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drawings/drawing10.xml" ContentType="application/vnd.openxmlformats-officedocument.drawing+xml"/>
  <Override PartName="/xl/comments6.xml" ContentType="application/vnd.openxmlformats-officedocument.spreadsheetml.comment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omments7.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8.xml" ContentType="application/vnd.openxmlformats-officedocument.spreadsheetml.comments+xml"/>
  <Override PartName="/xl/comments9.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105" windowWidth="8130" windowHeight="10890" tabRatio="894"/>
  </bookViews>
  <sheets>
    <sheet name="INDEX - SUMMARY" sheetId="43" r:id="rId1"/>
    <sheet name="NOTE 1" sheetId="46" r:id="rId2"/>
    <sheet name="ERP" sheetId="42" r:id="rId3"/>
    <sheet name="Rf &amp; Cd " sheetId="35" r:id="rId4"/>
    <sheet name="CRP &amp; Rnot" sheetId="47" r:id="rId5"/>
    <sheet name="OUTPUTS" sheetId="44" r:id="rId6"/>
    <sheet name="Rf &amp; Cd Calculation " sheetId="34" r:id="rId7"/>
    <sheet name="Implied ERP Data" sheetId="37" r:id="rId8"/>
    <sheet name="Survey ERP 2011 &amp; 2012" sheetId="49" r:id="rId9"/>
    <sheet name="Bloom Volatilities Live" sheetId="41" r:id="rId10"/>
    <sheet name="(Bloom Yields Live)" sheetId="39" r:id="rId11"/>
    <sheet name="Older Yields" sheetId="48" r:id="rId12"/>
    <sheet name="Internal - To hide" sheetId="45" state="hidden" r:id="rId13"/>
  </sheets>
  <externalReferences>
    <externalReference r:id="rId14"/>
    <externalReference r:id="rId15"/>
  </externalReferences>
  <definedNames>
    <definedName name="_ftn1" localSheetId="5">OUTPUTS!#REF!</definedName>
    <definedName name="_ftnref1" localSheetId="5">OUTPUTS!$L$161</definedName>
    <definedName name="_Ref379187541" localSheetId="5">OUTPUTS!$L$161</definedName>
    <definedName name="Blp_Fields" localSheetId="4">#REF!</definedName>
    <definedName name="Blp_Fields" localSheetId="2">#REF!</definedName>
    <definedName name="Blp_Fields">#REF!</definedName>
    <definedName name="BLPB_Facteurs_de_dette" localSheetId="4">#REF!</definedName>
    <definedName name="BLPB_Facteurs_de_dette" localSheetId="2">#REF!</definedName>
    <definedName name="BLPB_Facteurs_de_dette" localSheetId="3">#REF!</definedName>
    <definedName name="BLPB_Facteurs_de_dette" localSheetId="6">#REF!</definedName>
    <definedName name="BLPB_Facteurs_de_dette">#REF!</definedName>
    <definedName name="BLPB_Valeur_Entrep_VE" localSheetId="4">#REF!</definedName>
    <definedName name="BLPB_Valeur_Entrep_VE" localSheetId="2">#REF!</definedName>
    <definedName name="BLPB_Valeur_Entrep_VE" localSheetId="3">#REF!</definedName>
    <definedName name="BLPB_Valeur_Entrep_VE" localSheetId="6">#REF!</definedName>
    <definedName name="BLPB_Valeur_Entrep_VE">#REF!</definedName>
    <definedName name="BLPH20091102204921_1" localSheetId="10" hidden="1">'(Bloom Yields Live)'!$AJ$12</definedName>
    <definedName name="BLPH20091102204921_10" localSheetId="10" hidden="1">'(Bloom Yields Live)'!$F$12</definedName>
    <definedName name="BLPH20091102204921_11" localSheetId="10" hidden="1">'(Bloom Yields Live)'!$H$12</definedName>
    <definedName name="BLPH20091102204921_12" localSheetId="10" hidden="1">'(Bloom Yields Live)'!$J$12</definedName>
    <definedName name="BLPH20091102204921_13" localSheetId="10" hidden="1">'(Bloom Yields Live)'!#REF!</definedName>
    <definedName name="BLPH20091102204921_14" localSheetId="10" hidden="1">'(Bloom Yields Live)'!$CI$12</definedName>
    <definedName name="BLPH20091102204921_15" localSheetId="10" hidden="1">'(Bloom Yields Live)'!$CK$12</definedName>
    <definedName name="BLPH20091102204921_16" localSheetId="10" hidden="1">'(Bloom Yields Live)'!$CM$12</definedName>
    <definedName name="BLPH20091102204921_17" localSheetId="10" hidden="1">'(Bloom Yields Live)'!$CO$12</definedName>
    <definedName name="BLPH20091102204921_18" localSheetId="10" hidden="1">'(Bloom Yields Live)'!$CQ$12</definedName>
    <definedName name="BLPH20091102204921_19" localSheetId="10" hidden="1">'(Bloom Yields Live)'!$CS$12</definedName>
    <definedName name="BLPH20091102204921_2" localSheetId="10" hidden="1">'(Bloom Yields Live)'!$AL$12</definedName>
    <definedName name="BLPH20091102204921_20" localSheetId="10" hidden="1">'(Bloom Yields Live)'!$CU$12</definedName>
    <definedName name="BLPH20091102204921_21" localSheetId="10" hidden="1">'(Bloom Yields Live)'!$CW$12</definedName>
    <definedName name="BLPH20091102204921_22" localSheetId="10" hidden="1">'(Bloom Yields Live)'!$CY$12</definedName>
    <definedName name="BLPH20091102204921_23" localSheetId="10" hidden="1">'(Bloom Yields Live)'!$DA$12</definedName>
    <definedName name="BLPH20091102204921_24" localSheetId="10" hidden="1">'(Bloom Yields Live)'!$DC$12</definedName>
    <definedName name="BLPH20091102204921_25" localSheetId="10" hidden="1">'(Bloom Yields Live)'!$DE$12</definedName>
    <definedName name="BLPH20091102204921_26" localSheetId="10" hidden="1">'(Bloom Yields Live)'!$DG$12</definedName>
    <definedName name="BLPH20091102204921_27" localSheetId="10" hidden="1">'(Bloom Yields Live)'!$DI$12</definedName>
    <definedName name="BLPH20091102204921_28" localSheetId="10" hidden="1">'(Bloom Yields Live)'!$DK$12</definedName>
    <definedName name="BLPH20091102204921_29" localSheetId="10" hidden="1">'(Bloom Yields Live)'!$EH$12</definedName>
    <definedName name="BLPH20091102204921_3" localSheetId="10" hidden="1">'(Bloom Yields Live)'!$AN$12</definedName>
    <definedName name="BLPH20091102204921_30" localSheetId="10" hidden="1">'(Bloom Yields Live)'!$EJ$12</definedName>
    <definedName name="BLPH20091102204921_31" localSheetId="10" hidden="1">'(Bloom Yields Live)'!$EL$12</definedName>
    <definedName name="BLPH20091102204921_32" localSheetId="10" hidden="1">'(Bloom Yields Live)'!$EN$12</definedName>
    <definedName name="BLPH20091102204921_33" localSheetId="10" hidden="1">'(Bloom Yields Live)'!$EP$12</definedName>
    <definedName name="BLPH20091102204921_34" localSheetId="10" hidden="1">'(Bloom Yields Live)'!$ER$12</definedName>
    <definedName name="BLPH20091102204921_35" localSheetId="10" hidden="1">'(Bloom Yields Live)'!$ET$12</definedName>
    <definedName name="BLPH20091102204921_36" localSheetId="10" hidden="1">'(Bloom Yields Live)'!$EV$12</definedName>
    <definedName name="BLPH20091102204921_37" localSheetId="10" hidden="1">'(Bloom Yields Live)'!$EX$12</definedName>
    <definedName name="BLPH20091102204921_38" localSheetId="10" hidden="1">'(Bloom Yields Live)'!$EZ$12</definedName>
    <definedName name="BLPH20091102204921_39" localSheetId="10" hidden="1">'(Bloom Yields Live)'!$L$12</definedName>
    <definedName name="BLPH20091102204921_4" localSheetId="10" hidden="1">'(Bloom Yields Live)'!$AP$12</definedName>
    <definedName name="BLPH20091102204921_40" localSheetId="10" hidden="1">'(Bloom Yields Live)'!$N$12</definedName>
    <definedName name="BLPH20091102204921_41" localSheetId="10" hidden="1">'(Bloom Yields Live)'!$P$12</definedName>
    <definedName name="BLPH20091102204921_42" localSheetId="10" hidden="1">'(Bloom Yields Live)'!$R$12</definedName>
    <definedName name="BLPH20091102204921_43" localSheetId="10" hidden="1">'(Bloom Yields Live)'!$T$12</definedName>
    <definedName name="BLPH20091102204921_5" localSheetId="10" hidden="1">'(Bloom Yields Live)'!$AR$12</definedName>
    <definedName name="BLPH20091102204921_6" localSheetId="10" hidden="1">'(Bloom Yields Live)'!$AT$12</definedName>
    <definedName name="BLPH20091102204921_7" localSheetId="10" hidden="1">'(Bloom Yields Live)'!$AV$12</definedName>
    <definedName name="BLPH20091102204921_8" localSheetId="10" hidden="1">'(Bloom Yields Live)'!$B$12</definedName>
    <definedName name="BLPH20091102204921_9" localSheetId="10" hidden="1">'(Bloom Yields Live)'!$D$12</definedName>
    <definedName name="HTML_CodePage" hidden="1">1252</definedName>
    <definedName name="HTML_Control" hidden="1">{"'Sheet1'!$A$1:$O$40"}</definedName>
    <definedName name="HTML_Description" hidden="1">""</definedName>
    <definedName name="HTML_Email" hidden="1">""</definedName>
    <definedName name="HTML_Header" hidden="1">"Sheet1"</definedName>
    <definedName name="HTML_LastUpdate" hidden="1">"2/5/99"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HD:HomePageStuff:pc:datasets:implprem.html"</definedName>
    <definedName name="HTML_Title" hidden="1">"S&amp;P Implied Equity Premiums"</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Count" hidden="1">1</definedName>
  </definedNames>
  <calcPr calcId="145621"/>
</workbook>
</file>

<file path=xl/calcChain.xml><?xml version="1.0" encoding="utf-8"?>
<calcChain xmlns="http://schemas.openxmlformats.org/spreadsheetml/2006/main">
  <c r="E364" i="44" l="1"/>
  <c r="U243" i="42"/>
  <c r="U244" i="42" s="1"/>
  <c r="U245" i="42"/>
  <c r="U246" i="42" s="1"/>
  <c r="G245" i="42" l="1"/>
  <c r="F244" i="42"/>
  <c r="F236" i="44" s="1"/>
  <c r="AC226" i="42"/>
  <c r="AB226" i="42"/>
  <c r="AA226" i="42"/>
  <c r="Z226" i="42"/>
  <c r="AD225" i="42"/>
  <c r="AD224" i="42"/>
  <c r="AD223" i="42"/>
  <c r="AD222" i="42"/>
  <c r="AD221" i="42"/>
  <c r="AD220" i="42"/>
  <c r="AD219" i="42"/>
  <c r="AD218" i="42"/>
  <c r="AD217" i="42"/>
  <c r="AD216" i="42"/>
  <c r="AD215" i="42"/>
  <c r="AD214" i="42"/>
  <c r="AD213" i="42"/>
  <c r="AD212" i="42"/>
  <c r="AD211" i="42"/>
  <c r="AD210" i="42"/>
  <c r="AD209" i="42"/>
  <c r="AD208" i="42"/>
  <c r="AD207" i="42"/>
  <c r="AD206" i="42"/>
  <c r="AD205" i="42"/>
  <c r="AD204" i="42"/>
  <c r="AD203" i="42"/>
  <c r="AK6" i="49"/>
  <c r="AJ6" i="49"/>
  <c r="AK7" i="49"/>
  <c r="AJ7" i="49"/>
  <c r="F245" i="42" s="1"/>
  <c r="AK5" i="49"/>
  <c r="AJ5" i="49"/>
  <c r="AF6" i="49"/>
  <c r="AF7" i="49"/>
  <c r="AF8" i="49"/>
  <c r="AF9" i="49"/>
  <c r="AF10" i="49"/>
  <c r="AF11" i="49"/>
  <c r="AF12" i="49"/>
  <c r="AF13" i="49"/>
  <c r="AF14" i="49"/>
  <c r="AF15" i="49"/>
  <c r="AF16" i="49"/>
  <c r="AF17" i="49"/>
  <c r="AF18" i="49"/>
  <c r="AF19" i="49"/>
  <c r="AF20" i="49"/>
  <c r="AF21" i="49"/>
  <c r="AF22" i="49"/>
  <c r="AF23" i="49"/>
  <c r="AF24" i="49"/>
  <c r="AF25" i="49"/>
  <c r="AF26" i="49"/>
  <c r="AF27" i="49"/>
  <c r="AF28" i="49"/>
  <c r="AF29" i="49"/>
  <c r="AF30" i="49"/>
  <c r="AF31" i="49"/>
  <c r="AF32" i="49"/>
  <c r="AF33" i="49"/>
  <c r="AF34" i="49"/>
  <c r="AF35" i="49"/>
  <c r="AF36" i="49"/>
  <c r="AF37" i="49"/>
  <c r="AF38" i="49"/>
  <c r="AF39" i="49"/>
  <c r="AF40" i="49"/>
  <c r="AF41" i="49"/>
  <c r="AF42" i="49"/>
  <c r="AF43" i="49"/>
  <c r="AF44" i="49"/>
  <c r="AF45" i="49"/>
  <c r="AF46" i="49"/>
  <c r="AF47" i="49"/>
  <c r="AF48" i="49"/>
  <c r="AF49" i="49"/>
  <c r="AF50" i="49"/>
  <c r="AF51" i="49"/>
  <c r="AF52" i="49"/>
  <c r="AF53" i="49"/>
  <c r="AF54" i="49"/>
  <c r="AF55" i="49"/>
  <c r="AF57" i="49"/>
  <c r="AF73" i="49"/>
  <c r="AF76" i="49"/>
  <c r="AF77" i="49"/>
  <c r="AF80" i="49"/>
  <c r="AF5" i="49"/>
  <c r="T4" i="49"/>
  <c r="U4" i="49" s="1"/>
  <c r="AK4" i="49"/>
  <c r="G244" i="42" s="1"/>
  <c r="G236" i="44" s="1"/>
  <c r="AJ4" i="49"/>
  <c r="AK3" i="49"/>
  <c r="G243" i="42" s="1"/>
  <c r="G235" i="44" s="1"/>
  <c r="AJ3" i="49"/>
  <c r="F243" i="42" s="1"/>
  <c r="F235" i="44" s="1"/>
  <c r="N6" i="49"/>
  <c r="AB6" i="49" s="1"/>
  <c r="N7" i="49"/>
  <c r="AB7" i="49" s="1"/>
  <c r="N8" i="49"/>
  <c r="AB8" i="49" s="1"/>
  <c r="N9" i="49"/>
  <c r="AB9" i="49" s="1"/>
  <c r="N10" i="49"/>
  <c r="AB10" i="49" s="1"/>
  <c r="N11" i="49"/>
  <c r="AB11" i="49" s="1"/>
  <c r="N12" i="49"/>
  <c r="AB12" i="49" s="1"/>
  <c r="N13" i="49"/>
  <c r="AB13" i="49" s="1"/>
  <c r="N14" i="49"/>
  <c r="AB14" i="49" s="1"/>
  <c r="N15" i="49"/>
  <c r="AB15" i="49" s="1"/>
  <c r="N16" i="49"/>
  <c r="AB16" i="49" s="1"/>
  <c r="N17" i="49"/>
  <c r="AB17" i="49" s="1"/>
  <c r="N18" i="49"/>
  <c r="AB18" i="49" s="1"/>
  <c r="N19" i="49"/>
  <c r="AB19" i="49" s="1"/>
  <c r="N20" i="49"/>
  <c r="AB20" i="49" s="1"/>
  <c r="N21" i="49"/>
  <c r="AB21" i="49" s="1"/>
  <c r="N22" i="49"/>
  <c r="AB22" i="49" s="1"/>
  <c r="N23" i="49"/>
  <c r="AB23" i="49" s="1"/>
  <c r="N24" i="49"/>
  <c r="AB24" i="49" s="1"/>
  <c r="N25" i="49"/>
  <c r="AB25" i="49" s="1"/>
  <c r="N26" i="49"/>
  <c r="AB26" i="49" s="1"/>
  <c r="N27" i="49"/>
  <c r="AB27" i="49" s="1"/>
  <c r="N28" i="49"/>
  <c r="AB28" i="49" s="1"/>
  <c r="N29" i="49"/>
  <c r="AB29" i="49" s="1"/>
  <c r="N30" i="49"/>
  <c r="AB30" i="49" s="1"/>
  <c r="N31" i="49"/>
  <c r="AB31" i="49" s="1"/>
  <c r="N32" i="49"/>
  <c r="AB32" i="49" s="1"/>
  <c r="N33" i="49"/>
  <c r="AB33" i="49" s="1"/>
  <c r="N34" i="49"/>
  <c r="AB34" i="49" s="1"/>
  <c r="N35" i="49"/>
  <c r="AB35" i="49" s="1"/>
  <c r="N36" i="49"/>
  <c r="AB36" i="49" s="1"/>
  <c r="N37" i="49"/>
  <c r="AB37" i="49" s="1"/>
  <c r="N38" i="49"/>
  <c r="AB38" i="49" s="1"/>
  <c r="N39" i="49"/>
  <c r="AB39" i="49" s="1"/>
  <c r="N40" i="49"/>
  <c r="AB40" i="49" s="1"/>
  <c r="N41" i="49"/>
  <c r="AB41" i="49" s="1"/>
  <c r="N42" i="49"/>
  <c r="AB42" i="49" s="1"/>
  <c r="N43" i="49"/>
  <c r="AB43" i="49" s="1"/>
  <c r="N44" i="49"/>
  <c r="AB44" i="49" s="1"/>
  <c r="N45" i="49"/>
  <c r="AB45" i="49" s="1"/>
  <c r="N46" i="49"/>
  <c r="AB46" i="49" s="1"/>
  <c r="N47" i="49"/>
  <c r="AB47" i="49" s="1"/>
  <c r="N48" i="49"/>
  <c r="AB48" i="49" s="1"/>
  <c r="N49" i="49"/>
  <c r="AB49" i="49" s="1"/>
  <c r="N50" i="49"/>
  <c r="AB50" i="49" s="1"/>
  <c r="N51" i="49"/>
  <c r="AB51" i="49" s="1"/>
  <c r="N52" i="49"/>
  <c r="AB52" i="49" s="1"/>
  <c r="N53" i="49"/>
  <c r="AB53" i="49" s="1"/>
  <c r="N54" i="49"/>
  <c r="AB54" i="49" s="1"/>
  <c r="N55" i="49"/>
  <c r="AB55" i="49" s="1"/>
  <c r="N56" i="49"/>
  <c r="N57" i="49"/>
  <c r="AB57" i="49" s="1"/>
  <c r="N58" i="49"/>
  <c r="N59" i="49"/>
  <c r="N60" i="49"/>
  <c r="N61" i="49"/>
  <c r="N62" i="49"/>
  <c r="N63" i="49"/>
  <c r="N64" i="49"/>
  <c r="N65" i="49"/>
  <c r="N66" i="49"/>
  <c r="N67" i="49"/>
  <c r="N68" i="49"/>
  <c r="N69" i="49"/>
  <c r="N70" i="49"/>
  <c r="N71" i="49"/>
  <c r="N72" i="49"/>
  <c r="N73" i="49"/>
  <c r="AB73" i="49" s="1"/>
  <c r="N74" i="49"/>
  <c r="N75" i="49"/>
  <c r="N76" i="49"/>
  <c r="AB76" i="49" s="1"/>
  <c r="N77" i="49"/>
  <c r="AB77" i="49" s="1"/>
  <c r="N78" i="49"/>
  <c r="N79" i="49"/>
  <c r="N80" i="49"/>
  <c r="AB80" i="49" s="1"/>
  <c r="N81" i="49"/>
  <c r="N82" i="49"/>
  <c r="N83" i="49"/>
  <c r="N84" i="49"/>
  <c r="N85" i="49"/>
  <c r="N86" i="49"/>
  <c r="N5" i="49"/>
  <c r="AB5" i="49" s="1"/>
  <c r="N4" i="49"/>
  <c r="H225" i="42"/>
  <c r="I226" i="42" s="1"/>
  <c r="H223" i="42"/>
  <c r="I224" i="42" s="1"/>
  <c r="E243" i="42" s="1"/>
  <c r="E235" i="44" s="1"/>
  <c r="G222" i="42"/>
  <c r="F222" i="42"/>
  <c r="E222" i="42"/>
  <c r="H220" i="42"/>
  <c r="I221" i="42" s="1"/>
  <c r="H218" i="42"/>
  <c r="I219" i="42" s="1"/>
  <c r="T223" i="42"/>
  <c r="U224" i="42" s="1"/>
  <c r="D243" i="42" s="1"/>
  <c r="D235" i="44" s="1"/>
  <c r="S222" i="42"/>
  <c r="R222" i="42"/>
  <c r="Q222" i="42"/>
  <c r="T220" i="42"/>
  <c r="U221" i="42" s="1"/>
  <c r="T218" i="42"/>
  <c r="U219" i="42" s="1"/>
  <c r="R4" i="49" l="1"/>
  <c r="AK8" i="49" s="1"/>
  <c r="G246" i="42" s="1"/>
  <c r="S4" i="49"/>
  <c r="S5" i="49" s="1"/>
  <c r="T5" i="49"/>
  <c r="AF4" i="49"/>
  <c r="AG5" i="49" s="1"/>
  <c r="H243" i="42"/>
  <c r="H235" i="44" s="1"/>
  <c r="AD226" i="42"/>
  <c r="P4" i="49"/>
  <c r="AE4" i="49"/>
  <c r="AE5" i="49" s="1"/>
  <c r="AD4" i="49"/>
  <c r="AB4" i="49"/>
  <c r="Z4" i="49" s="1"/>
  <c r="O6" i="49"/>
  <c r="L4" i="49"/>
  <c r="M4" i="49"/>
  <c r="I222" i="42"/>
  <c r="E242" i="42" s="1"/>
  <c r="E234" i="44" s="1"/>
  <c r="U222" i="42"/>
  <c r="D242" i="42" s="1"/>
  <c r="D234" i="44" s="1"/>
  <c r="O42" i="47"/>
  <c r="J42" i="47"/>
  <c r="R5" i="49" l="1"/>
  <c r="F198" i="42"/>
  <c r="F356" i="42" s="1"/>
  <c r="E198" i="42"/>
  <c r="E356" i="42" s="1"/>
  <c r="E244" i="42"/>
  <c r="M6" i="49"/>
  <c r="M26" i="49"/>
  <c r="AJ8" i="49"/>
  <c r="F246" i="42" s="1"/>
  <c r="AD5" i="49"/>
  <c r="AJ2" i="49"/>
  <c r="F242" i="42" s="1"/>
  <c r="F234" i="44" s="1"/>
  <c r="Z26" i="49"/>
  <c r="Z6" i="49"/>
  <c r="L26" i="49"/>
  <c r="AK2" i="49"/>
  <c r="G242" i="42" s="1"/>
  <c r="G234" i="44" s="1"/>
  <c r="L6" i="49"/>
  <c r="AA4" i="49"/>
  <c r="D3" i="42"/>
  <c r="H242" i="42" l="1"/>
  <c r="D198" i="42" s="1"/>
  <c r="D356" i="42" s="1"/>
  <c r="H244" i="42"/>
  <c r="H236" i="44" s="1"/>
  <c r="E236" i="44"/>
  <c r="H234" i="44"/>
  <c r="O43" i="47"/>
  <c r="J45" i="47" s="1"/>
  <c r="AA26" i="49"/>
  <c r="AA6" i="49"/>
  <c r="D130" i="35"/>
  <c r="C198" i="42" l="1"/>
  <c r="C356" i="42" s="1"/>
  <c r="F202" i="44"/>
  <c r="F198" i="44"/>
  <c r="F196" i="44"/>
  <c r="F194" i="44"/>
  <c r="F192" i="44"/>
  <c r="F191" i="44"/>
  <c r="F190" i="44"/>
  <c r="F186" i="44"/>
  <c r="F185" i="44"/>
  <c r="F183" i="44"/>
  <c r="F182" i="44"/>
  <c r="F181" i="44"/>
  <c r="F180" i="44"/>
  <c r="N155" i="44"/>
  <c r="O155" i="44"/>
  <c r="M155" i="44"/>
  <c r="N153" i="44"/>
  <c r="O153" i="44"/>
  <c r="M153" i="44"/>
  <c r="N152" i="44"/>
  <c r="O152" i="44"/>
  <c r="M152" i="44"/>
  <c r="E117" i="44"/>
  <c r="E119" i="44"/>
  <c r="E120" i="44"/>
  <c r="E116" i="44"/>
  <c r="B12" i="34" l="1"/>
  <c r="AH32" i="44" l="1"/>
  <c r="AH30" i="44"/>
  <c r="AH29" i="44"/>
  <c r="AH28" i="44"/>
  <c r="AH26" i="44"/>
  <c r="AH18" i="44"/>
  <c r="AH16" i="44"/>
  <c r="AH15" i="44"/>
  <c r="AH14" i="44"/>
  <c r="AH12" i="44"/>
  <c r="G255" i="44" l="1"/>
  <c r="I353" i="42"/>
  <c r="L39" i="42" l="1"/>
  <c r="L40" i="42"/>
  <c r="L41" i="42"/>
  <c r="L42" i="42"/>
  <c r="L43" i="42"/>
  <c r="K40" i="42"/>
  <c r="D117" i="44" s="1"/>
  <c r="K41" i="42"/>
  <c r="D118" i="44" s="1"/>
  <c r="K42" i="42"/>
  <c r="D119" i="44" s="1"/>
  <c r="K43" i="42"/>
  <c r="D120" i="44" s="1"/>
  <c r="K39" i="42"/>
  <c r="D357" i="42" l="1"/>
  <c r="D116" i="44"/>
  <c r="M36" i="44" l="1"/>
  <c r="AC4" i="44"/>
  <c r="J358" i="35"/>
  <c r="H358" i="35"/>
  <c r="E358" i="35"/>
  <c r="C358" i="35"/>
  <c r="J360" i="35"/>
  <c r="H360" i="35"/>
  <c r="E360" i="35"/>
  <c r="C360" i="35"/>
  <c r="J333" i="35"/>
  <c r="H333" i="35"/>
  <c r="E333" i="35"/>
  <c r="C333" i="35"/>
  <c r="J331" i="35"/>
  <c r="H331" i="35"/>
  <c r="E331" i="35"/>
  <c r="C331" i="35"/>
  <c r="J306" i="35"/>
  <c r="H306" i="35"/>
  <c r="E306" i="35"/>
  <c r="C306" i="35"/>
  <c r="J304" i="35"/>
  <c r="H304" i="35"/>
  <c r="E304" i="35"/>
  <c r="C304" i="35"/>
  <c r="E279" i="35"/>
  <c r="H279" i="35"/>
  <c r="J279" i="35"/>
  <c r="C279" i="35"/>
  <c r="E277" i="35"/>
  <c r="H277" i="35"/>
  <c r="J277" i="35"/>
  <c r="C277" i="35"/>
  <c r="AD4" i="44" l="1"/>
  <c r="AA4" i="44" l="1"/>
  <c r="AB4" i="44" s="1"/>
  <c r="S172" i="44"/>
  <c r="S173" i="44"/>
  <c r="S174" i="44"/>
  <c r="S175" i="44"/>
  <c r="S176" i="44"/>
  <c r="S177" i="44"/>
  <c r="S178" i="44"/>
  <c r="S179" i="44"/>
  <c r="S180" i="44"/>
  <c r="S181" i="44"/>
  <c r="S182" i="44"/>
  <c r="S183" i="44"/>
  <c r="S184" i="44"/>
  <c r="S185" i="44"/>
  <c r="S186" i="44"/>
  <c r="S187" i="44"/>
  <c r="S188" i="44"/>
  <c r="S189" i="44"/>
  <c r="S190" i="44"/>
  <c r="S191" i="44"/>
  <c r="S192" i="44"/>
  <c r="S193" i="44"/>
  <c r="S194" i="44"/>
  <c r="S195" i="44"/>
  <c r="S196" i="44"/>
  <c r="S197" i="44"/>
  <c r="S198" i="44"/>
  <c r="S199" i="44"/>
  <c r="S200" i="44"/>
  <c r="S201" i="44"/>
  <c r="S8" i="44"/>
  <c r="S9" i="44"/>
  <c r="S10" i="44"/>
  <c r="S11" i="44"/>
  <c r="S12" i="44"/>
  <c r="S13" i="44"/>
  <c r="S14" i="44"/>
  <c r="S15" i="44"/>
  <c r="S16" i="44"/>
  <c r="S17" i="44"/>
  <c r="S18" i="44"/>
  <c r="S19" i="44"/>
  <c r="S20" i="44"/>
  <c r="S21" i="44"/>
  <c r="S22" i="44"/>
  <c r="S23" i="44"/>
  <c r="S24" i="44"/>
  <c r="S25" i="44"/>
  <c r="S26" i="44"/>
  <c r="S27" i="44"/>
  <c r="S28" i="44"/>
  <c r="S29" i="44"/>
  <c r="S30" i="44"/>
  <c r="S31" i="44"/>
  <c r="S32" i="44"/>
  <c r="S33" i="44"/>
  <c r="S34" i="44"/>
  <c r="S35" i="44"/>
  <c r="S36" i="44"/>
  <c r="S37" i="44"/>
  <c r="S38" i="44"/>
  <c r="S39" i="44"/>
  <c r="S40" i="44"/>
  <c r="S41" i="44"/>
  <c r="S42" i="44"/>
  <c r="S43" i="44"/>
  <c r="S44" i="44"/>
  <c r="S45" i="44"/>
  <c r="S46" i="44"/>
  <c r="S47" i="44"/>
  <c r="S48" i="44"/>
  <c r="S49" i="44"/>
  <c r="S50" i="44"/>
  <c r="S51" i="44"/>
  <c r="S52" i="44"/>
  <c r="S53" i="44"/>
  <c r="S54" i="44"/>
  <c r="S55" i="44"/>
  <c r="S56" i="44"/>
  <c r="S57" i="44"/>
  <c r="S58" i="44"/>
  <c r="S59" i="44"/>
  <c r="S60" i="44"/>
  <c r="S61" i="44"/>
  <c r="S62" i="44"/>
  <c r="S63" i="44"/>
  <c r="S64" i="44"/>
  <c r="S65" i="44"/>
  <c r="S66" i="44"/>
  <c r="S67" i="44"/>
  <c r="S68" i="44"/>
  <c r="S69" i="44"/>
  <c r="S70" i="44"/>
  <c r="S71" i="44"/>
  <c r="S72" i="44"/>
  <c r="S73" i="44"/>
  <c r="S74" i="44"/>
  <c r="S75" i="44"/>
  <c r="S76" i="44"/>
  <c r="S77" i="44"/>
  <c r="S78" i="44"/>
  <c r="S79" i="44"/>
  <c r="S80" i="44"/>
  <c r="S81" i="44"/>
  <c r="S82" i="44"/>
  <c r="S83" i="44"/>
  <c r="S84" i="44"/>
  <c r="S85" i="44"/>
  <c r="S86" i="44"/>
  <c r="S87" i="44"/>
  <c r="S88" i="44"/>
  <c r="S89" i="44"/>
  <c r="S90" i="44"/>
  <c r="S91" i="44"/>
  <c r="S92" i="44"/>
  <c r="S93" i="44"/>
  <c r="S94" i="44"/>
  <c r="S95" i="44"/>
  <c r="S96" i="44"/>
  <c r="S97" i="44"/>
  <c r="S98" i="44"/>
  <c r="S99" i="44"/>
  <c r="S100" i="44"/>
  <c r="S101" i="44"/>
  <c r="S102" i="44"/>
  <c r="S103" i="44"/>
  <c r="S104" i="44"/>
  <c r="S105" i="44"/>
  <c r="S106" i="44"/>
  <c r="S107" i="44"/>
  <c r="S108" i="44"/>
  <c r="S109" i="44"/>
  <c r="S110" i="44"/>
  <c r="S111" i="44"/>
  <c r="S112" i="44"/>
  <c r="S113" i="44"/>
  <c r="S114" i="44"/>
  <c r="S115" i="44"/>
  <c r="S116" i="44"/>
  <c r="S117" i="44"/>
  <c r="S118" i="44"/>
  <c r="S119" i="44"/>
  <c r="S120" i="44"/>
  <c r="S121" i="44"/>
  <c r="S122" i="44"/>
  <c r="S123" i="44"/>
  <c r="S124" i="44"/>
  <c r="S125" i="44"/>
  <c r="S126" i="44"/>
  <c r="S127" i="44"/>
  <c r="S128" i="44"/>
  <c r="S129" i="44"/>
  <c r="S130" i="44"/>
  <c r="S131" i="44"/>
  <c r="S132" i="44"/>
  <c r="S133" i="44"/>
  <c r="S134" i="44"/>
  <c r="S135" i="44"/>
  <c r="S136" i="44"/>
  <c r="S137" i="44"/>
  <c r="S138" i="44"/>
  <c r="S139" i="44"/>
  <c r="S140" i="44"/>
  <c r="S141" i="44"/>
  <c r="S142" i="44"/>
  <c r="S143" i="44"/>
  <c r="S144" i="44"/>
  <c r="S145" i="44"/>
  <c r="S146" i="44"/>
  <c r="S147" i="44"/>
  <c r="S148" i="44"/>
  <c r="S149" i="44"/>
  <c r="S150" i="44"/>
  <c r="S151" i="44"/>
  <c r="S152" i="44"/>
  <c r="S153" i="44"/>
  <c r="S154" i="44"/>
  <c r="S155" i="44"/>
  <c r="S156" i="44"/>
  <c r="S157" i="44"/>
  <c r="S158" i="44"/>
  <c r="S159" i="44"/>
  <c r="S160" i="44"/>
  <c r="S161" i="44"/>
  <c r="S162" i="44"/>
  <c r="S163" i="44"/>
  <c r="S164" i="44"/>
  <c r="S165" i="44"/>
  <c r="S166" i="44"/>
  <c r="S167" i="44"/>
  <c r="S168" i="44"/>
  <c r="S169" i="44"/>
  <c r="S170" i="44"/>
  <c r="S171" i="44"/>
  <c r="S7" i="44"/>
  <c r="B136" i="42" l="1"/>
  <c r="H2902" i="37"/>
  <c r="J171" i="35" s="1"/>
  <c r="G2899" i="37"/>
  <c r="F2899" i="37"/>
  <c r="H2897" i="37"/>
  <c r="D2897" i="37"/>
  <c r="B2897" i="37"/>
  <c r="H2896" i="37"/>
  <c r="D2896" i="37"/>
  <c r="B2896" i="37"/>
  <c r="H2895" i="37"/>
  <c r="D2895" i="37"/>
  <c r="B2895" i="37"/>
  <c r="H2894" i="37"/>
  <c r="D2894" i="37"/>
  <c r="B2894" i="37"/>
  <c r="AE196" i="44" s="1"/>
  <c r="H2893" i="37"/>
  <c r="D2893" i="37"/>
  <c r="B2893" i="37"/>
  <c r="H2892" i="37"/>
  <c r="D2892" i="37"/>
  <c r="B2892" i="37"/>
  <c r="H2891" i="37"/>
  <c r="D2891" i="37"/>
  <c r="B2891" i="37"/>
  <c r="H2890" i="37"/>
  <c r="D2890" i="37"/>
  <c r="B2890" i="37"/>
  <c r="H2889" i="37"/>
  <c r="D2889" i="37"/>
  <c r="B2889" i="37"/>
  <c r="AE195" i="44" s="1"/>
  <c r="H2888" i="37"/>
  <c r="D2888" i="37"/>
  <c r="B2888" i="37"/>
  <c r="H2887" i="37"/>
  <c r="D2887" i="37"/>
  <c r="B2887" i="37"/>
  <c r="H2886" i="37"/>
  <c r="D2886" i="37"/>
  <c r="B2886" i="37"/>
  <c r="H2885" i="37"/>
  <c r="D2885" i="37"/>
  <c r="B2885" i="37"/>
  <c r="H2884" i="37"/>
  <c r="D2884" i="37"/>
  <c r="B2884" i="37"/>
  <c r="AE194" i="44" s="1"/>
  <c r="H2883" i="37"/>
  <c r="D2883" i="37"/>
  <c r="B2883" i="37"/>
  <c r="H2882" i="37"/>
  <c r="D2882" i="37"/>
  <c r="B2882" i="37"/>
  <c r="H2881" i="37"/>
  <c r="D2881" i="37"/>
  <c r="B2881" i="37"/>
  <c r="H2880" i="37"/>
  <c r="D2880" i="37"/>
  <c r="B2880" i="37"/>
  <c r="H2879" i="37"/>
  <c r="D2879" i="37"/>
  <c r="B2879" i="37"/>
  <c r="AE193" i="44" s="1"/>
  <c r="H2878" i="37"/>
  <c r="D2878" i="37"/>
  <c r="B2878" i="37"/>
  <c r="H2877" i="37"/>
  <c r="D2877" i="37"/>
  <c r="B2877" i="37"/>
  <c r="H2876" i="37"/>
  <c r="D2876" i="37"/>
  <c r="B2876" i="37"/>
  <c r="H2875" i="37"/>
  <c r="D2875" i="37"/>
  <c r="B2875" i="37"/>
  <c r="H2874" i="37"/>
  <c r="D2874" i="37"/>
  <c r="B2874" i="37"/>
  <c r="AE192" i="44" s="1"/>
  <c r="H2873" i="37"/>
  <c r="D2873" i="37"/>
  <c r="B2873" i="37"/>
  <c r="H2872" i="37"/>
  <c r="D2872" i="37"/>
  <c r="B2872" i="37"/>
  <c r="H2871" i="37"/>
  <c r="D2871" i="37"/>
  <c r="B2871" i="37"/>
  <c r="H2870" i="37"/>
  <c r="D2870" i="37"/>
  <c r="B2870" i="37"/>
  <c r="H2869" i="37"/>
  <c r="D2869" i="37"/>
  <c r="B2869" i="37"/>
  <c r="AE191" i="44" s="1"/>
  <c r="H2868" i="37"/>
  <c r="D2868" i="37"/>
  <c r="B2868" i="37"/>
  <c r="H2867" i="37"/>
  <c r="D2867" i="37"/>
  <c r="B2867" i="37"/>
  <c r="H2866" i="37"/>
  <c r="D2866" i="37"/>
  <c r="B2866" i="37"/>
  <c r="H2865" i="37"/>
  <c r="D2865" i="37"/>
  <c r="B2865" i="37"/>
  <c r="H2864" i="37"/>
  <c r="D2864" i="37"/>
  <c r="B2864" i="37"/>
  <c r="AE190" i="44" s="1"/>
  <c r="H2863" i="37"/>
  <c r="D2863" i="37"/>
  <c r="B2863" i="37"/>
  <c r="H2862" i="37"/>
  <c r="D2862" i="37"/>
  <c r="B2862" i="37"/>
  <c r="H2861" i="37"/>
  <c r="D2861" i="37"/>
  <c r="B2861" i="37"/>
  <c r="H2860" i="37"/>
  <c r="D2860" i="37"/>
  <c r="B2860" i="37"/>
  <c r="H2859" i="37"/>
  <c r="D2859" i="37"/>
  <c r="B2859" i="37"/>
  <c r="AE189" i="44" s="1"/>
  <c r="H2858" i="37"/>
  <c r="D2858" i="37"/>
  <c r="B2858" i="37"/>
  <c r="H2857" i="37"/>
  <c r="D2857" i="37"/>
  <c r="B2857" i="37"/>
  <c r="H2856" i="37"/>
  <c r="D2856" i="37"/>
  <c r="B2856" i="37"/>
  <c r="H2855" i="37"/>
  <c r="D2855" i="37"/>
  <c r="B2855" i="37"/>
  <c r="H2854" i="37"/>
  <c r="D2854" i="37"/>
  <c r="B2854" i="37"/>
  <c r="AE188" i="44" s="1"/>
  <c r="H2853" i="37"/>
  <c r="D2853" i="37"/>
  <c r="B2853" i="37"/>
  <c r="H2852" i="37"/>
  <c r="D2852" i="37"/>
  <c r="B2852" i="37"/>
  <c r="H2851" i="37"/>
  <c r="D2851" i="37"/>
  <c r="B2851" i="37"/>
  <c r="H2850" i="37"/>
  <c r="D2850" i="37"/>
  <c r="B2850" i="37"/>
  <c r="H2849" i="37"/>
  <c r="D2849" i="37"/>
  <c r="B2849" i="37"/>
  <c r="AE187" i="44" s="1"/>
  <c r="H2848" i="37"/>
  <c r="D2848" i="37"/>
  <c r="B2848" i="37"/>
  <c r="H2847" i="37"/>
  <c r="D2847" i="37"/>
  <c r="B2847" i="37"/>
  <c r="H2846" i="37"/>
  <c r="D2846" i="37"/>
  <c r="B2846" i="37"/>
  <c r="H2845" i="37"/>
  <c r="D2845" i="37"/>
  <c r="B2845" i="37"/>
  <c r="H2844" i="37"/>
  <c r="D2844" i="37"/>
  <c r="B2844" i="37"/>
  <c r="AE186" i="44" s="1"/>
  <c r="H2843" i="37"/>
  <c r="D2843" i="37"/>
  <c r="B2843" i="37"/>
  <c r="H2842" i="37"/>
  <c r="D2842" i="37"/>
  <c r="B2842" i="37"/>
  <c r="H2841" i="37"/>
  <c r="D2841" i="37"/>
  <c r="B2841" i="37"/>
  <c r="H2840" i="37"/>
  <c r="D2840" i="37"/>
  <c r="B2840" i="37"/>
  <c r="H2839" i="37"/>
  <c r="D2839" i="37"/>
  <c r="B2839" i="37"/>
  <c r="AE185" i="44" s="1"/>
  <c r="H2838" i="37"/>
  <c r="D2838" i="37"/>
  <c r="B2838" i="37"/>
  <c r="H2837" i="37"/>
  <c r="D2837" i="37"/>
  <c r="B2837" i="37"/>
  <c r="H2836" i="37"/>
  <c r="D2836" i="37"/>
  <c r="B2836" i="37"/>
  <c r="H2835" i="37"/>
  <c r="D2835" i="37"/>
  <c r="B2835" i="37"/>
  <c r="H2834" i="37"/>
  <c r="D2834" i="37"/>
  <c r="B2834" i="37"/>
  <c r="AE184" i="44" s="1"/>
  <c r="H2833" i="37"/>
  <c r="D2833" i="37"/>
  <c r="B2833" i="37"/>
  <c r="H2832" i="37"/>
  <c r="D2832" i="37"/>
  <c r="B2832" i="37"/>
  <c r="H2831" i="37"/>
  <c r="D2831" i="37"/>
  <c r="B2831" i="37"/>
  <c r="H2830" i="37"/>
  <c r="D2830" i="37"/>
  <c r="B2830" i="37"/>
  <c r="H2829" i="37"/>
  <c r="D2829" i="37"/>
  <c r="B2829" i="37"/>
  <c r="AE183" i="44" s="1"/>
  <c r="H2828" i="37"/>
  <c r="D2828" i="37"/>
  <c r="B2828" i="37"/>
  <c r="H2827" i="37"/>
  <c r="D2827" i="37"/>
  <c r="B2827" i="37"/>
  <c r="H2826" i="37"/>
  <c r="D2826" i="37"/>
  <c r="B2826" i="37"/>
  <c r="H2825" i="37"/>
  <c r="D2825" i="37"/>
  <c r="B2825" i="37"/>
  <c r="H2824" i="37"/>
  <c r="D2824" i="37"/>
  <c r="B2824" i="37"/>
  <c r="AE182" i="44" s="1"/>
  <c r="H2823" i="37"/>
  <c r="D2823" i="37"/>
  <c r="B2823" i="37"/>
  <c r="H2822" i="37"/>
  <c r="D2822" i="37"/>
  <c r="B2822" i="37"/>
  <c r="H2821" i="37"/>
  <c r="D2821" i="37"/>
  <c r="B2821" i="37"/>
  <c r="H2820" i="37"/>
  <c r="D2820" i="37"/>
  <c r="B2820" i="37"/>
  <c r="H2819" i="37"/>
  <c r="D2819" i="37"/>
  <c r="B2819" i="37"/>
  <c r="AE181" i="44" s="1"/>
  <c r="H2818" i="37"/>
  <c r="D2818" i="37"/>
  <c r="B2818" i="37"/>
  <c r="H2817" i="37"/>
  <c r="D2817" i="37"/>
  <c r="B2817" i="37"/>
  <c r="H2816" i="37"/>
  <c r="D2816" i="37"/>
  <c r="B2816" i="37"/>
  <c r="H2815" i="37"/>
  <c r="D2815" i="37"/>
  <c r="B2815" i="37"/>
  <c r="H2814" i="37"/>
  <c r="D2814" i="37"/>
  <c r="B2814" i="37"/>
  <c r="AE180" i="44" s="1"/>
  <c r="H2813" i="37"/>
  <c r="D2813" i="37"/>
  <c r="B2813" i="37"/>
  <c r="H2812" i="37"/>
  <c r="D2812" i="37"/>
  <c r="B2812" i="37"/>
  <c r="H2811" i="37"/>
  <c r="D2811" i="37"/>
  <c r="B2811" i="37"/>
  <c r="H2810" i="37"/>
  <c r="D2810" i="37"/>
  <c r="B2810" i="37"/>
  <c r="H2809" i="37"/>
  <c r="D2809" i="37"/>
  <c r="B2809" i="37"/>
  <c r="AE179" i="44" s="1"/>
  <c r="H2808" i="37"/>
  <c r="D2808" i="37"/>
  <c r="B2808" i="37"/>
  <c r="H2807" i="37"/>
  <c r="D2807" i="37"/>
  <c r="B2807" i="37"/>
  <c r="H2806" i="37"/>
  <c r="D2806" i="37"/>
  <c r="B2806" i="37"/>
  <c r="H2805" i="37"/>
  <c r="D2805" i="37"/>
  <c r="B2805" i="37"/>
  <c r="H2804" i="37"/>
  <c r="D2804" i="37"/>
  <c r="B2804" i="37"/>
  <c r="AE178" i="44" s="1"/>
  <c r="H2803" i="37"/>
  <c r="D2803" i="37"/>
  <c r="B2803" i="37"/>
  <c r="H2802" i="37"/>
  <c r="D2802" i="37"/>
  <c r="B2802" i="37"/>
  <c r="H2801" i="37"/>
  <c r="D2801" i="37"/>
  <c r="B2801" i="37"/>
  <c r="H2800" i="37"/>
  <c r="D2800" i="37"/>
  <c r="B2800" i="37"/>
  <c r="H2799" i="37"/>
  <c r="D2799" i="37"/>
  <c r="B2799" i="37"/>
  <c r="AE177" i="44" s="1"/>
  <c r="H2798" i="37"/>
  <c r="D2798" i="37"/>
  <c r="B2798" i="37"/>
  <c r="H2797" i="37"/>
  <c r="D2797" i="37"/>
  <c r="B2797" i="37"/>
  <c r="H2796" i="37"/>
  <c r="D2796" i="37"/>
  <c r="B2796" i="37"/>
  <c r="H2795" i="37"/>
  <c r="D2795" i="37"/>
  <c r="B2795" i="37"/>
  <c r="AE176" i="44" s="1"/>
  <c r="H2794" i="37"/>
  <c r="D2794" i="37"/>
  <c r="B2794" i="37"/>
  <c r="H2793" i="37"/>
  <c r="D2793" i="37"/>
  <c r="B2793" i="37"/>
  <c r="H2792" i="37"/>
  <c r="D2792" i="37"/>
  <c r="B2792" i="37"/>
  <c r="H2791" i="37"/>
  <c r="D2791" i="37"/>
  <c r="B2791" i="37"/>
  <c r="AE175" i="44" s="1"/>
  <c r="H2790" i="37"/>
  <c r="D2790" i="37"/>
  <c r="B2790" i="37"/>
  <c r="H2789" i="37"/>
  <c r="D2789" i="37"/>
  <c r="B2789" i="37"/>
  <c r="H2788" i="37"/>
  <c r="D2788" i="37"/>
  <c r="B2788" i="37"/>
  <c r="H2787" i="37"/>
  <c r="D2787" i="37"/>
  <c r="B2787" i="37"/>
  <c r="H2786" i="37"/>
  <c r="D2786" i="37"/>
  <c r="B2786" i="37"/>
  <c r="AE174" i="44" s="1"/>
  <c r="H2785" i="37"/>
  <c r="D2785" i="37"/>
  <c r="B2785" i="37"/>
  <c r="H2784" i="37"/>
  <c r="D2784" i="37"/>
  <c r="B2784" i="37"/>
  <c r="H2783" i="37"/>
  <c r="D2783" i="37"/>
  <c r="B2783" i="37"/>
  <c r="H2782" i="37"/>
  <c r="D2782" i="37"/>
  <c r="B2782" i="37"/>
  <c r="H2781" i="37"/>
  <c r="D2781" i="37"/>
  <c r="B2781" i="37"/>
  <c r="AE173" i="44" s="1"/>
  <c r="H2780" i="37"/>
  <c r="D2780" i="37"/>
  <c r="B2780" i="37"/>
  <c r="H2779" i="37"/>
  <c r="D2779" i="37"/>
  <c r="B2779" i="37"/>
  <c r="H2778" i="37"/>
  <c r="D2778" i="37"/>
  <c r="B2778" i="37"/>
  <c r="H2777" i="37"/>
  <c r="D2777" i="37"/>
  <c r="B2777" i="37"/>
  <c r="H2776" i="37"/>
  <c r="D2776" i="37"/>
  <c r="B2776" i="37"/>
  <c r="AE172" i="44" s="1"/>
  <c r="H2775" i="37"/>
  <c r="D2775" i="37"/>
  <c r="B2775" i="37"/>
  <c r="H2774" i="37"/>
  <c r="D2774" i="37"/>
  <c r="B2774" i="37"/>
  <c r="H2773" i="37"/>
  <c r="D2773" i="37"/>
  <c r="B2773" i="37"/>
  <c r="H2772" i="37"/>
  <c r="D2772" i="37"/>
  <c r="B2772" i="37"/>
  <c r="H2771" i="37"/>
  <c r="D2771" i="37"/>
  <c r="B2771" i="37"/>
  <c r="H2770" i="37"/>
  <c r="D2770" i="37"/>
  <c r="B2770" i="37"/>
  <c r="H2769" i="37"/>
  <c r="D2769" i="37"/>
  <c r="B2769" i="37"/>
  <c r="H2768" i="37"/>
  <c r="D2768" i="37"/>
  <c r="B2768" i="37"/>
  <c r="H2767" i="37"/>
  <c r="D2767" i="37"/>
  <c r="B2767" i="37"/>
  <c r="H2766" i="37"/>
  <c r="D2766" i="37"/>
  <c r="B2766" i="37"/>
  <c r="AE170" i="44" s="1"/>
  <c r="H2765" i="37"/>
  <c r="D2765" i="37"/>
  <c r="B2765" i="37"/>
  <c r="H2764" i="37"/>
  <c r="D2764" i="37"/>
  <c r="B2764" i="37"/>
  <c r="H2763" i="37"/>
  <c r="D2763" i="37"/>
  <c r="B2763" i="37"/>
  <c r="H2762" i="37"/>
  <c r="D2762" i="37"/>
  <c r="B2762" i="37"/>
  <c r="H2761" i="37"/>
  <c r="D2761" i="37"/>
  <c r="B2761" i="37"/>
  <c r="AE169" i="44" s="1"/>
  <c r="H2760" i="37"/>
  <c r="D2760" i="37"/>
  <c r="B2760" i="37"/>
  <c r="H2759" i="37"/>
  <c r="D2759" i="37"/>
  <c r="B2759" i="37"/>
  <c r="H2758" i="37"/>
  <c r="D2758" i="37"/>
  <c r="B2758" i="37"/>
  <c r="H2757" i="37"/>
  <c r="D2757" i="37"/>
  <c r="B2757" i="37"/>
  <c r="H2756" i="37"/>
  <c r="D2756" i="37"/>
  <c r="B2756" i="37"/>
  <c r="AE168" i="44" s="1"/>
  <c r="H2755" i="37"/>
  <c r="D2755" i="37"/>
  <c r="B2755" i="37"/>
  <c r="H2754" i="37"/>
  <c r="D2754" i="37"/>
  <c r="B2754" i="37"/>
  <c r="H2753" i="37"/>
  <c r="D2753" i="37"/>
  <c r="B2753" i="37"/>
  <c r="H2752" i="37"/>
  <c r="D2752" i="37"/>
  <c r="B2752" i="37"/>
  <c r="H2751" i="37"/>
  <c r="D2751" i="37"/>
  <c r="B2751" i="37"/>
  <c r="AE167" i="44" s="1"/>
  <c r="H2750" i="37"/>
  <c r="D2750" i="37"/>
  <c r="B2750" i="37"/>
  <c r="H2749" i="37"/>
  <c r="D2749" i="37"/>
  <c r="B2749" i="37"/>
  <c r="H2748" i="37"/>
  <c r="D2748" i="37"/>
  <c r="B2748" i="37"/>
  <c r="H2747" i="37"/>
  <c r="D2747" i="37"/>
  <c r="B2747" i="37"/>
  <c r="H2746" i="37"/>
  <c r="D2746" i="37"/>
  <c r="B2746" i="37"/>
  <c r="AE166" i="44" s="1"/>
  <c r="H2745" i="37"/>
  <c r="D2745" i="37"/>
  <c r="B2745" i="37"/>
  <c r="H2744" i="37"/>
  <c r="D2744" i="37"/>
  <c r="B2744" i="37"/>
  <c r="H2743" i="37"/>
  <c r="D2743" i="37"/>
  <c r="B2743" i="37"/>
  <c r="H2742" i="37"/>
  <c r="D2742" i="37"/>
  <c r="B2742" i="37"/>
  <c r="H2741" i="37"/>
  <c r="D2741" i="37"/>
  <c r="B2741" i="37"/>
  <c r="AE165" i="44" s="1"/>
  <c r="H2740" i="37"/>
  <c r="D2740" i="37"/>
  <c r="B2740" i="37"/>
  <c r="H2739" i="37"/>
  <c r="D2739" i="37"/>
  <c r="B2739" i="37"/>
  <c r="H2738" i="37"/>
  <c r="D2738" i="37"/>
  <c r="B2738" i="37"/>
  <c r="H2737" i="37"/>
  <c r="D2737" i="37"/>
  <c r="B2737" i="37"/>
  <c r="H2736" i="37"/>
  <c r="D2736" i="37"/>
  <c r="B2736" i="37"/>
  <c r="AE164" i="44" s="1"/>
  <c r="H2735" i="37"/>
  <c r="D2735" i="37"/>
  <c r="B2735" i="37"/>
  <c r="H2734" i="37"/>
  <c r="D2734" i="37"/>
  <c r="B2734" i="37"/>
  <c r="H2733" i="37"/>
  <c r="D2733" i="37"/>
  <c r="B2733" i="37"/>
  <c r="H2732" i="37"/>
  <c r="D2732" i="37"/>
  <c r="B2732" i="37"/>
  <c r="AE163" i="44" s="1"/>
  <c r="H2731" i="37"/>
  <c r="D2731" i="37"/>
  <c r="B2731" i="37"/>
  <c r="H2730" i="37"/>
  <c r="D2730" i="37"/>
  <c r="B2730" i="37"/>
  <c r="H2729" i="37"/>
  <c r="D2729" i="37"/>
  <c r="B2729" i="37"/>
  <c r="H2728" i="37"/>
  <c r="D2728" i="37"/>
  <c r="B2728" i="37"/>
  <c r="AE162" i="44" s="1"/>
  <c r="H2727" i="37"/>
  <c r="D2727" i="37"/>
  <c r="B2727" i="37"/>
  <c r="H2726" i="37"/>
  <c r="D2726" i="37"/>
  <c r="B2726" i="37"/>
  <c r="H2725" i="37"/>
  <c r="D2725" i="37"/>
  <c r="B2725" i="37"/>
  <c r="H2724" i="37"/>
  <c r="D2724" i="37"/>
  <c r="B2724" i="37"/>
  <c r="H2723" i="37"/>
  <c r="D2723" i="37"/>
  <c r="B2723" i="37"/>
  <c r="AE161" i="44" s="1"/>
  <c r="H2722" i="37"/>
  <c r="D2722" i="37"/>
  <c r="B2722" i="37"/>
  <c r="H2721" i="37"/>
  <c r="D2721" i="37"/>
  <c r="B2721" i="37"/>
  <c r="H2720" i="37"/>
  <c r="D2720" i="37"/>
  <c r="B2720" i="37"/>
  <c r="H2719" i="37"/>
  <c r="D2719" i="37"/>
  <c r="B2719" i="37"/>
  <c r="H2718" i="37"/>
  <c r="D2718" i="37"/>
  <c r="B2718" i="37"/>
  <c r="AE160" i="44" s="1"/>
  <c r="H2717" i="37"/>
  <c r="D2717" i="37"/>
  <c r="B2717" i="37"/>
  <c r="H2716" i="37"/>
  <c r="D2716" i="37"/>
  <c r="B2716" i="37"/>
  <c r="H2715" i="37"/>
  <c r="D2715" i="37"/>
  <c r="B2715" i="37"/>
  <c r="H2714" i="37"/>
  <c r="D2714" i="37"/>
  <c r="B2714" i="37"/>
  <c r="H2713" i="37"/>
  <c r="D2713" i="37"/>
  <c r="B2713" i="37"/>
  <c r="AE159" i="44" s="1"/>
  <c r="H2712" i="37"/>
  <c r="D2712" i="37"/>
  <c r="B2712" i="37"/>
  <c r="H2711" i="37"/>
  <c r="D2711" i="37"/>
  <c r="B2711" i="37"/>
  <c r="H2710" i="37"/>
  <c r="D2710" i="37"/>
  <c r="B2710" i="37"/>
  <c r="H2709" i="37"/>
  <c r="D2709" i="37"/>
  <c r="B2709" i="37"/>
  <c r="H2708" i="37"/>
  <c r="D2708" i="37"/>
  <c r="B2708" i="37"/>
  <c r="AE158" i="44" s="1"/>
  <c r="H2707" i="37"/>
  <c r="D2707" i="37"/>
  <c r="B2707" i="37"/>
  <c r="H2706" i="37"/>
  <c r="D2706" i="37"/>
  <c r="B2706" i="37"/>
  <c r="H2705" i="37"/>
  <c r="D2705" i="37"/>
  <c r="B2705" i="37"/>
  <c r="H2704" i="37"/>
  <c r="D2704" i="37"/>
  <c r="B2704" i="37"/>
  <c r="H2703" i="37"/>
  <c r="D2703" i="37"/>
  <c r="B2703" i="37"/>
  <c r="AE157" i="44" s="1"/>
  <c r="H2702" i="37"/>
  <c r="D2702" i="37"/>
  <c r="B2702" i="37"/>
  <c r="H2701" i="37"/>
  <c r="D2701" i="37"/>
  <c r="B2701" i="37"/>
  <c r="H2700" i="37"/>
  <c r="D2700" i="37"/>
  <c r="B2700" i="37"/>
  <c r="H2699" i="37"/>
  <c r="D2699" i="37"/>
  <c r="B2699" i="37"/>
  <c r="H2698" i="37"/>
  <c r="D2698" i="37"/>
  <c r="B2698" i="37"/>
  <c r="AE156" i="44" s="1"/>
  <c r="H2697" i="37"/>
  <c r="D2697" i="37"/>
  <c r="B2697" i="37"/>
  <c r="H2696" i="37"/>
  <c r="D2696" i="37"/>
  <c r="B2696" i="37"/>
  <c r="H2695" i="37"/>
  <c r="D2695" i="37"/>
  <c r="B2695" i="37"/>
  <c r="H2694" i="37"/>
  <c r="D2694" i="37"/>
  <c r="B2694" i="37"/>
  <c r="H2693" i="37"/>
  <c r="D2693" i="37"/>
  <c r="B2693" i="37"/>
  <c r="AE155" i="44" s="1"/>
  <c r="H2692" i="37"/>
  <c r="D2692" i="37"/>
  <c r="B2692" i="37"/>
  <c r="H2691" i="37"/>
  <c r="D2691" i="37"/>
  <c r="B2691" i="37"/>
  <c r="H2690" i="37"/>
  <c r="D2690" i="37"/>
  <c r="B2690" i="37"/>
  <c r="H2689" i="37"/>
  <c r="D2689" i="37"/>
  <c r="B2689" i="37"/>
  <c r="H2688" i="37"/>
  <c r="D2688" i="37"/>
  <c r="B2688" i="37"/>
  <c r="AE154" i="44" s="1"/>
  <c r="H2687" i="37"/>
  <c r="D2687" i="37"/>
  <c r="B2687" i="37"/>
  <c r="H2686" i="37"/>
  <c r="D2686" i="37"/>
  <c r="B2686" i="37"/>
  <c r="H2685" i="37"/>
  <c r="D2685" i="37"/>
  <c r="B2685" i="37"/>
  <c r="H2684" i="37"/>
  <c r="D2684" i="37"/>
  <c r="B2684" i="37"/>
  <c r="H2683" i="37"/>
  <c r="D2683" i="37"/>
  <c r="B2683" i="37"/>
  <c r="AE153" i="44" s="1"/>
  <c r="H2682" i="37"/>
  <c r="D2682" i="37"/>
  <c r="B2682" i="37"/>
  <c r="H2681" i="37"/>
  <c r="D2681" i="37"/>
  <c r="B2681" i="37"/>
  <c r="H2680" i="37"/>
  <c r="D2680" i="37"/>
  <c r="B2680" i="37"/>
  <c r="H2679" i="37"/>
  <c r="D2679" i="37"/>
  <c r="B2679" i="37"/>
  <c r="H2678" i="37"/>
  <c r="D2678" i="37"/>
  <c r="B2678" i="37"/>
  <c r="AE152" i="44" s="1"/>
  <c r="H2677" i="37"/>
  <c r="D2677" i="37"/>
  <c r="B2677" i="37"/>
  <c r="H2676" i="37"/>
  <c r="D2676" i="37"/>
  <c r="B2676" i="37"/>
  <c r="H2675" i="37"/>
  <c r="D2675" i="37"/>
  <c r="B2675" i="37"/>
  <c r="H2674" i="37"/>
  <c r="D2674" i="37"/>
  <c r="B2674" i="37"/>
  <c r="H2673" i="37"/>
  <c r="D2673" i="37"/>
  <c r="B2673" i="37"/>
  <c r="AE151" i="44" s="1"/>
  <c r="H2672" i="37"/>
  <c r="D2672" i="37"/>
  <c r="B2672" i="37"/>
  <c r="H2671" i="37"/>
  <c r="D2671" i="37"/>
  <c r="B2671" i="37"/>
  <c r="H2670" i="37"/>
  <c r="D2670" i="37"/>
  <c r="B2670" i="37"/>
  <c r="H2669" i="37"/>
  <c r="D2669" i="37"/>
  <c r="B2669" i="37"/>
  <c r="H2668" i="37"/>
  <c r="D2668" i="37"/>
  <c r="B2668" i="37"/>
  <c r="AE150" i="44" s="1"/>
  <c r="H2667" i="37"/>
  <c r="D2667" i="37"/>
  <c r="B2667" i="37"/>
  <c r="H2666" i="37"/>
  <c r="D2666" i="37"/>
  <c r="B2666" i="37"/>
  <c r="H2665" i="37"/>
  <c r="D2665" i="37"/>
  <c r="B2665" i="37"/>
  <c r="H2664" i="37"/>
  <c r="D2664" i="37"/>
  <c r="B2664" i="37"/>
  <c r="H2663" i="37"/>
  <c r="D2663" i="37"/>
  <c r="B2663" i="37"/>
  <c r="AE149" i="44" s="1"/>
  <c r="H2662" i="37"/>
  <c r="D2662" i="37"/>
  <c r="B2662" i="37"/>
  <c r="H2661" i="37"/>
  <c r="D2661" i="37"/>
  <c r="B2661" i="37"/>
  <c r="H2660" i="37"/>
  <c r="D2660" i="37"/>
  <c r="B2660" i="37"/>
  <c r="H2659" i="37"/>
  <c r="D2659" i="37"/>
  <c r="B2659" i="37"/>
  <c r="H2658" i="37"/>
  <c r="D2658" i="37"/>
  <c r="B2658" i="37"/>
  <c r="AE148" i="44" s="1"/>
  <c r="H2657" i="37"/>
  <c r="D2657" i="37"/>
  <c r="B2657" i="37"/>
  <c r="H2656" i="37"/>
  <c r="D2656" i="37"/>
  <c r="B2656" i="37"/>
  <c r="H2655" i="37"/>
  <c r="D2655" i="37"/>
  <c r="B2655" i="37"/>
  <c r="H2654" i="37"/>
  <c r="D2654" i="37"/>
  <c r="B2654" i="37"/>
  <c r="H2653" i="37"/>
  <c r="D2653" i="37"/>
  <c r="B2653" i="37"/>
  <c r="AE147" i="44" s="1"/>
  <c r="H2652" i="37"/>
  <c r="D2652" i="37"/>
  <c r="B2652" i="37"/>
  <c r="H2651" i="37"/>
  <c r="D2651" i="37"/>
  <c r="B2651" i="37"/>
  <c r="H2650" i="37"/>
  <c r="D2650" i="37"/>
  <c r="B2650" i="37"/>
  <c r="H2649" i="37"/>
  <c r="D2649" i="37"/>
  <c r="B2649" i="37"/>
  <c r="H2648" i="37"/>
  <c r="D2648" i="37"/>
  <c r="B2648" i="37"/>
  <c r="AE146" i="44" s="1"/>
  <c r="H2647" i="37"/>
  <c r="D2647" i="37"/>
  <c r="B2647" i="37"/>
  <c r="H2646" i="37"/>
  <c r="D2646" i="37"/>
  <c r="B2646" i="37"/>
  <c r="H2645" i="37"/>
  <c r="D2645" i="37"/>
  <c r="B2645" i="37"/>
  <c r="H2644" i="37"/>
  <c r="D2644" i="37"/>
  <c r="B2644" i="37"/>
  <c r="H2643" i="37"/>
  <c r="D2643" i="37"/>
  <c r="B2643" i="37"/>
  <c r="AE145" i="44" s="1"/>
  <c r="H2642" i="37"/>
  <c r="D2642" i="37"/>
  <c r="B2642" i="37"/>
  <c r="H2641" i="37"/>
  <c r="D2641" i="37"/>
  <c r="B2641" i="37"/>
  <c r="H2640" i="37"/>
  <c r="D2640" i="37"/>
  <c r="B2640" i="37"/>
  <c r="H2639" i="37"/>
  <c r="D2639" i="37"/>
  <c r="B2639" i="37"/>
  <c r="H2638" i="37"/>
  <c r="D2638" i="37"/>
  <c r="B2638" i="37"/>
  <c r="AE144" i="44" s="1"/>
  <c r="H2637" i="37"/>
  <c r="D2637" i="37"/>
  <c r="B2637" i="37"/>
  <c r="H2636" i="37"/>
  <c r="D2636" i="37"/>
  <c r="B2636" i="37"/>
  <c r="H2635" i="37"/>
  <c r="D2635" i="37"/>
  <c r="B2635" i="37"/>
  <c r="H2634" i="37"/>
  <c r="D2634" i="37"/>
  <c r="B2634" i="37"/>
  <c r="H2633" i="37"/>
  <c r="D2633" i="37"/>
  <c r="B2633" i="37"/>
  <c r="AE143" i="44" s="1"/>
  <c r="H2632" i="37"/>
  <c r="D2632" i="37"/>
  <c r="B2632" i="37"/>
  <c r="H2631" i="37"/>
  <c r="D2631" i="37"/>
  <c r="B2631" i="37"/>
  <c r="H2630" i="37"/>
  <c r="D2630" i="37"/>
  <c r="B2630" i="37"/>
  <c r="H2629" i="37"/>
  <c r="D2629" i="37"/>
  <c r="B2629" i="37"/>
  <c r="H2628" i="37"/>
  <c r="D2628" i="37"/>
  <c r="B2628" i="37"/>
  <c r="AE142" i="44" s="1"/>
  <c r="H2627" i="37"/>
  <c r="D2627" i="37"/>
  <c r="B2627" i="37"/>
  <c r="H2626" i="37"/>
  <c r="D2626" i="37"/>
  <c r="B2626" i="37"/>
  <c r="H2625" i="37"/>
  <c r="D2625" i="37"/>
  <c r="B2625" i="37"/>
  <c r="H2624" i="37"/>
  <c r="D2624" i="37"/>
  <c r="B2624" i="37"/>
  <c r="H2623" i="37"/>
  <c r="D2623" i="37"/>
  <c r="B2623" i="37"/>
  <c r="AE141" i="44" s="1"/>
  <c r="H2622" i="37"/>
  <c r="D2622" i="37"/>
  <c r="B2622" i="37"/>
  <c r="H2621" i="37"/>
  <c r="D2621" i="37"/>
  <c r="B2621" i="37"/>
  <c r="H2620" i="37"/>
  <c r="D2620" i="37"/>
  <c r="B2620" i="37"/>
  <c r="H2619" i="37"/>
  <c r="D2619" i="37"/>
  <c r="B2619" i="37"/>
  <c r="H2618" i="37"/>
  <c r="D2618" i="37"/>
  <c r="B2618" i="37"/>
  <c r="AE140" i="44" s="1"/>
  <c r="H2617" i="37"/>
  <c r="D2617" i="37"/>
  <c r="B2617" i="37"/>
  <c r="H2616" i="37"/>
  <c r="D2616" i="37"/>
  <c r="B2616" i="37"/>
  <c r="H2615" i="37"/>
  <c r="D2615" i="37"/>
  <c r="B2615" i="37"/>
  <c r="H2614" i="37"/>
  <c r="D2614" i="37"/>
  <c r="B2614" i="37"/>
  <c r="H2613" i="37"/>
  <c r="D2613" i="37"/>
  <c r="B2613" i="37"/>
  <c r="AE139" i="44" s="1"/>
  <c r="H2612" i="37"/>
  <c r="D2612" i="37"/>
  <c r="B2612" i="37"/>
  <c r="H2611" i="37"/>
  <c r="D2611" i="37"/>
  <c r="B2611" i="37"/>
  <c r="H2610" i="37"/>
  <c r="D2610" i="37"/>
  <c r="B2610" i="37"/>
  <c r="H2609" i="37"/>
  <c r="D2609" i="37"/>
  <c r="B2609" i="37"/>
  <c r="H2608" i="37"/>
  <c r="D2608" i="37"/>
  <c r="B2608" i="37"/>
  <c r="AE138" i="44" s="1"/>
  <c r="H2607" i="37"/>
  <c r="D2607" i="37"/>
  <c r="B2607" i="37"/>
  <c r="H2606" i="37"/>
  <c r="D2606" i="37"/>
  <c r="B2606" i="37"/>
  <c r="H2605" i="37"/>
  <c r="D2605" i="37"/>
  <c r="B2605" i="37"/>
  <c r="H2604" i="37"/>
  <c r="D2604" i="37"/>
  <c r="B2604" i="37"/>
  <c r="H2603" i="37"/>
  <c r="D2603" i="37"/>
  <c r="B2603" i="37"/>
  <c r="AE137" i="44" s="1"/>
  <c r="H2602" i="37"/>
  <c r="D2602" i="37"/>
  <c r="B2602" i="37"/>
  <c r="H2601" i="37"/>
  <c r="D2601" i="37"/>
  <c r="B2601" i="37"/>
  <c r="H2600" i="37"/>
  <c r="D2600" i="37"/>
  <c r="B2600" i="37"/>
  <c r="H2599" i="37"/>
  <c r="D2599" i="37"/>
  <c r="B2599" i="37"/>
  <c r="H2598" i="37"/>
  <c r="D2598" i="37"/>
  <c r="B2598" i="37"/>
  <c r="AE136" i="44" s="1"/>
  <c r="H2597" i="37"/>
  <c r="D2597" i="37"/>
  <c r="B2597" i="37"/>
  <c r="H2596" i="37"/>
  <c r="D2596" i="37"/>
  <c r="B2596" i="37"/>
  <c r="H2595" i="37"/>
  <c r="D2595" i="37"/>
  <c r="B2595" i="37"/>
  <c r="H2594" i="37"/>
  <c r="D2594" i="37"/>
  <c r="B2594" i="37"/>
  <c r="H2593" i="37"/>
  <c r="D2593" i="37"/>
  <c r="B2593" i="37"/>
  <c r="AE135" i="44" s="1"/>
  <c r="H2592" i="37"/>
  <c r="D2592" i="37"/>
  <c r="B2592" i="37"/>
  <c r="H2591" i="37"/>
  <c r="D2591" i="37"/>
  <c r="B2591" i="37"/>
  <c r="H2590" i="37"/>
  <c r="D2590" i="37"/>
  <c r="B2590" i="37"/>
  <c r="H2589" i="37"/>
  <c r="D2589" i="37"/>
  <c r="B2589" i="37"/>
  <c r="H2588" i="37"/>
  <c r="D2588" i="37"/>
  <c r="B2588" i="37"/>
  <c r="AE134" i="44" s="1"/>
  <c r="H2587" i="37"/>
  <c r="D2587" i="37"/>
  <c r="B2587" i="37"/>
  <c r="H2586" i="37"/>
  <c r="D2586" i="37"/>
  <c r="B2586" i="37"/>
  <c r="H2585" i="37"/>
  <c r="D2585" i="37"/>
  <c r="B2585" i="37"/>
  <c r="H2584" i="37"/>
  <c r="D2584" i="37"/>
  <c r="B2584" i="37"/>
  <c r="H2583" i="37"/>
  <c r="D2583" i="37"/>
  <c r="B2583" i="37"/>
  <c r="AE133" i="44" s="1"/>
  <c r="H2582" i="37"/>
  <c r="D2582" i="37"/>
  <c r="B2582" i="37"/>
  <c r="H2581" i="37"/>
  <c r="D2581" i="37"/>
  <c r="B2581" i="37"/>
  <c r="H2580" i="37"/>
  <c r="D2580" i="37"/>
  <c r="B2580" i="37"/>
  <c r="H2579" i="37"/>
  <c r="D2579" i="37"/>
  <c r="B2579" i="37"/>
  <c r="H2578" i="37"/>
  <c r="D2578" i="37"/>
  <c r="B2578" i="37"/>
  <c r="AE132" i="44" s="1"/>
  <c r="H2577" i="37"/>
  <c r="D2577" i="37"/>
  <c r="B2577" i="37"/>
  <c r="H2576" i="37"/>
  <c r="D2576" i="37"/>
  <c r="B2576" i="37"/>
  <c r="H2575" i="37"/>
  <c r="D2575" i="37"/>
  <c r="B2575" i="37"/>
  <c r="H2574" i="37"/>
  <c r="D2574" i="37"/>
  <c r="B2574" i="37"/>
  <c r="H2573" i="37"/>
  <c r="D2573" i="37"/>
  <c r="B2573" i="37"/>
  <c r="AE131" i="44" s="1"/>
  <c r="H2572" i="37"/>
  <c r="D2572" i="37"/>
  <c r="B2572" i="37"/>
  <c r="H2571" i="37"/>
  <c r="D2571" i="37"/>
  <c r="B2571" i="37"/>
  <c r="H2570" i="37"/>
  <c r="D2570" i="37"/>
  <c r="B2570" i="37"/>
  <c r="H2569" i="37"/>
  <c r="D2569" i="37"/>
  <c r="B2569" i="37"/>
  <c r="H2568" i="37"/>
  <c r="D2568" i="37"/>
  <c r="B2568" i="37"/>
  <c r="AE130" i="44" s="1"/>
  <c r="H2567" i="37"/>
  <c r="D2567" i="37"/>
  <c r="B2567" i="37"/>
  <c r="H2566" i="37"/>
  <c r="D2566" i="37"/>
  <c r="B2566" i="37"/>
  <c r="H2565" i="37"/>
  <c r="D2565" i="37"/>
  <c r="B2565" i="37"/>
  <c r="H2564" i="37"/>
  <c r="D2564" i="37"/>
  <c r="B2564" i="37"/>
  <c r="H2563" i="37"/>
  <c r="D2563" i="37"/>
  <c r="B2563" i="37"/>
  <c r="AE129" i="44" s="1"/>
  <c r="H2562" i="37"/>
  <c r="D2562" i="37"/>
  <c r="B2562" i="37"/>
  <c r="H2561" i="37"/>
  <c r="D2561" i="37"/>
  <c r="B2561" i="37"/>
  <c r="H2560" i="37"/>
  <c r="D2560" i="37"/>
  <c r="B2560" i="37"/>
  <c r="H2559" i="37"/>
  <c r="D2559" i="37"/>
  <c r="B2559" i="37"/>
  <c r="H2558" i="37"/>
  <c r="D2558" i="37"/>
  <c r="B2558" i="37"/>
  <c r="AE128" i="44" s="1"/>
  <c r="H2557" i="37"/>
  <c r="D2557" i="37"/>
  <c r="B2557" i="37"/>
  <c r="H2556" i="37"/>
  <c r="D2556" i="37"/>
  <c r="B2556" i="37"/>
  <c r="H2555" i="37"/>
  <c r="D2555" i="37"/>
  <c r="B2555" i="37"/>
  <c r="H2554" i="37"/>
  <c r="D2554" i="37"/>
  <c r="B2554" i="37"/>
  <c r="H2553" i="37"/>
  <c r="D2553" i="37"/>
  <c r="B2553" i="37"/>
  <c r="AE127" i="44" s="1"/>
  <c r="H2552" i="37"/>
  <c r="D2552" i="37"/>
  <c r="B2552" i="37"/>
  <c r="H2551" i="37"/>
  <c r="D2551" i="37"/>
  <c r="B2551" i="37"/>
  <c r="H2550" i="37"/>
  <c r="D2550" i="37"/>
  <c r="B2550" i="37"/>
  <c r="H2549" i="37"/>
  <c r="D2549" i="37"/>
  <c r="B2549" i="37"/>
  <c r="H2548" i="37"/>
  <c r="D2548" i="37"/>
  <c r="B2548" i="37"/>
  <c r="AE126" i="44" s="1"/>
  <c r="H2547" i="37"/>
  <c r="D2547" i="37"/>
  <c r="B2547" i="37"/>
  <c r="H2546" i="37"/>
  <c r="D2546" i="37"/>
  <c r="B2546" i="37"/>
  <c r="H2545" i="37"/>
  <c r="D2545" i="37"/>
  <c r="B2545" i="37"/>
  <c r="H2544" i="37"/>
  <c r="D2544" i="37"/>
  <c r="B2544" i="37"/>
  <c r="H2543" i="37"/>
  <c r="D2543" i="37"/>
  <c r="B2543" i="37"/>
  <c r="AE125" i="44" s="1"/>
  <c r="H2542" i="37"/>
  <c r="D2542" i="37"/>
  <c r="B2542" i="37"/>
  <c r="H2541" i="37"/>
  <c r="D2541" i="37"/>
  <c r="B2541" i="37"/>
  <c r="H2540" i="37"/>
  <c r="D2540" i="37"/>
  <c r="B2540" i="37"/>
  <c r="H2539" i="37"/>
  <c r="D2539" i="37"/>
  <c r="B2539" i="37"/>
  <c r="H2538" i="37"/>
  <c r="D2538" i="37"/>
  <c r="B2538" i="37"/>
  <c r="AE124" i="44" s="1"/>
  <c r="H2537" i="37"/>
  <c r="D2537" i="37"/>
  <c r="B2537" i="37"/>
  <c r="H2536" i="37"/>
  <c r="D2536" i="37"/>
  <c r="B2536" i="37"/>
  <c r="H2535" i="37"/>
  <c r="D2535" i="37"/>
  <c r="B2535" i="37"/>
  <c r="H2534" i="37"/>
  <c r="D2534" i="37"/>
  <c r="B2534" i="37"/>
  <c r="H2533" i="37"/>
  <c r="D2533" i="37"/>
  <c r="B2533" i="37"/>
  <c r="AE123" i="44" s="1"/>
  <c r="H2532" i="37"/>
  <c r="D2532" i="37"/>
  <c r="B2532" i="37"/>
  <c r="H2531" i="37"/>
  <c r="D2531" i="37"/>
  <c r="B2531" i="37"/>
  <c r="H2530" i="37"/>
  <c r="D2530" i="37"/>
  <c r="B2530" i="37"/>
  <c r="H2529" i="37"/>
  <c r="D2529" i="37"/>
  <c r="B2529" i="37"/>
  <c r="H2528" i="37"/>
  <c r="D2528" i="37"/>
  <c r="B2528" i="37"/>
  <c r="AE122" i="44" s="1"/>
  <c r="H2527" i="37"/>
  <c r="D2527" i="37"/>
  <c r="B2527" i="37"/>
  <c r="H2526" i="37"/>
  <c r="D2526" i="37"/>
  <c r="B2526" i="37"/>
  <c r="H2525" i="37"/>
  <c r="D2525" i="37"/>
  <c r="B2525" i="37"/>
  <c r="H2524" i="37"/>
  <c r="D2524" i="37"/>
  <c r="B2524" i="37"/>
  <c r="H2523" i="37"/>
  <c r="D2523" i="37"/>
  <c r="B2523" i="37"/>
  <c r="AE121" i="44" s="1"/>
  <c r="H2522" i="37"/>
  <c r="D2522" i="37"/>
  <c r="B2522" i="37"/>
  <c r="H2521" i="37"/>
  <c r="D2521" i="37"/>
  <c r="B2521" i="37"/>
  <c r="H2520" i="37"/>
  <c r="D2520" i="37"/>
  <c r="B2520" i="37"/>
  <c r="H2519" i="37"/>
  <c r="D2519" i="37"/>
  <c r="B2519" i="37"/>
  <c r="H2518" i="37"/>
  <c r="D2518" i="37"/>
  <c r="B2518" i="37"/>
  <c r="AE120" i="44" s="1"/>
  <c r="H2517" i="37"/>
  <c r="D2517" i="37"/>
  <c r="B2517" i="37"/>
  <c r="H2516" i="37"/>
  <c r="D2516" i="37"/>
  <c r="B2516" i="37"/>
  <c r="H2515" i="37"/>
  <c r="D2515" i="37"/>
  <c r="B2515" i="37"/>
  <c r="H2514" i="37"/>
  <c r="D2514" i="37"/>
  <c r="B2514" i="37"/>
  <c r="H2513" i="37"/>
  <c r="D2513" i="37"/>
  <c r="B2513" i="37"/>
  <c r="AE119" i="44" s="1"/>
  <c r="H2512" i="37"/>
  <c r="D2512" i="37"/>
  <c r="B2512" i="37"/>
  <c r="H2511" i="37"/>
  <c r="D2511" i="37"/>
  <c r="B2511" i="37"/>
  <c r="H2510" i="37"/>
  <c r="D2510" i="37"/>
  <c r="B2510" i="37"/>
  <c r="H2509" i="37"/>
  <c r="D2509" i="37"/>
  <c r="B2509" i="37"/>
  <c r="H2508" i="37"/>
  <c r="D2508" i="37"/>
  <c r="B2508" i="37"/>
  <c r="AE118" i="44" s="1"/>
  <c r="H2507" i="37"/>
  <c r="D2507" i="37"/>
  <c r="B2507" i="37"/>
  <c r="H2506" i="37"/>
  <c r="D2506" i="37"/>
  <c r="B2506" i="37"/>
  <c r="H2505" i="37"/>
  <c r="D2505" i="37"/>
  <c r="B2505" i="37"/>
  <c r="H2504" i="37"/>
  <c r="D2504" i="37"/>
  <c r="B2504" i="37"/>
  <c r="H2503" i="37"/>
  <c r="D2503" i="37"/>
  <c r="B2503" i="37"/>
  <c r="AE117" i="44" s="1"/>
  <c r="H2502" i="37"/>
  <c r="D2502" i="37"/>
  <c r="B2502" i="37"/>
  <c r="H2501" i="37"/>
  <c r="D2501" i="37"/>
  <c r="B2501" i="37"/>
  <c r="H2500" i="37"/>
  <c r="D2500" i="37"/>
  <c r="B2500" i="37"/>
  <c r="H2499" i="37"/>
  <c r="D2499" i="37"/>
  <c r="B2499" i="37"/>
  <c r="H2498" i="37"/>
  <c r="D2498" i="37"/>
  <c r="B2498" i="37"/>
  <c r="AE116" i="44" s="1"/>
  <c r="H2497" i="37"/>
  <c r="D2497" i="37"/>
  <c r="B2497" i="37"/>
  <c r="H2496" i="37"/>
  <c r="D2496" i="37"/>
  <c r="B2496" i="37"/>
  <c r="H2495" i="37"/>
  <c r="D2495" i="37"/>
  <c r="B2495" i="37"/>
  <c r="H2494" i="37"/>
  <c r="D2494" i="37"/>
  <c r="B2494" i="37"/>
  <c r="H2493" i="37"/>
  <c r="D2493" i="37"/>
  <c r="B2493" i="37"/>
  <c r="AE115" i="44" s="1"/>
  <c r="H2492" i="37"/>
  <c r="D2492" i="37"/>
  <c r="B2492" i="37"/>
  <c r="H2491" i="37"/>
  <c r="D2491" i="37"/>
  <c r="B2491" i="37"/>
  <c r="H2490" i="37"/>
  <c r="D2490" i="37"/>
  <c r="B2490" i="37"/>
  <c r="H2489" i="37"/>
  <c r="D2489" i="37"/>
  <c r="B2489" i="37"/>
  <c r="H2488" i="37"/>
  <c r="D2488" i="37"/>
  <c r="B2488" i="37"/>
  <c r="AE114" i="44" s="1"/>
  <c r="H2487" i="37"/>
  <c r="D2487" i="37"/>
  <c r="B2487" i="37"/>
  <c r="H2486" i="37"/>
  <c r="D2486" i="37"/>
  <c r="B2486" i="37"/>
  <c r="H2485" i="37"/>
  <c r="D2485" i="37"/>
  <c r="B2485" i="37"/>
  <c r="H2484" i="37"/>
  <c r="D2484" i="37"/>
  <c r="B2484" i="37"/>
  <c r="H2483" i="37"/>
  <c r="D2483" i="37"/>
  <c r="B2483" i="37"/>
  <c r="AE113" i="44" s="1"/>
  <c r="H2482" i="37"/>
  <c r="D2482" i="37"/>
  <c r="B2482" i="37"/>
  <c r="H2481" i="37"/>
  <c r="D2481" i="37"/>
  <c r="B2481" i="37"/>
  <c r="H2480" i="37"/>
  <c r="D2480" i="37"/>
  <c r="B2480" i="37"/>
  <c r="H2479" i="37"/>
  <c r="D2479" i="37"/>
  <c r="B2479" i="37"/>
  <c r="H2478" i="37"/>
  <c r="D2478" i="37"/>
  <c r="B2478" i="37"/>
  <c r="AE112" i="44" s="1"/>
  <c r="H2477" i="37"/>
  <c r="D2477" i="37"/>
  <c r="B2477" i="37"/>
  <c r="H2476" i="37"/>
  <c r="D2476" i="37"/>
  <c r="B2476" i="37"/>
  <c r="H2475" i="37"/>
  <c r="D2475" i="37"/>
  <c r="B2475" i="37"/>
  <c r="H2474" i="37"/>
  <c r="D2474" i="37"/>
  <c r="B2474" i="37"/>
  <c r="H2473" i="37"/>
  <c r="D2473" i="37"/>
  <c r="B2473" i="37"/>
  <c r="AE111" i="44" s="1"/>
  <c r="H2472" i="37"/>
  <c r="D2472" i="37"/>
  <c r="B2472" i="37"/>
  <c r="H2471" i="37"/>
  <c r="D2471" i="37"/>
  <c r="B2471" i="37"/>
  <c r="H2470" i="37"/>
  <c r="D2470" i="37"/>
  <c r="B2470" i="37"/>
  <c r="H2469" i="37"/>
  <c r="D2469" i="37"/>
  <c r="B2469" i="37"/>
  <c r="AE110" i="44" s="1"/>
  <c r="H2468" i="37"/>
  <c r="D2468" i="37"/>
  <c r="B2468" i="37"/>
  <c r="H2467" i="37"/>
  <c r="D2467" i="37"/>
  <c r="B2467" i="37"/>
  <c r="H2466" i="37"/>
  <c r="D2466" i="37"/>
  <c r="B2466" i="37"/>
  <c r="H2465" i="37"/>
  <c r="D2465" i="37"/>
  <c r="B2465" i="37"/>
  <c r="H2464" i="37"/>
  <c r="D2464" i="37"/>
  <c r="B2464" i="37"/>
  <c r="AE109" i="44" s="1"/>
  <c r="H2463" i="37"/>
  <c r="D2463" i="37"/>
  <c r="B2463" i="37"/>
  <c r="H2462" i="37"/>
  <c r="D2462" i="37"/>
  <c r="B2462" i="37"/>
  <c r="H2461" i="37"/>
  <c r="D2461" i="37"/>
  <c r="B2461" i="37"/>
  <c r="H2460" i="37"/>
  <c r="D2460" i="37"/>
  <c r="B2460" i="37"/>
  <c r="H2459" i="37"/>
  <c r="D2459" i="37"/>
  <c r="B2459" i="37"/>
  <c r="AE108" i="44" s="1"/>
  <c r="H2458" i="37"/>
  <c r="D2458" i="37"/>
  <c r="B2458" i="37"/>
  <c r="H2457" i="37"/>
  <c r="D2457" i="37"/>
  <c r="B2457" i="37"/>
  <c r="H2456" i="37"/>
  <c r="D2456" i="37"/>
  <c r="B2456" i="37"/>
  <c r="H2455" i="37"/>
  <c r="D2455" i="37"/>
  <c r="B2455" i="37"/>
  <c r="H2454" i="37"/>
  <c r="D2454" i="37"/>
  <c r="B2454" i="37"/>
  <c r="AE107" i="44" s="1"/>
  <c r="H2453" i="37"/>
  <c r="D2453" i="37"/>
  <c r="B2453" i="37"/>
  <c r="H2452" i="37"/>
  <c r="D2452" i="37"/>
  <c r="B2452" i="37"/>
  <c r="H2451" i="37"/>
  <c r="D2451" i="37"/>
  <c r="B2451" i="37"/>
  <c r="H2450" i="37"/>
  <c r="D2450" i="37"/>
  <c r="B2450" i="37"/>
  <c r="H2449" i="37"/>
  <c r="D2449" i="37"/>
  <c r="B2449" i="37"/>
  <c r="AE106" i="44" s="1"/>
  <c r="H2448" i="37"/>
  <c r="D2448" i="37"/>
  <c r="B2448" i="37"/>
  <c r="H2447" i="37"/>
  <c r="D2447" i="37"/>
  <c r="B2447" i="37"/>
  <c r="H2446" i="37"/>
  <c r="D2446" i="37"/>
  <c r="B2446" i="37"/>
  <c r="H2445" i="37"/>
  <c r="D2445" i="37"/>
  <c r="B2445" i="37"/>
  <c r="H2444" i="37"/>
  <c r="D2444" i="37"/>
  <c r="B2444" i="37"/>
  <c r="AE105" i="44" s="1"/>
  <c r="H2443" i="37"/>
  <c r="D2443" i="37"/>
  <c r="B2443" i="37"/>
  <c r="H2442" i="37"/>
  <c r="D2442" i="37"/>
  <c r="B2442" i="37"/>
  <c r="H2441" i="37"/>
  <c r="D2441" i="37"/>
  <c r="B2441" i="37"/>
  <c r="H2440" i="37"/>
  <c r="D2440" i="37"/>
  <c r="B2440" i="37"/>
  <c r="H2439" i="37"/>
  <c r="D2439" i="37"/>
  <c r="B2439" i="37"/>
  <c r="AE104" i="44" s="1"/>
  <c r="H2438" i="37"/>
  <c r="D2438" i="37"/>
  <c r="B2438" i="37"/>
  <c r="H2437" i="37"/>
  <c r="D2437" i="37"/>
  <c r="B2437" i="37"/>
  <c r="H2436" i="37"/>
  <c r="D2436" i="37"/>
  <c r="B2436" i="37"/>
  <c r="H2435" i="37"/>
  <c r="D2435" i="37"/>
  <c r="B2435" i="37"/>
  <c r="H2434" i="37"/>
  <c r="D2434" i="37"/>
  <c r="B2434" i="37"/>
  <c r="AE103" i="44" s="1"/>
  <c r="H2433" i="37"/>
  <c r="D2433" i="37"/>
  <c r="B2433" i="37"/>
  <c r="H2432" i="37"/>
  <c r="D2432" i="37"/>
  <c r="B2432" i="37"/>
  <c r="H2431" i="37"/>
  <c r="D2431" i="37"/>
  <c r="B2431" i="37"/>
  <c r="H2430" i="37"/>
  <c r="D2430" i="37"/>
  <c r="B2430" i="37"/>
  <c r="H2429" i="37"/>
  <c r="D2429" i="37"/>
  <c r="B2429" i="37"/>
  <c r="AE102" i="44" s="1"/>
  <c r="H2428" i="37"/>
  <c r="D2428" i="37"/>
  <c r="B2428" i="37"/>
  <c r="H2427" i="37"/>
  <c r="D2427" i="37"/>
  <c r="B2427" i="37"/>
  <c r="H2426" i="37"/>
  <c r="D2426" i="37"/>
  <c r="B2426" i="37"/>
  <c r="H2425" i="37"/>
  <c r="D2425" i="37"/>
  <c r="B2425" i="37"/>
  <c r="H2424" i="37"/>
  <c r="D2424" i="37"/>
  <c r="B2424" i="37"/>
  <c r="AE101" i="44" s="1"/>
  <c r="H2423" i="37"/>
  <c r="D2423" i="37"/>
  <c r="B2423" i="37"/>
  <c r="H2422" i="37"/>
  <c r="D2422" i="37"/>
  <c r="B2422" i="37"/>
  <c r="H2421" i="37"/>
  <c r="D2421" i="37"/>
  <c r="B2421" i="37"/>
  <c r="H2420" i="37"/>
  <c r="D2420" i="37"/>
  <c r="B2420" i="37"/>
  <c r="H2419" i="37"/>
  <c r="D2419" i="37"/>
  <c r="B2419" i="37"/>
  <c r="AE100" i="44" s="1"/>
  <c r="H2418" i="37"/>
  <c r="D2418" i="37"/>
  <c r="B2418" i="37"/>
  <c r="H2417" i="37"/>
  <c r="D2417" i="37"/>
  <c r="B2417" i="37"/>
  <c r="H2416" i="37"/>
  <c r="D2416" i="37"/>
  <c r="B2416" i="37"/>
  <c r="H2415" i="37"/>
  <c r="D2415" i="37"/>
  <c r="B2415" i="37"/>
  <c r="H2414" i="37"/>
  <c r="D2414" i="37"/>
  <c r="B2414" i="37"/>
  <c r="AE99" i="44" s="1"/>
  <c r="H2413" i="37"/>
  <c r="D2413" i="37"/>
  <c r="B2413" i="37"/>
  <c r="H2412" i="37"/>
  <c r="D2412" i="37"/>
  <c r="B2412" i="37"/>
  <c r="H2411" i="37"/>
  <c r="D2411" i="37"/>
  <c r="B2411" i="37"/>
  <c r="H2410" i="37"/>
  <c r="D2410" i="37"/>
  <c r="B2410" i="37"/>
  <c r="H2409" i="37"/>
  <c r="D2409" i="37"/>
  <c r="B2409" i="37"/>
  <c r="AE98" i="44" s="1"/>
  <c r="H2408" i="37"/>
  <c r="D2408" i="37"/>
  <c r="B2408" i="37"/>
  <c r="H2407" i="37"/>
  <c r="D2407" i="37"/>
  <c r="B2407" i="37"/>
  <c r="H2406" i="37"/>
  <c r="D2406" i="37"/>
  <c r="B2406" i="37"/>
  <c r="H2405" i="37"/>
  <c r="D2405" i="37"/>
  <c r="B2405" i="37"/>
  <c r="H2404" i="37"/>
  <c r="D2404" i="37"/>
  <c r="B2404" i="37"/>
  <c r="AE97" i="44" s="1"/>
  <c r="H2403" i="37"/>
  <c r="D2403" i="37"/>
  <c r="B2403" i="37"/>
  <c r="H2402" i="37"/>
  <c r="D2402" i="37"/>
  <c r="B2402" i="37"/>
  <c r="H2401" i="37"/>
  <c r="D2401" i="37"/>
  <c r="B2401" i="37"/>
  <c r="H2400" i="37"/>
  <c r="D2400" i="37"/>
  <c r="B2400" i="37"/>
  <c r="H2399" i="37"/>
  <c r="D2399" i="37"/>
  <c r="B2399" i="37"/>
  <c r="AE96" i="44" s="1"/>
  <c r="H2398" i="37"/>
  <c r="D2398" i="37"/>
  <c r="B2398" i="37"/>
  <c r="H2397" i="37"/>
  <c r="D2397" i="37"/>
  <c r="B2397" i="37"/>
  <c r="H2396" i="37"/>
  <c r="D2396" i="37"/>
  <c r="B2396" i="37"/>
  <c r="H2395" i="37"/>
  <c r="D2395" i="37"/>
  <c r="B2395" i="37"/>
  <c r="H2394" i="37"/>
  <c r="D2394" i="37"/>
  <c r="B2394" i="37"/>
  <c r="AE95" i="44" s="1"/>
  <c r="H2393" i="37"/>
  <c r="D2393" i="37"/>
  <c r="B2393" i="37"/>
  <c r="H2392" i="37"/>
  <c r="D2392" i="37"/>
  <c r="B2392" i="37"/>
  <c r="H2391" i="37"/>
  <c r="D2391" i="37"/>
  <c r="B2391" i="37"/>
  <c r="H2390" i="37"/>
  <c r="D2390" i="37"/>
  <c r="B2390" i="37"/>
  <c r="H2389" i="37"/>
  <c r="D2389" i="37"/>
  <c r="B2389" i="37"/>
  <c r="AE94" i="44" s="1"/>
  <c r="H2388" i="37"/>
  <c r="D2388" i="37"/>
  <c r="B2388" i="37"/>
  <c r="H2387" i="37"/>
  <c r="D2387" i="37"/>
  <c r="B2387" i="37"/>
  <c r="H2386" i="37"/>
  <c r="D2386" i="37"/>
  <c r="B2386" i="37"/>
  <c r="H2385" i="37"/>
  <c r="D2385" i="37"/>
  <c r="B2385" i="37"/>
  <c r="H2384" i="37"/>
  <c r="D2384" i="37"/>
  <c r="B2384" i="37"/>
  <c r="AE93" i="44" s="1"/>
  <c r="H2383" i="37"/>
  <c r="D2383" i="37"/>
  <c r="B2383" i="37"/>
  <c r="H2382" i="37"/>
  <c r="D2382" i="37"/>
  <c r="B2382" i="37"/>
  <c r="H2381" i="37"/>
  <c r="D2381" i="37"/>
  <c r="B2381" i="37"/>
  <c r="H2380" i="37"/>
  <c r="D2380" i="37"/>
  <c r="B2380" i="37"/>
  <c r="H2379" i="37"/>
  <c r="D2379" i="37"/>
  <c r="B2379" i="37"/>
  <c r="AE92" i="44" s="1"/>
  <c r="H2378" i="37"/>
  <c r="D2378" i="37"/>
  <c r="B2378" i="37"/>
  <c r="H2377" i="37"/>
  <c r="D2377" i="37"/>
  <c r="B2377" i="37"/>
  <c r="H2376" i="37"/>
  <c r="D2376" i="37"/>
  <c r="B2376" i="37"/>
  <c r="H2375" i="37"/>
  <c r="D2375" i="37"/>
  <c r="B2375" i="37"/>
  <c r="H2374" i="37"/>
  <c r="D2374" i="37"/>
  <c r="B2374" i="37"/>
  <c r="AE91" i="44" s="1"/>
  <c r="H2373" i="37"/>
  <c r="D2373" i="37"/>
  <c r="B2373" i="37"/>
  <c r="H2372" i="37"/>
  <c r="D2372" i="37"/>
  <c r="B2372" i="37"/>
  <c r="H2371" i="37"/>
  <c r="D2371" i="37"/>
  <c r="B2371" i="37"/>
  <c r="H2370" i="37"/>
  <c r="D2370" i="37"/>
  <c r="B2370" i="37"/>
  <c r="H2369" i="37"/>
  <c r="D2369" i="37"/>
  <c r="B2369" i="37"/>
  <c r="AE90" i="44" s="1"/>
  <c r="H2368" i="37"/>
  <c r="D2368" i="37"/>
  <c r="B2368" i="37"/>
  <c r="H2367" i="37"/>
  <c r="D2367" i="37"/>
  <c r="B2367" i="37"/>
  <c r="H2366" i="37"/>
  <c r="D2366" i="37"/>
  <c r="B2366" i="37"/>
  <c r="H2365" i="37"/>
  <c r="D2365" i="37"/>
  <c r="B2365" i="37"/>
  <c r="H2364" i="37"/>
  <c r="D2364" i="37"/>
  <c r="B2364" i="37"/>
  <c r="AE89" i="44" s="1"/>
  <c r="H2363" i="37"/>
  <c r="D2363" i="37"/>
  <c r="B2363" i="37"/>
  <c r="H2362" i="37"/>
  <c r="D2362" i="37"/>
  <c r="B2362" i="37"/>
  <c r="H2361" i="37"/>
  <c r="D2361" i="37"/>
  <c r="B2361" i="37"/>
  <c r="H2360" i="37"/>
  <c r="D2360" i="37"/>
  <c r="B2360" i="37"/>
  <c r="H2359" i="37"/>
  <c r="D2359" i="37"/>
  <c r="B2359" i="37"/>
  <c r="AE88" i="44" s="1"/>
  <c r="H2358" i="37"/>
  <c r="D2358" i="37"/>
  <c r="B2358" i="37"/>
  <c r="H2357" i="37"/>
  <c r="D2357" i="37"/>
  <c r="B2357" i="37"/>
  <c r="H2356" i="37"/>
  <c r="D2356" i="37"/>
  <c r="B2356" i="37"/>
  <c r="H2355" i="37"/>
  <c r="D2355" i="37"/>
  <c r="B2355" i="37"/>
  <c r="H2354" i="37"/>
  <c r="D2354" i="37"/>
  <c r="B2354" i="37"/>
  <c r="AE87" i="44" s="1"/>
  <c r="H2353" i="37"/>
  <c r="D2353" i="37"/>
  <c r="B2353" i="37"/>
  <c r="H2352" i="37"/>
  <c r="D2352" i="37"/>
  <c r="B2352" i="37"/>
  <c r="H2351" i="37"/>
  <c r="D2351" i="37"/>
  <c r="B2351" i="37"/>
  <c r="H2350" i="37"/>
  <c r="D2350" i="37"/>
  <c r="B2350" i="37"/>
  <c r="H2349" i="37"/>
  <c r="D2349" i="37"/>
  <c r="B2349" i="37"/>
  <c r="AE86" i="44" s="1"/>
  <c r="H2348" i="37"/>
  <c r="D2348" i="37"/>
  <c r="B2348" i="37"/>
  <c r="H2347" i="37"/>
  <c r="D2347" i="37"/>
  <c r="B2347" i="37"/>
  <c r="H2346" i="37"/>
  <c r="D2346" i="37"/>
  <c r="B2346" i="37"/>
  <c r="H2345" i="37"/>
  <c r="D2345" i="37"/>
  <c r="B2345" i="37"/>
  <c r="H2344" i="37"/>
  <c r="D2344" i="37"/>
  <c r="B2344" i="37"/>
  <c r="AE85" i="44" s="1"/>
  <c r="H2343" i="37"/>
  <c r="D2343" i="37"/>
  <c r="B2343" i="37"/>
  <c r="H2342" i="37"/>
  <c r="D2342" i="37"/>
  <c r="B2342" i="37"/>
  <c r="H2341" i="37"/>
  <c r="D2341" i="37"/>
  <c r="B2341" i="37"/>
  <c r="H2340" i="37"/>
  <c r="D2340" i="37"/>
  <c r="B2340" i="37"/>
  <c r="H2339" i="37"/>
  <c r="D2339" i="37"/>
  <c r="B2339" i="37"/>
  <c r="AE84" i="44" s="1"/>
  <c r="H2338" i="37"/>
  <c r="D2338" i="37"/>
  <c r="B2338" i="37"/>
  <c r="H2337" i="37"/>
  <c r="D2337" i="37"/>
  <c r="B2337" i="37"/>
  <c r="H2336" i="37"/>
  <c r="D2336" i="37"/>
  <c r="B2336" i="37"/>
  <c r="H2335" i="37"/>
  <c r="D2335" i="37"/>
  <c r="B2335" i="37"/>
  <c r="H2334" i="37"/>
  <c r="D2334" i="37"/>
  <c r="B2334" i="37"/>
  <c r="AE83" i="44" s="1"/>
  <c r="H2333" i="37"/>
  <c r="D2333" i="37"/>
  <c r="B2333" i="37"/>
  <c r="H2332" i="37"/>
  <c r="D2332" i="37"/>
  <c r="B2332" i="37"/>
  <c r="H2331" i="37"/>
  <c r="D2331" i="37"/>
  <c r="B2331" i="37"/>
  <c r="H2330" i="37"/>
  <c r="D2330" i="37"/>
  <c r="B2330" i="37"/>
  <c r="H2329" i="37"/>
  <c r="D2329" i="37"/>
  <c r="B2329" i="37"/>
  <c r="AE82" i="44" s="1"/>
  <c r="H2328" i="37"/>
  <c r="D2328" i="37"/>
  <c r="B2328" i="37"/>
  <c r="H2327" i="37"/>
  <c r="D2327" i="37"/>
  <c r="B2327" i="37"/>
  <c r="H2326" i="37"/>
  <c r="D2326" i="37"/>
  <c r="B2326" i="37"/>
  <c r="H2325" i="37"/>
  <c r="D2325" i="37"/>
  <c r="B2325" i="37"/>
  <c r="H2324" i="37"/>
  <c r="D2324" i="37"/>
  <c r="B2324" i="37"/>
  <c r="AE81" i="44" s="1"/>
  <c r="H2323" i="37"/>
  <c r="D2323" i="37"/>
  <c r="B2323" i="37"/>
  <c r="H2322" i="37"/>
  <c r="D2322" i="37"/>
  <c r="B2322" i="37"/>
  <c r="H2321" i="37"/>
  <c r="D2321" i="37"/>
  <c r="B2321" i="37"/>
  <c r="H2320" i="37"/>
  <c r="D2320" i="37"/>
  <c r="B2320" i="37"/>
  <c r="H2319" i="37"/>
  <c r="D2319" i="37"/>
  <c r="B2319" i="37"/>
  <c r="AE80" i="44" s="1"/>
  <c r="H2318" i="37"/>
  <c r="D2318" i="37"/>
  <c r="B2318" i="37"/>
  <c r="H2317" i="37"/>
  <c r="D2317" i="37"/>
  <c r="B2317" i="37"/>
  <c r="H2316" i="37"/>
  <c r="D2316" i="37"/>
  <c r="B2316" i="37"/>
  <c r="H2315" i="37"/>
  <c r="D2315" i="37"/>
  <c r="B2315" i="37"/>
  <c r="H2314" i="37"/>
  <c r="D2314" i="37"/>
  <c r="B2314" i="37"/>
  <c r="AE79" i="44" s="1"/>
  <c r="H2313" i="37"/>
  <c r="D2313" i="37"/>
  <c r="B2313" i="37"/>
  <c r="H2312" i="37"/>
  <c r="D2312" i="37"/>
  <c r="B2312" i="37"/>
  <c r="H2311" i="37"/>
  <c r="D2311" i="37"/>
  <c r="B2311" i="37"/>
  <c r="H2310" i="37"/>
  <c r="D2310" i="37"/>
  <c r="B2310" i="37"/>
  <c r="H2309" i="37"/>
  <c r="D2309" i="37"/>
  <c r="B2309" i="37"/>
  <c r="AE78" i="44" s="1"/>
  <c r="H2308" i="37"/>
  <c r="D2308" i="37"/>
  <c r="B2308" i="37"/>
  <c r="H2307" i="37"/>
  <c r="D2307" i="37"/>
  <c r="B2307" i="37"/>
  <c r="H2306" i="37"/>
  <c r="D2306" i="37"/>
  <c r="B2306" i="37"/>
  <c r="H2305" i="37"/>
  <c r="D2305" i="37"/>
  <c r="B2305" i="37"/>
  <c r="H2304" i="37"/>
  <c r="D2304" i="37"/>
  <c r="B2304" i="37"/>
  <c r="AE77" i="44" s="1"/>
  <c r="H2303" i="37"/>
  <c r="D2303" i="37"/>
  <c r="B2303" i="37"/>
  <c r="H2302" i="37"/>
  <c r="D2302" i="37"/>
  <c r="B2302" i="37"/>
  <c r="H2301" i="37"/>
  <c r="D2301" i="37"/>
  <c r="B2301" i="37"/>
  <c r="H2300" i="37"/>
  <c r="D2300" i="37"/>
  <c r="B2300" i="37"/>
  <c r="H2299" i="37"/>
  <c r="D2299" i="37"/>
  <c r="B2299" i="37"/>
  <c r="AE76" i="44" s="1"/>
  <c r="H2298" i="37"/>
  <c r="D2298" i="37"/>
  <c r="B2298" i="37"/>
  <c r="H2297" i="37"/>
  <c r="D2297" i="37"/>
  <c r="B2297" i="37"/>
  <c r="H2296" i="37"/>
  <c r="D2296" i="37"/>
  <c r="B2296" i="37"/>
  <c r="H2295" i="37"/>
  <c r="D2295" i="37"/>
  <c r="B2295" i="37"/>
  <c r="AE75" i="44" s="1"/>
  <c r="H2294" i="37"/>
  <c r="D2294" i="37"/>
  <c r="B2294" i="37"/>
  <c r="H2293" i="37"/>
  <c r="D2293" i="37"/>
  <c r="B2293" i="37"/>
  <c r="H2292" i="37"/>
  <c r="D2292" i="37"/>
  <c r="B2292" i="37"/>
  <c r="H2291" i="37"/>
  <c r="D2291" i="37"/>
  <c r="B2291" i="37"/>
  <c r="AE74" i="44" s="1"/>
  <c r="H2290" i="37"/>
  <c r="D2290" i="37"/>
  <c r="B2290" i="37"/>
  <c r="H2289" i="37"/>
  <c r="D2289" i="37"/>
  <c r="B2289" i="37"/>
  <c r="H2288" i="37"/>
  <c r="D2288" i="37"/>
  <c r="B2288" i="37"/>
  <c r="H2287" i="37"/>
  <c r="D2287" i="37"/>
  <c r="B2287" i="37"/>
  <c r="H2286" i="37"/>
  <c r="D2286" i="37"/>
  <c r="B2286" i="37"/>
  <c r="AE73" i="44" s="1"/>
  <c r="H2285" i="37"/>
  <c r="D2285" i="37"/>
  <c r="B2285" i="37"/>
  <c r="H2284" i="37"/>
  <c r="D2284" i="37"/>
  <c r="B2284" i="37"/>
  <c r="H2283" i="37"/>
  <c r="D2283" i="37"/>
  <c r="B2283" i="37"/>
  <c r="H2282" i="37"/>
  <c r="D2282" i="37"/>
  <c r="B2282" i="37"/>
  <c r="H2281" i="37"/>
  <c r="D2281" i="37"/>
  <c r="B2281" i="37"/>
  <c r="AE72" i="44" s="1"/>
  <c r="H2280" i="37"/>
  <c r="D2280" i="37"/>
  <c r="B2280" i="37"/>
  <c r="H2279" i="37"/>
  <c r="D2279" i="37"/>
  <c r="B2279" i="37"/>
  <c r="H2278" i="37"/>
  <c r="D2278" i="37"/>
  <c r="B2278" i="37"/>
  <c r="H2277" i="37"/>
  <c r="D2277" i="37"/>
  <c r="B2277" i="37"/>
  <c r="H2276" i="37"/>
  <c r="D2276" i="37"/>
  <c r="B2276" i="37"/>
  <c r="AE71" i="44" s="1"/>
  <c r="H2275" i="37"/>
  <c r="D2275" i="37"/>
  <c r="B2275" i="37"/>
  <c r="H2274" i="37"/>
  <c r="D2274" i="37"/>
  <c r="B2274" i="37"/>
  <c r="H2273" i="37"/>
  <c r="D2273" i="37"/>
  <c r="B2273" i="37"/>
  <c r="H2272" i="37"/>
  <c r="D2272" i="37"/>
  <c r="B2272" i="37"/>
  <c r="H2271" i="37"/>
  <c r="D2271" i="37"/>
  <c r="B2271" i="37"/>
  <c r="AE70" i="44" s="1"/>
  <c r="H2270" i="37"/>
  <c r="D2270" i="37"/>
  <c r="B2270" i="37"/>
  <c r="H2269" i="37"/>
  <c r="D2269" i="37"/>
  <c r="B2269" i="37"/>
  <c r="H2268" i="37"/>
  <c r="D2268" i="37"/>
  <c r="B2268" i="37"/>
  <c r="H2267" i="37"/>
  <c r="D2267" i="37"/>
  <c r="B2267" i="37"/>
  <c r="H2266" i="37"/>
  <c r="D2266" i="37"/>
  <c r="B2266" i="37"/>
  <c r="AE69" i="44" s="1"/>
  <c r="H2265" i="37"/>
  <c r="D2265" i="37"/>
  <c r="B2265" i="37"/>
  <c r="H2264" i="37"/>
  <c r="D2264" i="37"/>
  <c r="B2264" i="37"/>
  <c r="H2263" i="37"/>
  <c r="D2263" i="37"/>
  <c r="B2263" i="37"/>
  <c r="H2262" i="37"/>
  <c r="D2262" i="37"/>
  <c r="B2262" i="37"/>
  <c r="H2261" i="37"/>
  <c r="D2261" i="37"/>
  <c r="B2261" i="37"/>
  <c r="AE68" i="44" s="1"/>
  <c r="H2260" i="37"/>
  <c r="D2260" i="37"/>
  <c r="B2260" i="37"/>
  <c r="H2259" i="37"/>
  <c r="D2259" i="37"/>
  <c r="B2259" i="37"/>
  <c r="H2258" i="37"/>
  <c r="D2258" i="37"/>
  <c r="B2258" i="37"/>
  <c r="H2257" i="37"/>
  <c r="D2257" i="37"/>
  <c r="B2257" i="37"/>
  <c r="H2256" i="37"/>
  <c r="D2256" i="37"/>
  <c r="B2256" i="37"/>
  <c r="AE67" i="44" s="1"/>
  <c r="H2255" i="37"/>
  <c r="D2255" i="37"/>
  <c r="B2255" i="37"/>
  <c r="H2254" i="37"/>
  <c r="D2254" i="37"/>
  <c r="B2254" i="37"/>
  <c r="H2253" i="37"/>
  <c r="D2253" i="37"/>
  <c r="B2253" i="37"/>
  <c r="H2252" i="37"/>
  <c r="D2252" i="37"/>
  <c r="B2252" i="37"/>
  <c r="H2251" i="37"/>
  <c r="D2251" i="37"/>
  <c r="B2251" i="37"/>
  <c r="AE66" i="44" s="1"/>
  <c r="H2250" i="37"/>
  <c r="D2250" i="37"/>
  <c r="B2250" i="37"/>
  <c r="H2249" i="37"/>
  <c r="D2249" i="37"/>
  <c r="B2249" i="37"/>
  <c r="H2248" i="37"/>
  <c r="D2248" i="37"/>
  <c r="B2248" i="37"/>
  <c r="H2247" i="37"/>
  <c r="D2247" i="37"/>
  <c r="B2247" i="37"/>
  <c r="H2246" i="37"/>
  <c r="D2246" i="37"/>
  <c r="B2246" i="37"/>
  <c r="AE65" i="44" s="1"/>
  <c r="H2245" i="37"/>
  <c r="D2245" i="37"/>
  <c r="B2245" i="37"/>
  <c r="H2244" i="37"/>
  <c r="D2244" i="37"/>
  <c r="B2244" i="37"/>
  <c r="H2243" i="37"/>
  <c r="D2243" i="37"/>
  <c r="B2243" i="37"/>
  <c r="H2242" i="37"/>
  <c r="D2242" i="37"/>
  <c r="B2242" i="37"/>
  <c r="H2241" i="37"/>
  <c r="D2241" i="37"/>
  <c r="B2241" i="37"/>
  <c r="AE64" i="44" s="1"/>
  <c r="H2240" i="37"/>
  <c r="D2240" i="37"/>
  <c r="B2240" i="37"/>
  <c r="H2239" i="37"/>
  <c r="D2239" i="37"/>
  <c r="B2239" i="37"/>
  <c r="H2238" i="37"/>
  <c r="D2238" i="37"/>
  <c r="B2238" i="37"/>
  <c r="H2237" i="37"/>
  <c r="D2237" i="37"/>
  <c r="B2237" i="37"/>
  <c r="H2236" i="37"/>
  <c r="D2236" i="37"/>
  <c r="B2236" i="37"/>
  <c r="AE63" i="44" s="1"/>
  <c r="H2235" i="37"/>
  <c r="D2235" i="37"/>
  <c r="B2235" i="37"/>
  <c r="H2234" i="37"/>
  <c r="D2234" i="37"/>
  <c r="B2234" i="37"/>
  <c r="H2233" i="37"/>
  <c r="D2233" i="37"/>
  <c r="B2233" i="37"/>
  <c r="H2232" i="37"/>
  <c r="D2232" i="37"/>
  <c r="B2232" i="37"/>
  <c r="H2231" i="37"/>
  <c r="D2231" i="37"/>
  <c r="B2231" i="37"/>
  <c r="AE62" i="44" s="1"/>
  <c r="H2230" i="37"/>
  <c r="D2230" i="37"/>
  <c r="B2230" i="37"/>
  <c r="H2229" i="37"/>
  <c r="D2229" i="37"/>
  <c r="B2229" i="37"/>
  <c r="H2228" i="37"/>
  <c r="D2228" i="37"/>
  <c r="B2228" i="37"/>
  <c r="H2227" i="37"/>
  <c r="D2227" i="37"/>
  <c r="B2227" i="37"/>
  <c r="H2226" i="37"/>
  <c r="D2226" i="37"/>
  <c r="B2226" i="37"/>
  <c r="AE61" i="44" s="1"/>
  <c r="H2225" i="37"/>
  <c r="D2225" i="37"/>
  <c r="B2225" i="37"/>
  <c r="H2224" i="37"/>
  <c r="D2224" i="37"/>
  <c r="B2224" i="37"/>
  <c r="H2223" i="37"/>
  <c r="D2223" i="37"/>
  <c r="B2223" i="37"/>
  <c r="H2222" i="37"/>
  <c r="D2222" i="37"/>
  <c r="B2222" i="37"/>
  <c r="H2221" i="37"/>
  <c r="D2221" i="37"/>
  <c r="B2221" i="37"/>
  <c r="AE60" i="44" s="1"/>
  <c r="H2220" i="37"/>
  <c r="D2220" i="37"/>
  <c r="B2220" i="37"/>
  <c r="H2219" i="37"/>
  <c r="D2219" i="37"/>
  <c r="B2219" i="37"/>
  <c r="H2218" i="37"/>
  <c r="D2218" i="37"/>
  <c r="B2218" i="37"/>
  <c r="H2217" i="37"/>
  <c r="D2217" i="37"/>
  <c r="B2217" i="37"/>
  <c r="H2216" i="37"/>
  <c r="D2216" i="37"/>
  <c r="B2216" i="37"/>
  <c r="AE59" i="44" s="1"/>
  <c r="H2215" i="37"/>
  <c r="D2215" i="37"/>
  <c r="B2215" i="37"/>
  <c r="H2214" i="37"/>
  <c r="D2214" i="37"/>
  <c r="B2214" i="37"/>
  <c r="H2213" i="37"/>
  <c r="D2213" i="37"/>
  <c r="B2213" i="37"/>
  <c r="H2212" i="37"/>
  <c r="D2212" i="37"/>
  <c r="B2212" i="37"/>
  <c r="H2211" i="37"/>
  <c r="D2211" i="37"/>
  <c r="B2211" i="37"/>
  <c r="AE58" i="44" s="1"/>
  <c r="H2210" i="37"/>
  <c r="D2210" i="37"/>
  <c r="B2210" i="37"/>
  <c r="H2209" i="37"/>
  <c r="D2209" i="37"/>
  <c r="B2209" i="37"/>
  <c r="H2208" i="37"/>
  <c r="D2208" i="37"/>
  <c r="B2208" i="37"/>
  <c r="H2207" i="37"/>
  <c r="D2207" i="37"/>
  <c r="B2207" i="37"/>
  <c r="H2206" i="37"/>
  <c r="D2206" i="37"/>
  <c r="B2206" i="37"/>
  <c r="AE57" i="44" s="1"/>
  <c r="H2205" i="37"/>
  <c r="D2205" i="37"/>
  <c r="B2205" i="37"/>
  <c r="H2204" i="37"/>
  <c r="D2204" i="37"/>
  <c r="B2204" i="37"/>
  <c r="H2203" i="37"/>
  <c r="D2203" i="37"/>
  <c r="B2203" i="37"/>
  <c r="H2202" i="37"/>
  <c r="D2202" i="37"/>
  <c r="B2202" i="37"/>
  <c r="H2201" i="37"/>
  <c r="D2201" i="37"/>
  <c r="B2201" i="37"/>
  <c r="AE56" i="44" s="1"/>
  <c r="H2200" i="37"/>
  <c r="D2200" i="37"/>
  <c r="B2200" i="37"/>
  <c r="H2199" i="37"/>
  <c r="D2199" i="37"/>
  <c r="B2199" i="37"/>
  <c r="H2198" i="37"/>
  <c r="D2198" i="37"/>
  <c r="B2198" i="37"/>
  <c r="H2197" i="37"/>
  <c r="D2197" i="37"/>
  <c r="B2197" i="37"/>
  <c r="H2196" i="37"/>
  <c r="D2196" i="37"/>
  <c r="B2196" i="37"/>
  <c r="AE55" i="44" s="1"/>
  <c r="H2195" i="37"/>
  <c r="D2195" i="37"/>
  <c r="B2195" i="37"/>
  <c r="H2194" i="37"/>
  <c r="D2194" i="37"/>
  <c r="B2194" i="37"/>
  <c r="H2193" i="37"/>
  <c r="D2193" i="37"/>
  <c r="B2193" i="37"/>
  <c r="H2192" i="37"/>
  <c r="D2192" i="37"/>
  <c r="B2192" i="37"/>
  <c r="H2191" i="37"/>
  <c r="D2191" i="37"/>
  <c r="B2191" i="37"/>
  <c r="AE54" i="44" s="1"/>
  <c r="H2190" i="37"/>
  <c r="D2190" i="37"/>
  <c r="B2190" i="37"/>
  <c r="H2189" i="37"/>
  <c r="D2189" i="37"/>
  <c r="B2189" i="37"/>
  <c r="H2188" i="37"/>
  <c r="D2188" i="37"/>
  <c r="B2188" i="37"/>
  <c r="H2187" i="37"/>
  <c r="D2187" i="37"/>
  <c r="B2187" i="37"/>
  <c r="H2186" i="37"/>
  <c r="D2186" i="37"/>
  <c r="B2186" i="37"/>
  <c r="AE53" i="44" s="1"/>
  <c r="H2185" i="37"/>
  <c r="D2185" i="37"/>
  <c r="B2185" i="37"/>
  <c r="H2184" i="37"/>
  <c r="D2184" i="37"/>
  <c r="B2184" i="37"/>
  <c r="H2183" i="37"/>
  <c r="D2183" i="37"/>
  <c r="B2183" i="37"/>
  <c r="H2182" i="37"/>
  <c r="D2182" i="37"/>
  <c r="B2182" i="37"/>
  <c r="H2181" i="37"/>
  <c r="D2181" i="37"/>
  <c r="B2181" i="37"/>
  <c r="AE52" i="44" s="1"/>
  <c r="H2180" i="37"/>
  <c r="D2180" i="37"/>
  <c r="B2180" i="37"/>
  <c r="H2179" i="37"/>
  <c r="D2179" i="37"/>
  <c r="B2179" i="37"/>
  <c r="H2178" i="37"/>
  <c r="D2178" i="37"/>
  <c r="B2178" i="37"/>
  <c r="H2177" i="37"/>
  <c r="D2177" i="37"/>
  <c r="B2177" i="37"/>
  <c r="H2176" i="37"/>
  <c r="D2176" i="37"/>
  <c r="B2176" i="37"/>
  <c r="AE51" i="44" s="1"/>
  <c r="H2175" i="37"/>
  <c r="D2175" i="37"/>
  <c r="B2175" i="37"/>
  <c r="H2174" i="37"/>
  <c r="D2174" i="37"/>
  <c r="B2174" i="37"/>
  <c r="H2173" i="37"/>
  <c r="D2173" i="37"/>
  <c r="B2173" i="37"/>
  <c r="H2172" i="37"/>
  <c r="D2172" i="37"/>
  <c r="B2172" i="37"/>
  <c r="H2171" i="37"/>
  <c r="D2171" i="37"/>
  <c r="B2171" i="37"/>
  <c r="AE50" i="44" s="1"/>
  <c r="H2170" i="37"/>
  <c r="D2170" i="37"/>
  <c r="B2170" i="37"/>
  <c r="H2169" i="37"/>
  <c r="D2169" i="37"/>
  <c r="B2169" i="37"/>
  <c r="H2168" i="37"/>
  <c r="D2168" i="37"/>
  <c r="B2168" i="37"/>
  <c r="H2167" i="37"/>
  <c r="D2167" i="37"/>
  <c r="B2167" i="37"/>
  <c r="H2166" i="37"/>
  <c r="D2166" i="37"/>
  <c r="B2166" i="37"/>
  <c r="AE49" i="44" s="1"/>
  <c r="H2165" i="37"/>
  <c r="D2165" i="37"/>
  <c r="B2165" i="37"/>
  <c r="H2164" i="37"/>
  <c r="D2164" i="37"/>
  <c r="B2164" i="37"/>
  <c r="H2163" i="37"/>
  <c r="D2163" i="37"/>
  <c r="B2163" i="37"/>
  <c r="H2162" i="37"/>
  <c r="D2162" i="37"/>
  <c r="B2162" i="37"/>
  <c r="H2161" i="37"/>
  <c r="D2161" i="37"/>
  <c r="B2161" i="37"/>
  <c r="AE48" i="44" s="1"/>
  <c r="H2160" i="37"/>
  <c r="D2160" i="37"/>
  <c r="B2160" i="37"/>
  <c r="H2159" i="37"/>
  <c r="D2159" i="37"/>
  <c r="B2159" i="37"/>
  <c r="H2158" i="37"/>
  <c r="D2158" i="37"/>
  <c r="B2158" i="37"/>
  <c r="H2157" i="37"/>
  <c r="D2157" i="37"/>
  <c r="B2157" i="37"/>
  <c r="H2156" i="37"/>
  <c r="D2156" i="37"/>
  <c r="B2156" i="37"/>
  <c r="AE47" i="44" s="1"/>
  <c r="H2155" i="37"/>
  <c r="D2155" i="37"/>
  <c r="B2155" i="37"/>
  <c r="H2154" i="37"/>
  <c r="D2154" i="37"/>
  <c r="B2154" i="37"/>
  <c r="H2153" i="37"/>
  <c r="D2153" i="37"/>
  <c r="B2153" i="37"/>
  <c r="H2152" i="37"/>
  <c r="D2152" i="37"/>
  <c r="B2152" i="37"/>
  <c r="H2151" i="37"/>
  <c r="D2151" i="37"/>
  <c r="B2151" i="37"/>
  <c r="AE46" i="44" s="1"/>
  <c r="H2150" i="37"/>
  <c r="D2150" i="37"/>
  <c r="B2150" i="37"/>
  <c r="H2149" i="37"/>
  <c r="D2149" i="37"/>
  <c r="B2149" i="37"/>
  <c r="H2148" i="37"/>
  <c r="D2148" i="37"/>
  <c r="B2148" i="37"/>
  <c r="H2147" i="37"/>
  <c r="D2147" i="37"/>
  <c r="B2147" i="37"/>
  <c r="H2146" i="37"/>
  <c r="D2146" i="37"/>
  <c r="B2146" i="37"/>
  <c r="AE45" i="44" s="1"/>
  <c r="H2145" i="37"/>
  <c r="D2145" i="37"/>
  <c r="B2145" i="37"/>
  <c r="H2144" i="37"/>
  <c r="D2144" i="37"/>
  <c r="B2144" i="37"/>
  <c r="H2143" i="37"/>
  <c r="D2143" i="37"/>
  <c r="B2143" i="37"/>
  <c r="H2142" i="37"/>
  <c r="D2142" i="37"/>
  <c r="B2142" i="37"/>
  <c r="H2141" i="37"/>
  <c r="D2141" i="37"/>
  <c r="B2141" i="37"/>
  <c r="AE44" i="44" s="1"/>
  <c r="H2140" i="37"/>
  <c r="D2140" i="37"/>
  <c r="B2140" i="37"/>
  <c r="H2139" i="37"/>
  <c r="D2139" i="37"/>
  <c r="B2139" i="37"/>
  <c r="H2138" i="37"/>
  <c r="D2138" i="37"/>
  <c r="B2138" i="37"/>
  <c r="H2137" i="37"/>
  <c r="D2137" i="37"/>
  <c r="B2137" i="37"/>
  <c r="H2136" i="37"/>
  <c r="D2136" i="37"/>
  <c r="B2136" i="37"/>
  <c r="AE43" i="44" s="1"/>
  <c r="H2135" i="37"/>
  <c r="D2135" i="37"/>
  <c r="B2135" i="37"/>
  <c r="H2134" i="37"/>
  <c r="D2134" i="37"/>
  <c r="B2134" i="37"/>
  <c r="H2133" i="37"/>
  <c r="D2133" i="37"/>
  <c r="B2133" i="37"/>
  <c r="H2132" i="37"/>
  <c r="D2132" i="37"/>
  <c r="B2132" i="37"/>
  <c r="H2131" i="37"/>
  <c r="D2131" i="37"/>
  <c r="B2131" i="37"/>
  <c r="AE42" i="44" s="1"/>
  <c r="H2130" i="37"/>
  <c r="D2130" i="37"/>
  <c r="B2130" i="37"/>
  <c r="H2129" i="37"/>
  <c r="D2129" i="37"/>
  <c r="B2129" i="37"/>
  <c r="H2128" i="37"/>
  <c r="D2128" i="37"/>
  <c r="B2128" i="37"/>
  <c r="H2127" i="37"/>
  <c r="D2127" i="37"/>
  <c r="B2127" i="37"/>
  <c r="H2126" i="37"/>
  <c r="D2126" i="37"/>
  <c r="B2126" i="37"/>
  <c r="AE41" i="44" s="1"/>
  <c r="H2125" i="37"/>
  <c r="D2125" i="37"/>
  <c r="B2125" i="37"/>
  <c r="H2124" i="37"/>
  <c r="D2124" i="37"/>
  <c r="B2124" i="37"/>
  <c r="H2123" i="37"/>
  <c r="D2123" i="37"/>
  <c r="B2123" i="37"/>
  <c r="H2122" i="37"/>
  <c r="D2122" i="37"/>
  <c r="B2122" i="37"/>
  <c r="H2121" i="37"/>
  <c r="D2121" i="37"/>
  <c r="B2121" i="37"/>
  <c r="AE40" i="44" s="1"/>
  <c r="H2120" i="37"/>
  <c r="D2120" i="37"/>
  <c r="B2120" i="37"/>
  <c r="H2119" i="37"/>
  <c r="D2119" i="37"/>
  <c r="B2119" i="37"/>
  <c r="H2118" i="37"/>
  <c r="D2118" i="37"/>
  <c r="B2118" i="37"/>
  <c r="H2117" i="37"/>
  <c r="D2117" i="37"/>
  <c r="B2117" i="37"/>
  <c r="H2116" i="37"/>
  <c r="D2116" i="37"/>
  <c r="B2116" i="37"/>
  <c r="AE39" i="44" s="1"/>
  <c r="H2115" i="37"/>
  <c r="D2115" i="37"/>
  <c r="B2115" i="37"/>
  <c r="H2114" i="37"/>
  <c r="D2114" i="37"/>
  <c r="B2114" i="37"/>
  <c r="H2113" i="37"/>
  <c r="D2113" i="37"/>
  <c r="B2113" i="37"/>
  <c r="H2112" i="37"/>
  <c r="D2112" i="37"/>
  <c r="B2112" i="37"/>
  <c r="H2111" i="37"/>
  <c r="D2111" i="37"/>
  <c r="B2111" i="37"/>
  <c r="AE38" i="44" s="1"/>
  <c r="H2110" i="37"/>
  <c r="D2110" i="37"/>
  <c r="B2110" i="37"/>
  <c r="H2109" i="37"/>
  <c r="D2109" i="37"/>
  <c r="B2109" i="37"/>
  <c r="H2108" i="37"/>
  <c r="D2108" i="37"/>
  <c r="B2108" i="37"/>
  <c r="H2107" i="37"/>
  <c r="D2107" i="37"/>
  <c r="B2107" i="37"/>
  <c r="H2106" i="37"/>
  <c r="D2106" i="37"/>
  <c r="B2106" i="37"/>
  <c r="AE37" i="44" s="1"/>
  <c r="H2105" i="37"/>
  <c r="D2105" i="37"/>
  <c r="B2105" i="37"/>
  <c r="H2104" i="37"/>
  <c r="D2104" i="37"/>
  <c r="B2104" i="37"/>
  <c r="H2103" i="37"/>
  <c r="D2103" i="37"/>
  <c r="B2103" i="37"/>
  <c r="H2102" i="37"/>
  <c r="D2102" i="37"/>
  <c r="B2102" i="37"/>
  <c r="H2101" i="37"/>
  <c r="D2101" i="37"/>
  <c r="B2101" i="37"/>
  <c r="AE36" i="44" s="1"/>
  <c r="H2100" i="37"/>
  <c r="D2100" i="37"/>
  <c r="B2100" i="37"/>
  <c r="H2099" i="37"/>
  <c r="D2099" i="37"/>
  <c r="B2099" i="37"/>
  <c r="H2098" i="37"/>
  <c r="D2098" i="37"/>
  <c r="B2098" i="37"/>
  <c r="H2097" i="37"/>
  <c r="D2097" i="37"/>
  <c r="B2097" i="37"/>
  <c r="H2096" i="37"/>
  <c r="D2096" i="37"/>
  <c r="B2096" i="37"/>
  <c r="AE35" i="44" s="1"/>
  <c r="H2095" i="37"/>
  <c r="D2095" i="37"/>
  <c r="B2095" i="37"/>
  <c r="H2094" i="37"/>
  <c r="D2094" i="37"/>
  <c r="B2094" i="37"/>
  <c r="H2093" i="37"/>
  <c r="D2093" i="37"/>
  <c r="B2093" i="37"/>
  <c r="H2092" i="37"/>
  <c r="D2092" i="37"/>
  <c r="B2092" i="37"/>
  <c r="H2091" i="37"/>
  <c r="D2091" i="37"/>
  <c r="B2091" i="37"/>
  <c r="AE34" i="44" s="1"/>
  <c r="H2090" i="37"/>
  <c r="D2090" i="37"/>
  <c r="B2090" i="37"/>
  <c r="H2089" i="37"/>
  <c r="D2089" i="37"/>
  <c r="B2089" i="37"/>
  <c r="H2088" i="37"/>
  <c r="D2088" i="37"/>
  <c r="B2088" i="37"/>
  <c r="H2087" i="37"/>
  <c r="D2087" i="37"/>
  <c r="B2087" i="37"/>
  <c r="H2086" i="37"/>
  <c r="D2086" i="37"/>
  <c r="B2086" i="37"/>
  <c r="AE33" i="44" s="1"/>
  <c r="H2085" i="37"/>
  <c r="D2085" i="37"/>
  <c r="B2085" i="37"/>
  <c r="H2084" i="37"/>
  <c r="D2084" i="37"/>
  <c r="B2084" i="37"/>
  <c r="H2083" i="37"/>
  <c r="D2083" i="37"/>
  <c r="B2083" i="37"/>
  <c r="H2082" i="37"/>
  <c r="D2082" i="37"/>
  <c r="B2082" i="37"/>
  <c r="H2081" i="37"/>
  <c r="D2081" i="37"/>
  <c r="B2081" i="37"/>
  <c r="AE32" i="44" s="1"/>
  <c r="H2080" i="37"/>
  <c r="D2080" i="37"/>
  <c r="B2080" i="37"/>
  <c r="H2079" i="37"/>
  <c r="D2079" i="37"/>
  <c r="B2079" i="37"/>
  <c r="H2078" i="37"/>
  <c r="D2078" i="37"/>
  <c r="B2078" i="37"/>
  <c r="H2077" i="37"/>
  <c r="D2077" i="37"/>
  <c r="B2077" i="37"/>
  <c r="H2076" i="37"/>
  <c r="D2076" i="37"/>
  <c r="B2076" i="37"/>
  <c r="AE31" i="44" s="1"/>
  <c r="H2075" i="37"/>
  <c r="D2075" i="37"/>
  <c r="B2075" i="37"/>
  <c r="H2074" i="37"/>
  <c r="D2074" i="37"/>
  <c r="B2074" i="37"/>
  <c r="H2073" i="37"/>
  <c r="D2073" i="37"/>
  <c r="B2073" i="37"/>
  <c r="H2072" i="37"/>
  <c r="D2072" i="37"/>
  <c r="B2072" i="37"/>
  <c r="H2071" i="37"/>
  <c r="D2071" i="37"/>
  <c r="B2071" i="37"/>
  <c r="AE30" i="44" s="1"/>
  <c r="H2070" i="37"/>
  <c r="D2070" i="37"/>
  <c r="B2070" i="37"/>
  <c r="H2069" i="37"/>
  <c r="D2069" i="37"/>
  <c r="B2069" i="37"/>
  <c r="H2068" i="37"/>
  <c r="D2068" i="37"/>
  <c r="B2068" i="37"/>
  <c r="H2067" i="37"/>
  <c r="D2067" i="37"/>
  <c r="B2067" i="37"/>
  <c r="H2066" i="37"/>
  <c r="D2066" i="37"/>
  <c r="B2066" i="37"/>
  <c r="H2065" i="37"/>
  <c r="D2065" i="37"/>
  <c r="B2065" i="37"/>
  <c r="H2064" i="37"/>
  <c r="D2064" i="37"/>
  <c r="B2064" i="37"/>
  <c r="H2063" i="37"/>
  <c r="D2063" i="37"/>
  <c r="B2063" i="37"/>
  <c r="H2062" i="37"/>
  <c r="D2062" i="37"/>
  <c r="B2062" i="37"/>
  <c r="H2061" i="37"/>
  <c r="D2061" i="37"/>
  <c r="B2061" i="37"/>
  <c r="AE28" i="44" s="1"/>
  <c r="H2060" i="37"/>
  <c r="D2060" i="37"/>
  <c r="B2060" i="37"/>
  <c r="H2059" i="37"/>
  <c r="D2059" i="37"/>
  <c r="B2059" i="37"/>
  <c r="H2058" i="37"/>
  <c r="D2058" i="37"/>
  <c r="B2058" i="37"/>
  <c r="H2057" i="37"/>
  <c r="D2057" i="37"/>
  <c r="B2057" i="37"/>
  <c r="H2056" i="37"/>
  <c r="D2056" i="37"/>
  <c r="B2056" i="37"/>
  <c r="AE27" i="44" s="1"/>
  <c r="H2055" i="37"/>
  <c r="D2055" i="37"/>
  <c r="B2055" i="37"/>
  <c r="H2054" i="37"/>
  <c r="D2054" i="37"/>
  <c r="B2054" i="37"/>
  <c r="H2053" i="37"/>
  <c r="D2053" i="37"/>
  <c r="B2053" i="37"/>
  <c r="H2052" i="37"/>
  <c r="D2052" i="37"/>
  <c r="B2052" i="37"/>
  <c r="H2051" i="37"/>
  <c r="D2051" i="37"/>
  <c r="B2051" i="37"/>
  <c r="AE26" i="44" s="1"/>
  <c r="H2050" i="37"/>
  <c r="D2050" i="37"/>
  <c r="B2050" i="37"/>
  <c r="H2049" i="37"/>
  <c r="D2049" i="37"/>
  <c r="B2049" i="37"/>
  <c r="H2048" i="37"/>
  <c r="D2048" i="37"/>
  <c r="B2048" i="37"/>
  <c r="H2047" i="37"/>
  <c r="D2047" i="37"/>
  <c r="B2047" i="37"/>
  <c r="H2046" i="37"/>
  <c r="D2046" i="37"/>
  <c r="B2046" i="37"/>
  <c r="AE25" i="44" s="1"/>
  <c r="H2045" i="37"/>
  <c r="D2045" i="37"/>
  <c r="B2045" i="37"/>
  <c r="H2044" i="37"/>
  <c r="D2044" i="37"/>
  <c r="B2044" i="37"/>
  <c r="H2043" i="37"/>
  <c r="D2043" i="37"/>
  <c r="B2043" i="37"/>
  <c r="H2042" i="37"/>
  <c r="D2042" i="37"/>
  <c r="B2042" i="37"/>
  <c r="H2041" i="37"/>
  <c r="D2041" i="37"/>
  <c r="B2041" i="37"/>
  <c r="AE24" i="44" s="1"/>
  <c r="H2040" i="37"/>
  <c r="D2040" i="37"/>
  <c r="B2040" i="37"/>
  <c r="H2039" i="37"/>
  <c r="D2039" i="37"/>
  <c r="B2039" i="37"/>
  <c r="H2038" i="37"/>
  <c r="D2038" i="37"/>
  <c r="B2038" i="37"/>
  <c r="H2037" i="37"/>
  <c r="D2037" i="37"/>
  <c r="B2037" i="37"/>
  <c r="H2036" i="37"/>
  <c r="D2036" i="37"/>
  <c r="B2036" i="37"/>
  <c r="AE23" i="44" s="1"/>
  <c r="H2035" i="37"/>
  <c r="D2035" i="37"/>
  <c r="B2035" i="37"/>
  <c r="H2034" i="37"/>
  <c r="D2034" i="37"/>
  <c r="B2034" i="37"/>
  <c r="H2033" i="37"/>
  <c r="D2033" i="37"/>
  <c r="B2033" i="37"/>
  <c r="H2032" i="37"/>
  <c r="D2032" i="37"/>
  <c r="B2032" i="37"/>
  <c r="H2031" i="37"/>
  <c r="D2031" i="37"/>
  <c r="B2031" i="37"/>
  <c r="AE22" i="44" s="1"/>
  <c r="H2030" i="37"/>
  <c r="D2030" i="37"/>
  <c r="B2030" i="37"/>
  <c r="H2029" i="37"/>
  <c r="D2029" i="37"/>
  <c r="B2029" i="37"/>
  <c r="H2028" i="37"/>
  <c r="D2028" i="37"/>
  <c r="B2028" i="37"/>
  <c r="H2027" i="37"/>
  <c r="D2027" i="37"/>
  <c r="B2027" i="37"/>
  <c r="H2026" i="37"/>
  <c r="D2026" i="37"/>
  <c r="B2026" i="37"/>
  <c r="AE21" i="44" s="1"/>
  <c r="H2025" i="37"/>
  <c r="D2025" i="37"/>
  <c r="B2025" i="37"/>
  <c r="H2024" i="37"/>
  <c r="D2024" i="37"/>
  <c r="B2024" i="37"/>
  <c r="H2023" i="37"/>
  <c r="D2023" i="37"/>
  <c r="B2023" i="37"/>
  <c r="H2022" i="37"/>
  <c r="D2022" i="37"/>
  <c r="B2022" i="37"/>
  <c r="AE20" i="44" s="1"/>
  <c r="H2021" i="37"/>
  <c r="D2021" i="37"/>
  <c r="B2021" i="37"/>
  <c r="H2020" i="37"/>
  <c r="D2020" i="37"/>
  <c r="B2020" i="37"/>
  <c r="H2019" i="37"/>
  <c r="D2019" i="37"/>
  <c r="B2019" i="37"/>
  <c r="H2018" i="37"/>
  <c r="D2018" i="37"/>
  <c r="B2018" i="37"/>
  <c r="H2017" i="37"/>
  <c r="D2017" i="37"/>
  <c r="B2017" i="37"/>
  <c r="H2016" i="37"/>
  <c r="D2016" i="37"/>
  <c r="B2016" i="37"/>
  <c r="H2015" i="37"/>
  <c r="D2015" i="37"/>
  <c r="B2015" i="37"/>
  <c r="H2014" i="37"/>
  <c r="D2014" i="37"/>
  <c r="B2014" i="37"/>
  <c r="H2013" i="37"/>
  <c r="D2013" i="37"/>
  <c r="B2013" i="37"/>
  <c r="AE18" i="44" s="1"/>
  <c r="H2012" i="37"/>
  <c r="D2012" i="37"/>
  <c r="B2012" i="37"/>
  <c r="H2011" i="37"/>
  <c r="D2011" i="37"/>
  <c r="B2011" i="37"/>
  <c r="H2010" i="37"/>
  <c r="D2010" i="37"/>
  <c r="B2010" i="37"/>
  <c r="H2009" i="37"/>
  <c r="D2009" i="37"/>
  <c r="B2009" i="37"/>
  <c r="H2008" i="37"/>
  <c r="D2008" i="37"/>
  <c r="B2008" i="37"/>
  <c r="AE17" i="44" s="1"/>
  <c r="H2007" i="37"/>
  <c r="D2007" i="37"/>
  <c r="B2007" i="37"/>
  <c r="H2006" i="37"/>
  <c r="D2006" i="37"/>
  <c r="B2006" i="37"/>
  <c r="H2005" i="37"/>
  <c r="D2005" i="37"/>
  <c r="B2005" i="37"/>
  <c r="H2004" i="37"/>
  <c r="D2004" i="37"/>
  <c r="B2004" i="37"/>
  <c r="H2003" i="37"/>
  <c r="D2003" i="37"/>
  <c r="B2003" i="37"/>
  <c r="AE16" i="44" s="1"/>
  <c r="H2002" i="37"/>
  <c r="D2002" i="37"/>
  <c r="B2002" i="37"/>
  <c r="H2001" i="37"/>
  <c r="D2001" i="37"/>
  <c r="B2001" i="37"/>
  <c r="H2000" i="37"/>
  <c r="D2000" i="37"/>
  <c r="B2000" i="37"/>
  <c r="H1999" i="37"/>
  <c r="D1999" i="37"/>
  <c r="B1999" i="37"/>
  <c r="H1998" i="37"/>
  <c r="D1998" i="37"/>
  <c r="B1998" i="37"/>
  <c r="AE15" i="44" s="1"/>
  <c r="H1997" i="37"/>
  <c r="D1997" i="37"/>
  <c r="B1997" i="37"/>
  <c r="H1996" i="37"/>
  <c r="D1996" i="37"/>
  <c r="B1996" i="37"/>
  <c r="H1995" i="37"/>
  <c r="D1995" i="37"/>
  <c r="B1995" i="37"/>
  <c r="H1994" i="37"/>
  <c r="D1994" i="37"/>
  <c r="B1994" i="37"/>
  <c r="H1993" i="37"/>
  <c r="D1993" i="37"/>
  <c r="B1993" i="37"/>
  <c r="AE14" i="44" s="1"/>
  <c r="H1992" i="37"/>
  <c r="D1992" i="37"/>
  <c r="B1992" i="37"/>
  <c r="H1991" i="37"/>
  <c r="D1991" i="37"/>
  <c r="B1991" i="37"/>
  <c r="H1990" i="37"/>
  <c r="D1990" i="37"/>
  <c r="B1990" i="37"/>
  <c r="H1989" i="37"/>
  <c r="D1989" i="37"/>
  <c r="B1989" i="37"/>
  <c r="H1988" i="37"/>
  <c r="D1988" i="37"/>
  <c r="B1988" i="37"/>
  <c r="AE13" i="44" s="1"/>
  <c r="H1987" i="37"/>
  <c r="D1987" i="37"/>
  <c r="B1987" i="37"/>
  <c r="H1986" i="37"/>
  <c r="D1986" i="37"/>
  <c r="B1986" i="37"/>
  <c r="H1985" i="37"/>
  <c r="D1985" i="37"/>
  <c r="B1985" i="37"/>
  <c r="H1984" i="37"/>
  <c r="D1984" i="37"/>
  <c r="B1984" i="37"/>
  <c r="H1983" i="37"/>
  <c r="D1983" i="37"/>
  <c r="B1983" i="37"/>
  <c r="AE12" i="44" s="1"/>
  <c r="H1982" i="37"/>
  <c r="D1982" i="37"/>
  <c r="B1982" i="37"/>
  <c r="H1981" i="37"/>
  <c r="D1981" i="37"/>
  <c r="B1981" i="37"/>
  <c r="H1980" i="37"/>
  <c r="D1980" i="37"/>
  <c r="B1980" i="37"/>
  <c r="H1979" i="37"/>
  <c r="D1979" i="37"/>
  <c r="B1979" i="37"/>
  <c r="H1978" i="37"/>
  <c r="D1978" i="37"/>
  <c r="B1978" i="37"/>
  <c r="AE11" i="44" s="1"/>
  <c r="H1977" i="37"/>
  <c r="D1977" i="37"/>
  <c r="B1977" i="37"/>
  <c r="H1976" i="37"/>
  <c r="D1976" i="37"/>
  <c r="B1976" i="37"/>
  <c r="H1975" i="37"/>
  <c r="D1975" i="37"/>
  <c r="B1975" i="37"/>
  <c r="H1974" i="37"/>
  <c r="D1974" i="37"/>
  <c r="B1974" i="37"/>
  <c r="H1973" i="37"/>
  <c r="D1973" i="37"/>
  <c r="B1973" i="37"/>
  <c r="AE10" i="44" s="1"/>
  <c r="H1972" i="37"/>
  <c r="D1972" i="37"/>
  <c r="B1972" i="37"/>
  <c r="H1971" i="37"/>
  <c r="D1971" i="37"/>
  <c r="B1971" i="37"/>
  <c r="H1970" i="37"/>
  <c r="D1970" i="37"/>
  <c r="B1970" i="37"/>
  <c r="H1969" i="37"/>
  <c r="D1969" i="37"/>
  <c r="B1969" i="37"/>
  <c r="H1968" i="37"/>
  <c r="D1968" i="37"/>
  <c r="B1968" i="37"/>
  <c r="AE9" i="44" s="1"/>
  <c r="H1967" i="37"/>
  <c r="D1967" i="37"/>
  <c r="B1967" i="37"/>
  <c r="H1966" i="37"/>
  <c r="D1966" i="37"/>
  <c r="B1966" i="37"/>
  <c r="H1965" i="37"/>
  <c r="D1965" i="37"/>
  <c r="B1965" i="37"/>
  <c r="H1964" i="37"/>
  <c r="D1964" i="37"/>
  <c r="B1964" i="37"/>
  <c r="H1963" i="37"/>
  <c r="D1963" i="37"/>
  <c r="B1963" i="37"/>
  <c r="AE8" i="44" s="1"/>
  <c r="H1962" i="37"/>
  <c r="D1962" i="37"/>
  <c r="B1962" i="37"/>
  <c r="H1961" i="37"/>
  <c r="D1961" i="37"/>
  <c r="B1961" i="37"/>
  <c r="H1960" i="37"/>
  <c r="D1960" i="37"/>
  <c r="B1960" i="37"/>
  <c r="H1959" i="37"/>
  <c r="D1959" i="37"/>
  <c r="B1959" i="37"/>
  <c r="H1958" i="37"/>
  <c r="D1958" i="37"/>
  <c r="B1958" i="37"/>
  <c r="AE7" i="44" s="1"/>
  <c r="H1957" i="37"/>
  <c r="D1957" i="37"/>
  <c r="B1957" i="37"/>
  <c r="H1956" i="37"/>
  <c r="D1956" i="37"/>
  <c r="B1956" i="37"/>
  <c r="H1955" i="37"/>
  <c r="D1955" i="37"/>
  <c r="B1955" i="37"/>
  <c r="H1954" i="37"/>
  <c r="D1954" i="37"/>
  <c r="B1954" i="37"/>
  <c r="H1953" i="37"/>
  <c r="D1953" i="37"/>
  <c r="B1953" i="37"/>
  <c r="H1952" i="37"/>
  <c r="D1952" i="37"/>
  <c r="B1952" i="37"/>
  <c r="H1951" i="37"/>
  <c r="D1951" i="37"/>
  <c r="B1951" i="37"/>
  <c r="H1950" i="37"/>
  <c r="D1950" i="37"/>
  <c r="B1950" i="37"/>
  <c r="H1949" i="37"/>
  <c r="D1949" i="37"/>
  <c r="B1949" i="37"/>
  <c r="H1948" i="37"/>
  <c r="D1948" i="37"/>
  <c r="B1948" i="37"/>
  <c r="H1947" i="37"/>
  <c r="D1947" i="37"/>
  <c r="B1947" i="37"/>
  <c r="H1946" i="37"/>
  <c r="D1946" i="37"/>
  <c r="B1946" i="37"/>
  <c r="H1945" i="37"/>
  <c r="D1945" i="37"/>
  <c r="B1945" i="37"/>
  <c r="H1944" i="37"/>
  <c r="D1944" i="37"/>
  <c r="B1944" i="37"/>
  <c r="H1943" i="37"/>
  <c r="D1943" i="37"/>
  <c r="B1943" i="37"/>
  <c r="H1942" i="37"/>
  <c r="D1942" i="37"/>
  <c r="B1942" i="37"/>
  <c r="H1941" i="37"/>
  <c r="D1941" i="37"/>
  <c r="B1941" i="37"/>
  <c r="H1940" i="37"/>
  <c r="D1940" i="37"/>
  <c r="B1940" i="37"/>
  <c r="H1939" i="37"/>
  <c r="D1939" i="37"/>
  <c r="B1939" i="37"/>
  <c r="H1938" i="37"/>
  <c r="D1938" i="37"/>
  <c r="B1938" i="37"/>
  <c r="H1937" i="37"/>
  <c r="D1937" i="37"/>
  <c r="B1937" i="37"/>
  <c r="H1936" i="37"/>
  <c r="D1936" i="37"/>
  <c r="B1936" i="37"/>
  <c r="H1935" i="37"/>
  <c r="D1935" i="37"/>
  <c r="B1935" i="37"/>
  <c r="H1934" i="37"/>
  <c r="D1934" i="37"/>
  <c r="B1934" i="37"/>
  <c r="H1933" i="37"/>
  <c r="D1933" i="37"/>
  <c r="B1933" i="37"/>
  <c r="H1932" i="37"/>
  <c r="D1932" i="37"/>
  <c r="B1932" i="37"/>
  <c r="H1931" i="37"/>
  <c r="D1931" i="37"/>
  <c r="B1931" i="37"/>
  <c r="H1930" i="37"/>
  <c r="D1930" i="37"/>
  <c r="B1930" i="37"/>
  <c r="H1929" i="37"/>
  <c r="D1929" i="37"/>
  <c r="B1929" i="37"/>
  <c r="H1928" i="37"/>
  <c r="D1928" i="37"/>
  <c r="B1928" i="37"/>
  <c r="H1927" i="37"/>
  <c r="D1927" i="37"/>
  <c r="B1927" i="37"/>
  <c r="H1926" i="37"/>
  <c r="D1926" i="37"/>
  <c r="B1926" i="37"/>
  <c r="H1925" i="37"/>
  <c r="D1925" i="37"/>
  <c r="B1925" i="37"/>
  <c r="H1924" i="37"/>
  <c r="D1924" i="37"/>
  <c r="B1924" i="37"/>
  <c r="H1923" i="37"/>
  <c r="D1923" i="37"/>
  <c r="B1923" i="37"/>
  <c r="H1922" i="37"/>
  <c r="D1922" i="37"/>
  <c r="B1922" i="37"/>
  <c r="H1921" i="37"/>
  <c r="D1921" i="37"/>
  <c r="B1921" i="37"/>
  <c r="H1920" i="37"/>
  <c r="D1920" i="37"/>
  <c r="B1920" i="37"/>
  <c r="H1919" i="37"/>
  <c r="D1919" i="37"/>
  <c r="B1919" i="37"/>
  <c r="H1918" i="37"/>
  <c r="D1918" i="37"/>
  <c r="B1918" i="37"/>
  <c r="H1917" i="37"/>
  <c r="D1917" i="37"/>
  <c r="B1917" i="37"/>
  <c r="H1916" i="37"/>
  <c r="D1916" i="37"/>
  <c r="B1916" i="37"/>
  <c r="H1915" i="37"/>
  <c r="D1915" i="37"/>
  <c r="B1915" i="37"/>
  <c r="H1914" i="37"/>
  <c r="D1914" i="37"/>
  <c r="B1914" i="37"/>
  <c r="H1913" i="37"/>
  <c r="D1913" i="37"/>
  <c r="B1913" i="37"/>
  <c r="H1912" i="37"/>
  <c r="D1912" i="37"/>
  <c r="B1912" i="37"/>
  <c r="H1911" i="37"/>
  <c r="D1911" i="37"/>
  <c r="B1911" i="37"/>
  <c r="H1910" i="37"/>
  <c r="D1910" i="37"/>
  <c r="B1910" i="37"/>
  <c r="H1909" i="37"/>
  <c r="D1909" i="37"/>
  <c r="B1909" i="37"/>
  <c r="H1908" i="37"/>
  <c r="D1908" i="37"/>
  <c r="B1908" i="37"/>
  <c r="H1907" i="37"/>
  <c r="D1907" i="37"/>
  <c r="B1907" i="37"/>
  <c r="H1906" i="37"/>
  <c r="D1906" i="37"/>
  <c r="B1906" i="37"/>
  <c r="H1905" i="37"/>
  <c r="D1905" i="37"/>
  <c r="B1905" i="37"/>
  <c r="H1904" i="37"/>
  <c r="D1904" i="37"/>
  <c r="B1904" i="37"/>
  <c r="H1903" i="37"/>
  <c r="D1903" i="37"/>
  <c r="B1903" i="37"/>
  <c r="H1902" i="37"/>
  <c r="D1902" i="37"/>
  <c r="B1902" i="37"/>
  <c r="H1901" i="37"/>
  <c r="D1901" i="37"/>
  <c r="B1901" i="37"/>
  <c r="H1900" i="37"/>
  <c r="D1900" i="37"/>
  <c r="B1900" i="37"/>
  <c r="H1899" i="37"/>
  <c r="D1899" i="37"/>
  <c r="B1899" i="37"/>
  <c r="H1898" i="37"/>
  <c r="D1898" i="37"/>
  <c r="B1898" i="37"/>
  <c r="H1897" i="37"/>
  <c r="D1897" i="37"/>
  <c r="B1897" i="37"/>
  <c r="H1896" i="37"/>
  <c r="D1896" i="37"/>
  <c r="B1896" i="37"/>
  <c r="H1895" i="37"/>
  <c r="D1895" i="37"/>
  <c r="B1895" i="37"/>
  <c r="H1894" i="37"/>
  <c r="D1894" i="37"/>
  <c r="B1894" i="37"/>
  <c r="H1893" i="37"/>
  <c r="D1893" i="37"/>
  <c r="B1893" i="37"/>
  <c r="H1892" i="37"/>
  <c r="D1892" i="37"/>
  <c r="B1892" i="37"/>
  <c r="H1891" i="37"/>
  <c r="D1891" i="37"/>
  <c r="B1891" i="37"/>
  <c r="H1890" i="37"/>
  <c r="D1890" i="37"/>
  <c r="B1890" i="37"/>
  <c r="H1889" i="37"/>
  <c r="D1889" i="37"/>
  <c r="B1889" i="37"/>
  <c r="H1888" i="37"/>
  <c r="D1888" i="37"/>
  <c r="B1888" i="37"/>
  <c r="H1887" i="37"/>
  <c r="D1887" i="37"/>
  <c r="B1887" i="37"/>
  <c r="H1886" i="37"/>
  <c r="D1886" i="37"/>
  <c r="B1886" i="37"/>
  <c r="H1885" i="37"/>
  <c r="D1885" i="37"/>
  <c r="B1885" i="37"/>
  <c r="H1884" i="37"/>
  <c r="D1884" i="37"/>
  <c r="B1884" i="37"/>
  <c r="H1883" i="37"/>
  <c r="D1883" i="37"/>
  <c r="B1883" i="37"/>
  <c r="H1882" i="37"/>
  <c r="D1882" i="37"/>
  <c r="B1882" i="37"/>
  <c r="H1881" i="37"/>
  <c r="D1881" i="37"/>
  <c r="B1881" i="37"/>
  <c r="H1880" i="37"/>
  <c r="D1880" i="37"/>
  <c r="B1880" i="37"/>
  <c r="H1879" i="37"/>
  <c r="D1879" i="37"/>
  <c r="B1879" i="37"/>
  <c r="H1878" i="37"/>
  <c r="D1878" i="37"/>
  <c r="B1878" i="37"/>
  <c r="H1877" i="37"/>
  <c r="D1877" i="37"/>
  <c r="B1877" i="37"/>
  <c r="H1876" i="37"/>
  <c r="D1876" i="37"/>
  <c r="B1876" i="37"/>
  <c r="H1875" i="37"/>
  <c r="D1875" i="37"/>
  <c r="B1875" i="37"/>
  <c r="H1874" i="37"/>
  <c r="D1874" i="37"/>
  <c r="B1874" i="37"/>
  <c r="H1873" i="37"/>
  <c r="D1873" i="37"/>
  <c r="B1873" i="37"/>
  <c r="H1872" i="37"/>
  <c r="D1872" i="37"/>
  <c r="B1872" i="37"/>
  <c r="H1871" i="37"/>
  <c r="D1871" i="37"/>
  <c r="B1871" i="37"/>
  <c r="H1870" i="37"/>
  <c r="D1870" i="37"/>
  <c r="B1870" i="37"/>
  <c r="H1869" i="37"/>
  <c r="D1869" i="37"/>
  <c r="B1869" i="37"/>
  <c r="H1868" i="37"/>
  <c r="D1868" i="37"/>
  <c r="B1868" i="37"/>
  <c r="H1867" i="37"/>
  <c r="D1867" i="37"/>
  <c r="B1867" i="37"/>
  <c r="H1866" i="37"/>
  <c r="D1866" i="37"/>
  <c r="B1866" i="37"/>
  <c r="H1865" i="37"/>
  <c r="D1865" i="37"/>
  <c r="B1865" i="37"/>
  <c r="H1864" i="37"/>
  <c r="D1864" i="37"/>
  <c r="B1864" i="37"/>
  <c r="H1863" i="37"/>
  <c r="D1863" i="37"/>
  <c r="B1863" i="37"/>
  <c r="H1862" i="37"/>
  <c r="D1862" i="37"/>
  <c r="B1862" i="37"/>
  <c r="H1861" i="37"/>
  <c r="D1861" i="37"/>
  <c r="B1861" i="37"/>
  <c r="H1860" i="37"/>
  <c r="D1860" i="37"/>
  <c r="B1860" i="37"/>
  <c r="H1859" i="37"/>
  <c r="D1859" i="37"/>
  <c r="B1859" i="37"/>
  <c r="H1858" i="37"/>
  <c r="D1858" i="37"/>
  <c r="B1858" i="37"/>
  <c r="H1857" i="37"/>
  <c r="D1857" i="37"/>
  <c r="B1857" i="37"/>
  <c r="H1856" i="37"/>
  <c r="D1856" i="37"/>
  <c r="B1856" i="37"/>
  <c r="H1855" i="37"/>
  <c r="D1855" i="37"/>
  <c r="B1855" i="37"/>
  <c r="H1854" i="37"/>
  <c r="D1854" i="37"/>
  <c r="B1854" i="37"/>
  <c r="H1853" i="37"/>
  <c r="D1853" i="37"/>
  <c r="B1853" i="37"/>
  <c r="H1852" i="37"/>
  <c r="D1852" i="37"/>
  <c r="B1852" i="37"/>
  <c r="H1851" i="37"/>
  <c r="D1851" i="37"/>
  <c r="B1851" i="37"/>
  <c r="H1850" i="37"/>
  <c r="D1850" i="37"/>
  <c r="B1850" i="37"/>
  <c r="H1849" i="37"/>
  <c r="D1849" i="37"/>
  <c r="B1849" i="37"/>
  <c r="H1848" i="37"/>
  <c r="D1848" i="37"/>
  <c r="B1848" i="37"/>
  <c r="H1847" i="37"/>
  <c r="D1847" i="37"/>
  <c r="B1847" i="37"/>
  <c r="H1846" i="37"/>
  <c r="D1846" i="37"/>
  <c r="B1846" i="37"/>
  <c r="H1845" i="37"/>
  <c r="D1845" i="37"/>
  <c r="B1845" i="37"/>
  <c r="H1844" i="37"/>
  <c r="D1844" i="37"/>
  <c r="B1844" i="37"/>
  <c r="H1843" i="37"/>
  <c r="D1843" i="37"/>
  <c r="B1843" i="37"/>
  <c r="H1842" i="37"/>
  <c r="D1842" i="37"/>
  <c r="B1842" i="37"/>
  <c r="H1841" i="37"/>
  <c r="D1841" i="37"/>
  <c r="B1841" i="37"/>
  <c r="H1840" i="37"/>
  <c r="D1840" i="37"/>
  <c r="B1840" i="37"/>
  <c r="H1839" i="37"/>
  <c r="D1839" i="37"/>
  <c r="B1839" i="37"/>
  <c r="H1838" i="37"/>
  <c r="D1838" i="37"/>
  <c r="B1838" i="37"/>
  <c r="H1837" i="37"/>
  <c r="D1837" i="37"/>
  <c r="B1837" i="37"/>
  <c r="H1836" i="37"/>
  <c r="D1836" i="37"/>
  <c r="B1836" i="37"/>
  <c r="H1835" i="37"/>
  <c r="D1835" i="37"/>
  <c r="B1835" i="37"/>
  <c r="H1834" i="37"/>
  <c r="D1834" i="37"/>
  <c r="B1834" i="37"/>
  <c r="H1833" i="37"/>
  <c r="D1833" i="37"/>
  <c r="B1833" i="37"/>
  <c r="H1832" i="37"/>
  <c r="D1832" i="37"/>
  <c r="B1832" i="37"/>
  <c r="H1831" i="37"/>
  <c r="D1831" i="37"/>
  <c r="B1831" i="37"/>
  <c r="H1830" i="37"/>
  <c r="D1830" i="37"/>
  <c r="B1830" i="37"/>
  <c r="H1829" i="37"/>
  <c r="D1829" i="37"/>
  <c r="B1829" i="37"/>
  <c r="H1828" i="37"/>
  <c r="D1828" i="37"/>
  <c r="B1828" i="37"/>
  <c r="H1827" i="37"/>
  <c r="D1827" i="37"/>
  <c r="B1827" i="37"/>
  <c r="H1826" i="37"/>
  <c r="D1826" i="37"/>
  <c r="B1826" i="37"/>
  <c r="H1825" i="37"/>
  <c r="D1825" i="37"/>
  <c r="B1825" i="37"/>
  <c r="H1824" i="37"/>
  <c r="D1824" i="37"/>
  <c r="B1824" i="37"/>
  <c r="H1823" i="37"/>
  <c r="D1823" i="37"/>
  <c r="B1823" i="37"/>
  <c r="H1822" i="37"/>
  <c r="D1822" i="37"/>
  <c r="B1822" i="37"/>
  <c r="H1821" i="37"/>
  <c r="D1821" i="37"/>
  <c r="B1821" i="37"/>
  <c r="H1820" i="37"/>
  <c r="D1820" i="37"/>
  <c r="B1820" i="37"/>
  <c r="H1819" i="37"/>
  <c r="D1819" i="37"/>
  <c r="B1819" i="37"/>
  <c r="H1818" i="37"/>
  <c r="D1818" i="37"/>
  <c r="B1818" i="37"/>
  <c r="H1817" i="37"/>
  <c r="D1817" i="37"/>
  <c r="B1817" i="37"/>
  <c r="H1816" i="37"/>
  <c r="D1816" i="37"/>
  <c r="B1816" i="37"/>
  <c r="H1815" i="37"/>
  <c r="D1815" i="37"/>
  <c r="B1815" i="37"/>
  <c r="H1814" i="37"/>
  <c r="D1814" i="37"/>
  <c r="B1814" i="37"/>
  <c r="H1813" i="37"/>
  <c r="D1813" i="37"/>
  <c r="B1813" i="37"/>
  <c r="H1812" i="37"/>
  <c r="D1812" i="37"/>
  <c r="B1812" i="37"/>
  <c r="H1811" i="37"/>
  <c r="D1811" i="37"/>
  <c r="B1811" i="37"/>
  <c r="H1810" i="37"/>
  <c r="D1810" i="37"/>
  <c r="B1810" i="37"/>
  <c r="H1809" i="37"/>
  <c r="D1809" i="37"/>
  <c r="B1809" i="37"/>
  <c r="H1808" i="37"/>
  <c r="D1808" i="37"/>
  <c r="B1808" i="37"/>
  <c r="H1807" i="37"/>
  <c r="D1807" i="37"/>
  <c r="B1807" i="37"/>
  <c r="H1806" i="37"/>
  <c r="D1806" i="37"/>
  <c r="B1806" i="37"/>
  <c r="H1805" i="37"/>
  <c r="D1805" i="37"/>
  <c r="B1805" i="37"/>
  <c r="H1804" i="37"/>
  <c r="D1804" i="37"/>
  <c r="B1804" i="37"/>
  <c r="H1803" i="37"/>
  <c r="D1803" i="37"/>
  <c r="B1803" i="37"/>
  <c r="H1802" i="37"/>
  <c r="D1802" i="37"/>
  <c r="B1802" i="37"/>
  <c r="H1801" i="37"/>
  <c r="D1801" i="37"/>
  <c r="B1801" i="37"/>
  <c r="H1800" i="37"/>
  <c r="D1800" i="37"/>
  <c r="B1800" i="37"/>
  <c r="H1799" i="37"/>
  <c r="D1799" i="37"/>
  <c r="B1799" i="37"/>
  <c r="H1798" i="37"/>
  <c r="D1798" i="37"/>
  <c r="B1798" i="37"/>
  <c r="H1797" i="37"/>
  <c r="D1797" i="37"/>
  <c r="B1797" i="37"/>
  <c r="H1796" i="37"/>
  <c r="D1796" i="37"/>
  <c r="B1796" i="37"/>
  <c r="H1795" i="37"/>
  <c r="D1795" i="37"/>
  <c r="B1795" i="37"/>
  <c r="H1794" i="37"/>
  <c r="D1794" i="37"/>
  <c r="B1794" i="37"/>
  <c r="H1793" i="37"/>
  <c r="D1793" i="37"/>
  <c r="B1793" i="37"/>
  <c r="H1792" i="37"/>
  <c r="D1792" i="37"/>
  <c r="B1792" i="37"/>
  <c r="H1791" i="37"/>
  <c r="D1791" i="37"/>
  <c r="B1791" i="37"/>
  <c r="H1790" i="37"/>
  <c r="D1790" i="37"/>
  <c r="B1790" i="37"/>
  <c r="H1789" i="37"/>
  <c r="D1789" i="37"/>
  <c r="B1789" i="37"/>
  <c r="H1788" i="37"/>
  <c r="D1788" i="37"/>
  <c r="B1788" i="37"/>
  <c r="H1787" i="37"/>
  <c r="D1787" i="37"/>
  <c r="B1787" i="37"/>
  <c r="H1786" i="37"/>
  <c r="D1786" i="37"/>
  <c r="B1786" i="37"/>
  <c r="H1785" i="37"/>
  <c r="D1785" i="37"/>
  <c r="B1785" i="37"/>
  <c r="H1784" i="37"/>
  <c r="D1784" i="37"/>
  <c r="B1784" i="37"/>
  <c r="H1783" i="37"/>
  <c r="D1783" i="37"/>
  <c r="B1783" i="37"/>
  <c r="H1782" i="37"/>
  <c r="D1782" i="37"/>
  <c r="B1782" i="37"/>
  <c r="H1781" i="37"/>
  <c r="D1781" i="37"/>
  <c r="B1781" i="37"/>
  <c r="H1780" i="37"/>
  <c r="D1780" i="37"/>
  <c r="B1780" i="37"/>
  <c r="H1779" i="37"/>
  <c r="D1779" i="37"/>
  <c r="B1779" i="37"/>
  <c r="H1778" i="37"/>
  <c r="D1778" i="37"/>
  <c r="B1778" i="37"/>
  <c r="H1777" i="37"/>
  <c r="D1777" i="37"/>
  <c r="B1777" i="37"/>
  <c r="H1776" i="37"/>
  <c r="D1776" i="37"/>
  <c r="B1776" i="37"/>
  <c r="H1775" i="37"/>
  <c r="D1775" i="37"/>
  <c r="B1775" i="37"/>
  <c r="H1774" i="37"/>
  <c r="D1774" i="37"/>
  <c r="B1774" i="37"/>
  <c r="H1773" i="37"/>
  <c r="D1773" i="37"/>
  <c r="B1773" i="37"/>
  <c r="H1772" i="37"/>
  <c r="D1772" i="37"/>
  <c r="B1772" i="37"/>
  <c r="H1771" i="37"/>
  <c r="D1771" i="37"/>
  <c r="B1771" i="37"/>
  <c r="H1770" i="37"/>
  <c r="D1770" i="37"/>
  <c r="B1770" i="37"/>
  <c r="H1769" i="37"/>
  <c r="D1769" i="37"/>
  <c r="B1769" i="37"/>
  <c r="H1768" i="37"/>
  <c r="D1768" i="37"/>
  <c r="B1768" i="37"/>
  <c r="H1767" i="37"/>
  <c r="D1767" i="37"/>
  <c r="B1767" i="37"/>
  <c r="H1766" i="37"/>
  <c r="D1766" i="37"/>
  <c r="B1766" i="37"/>
  <c r="H1765" i="37"/>
  <c r="D1765" i="37"/>
  <c r="B1765" i="37"/>
  <c r="H1764" i="37"/>
  <c r="D1764" i="37"/>
  <c r="B1764" i="37"/>
  <c r="H1763" i="37"/>
  <c r="D1763" i="37"/>
  <c r="B1763" i="37"/>
  <c r="H1762" i="37"/>
  <c r="D1762" i="37"/>
  <c r="B1762" i="37"/>
  <c r="H1761" i="37"/>
  <c r="D1761" i="37"/>
  <c r="B1761" i="37"/>
  <c r="H1760" i="37"/>
  <c r="D1760" i="37"/>
  <c r="B1760" i="37"/>
  <c r="H1759" i="37"/>
  <c r="D1759" i="37"/>
  <c r="B1759" i="37"/>
  <c r="H1758" i="37"/>
  <c r="D1758" i="37"/>
  <c r="B1758" i="37"/>
  <c r="H1757" i="37"/>
  <c r="D1757" i="37"/>
  <c r="B1757" i="37"/>
  <c r="H1756" i="37"/>
  <c r="D1756" i="37"/>
  <c r="B1756" i="37"/>
  <c r="H1755" i="37"/>
  <c r="D1755" i="37"/>
  <c r="B1755" i="37"/>
  <c r="H1754" i="37"/>
  <c r="D1754" i="37"/>
  <c r="B1754" i="37"/>
  <c r="H1753" i="37"/>
  <c r="D1753" i="37"/>
  <c r="B1753" i="37"/>
  <c r="H1752" i="37"/>
  <c r="D1752" i="37"/>
  <c r="B1752" i="37"/>
  <c r="H1751" i="37"/>
  <c r="D1751" i="37"/>
  <c r="B1751" i="37"/>
  <c r="H1750" i="37"/>
  <c r="D1750" i="37"/>
  <c r="B1750" i="37"/>
  <c r="H1749" i="37"/>
  <c r="D1749" i="37"/>
  <c r="B1749" i="37"/>
  <c r="H1748" i="37"/>
  <c r="D1748" i="37"/>
  <c r="B1748" i="37"/>
  <c r="H1747" i="37"/>
  <c r="D1747" i="37"/>
  <c r="B1747" i="37"/>
  <c r="H1746" i="37"/>
  <c r="D1746" i="37"/>
  <c r="B1746" i="37"/>
  <c r="H1745" i="37"/>
  <c r="D1745" i="37"/>
  <c r="B1745" i="37"/>
  <c r="H1744" i="37"/>
  <c r="D1744" i="37"/>
  <c r="B1744" i="37"/>
  <c r="H1743" i="37"/>
  <c r="D1743" i="37"/>
  <c r="B1743" i="37"/>
  <c r="H1742" i="37"/>
  <c r="D1742" i="37"/>
  <c r="B1742" i="37"/>
  <c r="H1741" i="37"/>
  <c r="D1741" i="37"/>
  <c r="B1741" i="37"/>
  <c r="H1740" i="37"/>
  <c r="D1740" i="37"/>
  <c r="B1740" i="37"/>
  <c r="H1739" i="37"/>
  <c r="D1739" i="37"/>
  <c r="B1739" i="37"/>
  <c r="H1738" i="37"/>
  <c r="D1738" i="37"/>
  <c r="B1738" i="37"/>
  <c r="H1737" i="37"/>
  <c r="D1737" i="37"/>
  <c r="B1737" i="37"/>
  <c r="H1736" i="37"/>
  <c r="D1736" i="37"/>
  <c r="B1736" i="37"/>
  <c r="H1735" i="37"/>
  <c r="D1735" i="37"/>
  <c r="B1735" i="37"/>
  <c r="H1734" i="37"/>
  <c r="D1734" i="37"/>
  <c r="B1734" i="37"/>
  <c r="H1733" i="37"/>
  <c r="D1733" i="37"/>
  <c r="B1733" i="37"/>
  <c r="H1732" i="37"/>
  <c r="D1732" i="37"/>
  <c r="B1732" i="37"/>
  <c r="H1731" i="37"/>
  <c r="D1731" i="37"/>
  <c r="B1731" i="37"/>
  <c r="H1730" i="37"/>
  <c r="D1730" i="37"/>
  <c r="B1730" i="37"/>
  <c r="H1729" i="37"/>
  <c r="D1729" i="37"/>
  <c r="B1729" i="37"/>
  <c r="H1728" i="37"/>
  <c r="D1728" i="37"/>
  <c r="B1728" i="37"/>
  <c r="H1727" i="37"/>
  <c r="D1727" i="37"/>
  <c r="B1727" i="37"/>
  <c r="H1726" i="37"/>
  <c r="D1726" i="37"/>
  <c r="B1726" i="37"/>
  <c r="H1725" i="37"/>
  <c r="D1725" i="37"/>
  <c r="B1725" i="37"/>
  <c r="H1724" i="37"/>
  <c r="D1724" i="37"/>
  <c r="B1724" i="37"/>
  <c r="H1723" i="37"/>
  <c r="D1723" i="37"/>
  <c r="B1723" i="37"/>
  <c r="H1722" i="37"/>
  <c r="D1722" i="37"/>
  <c r="B1722" i="37"/>
  <c r="H1721" i="37"/>
  <c r="D1721" i="37"/>
  <c r="B1721" i="37"/>
  <c r="H1720" i="37"/>
  <c r="D1720" i="37"/>
  <c r="B1720" i="37"/>
  <c r="H1719" i="37"/>
  <c r="D1719" i="37"/>
  <c r="B1719" i="37"/>
  <c r="H1718" i="37"/>
  <c r="D1718" i="37"/>
  <c r="B1718" i="37"/>
  <c r="H1717" i="37"/>
  <c r="D1717" i="37"/>
  <c r="B1717" i="37"/>
  <c r="H1716" i="37"/>
  <c r="D1716" i="37"/>
  <c r="B1716" i="37"/>
  <c r="H1715" i="37"/>
  <c r="D1715" i="37"/>
  <c r="B1715" i="37"/>
  <c r="H1714" i="37"/>
  <c r="D1714" i="37"/>
  <c r="B1714" i="37"/>
  <c r="H1713" i="37"/>
  <c r="D1713" i="37"/>
  <c r="B1713" i="37"/>
  <c r="H1712" i="37"/>
  <c r="D1712" i="37"/>
  <c r="B1712" i="37"/>
  <c r="H1711" i="37"/>
  <c r="D1711" i="37"/>
  <c r="B1711" i="37"/>
  <c r="H1710" i="37"/>
  <c r="D1710" i="37"/>
  <c r="B1710" i="37"/>
  <c r="H1709" i="37"/>
  <c r="D1709" i="37"/>
  <c r="B1709" i="37"/>
  <c r="H1708" i="37"/>
  <c r="D1708" i="37"/>
  <c r="B1708" i="37"/>
  <c r="H1707" i="37"/>
  <c r="D1707" i="37"/>
  <c r="B1707" i="37"/>
  <c r="H1706" i="37"/>
  <c r="D1706" i="37"/>
  <c r="B1706" i="37"/>
  <c r="H1705" i="37"/>
  <c r="D1705" i="37"/>
  <c r="B1705" i="37"/>
  <c r="H1704" i="37"/>
  <c r="D1704" i="37"/>
  <c r="B1704" i="37"/>
  <c r="H1703" i="37"/>
  <c r="D1703" i="37"/>
  <c r="B1703" i="37"/>
  <c r="H1702" i="37"/>
  <c r="D1702" i="37"/>
  <c r="B1702" i="37"/>
  <c r="H1701" i="37"/>
  <c r="D1701" i="37"/>
  <c r="B1701" i="37"/>
  <c r="H1700" i="37"/>
  <c r="D1700" i="37"/>
  <c r="B1700" i="37"/>
  <c r="H1699" i="37"/>
  <c r="D1699" i="37"/>
  <c r="B1699" i="37"/>
  <c r="H1698" i="37"/>
  <c r="D1698" i="37"/>
  <c r="B1698" i="37"/>
  <c r="H1697" i="37"/>
  <c r="D1697" i="37"/>
  <c r="B1697" i="37"/>
  <c r="H1696" i="37"/>
  <c r="D1696" i="37"/>
  <c r="B1696" i="37"/>
  <c r="H1695" i="37"/>
  <c r="D1695" i="37"/>
  <c r="B1695" i="37"/>
  <c r="H1694" i="37"/>
  <c r="D1694" i="37"/>
  <c r="B1694" i="37"/>
  <c r="H1693" i="37"/>
  <c r="D1693" i="37"/>
  <c r="B1693" i="37"/>
  <c r="H1692" i="37"/>
  <c r="D1692" i="37"/>
  <c r="B1692" i="37"/>
  <c r="H1691" i="37"/>
  <c r="D1691" i="37"/>
  <c r="B1691" i="37"/>
  <c r="H1690" i="37"/>
  <c r="D1690" i="37"/>
  <c r="B1690" i="37"/>
  <c r="H1689" i="37"/>
  <c r="D1689" i="37"/>
  <c r="B1689" i="37"/>
  <c r="H1688" i="37"/>
  <c r="D1688" i="37"/>
  <c r="B1688" i="37"/>
  <c r="H1687" i="37"/>
  <c r="D1687" i="37"/>
  <c r="B1687" i="37"/>
  <c r="H1686" i="37"/>
  <c r="D1686" i="37"/>
  <c r="B1686" i="37"/>
  <c r="H1685" i="37"/>
  <c r="D1685" i="37"/>
  <c r="B1685" i="37"/>
  <c r="H1684" i="37"/>
  <c r="D1684" i="37"/>
  <c r="B1684" i="37"/>
  <c r="H1683" i="37"/>
  <c r="D1683" i="37"/>
  <c r="B1683" i="37"/>
  <c r="H1682" i="37"/>
  <c r="D1682" i="37"/>
  <c r="B1682" i="37"/>
  <c r="H1681" i="37"/>
  <c r="D1681" i="37"/>
  <c r="B1681" i="37"/>
  <c r="H1680" i="37"/>
  <c r="D1680" i="37"/>
  <c r="B1680" i="37"/>
  <c r="H1679" i="37"/>
  <c r="D1679" i="37"/>
  <c r="B1679" i="37"/>
  <c r="H1678" i="37"/>
  <c r="D1678" i="37"/>
  <c r="B1678" i="37"/>
  <c r="H1677" i="37"/>
  <c r="D1677" i="37"/>
  <c r="B1677" i="37"/>
  <c r="H1676" i="37"/>
  <c r="D1676" i="37"/>
  <c r="B1676" i="37"/>
  <c r="H1675" i="37"/>
  <c r="D1675" i="37"/>
  <c r="B1675" i="37"/>
  <c r="H1674" i="37"/>
  <c r="D1674" i="37"/>
  <c r="B1674" i="37"/>
  <c r="H1673" i="37"/>
  <c r="D1673" i="37"/>
  <c r="B1673" i="37"/>
  <c r="H1672" i="37"/>
  <c r="D1672" i="37"/>
  <c r="B1672" i="37"/>
  <c r="H1671" i="37"/>
  <c r="D1671" i="37"/>
  <c r="B1671" i="37"/>
  <c r="H1670" i="37"/>
  <c r="D1670" i="37"/>
  <c r="B1670" i="37"/>
  <c r="H1669" i="37"/>
  <c r="D1669" i="37"/>
  <c r="B1669" i="37"/>
  <c r="H1668" i="37"/>
  <c r="D1668" i="37"/>
  <c r="B1668" i="37"/>
  <c r="H1667" i="37"/>
  <c r="D1667" i="37"/>
  <c r="B1667" i="37"/>
  <c r="H1666" i="37"/>
  <c r="D1666" i="37"/>
  <c r="B1666" i="37"/>
  <c r="H1665" i="37"/>
  <c r="D1665" i="37"/>
  <c r="B1665" i="37"/>
  <c r="H1664" i="37"/>
  <c r="D1664" i="37"/>
  <c r="B1664" i="37"/>
  <c r="H1663" i="37"/>
  <c r="D1663" i="37"/>
  <c r="B1663" i="37"/>
  <c r="H1662" i="37"/>
  <c r="D1662" i="37"/>
  <c r="B1662" i="37"/>
  <c r="H1661" i="37"/>
  <c r="D1661" i="37"/>
  <c r="B1661" i="37"/>
  <c r="H1660" i="37"/>
  <c r="D1660" i="37"/>
  <c r="B1660" i="37"/>
  <c r="H1659" i="37"/>
  <c r="D1659" i="37"/>
  <c r="B1659" i="37"/>
  <c r="H1658" i="37"/>
  <c r="D1658" i="37"/>
  <c r="B1658" i="37"/>
  <c r="H1657" i="37"/>
  <c r="D1657" i="37"/>
  <c r="B1657" i="37"/>
  <c r="H1656" i="37"/>
  <c r="D1656" i="37"/>
  <c r="B1656" i="37"/>
  <c r="H1655" i="37"/>
  <c r="D1655" i="37"/>
  <c r="B1655" i="37"/>
  <c r="H1654" i="37"/>
  <c r="D1654" i="37"/>
  <c r="B1654" i="37"/>
  <c r="H1653" i="37"/>
  <c r="D1653" i="37"/>
  <c r="B1653" i="37"/>
  <c r="H1652" i="37"/>
  <c r="D1652" i="37"/>
  <c r="B1652" i="37"/>
  <c r="H1651" i="37"/>
  <c r="D1651" i="37"/>
  <c r="B1651" i="37"/>
  <c r="H1650" i="37"/>
  <c r="D1650" i="37"/>
  <c r="B1650" i="37"/>
  <c r="H1649" i="37"/>
  <c r="D1649" i="37"/>
  <c r="B1649" i="37"/>
  <c r="H1648" i="37"/>
  <c r="D1648" i="37"/>
  <c r="B1648" i="37"/>
  <c r="H1647" i="37"/>
  <c r="D1647" i="37"/>
  <c r="B1647" i="37"/>
  <c r="H1646" i="37"/>
  <c r="D1646" i="37"/>
  <c r="B1646" i="37"/>
  <c r="H1645" i="37"/>
  <c r="D1645" i="37"/>
  <c r="B1645" i="37"/>
  <c r="H1644" i="37"/>
  <c r="D1644" i="37"/>
  <c r="B1644" i="37"/>
  <c r="H1643" i="37"/>
  <c r="D1643" i="37"/>
  <c r="B1643" i="37"/>
  <c r="H1642" i="37"/>
  <c r="D1642" i="37"/>
  <c r="B1642" i="37"/>
  <c r="H1641" i="37"/>
  <c r="D1641" i="37"/>
  <c r="B1641" i="37"/>
  <c r="H1640" i="37"/>
  <c r="D1640" i="37"/>
  <c r="B1640" i="37"/>
  <c r="H1639" i="37"/>
  <c r="D1639" i="37"/>
  <c r="B1639" i="37"/>
  <c r="H1638" i="37"/>
  <c r="D1638" i="37"/>
  <c r="B1638" i="37"/>
  <c r="H1637" i="37"/>
  <c r="D1637" i="37"/>
  <c r="B1637" i="37"/>
  <c r="H1636" i="37"/>
  <c r="D1636" i="37"/>
  <c r="B1636" i="37"/>
  <c r="H1635" i="37"/>
  <c r="D1635" i="37"/>
  <c r="B1635" i="37"/>
  <c r="H1634" i="37"/>
  <c r="D1634" i="37"/>
  <c r="B1634" i="37"/>
  <c r="H1633" i="37"/>
  <c r="D1633" i="37"/>
  <c r="B1633" i="37"/>
  <c r="H1632" i="37"/>
  <c r="D1632" i="37"/>
  <c r="B1632" i="37"/>
  <c r="H1631" i="37"/>
  <c r="D1631" i="37"/>
  <c r="B1631" i="37"/>
  <c r="H1630" i="37"/>
  <c r="D1630" i="37"/>
  <c r="B1630" i="37"/>
  <c r="H1629" i="37"/>
  <c r="D1629" i="37"/>
  <c r="B1629" i="37"/>
  <c r="H1628" i="37"/>
  <c r="D1628" i="37"/>
  <c r="B1628" i="37"/>
  <c r="H1627" i="37"/>
  <c r="D1627" i="37"/>
  <c r="B1627" i="37"/>
  <c r="H1626" i="37"/>
  <c r="D1626" i="37"/>
  <c r="B1626" i="37"/>
  <c r="H1625" i="37"/>
  <c r="D1625" i="37"/>
  <c r="B1625" i="37"/>
  <c r="H1624" i="37"/>
  <c r="D1624" i="37"/>
  <c r="B1624" i="37"/>
  <c r="H1623" i="37"/>
  <c r="D1623" i="37"/>
  <c r="B1623" i="37"/>
  <c r="H1622" i="37"/>
  <c r="D1622" i="37"/>
  <c r="B1622" i="37"/>
  <c r="H1621" i="37"/>
  <c r="D1621" i="37"/>
  <c r="B1621" i="37"/>
  <c r="H1620" i="37"/>
  <c r="D1620" i="37"/>
  <c r="B1620" i="37"/>
  <c r="H1619" i="37"/>
  <c r="D1619" i="37"/>
  <c r="B1619" i="37"/>
  <c r="H1618" i="37"/>
  <c r="D1618" i="37"/>
  <c r="B1618" i="37"/>
  <c r="H1617" i="37"/>
  <c r="D1617" i="37"/>
  <c r="B1617" i="37"/>
  <c r="H1616" i="37"/>
  <c r="D1616" i="37"/>
  <c r="B1616" i="37"/>
  <c r="H1615" i="37"/>
  <c r="D1615" i="37"/>
  <c r="B1615" i="37"/>
  <c r="H1614" i="37"/>
  <c r="D1614" i="37"/>
  <c r="B1614" i="37"/>
  <c r="H1613" i="37"/>
  <c r="D1613" i="37"/>
  <c r="B1613" i="37"/>
  <c r="H1612" i="37"/>
  <c r="D1612" i="37"/>
  <c r="B1612" i="37"/>
  <c r="H1611" i="37"/>
  <c r="D1611" i="37"/>
  <c r="B1611" i="37"/>
  <c r="H1610" i="37"/>
  <c r="D1610" i="37"/>
  <c r="B1610" i="37"/>
  <c r="H1609" i="37"/>
  <c r="D1609" i="37"/>
  <c r="B1609" i="37"/>
  <c r="H1608" i="37"/>
  <c r="D1608" i="37"/>
  <c r="B1608" i="37"/>
  <c r="H1607" i="37"/>
  <c r="D1607" i="37"/>
  <c r="B1607" i="37"/>
  <c r="H1606" i="37"/>
  <c r="D1606" i="37"/>
  <c r="B1606" i="37"/>
  <c r="H1605" i="37"/>
  <c r="D1605" i="37"/>
  <c r="B1605" i="37"/>
  <c r="H1604" i="37"/>
  <c r="D1604" i="37"/>
  <c r="B1604" i="37"/>
  <c r="H1603" i="37"/>
  <c r="D1603" i="37"/>
  <c r="B1603" i="37"/>
  <c r="H1602" i="37"/>
  <c r="D1602" i="37"/>
  <c r="B1602" i="37"/>
  <c r="H1601" i="37"/>
  <c r="D1601" i="37"/>
  <c r="B1601" i="37"/>
  <c r="H1600" i="37"/>
  <c r="D1600" i="37"/>
  <c r="B1600" i="37"/>
  <c r="H1599" i="37"/>
  <c r="D1599" i="37"/>
  <c r="B1599" i="37"/>
  <c r="H1598" i="37"/>
  <c r="D1598" i="37"/>
  <c r="B1598" i="37"/>
  <c r="H1597" i="37"/>
  <c r="D1597" i="37"/>
  <c r="B1597" i="37"/>
  <c r="H1596" i="37"/>
  <c r="D1596" i="37"/>
  <c r="B1596" i="37"/>
  <c r="H1595" i="37"/>
  <c r="D1595" i="37"/>
  <c r="B1595" i="37"/>
  <c r="H1594" i="37"/>
  <c r="D1594" i="37"/>
  <c r="B1594" i="37"/>
  <c r="H1593" i="37"/>
  <c r="D1593" i="37"/>
  <c r="B1593" i="37"/>
  <c r="H1592" i="37"/>
  <c r="D1592" i="37"/>
  <c r="B1592" i="37"/>
  <c r="H1591" i="37"/>
  <c r="D1591" i="37"/>
  <c r="B1591" i="37"/>
  <c r="H1590" i="37"/>
  <c r="D1590" i="37"/>
  <c r="B1590" i="37"/>
  <c r="H1589" i="37"/>
  <c r="D1589" i="37"/>
  <c r="B1589" i="37"/>
  <c r="H1588" i="37"/>
  <c r="D1588" i="37"/>
  <c r="B1588" i="37"/>
  <c r="H1587" i="37"/>
  <c r="D1587" i="37"/>
  <c r="B1587" i="37"/>
  <c r="H1586" i="37"/>
  <c r="D1586" i="37"/>
  <c r="B1586" i="37"/>
  <c r="H1585" i="37"/>
  <c r="D1585" i="37"/>
  <c r="B1585" i="37"/>
  <c r="H1584" i="37"/>
  <c r="D1584" i="37"/>
  <c r="B1584" i="37"/>
  <c r="H1583" i="37"/>
  <c r="D1583" i="37"/>
  <c r="B1583" i="37"/>
  <c r="H1582" i="37"/>
  <c r="D1582" i="37"/>
  <c r="B1582" i="37"/>
  <c r="H1581" i="37"/>
  <c r="D1581" i="37"/>
  <c r="B1581" i="37"/>
  <c r="H1580" i="37"/>
  <c r="D1580" i="37"/>
  <c r="B1580" i="37"/>
  <c r="H1579" i="37"/>
  <c r="D1579" i="37"/>
  <c r="B1579" i="37"/>
  <c r="H1578" i="37"/>
  <c r="D1578" i="37"/>
  <c r="B1578" i="37"/>
  <c r="H1577" i="37"/>
  <c r="D1577" i="37"/>
  <c r="B1577" i="37"/>
  <c r="H1576" i="37"/>
  <c r="D1576" i="37"/>
  <c r="B1576" i="37"/>
  <c r="H1575" i="37"/>
  <c r="D1575" i="37"/>
  <c r="B1575" i="37"/>
  <c r="H1574" i="37"/>
  <c r="D1574" i="37"/>
  <c r="B1574" i="37"/>
  <c r="H1573" i="37"/>
  <c r="D1573" i="37"/>
  <c r="B1573" i="37"/>
  <c r="H1572" i="37"/>
  <c r="D1572" i="37"/>
  <c r="B1572" i="37"/>
  <c r="H1571" i="37"/>
  <c r="D1571" i="37"/>
  <c r="B1571" i="37"/>
  <c r="H1570" i="37"/>
  <c r="D1570" i="37"/>
  <c r="B1570" i="37"/>
  <c r="H1569" i="37"/>
  <c r="D1569" i="37"/>
  <c r="B1569" i="37"/>
  <c r="H1568" i="37"/>
  <c r="D1568" i="37"/>
  <c r="B1568" i="37"/>
  <c r="H1567" i="37"/>
  <c r="D1567" i="37"/>
  <c r="B1567" i="37"/>
  <c r="H1566" i="37"/>
  <c r="D1566" i="37"/>
  <c r="B1566" i="37"/>
  <c r="H1565" i="37"/>
  <c r="D1565" i="37"/>
  <c r="B1565" i="37"/>
  <c r="H1564" i="37"/>
  <c r="D1564" i="37"/>
  <c r="B1564" i="37"/>
  <c r="H1563" i="37"/>
  <c r="D1563" i="37"/>
  <c r="B1563" i="37"/>
  <c r="H1562" i="37"/>
  <c r="D1562" i="37"/>
  <c r="B1562" i="37"/>
  <c r="H1561" i="37"/>
  <c r="D1561" i="37"/>
  <c r="B1561" i="37"/>
  <c r="H1560" i="37"/>
  <c r="D1560" i="37"/>
  <c r="B1560" i="37"/>
  <c r="H1559" i="37"/>
  <c r="D1559" i="37"/>
  <c r="B1559" i="37"/>
  <c r="H1558" i="37"/>
  <c r="D1558" i="37"/>
  <c r="B1558" i="37"/>
  <c r="H1557" i="37"/>
  <c r="D1557" i="37"/>
  <c r="B1557" i="37"/>
  <c r="H1556" i="37"/>
  <c r="D1556" i="37"/>
  <c r="B1556" i="37"/>
  <c r="H1555" i="37"/>
  <c r="D1555" i="37"/>
  <c r="B1555" i="37"/>
  <c r="H1554" i="37"/>
  <c r="D1554" i="37"/>
  <c r="B1554" i="37"/>
  <c r="H1553" i="37"/>
  <c r="D1553" i="37"/>
  <c r="B1553" i="37"/>
  <c r="H1552" i="37"/>
  <c r="D1552" i="37"/>
  <c r="B1552" i="37"/>
  <c r="H1551" i="37"/>
  <c r="D1551" i="37"/>
  <c r="B1551" i="37"/>
  <c r="H1550" i="37"/>
  <c r="D1550" i="37"/>
  <c r="B1550" i="37"/>
  <c r="H1549" i="37"/>
  <c r="D1549" i="37"/>
  <c r="B1549" i="37"/>
  <c r="H1548" i="37"/>
  <c r="D1548" i="37"/>
  <c r="B1548" i="37"/>
  <c r="H1547" i="37"/>
  <c r="D1547" i="37"/>
  <c r="B1547" i="37"/>
  <c r="H1546" i="37"/>
  <c r="D1546" i="37"/>
  <c r="B1546" i="37"/>
  <c r="H1545" i="37"/>
  <c r="D1545" i="37"/>
  <c r="B1545" i="37"/>
  <c r="H1544" i="37"/>
  <c r="D1544" i="37"/>
  <c r="B1544" i="37"/>
  <c r="H1543" i="37"/>
  <c r="D1543" i="37"/>
  <c r="B1543" i="37"/>
  <c r="H1542" i="37"/>
  <c r="D1542" i="37"/>
  <c r="B1542" i="37"/>
  <c r="H1541" i="37"/>
  <c r="D1541" i="37"/>
  <c r="B1541" i="37"/>
  <c r="H1540" i="37"/>
  <c r="D1540" i="37"/>
  <c r="B1540" i="37"/>
  <c r="H1539" i="37"/>
  <c r="D1539" i="37"/>
  <c r="B1539" i="37"/>
  <c r="H1538" i="37"/>
  <c r="D1538" i="37"/>
  <c r="B1538" i="37"/>
  <c r="H1537" i="37"/>
  <c r="D1537" i="37"/>
  <c r="B1537" i="37"/>
  <c r="H1536" i="37"/>
  <c r="D1536" i="37"/>
  <c r="B1536" i="37"/>
  <c r="H1535" i="37"/>
  <c r="D1535" i="37"/>
  <c r="B1535" i="37"/>
  <c r="H1534" i="37"/>
  <c r="D1534" i="37"/>
  <c r="B1534" i="37"/>
  <c r="H1533" i="37"/>
  <c r="D1533" i="37"/>
  <c r="B1533" i="37"/>
  <c r="H1532" i="37"/>
  <c r="D1532" i="37"/>
  <c r="B1532" i="37"/>
  <c r="H1531" i="37"/>
  <c r="D1531" i="37"/>
  <c r="B1531" i="37"/>
  <c r="H1530" i="37"/>
  <c r="D1530" i="37"/>
  <c r="B1530" i="37"/>
  <c r="H1529" i="37"/>
  <c r="D1529" i="37"/>
  <c r="B1529" i="37"/>
  <c r="H1528" i="37"/>
  <c r="D1528" i="37"/>
  <c r="B1528" i="37"/>
  <c r="H1527" i="37"/>
  <c r="D1527" i="37"/>
  <c r="B1527" i="37"/>
  <c r="H1526" i="37"/>
  <c r="D1526" i="37"/>
  <c r="B1526" i="37"/>
  <c r="H1525" i="37"/>
  <c r="D1525" i="37"/>
  <c r="B1525" i="37"/>
  <c r="H1524" i="37"/>
  <c r="D1524" i="37"/>
  <c r="B1524" i="37"/>
  <c r="H1523" i="37"/>
  <c r="D1523" i="37"/>
  <c r="B1523" i="37"/>
  <c r="H1522" i="37"/>
  <c r="D1522" i="37"/>
  <c r="B1522" i="37"/>
  <c r="H1521" i="37"/>
  <c r="D1521" i="37"/>
  <c r="B1521" i="37"/>
  <c r="H1520" i="37"/>
  <c r="D1520" i="37"/>
  <c r="B1520" i="37"/>
  <c r="H1519" i="37"/>
  <c r="D1519" i="37"/>
  <c r="B1519" i="37"/>
  <c r="H1518" i="37"/>
  <c r="D1518" i="37"/>
  <c r="B1518" i="37"/>
  <c r="H1517" i="37"/>
  <c r="D1517" i="37"/>
  <c r="B1517" i="37"/>
  <c r="H1516" i="37"/>
  <c r="D1516" i="37"/>
  <c r="B1516" i="37"/>
  <c r="H1515" i="37"/>
  <c r="D1515" i="37"/>
  <c r="B1515" i="37"/>
  <c r="H1514" i="37"/>
  <c r="D1514" i="37"/>
  <c r="B1514" i="37"/>
  <c r="H1513" i="37"/>
  <c r="D1513" i="37"/>
  <c r="B1513" i="37"/>
  <c r="H1512" i="37"/>
  <c r="D1512" i="37"/>
  <c r="B1512" i="37"/>
  <c r="H1511" i="37"/>
  <c r="D1511" i="37"/>
  <c r="B1511" i="37"/>
  <c r="H1510" i="37"/>
  <c r="D1510" i="37"/>
  <c r="B1510" i="37"/>
  <c r="H1509" i="37"/>
  <c r="D1509" i="37"/>
  <c r="B1509" i="37"/>
  <c r="H1508" i="37"/>
  <c r="D1508" i="37"/>
  <c r="B1508" i="37"/>
  <c r="H1507" i="37"/>
  <c r="D1507" i="37"/>
  <c r="B1507" i="37"/>
  <c r="H1506" i="37"/>
  <c r="D1506" i="37"/>
  <c r="B1506" i="37"/>
  <c r="H1505" i="37"/>
  <c r="D1505" i="37"/>
  <c r="B1505" i="37"/>
  <c r="H1504" i="37"/>
  <c r="D1504" i="37"/>
  <c r="B1504" i="37"/>
  <c r="H1503" i="37"/>
  <c r="D1503" i="37"/>
  <c r="B1503" i="37"/>
  <c r="H1502" i="37"/>
  <c r="D1502" i="37"/>
  <c r="B1502" i="37"/>
  <c r="H1501" i="37"/>
  <c r="D1501" i="37"/>
  <c r="B1501" i="37"/>
  <c r="H1500" i="37"/>
  <c r="D1500" i="37"/>
  <c r="B1500" i="37"/>
  <c r="H1499" i="37"/>
  <c r="D1499" i="37"/>
  <c r="B1499" i="37"/>
  <c r="H1498" i="37"/>
  <c r="D1498" i="37"/>
  <c r="B1498" i="37"/>
  <c r="H1497" i="37"/>
  <c r="D1497" i="37"/>
  <c r="B1497" i="37"/>
  <c r="H1496" i="37"/>
  <c r="D1496" i="37"/>
  <c r="B1496" i="37"/>
  <c r="H1495" i="37"/>
  <c r="D1495" i="37"/>
  <c r="B1495" i="37"/>
  <c r="H1494" i="37"/>
  <c r="D1494" i="37"/>
  <c r="B1494" i="37"/>
  <c r="H1493" i="37"/>
  <c r="D1493" i="37"/>
  <c r="B1493" i="37"/>
  <c r="H1492" i="37"/>
  <c r="D1492" i="37"/>
  <c r="B1492" i="37"/>
  <c r="H1491" i="37"/>
  <c r="D1491" i="37"/>
  <c r="B1491" i="37"/>
  <c r="H1490" i="37"/>
  <c r="D1490" i="37"/>
  <c r="B1490" i="37"/>
  <c r="H1489" i="37"/>
  <c r="D1489" i="37"/>
  <c r="B1489" i="37"/>
  <c r="H1488" i="37"/>
  <c r="D1488" i="37"/>
  <c r="B1488" i="37"/>
  <c r="H1487" i="37"/>
  <c r="D1487" i="37"/>
  <c r="B1487" i="37"/>
  <c r="H1486" i="37"/>
  <c r="D1486" i="37"/>
  <c r="B1486" i="37"/>
  <c r="H1485" i="37"/>
  <c r="D1485" i="37"/>
  <c r="B1485" i="37"/>
  <c r="H1484" i="37"/>
  <c r="D1484" i="37"/>
  <c r="B1484" i="37"/>
  <c r="H1483" i="37"/>
  <c r="D1483" i="37"/>
  <c r="B1483" i="37"/>
  <c r="H1482" i="37"/>
  <c r="D1482" i="37"/>
  <c r="B1482" i="37"/>
  <c r="H1481" i="37"/>
  <c r="D1481" i="37"/>
  <c r="B1481" i="37"/>
  <c r="H1480" i="37"/>
  <c r="D1480" i="37"/>
  <c r="B1480" i="37"/>
  <c r="H1479" i="37"/>
  <c r="D1479" i="37"/>
  <c r="B1479" i="37"/>
  <c r="H1478" i="37"/>
  <c r="D1478" i="37"/>
  <c r="B1478" i="37"/>
  <c r="H1477" i="37"/>
  <c r="D1477" i="37"/>
  <c r="B1477" i="37"/>
  <c r="H1476" i="37"/>
  <c r="D1476" i="37"/>
  <c r="B1476" i="37"/>
  <c r="H1475" i="37"/>
  <c r="D1475" i="37"/>
  <c r="B1475" i="37"/>
  <c r="H1474" i="37"/>
  <c r="D1474" i="37"/>
  <c r="B1474" i="37"/>
  <c r="H1473" i="37"/>
  <c r="D1473" i="37"/>
  <c r="B1473" i="37"/>
  <c r="H1472" i="37"/>
  <c r="D1472" i="37"/>
  <c r="B1472" i="37"/>
  <c r="H1471" i="37"/>
  <c r="D1471" i="37"/>
  <c r="B1471" i="37"/>
  <c r="H1470" i="37"/>
  <c r="D1470" i="37"/>
  <c r="B1470" i="37"/>
  <c r="H1469" i="37"/>
  <c r="D1469" i="37"/>
  <c r="B1469" i="37"/>
  <c r="H1468" i="37"/>
  <c r="D1468" i="37"/>
  <c r="B1468" i="37"/>
  <c r="H1467" i="37"/>
  <c r="D1467" i="37"/>
  <c r="B1467" i="37"/>
  <c r="H1466" i="37"/>
  <c r="D1466" i="37"/>
  <c r="B1466" i="37"/>
  <c r="H1465" i="37"/>
  <c r="D1465" i="37"/>
  <c r="B1465" i="37"/>
  <c r="H1464" i="37"/>
  <c r="D1464" i="37"/>
  <c r="B1464" i="37"/>
  <c r="H1463" i="37"/>
  <c r="D1463" i="37"/>
  <c r="B1463" i="37"/>
  <c r="H1462" i="37"/>
  <c r="D1462" i="37"/>
  <c r="B1462" i="37"/>
  <c r="H1461" i="37"/>
  <c r="D1461" i="37"/>
  <c r="B1461" i="37"/>
  <c r="H1460" i="37"/>
  <c r="D1460" i="37"/>
  <c r="B1460" i="37"/>
  <c r="H1459" i="37"/>
  <c r="D1459" i="37"/>
  <c r="B1459" i="37"/>
  <c r="H1458" i="37"/>
  <c r="D1458" i="37"/>
  <c r="B1458" i="37"/>
  <c r="H1457" i="37"/>
  <c r="D1457" i="37"/>
  <c r="B1457" i="37"/>
  <c r="H1456" i="37"/>
  <c r="D1456" i="37"/>
  <c r="B1456" i="37"/>
  <c r="H1455" i="37"/>
  <c r="D1455" i="37"/>
  <c r="B1455" i="37"/>
  <c r="H1454" i="37"/>
  <c r="D1454" i="37"/>
  <c r="B1454" i="37"/>
  <c r="H1453" i="37"/>
  <c r="D1453" i="37"/>
  <c r="B1453" i="37"/>
  <c r="H1452" i="37"/>
  <c r="D1452" i="37"/>
  <c r="B1452" i="37"/>
  <c r="H1451" i="37"/>
  <c r="D1451" i="37"/>
  <c r="B1451" i="37"/>
  <c r="H1450" i="37"/>
  <c r="D1450" i="37"/>
  <c r="B1450" i="37"/>
  <c r="H1449" i="37"/>
  <c r="D1449" i="37"/>
  <c r="B1449" i="37"/>
  <c r="H1448" i="37"/>
  <c r="D1448" i="37"/>
  <c r="B1448" i="37"/>
  <c r="H1447" i="37"/>
  <c r="D1447" i="37"/>
  <c r="B1447" i="37"/>
  <c r="H1446" i="37"/>
  <c r="D1446" i="37"/>
  <c r="B1446" i="37"/>
  <c r="H1445" i="37"/>
  <c r="D1445" i="37"/>
  <c r="B1445" i="37"/>
  <c r="H1444" i="37"/>
  <c r="D1444" i="37"/>
  <c r="B1444" i="37"/>
  <c r="H1443" i="37"/>
  <c r="D1443" i="37"/>
  <c r="B1443" i="37"/>
  <c r="H1442" i="37"/>
  <c r="D1442" i="37"/>
  <c r="B1442" i="37"/>
  <c r="H1441" i="37"/>
  <c r="D1441" i="37"/>
  <c r="B1441" i="37"/>
  <c r="H1440" i="37"/>
  <c r="D1440" i="37"/>
  <c r="B1440" i="37"/>
  <c r="H1439" i="37"/>
  <c r="D1439" i="37"/>
  <c r="B1439" i="37"/>
  <c r="H1438" i="37"/>
  <c r="D1438" i="37"/>
  <c r="B1438" i="37"/>
  <c r="H1437" i="37"/>
  <c r="D1437" i="37"/>
  <c r="B1437" i="37"/>
  <c r="H1436" i="37"/>
  <c r="D1436" i="37"/>
  <c r="B1436" i="37"/>
  <c r="H1435" i="37"/>
  <c r="D1435" i="37"/>
  <c r="B1435" i="37"/>
  <c r="H1434" i="37"/>
  <c r="D1434" i="37"/>
  <c r="B1434" i="37"/>
  <c r="H1433" i="37"/>
  <c r="D1433" i="37"/>
  <c r="B1433" i="37"/>
  <c r="H1432" i="37"/>
  <c r="D1432" i="37"/>
  <c r="B1432" i="37"/>
  <c r="H1431" i="37"/>
  <c r="D1431" i="37"/>
  <c r="B1431" i="37"/>
  <c r="H1430" i="37"/>
  <c r="D1430" i="37"/>
  <c r="B1430" i="37"/>
  <c r="H1429" i="37"/>
  <c r="D1429" i="37"/>
  <c r="B1429" i="37"/>
  <c r="H1428" i="37"/>
  <c r="D1428" i="37"/>
  <c r="B1428" i="37"/>
  <c r="H1427" i="37"/>
  <c r="D1427" i="37"/>
  <c r="B1427" i="37"/>
  <c r="H1426" i="37"/>
  <c r="D1426" i="37"/>
  <c r="B1426" i="37"/>
  <c r="H1425" i="37"/>
  <c r="D1425" i="37"/>
  <c r="B1425" i="37"/>
  <c r="H1424" i="37"/>
  <c r="D1424" i="37"/>
  <c r="B1424" i="37"/>
  <c r="H1423" i="37"/>
  <c r="D1423" i="37"/>
  <c r="B1423" i="37"/>
  <c r="H1422" i="37"/>
  <c r="D1422" i="37"/>
  <c r="B1422" i="37"/>
  <c r="H1421" i="37"/>
  <c r="D1421" i="37"/>
  <c r="B1421" i="37"/>
  <c r="H1420" i="37"/>
  <c r="D1420" i="37"/>
  <c r="B1420" i="37"/>
  <c r="H1419" i="37"/>
  <c r="D1419" i="37"/>
  <c r="B1419" i="37"/>
  <c r="H1418" i="37"/>
  <c r="D1418" i="37"/>
  <c r="B1418" i="37"/>
  <c r="H1417" i="37"/>
  <c r="D1417" i="37"/>
  <c r="B1417" i="37"/>
  <c r="H1416" i="37"/>
  <c r="D1416" i="37"/>
  <c r="B1416" i="37"/>
  <c r="H1415" i="37"/>
  <c r="D1415" i="37"/>
  <c r="B1415" i="37"/>
  <c r="H1414" i="37"/>
  <c r="D1414" i="37"/>
  <c r="B1414" i="37"/>
  <c r="H1413" i="37"/>
  <c r="D1413" i="37"/>
  <c r="B1413" i="37"/>
  <c r="H1412" i="37"/>
  <c r="D1412" i="37"/>
  <c r="B1412" i="37"/>
  <c r="H1411" i="37"/>
  <c r="D1411" i="37"/>
  <c r="B1411" i="37"/>
  <c r="H1410" i="37"/>
  <c r="D1410" i="37"/>
  <c r="B1410" i="37"/>
  <c r="H1409" i="37"/>
  <c r="D1409" i="37"/>
  <c r="B1409" i="37"/>
  <c r="H1408" i="37"/>
  <c r="D1408" i="37"/>
  <c r="B1408" i="37"/>
  <c r="H1407" i="37"/>
  <c r="D1407" i="37"/>
  <c r="B1407" i="37"/>
  <c r="H1406" i="37"/>
  <c r="D1406" i="37"/>
  <c r="B1406" i="37"/>
  <c r="H1405" i="37"/>
  <c r="D1405" i="37"/>
  <c r="B1405" i="37"/>
  <c r="H1404" i="37"/>
  <c r="D1404" i="37"/>
  <c r="B1404" i="37"/>
  <c r="H1403" i="37"/>
  <c r="D1403" i="37"/>
  <c r="B1403" i="37"/>
  <c r="H1402" i="37"/>
  <c r="D1402" i="37"/>
  <c r="B1402" i="37"/>
  <c r="H1401" i="37"/>
  <c r="D1401" i="37"/>
  <c r="B1401" i="37"/>
  <c r="H1400" i="37"/>
  <c r="D1400" i="37"/>
  <c r="B1400" i="37"/>
  <c r="H1399" i="37"/>
  <c r="D1399" i="37"/>
  <c r="B1399" i="37"/>
  <c r="H1398" i="37"/>
  <c r="D1398" i="37"/>
  <c r="B1398" i="37"/>
  <c r="H1397" i="37"/>
  <c r="D1397" i="37"/>
  <c r="B1397" i="37"/>
  <c r="H1396" i="37"/>
  <c r="D1396" i="37"/>
  <c r="B1396" i="37"/>
  <c r="H1395" i="37"/>
  <c r="D1395" i="37"/>
  <c r="B1395" i="37"/>
  <c r="H1394" i="37"/>
  <c r="D1394" i="37"/>
  <c r="B1394" i="37"/>
  <c r="H1393" i="37"/>
  <c r="D1393" i="37"/>
  <c r="B1393" i="37"/>
  <c r="H1392" i="37"/>
  <c r="D1392" i="37"/>
  <c r="B1392" i="37"/>
  <c r="H1391" i="37"/>
  <c r="D1391" i="37"/>
  <c r="B1391" i="37"/>
  <c r="H1390" i="37"/>
  <c r="D1390" i="37"/>
  <c r="B1390" i="37"/>
  <c r="H1389" i="37"/>
  <c r="D1389" i="37"/>
  <c r="B1389" i="37"/>
  <c r="H1388" i="37"/>
  <c r="D1388" i="37"/>
  <c r="B1388" i="37"/>
  <c r="H1387" i="37"/>
  <c r="D1387" i="37"/>
  <c r="B1387" i="37"/>
  <c r="H1386" i="37"/>
  <c r="D1386" i="37"/>
  <c r="B1386" i="37"/>
  <c r="H1385" i="37"/>
  <c r="D1385" i="37"/>
  <c r="B1385" i="37"/>
  <c r="H1384" i="37"/>
  <c r="D1384" i="37"/>
  <c r="B1384" i="37"/>
  <c r="H1383" i="37"/>
  <c r="D1383" i="37"/>
  <c r="B1383" i="37"/>
  <c r="H1382" i="37"/>
  <c r="D1382" i="37"/>
  <c r="B1382" i="37"/>
  <c r="H1381" i="37"/>
  <c r="D1381" i="37"/>
  <c r="B1381" i="37"/>
  <c r="H1380" i="37"/>
  <c r="D1380" i="37"/>
  <c r="B1380" i="37"/>
  <c r="H1379" i="37"/>
  <c r="D1379" i="37"/>
  <c r="B1379" i="37"/>
  <c r="H1378" i="37"/>
  <c r="D1378" i="37"/>
  <c r="B1378" i="37"/>
  <c r="H1377" i="37"/>
  <c r="D1377" i="37"/>
  <c r="B1377" i="37"/>
  <c r="H1376" i="37"/>
  <c r="D1376" i="37"/>
  <c r="B1376" i="37"/>
  <c r="H1375" i="37"/>
  <c r="D1375" i="37"/>
  <c r="B1375" i="37"/>
  <c r="H1374" i="37"/>
  <c r="D1374" i="37"/>
  <c r="B1374" i="37"/>
  <c r="H1373" i="37"/>
  <c r="D1373" i="37"/>
  <c r="B1373" i="37"/>
  <c r="H1372" i="37"/>
  <c r="D1372" i="37"/>
  <c r="B1372" i="37"/>
  <c r="H1371" i="37"/>
  <c r="D1371" i="37"/>
  <c r="B1371" i="37"/>
  <c r="H1370" i="37"/>
  <c r="D1370" i="37"/>
  <c r="B1370" i="37"/>
  <c r="H1369" i="37"/>
  <c r="D1369" i="37"/>
  <c r="B1369" i="37"/>
  <c r="H1368" i="37"/>
  <c r="D1368" i="37"/>
  <c r="B1368" i="37"/>
  <c r="H1367" i="37"/>
  <c r="D1367" i="37"/>
  <c r="B1367" i="37"/>
  <c r="H1366" i="37"/>
  <c r="D1366" i="37"/>
  <c r="B1366" i="37"/>
  <c r="H1365" i="37"/>
  <c r="D1365" i="37"/>
  <c r="B1365" i="37"/>
  <c r="H1364" i="37"/>
  <c r="D1364" i="37"/>
  <c r="B1364" i="37"/>
  <c r="H1363" i="37"/>
  <c r="D1363" i="37"/>
  <c r="B1363" i="37"/>
  <c r="H1362" i="37"/>
  <c r="D1362" i="37"/>
  <c r="B1362" i="37"/>
  <c r="H1361" i="37"/>
  <c r="D1361" i="37"/>
  <c r="B1361" i="37"/>
  <c r="H1360" i="37"/>
  <c r="D1360" i="37"/>
  <c r="B1360" i="37"/>
  <c r="H1359" i="37"/>
  <c r="D1359" i="37"/>
  <c r="B1359" i="37"/>
  <c r="H1358" i="37"/>
  <c r="D1358" i="37"/>
  <c r="B1358" i="37"/>
  <c r="H1357" i="37"/>
  <c r="D1357" i="37"/>
  <c r="B1357" i="37"/>
  <c r="H1356" i="37"/>
  <c r="D1356" i="37"/>
  <c r="B1356" i="37"/>
  <c r="H1355" i="37"/>
  <c r="D1355" i="37"/>
  <c r="B1355" i="37"/>
  <c r="H1354" i="37"/>
  <c r="D1354" i="37"/>
  <c r="B1354" i="37"/>
  <c r="H1353" i="37"/>
  <c r="D1353" i="37"/>
  <c r="B1353" i="37"/>
  <c r="H1352" i="37"/>
  <c r="D1352" i="37"/>
  <c r="B1352" i="37"/>
  <c r="H1351" i="37"/>
  <c r="D1351" i="37"/>
  <c r="B1351" i="37"/>
  <c r="H1350" i="37"/>
  <c r="D1350" i="37"/>
  <c r="B1350" i="37"/>
  <c r="H1349" i="37"/>
  <c r="D1349" i="37"/>
  <c r="B1349" i="37"/>
  <c r="H1348" i="37"/>
  <c r="D1348" i="37"/>
  <c r="B1348" i="37"/>
  <c r="H1347" i="37"/>
  <c r="D1347" i="37"/>
  <c r="B1347" i="37"/>
  <c r="H1346" i="37"/>
  <c r="D1346" i="37"/>
  <c r="B1346" i="37"/>
  <c r="H1345" i="37"/>
  <c r="D1345" i="37"/>
  <c r="B1345" i="37"/>
  <c r="H1344" i="37"/>
  <c r="D1344" i="37"/>
  <c r="B1344" i="37"/>
  <c r="H1343" i="37"/>
  <c r="D1343" i="37"/>
  <c r="B1343" i="37"/>
  <c r="H1342" i="37"/>
  <c r="D1342" i="37"/>
  <c r="B1342" i="37"/>
  <c r="H1341" i="37"/>
  <c r="D1341" i="37"/>
  <c r="B1341" i="37"/>
  <c r="H1340" i="37"/>
  <c r="D1340" i="37"/>
  <c r="B1340" i="37"/>
  <c r="H1339" i="37"/>
  <c r="D1339" i="37"/>
  <c r="B1339" i="37"/>
  <c r="H1338" i="37"/>
  <c r="D1338" i="37"/>
  <c r="B1338" i="37"/>
  <c r="H1337" i="37"/>
  <c r="D1337" i="37"/>
  <c r="B1337" i="37"/>
  <c r="H1336" i="37"/>
  <c r="D1336" i="37"/>
  <c r="B1336" i="37"/>
  <c r="H1335" i="37"/>
  <c r="D1335" i="37"/>
  <c r="B1335" i="37"/>
  <c r="H1334" i="37"/>
  <c r="D1334" i="37"/>
  <c r="B1334" i="37"/>
  <c r="H1333" i="37"/>
  <c r="D1333" i="37"/>
  <c r="B1333" i="37"/>
  <c r="H1332" i="37"/>
  <c r="D1332" i="37"/>
  <c r="B1332" i="37"/>
  <c r="H1331" i="37"/>
  <c r="D1331" i="37"/>
  <c r="B1331" i="37"/>
  <c r="H1330" i="37"/>
  <c r="D1330" i="37"/>
  <c r="B1330" i="37"/>
  <c r="H1329" i="37"/>
  <c r="D1329" i="37"/>
  <c r="B1329" i="37"/>
  <c r="H1328" i="37"/>
  <c r="D1328" i="37"/>
  <c r="B1328" i="37"/>
  <c r="H1327" i="37"/>
  <c r="D1327" i="37"/>
  <c r="B1327" i="37"/>
  <c r="H1326" i="37"/>
  <c r="D1326" i="37"/>
  <c r="B1326" i="37"/>
  <c r="H1325" i="37"/>
  <c r="D1325" i="37"/>
  <c r="B1325" i="37"/>
  <c r="H1324" i="37"/>
  <c r="D1324" i="37"/>
  <c r="B1324" i="37"/>
  <c r="H1323" i="37"/>
  <c r="D1323" i="37"/>
  <c r="B1323" i="37"/>
  <c r="H1322" i="37"/>
  <c r="D1322" i="37"/>
  <c r="B1322" i="37"/>
  <c r="H1321" i="37"/>
  <c r="D1321" i="37"/>
  <c r="B1321" i="37"/>
  <c r="H1320" i="37"/>
  <c r="D1320" i="37"/>
  <c r="B1320" i="37"/>
  <c r="H1319" i="37"/>
  <c r="D1319" i="37"/>
  <c r="B1319" i="37"/>
  <c r="H1318" i="37"/>
  <c r="D1318" i="37"/>
  <c r="B1318" i="37"/>
  <c r="H1317" i="37"/>
  <c r="D1317" i="37"/>
  <c r="B1317" i="37"/>
  <c r="H1316" i="37"/>
  <c r="D1316" i="37"/>
  <c r="B1316" i="37"/>
  <c r="H1315" i="37"/>
  <c r="D1315" i="37"/>
  <c r="B1315" i="37"/>
  <c r="H1314" i="37"/>
  <c r="D1314" i="37"/>
  <c r="B1314" i="37"/>
  <c r="H1313" i="37"/>
  <c r="D1313" i="37"/>
  <c r="B1313" i="37"/>
  <c r="H1312" i="37"/>
  <c r="D1312" i="37"/>
  <c r="B1312" i="37"/>
  <c r="H1311" i="37"/>
  <c r="D1311" i="37"/>
  <c r="B1311" i="37"/>
  <c r="H1310" i="37"/>
  <c r="D1310" i="37"/>
  <c r="B1310" i="37"/>
  <c r="H1309" i="37"/>
  <c r="D1309" i="37"/>
  <c r="B1309" i="37"/>
  <c r="H1308" i="37"/>
  <c r="D1308" i="37"/>
  <c r="B1308" i="37"/>
  <c r="H1307" i="37"/>
  <c r="D1307" i="37"/>
  <c r="B1307" i="37"/>
  <c r="H1306" i="37"/>
  <c r="D1306" i="37"/>
  <c r="B1306" i="37"/>
  <c r="H1305" i="37"/>
  <c r="D1305" i="37"/>
  <c r="B1305" i="37"/>
  <c r="H1304" i="37"/>
  <c r="D1304" i="37"/>
  <c r="B1304" i="37"/>
  <c r="H1303" i="37"/>
  <c r="D1303" i="37"/>
  <c r="B1303" i="37"/>
  <c r="H1302" i="37"/>
  <c r="D1302" i="37"/>
  <c r="B1302" i="37"/>
  <c r="H1301" i="37"/>
  <c r="D1301" i="37"/>
  <c r="B1301" i="37"/>
  <c r="H1300" i="37"/>
  <c r="D1300" i="37"/>
  <c r="B1300" i="37"/>
  <c r="H1299" i="37"/>
  <c r="D1299" i="37"/>
  <c r="B1299" i="37"/>
  <c r="H1298" i="37"/>
  <c r="D1298" i="37"/>
  <c r="B1298" i="37"/>
  <c r="H1297" i="37"/>
  <c r="D1297" i="37"/>
  <c r="B1297" i="37"/>
  <c r="H1296" i="37"/>
  <c r="D1296" i="37"/>
  <c r="B1296" i="37"/>
  <c r="H1295" i="37"/>
  <c r="D1295" i="37"/>
  <c r="B1295" i="37"/>
  <c r="H1294" i="37"/>
  <c r="D1294" i="37"/>
  <c r="B1294" i="37"/>
  <c r="H1293" i="37"/>
  <c r="D1293" i="37"/>
  <c r="B1293" i="37"/>
  <c r="H1292" i="37"/>
  <c r="D1292" i="37"/>
  <c r="B1292" i="37"/>
  <c r="H1291" i="37"/>
  <c r="D1291" i="37"/>
  <c r="B1291" i="37"/>
  <c r="H1290" i="37"/>
  <c r="D1290" i="37"/>
  <c r="B1290" i="37"/>
  <c r="H1289" i="37"/>
  <c r="D1289" i="37"/>
  <c r="B1289" i="37"/>
  <c r="H1288" i="37"/>
  <c r="D1288" i="37"/>
  <c r="B1288" i="37"/>
  <c r="H1287" i="37"/>
  <c r="D1287" i="37"/>
  <c r="B1287" i="37"/>
  <c r="H1286" i="37"/>
  <c r="D1286" i="37"/>
  <c r="B1286" i="37"/>
  <c r="H1285" i="37"/>
  <c r="D1285" i="37"/>
  <c r="B1285" i="37"/>
  <c r="H1284" i="37"/>
  <c r="D1284" i="37"/>
  <c r="B1284" i="37"/>
  <c r="H1283" i="37"/>
  <c r="D1283" i="37"/>
  <c r="B1283" i="37"/>
  <c r="H1282" i="37"/>
  <c r="D1282" i="37"/>
  <c r="B1282" i="37"/>
  <c r="H1281" i="37"/>
  <c r="D1281" i="37"/>
  <c r="B1281" i="37"/>
  <c r="H1280" i="37"/>
  <c r="D1280" i="37"/>
  <c r="B1280" i="37"/>
  <c r="H1279" i="37"/>
  <c r="D1279" i="37"/>
  <c r="B1279" i="37"/>
  <c r="H1278" i="37"/>
  <c r="D1278" i="37"/>
  <c r="B1278" i="37"/>
  <c r="H1277" i="37"/>
  <c r="D1277" i="37"/>
  <c r="B1277" i="37"/>
  <c r="H1276" i="37"/>
  <c r="D1276" i="37"/>
  <c r="B1276" i="37"/>
  <c r="H1275" i="37"/>
  <c r="D1275" i="37"/>
  <c r="B1275" i="37"/>
  <c r="H1274" i="37"/>
  <c r="D1274" i="37"/>
  <c r="B1274" i="37"/>
  <c r="H1273" i="37"/>
  <c r="D1273" i="37"/>
  <c r="B1273" i="37"/>
  <c r="H1272" i="37"/>
  <c r="D1272" i="37"/>
  <c r="B1272" i="37"/>
  <c r="H1271" i="37"/>
  <c r="D1271" i="37"/>
  <c r="B1271" i="37"/>
  <c r="H1270" i="37"/>
  <c r="D1270" i="37"/>
  <c r="B1270" i="37"/>
  <c r="H1269" i="37"/>
  <c r="D1269" i="37"/>
  <c r="B1269" i="37"/>
  <c r="H1268" i="37"/>
  <c r="D1268" i="37"/>
  <c r="B1268" i="37"/>
  <c r="H1267" i="37"/>
  <c r="D1267" i="37"/>
  <c r="B1267" i="37"/>
  <c r="H1266" i="37"/>
  <c r="D1266" i="37"/>
  <c r="B1266" i="37"/>
  <c r="H1265" i="37"/>
  <c r="D1265" i="37"/>
  <c r="B1265" i="37"/>
  <c r="H1264" i="37"/>
  <c r="D1264" i="37"/>
  <c r="B1264" i="37"/>
  <c r="H1263" i="37"/>
  <c r="D1263" i="37"/>
  <c r="B1263" i="37"/>
  <c r="H1262" i="37"/>
  <c r="D1262" i="37"/>
  <c r="B1262" i="37"/>
  <c r="H1261" i="37"/>
  <c r="D1261" i="37"/>
  <c r="B1261" i="37"/>
  <c r="H1260" i="37"/>
  <c r="D1260" i="37"/>
  <c r="B1260" i="37"/>
  <c r="H1259" i="37"/>
  <c r="D1259" i="37"/>
  <c r="B1259" i="37"/>
  <c r="H1258" i="37"/>
  <c r="D1258" i="37"/>
  <c r="B1258" i="37"/>
  <c r="H1257" i="37"/>
  <c r="D1257" i="37"/>
  <c r="B1257" i="37"/>
  <c r="H1256" i="37"/>
  <c r="D1256" i="37"/>
  <c r="B1256" i="37"/>
  <c r="H1255" i="37"/>
  <c r="D1255" i="37"/>
  <c r="B1255" i="37"/>
  <c r="H1254" i="37"/>
  <c r="D1254" i="37"/>
  <c r="B1254" i="37"/>
  <c r="H1253" i="37"/>
  <c r="D1253" i="37"/>
  <c r="B1253" i="37"/>
  <c r="H1252" i="37"/>
  <c r="D1252" i="37"/>
  <c r="B1252" i="37"/>
  <c r="H1251" i="37"/>
  <c r="D1251" i="37"/>
  <c r="B1251" i="37"/>
  <c r="H1250" i="37"/>
  <c r="D1250" i="37"/>
  <c r="B1250" i="37"/>
  <c r="H1249" i="37"/>
  <c r="D1249" i="37"/>
  <c r="B1249" i="37"/>
  <c r="H1248" i="37"/>
  <c r="D1248" i="37"/>
  <c r="B1248" i="37"/>
  <c r="H1247" i="37"/>
  <c r="D1247" i="37"/>
  <c r="B1247" i="37"/>
  <c r="H1246" i="37"/>
  <c r="D1246" i="37"/>
  <c r="B1246" i="37"/>
  <c r="H1245" i="37"/>
  <c r="D1245" i="37"/>
  <c r="B1245" i="37"/>
  <c r="H1244" i="37"/>
  <c r="D1244" i="37"/>
  <c r="B1244" i="37"/>
  <c r="H1243" i="37"/>
  <c r="D1243" i="37"/>
  <c r="B1243" i="37"/>
  <c r="H1242" i="37"/>
  <c r="D1242" i="37"/>
  <c r="B1242" i="37"/>
  <c r="H1241" i="37"/>
  <c r="D1241" i="37"/>
  <c r="B1241" i="37"/>
  <c r="H1240" i="37"/>
  <c r="D1240" i="37"/>
  <c r="B1240" i="37"/>
  <c r="H1239" i="37"/>
  <c r="D1239" i="37"/>
  <c r="B1239" i="37"/>
  <c r="H1238" i="37"/>
  <c r="D1238" i="37"/>
  <c r="B1238" i="37"/>
  <c r="H1237" i="37"/>
  <c r="D1237" i="37"/>
  <c r="B1237" i="37"/>
  <c r="H1236" i="37"/>
  <c r="D1236" i="37"/>
  <c r="B1236" i="37"/>
  <c r="H1235" i="37"/>
  <c r="D1235" i="37"/>
  <c r="B1235" i="37"/>
  <c r="H1234" i="37"/>
  <c r="D1234" i="37"/>
  <c r="B1234" i="37"/>
  <c r="H1233" i="37"/>
  <c r="D1233" i="37"/>
  <c r="B1233" i="37"/>
  <c r="H1232" i="37"/>
  <c r="D1232" i="37"/>
  <c r="B1232" i="37"/>
  <c r="H1231" i="37"/>
  <c r="D1231" i="37"/>
  <c r="B1231" i="37"/>
  <c r="H1230" i="37"/>
  <c r="D1230" i="37"/>
  <c r="B1230" i="37"/>
  <c r="H1229" i="37"/>
  <c r="D1229" i="37"/>
  <c r="B1229" i="37"/>
  <c r="H1228" i="37"/>
  <c r="D1228" i="37"/>
  <c r="B1228" i="37"/>
  <c r="H1227" i="37"/>
  <c r="D1227" i="37"/>
  <c r="B1227" i="37"/>
  <c r="H1226" i="37"/>
  <c r="D1226" i="37"/>
  <c r="B1226" i="37"/>
  <c r="H1225" i="37"/>
  <c r="D1225" i="37"/>
  <c r="B1225" i="37"/>
  <c r="H1224" i="37"/>
  <c r="D1224" i="37"/>
  <c r="B1224" i="37"/>
  <c r="H1223" i="37"/>
  <c r="D1223" i="37"/>
  <c r="B1223" i="37"/>
  <c r="H1222" i="37"/>
  <c r="D1222" i="37"/>
  <c r="B1222" i="37"/>
  <c r="H1221" i="37"/>
  <c r="D1221" i="37"/>
  <c r="B1221" i="37"/>
  <c r="H1220" i="37"/>
  <c r="D1220" i="37"/>
  <c r="B1220" i="37"/>
  <c r="H1219" i="37"/>
  <c r="D1219" i="37"/>
  <c r="B1219" i="37"/>
  <c r="H1218" i="37"/>
  <c r="D1218" i="37"/>
  <c r="B1218" i="37"/>
  <c r="H1217" i="37"/>
  <c r="D1217" i="37"/>
  <c r="B1217" i="37"/>
  <c r="H1216" i="37"/>
  <c r="D1216" i="37"/>
  <c r="B1216" i="37"/>
  <c r="H1215" i="37"/>
  <c r="D1215" i="37"/>
  <c r="B1215" i="37"/>
  <c r="H1214" i="37"/>
  <c r="D1214" i="37"/>
  <c r="B1214" i="37"/>
  <c r="H1213" i="37"/>
  <c r="D1213" i="37"/>
  <c r="B1213" i="37"/>
  <c r="H1212" i="37"/>
  <c r="D1212" i="37"/>
  <c r="B1212" i="37"/>
  <c r="H1211" i="37"/>
  <c r="D1211" i="37"/>
  <c r="B1211" i="37"/>
  <c r="H1210" i="37"/>
  <c r="D1210" i="37"/>
  <c r="B1210" i="37"/>
  <c r="H1209" i="37"/>
  <c r="D1209" i="37"/>
  <c r="B1209" i="37"/>
  <c r="H1208" i="37"/>
  <c r="D1208" i="37"/>
  <c r="B1208" i="37"/>
  <c r="H1207" i="37"/>
  <c r="D1207" i="37"/>
  <c r="B1207" i="37"/>
  <c r="H1206" i="37"/>
  <c r="D1206" i="37"/>
  <c r="B1206" i="37"/>
  <c r="H1205" i="37"/>
  <c r="D1205" i="37"/>
  <c r="B1205" i="37"/>
  <c r="H1204" i="37"/>
  <c r="D1204" i="37"/>
  <c r="B1204" i="37"/>
  <c r="H1203" i="37"/>
  <c r="D1203" i="37"/>
  <c r="B1203" i="37"/>
  <c r="H1202" i="37"/>
  <c r="D1202" i="37"/>
  <c r="B1202" i="37"/>
  <c r="H1201" i="37"/>
  <c r="D1201" i="37"/>
  <c r="B1201" i="37"/>
  <c r="H1200" i="37"/>
  <c r="D1200" i="37"/>
  <c r="B1200" i="37"/>
  <c r="H1199" i="37"/>
  <c r="D1199" i="37"/>
  <c r="B1199" i="37"/>
  <c r="H1198" i="37"/>
  <c r="D1198" i="37"/>
  <c r="B1198" i="37"/>
  <c r="H1197" i="37"/>
  <c r="D1197" i="37"/>
  <c r="B1197" i="37"/>
  <c r="H1196" i="37"/>
  <c r="D1196" i="37"/>
  <c r="B1196" i="37"/>
  <c r="H1195" i="37"/>
  <c r="D1195" i="37"/>
  <c r="B1195" i="37"/>
  <c r="H1194" i="37"/>
  <c r="D1194" i="37"/>
  <c r="B1194" i="37"/>
  <c r="H1193" i="37"/>
  <c r="D1193" i="37"/>
  <c r="B1193" i="37"/>
  <c r="H1192" i="37"/>
  <c r="D1192" i="37"/>
  <c r="B1192" i="37"/>
  <c r="H1191" i="37"/>
  <c r="D1191" i="37"/>
  <c r="B1191" i="37"/>
  <c r="H1190" i="37"/>
  <c r="D1190" i="37"/>
  <c r="B1190" i="37"/>
  <c r="H1189" i="37"/>
  <c r="D1189" i="37"/>
  <c r="B1189" i="37"/>
  <c r="H1188" i="37"/>
  <c r="D1188" i="37"/>
  <c r="B1188" i="37"/>
  <c r="H1187" i="37"/>
  <c r="D1187" i="37"/>
  <c r="B1187" i="37"/>
  <c r="H1186" i="37"/>
  <c r="D1186" i="37"/>
  <c r="B1186" i="37"/>
  <c r="H1185" i="37"/>
  <c r="D1185" i="37"/>
  <c r="B1185" i="37"/>
  <c r="H1184" i="37"/>
  <c r="D1184" i="37"/>
  <c r="B1184" i="37"/>
  <c r="H1183" i="37"/>
  <c r="D1183" i="37"/>
  <c r="B1183" i="37"/>
  <c r="H1182" i="37"/>
  <c r="D1182" i="37"/>
  <c r="B1182" i="37"/>
  <c r="H1181" i="37"/>
  <c r="D1181" i="37"/>
  <c r="B1181" i="37"/>
  <c r="H1180" i="37"/>
  <c r="D1180" i="37"/>
  <c r="B1180" i="37"/>
  <c r="H1179" i="37"/>
  <c r="D1179" i="37"/>
  <c r="B1179" i="37"/>
  <c r="H1178" i="37"/>
  <c r="D1178" i="37"/>
  <c r="B1178" i="37"/>
  <c r="H1177" i="37"/>
  <c r="D1177" i="37"/>
  <c r="B1177" i="37"/>
  <c r="H1176" i="37"/>
  <c r="D1176" i="37"/>
  <c r="B1176" i="37"/>
  <c r="H1175" i="37"/>
  <c r="D1175" i="37"/>
  <c r="B1175" i="37"/>
  <c r="H1174" i="37"/>
  <c r="D1174" i="37"/>
  <c r="B1174" i="37"/>
  <c r="H1173" i="37"/>
  <c r="D1173" i="37"/>
  <c r="B1173" i="37"/>
  <c r="H1172" i="37"/>
  <c r="D1172" i="37"/>
  <c r="B1172" i="37"/>
  <c r="H1171" i="37"/>
  <c r="D1171" i="37"/>
  <c r="B1171" i="37"/>
  <c r="H1170" i="37"/>
  <c r="D1170" i="37"/>
  <c r="B1170" i="37"/>
  <c r="H1169" i="37"/>
  <c r="D1169" i="37"/>
  <c r="B1169" i="37"/>
  <c r="H1168" i="37"/>
  <c r="D1168" i="37"/>
  <c r="B1168" i="37"/>
  <c r="H1167" i="37"/>
  <c r="D1167" i="37"/>
  <c r="B1167" i="37"/>
  <c r="H1166" i="37"/>
  <c r="D1166" i="37"/>
  <c r="B1166" i="37"/>
  <c r="H1165" i="37"/>
  <c r="D1165" i="37"/>
  <c r="B1165" i="37"/>
  <c r="H1164" i="37"/>
  <c r="D1164" i="37"/>
  <c r="B1164" i="37"/>
  <c r="H1163" i="37"/>
  <c r="D1163" i="37"/>
  <c r="B1163" i="37"/>
  <c r="H1162" i="37"/>
  <c r="D1162" i="37"/>
  <c r="B1162" i="37"/>
  <c r="H1161" i="37"/>
  <c r="D1161" i="37"/>
  <c r="B1161" i="37"/>
  <c r="H1160" i="37"/>
  <c r="D1160" i="37"/>
  <c r="B1160" i="37"/>
  <c r="H1159" i="37"/>
  <c r="D1159" i="37"/>
  <c r="B1159" i="37"/>
  <c r="H1158" i="37"/>
  <c r="D1158" i="37"/>
  <c r="B1158" i="37"/>
  <c r="H1157" i="37"/>
  <c r="D1157" i="37"/>
  <c r="B1157" i="37"/>
  <c r="H1156" i="37"/>
  <c r="D1156" i="37"/>
  <c r="B1156" i="37"/>
  <c r="H1155" i="37"/>
  <c r="D1155" i="37"/>
  <c r="B1155" i="37"/>
  <c r="H1154" i="37"/>
  <c r="D1154" i="37"/>
  <c r="B1154" i="37"/>
  <c r="H1153" i="37"/>
  <c r="D1153" i="37"/>
  <c r="B1153" i="37"/>
  <c r="H1152" i="37"/>
  <c r="D1152" i="37"/>
  <c r="B1152" i="37"/>
  <c r="H1151" i="37"/>
  <c r="D1151" i="37"/>
  <c r="B1151" i="37"/>
  <c r="H1150" i="37"/>
  <c r="D1150" i="37"/>
  <c r="B1150" i="37"/>
  <c r="H1149" i="37"/>
  <c r="D1149" i="37"/>
  <c r="B1149" i="37"/>
  <c r="H1148" i="37"/>
  <c r="D1148" i="37"/>
  <c r="B1148" i="37"/>
  <c r="H1147" i="37"/>
  <c r="D1147" i="37"/>
  <c r="B1147" i="37"/>
  <c r="H1146" i="37"/>
  <c r="D1146" i="37"/>
  <c r="B1146" i="37"/>
  <c r="H1145" i="37"/>
  <c r="D1145" i="37"/>
  <c r="B1145" i="37"/>
  <c r="H1144" i="37"/>
  <c r="D1144" i="37"/>
  <c r="B1144" i="37"/>
  <c r="H1143" i="37"/>
  <c r="D1143" i="37"/>
  <c r="B1143" i="37"/>
  <c r="H1142" i="37"/>
  <c r="D1142" i="37"/>
  <c r="B1142" i="37"/>
  <c r="H1141" i="37"/>
  <c r="D1141" i="37"/>
  <c r="B1141" i="37"/>
  <c r="H1140" i="37"/>
  <c r="D1140" i="37"/>
  <c r="B1140" i="37"/>
  <c r="H1139" i="37"/>
  <c r="D1139" i="37"/>
  <c r="B1139" i="37"/>
  <c r="H1138" i="37"/>
  <c r="D1138" i="37"/>
  <c r="B1138" i="37"/>
  <c r="H1137" i="37"/>
  <c r="D1137" i="37"/>
  <c r="B1137" i="37"/>
  <c r="H1136" i="37"/>
  <c r="D1136" i="37"/>
  <c r="B1136" i="37"/>
  <c r="H1135" i="37"/>
  <c r="D1135" i="37"/>
  <c r="B1135" i="37"/>
  <c r="H1134" i="37"/>
  <c r="D1134" i="37"/>
  <c r="B1134" i="37"/>
  <c r="H1133" i="37"/>
  <c r="D1133" i="37"/>
  <c r="B1133" i="37"/>
  <c r="H1132" i="37"/>
  <c r="D1132" i="37"/>
  <c r="B1132" i="37"/>
  <c r="H1131" i="37"/>
  <c r="D1131" i="37"/>
  <c r="B1131" i="37"/>
  <c r="H1130" i="37"/>
  <c r="D1130" i="37"/>
  <c r="B1130" i="37"/>
  <c r="H1129" i="37"/>
  <c r="D1129" i="37"/>
  <c r="B1129" i="37"/>
  <c r="H1128" i="37"/>
  <c r="D1128" i="37"/>
  <c r="B1128" i="37"/>
  <c r="H1127" i="37"/>
  <c r="D1127" i="37"/>
  <c r="B1127" i="37"/>
  <c r="H1126" i="37"/>
  <c r="D1126" i="37"/>
  <c r="B1126" i="37"/>
  <c r="H1125" i="37"/>
  <c r="D1125" i="37"/>
  <c r="B1125" i="37"/>
  <c r="H1124" i="37"/>
  <c r="D1124" i="37"/>
  <c r="B1124" i="37"/>
  <c r="H1123" i="37"/>
  <c r="D1123" i="37"/>
  <c r="B1123" i="37"/>
  <c r="H1122" i="37"/>
  <c r="D1122" i="37"/>
  <c r="B1122" i="37"/>
  <c r="H1121" i="37"/>
  <c r="D1121" i="37"/>
  <c r="B1121" i="37"/>
  <c r="H1120" i="37"/>
  <c r="D1120" i="37"/>
  <c r="B1120" i="37"/>
  <c r="H1119" i="37"/>
  <c r="D1119" i="37"/>
  <c r="B1119" i="37"/>
  <c r="H1118" i="37"/>
  <c r="D1118" i="37"/>
  <c r="B1118" i="37"/>
  <c r="H1117" i="37"/>
  <c r="D1117" i="37"/>
  <c r="B1117" i="37"/>
  <c r="H1116" i="37"/>
  <c r="D1116" i="37"/>
  <c r="B1116" i="37"/>
  <c r="H1115" i="37"/>
  <c r="D1115" i="37"/>
  <c r="B1115" i="37"/>
  <c r="H1114" i="37"/>
  <c r="D1114" i="37"/>
  <c r="B1114" i="37"/>
  <c r="H1113" i="37"/>
  <c r="D1113" i="37"/>
  <c r="B1113" i="37"/>
  <c r="H1112" i="37"/>
  <c r="D1112" i="37"/>
  <c r="B1112" i="37"/>
  <c r="H1111" i="37"/>
  <c r="D1111" i="37"/>
  <c r="B1111" i="37"/>
  <c r="H1110" i="37"/>
  <c r="D1110" i="37"/>
  <c r="B1110" i="37"/>
  <c r="H1109" i="37"/>
  <c r="D1109" i="37"/>
  <c r="B1109" i="37"/>
  <c r="H1108" i="37"/>
  <c r="D1108" i="37"/>
  <c r="B1108" i="37"/>
  <c r="H1107" i="37"/>
  <c r="D1107" i="37"/>
  <c r="B1107" i="37"/>
  <c r="H1106" i="37"/>
  <c r="D1106" i="37"/>
  <c r="B1106" i="37"/>
  <c r="H1105" i="37"/>
  <c r="D1105" i="37"/>
  <c r="B1105" i="37"/>
  <c r="H1104" i="37"/>
  <c r="D1104" i="37"/>
  <c r="B1104" i="37"/>
  <c r="H1103" i="37"/>
  <c r="D1103" i="37"/>
  <c r="B1103" i="37"/>
  <c r="H1102" i="37"/>
  <c r="D1102" i="37"/>
  <c r="B1102" i="37"/>
  <c r="H1101" i="37"/>
  <c r="D1101" i="37"/>
  <c r="B1101" i="37"/>
  <c r="H1100" i="37"/>
  <c r="D1100" i="37"/>
  <c r="B1100" i="37"/>
  <c r="H1099" i="37"/>
  <c r="D1099" i="37"/>
  <c r="B1099" i="37"/>
  <c r="H1098" i="37"/>
  <c r="D1098" i="37"/>
  <c r="B1098" i="37"/>
  <c r="H1097" i="37"/>
  <c r="D1097" i="37"/>
  <c r="B1097" i="37"/>
  <c r="H1096" i="37"/>
  <c r="D1096" i="37"/>
  <c r="B1096" i="37"/>
  <c r="H1095" i="37"/>
  <c r="D1095" i="37"/>
  <c r="B1095" i="37"/>
  <c r="H1094" i="37"/>
  <c r="D1094" i="37"/>
  <c r="B1094" i="37"/>
  <c r="H1093" i="37"/>
  <c r="D1093" i="37"/>
  <c r="B1093" i="37"/>
  <c r="H1092" i="37"/>
  <c r="D1092" i="37"/>
  <c r="B1092" i="37"/>
  <c r="H1091" i="37"/>
  <c r="D1091" i="37"/>
  <c r="B1091" i="37"/>
  <c r="H1090" i="37"/>
  <c r="D1090" i="37"/>
  <c r="B1090" i="37"/>
  <c r="H1089" i="37"/>
  <c r="D1089" i="37"/>
  <c r="B1089" i="37"/>
  <c r="H1088" i="37"/>
  <c r="D1088" i="37"/>
  <c r="B1088" i="37"/>
  <c r="H1087" i="37"/>
  <c r="D1087" i="37"/>
  <c r="B1087" i="37"/>
  <c r="H1086" i="37"/>
  <c r="D1086" i="37"/>
  <c r="B1086" i="37"/>
  <c r="H1085" i="37"/>
  <c r="D1085" i="37"/>
  <c r="B1085" i="37"/>
  <c r="H1084" i="37"/>
  <c r="D1084" i="37"/>
  <c r="B1084" i="37"/>
  <c r="H1083" i="37"/>
  <c r="D1083" i="37"/>
  <c r="B1083" i="37"/>
  <c r="H1082" i="37"/>
  <c r="D1082" i="37"/>
  <c r="B1082" i="37"/>
  <c r="H1081" i="37"/>
  <c r="D1081" i="37"/>
  <c r="B1081" i="37"/>
  <c r="H1080" i="37"/>
  <c r="D1080" i="37"/>
  <c r="B1080" i="37"/>
  <c r="H1079" i="37"/>
  <c r="D1079" i="37"/>
  <c r="B1079" i="37"/>
  <c r="H1078" i="37"/>
  <c r="D1078" i="37"/>
  <c r="B1078" i="37"/>
  <c r="H1077" i="37"/>
  <c r="D1077" i="37"/>
  <c r="B1077" i="37"/>
  <c r="H1076" i="37"/>
  <c r="D1076" i="37"/>
  <c r="B1076" i="37"/>
  <c r="H1075" i="37"/>
  <c r="D1075" i="37"/>
  <c r="B1075" i="37"/>
  <c r="H1074" i="37"/>
  <c r="D1074" i="37"/>
  <c r="B1074" i="37"/>
  <c r="H1073" i="37"/>
  <c r="D1073" i="37"/>
  <c r="B1073" i="37"/>
  <c r="H1072" i="37"/>
  <c r="D1072" i="37"/>
  <c r="B1072" i="37"/>
  <c r="H1071" i="37"/>
  <c r="D1071" i="37"/>
  <c r="B1071" i="37"/>
  <c r="H1070" i="37"/>
  <c r="D1070" i="37"/>
  <c r="B1070" i="37"/>
  <c r="H1069" i="37"/>
  <c r="D1069" i="37"/>
  <c r="B1069" i="37"/>
  <c r="H1068" i="37"/>
  <c r="D1068" i="37"/>
  <c r="B1068" i="37"/>
  <c r="H1067" i="37"/>
  <c r="D1067" i="37"/>
  <c r="B1067" i="37"/>
  <c r="H1066" i="37"/>
  <c r="D1066" i="37"/>
  <c r="B1066" i="37"/>
  <c r="H1065" i="37"/>
  <c r="D1065" i="37"/>
  <c r="B1065" i="37"/>
  <c r="H1064" i="37"/>
  <c r="D1064" i="37"/>
  <c r="B1064" i="37"/>
  <c r="H1063" i="37"/>
  <c r="D1063" i="37"/>
  <c r="B1063" i="37"/>
  <c r="H1062" i="37"/>
  <c r="D1062" i="37"/>
  <c r="B1062" i="37"/>
  <c r="H1061" i="37"/>
  <c r="D1061" i="37"/>
  <c r="B1061" i="37"/>
  <c r="H1060" i="37"/>
  <c r="D1060" i="37"/>
  <c r="B1060" i="37"/>
  <c r="H1059" i="37"/>
  <c r="D1059" i="37"/>
  <c r="B1059" i="37"/>
  <c r="H1058" i="37"/>
  <c r="D1058" i="37"/>
  <c r="B1058" i="37"/>
  <c r="H1057" i="37"/>
  <c r="D1057" i="37"/>
  <c r="B1057" i="37"/>
  <c r="H1056" i="37"/>
  <c r="D1056" i="37"/>
  <c r="B1056" i="37"/>
  <c r="H1055" i="37"/>
  <c r="D1055" i="37"/>
  <c r="B1055" i="37"/>
  <c r="H1054" i="37"/>
  <c r="D1054" i="37"/>
  <c r="B1054" i="37"/>
  <c r="H1053" i="37"/>
  <c r="D1053" i="37"/>
  <c r="B1053" i="37"/>
  <c r="H1052" i="37"/>
  <c r="D1052" i="37"/>
  <c r="B1052" i="37"/>
  <c r="H1051" i="37"/>
  <c r="D1051" i="37"/>
  <c r="B1051" i="37"/>
  <c r="H1050" i="37"/>
  <c r="D1050" i="37"/>
  <c r="B1050" i="37"/>
  <c r="H1049" i="37"/>
  <c r="D1049" i="37"/>
  <c r="B1049" i="37"/>
  <c r="H1048" i="37"/>
  <c r="D1048" i="37"/>
  <c r="B1048" i="37"/>
  <c r="H1047" i="37"/>
  <c r="D1047" i="37"/>
  <c r="B1047" i="37"/>
  <c r="H1046" i="37"/>
  <c r="D1046" i="37"/>
  <c r="B1046" i="37"/>
  <c r="H1045" i="37"/>
  <c r="D1045" i="37"/>
  <c r="B1045" i="37"/>
  <c r="H1044" i="37"/>
  <c r="D1044" i="37"/>
  <c r="B1044" i="37"/>
  <c r="H1043" i="37"/>
  <c r="D1043" i="37"/>
  <c r="B1043" i="37"/>
  <c r="H1042" i="37"/>
  <c r="D1042" i="37"/>
  <c r="B1042" i="37"/>
  <c r="H1041" i="37"/>
  <c r="D1041" i="37"/>
  <c r="B1041" i="37"/>
  <c r="H1040" i="37"/>
  <c r="D1040" i="37"/>
  <c r="B1040" i="37"/>
  <c r="H1039" i="37"/>
  <c r="D1039" i="37"/>
  <c r="B1039" i="37"/>
  <c r="H1038" i="37"/>
  <c r="D1038" i="37"/>
  <c r="B1038" i="37"/>
  <c r="H1037" i="37"/>
  <c r="D1037" i="37"/>
  <c r="B1037" i="37"/>
  <c r="H1036" i="37"/>
  <c r="D1036" i="37"/>
  <c r="B1036" i="37"/>
  <c r="H1035" i="37"/>
  <c r="D1035" i="37"/>
  <c r="B1035" i="37"/>
  <c r="H1034" i="37"/>
  <c r="D1034" i="37"/>
  <c r="B1034" i="37"/>
  <c r="H1033" i="37"/>
  <c r="D1033" i="37"/>
  <c r="B1033" i="37"/>
  <c r="H1032" i="37"/>
  <c r="D1032" i="37"/>
  <c r="B1032" i="37"/>
  <c r="H1031" i="37"/>
  <c r="D1031" i="37"/>
  <c r="B1031" i="37"/>
  <c r="H1030" i="37"/>
  <c r="D1030" i="37"/>
  <c r="B1030" i="37"/>
  <c r="H1029" i="37"/>
  <c r="D1029" i="37"/>
  <c r="B1029" i="37"/>
  <c r="H1028" i="37"/>
  <c r="D1028" i="37"/>
  <c r="B1028" i="37"/>
  <c r="H1027" i="37"/>
  <c r="D1027" i="37"/>
  <c r="B1027" i="37"/>
  <c r="H1026" i="37"/>
  <c r="D1026" i="37"/>
  <c r="B1026" i="37"/>
  <c r="H1025" i="37"/>
  <c r="D1025" i="37"/>
  <c r="B1025" i="37"/>
  <c r="H1024" i="37"/>
  <c r="D1024" i="37"/>
  <c r="B1024" i="37"/>
  <c r="H1023" i="37"/>
  <c r="D1023" i="37"/>
  <c r="B1023" i="37"/>
  <c r="H1022" i="37"/>
  <c r="D1022" i="37"/>
  <c r="B1022" i="37"/>
  <c r="H1021" i="37"/>
  <c r="D1021" i="37"/>
  <c r="B1021" i="37"/>
  <c r="H1020" i="37"/>
  <c r="D1020" i="37"/>
  <c r="B1020" i="37"/>
  <c r="H1019" i="37"/>
  <c r="D1019" i="37"/>
  <c r="B1019" i="37"/>
  <c r="H1018" i="37"/>
  <c r="D1018" i="37"/>
  <c r="B1018" i="37"/>
  <c r="H1017" i="37"/>
  <c r="D1017" i="37"/>
  <c r="B1017" i="37"/>
  <c r="H1016" i="37"/>
  <c r="D1016" i="37"/>
  <c r="B1016" i="37"/>
  <c r="H1015" i="37"/>
  <c r="D1015" i="37"/>
  <c r="B1015" i="37"/>
  <c r="H1014" i="37"/>
  <c r="D1014" i="37"/>
  <c r="B1014" i="37"/>
  <c r="H1013" i="37"/>
  <c r="D1013" i="37"/>
  <c r="B1013" i="37"/>
  <c r="H1012" i="37"/>
  <c r="D1012" i="37"/>
  <c r="B1012" i="37"/>
  <c r="H1011" i="37"/>
  <c r="D1011" i="37"/>
  <c r="B1011" i="37"/>
  <c r="H1010" i="37"/>
  <c r="D1010" i="37"/>
  <c r="B1010" i="37"/>
  <c r="H1009" i="37"/>
  <c r="D1009" i="37"/>
  <c r="B1009" i="37"/>
  <c r="H1008" i="37"/>
  <c r="D1008" i="37"/>
  <c r="B1008" i="37"/>
  <c r="H1007" i="37"/>
  <c r="D1007" i="37"/>
  <c r="B1007" i="37"/>
  <c r="H1006" i="37"/>
  <c r="D1006" i="37"/>
  <c r="B1006" i="37"/>
  <c r="H1005" i="37"/>
  <c r="D1005" i="37"/>
  <c r="B1005" i="37"/>
  <c r="H1004" i="37"/>
  <c r="D1004" i="37"/>
  <c r="B1004" i="37"/>
  <c r="H1003" i="37"/>
  <c r="D1003" i="37"/>
  <c r="B1003" i="37"/>
  <c r="H1002" i="37"/>
  <c r="D1002" i="37"/>
  <c r="B1002" i="37"/>
  <c r="H1001" i="37"/>
  <c r="D1001" i="37"/>
  <c r="B1001" i="37"/>
  <c r="H1000" i="37"/>
  <c r="D1000" i="37"/>
  <c r="B1000" i="37"/>
  <c r="H999" i="37"/>
  <c r="D999" i="37"/>
  <c r="B999" i="37"/>
  <c r="H998" i="37"/>
  <c r="D998" i="37"/>
  <c r="B998" i="37"/>
  <c r="H997" i="37"/>
  <c r="D997" i="37"/>
  <c r="B997" i="37"/>
  <c r="H996" i="37"/>
  <c r="D996" i="37"/>
  <c r="B996" i="37"/>
  <c r="H995" i="37"/>
  <c r="D995" i="37"/>
  <c r="B995" i="37"/>
  <c r="H994" i="37"/>
  <c r="D994" i="37"/>
  <c r="B994" i="37"/>
  <c r="H993" i="37"/>
  <c r="D993" i="37"/>
  <c r="B993" i="37"/>
  <c r="H992" i="37"/>
  <c r="D992" i="37"/>
  <c r="B992" i="37"/>
  <c r="H991" i="37"/>
  <c r="D991" i="37"/>
  <c r="B991" i="37"/>
  <c r="H990" i="37"/>
  <c r="D990" i="37"/>
  <c r="B990" i="37"/>
  <c r="H989" i="37"/>
  <c r="D989" i="37"/>
  <c r="B989" i="37"/>
  <c r="H988" i="37"/>
  <c r="D988" i="37"/>
  <c r="B988" i="37"/>
  <c r="H987" i="37"/>
  <c r="D987" i="37"/>
  <c r="B987" i="37"/>
  <c r="H986" i="37"/>
  <c r="D986" i="37"/>
  <c r="B986" i="37"/>
  <c r="H985" i="37"/>
  <c r="D985" i="37"/>
  <c r="B985" i="37"/>
  <c r="H984" i="37"/>
  <c r="D984" i="37"/>
  <c r="B984" i="37"/>
  <c r="H983" i="37"/>
  <c r="D983" i="37"/>
  <c r="B983" i="37"/>
  <c r="H982" i="37"/>
  <c r="D982" i="37"/>
  <c r="B982" i="37"/>
  <c r="H981" i="37"/>
  <c r="D981" i="37"/>
  <c r="B981" i="37"/>
  <c r="H980" i="37"/>
  <c r="D980" i="37"/>
  <c r="B980" i="37"/>
  <c r="H979" i="37"/>
  <c r="D979" i="37"/>
  <c r="B979" i="37"/>
  <c r="H978" i="37"/>
  <c r="D978" i="37"/>
  <c r="B978" i="37"/>
  <c r="H977" i="37"/>
  <c r="D977" i="37"/>
  <c r="B977" i="37"/>
  <c r="H976" i="37"/>
  <c r="D976" i="37"/>
  <c r="B976" i="37"/>
  <c r="H975" i="37"/>
  <c r="D975" i="37"/>
  <c r="B975" i="37"/>
  <c r="H974" i="37"/>
  <c r="D974" i="37"/>
  <c r="B974" i="37"/>
  <c r="H973" i="37"/>
  <c r="D973" i="37"/>
  <c r="B973" i="37"/>
  <c r="H972" i="37"/>
  <c r="D972" i="37"/>
  <c r="B972" i="37"/>
  <c r="H971" i="37"/>
  <c r="D971" i="37"/>
  <c r="B971" i="37"/>
  <c r="H970" i="37"/>
  <c r="D970" i="37"/>
  <c r="B970" i="37"/>
  <c r="H969" i="37"/>
  <c r="D969" i="37"/>
  <c r="B969" i="37"/>
  <c r="H968" i="37"/>
  <c r="D968" i="37"/>
  <c r="B968" i="37"/>
  <c r="H967" i="37"/>
  <c r="D967" i="37"/>
  <c r="B967" i="37"/>
  <c r="H966" i="37"/>
  <c r="D966" i="37"/>
  <c r="B966" i="37"/>
  <c r="H965" i="37"/>
  <c r="D965" i="37"/>
  <c r="B965" i="37"/>
  <c r="H964" i="37"/>
  <c r="D964" i="37"/>
  <c r="B964" i="37"/>
  <c r="H963" i="37"/>
  <c r="D963" i="37"/>
  <c r="B963" i="37"/>
  <c r="H962" i="37"/>
  <c r="D962" i="37"/>
  <c r="B962" i="37"/>
  <c r="H961" i="37"/>
  <c r="D961" i="37"/>
  <c r="B961" i="37"/>
  <c r="H960" i="37"/>
  <c r="D960" i="37"/>
  <c r="B960" i="37"/>
  <c r="H959" i="37"/>
  <c r="D959" i="37"/>
  <c r="B959" i="37"/>
  <c r="H958" i="37"/>
  <c r="D958" i="37"/>
  <c r="B958" i="37"/>
  <c r="H957" i="37"/>
  <c r="D957" i="37"/>
  <c r="B957" i="37"/>
  <c r="H956" i="37"/>
  <c r="D956" i="37"/>
  <c r="B956" i="37"/>
  <c r="H955" i="37"/>
  <c r="D955" i="37"/>
  <c r="B955" i="37"/>
  <c r="H954" i="37"/>
  <c r="D954" i="37"/>
  <c r="B954" i="37"/>
  <c r="H953" i="37"/>
  <c r="D953" i="37"/>
  <c r="B953" i="37"/>
  <c r="H952" i="37"/>
  <c r="D952" i="37"/>
  <c r="B952" i="37"/>
  <c r="H951" i="37"/>
  <c r="D951" i="37"/>
  <c r="B951" i="37"/>
  <c r="H950" i="37"/>
  <c r="D950" i="37"/>
  <c r="B950" i="37"/>
  <c r="H949" i="37"/>
  <c r="D949" i="37"/>
  <c r="B949" i="37"/>
  <c r="H948" i="37"/>
  <c r="D948" i="37"/>
  <c r="B948" i="37"/>
  <c r="H947" i="37"/>
  <c r="D947" i="37"/>
  <c r="B947" i="37"/>
  <c r="H946" i="37"/>
  <c r="D946" i="37"/>
  <c r="B946" i="37"/>
  <c r="H945" i="37"/>
  <c r="D945" i="37"/>
  <c r="B945" i="37"/>
  <c r="H944" i="37"/>
  <c r="D944" i="37"/>
  <c r="B944" i="37"/>
  <c r="H943" i="37"/>
  <c r="D943" i="37"/>
  <c r="B943" i="37"/>
  <c r="H942" i="37"/>
  <c r="D942" i="37"/>
  <c r="B942" i="37"/>
  <c r="H941" i="37"/>
  <c r="D941" i="37"/>
  <c r="B941" i="37"/>
  <c r="H940" i="37"/>
  <c r="D940" i="37"/>
  <c r="B940" i="37"/>
  <c r="H939" i="37"/>
  <c r="D939" i="37"/>
  <c r="B939" i="37"/>
  <c r="H938" i="37"/>
  <c r="D938" i="37"/>
  <c r="B938" i="37"/>
  <c r="H937" i="37"/>
  <c r="D937" i="37"/>
  <c r="B937" i="37"/>
  <c r="H936" i="37"/>
  <c r="D936" i="37"/>
  <c r="B936" i="37"/>
  <c r="H935" i="37"/>
  <c r="D935" i="37"/>
  <c r="B935" i="37"/>
  <c r="H934" i="37"/>
  <c r="D934" i="37"/>
  <c r="B934" i="37"/>
  <c r="H933" i="37"/>
  <c r="D933" i="37"/>
  <c r="B933" i="37"/>
  <c r="H932" i="37"/>
  <c r="D932" i="37"/>
  <c r="B932" i="37"/>
  <c r="H931" i="37"/>
  <c r="D931" i="37"/>
  <c r="B931" i="37"/>
  <c r="H930" i="37"/>
  <c r="D930" i="37"/>
  <c r="B930" i="37"/>
  <c r="H929" i="37"/>
  <c r="D929" i="37"/>
  <c r="B929" i="37"/>
  <c r="H928" i="37"/>
  <c r="D928" i="37"/>
  <c r="B928" i="37"/>
  <c r="H927" i="37"/>
  <c r="D927" i="37"/>
  <c r="B927" i="37"/>
  <c r="H926" i="37"/>
  <c r="D926" i="37"/>
  <c r="B926" i="37"/>
  <c r="H925" i="37"/>
  <c r="D925" i="37"/>
  <c r="B925" i="37"/>
  <c r="H924" i="37"/>
  <c r="D924" i="37"/>
  <c r="B924" i="37"/>
  <c r="H923" i="37"/>
  <c r="D923" i="37"/>
  <c r="B923" i="37"/>
  <c r="H922" i="37"/>
  <c r="D922" i="37"/>
  <c r="B922" i="37"/>
  <c r="H921" i="37"/>
  <c r="D921" i="37"/>
  <c r="B921" i="37"/>
  <c r="H920" i="37"/>
  <c r="D920" i="37"/>
  <c r="B920" i="37"/>
  <c r="H919" i="37"/>
  <c r="D919" i="37"/>
  <c r="B919" i="37"/>
  <c r="H918" i="37"/>
  <c r="D918" i="37"/>
  <c r="B918" i="37"/>
  <c r="H917" i="37"/>
  <c r="D917" i="37"/>
  <c r="B917" i="37"/>
  <c r="H916" i="37"/>
  <c r="D916" i="37"/>
  <c r="B916" i="37"/>
  <c r="H915" i="37"/>
  <c r="D915" i="37"/>
  <c r="B915" i="37"/>
  <c r="H914" i="37"/>
  <c r="D914" i="37"/>
  <c r="B914" i="37"/>
  <c r="H913" i="37"/>
  <c r="D913" i="37"/>
  <c r="B913" i="37"/>
  <c r="H912" i="37"/>
  <c r="D912" i="37"/>
  <c r="B912" i="37"/>
  <c r="H911" i="37"/>
  <c r="D911" i="37"/>
  <c r="B911" i="37"/>
  <c r="H910" i="37"/>
  <c r="D910" i="37"/>
  <c r="B910" i="37"/>
  <c r="H909" i="37"/>
  <c r="D909" i="37"/>
  <c r="B909" i="37"/>
  <c r="H908" i="37"/>
  <c r="D908" i="37"/>
  <c r="B908" i="37"/>
  <c r="H907" i="37"/>
  <c r="D907" i="37"/>
  <c r="B907" i="37"/>
  <c r="H906" i="37"/>
  <c r="D906" i="37"/>
  <c r="B906" i="37"/>
  <c r="H905" i="37"/>
  <c r="D905" i="37"/>
  <c r="B905" i="37"/>
  <c r="H904" i="37"/>
  <c r="D904" i="37"/>
  <c r="B904" i="37"/>
  <c r="H903" i="37"/>
  <c r="D903" i="37"/>
  <c r="B903" i="37"/>
  <c r="H902" i="37"/>
  <c r="D902" i="37"/>
  <c r="B902" i="37"/>
  <c r="H901" i="37"/>
  <c r="D901" i="37"/>
  <c r="B901" i="37"/>
  <c r="H900" i="37"/>
  <c r="D900" i="37"/>
  <c r="B900" i="37"/>
  <c r="H899" i="37"/>
  <c r="D899" i="37"/>
  <c r="B899" i="37"/>
  <c r="H898" i="37"/>
  <c r="D898" i="37"/>
  <c r="B898" i="37"/>
  <c r="H897" i="37"/>
  <c r="D897" i="37"/>
  <c r="B897" i="37"/>
  <c r="H896" i="37"/>
  <c r="D896" i="37"/>
  <c r="B896" i="37"/>
  <c r="H895" i="37"/>
  <c r="D895" i="37"/>
  <c r="B895" i="37"/>
  <c r="H894" i="37"/>
  <c r="D894" i="37"/>
  <c r="B894" i="37"/>
  <c r="H893" i="37"/>
  <c r="D893" i="37"/>
  <c r="B893" i="37"/>
  <c r="H892" i="37"/>
  <c r="D892" i="37"/>
  <c r="B892" i="37"/>
  <c r="H891" i="37"/>
  <c r="D891" i="37"/>
  <c r="B891" i="37"/>
  <c r="H890" i="37"/>
  <c r="D890" i="37"/>
  <c r="B890" i="37"/>
  <c r="H889" i="37"/>
  <c r="D889" i="37"/>
  <c r="B889" i="37"/>
  <c r="H888" i="37"/>
  <c r="D888" i="37"/>
  <c r="B888" i="37"/>
  <c r="H887" i="37"/>
  <c r="D887" i="37"/>
  <c r="B887" i="37"/>
  <c r="H886" i="37"/>
  <c r="D886" i="37"/>
  <c r="B886" i="37"/>
  <c r="H885" i="37"/>
  <c r="D885" i="37"/>
  <c r="B885" i="37"/>
  <c r="H884" i="37"/>
  <c r="D884" i="37"/>
  <c r="B884" i="37"/>
  <c r="H883" i="37"/>
  <c r="D883" i="37"/>
  <c r="B883" i="37"/>
  <c r="H882" i="37"/>
  <c r="D882" i="37"/>
  <c r="B882" i="37"/>
  <c r="H881" i="37"/>
  <c r="D881" i="37"/>
  <c r="B881" i="37"/>
  <c r="H880" i="37"/>
  <c r="D880" i="37"/>
  <c r="B880" i="37"/>
  <c r="H879" i="37"/>
  <c r="D879" i="37"/>
  <c r="B879" i="37"/>
  <c r="H878" i="37"/>
  <c r="D878" i="37"/>
  <c r="B878" i="37"/>
  <c r="H877" i="37"/>
  <c r="D877" i="37"/>
  <c r="B877" i="37"/>
  <c r="H876" i="37"/>
  <c r="D876" i="37"/>
  <c r="B876" i="37"/>
  <c r="H875" i="37"/>
  <c r="D875" i="37"/>
  <c r="B875" i="37"/>
  <c r="H874" i="37"/>
  <c r="D874" i="37"/>
  <c r="B874" i="37"/>
  <c r="H873" i="37"/>
  <c r="D873" i="37"/>
  <c r="B873" i="37"/>
  <c r="H872" i="37"/>
  <c r="D872" i="37"/>
  <c r="B872" i="37"/>
  <c r="H871" i="37"/>
  <c r="D871" i="37"/>
  <c r="B871" i="37"/>
  <c r="H870" i="37"/>
  <c r="D870" i="37"/>
  <c r="B870" i="37"/>
  <c r="H869" i="37"/>
  <c r="D869" i="37"/>
  <c r="B869" i="37"/>
  <c r="H868" i="37"/>
  <c r="D868" i="37"/>
  <c r="B868" i="37"/>
  <c r="H867" i="37"/>
  <c r="D867" i="37"/>
  <c r="B867" i="37"/>
  <c r="H866" i="37"/>
  <c r="D866" i="37"/>
  <c r="B866" i="37"/>
  <c r="H865" i="37"/>
  <c r="D865" i="37"/>
  <c r="B865" i="37"/>
  <c r="H864" i="37"/>
  <c r="D864" i="37"/>
  <c r="B864" i="37"/>
  <c r="H863" i="37"/>
  <c r="D863" i="37"/>
  <c r="B863" i="37"/>
  <c r="H862" i="37"/>
  <c r="D862" i="37"/>
  <c r="B862" i="37"/>
  <c r="H861" i="37"/>
  <c r="D861" i="37"/>
  <c r="B861" i="37"/>
  <c r="H860" i="37"/>
  <c r="D860" i="37"/>
  <c r="B860" i="37"/>
  <c r="H859" i="37"/>
  <c r="D859" i="37"/>
  <c r="B859" i="37"/>
  <c r="H858" i="37"/>
  <c r="D858" i="37"/>
  <c r="B858" i="37"/>
  <c r="H857" i="37"/>
  <c r="D857" i="37"/>
  <c r="B857" i="37"/>
  <c r="H856" i="37"/>
  <c r="D856" i="37"/>
  <c r="B856" i="37"/>
  <c r="H855" i="37"/>
  <c r="D855" i="37"/>
  <c r="B855" i="37"/>
  <c r="H854" i="37"/>
  <c r="D854" i="37"/>
  <c r="B854" i="37"/>
  <c r="H853" i="37"/>
  <c r="D853" i="37"/>
  <c r="B853" i="37"/>
  <c r="H852" i="37"/>
  <c r="D852" i="37"/>
  <c r="B852" i="37"/>
  <c r="H851" i="37"/>
  <c r="D851" i="37"/>
  <c r="B851" i="37"/>
  <c r="H850" i="37"/>
  <c r="D850" i="37"/>
  <c r="B850" i="37"/>
  <c r="H849" i="37"/>
  <c r="D849" i="37"/>
  <c r="B849" i="37"/>
  <c r="H848" i="37"/>
  <c r="D848" i="37"/>
  <c r="B848" i="37"/>
  <c r="H847" i="37"/>
  <c r="D847" i="37"/>
  <c r="B847" i="37"/>
  <c r="H846" i="37"/>
  <c r="D846" i="37"/>
  <c r="B846" i="37"/>
  <c r="H845" i="37"/>
  <c r="D845" i="37"/>
  <c r="B845" i="37"/>
  <c r="H844" i="37"/>
  <c r="D844" i="37"/>
  <c r="B844" i="37"/>
  <c r="H843" i="37"/>
  <c r="D843" i="37"/>
  <c r="B843" i="37"/>
  <c r="H842" i="37"/>
  <c r="D842" i="37"/>
  <c r="B842" i="37"/>
  <c r="H841" i="37"/>
  <c r="D841" i="37"/>
  <c r="B841" i="37"/>
  <c r="H840" i="37"/>
  <c r="D840" i="37"/>
  <c r="B840" i="37"/>
  <c r="H839" i="37"/>
  <c r="D839" i="37"/>
  <c r="B839" i="37"/>
  <c r="H838" i="37"/>
  <c r="D838" i="37"/>
  <c r="B838" i="37"/>
  <c r="H837" i="37"/>
  <c r="D837" i="37"/>
  <c r="B837" i="37"/>
  <c r="H836" i="37"/>
  <c r="D836" i="37"/>
  <c r="B836" i="37"/>
  <c r="H835" i="37"/>
  <c r="D835" i="37"/>
  <c r="B835" i="37"/>
  <c r="H834" i="37"/>
  <c r="D834" i="37"/>
  <c r="B834" i="37"/>
  <c r="H833" i="37"/>
  <c r="D833" i="37"/>
  <c r="B833" i="37"/>
  <c r="H832" i="37"/>
  <c r="D832" i="37"/>
  <c r="B832" i="37"/>
  <c r="H831" i="37"/>
  <c r="D831" i="37"/>
  <c r="B831" i="37"/>
  <c r="H830" i="37"/>
  <c r="D830" i="37"/>
  <c r="B830" i="37"/>
  <c r="H829" i="37"/>
  <c r="D829" i="37"/>
  <c r="B829" i="37"/>
  <c r="H828" i="37"/>
  <c r="D828" i="37"/>
  <c r="B828" i="37"/>
  <c r="H827" i="37"/>
  <c r="D827" i="37"/>
  <c r="B827" i="37"/>
  <c r="H826" i="37"/>
  <c r="D826" i="37"/>
  <c r="B826" i="37"/>
  <c r="H825" i="37"/>
  <c r="D825" i="37"/>
  <c r="B825" i="37"/>
  <c r="H824" i="37"/>
  <c r="D824" i="37"/>
  <c r="B824" i="37"/>
  <c r="H823" i="37"/>
  <c r="D823" i="37"/>
  <c r="B823" i="37"/>
  <c r="H822" i="37"/>
  <c r="D822" i="37"/>
  <c r="B822" i="37"/>
  <c r="H821" i="37"/>
  <c r="D821" i="37"/>
  <c r="B821" i="37"/>
  <c r="H820" i="37"/>
  <c r="D820" i="37"/>
  <c r="B820" i="37"/>
  <c r="H819" i="37"/>
  <c r="D819" i="37"/>
  <c r="B819" i="37"/>
  <c r="H818" i="37"/>
  <c r="D818" i="37"/>
  <c r="B818" i="37"/>
  <c r="H817" i="37"/>
  <c r="D817" i="37"/>
  <c r="B817" i="37"/>
  <c r="H816" i="37"/>
  <c r="D816" i="37"/>
  <c r="B816" i="37"/>
  <c r="H815" i="37"/>
  <c r="D815" i="37"/>
  <c r="B815" i="37"/>
  <c r="H814" i="37"/>
  <c r="D814" i="37"/>
  <c r="B814" i="37"/>
  <c r="H813" i="37"/>
  <c r="D813" i="37"/>
  <c r="B813" i="37"/>
  <c r="H812" i="37"/>
  <c r="D812" i="37"/>
  <c r="B812" i="37"/>
  <c r="H811" i="37"/>
  <c r="D811" i="37"/>
  <c r="B811" i="37"/>
  <c r="H810" i="37"/>
  <c r="D810" i="37"/>
  <c r="B810" i="37"/>
  <c r="H809" i="37"/>
  <c r="D809" i="37"/>
  <c r="B809" i="37"/>
  <c r="H808" i="37"/>
  <c r="D808" i="37"/>
  <c r="B808" i="37"/>
  <c r="H807" i="37"/>
  <c r="D807" i="37"/>
  <c r="B807" i="37"/>
  <c r="H806" i="37"/>
  <c r="D806" i="37"/>
  <c r="B806" i="37"/>
  <c r="H805" i="37"/>
  <c r="D805" i="37"/>
  <c r="B805" i="37"/>
  <c r="H804" i="37"/>
  <c r="D804" i="37"/>
  <c r="B804" i="37"/>
  <c r="H803" i="37"/>
  <c r="D803" i="37"/>
  <c r="B803" i="37"/>
  <c r="H802" i="37"/>
  <c r="D802" i="37"/>
  <c r="B802" i="37"/>
  <c r="H801" i="37"/>
  <c r="D801" i="37"/>
  <c r="B801" i="37"/>
  <c r="H800" i="37"/>
  <c r="D800" i="37"/>
  <c r="B800" i="37"/>
  <c r="H799" i="37"/>
  <c r="D799" i="37"/>
  <c r="B799" i="37"/>
  <c r="H798" i="37"/>
  <c r="D798" i="37"/>
  <c r="B798" i="37"/>
  <c r="H797" i="37"/>
  <c r="D797" i="37"/>
  <c r="B797" i="37"/>
  <c r="H796" i="37"/>
  <c r="D796" i="37"/>
  <c r="B796" i="37"/>
  <c r="H795" i="37"/>
  <c r="D795" i="37"/>
  <c r="B795" i="37"/>
  <c r="H794" i="37"/>
  <c r="D794" i="37"/>
  <c r="B794" i="37"/>
  <c r="H793" i="37"/>
  <c r="D793" i="37"/>
  <c r="B793" i="37"/>
  <c r="H792" i="37"/>
  <c r="D792" i="37"/>
  <c r="B792" i="37"/>
  <c r="H791" i="37"/>
  <c r="D791" i="37"/>
  <c r="B791" i="37"/>
  <c r="H790" i="37"/>
  <c r="D790" i="37"/>
  <c r="B790" i="37"/>
  <c r="H789" i="37"/>
  <c r="D789" i="37"/>
  <c r="B789" i="37"/>
  <c r="H788" i="37"/>
  <c r="D788" i="37"/>
  <c r="B788" i="37"/>
  <c r="H787" i="37"/>
  <c r="D787" i="37"/>
  <c r="B787" i="37"/>
  <c r="H786" i="37"/>
  <c r="D786" i="37"/>
  <c r="B786" i="37"/>
  <c r="H785" i="37"/>
  <c r="D785" i="37"/>
  <c r="B785" i="37"/>
  <c r="H784" i="37"/>
  <c r="D784" i="37"/>
  <c r="B784" i="37"/>
  <c r="H783" i="37"/>
  <c r="D783" i="37"/>
  <c r="B783" i="37"/>
  <c r="H782" i="37"/>
  <c r="D782" i="37"/>
  <c r="B782" i="37"/>
  <c r="H781" i="37"/>
  <c r="D781" i="37"/>
  <c r="B781" i="37"/>
  <c r="H780" i="37"/>
  <c r="D780" i="37"/>
  <c r="B780" i="37"/>
  <c r="D779" i="37"/>
  <c r="B779" i="37"/>
  <c r="D778" i="37"/>
  <c r="B778" i="37"/>
  <c r="D777" i="37"/>
  <c r="B777" i="37"/>
  <c r="D776" i="37"/>
  <c r="B776" i="37"/>
  <c r="D775" i="37"/>
  <c r="B775" i="37"/>
  <c r="D774" i="37"/>
  <c r="B774" i="37"/>
  <c r="D773" i="37"/>
  <c r="B773" i="37"/>
  <c r="D772" i="37"/>
  <c r="B772" i="37"/>
  <c r="D771" i="37"/>
  <c r="B771" i="37"/>
  <c r="D770" i="37"/>
  <c r="B770" i="37"/>
  <c r="D769" i="37"/>
  <c r="B769" i="37"/>
  <c r="D768" i="37"/>
  <c r="B768" i="37"/>
  <c r="D767" i="37"/>
  <c r="B767" i="37"/>
  <c r="D766" i="37"/>
  <c r="B766" i="37"/>
  <c r="D765" i="37"/>
  <c r="B765" i="37"/>
  <c r="D764" i="37"/>
  <c r="B764" i="37"/>
  <c r="D763" i="37"/>
  <c r="B763" i="37"/>
  <c r="D762" i="37"/>
  <c r="B762" i="37"/>
  <c r="D761" i="37"/>
  <c r="B761" i="37"/>
  <c r="D760" i="37"/>
  <c r="B760" i="37"/>
  <c r="D759" i="37"/>
  <c r="B759" i="37"/>
  <c r="D758" i="37"/>
  <c r="B758" i="37"/>
  <c r="D757" i="37"/>
  <c r="B757" i="37"/>
  <c r="D756" i="37"/>
  <c r="B756" i="37"/>
  <c r="D755" i="37"/>
  <c r="B755" i="37"/>
  <c r="D754" i="37"/>
  <c r="B754" i="37"/>
  <c r="D753" i="37"/>
  <c r="B753" i="37"/>
  <c r="D752" i="37"/>
  <c r="B752" i="37"/>
  <c r="D751" i="37"/>
  <c r="B751" i="37"/>
  <c r="D750" i="37"/>
  <c r="B750" i="37"/>
  <c r="D749" i="37"/>
  <c r="B749" i="37"/>
  <c r="D748" i="37"/>
  <c r="B748" i="37"/>
  <c r="D747" i="37"/>
  <c r="B747" i="37"/>
  <c r="D746" i="37"/>
  <c r="B746" i="37"/>
  <c r="D745" i="37"/>
  <c r="B745" i="37"/>
  <c r="D744" i="37"/>
  <c r="B744" i="37"/>
  <c r="D743" i="37"/>
  <c r="B743" i="37"/>
  <c r="D742" i="37"/>
  <c r="B742" i="37"/>
  <c r="D741" i="37"/>
  <c r="B741" i="37"/>
  <c r="D740" i="37"/>
  <c r="B740" i="37"/>
  <c r="D739" i="37"/>
  <c r="B739" i="37"/>
  <c r="D738" i="37"/>
  <c r="B738" i="37"/>
  <c r="D737" i="37"/>
  <c r="B737" i="37"/>
  <c r="D736" i="37"/>
  <c r="B736" i="37"/>
  <c r="D735" i="37"/>
  <c r="B735" i="37"/>
  <c r="D734" i="37"/>
  <c r="B734" i="37"/>
  <c r="D733" i="37"/>
  <c r="B733" i="37"/>
  <c r="D732" i="37"/>
  <c r="B732" i="37"/>
  <c r="D731" i="37"/>
  <c r="B731" i="37"/>
  <c r="D730" i="37"/>
  <c r="B730" i="37"/>
  <c r="D729" i="37"/>
  <c r="B729" i="37"/>
  <c r="D728" i="37"/>
  <c r="B728" i="37"/>
  <c r="D727" i="37"/>
  <c r="B727" i="37"/>
  <c r="D726" i="37"/>
  <c r="B726" i="37"/>
  <c r="D725" i="37"/>
  <c r="B725" i="37"/>
  <c r="D724" i="37"/>
  <c r="B724" i="37"/>
  <c r="D723" i="37"/>
  <c r="B723" i="37"/>
  <c r="D722" i="37"/>
  <c r="B722" i="37"/>
  <c r="D721" i="37"/>
  <c r="B721" i="37"/>
  <c r="D720" i="37"/>
  <c r="B720" i="37"/>
  <c r="D719" i="37"/>
  <c r="B719" i="37"/>
  <c r="D718" i="37"/>
  <c r="B718" i="37"/>
  <c r="D717" i="37"/>
  <c r="B717" i="37"/>
  <c r="D716" i="37"/>
  <c r="B716" i="37"/>
  <c r="D715" i="37"/>
  <c r="B715" i="37"/>
  <c r="D714" i="37"/>
  <c r="B714" i="37"/>
  <c r="D713" i="37"/>
  <c r="B713" i="37"/>
  <c r="D712" i="37"/>
  <c r="B712" i="37"/>
  <c r="D711" i="37"/>
  <c r="B711" i="37"/>
  <c r="D710" i="37"/>
  <c r="B710" i="37"/>
  <c r="D709" i="37"/>
  <c r="B709" i="37"/>
  <c r="D708" i="37"/>
  <c r="B708" i="37"/>
  <c r="D707" i="37"/>
  <c r="B707" i="37"/>
  <c r="D706" i="37"/>
  <c r="B706" i="37"/>
  <c r="D705" i="37"/>
  <c r="B705" i="37"/>
  <c r="D704" i="37"/>
  <c r="B704" i="37"/>
  <c r="D703" i="37"/>
  <c r="B703" i="37"/>
  <c r="D702" i="37"/>
  <c r="B702" i="37"/>
  <c r="D701" i="37"/>
  <c r="B701" i="37"/>
  <c r="D700" i="37"/>
  <c r="B700" i="37"/>
  <c r="D699" i="37"/>
  <c r="B699" i="37"/>
  <c r="D698" i="37"/>
  <c r="B698" i="37"/>
  <c r="D697" i="37"/>
  <c r="B697" i="37"/>
  <c r="D696" i="37"/>
  <c r="B696" i="37"/>
  <c r="D695" i="37"/>
  <c r="B695" i="37"/>
  <c r="D694" i="37"/>
  <c r="B694" i="37"/>
  <c r="D693" i="37"/>
  <c r="B693" i="37"/>
  <c r="D692" i="37"/>
  <c r="B692" i="37"/>
  <c r="D691" i="37"/>
  <c r="B691" i="37"/>
  <c r="D690" i="37"/>
  <c r="B690" i="37"/>
  <c r="D689" i="37"/>
  <c r="B689" i="37"/>
  <c r="D688" i="37"/>
  <c r="B688" i="37"/>
  <c r="D687" i="37"/>
  <c r="B687" i="37"/>
  <c r="D686" i="37"/>
  <c r="B686" i="37"/>
  <c r="D685" i="37"/>
  <c r="B685" i="37"/>
  <c r="D684" i="37"/>
  <c r="B684" i="37"/>
  <c r="D683" i="37"/>
  <c r="B683" i="37"/>
  <c r="D682" i="37"/>
  <c r="B682" i="37"/>
  <c r="D681" i="37"/>
  <c r="B681" i="37"/>
  <c r="D680" i="37"/>
  <c r="B680" i="37"/>
  <c r="D679" i="37"/>
  <c r="B679" i="37"/>
  <c r="D678" i="37"/>
  <c r="B678" i="37"/>
  <c r="D677" i="37"/>
  <c r="B677" i="37"/>
  <c r="D676" i="37"/>
  <c r="B676" i="37"/>
  <c r="D675" i="37"/>
  <c r="B675" i="37"/>
  <c r="D674" i="37"/>
  <c r="B674" i="37"/>
  <c r="D673" i="37"/>
  <c r="B673" i="37"/>
  <c r="D672" i="37"/>
  <c r="B672" i="37"/>
  <c r="D671" i="37"/>
  <c r="B671" i="37"/>
  <c r="D670" i="37"/>
  <c r="B670" i="37"/>
  <c r="D669" i="37"/>
  <c r="B669" i="37"/>
  <c r="D668" i="37"/>
  <c r="B668" i="37"/>
  <c r="D667" i="37"/>
  <c r="B667" i="37"/>
  <c r="D666" i="37"/>
  <c r="B666" i="37"/>
  <c r="D665" i="37"/>
  <c r="B665" i="37"/>
  <c r="D664" i="37"/>
  <c r="B664" i="37"/>
  <c r="D663" i="37"/>
  <c r="B663" i="37"/>
  <c r="D662" i="37"/>
  <c r="B662" i="37"/>
  <c r="D661" i="37"/>
  <c r="B661" i="37"/>
  <c r="D660" i="37"/>
  <c r="B660" i="37"/>
  <c r="D659" i="37"/>
  <c r="B659" i="37"/>
  <c r="D658" i="37"/>
  <c r="B658" i="37"/>
  <c r="D657" i="37"/>
  <c r="B657" i="37"/>
  <c r="D656" i="37"/>
  <c r="B656" i="37"/>
  <c r="D655" i="37"/>
  <c r="B655" i="37"/>
  <c r="D654" i="37"/>
  <c r="B654" i="37"/>
  <c r="D653" i="37"/>
  <c r="B653" i="37"/>
  <c r="D652" i="37"/>
  <c r="B652" i="37"/>
  <c r="D651" i="37"/>
  <c r="B651" i="37"/>
  <c r="D650" i="37"/>
  <c r="B650" i="37"/>
  <c r="D649" i="37"/>
  <c r="B649" i="37"/>
  <c r="D648" i="37"/>
  <c r="B648" i="37"/>
  <c r="D647" i="37"/>
  <c r="B647" i="37"/>
  <c r="D646" i="37"/>
  <c r="B646" i="37"/>
  <c r="D645" i="37"/>
  <c r="B645" i="37"/>
  <c r="D644" i="37"/>
  <c r="B644" i="37"/>
  <c r="D643" i="37"/>
  <c r="B643" i="37"/>
  <c r="D642" i="37"/>
  <c r="B642" i="37"/>
  <c r="D641" i="37"/>
  <c r="B641" i="37"/>
  <c r="D640" i="37"/>
  <c r="B640" i="37"/>
  <c r="D639" i="37"/>
  <c r="B639" i="37"/>
  <c r="D638" i="37"/>
  <c r="B638" i="37"/>
  <c r="D637" i="37"/>
  <c r="B637" i="37"/>
  <c r="D636" i="37"/>
  <c r="B636" i="37"/>
  <c r="D635" i="37"/>
  <c r="B635" i="37"/>
  <c r="D634" i="37"/>
  <c r="B634" i="37"/>
  <c r="D633" i="37"/>
  <c r="B633" i="37"/>
  <c r="D632" i="37"/>
  <c r="B632" i="37"/>
  <c r="D631" i="37"/>
  <c r="B631" i="37"/>
  <c r="D630" i="37"/>
  <c r="B630" i="37"/>
  <c r="D629" i="37"/>
  <c r="B629" i="37"/>
  <c r="D628" i="37"/>
  <c r="B628" i="37"/>
  <c r="D627" i="37"/>
  <c r="B627" i="37"/>
  <c r="D626" i="37"/>
  <c r="B626" i="37"/>
  <c r="D625" i="37"/>
  <c r="B625" i="37"/>
  <c r="D624" i="37"/>
  <c r="B624" i="37"/>
  <c r="D623" i="37"/>
  <c r="B623" i="37"/>
  <c r="D622" i="37"/>
  <c r="B622" i="37"/>
  <c r="D621" i="37"/>
  <c r="B621" i="37"/>
  <c r="D620" i="37"/>
  <c r="B620" i="37"/>
  <c r="D619" i="37"/>
  <c r="B619" i="37"/>
  <c r="D618" i="37"/>
  <c r="B618" i="37"/>
  <c r="D617" i="37"/>
  <c r="B617" i="37"/>
  <c r="D616" i="37"/>
  <c r="B616" i="37"/>
  <c r="D615" i="37"/>
  <c r="B615" i="37"/>
  <c r="D614" i="37"/>
  <c r="B614" i="37"/>
  <c r="D613" i="37"/>
  <c r="B613" i="37"/>
  <c r="D612" i="37"/>
  <c r="B612" i="37"/>
  <c r="D611" i="37"/>
  <c r="B611" i="37"/>
  <c r="D610" i="37"/>
  <c r="B610" i="37"/>
  <c r="D609" i="37"/>
  <c r="B609" i="37"/>
  <c r="D608" i="37"/>
  <c r="B608" i="37"/>
  <c r="D607" i="37"/>
  <c r="B607" i="37"/>
  <c r="D606" i="37"/>
  <c r="B606" i="37"/>
  <c r="D605" i="37"/>
  <c r="B605" i="37"/>
  <c r="D604" i="37"/>
  <c r="B604" i="37"/>
  <c r="D603" i="37"/>
  <c r="B603" i="37"/>
  <c r="D602" i="37"/>
  <c r="B602" i="37"/>
  <c r="D601" i="37"/>
  <c r="B601" i="37"/>
  <c r="D600" i="37"/>
  <c r="B600" i="37"/>
  <c r="D599" i="37"/>
  <c r="B599" i="37"/>
  <c r="D598" i="37"/>
  <c r="B598" i="37"/>
  <c r="D597" i="37"/>
  <c r="B597" i="37"/>
  <c r="D596" i="37"/>
  <c r="B596" i="37"/>
  <c r="D595" i="37"/>
  <c r="B595" i="37"/>
  <c r="D594" i="37"/>
  <c r="B594" i="37"/>
  <c r="D593" i="37"/>
  <c r="B593" i="37"/>
  <c r="D592" i="37"/>
  <c r="B592" i="37"/>
  <c r="D591" i="37"/>
  <c r="B591" i="37"/>
  <c r="D590" i="37"/>
  <c r="B590" i="37"/>
  <c r="D589" i="37"/>
  <c r="B589" i="37"/>
  <c r="D588" i="37"/>
  <c r="B588" i="37"/>
  <c r="D587" i="37"/>
  <c r="B587" i="37"/>
  <c r="D586" i="37"/>
  <c r="B586" i="37"/>
  <c r="D585" i="37"/>
  <c r="B585" i="37"/>
  <c r="D584" i="37"/>
  <c r="B584" i="37"/>
  <c r="D583" i="37"/>
  <c r="B583" i="37"/>
  <c r="D582" i="37"/>
  <c r="B582" i="37"/>
  <c r="D581" i="37"/>
  <c r="B581" i="37"/>
  <c r="D580" i="37"/>
  <c r="B580" i="37"/>
  <c r="D579" i="37"/>
  <c r="B579" i="37"/>
  <c r="D578" i="37"/>
  <c r="B578" i="37"/>
  <c r="D577" i="37"/>
  <c r="B577" i="37"/>
  <c r="D576" i="37"/>
  <c r="B576" i="37"/>
  <c r="D575" i="37"/>
  <c r="B575" i="37"/>
  <c r="D574" i="37"/>
  <c r="B574" i="37"/>
  <c r="D573" i="37"/>
  <c r="B573" i="37"/>
  <c r="D572" i="37"/>
  <c r="B572" i="37"/>
  <c r="D571" i="37"/>
  <c r="B571" i="37"/>
  <c r="D570" i="37"/>
  <c r="B570" i="37"/>
  <c r="D569" i="37"/>
  <c r="B569" i="37"/>
  <c r="D568" i="37"/>
  <c r="B568" i="37"/>
  <c r="D567" i="37"/>
  <c r="B567" i="37"/>
  <c r="D566" i="37"/>
  <c r="B566" i="37"/>
  <c r="D565" i="37"/>
  <c r="B565" i="37"/>
  <c r="D564" i="37"/>
  <c r="B564" i="37"/>
  <c r="D563" i="37"/>
  <c r="B563" i="37"/>
  <c r="D562" i="37"/>
  <c r="B562" i="37"/>
  <c r="D561" i="37"/>
  <c r="B561" i="37"/>
  <c r="D560" i="37"/>
  <c r="B560" i="37"/>
  <c r="D559" i="37"/>
  <c r="B559" i="37"/>
  <c r="D558" i="37"/>
  <c r="B558" i="37"/>
  <c r="D557" i="37"/>
  <c r="B557" i="37"/>
  <c r="D556" i="37"/>
  <c r="B556" i="37"/>
  <c r="D555" i="37"/>
  <c r="B555" i="37"/>
  <c r="D554" i="37"/>
  <c r="B554" i="37"/>
  <c r="D553" i="37"/>
  <c r="B553" i="37"/>
  <c r="D552" i="37"/>
  <c r="B552" i="37"/>
  <c r="D551" i="37"/>
  <c r="B551" i="37"/>
  <c r="D550" i="37"/>
  <c r="B550" i="37"/>
  <c r="D549" i="37"/>
  <c r="B549" i="37"/>
  <c r="D548" i="37"/>
  <c r="B548" i="37"/>
  <c r="D547" i="37"/>
  <c r="B547" i="37"/>
  <c r="D546" i="37"/>
  <c r="B546" i="37"/>
  <c r="D545" i="37"/>
  <c r="B545" i="37"/>
  <c r="D544" i="37"/>
  <c r="B544" i="37"/>
  <c r="D543" i="37"/>
  <c r="B543" i="37"/>
  <c r="D542" i="37"/>
  <c r="B542" i="37"/>
  <c r="D541" i="37"/>
  <c r="B541" i="37"/>
  <c r="D540" i="37"/>
  <c r="B540" i="37"/>
  <c r="D539" i="37"/>
  <c r="B539" i="37"/>
  <c r="D538" i="37"/>
  <c r="B538" i="37"/>
  <c r="D537" i="37"/>
  <c r="B537" i="37"/>
  <c r="D536" i="37"/>
  <c r="B536" i="37"/>
  <c r="D535" i="37"/>
  <c r="B535" i="37"/>
  <c r="D534" i="37"/>
  <c r="B534" i="37"/>
  <c r="D533" i="37"/>
  <c r="B533" i="37"/>
  <c r="D532" i="37"/>
  <c r="B532" i="37"/>
  <c r="D531" i="37"/>
  <c r="B531" i="37"/>
  <c r="D530" i="37"/>
  <c r="B530" i="37"/>
  <c r="D529" i="37"/>
  <c r="B529" i="37"/>
  <c r="D528" i="37"/>
  <c r="B528" i="37"/>
  <c r="D527" i="37"/>
  <c r="B527" i="37"/>
  <c r="D526" i="37"/>
  <c r="B526" i="37"/>
  <c r="D525" i="37"/>
  <c r="B525" i="37"/>
  <c r="D524" i="37"/>
  <c r="B524" i="37"/>
  <c r="D523" i="37"/>
  <c r="B523" i="37"/>
  <c r="D522" i="37"/>
  <c r="B522" i="37"/>
  <c r="D521" i="37"/>
  <c r="B521" i="37"/>
  <c r="D520" i="37"/>
  <c r="B520" i="37"/>
  <c r="D519" i="37"/>
  <c r="B519" i="37"/>
  <c r="D518" i="37"/>
  <c r="B518" i="37"/>
  <c r="D517" i="37"/>
  <c r="B517" i="37"/>
  <c r="D516" i="37"/>
  <c r="B516" i="37"/>
  <c r="D515" i="37"/>
  <c r="B515" i="37"/>
  <c r="D514" i="37"/>
  <c r="B514" i="37"/>
  <c r="D513" i="37"/>
  <c r="B513" i="37"/>
  <c r="D512" i="37"/>
  <c r="B512" i="37"/>
  <c r="D511" i="37"/>
  <c r="B511" i="37"/>
  <c r="D510" i="37"/>
  <c r="B510" i="37"/>
  <c r="D509" i="37"/>
  <c r="B509" i="37"/>
  <c r="D508" i="37"/>
  <c r="B508" i="37"/>
  <c r="D507" i="37"/>
  <c r="B507" i="37"/>
  <c r="D506" i="37"/>
  <c r="B506" i="37"/>
  <c r="D505" i="37"/>
  <c r="B505" i="37"/>
  <c r="D504" i="37"/>
  <c r="B504" i="37"/>
  <c r="D503" i="37"/>
  <c r="B503" i="37"/>
  <c r="D502" i="37"/>
  <c r="B502" i="37"/>
  <c r="D501" i="37"/>
  <c r="B501" i="37"/>
  <c r="D500" i="37"/>
  <c r="B500" i="37"/>
  <c r="D499" i="37"/>
  <c r="B499" i="37"/>
  <c r="D498" i="37"/>
  <c r="B498" i="37"/>
  <c r="D497" i="37"/>
  <c r="B497" i="37"/>
  <c r="D496" i="37"/>
  <c r="B496" i="37"/>
  <c r="D495" i="37"/>
  <c r="B495" i="37"/>
  <c r="D494" i="37"/>
  <c r="B494" i="37"/>
  <c r="D493" i="37"/>
  <c r="B493" i="37"/>
  <c r="D492" i="37"/>
  <c r="B492" i="37"/>
  <c r="D491" i="37"/>
  <c r="B491" i="37"/>
  <c r="D490" i="37"/>
  <c r="B490" i="37"/>
  <c r="D489" i="37"/>
  <c r="B489" i="37"/>
  <c r="D488" i="37"/>
  <c r="B488" i="37"/>
  <c r="D487" i="37"/>
  <c r="B487" i="37"/>
  <c r="D486" i="37"/>
  <c r="B486" i="37"/>
  <c r="D485" i="37"/>
  <c r="B485" i="37"/>
  <c r="D484" i="37"/>
  <c r="B484" i="37"/>
  <c r="D483" i="37"/>
  <c r="B483" i="37"/>
  <c r="D482" i="37"/>
  <c r="B482" i="37"/>
  <c r="D481" i="37"/>
  <c r="B481" i="37"/>
  <c r="D480" i="37"/>
  <c r="B480" i="37"/>
  <c r="D479" i="37"/>
  <c r="B479" i="37"/>
  <c r="D478" i="37"/>
  <c r="B478" i="37"/>
  <c r="D477" i="37"/>
  <c r="B477" i="37"/>
  <c r="D476" i="37"/>
  <c r="B476" i="37"/>
  <c r="D475" i="37"/>
  <c r="B475" i="37"/>
  <c r="D474" i="37"/>
  <c r="B474" i="37"/>
  <c r="D473" i="37"/>
  <c r="B473" i="37"/>
  <c r="D472" i="37"/>
  <c r="B472" i="37"/>
  <c r="D471" i="37"/>
  <c r="B471" i="37"/>
  <c r="D470" i="37"/>
  <c r="B470" i="37"/>
  <c r="D469" i="37"/>
  <c r="B469" i="37"/>
  <c r="D468" i="37"/>
  <c r="B468" i="37"/>
  <c r="D467" i="37"/>
  <c r="B467" i="37"/>
  <c r="D466" i="37"/>
  <c r="B466" i="37"/>
  <c r="D465" i="37"/>
  <c r="B465" i="37"/>
  <c r="D464" i="37"/>
  <c r="B464" i="37"/>
  <c r="D463" i="37"/>
  <c r="B463" i="37"/>
  <c r="D462" i="37"/>
  <c r="B462" i="37"/>
  <c r="D461" i="37"/>
  <c r="B461" i="37"/>
  <c r="D460" i="37"/>
  <c r="B460" i="37"/>
  <c r="D459" i="37"/>
  <c r="B459" i="37"/>
  <c r="D458" i="37"/>
  <c r="B458" i="37"/>
  <c r="D457" i="37"/>
  <c r="B457" i="37"/>
  <c r="D456" i="37"/>
  <c r="B456" i="37"/>
  <c r="D455" i="37"/>
  <c r="B455" i="37"/>
  <c r="D454" i="37"/>
  <c r="B454" i="37"/>
  <c r="D453" i="37"/>
  <c r="B453" i="37"/>
  <c r="D452" i="37"/>
  <c r="B452" i="37"/>
  <c r="D451" i="37"/>
  <c r="B451" i="37"/>
  <c r="D450" i="37"/>
  <c r="B450" i="37"/>
  <c r="D449" i="37"/>
  <c r="B449" i="37"/>
  <c r="D448" i="37"/>
  <c r="B448" i="37"/>
  <c r="D447" i="37"/>
  <c r="B447" i="37"/>
  <c r="D446" i="37"/>
  <c r="B446" i="37"/>
  <c r="D445" i="37"/>
  <c r="B445" i="37"/>
  <c r="D444" i="37"/>
  <c r="B444" i="37"/>
  <c r="D443" i="37"/>
  <c r="B443" i="37"/>
  <c r="D442" i="37"/>
  <c r="B442" i="37"/>
  <c r="D441" i="37"/>
  <c r="B441" i="37"/>
  <c r="D440" i="37"/>
  <c r="B440" i="37"/>
  <c r="D439" i="37"/>
  <c r="B439" i="37"/>
  <c r="D438" i="37"/>
  <c r="B438" i="37"/>
  <c r="D437" i="37"/>
  <c r="B437" i="37"/>
  <c r="D436" i="37"/>
  <c r="B436" i="37"/>
  <c r="D435" i="37"/>
  <c r="B435" i="37"/>
  <c r="D434" i="37"/>
  <c r="B434" i="37"/>
  <c r="D433" i="37"/>
  <c r="B433" i="37"/>
  <c r="D432" i="37"/>
  <c r="B432" i="37"/>
  <c r="D431" i="37"/>
  <c r="B431" i="37"/>
  <c r="D430" i="37"/>
  <c r="B430" i="37"/>
  <c r="D429" i="37"/>
  <c r="B429" i="37"/>
  <c r="D428" i="37"/>
  <c r="B428" i="37"/>
  <c r="D427" i="37"/>
  <c r="B427" i="37"/>
  <c r="D426" i="37"/>
  <c r="B426" i="37"/>
  <c r="D425" i="37"/>
  <c r="B425" i="37"/>
  <c r="D424" i="37"/>
  <c r="B424" i="37"/>
  <c r="D423" i="37"/>
  <c r="B423" i="37"/>
  <c r="D422" i="37"/>
  <c r="B422" i="37"/>
  <c r="D421" i="37"/>
  <c r="B421" i="37"/>
  <c r="D420" i="37"/>
  <c r="B420" i="37"/>
  <c r="D419" i="37"/>
  <c r="B419" i="37"/>
  <c r="D418" i="37"/>
  <c r="B418" i="37"/>
  <c r="D417" i="37"/>
  <c r="B417" i="37"/>
  <c r="D416" i="37"/>
  <c r="B416" i="37"/>
  <c r="D415" i="37"/>
  <c r="B415" i="37"/>
  <c r="D414" i="37"/>
  <c r="B414" i="37"/>
  <c r="D413" i="37"/>
  <c r="B413" i="37"/>
  <c r="D412" i="37"/>
  <c r="B412" i="37"/>
  <c r="D411" i="37"/>
  <c r="B411" i="37"/>
  <c r="D410" i="37"/>
  <c r="B410" i="37"/>
  <c r="D409" i="37"/>
  <c r="B409" i="37"/>
  <c r="D408" i="37"/>
  <c r="B408" i="37"/>
  <c r="D407" i="37"/>
  <c r="B407" i="37"/>
  <c r="D406" i="37"/>
  <c r="B406" i="37"/>
  <c r="D405" i="37"/>
  <c r="B405" i="37"/>
  <c r="D404" i="37"/>
  <c r="B404" i="37"/>
  <c r="D403" i="37"/>
  <c r="B403" i="37"/>
  <c r="D402" i="37"/>
  <c r="B402" i="37"/>
  <c r="D401" i="37"/>
  <c r="B401" i="37"/>
  <c r="D400" i="37"/>
  <c r="B400" i="37"/>
  <c r="D399" i="37"/>
  <c r="B399" i="37"/>
  <c r="D398" i="37"/>
  <c r="B398" i="37"/>
  <c r="D397" i="37"/>
  <c r="B397" i="37"/>
  <c r="D396" i="37"/>
  <c r="B396" i="37"/>
  <c r="D395" i="37"/>
  <c r="B395" i="37"/>
  <c r="D394" i="37"/>
  <c r="B394" i="37"/>
  <c r="D393" i="37"/>
  <c r="B393" i="37"/>
  <c r="D392" i="37"/>
  <c r="B392" i="37"/>
  <c r="D391" i="37"/>
  <c r="B391" i="37"/>
  <c r="D390" i="37"/>
  <c r="B390" i="37"/>
  <c r="D389" i="37"/>
  <c r="B389" i="37"/>
  <c r="D388" i="37"/>
  <c r="B388" i="37"/>
  <c r="D387" i="37"/>
  <c r="B387" i="37"/>
  <c r="D386" i="37"/>
  <c r="B386" i="37"/>
  <c r="D385" i="37"/>
  <c r="B385" i="37"/>
  <c r="D384" i="37"/>
  <c r="B384" i="37"/>
  <c r="D383" i="37"/>
  <c r="B383" i="37"/>
  <c r="D382" i="37"/>
  <c r="B382" i="37"/>
  <c r="D381" i="37"/>
  <c r="B381" i="37"/>
  <c r="D380" i="37"/>
  <c r="B380" i="37"/>
  <c r="D379" i="37"/>
  <c r="B379" i="37"/>
  <c r="D378" i="37"/>
  <c r="B378" i="37"/>
  <c r="D377" i="37"/>
  <c r="B377" i="37"/>
  <c r="D376" i="37"/>
  <c r="B376" i="37"/>
  <c r="D375" i="37"/>
  <c r="B375" i="37"/>
  <c r="D374" i="37"/>
  <c r="B374" i="37"/>
  <c r="D373" i="37"/>
  <c r="B373" i="37"/>
  <c r="D372" i="37"/>
  <c r="B372" i="37"/>
  <c r="D371" i="37"/>
  <c r="B371" i="37"/>
  <c r="D370" i="37"/>
  <c r="B370" i="37"/>
  <c r="D369" i="37"/>
  <c r="B369" i="37"/>
  <c r="D368" i="37"/>
  <c r="B368" i="37"/>
  <c r="D367" i="37"/>
  <c r="B367" i="37"/>
  <c r="D366" i="37"/>
  <c r="B366" i="37"/>
  <c r="D365" i="37"/>
  <c r="B365" i="37"/>
  <c r="D364" i="37"/>
  <c r="B364" i="37"/>
  <c r="D363" i="37"/>
  <c r="B363" i="37"/>
  <c r="D362" i="37"/>
  <c r="B362" i="37"/>
  <c r="D361" i="37"/>
  <c r="B361" i="37"/>
  <c r="D360" i="37"/>
  <c r="B360" i="37"/>
  <c r="D359" i="37"/>
  <c r="B359" i="37"/>
  <c r="D358" i="37"/>
  <c r="B358" i="37"/>
  <c r="D357" i="37"/>
  <c r="B357" i="37"/>
  <c r="D356" i="37"/>
  <c r="B356" i="37"/>
  <c r="D355" i="37"/>
  <c r="B355" i="37"/>
  <c r="D354" i="37"/>
  <c r="B354" i="37"/>
  <c r="D353" i="37"/>
  <c r="B353" i="37"/>
  <c r="D352" i="37"/>
  <c r="B352" i="37"/>
  <c r="D351" i="37"/>
  <c r="B351" i="37"/>
  <c r="D350" i="37"/>
  <c r="B350" i="37"/>
  <c r="D349" i="37"/>
  <c r="B349" i="37"/>
  <c r="D348" i="37"/>
  <c r="B348" i="37"/>
  <c r="D347" i="37"/>
  <c r="B347" i="37"/>
  <c r="D346" i="37"/>
  <c r="B346" i="37"/>
  <c r="D345" i="37"/>
  <c r="B345" i="37"/>
  <c r="D344" i="37"/>
  <c r="B344" i="37"/>
  <c r="D343" i="37"/>
  <c r="B343" i="37"/>
  <c r="D342" i="37"/>
  <c r="B342" i="37"/>
  <c r="D341" i="37"/>
  <c r="B341" i="37"/>
  <c r="D340" i="37"/>
  <c r="B340" i="37"/>
  <c r="D339" i="37"/>
  <c r="B339" i="37"/>
  <c r="D338" i="37"/>
  <c r="B338" i="37"/>
  <c r="D337" i="37"/>
  <c r="B337" i="37"/>
  <c r="D336" i="37"/>
  <c r="B336" i="37"/>
  <c r="D335" i="37"/>
  <c r="B335" i="37"/>
  <c r="D334" i="37"/>
  <c r="B334" i="37"/>
  <c r="D333" i="37"/>
  <c r="B333" i="37"/>
  <c r="D332" i="37"/>
  <c r="B332" i="37"/>
  <c r="D331" i="37"/>
  <c r="B331" i="37"/>
  <c r="D330" i="37"/>
  <c r="B330" i="37"/>
  <c r="D329" i="37"/>
  <c r="B329" i="37"/>
  <c r="D328" i="37"/>
  <c r="B328" i="37"/>
  <c r="D327" i="37"/>
  <c r="B327" i="37"/>
  <c r="D326" i="37"/>
  <c r="B326" i="37"/>
  <c r="D325" i="37"/>
  <c r="B325" i="37"/>
  <c r="D324" i="37"/>
  <c r="B324" i="37"/>
  <c r="D323" i="37"/>
  <c r="B323" i="37"/>
  <c r="D322" i="37"/>
  <c r="B322" i="37"/>
  <c r="D321" i="37"/>
  <c r="B321" i="37"/>
  <c r="D320" i="37"/>
  <c r="B320" i="37"/>
  <c r="D319" i="37"/>
  <c r="B319" i="37"/>
  <c r="D318" i="37"/>
  <c r="B318" i="37"/>
  <c r="D317" i="37"/>
  <c r="B317" i="37"/>
  <c r="D316" i="37"/>
  <c r="B316" i="37"/>
  <c r="D315" i="37"/>
  <c r="B315" i="37"/>
  <c r="D314" i="37"/>
  <c r="B314" i="37"/>
  <c r="D313" i="37"/>
  <c r="B313" i="37"/>
  <c r="D312" i="37"/>
  <c r="B312" i="37"/>
  <c r="D311" i="37"/>
  <c r="B311" i="37"/>
  <c r="D310" i="37"/>
  <c r="B310" i="37"/>
  <c r="D309" i="37"/>
  <c r="B309" i="37"/>
  <c r="D308" i="37"/>
  <c r="B308" i="37"/>
  <c r="D307" i="37"/>
  <c r="B307" i="37"/>
  <c r="D306" i="37"/>
  <c r="B306" i="37"/>
  <c r="D305" i="37"/>
  <c r="B305" i="37"/>
  <c r="D304" i="37"/>
  <c r="B304" i="37"/>
  <c r="D303" i="37"/>
  <c r="B303" i="37"/>
  <c r="D302" i="37"/>
  <c r="B302" i="37"/>
  <c r="D301" i="37"/>
  <c r="B301" i="37"/>
  <c r="D300" i="37"/>
  <c r="B300" i="37"/>
  <c r="D299" i="37"/>
  <c r="B299" i="37"/>
  <c r="D298" i="37"/>
  <c r="B298" i="37"/>
  <c r="D297" i="37"/>
  <c r="B297" i="37"/>
  <c r="D296" i="37"/>
  <c r="B296" i="37"/>
  <c r="D295" i="37"/>
  <c r="B295" i="37"/>
  <c r="D294" i="37"/>
  <c r="B294" i="37"/>
  <c r="D293" i="37"/>
  <c r="B293" i="37"/>
  <c r="D292" i="37"/>
  <c r="B292" i="37"/>
  <c r="D291" i="37"/>
  <c r="B291" i="37"/>
  <c r="D290" i="37"/>
  <c r="B290" i="37"/>
  <c r="D289" i="37"/>
  <c r="B289" i="37"/>
  <c r="D288" i="37"/>
  <c r="B288" i="37"/>
  <c r="D287" i="37"/>
  <c r="B287" i="37"/>
  <c r="D286" i="37"/>
  <c r="B286" i="37"/>
  <c r="D285" i="37"/>
  <c r="B285" i="37"/>
  <c r="D284" i="37"/>
  <c r="B284" i="37"/>
  <c r="D283" i="37"/>
  <c r="B283" i="37"/>
  <c r="D282" i="37"/>
  <c r="B282" i="37"/>
  <c r="D281" i="37"/>
  <c r="B281" i="37"/>
  <c r="D280" i="37"/>
  <c r="B280" i="37"/>
  <c r="D279" i="37"/>
  <c r="B279" i="37"/>
  <c r="D278" i="37"/>
  <c r="B278" i="37"/>
  <c r="D277" i="37"/>
  <c r="B277" i="37"/>
  <c r="D276" i="37"/>
  <c r="B276" i="37"/>
  <c r="D275" i="37"/>
  <c r="B275" i="37"/>
  <c r="D274" i="37"/>
  <c r="B274" i="37"/>
  <c r="D273" i="37"/>
  <c r="B273" i="37"/>
  <c r="D272" i="37"/>
  <c r="B272" i="37"/>
  <c r="D271" i="37"/>
  <c r="B271" i="37"/>
  <c r="D270" i="37"/>
  <c r="B270" i="37"/>
  <c r="D269" i="37"/>
  <c r="B269" i="37"/>
  <c r="D268" i="37"/>
  <c r="B268" i="37"/>
  <c r="D267" i="37"/>
  <c r="B267" i="37"/>
  <c r="D266" i="37"/>
  <c r="B266" i="37"/>
  <c r="D265" i="37"/>
  <c r="B265" i="37"/>
  <c r="D264" i="37"/>
  <c r="B264" i="37"/>
  <c r="D263" i="37"/>
  <c r="B263" i="37"/>
  <c r="D262" i="37"/>
  <c r="B262" i="37"/>
  <c r="D261" i="37"/>
  <c r="B261" i="37"/>
  <c r="D260" i="37"/>
  <c r="B260" i="37"/>
  <c r="D259" i="37"/>
  <c r="B259" i="37"/>
  <c r="D258" i="37"/>
  <c r="B258" i="37"/>
  <c r="D257" i="37"/>
  <c r="B257" i="37"/>
  <c r="D256" i="37"/>
  <c r="B256" i="37"/>
  <c r="D255" i="37"/>
  <c r="B255" i="37"/>
  <c r="D254" i="37"/>
  <c r="B254" i="37"/>
  <c r="D253" i="37"/>
  <c r="B253" i="37"/>
  <c r="D252" i="37"/>
  <c r="B252" i="37"/>
  <c r="D251" i="37"/>
  <c r="B251" i="37"/>
  <c r="D250" i="37"/>
  <c r="B250" i="37"/>
  <c r="D249" i="37"/>
  <c r="B249" i="37"/>
  <c r="D248" i="37"/>
  <c r="B248" i="37"/>
  <c r="D247" i="37"/>
  <c r="B247" i="37"/>
  <c r="D246" i="37"/>
  <c r="B246" i="37"/>
  <c r="D245" i="37"/>
  <c r="B245" i="37"/>
  <c r="D244" i="37"/>
  <c r="B244" i="37"/>
  <c r="D243" i="37"/>
  <c r="B243" i="37"/>
  <c r="D242" i="37"/>
  <c r="B242" i="37"/>
  <c r="D241" i="37"/>
  <c r="B241" i="37"/>
  <c r="D240" i="37"/>
  <c r="B240" i="37"/>
  <c r="D239" i="37"/>
  <c r="B239" i="37"/>
  <c r="D238" i="37"/>
  <c r="B238" i="37"/>
  <c r="D237" i="37"/>
  <c r="B237" i="37"/>
  <c r="D236" i="37"/>
  <c r="B236" i="37"/>
  <c r="D235" i="37"/>
  <c r="B235" i="37"/>
  <c r="D234" i="37"/>
  <c r="B234" i="37"/>
  <c r="D233" i="37"/>
  <c r="B233" i="37"/>
  <c r="D232" i="37"/>
  <c r="B232" i="37"/>
  <c r="D231" i="37"/>
  <c r="B231" i="37"/>
  <c r="D230" i="37"/>
  <c r="B230" i="37"/>
  <c r="D229" i="37"/>
  <c r="B229" i="37"/>
  <c r="D228" i="37"/>
  <c r="B228" i="37"/>
  <c r="D227" i="37"/>
  <c r="B227" i="37"/>
  <c r="D226" i="37"/>
  <c r="B226" i="37"/>
  <c r="D225" i="37"/>
  <c r="B225" i="37"/>
  <c r="D224" i="37"/>
  <c r="B224" i="37"/>
  <c r="D223" i="37"/>
  <c r="B223" i="37"/>
  <c r="D222" i="37"/>
  <c r="B222" i="37"/>
  <c r="D221" i="37"/>
  <c r="B221" i="37"/>
  <c r="D220" i="37"/>
  <c r="B220" i="37"/>
  <c r="D219" i="37"/>
  <c r="B219" i="37"/>
  <c r="D218" i="37"/>
  <c r="B218" i="37"/>
  <c r="D217" i="37"/>
  <c r="B217" i="37"/>
  <c r="D216" i="37"/>
  <c r="B216" i="37"/>
  <c r="D215" i="37"/>
  <c r="B215" i="37"/>
  <c r="D214" i="37"/>
  <c r="B214" i="37"/>
  <c r="D213" i="37"/>
  <c r="B213" i="37"/>
  <c r="D212" i="37"/>
  <c r="B212" i="37"/>
  <c r="D211" i="37"/>
  <c r="B211" i="37"/>
  <c r="D210" i="37"/>
  <c r="B210" i="37"/>
  <c r="D209" i="37"/>
  <c r="B209" i="37"/>
  <c r="D208" i="37"/>
  <c r="B208" i="37"/>
  <c r="D207" i="37"/>
  <c r="B207" i="37"/>
  <c r="D206" i="37"/>
  <c r="B206" i="37"/>
  <c r="D205" i="37"/>
  <c r="B205" i="37"/>
  <c r="D204" i="37"/>
  <c r="B204" i="37"/>
  <c r="D203" i="37"/>
  <c r="B203" i="37"/>
  <c r="D202" i="37"/>
  <c r="B202" i="37"/>
  <c r="D201" i="37"/>
  <c r="B201" i="37"/>
  <c r="D200" i="37"/>
  <c r="B200" i="37"/>
  <c r="D199" i="37"/>
  <c r="B199" i="37"/>
  <c r="D198" i="37"/>
  <c r="B198" i="37"/>
  <c r="D197" i="37"/>
  <c r="B197" i="37"/>
  <c r="D196" i="37"/>
  <c r="B196" i="37"/>
  <c r="D195" i="37"/>
  <c r="B195" i="37"/>
  <c r="D194" i="37"/>
  <c r="B194" i="37"/>
  <c r="D193" i="37"/>
  <c r="B193" i="37"/>
  <c r="D192" i="37"/>
  <c r="B192" i="37"/>
  <c r="D191" i="37"/>
  <c r="B191" i="37"/>
  <c r="D190" i="37"/>
  <c r="B190" i="37"/>
  <c r="D189" i="37"/>
  <c r="B189" i="37"/>
  <c r="D188" i="37"/>
  <c r="B188" i="37"/>
  <c r="D187" i="37"/>
  <c r="B187" i="37"/>
  <c r="D186" i="37"/>
  <c r="B186" i="37"/>
  <c r="D185" i="37"/>
  <c r="B185" i="37"/>
  <c r="D184" i="37"/>
  <c r="B184" i="37"/>
  <c r="D183" i="37"/>
  <c r="B183" i="37"/>
  <c r="D182" i="37"/>
  <c r="B182" i="37"/>
  <c r="D181" i="37"/>
  <c r="B181" i="37"/>
  <c r="D180" i="37"/>
  <c r="B180" i="37"/>
  <c r="D179" i="37"/>
  <c r="B179" i="37"/>
  <c r="D178" i="37"/>
  <c r="B178" i="37"/>
  <c r="D177" i="37"/>
  <c r="B177" i="37"/>
  <c r="D176" i="37"/>
  <c r="B176" i="37"/>
  <c r="D175" i="37"/>
  <c r="B175" i="37"/>
  <c r="D174" i="37"/>
  <c r="B174" i="37"/>
  <c r="D173" i="37"/>
  <c r="B173" i="37"/>
  <c r="D172" i="37"/>
  <c r="B172" i="37"/>
  <c r="D171" i="37"/>
  <c r="B171" i="37"/>
  <c r="D170" i="37"/>
  <c r="B170" i="37"/>
  <c r="D169" i="37"/>
  <c r="B169" i="37"/>
  <c r="D168" i="37"/>
  <c r="B168" i="37"/>
  <c r="D167" i="37"/>
  <c r="B167" i="37"/>
  <c r="D166" i="37"/>
  <c r="B166" i="37"/>
  <c r="D165" i="37"/>
  <c r="B165" i="37"/>
  <c r="D164" i="37"/>
  <c r="B164" i="37"/>
  <c r="D163" i="37"/>
  <c r="B163" i="37"/>
  <c r="D162" i="37"/>
  <c r="B162" i="37"/>
  <c r="D161" i="37"/>
  <c r="B161" i="37"/>
  <c r="D160" i="37"/>
  <c r="B160" i="37"/>
  <c r="D159" i="37"/>
  <c r="B159" i="37"/>
  <c r="D158" i="37"/>
  <c r="B158" i="37"/>
  <c r="D157" i="37"/>
  <c r="B157" i="37"/>
  <c r="D156" i="37"/>
  <c r="B156" i="37"/>
  <c r="D155" i="37"/>
  <c r="B155" i="37"/>
  <c r="D154" i="37"/>
  <c r="B154" i="37"/>
  <c r="D153" i="37"/>
  <c r="B153" i="37"/>
  <c r="D152" i="37"/>
  <c r="B152" i="37"/>
  <c r="D151" i="37"/>
  <c r="B151" i="37"/>
  <c r="D150" i="37"/>
  <c r="B150" i="37"/>
  <c r="D149" i="37"/>
  <c r="B149" i="37"/>
  <c r="D148" i="37"/>
  <c r="B148" i="37"/>
  <c r="D147" i="37"/>
  <c r="B147" i="37"/>
  <c r="D146" i="37"/>
  <c r="B146" i="37"/>
  <c r="D145" i="37"/>
  <c r="B145" i="37"/>
  <c r="D144" i="37"/>
  <c r="B144" i="37"/>
  <c r="D143" i="37"/>
  <c r="B143" i="37"/>
  <c r="D142" i="37"/>
  <c r="B142" i="37"/>
  <c r="D141" i="37"/>
  <c r="B141" i="37"/>
  <c r="D140" i="37"/>
  <c r="B140" i="37"/>
  <c r="D139" i="37"/>
  <c r="B139" i="37"/>
  <c r="D138" i="37"/>
  <c r="B138" i="37"/>
  <c r="D137" i="37"/>
  <c r="B137" i="37"/>
  <c r="D136" i="37"/>
  <c r="B136" i="37"/>
  <c r="D135" i="37"/>
  <c r="B135" i="37"/>
  <c r="D134" i="37"/>
  <c r="B134" i="37"/>
  <c r="D133" i="37"/>
  <c r="B133" i="37"/>
  <c r="D132" i="37"/>
  <c r="B132" i="37"/>
  <c r="D131" i="37"/>
  <c r="B131" i="37"/>
  <c r="D130" i="37"/>
  <c r="B130" i="37"/>
  <c r="D129" i="37"/>
  <c r="B129" i="37"/>
  <c r="D128" i="37"/>
  <c r="B128" i="37"/>
  <c r="D127" i="37"/>
  <c r="B127" i="37"/>
  <c r="D126" i="37"/>
  <c r="B126" i="37"/>
  <c r="D125" i="37"/>
  <c r="B125" i="37"/>
  <c r="D124" i="37"/>
  <c r="B124" i="37"/>
  <c r="D123" i="37"/>
  <c r="B123" i="37"/>
  <c r="D122" i="37"/>
  <c r="B122" i="37"/>
  <c r="D121" i="37"/>
  <c r="B121" i="37"/>
  <c r="D120" i="37"/>
  <c r="B120" i="37"/>
  <c r="D119" i="37"/>
  <c r="B119" i="37"/>
  <c r="D118" i="37"/>
  <c r="B118" i="37"/>
  <c r="D117" i="37"/>
  <c r="B117" i="37"/>
  <c r="D116" i="37"/>
  <c r="B116" i="37"/>
  <c r="D115" i="37"/>
  <c r="B115" i="37"/>
  <c r="D114" i="37"/>
  <c r="B114" i="37"/>
  <c r="D113" i="37"/>
  <c r="B113" i="37"/>
  <c r="D112" i="37"/>
  <c r="B112" i="37"/>
  <c r="D111" i="37"/>
  <c r="B111" i="37"/>
  <c r="D110" i="37"/>
  <c r="B110" i="37"/>
  <c r="D109" i="37"/>
  <c r="B109" i="37"/>
  <c r="D108" i="37"/>
  <c r="B108" i="37"/>
  <c r="D107" i="37"/>
  <c r="B107" i="37"/>
  <c r="D106" i="37"/>
  <c r="B106" i="37"/>
  <c r="D105" i="37"/>
  <c r="B105" i="37"/>
  <c r="D104" i="37"/>
  <c r="B104" i="37"/>
  <c r="D103" i="37"/>
  <c r="B103" i="37"/>
  <c r="D102" i="37"/>
  <c r="B102" i="37"/>
  <c r="D101" i="37"/>
  <c r="B101" i="37"/>
  <c r="D100" i="37"/>
  <c r="B100" i="37"/>
  <c r="D99" i="37"/>
  <c r="B99" i="37"/>
  <c r="D98" i="37"/>
  <c r="B98" i="37"/>
  <c r="D97" i="37"/>
  <c r="B97" i="37"/>
  <c r="D96" i="37"/>
  <c r="B96" i="37"/>
  <c r="D95" i="37"/>
  <c r="B95" i="37"/>
  <c r="D94" i="37"/>
  <c r="B94" i="37"/>
  <c r="D93" i="37"/>
  <c r="B93" i="37"/>
  <c r="D92" i="37"/>
  <c r="B92" i="37"/>
  <c r="D91" i="37"/>
  <c r="B91" i="37"/>
  <c r="D90" i="37"/>
  <c r="B90" i="37"/>
  <c r="D89" i="37"/>
  <c r="B89" i="37"/>
  <c r="D88" i="37"/>
  <c r="B88" i="37"/>
  <c r="D87" i="37"/>
  <c r="B87" i="37"/>
  <c r="D86" i="37"/>
  <c r="B86" i="37"/>
  <c r="D85" i="37"/>
  <c r="B85" i="37"/>
  <c r="D84" i="37"/>
  <c r="B84" i="37"/>
  <c r="D83" i="37"/>
  <c r="B83" i="37"/>
  <c r="D82" i="37"/>
  <c r="B82" i="37"/>
  <c r="D81" i="37"/>
  <c r="B81" i="37"/>
  <c r="D80" i="37"/>
  <c r="B80" i="37"/>
  <c r="D79" i="37"/>
  <c r="B79" i="37"/>
  <c r="D78" i="37"/>
  <c r="B78" i="37"/>
  <c r="D77" i="37"/>
  <c r="B77" i="37"/>
  <c r="D76" i="37"/>
  <c r="B76" i="37"/>
  <c r="D75" i="37"/>
  <c r="B75" i="37"/>
  <c r="D74" i="37"/>
  <c r="B74" i="37"/>
  <c r="D73" i="37"/>
  <c r="B73" i="37"/>
  <c r="D72" i="37"/>
  <c r="B72" i="37"/>
  <c r="D71" i="37"/>
  <c r="B71" i="37"/>
  <c r="D70" i="37"/>
  <c r="B70" i="37"/>
  <c r="AD69" i="37"/>
  <c r="D69" i="37"/>
  <c r="B69" i="37"/>
  <c r="D68" i="37"/>
  <c r="B68" i="37"/>
  <c r="AB67" i="37"/>
  <c r="AA67" i="37"/>
  <c r="V67" i="37"/>
  <c r="D67" i="37"/>
  <c r="B67" i="37"/>
  <c r="AB66" i="37"/>
  <c r="AA66" i="37"/>
  <c r="V66" i="37"/>
  <c r="V69" i="37" s="1"/>
  <c r="D66" i="37"/>
  <c r="B66" i="37"/>
  <c r="AB65" i="37"/>
  <c r="AA65" i="37"/>
  <c r="V65" i="37"/>
  <c r="D65" i="37"/>
  <c r="B65" i="37"/>
  <c r="AB64" i="37"/>
  <c r="AA64" i="37"/>
  <c r="V64" i="37"/>
  <c r="D64" i="37"/>
  <c r="B64" i="37"/>
  <c r="AB63" i="37"/>
  <c r="AA63" i="37"/>
  <c r="V63" i="37"/>
  <c r="D63" i="37"/>
  <c r="B63" i="37"/>
  <c r="AB62" i="37"/>
  <c r="AA62" i="37"/>
  <c r="V62" i="37"/>
  <c r="D62" i="37"/>
  <c r="B62" i="37"/>
  <c r="AB61" i="37"/>
  <c r="AA61" i="37"/>
  <c r="V61" i="37"/>
  <c r="D61" i="37"/>
  <c r="B61" i="37"/>
  <c r="AB60" i="37"/>
  <c r="AA60" i="37"/>
  <c r="V60" i="37"/>
  <c r="D60" i="37"/>
  <c r="B60" i="37"/>
  <c r="AB59" i="37"/>
  <c r="AA59" i="37"/>
  <c r="V59" i="37"/>
  <c r="D59" i="37"/>
  <c r="B59" i="37"/>
  <c r="BD58" i="37"/>
  <c r="BC58" i="37"/>
  <c r="AX58" i="37"/>
  <c r="AU58" i="37"/>
  <c r="AY58" i="37" s="1"/>
  <c r="AT58" i="37"/>
  <c r="AP58" i="37"/>
  <c r="AO58" i="37"/>
  <c r="AB58" i="37"/>
  <c r="AA58" i="37"/>
  <c r="V58" i="37"/>
  <c r="D58" i="37"/>
  <c r="B58" i="37"/>
  <c r="BD57" i="37"/>
  <c r="BC57" i="37"/>
  <c r="AX57" i="37"/>
  <c r="AU57" i="37"/>
  <c r="AY57" i="37" s="1"/>
  <c r="AT57" i="37"/>
  <c r="AP57" i="37"/>
  <c r="AO57" i="37"/>
  <c r="AB57" i="37"/>
  <c r="AA57" i="37"/>
  <c r="V57" i="37"/>
  <c r="D57" i="37"/>
  <c r="B57" i="37"/>
  <c r="BD56" i="37"/>
  <c r="BC56" i="37"/>
  <c r="AX56" i="37"/>
  <c r="AU56" i="37"/>
  <c r="AY56" i="37" s="1"/>
  <c r="AT56" i="37"/>
  <c r="AP56" i="37"/>
  <c r="AO56" i="37"/>
  <c r="AB56" i="37"/>
  <c r="AA56" i="37"/>
  <c r="V56" i="37"/>
  <c r="D56" i="37"/>
  <c r="B56" i="37"/>
  <c r="BD55" i="37"/>
  <c r="BC55" i="37"/>
  <c r="AX55" i="37"/>
  <c r="AU55" i="37"/>
  <c r="AY55" i="37" s="1"/>
  <c r="AT55" i="37"/>
  <c r="AP55" i="37"/>
  <c r="AO55" i="37"/>
  <c r="AB55" i="37"/>
  <c r="AA55" i="37"/>
  <c r="V55" i="37"/>
  <c r="D55" i="37"/>
  <c r="B55" i="37"/>
  <c r="BD54" i="37"/>
  <c r="BC54" i="37"/>
  <c r="AX54" i="37"/>
  <c r="AU54" i="37"/>
  <c r="AY54" i="37" s="1"/>
  <c r="AT54" i="37"/>
  <c r="AP54" i="37"/>
  <c r="AO54" i="37"/>
  <c r="AB54" i="37"/>
  <c r="AA54" i="37"/>
  <c r="V54" i="37"/>
  <c r="D54" i="37"/>
  <c r="B54" i="37"/>
  <c r="BD53" i="37"/>
  <c r="BC53" i="37"/>
  <c r="AX53" i="37"/>
  <c r="AU53" i="37"/>
  <c r="AY53" i="37" s="1"/>
  <c r="AT53" i="37"/>
  <c r="AP53" i="37"/>
  <c r="AO53" i="37"/>
  <c r="AB53" i="37"/>
  <c r="AA53" i="37"/>
  <c r="V53" i="37"/>
  <c r="D53" i="37"/>
  <c r="B53" i="37"/>
  <c r="BD52" i="37"/>
  <c r="BC52" i="37"/>
  <c r="AX52" i="37"/>
  <c r="AU52" i="37"/>
  <c r="AY52" i="37" s="1"/>
  <c r="AT52" i="37"/>
  <c r="AP52" i="37"/>
  <c r="AO52" i="37"/>
  <c r="AB52" i="37"/>
  <c r="AA52" i="37"/>
  <c r="V52" i="37"/>
  <c r="D52" i="37"/>
  <c r="B52" i="37"/>
  <c r="BD51" i="37"/>
  <c r="BC51" i="37"/>
  <c r="AX51" i="37"/>
  <c r="AU51" i="37"/>
  <c r="AY51" i="37" s="1"/>
  <c r="AT51" i="37"/>
  <c r="AP51" i="37"/>
  <c r="AB51" i="37"/>
  <c r="AA51" i="37"/>
  <c r="V51" i="37"/>
  <c r="D51" i="37"/>
  <c r="B51" i="37"/>
  <c r="BD50" i="37"/>
  <c r="BC50" i="37"/>
  <c r="AX50" i="37"/>
  <c r="AU50" i="37"/>
  <c r="AY50" i="37" s="1"/>
  <c r="AT50" i="37"/>
  <c r="AP50" i="37"/>
  <c r="AO50" i="37"/>
  <c r="AB50" i="37"/>
  <c r="AA50" i="37"/>
  <c r="V50" i="37"/>
  <c r="D50" i="37"/>
  <c r="B50" i="37"/>
  <c r="BD49" i="37"/>
  <c r="BC49" i="37"/>
  <c r="AX49" i="37"/>
  <c r="AU49" i="37"/>
  <c r="AY49" i="37" s="1"/>
  <c r="AT49" i="37"/>
  <c r="AB49" i="37"/>
  <c r="AA49" i="37"/>
  <c r="V49" i="37"/>
  <c r="D49" i="37"/>
  <c r="B49" i="37"/>
  <c r="BD48" i="37"/>
  <c r="BC48" i="37"/>
  <c r="AX48" i="37"/>
  <c r="AT48" i="37"/>
  <c r="AP48" i="37"/>
  <c r="AO48" i="37"/>
  <c r="AB48" i="37"/>
  <c r="AA48" i="37"/>
  <c r="V48" i="37"/>
  <c r="D48" i="37"/>
  <c r="B48" i="37"/>
  <c r="BD47" i="37"/>
  <c r="BC47" i="37"/>
  <c r="AX47" i="37"/>
  <c r="AT47" i="37"/>
  <c r="AP47" i="37"/>
  <c r="AS47" i="37" s="1"/>
  <c r="AU48" i="37" s="1"/>
  <c r="AY48" i="37" s="1"/>
  <c r="AO47" i="37"/>
  <c r="AB47" i="37"/>
  <c r="AA47" i="37"/>
  <c r="V47" i="37"/>
  <c r="D47" i="37"/>
  <c r="B47" i="37"/>
  <c r="BD46" i="37"/>
  <c r="BC46" i="37"/>
  <c r="AX46" i="37"/>
  <c r="AT46" i="37"/>
  <c r="AP46" i="37"/>
  <c r="AS46" i="37" s="1"/>
  <c r="AO46" i="37"/>
  <c r="AL46" i="37"/>
  <c r="AB46" i="37"/>
  <c r="AA46" i="37"/>
  <c r="V46" i="37"/>
  <c r="D46" i="37"/>
  <c r="B46" i="37"/>
  <c r="BD45" i="37"/>
  <c r="BC45" i="37"/>
  <c r="AX45" i="37"/>
  <c r="AT45" i="37"/>
  <c r="AP45" i="37"/>
  <c r="AS45" i="37" s="1"/>
  <c r="AO45" i="37"/>
  <c r="AB45" i="37"/>
  <c r="AA45" i="37"/>
  <c r="V45" i="37"/>
  <c r="D45" i="37"/>
  <c r="B45" i="37"/>
  <c r="BD44" i="37"/>
  <c r="BC44" i="37"/>
  <c r="AX44" i="37"/>
  <c r="AT44" i="37"/>
  <c r="AP44" i="37"/>
  <c r="AS44" i="37" s="1"/>
  <c r="AO44" i="37"/>
  <c r="AB44" i="37"/>
  <c r="AA44" i="37"/>
  <c r="V44" i="37"/>
  <c r="D44" i="37"/>
  <c r="B44" i="37"/>
  <c r="BD43" i="37"/>
  <c r="BC43" i="37"/>
  <c r="AX43" i="37"/>
  <c r="AT43" i="37"/>
  <c r="AP43" i="37"/>
  <c r="AS43" i="37" s="1"/>
  <c r="AO43" i="37"/>
  <c r="AB43" i="37"/>
  <c r="AA43" i="37"/>
  <c r="V43" i="37"/>
  <c r="D43" i="37"/>
  <c r="B43" i="37"/>
  <c r="BD42" i="37"/>
  <c r="BC42" i="37"/>
  <c r="AX42" i="37"/>
  <c r="AT42" i="37"/>
  <c r="AS42" i="37"/>
  <c r="AB42" i="37"/>
  <c r="AA42" i="37"/>
  <c r="V42" i="37"/>
  <c r="D42" i="37"/>
  <c r="B42" i="37"/>
  <c r="BD41" i="37"/>
  <c r="BC41" i="37"/>
  <c r="AX41" i="37"/>
  <c r="AT41" i="37"/>
  <c r="AS41" i="37"/>
  <c r="AB41" i="37"/>
  <c r="AA41" i="37"/>
  <c r="V41" i="37"/>
  <c r="D41" i="37"/>
  <c r="B41" i="37"/>
  <c r="BD40" i="37"/>
  <c r="BC40" i="37"/>
  <c r="AX40" i="37"/>
  <c r="AT40" i="37"/>
  <c r="AS40" i="37"/>
  <c r="AB40" i="37"/>
  <c r="D40" i="37"/>
  <c r="B40" i="37"/>
  <c r="BD39" i="37"/>
  <c r="BC39" i="37"/>
  <c r="AX39" i="37"/>
  <c r="AT39" i="37"/>
  <c r="AS39" i="37"/>
  <c r="AB39" i="37"/>
  <c r="D39" i="37"/>
  <c r="B39" i="37"/>
  <c r="BD38" i="37"/>
  <c r="BC38" i="37"/>
  <c r="AX38" i="37"/>
  <c r="AT38" i="37"/>
  <c r="AS38" i="37"/>
  <c r="AB38" i="37"/>
  <c r="D38" i="37"/>
  <c r="B38" i="37"/>
  <c r="BD37" i="37"/>
  <c r="BC37" i="37"/>
  <c r="AX37" i="37"/>
  <c r="AT37" i="37"/>
  <c r="AS37" i="37"/>
  <c r="AB37" i="37"/>
  <c r="D37" i="37"/>
  <c r="B37" i="37"/>
  <c r="BD36" i="37"/>
  <c r="BC36" i="37"/>
  <c r="AX36" i="37"/>
  <c r="AT36" i="37"/>
  <c r="AS36" i="37"/>
  <c r="AB36" i="37"/>
  <c r="D36" i="37"/>
  <c r="B36" i="37"/>
  <c r="BD35" i="37"/>
  <c r="BC35" i="37"/>
  <c r="AX35" i="37"/>
  <c r="AT35" i="37"/>
  <c r="AS35" i="37"/>
  <c r="AB35" i="37"/>
  <c r="D35" i="37"/>
  <c r="B35" i="37"/>
  <c r="BD34" i="37"/>
  <c r="BC34" i="37"/>
  <c r="AX34" i="37"/>
  <c r="AT34" i="37"/>
  <c r="AS34" i="37"/>
  <c r="AB34" i="37"/>
  <c r="D34" i="37"/>
  <c r="B34" i="37"/>
  <c r="BD33" i="37"/>
  <c r="BC33" i="37"/>
  <c r="AX33" i="37"/>
  <c r="AT33" i="37"/>
  <c r="AS33" i="37"/>
  <c r="AB33" i="37"/>
  <c r="D33" i="37"/>
  <c r="B33" i="37"/>
  <c r="BD32" i="37"/>
  <c r="BC32" i="37"/>
  <c r="AX32" i="37"/>
  <c r="AT32" i="37"/>
  <c r="AS32" i="37"/>
  <c r="AB32" i="37"/>
  <c r="D32" i="37"/>
  <c r="B32" i="37"/>
  <c r="BD31" i="37"/>
  <c r="BC31" i="37"/>
  <c r="AX31" i="37"/>
  <c r="AT31" i="37"/>
  <c r="AS31" i="37"/>
  <c r="AB31" i="37"/>
  <c r="D31" i="37"/>
  <c r="B31" i="37"/>
  <c r="BB30" i="37"/>
  <c r="BC30" i="37" s="1"/>
  <c r="AX30" i="37"/>
  <c r="AT30" i="37"/>
  <c r="AS30" i="37"/>
  <c r="AB30" i="37"/>
  <c r="D30" i="37"/>
  <c r="B30" i="37"/>
  <c r="BB29" i="37"/>
  <c r="BD29" i="37" s="1"/>
  <c r="AX29" i="37"/>
  <c r="AT29" i="37"/>
  <c r="AS29" i="37"/>
  <c r="AB29" i="37"/>
  <c r="D29" i="37"/>
  <c r="B29" i="37"/>
  <c r="BB28" i="37"/>
  <c r="BD28" i="37" s="1"/>
  <c r="AX28" i="37"/>
  <c r="AT28" i="37"/>
  <c r="AS28" i="37"/>
  <c r="AB28" i="37"/>
  <c r="D28" i="37"/>
  <c r="B28" i="37"/>
  <c r="BB27" i="37"/>
  <c r="BD27" i="37" s="1"/>
  <c r="AX27" i="37"/>
  <c r="AT27" i="37"/>
  <c r="AS27" i="37"/>
  <c r="AB27" i="37"/>
  <c r="D27" i="37"/>
  <c r="B27" i="37"/>
  <c r="BB26" i="37"/>
  <c r="BC26" i="37" s="1"/>
  <c r="AX26" i="37"/>
  <c r="AT26" i="37"/>
  <c r="AS26" i="37"/>
  <c r="AB26" i="37"/>
  <c r="D26" i="37"/>
  <c r="B26" i="37"/>
  <c r="BB25" i="37"/>
  <c r="BC25" i="37" s="1"/>
  <c r="AX25" i="37"/>
  <c r="AT25" i="37"/>
  <c r="AS25" i="37"/>
  <c r="AB25" i="37"/>
  <c r="D25" i="37"/>
  <c r="B25" i="37"/>
  <c r="BB24" i="37"/>
  <c r="BC24" i="37" s="1"/>
  <c r="AX24" i="37"/>
  <c r="AT24" i="37"/>
  <c r="AS24" i="37"/>
  <c r="AB24" i="37"/>
  <c r="D24" i="37"/>
  <c r="B24" i="37"/>
  <c r="BB23" i="37"/>
  <c r="BC23" i="37" s="1"/>
  <c r="AX23" i="37"/>
  <c r="AT23" i="37"/>
  <c r="AS23" i="37"/>
  <c r="AB23" i="37"/>
  <c r="D23" i="37"/>
  <c r="B23" i="37"/>
  <c r="BB22" i="37"/>
  <c r="BC22" i="37" s="1"/>
  <c r="AX22" i="37"/>
  <c r="AT22" i="37"/>
  <c r="AS22" i="37"/>
  <c r="AB22" i="37"/>
  <c r="D22" i="37"/>
  <c r="B22" i="37"/>
  <c r="BB21" i="37"/>
  <c r="BD21" i="37" s="1"/>
  <c r="AX21" i="37"/>
  <c r="AT21" i="37"/>
  <c r="AS21" i="37"/>
  <c r="AB21" i="37"/>
  <c r="D21" i="37"/>
  <c r="B21" i="37"/>
  <c r="BB20" i="37"/>
  <c r="BD20" i="37" s="1"/>
  <c r="AX20" i="37"/>
  <c r="AT20" i="37"/>
  <c r="AS20" i="37"/>
  <c r="AB20" i="37"/>
  <c r="D20" i="37"/>
  <c r="B20" i="37"/>
  <c r="BB19" i="37"/>
  <c r="BC19" i="37" s="1"/>
  <c r="AX19" i="37"/>
  <c r="AT19" i="37"/>
  <c r="AS19" i="37"/>
  <c r="AB19" i="37"/>
  <c r="D19" i="37"/>
  <c r="B19" i="37"/>
  <c r="BB18" i="37"/>
  <c r="BC18" i="37" s="1"/>
  <c r="AX18" i="37"/>
  <c r="AT18" i="37"/>
  <c r="AS18" i="37"/>
  <c r="AB18" i="37"/>
  <c r="D18" i="37"/>
  <c r="B18" i="37"/>
  <c r="BB17" i="37"/>
  <c r="BC17" i="37" s="1"/>
  <c r="AX17" i="37"/>
  <c r="AT17" i="37"/>
  <c r="AS17" i="37"/>
  <c r="AB17" i="37"/>
  <c r="D17" i="37"/>
  <c r="B17" i="37"/>
  <c r="BB16" i="37"/>
  <c r="BC16" i="37" s="1"/>
  <c r="AX16" i="37"/>
  <c r="AT16" i="37"/>
  <c r="AS16" i="37"/>
  <c r="AB16" i="37"/>
  <c r="D16" i="37"/>
  <c r="B16" i="37"/>
  <c r="BB15" i="37"/>
  <c r="BC15" i="37" s="1"/>
  <c r="AX15" i="37"/>
  <c r="AT15" i="37"/>
  <c r="AS15" i="37"/>
  <c r="AB15" i="37"/>
  <c r="D15" i="37"/>
  <c r="B15" i="37"/>
  <c r="BB14" i="37"/>
  <c r="BC14" i="37" s="1"/>
  <c r="AX14" i="37"/>
  <c r="AT14" i="37"/>
  <c r="AS14" i="37"/>
  <c r="AB14" i="37"/>
  <c r="D14" i="37"/>
  <c r="B14" i="37"/>
  <c r="BB13" i="37"/>
  <c r="BD13" i="37" s="1"/>
  <c r="AX13" i="37"/>
  <c r="AT13" i="37"/>
  <c r="AS13" i="37"/>
  <c r="AB13" i="37"/>
  <c r="D13" i="37"/>
  <c r="B13" i="37"/>
  <c r="BB12" i="37"/>
  <c r="BD12" i="37" s="1"/>
  <c r="AX12" i="37"/>
  <c r="AT12" i="37"/>
  <c r="AS12" i="37"/>
  <c r="AB12" i="37"/>
  <c r="D12" i="37"/>
  <c r="B12" i="37"/>
  <c r="BB11" i="37"/>
  <c r="BD11" i="37" s="1"/>
  <c r="AX11" i="37"/>
  <c r="AT11" i="37"/>
  <c r="AS11" i="37"/>
  <c r="AB11" i="37"/>
  <c r="D11" i="37"/>
  <c r="B11" i="37"/>
  <c r="BB10" i="37"/>
  <c r="BC10" i="37" s="1"/>
  <c r="AX10" i="37"/>
  <c r="AT10" i="37"/>
  <c r="AS10" i="37"/>
  <c r="AB10" i="37"/>
  <c r="D10" i="37"/>
  <c r="B10" i="37"/>
  <c r="BB9" i="37"/>
  <c r="BD9" i="37" s="1"/>
  <c r="AX9" i="37"/>
  <c r="AT9" i="37"/>
  <c r="AS9" i="37"/>
  <c r="AB9" i="37"/>
  <c r="D9" i="37"/>
  <c r="B9" i="37"/>
  <c r="BB8" i="37"/>
  <c r="BC8" i="37" s="1"/>
  <c r="AX8" i="37"/>
  <c r="AT8" i="37"/>
  <c r="AS8" i="37"/>
  <c r="AB8" i="37"/>
  <c r="D8" i="37"/>
  <c r="B8" i="37"/>
  <c r="BB7" i="37"/>
  <c r="BC7" i="37" s="1"/>
  <c r="AX7" i="37"/>
  <c r="AT7" i="37"/>
  <c r="AS7" i="37"/>
  <c r="AB7" i="37"/>
  <c r="D7" i="37"/>
  <c r="B7" i="37"/>
  <c r="AY6" i="37"/>
  <c r="AX6" i="37"/>
  <c r="AS6" i="37"/>
  <c r="AB6" i="37"/>
  <c r="D6" i="37"/>
  <c r="B6" i="37"/>
  <c r="BB1" i="37"/>
  <c r="BC9" i="37" l="1"/>
  <c r="AU9" i="37"/>
  <c r="AY9" i="37" s="1"/>
  <c r="AU31" i="37"/>
  <c r="AY31" i="37" s="1"/>
  <c r="AU43" i="37"/>
  <c r="AY43" i="37" s="1"/>
  <c r="AU25" i="37"/>
  <c r="AY25" i="37" s="1"/>
  <c r="BD25" i="37"/>
  <c r="BD26" i="37"/>
  <c r="BC27" i="37"/>
  <c r="BC28" i="37"/>
  <c r="BC29" i="37"/>
  <c r="E787" i="37"/>
  <c r="AC61" i="37"/>
  <c r="AC64" i="37"/>
  <c r="AC65" i="37"/>
  <c r="AU34" i="37"/>
  <c r="AY34" i="37" s="1"/>
  <c r="AU38" i="37"/>
  <c r="AY38" i="37" s="1"/>
  <c r="D137" i="42"/>
  <c r="AE171" i="44"/>
  <c r="AU15" i="37"/>
  <c r="AY15" i="37" s="1"/>
  <c r="E788" i="37"/>
  <c r="E814" i="37"/>
  <c r="C839" i="37"/>
  <c r="E848" i="37"/>
  <c r="E856" i="37"/>
  <c r="E864" i="37"/>
  <c r="E868" i="37"/>
  <c r="E872" i="37"/>
  <c r="E876" i="37"/>
  <c r="E880" i="37"/>
  <c r="E884" i="37"/>
  <c r="I884" i="37" s="1"/>
  <c r="J884" i="37" s="1"/>
  <c r="E888" i="37"/>
  <c r="E892" i="37"/>
  <c r="E896" i="37"/>
  <c r="E900" i="37"/>
  <c r="E904" i="37"/>
  <c r="E908" i="37"/>
  <c r="E912" i="37"/>
  <c r="E916" i="37"/>
  <c r="E920" i="37"/>
  <c r="E924" i="37"/>
  <c r="E928" i="37"/>
  <c r="E932" i="37"/>
  <c r="E936" i="37"/>
  <c r="E940" i="37"/>
  <c r="E944" i="37"/>
  <c r="E948" i="37"/>
  <c r="E952" i="37"/>
  <c r="E956" i="37"/>
  <c r="E960" i="37"/>
  <c r="E964" i="37"/>
  <c r="E968" i="37"/>
  <c r="E972" i="37"/>
  <c r="E976" i="37"/>
  <c r="E980" i="37"/>
  <c r="E984" i="37"/>
  <c r="E988" i="37"/>
  <c r="E1004" i="37"/>
  <c r="E1020" i="37"/>
  <c r="E1036" i="37"/>
  <c r="E1052" i="37"/>
  <c r="E1060" i="37"/>
  <c r="E1100" i="37"/>
  <c r="E1108" i="37"/>
  <c r="E1116" i="37"/>
  <c r="E1124" i="37"/>
  <c r="E1132" i="37"/>
  <c r="E1140" i="37"/>
  <c r="E1148" i="37"/>
  <c r="E1172" i="37"/>
  <c r="C2793" i="37"/>
  <c r="AE19" i="44"/>
  <c r="C2841" i="37"/>
  <c r="AE29" i="44"/>
  <c r="E815" i="37"/>
  <c r="E834" i="37"/>
  <c r="E860" i="37"/>
  <c r="C852" i="37"/>
  <c r="C860" i="37"/>
  <c r="C868" i="37"/>
  <c r="C876" i="37"/>
  <c r="C896" i="37"/>
  <c r="C904" i="37"/>
  <c r="C912" i="37"/>
  <c r="C920" i="37"/>
  <c r="C1168" i="37"/>
  <c r="C1697" i="37"/>
  <c r="E2478" i="37"/>
  <c r="C2713" i="37"/>
  <c r="C2777" i="37"/>
  <c r="C2809" i="37"/>
  <c r="C2825" i="37"/>
  <c r="C2857" i="37"/>
  <c r="C2873" i="37"/>
  <c r="C2889" i="37"/>
  <c r="E816" i="37"/>
  <c r="AU45" i="37"/>
  <c r="AY45" i="37" s="1"/>
  <c r="C824" i="37"/>
  <c r="E842" i="37"/>
  <c r="E852" i="37"/>
  <c r="AU17" i="37"/>
  <c r="AY17" i="37" s="1"/>
  <c r="C842" i="37"/>
  <c r="C848" i="37"/>
  <c r="C856" i="37"/>
  <c r="C864" i="37"/>
  <c r="C872" i="37"/>
  <c r="C880" i="37"/>
  <c r="C900" i="37"/>
  <c r="C908" i="37"/>
  <c r="C916" i="37"/>
  <c r="AC53" i="37"/>
  <c r="E795" i="37"/>
  <c r="AU42" i="37"/>
  <c r="AY42" i="37" s="1"/>
  <c r="AC41" i="37"/>
  <c r="D136" i="42"/>
  <c r="AE199" i="44"/>
  <c r="AE201" i="44"/>
  <c r="AE197" i="44"/>
  <c r="AE200" i="44"/>
  <c r="AE198" i="44"/>
  <c r="E782" i="37"/>
  <c r="I782" i="37" s="1"/>
  <c r="J782" i="37" s="1"/>
  <c r="E785" i="37"/>
  <c r="BD19" i="37"/>
  <c r="E796" i="37"/>
  <c r="E786" i="37"/>
  <c r="BD17" i="37"/>
  <c r="BD18" i="37"/>
  <c r="C1756" i="37"/>
  <c r="E2305" i="37"/>
  <c r="C2412" i="37"/>
  <c r="E2417" i="37"/>
  <c r="E2433" i="37"/>
  <c r="AU33" i="37"/>
  <c r="AY33" i="37" s="1"/>
  <c r="C782" i="37"/>
  <c r="AC44" i="37"/>
  <c r="C788" i="37"/>
  <c r="E801" i="37"/>
  <c r="E803" i="37"/>
  <c r="E810" i="37"/>
  <c r="E812" i="37"/>
  <c r="C815" i="37"/>
  <c r="E830" i="37"/>
  <c r="E790" i="37"/>
  <c r="C884" i="37"/>
  <c r="C783" i="37"/>
  <c r="E784" i="37"/>
  <c r="BD10" i="37"/>
  <c r="BC11" i="37"/>
  <c r="BC12" i="37"/>
  <c r="BC13" i="37"/>
  <c r="C790" i="37"/>
  <c r="AC47" i="37"/>
  <c r="C793" i="37"/>
  <c r="C794" i="37"/>
  <c r="BC20" i="37"/>
  <c r="BC21" i="37"/>
  <c r="C798" i="37"/>
  <c r="AC54" i="37"/>
  <c r="C801" i="37"/>
  <c r="C802" i="37"/>
  <c r="C803" i="37"/>
  <c r="C804" i="37"/>
  <c r="E806" i="37"/>
  <c r="E807" i="37"/>
  <c r="E808" i="37"/>
  <c r="E809" i="37"/>
  <c r="C810" i="37"/>
  <c r="C812" i="37"/>
  <c r="C819" i="37"/>
  <c r="E823" i="37"/>
  <c r="C826" i="37"/>
  <c r="E828" i="37"/>
  <c r="C830" i="37"/>
  <c r="C832" i="37"/>
  <c r="E840" i="37"/>
  <c r="C844" i="37"/>
  <c r="E851" i="37"/>
  <c r="E859" i="37"/>
  <c r="E867" i="37"/>
  <c r="E875" i="37"/>
  <c r="E883" i="37"/>
  <c r="E891" i="37"/>
  <c r="E899" i="37"/>
  <c r="I899" i="37" s="1"/>
  <c r="J899" i="37" s="1"/>
  <c r="E1175" i="37"/>
  <c r="E1707" i="37"/>
  <c r="E1723" i="37"/>
  <c r="E1739" i="37"/>
  <c r="C1958" i="37"/>
  <c r="C1966" i="37"/>
  <c r="C1974" i="37"/>
  <c r="C1982" i="37"/>
  <c r="C1998" i="37"/>
  <c r="C2006" i="37"/>
  <c r="E2779" i="37"/>
  <c r="E2795" i="37"/>
  <c r="E2811" i="37"/>
  <c r="E2827" i="37"/>
  <c r="E2843" i="37"/>
  <c r="E2859" i="37"/>
  <c r="E2875" i="37"/>
  <c r="E2891" i="37"/>
  <c r="E1068" i="37"/>
  <c r="C796" i="37"/>
  <c r="I796" i="37" s="1"/>
  <c r="J796" i="37" s="1"/>
  <c r="C789" i="37"/>
  <c r="E800" i="37"/>
  <c r="I800" i="37" s="1"/>
  <c r="J800" i="37" s="1"/>
  <c r="C808" i="37"/>
  <c r="C840" i="37"/>
  <c r="C847" i="37"/>
  <c r="C859" i="37"/>
  <c r="C871" i="37"/>
  <c r="C887" i="37"/>
  <c r="C903" i="37"/>
  <c r="C915" i="37"/>
  <c r="C927" i="37"/>
  <c r="C943" i="37"/>
  <c r="C955" i="37"/>
  <c r="C967" i="37"/>
  <c r="C983" i="37"/>
  <c r="C995" i="37"/>
  <c r="C1007" i="37"/>
  <c r="C1019" i="37"/>
  <c r="C1031" i="37"/>
  <c r="C1047" i="37"/>
  <c r="C1063" i="37"/>
  <c r="C1075" i="37"/>
  <c r="C1087" i="37"/>
  <c r="C1103" i="37"/>
  <c r="C1115" i="37"/>
  <c r="C1131" i="37"/>
  <c r="C1143" i="37"/>
  <c r="C1159" i="37"/>
  <c r="C1171" i="37"/>
  <c r="C1183" i="37"/>
  <c r="C1199" i="37"/>
  <c r="C1215" i="37"/>
  <c r="C1227" i="37"/>
  <c r="C1239" i="37"/>
  <c r="C1251" i="37"/>
  <c r="C1259" i="37"/>
  <c r="C1267" i="37"/>
  <c r="C1275" i="37"/>
  <c r="C1283" i="37"/>
  <c r="C1291" i="37"/>
  <c r="C1299" i="37"/>
  <c r="C1303" i="37"/>
  <c r="C1311" i="37"/>
  <c r="C1323" i="37"/>
  <c r="C1331" i="37"/>
  <c r="C1339" i="37"/>
  <c r="C1347" i="37"/>
  <c r="C1355" i="37"/>
  <c r="C1367" i="37"/>
  <c r="C1375" i="37"/>
  <c r="C1383" i="37"/>
  <c r="C1391" i="37"/>
  <c r="C1399" i="37"/>
  <c r="C1407" i="37"/>
  <c r="C1415" i="37"/>
  <c r="C1423" i="37"/>
  <c r="C1431" i="37"/>
  <c r="C1439" i="37"/>
  <c r="C1447" i="37"/>
  <c r="C1455" i="37"/>
  <c r="C1463" i="37"/>
  <c r="C1479" i="37"/>
  <c r="C1563" i="37"/>
  <c r="C1571" i="37"/>
  <c r="C1579" i="37"/>
  <c r="C1587" i="37"/>
  <c r="C1595" i="37"/>
  <c r="C1603" i="37"/>
  <c r="C1611" i="37"/>
  <c r="C1619" i="37"/>
  <c r="C1627" i="37"/>
  <c r="C1635" i="37"/>
  <c r="C1643" i="37"/>
  <c r="C1651" i="37"/>
  <c r="C1659" i="37"/>
  <c r="C1667" i="37"/>
  <c r="C1675" i="37"/>
  <c r="E1680" i="37"/>
  <c r="E1688" i="37"/>
  <c r="E1928" i="37"/>
  <c r="C2307" i="37"/>
  <c r="C2315" i="37"/>
  <c r="C2323" i="37"/>
  <c r="C2331" i="37"/>
  <c r="C2339" i="37"/>
  <c r="C2347" i="37"/>
  <c r="C2355" i="37"/>
  <c r="E2464" i="37"/>
  <c r="BC60" i="37"/>
  <c r="C795" i="37"/>
  <c r="C892" i="37"/>
  <c r="E792" i="37"/>
  <c r="I792" i="37" s="1"/>
  <c r="J792" i="37" s="1"/>
  <c r="C806" i="37"/>
  <c r="C813" i="37"/>
  <c r="C823" i="37"/>
  <c r="E843" i="37"/>
  <c r="C853" i="37"/>
  <c r="C861" i="37"/>
  <c r="C875" i="37"/>
  <c r="C883" i="37"/>
  <c r="C895" i="37"/>
  <c r="C907" i="37"/>
  <c r="C919" i="37"/>
  <c r="C931" i="37"/>
  <c r="C939" i="37"/>
  <c r="C951" i="37"/>
  <c r="C963" i="37"/>
  <c r="C975" i="37"/>
  <c r="C987" i="37"/>
  <c r="C999" i="37"/>
  <c r="C1011" i="37"/>
  <c r="C1023" i="37"/>
  <c r="C1035" i="37"/>
  <c r="C1043" i="37"/>
  <c r="C1055" i="37"/>
  <c r="C1067" i="37"/>
  <c r="C1079" i="37"/>
  <c r="C1091" i="37"/>
  <c r="C1099" i="37"/>
  <c r="C1111" i="37"/>
  <c r="C1123" i="37"/>
  <c r="C1135" i="37"/>
  <c r="C1147" i="37"/>
  <c r="C1155" i="37"/>
  <c r="C1167" i="37"/>
  <c r="C1179" i="37"/>
  <c r="C1191" i="37"/>
  <c r="C1203" i="37"/>
  <c r="C1211" i="37"/>
  <c r="C1223" i="37"/>
  <c r="C1235" i="37"/>
  <c r="C1243" i="37"/>
  <c r="C1255" i="37"/>
  <c r="C1263" i="37"/>
  <c r="C1271" i="37"/>
  <c r="C1279" i="37"/>
  <c r="C1287" i="37"/>
  <c r="C1295" i="37"/>
  <c r="C1307" i="37"/>
  <c r="C1315" i="37"/>
  <c r="C1327" i="37"/>
  <c r="C1335" i="37"/>
  <c r="C1343" i="37"/>
  <c r="C1351" i="37"/>
  <c r="C1359" i="37"/>
  <c r="C1363" i="37"/>
  <c r="C1371" i="37"/>
  <c r="C1379" i="37"/>
  <c r="C1387" i="37"/>
  <c r="C1395" i="37"/>
  <c r="C1403" i="37"/>
  <c r="C1411" i="37"/>
  <c r="C1419" i="37"/>
  <c r="C1427" i="37"/>
  <c r="C1435" i="37"/>
  <c r="C1443" i="37"/>
  <c r="C1451" i="37"/>
  <c r="C1459" i="37"/>
  <c r="C1467" i="37"/>
  <c r="C1471" i="37"/>
  <c r="C1475" i="37"/>
  <c r="C1483" i="37"/>
  <c r="C1487" i="37"/>
  <c r="C1491" i="37"/>
  <c r="C1495" i="37"/>
  <c r="C1499" i="37"/>
  <c r="C1503" i="37"/>
  <c r="C1507" i="37"/>
  <c r="C1511" i="37"/>
  <c r="C1515" i="37"/>
  <c r="C1519" i="37"/>
  <c r="C1523" i="37"/>
  <c r="C1527" i="37"/>
  <c r="C1531" i="37"/>
  <c r="C1535" i="37"/>
  <c r="C1539" i="37"/>
  <c r="C1543" i="37"/>
  <c r="C1547" i="37"/>
  <c r="C1551" i="37"/>
  <c r="C1555" i="37"/>
  <c r="C792" i="37"/>
  <c r="C800" i="37"/>
  <c r="AU41" i="37"/>
  <c r="AY41" i="37" s="1"/>
  <c r="E818" i="37"/>
  <c r="AU46" i="37"/>
  <c r="AY46" i="37" s="1"/>
  <c r="BC61" i="37"/>
  <c r="E833" i="37"/>
  <c r="C835" i="37"/>
  <c r="E838" i="37"/>
  <c r="C843" i="37"/>
  <c r="E846" i="37"/>
  <c r="E850" i="37"/>
  <c r="I850" i="37" s="1"/>
  <c r="J850" i="37" s="1"/>
  <c r="E854" i="37"/>
  <c r="E858" i="37"/>
  <c r="E862" i="37"/>
  <c r="E866" i="37"/>
  <c r="I866" i="37" s="1"/>
  <c r="J866" i="37" s="1"/>
  <c r="E870" i="37"/>
  <c r="E874" i="37"/>
  <c r="E878" i="37"/>
  <c r="E882" i="37"/>
  <c r="I882" i="37" s="1"/>
  <c r="J882" i="37" s="1"/>
  <c r="E886" i="37"/>
  <c r="E890" i="37"/>
  <c r="E894" i="37"/>
  <c r="E898" i="37"/>
  <c r="I898" i="37" s="1"/>
  <c r="J898" i="37" s="1"/>
  <c r="E902" i="37"/>
  <c r="E906" i="37"/>
  <c r="E910" i="37"/>
  <c r="E914" i="37"/>
  <c r="I914" i="37" s="1"/>
  <c r="J914" i="37" s="1"/>
  <c r="E918" i="37"/>
  <c r="E922" i="37"/>
  <c r="E1154" i="37"/>
  <c r="E1158" i="37"/>
  <c r="E1162" i="37"/>
  <c r="E1557" i="37"/>
  <c r="E1565" i="37"/>
  <c r="E1573" i="37"/>
  <c r="E1581" i="37"/>
  <c r="E1589" i="37"/>
  <c r="E1597" i="37"/>
  <c r="E1605" i="37"/>
  <c r="I1605" i="37" s="1"/>
  <c r="J1605" i="37" s="1"/>
  <c r="E1613" i="37"/>
  <c r="E1621" i="37"/>
  <c r="E1629" i="37"/>
  <c r="E1637" i="37"/>
  <c r="E1645" i="37"/>
  <c r="E1653" i="37"/>
  <c r="E1661" i="37"/>
  <c r="E1669" i="37"/>
  <c r="C1752" i="37"/>
  <c r="C1760" i="37"/>
  <c r="C1776" i="37"/>
  <c r="C1792" i="37"/>
  <c r="C1808" i="37"/>
  <c r="C1824" i="37"/>
  <c r="C1840" i="37"/>
  <c r="C1856" i="37"/>
  <c r="C1872" i="37"/>
  <c r="C1888" i="37"/>
  <c r="C1904" i="37"/>
  <c r="C1920" i="37"/>
  <c r="E2189" i="37"/>
  <c r="E2213" i="37"/>
  <c r="E2245" i="37"/>
  <c r="E2261" i="37"/>
  <c r="E2277" i="37"/>
  <c r="E2293" i="37"/>
  <c r="E2309" i="37"/>
  <c r="E2317" i="37"/>
  <c r="D138" i="42"/>
  <c r="E794" i="37"/>
  <c r="C888" i="37"/>
  <c r="C784" i="37"/>
  <c r="C797" i="37"/>
  <c r="C807" i="37"/>
  <c r="C828" i="37"/>
  <c r="E835" i="37"/>
  <c r="I835" i="37" s="1"/>
  <c r="J835" i="37" s="1"/>
  <c r="C851" i="37"/>
  <c r="C867" i="37"/>
  <c r="C879" i="37"/>
  <c r="C891" i="37"/>
  <c r="C899" i="37"/>
  <c r="C911" i="37"/>
  <c r="C923" i="37"/>
  <c r="C935" i="37"/>
  <c r="C947" i="37"/>
  <c r="C959" i="37"/>
  <c r="C971" i="37"/>
  <c r="C979" i="37"/>
  <c r="C991" i="37"/>
  <c r="C1003" i="37"/>
  <c r="C1015" i="37"/>
  <c r="C1027" i="37"/>
  <c r="C1039" i="37"/>
  <c r="C1051" i="37"/>
  <c r="C1059" i="37"/>
  <c r="C1071" i="37"/>
  <c r="C1083" i="37"/>
  <c r="C1095" i="37"/>
  <c r="C1107" i="37"/>
  <c r="C1119" i="37"/>
  <c r="C1127" i="37"/>
  <c r="C1139" i="37"/>
  <c r="C1151" i="37"/>
  <c r="C1163" i="37"/>
  <c r="C1175" i="37"/>
  <c r="C1187" i="37"/>
  <c r="C1195" i="37"/>
  <c r="C1207" i="37"/>
  <c r="C1219" i="37"/>
  <c r="C1231" i="37"/>
  <c r="C1247" i="37"/>
  <c r="C1319" i="37"/>
  <c r="C818" i="37"/>
  <c r="E820" i="37"/>
  <c r="E825" i="37"/>
  <c r="E829" i="37"/>
  <c r="C833" i="37"/>
  <c r="C837" i="37"/>
  <c r="E841" i="37"/>
  <c r="C846" i="37"/>
  <c r="C850" i="37"/>
  <c r="C854" i="37"/>
  <c r="C858" i="37"/>
  <c r="C862" i="37"/>
  <c r="C866" i="37"/>
  <c r="C870" i="37"/>
  <c r="C874" i="37"/>
  <c r="C878" i="37"/>
  <c r="C882" i="37"/>
  <c r="C886" i="37"/>
  <c r="C890" i="37"/>
  <c r="C894" i="37"/>
  <c r="C898" i="37"/>
  <c r="C902" i="37"/>
  <c r="C906" i="37"/>
  <c r="C910" i="37"/>
  <c r="C914" i="37"/>
  <c r="C918" i="37"/>
  <c r="C922" i="37"/>
  <c r="C926" i="37"/>
  <c r="C930" i="37"/>
  <c r="C938" i="37"/>
  <c r="C942" i="37"/>
  <c r="C946" i="37"/>
  <c r="C954" i="37"/>
  <c r="C958" i="37"/>
  <c r="C962" i="37"/>
  <c r="C970" i="37"/>
  <c r="C974" i="37"/>
  <c r="C978" i="37"/>
  <c r="C982" i="37"/>
  <c r="C986" i="37"/>
  <c r="C1002" i="37"/>
  <c r="C1010" i="37"/>
  <c r="C1018" i="37"/>
  <c r="C1026" i="37"/>
  <c r="C1034" i="37"/>
  <c r="C1042" i="37"/>
  <c r="C1050" i="37"/>
  <c r="C1058" i="37"/>
  <c r="C1066" i="37"/>
  <c r="C1074" i="37"/>
  <c r="C1082" i="37"/>
  <c r="C1090" i="37"/>
  <c r="C1098" i="37"/>
  <c r="C1106" i="37"/>
  <c r="C1114" i="37"/>
  <c r="C1122" i="37"/>
  <c r="C1130" i="37"/>
  <c r="C1138" i="37"/>
  <c r="C1146" i="37"/>
  <c r="E1698" i="37"/>
  <c r="E1714" i="37"/>
  <c r="E1730" i="37"/>
  <c r="E1746" i="37"/>
  <c r="E1762" i="37"/>
  <c r="E1778" i="37"/>
  <c r="E1794" i="37"/>
  <c r="E1810" i="37"/>
  <c r="E1826" i="37"/>
  <c r="E1842" i="37"/>
  <c r="E1858" i="37"/>
  <c r="E1874" i="37"/>
  <c r="E1890" i="37"/>
  <c r="E1906" i="37"/>
  <c r="E1922" i="37"/>
  <c r="C2309" i="37"/>
  <c r="C2317" i="37"/>
  <c r="C2325" i="37"/>
  <c r="C2333" i="37"/>
  <c r="C2341" i="37"/>
  <c r="C2349" i="37"/>
  <c r="C2357" i="37"/>
  <c r="C2461" i="37"/>
  <c r="E2714" i="37"/>
  <c r="C2749" i="37"/>
  <c r="D141" i="42"/>
  <c r="D140" i="42"/>
  <c r="E1076" i="37"/>
  <c r="E1092" i="37"/>
  <c r="C786" i="37"/>
  <c r="I786" i="37" s="1"/>
  <c r="J786" i="37" s="1"/>
  <c r="AC51" i="37"/>
  <c r="E798" i="37"/>
  <c r="I798" i="37" s="1"/>
  <c r="J798" i="37" s="1"/>
  <c r="E804" i="37"/>
  <c r="C814" i="37"/>
  <c r="I814" i="37" s="1"/>
  <c r="J814" i="37" s="1"/>
  <c r="D2899" i="37"/>
  <c r="AU8" i="37"/>
  <c r="AY8" i="37" s="1"/>
  <c r="AU10" i="37"/>
  <c r="AY10" i="37" s="1"/>
  <c r="AU11" i="37"/>
  <c r="AY11" i="37" s="1"/>
  <c r="AU12" i="37"/>
  <c r="AY12" i="37" s="1"/>
  <c r="AU13" i="37"/>
  <c r="AY13" i="37" s="1"/>
  <c r="AU14" i="37"/>
  <c r="AY14" i="37" s="1"/>
  <c r="AU20" i="37"/>
  <c r="AY20" i="37" s="1"/>
  <c r="AU21" i="37"/>
  <c r="AY21" i="37" s="1"/>
  <c r="AU22" i="37"/>
  <c r="AY22" i="37" s="1"/>
  <c r="AU39" i="37"/>
  <c r="AY39" i="37" s="1"/>
  <c r="AU40" i="37"/>
  <c r="AY40" i="37" s="1"/>
  <c r="E817" i="37"/>
  <c r="C820" i="37"/>
  <c r="E822" i="37"/>
  <c r="E827" i="37"/>
  <c r="C829" i="37"/>
  <c r="C831" i="37"/>
  <c r="E836" i="37"/>
  <c r="C841" i="37"/>
  <c r="E845" i="37"/>
  <c r="E849" i="37"/>
  <c r="E853" i="37"/>
  <c r="E857" i="37"/>
  <c r="E861" i="37"/>
  <c r="E865" i="37"/>
  <c r="E869" i="37"/>
  <c r="E873" i="37"/>
  <c r="E877" i="37"/>
  <c r="E881" i="37"/>
  <c r="E885" i="37"/>
  <c r="E889" i="37"/>
  <c r="E893" i="37"/>
  <c r="E897" i="37"/>
  <c r="E901" i="37"/>
  <c r="E905" i="37"/>
  <c r="E909" i="37"/>
  <c r="E913" i="37"/>
  <c r="E917" i="37"/>
  <c r="E925" i="37"/>
  <c r="E933" i="37"/>
  <c r="E941" i="37"/>
  <c r="E949" i="37"/>
  <c r="E957" i="37"/>
  <c r="E965" i="37"/>
  <c r="E973" i="37"/>
  <c r="E996" i="37"/>
  <c r="E1012" i="37"/>
  <c r="E1044" i="37"/>
  <c r="C2114" i="37"/>
  <c r="C2122" i="37"/>
  <c r="C2130" i="37"/>
  <c r="C2138" i="37"/>
  <c r="C2146" i="37"/>
  <c r="C2154" i="37"/>
  <c r="E2311" i="37"/>
  <c r="E2455" i="37"/>
  <c r="C2522" i="37"/>
  <c r="C2538" i="37"/>
  <c r="C2554" i="37"/>
  <c r="C2570" i="37"/>
  <c r="C2586" i="37"/>
  <c r="C2602" i="37"/>
  <c r="C2618" i="37"/>
  <c r="C2634" i="37"/>
  <c r="C2650" i="37"/>
  <c r="C2666" i="37"/>
  <c r="C2682" i="37"/>
  <c r="C2698" i="37"/>
  <c r="C2706" i="37"/>
  <c r="AC62" i="37"/>
  <c r="AU32" i="37"/>
  <c r="AY32" i="37" s="1"/>
  <c r="E1084" i="37"/>
  <c r="C785" i="37"/>
  <c r="C787" i="37"/>
  <c r="E793" i="37"/>
  <c r="I793" i="37" s="1"/>
  <c r="J793" i="37" s="1"/>
  <c r="AC59" i="37"/>
  <c r="E802" i="37"/>
  <c r="AC66" i="37"/>
  <c r="AC63" i="37"/>
  <c r="E811" i="37"/>
  <c r="E813" i="37"/>
  <c r="C816" i="37"/>
  <c r="E826" i="37"/>
  <c r="I826" i="37" s="1"/>
  <c r="J826" i="37" s="1"/>
  <c r="E832" i="37"/>
  <c r="C834" i="37"/>
  <c r="E844" i="37"/>
  <c r="C780" i="37"/>
  <c r="AC42" i="37"/>
  <c r="AC43" i="37"/>
  <c r="AC48" i="37"/>
  <c r="AU18" i="37"/>
  <c r="AY18" i="37" s="1"/>
  <c r="AU19" i="37"/>
  <c r="AY19" i="37" s="1"/>
  <c r="AC55" i="37"/>
  <c r="AC56" i="37"/>
  <c r="AC57" i="37"/>
  <c r="AU24" i="37"/>
  <c r="AY24" i="37" s="1"/>
  <c r="AU26" i="37"/>
  <c r="AY26" i="37" s="1"/>
  <c r="AU27" i="37"/>
  <c r="AY27" i="37" s="1"/>
  <c r="AU28" i="37"/>
  <c r="AY28" i="37" s="1"/>
  <c r="AU29" i="37"/>
  <c r="AY29" i="37" s="1"/>
  <c r="AU30" i="37"/>
  <c r="AY30" i="37" s="1"/>
  <c r="AU35" i="37"/>
  <c r="AY35" i="37" s="1"/>
  <c r="AU36" i="37"/>
  <c r="AY36" i="37" s="1"/>
  <c r="AU37" i="37"/>
  <c r="AY37" i="37" s="1"/>
  <c r="C817" i="37"/>
  <c r="C822" i="37"/>
  <c r="I822" i="37" s="1"/>
  <c r="J822" i="37" s="1"/>
  <c r="E824" i="37"/>
  <c r="C827" i="37"/>
  <c r="C836" i="37"/>
  <c r="C849" i="37"/>
  <c r="C857" i="37"/>
  <c r="C865" i="37"/>
  <c r="C873" i="37"/>
  <c r="C881" i="37"/>
  <c r="C889" i="37"/>
  <c r="C897" i="37"/>
  <c r="C1157" i="37"/>
  <c r="C1161" i="37"/>
  <c r="C1165" i="37"/>
  <c r="E1676" i="37"/>
  <c r="E1684" i="37"/>
  <c r="E1692" i="37"/>
  <c r="C1927" i="37"/>
  <c r="E1956" i="37"/>
  <c r="E1964" i="37"/>
  <c r="E1972" i="37"/>
  <c r="E1980" i="37"/>
  <c r="E1996" i="37"/>
  <c r="E2004" i="37"/>
  <c r="E2116" i="37"/>
  <c r="E2124" i="37"/>
  <c r="E2132" i="37"/>
  <c r="E2140" i="37"/>
  <c r="C2215" i="37"/>
  <c r="C2247" i="37"/>
  <c r="C2263" i="37"/>
  <c r="C2279" i="37"/>
  <c r="C2295" i="37"/>
  <c r="E2412" i="37"/>
  <c r="I2412" i="37" s="1"/>
  <c r="J2412" i="37" s="1"/>
  <c r="C2415" i="37"/>
  <c r="E2420" i="37"/>
  <c r="C2423" i="37"/>
  <c r="E2428" i="37"/>
  <c r="C2431" i="37"/>
  <c r="C2439" i="37"/>
  <c r="E2444" i="37"/>
  <c r="E2452" i="37"/>
  <c r="E2540" i="37"/>
  <c r="E2556" i="37"/>
  <c r="E2572" i="37"/>
  <c r="E2588" i="37"/>
  <c r="E2604" i="37"/>
  <c r="E2620" i="37"/>
  <c r="E2636" i="37"/>
  <c r="E2652" i="37"/>
  <c r="E2668" i="37"/>
  <c r="E2684" i="37"/>
  <c r="E2700" i="37"/>
  <c r="I836" i="37"/>
  <c r="J836" i="37" s="1"/>
  <c r="I794" i="37"/>
  <c r="J794" i="37" s="1"/>
  <c r="I803" i="37"/>
  <c r="J803" i="37" s="1"/>
  <c r="I812" i="37"/>
  <c r="J812" i="37" s="1"/>
  <c r="I813" i="37"/>
  <c r="J813" i="37" s="1"/>
  <c r="AU44" i="37"/>
  <c r="AY44" i="37" s="1"/>
  <c r="I870" i="37"/>
  <c r="J870" i="37" s="1"/>
  <c r="I902" i="37"/>
  <c r="J902" i="37" s="1"/>
  <c r="C869" i="37"/>
  <c r="I869" i="37" s="1"/>
  <c r="J869" i="37" s="1"/>
  <c r="E921" i="37"/>
  <c r="E961" i="37"/>
  <c r="E989" i="37"/>
  <c r="E1009" i="37"/>
  <c r="E1029" i="37"/>
  <c r="E1065" i="37"/>
  <c r="C928" i="37"/>
  <c r="C936" i="37"/>
  <c r="I936" i="37" s="1"/>
  <c r="J936" i="37" s="1"/>
  <c r="C940" i="37"/>
  <c r="I940" i="37" s="1"/>
  <c r="J940" i="37" s="1"/>
  <c r="C948" i="37"/>
  <c r="C956" i="37"/>
  <c r="I956" i="37" s="1"/>
  <c r="J956" i="37" s="1"/>
  <c r="C964" i="37"/>
  <c r="C972" i="37"/>
  <c r="I972" i="37" s="1"/>
  <c r="J972" i="37" s="1"/>
  <c r="C984" i="37"/>
  <c r="C992" i="37"/>
  <c r="C1000" i="37"/>
  <c r="C1008" i="37"/>
  <c r="C1016" i="37"/>
  <c r="C1024" i="37"/>
  <c r="C1032" i="37"/>
  <c r="C1040" i="37"/>
  <c r="C1048" i="37"/>
  <c r="C1056" i="37"/>
  <c r="C1064" i="37"/>
  <c r="C1072" i="37"/>
  <c r="C1080" i="37"/>
  <c r="C1088" i="37"/>
  <c r="C1096" i="37"/>
  <c r="C1104" i="37"/>
  <c r="C1112" i="37"/>
  <c r="C1120" i="37"/>
  <c r="C1128" i="37"/>
  <c r="C1136" i="37"/>
  <c r="C1144" i="37"/>
  <c r="C1152" i="37"/>
  <c r="C1160" i="37"/>
  <c r="C1172" i="37"/>
  <c r="C1180" i="37"/>
  <c r="C1188" i="37"/>
  <c r="C1196" i="37"/>
  <c r="C1204" i="37"/>
  <c r="C1212" i="37"/>
  <c r="C1220" i="37"/>
  <c r="C1228" i="37"/>
  <c r="C1236" i="37"/>
  <c r="C1244" i="37"/>
  <c r="C1252" i="37"/>
  <c r="C1260" i="37"/>
  <c r="C1268" i="37"/>
  <c r="C1276" i="37"/>
  <c r="C1284" i="37"/>
  <c r="C1292" i="37"/>
  <c r="C1300" i="37"/>
  <c r="C1308" i="37"/>
  <c r="C1316" i="37"/>
  <c r="C1324" i="37"/>
  <c r="C1332" i="37"/>
  <c r="C1340" i="37"/>
  <c r="C1348" i="37"/>
  <c r="C1356" i="37"/>
  <c r="C1364" i="37"/>
  <c r="C1372" i="37"/>
  <c r="C1380" i="37"/>
  <c r="C1388" i="37"/>
  <c r="C1396" i="37"/>
  <c r="C1408" i="37"/>
  <c r="C1416" i="37"/>
  <c r="C1424" i="37"/>
  <c r="C1432" i="37"/>
  <c r="C1440" i="37"/>
  <c r="C1448" i="37"/>
  <c r="C1456" i="37"/>
  <c r="C1464" i="37"/>
  <c r="C1468" i="37"/>
  <c r="C1476" i="37"/>
  <c r="C1484" i="37"/>
  <c r="C1492" i="37"/>
  <c r="C1500" i="37"/>
  <c r="C1508" i="37"/>
  <c r="C1512" i="37"/>
  <c r="C1520" i="37"/>
  <c r="C1528" i="37"/>
  <c r="C1532" i="37"/>
  <c r="C1540" i="37"/>
  <c r="C1544" i="37"/>
  <c r="C1548" i="37"/>
  <c r="C1552" i="37"/>
  <c r="E1555" i="37"/>
  <c r="E781" i="37"/>
  <c r="C1569" i="37"/>
  <c r="E1571" i="37"/>
  <c r="I1571" i="37" s="1"/>
  <c r="J1571" i="37" s="1"/>
  <c r="E797" i="37"/>
  <c r="I797" i="37" s="1"/>
  <c r="J797" i="37" s="1"/>
  <c r="C1585" i="37"/>
  <c r="C811" i="37"/>
  <c r="E1587" i="37"/>
  <c r="I1587" i="37" s="1"/>
  <c r="J1587" i="37" s="1"/>
  <c r="C1601" i="37"/>
  <c r="E1603" i="37"/>
  <c r="C1617" i="37"/>
  <c r="E1619" i="37"/>
  <c r="I1619" i="37" s="1"/>
  <c r="J1619" i="37" s="1"/>
  <c r="C1633" i="37"/>
  <c r="E1635" i="37"/>
  <c r="C1649" i="37"/>
  <c r="E1651" i="37"/>
  <c r="I1651" i="37" s="1"/>
  <c r="J1651" i="37" s="1"/>
  <c r="C1665" i="37"/>
  <c r="E1667" i="37"/>
  <c r="C1673" i="37"/>
  <c r="E1675" i="37"/>
  <c r="I1675" i="37" s="1"/>
  <c r="J1675" i="37" s="1"/>
  <c r="C1678" i="37"/>
  <c r="E1679" i="37"/>
  <c r="C1682" i="37"/>
  <c r="E1683" i="37"/>
  <c r="C1686" i="37"/>
  <c r="E1687" i="37"/>
  <c r="C1690" i="37"/>
  <c r="E1691" i="37"/>
  <c r="C1694" i="37"/>
  <c r="C1704" i="37"/>
  <c r="C1720" i="37"/>
  <c r="C1736" i="37"/>
  <c r="E831" i="37"/>
  <c r="AU16" i="37"/>
  <c r="AY16" i="37" s="1"/>
  <c r="AC46" i="37"/>
  <c r="AC67" i="37"/>
  <c r="E953" i="37"/>
  <c r="E985" i="37"/>
  <c r="E1001" i="37"/>
  <c r="E1021" i="37"/>
  <c r="E1041" i="37"/>
  <c r="E1101" i="37"/>
  <c r="AU7" i="37"/>
  <c r="AY7" i="37" s="1"/>
  <c r="BD8" i="37"/>
  <c r="BD16" i="37"/>
  <c r="AU23" i="37"/>
  <c r="AY23" i="37" s="1"/>
  <c r="BD24" i="37"/>
  <c r="AU47" i="37"/>
  <c r="AY47" i="37" s="1"/>
  <c r="AC49" i="37"/>
  <c r="C924" i="37"/>
  <c r="I924" i="37" s="1"/>
  <c r="J924" i="37" s="1"/>
  <c r="C932" i="37"/>
  <c r="C944" i="37"/>
  <c r="C952" i="37"/>
  <c r="I952" i="37" s="1"/>
  <c r="J952" i="37" s="1"/>
  <c r="C960" i="37"/>
  <c r="C968" i="37"/>
  <c r="C976" i="37"/>
  <c r="C980" i="37"/>
  <c r="C988" i="37"/>
  <c r="I988" i="37" s="1"/>
  <c r="J988" i="37" s="1"/>
  <c r="C996" i="37"/>
  <c r="I996" i="37" s="1"/>
  <c r="J996" i="37" s="1"/>
  <c r="C1004" i="37"/>
  <c r="C1012" i="37"/>
  <c r="C1020" i="37"/>
  <c r="C1028" i="37"/>
  <c r="C1036" i="37"/>
  <c r="I1036" i="37" s="1"/>
  <c r="J1036" i="37" s="1"/>
  <c r="C1044" i="37"/>
  <c r="C1052" i="37"/>
  <c r="I1052" i="37" s="1"/>
  <c r="J1052" i="37" s="1"/>
  <c r="C1060" i="37"/>
  <c r="I1060" i="37" s="1"/>
  <c r="J1060" i="37" s="1"/>
  <c r="C1068" i="37"/>
  <c r="C1076" i="37"/>
  <c r="C1084" i="37"/>
  <c r="C1092" i="37"/>
  <c r="I1092" i="37" s="1"/>
  <c r="J1092" i="37" s="1"/>
  <c r="C1100" i="37"/>
  <c r="I1100" i="37" s="1"/>
  <c r="J1100" i="37" s="1"/>
  <c r="C1108" i="37"/>
  <c r="I1108" i="37" s="1"/>
  <c r="J1108" i="37" s="1"/>
  <c r="C1116" i="37"/>
  <c r="I1116" i="37" s="1"/>
  <c r="J1116" i="37" s="1"/>
  <c r="C1124" i="37"/>
  <c r="I1124" i="37" s="1"/>
  <c r="J1124" i="37" s="1"/>
  <c r="C1132" i="37"/>
  <c r="I1132" i="37" s="1"/>
  <c r="J1132" i="37" s="1"/>
  <c r="C1140" i="37"/>
  <c r="I1140" i="37" s="1"/>
  <c r="J1140" i="37" s="1"/>
  <c r="C1148" i="37"/>
  <c r="I1148" i="37" s="1"/>
  <c r="J1148" i="37" s="1"/>
  <c r="C1156" i="37"/>
  <c r="C1164" i="37"/>
  <c r="C1176" i="37"/>
  <c r="C1184" i="37"/>
  <c r="C1192" i="37"/>
  <c r="C1200" i="37"/>
  <c r="C1208" i="37"/>
  <c r="C1216" i="37"/>
  <c r="C1224" i="37"/>
  <c r="C1232" i="37"/>
  <c r="C1240" i="37"/>
  <c r="C1248" i="37"/>
  <c r="C1256" i="37"/>
  <c r="C1264" i="37"/>
  <c r="C1272" i="37"/>
  <c r="C1280" i="37"/>
  <c r="C1288" i="37"/>
  <c r="C1296" i="37"/>
  <c r="C1304" i="37"/>
  <c r="C1312" i="37"/>
  <c r="C1320" i="37"/>
  <c r="C1328" i="37"/>
  <c r="C1336" i="37"/>
  <c r="C1344" i="37"/>
  <c r="C1352" i="37"/>
  <c r="C1360" i="37"/>
  <c r="C1368" i="37"/>
  <c r="C1376" i="37"/>
  <c r="C1384" i="37"/>
  <c r="C1392" i="37"/>
  <c r="C1400" i="37"/>
  <c r="C1404" i="37"/>
  <c r="C1412" i="37"/>
  <c r="C1420" i="37"/>
  <c r="C1428" i="37"/>
  <c r="C1436" i="37"/>
  <c r="C1444" i="37"/>
  <c r="C1452" i="37"/>
  <c r="C1460" i="37"/>
  <c r="C1472" i="37"/>
  <c r="C1480" i="37"/>
  <c r="C1488" i="37"/>
  <c r="C1496" i="37"/>
  <c r="C1504" i="37"/>
  <c r="C1516" i="37"/>
  <c r="C1524" i="37"/>
  <c r="C1536" i="37"/>
  <c r="C1561" i="37"/>
  <c r="E1563" i="37"/>
  <c r="I1563" i="37" s="1"/>
  <c r="E789" i="37"/>
  <c r="I789" i="37" s="1"/>
  <c r="J789" i="37" s="1"/>
  <c r="C1577" i="37"/>
  <c r="E1579" i="37"/>
  <c r="E805" i="37"/>
  <c r="C1593" i="37"/>
  <c r="E1595" i="37"/>
  <c r="E821" i="37"/>
  <c r="C1609" i="37"/>
  <c r="E1611" i="37"/>
  <c r="I1611" i="37" s="1"/>
  <c r="J1611" i="37" s="1"/>
  <c r="E837" i="37"/>
  <c r="C1625" i="37"/>
  <c r="E1627" i="37"/>
  <c r="I1627" i="37" s="1"/>
  <c r="C1641" i="37"/>
  <c r="E1643" i="37"/>
  <c r="I1643" i="37" s="1"/>
  <c r="C1657" i="37"/>
  <c r="E1659" i="37"/>
  <c r="I1659" i="37" s="1"/>
  <c r="J1659" i="37" s="1"/>
  <c r="AC52" i="37"/>
  <c r="AC60" i="37"/>
  <c r="E903" i="37"/>
  <c r="E907" i="37"/>
  <c r="E911" i="37"/>
  <c r="I911" i="37" s="1"/>
  <c r="J911" i="37" s="1"/>
  <c r="E915" i="37"/>
  <c r="E919" i="37"/>
  <c r="E923" i="37"/>
  <c r="I923" i="37" s="1"/>
  <c r="J923" i="37" s="1"/>
  <c r="E927" i="37"/>
  <c r="E931" i="37"/>
  <c r="E935" i="37"/>
  <c r="E939" i="37"/>
  <c r="E943" i="37"/>
  <c r="I943" i="37" s="1"/>
  <c r="J943" i="37" s="1"/>
  <c r="E947" i="37"/>
  <c r="I947" i="37" s="1"/>
  <c r="J947" i="37" s="1"/>
  <c r="E951" i="37"/>
  <c r="I951" i="37" s="1"/>
  <c r="J951" i="37" s="1"/>
  <c r="E955" i="37"/>
  <c r="E959" i="37"/>
  <c r="I959" i="37" s="1"/>
  <c r="J959" i="37" s="1"/>
  <c r="E963" i="37"/>
  <c r="E967" i="37"/>
  <c r="I967" i="37" s="1"/>
  <c r="J967" i="37" s="1"/>
  <c r="E971" i="37"/>
  <c r="I971" i="37" s="1"/>
  <c r="J971" i="37" s="1"/>
  <c r="E975" i="37"/>
  <c r="I975" i="37" s="1"/>
  <c r="J975" i="37" s="1"/>
  <c r="E979" i="37"/>
  <c r="E983" i="37"/>
  <c r="E987" i="37"/>
  <c r="E991" i="37"/>
  <c r="I991" i="37" s="1"/>
  <c r="J991" i="37" s="1"/>
  <c r="E995" i="37"/>
  <c r="E999" i="37"/>
  <c r="I999" i="37" s="1"/>
  <c r="J999" i="37" s="1"/>
  <c r="E1003" i="37"/>
  <c r="E1007" i="37"/>
  <c r="I1007" i="37" s="1"/>
  <c r="J1007" i="37" s="1"/>
  <c r="E1011" i="37"/>
  <c r="E1015" i="37"/>
  <c r="E1019" i="37"/>
  <c r="E1023" i="37"/>
  <c r="I1023" i="37" s="1"/>
  <c r="J1023" i="37" s="1"/>
  <c r="E1027" i="37"/>
  <c r="E1031" i="37"/>
  <c r="E1035" i="37"/>
  <c r="E1039" i="37"/>
  <c r="I1039" i="37" s="1"/>
  <c r="J1039" i="37" s="1"/>
  <c r="E1043" i="37"/>
  <c r="E1047" i="37"/>
  <c r="E1051" i="37"/>
  <c r="E1055" i="37"/>
  <c r="E1059" i="37"/>
  <c r="E1063" i="37"/>
  <c r="E1067" i="37"/>
  <c r="E1071" i="37"/>
  <c r="I1071" i="37" s="1"/>
  <c r="J1071" i="37" s="1"/>
  <c r="E1075" i="37"/>
  <c r="E1079" i="37"/>
  <c r="E1083" i="37"/>
  <c r="E1087" i="37"/>
  <c r="E1091" i="37"/>
  <c r="E1095" i="37"/>
  <c r="I1095" i="37" s="1"/>
  <c r="J1095" i="37" s="1"/>
  <c r="E1099" i="37"/>
  <c r="I1099" i="37" s="1"/>
  <c r="J1099" i="37" s="1"/>
  <c r="E1103" i="37"/>
  <c r="I1103" i="37" s="1"/>
  <c r="J1103" i="37" s="1"/>
  <c r="E1107" i="37"/>
  <c r="E1111" i="37"/>
  <c r="E1115" i="37"/>
  <c r="E1119" i="37"/>
  <c r="I1119" i="37" s="1"/>
  <c r="J1119" i="37" s="1"/>
  <c r="E1123" i="37"/>
  <c r="I1123" i="37" s="1"/>
  <c r="J1123" i="37" s="1"/>
  <c r="E1127" i="37"/>
  <c r="E1131" i="37"/>
  <c r="E1135" i="37"/>
  <c r="I1135" i="37" s="1"/>
  <c r="J1135" i="37" s="1"/>
  <c r="E1139" i="37"/>
  <c r="E1143" i="37"/>
  <c r="E1147" i="37"/>
  <c r="I1147" i="37" s="1"/>
  <c r="J1147" i="37" s="1"/>
  <c r="E1151" i="37"/>
  <c r="E1155" i="37"/>
  <c r="E1159" i="37"/>
  <c r="E1163" i="37"/>
  <c r="E1167" i="37"/>
  <c r="I1167" i="37" s="1"/>
  <c r="J1167" i="37" s="1"/>
  <c r="E1171" i="37"/>
  <c r="I1171" i="37" s="1"/>
  <c r="J1171" i="37" s="1"/>
  <c r="E1179" i="37"/>
  <c r="I1179" i="37" s="1"/>
  <c r="J1179" i="37" s="1"/>
  <c r="E1183" i="37"/>
  <c r="E1187" i="37"/>
  <c r="I1187" i="37" s="1"/>
  <c r="J1187" i="37" s="1"/>
  <c r="E1191" i="37"/>
  <c r="E1195" i="37"/>
  <c r="E1199" i="37"/>
  <c r="I1199" i="37" s="1"/>
  <c r="E1203" i="37"/>
  <c r="I1203" i="37" s="1"/>
  <c r="J1203" i="37" s="1"/>
  <c r="E1207" i="37"/>
  <c r="E1211" i="37"/>
  <c r="E1215" i="37"/>
  <c r="E1219" i="37"/>
  <c r="I1219" i="37" s="1"/>
  <c r="J1219" i="37" s="1"/>
  <c r="E1223" i="37"/>
  <c r="E1227" i="37"/>
  <c r="E1231" i="37"/>
  <c r="E1235" i="37"/>
  <c r="E1239" i="37"/>
  <c r="E1243" i="37"/>
  <c r="E1247" i="37"/>
  <c r="I1247" i="37" s="1"/>
  <c r="J1247" i="37" s="1"/>
  <c r="E1251" i="37"/>
  <c r="E1255" i="37"/>
  <c r="I1255" i="37" s="1"/>
  <c r="J1255" i="37" s="1"/>
  <c r="E1259" i="37"/>
  <c r="E1263" i="37"/>
  <c r="E1267" i="37"/>
  <c r="I1267" i="37" s="1"/>
  <c r="J1267" i="37" s="1"/>
  <c r="E1271" i="37"/>
  <c r="E1275" i="37"/>
  <c r="I1275" i="37" s="1"/>
  <c r="J1275" i="37" s="1"/>
  <c r="E1279" i="37"/>
  <c r="E1283" i="37"/>
  <c r="E1287" i="37"/>
  <c r="I1287" i="37" s="1"/>
  <c r="E1291" i="37"/>
  <c r="E1295" i="37"/>
  <c r="E1299" i="37"/>
  <c r="I1299" i="37" s="1"/>
  <c r="J1299" i="37" s="1"/>
  <c r="E1303" i="37"/>
  <c r="E1307" i="37"/>
  <c r="E1311" i="37"/>
  <c r="I1311" i="37" s="1"/>
  <c r="J1311" i="37" s="1"/>
  <c r="E1315" i="37"/>
  <c r="I1315" i="37" s="1"/>
  <c r="J1315" i="37" s="1"/>
  <c r="E1319" i="37"/>
  <c r="E1323" i="37"/>
  <c r="E1327" i="37"/>
  <c r="E1331" i="37"/>
  <c r="I1331" i="37" s="1"/>
  <c r="J1331" i="37" s="1"/>
  <c r="E1335" i="37"/>
  <c r="E1339" i="37"/>
  <c r="I1339" i="37" s="1"/>
  <c r="J1339" i="37" s="1"/>
  <c r="E1343" i="37"/>
  <c r="I1343" i="37" s="1"/>
  <c r="J1343" i="37" s="1"/>
  <c r="E1347" i="37"/>
  <c r="E1351" i="37"/>
  <c r="E1355" i="37"/>
  <c r="E1359" i="37"/>
  <c r="E1363" i="37"/>
  <c r="I1363" i="37" s="1"/>
  <c r="J1363" i="37" s="1"/>
  <c r="E1367" i="37"/>
  <c r="I1367" i="37" s="1"/>
  <c r="J1367" i="37" s="1"/>
  <c r="E1371" i="37"/>
  <c r="E1375" i="37"/>
  <c r="E1379" i="37"/>
  <c r="I1379" i="37" s="1"/>
  <c r="J1379" i="37" s="1"/>
  <c r="E1383" i="37"/>
  <c r="E1387" i="37"/>
  <c r="E1391" i="37"/>
  <c r="E1395" i="37"/>
  <c r="I1395" i="37" s="1"/>
  <c r="E1399" i="37"/>
  <c r="I1399" i="37" s="1"/>
  <c r="J1399" i="37" s="1"/>
  <c r="E1403" i="37"/>
  <c r="E1407" i="37"/>
  <c r="E1411" i="37"/>
  <c r="I1411" i="37" s="1"/>
  <c r="J1411" i="37" s="1"/>
  <c r="E1415" i="37"/>
  <c r="E1419" i="37"/>
  <c r="E1423" i="37"/>
  <c r="E1427" i="37"/>
  <c r="I1427" i="37" s="1"/>
  <c r="J1427" i="37" s="1"/>
  <c r="E1431" i="37"/>
  <c r="I1431" i="37" s="1"/>
  <c r="J1431" i="37" s="1"/>
  <c r="E1435" i="37"/>
  <c r="E1439" i="37"/>
  <c r="E1443" i="37"/>
  <c r="I1443" i="37" s="1"/>
  <c r="J1443" i="37" s="1"/>
  <c r="E1447" i="37"/>
  <c r="E1451" i="37"/>
  <c r="E1455" i="37"/>
  <c r="E1459" i="37"/>
  <c r="I1459" i="37" s="1"/>
  <c r="J1459" i="37" s="1"/>
  <c r="E1463" i="37"/>
  <c r="I1463" i="37" s="1"/>
  <c r="J1463" i="37" s="1"/>
  <c r="E1467" i="37"/>
  <c r="E1471" i="37"/>
  <c r="E1475" i="37"/>
  <c r="I1475" i="37" s="1"/>
  <c r="J1475" i="37" s="1"/>
  <c r="E1479" i="37"/>
  <c r="E1483" i="37"/>
  <c r="I1483" i="37" s="1"/>
  <c r="E1487" i="37"/>
  <c r="I1487" i="37" s="1"/>
  <c r="J1487" i="37" s="1"/>
  <c r="E1491" i="37"/>
  <c r="I1491" i="37" s="1"/>
  <c r="J1491" i="37" s="1"/>
  <c r="E1495" i="37"/>
  <c r="I1495" i="37" s="1"/>
  <c r="J1495" i="37" s="1"/>
  <c r="E1499" i="37"/>
  <c r="I1499" i="37" s="1"/>
  <c r="J1499" i="37" s="1"/>
  <c r="E1503" i="37"/>
  <c r="I1503" i="37" s="1"/>
  <c r="J1503" i="37" s="1"/>
  <c r="E1507" i="37"/>
  <c r="I1507" i="37" s="1"/>
  <c r="J1507" i="37" s="1"/>
  <c r="E1511" i="37"/>
  <c r="I1511" i="37" s="1"/>
  <c r="J1511" i="37" s="1"/>
  <c r="E1515" i="37"/>
  <c r="I1515" i="37" s="1"/>
  <c r="E1519" i="37"/>
  <c r="I1519" i="37" s="1"/>
  <c r="J1519" i="37" s="1"/>
  <c r="E1523" i="37"/>
  <c r="I1523" i="37" s="1"/>
  <c r="J1523" i="37" s="1"/>
  <c r="E1527" i="37"/>
  <c r="I1527" i="37" s="1"/>
  <c r="J1527" i="37" s="1"/>
  <c r="E1531" i="37"/>
  <c r="I1531" i="37" s="1"/>
  <c r="J1531" i="37" s="1"/>
  <c r="E1535" i="37"/>
  <c r="I1535" i="37" s="1"/>
  <c r="J1535" i="37" s="1"/>
  <c r="E1539" i="37"/>
  <c r="I1539" i="37" s="1"/>
  <c r="E1543" i="37"/>
  <c r="I1543" i="37" s="1"/>
  <c r="J1543" i="37" s="1"/>
  <c r="E1547" i="37"/>
  <c r="I1547" i="37" s="1"/>
  <c r="J1547" i="37" s="1"/>
  <c r="E1551" i="37"/>
  <c r="I1551" i="37" s="1"/>
  <c r="J1551" i="37" s="1"/>
  <c r="E1556" i="37"/>
  <c r="C1562" i="37"/>
  <c r="E1564" i="37"/>
  <c r="C1570" i="37"/>
  <c r="E1572" i="37"/>
  <c r="C1578" i="37"/>
  <c r="E1580" i="37"/>
  <c r="C1586" i="37"/>
  <c r="E1588" i="37"/>
  <c r="C1594" i="37"/>
  <c r="E1596" i="37"/>
  <c r="C1602" i="37"/>
  <c r="E1604" i="37"/>
  <c r="C1610" i="37"/>
  <c r="E1612" i="37"/>
  <c r="C1618" i="37"/>
  <c r="E1620" i="37"/>
  <c r="C1626" i="37"/>
  <c r="E1628" i="37"/>
  <c r="C1634" i="37"/>
  <c r="E1636" i="37"/>
  <c r="C1642" i="37"/>
  <c r="E1644" i="37"/>
  <c r="C1650" i="37"/>
  <c r="E1652" i="37"/>
  <c r="C1658" i="37"/>
  <c r="E1660" i="37"/>
  <c r="C1666" i="37"/>
  <c r="E1668" i="37"/>
  <c r="C1674" i="37"/>
  <c r="E1702" i="37"/>
  <c r="C1713" i="37"/>
  <c r="E1718" i="37"/>
  <c r="C1729" i="37"/>
  <c r="E1734" i="37"/>
  <c r="C1745" i="37"/>
  <c r="E1750" i="37"/>
  <c r="E1754" i="37"/>
  <c r="E1758" i="37"/>
  <c r="C781" i="37"/>
  <c r="C845" i="37"/>
  <c r="I845" i="37" s="1"/>
  <c r="J845" i="37" s="1"/>
  <c r="E855" i="37"/>
  <c r="C877" i="37"/>
  <c r="E879" i="37"/>
  <c r="I879" i="37" s="1"/>
  <c r="J879" i="37" s="1"/>
  <c r="E887" i="37"/>
  <c r="I887" i="37" s="1"/>
  <c r="J887" i="37" s="1"/>
  <c r="C950" i="37"/>
  <c r="C994" i="37"/>
  <c r="E1028" i="37"/>
  <c r="E799" i="37"/>
  <c r="E871" i="37"/>
  <c r="I871" i="37" s="1"/>
  <c r="J871" i="37" s="1"/>
  <c r="C893" i="37"/>
  <c r="E895" i="37"/>
  <c r="C934" i="37"/>
  <c r="C966" i="37"/>
  <c r="B2899" i="37"/>
  <c r="D142" i="42" s="1"/>
  <c r="BD7" i="37"/>
  <c r="BD15" i="37"/>
  <c r="BD23" i="37"/>
  <c r="E926" i="37"/>
  <c r="E930" i="37"/>
  <c r="E934" i="37"/>
  <c r="I934" i="37" s="1"/>
  <c r="J934" i="37" s="1"/>
  <c r="E938" i="37"/>
  <c r="E942" i="37"/>
  <c r="E946" i="37"/>
  <c r="E950" i="37"/>
  <c r="E954" i="37"/>
  <c r="I954" i="37" s="1"/>
  <c r="J954" i="37" s="1"/>
  <c r="E958" i="37"/>
  <c r="I958" i="37" s="1"/>
  <c r="E962" i="37"/>
  <c r="E966" i="37"/>
  <c r="I966" i="37" s="1"/>
  <c r="J966" i="37" s="1"/>
  <c r="E970" i="37"/>
  <c r="E974" i="37"/>
  <c r="E978" i="37"/>
  <c r="E982" i="37"/>
  <c r="E986" i="37"/>
  <c r="E990" i="37"/>
  <c r="E994" i="37"/>
  <c r="E998" i="37"/>
  <c r="E1002" i="37"/>
  <c r="I1002" i="37" s="1"/>
  <c r="J1002" i="37" s="1"/>
  <c r="E1006" i="37"/>
  <c r="E1010" i="37"/>
  <c r="E1014" i="37"/>
  <c r="E1018" i="37"/>
  <c r="E1022" i="37"/>
  <c r="E1026" i="37"/>
  <c r="E1030" i="37"/>
  <c r="E1034" i="37"/>
  <c r="I1034" i="37" s="1"/>
  <c r="J1034" i="37" s="1"/>
  <c r="E1038" i="37"/>
  <c r="E1042" i="37"/>
  <c r="E1046" i="37"/>
  <c r="E1050" i="37"/>
  <c r="E1054" i="37"/>
  <c r="E1058" i="37"/>
  <c r="E1062" i="37"/>
  <c r="E1066" i="37"/>
  <c r="I1066" i="37" s="1"/>
  <c r="J1066" i="37" s="1"/>
  <c r="E1070" i="37"/>
  <c r="E1074" i="37"/>
  <c r="E1078" i="37"/>
  <c r="E1082" i="37"/>
  <c r="E1086" i="37"/>
  <c r="E1090" i="37"/>
  <c r="E1094" i="37"/>
  <c r="E1098" i="37"/>
  <c r="I1098" i="37" s="1"/>
  <c r="J1098" i="37" s="1"/>
  <c r="E1102" i="37"/>
  <c r="E1106" i="37"/>
  <c r="E1110" i="37"/>
  <c r="E1114" i="37"/>
  <c r="E1118" i="37"/>
  <c r="E1122" i="37"/>
  <c r="E1126" i="37"/>
  <c r="E1130" i="37"/>
  <c r="I1130" i="37" s="1"/>
  <c r="E1134" i="37"/>
  <c r="E1138" i="37"/>
  <c r="E1142" i="37"/>
  <c r="E1146" i="37"/>
  <c r="E1150" i="37"/>
  <c r="E1166" i="37"/>
  <c r="E1170" i="37"/>
  <c r="E1174" i="37"/>
  <c r="E1178" i="37"/>
  <c r="E1182" i="37"/>
  <c r="E1186" i="37"/>
  <c r="E1190" i="37"/>
  <c r="E1194" i="37"/>
  <c r="E1198" i="37"/>
  <c r="E1202" i="37"/>
  <c r="E1206" i="37"/>
  <c r="E1210" i="37"/>
  <c r="E1214" i="37"/>
  <c r="E1218" i="37"/>
  <c r="E1222" i="37"/>
  <c r="E1226" i="37"/>
  <c r="E1230" i="37"/>
  <c r="E1234" i="37"/>
  <c r="E1238" i="37"/>
  <c r="E1242" i="37"/>
  <c r="E1246" i="37"/>
  <c r="E1250" i="37"/>
  <c r="E1254" i="37"/>
  <c r="E1258" i="37"/>
  <c r="E1262" i="37"/>
  <c r="E1266" i="37"/>
  <c r="E1270" i="37"/>
  <c r="E1274" i="37"/>
  <c r="E1278" i="37"/>
  <c r="E1282" i="37"/>
  <c r="E1286" i="37"/>
  <c r="E1290" i="37"/>
  <c r="E1294" i="37"/>
  <c r="E1298" i="37"/>
  <c r="E1302" i="37"/>
  <c r="E1306" i="37"/>
  <c r="E1310" i="37"/>
  <c r="E1314" i="37"/>
  <c r="E1318" i="37"/>
  <c r="E1322" i="37"/>
  <c r="E1326" i="37"/>
  <c r="E1330" i="37"/>
  <c r="E1334" i="37"/>
  <c r="E1338" i="37"/>
  <c r="E1342" i="37"/>
  <c r="E1346" i="37"/>
  <c r="E1350" i="37"/>
  <c r="E1354" i="37"/>
  <c r="E1358" i="37"/>
  <c r="E1362" i="37"/>
  <c r="E1366" i="37"/>
  <c r="E1370" i="37"/>
  <c r="E1374" i="37"/>
  <c r="E1378" i="37"/>
  <c r="E1382" i="37"/>
  <c r="E1386" i="37"/>
  <c r="E1390" i="37"/>
  <c r="E1394" i="37"/>
  <c r="E1398" i="37"/>
  <c r="E1402" i="37"/>
  <c r="E1406" i="37"/>
  <c r="E1410" i="37"/>
  <c r="E1414" i="37"/>
  <c r="E1418" i="37"/>
  <c r="E1422" i="37"/>
  <c r="E1426" i="37"/>
  <c r="E1430" i="37"/>
  <c r="E1434" i="37"/>
  <c r="E1438" i="37"/>
  <c r="E1442" i="37"/>
  <c r="E1446" i="37"/>
  <c r="E1450" i="37"/>
  <c r="E1454" i="37"/>
  <c r="E1458" i="37"/>
  <c r="E1462" i="37"/>
  <c r="E1466" i="37"/>
  <c r="E1470" i="37"/>
  <c r="E1474" i="37"/>
  <c r="E1478" i="37"/>
  <c r="E1482" i="37"/>
  <c r="E1486" i="37"/>
  <c r="E1490" i="37"/>
  <c r="E1494" i="37"/>
  <c r="E1498" i="37"/>
  <c r="E1502" i="37"/>
  <c r="E1506" i="37"/>
  <c r="E1510" i="37"/>
  <c r="E1514" i="37"/>
  <c r="E1518" i="37"/>
  <c r="E1522" i="37"/>
  <c r="E1526" i="37"/>
  <c r="E1530" i="37"/>
  <c r="E1534" i="37"/>
  <c r="E1538" i="37"/>
  <c r="E1542" i="37"/>
  <c r="E1546" i="37"/>
  <c r="E1550" i="37"/>
  <c r="E1554" i="37"/>
  <c r="C1556" i="37"/>
  <c r="E1558" i="37"/>
  <c r="C1564" i="37"/>
  <c r="E1566" i="37"/>
  <c r="C1572" i="37"/>
  <c r="E1574" i="37"/>
  <c r="C1580" i="37"/>
  <c r="E1582" i="37"/>
  <c r="C1588" i="37"/>
  <c r="E1590" i="37"/>
  <c r="C1596" i="37"/>
  <c r="E1598" i="37"/>
  <c r="C1604" i="37"/>
  <c r="E1606" i="37"/>
  <c r="C1612" i="37"/>
  <c r="C838" i="37"/>
  <c r="I838" i="37" s="1"/>
  <c r="J838" i="37" s="1"/>
  <c r="E1614" i="37"/>
  <c r="C1620" i="37"/>
  <c r="E1622" i="37"/>
  <c r="C1628" i="37"/>
  <c r="E1630" i="37"/>
  <c r="C1636" i="37"/>
  <c r="E1638" i="37"/>
  <c r="C1644" i="37"/>
  <c r="E1646" i="37"/>
  <c r="C1652" i="37"/>
  <c r="E1654" i="37"/>
  <c r="C1660" i="37"/>
  <c r="E1662" i="37"/>
  <c r="C1668" i="37"/>
  <c r="E1670" i="37"/>
  <c r="C1676" i="37"/>
  <c r="I1676" i="37" s="1"/>
  <c r="J1676" i="37" s="1"/>
  <c r="C1680" i="37"/>
  <c r="C1684" i="37"/>
  <c r="I1684" i="37" s="1"/>
  <c r="J1684" i="37" s="1"/>
  <c r="C1688" i="37"/>
  <c r="C1692" i="37"/>
  <c r="C1700" i="37"/>
  <c r="C1716" i="37"/>
  <c r="C1732" i="37"/>
  <c r="C1748" i="37"/>
  <c r="E791" i="37"/>
  <c r="C805" i="37"/>
  <c r="C821" i="37"/>
  <c r="C885" i="37"/>
  <c r="I885" i="37" s="1"/>
  <c r="J885" i="37" s="1"/>
  <c r="AC45" i="37"/>
  <c r="AC50" i="37"/>
  <c r="C990" i="37"/>
  <c r="C998" i="37"/>
  <c r="C1006" i="37"/>
  <c r="C1014" i="37"/>
  <c r="C1022" i="37"/>
  <c r="C1030" i="37"/>
  <c r="C1038" i="37"/>
  <c r="C1046" i="37"/>
  <c r="C1054" i="37"/>
  <c r="C1062" i="37"/>
  <c r="C1070" i="37"/>
  <c r="C1078" i="37"/>
  <c r="C1086" i="37"/>
  <c r="C1094" i="37"/>
  <c r="C1102" i="37"/>
  <c r="C1110" i="37"/>
  <c r="C1118" i="37"/>
  <c r="C1126" i="37"/>
  <c r="C1134" i="37"/>
  <c r="C1142" i="37"/>
  <c r="C1150" i="37"/>
  <c r="C1154" i="37"/>
  <c r="C1158" i="37"/>
  <c r="C1162" i="37"/>
  <c r="C1166" i="37"/>
  <c r="C1170" i="37"/>
  <c r="C1174" i="37"/>
  <c r="C1178" i="37"/>
  <c r="C1182" i="37"/>
  <c r="C1186" i="37"/>
  <c r="C1190" i="37"/>
  <c r="C1194" i="37"/>
  <c r="C1198" i="37"/>
  <c r="C1202" i="37"/>
  <c r="C1206" i="37"/>
  <c r="C1210" i="37"/>
  <c r="C1214" i="37"/>
  <c r="C1218" i="37"/>
  <c r="C1222" i="37"/>
  <c r="C1226" i="37"/>
  <c r="C1230" i="37"/>
  <c r="C1234" i="37"/>
  <c r="C1238" i="37"/>
  <c r="C1242" i="37"/>
  <c r="C1246" i="37"/>
  <c r="C1250" i="37"/>
  <c r="C1254" i="37"/>
  <c r="C1258" i="37"/>
  <c r="C1262" i="37"/>
  <c r="C1266" i="37"/>
  <c r="C1270" i="37"/>
  <c r="C1274" i="37"/>
  <c r="C1278" i="37"/>
  <c r="C1282" i="37"/>
  <c r="C1286" i="37"/>
  <c r="C1290" i="37"/>
  <c r="C1294" i="37"/>
  <c r="C1298" i="37"/>
  <c r="C1302" i="37"/>
  <c r="C1306" i="37"/>
  <c r="C1310" i="37"/>
  <c r="C1314" i="37"/>
  <c r="C1318" i="37"/>
  <c r="C1322" i="37"/>
  <c r="C1326" i="37"/>
  <c r="C1330" i="37"/>
  <c r="C1334" i="37"/>
  <c r="C1338" i="37"/>
  <c r="C1342" i="37"/>
  <c r="C1346" i="37"/>
  <c r="C1350" i="37"/>
  <c r="C1354" i="37"/>
  <c r="C1358" i="37"/>
  <c r="C1362" i="37"/>
  <c r="C1366" i="37"/>
  <c r="C1370" i="37"/>
  <c r="C1374" i="37"/>
  <c r="C1378" i="37"/>
  <c r="C1382" i="37"/>
  <c r="C1386" i="37"/>
  <c r="C1390" i="37"/>
  <c r="C1394" i="37"/>
  <c r="C1398" i="37"/>
  <c r="C1402" i="37"/>
  <c r="C1406" i="37"/>
  <c r="C1410" i="37"/>
  <c r="C1414" i="37"/>
  <c r="C1418" i="37"/>
  <c r="C1422" i="37"/>
  <c r="C1426" i="37"/>
  <c r="C1430" i="37"/>
  <c r="C1434" i="37"/>
  <c r="C1438" i="37"/>
  <c r="C1442" i="37"/>
  <c r="C1446" i="37"/>
  <c r="C1450" i="37"/>
  <c r="C1454" i="37"/>
  <c r="C1458" i="37"/>
  <c r="C1462" i="37"/>
  <c r="C1466" i="37"/>
  <c r="C1470" i="37"/>
  <c r="C1474" i="37"/>
  <c r="C1478" i="37"/>
  <c r="C1482" i="37"/>
  <c r="C1486" i="37"/>
  <c r="C1490" i="37"/>
  <c r="C1494" i="37"/>
  <c r="C1498" i="37"/>
  <c r="C1502" i="37"/>
  <c r="C1506" i="37"/>
  <c r="C1510" i="37"/>
  <c r="C1514" i="37"/>
  <c r="C1518" i="37"/>
  <c r="C1522" i="37"/>
  <c r="C1526" i="37"/>
  <c r="C1530" i="37"/>
  <c r="C1534" i="37"/>
  <c r="C1538" i="37"/>
  <c r="C1542" i="37"/>
  <c r="C1546" i="37"/>
  <c r="C1550" i="37"/>
  <c r="C1554" i="37"/>
  <c r="C1557" i="37"/>
  <c r="E1559" i="37"/>
  <c r="C1565" i="37"/>
  <c r="C791" i="37"/>
  <c r="E1567" i="37"/>
  <c r="C1573" i="37"/>
  <c r="C799" i="37"/>
  <c r="E1575" i="37"/>
  <c r="C1581" i="37"/>
  <c r="I1581" i="37" s="1"/>
  <c r="J1581" i="37" s="1"/>
  <c r="E1583" i="37"/>
  <c r="C1589" i="37"/>
  <c r="E1591" i="37"/>
  <c r="C1597" i="37"/>
  <c r="E1599" i="37"/>
  <c r="C1605" i="37"/>
  <c r="E1607" i="37"/>
  <c r="C1613" i="37"/>
  <c r="I1613" i="37" s="1"/>
  <c r="J1613" i="37" s="1"/>
  <c r="E1615" i="37"/>
  <c r="C1621" i="37"/>
  <c r="E1623" i="37"/>
  <c r="C1629" i="37"/>
  <c r="C855" i="37"/>
  <c r="E1631" i="37"/>
  <c r="C1637" i="37"/>
  <c r="C863" i="37"/>
  <c r="E1639" i="37"/>
  <c r="C1645" i="37"/>
  <c r="E1647" i="37"/>
  <c r="C1653" i="37"/>
  <c r="E1655" i="37"/>
  <c r="C1661" i="37"/>
  <c r="E1663" i="37"/>
  <c r="C1669" i="37"/>
  <c r="E1671" i="37"/>
  <c r="E1696" i="37"/>
  <c r="C1712" i="37"/>
  <c r="C1728" i="37"/>
  <c r="J958" i="37"/>
  <c r="C1744" i="37"/>
  <c r="J1130" i="37"/>
  <c r="E863" i="37"/>
  <c r="E937" i="37"/>
  <c r="E977" i="37"/>
  <c r="E997" i="37"/>
  <c r="E1017" i="37"/>
  <c r="E1037" i="37"/>
  <c r="E1073" i="37"/>
  <c r="E1077" i="37"/>
  <c r="E1081" i="37"/>
  <c r="E1085" i="37"/>
  <c r="E1089" i="37"/>
  <c r="E1093" i="37"/>
  <c r="E1097" i="37"/>
  <c r="E1113" i="37"/>
  <c r="E1125" i="37"/>
  <c r="E1137" i="37"/>
  <c r="E1149" i="37"/>
  <c r="E1161" i="37"/>
  <c r="E1173" i="37"/>
  <c r="E1181" i="37"/>
  <c r="E1193" i="37"/>
  <c r="E1205" i="37"/>
  <c r="E1217" i="37"/>
  <c r="E1229" i="37"/>
  <c r="E1237" i="37"/>
  <c r="E1241" i="37"/>
  <c r="E1245" i="37"/>
  <c r="E1249" i="37"/>
  <c r="E1253" i="37"/>
  <c r="E1257" i="37"/>
  <c r="E1261" i="37"/>
  <c r="E1269" i="37"/>
  <c r="E1273" i="37"/>
  <c r="E1277" i="37"/>
  <c r="E1281" i="37"/>
  <c r="E1285" i="37"/>
  <c r="E1293" i="37"/>
  <c r="E1297" i="37"/>
  <c r="E1301" i="37"/>
  <c r="E1305" i="37"/>
  <c r="E1309" i="37"/>
  <c r="E1313" i="37"/>
  <c r="E1317" i="37"/>
  <c r="E1321" i="37"/>
  <c r="E1325" i="37"/>
  <c r="E1329" i="37"/>
  <c r="E1333" i="37"/>
  <c r="E1337" i="37"/>
  <c r="E1341" i="37"/>
  <c r="E1345" i="37"/>
  <c r="E1349" i="37"/>
  <c r="E1353" i="37"/>
  <c r="E1357" i="37"/>
  <c r="E1361" i="37"/>
  <c r="E1365" i="37"/>
  <c r="E1369" i="37"/>
  <c r="E1373" i="37"/>
  <c r="E1377" i="37"/>
  <c r="E1381" i="37"/>
  <c r="E1385" i="37"/>
  <c r="E1389" i="37"/>
  <c r="E1393" i="37"/>
  <c r="E1397" i="37"/>
  <c r="E1401" i="37"/>
  <c r="E1405" i="37"/>
  <c r="E1409" i="37"/>
  <c r="E1413" i="37"/>
  <c r="E1417" i="37"/>
  <c r="E1421" i="37"/>
  <c r="E1425" i="37"/>
  <c r="E1429" i="37"/>
  <c r="E1433" i="37"/>
  <c r="E1437" i="37"/>
  <c r="E1441" i="37"/>
  <c r="E1445" i="37"/>
  <c r="E1449" i="37"/>
  <c r="E1453" i="37"/>
  <c r="E1457" i="37"/>
  <c r="E1461" i="37"/>
  <c r="E1465" i="37"/>
  <c r="E1469" i="37"/>
  <c r="E1473" i="37"/>
  <c r="E1477" i="37"/>
  <c r="E1481" i="37"/>
  <c r="E1485" i="37"/>
  <c r="E1489" i="37"/>
  <c r="E1493" i="37"/>
  <c r="E1497" i="37"/>
  <c r="E1501" i="37"/>
  <c r="E1505" i="37"/>
  <c r="E1509" i="37"/>
  <c r="E1513" i="37"/>
  <c r="E1517" i="37"/>
  <c r="E1521" i="37"/>
  <c r="E1525" i="37"/>
  <c r="E1529" i="37"/>
  <c r="E1533" i="37"/>
  <c r="E1537" i="37"/>
  <c r="E1541" i="37"/>
  <c r="E1545" i="37"/>
  <c r="E1549" i="37"/>
  <c r="E1553" i="37"/>
  <c r="C1558" i="37"/>
  <c r="E1560" i="37"/>
  <c r="C1566" i="37"/>
  <c r="E1568" i="37"/>
  <c r="C1574" i="37"/>
  <c r="E1576" i="37"/>
  <c r="C1582" i="37"/>
  <c r="E1584" i="37"/>
  <c r="C1590" i="37"/>
  <c r="E1592" i="37"/>
  <c r="C1598" i="37"/>
  <c r="E1600" i="37"/>
  <c r="C1606" i="37"/>
  <c r="E1608" i="37"/>
  <c r="C1614" i="37"/>
  <c r="E1616" i="37"/>
  <c r="C1622" i="37"/>
  <c r="E1624" i="37"/>
  <c r="C1630" i="37"/>
  <c r="E1632" i="37"/>
  <c r="C1638" i="37"/>
  <c r="E1640" i="37"/>
  <c r="C1646" i="37"/>
  <c r="E1648" i="37"/>
  <c r="C1654" i="37"/>
  <c r="E1656" i="37"/>
  <c r="C1662" i="37"/>
  <c r="E1664" i="37"/>
  <c r="C1670" i="37"/>
  <c r="E1672" i="37"/>
  <c r="C1696" i="37"/>
  <c r="C1705" i="37"/>
  <c r="E1710" i="37"/>
  <c r="C1721" i="37"/>
  <c r="E1726" i="37"/>
  <c r="C1737" i="37"/>
  <c r="E1742" i="37"/>
  <c r="E783" i="37"/>
  <c r="E839" i="37"/>
  <c r="AC58" i="37"/>
  <c r="E945" i="37"/>
  <c r="E981" i="37"/>
  <c r="E1005" i="37"/>
  <c r="E1025" i="37"/>
  <c r="E1045" i="37"/>
  <c r="E1049" i="37"/>
  <c r="E1053" i="37"/>
  <c r="E1057" i="37"/>
  <c r="E1061" i="37"/>
  <c r="E1105" i="37"/>
  <c r="E1117" i="37"/>
  <c r="E1133" i="37"/>
  <c r="E1145" i="37"/>
  <c r="E1157" i="37"/>
  <c r="E1169" i="37"/>
  <c r="E1185" i="37"/>
  <c r="E1197" i="37"/>
  <c r="E1209" i="37"/>
  <c r="E1225" i="37"/>
  <c r="E1265" i="37"/>
  <c r="BD14" i="37"/>
  <c r="C901" i="37"/>
  <c r="I901" i="37" s="1"/>
  <c r="J901" i="37" s="1"/>
  <c r="C909" i="37"/>
  <c r="C917" i="37"/>
  <c r="I917" i="37" s="1"/>
  <c r="J917" i="37" s="1"/>
  <c r="C925" i="37"/>
  <c r="C933" i="37"/>
  <c r="C941" i="37"/>
  <c r="I941" i="37" s="1"/>
  <c r="J941" i="37" s="1"/>
  <c r="C949" i="37"/>
  <c r="I949" i="37" s="1"/>
  <c r="J949" i="37" s="1"/>
  <c r="C957" i="37"/>
  <c r="C965" i="37"/>
  <c r="C973" i="37"/>
  <c r="I973" i="37" s="1"/>
  <c r="J973" i="37" s="1"/>
  <c r="C981" i="37"/>
  <c r="C989" i="37"/>
  <c r="C997" i="37"/>
  <c r="C1005" i="37"/>
  <c r="C1013" i="37"/>
  <c r="C1021" i="37"/>
  <c r="C1029" i="37"/>
  <c r="C1037" i="37"/>
  <c r="C1045" i="37"/>
  <c r="C1053" i="37"/>
  <c r="C1061" i="37"/>
  <c r="C1069" i="37"/>
  <c r="C1077" i="37"/>
  <c r="C1085" i="37"/>
  <c r="C1093" i="37"/>
  <c r="C1105" i="37"/>
  <c r="C1113" i="37"/>
  <c r="C1121" i="37"/>
  <c r="C1125" i="37"/>
  <c r="C1133" i="37"/>
  <c r="C1145" i="37"/>
  <c r="C1153" i="37"/>
  <c r="C1169" i="37"/>
  <c r="C1177" i="37"/>
  <c r="C1185" i="37"/>
  <c r="C1193" i="37"/>
  <c r="C1201" i="37"/>
  <c r="C1209" i="37"/>
  <c r="C1217" i="37"/>
  <c r="C1225" i="37"/>
  <c r="C1237" i="37"/>
  <c r="C1245" i="37"/>
  <c r="C1253" i="37"/>
  <c r="C1257" i="37"/>
  <c r="C1265" i="37"/>
  <c r="C1273" i="37"/>
  <c r="C1281" i="37"/>
  <c r="C1289" i="37"/>
  <c r="C1297" i="37"/>
  <c r="C1305" i="37"/>
  <c r="C1313" i="37"/>
  <c r="C1321" i="37"/>
  <c r="C1329" i="37"/>
  <c r="C1337" i="37"/>
  <c r="C1345" i="37"/>
  <c r="C1357" i="37"/>
  <c r="C1365" i="37"/>
  <c r="C1373" i="37"/>
  <c r="C1381" i="37"/>
  <c r="C1389" i="37"/>
  <c r="C1397" i="37"/>
  <c r="C1405" i="37"/>
  <c r="C1413" i="37"/>
  <c r="C1421" i="37"/>
  <c r="C1425" i="37"/>
  <c r="C1433" i="37"/>
  <c r="C1437" i="37"/>
  <c r="C1445" i="37"/>
  <c r="C1449" i="37"/>
  <c r="C1453" i="37"/>
  <c r="C1457" i="37"/>
  <c r="C1461" i="37"/>
  <c r="C1465" i="37"/>
  <c r="C1469" i="37"/>
  <c r="C1473" i="37"/>
  <c r="C1477" i="37"/>
  <c r="C1481" i="37"/>
  <c r="C1485" i="37"/>
  <c r="C1489" i="37"/>
  <c r="C1493" i="37"/>
  <c r="C1497" i="37"/>
  <c r="C1501" i="37"/>
  <c r="C1505" i="37"/>
  <c r="C1509" i="37"/>
  <c r="C1513" i="37"/>
  <c r="C1517" i="37"/>
  <c r="C1521" i="37"/>
  <c r="C1525" i="37"/>
  <c r="C1529" i="37"/>
  <c r="C1533" i="37"/>
  <c r="C1537" i="37"/>
  <c r="C1541" i="37"/>
  <c r="C1545" i="37"/>
  <c r="C1549" i="37"/>
  <c r="C1553" i="37"/>
  <c r="C1567" i="37"/>
  <c r="E1569" i="37"/>
  <c r="C1583" i="37"/>
  <c r="C809" i="37"/>
  <c r="I809" i="37" s="1"/>
  <c r="J809" i="37" s="1"/>
  <c r="E1585" i="37"/>
  <c r="I1585" i="37" s="1"/>
  <c r="J1585" i="37" s="1"/>
  <c r="C1599" i="37"/>
  <c r="C825" i="37"/>
  <c r="E1601" i="37"/>
  <c r="I1601" i="37" s="1"/>
  <c r="J1601" i="37" s="1"/>
  <c r="C1607" i="37"/>
  <c r="E1609" i="37"/>
  <c r="C1615" i="37"/>
  <c r="E1617" i="37"/>
  <c r="I1617" i="37" s="1"/>
  <c r="J1617" i="37" s="1"/>
  <c r="C1623" i="37"/>
  <c r="E1625" i="37"/>
  <c r="C1631" i="37"/>
  <c r="E1633" i="37"/>
  <c r="I1633" i="37" s="1"/>
  <c r="J1633" i="37" s="1"/>
  <c r="C1639" i="37"/>
  <c r="E1641" i="37"/>
  <c r="C1647" i="37"/>
  <c r="E1649" i="37"/>
  <c r="I1649" i="37" s="1"/>
  <c r="J1649" i="37" s="1"/>
  <c r="C1655" i="37"/>
  <c r="E1657" i="37"/>
  <c r="C1663" i="37"/>
  <c r="E1665" i="37"/>
  <c r="I1665" i="37" s="1"/>
  <c r="J1665" i="37" s="1"/>
  <c r="C1671" i="37"/>
  <c r="E1673" i="37"/>
  <c r="C1677" i="37"/>
  <c r="E1678" i="37"/>
  <c r="I1678" i="37" s="1"/>
  <c r="J1678" i="37" s="1"/>
  <c r="C1681" i="37"/>
  <c r="E1682" i="37"/>
  <c r="C1685" i="37"/>
  <c r="E1686" i="37"/>
  <c r="I1686" i="37" s="1"/>
  <c r="J1686" i="37" s="1"/>
  <c r="C1689" i="37"/>
  <c r="E1690" i="37"/>
  <c r="C1693" i="37"/>
  <c r="E1699" i="37"/>
  <c r="E1706" i="37"/>
  <c r="E1715" i="37"/>
  <c r="E1722" i="37"/>
  <c r="E1731" i="37"/>
  <c r="E1738" i="37"/>
  <c r="E1747" i="37"/>
  <c r="C1768" i="37"/>
  <c r="E1770" i="37"/>
  <c r="C1784" i="37"/>
  <c r="E1786" i="37"/>
  <c r="C1800" i="37"/>
  <c r="E1802" i="37"/>
  <c r="C1816" i="37"/>
  <c r="E1818" i="37"/>
  <c r="C1832" i="37"/>
  <c r="E1834" i="37"/>
  <c r="C1848" i="37"/>
  <c r="E1850" i="37"/>
  <c r="C1864" i="37"/>
  <c r="E1866" i="37"/>
  <c r="C1880" i="37"/>
  <c r="E1882" i="37"/>
  <c r="C1896" i="37"/>
  <c r="E1898" i="37"/>
  <c r="C1912" i="37"/>
  <c r="E1914" i="37"/>
  <c r="E847" i="37"/>
  <c r="E929" i="37"/>
  <c r="E969" i="37"/>
  <c r="E993" i="37"/>
  <c r="E1013" i="37"/>
  <c r="E1033" i="37"/>
  <c r="E1069" i="37"/>
  <c r="E1109" i="37"/>
  <c r="E1121" i="37"/>
  <c r="E1129" i="37"/>
  <c r="E1141" i="37"/>
  <c r="E1153" i="37"/>
  <c r="E1165" i="37"/>
  <c r="E1177" i="37"/>
  <c r="E1189" i="37"/>
  <c r="E1201" i="37"/>
  <c r="E1213" i="37"/>
  <c r="E1221" i="37"/>
  <c r="E1233" i="37"/>
  <c r="E1289" i="37"/>
  <c r="BD22" i="37"/>
  <c r="BD30" i="37"/>
  <c r="C905" i="37"/>
  <c r="C913" i="37"/>
  <c r="I913" i="37" s="1"/>
  <c r="J913" i="37" s="1"/>
  <c r="C921" i="37"/>
  <c r="C929" i="37"/>
  <c r="C937" i="37"/>
  <c r="C945" i="37"/>
  <c r="C953" i="37"/>
  <c r="C961" i="37"/>
  <c r="C969" i="37"/>
  <c r="C977" i="37"/>
  <c r="C985" i="37"/>
  <c r="C993" i="37"/>
  <c r="C1001" i="37"/>
  <c r="C1009" i="37"/>
  <c r="C1017" i="37"/>
  <c r="C1025" i="37"/>
  <c r="C1033" i="37"/>
  <c r="C1041" i="37"/>
  <c r="C1049" i="37"/>
  <c r="C1057" i="37"/>
  <c r="C1065" i="37"/>
  <c r="C1073" i="37"/>
  <c r="C1081" i="37"/>
  <c r="C1089" i="37"/>
  <c r="C1097" i="37"/>
  <c r="C1101" i="37"/>
  <c r="C1109" i="37"/>
  <c r="C1117" i="37"/>
  <c r="C1129" i="37"/>
  <c r="C1137" i="37"/>
  <c r="C1141" i="37"/>
  <c r="C1149" i="37"/>
  <c r="C1173" i="37"/>
  <c r="C1181" i="37"/>
  <c r="C1189" i="37"/>
  <c r="C1197" i="37"/>
  <c r="C1205" i="37"/>
  <c r="C1213" i="37"/>
  <c r="C1221" i="37"/>
  <c r="C1229" i="37"/>
  <c r="C1233" i="37"/>
  <c r="C1241" i="37"/>
  <c r="C1249" i="37"/>
  <c r="C1261" i="37"/>
  <c r="C1269" i="37"/>
  <c r="C1277" i="37"/>
  <c r="C1285" i="37"/>
  <c r="C1293" i="37"/>
  <c r="C1301" i="37"/>
  <c r="C1309" i="37"/>
  <c r="C1317" i="37"/>
  <c r="C1325" i="37"/>
  <c r="C1333" i="37"/>
  <c r="C1341" i="37"/>
  <c r="C1349" i="37"/>
  <c r="C1353" i="37"/>
  <c r="C1361" i="37"/>
  <c r="C1369" i="37"/>
  <c r="C1377" i="37"/>
  <c r="C1385" i="37"/>
  <c r="C1393" i="37"/>
  <c r="C1401" i="37"/>
  <c r="C1409" i="37"/>
  <c r="C1417" i="37"/>
  <c r="C1429" i="37"/>
  <c r="C1441" i="37"/>
  <c r="H2899" i="37"/>
  <c r="J166" i="35" s="1"/>
  <c r="C1559" i="37"/>
  <c r="E1561" i="37"/>
  <c r="C1575" i="37"/>
  <c r="E1577" i="37"/>
  <c r="C1591" i="37"/>
  <c r="E1593" i="37"/>
  <c r="E819" i="37"/>
  <c r="I819" i="37" s="1"/>
  <c r="J819" i="37" s="1"/>
  <c r="E992" i="37"/>
  <c r="E1000" i="37"/>
  <c r="E1008" i="37"/>
  <c r="E1016" i="37"/>
  <c r="E1024" i="37"/>
  <c r="E1032" i="37"/>
  <c r="E1040" i="37"/>
  <c r="E1048" i="37"/>
  <c r="E1056" i="37"/>
  <c r="E1064" i="37"/>
  <c r="E1072" i="37"/>
  <c r="E1080" i="37"/>
  <c r="E1088" i="37"/>
  <c r="E1096" i="37"/>
  <c r="E1104" i="37"/>
  <c r="E1112" i="37"/>
  <c r="E1120" i="37"/>
  <c r="E1128" i="37"/>
  <c r="E1136" i="37"/>
  <c r="E1144" i="37"/>
  <c r="E1152" i="37"/>
  <c r="E1156" i="37"/>
  <c r="E1160" i="37"/>
  <c r="I1160" i="37" s="1"/>
  <c r="J1160" i="37" s="1"/>
  <c r="E1164" i="37"/>
  <c r="E1168" i="37"/>
  <c r="I1168" i="37" s="1"/>
  <c r="J1168" i="37" s="1"/>
  <c r="E1176" i="37"/>
  <c r="E1180" i="37"/>
  <c r="E1184" i="37"/>
  <c r="I1184" i="37" s="1"/>
  <c r="J1184" i="37" s="1"/>
  <c r="E1188" i="37"/>
  <c r="E1192" i="37"/>
  <c r="E1196" i="37"/>
  <c r="I1196" i="37" s="1"/>
  <c r="J1196" i="37" s="1"/>
  <c r="E1200" i="37"/>
  <c r="E1204" i="37"/>
  <c r="E1208" i="37"/>
  <c r="E1212" i="37"/>
  <c r="E1216" i="37"/>
  <c r="I1216" i="37" s="1"/>
  <c r="J1216" i="37" s="1"/>
  <c r="E1220" i="37"/>
  <c r="E1224" i="37"/>
  <c r="E1228" i="37"/>
  <c r="I1228" i="37" s="1"/>
  <c r="J1228" i="37" s="1"/>
  <c r="E1232" i="37"/>
  <c r="E1236" i="37"/>
  <c r="E1240" i="37"/>
  <c r="E1244" i="37"/>
  <c r="E1248" i="37"/>
  <c r="I1248" i="37" s="1"/>
  <c r="E1252" i="37"/>
  <c r="E1256" i="37"/>
  <c r="E1260" i="37"/>
  <c r="I1260" i="37" s="1"/>
  <c r="J1260" i="37" s="1"/>
  <c r="E1264" i="37"/>
  <c r="E1268" i="37"/>
  <c r="E1272" i="37"/>
  <c r="E1276" i="37"/>
  <c r="E1280" i="37"/>
  <c r="I1280" i="37" s="1"/>
  <c r="J1280" i="37" s="1"/>
  <c r="E1284" i="37"/>
  <c r="E1288" i="37"/>
  <c r="E1292" i="37"/>
  <c r="I1292" i="37" s="1"/>
  <c r="J1292" i="37" s="1"/>
  <c r="E1296" i="37"/>
  <c r="E1300" i="37"/>
  <c r="E1304" i="37"/>
  <c r="E1308" i="37"/>
  <c r="E1312" i="37"/>
  <c r="I1312" i="37" s="1"/>
  <c r="J1312" i="37" s="1"/>
  <c r="E1316" i="37"/>
  <c r="E1320" i="37"/>
  <c r="E1324" i="37"/>
  <c r="I1324" i="37" s="1"/>
  <c r="J1324" i="37" s="1"/>
  <c r="E1328" i="37"/>
  <c r="E1332" i="37"/>
  <c r="E1336" i="37"/>
  <c r="E1340" i="37"/>
  <c r="E1344" i="37"/>
  <c r="I1344" i="37" s="1"/>
  <c r="J1344" i="37" s="1"/>
  <c r="E1348" i="37"/>
  <c r="E1352" i="37"/>
  <c r="E1356" i="37"/>
  <c r="I1356" i="37" s="1"/>
  <c r="J1356" i="37" s="1"/>
  <c r="E1360" i="37"/>
  <c r="E1364" i="37"/>
  <c r="E1368" i="37"/>
  <c r="E1372" i="37"/>
  <c r="E1376" i="37"/>
  <c r="I1376" i="37" s="1"/>
  <c r="J1376" i="37" s="1"/>
  <c r="E1380" i="37"/>
  <c r="E1384" i="37"/>
  <c r="E1388" i="37"/>
  <c r="I1388" i="37" s="1"/>
  <c r="J1388" i="37" s="1"/>
  <c r="E1392" i="37"/>
  <c r="E1396" i="37"/>
  <c r="E1400" i="37"/>
  <c r="E1404" i="37"/>
  <c r="E1408" i="37"/>
  <c r="E1412" i="37"/>
  <c r="I1412" i="37" s="1"/>
  <c r="J1412" i="37" s="1"/>
  <c r="E1416" i="37"/>
  <c r="E1420" i="37"/>
  <c r="E1424" i="37"/>
  <c r="I1424" i="37" s="1"/>
  <c r="J1424" i="37" s="1"/>
  <c r="E1428" i="37"/>
  <c r="E1432" i="37"/>
  <c r="I1432" i="37" s="1"/>
  <c r="J1432" i="37" s="1"/>
  <c r="E1436" i="37"/>
  <c r="E1440" i="37"/>
  <c r="E1444" i="37"/>
  <c r="I1444" i="37" s="1"/>
  <c r="J1444" i="37" s="1"/>
  <c r="E1448" i="37"/>
  <c r="E1452" i="37"/>
  <c r="E1456" i="37"/>
  <c r="I1456" i="37" s="1"/>
  <c r="J1456" i="37" s="1"/>
  <c r="E1460" i="37"/>
  <c r="E1464" i="37"/>
  <c r="I1464" i="37" s="1"/>
  <c r="J1464" i="37" s="1"/>
  <c r="E1468" i="37"/>
  <c r="E1472" i="37"/>
  <c r="I1472" i="37" s="1"/>
  <c r="J1472" i="37" s="1"/>
  <c r="E1476" i="37"/>
  <c r="E1480" i="37"/>
  <c r="E1484" i="37"/>
  <c r="I1484" i="37" s="1"/>
  <c r="J1484" i="37" s="1"/>
  <c r="E1488" i="37"/>
  <c r="E1492" i="37"/>
  <c r="E1496" i="37"/>
  <c r="E1500" i="37"/>
  <c r="E1504" i="37"/>
  <c r="I1504" i="37" s="1"/>
  <c r="J1504" i="37" s="1"/>
  <c r="E1508" i="37"/>
  <c r="E1512" i="37"/>
  <c r="E1516" i="37"/>
  <c r="E1520" i="37"/>
  <c r="I1520" i="37" s="1"/>
  <c r="E1524" i="37"/>
  <c r="E1528" i="37"/>
  <c r="E1532" i="37"/>
  <c r="E1536" i="37"/>
  <c r="I1536" i="37" s="1"/>
  <c r="E1540" i="37"/>
  <c r="E1544" i="37"/>
  <c r="I1544" i="37" s="1"/>
  <c r="J1544" i="37" s="1"/>
  <c r="E1548" i="37"/>
  <c r="E1552" i="37"/>
  <c r="E780" i="37"/>
  <c r="C1560" i="37"/>
  <c r="E1562" i="37"/>
  <c r="I1562" i="37" s="1"/>
  <c r="C1568" i="37"/>
  <c r="E1570" i="37"/>
  <c r="I1570" i="37" s="1"/>
  <c r="J1570" i="37" s="1"/>
  <c r="C1576" i="37"/>
  <c r="E1578" i="37"/>
  <c r="I1578" i="37" s="1"/>
  <c r="J1578" i="37" s="1"/>
  <c r="C1584" i="37"/>
  <c r="E1586" i="37"/>
  <c r="I1586" i="37" s="1"/>
  <c r="J1586" i="37" s="1"/>
  <c r="C1592" i="37"/>
  <c r="E1594" i="37"/>
  <c r="I1594" i="37" s="1"/>
  <c r="J1594" i="37" s="1"/>
  <c r="C1600" i="37"/>
  <c r="E1602" i="37"/>
  <c r="I1602" i="37" s="1"/>
  <c r="J1602" i="37" s="1"/>
  <c r="C1608" i="37"/>
  <c r="E1610" i="37"/>
  <c r="I1610" i="37" s="1"/>
  <c r="J1610" i="37" s="1"/>
  <c r="C1616" i="37"/>
  <c r="E1618" i="37"/>
  <c r="I1618" i="37" s="1"/>
  <c r="J1618" i="37" s="1"/>
  <c r="C1624" i="37"/>
  <c r="E1626" i="37"/>
  <c r="I1626" i="37" s="1"/>
  <c r="J1626" i="37" s="1"/>
  <c r="C1632" i="37"/>
  <c r="E1634" i="37"/>
  <c r="I1634" i="37" s="1"/>
  <c r="J1634" i="37" s="1"/>
  <c r="C1640" i="37"/>
  <c r="E1642" i="37"/>
  <c r="I1642" i="37" s="1"/>
  <c r="J1642" i="37" s="1"/>
  <c r="C1648" i="37"/>
  <c r="E1650" i="37"/>
  <c r="I1650" i="37" s="1"/>
  <c r="J1650" i="37" s="1"/>
  <c r="C1656" i="37"/>
  <c r="E1658" i="37"/>
  <c r="I1658" i="37" s="1"/>
  <c r="C1664" i="37"/>
  <c r="E1666" i="37"/>
  <c r="I1666" i="37" s="1"/>
  <c r="J1666" i="37" s="1"/>
  <c r="C1672" i="37"/>
  <c r="E1674" i="37"/>
  <c r="I1674" i="37" s="1"/>
  <c r="J1674" i="37" s="1"/>
  <c r="E1694" i="37"/>
  <c r="I1694" i="37" s="1"/>
  <c r="J1694" i="37" s="1"/>
  <c r="C1708" i="37"/>
  <c r="C1724" i="37"/>
  <c r="C1740" i="37"/>
  <c r="E1695" i="37"/>
  <c r="C1701" i="37"/>
  <c r="E1703" i="37"/>
  <c r="C1709" i="37"/>
  <c r="E1711" i="37"/>
  <c r="C1717" i="37"/>
  <c r="E1719" i="37"/>
  <c r="C1725" i="37"/>
  <c r="E1727" i="37"/>
  <c r="C1733" i="37"/>
  <c r="E1735" i="37"/>
  <c r="C1741" i="37"/>
  <c r="E1743" i="37"/>
  <c r="C1749" i="37"/>
  <c r="E1751" i="37"/>
  <c r="C1757" i="37"/>
  <c r="E1759" i="37"/>
  <c r="C1765" i="37"/>
  <c r="E1767" i="37"/>
  <c r="C1773" i="37"/>
  <c r="E1775" i="37"/>
  <c r="C1781" i="37"/>
  <c r="E1783" i="37"/>
  <c r="C1789" i="37"/>
  <c r="E1791" i="37"/>
  <c r="C1797" i="37"/>
  <c r="E1799" i="37"/>
  <c r="C1805" i="37"/>
  <c r="E1807" i="37"/>
  <c r="C1813" i="37"/>
  <c r="E1815" i="37"/>
  <c r="C1821" i="37"/>
  <c r="E1823" i="37"/>
  <c r="C1829" i="37"/>
  <c r="E1831" i="37"/>
  <c r="C1837" i="37"/>
  <c r="E1839" i="37"/>
  <c r="C1845" i="37"/>
  <c r="E1847" i="37"/>
  <c r="C1853" i="37"/>
  <c r="E1855" i="37"/>
  <c r="C1861" i="37"/>
  <c r="E1863" i="37"/>
  <c r="C1869" i="37"/>
  <c r="E1871" i="37"/>
  <c r="C1877" i="37"/>
  <c r="E1879" i="37"/>
  <c r="C1885" i="37"/>
  <c r="E1887" i="37"/>
  <c r="C1893" i="37"/>
  <c r="E1895" i="37"/>
  <c r="C1901" i="37"/>
  <c r="E1903" i="37"/>
  <c r="C1909" i="37"/>
  <c r="E1911" i="37"/>
  <c r="C1917" i="37"/>
  <c r="E1919" i="37"/>
  <c r="C1925" i="37"/>
  <c r="E1942" i="37"/>
  <c r="C1948" i="37"/>
  <c r="E1960" i="37"/>
  <c r="E1968" i="37"/>
  <c r="J1199" i="37"/>
  <c r="E1976" i="37"/>
  <c r="C1988" i="37"/>
  <c r="C2004" i="37"/>
  <c r="I2004" i="37" s="1"/>
  <c r="J2004" i="37" s="1"/>
  <c r="C2231" i="37"/>
  <c r="J1562" i="37"/>
  <c r="C1702" i="37"/>
  <c r="E1704" i="37"/>
  <c r="I1704" i="37" s="1"/>
  <c r="J1704" i="37" s="1"/>
  <c r="C1710" i="37"/>
  <c r="E1712" i="37"/>
  <c r="C1718" i="37"/>
  <c r="E1720" i="37"/>
  <c r="C1726" i="37"/>
  <c r="E1728" i="37"/>
  <c r="C1734" i="37"/>
  <c r="E1736" i="37"/>
  <c r="C1742" i="37"/>
  <c r="E1744" i="37"/>
  <c r="I1744" i="37" s="1"/>
  <c r="J1744" i="37" s="1"/>
  <c r="C1750" i="37"/>
  <c r="E1752" i="37"/>
  <c r="I1752" i="37" s="1"/>
  <c r="J1752" i="37" s="1"/>
  <c r="C1758" i="37"/>
  <c r="E1760" i="37"/>
  <c r="I1760" i="37" s="1"/>
  <c r="J1760" i="37" s="1"/>
  <c r="C1766" i="37"/>
  <c r="E1768" i="37"/>
  <c r="I1768" i="37" s="1"/>
  <c r="J1768" i="37" s="1"/>
  <c r="C1774" i="37"/>
  <c r="E1776" i="37"/>
  <c r="I1776" i="37" s="1"/>
  <c r="J1776" i="37" s="1"/>
  <c r="C1782" i="37"/>
  <c r="E1784" i="37"/>
  <c r="C1790" i="37"/>
  <c r="E1792" i="37"/>
  <c r="C1798" i="37"/>
  <c r="E1800" i="37"/>
  <c r="I1800" i="37" s="1"/>
  <c r="J1800" i="37" s="1"/>
  <c r="C1806" i="37"/>
  <c r="E1808" i="37"/>
  <c r="C1814" i="37"/>
  <c r="E1816" i="37"/>
  <c r="C1822" i="37"/>
  <c r="E1824" i="37"/>
  <c r="I1824" i="37" s="1"/>
  <c r="J1824" i="37" s="1"/>
  <c r="C1830" i="37"/>
  <c r="E1832" i="37"/>
  <c r="I1832" i="37" s="1"/>
  <c r="J1832" i="37" s="1"/>
  <c r="C1838" i="37"/>
  <c r="E1840" i="37"/>
  <c r="I1840" i="37" s="1"/>
  <c r="J1840" i="37" s="1"/>
  <c r="C1846" i="37"/>
  <c r="E1848" i="37"/>
  <c r="C1854" i="37"/>
  <c r="E1856" i="37"/>
  <c r="C1862" i="37"/>
  <c r="E1864" i="37"/>
  <c r="I1864" i="37" s="1"/>
  <c r="J1864" i="37" s="1"/>
  <c r="C1870" i="37"/>
  <c r="E1872" i="37"/>
  <c r="C1878" i="37"/>
  <c r="E1880" i="37"/>
  <c r="C1886" i="37"/>
  <c r="E1888" i="37"/>
  <c r="I1888" i="37" s="1"/>
  <c r="J1888" i="37" s="1"/>
  <c r="C1894" i="37"/>
  <c r="E1896" i="37"/>
  <c r="I1896" i="37" s="1"/>
  <c r="J1896" i="37" s="1"/>
  <c r="C1902" i="37"/>
  <c r="E1904" i="37"/>
  <c r="I1904" i="37" s="1"/>
  <c r="J1904" i="37" s="1"/>
  <c r="C1910" i="37"/>
  <c r="E1912" i="37"/>
  <c r="C1918" i="37"/>
  <c r="E1920" i="37"/>
  <c r="C1926" i="37"/>
  <c r="E1927" i="37"/>
  <c r="C1942" i="37"/>
  <c r="E1946" i="37"/>
  <c r="E1949" i="37"/>
  <c r="E1952" i="37"/>
  <c r="E1984" i="37"/>
  <c r="C1986" i="37"/>
  <c r="E2000" i="37"/>
  <c r="C2002" i="37"/>
  <c r="C1679" i="37"/>
  <c r="E1681" i="37"/>
  <c r="I1681" i="37" s="1"/>
  <c r="J1681" i="37" s="1"/>
  <c r="C1687" i="37"/>
  <c r="E1689" i="37"/>
  <c r="C1695" i="37"/>
  <c r="E1697" i="37"/>
  <c r="I1697" i="37" s="1"/>
  <c r="J1697" i="37" s="1"/>
  <c r="C1703" i="37"/>
  <c r="E1705" i="37"/>
  <c r="I1705" i="37" s="1"/>
  <c r="J1705" i="37" s="1"/>
  <c r="C1711" i="37"/>
  <c r="E1713" i="37"/>
  <c r="C1719" i="37"/>
  <c r="E1721" i="37"/>
  <c r="C1727" i="37"/>
  <c r="E1729" i="37"/>
  <c r="I1729" i="37" s="1"/>
  <c r="J1729" i="37" s="1"/>
  <c r="C1735" i="37"/>
  <c r="E1737" i="37"/>
  <c r="I1737" i="37" s="1"/>
  <c r="J1737" i="37" s="1"/>
  <c r="C1743" i="37"/>
  <c r="E1745" i="37"/>
  <c r="C1751" i="37"/>
  <c r="E1753" i="37"/>
  <c r="C1759" i="37"/>
  <c r="E1761" i="37"/>
  <c r="C1767" i="37"/>
  <c r="E1769" i="37"/>
  <c r="C1775" i="37"/>
  <c r="E1777" i="37"/>
  <c r="C1783" i="37"/>
  <c r="E1785" i="37"/>
  <c r="C1791" i="37"/>
  <c r="E1793" i="37"/>
  <c r="C1799" i="37"/>
  <c r="E1801" i="37"/>
  <c r="C1807" i="37"/>
  <c r="E1809" i="37"/>
  <c r="C1815" i="37"/>
  <c r="E1817" i="37"/>
  <c r="C1823" i="37"/>
  <c r="E1825" i="37"/>
  <c r="C1831" i="37"/>
  <c r="E1833" i="37"/>
  <c r="C1839" i="37"/>
  <c r="E1841" i="37"/>
  <c r="C1847" i="37"/>
  <c r="E1849" i="37"/>
  <c r="C1855" i="37"/>
  <c r="E1857" i="37"/>
  <c r="C1863" i="37"/>
  <c r="E1865" i="37"/>
  <c r="C1871" i="37"/>
  <c r="E1873" i="37"/>
  <c r="C1879" i="37"/>
  <c r="E1881" i="37"/>
  <c r="C1887" i="37"/>
  <c r="E1889" i="37"/>
  <c r="C1895" i="37"/>
  <c r="E1897" i="37"/>
  <c r="C1903" i="37"/>
  <c r="E1905" i="37"/>
  <c r="C1911" i="37"/>
  <c r="E1913" i="37"/>
  <c r="C1919" i="37"/>
  <c r="E1921" i="37"/>
  <c r="C1931" i="37"/>
  <c r="E1932" i="37"/>
  <c r="C1935" i="37"/>
  <c r="E1936" i="37"/>
  <c r="C1939" i="37"/>
  <c r="E1940" i="37"/>
  <c r="C1946" i="37"/>
  <c r="C1952" i="37"/>
  <c r="C1955" i="37"/>
  <c r="E1958" i="37"/>
  <c r="C1963" i="37"/>
  <c r="E1966" i="37"/>
  <c r="I1966" i="37" s="1"/>
  <c r="J1966" i="37" s="1"/>
  <c r="C1971" i="37"/>
  <c r="E1974" i="37"/>
  <c r="C1979" i="37"/>
  <c r="E1982" i="37"/>
  <c r="I1982" i="37" s="1"/>
  <c r="J1982" i="37" s="1"/>
  <c r="E1998" i="37"/>
  <c r="I1998" i="37" s="1"/>
  <c r="E2205" i="37"/>
  <c r="J1287" i="37"/>
  <c r="E2156" i="37"/>
  <c r="E2197" i="37"/>
  <c r="C1753" i="37"/>
  <c r="E1755" i="37"/>
  <c r="C1761" i="37"/>
  <c r="E1763" i="37"/>
  <c r="C1769" i="37"/>
  <c r="E1771" i="37"/>
  <c r="C1777" i="37"/>
  <c r="E1779" i="37"/>
  <c r="C1785" i="37"/>
  <c r="E1787" i="37"/>
  <c r="C1793" i="37"/>
  <c r="E1795" i="37"/>
  <c r="C1801" i="37"/>
  <c r="E1803" i="37"/>
  <c r="C1809" i="37"/>
  <c r="E1811" i="37"/>
  <c r="C1817" i="37"/>
  <c r="E1819" i="37"/>
  <c r="C1825" i="37"/>
  <c r="E1827" i="37"/>
  <c r="C1833" i="37"/>
  <c r="E1835" i="37"/>
  <c r="C1841" i="37"/>
  <c r="E1843" i="37"/>
  <c r="C1849" i="37"/>
  <c r="E1851" i="37"/>
  <c r="C1857" i="37"/>
  <c r="E1859" i="37"/>
  <c r="C1865" i="37"/>
  <c r="E1867" i="37"/>
  <c r="C1873" i="37"/>
  <c r="E1875" i="37"/>
  <c r="C1881" i="37"/>
  <c r="E1883" i="37"/>
  <c r="C1889" i="37"/>
  <c r="E1891" i="37"/>
  <c r="C1897" i="37"/>
  <c r="E1899" i="37"/>
  <c r="C1905" i="37"/>
  <c r="E1907" i="37"/>
  <c r="C1913" i="37"/>
  <c r="E1915" i="37"/>
  <c r="C1921" i="37"/>
  <c r="E1923" i="37"/>
  <c r="E1929" i="37"/>
  <c r="C1932" i="37"/>
  <c r="E1933" i="37"/>
  <c r="C1936" i="37"/>
  <c r="E1937" i="37"/>
  <c r="C1940" i="37"/>
  <c r="E1950" i="37"/>
  <c r="C1996" i="37"/>
  <c r="E2012" i="37"/>
  <c r="E2014" i="37"/>
  <c r="E2020" i="37"/>
  <c r="E2022" i="37"/>
  <c r="E2028" i="37"/>
  <c r="E2030" i="37"/>
  <c r="E2036" i="37"/>
  <c r="E2038" i="37"/>
  <c r="E2044" i="37"/>
  <c r="E2046" i="37"/>
  <c r="E2052" i="37"/>
  <c r="E2054" i="37"/>
  <c r="E2060" i="37"/>
  <c r="E2062" i="37"/>
  <c r="E2068" i="37"/>
  <c r="E2070" i="37"/>
  <c r="E2076" i="37"/>
  <c r="E2078" i="37"/>
  <c r="E2084" i="37"/>
  <c r="E2086" i="37"/>
  <c r="E2092" i="37"/>
  <c r="E2094" i="37"/>
  <c r="E2100" i="37"/>
  <c r="E2102" i="37"/>
  <c r="E2108" i="37"/>
  <c r="E2110" i="37"/>
  <c r="C1698" i="37"/>
  <c r="E1700" i="37"/>
  <c r="I1700" i="37" s="1"/>
  <c r="J1700" i="37" s="1"/>
  <c r="C1706" i="37"/>
  <c r="E1708" i="37"/>
  <c r="C1714" i="37"/>
  <c r="E1716" i="37"/>
  <c r="C1722" i="37"/>
  <c r="E1724" i="37"/>
  <c r="C1730" i="37"/>
  <c r="I1730" i="37" s="1"/>
  <c r="J1730" i="37" s="1"/>
  <c r="E1732" i="37"/>
  <c r="I1732" i="37" s="1"/>
  <c r="J1732" i="37" s="1"/>
  <c r="C1738" i="37"/>
  <c r="E1740" i="37"/>
  <c r="C1746" i="37"/>
  <c r="E1748" i="37"/>
  <c r="C1754" i="37"/>
  <c r="E1756" i="37"/>
  <c r="C1762" i="37"/>
  <c r="E1764" i="37"/>
  <c r="C1770" i="37"/>
  <c r="E1772" i="37"/>
  <c r="C1778" i="37"/>
  <c r="E1780" i="37"/>
  <c r="C1786" i="37"/>
  <c r="E1788" i="37"/>
  <c r="C1794" i="37"/>
  <c r="I1794" i="37" s="1"/>
  <c r="J1794" i="37" s="1"/>
  <c r="E1796" i="37"/>
  <c r="C1802" i="37"/>
  <c r="E1804" i="37"/>
  <c r="C1810" i="37"/>
  <c r="E1812" i="37"/>
  <c r="C1818" i="37"/>
  <c r="E1820" i="37"/>
  <c r="C1826" i="37"/>
  <c r="E1828" i="37"/>
  <c r="C1834" i="37"/>
  <c r="E1836" i="37"/>
  <c r="C1842" i="37"/>
  <c r="E1844" i="37"/>
  <c r="C1850" i="37"/>
  <c r="E1852" i="37"/>
  <c r="C1858" i="37"/>
  <c r="I1858" i="37" s="1"/>
  <c r="J1858" i="37" s="1"/>
  <c r="E1860" i="37"/>
  <c r="C1866" i="37"/>
  <c r="E1868" i="37"/>
  <c r="C1874" i="37"/>
  <c r="E1876" i="37"/>
  <c r="C1882" i="37"/>
  <c r="E1884" i="37"/>
  <c r="C1890" i="37"/>
  <c r="E1892" i="37"/>
  <c r="C1898" i="37"/>
  <c r="E1900" i="37"/>
  <c r="C1906" i="37"/>
  <c r="E1908" i="37"/>
  <c r="C1914" i="37"/>
  <c r="E1916" i="37"/>
  <c r="C1922" i="37"/>
  <c r="I1922" i="37" s="1"/>
  <c r="J1922" i="37" s="1"/>
  <c r="E1924" i="37"/>
  <c r="C1928" i="37"/>
  <c r="E1941" i="37"/>
  <c r="E1944" i="37"/>
  <c r="C1950" i="37"/>
  <c r="E1954" i="37"/>
  <c r="C1956" i="37"/>
  <c r="C1964" i="37"/>
  <c r="I1964" i="37" s="1"/>
  <c r="J1964" i="37" s="1"/>
  <c r="C1972" i="37"/>
  <c r="I1972" i="37" s="1"/>
  <c r="J1972" i="37" s="1"/>
  <c r="C1980" i="37"/>
  <c r="E1992" i="37"/>
  <c r="C1994" i="37"/>
  <c r="E2008" i="37"/>
  <c r="C2010" i="37"/>
  <c r="C2012" i="37"/>
  <c r="C2018" i="37"/>
  <c r="C2020" i="37"/>
  <c r="C2026" i="37"/>
  <c r="C2028" i="37"/>
  <c r="C2034" i="37"/>
  <c r="C2036" i="37"/>
  <c r="C2042" i="37"/>
  <c r="C2044" i="37"/>
  <c r="C2050" i="37"/>
  <c r="C2052" i="37"/>
  <c r="C2058" i="37"/>
  <c r="C2060" i="37"/>
  <c r="C2066" i="37"/>
  <c r="C2068" i="37"/>
  <c r="C2074" i="37"/>
  <c r="C2076" i="37"/>
  <c r="C2082" i="37"/>
  <c r="C2084" i="37"/>
  <c r="C2090" i="37"/>
  <c r="C2092" i="37"/>
  <c r="C2098" i="37"/>
  <c r="C2100" i="37"/>
  <c r="C2106" i="37"/>
  <c r="C2108" i="37"/>
  <c r="E2229" i="37"/>
  <c r="J1643" i="37"/>
  <c r="E1677" i="37"/>
  <c r="C1683" i="37"/>
  <c r="E1685" i="37"/>
  <c r="I1685" i="37" s="1"/>
  <c r="J1685" i="37" s="1"/>
  <c r="C1691" i="37"/>
  <c r="E1693" i="37"/>
  <c r="C1699" i="37"/>
  <c r="E1701" i="37"/>
  <c r="C1707" i="37"/>
  <c r="E1709" i="37"/>
  <c r="C1715" i="37"/>
  <c r="E1717" i="37"/>
  <c r="C1723" i="37"/>
  <c r="I1723" i="37" s="1"/>
  <c r="J1723" i="37" s="1"/>
  <c r="E1725" i="37"/>
  <c r="C1731" i="37"/>
  <c r="E1733" i="37"/>
  <c r="C1739" i="37"/>
  <c r="E1741" i="37"/>
  <c r="C1747" i="37"/>
  <c r="E1749" i="37"/>
  <c r="C1755" i="37"/>
  <c r="E1757" i="37"/>
  <c r="C1763" i="37"/>
  <c r="E1765" i="37"/>
  <c r="C1771" i="37"/>
  <c r="E1773" i="37"/>
  <c r="C1779" i="37"/>
  <c r="E1781" i="37"/>
  <c r="C1787" i="37"/>
  <c r="E1789" i="37"/>
  <c r="C1795" i="37"/>
  <c r="E1797" i="37"/>
  <c r="C1803" i="37"/>
  <c r="E1805" i="37"/>
  <c r="C1811" i="37"/>
  <c r="E1813" i="37"/>
  <c r="C1819" i="37"/>
  <c r="E1821" i="37"/>
  <c r="C1827" i="37"/>
  <c r="E1829" i="37"/>
  <c r="C1835" i="37"/>
  <c r="E1837" i="37"/>
  <c r="C1843" i="37"/>
  <c r="E1845" i="37"/>
  <c r="C1851" i="37"/>
  <c r="E1853" i="37"/>
  <c r="C1859" i="37"/>
  <c r="E1861" i="37"/>
  <c r="C1867" i="37"/>
  <c r="E1869" i="37"/>
  <c r="C1875" i="37"/>
  <c r="E1877" i="37"/>
  <c r="C1883" i="37"/>
  <c r="E1885" i="37"/>
  <c r="C1891" i="37"/>
  <c r="E1893" i="37"/>
  <c r="C1899" i="37"/>
  <c r="E1901" i="37"/>
  <c r="C1907" i="37"/>
  <c r="E1909" i="37"/>
  <c r="C1915" i="37"/>
  <c r="E1917" i="37"/>
  <c r="C1923" i="37"/>
  <c r="E1925" i="37"/>
  <c r="E1930" i="37"/>
  <c r="E1934" i="37"/>
  <c r="E1938" i="37"/>
  <c r="C1944" i="37"/>
  <c r="C1947" i="37"/>
  <c r="E1948" i="37"/>
  <c r="C1954" i="37"/>
  <c r="E1957" i="37"/>
  <c r="C1962" i="37"/>
  <c r="E1965" i="37"/>
  <c r="C1970" i="37"/>
  <c r="E1973" i="37"/>
  <c r="C1978" i="37"/>
  <c r="E1981" i="37"/>
  <c r="E1990" i="37"/>
  <c r="E2006" i="37"/>
  <c r="I2006" i="37" s="1"/>
  <c r="J2006" i="37" s="1"/>
  <c r="C1764" i="37"/>
  <c r="E1766" i="37"/>
  <c r="I1766" i="37" s="1"/>
  <c r="C1772" i="37"/>
  <c r="E1774" i="37"/>
  <c r="I1774" i="37" s="1"/>
  <c r="J1774" i="37" s="1"/>
  <c r="C1780" i="37"/>
  <c r="E1782" i="37"/>
  <c r="I1782" i="37" s="1"/>
  <c r="J1782" i="37" s="1"/>
  <c r="C1788" i="37"/>
  <c r="E1790" i="37"/>
  <c r="I1790" i="37" s="1"/>
  <c r="J1790" i="37" s="1"/>
  <c r="C1796" i="37"/>
  <c r="E1798" i="37"/>
  <c r="I1798" i="37" s="1"/>
  <c r="J1798" i="37" s="1"/>
  <c r="C1804" i="37"/>
  <c r="E1806" i="37"/>
  <c r="I1806" i="37" s="1"/>
  <c r="C1812" i="37"/>
  <c r="E1814" i="37"/>
  <c r="I1814" i="37" s="1"/>
  <c r="J1814" i="37" s="1"/>
  <c r="C1820" i="37"/>
  <c r="E1822" i="37"/>
  <c r="I1822" i="37" s="1"/>
  <c r="J1822" i="37" s="1"/>
  <c r="C1828" i="37"/>
  <c r="E1830" i="37"/>
  <c r="I1830" i="37" s="1"/>
  <c r="C1836" i="37"/>
  <c r="E1838" i="37"/>
  <c r="I1838" i="37" s="1"/>
  <c r="J1838" i="37" s="1"/>
  <c r="C1844" i="37"/>
  <c r="E1846" i="37"/>
  <c r="I1846" i="37" s="1"/>
  <c r="J1846" i="37" s="1"/>
  <c r="C1852" i="37"/>
  <c r="E1854" i="37"/>
  <c r="I1854" i="37" s="1"/>
  <c r="J1854" i="37" s="1"/>
  <c r="C1860" i="37"/>
  <c r="E1862" i="37"/>
  <c r="I1862" i="37" s="1"/>
  <c r="J1862" i="37" s="1"/>
  <c r="C1868" i="37"/>
  <c r="E1870" i="37"/>
  <c r="I1870" i="37" s="1"/>
  <c r="C1876" i="37"/>
  <c r="E1878" i="37"/>
  <c r="I1878" i="37" s="1"/>
  <c r="J1878" i="37" s="1"/>
  <c r="C1884" i="37"/>
  <c r="E1886" i="37"/>
  <c r="I1886" i="37" s="1"/>
  <c r="J1886" i="37" s="1"/>
  <c r="C1892" i="37"/>
  <c r="E1894" i="37"/>
  <c r="I1894" i="37" s="1"/>
  <c r="C1900" i="37"/>
  <c r="E1902" i="37"/>
  <c r="I1902" i="37" s="1"/>
  <c r="J1902" i="37" s="1"/>
  <c r="C1908" i="37"/>
  <c r="E1910" i="37"/>
  <c r="I1910" i="37" s="1"/>
  <c r="J1910" i="37" s="1"/>
  <c r="C1916" i="37"/>
  <c r="E1918" i="37"/>
  <c r="I1918" i="37" s="1"/>
  <c r="J1918" i="37" s="1"/>
  <c r="C1924" i="37"/>
  <c r="E1926" i="37"/>
  <c r="I1926" i="37" s="1"/>
  <c r="J1926" i="37" s="1"/>
  <c r="C1930" i="37"/>
  <c r="C1934" i="37"/>
  <c r="C1938" i="37"/>
  <c r="E1988" i="37"/>
  <c r="I1988" i="37" s="1"/>
  <c r="J1988" i="37" s="1"/>
  <c r="C1990" i="37"/>
  <c r="J1248" i="37"/>
  <c r="E2148" i="37"/>
  <c r="J1536" i="37"/>
  <c r="C1987" i="37"/>
  <c r="E1989" i="37"/>
  <c r="C1995" i="37"/>
  <c r="E1997" i="37"/>
  <c r="C2003" i="37"/>
  <c r="E2005" i="37"/>
  <c r="C2011" i="37"/>
  <c r="E2013" i="37"/>
  <c r="C2019" i="37"/>
  <c r="E2021" i="37"/>
  <c r="C2027" i="37"/>
  <c r="E2029" i="37"/>
  <c r="C2035" i="37"/>
  <c r="E2037" i="37"/>
  <c r="C2043" i="37"/>
  <c r="E2045" i="37"/>
  <c r="C2051" i="37"/>
  <c r="E2053" i="37"/>
  <c r="C2059" i="37"/>
  <c r="E2061" i="37"/>
  <c r="C2067" i="37"/>
  <c r="E2069" i="37"/>
  <c r="C2075" i="37"/>
  <c r="E2077" i="37"/>
  <c r="C2083" i="37"/>
  <c r="E2085" i="37"/>
  <c r="C2091" i="37"/>
  <c r="E2093" i="37"/>
  <c r="C2099" i="37"/>
  <c r="E2101" i="37"/>
  <c r="C2107" i="37"/>
  <c r="E2109" i="37"/>
  <c r="C2115" i="37"/>
  <c r="E2117" i="37"/>
  <c r="C2123" i="37"/>
  <c r="E2125" i="37"/>
  <c r="C2131" i="37"/>
  <c r="E2133" i="37"/>
  <c r="C2139" i="37"/>
  <c r="E2141" i="37"/>
  <c r="C2147" i="37"/>
  <c r="E2149" i="37"/>
  <c r="C2155" i="37"/>
  <c r="E2157" i="37"/>
  <c r="E2162" i="37"/>
  <c r="E2165" i="37"/>
  <c r="E2169" i="37"/>
  <c r="C2171" i="37"/>
  <c r="E2172" i="37"/>
  <c r="E2175" i="37"/>
  <c r="E2178" i="37"/>
  <c r="E2181" i="37"/>
  <c r="C2189" i="37"/>
  <c r="C2197" i="37"/>
  <c r="C2205" i="37"/>
  <c r="C2213" i="37"/>
  <c r="I2213" i="37" s="1"/>
  <c r="J2213" i="37" s="1"/>
  <c r="C2229" i="37"/>
  <c r="C2245" i="37"/>
  <c r="C2261" i="37"/>
  <c r="C2277" i="37"/>
  <c r="C2293" i="37"/>
  <c r="I2317" i="37"/>
  <c r="J2317" i="37" s="1"/>
  <c r="E2319" i="37"/>
  <c r="E2325" i="37"/>
  <c r="E2327" i="37"/>
  <c r="E2333" i="37"/>
  <c r="I2333" i="37" s="1"/>
  <c r="J2333" i="37" s="1"/>
  <c r="E2335" i="37"/>
  <c r="E2341" i="37"/>
  <c r="E2343" i="37"/>
  <c r="E2349" i="37"/>
  <c r="I2349" i="37" s="1"/>
  <c r="J2349" i="37" s="1"/>
  <c r="E2351" i="37"/>
  <c r="E2357" i="37"/>
  <c r="E2359" i="37"/>
  <c r="E2365" i="37"/>
  <c r="E2367" i="37"/>
  <c r="E2373" i="37"/>
  <c r="E2375" i="37"/>
  <c r="E2381" i="37"/>
  <c r="E2383" i="37"/>
  <c r="E2389" i="37"/>
  <c r="E2391" i="37"/>
  <c r="E2397" i="37"/>
  <c r="E2399" i="37"/>
  <c r="E2405" i="37"/>
  <c r="E2407" i="37"/>
  <c r="C2447" i="37"/>
  <c r="C2116" i="37"/>
  <c r="E2118" i="37"/>
  <c r="C2124" i="37"/>
  <c r="E2126" i="37"/>
  <c r="C2132" i="37"/>
  <c r="I2132" i="37" s="1"/>
  <c r="J2132" i="37" s="1"/>
  <c r="E2134" i="37"/>
  <c r="C2140" i="37"/>
  <c r="E2142" i="37"/>
  <c r="C2148" i="37"/>
  <c r="E2150" i="37"/>
  <c r="C2156" i="37"/>
  <c r="E2158" i="37"/>
  <c r="C2162" i="37"/>
  <c r="C2165" i="37"/>
  <c r="C2168" i="37"/>
  <c r="C2175" i="37"/>
  <c r="C2178" i="37"/>
  <c r="C2181" i="37"/>
  <c r="E2225" i="37"/>
  <c r="C2227" i="37"/>
  <c r="E2241" i="37"/>
  <c r="C2243" i="37"/>
  <c r="E2257" i="37"/>
  <c r="C2259" i="37"/>
  <c r="E2273" i="37"/>
  <c r="C2275" i="37"/>
  <c r="E2289" i="37"/>
  <c r="C2291" i="37"/>
  <c r="C2363" i="37"/>
  <c r="C2365" i="37"/>
  <c r="C2371" i="37"/>
  <c r="C2373" i="37"/>
  <c r="C2379" i="37"/>
  <c r="C2381" i="37"/>
  <c r="C2387" i="37"/>
  <c r="C2389" i="37"/>
  <c r="C2395" i="37"/>
  <c r="C2397" i="37"/>
  <c r="C2403" i="37"/>
  <c r="C2405" i="37"/>
  <c r="C2411" i="37"/>
  <c r="C1933" i="37"/>
  <c r="E1935" i="37"/>
  <c r="I1935" i="37" s="1"/>
  <c r="J1935" i="37" s="1"/>
  <c r="C1941" i="37"/>
  <c r="E1943" i="37"/>
  <c r="C1949" i="37"/>
  <c r="E1951" i="37"/>
  <c r="C1957" i="37"/>
  <c r="E1959" i="37"/>
  <c r="C1965" i="37"/>
  <c r="E1967" i="37"/>
  <c r="C1973" i="37"/>
  <c r="E1975" i="37"/>
  <c r="C1981" i="37"/>
  <c r="E1983" i="37"/>
  <c r="C1989" i="37"/>
  <c r="E1991" i="37"/>
  <c r="C1997" i="37"/>
  <c r="E1999" i="37"/>
  <c r="C2005" i="37"/>
  <c r="E2007" i="37"/>
  <c r="C2013" i="37"/>
  <c r="E2015" i="37"/>
  <c r="C2021" i="37"/>
  <c r="E2023" i="37"/>
  <c r="C2029" i="37"/>
  <c r="E2031" i="37"/>
  <c r="C2037" i="37"/>
  <c r="E2039" i="37"/>
  <c r="C2045" i="37"/>
  <c r="E2047" i="37"/>
  <c r="C2053" i="37"/>
  <c r="E2055" i="37"/>
  <c r="C2061" i="37"/>
  <c r="E2063" i="37"/>
  <c r="C2069" i="37"/>
  <c r="E2071" i="37"/>
  <c r="C2077" i="37"/>
  <c r="E2079" i="37"/>
  <c r="C2085" i="37"/>
  <c r="E2087" i="37"/>
  <c r="C2093" i="37"/>
  <c r="E2095" i="37"/>
  <c r="C2101" i="37"/>
  <c r="E2103" i="37"/>
  <c r="C2109" i="37"/>
  <c r="E2111" i="37"/>
  <c r="C2117" i="37"/>
  <c r="E2119" i="37"/>
  <c r="C2125" i="37"/>
  <c r="E2127" i="37"/>
  <c r="C2133" i="37"/>
  <c r="E2135" i="37"/>
  <c r="C2141" i="37"/>
  <c r="E2143" i="37"/>
  <c r="C2149" i="37"/>
  <c r="E2151" i="37"/>
  <c r="C2157" i="37"/>
  <c r="E2159" i="37"/>
  <c r="J1395" i="37"/>
  <c r="C2184" i="37"/>
  <c r="E2185" i="37"/>
  <c r="C2187" i="37"/>
  <c r="C2192" i="37"/>
  <c r="E2193" i="37"/>
  <c r="C2195" i="37"/>
  <c r="C2200" i="37"/>
  <c r="E2201" i="37"/>
  <c r="C2203" i="37"/>
  <c r="C2208" i="37"/>
  <c r="E2209" i="37"/>
  <c r="C2211" i="37"/>
  <c r="E2223" i="37"/>
  <c r="E2239" i="37"/>
  <c r="E2255" i="37"/>
  <c r="E2271" i="37"/>
  <c r="E2287" i="37"/>
  <c r="E2303" i="37"/>
  <c r="C2014" i="37"/>
  <c r="E2016" i="37"/>
  <c r="C2022" i="37"/>
  <c r="E2024" i="37"/>
  <c r="C2030" i="37"/>
  <c r="E2032" i="37"/>
  <c r="C2038" i="37"/>
  <c r="E2040" i="37"/>
  <c r="C2046" i="37"/>
  <c r="E2048" i="37"/>
  <c r="C2054" i="37"/>
  <c r="E2056" i="37"/>
  <c r="C2062" i="37"/>
  <c r="E2064" i="37"/>
  <c r="C2070" i="37"/>
  <c r="E2072" i="37"/>
  <c r="C2078" i="37"/>
  <c r="E2080" i="37"/>
  <c r="C2086" i="37"/>
  <c r="E2088" i="37"/>
  <c r="C2094" i="37"/>
  <c r="E2096" i="37"/>
  <c r="C2102" i="37"/>
  <c r="E2104" i="37"/>
  <c r="C2110" i="37"/>
  <c r="E2112" i="37"/>
  <c r="C2118" i="37"/>
  <c r="E2120" i="37"/>
  <c r="C2126" i="37"/>
  <c r="E2128" i="37"/>
  <c r="C2134" i="37"/>
  <c r="E2136" i="37"/>
  <c r="C2142" i="37"/>
  <c r="E2144" i="37"/>
  <c r="C2150" i="37"/>
  <c r="E2152" i="37"/>
  <c r="C2158" i="37"/>
  <c r="E2221" i="37"/>
  <c r="C2223" i="37"/>
  <c r="E2237" i="37"/>
  <c r="C2239" i="37"/>
  <c r="E2253" i="37"/>
  <c r="C2255" i="37"/>
  <c r="J1483" i="37"/>
  <c r="E2269" i="37"/>
  <c r="C2271" i="37"/>
  <c r="E2285" i="37"/>
  <c r="C2287" i="37"/>
  <c r="J1515" i="37"/>
  <c r="E2301" i="37"/>
  <c r="C2303" i="37"/>
  <c r="J1539" i="37"/>
  <c r="J1563" i="37"/>
  <c r="J1627" i="37"/>
  <c r="E2494" i="37"/>
  <c r="E2524" i="37"/>
  <c r="C1943" i="37"/>
  <c r="E1945" i="37"/>
  <c r="C1951" i="37"/>
  <c r="E1953" i="37"/>
  <c r="C1959" i="37"/>
  <c r="E1961" i="37"/>
  <c r="C1967" i="37"/>
  <c r="E1969" i="37"/>
  <c r="C1975" i="37"/>
  <c r="E1977" i="37"/>
  <c r="C1983" i="37"/>
  <c r="E1985" i="37"/>
  <c r="C1991" i="37"/>
  <c r="E1993" i="37"/>
  <c r="C1999" i="37"/>
  <c r="E2001" i="37"/>
  <c r="C2007" i="37"/>
  <c r="E2009" i="37"/>
  <c r="C2015" i="37"/>
  <c r="E2017" i="37"/>
  <c r="C2023" i="37"/>
  <c r="E2025" i="37"/>
  <c r="C2031" i="37"/>
  <c r="E2033" i="37"/>
  <c r="C2039" i="37"/>
  <c r="E2041" i="37"/>
  <c r="C2047" i="37"/>
  <c r="E2049" i="37"/>
  <c r="C2055" i="37"/>
  <c r="E2057" i="37"/>
  <c r="C2063" i="37"/>
  <c r="E2065" i="37"/>
  <c r="C2071" i="37"/>
  <c r="E2073" i="37"/>
  <c r="C2079" i="37"/>
  <c r="E2081" i="37"/>
  <c r="C2087" i="37"/>
  <c r="E2089" i="37"/>
  <c r="C2095" i="37"/>
  <c r="E2097" i="37"/>
  <c r="C2103" i="37"/>
  <c r="E2105" i="37"/>
  <c r="C2111" i="37"/>
  <c r="E2113" i="37"/>
  <c r="C2119" i="37"/>
  <c r="E2121" i="37"/>
  <c r="C2127" i="37"/>
  <c r="E2129" i="37"/>
  <c r="C2135" i="37"/>
  <c r="E2137" i="37"/>
  <c r="C2143" i="37"/>
  <c r="E2145" i="37"/>
  <c r="C2151" i="37"/>
  <c r="E2153" i="37"/>
  <c r="C2159" i="37"/>
  <c r="E2161" i="37"/>
  <c r="C2163" i="37"/>
  <c r="E2164" i="37"/>
  <c r="E2167" i="37"/>
  <c r="E2170" i="37"/>
  <c r="E2173" i="37"/>
  <c r="E2177" i="37"/>
  <c r="C2179" i="37"/>
  <c r="E2180" i="37"/>
  <c r="E2183" i="37"/>
  <c r="E2191" i="37"/>
  <c r="E2199" i="37"/>
  <c r="E2207" i="37"/>
  <c r="C2221" i="37"/>
  <c r="C2237" i="37"/>
  <c r="C2253" i="37"/>
  <c r="C2269" i="37"/>
  <c r="C2285" i="37"/>
  <c r="C2301" i="37"/>
  <c r="E2425" i="37"/>
  <c r="E2436" i="37"/>
  <c r="C1960" i="37"/>
  <c r="E1962" i="37"/>
  <c r="I1962" i="37" s="1"/>
  <c r="C1968" i="37"/>
  <c r="E1970" i="37"/>
  <c r="I1970" i="37" s="1"/>
  <c r="C1976" i="37"/>
  <c r="E1978" i="37"/>
  <c r="I1978" i="37" s="1"/>
  <c r="C1984" i="37"/>
  <c r="E1986" i="37"/>
  <c r="C1992" i="37"/>
  <c r="E1994" i="37"/>
  <c r="C2000" i="37"/>
  <c r="E2002" i="37"/>
  <c r="C2008" i="37"/>
  <c r="E2010" i="37"/>
  <c r="C2016" i="37"/>
  <c r="E2018" i="37"/>
  <c r="C2024" i="37"/>
  <c r="E2026" i="37"/>
  <c r="C2032" i="37"/>
  <c r="E2034" i="37"/>
  <c r="C2040" i="37"/>
  <c r="E2042" i="37"/>
  <c r="C2048" i="37"/>
  <c r="E2050" i="37"/>
  <c r="C2056" i="37"/>
  <c r="E2058" i="37"/>
  <c r="C2064" i="37"/>
  <c r="E2066" i="37"/>
  <c r="C2072" i="37"/>
  <c r="E2074" i="37"/>
  <c r="C2080" i="37"/>
  <c r="E2082" i="37"/>
  <c r="C2088" i="37"/>
  <c r="E2090" i="37"/>
  <c r="C2096" i="37"/>
  <c r="E2098" i="37"/>
  <c r="C2104" i="37"/>
  <c r="E2106" i="37"/>
  <c r="C2112" i="37"/>
  <c r="E2114" i="37"/>
  <c r="C2120" i="37"/>
  <c r="E2122" i="37"/>
  <c r="I2122" i="37" s="1"/>
  <c r="C2128" i="37"/>
  <c r="E2130" i="37"/>
  <c r="C2136" i="37"/>
  <c r="E2138" i="37"/>
  <c r="C2144" i="37"/>
  <c r="E2146" i="37"/>
  <c r="C2152" i="37"/>
  <c r="E2154" i="37"/>
  <c r="I2154" i="37" s="1"/>
  <c r="J2154" i="37" s="1"/>
  <c r="C2160" i="37"/>
  <c r="C2167" i="37"/>
  <c r="C2170" i="37"/>
  <c r="C2173" i="37"/>
  <c r="C2176" i="37"/>
  <c r="C2183" i="37"/>
  <c r="C2191" i="37"/>
  <c r="C2199" i="37"/>
  <c r="C2207" i="37"/>
  <c r="E2217" i="37"/>
  <c r="C2219" i="37"/>
  <c r="E2233" i="37"/>
  <c r="C2235" i="37"/>
  <c r="E2249" i="37"/>
  <c r="C2251" i="37"/>
  <c r="E2265" i="37"/>
  <c r="C2267" i="37"/>
  <c r="E2281" i="37"/>
  <c r="C2283" i="37"/>
  <c r="J1520" i="37"/>
  <c r="E2297" i="37"/>
  <c r="C2299" i="37"/>
  <c r="J1658" i="37"/>
  <c r="C1929" i="37"/>
  <c r="E1931" i="37"/>
  <c r="C1937" i="37"/>
  <c r="E1939" i="37"/>
  <c r="I1939" i="37" s="1"/>
  <c r="J1939" i="37" s="1"/>
  <c r="C1945" i="37"/>
  <c r="E1947" i="37"/>
  <c r="I1947" i="37" s="1"/>
  <c r="C1953" i="37"/>
  <c r="E1955" i="37"/>
  <c r="I1955" i="37" s="1"/>
  <c r="J1955" i="37" s="1"/>
  <c r="C1961" i="37"/>
  <c r="E1963" i="37"/>
  <c r="C1969" i="37"/>
  <c r="E1971" i="37"/>
  <c r="I1971" i="37" s="1"/>
  <c r="J1971" i="37" s="1"/>
  <c r="C1977" i="37"/>
  <c r="E1979" i="37"/>
  <c r="C1985" i="37"/>
  <c r="E1987" i="37"/>
  <c r="I1987" i="37" s="1"/>
  <c r="J1987" i="37" s="1"/>
  <c r="C1993" i="37"/>
  <c r="E1995" i="37"/>
  <c r="C2001" i="37"/>
  <c r="E2003" i="37"/>
  <c r="I2003" i="37" s="1"/>
  <c r="J2003" i="37" s="1"/>
  <c r="C2009" i="37"/>
  <c r="E2011" i="37"/>
  <c r="C2017" i="37"/>
  <c r="E2019" i="37"/>
  <c r="I2019" i="37" s="1"/>
  <c r="J2019" i="37" s="1"/>
  <c r="C2025" i="37"/>
  <c r="E2027" i="37"/>
  <c r="C2033" i="37"/>
  <c r="E2035" i="37"/>
  <c r="I2035" i="37" s="1"/>
  <c r="J2035" i="37" s="1"/>
  <c r="C2041" i="37"/>
  <c r="E2043" i="37"/>
  <c r="C2049" i="37"/>
  <c r="E2051" i="37"/>
  <c r="I2051" i="37" s="1"/>
  <c r="J2051" i="37" s="1"/>
  <c r="C2057" i="37"/>
  <c r="E2059" i="37"/>
  <c r="C2065" i="37"/>
  <c r="E2067" i="37"/>
  <c r="I2067" i="37" s="1"/>
  <c r="J2067" i="37" s="1"/>
  <c r="C2073" i="37"/>
  <c r="E2075" i="37"/>
  <c r="C2081" i="37"/>
  <c r="E2083" i="37"/>
  <c r="I2083" i="37" s="1"/>
  <c r="J2083" i="37" s="1"/>
  <c r="C2089" i="37"/>
  <c r="E2091" i="37"/>
  <c r="C2097" i="37"/>
  <c r="E2099" i="37"/>
  <c r="I2099" i="37" s="1"/>
  <c r="C2105" i="37"/>
  <c r="E2107" i="37"/>
  <c r="C2113" i="37"/>
  <c r="E2115" i="37"/>
  <c r="I2115" i="37" s="1"/>
  <c r="J2115" i="37" s="1"/>
  <c r="C2121" i="37"/>
  <c r="E2123" i="37"/>
  <c r="C2129" i="37"/>
  <c r="E2131" i="37"/>
  <c r="I2131" i="37" s="1"/>
  <c r="J2131" i="37" s="1"/>
  <c r="C2137" i="37"/>
  <c r="E2139" i="37"/>
  <c r="C2145" i="37"/>
  <c r="E2147" i="37"/>
  <c r="I2147" i="37" s="1"/>
  <c r="J2147" i="37" s="1"/>
  <c r="C2153" i="37"/>
  <c r="E2155" i="37"/>
  <c r="C2161" i="37"/>
  <c r="E2186" i="37"/>
  <c r="E2194" i="37"/>
  <c r="E2202" i="37"/>
  <c r="E2210" i="37"/>
  <c r="E2215" i="37"/>
  <c r="E2231" i="37"/>
  <c r="I2231" i="37" s="1"/>
  <c r="J2231" i="37" s="1"/>
  <c r="E2247" i="37"/>
  <c r="E2263" i="37"/>
  <c r="I2263" i="37" s="1"/>
  <c r="J2263" i="37" s="1"/>
  <c r="E2279" i="37"/>
  <c r="E2295" i="37"/>
  <c r="I2295" i="37" s="1"/>
  <c r="C2164" i="37"/>
  <c r="E2166" i="37"/>
  <c r="C2172" i="37"/>
  <c r="E2174" i="37"/>
  <c r="C2180" i="37"/>
  <c r="E2182" i="37"/>
  <c r="C2188" i="37"/>
  <c r="E2190" i="37"/>
  <c r="C2196" i="37"/>
  <c r="E2198" i="37"/>
  <c r="C2204" i="37"/>
  <c r="E2206" i="37"/>
  <c r="C2212" i="37"/>
  <c r="E2214" i="37"/>
  <c r="C2220" i="37"/>
  <c r="E2222" i="37"/>
  <c r="C2228" i="37"/>
  <c r="E2230" i="37"/>
  <c r="C2236" i="37"/>
  <c r="E2238" i="37"/>
  <c r="C2244" i="37"/>
  <c r="E2246" i="37"/>
  <c r="C2252" i="37"/>
  <c r="E2254" i="37"/>
  <c r="C2260" i="37"/>
  <c r="E2262" i="37"/>
  <c r="C2268" i="37"/>
  <c r="E2270" i="37"/>
  <c r="C2276" i="37"/>
  <c r="E2278" i="37"/>
  <c r="C2284" i="37"/>
  <c r="E2286" i="37"/>
  <c r="C2292" i="37"/>
  <c r="E2294" i="37"/>
  <c r="C2300" i="37"/>
  <c r="E2302" i="37"/>
  <c r="C2308" i="37"/>
  <c r="E2310" i="37"/>
  <c r="C2316" i="37"/>
  <c r="E2318" i="37"/>
  <c r="C2324" i="37"/>
  <c r="E2326" i="37"/>
  <c r="C2332" i="37"/>
  <c r="E2334" i="37"/>
  <c r="C2340" i="37"/>
  <c r="E2342" i="37"/>
  <c r="C2348" i="37"/>
  <c r="E2350" i="37"/>
  <c r="C2356" i="37"/>
  <c r="E2358" i="37"/>
  <c r="C2364" i="37"/>
  <c r="E2366" i="37"/>
  <c r="C2372" i="37"/>
  <c r="E2374" i="37"/>
  <c r="C2380" i="37"/>
  <c r="E2382" i="37"/>
  <c r="C2388" i="37"/>
  <c r="E2390" i="37"/>
  <c r="C2396" i="37"/>
  <c r="E2398" i="37"/>
  <c r="C2404" i="37"/>
  <c r="E2406" i="37"/>
  <c r="E2413" i="37"/>
  <c r="C2420" i="37"/>
  <c r="C2428" i="37"/>
  <c r="C2436" i="37"/>
  <c r="C2444" i="37"/>
  <c r="C2452" i="37"/>
  <c r="C2458" i="37"/>
  <c r="E2459" i="37"/>
  <c r="E2462" i="37"/>
  <c r="E2476" i="37"/>
  <c r="C2478" i="37"/>
  <c r="I2478" i="37" s="1"/>
  <c r="J2478" i="37" s="1"/>
  <c r="E2492" i="37"/>
  <c r="C2494" i="37"/>
  <c r="E2441" i="37"/>
  <c r="E2449" i="37"/>
  <c r="E2456" i="37"/>
  <c r="C2476" i="37"/>
  <c r="C2492" i="37"/>
  <c r="E2160" i="37"/>
  <c r="C2166" i="37"/>
  <c r="E2168" i="37"/>
  <c r="C2174" i="37"/>
  <c r="E2176" i="37"/>
  <c r="C2182" i="37"/>
  <c r="E2184" i="37"/>
  <c r="C2190" i="37"/>
  <c r="E2192" i="37"/>
  <c r="C2198" i="37"/>
  <c r="E2200" i="37"/>
  <c r="C2206" i="37"/>
  <c r="E2208" i="37"/>
  <c r="I2208" i="37" s="1"/>
  <c r="J2208" i="37" s="1"/>
  <c r="C2214" i="37"/>
  <c r="E2216" i="37"/>
  <c r="C2222" i="37"/>
  <c r="E2224" i="37"/>
  <c r="C2230" i="37"/>
  <c r="E2232" i="37"/>
  <c r="C2238" i="37"/>
  <c r="E2240" i="37"/>
  <c r="C2246" i="37"/>
  <c r="E2248" i="37"/>
  <c r="C2254" i="37"/>
  <c r="E2256" i="37"/>
  <c r="C2262" i="37"/>
  <c r="E2264" i="37"/>
  <c r="C2270" i="37"/>
  <c r="E2272" i="37"/>
  <c r="C2278" i="37"/>
  <c r="E2280" i="37"/>
  <c r="C2286" i="37"/>
  <c r="E2288" i="37"/>
  <c r="C2294" i="37"/>
  <c r="E2296" i="37"/>
  <c r="C2302" i="37"/>
  <c r="E2304" i="37"/>
  <c r="C2310" i="37"/>
  <c r="E2312" i="37"/>
  <c r="C2318" i="37"/>
  <c r="E2320" i="37"/>
  <c r="C2326" i="37"/>
  <c r="E2328" i="37"/>
  <c r="C2334" i="37"/>
  <c r="E2336" i="37"/>
  <c r="C2342" i="37"/>
  <c r="E2344" i="37"/>
  <c r="C2350" i="37"/>
  <c r="E2352" i="37"/>
  <c r="C2358" i="37"/>
  <c r="E2360" i="37"/>
  <c r="C2366" i="37"/>
  <c r="E2368" i="37"/>
  <c r="C2374" i="37"/>
  <c r="E2376" i="37"/>
  <c r="C2382" i="37"/>
  <c r="E2384" i="37"/>
  <c r="C2390" i="37"/>
  <c r="E2392" i="37"/>
  <c r="C2398" i="37"/>
  <c r="E2400" i="37"/>
  <c r="C2406" i="37"/>
  <c r="E2408" i="37"/>
  <c r="C2413" i="37"/>
  <c r="E2414" i="37"/>
  <c r="C2417" i="37"/>
  <c r="C2421" i="37"/>
  <c r="E2422" i="37"/>
  <c r="C2425" i="37"/>
  <c r="C2429" i="37"/>
  <c r="E2430" i="37"/>
  <c r="C2433" i="37"/>
  <c r="I2433" i="37" s="1"/>
  <c r="J2433" i="37" s="1"/>
  <c r="C2437" i="37"/>
  <c r="E2438" i="37"/>
  <c r="C2441" i="37"/>
  <c r="C2445" i="37"/>
  <c r="E2446" i="37"/>
  <c r="C2449" i="37"/>
  <c r="C2462" i="37"/>
  <c r="E2472" i="37"/>
  <c r="C2474" i="37"/>
  <c r="E2488" i="37"/>
  <c r="C2490" i="37"/>
  <c r="E2504" i="37"/>
  <c r="E2508" i="37"/>
  <c r="E2512" i="37"/>
  <c r="J1766" i="37"/>
  <c r="J1830" i="37"/>
  <c r="J1894" i="37"/>
  <c r="C2311" i="37"/>
  <c r="E2313" i="37"/>
  <c r="C2319" i="37"/>
  <c r="E2321" i="37"/>
  <c r="C2327" i="37"/>
  <c r="E2329" i="37"/>
  <c r="C2335" i="37"/>
  <c r="E2337" i="37"/>
  <c r="C2343" i="37"/>
  <c r="E2345" i="37"/>
  <c r="C2351" i="37"/>
  <c r="E2353" i="37"/>
  <c r="C2359" i="37"/>
  <c r="E2361" i="37"/>
  <c r="C2367" i="37"/>
  <c r="E2369" i="37"/>
  <c r="C2375" i="37"/>
  <c r="E2377" i="37"/>
  <c r="C2383" i="37"/>
  <c r="E2385" i="37"/>
  <c r="C2391" i="37"/>
  <c r="E2393" i="37"/>
  <c r="C2399" i="37"/>
  <c r="E2401" i="37"/>
  <c r="C2407" i="37"/>
  <c r="E2409" i="37"/>
  <c r="C2453" i="37"/>
  <c r="E2460" i="37"/>
  <c r="E2470" i="37"/>
  <c r="E2486" i="37"/>
  <c r="E2502" i="37"/>
  <c r="C2506" i="37"/>
  <c r="C2510" i="37"/>
  <c r="C2514" i="37"/>
  <c r="E2516" i="37"/>
  <c r="C2530" i="37"/>
  <c r="E2532" i="37"/>
  <c r="C2546" i="37"/>
  <c r="E2548" i="37"/>
  <c r="C2562" i="37"/>
  <c r="E2564" i="37"/>
  <c r="C2578" i="37"/>
  <c r="E2580" i="37"/>
  <c r="C2594" i="37"/>
  <c r="E2596" i="37"/>
  <c r="C2610" i="37"/>
  <c r="E2612" i="37"/>
  <c r="C2626" i="37"/>
  <c r="E2628" i="37"/>
  <c r="C2642" i="37"/>
  <c r="E2644" i="37"/>
  <c r="C2658" i="37"/>
  <c r="E2660" i="37"/>
  <c r="C2674" i="37"/>
  <c r="E2676" i="37"/>
  <c r="C2690" i="37"/>
  <c r="E2692" i="37"/>
  <c r="E2708" i="37"/>
  <c r="C2216" i="37"/>
  <c r="E2218" i="37"/>
  <c r="C2224" i="37"/>
  <c r="E2226" i="37"/>
  <c r="C2232" i="37"/>
  <c r="E2234" i="37"/>
  <c r="C2240" i="37"/>
  <c r="E2242" i="37"/>
  <c r="C2248" i="37"/>
  <c r="E2250" i="37"/>
  <c r="C2256" i="37"/>
  <c r="E2258" i="37"/>
  <c r="C2264" i="37"/>
  <c r="E2266" i="37"/>
  <c r="C2272" i="37"/>
  <c r="E2274" i="37"/>
  <c r="C2280" i="37"/>
  <c r="E2282" i="37"/>
  <c r="C2288" i="37"/>
  <c r="E2290" i="37"/>
  <c r="C2296" i="37"/>
  <c r="E2298" i="37"/>
  <c r="C2304" i="37"/>
  <c r="E2306" i="37"/>
  <c r="C2312" i="37"/>
  <c r="E2314" i="37"/>
  <c r="C2320" i="37"/>
  <c r="E2322" i="37"/>
  <c r="C2328" i="37"/>
  <c r="E2330" i="37"/>
  <c r="C2336" i="37"/>
  <c r="E2338" i="37"/>
  <c r="C2344" i="37"/>
  <c r="E2346" i="37"/>
  <c r="C2352" i="37"/>
  <c r="E2354" i="37"/>
  <c r="C2360" i="37"/>
  <c r="E2362" i="37"/>
  <c r="C2368" i="37"/>
  <c r="E2370" i="37"/>
  <c r="C2376" i="37"/>
  <c r="E2378" i="37"/>
  <c r="C2384" i="37"/>
  <c r="E2386" i="37"/>
  <c r="C2392" i="37"/>
  <c r="E2394" i="37"/>
  <c r="C2400" i="37"/>
  <c r="E2402" i="37"/>
  <c r="C2408" i="37"/>
  <c r="E2410" i="37"/>
  <c r="C2414" i="37"/>
  <c r="E2419" i="37"/>
  <c r="C2422" i="37"/>
  <c r="E2427" i="37"/>
  <c r="C2430" i="37"/>
  <c r="E2435" i="37"/>
  <c r="C2438" i="37"/>
  <c r="E2443" i="37"/>
  <c r="C2446" i="37"/>
  <c r="E2451" i="37"/>
  <c r="E2454" i="37"/>
  <c r="C2460" i="37"/>
  <c r="E2463" i="37"/>
  <c r="E2468" i="37"/>
  <c r="C2470" i="37"/>
  <c r="E2484" i="37"/>
  <c r="C2486" i="37"/>
  <c r="E2500" i="37"/>
  <c r="C2502" i="37"/>
  <c r="E2163" i="37"/>
  <c r="C2169" i="37"/>
  <c r="E2171" i="37"/>
  <c r="C2177" i="37"/>
  <c r="E2179" i="37"/>
  <c r="C2185" i="37"/>
  <c r="E2187" i="37"/>
  <c r="C2193" i="37"/>
  <c r="E2195" i="37"/>
  <c r="C2201" i="37"/>
  <c r="E2203" i="37"/>
  <c r="C2209" i="37"/>
  <c r="E2211" i="37"/>
  <c r="C2217" i="37"/>
  <c r="E2219" i="37"/>
  <c r="C2225" i="37"/>
  <c r="E2227" i="37"/>
  <c r="C2233" i="37"/>
  <c r="E2235" i="37"/>
  <c r="C2241" i="37"/>
  <c r="E2243" i="37"/>
  <c r="C2249" i="37"/>
  <c r="E2251" i="37"/>
  <c r="C2257" i="37"/>
  <c r="E2259" i="37"/>
  <c r="C2265" i="37"/>
  <c r="E2267" i="37"/>
  <c r="C2273" i="37"/>
  <c r="E2275" i="37"/>
  <c r="C2281" i="37"/>
  <c r="E2283" i="37"/>
  <c r="C2289" i="37"/>
  <c r="E2291" i="37"/>
  <c r="C2297" i="37"/>
  <c r="E2299" i="37"/>
  <c r="C2305" i="37"/>
  <c r="I2305" i="37" s="1"/>
  <c r="J2305" i="37" s="1"/>
  <c r="E2307" i="37"/>
  <c r="I2307" i="37" s="1"/>
  <c r="J2307" i="37" s="1"/>
  <c r="C2313" i="37"/>
  <c r="E2315" i="37"/>
  <c r="C2321" i="37"/>
  <c r="E2323" i="37"/>
  <c r="I2323" i="37" s="1"/>
  <c r="J2323" i="37" s="1"/>
  <c r="C2329" i="37"/>
  <c r="E2331" i="37"/>
  <c r="C2337" i="37"/>
  <c r="E2339" i="37"/>
  <c r="I2339" i="37" s="1"/>
  <c r="J2339" i="37" s="1"/>
  <c r="C2345" i="37"/>
  <c r="E2347" i="37"/>
  <c r="C2353" i="37"/>
  <c r="E2355" i="37"/>
  <c r="I2355" i="37" s="1"/>
  <c r="C2361" i="37"/>
  <c r="E2363" i="37"/>
  <c r="C2369" i="37"/>
  <c r="E2371" i="37"/>
  <c r="I2371" i="37" s="1"/>
  <c r="J2371" i="37" s="1"/>
  <c r="C2377" i="37"/>
  <c r="E2379" i="37"/>
  <c r="C2385" i="37"/>
  <c r="E2387" i="37"/>
  <c r="I2387" i="37" s="1"/>
  <c r="J2387" i="37" s="1"/>
  <c r="C2393" i="37"/>
  <c r="E2395" i="37"/>
  <c r="C2401" i="37"/>
  <c r="E2403" i="37"/>
  <c r="I2403" i="37" s="1"/>
  <c r="J2403" i="37" s="1"/>
  <c r="C2409" i="37"/>
  <c r="E2411" i="37"/>
  <c r="E2415" i="37"/>
  <c r="C2418" i="37"/>
  <c r="E2423" i="37"/>
  <c r="C2426" i="37"/>
  <c r="E2431" i="37"/>
  <c r="C2434" i="37"/>
  <c r="E2439" i="37"/>
  <c r="I2439" i="37" s="1"/>
  <c r="J2439" i="37" s="1"/>
  <c r="C2442" i="37"/>
  <c r="E2447" i="37"/>
  <c r="C2450" i="37"/>
  <c r="C2457" i="37"/>
  <c r="C2468" i="37"/>
  <c r="C2484" i="37"/>
  <c r="C2500" i="37"/>
  <c r="C2186" i="37"/>
  <c r="E2188" i="37"/>
  <c r="C2194" i="37"/>
  <c r="E2196" i="37"/>
  <c r="C2202" i="37"/>
  <c r="E2204" i="37"/>
  <c r="C2210" i="37"/>
  <c r="E2212" i="37"/>
  <c r="C2218" i="37"/>
  <c r="E2220" i="37"/>
  <c r="C2226" i="37"/>
  <c r="E2228" i="37"/>
  <c r="C2234" i="37"/>
  <c r="E2236" i="37"/>
  <c r="C2242" i="37"/>
  <c r="E2244" i="37"/>
  <c r="C2250" i="37"/>
  <c r="E2252" i="37"/>
  <c r="C2258" i="37"/>
  <c r="E2260" i="37"/>
  <c r="C2266" i="37"/>
  <c r="E2268" i="37"/>
  <c r="C2274" i="37"/>
  <c r="E2276" i="37"/>
  <c r="C2282" i="37"/>
  <c r="E2284" i="37"/>
  <c r="C2290" i="37"/>
  <c r="E2292" i="37"/>
  <c r="C2298" i="37"/>
  <c r="E2300" i="37"/>
  <c r="C2306" i="37"/>
  <c r="E2308" i="37"/>
  <c r="C2314" i="37"/>
  <c r="E2316" i="37"/>
  <c r="C2322" i="37"/>
  <c r="E2324" i="37"/>
  <c r="C2330" i="37"/>
  <c r="E2332" i="37"/>
  <c r="C2338" i="37"/>
  <c r="E2340" i="37"/>
  <c r="C2346" i="37"/>
  <c r="E2348" i="37"/>
  <c r="C2354" i="37"/>
  <c r="E2356" i="37"/>
  <c r="C2362" i="37"/>
  <c r="E2364" i="37"/>
  <c r="C2370" i="37"/>
  <c r="E2372" i="37"/>
  <c r="C2378" i="37"/>
  <c r="E2380" i="37"/>
  <c r="C2386" i="37"/>
  <c r="E2388" i="37"/>
  <c r="C2394" i="37"/>
  <c r="E2396" i="37"/>
  <c r="C2402" i="37"/>
  <c r="E2404" i="37"/>
  <c r="C2410" i="37"/>
  <c r="E2416" i="37"/>
  <c r="E2424" i="37"/>
  <c r="E2432" i="37"/>
  <c r="E2440" i="37"/>
  <c r="E2448" i="37"/>
  <c r="C2454" i="37"/>
  <c r="C2466" i="37"/>
  <c r="E2480" i="37"/>
  <c r="C2482" i="37"/>
  <c r="E2496" i="37"/>
  <c r="C2498" i="37"/>
  <c r="J1806" i="37"/>
  <c r="J1870" i="37"/>
  <c r="C2455" i="37"/>
  <c r="I2455" i="37" s="1"/>
  <c r="J2455" i="37" s="1"/>
  <c r="E2457" i="37"/>
  <c r="C2463" i="37"/>
  <c r="E2465" i="37"/>
  <c r="C2471" i="37"/>
  <c r="E2473" i="37"/>
  <c r="C2479" i="37"/>
  <c r="E2481" i="37"/>
  <c r="C2487" i="37"/>
  <c r="E2489" i="37"/>
  <c r="C2495" i="37"/>
  <c r="E2497" i="37"/>
  <c r="C2503" i="37"/>
  <c r="E2505" i="37"/>
  <c r="C2511" i="37"/>
  <c r="E2513" i="37"/>
  <c r="C2519" i="37"/>
  <c r="E2521" i="37"/>
  <c r="C2527" i="37"/>
  <c r="E2529" i="37"/>
  <c r="C2535" i="37"/>
  <c r="E2537" i="37"/>
  <c r="C2543" i="37"/>
  <c r="E2545" i="37"/>
  <c r="C2551" i="37"/>
  <c r="E2553" i="37"/>
  <c r="C2559" i="37"/>
  <c r="E2561" i="37"/>
  <c r="C2567" i="37"/>
  <c r="E2569" i="37"/>
  <c r="C2575" i="37"/>
  <c r="E2577" i="37"/>
  <c r="C2583" i="37"/>
  <c r="E2585" i="37"/>
  <c r="C2591" i="37"/>
  <c r="E2593" i="37"/>
  <c r="C2599" i="37"/>
  <c r="E2601" i="37"/>
  <c r="C2607" i="37"/>
  <c r="E2609" i="37"/>
  <c r="C2615" i="37"/>
  <c r="E2617" i="37"/>
  <c r="C2623" i="37"/>
  <c r="E2625" i="37"/>
  <c r="C2631" i="37"/>
  <c r="E2633" i="37"/>
  <c r="C2639" i="37"/>
  <c r="E2641" i="37"/>
  <c r="C2647" i="37"/>
  <c r="E2649" i="37"/>
  <c r="C2655" i="37"/>
  <c r="E2657" i="37"/>
  <c r="C2663" i="37"/>
  <c r="E2665" i="37"/>
  <c r="C2671" i="37"/>
  <c r="E2673" i="37"/>
  <c r="C2679" i="37"/>
  <c r="E2681" i="37"/>
  <c r="C2687" i="37"/>
  <c r="E2689" i="37"/>
  <c r="C2695" i="37"/>
  <c r="E2697" i="37"/>
  <c r="C2703" i="37"/>
  <c r="E2705" i="37"/>
  <c r="C2711" i="37"/>
  <c r="E2712" i="37"/>
  <c r="E2717" i="37"/>
  <c r="E2721" i="37"/>
  <c r="J1947" i="37"/>
  <c r="C2727" i="37"/>
  <c r="C2753" i="37"/>
  <c r="C2416" i="37"/>
  <c r="E2418" i="37"/>
  <c r="C2424" i="37"/>
  <c r="E2426" i="37"/>
  <c r="C2432" i="37"/>
  <c r="E2434" i="37"/>
  <c r="C2440" i="37"/>
  <c r="E2442" i="37"/>
  <c r="I2442" i="37" s="1"/>
  <c r="J2442" i="37" s="1"/>
  <c r="C2448" i="37"/>
  <c r="E2450" i="37"/>
  <c r="C2456" i="37"/>
  <c r="E2458" i="37"/>
  <c r="C2464" i="37"/>
  <c r="E2466" i="37"/>
  <c r="C2472" i="37"/>
  <c r="E2474" i="37"/>
  <c r="C2480" i="37"/>
  <c r="E2482" i="37"/>
  <c r="C2488" i="37"/>
  <c r="E2490" i="37"/>
  <c r="C2496" i="37"/>
  <c r="E2498" i="37"/>
  <c r="C2504" i="37"/>
  <c r="E2506" i="37"/>
  <c r="C2512" i="37"/>
  <c r="E2514" i="37"/>
  <c r="C2520" i="37"/>
  <c r="E2522" i="37"/>
  <c r="C2528" i="37"/>
  <c r="E2530" i="37"/>
  <c r="C2536" i="37"/>
  <c r="E2538" i="37"/>
  <c r="I2538" i="37" s="1"/>
  <c r="J2538" i="37" s="1"/>
  <c r="C2544" i="37"/>
  <c r="E2546" i="37"/>
  <c r="C2552" i="37"/>
  <c r="E2554" i="37"/>
  <c r="I2554" i="37" s="1"/>
  <c r="J2554" i="37" s="1"/>
  <c r="C2560" i="37"/>
  <c r="E2562" i="37"/>
  <c r="I2562" i="37" s="1"/>
  <c r="J2562" i="37" s="1"/>
  <c r="C2568" i="37"/>
  <c r="E2570" i="37"/>
  <c r="C2576" i="37"/>
  <c r="E2578" i="37"/>
  <c r="C2584" i="37"/>
  <c r="E2586" i="37"/>
  <c r="C2592" i="37"/>
  <c r="E2594" i="37"/>
  <c r="C2600" i="37"/>
  <c r="E2602" i="37"/>
  <c r="I2602" i="37" s="1"/>
  <c r="J2602" i="37" s="1"/>
  <c r="C2608" i="37"/>
  <c r="E2610" i="37"/>
  <c r="C2616" i="37"/>
  <c r="E2618" i="37"/>
  <c r="I2618" i="37" s="1"/>
  <c r="J2618" i="37" s="1"/>
  <c r="C2624" i="37"/>
  <c r="E2626" i="37"/>
  <c r="I2626" i="37" s="1"/>
  <c r="J2626" i="37" s="1"/>
  <c r="C2632" i="37"/>
  <c r="E2634" i="37"/>
  <c r="C2640" i="37"/>
  <c r="E2642" i="37"/>
  <c r="C2648" i="37"/>
  <c r="E2650" i="37"/>
  <c r="C2656" i="37"/>
  <c r="E2658" i="37"/>
  <c r="C2664" i="37"/>
  <c r="E2666" i="37"/>
  <c r="I2666" i="37" s="1"/>
  <c r="J2666" i="37" s="1"/>
  <c r="C2672" i="37"/>
  <c r="E2674" i="37"/>
  <c r="C2680" i="37"/>
  <c r="E2682" i="37"/>
  <c r="I2682" i="37" s="1"/>
  <c r="J2682" i="37" s="1"/>
  <c r="C2688" i="37"/>
  <c r="E2690" i="37"/>
  <c r="I2690" i="37" s="1"/>
  <c r="J2690" i="37" s="1"/>
  <c r="C2696" i="37"/>
  <c r="E2698" i="37"/>
  <c r="C2704" i="37"/>
  <c r="E2706" i="37"/>
  <c r="I2706" i="37" s="1"/>
  <c r="J2706" i="37" s="1"/>
  <c r="E2713" i="37"/>
  <c r="C2717" i="37"/>
  <c r="C2721" i="37"/>
  <c r="E2728" i="37"/>
  <c r="C2730" i="37"/>
  <c r="C2733" i="37"/>
  <c r="E2736" i="37"/>
  <c r="C2738" i="37"/>
  <c r="C2741" i="37"/>
  <c r="E2744" i="37"/>
  <c r="C2746" i="37"/>
  <c r="E2751" i="37"/>
  <c r="E2764" i="37"/>
  <c r="C2465" i="37"/>
  <c r="E2467" i="37"/>
  <c r="C2473" i="37"/>
  <c r="E2475" i="37"/>
  <c r="C2481" i="37"/>
  <c r="E2483" i="37"/>
  <c r="C2489" i="37"/>
  <c r="E2491" i="37"/>
  <c r="C2497" i="37"/>
  <c r="E2499" i="37"/>
  <c r="C2505" i="37"/>
  <c r="E2507" i="37"/>
  <c r="C2513" i="37"/>
  <c r="E2515" i="37"/>
  <c r="C2521" i="37"/>
  <c r="E2523" i="37"/>
  <c r="C2529" i="37"/>
  <c r="E2531" i="37"/>
  <c r="C2537" i="37"/>
  <c r="E2539" i="37"/>
  <c r="C2545" i="37"/>
  <c r="E2547" i="37"/>
  <c r="C2553" i="37"/>
  <c r="E2555" i="37"/>
  <c r="C2561" i="37"/>
  <c r="E2563" i="37"/>
  <c r="C2569" i="37"/>
  <c r="E2571" i="37"/>
  <c r="C2577" i="37"/>
  <c r="E2579" i="37"/>
  <c r="C2585" i="37"/>
  <c r="E2587" i="37"/>
  <c r="C2593" i="37"/>
  <c r="E2595" i="37"/>
  <c r="C2601" i="37"/>
  <c r="E2603" i="37"/>
  <c r="C2609" i="37"/>
  <c r="E2611" i="37"/>
  <c r="C2617" i="37"/>
  <c r="E2619" i="37"/>
  <c r="C2625" i="37"/>
  <c r="E2627" i="37"/>
  <c r="C2633" i="37"/>
  <c r="E2635" i="37"/>
  <c r="C2641" i="37"/>
  <c r="E2643" i="37"/>
  <c r="C2649" i="37"/>
  <c r="E2651" i="37"/>
  <c r="C2657" i="37"/>
  <c r="E2659" i="37"/>
  <c r="C2665" i="37"/>
  <c r="E2667" i="37"/>
  <c r="C2673" i="37"/>
  <c r="E2675" i="37"/>
  <c r="C2681" i="37"/>
  <c r="E2683" i="37"/>
  <c r="C2689" i="37"/>
  <c r="E2691" i="37"/>
  <c r="C2697" i="37"/>
  <c r="E2699" i="37"/>
  <c r="C2705" i="37"/>
  <c r="E2707" i="37"/>
  <c r="C2712" i="37"/>
  <c r="C2725" i="37"/>
  <c r="E2731" i="37"/>
  <c r="J1962" i="37"/>
  <c r="E2739" i="37"/>
  <c r="J1970" i="37"/>
  <c r="E2747" i="37"/>
  <c r="E2756" i="37"/>
  <c r="C2762" i="37"/>
  <c r="C2419" i="37"/>
  <c r="E2421" i="37"/>
  <c r="C2427" i="37"/>
  <c r="E2429" i="37"/>
  <c r="I2429" i="37" s="1"/>
  <c r="J2429" i="37" s="1"/>
  <c r="C2435" i="37"/>
  <c r="E2437" i="37"/>
  <c r="C2443" i="37"/>
  <c r="E2445" i="37"/>
  <c r="C2451" i="37"/>
  <c r="E2453" i="37"/>
  <c r="C2459" i="37"/>
  <c r="E2461" i="37"/>
  <c r="C2467" i="37"/>
  <c r="E2469" i="37"/>
  <c r="C2475" i="37"/>
  <c r="E2477" i="37"/>
  <c r="C2483" i="37"/>
  <c r="E2485" i="37"/>
  <c r="C2491" i="37"/>
  <c r="E2493" i="37"/>
  <c r="C2499" i="37"/>
  <c r="E2501" i="37"/>
  <c r="C2507" i="37"/>
  <c r="E2509" i="37"/>
  <c r="C2515" i="37"/>
  <c r="E2517" i="37"/>
  <c r="C2523" i="37"/>
  <c r="E2525" i="37"/>
  <c r="C2531" i="37"/>
  <c r="E2533" i="37"/>
  <c r="C2539" i="37"/>
  <c r="E2541" i="37"/>
  <c r="C2547" i="37"/>
  <c r="E2549" i="37"/>
  <c r="C2555" i="37"/>
  <c r="E2557" i="37"/>
  <c r="C2563" i="37"/>
  <c r="E2565" i="37"/>
  <c r="C2571" i="37"/>
  <c r="E2573" i="37"/>
  <c r="C2579" i="37"/>
  <c r="E2581" i="37"/>
  <c r="C2587" i="37"/>
  <c r="E2589" i="37"/>
  <c r="C2595" i="37"/>
  <c r="E2597" i="37"/>
  <c r="C2603" i="37"/>
  <c r="E2605" i="37"/>
  <c r="C2611" i="37"/>
  <c r="E2613" i="37"/>
  <c r="C2619" i="37"/>
  <c r="E2621" i="37"/>
  <c r="C2627" i="37"/>
  <c r="E2629" i="37"/>
  <c r="C2635" i="37"/>
  <c r="E2637" i="37"/>
  <c r="C2643" i="37"/>
  <c r="E2645" i="37"/>
  <c r="C2651" i="37"/>
  <c r="E2653" i="37"/>
  <c r="C2659" i="37"/>
  <c r="E2661" i="37"/>
  <c r="C2667" i="37"/>
  <c r="E2669" i="37"/>
  <c r="C2675" i="37"/>
  <c r="E2677" i="37"/>
  <c r="C2683" i="37"/>
  <c r="E2685" i="37"/>
  <c r="C2691" i="37"/>
  <c r="E2693" i="37"/>
  <c r="C2699" i="37"/>
  <c r="E2701" i="37"/>
  <c r="C2707" i="37"/>
  <c r="E2709" i="37"/>
  <c r="C2718" i="37"/>
  <c r="E2719" i="37"/>
  <c r="C2722" i="37"/>
  <c r="E2723" i="37"/>
  <c r="E2763" i="37"/>
  <c r="C2508" i="37"/>
  <c r="E2510" i="37"/>
  <c r="C2516" i="37"/>
  <c r="E2518" i="37"/>
  <c r="C2524" i="37"/>
  <c r="E2526" i="37"/>
  <c r="C2532" i="37"/>
  <c r="E2534" i="37"/>
  <c r="C2540" i="37"/>
  <c r="I2540" i="37" s="1"/>
  <c r="J2540" i="37" s="1"/>
  <c r="E2542" i="37"/>
  <c r="C2548" i="37"/>
  <c r="E2550" i="37"/>
  <c r="C2556" i="37"/>
  <c r="E2558" i="37"/>
  <c r="C2564" i="37"/>
  <c r="E2566" i="37"/>
  <c r="C2572" i="37"/>
  <c r="I2572" i="37" s="1"/>
  <c r="J2572" i="37" s="1"/>
  <c r="E2574" i="37"/>
  <c r="C2580" i="37"/>
  <c r="E2582" i="37"/>
  <c r="C2588" i="37"/>
  <c r="E2590" i="37"/>
  <c r="C2596" i="37"/>
  <c r="E2598" i="37"/>
  <c r="C2604" i="37"/>
  <c r="I2604" i="37" s="1"/>
  <c r="J2604" i="37" s="1"/>
  <c r="E2606" i="37"/>
  <c r="C2612" i="37"/>
  <c r="E2614" i="37"/>
  <c r="C2620" i="37"/>
  <c r="E2622" i="37"/>
  <c r="C2628" i="37"/>
  <c r="E2630" i="37"/>
  <c r="C2636" i="37"/>
  <c r="I2636" i="37" s="1"/>
  <c r="J2636" i="37" s="1"/>
  <c r="E2638" i="37"/>
  <c r="C2644" i="37"/>
  <c r="E2646" i="37"/>
  <c r="C2652" i="37"/>
  <c r="E2654" i="37"/>
  <c r="C2660" i="37"/>
  <c r="E2662" i="37"/>
  <c r="C2668" i="37"/>
  <c r="I2668" i="37" s="1"/>
  <c r="J2668" i="37" s="1"/>
  <c r="E2670" i="37"/>
  <c r="C2676" i="37"/>
  <c r="E2678" i="37"/>
  <c r="C2684" i="37"/>
  <c r="E2686" i="37"/>
  <c r="C2692" i="37"/>
  <c r="E2694" i="37"/>
  <c r="C2700" i="37"/>
  <c r="I2700" i="37" s="1"/>
  <c r="J2700" i="37" s="1"/>
  <c r="E2702" i="37"/>
  <c r="C2708" i="37"/>
  <c r="C2714" i="37"/>
  <c r="E2715" i="37"/>
  <c r="C2726" i="37"/>
  <c r="C2729" i="37"/>
  <c r="E2732" i="37"/>
  <c r="C2734" i="37"/>
  <c r="C2737" i="37"/>
  <c r="E2740" i="37"/>
  <c r="C2742" i="37"/>
  <c r="C2745" i="37"/>
  <c r="C2754" i="37"/>
  <c r="C2761" i="37"/>
  <c r="J2099" i="37"/>
  <c r="J2122" i="37"/>
  <c r="J2355" i="37"/>
  <c r="C2469" i="37"/>
  <c r="E2471" i="37"/>
  <c r="C2477" i="37"/>
  <c r="E2479" i="37"/>
  <c r="I2479" i="37" s="1"/>
  <c r="J2479" i="37" s="1"/>
  <c r="C2485" i="37"/>
  <c r="E2487" i="37"/>
  <c r="C2493" i="37"/>
  <c r="E2495" i="37"/>
  <c r="I2495" i="37" s="1"/>
  <c r="J2495" i="37" s="1"/>
  <c r="C2501" i="37"/>
  <c r="E2503" i="37"/>
  <c r="C2509" i="37"/>
  <c r="E2511" i="37"/>
  <c r="I2511" i="37" s="1"/>
  <c r="J2511" i="37" s="1"/>
  <c r="C2517" i="37"/>
  <c r="E2519" i="37"/>
  <c r="C2525" i="37"/>
  <c r="E2527" i="37"/>
  <c r="I2527" i="37" s="1"/>
  <c r="J2527" i="37" s="1"/>
  <c r="C2533" i="37"/>
  <c r="E2535" i="37"/>
  <c r="C2541" i="37"/>
  <c r="E2543" i="37"/>
  <c r="I2543" i="37" s="1"/>
  <c r="J2543" i="37" s="1"/>
  <c r="C2549" i="37"/>
  <c r="E2551" i="37"/>
  <c r="C2557" i="37"/>
  <c r="E2559" i="37"/>
  <c r="I2559" i="37" s="1"/>
  <c r="J2559" i="37" s="1"/>
  <c r="C2565" i="37"/>
  <c r="E2567" i="37"/>
  <c r="C2573" i="37"/>
  <c r="E2575" i="37"/>
  <c r="I2575" i="37" s="1"/>
  <c r="C2581" i="37"/>
  <c r="E2583" i="37"/>
  <c r="C2589" i="37"/>
  <c r="E2591" i="37"/>
  <c r="I2591" i="37" s="1"/>
  <c r="J2591" i="37" s="1"/>
  <c r="C2597" i="37"/>
  <c r="E2599" i="37"/>
  <c r="C2605" i="37"/>
  <c r="E2607" i="37"/>
  <c r="I2607" i="37" s="1"/>
  <c r="J2607" i="37" s="1"/>
  <c r="C2613" i="37"/>
  <c r="E2615" i="37"/>
  <c r="C2621" i="37"/>
  <c r="E2623" i="37"/>
  <c r="I2623" i="37" s="1"/>
  <c r="J2623" i="37" s="1"/>
  <c r="C2629" i="37"/>
  <c r="E2631" i="37"/>
  <c r="C2637" i="37"/>
  <c r="E2639" i="37"/>
  <c r="I2639" i="37" s="1"/>
  <c r="J2639" i="37" s="1"/>
  <c r="C2645" i="37"/>
  <c r="E2647" i="37"/>
  <c r="C2653" i="37"/>
  <c r="E2655" i="37"/>
  <c r="I2655" i="37" s="1"/>
  <c r="J2655" i="37" s="1"/>
  <c r="C2661" i="37"/>
  <c r="E2663" i="37"/>
  <c r="C2669" i="37"/>
  <c r="E2671" i="37"/>
  <c r="I2671" i="37" s="1"/>
  <c r="J2671" i="37" s="1"/>
  <c r="C2677" i="37"/>
  <c r="E2679" i="37"/>
  <c r="C2685" i="37"/>
  <c r="E2687" i="37"/>
  <c r="I2687" i="37" s="1"/>
  <c r="J2687" i="37" s="1"/>
  <c r="C2693" i="37"/>
  <c r="E2695" i="37"/>
  <c r="C2701" i="37"/>
  <c r="E2703" i="37"/>
  <c r="I2703" i="37" s="1"/>
  <c r="J2703" i="37" s="1"/>
  <c r="C2709" i="37"/>
  <c r="E2711" i="37"/>
  <c r="E2716" i="37"/>
  <c r="C2719" i="37"/>
  <c r="E2720" i="37"/>
  <c r="C2723" i="37"/>
  <c r="E2727" i="37"/>
  <c r="E2735" i="37"/>
  <c r="E2743" i="37"/>
  <c r="E2748" i="37"/>
  <c r="J1978" i="37"/>
  <c r="E2755" i="37"/>
  <c r="C2518" i="37"/>
  <c r="E2520" i="37"/>
  <c r="I2520" i="37" s="1"/>
  <c r="J2520" i="37" s="1"/>
  <c r="C2526" i="37"/>
  <c r="E2528" i="37"/>
  <c r="C2534" i="37"/>
  <c r="E2536" i="37"/>
  <c r="C2542" i="37"/>
  <c r="E2544" i="37"/>
  <c r="C2550" i="37"/>
  <c r="E2552" i="37"/>
  <c r="I2552" i="37" s="1"/>
  <c r="J2552" i="37" s="1"/>
  <c r="C2558" i="37"/>
  <c r="E2560" i="37"/>
  <c r="C2566" i="37"/>
  <c r="E2568" i="37"/>
  <c r="C2574" i="37"/>
  <c r="E2576" i="37"/>
  <c r="C2582" i="37"/>
  <c r="E2584" i="37"/>
  <c r="I2584" i="37" s="1"/>
  <c r="J2584" i="37" s="1"/>
  <c r="C2590" i="37"/>
  <c r="E2592" i="37"/>
  <c r="C2598" i="37"/>
  <c r="E2600" i="37"/>
  <c r="C2606" i="37"/>
  <c r="E2608" i="37"/>
  <c r="C2614" i="37"/>
  <c r="E2616" i="37"/>
  <c r="I2616" i="37" s="1"/>
  <c r="J2616" i="37" s="1"/>
  <c r="C2622" i="37"/>
  <c r="E2624" i="37"/>
  <c r="C2630" i="37"/>
  <c r="E2632" i="37"/>
  <c r="C2638" i="37"/>
  <c r="E2640" i="37"/>
  <c r="C2646" i="37"/>
  <c r="E2648" i="37"/>
  <c r="I2648" i="37" s="1"/>
  <c r="C2654" i="37"/>
  <c r="E2656" i="37"/>
  <c r="C2662" i="37"/>
  <c r="E2664" i="37"/>
  <c r="C2670" i="37"/>
  <c r="E2672" i="37"/>
  <c r="C2678" i="37"/>
  <c r="E2680" i="37"/>
  <c r="I2680" i="37" s="1"/>
  <c r="J2680" i="37" s="1"/>
  <c r="C2686" i="37"/>
  <c r="E2688" i="37"/>
  <c r="C2694" i="37"/>
  <c r="E2696" i="37"/>
  <c r="C2702" i="37"/>
  <c r="E2704" i="37"/>
  <c r="C2710" i="37"/>
  <c r="C2715" i="37"/>
  <c r="E2724" i="37"/>
  <c r="C2757" i="37"/>
  <c r="C2769" i="37"/>
  <c r="E2771" i="37"/>
  <c r="J1998" i="37"/>
  <c r="C2785" i="37"/>
  <c r="E2787" i="37"/>
  <c r="C2801" i="37"/>
  <c r="E2803" i="37"/>
  <c r="C2817" i="37"/>
  <c r="E2819" i="37"/>
  <c r="C2833" i="37"/>
  <c r="E2835" i="37"/>
  <c r="C2849" i="37"/>
  <c r="E2851" i="37"/>
  <c r="C2865" i="37"/>
  <c r="E2867" i="37"/>
  <c r="C2881" i="37"/>
  <c r="E2883" i="37"/>
  <c r="C2897" i="37"/>
  <c r="D139" i="42" s="1"/>
  <c r="C2770" i="37"/>
  <c r="E2772" i="37"/>
  <c r="C2778" i="37"/>
  <c r="E2780" i="37"/>
  <c r="C2786" i="37"/>
  <c r="E2788" i="37"/>
  <c r="C2794" i="37"/>
  <c r="E2796" i="37"/>
  <c r="C2802" i="37"/>
  <c r="E2804" i="37"/>
  <c r="C2810" i="37"/>
  <c r="E2812" i="37"/>
  <c r="C2818" i="37"/>
  <c r="E2820" i="37"/>
  <c r="C2826" i="37"/>
  <c r="E2828" i="37"/>
  <c r="C2834" i="37"/>
  <c r="E2836" i="37"/>
  <c r="C2842" i="37"/>
  <c r="E2844" i="37"/>
  <c r="C2850" i="37"/>
  <c r="E2852" i="37"/>
  <c r="C2858" i="37"/>
  <c r="E2860" i="37"/>
  <c r="C2866" i="37"/>
  <c r="E2868" i="37"/>
  <c r="C2874" i="37"/>
  <c r="E2876" i="37"/>
  <c r="C2882" i="37"/>
  <c r="E2884" i="37"/>
  <c r="C2890" i="37"/>
  <c r="E2892" i="37"/>
  <c r="E2725" i="37"/>
  <c r="C2731" i="37"/>
  <c r="E2733" i="37"/>
  <c r="C2739" i="37"/>
  <c r="E2741" i="37"/>
  <c r="C2747" i="37"/>
  <c r="E2749" i="37"/>
  <c r="C2755" i="37"/>
  <c r="E2757" i="37"/>
  <c r="C2763" i="37"/>
  <c r="E2765" i="37"/>
  <c r="C2771" i="37"/>
  <c r="E2773" i="37"/>
  <c r="C2779" i="37"/>
  <c r="E2781" i="37"/>
  <c r="C2787" i="37"/>
  <c r="E2789" i="37"/>
  <c r="C2795" i="37"/>
  <c r="E2797" i="37"/>
  <c r="C2803" i="37"/>
  <c r="E2805" i="37"/>
  <c r="C2811" i="37"/>
  <c r="E2813" i="37"/>
  <c r="C2819" i="37"/>
  <c r="E2821" i="37"/>
  <c r="C2827" i="37"/>
  <c r="I2827" i="37" s="1"/>
  <c r="J2827" i="37" s="1"/>
  <c r="E2829" i="37"/>
  <c r="C2835" i="37"/>
  <c r="E2837" i="37"/>
  <c r="C2843" i="37"/>
  <c r="E2845" i="37"/>
  <c r="C2851" i="37"/>
  <c r="E2853" i="37"/>
  <c r="C2859" i="37"/>
  <c r="E2861" i="37"/>
  <c r="C2867" i="37"/>
  <c r="E2869" i="37"/>
  <c r="C2875" i="37"/>
  <c r="E2877" i="37"/>
  <c r="C2883" i="37"/>
  <c r="E2885" i="37"/>
  <c r="C2891" i="37"/>
  <c r="I2891" i="37" s="1"/>
  <c r="J2891" i="37" s="1"/>
  <c r="E2893" i="37"/>
  <c r="E2710" i="37"/>
  <c r="C2716" i="37"/>
  <c r="E2718" i="37"/>
  <c r="C2724" i="37"/>
  <c r="E2726" i="37"/>
  <c r="I2726" i="37" s="1"/>
  <c r="J2726" i="37" s="1"/>
  <c r="C2732" i="37"/>
  <c r="E2734" i="37"/>
  <c r="C2740" i="37"/>
  <c r="E2742" i="37"/>
  <c r="C2748" i="37"/>
  <c r="E2750" i="37"/>
  <c r="C2756" i="37"/>
  <c r="E2758" i="37"/>
  <c r="C2764" i="37"/>
  <c r="E2766" i="37"/>
  <c r="C2772" i="37"/>
  <c r="E2774" i="37"/>
  <c r="C2780" i="37"/>
  <c r="E2782" i="37"/>
  <c r="C2788" i="37"/>
  <c r="E2790" i="37"/>
  <c r="C2796" i="37"/>
  <c r="E2798" i="37"/>
  <c r="C2804" i="37"/>
  <c r="E2806" i="37"/>
  <c r="C2812" i="37"/>
  <c r="E2814" i="37"/>
  <c r="C2820" i="37"/>
  <c r="E2822" i="37"/>
  <c r="C2828" i="37"/>
  <c r="E2830" i="37"/>
  <c r="C2836" i="37"/>
  <c r="E2838" i="37"/>
  <c r="C2844" i="37"/>
  <c r="E2846" i="37"/>
  <c r="C2852" i="37"/>
  <c r="E2854" i="37"/>
  <c r="C2860" i="37"/>
  <c r="E2862" i="37"/>
  <c r="C2868" i="37"/>
  <c r="E2870" i="37"/>
  <c r="C2876" i="37"/>
  <c r="E2878" i="37"/>
  <c r="C2884" i="37"/>
  <c r="E2886" i="37"/>
  <c r="C2892" i="37"/>
  <c r="E2894" i="37"/>
  <c r="E2759" i="37"/>
  <c r="C2765" i="37"/>
  <c r="E2767" i="37"/>
  <c r="C2773" i="37"/>
  <c r="E2775" i="37"/>
  <c r="C2781" i="37"/>
  <c r="E2783" i="37"/>
  <c r="C2789" i="37"/>
  <c r="E2791" i="37"/>
  <c r="C2797" i="37"/>
  <c r="E2799" i="37"/>
  <c r="C2805" i="37"/>
  <c r="E2807" i="37"/>
  <c r="C2813" i="37"/>
  <c r="E2815" i="37"/>
  <c r="C2821" i="37"/>
  <c r="E2823" i="37"/>
  <c r="C2829" i="37"/>
  <c r="E2831" i="37"/>
  <c r="C2837" i="37"/>
  <c r="E2839" i="37"/>
  <c r="C2845" i="37"/>
  <c r="E2847" i="37"/>
  <c r="C2853" i="37"/>
  <c r="E2855" i="37"/>
  <c r="C2861" i="37"/>
  <c r="E2863" i="37"/>
  <c r="C2869" i="37"/>
  <c r="E2871" i="37"/>
  <c r="C2877" i="37"/>
  <c r="E2879" i="37"/>
  <c r="C2885" i="37"/>
  <c r="E2887" i="37"/>
  <c r="C2893" i="37"/>
  <c r="E2895" i="37"/>
  <c r="C2750" i="37"/>
  <c r="E2752" i="37"/>
  <c r="C2758" i="37"/>
  <c r="E2760" i="37"/>
  <c r="C2766" i="37"/>
  <c r="E2768" i="37"/>
  <c r="C2774" i="37"/>
  <c r="E2776" i="37"/>
  <c r="C2782" i="37"/>
  <c r="E2784" i="37"/>
  <c r="C2790" i="37"/>
  <c r="E2792" i="37"/>
  <c r="C2798" i="37"/>
  <c r="E2800" i="37"/>
  <c r="C2806" i="37"/>
  <c r="E2808" i="37"/>
  <c r="C2814" i="37"/>
  <c r="E2816" i="37"/>
  <c r="C2822" i="37"/>
  <c r="E2824" i="37"/>
  <c r="C2830" i="37"/>
  <c r="E2832" i="37"/>
  <c r="C2838" i="37"/>
  <c r="E2840" i="37"/>
  <c r="C2846" i="37"/>
  <c r="E2848" i="37"/>
  <c r="C2854" i="37"/>
  <c r="E2856" i="37"/>
  <c r="C2862" i="37"/>
  <c r="E2864" i="37"/>
  <c r="C2870" i="37"/>
  <c r="E2872" i="37"/>
  <c r="C2878" i="37"/>
  <c r="E2880" i="37"/>
  <c r="C2886" i="37"/>
  <c r="E2888" i="37"/>
  <c r="C2894" i="37"/>
  <c r="E2896" i="37"/>
  <c r="E2729" i="37"/>
  <c r="I2729" i="37" s="1"/>
  <c r="J2729" i="37" s="1"/>
  <c r="C2735" i="37"/>
  <c r="E2737" i="37"/>
  <c r="C2743" i="37"/>
  <c r="E2745" i="37"/>
  <c r="C2751" i="37"/>
  <c r="E2753" i="37"/>
  <c r="C2759" i="37"/>
  <c r="E2761" i="37"/>
  <c r="I2761" i="37" s="1"/>
  <c r="J2761" i="37" s="1"/>
  <c r="C2767" i="37"/>
  <c r="E2769" i="37"/>
  <c r="I2769" i="37" s="1"/>
  <c r="J2769" i="37" s="1"/>
  <c r="C2775" i="37"/>
  <c r="E2777" i="37"/>
  <c r="I2777" i="37" s="1"/>
  <c r="J2777" i="37" s="1"/>
  <c r="C2783" i="37"/>
  <c r="E2785" i="37"/>
  <c r="C2791" i="37"/>
  <c r="E2793" i="37"/>
  <c r="C2799" i="37"/>
  <c r="E2801" i="37"/>
  <c r="C2807" i="37"/>
  <c r="E2809" i="37"/>
  <c r="C2815" i="37"/>
  <c r="E2817" i="37"/>
  <c r="I2817" i="37" s="1"/>
  <c r="J2817" i="37" s="1"/>
  <c r="C2823" i="37"/>
  <c r="E2825" i="37"/>
  <c r="C2831" i="37"/>
  <c r="E2833" i="37"/>
  <c r="C2839" i="37"/>
  <c r="E2841" i="37"/>
  <c r="I2841" i="37" s="1"/>
  <c r="J2841" i="37" s="1"/>
  <c r="C2847" i="37"/>
  <c r="E2849" i="37"/>
  <c r="C2855" i="37"/>
  <c r="E2857" i="37"/>
  <c r="I2857" i="37" s="1"/>
  <c r="J2857" i="37" s="1"/>
  <c r="C2863" i="37"/>
  <c r="E2865" i="37"/>
  <c r="C2871" i="37"/>
  <c r="E2873" i="37"/>
  <c r="I2873" i="37" s="1"/>
  <c r="J2873" i="37" s="1"/>
  <c r="C2879" i="37"/>
  <c r="E2881" i="37"/>
  <c r="I2881" i="37" s="1"/>
  <c r="J2881" i="37" s="1"/>
  <c r="C2887" i="37"/>
  <c r="E2889" i="37"/>
  <c r="C2895" i="37"/>
  <c r="E2897" i="37"/>
  <c r="C2720" i="37"/>
  <c r="E2722" i="37"/>
  <c r="C2728" i="37"/>
  <c r="E2730" i="37"/>
  <c r="C2736" i="37"/>
  <c r="E2738" i="37"/>
  <c r="C2744" i="37"/>
  <c r="E2746" i="37"/>
  <c r="C2752" i="37"/>
  <c r="E2754" i="37"/>
  <c r="C2760" i="37"/>
  <c r="E2762" i="37"/>
  <c r="I2762" i="37" s="1"/>
  <c r="J2762" i="37" s="1"/>
  <c r="C2768" i="37"/>
  <c r="E2770" i="37"/>
  <c r="C2776" i="37"/>
  <c r="E2778" i="37"/>
  <c r="I2778" i="37" s="1"/>
  <c r="J2778" i="37" s="1"/>
  <c r="C2784" i="37"/>
  <c r="E2786" i="37"/>
  <c r="C2792" i="37"/>
  <c r="E2794" i="37"/>
  <c r="I2794" i="37" s="1"/>
  <c r="J2794" i="37" s="1"/>
  <c r="C2800" i="37"/>
  <c r="E2802" i="37"/>
  <c r="C2808" i="37"/>
  <c r="E2810" i="37"/>
  <c r="I2810" i="37" s="1"/>
  <c r="J2810" i="37" s="1"/>
  <c r="C2816" i="37"/>
  <c r="E2818" i="37"/>
  <c r="C2824" i="37"/>
  <c r="E2826" i="37"/>
  <c r="I2826" i="37" s="1"/>
  <c r="J2826" i="37" s="1"/>
  <c r="C2832" i="37"/>
  <c r="E2834" i="37"/>
  <c r="C2840" i="37"/>
  <c r="E2842" i="37"/>
  <c r="I2842" i="37" s="1"/>
  <c r="J2842" i="37" s="1"/>
  <c r="C2848" i="37"/>
  <c r="E2850" i="37"/>
  <c r="C2856" i="37"/>
  <c r="E2858" i="37"/>
  <c r="I2858" i="37" s="1"/>
  <c r="J2858" i="37" s="1"/>
  <c r="C2864" i="37"/>
  <c r="E2866" i="37"/>
  <c r="C2872" i="37"/>
  <c r="E2874" i="37"/>
  <c r="I2874" i="37" s="1"/>
  <c r="J2874" i="37" s="1"/>
  <c r="C2880" i="37"/>
  <c r="E2882" i="37"/>
  <c r="C2888" i="37"/>
  <c r="E2890" i="37"/>
  <c r="I2890" i="37" s="1"/>
  <c r="J2890" i="37" s="1"/>
  <c r="C2896" i="37"/>
  <c r="J2295" i="37"/>
  <c r="J2575" i="37"/>
  <c r="J2648" i="37"/>
  <c r="I2684" i="37" l="1"/>
  <c r="J2684" i="37" s="1"/>
  <c r="I2652" i="37"/>
  <c r="J2652" i="37" s="1"/>
  <c r="I2620" i="37"/>
  <c r="J2620" i="37" s="1"/>
  <c r="I2588" i="37"/>
  <c r="J2588" i="37" s="1"/>
  <c r="I2556" i="37"/>
  <c r="J2556" i="37" s="1"/>
  <c r="I2461" i="37"/>
  <c r="J2461" i="37" s="1"/>
  <c r="I2291" i="37"/>
  <c r="J2291" i="37" s="1"/>
  <c r="I2275" i="37"/>
  <c r="J2275" i="37" s="1"/>
  <c r="I2243" i="37"/>
  <c r="J2243" i="37" s="1"/>
  <c r="I2227" i="37"/>
  <c r="J2227" i="37" s="1"/>
  <c r="I2211" i="37"/>
  <c r="J2211" i="37" s="1"/>
  <c r="I2195" i="37"/>
  <c r="J2195" i="37" s="1"/>
  <c r="I2179" i="37"/>
  <c r="J2179" i="37" s="1"/>
  <c r="I2163" i="37"/>
  <c r="J2163" i="37" s="1"/>
  <c r="I2420" i="37"/>
  <c r="J2420" i="37" s="1"/>
  <c r="I2146" i="37"/>
  <c r="J2146" i="37" s="1"/>
  <c r="I2114" i="37"/>
  <c r="J2114" i="37" s="1"/>
  <c r="I2098" i="37"/>
  <c r="J2098" i="37" s="1"/>
  <c r="I2082" i="37"/>
  <c r="J2082" i="37" s="1"/>
  <c r="I2066" i="37"/>
  <c r="J2066" i="37" s="1"/>
  <c r="I2050" i="37"/>
  <c r="J2050" i="37" s="1"/>
  <c r="I2034" i="37"/>
  <c r="J2034" i="37" s="1"/>
  <c r="I2018" i="37"/>
  <c r="J2018" i="37" s="1"/>
  <c r="I1986" i="37"/>
  <c r="J1986" i="37" s="1"/>
  <c r="I1492" i="37"/>
  <c r="J1492" i="37" s="1"/>
  <c r="I1396" i="37"/>
  <c r="J1396" i="37" s="1"/>
  <c r="I1364" i="37"/>
  <c r="J1364" i="37" s="1"/>
  <c r="I1332" i="37"/>
  <c r="J1332" i="37" s="1"/>
  <c r="I1300" i="37"/>
  <c r="J1300" i="37" s="1"/>
  <c r="I1268" i="37"/>
  <c r="J1268" i="37" s="1"/>
  <c r="I1236" i="37"/>
  <c r="J1236" i="37" s="1"/>
  <c r="I1204" i="37"/>
  <c r="J1204" i="37" s="1"/>
  <c r="I1121" i="37"/>
  <c r="J1121" i="37" s="1"/>
  <c r="I1621" i="37"/>
  <c r="J1621" i="37" s="1"/>
  <c r="I1589" i="37"/>
  <c r="J1589" i="37" s="1"/>
  <c r="I1138" i="37"/>
  <c r="J1138" i="37" s="1"/>
  <c r="I1106" i="37"/>
  <c r="J1106" i="37" s="1"/>
  <c r="I1074" i="37"/>
  <c r="J1074" i="37" s="1"/>
  <c r="I1042" i="37"/>
  <c r="J1042" i="37" s="1"/>
  <c r="I1010" i="37"/>
  <c r="J1010" i="37" s="1"/>
  <c r="I978" i="37"/>
  <c r="J978" i="37" s="1"/>
  <c r="I1439" i="37"/>
  <c r="J1439" i="37" s="1"/>
  <c r="I1407" i="37"/>
  <c r="J1407" i="37" s="1"/>
  <c r="I1375" i="37"/>
  <c r="J1375" i="37" s="1"/>
  <c r="I1295" i="37"/>
  <c r="J1295" i="37" s="1"/>
  <c r="I1263" i="37"/>
  <c r="J1263" i="37" s="1"/>
  <c r="I1231" i="37"/>
  <c r="J1231" i="37" s="1"/>
  <c r="I1183" i="37"/>
  <c r="J1183" i="37" s="1"/>
  <c r="I1131" i="37"/>
  <c r="J1131" i="37" s="1"/>
  <c r="I1051" i="37"/>
  <c r="J1051" i="37" s="1"/>
  <c r="I1019" i="37"/>
  <c r="J1019" i="37" s="1"/>
  <c r="I1003" i="37"/>
  <c r="J1003" i="37" s="1"/>
  <c r="I907" i="37"/>
  <c r="J907" i="37" s="1"/>
  <c r="I851" i="37"/>
  <c r="J851" i="37" s="1"/>
  <c r="I918" i="37"/>
  <c r="J918" i="37" s="1"/>
  <c r="I886" i="37"/>
  <c r="J886" i="37" s="1"/>
  <c r="I854" i="37"/>
  <c r="J854" i="37" s="1"/>
  <c r="I802" i="37"/>
  <c r="J802" i="37" s="1"/>
  <c r="I788" i="37"/>
  <c r="J788" i="37" s="1"/>
  <c r="I795" i="37"/>
  <c r="J795" i="37" s="1"/>
  <c r="I883" i="37"/>
  <c r="J883" i="37" s="1"/>
  <c r="I843" i="37"/>
  <c r="J843" i="37" s="1"/>
  <c r="I867" i="37"/>
  <c r="J867" i="37" s="1"/>
  <c r="I801" i="37"/>
  <c r="J801" i="37" s="1"/>
  <c r="I815" i="37"/>
  <c r="J815" i="37" s="1"/>
  <c r="I2713" i="37"/>
  <c r="J2713" i="37" s="1"/>
  <c r="I2457" i="37"/>
  <c r="J2457" i="37" s="1"/>
  <c r="I2347" i="37"/>
  <c r="J2347" i="37" s="1"/>
  <c r="I2315" i="37"/>
  <c r="J2315" i="37" s="1"/>
  <c r="I2279" i="37"/>
  <c r="J2279" i="37" s="1"/>
  <c r="I2140" i="37"/>
  <c r="J2140" i="37" s="1"/>
  <c r="I2293" i="37"/>
  <c r="J2293" i="37" s="1"/>
  <c r="I1707" i="37"/>
  <c r="J1707" i="37" s="1"/>
  <c r="I1748" i="37"/>
  <c r="J1748" i="37" s="1"/>
  <c r="I1716" i="37"/>
  <c r="J1716" i="37" s="1"/>
  <c r="I1436" i="37"/>
  <c r="J1436" i="37" s="1"/>
  <c r="I1404" i="37"/>
  <c r="J1404" i="37" s="1"/>
  <c r="I1136" i="37"/>
  <c r="J1136" i="37" s="1"/>
  <c r="I1104" i="37"/>
  <c r="J1104" i="37" s="1"/>
  <c r="I1072" i="37"/>
  <c r="J1072" i="37" s="1"/>
  <c r="I1040" i="37"/>
  <c r="J1040" i="37" s="1"/>
  <c r="I1008" i="37"/>
  <c r="J1008" i="37" s="1"/>
  <c r="I1561" i="37"/>
  <c r="J1561" i="37" s="1"/>
  <c r="I1657" i="37"/>
  <c r="J1657" i="37" s="1"/>
  <c r="I1625" i="37"/>
  <c r="J1625" i="37" s="1"/>
  <c r="I1157" i="37"/>
  <c r="J1157" i="37" s="1"/>
  <c r="I783" i="37"/>
  <c r="J783" i="37" s="1"/>
  <c r="I1653" i="37"/>
  <c r="J1653" i="37" s="1"/>
  <c r="I1557" i="37"/>
  <c r="J1557" i="37" s="1"/>
  <c r="I1680" i="37"/>
  <c r="J1680" i="37" s="1"/>
  <c r="I938" i="37"/>
  <c r="J938" i="37" s="1"/>
  <c r="I1479" i="37"/>
  <c r="J1479" i="37" s="1"/>
  <c r="I1335" i="37"/>
  <c r="J1335" i="37" s="1"/>
  <c r="I1303" i="37"/>
  <c r="J1303" i="37" s="1"/>
  <c r="I1239" i="37"/>
  <c r="J1239" i="37" s="1"/>
  <c r="I1223" i="37"/>
  <c r="J1223" i="37" s="1"/>
  <c r="I1139" i="37"/>
  <c r="J1139" i="37" s="1"/>
  <c r="I1091" i="37"/>
  <c r="J1091" i="37" s="1"/>
  <c r="I1075" i="37"/>
  <c r="J1075" i="37" s="1"/>
  <c r="I1043" i="37"/>
  <c r="J1043" i="37" s="1"/>
  <c r="I915" i="37"/>
  <c r="J915" i="37" s="1"/>
  <c r="I837" i="37"/>
  <c r="J837" i="37" s="1"/>
  <c r="I1076" i="37"/>
  <c r="J1076" i="37" s="1"/>
  <c r="I831" i="37"/>
  <c r="J831" i="37" s="1"/>
  <c r="I861" i="37"/>
  <c r="J861" i="37" s="1"/>
  <c r="I817" i="37"/>
  <c r="J817" i="37" s="1"/>
  <c r="I922" i="37"/>
  <c r="J922" i="37" s="1"/>
  <c r="I906" i="37"/>
  <c r="J906" i="37" s="1"/>
  <c r="I890" i="37"/>
  <c r="J890" i="37" s="1"/>
  <c r="I874" i="37"/>
  <c r="J874" i="37" s="1"/>
  <c r="I858" i="37"/>
  <c r="J858" i="37" s="1"/>
  <c r="I892" i="37"/>
  <c r="J892" i="37" s="1"/>
  <c r="I810" i="37"/>
  <c r="J810" i="37" s="1"/>
  <c r="I2725" i="37"/>
  <c r="J2725" i="37" s="1"/>
  <c r="I2404" i="37"/>
  <c r="J2404" i="37" s="1"/>
  <c r="I2372" i="37"/>
  <c r="J2372" i="37" s="1"/>
  <c r="I2340" i="37"/>
  <c r="J2340" i="37" s="1"/>
  <c r="I1980" i="37"/>
  <c r="J1980" i="37" s="1"/>
  <c r="I986" i="37"/>
  <c r="J986" i="37" s="1"/>
  <c r="I2746" i="37"/>
  <c r="J2746" i="37" s="1"/>
  <c r="I2308" i="37"/>
  <c r="J2308" i="37" s="1"/>
  <c r="I2276" i="37"/>
  <c r="J2276" i="37" s="1"/>
  <c r="I2244" i="37"/>
  <c r="J2244" i="37" s="1"/>
  <c r="I2212" i="37"/>
  <c r="J2212" i="37" s="1"/>
  <c r="I1928" i="37"/>
  <c r="J1928" i="37" s="1"/>
  <c r="I970" i="37"/>
  <c r="J970" i="37" s="1"/>
  <c r="I2889" i="37"/>
  <c r="J2889" i="37" s="1"/>
  <c r="I2825" i="37"/>
  <c r="J2825" i="37" s="1"/>
  <c r="I2809" i="37"/>
  <c r="J2809" i="37" s="1"/>
  <c r="I2793" i="37"/>
  <c r="J2793" i="37" s="1"/>
  <c r="I2745" i="37"/>
  <c r="J2745" i="37" s="1"/>
  <c r="I2718" i="37"/>
  <c r="J2718" i="37" s="1"/>
  <c r="I2875" i="37"/>
  <c r="J2875" i="37" s="1"/>
  <c r="I2859" i="37"/>
  <c r="J2859" i="37" s="1"/>
  <c r="I2811" i="37"/>
  <c r="J2811" i="37" s="1"/>
  <c r="I2795" i="37"/>
  <c r="J2795" i="37" s="1"/>
  <c r="I2688" i="37"/>
  <c r="J2688" i="37" s="1"/>
  <c r="I2656" i="37"/>
  <c r="J2656" i="37" s="1"/>
  <c r="I2624" i="37"/>
  <c r="J2624" i="37" s="1"/>
  <c r="I2592" i="37"/>
  <c r="J2592" i="37" s="1"/>
  <c r="I2560" i="37"/>
  <c r="J2560" i="37" s="1"/>
  <c r="I2528" i="37"/>
  <c r="J2528" i="37" s="1"/>
  <c r="I2711" i="37"/>
  <c r="J2711" i="37" s="1"/>
  <c r="I2695" i="37"/>
  <c r="J2695" i="37" s="1"/>
  <c r="I2679" i="37"/>
  <c r="J2679" i="37" s="1"/>
  <c r="I2663" i="37"/>
  <c r="J2663" i="37" s="1"/>
  <c r="I2647" i="37"/>
  <c r="J2647" i="37" s="1"/>
  <c r="I2631" i="37"/>
  <c r="J2631" i="37" s="1"/>
  <c r="I2453" i="37"/>
  <c r="J2453" i="37" s="1"/>
  <c r="I2437" i="37"/>
  <c r="J2437" i="37" s="1"/>
  <c r="I2421" i="37"/>
  <c r="J2421" i="37" s="1"/>
  <c r="I2698" i="37"/>
  <c r="J2698" i="37" s="1"/>
  <c r="I2650" i="37"/>
  <c r="J2650" i="37" s="1"/>
  <c r="I2634" i="37"/>
  <c r="J2634" i="37" s="1"/>
  <c r="I2586" i="37"/>
  <c r="J2586" i="37" s="1"/>
  <c r="I2570" i="37"/>
  <c r="J2570" i="37" s="1"/>
  <c r="I2522" i="37"/>
  <c r="J2522" i="37" s="1"/>
  <c r="I2506" i="37"/>
  <c r="J2506" i="37" s="1"/>
  <c r="I2490" i="37"/>
  <c r="J2490" i="37" s="1"/>
  <c r="I2474" i="37"/>
  <c r="J2474" i="37" s="1"/>
  <c r="I2458" i="37"/>
  <c r="J2458" i="37" s="1"/>
  <c r="I2299" i="37"/>
  <c r="J2299" i="37" s="1"/>
  <c r="I2235" i="37"/>
  <c r="J2235" i="37" s="1"/>
  <c r="I2219" i="37"/>
  <c r="J2219" i="37" s="1"/>
  <c r="I2203" i="37"/>
  <c r="J2203" i="37" s="1"/>
  <c r="I1931" i="37"/>
  <c r="J1931" i="37" s="1"/>
  <c r="I2106" i="37"/>
  <c r="J2106" i="37" s="1"/>
  <c r="I2090" i="37"/>
  <c r="J2090" i="37" s="1"/>
  <c r="I2074" i="37"/>
  <c r="J2074" i="37" s="1"/>
  <c r="I2058" i="37"/>
  <c r="J2058" i="37" s="1"/>
  <c r="I2042" i="37"/>
  <c r="J2042" i="37" s="1"/>
  <c r="I2026" i="37"/>
  <c r="J2026" i="37" s="1"/>
  <c r="I2010" i="37"/>
  <c r="J2010" i="37" s="1"/>
  <c r="I2357" i="37"/>
  <c r="J2357" i="37" s="1"/>
  <c r="I2325" i="37"/>
  <c r="J2325" i="37" s="1"/>
  <c r="I2277" i="37"/>
  <c r="J2277" i="37" s="1"/>
  <c r="I1917" i="37"/>
  <c r="J1917" i="37" s="1"/>
  <c r="I1901" i="37"/>
  <c r="J1901" i="37" s="1"/>
  <c r="I1885" i="37"/>
  <c r="J1885" i="37" s="1"/>
  <c r="I1869" i="37"/>
  <c r="J1869" i="37" s="1"/>
  <c r="I1853" i="37"/>
  <c r="J1853" i="37" s="1"/>
  <c r="I1837" i="37"/>
  <c r="J1837" i="37" s="1"/>
  <c r="I1821" i="37"/>
  <c r="J1821" i="37" s="1"/>
  <c r="I1805" i="37"/>
  <c r="J1805" i="37" s="1"/>
  <c r="I1789" i="37"/>
  <c r="J1789" i="37" s="1"/>
  <c r="I1773" i="37"/>
  <c r="J1773" i="37" s="1"/>
  <c r="I1757" i="37"/>
  <c r="J1757" i="37" s="1"/>
  <c r="I1741" i="37"/>
  <c r="J1741" i="37" s="1"/>
  <c r="I1725" i="37"/>
  <c r="J1725" i="37" s="1"/>
  <c r="I1709" i="37"/>
  <c r="J1709" i="37" s="1"/>
  <c r="I1693" i="37"/>
  <c r="J1693" i="37" s="1"/>
  <c r="I1677" i="37"/>
  <c r="J1677" i="37" s="1"/>
  <c r="I1956" i="37"/>
  <c r="J1956" i="37" s="1"/>
  <c r="I1756" i="37"/>
  <c r="J1756" i="37" s="1"/>
  <c r="I1740" i="37"/>
  <c r="J1740" i="37" s="1"/>
  <c r="I1996" i="37"/>
  <c r="J1996" i="37" s="1"/>
  <c r="I1958" i="37"/>
  <c r="J1958" i="37" s="1"/>
  <c r="I1920" i="37"/>
  <c r="J1920" i="37" s="1"/>
  <c r="I1872" i="37"/>
  <c r="J1872" i="37" s="1"/>
  <c r="I1856" i="37"/>
  <c r="J1856" i="37" s="1"/>
  <c r="I1808" i="37"/>
  <c r="J1808" i="37" s="1"/>
  <c r="I1792" i="37"/>
  <c r="J1792" i="37" s="1"/>
  <c r="I1728" i="37"/>
  <c r="J1728" i="37" s="1"/>
  <c r="I1712" i="37"/>
  <c r="J1712" i="37" s="1"/>
  <c r="I780" i="37"/>
  <c r="J780" i="37" s="1"/>
  <c r="I1540" i="37"/>
  <c r="J1540" i="37" s="1"/>
  <c r="I1524" i="37"/>
  <c r="J1524" i="37" s="1"/>
  <c r="I1508" i="37"/>
  <c r="J1508" i="37" s="1"/>
  <c r="I1476" i="37"/>
  <c r="J1476" i="37" s="1"/>
  <c r="I1460" i="37"/>
  <c r="J1460" i="37" s="1"/>
  <c r="I1428" i="37"/>
  <c r="J1428" i="37" s="1"/>
  <c r="I1380" i="37"/>
  <c r="J1380" i="37" s="1"/>
  <c r="I1348" i="37"/>
  <c r="J1348" i="37" s="1"/>
  <c r="I1316" i="37"/>
  <c r="J1316" i="37" s="1"/>
  <c r="I1284" i="37"/>
  <c r="J1284" i="37" s="1"/>
  <c r="I1252" i="37"/>
  <c r="J1252" i="37" s="1"/>
  <c r="I1220" i="37"/>
  <c r="J1220" i="37" s="1"/>
  <c r="I1188" i="37"/>
  <c r="J1188" i="37" s="1"/>
  <c r="I1152" i="37"/>
  <c r="J1152" i="37" s="1"/>
  <c r="I1120" i="37"/>
  <c r="J1120" i="37" s="1"/>
  <c r="I1088" i="37"/>
  <c r="J1088" i="37" s="1"/>
  <c r="I1056" i="37"/>
  <c r="J1056" i="37" s="1"/>
  <c r="I1024" i="37"/>
  <c r="J1024" i="37" s="1"/>
  <c r="I992" i="37"/>
  <c r="J992" i="37" s="1"/>
  <c r="I1577" i="37"/>
  <c r="J1577" i="37" s="1"/>
  <c r="I1165" i="37"/>
  <c r="J1165" i="37" s="1"/>
  <c r="I847" i="37"/>
  <c r="J847" i="37" s="1"/>
  <c r="I1573" i="37"/>
  <c r="J1573" i="37" s="1"/>
  <c r="I1162" i="37"/>
  <c r="J1162" i="37" s="1"/>
  <c r="I974" i="37"/>
  <c r="J974" i="37" s="1"/>
  <c r="I893" i="37"/>
  <c r="J893" i="37" s="1"/>
  <c r="I1451" i="37"/>
  <c r="J1451" i="37" s="1"/>
  <c r="I1419" i="37"/>
  <c r="J1419" i="37" s="1"/>
  <c r="I1387" i="37"/>
  <c r="J1387" i="37" s="1"/>
  <c r="I1227" i="37"/>
  <c r="J1227" i="37" s="1"/>
  <c r="I1211" i="37"/>
  <c r="J1211" i="37" s="1"/>
  <c r="I1127" i="37"/>
  <c r="J1127" i="37" s="1"/>
  <c r="I1079" i="37"/>
  <c r="J1079" i="37" s="1"/>
  <c r="I1063" i="37"/>
  <c r="J1063" i="37" s="1"/>
  <c r="I903" i="37"/>
  <c r="J903" i="37" s="1"/>
  <c r="I1579" i="37"/>
  <c r="J1579" i="37" s="1"/>
  <c r="I1084" i="37"/>
  <c r="J1084" i="37" s="1"/>
  <c r="I834" i="37"/>
  <c r="J834" i="37" s="1"/>
  <c r="I853" i="37"/>
  <c r="J853" i="37" s="1"/>
  <c r="I790" i="37"/>
  <c r="J790" i="37" s="1"/>
  <c r="I2261" i="37"/>
  <c r="J2261" i="37" s="1"/>
  <c r="I1739" i="37"/>
  <c r="J1739" i="37" s="1"/>
  <c r="I2738" i="37"/>
  <c r="J2738" i="37" s="1"/>
  <c r="I2749" i="37"/>
  <c r="J2749" i="37" s="1"/>
  <c r="I2464" i="37"/>
  <c r="J2464" i="37" s="1"/>
  <c r="I2431" i="37"/>
  <c r="J2431" i="37" s="1"/>
  <c r="I2415" i="37"/>
  <c r="J2415" i="37" s="1"/>
  <c r="I2184" i="37"/>
  <c r="J2184" i="37" s="1"/>
  <c r="I2247" i="37"/>
  <c r="J2247" i="37" s="1"/>
  <c r="I2124" i="37"/>
  <c r="J2124" i="37" s="1"/>
  <c r="I2189" i="37"/>
  <c r="J2189" i="37" s="1"/>
  <c r="I1948" i="37"/>
  <c r="J1948" i="37" s="1"/>
  <c r="I1906" i="37"/>
  <c r="J1906" i="37" s="1"/>
  <c r="I1842" i="37"/>
  <c r="J1842" i="37" s="1"/>
  <c r="I1778" i="37"/>
  <c r="J1778" i="37" s="1"/>
  <c r="I1714" i="37"/>
  <c r="J1714" i="37" s="1"/>
  <c r="I1512" i="37"/>
  <c r="J1512" i="37" s="1"/>
  <c r="I1496" i="37"/>
  <c r="J1496" i="37" s="1"/>
  <c r="I1448" i="37"/>
  <c r="J1448" i="37" s="1"/>
  <c r="I1416" i="37"/>
  <c r="J1416" i="37" s="1"/>
  <c r="I1400" i="37"/>
  <c r="J1400" i="37" s="1"/>
  <c r="I1368" i="37"/>
  <c r="J1368" i="37" s="1"/>
  <c r="I1336" i="37"/>
  <c r="J1336" i="37" s="1"/>
  <c r="I1304" i="37"/>
  <c r="J1304" i="37" s="1"/>
  <c r="I1272" i="37"/>
  <c r="J1272" i="37" s="1"/>
  <c r="I1240" i="37"/>
  <c r="J1240" i="37" s="1"/>
  <c r="I1208" i="37"/>
  <c r="J1208" i="37" s="1"/>
  <c r="I1176" i="37"/>
  <c r="J1176" i="37" s="1"/>
  <c r="I1128" i="37"/>
  <c r="J1128" i="37" s="1"/>
  <c r="I1096" i="37"/>
  <c r="J1096" i="37" s="1"/>
  <c r="I1064" i="37"/>
  <c r="J1064" i="37" s="1"/>
  <c r="I1032" i="37"/>
  <c r="J1032" i="37" s="1"/>
  <c r="I1000" i="37"/>
  <c r="J1000" i="37" s="1"/>
  <c r="I1177" i="37"/>
  <c r="J1177" i="37" s="1"/>
  <c r="I1645" i="37"/>
  <c r="J1645" i="37" s="1"/>
  <c r="I930" i="37"/>
  <c r="J930" i="37" s="1"/>
  <c r="I895" i="37"/>
  <c r="J895" i="37" s="1"/>
  <c r="I1471" i="37"/>
  <c r="J1471" i="37" s="1"/>
  <c r="I1455" i="37"/>
  <c r="J1455" i="37" s="1"/>
  <c r="I1423" i="37"/>
  <c r="J1423" i="37" s="1"/>
  <c r="I1391" i="37"/>
  <c r="J1391" i="37" s="1"/>
  <c r="I1359" i="37"/>
  <c r="J1359" i="37" s="1"/>
  <c r="I1327" i="37"/>
  <c r="J1327" i="37" s="1"/>
  <c r="I1279" i="37"/>
  <c r="J1279" i="37" s="1"/>
  <c r="I1215" i="37"/>
  <c r="J1215" i="37" s="1"/>
  <c r="I1163" i="37"/>
  <c r="J1163" i="37" s="1"/>
  <c r="I1115" i="37"/>
  <c r="J1115" i="37" s="1"/>
  <c r="I1083" i="37"/>
  <c r="J1083" i="37" s="1"/>
  <c r="I1067" i="37"/>
  <c r="J1067" i="37" s="1"/>
  <c r="I1035" i="37"/>
  <c r="J1035" i="37" s="1"/>
  <c r="I987" i="37"/>
  <c r="J987" i="37" s="1"/>
  <c r="I955" i="37"/>
  <c r="J955" i="37" s="1"/>
  <c r="I939" i="37"/>
  <c r="J939" i="37" s="1"/>
  <c r="I968" i="37"/>
  <c r="J968" i="37" s="1"/>
  <c r="I932" i="37"/>
  <c r="J932" i="37" s="1"/>
  <c r="I811" i="37"/>
  <c r="J811" i="37" s="1"/>
  <c r="I984" i="37"/>
  <c r="J984" i="37" s="1"/>
  <c r="I948" i="37"/>
  <c r="J948" i="37" s="1"/>
  <c r="I844" i="37"/>
  <c r="J844" i="37" s="1"/>
  <c r="I816" i="37"/>
  <c r="J816" i="37" s="1"/>
  <c r="I787" i="37"/>
  <c r="J787" i="37" s="1"/>
  <c r="I827" i="37"/>
  <c r="J827" i="37" s="1"/>
  <c r="I888" i="37"/>
  <c r="J888" i="37" s="1"/>
  <c r="I910" i="37"/>
  <c r="J910" i="37" s="1"/>
  <c r="I894" i="37"/>
  <c r="J894" i="37" s="1"/>
  <c r="I878" i="37"/>
  <c r="J878" i="37" s="1"/>
  <c r="I862" i="37"/>
  <c r="J862" i="37" s="1"/>
  <c r="I846" i="37"/>
  <c r="J846" i="37" s="1"/>
  <c r="I875" i="37"/>
  <c r="J875" i="37" s="1"/>
  <c r="I891" i="37"/>
  <c r="J891" i="37" s="1"/>
  <c r="I859" i="37"/>
  <c r="J859" i="37" s="1"/>
  <c r="I832" i="37"/>
  <c r="J832" i="37" s="1"/>
  <c r="I804" i="37"/>
  <c r="J804" i="37" s="1"/>
  <c r="I830" i="37"/>
  <c r="J830" i="37" s="1"/>
  <c r="I2741" i="37"/>
  <c r="J2741" i="37" s="1"/>
  <c r="I2309" i="37"/>
  <c r="J2309" i="37" s="1"/>
  <c r="I1013" i="37"/>
  <c r="J1013" i="37" s="1"/>
  <c r="I2730" i="37"/>
  <c r="J2730" i="37" s="1"/>
  <c r="I2259" i="37"/>
  <c r="J2259" i="37" s="1"/>
  <c r="I1692" i="37"/>
  <c r="J1692" i="37" s="1"/>
  <c r="I982" i="37"/>
  <c r="J982" i="37" s="1"/>
  <c r="I2599" i="37"/>
  <c r="J2599" i="37" s="1"/>
  <c r="I2551" i="37"/>
  <c r="J2551" i="37" s="1"/>
  <c r="I2519" i="37"/>
  <c r="J2519" i="37" s="1"/>
  <c r="I2471" i="37"/>
  <c r="J2471" i="37" s="1"/>
  <c r="I2192" i="37"/>
  <c r="J2192" i="37" s="1"/>
  <c r="I1713" i="37"/>
  <c r="J1713" i="37" s="1"/>
  <c r="I1480" i="37"/>
  <c r="J1480" i="37" s="1"/>
  <c r="I1320" i="37"/>
  <c r="J1320" i="37" s="1"/>
  <c r="I1256" i="37"/>
  <c r="J1256" i="37" s="1"/>
  <c r="I1156" i="37"/>
  <c r="J1156" i="37" s="1"/>
  <c r="I925" i="37"/>
  <c r="J925" i="37" s="1"/>
  <c r="I1661" i="37"/>
  <c r="J1661" i="37" s="1"/>
  <c r="I1146" i="37"/>
  <c r="J1146" i="37" s="1"/>
  <c r="I1114" i="37"/>
  <c r="J1114" i="37" s="1"/>
  <c r="I1283" i="37"/>
  <c r="J1283" i="37" s="1"/>
  <c r="I1235" i="37"/>
  <c r="J1235" i="37" s="1"/>
  <c r="I1151" i="37"/>
  <c r="J1151" i="37" s="1"/>
  <c r="I976" i="37"/>
  <c r="J976" i="37" s="1"/>
  <c r="I928" i="37"/>
  <c r="J928" i="37" s="1"/>
  <c r="I824" i="37"/>
  <c r="J824" i="37" s="1"/>
  <c r="I2615" i="37"/>
  <c r="J2615" i="37" s="1"/>
  <c r="I2583" i="37"/>
  <c r="J2583" i="37" s="1"/>
  <c r="I2567" i="37"/>
  <c r="J2567" i="37" s="1"/>
  <c r="I2535" i="37"/>
  <c r="J2535" i="37" s="1"/>
  <c r="I2503" i="37"/>
  <c r="J2503" i="37" s="1"/>
  <c r="I2487" i="37"/>
  <c r="J2487" i="37" s="1"/>
  <c r="I2510" i="37"/>
  <c r="J2510" i="37" s="1"/>
  <c r="I2423" i="37"/>
  <c r="J2423" i="37" s="1"/>
  <c r="I2176" i="37"/>
  <c r="J2176" i="37" s="1"/>
  <c r="I2160" i="37"/>
  <c r="J2160" i="37" s="1"/>
  <c r="I2444" i="37"/>
  <c r="J2444" i="37" s="1"/>
  <c r="I2130" i="37"/>
  <c r="J2130" i="37" s="1"/>
  <c r="I2002" i="37"/>
  <c r="J2002" i="37" s="1"/>
  <c r="I1745" i="37"/>
  <c r="J1745" i="37" s="1"/>
  <c r="I1528" i="37"/>
  <c r="J1528" i="37" s="1"/>
  <c r="I1384" i="37"/>
  <c r="J1384" i="37" s="1"/>
  <c r="I1352" i="37"/>
  <c r="J1352" i="37" s="1"/>
  <c r="I1224" i="37"/>
  <c r="J1224" i="37" s="1"/>
  <c r="I1192" i="37"/>
  <c r="J1192" i="37" s="1"/>
  <c r="I957" i="37"/>
  <c r="J957" i="37" s="1"/>
  <c r="I1565" i="37"/>
  <c r="J1565" i="37" s="1"/>
  <c r="I1082" i="37"/>
  <c r="J1082" i="37" s="1"/>
  <c r="I1050" i="37"/>
  <c r="J1050" i="37" s="1"/>
  <c r="I1018" i="37"/>
  <c r="J1018" i="37" s="1"/>
  <c r="I1347" i="37"/>
  <c r="J1347" i="37" s="1"/>
  <c r="I1251" i="37"/>
  <c r="J1251" i="37" s="1"/>
  <c r="I1087" i="37"/>
  <c r="J1087" i="37" s="1"/>
  <c r="I1055" i="37"/>
  <c r="J1055" i="37" s="1"/>
  <c r="I927" i="37"/>
  <c r="J927" i="37" s="1"/>
  <c r="I1068" i="37"/>
  <c r="J1068" i="37" s="1"/>
  <c r="I1004" i="37"/>
  <c r="J1004" i="37" s="1"/>
  <c r="I944" i="37"/>
  <c r="J944" i="37" s="1"/>
  <c r="I2882" i="37"/>
  <c r="J2882" i="37" s="1"/>
  <c r="I2850" i="37"/>
  <c r="J2850" i="37" s="1"/>
  <c r="I2818" i="37"/>
  <c r="J2818" i="37" s="1"/>
  <c r="I2786" i="37"/>
  <c r="J2786" i="37" s="1"/>
  <c r="I2754" i="37"/>
  <c r="J2754" i="37" s="1"/>
  <c r="I2722" i="37"/>
  <c r="J2722" i="37" s="1"/>
  <c r="I2734" i="37"/>
  <c r="J2734" i="37" s="1"/>
  <c r="I2843" i="37"/>
  <c r="J2843" i="37" s="1"/>
  <c r="I2779" i="37"/>
  <c r="J2779" i="37" s="1"/>
  <c r="I2727" i="37"/>
  <c r="J2727" i="37" s="1"/>
  <c r="I2674" i="37"/>
  <c r="J2674" i="37" s="1"/>
  <c r="I2642" i="37"/>
  <c r="J2642" i="37" s="1"/>
  <c r="I2610" i="37"/>
  <c r="J2610" i="37" s="1"/>
  <c r="I2578" i="37"/>
  <c r="J2578" i="37" s="1"/>
  <c r="I2546" i="37"/>
  <c r="J2546" i="37" s="1"/>
  <c r="I2514" i="37"/>
  <c r="J2514" i="37" s="1"/>
  <c r="I2434" i="37"/>
  <c r="J2434" i="37" s="1"/>
  <c r="I2411" i="37"/>
  <c r="J2411" i="37" s="1"/>
  <c r="I2395" i="37"/>
  <c r="J2395" i="37" s="1"/>
  <c r="I2379" i="37"/>
  <c r="J2379" i="37" s="1"/>
  <c r="I2363" i="37"/>
  <c r="J2363" i="37" s="1"/>
  <c r="I2331" i="37"/>
  <c r="J2331" i="37" s="1"/>
  <c r="I2267" i="37"/>
  <c r="J2267" i="37" s="1"/>
  <c r="I2251" i="37"/>
  <c r="J2251" i="37" s="1"/>
  <c r="I2187" i="37"/>
  <c r="J2187" i="37" s="1"/>
  <c r="I2171" i="37"/>
  <c r="J2171" i="37" s="1"/>
  <c r="I2417" i="37"/>
  <c r="J2417" i="37" s="1"/>
  <c r="I2452" i="37"/>
  <c r="J2452" i="37" s="1"/>
  <c r="I2116" i="37"/>
  <c r="J2116" i="37" s="1"/>
  <c r="I2341" i="37"/>
  <c r="J2341" i="37" s="1"/>
  <c r="I1724" i="37"/>
  <c r="J1724" i="37" s="1"/>
  <c r="I1927" i="37"/>
  <c r="J1927" i="37" s="1"/>
  <c r="I1912" i="37"/>
  <c r="J1912" i="37" s="1"/>
  <c r="I1880" i="37"/>
  <c r="J1880" i="37" s="1"/>
  <c r="I1848" i="37"/>
  <c r="J1848" i="37" s="1"/>
  <c r="I1816" i="37"/>
  <c r="J1816" i="37" s="1"/>
  <c r="I1784" i="37"/>
  <c r="J1784" i="37" s="1"/>
  <c r="I1736" i="37"/>
  <c r="J1736" i="37" s="1"/>
  <c r="I1720" i="37"/>
  <c r="J1720" i="37" s="1"/>
  <c r="I1548" i="37"/>
  <c r="J1548" i="37" s="1"/>
  <c r="I1532" i="37"/>
  <c r="J1532" i="37" s="1"/>
  <c r="I1516" i="37"/>
  <c r="J1516" i="37" s="1"/>
  <c r="I1500" i="37"/>
  <c r="J1500" i="37" s="1"/>
  <c r="I1468" i="37"/>
  <c r="J1468" i="37" s="1"/>
  <c r="I1452" i="37"/>
  <c r="J1452" i="37" s="1"/>
  <c r="I1420" i="37"/>
  <c r="J1420" i="37" s="1"/>
  <c r="I1372" i="37"/>
  <c r="J1372" i="37" s="1"/>
  <c r="I1340" i="37"/>
  <c r="J1340" i="37" s="1"/>
  <c r="I1308" i="37"/>
  <c r="J1308" i="37" s="1"/>
  <c r="I1276" i="37"/>
  <c r="J1276" i="37" s="1"/>
  <c r="I1244" i="37"/>
  <c r="J1244" i="37" s="1"/>
  <c r="I1212" i="37"/>
  <c r="J1212" i="37" s="1"/>
  <c r="I1180" i="37"/>
  <c r="J1180" i="37" s="1"/>
  <c r="I1593" i="37"/>
  <c r="J1593" i="37" s="1"/>
  <c r="I905" i="37"/>
  <c r="J905" i="37" s="1"/>
  <c r="I1069" i="37"/>
  <c r="J1069" i="37" s="1"/>
  <c r="I1690" i="37"/>
  <c r="J1690" i="37" s="1"/>
  <c r="I1682" i="37"/>
  <c r="J1682" i="37" s="1"/>
  <c r="I1673" i="37"/>
  <c r="J1673" i="37" s="1"/>
  <c r="I1641" i="37"/>
  <c r="J1641" i="37" s="1"/>
  <c r="I1609" i="37"/>
  <c r="J1609" i="37" s="1"/>
  <c r="I1569" i="37"/>
  <c r="J1569" i="37" s="1"/>
  <c r="I965" i="37"/>
  <c r="J965" i="37" s="1"/>
  <c r="I933" i="37"/>
  <c r="J933" i="37" s="1"/>
  <c r="I1637" i="37"/>
  <c r="J1637" i="37" s="1"/>
  <c r="I1154" i="37"/>
  <c r="J1154" i="37" s="1"/>
  <c r="I942" i="37"/>
  <c r="J942" i="37" s="1"/>
  <c r="I926" i="37"/>
  <c r="J926" i="37" s="1"/>
  <c r="I1028" i="37"/>
  <c r="J1028" i="37" s="1"/>
  <c r="I1447" i="37"/>
  <c r="J1447" i="37" s="1"/>
  <c r="I1415" i="37"/>
  <c r="J1415" i="37" s="1"/>
  <c r="I1383" i="37"/>
  <c r="J1383" i="37" s="1"/>
  <c r="I1351" i="37"/>
  <c r="J1351" i="37" s="1"/>
  <c r="I1319" i="37"/>
  <c r="J1319" i="37" s="1"/>
  <c r="I1271" i="37"/>
  <c r="J1271" i="37" s="1"/>
  <c r="I1207" i="37"/>
  <c r="J1207" i="37" s="1"/>
  <c r="I1191" i="37"/>
  <c r="J1191" i="37" s="1"/>
  <c r="I1155" i="37"/>
  <c r="J1155" i="37" s="1"/>
  <c r="I1107" i="37"/>
  <c r="J1107" i="37" s="1"/>
  <c r="I1059" i="37"/>
  <c r="J1059" i="37" s="1"/>
  <c r="I1027" i="37"/>
  <c r="J1027" i="37" s="1"/>
  <c r="I1011" i="37"/>
  <c r="J1011" i="37" s="1"/>
  <c r="I995" i="37"/>
  <c r="J995" i="37" s="1"/>
  <c r="I979" i="37"/>
  <c r="J979" i="37" s="1"/>
  <c r="I963" i="37"/>
  <c r="J963" i="37" s="1"/>
  <c r="I931" i="37"/>
  <c r="J931" i="37" s="1"/>
  <c r="I1595" i="37"/>
  <c r="J1595" i="37" s="1"/>
  <c r="I1044" i="37"/>
  <c r="J1044" i="37" s="1"/>
  <c r="I1012" i="37"/>
  <c r="J1012" i="37" s="1"/>
  <c r="I980" i="37"/>
  <c r="J980" i="37" s="1"/>
  <c r="I1555" i="37"/>
  <c r="J1555" i="37" s="1"/>
  <c r="I964" i="37"/>
  <c r="J964" i="37" s="1"/>
  <c r="I852" i="37"/>
  <c r="J852" i="37" s="1"/>
  <c r="I1288" i="37"/>
  <c r="J1288" i="37" s="1"/>
  <c r="I2897" i="37"/>
  <c r="J2897" i="37" s="1"/>
  <c r="I2865" i="37"/>
  <c r="J2865" i="37" s="1"/>
  <c r="I2833" i="37"/>
  <c r="J2833" i="37" s="1"/>
  <c r="I2801" i="37"/>
  <c r="J2801" i="37" s="1"/>
  <c r="I2737" i="37"/>
  <c r="J2737" i="37" s="1"/>
  <c r="I2877" i="37"/>
  <c r="J2877" i="37" s="1"/>
  <c r="I2845" i="37"/>
  <c r="J2845" i="37" s="1"/>
  <c r="I2813" i="37"/>
  <c r="J2813" i="37" s="1"/>
  <c r="I2781" i="37"/>
  <c r="J2781" i="37" s="1"/>
  <c r="I2733" i="37"/>
  <c r="J2733" i="37" s="1"/>
  <c r="I2714" i="37"/>
  <c r="J2714" i="37" s="1"/>
  <c r="I2445" i="37"/>
  <c r="J2445" i="37" s="1"/>
  <c r="I2396" i="37"/>
  <c r="J2396" i="37" s="1"/>
  <c r="I2380" i="37"/>
  <c r="J2380" i="37" s="1"/>
  <c r="I2364" i="37"/>
  <c r="J2364" i="37" s="1"/>
  <c r="I2348" i="37"/>
  <c r="J2348" i="37" s="1"/>
  <c r="I2332" i="37"/>
  <c r="J2332" i="37" s="1"/>
  <c r="I2316" i="37"/>
  <c r="J2316" i="37" s="1"/>
  <c r="I2300" i="37"/>
  <c r="J2300" i="37" s="1"/>
  <c r="I2284" i="37"/>
  <c r="J2284" i="37" s="1"/>
  <c r="I2268" i="37"/>
  <c r="J2268" i="37" s="1"/>
  <c r="I2252" i="37"/>
  <c r="J2252" i="37" s="1"/>
  <c r="I2236" i="37"/>
  <c r="J2236" i="37" s="1"/>
  <c r="I2220" i="37"/>
  <c r="J2220" i="37" s="1"/>
  <c r="I2204" i="37"/>
  <c r="J2204" i="37" s="1"/>
  <c r="I2188" i="37"/>
  <c r="J2188" i="37" s="1"/>
  <c r="I2447" i="37"/>
  <c r="J2447" i="37" s="1"/>
  <c r="I2311" i="37"/>
  <c r="J2311" i="37" s="1"/>
  <c r="I2200" i="37"/>
  <c r="J2200" i="37" s="1"/>
  <c r="I2168" i="37"/>
  <c r="J2168" i="37" s="1"/>
  <c r="I2428" i="37"/>
  <c r="J2428" i="37" s="1"/>
  <c r="I2215" i="37"/>
  <c r="J2215" i="37" s="1"/>
  <c r="I2155" i="37"/>
  <c r="J2155" i="37" s="1"/>
  <c r="I2139" i="37"/>
  <c r="J2139" i="37" s="1"/>
  <c r="I2123" i="37"/>
  <c r="J2123" i="37" s="1"/>
  <c r="I2107" i="37"/>
  <c r="J2107" i="37" s="1"/>
  <c r="I2091" i="37"/>
  <c r="J2091" i="37" s="1"/>
  <c r="I2075" i="37"/>
  <c r="J2075" i="37" s="1"/>
  <c r="I2059" i="37"/>
  <c r="J2059" i="37" s="1"/>
  <c r="I2043" i="37"/>
  <c r="J2043" i="37" s="1"/>
  <c r="I2027" i="37"/>
  <c r="J2027" i="37" s="1"/>
  <c r="I2011" i="37"/>
  <c r="J2011" i="37" s="1"/>
  <c r="I1995" i="37"/>
  <c r="J1995" i="37" s="1"/>
  <c r="I1979" i="37"/>
  <c r="J1979" i="37" s="1"/>
  <c r="I1963" i="37"/>
  <c r="J1963" i="37" s="1"/>
  <c r="I2138" i="37"/>
  <c r="J2138" i="37" s="1"/>
  <c r="I1994" i="37"/>
  <c r="J1994" i="37" s="1"/>
  <c r="I2245" i="37"/>
  <c r="J2245" i="37" s="1"/>
  <c r="I1925" i="37"/>
  <c r="J1925" i="37" s="1"/>
  <c r="I1909" i="37"/>
  <c r="J1909" i="37" s="1"/>
  <c r="I1893" i="37"/>
  <c r="J1893" i="37" s="1"/>
  <c r="I1877" i="37"/>
  <c r="J1877" i="37" s="1"/>
  <c r="I1861" i="37"/>
  <c r="J1861" i="37" s="1"/>
  <c r="I1845" i="37"/>
  <c r="J1845" i="37" s="1"/>
  <c r="I1829" i="37"/>
  <c r="J1829" i="37" s="1"/>
  <c r="I1813" i="37"/>
  <c r="J1813" i="37" s="1"/>
  <c r="I1797" i="37"/>
  <c r="J1797" i="37" s="1"/>
  <c r="I1781" i="37"/>
  <c r="J1781" i="37" s="1"/>
  <c r="I1765" i="37"/>
  <c r="J1765" i="37" s="1"/>
  <c r="I1749" i="37"/>
  <c r="J1749" i="37" s="1"/>
  <c r="I1733" i="37"/>
  <c r="J1733" i="37" s="1"/>
  <c r="I1717" i="37"/>
  <c r="J1717" i="37" s="1"/>
  <c r="I1701" i="37"/>
  <c r="J1701" i="37" s="1"/>
  <c r="I1890" i="37"/>
  <c r="J1890" i="37" s="1"/>
  <c r="I1874" i="37"/>
  <c r="J1874" i="37" s="1"/>
  <c r="I1826" i="37"/>
  <c r="J1826" i="37" s="1"/>
  <c r="I1810" i="37"/>
  <c r="J1810" i="37" s="1"/>
  <c r="I1762" i="37"/>
  <c r="J1762" i="37" s="1"/>
  <c r="I1746" i="37"/>
  <c r="J1746" i="37" s="1"/>
  <c r="I1698" i="37"/>
  <c r="J1698" i="37" s="1"/>
  <c r="I1974" i="37"/>
  <c r="J1974" i="37" s="1"/>
  <c r="I1721" i="37"/>
  <c r="J1721" i="37" s="1"/>
  <c r="I1689" i="37"/>
  <c r="J1689" i="37" s="1"/>
  <c r="I1552" i="37"/>
  <c r="J1552" i="37" s="1"/>
  <c r="I1488" i="37"/>
  <c r="J1488" i="37" s="1"/>
  <c r="I1440" i="37"/>
  <c r="J1440" i="37" s="1"/>
  <c r="I1408" i="37"/>
  <c r="J1408" i="37" s="1"/>
  <c r="I1392" i="37"/>
  <c r="J1392" i="37" s="1"/>
  <c r="I1360" i="37"/>
  <c r="J1360" i="37" s="1"/>
  <c r="I1328" i="37"/>
  <c r="J1328" i="37" s="1"/>
  <c r="I1296" i="37"/>
  <c r="J1296" i="37" s="1"/>
  <c r="I1264" i="37"/>
  <c r="J1264" i="37" s="1"/>
  <c r="I1232" i="37"/>
  <c r="J1232" i="37" s="1"/>
  <c r="I1200" i="37"/>
  <c r="J1200" i="37" s="1"/>
  <c r="I1164" i="37"/>
  <c r="J1164" i="37" s="1"/>
  <c r="I1144" i="37"/>
  <c r="J1144" i="37" s="1"/>
  <c r="I1112" i="37"/>
  <c r="J1112" i="37" s="1"/>
  <c r="I1080" i="37"/>
  <c r="J1080" i="37" s="1"/>
  <c r="I1048" i="37"/>
  <c r="J1048" i="37" s="1"/>
  <c r="I1016" i="37"/>
  <c r="J1016" i="37" s="1"/>
  <c r="I1289" i="37"/>
  <c r="J1289" i="37" s="1"/>
  <c r="I1153" i="37"/>
  <c r="J1153" i="37" s="1"/>
  <c r="I825" i="37"/>
  <c r="J825" i="37" s="1"/>
  <c r="I909" i="37"/>
  <c r="J909" i="37" s="1"/>
  <c r="I839" i="37"/>
  <c r="J839" i="37" s="1"/>
  <c r="I1161" i="37"/>
  <c r="J1161" i="37" s="1"/>
  <c r="I1669" i="37"/>
  <c r="J1669" i="37" s="1"/>
  <c r="I1629" i="37"/>
  <c r="J1629" i="37" s="1"/>
  <c r="I1597" i="37"/>
  <c r="J1597" i="37" s="1"/>
  <c r="I1158" i="37"/>
  <c r="J1158" i="37" s="1"/>
  <c r="I1688" i="37"/>
  <c r="J1688" i="37" s="1"/>
  <c r="I1122" i="37"/>
  <c r="J1122" i="37" s="1"/>
  <c r="I1090" i="37"/>
  <c r="J1090" i="37" s="1"/>
  <c r="I1058" i="37"/>
  <c r="J1058" i="37" s="1"/>
  <c r="I1026" i="37"/>
  <c r="J1026" i="37" s="1"/>
  <c r="I994" i="37"/>
  <c r="J994" i="37" s="1"/>
  <c r="I962" i="37"/>
  <c r="J962" i="37" s="1"/>
  <c r="I946" i="37"/>
  <c r="J946" i="37" s="1"/>
  <c r="I877" i="37"/>
  <c r="J877" i="37" s="1"/>
  <c r="I1467" i="37"/>
  <c r="J1467" i="37" s="1"/>
  <c r="I1435" i="37"/>
  <c r="J1435" i="37" s="1"/>
  <c r="I1403" i="37"/>
  <c r="J1403" i="37" s="1"/>
  <c r="I1371" i="37"/>
  <c r="J1371" i="37" s="1"/>
  <c r="I1355" i="37"/>
  <c r="J1355" i="37" s="1"/>
  <c r="I1323" i="37"/>
  <c r="J1323" i="37" s="1"/>
  <c r="I1307" i="37"/>
  <c r="J1307" i="37" s="1"/>
  <c r="I1291" i="37"/>
  <c r="J1291" i="37" s="1"/>
  <c r="I1259" i="37"/>
  <c r="J1259" i="37" s="1"/>
  <c r="I1243" i="37"/>
  <c r="J1243" i="37" s="1"/>
  <c r="I1195" i="37"/>
  <c r="J1195" i="37" s="1"/>
  <c r="I1159" i="37"/>
  <c r="J1159" i="37" s="1"/>
  <c r="I1143" i="37"/>
  <c r="J1143" i="37" s="1"/>
  <c r="I1111" i="37"/>
  <c r="J1111" i="37" s="1"/>
  <c r="I1047" i="37"/>
  <c r="J1047" i="37" s="1"/>
  <c r="I1031" i="37"/>
  <c r="J1031" i="37" s="1"/>
  <c r="I1015" i="37"/>
  <c r="J1015" i="37" s="1"/>
  <c r="I983" i="37"/>
  <c r="J983" i="37" s="1"/>
  <c r="I935" i="37"/>
  <c r="J935" i="37" s="1"/>
  <c r="I919" i="37"/>
  <c r="J919" i="37" s="1"/>
  <c r="I1020" i="37"/>
  <c r="J1020" i="37" s="1"/>
  <c r="I960" i="37"/>
  <c r="J960" i="37" s="1"/>
  <c r="I1667" i="37"/>
  <c r="J1667" i="37" s="1"/>
  <c r="I1635" i="37"/>
  <c r="J1635" i="37" s="1"/>
  <c r="I1603" i="37"/>
  <c r="J1603" i="37" s="1"/>
  <c r="I1172" i="37"/>
  <c r="J1172" i="37" s="1"/>
  <c r="I785" i="37"/>
  <c r="J785" i="37" s="1"/>
  <c r="I2658" i="37"/>
  <c r="J2658" i="37" s="1"/>
  <c r="I2594" i="37"/>
  <c r="J2594" i="37" s="1"/>
  <c r="I2530" i="37"/>
  <c r="J2530" i="37" s="1"/>
  <c r="I896" i="37"/>
  <c r="J896" i="37" s="1"/>
  <c r="I864" i="37"/>
  <c r="J864" i="37" s="1"/>
  <c r="I842" i="37"/>
  <c r="J842" i="37" s="1"/>
  <c r="I900" i="37"/>
  <c r="J900" i="37" s="1"/>
  <c r="I868" i="37"/>
  <c r="J868" i="37" s="1"/>
  <c r="I904" i="37"/>
  <c r="J904" i="37" s="1"/>
  <c r="I872" i="37"/>
  <c r="J872" i="37" s="1"/>
  <c r="I860" i="37"/>
  <c r="J860" i="37" s="1"/>
  <c r="I908" i="37"/>
  <c r="J908" i="37" s="1"/>
  <c r="I876" i="37"/>
  <c r="J876" i="37" s="1"/>
  <c r="I2753" i="37"/>
  <c r="J2753" i="37" s="1"/>
  <c r="I2742" i="37"/>
  <c r="J2742" i="37" s="1"/>
  <c r="I2283" i="37"/>
  <c r="J2283" i="37" s="1"/>
  <c r="I1201" i="37"/>
  <c r="J1201" i="37" s="1"/>
  <c r="I912" i="37"/>
  <c r="J912" i="37" s="1"/>
  <c r="I880" i="37"/>
  <c r="J880" i="37" s="1"/>
  <c r="I950" i="37"/>
  <c r="J950" i="37" s="1"/>
  <c r="I916" i="37"/>
  <c r="J916" i="37" s="1"/>
  <c r="I2696" i="37"/>
  <c r="J2696" i="37" s="1"/>
  <c r="I2664" i="37"/>
  <c r="J2664" i="37" s="1"/>
  <c r="I2632" i="37"/>
  <c r="J2632" i="37" s="1"/>
  <c r="I2600" i="37"/>
  <c r="J2600" i="37" s="1"/>
  <c r="I2568" i="37"/>
  <c r="J2568" i="37" s="1"/>
  <c r="I2536" i="37"/>
  <c r="J2536" i="37" s="1"/>
  <c r="I920" i="37"/>
  <c r="J920" i="37" s="1"/>
  <c r="I848" i="37"/>
  <c r="J848" i="37" s="1"/>
  <c r="I2388" i="37"/>
  <c r="J2388" i="37" s="1"/>
  <c r="I2356" i="37"/>
  <c r="J2356" i="37" s="1"/>
  <c r="I2324" i="37"/>
  <c r="J2324" i="37" s="1"/>
  <c r="I2292" i="37"/>
  <c r="J2292" i="37" s="1"/>
  <c r="I2260" i="37"/>
  <c r="J2260" i="37" s="1"/>
  <c r="I2228" i="37"/>
  <c r="J2228" i="37" s="1"/>
  <c r="I2196" i="37"/>
  <c r="J2196" i="37" s="1"/>
  <c r="I856" i="37"/>
  <c r="J856" i="37" s="1"/>
  <c r="I2408" i="37"/>
  <c r="J2408" i="37" s="1"/>
  <c r="I2376" i="37"/>
  <c r="J2376" i="37" s="1"/>
  <c r="I2344" i="37"/>
  <c r="J2344" i="37" s="1"/>
  <c r="I2312" i="37"/>
  <c r="J2312" i="37" s="1"/>
  <c r="I2280" i="37"/>
  <c r="J2280" i="37" s="1"/>
  <c r="I2248" i="37"/>
  <c r="J2248" i="37" s="1"/>
  <c r="I2216" i="37"/>
  <c r="J2216" i="37" s="1"/>
  <c r="I2191" i="37"/>
  <c r="J2191" i="37" s="1"/>
  <c r="I2239" i="37"/>
  <c r="J2239" i="37" s="1"/>
  <c r="I873" i="37"/>
  <c r="J873" i="37" s="1"/>
  <c r="I818" i="37"/>
  <c r="J818" i="37" s="1"/>
  <c r="I808" i="37"/>
  <c r="J808" i="37" s="1"/>
  <c r="I2851" i="37"/>
  <c r="J2851" i="37" s="1"/>
  <c r="I2787" i="37"/>
  <c r="J2787" i="37" s="1"/>
  <c r="I829" i="37"/>
  <c r="J829" i="37" s="1"/>
  <c r="I2849" i="37"/>
  <c r="J2849" i="37" s="1"/>
  <c r="I2785" i="37"/>
  <c r="J2785" i="37" s="1"/>
  <c r="I2879" i="37"/>
  <c r="J2879" i="37" s="1"/>
  <c r="I2847" i="37"/>
  <c r="J2847" i="37" s="1"/>
  <c r="I2815" i="37"/>
  <c r="J2815" i="37" s="1"/>
  <c r="I2783" i="37"/>
  <c r="J2783" i="37" s="1"/>
  <c r="I2724" i="37"/>
  <c r="J2724" i="37" s="1"/>
  <c r="I2410" i="37"/>
  <c r="J2410" i="37" s="1"/>
  <c r="I2378" i="37"/>
  <c r="J2378" i="37" s="1"/>
  <c r="I2346" i="37"/>
  <c r="J2346" i="37" s="1"/>
  <c r="I2314" i="37"/>
  <c r="J2314" i="37" s="1"/>
  <c r="I2282" i="37"/>
  <c r="J2282" i="37" s="1"/>
  <c r="I2250" i="37"/>
  <c r="J2250" i="37" s="1"/>
  <c r="I2218" i="37"/>
  <c r="J2218" i="37" s="1"/>
  <c r="I2492" i="37"/>
  <c r="J2492" i="37" s="1"/>
  <c r="I2158" i="37"/>
  <c r="J2158" i="37" s="1"/>
  <c r="I2126" i="37"/>
  <c r="J2126" i="37" s="1"/>
  <c r="I881" i="37"/>
  <c r="J881" i="37" s="1"/>
  <c r="I849" i="37"/>
  <c r="J849" i="37" s="1"/>
  <c r="I840" i="37"/>
  <c r="J840" i="37" s="1"/>
  <c r="I2872" i="37"/>
  <c r="J2872" i="37" s="1"/>
  <c r="I2840" i="37"/>
  <c r="J2840" i="37" s="1"/>
  <c r="I2808" i="37"/>
  <c r="J2808" i="37" s="1"/>
  <c r="I2776" i="37"/>
  <c r="J2776" i="37" s="1"/>
  <c r="I2732" i="37"/>
  <c r="J2732" i="37" s="1"/>
  <c r="I2694" i="37"/>
  <c r="J2694" i="37" s="1"/>
  <c r="I2662" i="37"/>
  <c r="J2662" i="37" s="1"/>
  <c r="I2630" i="37"/>
  <c r="J2630" i="37" s="1"/>
  <c r="I2598" i="37"/>
  <c r="J2598" i="37" s="1"/>
  <c r="I2566" i="37"/>
  <c r="J2566" i="37" s="1"/>
  <c r="I2534" i="37"/>
  <c r="J2534" i="37" s="1"/>
  <c r="I2424" i="37"/>
  <c r="J2424" i="37" s="1"/>
  <c r="I2398" i="37"/>
  <c r="J2398" i="37" s="1"/>
  <c r="I2366" i="37"/>
  <c r="J2366" i="37" s="1"/>
  <c r="I2334" i="37"/>
  <c r="J2334" i="37" s="1"/>
  <c r="I2302" i="37"/>
  <c r="J2302" i="37" s="1"/>
  <c r="I2270" i="37"/>
  <c r="J2270" i="37" s="1"/>
  <c r="I2238" i="37"/>
  <c r="J2238" i="37" s="1"/>
  <c r="I2206" i="37"/>
  <c r="J2206" i="37" s="1"/>
  <c r="I2174" i="37"/>
  <c r="J2174" i="37" s="1"/>
  <c r="I833" i="37"/>
  <c r="J833" i="37" s="1"/>
  <c r="I1175" i="37"/>
  <c r="J1175" i="37" s="1"/>
  <c r="I2894" i="37"/>
  <c r="J2894" i="37" s="1"/>
  <c r="I2862" i="37"/>
  <c r="J2862" i="37" s="1"/>
  <c r="I2830" i="37"/>
  <c r="J2830" i="37" s="1"/>
  <c r="I2798" i="37"/>
  <c r="J2798" i="37" s="1"/>
  <c r="I2766" i="37"/>
  <c r="J2766" i="37" s="1"/>
  <c r="I2426" i="37"/>
  <c r="J2426" i="37" s="1"/>
  <c r="I2432" i="37"/>
  <c r="J2432" i="37" s="1"/>
  <c r="I2500" i="37"/>
  <c r="J2500" i="37" s="1"/>
  <c r="I2392" i="37"/>
  <c r="J2392" i="37" s="1"/>
  <c r="I2360" i="37"/>
  <c r="J2360" i="37" s="1"/>
  <c r="I2328" i="37"/>
  <c r="J2328" i="37" s="1"/>
  <c r="I2296" i="37"/>
  <c r="J2296" i="37" s="1"/>
  <c r="I2264" i="37"/>
  <c r="J2264" i="37" s="1"/>
  <c r="I2232" i="37"/>
  <c r="J2232" i="37" s="1"/>
  <c r="I2441" i="37"/>
  <c r="J2441" i="37" s="1"/>
  <c r="I2425" i="37"/>
  <c r="J2425" i="37" s="1"/>
  <c r="I2303" i="37"/>
  <c r="J2303" i="37" s="1"/>
  <c r="I1213" i="37"/>
  <c r="J1213" i="37" s="1"/>
  <c r="I889" i="37"/>
  <c r="J889" i="37" s="1"/>
  <c r="I857" i="37"/>
  <c r="J857" i="37" s="1"/>
  <c r="I841" i="37"/>
  <c r="J841" i="37" s="1"/>
  <c r="I2755" i="37"/>
  <c r="J2755" i="37" s="1"/>
  <c r="I2409" i="37"/>
  <c r="J2409" i="37" s="1"/>
  <c r="I2377" i="37"/>
  <c r="J2377" i="37" s="1"/>
  <c r="I2345" i="37"/>
  <c r="J2345" i="37" s="1"/>
  <c r="I2313" i="37"/>
  <c r="J2313" i="37" s="1"/>
  <c r="I2180" i="37"/>
  <c r="J2180" i="37" s="1"/>
  <c r="I2143" i="37"/>
  <c r="J2143" i="37" s="1"/>
  <c r="I2111" i="37"/>
  <c r="J2111" i="37" s="1"/>
  <c r="I2079" i="37"/>
  <c r="J2079" i="37" s="1"/>
  <c r="I2047" i="37"/>
  <c r="J2047" i="37" s="1"/>
  <c r="I2015" i="37"/>
  <c r="J2015" i="37" s="1"/>
  <c r="I1983" i="37"/>
  <c r="J1983" i="37" s="1"/>
  <c r="I1951" i="37"/>
  <c r="J1951" i="37" s="1"/>
  <c r="I823" i="37"/>
  <c r="J823" i="37" s="1"/>
  <c r="I784" i="37"/>
  <c r="J784" i="37" s="1"/>
  <c r="I2895" i="37"/>
  <c r="J2895" i="37" s="1"/>
  <c r="I2863" i="37"/>
  <c r="J2863" i="37" s="1"/>
  <c r="I2831" i="37"/>
  <c r="J2831" i="37" s="1"/>
  <c r="I2799" i="37"/>
  <c r="J2799" i="37" s="1"/>
  <c r="I2767" i="37"/>
  <c r="J2767" i="37" s="1"/>
  <c r="I2710" i="37"/>
  <c r="J2710" i="37" s="1"/>
  <c r="I2699" i="37"/>
  <c r="J2699" i="37" s="1"/>
  <c r="I2667" i="37"/>
  <c r="J2667" i="37" s="1"/>
  <c r="I2635" i="37"/>
  <c r="J2635" i="37" s="1"/>
  <c r="I2603" i="37"/>
  <c r="J2603" i="37" s="1"/>
  <c r="I2571" i="37"/>
  <c r="J2571" i="37" s="1"/>
  <c r="I2539" i="37"/>
  <c r="J2539" i="37" s="1"/>
  <c r="I2507" i="37"/>
  <c r="J2507" i="37" s="1"/>
  <c r="I2475" i="37"/>
  <c r="J2475" i="37" s="1"/>
  <c r="I2498" i="37"/>
  <c r="J2498" i="37" s="1"/>
  <c r="I2466" i="37"/>
  <c r="J2466" i="37" s="1"/>
  <c r="I2705" i="37"/>
  <c r="J2705" i="37" s="1"/>
  <c r="I2673" i="37"/>
  <c r="J2673" i="37" s="1"/>
  <c r="I2641" i="37"/>
  <c r="J2641" i="37" s="1"/>
  <c r="I2609" i="37"/>
  <c r="J2609" i="37" s="1"/>
  <c r="I2577" i="37"/>
  <c r="J2577" i="37" s="1"/>
  <c r="I2545" i="37"/>
  <c r="J2545" i="37" s="1"/>
  <c r="I2513" i="37"/>
  <c r="J2513" i="37" s="1"/>
  <c r="I2481" i="37"/>
  <c r="J2481" i="37" s="1"/>
  <c r="I2394" i="37"/>
  <c r="J2394" i="37" s="1"/>
  <c r="I2362" i="37"/>
  <c r="J2362" i="37" s="1"/>
  <c r="I2330" i="37"/>
  <c r="J2330" i="37" s="1"/>
  <c r="I2298" i="37"/>
  <c r="J2298" i="37" s="1"/>
  <c r="I2266" i="37"/>
  <c r="J2266" i="37" s="1"/>
  <c r="I2234" i="37"/>
  <c r="J2234" i="37" s="1"/>
  <c r="I2108" i="37"/>
  <c r="J2108" i="37" s="1"/>
  <c r="I2076" i="37"/>
  <c r="J2076" i="37" s="1"/>
  <c r="I2044" i="37"/>
  <c r="J2044" i="37" s="1"/>
  <c r="I2012" i="37"/>
  <c r="J2012" i="37" s="1"/>
  <c r="I1907" i="37"/>
  <c r="J1907" i="37" s="1"/>
  <c r="I1875" i="37"/>
  <c r="J1875" i="37" s="1"/>
  <c r="I1843" i="37"/>
  <c r="J1843" i="37" s="1"/>
  <c r="I1811" i="37"/>
  <c r="J1811" i="37" s="1"/>
  <c r="I1779" i="37"/>
  <c r="J1779" i="37" s="1"/>
  <c r="I897" i="37"/>
  <c r="J897" i="37" s="1"/>
  <c r="I865" i="37"/>
  <c r="J865" i="37" s="1"/>
  <c r="I806" i="37"/>
  <c r="J806" i="37" s="1"/>
  <c r="I2888" i="37"/>
  <c r="J2888" i="37" s="1"/>
  <c r="I2856" i="37"/>
  <c r="J2856" i="37" s="1"/>
  <c r="I2824" i="37"/>
  <c r="J2824" i="37" s="1"/>
  <c r="I2792" i="37"/>
  <c r="J2792" i="37" s="1"/>
  <c r="I2760" i="37"/>
  <c r="J2760" i="37" s="1"/>
  <c r="I2835" i="37"/>
  <c r="J2835" i="37" s="1"/>
  <c r="I2463" i="37"/>
  <c r="J2463" i="37" s="1"/>
  <c r="I2237" i="37"/>
  <c r="J2237" i="37" s="1"/>
  <c r="I1940" i="37"/>
  <c r="J1940" i="37" s="1"/>
  <c r="I1913" i="37"/>
  <c r="J1913" i="37" s="1"/>
  <c r="I1881" i="37"/>
  <c r="J1881" i="37" s="1"/>
  <c r="I1849" i="37"/>
  <c r="J1849" i="37" s="1"/>
  <c r="I1817" i="37"/>
  <c r="J1817" i="37" s="1"/>
  <c r="I1785" i="37"/>
  <c r="J1785" i="37" s="1"/>
  <c r="I1753" i="37"/>
  <c r="J1753" i="37" s="1"/>
  <c r="I820" i="37"/>
  <c r="J820" i="37" s="1"/>
  <c r="I828" i="37"/>
  <c r="J828" i="37" s="1"/>
  <c r="I807" i="37"/>
  <c r="J807" i="37" s="1"/>
  <c r="I2878" i="37"/>
  <c r="J2878" i="37" s="1"/>
  <c r="I2866" i="37"/>
  <c r="J2866" i="37" s="1"/>
  <c r="I2834" i="37"/>
  <c r="J2834" i="37" s="1"/>
  <c r="I2802" i="37"/>
  <c r="J2802" i="37" s="1"/>
  <c r="I2770" i="37"/>
  <c r="J2770" i="37" s="1"/>
  <c r="I2896" i="37"/>
  <c r="J2896" i="37" s="1"/>
  <c r="I2864" i="37"/>
  <c r="J2864" i="37" s="1"/>
  <c r="I2832" i="37"/>
  <c r="J2832" i="37" s="1"/>
  <c r="I2800" i="37"/>
  <c r="J2800" i="37" s="1"/>
  <c r="I2768" i="37"/>
  <c r="J2768" i="37" s="1"/>
  <c r="I2887" i="37"/>
  <c r="J2887" i="37" s="1"/>
  <c r="I2855" i="37"/>
  <c r="J2855" i="37" s="1"/>
  <c r="I2823" i="37"/>
  <c r="J2823" i="37" s="1"/>
  <c r="I2791" i="37"/>
  <c r="J2791" i="37" s="1"/>
  <c r="I2759" i="37"/>
  <c r="J2759" i="37" s="1"/>
  <c r="I2886" i="37"/>
  <c r="J2886" i="37" s="1"/>
  <c r="I2854" i="37"/>
  <c r="J2854" i="37" s="1"/>
  <c r="I2822" i="37"/>
  <c r="J2822" i="37" s="1"/>
  <c r="I2790" i="37"/>
  <c r="J2790" i="37" s="1"/>
  <c r="I2758" i="37"/>
  <c r="J2758" i="37" s="1"/>
  <c r="I2819" i="37"/>
  <c r="J2819" i="37" s="1"/>
  <c r="I2704" i="37"/>
  <c r="J2704" i="37" s="1"/>
  <c r="I2672" i="37"/>
  <c r="J2672" i="37" s="1"/>
  <c r="I2640" i="37"/>
  <c r="J2640" i="37" s="1"/>
  <c r="I2608" i="37"/>
  <c r="J2608" i="37" s="1"/>
  <c r="I2576" i="37"/>
  <c r="J2576" i="37" s="1"/>
  <c r="I2544" i="37"/>
  <c r="J2544" i="37" s="1"/>
  <c r="I2716" i="37"/>
  <c r="J2716" i="37" s="1"/>
  <c r="I2715" i="37"/>
  <c r="J2715" i="37" s="1"/>
  <c r="I2701" i="37"/>
  <c r="J2701" i="37" s="1"/>
  <c r="I2669" i="37"/>
  <c r="J2669" i="37" s="1"/>
  <c r="I2637" i="37"/>
  <c r="J2637" i="37" s="1"/>
  <c r="I2605" i="37"/>
  <c r="J2605" i="37" s="1"/>
  <c r="I2573" i="37"/>
  <c r="J2573" i="37" s="1"/>
  <c r="I2541" i="37"/>
  <c r="J2541" i="37" s="1"/>
  <c r="I2509" i="37"/>
  <c r="J2509" i="37" s="1"/>
  <c r="I2477" i="37"/>
  <c r="J2477" i="37" s="1"/>
  <c r="I2739" i="37"/>
  <c r="J2739" i="37" s="1"/>
  <c r="I2707" i="37"/>
  <c r="J2707" i="37" s="1"/>
  <c r="I2675" i="37"/>
  <c r="J2675" i="37" s="1"/>
  <c r="I2643" i="37"/>
  <c r="J2643" i="37" s="1"/>
  <c r="I2611" i="37"/>
  <c r="J2611" i="37" s="1"/>
  <c r="I2579" i="37"/>
  <c r="J2579" i="37" s="1"/>
  <c r="I2547" i="37"/>
  <c r="J2547" i="37" s="1"/>
  <c r="I2515" i="37"/>
  <c r="J2515" i="37" s="1"/>
  <c r="I2483" i="37"/>
  <c r="J2483" i="37" s="1"/>
  <c r="I2697" i="37"/>
  <c r="J2697" i="37" s="1"/>
  <c r="I2665" i="37"/>
  <c r="J2665" i="37" s="1"/>
  <c r="I2633" i="37"/>
  <c r="J2633" i="37" s="1"/>
  <c r="I2601" i="37"/>
  <c r="J2601" i="37" s="1"/>
  <c r="I2569" i="37"/>
  <c r="J2569" i="37" s="1"/>
  <c r="I2537" i="37"/>
  <c r="J2537" i="37" s="1"/>
  <c r="I2505" i="37"/>
  <c r="J2505" i="37" s="1"/>
  <c r="I2473" i="37"/>
  <c r="J2473" i="37" s="1"/>
  <c r="I2451" i="37"/>
  <c r="J2451" i="37" s="1"/>
  <c r="I2419" i="37"/>
  <c r="J2419" i="37" s="1"/>
  <c r="I2386" i="37"/>
  <c r="J2386" i="37" s="1"/>
  <c r="I2354" i="37"/>
  <c r="J2354" i="37" s="1"/>
  <c r="I2322" i="37"/>
  <c r="J2322" i="37" s="1"/>
  <c r="I2290" i="37"/>
  <c r="J2290" i="37" s="1"/>
  <c r="I2258" i="37"/>
  <c r="J2258" i="37" s="1"/>
  <c r="I2226" i="37"/>
  <c r="J2226" i="37" s="1"/>
  <c r="I2612" i="37"/>
  <c r="J2612" i="37" s="1"/>
  <c r="I2470" i="37"/>
  <c r="J2470" i="37" s="1"/>
  <c r="I2488" i="37"/>
  <c r="J2488" i="37" s="1"/>
  <c r="I2446" i="37"/>
  <c r="J2446" i="37" s="1"/>
  <c r="I2400" i="37"/>
  <c r="J2400" i="37" s="1"/>
  <c r="I2368" i="37"/>
  <c r="J2368" i="37" s="1"/>
  <c r="I2336" i="37"/>
  <c r="J2336" i="37" s="1"/>
  <c r="I2304" i="37"/>
  <c r="J2304" i="37" s="1"/>
  <c r="I2272" i="37"/>
  <c r="J2272" i="37" s="1"/>
  <c r="I2240" i="37"/>
  <c r="J2240" i="37" s="1"/>
  <c r="I2476" i="37"/>
  <c r="J2476" i="37" s="1"/>
  <c r="I2202" i="37"/>
  <c r="J2202" i="37" s="1"/>
  <c r="I2199" i="37"/>
  <c r="J2199" i="37" s="1"/>
  <c r="I2173" i="37"/>
  <c r="J2173" i="37" s="1"/>
  <c r="I2221" i="37"/>
  <c r="J2221" i="37" s="1"/>
  <c r="I2397" i="37"/>
  <c r="J2397" i="37" s="1"/>
  <c r="I2365" i="37"/>
  <c r="J2365" i="37" s="1"/>
  <c r="I2181" i="37"/>
  <c r="J2181" i="37" s="1"/>
  <c r="I2157" i="37"/>
  <c r="J2157" i="37" s="1"/>
  <c r="I2125" i="37"/>
  <c r="J2125" i="37" s="1"/>
  <c r="I2093" i="37"/>
  <c r="J2093" i="37" s="1"/>
  <c r="I2061" i="37"/>
  <c r="J2061" i="37" s="1"/>
  <c r="I2029" i="37"/>
  <c r="J2029" i="37" s="1"/>
  <c r="I1997" i="37"/>
  <c r="J1997" i="37" s="1"/>
  <c r="I2148" i="37"/>
  <c r="J2148" i="37" s="1"/>
  <c r="I1957" i="37"/>
  <c r="J1957" i="37" s="1"/>
  <c r="I1934" i="37"/>
  <c r="J1934" i="37" s="1"/>
  <c r="I1908" i="37"/>
  <c r="J1908" i="37" s="1"/>
  <c r="I1876" i="37"/>
  <c r="J1876" i="37" s="1"/>
  <c r="I1844" i="37"/>
  <c r="J1844" i="37" s="1"/>
  <c r="I1812" i="37"/>
  <c r="J1812" i="37" s="1"/>
  <c r="I1780" i="37"/>
  <c r="J1780" i="37" s="1"/>
  <c r="I2094" i="37"/>
  <c r="J2094" i="37" s="1"/>
  <c r="I2062" i="37"/>
  <c r="J2062" i="37" s="1"/>
  <c r="I2030" i="37"/>
  <c r="J2030" i="37" s="1"/>
  <c r="I1929" i="37"/>
  <c r="J1929" i="37" s="1"/>
  <c r="I1946" i="37"/>
  <c r="J1946" i="37" s="1"/>
  <c r="I1960" i="37"/>
  <c r="J1960" i="37" s="1"/>
  <c r="I1911" i="37"/>
  <c r="J1911" i="37" s="1"/>
  <c r="I1879" i="37"/>
  <c r="J1879" i="37" s="1"/>
  <c r="I1847" i="37"/>
  <c r="J1847" i="37" s="1"/>
  <c r="I1815" i="37"/>
  <c r="J1815" i="37" s="1"/>
  <c r="I1783" i="37"/>
  <c r="J1783" i="37" s="1"/>
  <c r="I1751" i="37"/>
  <c r="J1751" i="37" s="1"/>
  <c r="I1719" i="37"/>
  <c r="J1719" i="37" s="1"/>
  <c r="I1033" i="37"/>
  <c r="J1033" i="37" s="1"/>
  <c r="I1882" i="37"/>
  <c r="J1882" i="37" s="1"/>
  <c r="I1265" i="37"/>
  <c r="J1265" i="37" s="1"/>
  <c r="I1133" i="37"/>
  <c r="J1133" i="37" s="1"/>
  <c r="I1025" i="37"/>
  <c r="J1025" i="37" s="1"/>
  <c r="I1656" i="37"/>
  <c r="J1656" i="37" s="1"/>
  <c r="I1624" i="37"/>
  <c r="J1624" i="37" s="1"/>
  <c r="I1592" i="37"/>
  <c r="J1592" i="37" s="1"/>
  <c r="I1560" i="37"/>
  <c r="J1560" i="37" s="1"/>
  <c r="I1529" i="37"/>
  <c r="J1529" i="37" s="1"/>
  <c r="I1497" i="37"/>
  <c r="J1497" i="37" s="1"/>
  <c r="I1465" i="37"/>
  <c r="J1465" i="37" s="1"/>
  <c r="I1433" i="37"/>
  <c r="J1433" i="37" s="1"/>
  <c r="I1401" i="37"/>
  <c r="J1401" i="37" s="1"/>
  <c r="I1369" i="37"/>
  <c r="J1369" i="37" s="1"/>
  <c r="I1337" i="37"/>
  <c r="J1337" i="37" s="1"/>
  <c r="I1305" i="37"/>
  <c r="J1305" i="37" s="1"/>
  <c r="I1269" i="37"/>
  <c r="J1269" i="37" s="1"/>
  <c r="I1229" i="37"/>
  <c r="J1229" i="37" s="1"/>
  <c r="I1137" i="37"/>
  <c r="J1137" i="37" s="1"/>
  <c r="I1077" i="37"/>
  <c r="J1077" i="37" s="1"/>
  <c r="I1567" i="37"/>
  <c r="J1567" i="37" s="1"/>
  <c r="I1582" i="37"/>
  <c r="J1582" i="37" s="1"/>
  <c r="I1554" i="37"/>
  <c r="J1554" i="37" s="1"/>
  <c r="I1522" i="37"/>
  <c r="J1522" i="37" s="1"/>
  <c r="I1490" i="37"/>
  <c r="J1490" i="37" s="1"/>
  <c r="I1458" i="37"/>
  <c r="J1458" i="37" s="1"/>
  <c r="I1426" i="37"/>
  <c r="J1426" i="37" s="1"/>
  <c r="I1394" i="37"/>
  <c r="J1394" i="37" s="1"/>
  <c r="I1362" i="37"/>
  <c r="J1362" i="37" s="1"/>
  <c r="I1330" i="37"/>
  <c r="J1330" i="37" s="1"/>
  <c r="I1298" i="37"/>
  <c r="J1298" i="37" s="1"/>
  <c r="I1266" i="37"/>
  <c r="J1266" i="37" s="1"/>
  <c r="I1234" i="37"/>
  <c r="J1234" i="37" s="1"/>
  <c r="I1202" i="37"/>
  <c r="J1202" i="37" s="1"/>
  <c r="I1170" i="37"/>
  <c r="J1170" i="37" s="1"/>
  <c r="I1126" i="37"/>
  <c r="J1126" i="37" s="1"/>
  <c r="I1094" i="37"/>
  <c r="J1094" i="37" s="1"/>
  <c r="I1062" i="37"/>
  <c r="J1062" i="37" s="1"/>
  <c r="I1030" i="37"/>
  <c r="J1030" i="37" s="1"/>
  <c r="I998" i="37"/>
  <c r="J998" i="37" s="1"/>
  <c r="I855" i="37"/>
  <c r="J855" i="37" s="1"/>
  <c r="I1734" i="37"/>
  <c r="J1734" i="37" s="1"/>
  <c r="I1660" i="37"/>
  <c r="J1660" i="37" s="1"/>
  <c r="I1628" i="37"/>
  <c r="J1628" i="37" s="1"/>
  <c r="I1596" i="37"/>
  <c r="J1596" i="37" s="1"/>
  <c r="I1564" i="37"/>
  <c r="J1564" i="37" s="1"/>
  <c r="I821" i="37"/>
  <c r="J821" i="37" s="1"/>
  <c r="I985" i="37"/>
  <c r="J985" i="37" s="1"/>
  <c r="I1065" i="37"/>
  <c r="J1065" i="37" s="1"/>
  <c r="I2846" i="37"/>
  <c r="J2846" i="37" s="1"/>
  <c r="I2869" i="37"/>
  <c r="J2869" i="37" s="1"/>
  <c r="I2837" i="37"/>
  <c r="J2837" i="37" s="1"/>
  <c r="I2805" i="37"/>
  <c r="J2805" i="37" s="1"/>
  <c r="I2773" i="37"/>
  <c r="J2773" i="37" s="1"/>
  <c r="I2892" i="37"/>
  <c r="J2892" i="37" s="1"/>
  <c r="I2860" i="37"/>
  <c r="J2860" i="37" s="1"/>
  <c r="I2828" i="37"/>
  <c r="J2828" i="37" s="1"/>
  <c r="I2796" i="37"/>
  <c r="J2796" i="37" s="1"/>
  <c r="I2867" i="37"/>
  <c r="J2867" i="37" s="1"/>
  <c r="I2686" i="37"/>
  <c r="J2686" i="37" s="1"/>
  <c r="I2654" i="37"/>
  <c r="J2654" i="37" s="1"/>
  <c r="I2622" i="37"/>
  <c r="J2622" i="37" s="1"/>
  <c r="I2590" i="37"/>
  <c r="J2590" i="37" s="1"/>
  <c r="I2558" i="37"/>
  <c r="J2558" i="37" s="1"/>
  <c r="I2526" i="37"/>
  <c r="J2526" i="37" s="1"/>
  <c r="I2763" i="37"/>
  <c r="J2763" i="37" s="1"/>
  <c r="I2751" i="37"/>
  <c r="J2751" i="37" s="1"/>
  <c r="I2728" i="37"/>
  <c r="J2728" i="37" s="1"/>
  <c r="I2480" i="37"/>
  <c r="J2480" i="37" s="1"/>
  <c r="I2416" i="37"/>
  <c r="J2416" i="37" s="1"/>
  <c r="I2454" i="37"/>
  <c r="J2454" i="37" s="1"/>
  <c r="I2708" i="37"/>
  <c r="J2708" i="37" s="1"/>
  <c r="I2660" i="37"/>
  <c r="J2660" i="37" s="1"/>
  <c r="I2532" i="37"/>
  <c r="J2532" i="37" s="1"/>
  <c r="I2486" i="37"/>
  <c r="J2486" i="37" s="1"/>
  <c r="I2401" i="37"/>
  <c r="J2401" i="37" s="1"/>
  <c r="I2369" i="37"/>
  <c r="J2369" i="37" s="1"/>
  <c r="I2337" i="37"/>
  <c r="J2337" i="37" s="1"/>
  <c r="I2390" i="37"/>
  <c r="J2390" i="37" s="1"/>
  <c r="I2358" i="37"/>
  <c r="J2358" i="37" s="1"/>
  <c r="I2326" i="37"/>
  <c r="J2326" i="37" s="1"/>
  <c r="I2294" i="37"/>
  <c r="J2294" i="37" s="1"/>
  <c r="I2262" i="37"/>
  <c r="J2262" i="37" s="1"/>
  <c r="I2230" i="37"/>
  <c r="J2230" i="37" s="1"/>
  <c r="I2198" i="37"/>
  <c r="J2198" i="37" s="1"/>
  <c r="I2166" i="37"/>
  <c r="J2166" i="37" s="1"/>
  <c r="I2210" i="37"/>
  <c r="J2210" i="37" s="1"/>
  <c r="I2249" i="37"/>
  <c r="J2249" i="37" s="1"/>
  <c r="I2177" i="37"/>
  <c r="J2177" i="37" s="1"/>
  <c r="I2153" i="37"/>
  <c r="J2153" i="37" s="1"/>
  <c r="I2121" i="37"/>
  <c r="J2121" i="37" s="1"/>
  <c r="I2089" i="37"/>
  <c r="J2089" i="37" s="1"/>
  <c r="I2057" i="37"/>
  <c r="J2057" i="37" s="1"/>
  <c r="I2025" i="37"/>
  <c r="J2025" i="37" s="1"/>
  <c r="I1993" i="37"/>
  <c r="J1993" i="37" s="1"/>
  <c r="I1961" i="37"/>
  <c r="J1961" i="37" s="1"/>
  <c r="I2269" i="37"/>
  <c r="J2269" i="37" s="1"/>
  <c r="I2128" i="37"/>
  <c r="J2128" i="37" s="1"/>
  <c r="I2096" i="37"/>
  <c r="J2096" i="37" s="1"/>
  <c r="I2064" i="37"/>
  <c r="J2064" i="37" s="1"/>
  <c r="I2032" i="37"/>
  <c r="J2032" i="37" s="1"/>
  <c r="I2287" i="37"/>
  <c r="J2287" i="37" s="1"/>
  <c r="I2223" i="37"/>
  <c r="J2223" i="37" s="1"/>
  <c r="I2135" i="37"/>
  <c r="J2135" i="37" s="1"/>
  <c r="I2103" i="37"/>
  <c r="J2103" i="37" s="1"/>
  <c r="I2071" i="37"/>
  <c r="J2071" i="37" s="1"/>
  <c r="I2039" i="37"/>
  <c r="J2039" i="37" s="1"/>
  <c r="I2007" i="37"/>
  <c r="J2007" i="37" s="1"/>
  <c r="I1975" i="37"/>
  <c r="J1975" i="37" s="1"/>
  <c r="I1943" i="37"/>
  <c r="J1943" i="37" s="1"/>
  <c r="I2257" i="37"/>
  <c r="J2257" i="37" s="1"/>
  <c r="I2150" i="37"/>
  <c r="J2150" i="37" s="1"/>
  <c r="I2118" i="37"/>
  <c r="J2118" i="37" s="1"/>
  <c r="I2399" i="37"/>
  <c r="J2399" i="37" s="1"/>
  <c r="I2367" i="37"/>
  <c r="J2367" i="37" s="1"/>
  <c r="I2335" i="37"/>
  <c r="J2335" i="37" s="1"/>
  <c r="I2162" i="37"/>
  <c r="J2162" i="37" s="1"/>
  <c r="I1954" i="37"/>
  <c r="J1954" i="37" s="1"/>
  <c r="I2100" i="37"/>
  <c r="J2100" i="37" s="1"/>
  <c r="I2068" i="37"/>
  <c r="J2068" i="37" s="1"/>
  <c r="I2036" i="37"/>
  <c r="J2036" i="37" s="1"/>
  <c r="I1899" i="37"/>
  <c r="J1899" i="37" s="1"/>
  <c r="I1867" i="37"/>
  <c r="J1867" i="37" s="1"/>
  <c r="I1835" i="37"/>
  <c r="J1835" i="37" s="1"/>
  <c r="I1803" i="37"/>
  <c r="J1803" i="37" s="1"/>
  <c r="I1771" i="37"/>
  <c r="J1771" i="37" s="1"/>
  <c r="I1936" i="37"/>
  <c r="J1936" i="37" s="1"/>
  <c r="I1905" i="37"/>
  <c r="J1905" i="37" s="1"/>
  <c r="I1873" i="37"/>
  <c r="J1873" i="37" s="1"/>
  <c r="I1841" i="37"/>
  <c r="J1841" i="37" s="1"/>
  <c r="I1809" i="37"/>
  <c r="J1809" i="37" s="1"/>
  <c r="I1777" i="37"/>
  <c r="J1777" i="37" s="1"/>
  <c r="I1949" i="37"/>
  <c r="J1949" i="37" s="1"/>
  <c r="I1189" i="37"/>
  <c r="J1189" i="37" s="1"/>
  <c r="I1802" i="37"/>
  <c r="J1802" i="37" s="1"/>
  <c r="I1747" i="37"/>
  <c r="J1747" i="37" s="1"/>
  <c r="I1715" i="37"/>
  <c r="J1715" i="37" s="1"/>
  <c r="I1145" i="37"/>
  <c r="J1145" i="37" s="1"/>
  <c r="I1045" i="37"/>
  <c r="J1045" i="37" s="1"/>
  <c r="I1726" i="37"/>
  <c r="J1726" i="37" s="1"/>
  <c r="I1533" i="37"/>
  <c r="J1533" i="37" s="1"/>
  <c r="I1501" i="37"/>
  <c r="J1501" i="37" s="1"/>
  <c r="I1469" i="37"/>
  <c r="J1469" i="37" s="1"/>
  <c r="I1437" i="37"/>
  <c r="J1437" i="37" s="1"/>
  <c r="I1405" i="37"/>
  <c r="J1405" i="37" s="1"/>
  <c r="I1373" i="37"/>
  <c r="J1373" i="37" s="1"/>
  <c r="I1341" i="37"/>
  <c r="J1341" i="37" s="1"/>
  <c r="I1309" i="37"/>
  <c r="J1309" i="37" s="1"/>
  <c r="I1273" i="37"/>
  <c r="J1273" i="37" s="1"/>
  <c r="I1237" i="37"/>
  <c r="J1237" i="37" s="1"/>
  <c r="I1149" i="37"/>
  <c r="J1149" i="37" s="1"/>
  <c r="I1081" i="37"/>
  <c r="J1081" i="37" s="1"/>
  <c r="I863" i="37"/>
  <c r="J863" i="37" s="1"/>
  <c r="I1655" i="37"/>
  <c r="J1655" i="37" s="1"/>
  <c r="I1599" i="37"/>
  <c r="J1599" i="37" s="1"/>
  <c r="I1646" i="37"/>
  <c r="J1646" i="37" s="1"/>
  <c r="I1614" i="37"/>
  <c r="J1614" i="37" s="1"/>
  <c r="I1526" i="37"/>
  <c r="J1526" i="37" s="1"/>
  <c r="I1494" i="37"/>
  <c r="J1494" i="37" s="1"/>
  <c r="I1462" i="37"/>
  <c r="J1462" i="37" s="1"/>
  <c r="I1430" i="37"/>
  <c r="J1430" i="37" s="1"/>
  <c r="I1398" i="37"/>
  <c r="J1398" i="37" s="1"/>
  <c r="I1366" i="37"/>
  <c r="J1366" i="37" s="1"/>
  <c r="I1334" i="37"/>
  <c r="J1334" i="37" s="1"/>
  <c r="I1302" i="37"/>
  <c r="J1302" i="37" s="1"/>
  <c r="I1270" i="37"/>
  <c r="J1270" i="37" s="1"/>
  <c r="I1238" i="37"/>
  <c r="J1238" i="37" s="1"/>
  <c r="I1206" i="37"/>
  <c r="J1206" i="37" s="1"/>
  <c r="I1174" i="37"/>
  <c r="J1174" i="37" s="1"/>
  <c r="I1001" i="37"/>
  <c r="J1001" i="37" s="1"/>
  <c r="I1683" i="37"/>
  <c r="J1683" i="37" s="1"/>
  <c r="I2743" i="37"/>
  <c r="J2743" i="37" s="1"/>
  <c r="I2720" i="37"/>
  <c r="J2720" i="37" s="1"/>
  <c r="I2709" i="37"/>
  <c r="J2709" i="37" s="1"/>
  <c r="I2677" i="37"/>
  <c r="J2677" i="37" s="1"/>
  <c r="I2645" i="37"/>
  <c r="J2645" i="37" s="1"/>
  <c r="I2613" i="37"/>
  <c r="J2613" i="37" s="1"/>
  <c r="I2581" i="37"/>
  <c r="J2581" i="37" s="1"/>
  <c r="I2549" i="37"/>
  <c r="J2549" i="37" s="1"/>
  <c r="I2517" i="37"/>
  <c r="J2517" i="37" s="1"/>
  <c r="I2485" i="37"/>
  <c r="J2485" i="37" s="1"/>
  <c r="I2683" i="37"/>
  <c r="J2683" i="37" s="1"/>
  <c r="I2651" i="37"/>
  <c r="J2651" i="37" s="1"/>
  <c r="I2619" i="37"/>
  <c r="J2619" i="37" s="1"/>
  <c r="I2587" i="37"/>
  <c r="J2587" i="37" s="1"/>
  <c r="I2555" i="37"/>
  <c r="J2555" i="37" s="1"/>
  <c r="I2523" i="37"/>
  <c r="J2523" i="37" s="1"/>
  <c r="I2491" i="37"/>
  <c r="J2491" i="37" s="1"/>
  <c r="I2764" i="37"/>
  <c r="J2764" i="37" s="1"/>
  <c r="I2427" i="37"/>
  <c r="J2427" i="37" s="1"/>
  <c r="I2580" i="37"/>
  <c r="J2580" i="37" s="1"/>
  <c r="I2502" i="37"/>
  <c r="J2502" i="37" s="1"/>
  <c r="I2430" i="37"/>
  <c r="J2430" i="37" s="1"/>
  <c r="I2297" i="37"/>
  <c r="J2297" i="37" s="1"/>
  <c r="I2207" i="37"/>
  <c r="J2207" i="37" s="1"/>
  <c r="I2494" i="37"/>
  <c r="J2494" i="37" s="1"/>
  <c r="I2201" i="37"/>
  <c r="J2201" i="37" s="1"/>
  <c r="I2185" i="37"/>
  <c r="J2185" i="37" s="1"/>
  <c r="I2405" i="37"/>
  <c r="J2405" i="37" s="1"/>
  <c r="I2373" i="37"/>
  <c r="J2373" i="37" s="1"/>
  <c r="I2165" i="37"/>
  <c r="J2165" i="37" s="1"/>
  <c r="I2133" i="37"/>
  <c r="J2133" i="37" s="1"/>
  <c r="I2101" i="37"/>
  <c r="J2101" i="37" s="1"/>
  <c r="I2069" i="37"/>
  <c r="J2069" i="37" s="1"/>
  <c r="I2037" i="37"/>
  <c r="J2037" i="37" s="1"/>
  <c r="I2005" i="37"/>
  <c r="J2005" i="37" s="1"/>
  <c r="I1965" i="37"/>
  <c r="J1965" i="37" s="1"/>
  <c r="I1938" i="37"/>
  <c r="J1938" i="37" s="1"/>
  <c r="I2008" i="37"/>
  <c r="J2008" i="37" s="1"/>
  <c r="I1916" i="37"/>
  <c r="J1916" i="37" s="1"/>
  <c r="I1884" i="37"/>
  <c r="J1884" i="37" s="1"/>
  <c r="I1852" i="37"/>
  <c r="J1852" i="37" s="1"/>
  <c r="I1820" i="37"/>
  <c r="J1820" i="37" s="1"/>
  <c r="I1788" i="37"/>
  <c r="J1788" i="37" s="1"/>
  <c r="I2102" i="37"/>
  <c r="J2102" i="37" s="1"/>
  <c r="I2070" i="37"/>
  <c r="J2070" i="37" s="1"/>
  <c r="I2038" i="37"/>
  <c r="J2038" i="37" s="1"/>
  <c r="I1933" i="37"/>
  <c r="J1933" i="37" s="1"/>
  <c r="I1952" i="37"/>
  <c r="J1952" i="37" s="1"/>
  <c r="I1968" i="37"/>
  <c r="J1968" i="37" s="1"/>
  <c r="I1919" i="37"/>
  <c r="J1919" i="37" s="1"/>
  <c r="I1887" i="37"/>
  <c r="J1887" i="37" s="1"/>
  <c r="I1855" i="37"/>
  <c r="J1855" i="37" s="1"/>
  <c r="I1823" i="37"/>
  <c r="J1823" i="37" s="1"/>
  <c r="I1791" i="37"/>
  <c r="J1791" i="37" s="1"/>
  <c r="I1759" i="37"/>
  <c r="J1759" i="37" s="1"/>
  <c r="I1727" i="37"/>
  <c r="J1727" i="37" s="1"/>
  <c r="I1695" i="37"/>
  <c r="J1695" i="37" s="1"/>
  <c r="I1109" i="37"/>
  <c r="J1109" i="37" s="1"/>
  <c r="I1850" i="37"/>
  <c r="J1850" i="37" s="1"/>
  <c r="I1049" i="37"/>
  <c r="J1049" i="37" s="1"/>
  <c r="I1664" i="37"/>
  <c r="J1664" i="37" s="1"/>
  <c r="I1632" i="37"/>
  <c r="J1632" i="37" s="1"/>
  <c r="I1600" i="37"/>
  <c r="J1600" i="37" s="1"/>
  <c r="I1568" i="37"/>
  <c r="J1568" i="37" s="1"/>
  <c r="I1537" i="37"/>
  <c r="J1537" i="37" s="1"/>
  <c r="I1505" i="37"/>
  <c r="J1505" i="37" s="1"/>
  <c r="I1473" i="37"/>
  <c r="J1473" i="37" s="1"/>
  <c r="I1441" i="37"/>
  <c r="J1441" i="37" s="1"/>
  <c r="I1409" i="37"/>
  <c r="J1409" i="37" s="1"/>
  <c r="I1377" i="37"/>
  <c r="J1377" i="37" s="1"/>
  <c r="I1345" i="37"/>
  <c r="J1345" i="37" s="1"/>
  <c r="I1313" i="37"/>
  <c r="J1313" i="37" s="1"/>
  <c r="I1277" i="37"/>
  <c r="J1277" i="37" s="1"/>
  <c r="I1241" i="37"/>
  <c r="J1241" i="37" s="1"/>
  <c r="I1085" i="37"/>
  <c r="J1085" i="37" s="1"/>
  <c r="I937" i="37"/>
  <c r="J937" i="37" s="1"/>
  <c r="I1631" i="37"/>
  <c r="J1631" i="37" s="1"/>
  <c r="I1590" i="37"/>
  <c r="J1590" i="37" s="1"/>
  <c r="I1558" i="37"/>
  <c r="J1558" i="37" s="1"/>
  <c r="I1530" i="37"/>
  <c r="J1530" i="37" s="1"/>
  <c r="I1498" i="37"/>
  <c r="J1498" i="37" s="1"/>
  <c r="I1466" i="37"/>
  <c r="J1466" i="37" s="1"/>
  <c r="I1434" i="37"/>
  <c r="J1434" i="37" s="1"/>
  <c r="I1402" i="37"/>
  <c r="J1402" i="37" s="1"/>
  <c r="I1370" i="37"/>
  <c r="J1370" i="37" s="1"/>
  <c r="I1338" i="37"/>
  <c r="J1338" i="37" s="1"/>
  <c r="I1306" i="37"/>
  <c r="J1306" i="37" s="1"/>
  <c r="I1274" i="37"/>
  <c r="J1274" i="37" s="1"/>
  <c r="I1242" i="37"/>
  <c r="J1242" i="37" s="1"/>
  <c r="I1210" i="37"/>
  <c r="J1210" i="37" s="1"/>
  <c r="I1178" i="37"/>
  <c r="J1178" i="37" s="1"/>
  <c r="I1134" i="37"/>
  <c r="J1134" i="37" s="1"/>
  <c r="I1102" i="37"/>
  <c r="J1102" i="37" s="1"/>
  <c r="I1070" i="37"/>
  <c r="J1070" i="37" s="1"/>
  <c r="I1038" i="37"/>
  <c r="J1038" i="37" s="1"/>
  <c r="I1006" i="37"/>
  <c r="J1006" i="37" s="1"/>
  <c r="I1750" i="37"/>
  <c r="J1750" i="37" s="1"/>
  <c r="I1668" i="37"/>
  <c r="J1668" i="37" s="1"/>
  <c r="I1636" i="37"/>
  <c r="J1636" i="37" s="1"/>
  <c r="I1604" i="37"/>
  <c r="J1604" i="37" s="1"/>
  <c r="I1572" i="37"/>
  <c r="J1572" i="37" s="1"/>
  <c r="I1021" i="37"/>
  <c r="J1021" i="37" s="1"/>
  <c r="I2836" i="37"/>
  <c r="J2836" i="37" s="1"/>
  <c r="I2747" i="37"/>
  <c r="J2747" i="37" s="1"/>
  <c r="I2628" i="37"/>
  <c r="J2628" i="37" s="1"/>
  <c r="I2504" i="37"/>
  <c r="J2504" i="37" s="1"/>
  <c r="I2217" i="37"/>
  <c r="J2217" i="37" s="1"/>
  <c r="I2161" i="37"/>
  <c r="J2161" i="37" s="1"/>
  <c r="I2129" i="37"/>
  <c r="J2129" i="37" s="1"/>
  <c r="I2097" i="37"/>
  <c r="J2097" i="37" s="1"/>
  <c r="I2065" i="37"/>
  <c r="J2065" i="37" s="1"/>
  <c r="I2033" i="37"/>
  <c r="J2033" i="37" s="1"/>
  <c r="I2001" i="37"/>
  <c r="J2001" i="37" s="1"/>
  <c r="I1969" i="37"/>
  <c r="J1969" i="37" s="1"/>
  <c r="I2524" i="37"/>
  <c r="J2524" i="37" s="1"/>
  <c r="I2136" i="37"/>
  <c r="J2136" i="37" s="1"/>
  <c r="I2104" i="37"/>
  <c r="J2104" i="37" s="1"/>
  <c r="I2072" i="37"/>
  <c r="J2072" i="37" s="1"/>
  <c r="I2040" i="37"/>
  <c r="J2040" i="37" s="1"/>
  <c r="I2225" i="37"/>
  <c r="J2225" i="37" s="1"/>
  <c r="I2407" i="37"/>
  <c r="J2407" i="37" s="1"/>
  <c r="I2375" i="37"/>
  <c r="J2375" i="37" s="1"/>
  <c r="I2343" i="37"/>
  <c r="J2343" i="37" s="1"/>
  <c r="I2169" i="37"/>
  <c r="J2169" i="37" s="1"/>
  <c r="I2197" i="37"/>
  <c r="J2197" i="37" s="1"/>
  <c r="I2205" i="37"/>
  <c r="J2205" i="37" s="1"/>
  <c r="I1898" i="37"/>
  <c r="J1898" i="37" s="1"/>
  <c r="I1770" i="37"/>
  <c r="J1770" i="37" s="1"/>
  <c r="I1722" i="37"/>
  <c r="J1722" i="37" s="1"/>
  <c r="I1169" i="37"/>
  <c r="J1169" i="37" s="1"/>
  <c r="I1053" i="37"/>
  <c r="J1053" i="37" s="1"/>
  <c r="I1742" i="37"/>
  <c r="J1742" i="37" s="1"/>
  <c r="I1541" i="37"/>
  <c r="J1541" i="37" s="1"/>
  <c r="I1509" i="37"/>
  <c r="J1509" i="37" s="1"/>
  <c r="I1477" i="37"/>
  <c r="J1477" i="37" s="1"/>
  <c r="I1445" i="37"/>
  <c r="J1445" i="37" s="1"/>
  <c r="I1413" i="37"/>
  <c r="J1413" i="37" s="1"/>
  <c r="I1381" i="37"/>
  <c r="J1381" i="37" s="1"/>
  <c r="I1349" i="37"/>
  <c r="J1349" i="37" s="1"/>
  <c r="I1317" i="37"/>
  <c r="J1317" i="37" s="1"/>
  <c r="I1281" i="37"/>
  <c r="J1281" i="37" s="1"/>
  <c r="I1245" i="37"/>
  <c r="J1245" i="37" s="1"/>
  <c r="I1173" i="37"/>
  <c r="J1173" i="37" s="1"/>
  <c r="I1089" i="37"/>
  <c r="J1089" i="37" s="1"/>
  <c r="I977" i="37"/>
  <c r="J977" i="37" s="1"/>
  <c r="I1663" i="37"/>
  <c r="J1663" i="37" s="1"/>
  <c r="I1607" i="37"/>
  <c r="J1607" i="37" s="1"/>
  <c r="I1575" i="37"/>
  <c r="J1575" i="37" s="1"/>
  <c r="I791" i="37"/>
  <c r="J791" i="37" s="1"/>
  <c r="I1654" i="37"/>
  <c r="J1654" i="37" s="1"/>
  <c r="I1622" i="37"/>
  <c r="J1622" i="37" s="1"/>
  <c r="I1534" i="37"/>
  <c r="J1534" i="37" s="1"/>
  <c r="I1502" i="37"/>
  <c r="J1502" i="37" s="1"/>
  <c r="I1470" i="37"/>
  <c r="J1470" i="37" s="1"/>
  <c r="I1438" i="37"/>
  <c r="J1438" i="37" s="1"/>
  <c r="I1406" i="37"/>
  <c r="J1406" i="37" s="1"/>
  <c r="I1374" i="37"/>
  <c r="J1374" i="37" s="1"/>
  <c r="I1342" i="37"/>
  <c r="J1342" i="37" s="1"/>
  <c r="I1310" i="37"/>
  <c r="J1310" i="37" s="1"/>
  <c r="I1278" i="37"/>
  <c r="J1278" i="37" s="1"/>
  <c r="I1246" i="37"/>
  <c r="J1246" i="37" s="1"/>
  <c r="I1214" i="37"/>
  <c r="J1214" i="37" s="1"/>
  <c r="I1182" i="37"/>
  <c r="J1182" i="37" s="1"/>
  <c r="I1754" i="37"/>
  <c r="J1754" i="37" s="1"/>
  <c r="I1041" i="37"/>
  <c r="J1041" i="37" s="1"/>
  <c r="I1687" i="37"/>
  <c r="J1687" i="37" s="1"/>
  <c r="I781" i="37"/>
  <c r="J781" i="37" s="1"/>
  <c r="I921" i="37"/>
  <c r="J921" i="37" s="1"/>
  <c r="I2804" i="37"/>
  <c r="J2804" i="37" s="1"/>
  <c r="I2880" i="37"/>
  <c r="J2880" i="37" s="1"/>
  <c r="I2848" i="37"/>
  <c r="J2848" i="37" s="1"/>
  <c r="I2816" i="37"/>
  <c r="J2816" i="37" s="1"/>
  <c r="I2784" i="37"/>
  <c r="J2784" i="37" s="1"/>
  <c r="I2752" i="37"/>
  <c r="J2752" i="37" s="1"/>
  <c r="I2871" i="37"/>
  <c r="J2871" i="37" s="1"/>
  <c r="I2839" i="37"/>
  <c r="J2839" i="37" s="1"/>
  <c r="I2807" i="37"/>
  <c r="J2807" i="37" s="1"/>
  <c r="I2775" i="37"/>
  <c r="J2775" i="37" s="1"/>
  <c r="I2870" i="37"/>
  <c r="J2870" i="37" s="1"/>
  <c r="I2838" i="37"/>
  <c r="J2838" i="37" s="1"/>
  <c r="I2806" i="37"/>
  <c r="J2806" i="37" s="1"/>
  <c r="I2774" i="37"/>
  <c r="J2774" i="37" s="1"/>
  <c r="I2883" i="37"/>
  <c r="J2883" i="37" s="1"/>
  <c r="I2748" i="37"/>
  <c r="J2748" i="37" s="1"/>
  <c r="I2719" i="37"/>
  <c r="J2719" i="37" s="1"/>
  <c r="I2685" i="37"/>
  <c r="J2685" i="37" s="1"/>
  <c r="I2653" i="37"/>
  <c r="J2653" i="37" s="1"/>
  <c r="I2621" i="37"/>
  <c r="J2621" i="37" s="1"/>
  <c r="I2589" i="37"/>
  <c r="J2589" i="37" s="1"/>
  <c r="I2557" i="37"/>
  <c r="J2557" i="37" s="1"/>
  <c r="I2525" i="37"/>
  <c r="J2525" i="37" s="1"/>
  <c r="I2493" i="37"/>
  <c r="J2493" i="37" s="1"/>
  <c r="I2691" i="37"/>
  <c r="J2691" i="37" s="1"/>
  <c r="I2659" i="37"/>
  <c r="J2659" i="37" s="1"/>
  <c r="I2627" i="37"/>
  <c r="J2627" i="37" s="1"/>
  <c r="I2595" i="37"/>
  <c r="J2595" i="37" s="1"/>
  <c r="I2563" i="37"/>
  <c r="J2563" i="37" s="1"/>
  <c r="I2531" i="37"/>
  <c r="J2531" i="37" s="1"/>
  <c r="I2499" i="37"/>
  <c r="J2499" i="37" s="1"/>
  <c r="I2467" i="37"/>
  <c r="J2467" i="37" s="1"/>
  <c r="I2736" i="37"/>
  <c r="J2736" i="37" s="1"/>
  <c r="I2482" i="37"/>
  <c r="J2482" i="37" s="1"/>
  <c r="I2450" i="37"/>
  <c r="J2450" i="37" s="1"/>
  <c r="I2418" i="37"/>
  <c r="J2418" i="37" s="1"/>
  <c r="I2712" i="37"/>
  <c r="J2712" i="37" s="1"/>
  <c r="I2681" i="37"/>
  <c r="J2681" i="37" s="1"/>
  <c r="I2649" i="37"/>
  <c r="J2649" i="37" s="1"/>
  <c r="I2617" i="37"/>
  <c r="J2617" i="37" s="1"/>
  <c r="I2585" i="37"/>
  <c r="J2585" i="37" s="1"/>
  <c r="I2553" i="37"/>
  <c r="J2553" i="37" s="1"/>
  <c r="I2521" i="37"/>
  <c r="J2521" i="37" s="1"/>
  <c r="I2489" i="37"/>
  <c r="J2489" i="37" s="1"/>
  <c r="I2496" i="37"/>
  <c r="J2496" i="37" s="1"/>
  <c r="I2440" i="37"/>
  <c r="J2440" i="37" s="1"/>
  <c r="I2468" i="37"/>
  <c r="J2468" i="37" s="1"/>
  <c r="I2435" i="37"/>
  <c r="J2435" i="37" s="1"/>
  <c r="I2402" i="37"/>
  <c r="J2402" i="37" s="1"/>
  <c r="I2370" i="37"/>
  <c r="J2370" i="37" s="1"/>
  <c r="I2338" i="37"/>
  <c r="J2338" i="37" s="1"/>
  <c r="I2306" i="37"/>
  <c r="J2306" i="37" s="1"/>
  <c r="I2274" i="37"/>
  <c r="J2274" i="37" s="1"/>
  <c r="I2242" i="37"/>
  <c r="J2242" i="37" s="1"/>
  <c r="I2676" i="37"/>
  <c r="J2676" i="37" s="1"/>
  <c r="I2548" i="37"/>
  <c r="J2548" i="37" s="1"/>
  <c r="I2508" i="37"/>
  <c r="J2508" i="37" s="1"/>
  <c r="I2414" i="37"/>
  <c r="J2414" i="37" s="1"/>
  <c r="I2384" i="37"/>
  <c r="J2384" i="37" s="1"/>
  <c r="I2352" i="37"/>
  <c r="J2352" i="37" s="1"/>
  <c r="I2320" i="37"/>
  <c r="J2320" i="37" s="1"/>
  <c r="I2288" i="37"/>
  <c r="J2288" i="37" s="1"/>
  <c r="I2256" i="37"/>
  <c r="J2256" i="37" s="1"/>
  <c r="I2224" i="37"/>
  <c r="J2224" i="37" s="1"/>
  <c r="I2265" i="37"/>
  <c r="J2265" i="37" s="1"/>
  <c r="I2436" i="37"/>
  <c r="J2436" i="37" s="1"/>
  <c r="I2183" i="37"/>
  <c r="J2183" i="37" s="1"/>
  <c r="I2285" i="37"/>
  <c r="J2285" i="37" s="1"/>
  <c r="I2273" i="37"/>
  <c r="J2273" i="37" s="1"/>
  <c r="I2381" i="37"/>
  <c r="J2381" i="37" s="1"/>
  <c r="I2141" i="37"/>
  <c r="J2141" i="37" s="1"/>
  <c r="I2109" i="37"/>
  <c r="J2109" i="37" s="1"/>
  <c r="I2077" i="37"/>
  <c r="J2077" i="37" s="1"/>
  <c r="I2045" i="37"/>
  <c r="J2045" i="37" s="1"/>
  <c r="I2013" i="37"/>
  <c r="J2013" i="37" s="1"/>
  <c r="I1973" i="37"/>
  <c r="J1973" i="37" s="1"/>
  <c r="I2229" i="37"/>
  <c r="J2229" i="37" s="1"/>
  <c r="I1924" i="37"/>
  <c r="J1924" i="37" s="1"/>
  <c r="I1892" i="37"/>
  <c r="J1892" i="37" s="1"/>
  <c r="I1860" i="37"/>
  <c r="J1860" i="37" s="1"/>
  <c r="I1828" i="37"/>
  <c r="J1828" i="37" s="1"/>
  <c r="I1796" i="37"/>
  <c r="J1796" i="37" s="1"/>
  <c r="I1764" i="37"/>
  <c r="J1764" i="37" s="1"/>
  <c r="I2110" i="37"/>
  <c r="J2110" i="37" s="1"/>
  <c r="I2078" i="37"/>
  <c r="J2078" i="37" s="1"/>
  <c r="I2046" i="37"/>
  <c r="J2046" i="37" s="1"/>
  <c r="I2014" i="37"/>
  <c r="J2014" i="37" s="1"/>
  <c r="I1937" i="37"/>
  <c r="J1937" i="37" s="1"/>
  <c r="I1984" i="37"/>
  <c r="J1984" i="37" s="1"/>
  <c r="I1976" i="37"/>
  <c r="J1976" i="37" s="1"/>
  <c r="I1942" i="37"/>
  <c r="J1942" i="37" s="1"/>
  <c r="I1895" i="37"/>
  <c r="J1895" i="37" s="1"/>
  <c r="I1863" i="37"/>
  <c r="J1863" i="37" s="1"/>
  <c r="I1831" i="37"/>
  <c r="J1831" i="37" s="1"/>
  <c r="I1799" i="37"/>
  <c r="J1799" i="37" s="1"/>
  <c r="I1767" i="37"/>
  <c r="J1767" i="37" s="1"/>
  <c r="I1735" i="37"/>
  <c r="J1735" i="37" s="1"/>
  <c r="I1703" i="37"/>
  <c r="J1703" i="37" s="1"/>
  <c r="I1221" i="37"/>
  <c r="J1221" i="37" s="1"/>
  <c r="I1129" i="37"/>
  <c r="J1129" i="37" s="1"/>
  <c r="I929" i="37"/>
  <c r="J929" i="37" s="1"/>
  <c r="I1818" i="37"/>
  <c r="J1818" i="37" s="1"/>
  <c r="I1185" i="37"/>
  <c r="J1185" i="37" s="1"/>
  <c r="I1057" i="37"/>
  <c r="J1057" i="37" s="1"/>
  <c r="I1672" i="37"/>
  <c r="J1672" i="37" s="1"/>
  <c r="I1640" i="37"/>
  <c r="J1640" i="37" s="1"/>
  <c r="I1608" i="37"/>
  <c r="J1608" i="37" s="1"/>
  <c r="I1576" i="37"/>
  <c r="J1576" i="37" s="1"/>
  <c r="I1545" i="37"/>
  <c r="J1545" i="37" s="1"/>
  <c r="I1513" i="37"/>
  <c r="J1513" i="37" s="1"/>
  <c r="I1481" i="37"/>
  <c r="J1481" i="37" s="1"/>
  <c r="I1449" i="37"/>
  <c r="J1449" i="37" s="1"/>
  <c r="I1417" i="37"/>
  <c r="J1417" i="37" s="1"/>
  <c r="I1385" i="37"/>
  <c r="J1385" i="37" s="1"/>
  <c r="I1353" i="37"/>
  <c r="J1353" i="37" s="1"/>
  <c r="I1321" i="37"/>
  <c r="J1321" i="37" s="1"/>
  <c r="I1285" i="37"/>
  <c r="J1285" i="37" s="1"/>
  <c r="I1249" i="37"/>
  <c r="J1249" i="37" s="1"/>
  <c r="I1181" i="37"/>
  <c r="J1181" i="37" s="1"/>
  <c r="I1093" i="37"/>
  <c r="J1093" i="37" s="1"/>
  <c r="I997" i="37"/>
  <c r="J997" i="37" s="1"/>
  <c r="I1598" i="37"/>
  <c r="J1598" i="37" s="1"/>
  <c r="I1566" i="37"/>
  <c r="J1566" i="37" s="1"/>
  <c r="I1538" i="37"/>
  <c r="J1538" i="37" s="1"/>
  <c r="I1506" i="37"/>
  <c r="J1506" i="37" s="1"/>
  <c r="I1474" i="37"/>
  <c r="J1474" i="37" s="1"/>
  <c r="I1442" i="37"/>
  <c r="J1442" i="37" s="1"/>
  <c r="I1410" i="37"/>
  <c r="J1410" i="37" s="1"/>
  <c r="I1378" i="37"/>
  <c r="J1378" i="37" s="1"/>
  <c r="I1346" i="37"/>
  <c r="J1346" i="37" s="1"/>
  <c r="I1314" i="37"/>
  <c r="J1314" i="37" s="1"/>
  <c r="I1282" i="37"/>
  <c r="J1282" i="37" s="1"/>
  <c r="I1250" i="37"/>
  <c r="J1250" i="37" s="1"/>
  <c r="I1218" i="37"/>
  <c r="J1218" i="37" s="1"/>
  <c r="I1186" i="37"/>
  <c r="J1186" i="37" s="1"/>
  <c r="I1142" i="37"/>
  <c r="J1142" i="37" s="1"/>
  <c r="I1110" i="37"/>
  <c r="J1110" i="37" s="1"/>
  <c r="I1078" i="37"/>
  <c r="J1078" i="37" s="1"/>
  <c r="I1046" i="37"/>
  <c r="J1046" i="37" s="1"/>
  <c r="I1014" i="37"/>
  <c r="J1014" i="37" s="1"/>
  <c r="I1758" i="37"/>
  <c r="J1758" i="37" s="1"/>
  <c r="I1702" i="37"/>
  <c r="J1702" i="37" s="1"/>
  <c r="I1644" i="37"/>
  <c r="J1644" i="37" s="1"/>
  <c r="I1612" i="37"/>
  <c r="J1612" i="37" s="1"/>
  <c r="I1580" i="37"/>
  <c r="J1580" i="37" s="1"/>
  <c r="I1101" i="37"/>
  <c r="J1101" i="37" s="1"/>
  <c r="I961" i="37"/>
  <c r="J961" i="37" s="1"/>
  <c r="I2772" i="37"/>
  <c r="J2772" i="37" s="1"/>
  <c r="I2885" i="37"/>
  <c r="J2885" i="37" s="1"/>
  <c r="I2853" i="37"/>
  <c r="J2853" i="37" s="1"/>
  <c r="I2821" i="37"/>
  <c r="J2821" i="37" s="1"/>
  <c r="I2789" i="37"/>
  <c r="J2789" i="37" s="1"/>
  <c r="I2757" i="37"/>
  <c r="J2757" i="37" s="1"/>
  <c r="I2876" i="37"/>
  <c r="J2876" i="37" s="1"/>
  <c r="I2844" i="37"/>
  <c r="J2844" i="37" s="1"/>
  <c r="I2812" i="37"/>
  <c r="J2812" i="37" s="1"/>
  <c r="I2780" i="37"/>
  <c r="J2780" i="37" s="1"/>
  <c r="I2803" i="37"/>
  <c r="J2803" i="37" s="1"/>
  <c r="I2702" i="37"/>
  <c r="J2702" i="37" s="1"/>
  <c r="I2670" i="37"/>
  <c r="J2670" i="37" s="1"/>
  <c r="I2638" i="37"/>
  <c r="J2638" i="37" s="1"/>
  <c r="I2606" i="37"/>
  <c r="J2606" i="37" s="1"/>
  <c r="I2574" i="37"/>
  <c r="J2574" i="37" s="1"/>
  <c r="I2542" i="37"/>
  <c r="J2542" i="37" s="1"/>
  <c r="I2756" i="37"/>
  <c r="J2756" i="37" s="1"/>
  <c r="I2731" i="37"/>
  <c r="J2731" i="37" s="1"/>
  <c r="I2717" i="37"/>
  <c r="J2717" i="37" s="1"/>
  <c r="I2448" i="37"/>
  <c r="J2448" i="37" s="1"/>
  <c r="I2596" i="37"/>
  <c r="J2596" i="37" s="1"/>
  <c r="I2385" i="37"/>
  <c r="J2385" i="37" s="1"/>
  <c r="I2353" i="37"/>
  <c r="J2353" i="37" s="1"/>
  <c r="I2321" i="37"/>
  <c r="J2321" i="37" s="1"/>
  <c r="I2512" i="37"/>
  <c r="J2512" i="37" s="1"/>
  <c r="I2472" i="37"/>
  <c r="J2472" i="37" s="1"/>
  <c r="I2438" i="37"/>
  <c r="J2438" i="37" s="1"/>
  <c r="I2449" i="37"/>
  <c r="J2449" i="37" s="1"/>
  <c r="I2459" i="37"/>
  <c r="J2459" i="37" s="1"/>
  <c r="I2406" i="37"/>
  <c r="J2406" i="37" s="1"/>
  <c r="I2374" i="37"/>
  <c r="J2374" i="37" s="1"/>
  <c r="I2342" i="37"/>
  <c r="J2342" i="37" s="1"/>
  <c r="I2310" i="37"/>
  <c r="J2310" i="37" s="1"/>
  <c r="I2278" i="37"/>
  <c r="J2278" i="37" s="1"/>
  <c r="I2246" i="37"/>
  <c r="J2246" i="37" s="1"/>
  <c r="I2214" i="37"/>
  <c r="J2214" i="37" s="1"/>
  <c r="I2182" i="37"/>
  <c r="J2182" i="37" s="1"/>
  <c r="I2164" i="37"/>
  <c r="J2164" i="37" s="1"/>
  <c r="I2137" i="37"/>
  <c r="J2137" i="37" s="1"/>
  <c r="I2105" i="37"/>
  <c r="J2105" i="37" s="1"/>
  <c r="I2073" i="37"/>
  <c r="J2073" i="37" s="1"/>
  <c r="I2041" i="37"/>
  <c r="J2041" i="37" s="1"/>
  <c r="I2009" i="37"/>
  <c r="J2009" i="37" s="1"/>
  <c r="I1977" i="37"/>
  <c r="J1977" i="37" s="1"/>
  <c r="I1945" i="37"/>
  <c r="J1945" i="37" s="1"/>
  <c r="I2144" i="37"/>
  <c r="J2144" i="37" s="1"/>
  <c r="I2112" i="37"/>
  <c r="J2112" i="37" s="1"/>
  <c r="I2080" i="37"/>
  <c r="J2080" i="37" s="1"/>
  <c r="I2048" i="37"/>
  <c r="J2048" i="37" s="1"/>
  <c r="I2016" i="37"/>
  <c r="J2016" i="37" s="1"/>
  <c r="I2255" i="37"/>
  <c r="J2255" i="37" s="1"/>
  <c r="I2151" i="37"/>
  <c r="J2151" i="37" s="1"/>
  <c r="I2119" i="37"/>
  <c r="J2119" i="37" s="1"/>
  <c r="I2087" i="37"/>
  <c r="J2087" i="37" s="1"/>
  <c r="I2055" i="37"/>
  <c r="J2055" i="37" s="1"/>
  <c r="I2023" i="37"/>
  <c r="J2023" i="37" s="1"/>
  <c r="I1991" i="37"/>
  <c r="J1991" i="37" s="1"/>
  <c r="I1959" i="37"/>
  <c r="J1959" i="37" s="1"/>
  <c r="I2134" i="37"/>
  <c r="J2134" i="37" s="1"/>
  <c r="I2383" i="37"/>
  <c r="J2383" i="37" s="1"/>
  <c r="I2351" i="37"/>
  <c r="J2351" i="37" s="1"/>
  <c r="I2319" i="37"/>
  <c r="J2319" i="37" s="1"/>
  <c r="I2172" i="37"/>
  <c r="J2172" i="37" s="1"/>
  <c r="I2084" i="37"/>
  <c r="J2084" i="37" s="1"/>
  <c r="I2052" i="37"/>
  <c r="J2052" i="37" s="1"/>
  <c r="I2020" i="37"/>
  <c r="J2020" i="37" s="1"/>
  <c r="I1915" i="37"/>
  <c r="J1915" i="37" s="1"/>
  <c r="I1883" i="37"/>
  <c r="J1883" i="37" s="1"/>
  <c r="I1851" i="37"/>
  <c r="J1851" i="37" s="1"/>
  <c r="I1819" i="37"/>
  <c r="J1819" i="37" s="1"/>
  <c r="I1787" i="37"/>
  <c r="J1787" i="37" s="1"/>
  <c r="I1755" i="37"/>
  <c r="J1755" i="37" s="1"/>
  <c r="I1921" i="37"/>
  <c r="J1921" i="37" s="1"/>
  <c r="I1889" i="37"/>
  <c r="J1889" i="37" s="1"/>
  <c r="I1857" i="37"/>
  <c r="J1857" i="37" s="1"/>
  <c r="I1825" i="37"/>
  <c r="J1825" i="37" s="1"/>
  <c r="I1793" i="37"/>
  <c r="J1793" i="37" s="1"/>
  <c r="I1761" i="37"/>
  <c r="J1761" i="37" s="1"/>
  <c r="I1233" i="37"/>
  <c r="J1233" i="37" s="1"/>
  <c r="I1141" i="37"/>
  <c r="J1141" i="37" s="1"/>
  <c r="I969" i="37"/>
  <c r="J969" i="37" s="1"/>
  <c r="I1866" i="37"/>
  <c r="J1866" i="37" s="1"/>
  <c r="I1731" i="37"/>
  <c r="J1731" i="37" s="1"/>
  <c r="I1699" i="37"/>
  <c r="J1699" i="37" s="1"/>
  <c r="I1197" i="37"/>
  <c r="J1197" i="37" s="1"/>
  <c r="I1061" i="37"/>
  <c r="J1061" i="37" s="1"/>
  <c r="I945" i="37"/>
  <c r="J945" i="37" s="1"/>
  <c r="I1549" i="37"/>
  <c r="J1549" i="37" s="1"/>
  <c r="I1517" i="37"/>
  <c r="J1517" i="37" s="1"/>
  <c r="I1485" i="37"/>
  <c r="J1485" i="37" s="1"/>
  <c r="I1453" i="37"/>
  <c r="J1453" i="37" s="1"/>
  <c r="I1421" i="37"/>
  <c r="J1421" i="37" s="1"/>
  <c r="I1389" i="37"/>
  <c r="J1389" i="37" s="1"/>
  <c r="I1357" i="37"/>
  <c r="J1357" i="37" s="1"/>
  <c r="I1325" i="37"/>
  <c r="J1325" i="37" s="1"/>
  <c r="I1293" i="37"/>
  <c r="J1293" i="37" s="1"/>
  <c r="I1253" i="37"/>
  <c r="J1253" i="37" s="1"/>
  <c r="I1193" i="37"/>
  <c r="J1193" i="37" s="1"/>
  <c r="I1097" i="37"/>
  <c r="J1097" i="37" s="1"/>
  <c r="I1017" i="37"/>
  <c r="J1017" i="37" s="1"/>
  <c r="I1671" i="37"/>
  <c r="J1671" i="37" s="1"/>
  <c r="I1639" i="37"/>
  <c r="J1639" i="37" s="1"/>
  <c r="I1615" i="37"/>
  <c r="J1615" i="37" s="1"/>
  <c r="I1583" i="37"/>
  <c r="J1583" i="37" s="1"/>
  <c r="I1559" i="37"/>
  <c r="J1559" i="37" s="1"/>
  <c r="I1662" i="37"/>
  <c r="J1662" i="37" s="1"/>
  <c r="I1630" i="37"/>
  <c r="J1630" i="37" s="1"/>
  <c r="I1542" i="37"/>
  <c r="J1542" i="37" s="1"/>
  <c r="I1510" i="37"/>
  <c r="J1510" i="37" s="1"/>
  <c r="I1478" i="37"/>
  <c r="J1478" i="37" s="1"/>
  <c r="I1446" i="37"/>
  <c r="J1446" i="37" s="1"/>
  <c r="I1414" i="37"/>
  <c r="J1414" i="37" s="1"/>
  <c r="I1382" i="37"/>
  <c r="J1382" i="37" s="1"/>
  <c r="I1350" i="37"/>
  <c r="J1350" i="37" s="1"/>
  <c r="I1318" i="37"/>
  <c r="J1318" i="37" s="1"/>
  <c r="I1286" i="37"/>
  <c r="J1286" i="37" s="1"/>
  <c r="I1254" i="37"/>
  <c r="J1254" i="37" s="1"/>
  <c r="I1222" i="37"/>
  <c r="J1222" i="37" s="1"/>
  <c r="I1190" i="37"/>
  <c r="J1190" i="37" s="1"/>
  <c r="I805" i="37"/>
  <c r="J805" i="37" s="1"/>
  <c r="I1691" i="37"/>
  <c r="J1691" i="37" s="1"/>
  <c r="I989" i="37"/>
  <c r="J989" i="37" s="1"/>
  <c r="I2782" i="37"/>
  <c r="J2782" i="37" s="1"/>
  <c r="I2750" i="37"/>
  <c r="J2750" i="37" s="1"/>
  <c r="I2740" i="37"/>
  <c r="J2740" i="37" s="1"/>
  <c r="I2723" i="37"/>
  <c r="J2723" i="37" s="1"/>
  <c r="I2693" i="37"/>
  <c r="J2693" i="37" s="1"/>
  <c r="I2661" i="37"/>
  <c r="J2661" i="37" s="1"/>
  <c r="I2629" i="37"/>
  <c r="J2629" i="37" s="1"/>
  <c r="I2597" i="37"/>
  <c r="J2597" i="37" s="1"/>
  <c r="I2565" i="37"/>
  <c r="J2565" i="37" s="1"/>
  <c r="I2533" i="37"/>
  <c r="J2533" i="37" s="1"/>
  <c r="I2501" i="37"/>
  <c r="J2501" i="37" s="1"/>
  <c r="I2469" i="37"/>
  <c r="J2469" i="37" s="1"/>
  <c r="I2689" i="37"/>
  <c r="J2689" i="37" s="1"/>
  <c r="I2657" i="37"/>
  <c r="J2657" i="37" s="1"/>
  <c r="I2625" i="37"/>
  <c r="J2625" i="37" s="1"/>
  <c r="I2593" i="37"/>
  <c r="J2593" i="37" s="1"/>
  <c r="I2561" i="37"/>
  <c r="J2561" i="37" s="1"/>
  <c r="I2529" i="37"/>
  <c r="J2529" i="37" s="1"/>
  <c r="I2497" i="37"/>
  <c r="J2497" i="37" s="1"/>
  <c r="I2465" i="37"/>
  <c r="J2465" i="37" s="1"/>
  <c r="I2443" i="37"/>
  <c r="J2443" i="37" s="1"/>
  <c r="I2644" i="37"/>
  <c r="J2644" i="37" s="1"/>
  <c r="I2516" i="37"/>
  <c r="J2516" i="37" s="1"/>
  <c r="I2460" i="37"/>
  <c r="J2460" i="37" s="1"/>
  <c r="I2456" i="37"/>
  <c r="J2456" i="37" s="1"/>
  <c r="I2462" i="37"/>
  <c r="J2462" i="37" s="1"/>
  <c r="I2413" i="37"/>
  <c r="J2413" i="37" s="1"/>
  <c r="I2186" i="37"/>
  <c r="J2186" i="37" s="1"/>
  <c r="I2233" i="37"/>
  <c r="J2233" i="37" s="1"/>
  <c r="I2167" i="37"/>
  <c r="J2167" i="37" s="1"/>
  <c r="I2253" i="37"/>
  <c r="J2253" i="37" s="1"/>
  <c r="I2209" i="37"/>
  <c r="J2209" i="37" s="1"/>
  <c r="I2193" i="37"/>
  <c r="J2193" i="37" s="1"/>
  <c r="I2241" i="37"/>
  <c r="J2241" i="37" s="1"/>
  <c r="I2389" i="37"/>
  <c r="J2389" i="37" s="1"/>
  <c r="I2175" i="37"/>
  <c r="J2175" i="37" s="1"/>
  <c r="I2149" i="37"/>
  <c r="J2149" i="37" s="1"/>
  <c r="I2117" i="37"/>
  <c r="J2117" i="37" s="1"/>
  <c r="I2085" i="37"/>
  <c r="J2085" i="37" s="1"/>
  <c r="I2053" i="37"/>
  <c r="J2053" i="37" s="1"/>
  <c r="I2021" i="37"/>
  <c r="J2021" i="37" s="1"/>
  <c r="I1989" i="37"/>
  <c r="J1989" i="37" s="1"/>
  <c r="I1981" i="37"/>
  <c r="J1981" i="37" s="1"/>
  <c r="I1930" i="37"/>
  <c r="J1930" i="37" s="1"/>
  <c r="I1941" i="37"/>
  <c r="J1941" i="37" s="1"/>
  <c r="I1900" i="37"/>
  <c r="J1900" i="37" s="1"/>
  <c r="I1868" i="37"/>
  <c r="J1868" i="37" s="1"/>
  <c r="I1836" i="37"/>
  <c r="J1836" i="37" s="1"/>
  <c r="I1804" i="37"/>
  <c r="J1804" i="37" s="1"/>
  <c r="I1772" i="37"/>
  <c r="J1772" i="37" s="1"/>
  <c r="I1708" i="37"/>
  <c r="J1708" i="37" s="1"/>
  <c r="I2086" i="37"/>
  <c r="J2086" i="37" s="1"/>
  <c r="I2054" i="37"/>
  <c r="J2054" i="37" s="1"/>
  <c r="I2022" i="37"/>
  <c r="J2022" i="37" s="1"/>
  <c r="I1950" i="37"/>
  <c r="J1950" i="37" s="1"/>
  <c r="I1903" i="37"/>
  <c r="J1903" i="37" s="1"/>
  <c r="I1871" i="37"/>
  <c r="J1871" i="37" s="1"/>
  <c r="I1839" i="37"/>
  <c r="J1839" i="37" s="1"/>
  <c r="I1807" i="37"/>
  <c r="J1807" i="37" s="1"/>
  <c r="I1775" i="37"/>
  <c r="J1775" i="37" s="1"/>
  <c r="I1743" i="37"/>
  <c r="J1743" i="37" s="1"/>
  <c r="I1711" i="37"/>
  <c r="J1711" i="37" s="1"/>
  <c r="I993" i="37"/>
  <c r="J993" i="37" s="1"/>
  <c r="I1914" i="37"/>
  <c r="J1914" i="37" s="1"/>
  <c r="I1786" i="37"/>
  <c r="J1786" i="37" s="1"/>
  <c r="I1209" i="37"/>
  <c r="J1209" i="37" s="1"/>
  <c r="I1105" i="37"/>
  <c r="J1105" i="37" s="1"/>
  <c r="I981" i="37"/>
  <c r="J981" i="37" s="1"/>
  <c r="I1648" i="37"/>
  <c r="J1648" i="37" s="1"/>
  <c r="I1616" i="37"/>
  <c r="J1616" i="37" s="1"/>
  <c r="I1584" i="37"/>
  <c r="J1584" i="37" s="1"/>
  <c r="I1553" i="37"/>
  <c r="J1553" i="37" s="1"/>
  <c r="I1521" i="37"/>
  <c r="J1521" i="37" s="1"/>
  <c r="I1489" i="37"/>
  <c r="J1489" i="37" s="1"/>
  <c r="I1457" i="37"/>
  <c r="J1457" i="37" s="1"/>
  <c r="I1425" i="37"/>
  <c r="J1425" i="37" s="1"/>
  <c r="I1393" i="37"/>
  <c r="J1393" i="37" s="1"/>
  <c r="I1361" i="37"/>
  <c r="J1361" i="37" s="1"/>
  <c r="I1329" i="37"/>
  <c r="J1329" i="37" s="1"/>
  <c r="I1297" i="37"/>
  <c r="J1297" i="37" s="1"/>
  <c r="I1257" i="37"/>
  <c r="J1257" i="37" s="1"/>
  <c r="I1205" i="37"/>
  <c r="J1205" i="37" s="1"/>
  <c r="I1113" i="37"/>
  <c r="J1113" i="37" s="1"/>
  <c r="I1037" i="37"/>
  <c r="J1037" i="37" s="1"/>
  <c r="I1696" i="37"/>
  <c r="J1696" i="37" s="1"/>
  <c r="I1606" i="37"/>
  <c r="J1606" i="37" s="1"/>
  <c r="I1574" i="37"/>
  <c r="J1574" i="37" s="1"/>
  <c r="I1546" i="37"/>
  <c r="J1546" i="37" s="1"/>
  <c r="I1514" i="37"/>
  <c r="J1514" i="37" s="1"/>
  <c r="I1482" i="37"/>
  <c r="J1482" i="37" s="1"/>
  <c r="I1450" i="37"/>
  <c r="J1450" i="37" s="1"/>
  <c r="I1418" i="37"/>
  <c r="J1418" i="37" s="1"/>
  <c r="I1386" i="37"/>
  <c r="J1386" i="37" s="1"/>
  <c r="I1354" i="37"/>
  <c r="J1354" i="37" s="1"/>
  <c r="I1322" i="37"/>
  <c r="J1322" i="37" s="1"/>
  <c r="I1290" i="37"/>
  <c r="J1290" i="37" s="1"/>
  <c r="I1258" i="37"/>
  <c r="J1258" i="37" s="1"/>
  <c r="I1226" i="37"/>
  <c r="J1226" i="37" s="1"/>
  <c r="I1194" i="37"/>
  <c r="J1194" i="37" s="1"/>
  <c r="I1150" i="37"/>
  <c r="J1150" i="37" s="1"/>
  <c r="I1118" i="37"/>
  <c r="J1118" i="37" s="1"/>
  <c r="I1086" i="37"/>
  <c r="J1086" i="37" s="1"/>
  <c r="I1054" i="37"/>
  <c r="J1054" i="37" s="1"/>
  <c r="I1022" i="37"/>
  <c r="J1022" i="37" s="1"/>
  <c r="I990" i="37"/>
  <c r="J990" i="37" s="1"/>
  <c r="I1718" i="37"/>
  <c r="J1718" i="37" s="1"/>
  <c r="I1652" i="37"/>
  <c r="J1652" i="37" s="1"/>
  <c r="I1620" i="37"/>
  <c r="J1620" i="37" s="1"/>
  <c r="I1588" i="37"/>
  <c r="J1588" i="37" s="1"/>
  <c r="I1556" i="37"/>
  <c r="J1556" i="37" s="1"/>
  <c r="I1009" i="37"/>
  <c r="J1009" i="37" s="1"/>
  <c r="I2868" i="37"/>
  <c r="J2868" i="37" s="1"/>
  <c r="I2814" i="37"/>
  <c r="J2814" i="37" s="1"/>
  <c r="I2893" i="37"/>
  <c r="J2893" i="37" s="1"/>
  <c r="I2861" i="37"/>
  <c r="J2861" i="37" s="1"/>
  <c r="I2829" i="37"/>
  <c r="J2829" i="37" s="1"/>
  <c r="I2797" i="37"/>
  <c r="J2797" i="37" s="1"/>
  <c r="I2765" i="37"/>
  <c r="J2765" i="37" s="1"/>
  <c r="I2884" i="37"/>
  <c r="J2884" i="37" s="1"/>
  <c r="I2852" i="37"/>
  <c r="J2852" i="37" s="1"/>
  <c r="I2820" i="37"/>
  <c r="J2820" i="37" s="1"/>
  <c r="I2788" i="37"/>
  <c r="J2788" i="37" s="1"/>
  <c r="I2771" i="37"/>
  <c r="J2771" i="37" s="1"/>
  <c r="I2735" i="37"/>
  <c r="J2735" i="37" s="1"/>
  <c r="I2678" i="37"/>
  <c r="J2678" i="37" s="1"/>
  <c r="I2646" i="37"/>
  <c r="J2646" i="37" s="1"/>
  <c r="I2614" i="37"/>
  <c r="J2614" i="37" s="1"/>
  <c r="I2582" i="37"/>
  <c r="J2582" i="37" s="1"/>
  <c r="I2550" i="37"/>
  <c r="J2550" i="37" s="1"/>
  <c r="I2518" i="37"/>
  <c r="J2518" i="37" s="1"/>
  <c r="I2744" i="37"/>
  <c r="J2744" i="37" s="1"/>
  <c r="I2721" i="37"/>
  <c r="J2721" i="37" s="1"/>
  <c r="I2484" i="37"/>
  <c r="J2484" i="37" s="1"/>
  <c r="I2692" i="37"/>
  <c r="J2692" i="37" s="1"/>
  <c r="I2564" i="37"/>
  <c r="J2564" i="37" s="1"/>
  <c r="I2393" i="37"/>
  <c r="J2393" i="37" s="1"/>
  <c r="I2361" i="37"/>
  <c r="J2361" i="37" s="1"/>
  <c r="I2329" i="37"/>
  <c r="J2329" i="37" s="1"/>
  <c r="I2422" i="37"/>
  <c r="J2422" i="37" s="1"/>
  <c r="I2382" i="37"/>
  <c r="J2382" i="37" s="1"/>
  <c r="I2350" i="37"/>
  <c r="J2350" i="37" s="1"/>
  <c r="I2318" i="37"/>
  <c r="J2318" i="37" s="1"/>
  <c r="I2286" i="37"/>
  <c r="J2286" i="37" s="1"/>
  <c r="I2254" i="37"/>
  <c r="J2254" i="37" s="1"/>
  <c r="I2222" i="37"/>
  <c r="J2222" i="37" s="1"/>
  <c r="I2190" i="37"/>
  <c r="J2190" i="37" s="1"/>
  <c r="I2194" i="37"/>
  <c r="J2194" i="37" s="1"/>
  <c r="I2281" i="37"/>
  <c r="J2281" i="37" s="1"/>
  <c r="I2170" i="37"/>
  <c r="J2170" i="37" s="1"/>
  <c r="I2145" i="37"/>
  <c r="J2145" i="37" s="1"/>
  <c r="I2113" i="37"/>
  <c r="J2113" i="37" s="1"/>
  <c r="I2081" i="37"/>
  <c r="J2081" i="37" s="1"/>
  <c r="I2049" i="37"/>
  <c r="J2049" i="37" s="1"/>
  <c r="I2017" i="37"/>
  <c r="J2017" i="37" s="1"/>
  <c r="I1985" i="37"/>
  <c r="J1985" i="37" s="1"/>
  <c r="I1953" i="37"/>
  <c r="J1953" i="37" s="1"/>
  <c r="I2301" i="37"/>
  <c r="J2301" i="37" s="1"/>
  <c r="I2152" i="37"/>
  <c r="J2152" i="37" s="1"/>
  <c r="I2120" i="37"/>
  <c r="J2120" i="37" s="1"/>
  <c r="I2088" i="37"/>
  <c r="J2088" i="37" s="1"/>
  <c r="I2056" i="37"/>
  <c r="J2056" i="37" s="1"/>
  <c r="I2024" i="37"/>
  <c r="J2024" i="37" s="1"/>
  <c r="I2271" i="37"/>
  <c r="J2271" i="37" s="1"/>
  <c r="I2159" i="37"/>
  <c r="J2159" i="37" s="1"/>
  <c r="I2127" i="37"/>
  <c r="J2127" i="37" s="1"/>
  <c r="I2095" i="37"/>
  <c r="J2095" i="37" s="1"/>
  <c r="I2063" i="37"/>
  <c r="J2063" i="37" s="1"/>
  <c r="I2031" i="37"/>
  <c r="J2031" i="37" s="1"/>
  <c r="I1999" i="37"/>
  <c r="J1999" i="37" s="1"/>
  <c r="I1967" i="37"/>
  <c r="J1967" i="37" s="1"/>
  <c r="I2289" i="37"/>
  <c r="J2289" i="37" s="1"/>
  <c r="I2142" i="37"/>
  <c r="J2142" i="37" s="1"/>
  <c r="I2391" i="37"/>
  <c r="J2391" i="37" s="1"/>
  <c r="I2359" i="37"/>
  <c r="J2359" i="37" s="1"/>
  <c r="I2327" i="37"/>
  <c r="J2327" i="37" s="1"/>
  <c r="I2178" i="37"/>
  <c r="J2178" i="37" s="1"/>
  <c r="I1990" i="37"/>
  <c r="J1990" i="37" s="1"/>
  <c r="I1992" i="37"/>
  <c r="J1992" i="37" s="1"/>
  <c r="I1944" i="37"/>
  <c r="J1944" i="37" s="1"/>
  <c r="I2092" i="37"/>
  <c r="J2092" i="37" s="1"/>
  <c r="I2060" i="37"/>
  <c r="J2060" i="37" s="1"/>
  <c r="I2028" i="37"/>
  <c r="J2028" i="37" s="1"/>
  <c r="I1923" i="37"/>
  <c r="J1923" i="37" s="1"/>
  <c r="I1891" i="37"/>
  <c r="J1891" i="37" s="1"/>
  <c r="I1859" i="37"/>
  <c r="J1859" i="37" s="1"/>
  <c r="I1827" i="37"/>
  <c r="J1827" i="37" s="1"/>
  <c r="I1795" i="37"/>
  <c r="J1795" i="37" s="1"/>
  <c r="I1763" i="37"/>
  <c r="J1763" i="37" s="1"/>
  <c r="I2156" i="37"/>
  <c r="J2156" i="37" s="1"/>
  <c r="I1932" i="37"/>
  <c r="J1932" i="37" s="1"/>
  <c r="I1897" i="37"/>
  <c r="J1897" i="37" s="1"/>
  <c r="I1865" i="37"/>
  <c r="J1865" i="37" s="1"/>
  <c r="I1833" i="37"/>
  <c r="J1833" i="37" s="1"/>
  <c r="I1801" i="37"/>
  <c r="J1801" i="37" s="1"/>
  <c r="I1769" i="37"/>
  <c r="J1769" i="37" s="1"/>
  <c r="I2000" i="37"/>
  <c r="J2000" i="37" s="1"/>
  <c r="I1834" i="37"/>
  <c r="J1834" i="37" s="1"/>
  <c r="I1738" i="37"/>
  <c r="J1738" i="37" s="1"/>
  <c r="I1706" i="37"/>
  <c r="J1706" i="37" s="1"/>
  <c r="I1225" i="37"/>
  <c r="J1225" i="37" s="1"/>
  <c r="I1117" i="37"/>
  <c r="J1117" i="37" s="1"/>
  <c r="I1005" i="37"/>
  <c r="J1005" i="37" s="1"/>
  <c r="I1710" i="37"/>
  <c r="J1710" i="37" s="1"/>
  <c r="I1525" i="37"/>
  <c r="J1525" i="37" s="1"/>
  <c r="I1493" i="37"/>
  <c r="J1493" i="37" s="1"/>
  <c r="I1461" i="37"/>
  <c r="J1461" i="37" s="1"/>
  <c r="I1429" i="37"/>
  <c r="J1429" i="37" s="1"/>
  <c r="I1397" i="37"/>
  <c r="J1397" i="37" s="1"/>
  <c r="I1365" i="37"/>
  <c r="J1365" i="37" s="1"/>
  <c r="I1333" i="37"/>
  <c r="J1333" i="37" s="1"/>
  <c r="I1301" i="37"/>
  <c r="J1301" i="37" s="1"/>
  <c r="I1261" i="37"/>
  <c r="J1261" i="37" s="1"/>
  <c r="I1217" i="37"/>
  <c r="J1217" i="37" s="1"/>
  <c r="I1125" i="37"/>
  <c r="J1125" i="37" s="1"/>
  <c r="I1073" i="37"/>
  <c r="J1073" i="37" s="1"/>
  <c r="I1647" i="37"/>
  <c r="J1647" i="37" s="1"/>
  <c r="I1623" i="37"/>
  <c r="J1623" i="37" s="1"/>
  <c r="I1591" i="37"/>
  <c r="J1591" i="37" s="1"/>
  <c r="I1670" i="37"/>
  <c r="J1670" i="37" s="1"/>
  <c r="I1638" i="37"/>
  <c r="J1638" i="37" s="1"/>
  <c r="I1550" i="37"/>
  <c r="J1550" i="37" s="1"/>
  <c r="I1518" i="37"/>
  <c r="J1518" i="37" s="1"/>
  <c r="I1486" i="37"/>
  <c r="J1486" i="37" s="1"/>
  <c r="I1454" i="37"/>
  <c r="J1454" i="37" s="1"/>
  <c r="I1422" i="37"/>
  <c r="J1422" i="37" s="1"/>
  <c r="I1390" i="37"/>
  <c r="J1390" i="37" s="1"/>
  <c r="I1358" i="37"/>
  <c r="J1358" i="37" s="1"/>
  <c r="I1326" i="37"/>
  <c r="J1326" i="37" s="1"/>
  <c r="I1294" i="37"/>
  <c r="J1294" i="37" s="1"/>
  <c r="I1262" i="37"/>
  <c r="J1262" i="37" s="1"/>
  <c r="I1230" i="37"/>
  <c r="J1230" i="37" s="1"/>
  <c r="I1198" i="37"/>
  <c r="J1198" i="37" s="1"/>
  <c r="I1166" i="37"/>
  <c r="J1166" i="37" s="1"/>
  <c r="I799" i="37"/>
  <c r="J799" i="37" s="1"/>
  <c r="I953" i="37"/>
  <c r="J953" i="37" s="1"/>
  <c r="I1679" i="37"/>
  <c r="J1679" i="37" s="1"/>
  <c r="I1029" i="37"/>
  <c r="J1029" i="37" s="1"/>
  <c r="N13" i="34" l="1"/>
  <c r="N14" i="34"/>
  <c r="N15" i="34"/>
  <c r="N16" i="34"/>
  <c r="N17" i="34"/>
  <c r="N18" i="34"/>
  <c r="N19" i="34"/>
  <c r="N20" i="34"/>
  <c r="N21" i="34"/>
  <c r="N22" i="34"/>
  <c r="N23" i="34"/>
  <c r="N24" i="34"/>
  <c r="N25" i="34"/>
  <c r="N26" i="34"/>
  <c r="N27" i="34"/>
  <c r="N28" i="34"/>
  <c r="N29" i="34"/>
  <c r="N30" i="34"/>
  <c r="N31" i="34"/>
  <c r="N32" i="34"/>
  <c r="N33" i="34"/>
  <c r="N34" i="34"/>
  <c r="N35" i="34"/>
  <c r="N36" i="34"/>
  <c r="N37" i="34"/>
  <c r="N38" i="34"/>
  <c r="N39" i="34"/>
  <c r="N40" i="34"/>
  <c r="N41" i="34"/>
  <c r="N42" i="34"/>
  <c r="N43" i="34"/>
  <c r="N44" i="34"/>
  <c r="N45" i="34"/>
  <c r="N46" i="34"/>
  <c r="N47" i="34"/>
  <c r="N48" i="34"/>
  <c r="N49" i="34"/>
  <c r="N50" i="34"/>
  <c r="N51" i="34"/>
  <c r="N52" i="34"/>
  <c r="N53" i="34"/>
  <c r="N54" i="34"/>
  <c r="N55" i="34"/>
  <c r="N56" i="34"/>
  <c r="N57" i="34"/>
  <c r="N58" i="34"/>
  <c r="N59" i="34"/>
  <c r="N60" i="34"/>
  <c r="N61" i="34"/>
  <c r="N62" i="34"/>
  <c r="N63" i="34"/>
  <c r="N64" i="34"/>
  <c r="N65" i="34"/>
  <c r="N66" i="34"/>
  <c r="N67" i="34"/>
  <c r="N68" i="34"/>
  <c r="N69" i="34"/>
  <c r="N70" i="34"/>
  <c r="N71" i="34"/>
  <c r="N72" i="34"/>
  <c r="N73" i="34"/>
  <c r="N74" i="34"/>
  <c r="N75" i="34"/>
  <c r="N76" i="34"/>
  <c r="N77" i="34"/>
  <c r="N78" i="34"/>
  <c r="N79" i="34"/>
  <c r="N80" i="34"/>
  <c r="N81" i="34"/>
  <c r="N82" i="34"/>
  <c r="N83" i="34"/>
  <c r="N84" i="34"/>
  <c r="N85" i="34"/>
  <c r="N86" i="34"/>
  <c r="N87" i="34"/>
  <c r="N88" i="34"/>
  <c r="N89" i="34"/>
  <c r="N90" i="34"/>
  <c r="N91" i="34"/>
  <c r="N92" i="34"/>
  <c r="N93" i="34"/>
  <c r="N94" i="34"/>
  <c r="N95" i="34"/>
  <c r="N96" i="34"/>
  <c r="N97" i="34"/>
  <c r="N98" i="34"/>
  <c r="N99" i="34"/>
  <c r="N100" i="34"/>
  <c r="N101" i="34"/>
  <c r="N102" i="34"/>
  <c r="N103" i="34"/>
  <c r="N104" i="34"/>
  <c r="N105" i="34"/>
  <c r="N106" i="34"/>
  <c r="N107" i="34"/>
  <c r="N108" i="34"/>
  <c r="N109" i="34"/>
  <c r="N110" i="34"/>
  <c r="N111" i="34"/>
  <c r="N112" i="34"/>
  <c r="N113" i="34"/>
  <c r="N114" i="34"/>
  <c r="N115" i="34"/>
  <c r="N116" i="34"/>
  <c r="N117" i="34"/>
  <c r="N118" i="34"/>
  <c r="N119" i="34"/>
  <c r="N120" i="34"/>
  <c r="N121" i="34"/>
  <c r="N122" i="34"/>
  <c r="N123" i="34"/>
  <c r="N124" i="34"/>
  <c r="N125" i="34"/>
  <c r="N126" i="34"/>
  <c r="N127" i="34"/>
  <c r="N128" i="34"/>
  <c r="N129" i="34"/>
  <c r="N130" i="34"/>
  <c r="N131" i="34"/>
  <c r="N132" i="34"/>
  <c r="N133" i="34"/>
  <c r="N134" i="34"/>
  <c r="N135" i="34"/>
  <c r="N136" i="34"/>
  <c r="N137" i="34"/>
  <c r="N138" i="34"/>
  <c r="N139" i="34"/>
  <c r="N140" i="34"/>
  <c r="N141" i="34"/>
  <c r="N142" i="34"/>
  <c r="N143" i="34"/>
  <c r="N144" i="34"/>
  <c r="N145" i="34"/>
  <c r="N146" i="34"/>
  <c r="N147" i="34"/>
  <c r="N148" i="34"/>
  <c r="N149" i="34"/>
  <c r="N150" i="34"/>
  <c r="N151" i="34"/>
  <c r="N152" i="34"/>
  <c r="N153" i="34"/>
  <c r="N154" i="34"/>
  <c r="N155" i="34"/>
  <c r="N156" i="34"/>
  <c r="N157" i="34"/>
  <c r="N158" i="34"/>
  <c r="N159" i="34"/>
  <c r="N160" i="34"/>
  <c r="N161" i="34"/>
  <c r="N162" i="34"/>
  <c r="N163" i="34"/>
  <c r="N164" i="34"/>
  <c r="N165" i="34"/>
  <c r="N166" i="34"/>
  <c r="N167" i="34"/>
  <c r="N168" i="34"/>
  <c r="N169" i="34"/>
  <c r="N170" i="34"/>
  <c r="N171" i="34"/>
  <c r="N172" i="34"/>
  <c r="N173" i="34"/>
  <c r="N174" i="34"/>
  <c r="N175" i="34"/>
  <c r="N176" i="34"/>
  <c r="N177" i="34"/>
  <c r="N178" i="34"/>
  <c r="N179" i="34"/>
  <c r="N180" i="34"/>
  <c r="N181" i="34"/>
  <c r="N182" i="34"/>
  <c r="N183" i="34"/>
  <c r="N184" i="34"/>
  <c r="N185" i="34"/>
  <c r="N186" i="34"/>
  <c r="N187" i="34"/>
  <c r="N188" i="34"/>
  <c r="N189" i="34"/>
  <c r="N190" i="34"/>
  <c r="N191" i="34"/>
  <c r="N192" i="34"/>
  <c r="N193" i="34"/>
  <c r="N194" i="34"/>
  <c r="N195" i="34"/>
  <c r="N196" i="34"/>
  <c r="N197" i="34"/>
  <c r="N198" i="34"/>
  <c r="N199" i="34"/>
  <c r="N200" i="34"/>
  <c r="N201" i="34"/>
  <c r="N202" i="34"/>
  <c r="N203" i="34"/>
  <c r="N204" i="34"/>
  <c r="N205" i="34"/>
  <c r="N206" i="34"/>
  <c r="N5" i="34" s="1"/>
  <c r="N12" i="34"/>
  <c r="N6" i="34" l="1"/>
  <c r="N7" i="34"/>
  <c r="N8" i="34"/>
  <c r="J129" i="47"/>
  <c r="O100" i="47"/>
  <c r="J100" i="47"/>
  <c r="H100" i="47"/>
  <c r="E100" i="47"/>
  <c r="C100" i="47"/>
  <c r="Q71" i="47"/>
  <c r="O68" i="47"/>
  <c r="J68" i="47"/>
  <c r="H68" i="47"/>
  <c r="E68" i="47"/>
  <c r="C68" i="47"/>
  <c r="AM3" i="34"/>
  <c r="AN3" i="34" s="1"/>
  <c r="AG13" i="34"/>
  <c r="AH13" i="34"/>
  <c r="AI13" i="34"/>
  <c r="AJ13" i="34"/>
  <c r="AK13" i="34"/>
  <c r="AG14" i="34"/>
  <c r="AH14" i="34"/>
  <c r="AI14" i="34"/>
  <c r="AJ14" i="34"/>
  <c r="AK14" i="34"/>
  <c r="AG15" i="34"/>
  <c r="AH15" i="34"/>
  <c r="AI15" i="34"/>
  <c r="AJ15" i="34"/>
  <c r="AK15" i="34"/>
  <c r="AG16" i="34"/>
  <c r="AH16" i="34"/>
  <c r="AI16" i="34"/>
  <c r="AJ16" i="34"/>
  <c r="AK16" i="34"/>
  <c r="AG17" i="34"/>
  <c r="AH17" i="34"/>
  <c r="AI17" i="34"/>
  <c r="AJ17" i="34"/>
  <c r="AK17" i="34"/>
  <c r="AG18" i="34"/>
  <c r="AH18" i="34"/>
  <c r="AI18" i="34"/>
  <c r="AJ18" i="34"/>
  <c r="AK18" i="34"/>
  <c r="AG19" i="34"/>
  <c r="AH19" i="34"/>
  <c r="AI19" i="34"/>
  <c r="AJ19" i="34"/>
  <c r="AK19" i="34"/>
  <c r="AG20" i="34"/>
  <c r="AH20" i="34"/>
  <c r="AI20" i="34"/>
  <c r="AJ20" i="34"/>
  <c r="AK20" i="34"/>
  <c r="AG21" i="34"/>
  <c r="AH21" i="34"/>
  <c r="AI21" i="34"/>
  <c r="AJ21" i="34"/>
  <c r="AK21" i="34"/>
  <c r="AG22" i="34"/>
  <c r="AH22" i="34"/>
  <c r="AI22" i="34"/>
  <c r="AJ22" i="34"/>
  <c r="AK22" i="34"/>
  <c r="AG23" i="34"/>
  <c r="AH23" i="34"/>
  <c r="AI23" i="34"/>
  <c r="AJ23" i="34"/>
  <c r="AK23" i="34"/>
  <c r="AG24" i="34"/>
  <c r="AH24" i="34"/>
  <c r="AI24" i="34"/>
  <c r="AJ24" i="34"/>
  <c r="AK24" i="34"/>
  <c r="AG25" i="34"/>
  <c r="AH25" i="34"/>
  <c r="AI25" i="34"/>
  <c r="AJ25" i="34"/>
  <c r="AK25" i="34"/>
  <c r="AG26" i="34"/>
  <c r="AH26" i="34"/>
  <c r="AI26" i="34"/>
  <c r="AJ26" i="34"/>
  <c r="AK26" i="34"/>
  <c r="AG27" i="34"/>
  <c r="AH27" i="34"/>
  <c r="AI27" i="34"/>
  <c r="AJ27" i="34"/>
  <c r="AK27" i="34"/>
  <c r="AG28" i="34"/>
  <c r="AH28" i="34"/>
  <c r="AI28" i="34"/>
  <c r="AJ28" i="34"/>
  <c r="AK28" i="34"/>
  <c r="AG29" i="34"/>
  <c r="AH29" i="34"/>
  <c r="AI29" i="34"/>
  <c r="AJ29" i="34"/>
  <c r="AK29" i="34"/>
  <c r="AG30" i="34"/>
  <c r="AH30" i="34"/>
  <c r="AI30" i="34"/>
  <c r="AJ30" i="34"/>
  <c r="AK30" i="34"/>
  <c r="AG31" i="34"/>
  <c r="AH31" i="34"/>
  <c r="AI31" i="34"/>
  <c r="AJ31" i="34"/>
  <c r="AK31" i="34"/>
  <c r="AG32" i="34"/>
  <c r="AH32" i="34"/>
  <c r="AI32" i="34"/>
  <c r="AJ32" i="34"/>
  <c r="AK32" i="34"/>
  <c r="AG33" i="34"/>
  <c r="AH33" i="34"/>
  <c r="AI33" i="34"/>
  <c r="AJ33" i="34"/>
  <c r="AK33" i="34"/>
  <c r="AG34" i="34"/>
  <c r="AH34" i="34"/>
  <c r="AI34" i="34"/>
  <c r="AJ34" i="34"/>
  <c r="AK34" i="34"/>
  <c r="AG35" i="34"/>
  <c r="AH35" i="34"/>
  <c r="AI35" i="34"/>
  <c r="AJ35" i="34"/>
  <c r="AK35" i="34"/>
  <c r="AG36" i="34"/>
  <c r="AH36" i="34"/>
  <c r="AI36" i="34"/>
  <c r="AJ36" i="34"/>
  <c r="AK36" i="34"/>
  <c r="AG37" i="34"/>
  <c r="AH37" i="34"/>
  <c r="AI37" i="34"/>
  <c r="AJ37" i="34"/>
  <c r="AK37" i="34"/>
  <c r="AG38" i="34"/>
  <c r="AH38" i="34"/>
  <c r="AI38" i="34"/>
  <c r="AJ38" i="34"/>
  <c r="AK38" i="34"/>
  <c r="AG39" i="34"/>
  <c r="AH39" i="34"/>
  <c r="AI39" i="34"/>
  <c r="AJ39" i="34"/>
  <c r="AK39" i="34"/>
  <c r="AG40" i="34"/>
  <c r="AH40" i="34"/>
  <c r="AI40" i="34"/>
  <c r="AJ40" i="34"/>
  <c r="AK40" i="34"/>
  <c r="AG41" i="34"/>
  <c r="AH41" i="34"/>
  <c r="AI41" i="34"/>
  <c r="AJ41" i="34"/>
  <c r="AK41" i="34"/>
  <c r="AG42" i="34"/>
  <c r="AH42" i="34"/>
  <c r="AI42" i="34"/>
  <c r="AJ42" i="34"/>
  <c r="AK42" i="34"/>
  <c r="AG43" i="34"/>
  <c r="AH43" i="34"/>
  <c r="AI43" i="34"/>
  <c r="AJ43" i="34"/>
  <c r="AK43" i="34"/>
  <c r="AG44" i="34"/>
  <c r="AH44" i="34"/>
  <c r="AI44" i="34"/>
  <c r="AJ44" i="34"/>
  <c r="AK44" i="34"/>
  <c r="AG45" i="34"/>
  <c r="AH45" i="34"/>
  <c r="AI45" i="34"/>
  <c r="AJ45" i="34"/>
  <c r="AK45" i="34"/>
  <c r="AG46" i="34"/>
  <c r="AH46" i="34"/>
  <c r="AI46" i="34"/>
  <c r="AJ46" i="34"/>
  <c r="AK46" i="34"/>
  <c r="AG47" i="34"/>
  <c r="AH47" i="34"/>
  <c r="AI47" i="34"/>
  <c r="AJ47" i="34"/>
  <c r="AK47" i="34"/>
  <c r="AG48" i="34"/>
  <c r="AH48" i="34"/>
  <c r="AI48" i="34"/>
  <c r="AJ48" i="34"/>
  <c r="AK48" i="34"/>
  <c r="AG49" i="34"/>
  <c r="AH49" i="34"/>
  <c r="AI49" i="34"/>
  <c r="AJ49" i="34"/>
  <c r="AK49" i="34"/>
  <c r="AG50" i="34"/>
  <c r="AH50" i="34"/>
  <c r="AI50" i="34"/>
  <c r="AJ50" i="34"/>
  <c r="AK50" i="34"/>
  <c r="AG51" i="34"/>
  <c r="AH51" i="34"/>
  <c r="AI51" i="34"/>
  <c r="AJ51" i="34"/>
  <c r="AK51" i="34"/>
  <c r="AG52" i="34"/>
  <c r="AH52" i="34"/>
  <c r="AI52" i="34"/>
  <c r="AJ52" i="34"/>
  <c r="AK52" i="34"/>
  <c r="AG53" i="34"/>
  <c r="AH53" i="34"/>
  <c r="AI53" i="34"/>
  <c r="AJ53" i="34"/>
  <c r="AK53" i="34"/>
  <c r="AG54" i="34"/>
  <c r="AH54" i="34"/>
  <c r="AI54" i="34"/>
  <c r="AJ54" i="34"/>
  <c r="AK54" i="34"/>
  <c r="AG55" i="34"/>
  <c r="AH55" i="34"/>
  <c r="AI55" i="34"/>
  <c r="AJ55" i="34"/>
  <c r="AK55" i="34"/>
  <c r="AG56" i="34"/>
  <c r="AH56" i="34"/>
  <c r="AI56" i="34"/>
  <c r="AJ56" i="34"/>
  <c r="AK56" i="34"/>
  <c r="AG57" i="34"/>
  <c r="AH57" i="34"/>
  <c r="AI57" i="34"/>
  <c r="AJ57" i="34"/>
  <c r="AK57" i="34"/>
  <c r="AG58" i="34"/>
  <c r="AH58" i="34"/>
  <c r="AI58" i="34"/>
  <c r="AJ58" i="34"/>
  <c r="AK58" i="34"/>
  <c r="AG59" i="34"/>
  <c r="AH59" i="34"/>
  <c r="AI59" i="34"/>
  <c r="AJ59" i="34"/>
  <c r="AK59" i="34"/>
  <c r="AG60" i="34"/>
  <c r="AH60" i="34"/>
  <c r="AI60" i="34"/>
  <c r="AJ60" i="34"/>
  <c r="AK60" i="34"/>
  <c r="AG61" i="34"/>
  <c r="AH61" i="34"/>
  <c r="AI61" i="34"/>
  <c r="AJ61" i="34"/>
  <c r="AK61" i="34"/>
  <c r="AG62" i="34"/>
  <c r="AH62" i="34"/>
  <c r="AI62" i="34"/>
  <c r="AJ62" i="34"/>
  <c r="AK62" i="34"/>
  <c r="AG63" i="34"/>
  <c r="AH63" i="34"/>
  <c r="AI63" i="34"/>
  <c r="AJ63" i="34"/>
  <c r="AK63" i="34"/>
  <c r="AG64" i="34"/>
  <c r="AH64" i="34"/>
  <c r="AI64" i="34"/>
  <c r="AJ64" i="34"/>
  <c r="AK64" i="34"/>
  <c r="AG65" i="34"/>
  <c r="AH65" i="34"/>
  <c r="AI65" i="34"/>
  <c r="AJ65" i="34"/>
  <c r="AK65" i="34"/>
  <c r="AG66" i="34"/>
  <c r="AH66" i="34"/>
  <c r="AI66" i="34"/>
  <c r="AJ66" i="34"/>
  <c r="AK66" i="34"/>
  <c r="AG67" i="34"/>
  <c r="AH67" i="34"/>
  <c r="AI67" i="34"/>
  <c r="AJ67" i="34"/>
  <c r="AK67" i="34"/>
  <c r="AG68" i="34"/>
  <c r="AH68" i="34"/>
  <c r="AI68" i="34"/>
  <c r="AJ68" i="34"/>
  <c r="AK68" i="34"/>
  <c r="AG69" i="34"/>
  <c r="AH69" i="34"/>
  <c r="AI69" i="34"/>
  <c r="AJ69" i="34"/>
  <c r="AK69" i="34"/>
  <c r="AG70" i="34"/>
  <c r="AH70" i="34"/>
  <c r="AI70" i="34"/>
  <c r="AJ70" i="34"/>
  <c r="AK70" i="34"/>
  <c r="AG71" i="34"/>
  <c r="AH71" i="34"/>
  <c r="AI71" i="34"/>
  <c r="AJ71" i="34"/>
  <c r="AK71" i="34"/>
  <c r="AG72" i="34"/>
  <c r="AH72" i="34"/>
  <c r="AI72" i="34"/>
  <c r="AJ72" i="34"/>
  <c r="AK72" i="34"/>
  <c r="AG73" i="34"/>
  <c r="AH73" i="34"/>
  <c r="AI73" i="34"/>
  <c r="AJ73" i="34"/>
  <c r="AK73" i="34"/>
  <c r="AG74" i="34"/>
  <c r="AH74" i="34"/>
  <c r="AI74" i="34"/>
  <c r="AJ74" i="34"/>
  <c r="AK74" i="34"/>
  <c r="AG75" i="34"/>
  <c r="AH75" i="34"/>
  <c r="AI75" i="34"/>
  <c r="AJ75" i="34"/>
  <c r="AK75" i="34"/>
  <c r="AG76" i="34"/>
  <c r="AH76" i="34"/>
  <c r="AI76" i="34"/>
  <c r="AJ76" i="34"/>
  <c r="AK76" i="34"/>
  <c r="AG77" i="34"/>
  <c r="AH77" i="34"/>
  <c r="AI77" i="34"/>
  <c r="AJ77" i="34"/>
  <c r="AK77" i="34"/>
  <c r="AG78" i="34"/>
  <c r="AH78" i="34"/>
  <c r="AI78" i="34"/>
  <c r="AJ78" i="34"/>
  <c r="AK78" i="34"/>
  <c r="AG79" i="34"/>
  <c r="AH79" i="34"/>
  <c r="AI79" i="34"/>
  <c r="AJ79" i="34"/>
  <c r="AK79" i="34"/>
  <c r="AG80" i="34"/>
  <c r="AH80" i="34"/>
  <c r="AI80" i="34"/>
  <c r="AJ80" i="34"/>
  <c r="AK80" i="34"/>
  <c r="AG81" i="34"/>
  <c r="AH81" i="34"/>
  <c r="AI81" i="34"/>
  <c r="AJ81" i="34"/>
  <c r="AK81" i="34"/>
  <c r="AG82" i="34"/>
  <c r="AH82" i="34"/>
  <c r="AI82" i="34"/>
  <c r="AJ82" i="34"/>
  <c r="AK82" i="34"/>
  <c r="AG83" i="34"/>
  <c r="AH83" i="34"/>
  <c r="AI83" i="34"/>
  <c r="AJ83" i="34"/>
  <c r="AK83" i="34"/>
  <c r="AG84" i="34"/>
  <c r="AH84" i="34"/>
  <c r="AI84" i="34"/>
  <c r="AJ84" i="34"/>
  <c r="AK84" i="34"/>
  <c r="AG85" i="34"/>
  <c r="AH85" i="34"/>
  <c r="AI85" i="34"/>
  <c r="AJ85" i="34"/>
  <c r="AK85" i="34"/>
  <c r="AG86" i="34"/>
  <c r="AH86" i="34"/>
  <c r="AI86" i="34"/>
  <c r="AJ86" i="34"/>
  <c r="AK86" i="34"/>
  <c r="AG87" i="34"/>
  <c r="AH87" i="34"/>
  <c r="AI87" i="34"/>
  <c r="AJ87" i="34"/>
  <c r="AK87" i="34"/>
  <c r="AG88" i="34"/>
  <c r="AH88" i="34"/>
  <c r="AI88" i="34"/>
  <c r="AJ88" i="34"/>
  <c r="AK88" i="34"/>
  <c r="AG89" i="34"/>
  <c r="AH89" i="34"/>
  <c r="AI89" i="34"/>
  <c r="AJ89" i="34"/>
  <c r="AK89" i="34"/>
  <c r="AG90" i="34"/>
  <c r="AH90" i="34"/>
  <c r="AI90" i="34"/>
  <c r="AJ90" i="34"/>
  <c r="AK90" i="34"/>
  <c r="AG91" i="34"/>
  <c r="AH91" i="34"/>
  <c r="AI91" i="34"/>
  <c r="AJ91" i="34"/>
  <c r="AK91" i="34"/>
  <c r="AG92" i="34"/>
  <c r="AH92" i="34"/>
  <c r="AI92" i="34"/>
  <c r="AJ92" i="34"/>
  <c r="AK92" i="34"/>
  <c r="AG93" i="34"/>
  <c r="AH93" i="34"/>
  <c r="AI93" i="34"/>
  <c r="AJ93" i="34"/>
  <c r="AK93" i="34"/>
  <c r="AG94" i="34"/>
  <c r="AH94" i="34"/>
  <c r="AI94" i="34"/>
  <c r="AJ94" i="34"/>
  <c r="AK94" i="34"/>
  <c r="AG95" i="34"/>
  <c r="AH95" i="34"/>
  <c r="AI95" i="34"/>
  <c r="AJ95" i="34"/>
  <c r="AK95" i="34"/>
  <c r="AG96" i="34"/>
  <c r="AH96" i="34"/>
  <c r="AI96" i="34"/>
  <c r="AJ96" i="34"/>
  <c r="AK96" i="34"/>
  <c r="AG97" i="34"/>
  <c r="AH97" i="34"/>
  <c r="AI97" i="34"/>
  <c r="AJ97" i="34"/>
  <c r="AK97" i="34"/>
  <c r="AG98" i="34"/>
  <c r="AH98" i="34"/>
  <c r="AI98" i="34"/>
  <c r="AJ98" i="34"/>
  <c r="AK98" i="34"/>
  <c r="AG99" i="34"/>
  <c r="AH99" i="34"/>
  <c r="AI99" i="34"/>
  <c r="AJ99" i="34"/>
  <c r="AK99" i="34"/>
  <c r="AG100" i="34"/>
  <c r="AH100" i="34"/>
  <c r="AI100" i="34"/>
  <c r="AJ100" i="34"/>
  <c r="AK100" i="34"/>
  <c r="AG101" i="34"/>
  <c r="AH101" i="34"/>
  <c r="AI101" i="34"/>
  <c r="AJ101" i="34"/>
  <c r="AK101" i="34"/>
  <c r="AG102" i="34"/>
  <c r="AH102" i="34"/>
  <c r="AI102" i="34"/>
  <c r="AJ102" i="34"/>
  <c r="AK102" i="34"/>
  <c r="AG103" i="34"/>
  <c r="AH103" i="34"/>
  <c r="AI103" i="34"/>
  <c r="AJ103" i="34"/>
  <c r="AK103" i="34"/>
  <c r="AG104" i="34"/>
  <c r="AH104" i="34"/>
  <c r="AI104" i="34"/>
  <c r="AJ104" i="34"/>
  <c r="AK104" i="34"/>
  <c r="AG105" i="34"/>
  <c r="AH105" i="34"/>
  <c r="AI105" i="34"/>
  <c r="AJ105" i="34"/>
  <c r="AK105" i="34"/>
  <c r="AG106" i="34"/>
  <c r="AH106" i="34"/>
  <c r="AI106" i="34"/>
  <c r="AJ106" i="34"/>
  <c r="AK106" i="34"/>
  <c r="AG107" i="34"/>
  <c r="AH107" i="34"/>
  <c r="AI107" i="34"/>
  <c r="AJ107" i="34"/>
  <c r="AK107" i="34"/>
  <c r="AG108" i="34"/>
  <c r="AH108" i="34"/>
  <c r="AI108" i="34"/>
  <c r="AJ108" i="34"/>
  <c r="AK108" i="34"/>
  <c r="AG109" i="34"/>
  <c r="AH109" i="34"/>
  <c r="AI109" i="34"/>
  <c r="AJ109" i="34"/>
  <c r="AK109" i="34"/>
  <c r="AG110" i="34"/>
  <c r="AH110" i="34"/>
  <c r="AI110" i="34"/>
  <c r="AJ110" i="34"/>
  <c r="AK110" i="34"/>
  <c r="AG111" i="34"/>
  <c r="AH111" i="34"/>
  <c r="AI111" i="34"/>
  <c r="AJ111" i="34"/>
  <c r="AK111" i="34"/>
  <c r="AG112" i="34"/>
  <c r="AH112" i="34"/>
  <c r="AI112" i="34"/>
  <c r="AJ112" i="34"/>
  <c r="AK112" i="34"/>
  <c r="AG113" i="34"/>
  <c r="AH113" i="34"/>
  <c r="AI113" i="34"/>
  <c r="AJ113" i="34"/>
  <c r="AK113" i="34"/>
  <c r="AG114" i="34"/>
  <c r="AH114" i="34"/>
  <c r="AI114" i="34"/>
  <c r="AJ114" i="34"/>
  <c r="AK114" i="34"/>
  <c r="AG115" i="34"/>
  <c r="AH115" i="34"/>
  <c r="AI115" i="34"/>
  <c r="AJ115" i="34"/>
  <c r="AK115" i="34"/>
  <c r="AG116" i="34"/>
  <c r="AH116" i="34"/>
  <c r="AI116" i="34"/>
  <c r="AJ116" i="34"/>
  <c r="AK116" i="34"/>
  <c r="AG117" i="34"/>
  <c r="AH117" i="34"/>
  <c r="AI117" i="34"/>
  <c r="AJ117" i="34"/>
  <c r="AK117" i="34"/>
  <c r="AG118" i="34"/>
  <c r="AH118" i="34"/>
  <c r="AI118" i="34"/>
  <c r="AJ118" i="34"/>
  <c r="AK118" i="34"/>
  <c r="AG119" i="34"/>
  <c r="AH119" i="34"/>
  <c r="AI119" i="34"/>
  <c r="AJ119" i="34"/>
  <c r="AK119" i="34"/>
  <c r="AG120" i="34"/>
  <c r="AH120" i="34"/>
  <c r="AI120" i="34"/>
  <c r="AJ120" i="34"/>
  <c r="AK120" i="34"/>
  <c r="AG121" i="34"/>
  <c r="AH121" i="34"/>
  <c r="AI121" i="34"/>
  <c r="AJ121" i="34"/>
  <c r="AK121" i="34"/>
  <c r="AG122" i="34"/>
  <c r="AH122" i="34"/>
  <c r="AI122" i="34"/>
  <c r="AJ122" i="34"/>
  <c r="AK122" i="34"/>
  <c r="AG123" i="34"/>
  <c r="AH123" i="34"/>
  <c r="AI123" i="34"/>
  <c r="AJ123" i="34"/>
  <c r="AK123" i="34"/>
  <c r="AG124" i="34"/>
  <c r="AH124" i="34"/>
  <c r="AI124" i="34"/>
  <c r="AJ124" i="34"/>
  <c r="AK124" i="34"/>
  <c r="AG125" i="34"/>
  <c r="AH125" i="34"/>
  <c r="AI125" i="34"/>
  <c r="AJ125" i="34"/>
  <c r="AK125" i="34"/>
  <c r="AG126" i="34"/>
  <c r="AH126" i="34"/>
  <c r="AI126" i="34"/>
  <c r="AJ126" i="34"/>
  <c r="AK126" i="34"/>
  <c r="AG127" i="34"/>
  <c r="AH127" i="34"/>
  <c r="AI127" i="34"/>
  <c r="AJ127" i="34"/>
  <c r="AK127" i="34"/>
  <c r="AG128" i="34"/>
  <c r="AH128" i="34"/>
  <c r="AI128" i="34"/>
  <c r="AJ128" i="34"/>
  <c r="AK128" i="34"/>
  <c r="AG129" i="34"/>
  <c r="AH129" i="34"/>
  <c r="AI129" i="34"/>
  <c r="AJ129" i="34"/>
  <c r="AK129" i="34"/>
  <c r="AG130" i="34"/>
  <c r="AH130" i="34"/>
  <c r="AI130" i="34"/>
  <c r="AJ130" i="34"/>
  <c r="AK130" i="34"/>
  <c r="AG131" i="34"/>
  <c r="AH131" i="34"/>
  <c r="AI131" i="34"/>
  <c r="AJ131" i="34"/>
  <c r="AK131" i="34"/>
  <c r="AG132" i="34"/>
  <c r="AH132" i="34"/>
  <c r="AI132" i="34"/>
  <c r="AJ132" i="34"/>
  <c r="AK132" i="34"/>
  <c r="AG133" i="34"/>
  <c r="AH133" i="34"/>
  <c r="AI133" i="34"/>
  <c r="AJ133" i="34"/>
  <c r="AK133" i="34"/>
  <c r="AG134" i="34"/>
  <c r="AH134" i="34"/>
  <c r="AI134" i="34"/>
  <c r="AJ134" i="34"/>
  <c r="AK134" i="34"/>
  <c r="AG135" i="34"/>
  <c r="AH135" i="34"/>
  <c r="AI135" i="34"/>
  <c r="AJ135" i="34"/>
  <c r="AK135" i="34"/>
  <c r="AG136" i="34"/>
  <c r="AH136" i="34"/>
  <c r="AI136" i="34"/>
  <c r="AJ136" i="34"/>
  <c r="AK136" i="34"/>
  <c r="AG137" i="34"/>
  <c r="AH137" i="34"/>
  <c r="AI137" i="34"/>
  <c r="AJ137" i="34"/>
  <c r="AK137" i="34"/>
  <c r="AG138" i="34"/>
  <c r="AH138" i="34"/>
  <c r="AI138" i="34"/>
  <c r="AJ138" i="34"/>
  <c r="AK138" i="34"/>
  <c r="AG139" i="34"/>
  <c r="AH139" i="34"/>
  <c r="AI139" i="34"/>
  <c r="AJ139" i="34"/>
  <c r="AK139" i="34"/>
  <c r="AG140" i="34"/>
  <c r="AH140" i="34"/>
  <c r="AI140" i="34"/>
  <c r="AJ140" i="34"/>
  <c r="AK140" i="34"/>
  <c r="AG141" i="34"/>
  <c r="AH141" i="34"/>
  <c r="AI141" i="34"/>
  <c r="AJ141" i="34"/>
  <c r="AK141" i="34"/>
  <c r="AG142" i="34"/>
  <c r="AH142" i="34"/>
  <c r="AI142" i="34"/>
  <c r="AJ142" i="34"/>
  <c r="AK142" i="34"/>
  <c r="AG143" i="34"/>
  <c r="AH143" i="34"/>
  <c r="AI143" i="34"/>
  <c r="AJ143" i="34"/>
  <c r="AK143" i="34"/>
  <c r="AG144" i="34"/>
  <c r="AH144" i="34"/>
  <c r="AI144" i="34"/>
  <c r="AJ144" i="34"/>
  <c r="AK144" i="34"/>
  <c r="AG145" i="34"/>
  <c r="AH145" i="34"/>
  <c r="AI145" i="34"/>
  <c r="AJ145" i="34"/>
  <c r="AK145" i="34"/>
  <c r="AG146" i="34"/>
  <c r="AH146" i="34"/>
  <c r="AI146" i="34"/>
  <c r="AJ146" i="34"/>
  <c r="AK146" i="34"/>
  <c r="AG147" i="34"/>
  <c r="AH147" i="34"/>
  <c r="AI147" i="34"/>
  <c r="AJ147" i="34"/>
  <c r="AK147" i="34"/>
  <c r="AG148" i="34"/>
  <c r="AH148" i="34"/>
  <c r="AI148" i="34"/>
  <c r="AJ148" i="34"/>
  <c r="AK148" i="34"/>
  <c r="AG149" i="34"/>
  <c r="AH149" i="34"/>
  <c r="AI149" i="34"/>
  <c r="AJ149" i="34"/>
  <c r="AK149" i="34"/>
  <c r="AG150" i="34"/>
  <c r="AH150" i="34"/>
  <c r="AI150" i="34"/>
  <c r="AJ150" i="34"/>
  <c r="AK150" i="34"/>
  <c r="AG151" i="34"/>
  <c r="AH151" i="34"/>
  <c r="AI151" i="34"/>
  <c r="AJ151" i="34"/>
  <c r="AK151" i="34"/>
  <c r="AG152" i="34"/>
  <c r="AH152" i="34"/>
  <c r="AI152" i="34"/>
  <c r="AJ152" i="34"/>
  <c r="AK152" i="34"/>
  <c r="AG153" i="34"/>
  <c r="AH153" i="34"/>
  <c r="AI153" i="34"/>
  <c r="AJ153" i="34"/>
  <c r="AK153" i="34"/>
  <c r="AG154" i="34"/>
  <c r="AH154" i="34"/>
  <c r="AI154" i="34"/>
  <c r="AJ154" i="34"/>
  <c r="AK154" i="34"/>
  <c r="AG155" i="34"/>
  <c r="AH155" i="34"/>
  <c r="AI155" i="34"/>
  <c r="AJ155" i="34"/>
  <c r="AK155" i="34"/>
  <c r="AG156" i="34"/>
  <c r="AH156" i="34"/>
  <c r="AI156" i="34"/>
  <c r="AJ156" i="34"/>
  <c r="AK156" i="34"/>
  <c r="AG157" i="34"/>
  <c r="AH157" i="34"/>
  <c r="AI157" i="34"/>
  <c r="AJ157" i="34"/>
  <c r="AK157" i="34"/>
  <c r="AG158" i="34"/>
  <c r="AH158" i="34"/>
  <c r="AI158" i="34"/>
  <c r="AJ158" i="34"/>
  <c r="AK158" i="34"/>
  <c r="AG159" i="34"/>
  <c r="AH159" i="34"/>
  <c r="AI159" i="34"/>
  <c r="AJ159" i="34"/>
  <c r="AK159" i="34"/>
  <c r="AG160" i="34"/>
  <c r="AH160" i="34"/>
  <c r="AI160" i="34"/>
  <c r="AJ160" i="34"/>
  <c r="AK160" i="34"/>
  <c r="AG161" i="34"/>
  <c r="AH161" i="34"/>
  <c r="AI161" i="34"/>
  <c r="AJ161" i="34"/>
  <c r="AK161" i="34"/>
  <c r="AG162" i="34"/>
  <c r="AH162" i="34"/>
  <c r="AI162" i="34"/>
  <c r="AJ162" i="34"/>
  <c r="AK162" i="34"/>
  <c r="AG163" i="34"/>
  <c r="AH163" i="34"/>
  <c r="AI163" i="34"/>
  <c r="AJ163" i="34"/>
  <c r="AK163" i="34"/>
  <c r="AG164" i="34"/>
  <c r="AH164" i="34"/>
  <c r="AI164" i="34"/>
  <c r="AJ164" i="34"/>
  <c r="AK164" i="34"/>
  <c r="AG165" i="34"/>
  <c r="AH165" i="34"/>
  <c r="AI165" i="34"/>
  <c r="AJ165" i="34"/>
  <c r="AK165" i="34"/>
  <c r="AG166" i="34"/>
  <c r="AH166" i="34"/>
  <c r="AI166" i="34"/>
  <c r="AJ166" i="34"/>
  <c r="AK166" i="34"/>
  <c r="AG167" i="34"/>
  <c r="AH167" i="34"/>
  <c r="AI167" i="34"/>
  <c r="AJ167" i="34"/>
  <c r="AK167" i="34"/>
  <c r="AG168" i="34"/>
  <c r="AH168" i="34"/>
  <c r="AI168" i="34"/>
  <c r="AJ168" i="34"/>
  <c r="AK168" i="34"/>
  <c r="AG169" i="34"/>
  <c r="AH169" i="34"/>
  <c r="AI169" i="34"/>
  <c r="AJ169" i="34"/>
  <c r="AK169" i="34"/>
  <c r="AG170" i="34"/>
  <c r="AH170" i="34"/>
  <c r="AI170" i="34"/>
  <c r="AJ170" i="34"/>
  <c r="AK170" i="34"/>
  <c r="AG171" i="34"/>
  <c r="AH171" i="34"/>
  <c r="AI171" i="34"/>
  <c r="AJ171" i="34"/>
  <c r="AK171" i="34"/>
  <c r="AG172" i="34"/>
  <c r="AH172" i="34"/>
  <c r="AI172" i="34"/>
  <c r="AJ172" i="34"/>
  <c r="AK172" i="34"/>
  <c r="AG173" i="34"/>
  <c r="AH173" i="34"/>
  <c r="AI173" i="34"/>
  <c r="AJ173" i="34"/>
  <c r="AK173" i="34"/>
  <c r="AG174" i="34"/>
  <c r="AH174" i="34"/>
  <c r="AI174" i="34"/>
  <c r="AJ174" i="34"/>
  <c r="AK174" i="34"/>
  <c r="AG175" i="34"/>
  <c r="AH175" i="34"/>
  <c r="AI175" i="34"/>
  <c r="AJ175" i="34"/>
  <c r="AK175" i="34"/>
  <c r="AG176" i="34"/>
  <c r="AH176" i="34"/>
  <c r="AI176" i="34"/>
  <c r="AJ176" i="34"/>
  <c r="AK176" i="34"/>
  <c r="AG177" i="34"/>
  <c r="AH177" i="34"/>
  <c r="AI177" i="34"/>
  <c r="AJ177" i="34"/>
  <c r="AK177" i="34"/>
  <c r="AG178" i="34"/>
  <c r="AH178" i="34"/>
  <c r="AI178" i="34"/>
  <c r="AJ178" i="34"/>
  <c r="AK178" i="34"/>
  <c r="AG179" i="34"/>
  <c r="AH179" i="34"/>
  <c r="AI179" i="34"/>
  <c r="AJ179" i="34"/>
  <c r="AK179" i="34"/>
  <c r="AG180" i="34"/>
  <c r="AH180" i="34"/>
  <c r="AI180" i="34"/>
  <c r="AJ180" i="34"/>
  <c r="AK180" i="34"/>
  <c r="AG181" i="34"/>
  <c r="AH181" i="34"/>
  <c r="AI181" i="34"/>
  <c r="AJ181" i="34"/>
  <c r="AK181" i="34"/>
  <c r="AG182" i="34"/>
  <c r="AH182" i="34"/>
  <c r="AI182" i="34"/>
  <c r="AJ182" i="34"/>
  <c r="AK182" i="34"/>
  <c r="AG183" i="34"/>
  <c r="AH183" i="34"/>
  <c r="AI183" i="34"/>
  <c r="AJ183" i="34"/>
  <c r="AK183" i="34"/>
  <c r="AG184" i="34"/>
  <c r="AH184" i="34"/>
  <c r="AI184" i="34"/>
  <c r="AJ184" i="34"/>
  <c r="AK184" i="34"/>
  <c r="AG185" i="34"/>
  <c r="AH185" i="34"/>
  <c r="AI185" i="34"/>
  <c r="AJ185" i="34"/>
  <c r="AK185" i="34"/>
  <c r="AG186" i="34"/>
  <c r="AH186" i="34"/>
  <c r="AI186" i="34"/>
  <c r="AJ186" i="34"/>
  <c r="AK186" i="34"/>
  <c r="AG187" i="34"/>
  <c r="AH187" i="34"/>
  <c r="AI187" i="34"/>
  <c r="AJ187" i="34"/>
  <c r="AK187" i="34"/>
  <c r="AG188" i="34"/>
  <c r="AH188" i="34"/>
  <c r="AI188" i="34"/>
  <c r="AJ188" i="34"/>
  <c r="AK188" i="34"/>
  <c r="AG189" i="34"/>
  <c r="AH189" i="34"/>
  <c r="AI189" i="34"/>
  <c r="AJ189" i="34"/>
  <c r="AK189" i="34"/>
  <c r="AG190" i="34"/>
  <c r="AH190" i="34"/>
  <c r="AI190" i="34"/>
  <c r="AJ190" i="34"/>
  <c r="AK190" i="34"/>
  <c r="AG191" i="34"/>
  <c r="AH191" i="34"/>
  <c r="AI191" i="34"/>
  <c r="AJ191" i="34"/>
  <c r="AK191" i="34"/>
  <c r="AG192" i="34"/>
  <c r="AH192" i="34"/>
  <c r="AI192" i="34"/>
  <c r="AJ192" i="34"/>
  <c r="AK192" i="34"/>
  <c r="AG193" i="34"/>
  <c r="AH193" i="34"/>
  <c r="AI193" i="34"/>
  <c r="AJ193" i="34"/>
  <c r="AK193" i="34"/>
  <c r="AG194" i="34"/>
  <c r="AH194" i="34"/>
  <c r="AI194" i="34"/>
  <c r="AJ194" i="34"/>
  <c r="AK194" i="34"/>
  <c r="AG195" i="34"/>
  <c r="AH195" i="34"/>
  <c r="AI195" i="34"/>
  <c r="AJ195" i="34"/>
  <c r="AK195" i="34"/>
  <c r="AG196" i="34"/>
  <c r="AH196" i="34"/>
  <c r="AI196" i="34"/>
  <c r="AJ196" i="34"/>
  <c r="AK196" i="34"/>
  <c r="AG197" i="34"/>
  <c r="AH197" i="34"/>
  <c r="AI197" i="34"/>
  <c r="AJ197" i="34"/>
  <c r="AK197" i="34"/>
  <c r="AG198" i="34"/>
  <c r="AH198" i="34"/>
  <c r="AI198" i="34"/>
  <c r="AJ198" i="34"/>
  <c r="AK198" i="34"/>
  <c r="AG199" i="34"/>
  <c r="AH199" i="34"/>
  <c r="AI199" i="34"/>
  <c r="AJ199" i="34"/>
  <c r="AK199" i="34"/>
  <c r="AG200" i="34"/>
  <c r="AH200" i="34"/>
  <c r="AI200" i="34"/>
  <c r="AJ200" i="34"/>
  <c r="AK200" i="34"/>
  <c r="AG201" i="34"/>
  <c r="AH201" i="34"/>
  <c r="AI201" i="34"/>
  <c r="AJ201" i="34"/>
  <c r="AK201" i="34"/>
  <c r="AG202" i="34"/>
  <c r="AH202" i="34"/>
  <c r="AI202" i="34"/>
  <c r="AJ202" i="34"/>
  <c r="AK202" i="34"/>
  <c r="AG203" i="34"/>
  <c r="AH203" i="34"/>
  <c r="AI203" i="34"/>
  <c r="AJ203" i="34"/>
  <c r="AK203" i="34"/>
  <c r="AG204" i="34"/>
  <c r="AH204" i="34"/>
  <c r="AI204" i="34"/>
  <c r="AJ204" i="34"/>
  <c r="AK204" i="34"/>
  <c r="AG205" i="34"/>
  <c r="AH205" i="34"/>
  <c r="AI205" i="34"/>
  <c r="AJ205" i="34"/>
  <c r="AK205" i="34"/>
  <c r="AG206" i="34"/>
  <c r="AG5" i="34" s="1"/>
  <c r="AH206" i="34"/>
  <c r="AH5" i="34" s="1"/>
  <c r="AI206" i="34"/>
  <c r="AI5" i="34" s="1"/>
  <c r="AJ206" i="34"/>
  <c r="AJ5" i="34" s="1"/>
  <c r="AK206" i="34"/>
  <c r="AK5" i="34" s="1"/>
  <c r="AK12" i="34"/>
  <c r="AJ12" i="34"/>
  <c r="AI12" i="34"/>
  <c r="AH12" i="34"/>
  <c r="AG12" i="34"/>
  <c r="AI1" i="34"/>
  <c r="AJ1" i="34"/>
  <c r="AL1" i="34" s="1"/>
  <c r="CG12" i="39"/>
  <c r="CA12" i="39"/>
  <c r="CE12" i="39"/>
  <c r="BY12" i="39"/>
  <c r="CC12" i="39"/>
  <c r="AG6" i="34" l="1"/>
  <c r="AI6" i="34"/>
  <c r="AH7" i="34"/>
  <c r="AG8" i="34"/>
  <c r="AH8" i="34"/>
  <c r="AH9" i="34"/>
  <c r="D100" i="47"/>
  <c r="I100" i="47"/>
  <c r="G100" i="47"/>
  <c r="F100" i="47"/>
  <c r="N100" i="47"/>
  <c r="M100" i="47"/>
  <c r="L100" i="47"/>
  <c r="K100" i="47"/>
  <c r="AJ8" i="34"/>
  <c r="AK6" i="34"/>
  <c r="AH6" i="34"/>
  <c r="AJ7" i="34"/>
  <c r="AJ6" i="34"/>
  <c r="AK9" i="34"/>
  <c r="AG7" i="34"/>
  <c r="AI7" i="34"/>
  <c r="AK7" i="34"/>
  <c r="AI8" i="34"/>
  <c r="AK8" i="34"/>
  <c r="AG9" i="34"/>
  <c r="AI9" i="34"/>
  <c r="K68" i="47"/>
  <c r="I68" i="47"/>
  <c r="D68" i="47"/>
  <c r="L68" i="47"/>
  <c r="G68" i="47"/>
  <c r="F68" i="47"/>
  <c r="N68" i="47"/>
  <c r="M68" i="47"/>
  <c r="AJ9" i="34"/>
  <c r="CF11" i="39"/>
  <c r="CD11" i="39"/>
  <c r="CB11" i="39"/>
  <c r="BZ11" i="39"/>
  <c r="CE10" i="39"/>
  <c r="CH7" i="39"/>
  <c r="CF7" i="39"/>
  <c r="CD7" i="39"/>
  <c r="CB7" i="39"/>
  <c r="BZ7" i="39"/>
  <c r="CH6" i="39"/>
  <c r="CF6" i="39"/>
  <c r="CD6" i="39"/>
  <c r="CB6" i="39"/>
  <c r="BZ6" i="39"/>
  <c r="CH5" i="39"/>
  <c r="CF5" i="39"/>
  <c r="CD5" i="39"/>
  <c r="CB5" i="39"/>
  <c r="BZ5" i="39"/>
  <c r="CH4" i="39"/>
  <c r="CF4" i="39"/>
  <c r="CD4" i="39"/>
  <c r="CB4" i="39"/>
  <c r="BZ4" i="39"/>
  <c r="CG2" i="39"/>
  <c r="CG10" i="39" s="1"/>
  <c r="CC2" i="39"/>
  <c r="CA2" i="39" s="1"/>
  <c r="E99" i="47"/>
  <c r="AE4" i="48"/>
  <c r="O99" i="47" s="1"/>
  <c r="AC4" i="48"/>
  <c r="J99" i="47" s="1"/>
  <c r="AA4" i="48"/>
  <c r="H99" i="47" s="1"/>
  <c r="Y4" i="48"/>
  <c r="W4" i="48"/>
  <c r="U4" i="48"/>
  <c r="S4" i="48"/>
  <c r="J67" i="47" s="1"/>
  <c r="Q4" i="48"/>
  <c r="H67" i="47" s="1"/>
  <c r="O4" i="48"/>
  <c r="E67" i="47" s="1"/>
  <c r="M4" i="48"/>
  <c r="C67" i="47" s="1"/>
  <c r="K4" i="48"/>
  <c r="O67" i="47" s="1"/>
  <c r="I4" i="48"/>
  <c r="G4" i="48"/>
  <c r="E4" i="48"/>
  <c r="C4" i="48"/>
  <c r="C99" i="47" s="1"/>
  <c r="N67" i="47" l="1"/>
  <c r="D67" i="47"/>
  <c r="L99" i="47"/>
  <c r="G99" i="47"/>
  <c r="D99" i="47"/>
  <c r="I67" i="47"/>
  <c r="F99" i="47"/>
  <c r="N99" i="47"/>
  <c r="G67" i="47"/>
  <c r="M99" i="47"/>
  <c r="K99" i="47"/>
  <c r="I99" i="47"/>
  <c r="CA10" i="39"/>
  <c r="BY2" i="39"/>
  <c r="BY10" i="39" s="1"/>
  <c r="CC10" i="39"/>
  <c r="M67" i="47"/>
  <c r="L67" i="47"/>
  <c r="K67" i="47"/>
  <c r="F67" i="47"/>
  <c r="J292" i="44" l="1"/>
  <c r="J293" i="44"/>
  <c r="J294" i="44"/>
  <c r="J295" i="44"/>
  <c r="J298" i="44"/>
  <c r="J300" i="44"/>
  <c r="J301" i="44"/>
  <c r="J302" i="44"/>
  <c r="J304" i="44"/>
  <c r="J291" i="44"/>
  <c r="F293" i="44"/>
  <c r="F294" i="44"/>
  <c r="F295" i="44"/>
  <c r="F296" i="44"/>
  <c r="F298" i="44"/>
  <c r="F299" i="44"/>
  <c r="F303" i="44"/>
  <c r="F304" i="44"/>
  <c r="H292" i="44"/>
  <c r="H293" i="44"/>
  <c r="H294" i="44"/>
  <c r="H295" i="44"/>
  <c r="H296" i="44"/>
  <c r="H299" i="44"/>
  <c r="H300" i="44"/>
  <c r="H301" i="44"/>
  <c r="H302" i="44"/>
  <c r="H303" i="44"/>
  <c r="H304" i="44"/>
  <c r="H291" i="44"/>
  <c r="J243" i="44"/>
  <c r="J251" i="44"/>
  <c r="J255" i="44"/>
  <c r="H248" i="44"/>
  <c r="H252" i="44"/>
  <c r="H256" i="44"/>
  <c r="H244" i="44"/>
  <c r="F256" i="44"/>
  <c r="M259" i="42" l="1"/>
  <c r="M260" i="42"/>
  <c r="M261" i="42"/>
  <c r="M263" i="42"/>
  <c r="M264" i="42"/>
  <c r="M266" i="42"/>
  <c r="M268" i="42"/>
  <c r="M269" i="42"/>
  <c r="M270" i="42"/>
  <c r="M274" i="42"/>
  <c r="M277" i="42"/>
  <c r="M279" i="42"/>
  <c r="M283" i="42"/>
  <c r="M284" i="42"/>
  <c r="M258" i="42"/>
  <c r="E202" i="44"/>
  <c r="E304" i="44" s="1"/>
  <c r="E181" i="44"/>
  <c r="E292" i="44" s="1"/>
  <c r="E182" i="44"/>
  <c r="E293" i="44" s="1"/>
  <c r="E183" i="44"/>
  <c r="E294" i="44" s="1"/>
  <c r="E185" i="44"/>
  <c r="E295" i="44" s="1"/>
  <c r="E186" i="44"/>
  <c r="E296" i="44" s="1"/>
  <c r="E188" i="44"/>
  <c r="E297" i="44" s="1"/>
  <c r="E190" i="44"/>
  <c r="E298" i="44" s="1"/>
  <c r="E191" i="44"/>
  <c r="E299" i="44" s="1"/>
  <c r="E192" i="44"/>
  <c r="E300" i="44" s="1"/>
  <c r="E194" i="44"/>
  <c r="E301" i="44" s="1"/>
  <c r="E196" i="44"/>
  <c r="E302" i="44" s="1"/>
  <c r="E198" i="44"/>
  <c r="E303" i="44" s="1"/>
  <c r="E180" i="44"/>
  <c r="E291" i="44" s="1"/>
  <c r="E183" i="42" l="1"/>
  <c r="M134" i="44" s="1"/>
  <c r="E182" i="42"/>
  <c r="M132" i="44" s="1"/>
  <c r="G174" i="42"/>
  <c r="O134" i="44" s="1"/>
  <c r="G173" i="42"/>
  <c r="O132" i="44" s="1"/>
  <c r="F164" i="42"/>
  <c r="N134" i="44" s="1"/>
  <c r="F156" i="42"/>
  <c r="N132" i="44" s="1"/>
  <c r="Y132" i="35" l="1"/>
  <c r="W132" i="35"/>
  <c r="AD133" i="35"/>
  <c r="Y133" i="35"/>
  <c r="T133" i="35"/>
  <c r="F133" i="35"/>
  <c r="AS132" i="35"/>
  <c r="AQ132" i="35"/>
  <c r="AN132" i="35"/>
  <c r="AL132" i="35"/>
  <c r="AI132" i="35"/>
  <c r="AG132" i="35"/>
  <c r="AD132" i="35"/>
  <c r="AB132" i="35"/>
  <c r="T132" i="35"/>
  <c r="R132" i="35"/>
  <c r="M132" i="35"/>
  <c r="K132" i="35"/>
  <c r="F132" i="35"/>
  <c r="D132" i="35"/>
  <c r="H132" i="35" l="1"/>
  <c r="O132" i="35"/>
  <c r="AJ132" i="35"/>
  <c r="T134" i="35"/>
  <c r="AE132" i="35"/>
  <c r="Z132" i="35"/>
  <c r="AT132" i="35"/>
  <c r="AO132" i="35"/>
  <c r="S13" i="34"/>
  <c r="S14" i="34"/>
  <c r="S15" i="34"/>
  <c r="S16" i="34"/>
  <c r="S17" i="34"/>
  <c r="S18" i="34"/>
  <c r="S19" i="34"/>
  <c r="S20" i="34"/>
  <c r="S21" i="34"/>
  <c r="S22" i="34"/>
  <c r="S23" i="34"/>
  <c r="S24" i="34"/>
  <c r="S25" i="34"/>
  <c r="S26" i="34"/>
  <c r="S27" i="34"/>
  <c r="S28" i="34"/>
  <c r="S29" i="34"/>
  <c r="S30" i="34"/>
  <c r="S31" i="34"/>
  <c r="S32" i="34"/>
  <c r="S33" i="34"/>
  <c r="S34" i="34"/>
  <c r="S35" i="34"/>
  <c r="S36" i="34"/>
  <c r="S37" i="34"/>
  <c r="S38" i="34"/>
  <c r="S39" i="34"/>
  <c r="S40" i="34"/>
  <c r="S41" i="34"/>
  <c r="S42" i="34"/>
  <c r="S43" i="34"/>
  <c r="S44" i="34"/>
  <c r="S45" i="34"/>
  <c r="S46" i="34"/>
  <c r="S47" i="34"/>
  <c r="S48" i="34"/>
  <c r="S49" i="34"/>
  <c r="S50" i="34"/>
  <c r="S51" i="34"/>
  <c r="S52" i="34"/>
  <c r="S53" i="34"/>
  <c r="S54" i="34"/>
  <c r="S55" i="34"/>
  <c r="S56" i="34"/>
  <c r="S57" i="34"/>
  <c r="S58" i="34"/>
  <c r="S59" i="34"/>
  <c r="S60" i="34"/>
  <c r="S61" i="34"/>
  <c r="S62" i="34"/>
  <c r="S63" i="34"/>
  <c r="S64" i="34"/>
  <c r="S65" i="34"/>
  <c r="S66" i="34"/>
  <c r="S67" i="34"/>
  <c r="S68" i="34"/>
  <c r="S69" i="34"/>
  <c r="S70" i="34"/>
  <c r="S71" i="34"/>
  <c r="S72" i="34"/>
  <c r="S73" i="34"/>
  <c r="S74" i="34"/>
  <c r="S75" i="34"/>
  <c r="S76" i="34"/>
  <c r="S77" i="34"/>
  <c r="S78" i="34"/>
  <c r="S79" i="34"/>
  <c r="S80" i="34"/>
  <c r="S81" i="34"/>
  <c r="S82" i="34"/>
  <c r="S83" i="34"/>
  <c r="S84" i="34"/>
  <c r="S85" i="34"/>
  <c r="S86" i="34"/>
  <c r="S87" i="34"/>
  <c r="S88" i="34"/>
  <c r="S89" i="34"/>
  <c r="S90" i="34"/>
  <c r="S91" i="34"/>
  <c r="S92" i="34"/>
  <c r="S93" i="34"/>
  <c r="S94" i="34"/>
  <c r="S95" i="34"/>
  <c r="S96" i="34"/>
  <c r="S97" i="34"/>
  <c r="S98" i="34"/>
  <c r="S99" i="34"/>
  <c r="S100" i="34"/>
  <c r="S101" i="34"/>
  <c r="S102" i="34"/>
  <c r="S103" i="34"/>
  <c r="S104" i="34"/>
  <c r="S105" i="34"/>
  <c r="S106" i="34"/>
  <c r="S107" i="34"/>
  <c r="S108" i="34"/>
  <c r="S109" i="34"/>
  <c r="S110" i="34"/>
  <c r="S111" i="34"/>
  <c r="S112" i="34"/>
  <c r="S113" i="34"/>
  <c r="S114" i="34"/>
  <c r="S115" i="34"/>
  <c r="S116" i="34"/>
  <c r="S117" i="34"/>
  <c r="S118" i="34"/>
  <c r="S119" i="34"/>
  <c r="S120" i="34"/>
  <c r="S121" i="34"/>
  <c r="S122" i="34"/>
  <c r="S123" i="34"/>
  <c r="S124" i="34"/>
  <c r="S125" i="34"/>
  <c r="S126" i="34"/>
  <c r="S127" i="34"/>
  <c r="S128" i="34"/>
  <c r="S129" i="34"/>
  <c r="S130" i="34"/>
  <c r="S131" i="34"/>
  <c r="S132" i="34"/>
  <c r="S133" i="34"/>
  <c r="S134" i="34"/>
  <c r="S135" i="34"/>
  <c r="S136" i="34"/>
  <c r="S137" i="34"/>
  <c r="S138" i="34"/>
  <c r="S139" i="34"/>
  <c r="S140" i="34"/>
  <c r="S141" i="34"/>
  <c r="S142" i="34"/>
  <c r="S143" i="34"/>
  <c r="S144" i="34"/>
  <c r="S145" i="34"/>
  <c r="S146" i="34"/>
  <c r="S147" i="34"/>
  <c r="S148" i="34"/>
  <c r="S149" i="34"/>
  <c r="S150" i="34"/>
  <c r="S151" i="34"/>
  <c r="S152" i="34"/>
  <c r="S153" i="34"/>
  <c r="S154" i="34"/>
  <c r="S155" i="34"/>
  <c r="S156" i="34"/>
  <c r="S157" i="34"/>
  <c r="S158" i="34"/>
  <c r="S159" i="34"/>
  <c r="S160" i="34"/>
  <c r="S161" i="34"/>
  <c r="S162" i="34"/>
  <c r="S163" i="34"/>
  <c r="S164" i="34"/>
  <c r="S165" i="34"/>
  <c r="S166" i="34"/>
  <c r="S167" i="34"/>
  <c r="S168" i="34"/>
  <c r="S169" i="34"/>
  <c r="S170" i="34"/>
  <c r="S171" i="34"/>
  <c r="S172" i="34"/>
  <c r="S173" i="34"/>
  <c r="S174" i="34"/>
  <c r="S175" i="34"/>
  <c r="S176" i="34"/>
  <c r="S177" i="34"/>
  <c r="S178" i="34"/>
  <c r="S179" i="34"/>
  <c r="S180" i="34"/>
  <c r="S181" i="34"/>
  <c r="S182" i="34"/>
  <c r="S183" i="34"/>
  <c r="S184" i="34"/>
  <c r="S185" i="34"/>
  <c r="S186" i="34"/>
  <c r="S187" i="34"/>
  <c r="S188" i="34"/>
  <c r="S189" i="34"/>
  <c r="S190" i="34"/>
  <c r="S191" i="34"/>
  <c r="S192" i="34"/>
  <c r="S193" i="34"/>
  <c r="S194" i="34"/>
  <c r="S195" i="34"/>
  <c r="S196" i="34"/>
  <c r="S197" i="34"/>
  <c r="S198" i="34"/>
  <c r="S199" i="34"/>
  <c r="S200" i="34"/>
  <c r="S201" i="34"/>
  <c r="S202" i="34"/>
  <c r="S203" i="34"/>
  <c r="S204" i="34"/>
  <c r="S205" i="34"/>
  <c r="S206" i="34"/>
  <c r="S12" i="34"/>
  <c r="S5" i="34" l="1"/>
  <c r="J178" i="47"/>
  <c r="S8" i="34"/>
  <c r="S7" i="34"/>
  <c r="S6" i="34"/>
  <c r="S9" i="34"/>
  <c r="H170" i="47"/>
  <c r="H168" i="47"/>
  <c r="H169" i="47"/>
  <c r="A69" i="44"/>
  <c r="A57" i="44"/>
  <c r="A45" i="44"/>
  <c r="A33" i="44"/>
  <c r="B27" i="44"/>
  <c r="A22" i="44"/>
  <c r="A20" i="44"/>
  <c r="A19" i="44"/>
  <c r="A18" i="44"/>
  <c r="A16" i="44"/>
  <c r="AX242" i="35"/>
  <c r="P293" i="44" l="1"/>
  <c r="J169" i="47"/>
  <c r="D362" i="44"/>
  <c r="J170" i="47"/>
  <c r="D363" i="44"/>
  <c r="J168" i="47"/>
  <c r="E361" i="44" s="1"/>
  <c r="D361" i="44"/>
  <c r="I166" i="42"/>
  <c r="M34" i="44" l="1"/>
  <c r="E362" i="44"/>
  <c r="E365" i="44" s="1"/>
  <c r="M35" i="44"/>
  <c r="E363" i="44"/>
  <c r="P135" i="44"/>
  <c r="P133" i="44" s="1"/>
  <c r="AJ6" i="44"/>
  <c r="J191" i="47"/>
  <c r="L13" i="34"/>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L43" i="34"/>
  <c r="L44" i="34"/>
  <c r="L45" i="34"/>
  <c r="L46" i="34"/>
  <c r="L47" i="34"/>
  <c r="L48" i="34"/>
  <c r="L49" i="34"/>
  <c r="L50" i="34"/>
  <c r="L51" i="34"/>
  <c r="L52" i="34"/>
  <c r="L53" i="34"/>
  <c r="L54" i="34"/>
  <c r="L55" i="34"/>
  <c r="L56" i="34"/>
  <c r="L57" i="34"/>
  <c r="L58" i="34"/>
  <c r="L59" i="34"/>
  <c r="L60" i="34"/>
  <c r="L61" i="34"/>
  <c r="L62" i="34"/>
  <c r="L63" i="34"/>
  <c r="L64" i="34"/>
  <c r="L65" i="34"/>
  <c r="L66" i="34"/>
  <c r="L67" i="34"/>
  <c r="L68" i="34"/>
  <c r="L69" i="34"/>
  <c r="L70" i="34"/>
  <c r="L71" i="34"/>
  <c r="L72" i="34"/>
  <c r="L73" i="34"/>
  <c r="L74" i="34"/>
  <c r="L75" i="34"/>
  <c r="L76" i="34"/>
  <c r="L77" i="34"/>
  <c r="L78" i="34"/>
  <c r="L79" i="34"/>
  <c r="L80" i="34"/>
  <c r="L81" i="34"/>
  <c r="L82" i="34"/>
  <c r="L83" i="34"/>
  <c r="L84" i="34"/>
  <c r="L85" i="34"/>
  <c r="L86" i="34"/>
  <c r="L87" i="34"/>
  <c r="L88" i="34"/>
  <c r="L89" i="34"/>
  <c r="L90" i="34"/>
  <c r="L91" i="34"/>
  <c r="L92" i="34"/>
  <c r="L93" i="34"/>
  <c r="L94" i="34"/>
  <c r="L95" i="34"/>
  <c r="L96" i="34"/>
  <c r="L97" i="34"/>
  <c r="L98" i="34"/>
  <c r="L99" i="34"/>
  <c r="L100" i="34"/>
  <c r="L101" i="34"/>
  <c r="L102" i="34"/>
  <c r="L103" i="34"/>
  <c r="L104" i="34"/>
  <c r="L105" i="34"/>
  <c r="L106" i="34"/>
  <c r="L107" i="34"/>
  <c r="L108" i="34"/>
  <c r="L109" i="34"/>
  <c r="L110" i="34"/>
  <c r="L111" i="34"/>
  <c r="L112" i="34"/>
  <c r="L113" i="34"/>
  <c r="L114" i="34"/>
  <c r="L115" i="34"/>
  <c r="L116" i="34"/>
  <c r="L117" i="34"/>
  <c r="L118" i="34"/>
  <c r="L119" i="34"/>
  <c r="L120" i="34"/>
  <c r="L121" i="34"/>
  <c r="L122" i="34"/>
  <c r="L123" i="34"/>
  <c r="L124" i="34"/>
  <c r="L125" i="34"/>
  <c r="L126" i="34"/>
  <c r="L127" i="34"/>
  <c r="L128" i="34"/>
  <c r="L129" i="34"/>
  <c r="L130" i="34"/>
  <c r="L131" i="34"/>
  <c r="L132" i="34"/>
  <c r="L133" i="34"/>
  <c r="L134" i="34"/>
  <c r="L135" i="34"/>
  <c r="L136" i="34"/>
  <c r="L137" i="34"/>
  <c r="L138" i="34"/>
  <c r="L139" i="34"/>
  <c r="L140" i="34"/>
  <c r="L141" i="34"/>
  <c r="L142" i="34"/>
  <c r="L143" i="34"/>
  <c r="L144" i="34"/>
  <c r="L145" i="34"/>
  <c r="L146" i="34"/>
  <c r="L147" i="34"/>
  <c r="L148" i="34"/>
  <c r="L149" i="34"/>
  <c r="L150" i="34"/>
  <c r="L151" i="34"/>
  <c r="L152" i="34"/>
  <c r="L153" i="34"/>
  <c r="L154" i="34"/>
  <c r="L155" i="34"/>
  <c r="L156" i="34"/>
  <c r="L157" i="34"/>
  <c r="L158" i="34"/>
  <c r="L159" i="34"/>
  <c r="L160" i="34"/>
  <c r="L161" i="34"/>
  <c r="L162" i="34"/>
  <c r="L163" i="34"/>
  <c r="L164" i="34"/>
  <c r="L165" i="34"/>
  <c r="L166" i="34"/>
  <c r="L167" i="34"/>
  <c r="L168" i="34"/>
  <c r="L169" i="34"/>
  <c r="L170" i="34"/>
  <c r="L171" i="34"/>
  <c r="L172" i="34"/>
  <c r="L173" i="34"/>
  <c r="L174" i="34"/>
  <c r="L175" i="34"/>
  <c r="L176" i="34"/>
  <c r="L177" i="34"/>
  <c r="L178" i="34"/>
  <c r="L179"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5" i="34" s="1"/>
  <c r="L12" i="34"/>
  <c r="K13" i="34"/>
  <c r="K14" i="34"/>
  <c r="K15" i="34"/>
  <c r="K16" i="34"/>
  <c r="K17" i="34"/>
  <c r="K18" i="34"/>
  <c r="K19" i="34"/>
  <c r="K20" i="34"/>
  <c r="K21" i="34"/>
  <c r="K22" i="34"/>
  <c r="K23" i="34"/>
  <c r="K24" i="34"/>
  <c r="K25" i="34"/>
  <c r="K26" i="34"/>
  <c r="K27" i="34"/>
  <c r="K28" i="34"/>
  <c r="K29" i="34"/>
  <c r="K30" i="34"/>
  <c r="K31" i="34"/>
  <c r="K32" i="34"/>
  <c r="K33" i="34"/>
  <c r="K34" i="34"/>
  <c r="K35" i="34"/>
  <c r="K36" i="34"/>
  <c r="K37" i="34"/>
  <c r="K38" i="34"/>
  <c r="K39" i="34"/>
  <c r="K40" i="34"/>
  <c r="K41" i="34"/>
  <c r="K42" i="34"/>
  <c r="K43" i="34"/>
  <c r="K44" i="34"/>
  <c r="K45" i="34"/>
  <c r="K46" i="34"/>
  <c r="K47" i="34"/>
  <c r="K48" i="34"/>
  <c r="K49" i="34"/>
  <c r="K50" i="34"/>
  <c r="K51" i="34"/>
  <c r="K52" i="34"/>
  <c r="K53" i="34"/>
  <c r="K54" i="34"/>
  <c r="K55" i="34"/>
  <c r="K56" i="34"/>
  <c r="K57" i="34"/>
  <c r="K58" i="34"/>
  <c r="K59" i="34"/>
  <c r="K60" i="34"/>
  <c r="K61" i="34"/>
  <c r="K62" i="34"/>
  <c r="K63" i="34"/>
  <c r="K64" i="34"/>
  <c r="K65" i="34"/>
  <c r="K66" i="34"/>
  <c r="K67" i="34"/>
  <c r="K68" i="34"/>
  <c r="K69" i="34"/>
  <c r="K70" i="34"/>
  <c r="K71" i="34"/>
  <c r="K72" i="34"/>
  <c r="K73" i="34"/>
  <c r="K74" i="34"/>
  <c r="K75" i="34"/>
  <c r="K76" i="34"/>
  <c r="K77" i="34"/>
  <c r="K78" i="34"/>
  <c r="K79" i="34"/>
  <c r="K80" i="34"/>
  <c r="K81" i="34"/>
  <c r="K82" i="34"/>
  <c r="K83" i="34"/>
  <c r="K84" i="34"/>
  <c r="K85" i="34"/>
  <c r="K86" i="34"/>
  <c r="K87" i="34"/>
  <c r="K88" i="34"/>
  <c r="K89" i="34"/>
  <c r="K90" i="34"/>
  <c r="K91" i="34"/>
  <c r="K92" i="34"/>
  <c r="K93" i="34"/>
  <c r="K94" i="34"/>
  <c r="K95" i="34"/>
  <c r="K96" i="34"/>
  <c r="K97" i="34"/>
  <c r="K98" i="34"/>
  <c r="K99" i="34"/>
  <c r="K100" i="34"/>
  <c r="K101" i="34"/>
  <c r="K102" i="34"/>
  <c r="K103" i="34"/>
  <c r="K104" i="34"/>
  <c r="K105" i="34"/>
  <c r="K106" i="34"/>
  <c r="K107" i="34"/>
  <c r="K108" i="34"/>
  <c r="K109" i="34"/>
  <c r="K110" i="34"/>
  <c r="K111" i="34"/>
  <c r="K112" i="34"/>
  <c r="K113" i="34"/>
  <c r="K114" i="34"/>
  <c r="K115" i="34"/>
  <c r="K116" i="34"/>
  <c r="K117" i="34"/>
  <c r="K118" i="34"/>
  <c r="K119" i="34"/>
  <c r="K120" i="34"/>
  <c r="K121" i="34"/>
  <c r="K122" i="34"/>
  <c r="K123" i="34"/>
  <c r="K124" i="34"/>
  <c r="K125" i="34"/>
  <c r="K126" i="34"/>
  <c r="K127" i="34"/>
  <c r="K128" i="34"/>
  <c r="K129" i="34"/>
  <c r="K130" i="34"/>
  <c r="K131" i="34"/>
  <c r="K132" i="34"/>
  <c r="K133" i="34"/>
  <c r="K134" i="34"/>
  <c r="K135" i="34"/>
  <c r="K136" i="34"/>
  <c r="K137" i="34"/>
  <c r="K138" i="34"/>
  <c r="K139" i="34"/>
  <c r="K140" i="34"/>
  <c r="K141" i="34"/>
  <c r="K142" i="34"/>
  <c r="K143" i="34"/>
  <c r="K144" i="34"/>
  <c r="K145" i="34"/>
  <c r="K146" i="34"/>
  <c r="K147" i="34"/>
  <c r="K148" i="34"/>
  <c r="K149" i="34"/>
  <c r="K150" i="34"/>
  <c r="K151" i="34"/>
  <c r="K152" i="34"/>
  <c r="K153" i="34"/>
  <c r="K154" i="34"/>
  <c r="K155" i="34"/>
  <c r="K156" i="34"/>
  <c r="K157" i="34"/>
  <c r="K158" i="34"/>
  <c r="K159" i="34"/>
  <c r="K160" i="34"/>
  <c r="K161" i="34"/>
  <c r="K162" i="34"/>
  <c r="K163" i="34"/>
  <c r="K164" i="34"/>
  <c r="K165" i="34"/>
  <c r="K166" i="34"/>
  <c r="K167" i="34"/>
  <c r="K168" i="34"/>
  <c r="K169" i="34"/>
  <c r="K170" i="34"/>
  <c r="K171" i="34"/>
  <c r="K172" i="34"/>
  <c r="K173" i="34"/>
  <c r="K174" i="34"/>
  <c r="K175" i="34"/>
  <c r="K176" i="34"/>
  <c r="K177" i="34"/>
  <c r="K178" i="34"/>
  <c r="K179" i="34"/>
  <c r="K180" i="34"/>
  <c r="K181" i="34"/>
  <c r="K182" i="34"/>
  <c r="K183" i="34"/>
  <c r="K184" i="34"/>
  <c r="K185" i="34"/>
  <c r="K186" i="34"/>
  <c r="K187" i="34"/>
  <c r="K188" i="34"/>
  <c r="K189" i="34"/>
  <c r="K190" i="34"/>
  <c r="K191" i="34"/>
  <c r="K192" i="34"/>
  <c r="K193" i="34"/>
  <c r="K194" i="34"/>
  <c r="K195" i="34"/>
  <c r="K196" i="34"/>
  <c r="K197" i="34"/>
  <c r="K198" i="34"/>
  <c r="K199" i="34"/>
  <c r="K200" i="34"/>
  <c r="K201" i="34"/>
  <c r="K202" i="34"/>
  <c r="K203" i="34"/>
  <c r="K204" i="34"/>
  <c r="K205" i="34"/>
  <c r="K206" i="34"/>
  <c r="K5" i="34" s="1"/>
  <c r="K12" i="34"/>
  <c r="J29" i="43"/>
  <c r="H357" i="42"/>
  <c r="H354" i="42"/>
  <c r="H352" i="42"/>
  <c r="H350" i="42"/>
  <c r="I244" i="44" s="1"/>
  <c r="J25" i="43"/>
  <c r="F350" i="42"/>
  <c r="F352" i="42"/>
  <c r="M37" i="44" l="1"/>
  <c r="J37" i="43"/>
  <c r="M17" i="43"/>
  <c r="I248" i="44"/>
  <c r="M19" i="43"/>
  <c r="I256" i="44"/>
  <c r="M18" i="43"/>
  <c r="I252" i="44"/>
  <c r="M16" i="43"/>
  <c r="B28" i="44"/>
  <c r="K7" i="34"/>
  <c r="K8" i="34"/>
  <c r="L6" i="34"/>
  <c r="K6" i="34"/>
  <c r="L7" i="34"/>
  <c r="L8" i="34"/>
  <c r="O20" i="44"/>
  <c r="K19" i="44"/>
  <c r="O19" i="44"/>
  <c r="N19" i="44"/>
  <c r="M19" i="44"/>
  <c r="L19" i="44"/>
  <c r="G314" i="42"/>
  <c r="K19" i="43"/>
  <c r="K18" i="43"/>
  <c r="K16" i="43"/>
  <c r="K17" i="43"/>
  <c r="J147" i="42"/>
  <c r="N20" i="44" l="1"/>
  <c r="M20" i="44"/>
  <c r="L20" i="44"/>
  <c r="O21" i="44"/>
  <c r="K20" i="44"/>
  <c r="G360" i="42"/>
  <c r="AJ5" i="44"/>
  <c r="L23" i="42"/>
  <c r="I118" i="44" s="1"/>
  <c r="I23" i="42"/>
  <c r="F118" i="44" s="1"/>
  <c r="L25" i="42"/>
  <c r="I120" i="44" s="1"/>
  <c r="I25" i="42"/>
  <c r="F120" i="44" s="1"/>
  <c r="L24" i="42"/>
  <c r="I119" i="44" s="1"/>
  <c r="L22" i="42"/>
  <c r="I117" i="44" s="1"/>
  <c r="I24" i="42"/>
  <c r="F119" i="44" s="1"/>
  <c r="L21" i="42"/>
  <c r="I22" i="42"/>
  <c r="F117" i="44" s="1"/>
  <c r="I21" i="42"/>
  <c r="F140" i="42"/>
  <c r="F138" i="42"/>
  <c r="I8" i="39"/>
  <c r="BG8" i="39"/>
  <c r="AW8" i="39"/>
  <c r="AP9" i="41"/>
  <c r="F103" i="42" s="1"/>
  <c r="F112" i="42" s="1"/>
  <c r="F119" i="42" s="1"/>
  <c r="AM9" i="41"/>
  <c r="E103" i="42" s="1"/>
  <c r="E112" i="42" s="1"/>
  <c r="E119" i="42" s="1"/>
  <c r="AJ9" i="41"/>
  <c r="D103" i="42" s="1"/>
  <c r="D112" i="42" s="1"/>
  <c r="D119" i="42" s="1"/>
  <c r="AF9" i="41"/>
  <c r="AC9" i="41"/>
  <c r="Z9" i="41"/>
  <c r="W9" i="41"/>
  <c r="U9" i="41"/>
  <c r="Q9" i="41"/>
  <c r="M9" i="41"/>
  <c r="K9" i="41"/>
  <c r="I9" i="41"/>
  <c r="G9" i="41"/>
  <c r="E9" i="41"/>
  <c r="C9" i="41"/>
  <c r="BV3" i="34"/>
  <c r="BW3" i="34" s="1"/>
  <c r="BO3" i="34"/>
  <c r="BP3" i="34" s="1"/>
  <c r="BH3" i="34"/>
  <c r="BI3" i="34" s="1"/>
  <c r="AU3" i="34"/>
  <c r="AA3" i="34"/>
  <c r="AC3" i="34" s="1"/>
  <c r="AE3" i="34" s="1"/>
  <c r="Z3" i="34"/>
  <c r="AB3" i="34" s="1"/>
  <c r="H3" i="34"/>
  <c r="I3" i="34" s="1"/>
  <c r="Q56" i="47" l="1"/>
  <c r="L53" i="42"/>
  <c r="I123" i="44" s="1"/>
  <c r="L52" i="42"/>
  <c r="L51" i="42"/>
  <c r="I122" i="44" s="1"/>
  <c r="L50" i="42"/>
  <c r="I53" i="42"/>
  <c r="F123" i="44" s="1"/>
  <c r="I52" i="42"/>
  <c r="I50" i="42"/>
  <c r="I51" i="42"/>
  <c r="F122" i="44" s="1"/>
  <c r="I116" i="44"/>
  <c r="F116" i="44"/>
  <c r="H103" i="42"/>
  <c r="H112" i="42" s="1"/>
  <c r="H119" i="42" s="1"/>
  <c r="I103" i="42"/>
  <c r="I112" i="42" s="1"/>
  <c r="I119" i="42" s="1"/>
  <c r="C103" i="42"/>
  <c r="C112" i="42" s="1"/>
  <c r="C119" i="42" s="1"/>
  <c r="R56" i="47"/>
  <c r="N123" i="44"/>
  <c r="K21" i="44"/>
  <c r="N21" i="44"/>
  <c r="M21" i="44"/>
  <c r="L21" i="44"/>
  <c r="O22" i="44"/>
  <c r="D350" i="42"/>
  <c r="F244" i="44" s="1"/>
  <c r="D352" i="42"/>
  <c r="F248" i="44" s="1"/>
  <c r="E3" i="42"/>
  <c r="K14" i="43"/>
  <c r="L14" i="43" s="1"/>
  <c r="J22" i="42"/>
  <c r="K21" i="42"/>
  <c r="J23" i="42"/>
  <c r="J25" i="42"/>
  <c r="K22" i="42"/>
  <c r="H117" i="44" s="1"/>
  <c r="K23" i="42"/>
  <c r="H118" i="44" s="1"/>
  <c r="J24" i="42"/>
  <c r="K25" i="42"/>
  <c r="H120" i="44" s="1"/>
  <c r="K24" i="42"/>
  <c r="H119" i="44" s="1"/>
  <c r="J21" i="42"/>
  <c r="E357" i="42" l="1"/>
  <c r="G256" i="44" s="1"/>
  <c r="G198" i="42"/>
  <c r="M21" i="42"/>
  <c r="J53" i="42"/>
  <c r="G123" i="44" s="1"/>
  <c r="J52" i="42"/>
  <c r="J51" i="42"/>
  <c r="G122" i="44" s="1"/>
  <c r="J50" i="42"/>
  <c r="K53" i="42"/>
  <c r="H123" i="44" s="1"/>
  <c r="K52" i="42"/>
  <c r="K51" i="42"/>
  <c r="H122" i="44" s="1"/>
  <c r="K50" i="42"/>
  <c r="G117" i="44"/>
  <c r="J117" i="44" s="1"/>
  <c r="M22" i="42"/>
  <c r="G120" i="44"/>
  <c r="J120" i="44" s="1"/>
  <c r="M25" i="42"/>
  <c r="G118" i="44"/>
  <c r="J118" i="44" s="1"/>
  <c r="M23" i="42"/>
  <c r="G119" i="44"/>
  <c r="J119" i="44" s="1"/>
  <c r="M24" i="42"/>
  <c r="H116" i="44"/>
  <c r="G116" i="44"/>
  <c r="S114" i="35"/>
  <c r="O123" i="44"/>
  <c r="M22" i="44"/>
  <c r="O23" i="44"/>
  <c r="K22" i="44"/>
  <c r="L22" i="44"/>
  <c r="N22" i="44"/>
  <c r="D360" i="42"/>
  <c r="E352" i="42"/>
  <c r="E350" i="42"/>
  <c r="G244" i="44" s="1"/>
  <c r="C3" i="42"/>
  <c r="C354" i="42" s="1"/>
  <c r="M52" i="42" l="1"/>
  <c r="J116" i="44"/>
  <c r="M50" i="42"/>
  <c r="M53" i="42" s="1"/>
  <c r="J123" i="44" s="1"/>
  <c r="M51" i="42"/>
  <c r="J122" i="44" s="1"/>
  <c r="D354" i="42"/>
  <c r="F252" i="44" s="1"/>
  <c r="G248" i="44"/>
  <c r="K23" i="44"/>
  <c r="L23" i="44"/>
  <c r="N23" i="44"/>
  <c r="M23" i="44"/>
  <c r="O24" i="44"/>
  <c r="C352" i="42"/>
  <c r="C350" i="42"/>
  <c r="Y117" i="42"/>
  <c r="AA117" i="42" s="1"/>
  <c r="F255" i="44"/>
  <c r="E255" i="44"/>
  <c r="W271" i="42"/>
  <c r="W270" i="42"/>
  <c r="W269" i="42"/>
  <c r="W268" i="42"/>
  <c r="W267" i="42"/>
  <c r="W266" i="42"/>
  <c r="W265" i="42"/>
  <c r="W262" i="42"/>
  <c r="W261" i="42"/>
  <c r="W260" i="42"/>
  <c r="W259" i="42"/>
  <c r="W258" i="42"/>
  <c r="V259" i="42"/>
  <c r="V260" i="42"/>
  <c r="V261" i="42"/>
  <c r="V262" i="42"/>
  <c r="V263" i="42"/>
  <c r="V264" i="42"/>
  <c r="V265" i="42"/>
  <c r="V266" i="42"/>
  <c r="V267" i="42"/>
  <c r="V268" i="42"/>
  <c r="V269" i="42"/>
  <c r="V270" i="42"/>
  <c r="V271" i="42"/>
  <c r="V258" i="42"/>
  <c r="G266" i="42"/>
  <c r="F188" i="44" s="1"/>
  <c r="W263" i="42"/>
  <c r="G356" i="42" l="1"/>
  <c r="H255" i="44" s="1"/>
  <c r="W264" i="42"/>
  <c r="W273" i="42" s="1"/>
  <c r="G255" i="42" s="1"/>
  <c r="D353" i="42" s="1"/>
  <c r="A228" i="44"/>
  <c r="M24" i="44"/>
  <c r="O26" i="44"/>
  <c r="O25" i="44"/>
  <c r="K24" i="44"/>
  <c r="N24" i="44"/>
  <c r="L24" i="44"/>
  <c r="W274" i="42"/>
  <c r="B142" i="42"/>
  <c r="B141" i="42"/>
  <c r="F141" i="42"/>
  <c r="F137" i="42"/>
  <c r="F136" i="42"/>
  <c r="E136" i="42"/>
  <c r="F139" i="42"/>
  <c r="AN1062" i="41"/>
  <c r="AN1063" i="41"/>
  <c r="AN1064" i="41"/>
  <c r="AN1065" i="41"/>
  <c r="AN1066" i="41"/>
  <c r="AN1067" i="41"/>
  <c r="AN1068" i="41"/>
  <c r="AN1069" i="41"/>
  <c r="AN1070" i="41"/>
  <c r="AN1071" i="41"/>
  <c r="AN1072" i="41"/>
  <c r="AN1073" i="41"/>
  <c r="AN1074" i="41"/>
  <c r="AN1075" i="41"/>
  <c r="AN1076" i="41"/>
  <c r="AK1062" i="41"/>
  <c r="AK1063" i="41"/>
  <c r="AK1064" i="41"/>
  <c r="AQ1040" i="41"/>
  <c r="AQ1039" i="41"/>
  <c r="AQ1038" i="41"/>
  <c r="AQ1037" i="41"/>
  <c r="AQ1036" i="41"/>
  <c r="AQ1035" i="41"/>
  <c r="AQ1034" i="41"/>
  <c r="AQ1033" i="41"/>
  <c r="AQ1032" i="41"/>
  <c r="AQ1031" i="41"/>
  <c r="AQ1030" i="41"/>
  <c r="AQ1029" i="41"/>
  <c r="AQ1028" i="41"/>
  <c r="AQ1027" i="41"/>
  <c r="AQ1026" i="41"/>
  <c r="AQ1025" i="41"/>
  <c r="AQ1024" i="41"/>
  <c r="AQ1023" i="41"/>
  <c r="AQ1022" i="41"/>
  <c r="AQ1021" i="41"/>
  <c r="AQ1020" i="41"/>
  <c r="AQ5" i="41" s="1"/>
  <c r="AQ1019" i="41"/>
  <c r="AQ1018" i="41"/>
  <c r="AQ1017" i="41"/>
  <c r="AQ1016" i="41"/>
  <c r="AQ1015" i="41"/>
  <c r="AQ1014" i="41"/>
  <c r="AQ1013" i="41"/>
  <c r="AQ1012" i="41"/>
  <c r="AQ1011" i="41"/>
  <c r="AQ1010" i="41"/>
  <c r="AQ1009" i="41"/>
  <c r="AQ1008" i="41"/>
  <c r="AQ1007" i="41"/>
  <c r="AQ1006" i="41"/>
  <c r="AQ1005" i="41"/>
  <c r="AQ1004" i="41"/>
  <c r="AQ1003" i="41"/>
  <c r="AQ1002" i="41"/>
  <c r="AQ1001" i="41"/>
  <c r="AQ1000" i="41"/>
  <c r="AQ999" i="41"/>
  <c r="AQ998" i="41"/>
  <c r="AQ997" i="41"/>
  <c r="AQ996" i="41"/>
  <c r="AQ995" i="41"/>
  <c r="AQ994" i="41"/>
  <c r="AQ993" i="41"/>
  <c r="AQ992" i="41"/>
  <c r="AQ991" i="41"/>
  <c r="AQ990" i="41"/>
  <c r="AQ989" i="41"/>
  <c r="AQ988" i="41"/>
  <c r="AQ987" i="41"/>
  <c r="AQ986" i="41"/>
  <c r="AQ985" i="41"/>
  <c r="AQ984" i="41"/>
  <c r="AQ983" i="41"/>
  <c r="AQ982" i="41"/>
  <c r="AQ981" i="41"/>
  <c r="AQ980" i="41"/>
  <c r="AQ979" i="41"/>
  <c r="AQ978" i="41"/>
  <c r="AQ977" i="41"/>
  <c r="AQ976" i="41"/>
  <c r="AQ975" i="41"/>
  <c r="AQ974" i="41"/>
  <c r="AQ973" i="41"/>
  <c r="AQ972" i="41"/>
  <c r="AQ971" i="41"/>
  <c r="AQ970" i="41"/>
  <c r="AQ969" i="41"/>
  <c r="AQ968" i="41"/>
  <c r="AQ967" i="41"/>
  <c r="AQ966" i="41"/>
  <c r="AQ965" i="41"/>
  <c r="AQ964" i="41"/>
  <c r="AQ963" i="41"/>
  <c r="AQ962" i="41"/>
  <c r="AQ961" i="41"/>
  <c r="AQ960" i="41"/>
  <c r="AQ959" i="41"/>
  <c r="AQ958" i="41"/>
  <c r="AQ957" i="41"/>
  <c r="AQ956" i="41"/>
  <c r="AQ955" i="41"/>
  <c r="AQ954" i="41"/>
  <c r="AQ953" i="41"/>
  <c r="AQ952" i="41"/>
  <c r="AQ951" i="41"/>
  <c r="AQ950" i="41"/>
  <c r="AQ949" i="41"/>
  <c r="AQ948" i="41"/>
  <c r="AQ947" i="41"/>
  <c r="AQ946" i="41"/>
  <c r="AQ945" i="41"/>
  <c r="AQ944" i="41"/>
  <c r="AQ943" i="41"/>
  <c r="AQ942" i="41"/>
  <c r="AQ941" i="41"/>
  <c r="AQ940" i="41"/>
  <c r="AQ939" i="41"/>
  <c r="AQ938" i="41"/>
  <c r="AQ937" i="41"/>
  <c r="AQ936" i="41"/>
  <c r="AQ935" i="41"/>
  <c r="AQ934" i="41"/>
  <c r="AQ933" i="41"/>
  <c r="AQ932" i="41"/>
  <c r="AQ931" i="41"/>
  <c r="AQ930" i="41"/>
  <c r="AQ929" i="41"/>
  <c r="AQ928" i="41"/>
  <c r="AQ927" i="41"/>
  <c r="AQ926" i="41"/>
  <c r="AQ925" i="41"/>
  <c r="AQ924" i="41"/>
  <c r="AQ923" i="41"/>
  <c r="AQ922" i="41"/>
  <c r="AQ921" i="41"/>
  <c r="AQ920" i="41"/>
  <c r="AQ919" i="41"/>
  <c r="AQ918" i="41"/>
  <c r="AQ917" i="41"/>
  <c r="AQ916" i="41"/>
  <c r="AQ915" i="41"/>
  <c r="AQ914" i="41"/>
  <c r="AQ913" i="41"/>
  <c r="AQ912" i="41"/>
  <c r="AQ911" i="41"/>
  <c r="AQ910" i="41"/>
  <c r="AQ909" i="41"/>
  <c r="AQ908" i="41"/>
  <c r="AQ907" i="41"/>
  <c r="AQ906" i="41"/>
  <c r="AQ905" i="41"/>
  <c r="AQ904" i="41"/>
  <c r="AQ903" i="41"/>
  <c r="AQ902" i="41"/>
  <c r="AQ901" i="41"/>
  <c r="AQ900" i="41"/>
  <c r="AQ899" i="41"/>
  <c r="AQ898" i="41"/>
  <c r="AQ897" i="41"/>
  <c r="AQ896" i="41"/>
  <c r="AQ895" i="41"/>
  <c r="AQ894" i="41"/>
  <c r="AQ893" i="41"/>
  <c r="AQ892" i="41"/>
  <c r="AQ891" i="41"/>
  <c r="AQ890" i="41"/>
  <c r="AQ889" i="41"/>
  <c r="AQ888" i="41"/>
  <c r="AQ887" i="41"/>
  <c r="AQ886" i="41"/>
  <c r="AQ885" i="41"/>
  <c r="AQ884" i="41"/>
  <c r="AQ883" i="41"/>
  <c r="AQ882" i="41"/>
  <c r="AQ881" i="41"/>
  <c r="AQ880" i="41"/>
  <c r="AQ879" i="41"/>
  <c r="AQ878" i="41"/>
  <c r="AQ877" i="41"/>
  <c r="AQ876" i="41"/>
  <c r="AQ875" i="41"/>
  <c r="AQ874" i="41"/>
  <c r="AQ873" i="41"/>
  <c r="AQ872" i="41"/>
  <c r="AQ871" i="41"/>
  <c r="AQ870" i="41"/>
  <c r="AQ869" i="41"/>
  <c r="AQ868" i="41"/>
  <c r="AQ867" i="41"/>
  <c r="AQ866" i="41"/>
  <c r="AQ865" i="41"/>
  <c r="AQ864" i="41"/>
  <c r="AQ863" i="41"/>
  <c r="AQ862" i="41"/>
  <c r="AQ861" i="41"/>
  <c r="AQ860" i="41"/>
  <c r="AQ859" i="41"/>
  <c r="AQ858" i="41"/>
  <c r="AQ857" i="41"/>
  <c r="AQ856" i="41"/>
  <c r="AQ855" i="41"/>
  <c r="AQ854" i="41"/>
  <c r="AQ853" i="41"/>
  <c r="AQ852" i="41"/>
  <c r="AQ851" i="41"/>
  <c r="AQ850" i="41"/>
  <c r="AQ849" i="41"/>
  <c r="AQ848" i="41"/>
  <c r="AQ847" i="41"/>
  <c r="AQ846" i="41"/>
  <c r="AQ845" i="41"/>
  <c r="AQ844" i="41"/>
  <c r="AQ843" i="41"/>
  <c r="AQ842" i="41"/>
  <c r="AQ841" i="41"/>
  <c r="AQ840" i="41"/>
  <c r="AQ839" i="41"/>
  <c r="AQ838" i="41"/>
  <c r="AQ837" i="41"/>
  <c r="AQ836" i="41"/>
  <c r="AQ835" i="41"/>
  <c r="AQ834" i="41"/>
  <c r="AQ833" i="41"/>
  <c r="AQ832" i="41"/>
  <c r="AQ831" i="41"/>
  <c r="AQ830" i="41"/>
  <c r="AQ829" i="41"/>
  <c r="AQ828" i="41"/>
  <c r="AQ827" i="41"/>
  <c r="AQ826" i="41"/>
  <c r="AQ825" i="41"/>
  <c r="AQ824" i="41"/>
  <c r="AQ823" i="41"/>
  <c r="AQ822" i="41"/>
  <c r="AQ821" i="41"/>
  <c r="AQ820" i="41"/>
  <c r="AQ819" i="41"/>
  <c r="AQ818" i="41"/>
  <c r="AQ817" i="41"/>
  <c r="AQ816" i="41"/>
  <c r="AQ815" i="41"/>
  <c r="AQ814" i="41"/>
  <c r="AQ813" i="41"/>
  <c r="AQ812" i="41"/>
  <c r="AQ811" i="41"/>
  <c r="AQ810" i="41"/>
  <c r="AQ809" i="41"/>
  <c r="AQ808" i="41"/>
  <c r="AQ807" i="41"/>
  <c r="AQ806" i="41"/>
  <c r="AQ805" i="41"/>
  <c r="AQ804" i="41"/>
  <c r="AQ803" i="41"/>
  <c r="AQ802" i="41"/>
  <c r="AQ801" i="41"/>
  <c r="AQ800" i="41"/>
  <c r="AQ799" i="41"/>
  <c r="AQ798" i="41"/>
  <c r="AQ797" i="41"/>
  <c r="AQ796" i="41"/>
  <c r="AQ795" i="41"/>
  <c r="AQ794" i="41"/>
  <c r="AQ793" i="41"/>
  <c r="AQ792" i="41"/>
  <c r="AQ791" i="41"/>
  <c r="AQ790" i="41"/>
  <c r="AQ789" i="41"/>
  <c r="AQ788" i="41"/>
  <c r="AQ787" i="41"/>
  <c r="AQ786" i="41"/>
  <c r="AQ785" i="41"/>
  <c r="AQ784" i="41"/>
  <c r="AQ783" i="41"/>
  <c r="AQ782" i="41"/>
  <c r="AQ781" i="41"/>
  <c r="AQ780" i="41"/>
  <c r="AQ779" i="41"/>
  <c r="AQ778" i="41"/>
  <c r="AQ777" i="41"/>
  <c r="AQ776" i="41"/>
  <c r="AQ775" i="41"/>
  <c r="AQ774" i="41"/>
  <c r="AQ773" i="41"/>
  <c r="AQ772" i="41"/>
  <c r="AQ771" i="41"/>
  <c r="AQ770" i="41"/>
  <c r="AQ769" i="41"/>
  <c r="AQ768" i="41"/>
  <c r="AQ767" i="41"/>
  <c r="AQ766" i="41"/>
  <c r="AQ765" i="41"/>
  <c r="AQ764" i="41"/>
  <c r="AQ763" i="41"/>
  <c r="AQ762" i="41"/>
  <c r="AQ761" i="41"/>
  <c r="AQ760" i="41"/>
  <c r="AQ759" i="41"/>
  <c r="AQ758" i="41"/>
  <c r="AQ757" i="41"/>
  <c r="AQ756" i="41"/>
  <c r="AQ755" i="41"/>
  <c r="AQ754" i="41"/>
  <c r="AQ753" i="41"/>
  <c r="AQ752" i="41"/>
  <c r="AQ751" i="41"/>
  <c r="AQ750" i="41"/>
  <c r="AQ749" i="41"/>
  <c r="AQ748" i="41"/>
  <c r="AQ747" i="41"/>
  <c r="AQ746" i="41"/>
  <c r="AQ745" i="41"/>
  <c r="AQ744" i="41"/>
  <c r="AQ743" i="41"/>
  <c r="AQ742" i="41"/>
  <c r="AQ741" i="41"/>
  <c r="AQ740" i="41"/>
  <c r="AQ739" i="41"/>
  <c r="AQ738" i="41"/>
  <c r="AQ737" i="41"/>
  <c r="AQ736" i="41"/>
  <c r="AQ735" i="41"/>
  <c r="AQ734" i="41"/>
  <c r="AQ733" i="41"/>
  <c r="AQ732" i="41"/>
  <c r="AQ731" i="41"/>
  <c r="AQ730" i="41"/>
  <c r="AQ729" i="41"/>
  <c r="AQ728" i="41"/>
  <c r="AQ727" i="41"/>
  <c r="AQ726" i="41"/>
  <c r="AQ725" i="41"/>
  <c r="AQ724" i="41"/>
  <c r="AQ723" i="41"/>
  <c r="AQ722" i="41"/>
  <c r="AQ721" i="41"/>
  <c r="AQ720" i="41"/>
  <c r="AQ719" i="41"/>
  <c r="AQ718" i="41"/>
  <c r="AQ717" i="41"/>
  <c r="AQ716" i="41"/>
  <c r="AQ715" i="41"/>
  <c r="AQ714" i="41"/>
  <c r="AQ713" i="41"/>
  <c r="AQ712" i="41"/>
  <c r="AQ711" i="41"/>
  <c r="AQ710" i="41"/>
  <c r="AQ709" i="41"/>
  <c r="AQ708" i="41"/>
  <c r="AQ707" i="41"/>
  <c r="AQ706" i="41"/>
  <c r="AQ705" i="41"/>
  <c r="AQ704" i="41"/>
  <c r="AQ703" i="41"/>
  <c r="AQ702" i="41"/>
  <c r="AQ701" i="41"/>
  <c r="AQ700" i="41"/>
  <c r="AQ699" i="41"/>
  <c r="AQ698" i="41"/>
  <c r="AQ697" i="41"/>
  <c r="AQ696" i="41"/>
  <c r="AQ695" i="41"/>
  <c r="AQ694" i="41"/>
  <c r="AQ693" i="41"/>
  <c r="AQ692" i="41"/>
  <c r="AQ691" i="41"/>
  <c r="AQ690" i="41"/>
  <c r="AQ689" i="41"/>
  <c r="AQ688" i="41"/>
  <c r="AQ687" i="41"/>
  <c r="AQ686" i="41"/>
  <c r="AQ685" i="41"/>
  <c r="AQ684" i="41"/>
  <c r="AQ683" i="41"/>
  <c r="AQ682" i="41"/>
  <c r="AQ681" i="41"/>
  <c r="AQ680" i="41"/>
  <c r="AQ679" i="41"/>
  <c r="AQ678" i="41"/>
  <c r="AQ677" i="41"/>
  <c r="AQ676" i="41"/>
  <c r="AQ675" i="41"/>
  <c r="AQ674" i="41"/>
  <c r="AQ673" i="41"/>
  <c r="AQ672" i="41"/>
  <c r="AQ671" i="41"/>
  <c r="AQ670" i="41"/>
  <c r="AQ669" i="41"/>
  <c r="AQ668" i="41"/>
  <c r="AQ667" i="41"/>
  <c r="AQ666" i="41"/>
  <c r="AQ665" i="41"/>
  <c r="AQ664" i="41"/>
  <c r="AQ663" i="41"/>
  <c r="AQ662" i="41"/>
  <c r="AQ661" i="41"/>
  <c r="AQ660" i="41"/>
  <c r="AQ659" i="41"/>
  <c r="AQ658" i="41"/>
  <c r="AQ657" i="41"/>
  <c r="AQ656" i="41"/>
  <c r="AQ655" i="41"/>
  <c r="AQ654" i="41"/>
  <c r="AQ653" i="41"/>
  <c r="AQ652" i="41"/>
  <c r="AQ651" i="41"/>
  <c r="AQ650" i="41"/>
  <c r="AQ649" i="41"/>
  <c r="AQ648" i="41"/>
  <c r="AQ647" i="41"/>
  <c r="AQ646" i="41"/>
  <c r="AQ645" i="41"/>
  <c r="AQ644" i="41"/>
  <c r="AQ643" i="41"/>
  <c r="AQ642" i="41"/>
  <c r="AQ641" i="41"/>
  <c r="AQ640" i="41"/>
  <c r="AQ639" i="41"/>
  <c r="AQ638" i="41"/>
  <c r="AQ637" i="41"/>
  <c r="AQ636" i="41"/>
  <c r="AQ635" i="41"/>
  <c r="AQ634" i="41"/>
  <c r="AQ633" i="41"/>
  <c r="AQ632" i="41"/>
  <c r="AQ631" i="41"/>
  <c r="AQ630" i="41"/>
  <c r="AQ629" i="41"/>
  <c r="AQ628" i="41"/>
  <c r="AQ627" i="41"/>
  <c r="AQ626" i="41"/>
  <c r="AQ625" i="41"/>
  <c r="AQ624" i="41"/>
  <c r="AQ623" i="41"/>
  <c r="AQ622" i="41"/>
  <c r="AQ621" i="41"/>
  <c r="AQ620" i="41"/>
  <c r="AQ619" i="41"/>
  <c r="AQ618" i="41"/>
  <c r="AQ617" i="41"/>
  <c r="AQ616" i="41"/>
  <c r="AQ615" i="41"/>
  <c r="AQ614" i="41"/>
  <c r="AQ613" i="41"/>
  <c r="AQ612" i="41"/>
  <c r="AQ611" i="41"/>
  <c r="AQ610" i="41"/>
  <c r="AQ609" i="41"/>
  <c r="AQ608" i="41"/>
  <c r="AQ607" i="41"/>
  <c r="AQ606" i="41"/>
  <c r="AQ605" i="41"/>
  <c r="AQ604" i="41"/>
  <c r="AQ603" i="41"/>
  <c r="AQ602" i="41"/>
  <c r="AQ601" i="41"/>
  <c r="AQ600" i="41"/>
  <c r="AQ599" i="41"/>
  <c r="AQ598" i="41"/>
  <c r="AQ597" i="41"/>
  <c r="AQ596" i="41"/>
  <c r="AQ595" i="41"/>
  <c r="AQ594" i="41"/>
  <c r="AQ593" i="41"/>
  <c r="AQ592" i="41"/>
  <c r="AQ591" i="41"/>
  <c r="AQ590" i="41"/>
  <c r="AQ589" i="41"/>
  <c r="AQ588" i="41"/>
  <c r="AQ587" i="41"/>
  <c r="AQ586" i="41"/>
  <c r="AQ585" i="41"/>
  <c r="AQ584" i="41"/>
  <c r="AQ583" i="41"/>
  <c r="AQ582" i="41"/>
  <c r="AQ581" i="41"/>
  <c r="AQ580" i="41"/>
  <c r="AQ579" i="41"/>
  <c r="AQ578" i="41"/>
  <c r="AQ577" i="41"/>
  <c r="AQ576" i="41"/>
  <c r="AQ575" i="41"/>
  <c r="AQ574" i="41"/>
  <c r="AQ573" i="41"/>
  <c r="AQ572" i="41"/>
  <c r="AQ571" i="41"/>
  <c r="AQ570" i="41"/>
  <c r="AQ569" i="41"/>
  <c r="AQ568" i="41"/>
  <c r="AQ567" i="41"/>
  <c r="AQ566" i="41"/>
  <c r="AQ565" i="41"/>
  <c r="AQ564" i="41"/>
  <c r="AQ563" i="41"/>
  <c r="AQ562" i="41"/>
  <c r="AQ561" i="41"/>
  <c r="AQ560" i="41"/>
  <c r="AQ559" i="41"/>
  <c r="AQ558" i="41"/>
  <c r="AQ557" i="41"/>
  <c r="AQ556" i="41"/>
  <c r="AQ555" i="41"/>
  <c r="AQ554" i="41"/>
  <c r="AQ553" i="41"/>
  <c r="AQ552" i="41"/>
  <c r="AQ551" i="41"/>
  <c r="AQ550" i="41"/>
  <c r="AQ549" i="41"/>
  <c r="AQ548" i="41"/>
  <c r="AQ547" i="41"/>
  <c r="AQ546" i="41"/>
  <c r="AQ545" i="41"/>
  <c r="AQ544" i="41"/>
  <c r="AQ543" i="41"/>
  <c r="AQ542" i="41"/>
  <c r="AQ541" i="41"/>
  <c r="AQ540" i="41"/>
  <c r="AQ539" i="41"/>
  <c r="AQ538" i="41"/>
  <c r="AQ537" i="41"/>
  <c r="AQ536" i="41"/>
  <c r="AQ535" i="41"/>
  <c r="AQ534" i="41"/>
  <c r="AQ533" i="41"/>
  <c r="AQ532" i="41"/>
  <c r="AQ531" i="41"/>
  <c r="AQ530" i="41"/>
  <c r="AQ529" i="41"/>
  <c r="AQ528" i="41"/>
  <c r="AQ527" i="41"/>
  <c r="AQ526" i="41"/>
  <c r="AQ525" i="41"/>
  <c r="AQ524" i="41"/>
  <c r="AQ523" i="41"/>
  <c r="AQ522" i="41"/>
  <c r="AQ521" i="41"/>
  <c r="AQ520" i="41"/>
  <c r="AQ519" i="41"/>
  <c r="AQ518" i="41"/>
  <c r="AQ517" i="41"/>
  <c r="AQ516" i="41"/>
  <c r="AQ515" i="41"/>
  <c r="AQ514" i="41"/>
  <c r="AQ513" i="41"/>
  <c r="AQ512" i="41"/>
  <c r="AQ511" i="41"/>
  <c r="AQ510" i="41"/>
  <c r="AQ509" i="41"/>
  <c r="AQ508" i="41"/>
  <c r="AQ507" i="41"/>
  <c r="AQ506" i="41"/>
  <c r="AQ505" i="41"/>
  <c r="AQ504" i="41"/>
  <c r="AQ503" i="41"/>
  <c r="AQ502" i="41"/>
  <c r="AQ501" i="41"/>
  <c r="AQ500" i="41"/>
  <c r="AQ499" i="41"/>
  <c r="AQ498" i="41"/>
  <c r="AQ497" i="41"/>
  <c r="AQ496" i="41"/>
  <c r="AQ495" i="41"/>
  <c r="AQ494" i="41"/>
  <c r="AQ493" i="41"/>
  <c r="AQ492" i="41"/>
  <c r="AQ491" i="41"/>
  <c r="AQ490" i="41"/>
  <c r="AQ489" i="41"/>
  <c r="AQ488" i="41"/>
  <c r="AQ487" i="41"/>
  <c r="AQ486" i="41"/>
  <c r="AQ485" i="41"/>
  <c r="AQ484" i="41"/>
  <c r="AQ483" i="41"/>
  <c r="AQ482" i="41"/>
  <c r="AQ481" i="41"/>
  <c r="AQ480" i="41"/>
  <c r="AQ479" i="41"/>
  <c r="AQ478" i="41"/>
  <c r="AQ477" i="41"/>
  <c r="AQ476" i="41"/>
  <c r="AQ475" i="41"/>
  <c r="AQ474" i="41"/>
  <c r="AQ473" i="41"/>
  <c r="AQ472" i="41"/>
  <c r="AQ471" i="41"/>
  <c r="AQ470" i="41"/>
  <c r="AQ469" i="41"/>
  <c r="AQ468" i="41"/>
  <c r="AQ467" i="41"/>
  <c r="AQ466" i="41"/>
  <c r="AQ465" i="41"/>
  <c r="AQ464" i="41"/>
  <c r="AQ463" i="41"/>
  <c r="AQ462" i="41"/>
  <c r="AQ461" i="41"/>
  <c r="AQ460" i="41"/>
  <c r="AQ459" i="41"/>
  <c r="AQ458" i="41"/>
  <c r="AQ457" i="41"/>
  <c r="AQ456" i="41"/>
  <c r="AQ455" i="41"/>
  <c r="AQ454" i="41"/>
  <c r="AQ453" i="41"/>
  <c r="AQ452" i="41"/>
  <c r="AQ451" i="41"/>
  <c r="AQ450" i="41"/>
  <c r="AQ449" i="41"/>
  <c r="AQ448" i="41"/>
  <c r="AQ447" i="41"/>
  <c r="AQ446" i="41"/>
  <c r="AQ445" i="41"/>
  <c r="AQ444" i="41"/>
  <c r="AQ443" i="41"/>
  <c r="AQ442" i="41"/>
  <c r="AQ441" i="41"/>
  <c r="AQ440" i="41"/>
  <c r="AQ439" i="41"/>
  <c r="AQ438" i="41"/>
  <c r="AQ437" i="41"/>
  <c r="AQ436" i="41"/>
  <c r="AQ435" i="41"/>
  <c r="AQ434" i="41"/>
  <c r="AQ433" i="41"/>
  <c r="AQ432" i="41"/>
  <c r="AQ431" i="41"/>
  <c r="AQ430" i="41"/>
  <c r="AQ429" i="41"/>
  <c r="AQ428" i="41"/>
  <c r="AQ427" i="41"/>
  <c r="AQ426" i="41"/>
  <c r="AQ425" i="41"/>
  <c r="AQ424" i="41"/>
  <c r="AQ423" i="41"/>
  <c r="AQ422" i="41"/>
  <c r="AQ421" i="41"/>
  <c r="AQ420" i="41"/>
  <c r="AQ419" i="41"/>
  <c r="AQ418" i="41"/>
  <c r="AQ417" i="41"/>
  <c r="AQ416" i="41"/>
  <c r="AQ415" i="41"/>
  <c r="AQ414" i="41"/>
  <c r="AQ413" i="41"/>
  <c r="AQ412" i="41"/>
  <c r="AQ411" i="41"/>
  <c r="AQ410" i="41"/>
  <c r="AQ409" i="41"/>
  <c r="AQ408" i="41"/>
  <c r="AQ407" i="41"/>
  <c r="AQ406" i="41"/>
  <c r="AQ405" i="41"/>
  <c r="AQ404" i="41"/>
  <c r="AQ403" i="41"/>
  <c r="AQ402" i="41"/>
  <c r="AQ401" i="41"/>
  <c r="AQ400" i="41"/>
  <c r="AQ399" i="41"/>
  <c r="AQ398" i="41"/>
  <c r="AQ397" i="41"/>
  <c r="AQ396" i="41"/>
  <c r="AQ395" i="41"/>
  <c r="AQ394" i="41"/>
  <c r="AQ393" i="41"/>
  <c r="AQ392" i="41"/>
  <c r="AQ391" i="41"/>
  <c r="AQ390" i="41"/>
  <c r="AQ389" i="41"/>
  <c r="AQ388" i="41"/>
  <c r="AQ387" i="41"/>
  <c r="AQ386" i="41"/>
  <c r="AQ385" i="41"/>
  <c r="AQ384" i="41"/>
  <c r="AQ383" i="41"/>
  <c r="AQ382" i="41"/>
  <c r="AQ381" i="41"/>
  <c r="AQ380" i="41"/>
  <c r="AQ379" i="41"/>
  <c r="AQ378" i="41"/>
  <c r="AQ377" i="41"/>
  <c r="AQ376" i="41"/>
  <c r="AQ375" i="41"/>
  <c r="AQ374" i="41"/>
  <c r="AQ373" i="41"/>
  <c r="AQ372" i="41"/>
  <c r="AQ371" i="41"/>
  <c r="AQ370" i="41"/>
  <c r="AQ369" i="41"/>
  <c r="AQ368" i="41"/>
  <c r="AQ367" i="41"/>
  <c r="AQ366" i="41"/>
  <c r="AQ365" i="41"/>
  <c r="AQ364" i="41"/>
  <c r="AQ363" i="41"/>
  <c r="AQ362" i="41"/>
  <c r="AQ361" i="41"/>
  <c r="AQ360" i="41"/>
  <c r="AQ359" i="41"/>
  <c r="AQ358" i="41"/>
  <c r="AQ357" i="41"/>
  <c r="AQ356" i="41"/>
  <c r="AQ355" i="41"/>
  <c r="AQ354" i="41"/>
  <c r="AQ353" i="41"/>
  <c r="AQ352" i="41"/>
  <c r="AQ351" i="41"/>
  <c r="AQ350" i="41"/>
  <c r="AQ349" i="41"/>
  <c r="AQ348" i="41"/>
  <c r="AQ347" i="41"/>
  <c r="AQ346" i="41"/>
  <c r="AQ345" i="41"/>
  <c r="AQ344" i="41"/>
  <c r="AQ343" i="41"/>
  <c r="AQ342" i="41"/>
  <c r="AQ341" i="41"/>
  <c r="AQ340" i="41"/>
  <c r="AQ339" i="41"/>
  <c r="AQ338" i="41"/>
  <c r="AQ337" i="41"/>
  <c r="AQ336" i="41"/>
  <c r="AQ335" i="41"/>
  <c r="AQ334" i="41"/>
  <c r="AQ333" i="41"/>
  <c r="AQ332" i="41"/>
  <c r="AQ331" i="41"/>
  <c r="AQ330" i="41"/>
  <c r="AQ329" i="41"/>
  <c r="AQ328" i="41"/>
  <c r="AQ327" i="41"/>
  <c r="AQ326" i="41"/>
  <c r="AQ325" i="41"/>
  <c r="AQ324" i="41"/>
  <c r="AQ323" i="41"/>
  <c r="AQ322" i="41"/>
  <c r="AQ321" i="41"/>
  <c r="AQ320" i="41"/>
  <c r="AQ319" i="41"/>
  <c r="AQ318" i="41"/>
  <c r="AQ317" i="41"/>
  <c r="AQ316" i="41"/>
  <c r="AQ315" i="41"/>
  <c r="AQ314" i="41"/>
  <c r="AQ313" i="41"/>
  <c r="AQ312" i="41"/>
  <c r="AQ311" i="41"/>
  <c r="AQ310" i="41"/>
  <c r="AQ309" i="41"/>
  <c r="AQ308" i="41"/>
  <c r="AQ307" i="41"/>
  <c r="AQ306" i="41"/>
  <c r="AQ305" i="41"/>
  <c r="AQ304" i="41"/>
  <c r="AQ303" i="41"/>
  <c r="AQ302" i="41"/>
  <c r="AQ301" i="41"/>
  <c r="AQ300" i="41"/>
  <c r="AQ299" i="41"/>
  <c r="AQ298" i="41"/>
  <c r="AQ297" i="41"/>
  <c r="AQ296" i="41"/>
  <c r="AQ295" i="41"/>
  <c r="AQ294" i="41"/>
  <c r="AQ293" i="41"/>
  <c r="AQ292" i="41"/>
  <c r="AQ291" i="41"/>
  <c r="AQ290" i="41"/>
  <c r="AQ289" i="41"/>
  <c r="AQ288" i="41"/>
  <c r="AQ287" i="41"/>
  <c r="AQ286" i="41"/>
  <c r="AQ285" i="41"/>
  <c r="AQ284" i="41"/>
  <c r="AQ283" i="41"/>
  <c r="AQ282" i="41"/>
  <c r="AQ281" i="41"/>
  <c r="AQ280" i="41"/>
  <c r="AQ279" i="41"/>
  <c r="AQ278" i="41"/>
  <c r="AQ277" i="41"/>
  <c r="AQ276" i="41"/>
  <c r="AQ275" i="41"/>
  <c r="AQ274" i="41"/>
  <c r="AQ273" i="41"/>
  <c r="AQ272" i="41"/>
  <c r="AQ271" i="41"/>
  <c r="AQ270" i="41"/>
  <c r="AQ269" i="41"/>
  <c r="AQ268" i="41"/>
  <c r="AQ267" i="41"/>
  <c r="AQ266" i="41"/>
  <c r="AQ265" i="41"/>
  <c r="AQ264" i="41"/>
  <c r="AQ263" i="41"/>
  <c r="AQ262" i="41"/>
  <c r="AQ261" i="41"/>
  <c r="AQ260" i="41"/>
  <c r="AQ259" i="41"/>
  <c r="AQ258" i="41"/>
  <c r="AQ257" i="41"/>
  <c r="AQ256" i="41"/>
  <c r="AQ255" i="41"/>
  <c r="AQ254" i="41"/>
  <c r="AQ253" i="41"/>
  <c r="AQ252" i="41"/>
  <c r="AQ251" i="41"/>
  <c r="AQ250" i="41"/>
  <c r="AQ249" i="41"/>
  <c r="AQ248" i="41"/>
  <c r="AQ247" i="41"/>
  <c r="AQ246" i="41"/>
  <c r="AQ245" i="41"/>
  <c r="AQ244" i="41"/>
  <c r="AQ243" i="41"/>
  <c r="AQ242" i="41"/>
  <c r="AQ241" i="41"/>
  <c r="AQ240" i="41"/>
  <c r="AQ239" i="41"/>
  <c r="AQ238" i="41"/>
  <c r="AQ237" i="41"/>
  <c r="AQ236" i="41"/>
  <c r="AQ235" i="41"/>
  <c r="AQ234" i="41"/>
  <c r="AQ233" i="41"/>
  <c r="AQ232" i="41"/>
  <c r="AQ231" i="41"/>
  <c r="AQ230" i="41"/>
  <c r="AQ229" i="41"/>
  <c r="AQ228" i="41"/>
  <c r="AQ227" i="41"/>
  <c r="AQ226" i="41"/>
  <c r="AQ225" i="41"/>
  <c r="AQ224" i="41"/>
  <c r="AQ223" i="41"/>
  <c r="AQ222" i="41"/>
  <c r="AQ221" i="41"/>
  <c r="AQ220" i="41"/>
  <c r="AQ219" i="41"/>
  <c r="AQ218" i="41"/>
  <c r="AQ217" i="41"/>
  <c r="AQ216" i="41"/>
  <c r="AQ215" i="41"/>
  <c r="AQ214" i="41"/>
  <c r="AQ213" i="41"/>
  <c r="AQ212" i="41"/>
  <c r="AQ211" i="41"/>
  <c r="AQ210" i="41"/>
  <c r="AQ209" i="41"/>
  <c r="AQ208" i="41"/>
  <c r="AQ207" i="41"/>
  <c r="AQ206" i="41"/>
  <c r="AQ205" i="41"/>
  <c r="AQ204" i="41"/>
  <c r="AQ203" i="41"/>
  <c r="AQ202" i="41"/>
  <c r="AQ201" i="41"/>
  <c r="AQ200" i="41"/>
  <c r="AQ199" i="41"/>
  <c r="AQ198" i="41"/>
  <c r="AQ197" i="41"/>
  <c r="AQ196" i="41"/>
  <c r="AQ195" i="41"/>
  <c r="AQ194" i="41"/>
  <c r="AQ193" i="41"/>
  <c r="AQ192" i="41"/>
  <c r="AQ191" i="41"/>
  <c r="AQ190" i="41"/>
  <c r="AQ189" i="41"/>
  <c r="AQ188" i="41"/>
  <c r="AQ187" i="41"/>
  <c r="AQ186" i="41"/>
  <c r="AQ185" i="41"/>
  <c r="AQ184" i="41"/>
  <c r="AQ183" i="41"/>
  <c r="AQ182" i="41"/>
  <c r="AQ181" i="41"/>
  <c r="AQ180" i="41"/>
  <c r="AQ179" i="41"/>
  <c r="AQ178" i="41"/>
  <c r="AQ177" i="41"/>
  <c r="AQ176" i="41"/>
  <c r="AQ175" i="41"/>
  <c r="AQ174" i="41"/>
  <c r="AQ173" i="41"/>
  <c r="AQ172" i="41"/>
  <c r="AQ171" i="41"/>
  <c r="AQ170" i="41"/>
  <c r="AQ169" i="41"/>
  <c r="AQ168" i="41"/>
  <c r="AQ167" i="41"/>
  <c r="AQ166" i="41"/>
  <c r="AQ165" i="41"/>
  <c r="AQ164" i="41"/>
  <c r="AQ163" i="41"/>
  <c r="AQ162" i="41"/>
  <c r="AQ161" i="41"/>
  <c r="AQ160" i="41"/>
  <c r="AQ159" i="41"/>
  <c r="AQ158" i="41"/>
  <c r="AQ157" i="41"/>
  <c r="AQ156" i="41"/>
  <c r="AQ155" i="41"/>
  <c r="AQ154" i="41"/>
  <c r="AQ153" i="41"/>
  <c r="AQ152" i="41"/>
  <c r="AQ151" i="41"/>
  <c r="AQ150" i="41"/>
  <c r="AQ149" i="41"/>
  <c r="AQ148" i="41"/>
  <c r="AQ147" i="41"/>
  <c r="AQ146" i="41"/>
  <c r="AQ145" i="41"/>
  <c r="AQ144" i="41"/>
  <c r="AQ143" i="41"/>
  <c r="AQ142" i="41"/>
  <c r="AQ141" i="41"/>
  <c r="AQ140" i="41"/>
  <c r="AQ139" i="41"/>
  <c r="AQ138" i="41"/>
  <c r="AQ137" i="41"/>
  <c r="AQ136" i="41"/>
  <c r="AQ135" i="41"/>
  <c r="AQ134" i="41"/>
  <c r="AQ133" i="41"/>
  <c r="AQ132" i="41"/>
  <c r="AQ131" i="41"/>
  <c r="AQ130" i="41"/>
  <c r="AQ129" i="41"/>
  <c r="AQ128" i="41"/>
  <c r="AQ127" i="41"/>
  <c r="AQ126" i="41"/>
  <c r="AQ125" i="41"/>
  <c r="AQ124" i="41"/>
  <c r="AQ123" i="41"/>
  <c r="AQ122" i="41"/>
  <c r="AQ121" i="41"/>
  <c r="AQ120" i="41"/>
  <c r="AQ119" i="41"/>
  <c r="AQ118" i="41"/>
  <c r="AQ117" i="41"/>
  <c r="AQ116" i="41"/>
  <c r="AQ115" i="41"/>
  <c r="AQ114" i="41"/>
  <c r="AQ113" i="41"/>
  <c r="AQ112" i="41"/>
  <c r="AQ111" i="41"/>
  <c r="AQ110" i="41"/>
  <c r="AQ109" i="41"/>
  <c r="AQ108" i="41"/>
  <c r="AQ107" i="41"/>
  <c r="AQ106" i="41"/>
  <c r="AQ105" i="41"/>
  <c r="AQ104" i="41"/>
  <c r="AQ103" i="41"/>
  <c r="AQ102" i="41"/>
  <c r="AQ101" i="41"/>
  <c r="AQ100" i="41"/>
  <c r="AQ99" i="41"/>
  <c r="AQ98" i="41"/>
  <c r="AQ97" i="41"/>
  <c r="AQ96" i="41"/>
  <c r="AQ95" i="41"/>
  <c r="AQ94" i="41"/>
  <c r="AQ93" i="41"/>
  <c r="AQ92" i="41"/>
  <c r="AQ91" i="41"/>
  <c r="AQ90" i="41"/>
  <c r="AQ89" i="41"/>
  <c r="AQ88" i="41"/>
  <c r="AQ87" i="41"/>
  <c r="AQ86" i="41"/>
  <c r="AQ85" i="41"/>
  <c r="AQ84" i="41"/>
  <c r="AQ83" i="41"/>
  <c r="AQ82" i="41"/>
  <c r="AQ81" i="41"/>
  <c r="AQ80" i="41"/>
  <c r="AQ79" i="41"/>
  <c r="AQ78" i="41"/>
  <c r="AQ77" i="41"/>
  <c r="AQ76" i="41"/>
  <c r="AQ75" i="41"/>
  <c r="AQ74" i="41"/>
  <c r="AQ73" i="41"/>
  <c r="AQ72" i="41"/>
  <c r="AQ71" i="41"/>
  <c r="AQ70" i="41"/>
  <c r="AQ69" i="41"/>
  <c r="AQ68" i="41"/>
  <c r="AQ67" i="41"/>
  <c r="AQ66" i="41"/>
  <c r="AQ65" i="41"/>
  <c r="AQ64" i="41"/>
  <c r="AQ63" i="41"/>
  <c r="AQ62" i="41"/>
  <c r="AQ61" i="41"/>
  <c r="AQ60" i="41"/>
  <c r="AQ59" i="41"/>
  <c r="AQ58" i="41"/>
  <c r="AQ57" i="41"/>
  <c r="AQ56" i="41"/>
  <c r="AQ55" i="41"/>
  <c r="AQ54" i="41"/>
  <c r="AQ53" i="41"/>
  <c r="AQ52" i="41"/>
  <c r="AQ51" i="41"/>
  <c r="AQ50" i="41"/>
  <c r="AQ49" i="41"/>
  <c r="AQ48" i="41"/>
  <c r="AQ47" i="41"/>
  <c r="AQ46" i="41"/>
  <c r="AQ45" i="41"/>
  <c r="AQ44" i="41"/>
  <c r="AQ43" i="41"/>
  <c r="AQ42" i="41"/>
  <c r="AQ41" i="41"/>
  <c r="AQ40" i="41"/>
  <c r="AQ39" i="41"/>
  <c r="AQ38" i="41"/>
  <c r="AQ37" i="41"/>
  <c r="AQ36" i="41"/>
  <c r="AQ35" i="41"/>
  <c r="AQ34" i="41"/>
  <c r="AQ33" i="41"/>
  <c r="AQ32" i="41"/>
  <c r="AQ31" i="41"/>
  <c r="AQ30" i="41"/>
  <c r="AQ29" i="41"/>
  <c r="AQ28" i="41"/>
  <c r="AQ27" i="41"/>
  <c r="AQ26" i="41"/>
  <c r="AQ25" i="41"/>
  <c r="AQ24" i="41"/>
  <c r="AQ23" i="41"/>
  <c r="AQ22" i="41"/>
  <c r="AQ21" i="41"/>
  <c r="AQ20" i="41"/>
  <c r="AQ19" i="41"/>
  <c r="AQ18" i="41"/>
  <c r="AQ17" i="41"/>
  <c r="AQ16" i="41"/>
  <c r="AQ15" i="41"/>
  <c r="AQ14" i="41"/>
  <c r="AQ13" i="41"/>
  <c r="AQ12" i="41"/>
  <c r="AN1061" i="41"/>
  <c r="AN1060" i="41"/>
  <c r="AN1059" i="41"/>
  <c r="AN1058" i="41"/>
  <c r="AN1057" i="41"/>
  <c r="AN5" i="41" s="1"/>
  <c r="AN1056" i="41"/>
  <c r="AN1055" i="41"/>
  <c r="AN1054" i="41"/>
  <c r="AN1053" i="41"/>
  <c r="AN1052" i="41"/>
  <c r="AN1051" i="41"/>
  <c r="AN1050" i="41"/>
  <c r="AN1049" i="41"/>
  <c r="AN1048" i="41"/>
  <c r="AN1047" i="41"/>
  <c r="AN1046" i="41"/>
  <c r="AN1045" i="41"/>
  <c r="AN1044" i="41"/>
  <c r="AN1043" i="41"/>
  <c r="AN1042" i="41"/>
  <c r="AN1041" i="41"/>
  <c r="AN1040" i="41"/>
  <c r="AN1039" i="41"/>
  <c r="AN1038" i="41"/>
  <c r="AN1037" i="41"/>
  <c r="AN1036" i="41"/>
  <c r="AN1035" i="41"/>
  <c r="AN1034" i="41"/>
  <c r="AN1033" i="41"/>
  <c r="AN1032" i="41"/>
  <c r="AN1031" i="41"/>
  <c r="AN1030" i="41"/>
  <c r="AN1029" i="41"/>
  <c r="AN1028" i="41"/>
  <c r="AN1027" i="41"/>
  <c r="AN1026" i="41"/>
  <c r="AN1025" i="41"/>
  <c r="AN1024" i="41"/>
  <c r="AN1023" i="41"/>
  <c r="AN1022" i="41"/>
  <c r="AN1021" i="41"/>
  <c r="AN1020" i="41"/>
  <c r="AN1019" i="41"/>
  <c r="AN1018" i="41"/>
  <c r="AN1017" i="41"/>
  <c r="AN1016" i="41"/>
  <c r="AN1015" i="41"/>
  <c r="AN1014" i="41"/>
  <c r="AN1013" i="41"/>
  <c r="AN1012" i="41"/>
  <c r="AN1011" i="41"/>
  <c r="AN1010" i="41"/>
  <c r="AN1009" i="41"/>
  <c r="AN1008" i="41"/>
  <c r="AN1007" i="41"/>
  <c r="AN1006" i="41"/>
  <c r="AN1005" i="41"/>
  <c r="AN1004" i="41"/>
  <c r="AN1003" i="41"/>
  <c r="AN1002" i="41"/>
  <c r="AN1001" i="41"/>
  <c r="AN1000" i="41"/>
  <c r="AN999" i="41"/>
  <c r="AN998" i="41"/>
  <c r="AN997" i="41"/>
  <c r="AN996" i="41"/>
  <c r="AN995" i="41"/>
  <c r="AN994" i="41"/>
  <c r="AN993" i="41"/>
  <c r="AN992" i="41"/>
  <c r="AN991" i="41"/>
  <c r="AN990" i="41"/>
  <c r="AN989" i="41"/>
  <c r="AN988" i="41"/>
  <c r="AN987" i="41"/>
  <c r="AN986" i="41"/>
  <c r="AN985" i="41"/>
  <c r="AN984" i="41"/>
  <c r="AN983" i="41"/>
  <c r="AN982" i="41"/>
  <c r="AN981" i="41"/>
  <c r="AN980" i="41"/>
  <c r="AN979" i="41"/>
  <c r="AN978" i="41"/>
  <c r="AN977" i="41"/>
  <c r="AN976" i="41"/>
  <c r="AN975" i="41"/>
  <c r="AN974" i="41"/>
  <c r="AN973" i="41"/>
  <c r="AN972" i="41"/>
  <c r="AN971" i="41"/>
  <c r="AN970" i="41"/>
  <c r="AN969" i="41"/>
  <c r="AN968" i="41"/>
  <c r="AN967" i="41"/>
  <c r="AN966" i="41"/>
  <c r="AN965" i="41"/>
  <c r="AN964" i="41"/>
  <c r="AN963" i="41"/>
  <c r="AN962" i="41"/>
  <c r="AN961" i="41"/>
  <c r="AN960" i="41"/>
  <c r="AN959" i="41"/>
  <c r="AN958" i="41"/>
  <c r="AN957" i="41"/>
  <c r="AN956" i="41"/>
  <c r="AN955" i="41"/>
  <c r="AN954" i="41"/>
  <c r="AN953" i="41"/>
  <c r="AN952" i="41"/>
  <c r="AN951" i="41"/>
  <c r="AN950" i="41"/>
  <c r="AN949" i="41"/>
  <c r="AN948" i="41"/>
  <c r="AN947" i="41"/>
  <c r="AN946" i="41"/>
  <c r="AN945" i="41"/>
  <c r="AN944" i="41"/>
  <c r="AN943" i="41"/>
  <c r="AN942" i="41"/>
  <c r="AN941" i="41"/>
  <c r="AN940" i="41"/>
  <c r="AN939" i="41"/>
  <c r="AN938" i="41"/>
  <c r="AN937" i="41"/>
  <c r="AN936" i="41"/>
  <c r="AN935" i="41"/>
  <c r="AN934" i="41"/>
  <c r="AN933" i="41"/>
  <c r="AN932" i="41"/>
  <c r="AN931" i="41"/>
  <c r="AN930" i="41"/>
  <c r="AN929" i="41"/>
  <c r="AN928" i="41"/>
  <c r="AN927" i="41"/>
  <c r="AN926" i="41"/>
  <c r="AN925" i="41"/>
  <c r="AN924" i="41"/>
  <c r="AN923" i="41"/>
  <c r="AN922" i="41"/>
  <c r="AN921" i="41"/>
  <c r="AN920" i="41"/>
  <c r="AN919" i="41"/>
  <c r="AN918" i="41"/>
  <c r="AN917" i="41"/>
  <c r="AN916" i="41"/>
  <c r="AN915" i="41"/>
  <c r="AN914" i="41"/>
  <c r="AN913" i="41"/>
  <c r="AN912" i="41"/>
  <c r="AN911" i="41"/>
  <c r="AN910" i="41"/>
  <c r="AN909" i="41"/>
  <c r="AN908" i="41"/>
  <c r="AN907" i="41"/>
  <c r="AN906" i="41"/>
  <c r="AN905" i="41"/>
  <c r="AN904" i="41"/>
  <c r="AN903" i="41"/>
  <c r="AN902" i="41"/>
  <c r="AN901" i="41"/>
  <c r="AN900" i="41"/>
  <c r="AN899" i="41"/>
  <c r="AN898" i="41"/>
  <c r="AN897" i="41"/>
  <c r="AN896" i="41"/>
  <c r="AN895" i="41"/>
  <c r="AN894" i="41"/>
  <c r="AN893" i="41"/>
  <c r="AN892" i="41"/>
  <c r="AN891" i="41"/>
  <c r="AN890" i="41"/>
  <c r="AN889" i="41"/>
  <c r="AN888" i="41"/>
  <c r="AN887" i="41"/>
  <c r="AN886" i="41"/>
  <c r="AN885" i="41"/>
  <c r="AN884" i="41"/>
  <c r="AN883" i="41"/>
  <c r="AN882" i="41"/>
  <c r="AN881" i="41"/>
  <c r="AN880" i="41"/>
  <c r="AN879" i="41"/>
  <c r="AN878" i="41"/>
  <c r="AN877" i="41"/>
  <c r="AN876" i="41"/>
  <c r="AN875" i="41"/>
  <c r="AN874" i="41"/>
  <c r="AN873" i="41"/>
  <c r="AN872" i="41"/>
  <c r="AN871" i="41"/>
  <c r="AN870" i="41"/>
  <c r="AN869" i="41"/>
  <c r="AN868" i="41"/>
  <c r="AN867" i="41"/>
  <c r="AN866" i="41"/>
  <c r="AN865" i="41"/>
  <c r="AN864" i="41"/>
  <c r="AN863" i="41"/>
  <c r="AN862" i="41"/>
  <c r="AN861" i="41"/>
  <c r="AN860" i="41"/>
  <c r="AN859" i="41"/>
  <c r="AN858" i="41"/>
  <c r="AN857" i="41"/>
  <c r="AN856" i="41"/>
  <c r="AN855" i="41"/>
  <c r="AN854" i="41"/>
  <c r="AN853" i="41"/>
  <c r="AN852" i="41"/>
  <c r="AN851" i="41"/>
  <c r="AN850" i="41"/>
  <c r="AN849" i="41"/>
  <c r="AN848" i="41"/>
  <c r="AN847" i="41"/>
  <c r="AN846" i="41"/>
  <c r="AN845" i="41"/>
  <c r="AN844" i="41"/>
  <c r="AN843" i="41"/>
  <c r="AN842" i="41"/>
  <c r="AN841" i="41"/>
  <c r="AN840" i="41"/>
  <c r="AN839" i="41"/>
  <c r="AN838" i="41"/>
  <c r="AN837" i="41"/>
  <c r="AN836" i="41"/>
  <c r="AN835" i="41"/>
  <c r="AN834" i="41"/>
  <c r="AN833" i="41"/>
  <c r="AN832" i="41"/>
  <c r="AN831" i="41"/>
  <c r="AN830" i="41"/>
  <c r="AN829" i="41"/>
  <c r="AN828" i="41"/>
  <c r="AN827" i="41"/>
  <c r="AN826" i="41"/>
  <c r="AN825" i="41"/>
  <c r="AN824" i="41"/>
  <c r="AN823" i="41"/>
  <c r="AN822" i="41"/>
  <c r="AN821" i="41"/>
  <c r="AN820" i="41"/>
  <c r="AN819" i="41"/>
  <c r="AN818" i="41"/>
  <c r="AN817" i="41"/>
  <c r="AN816" i="41"/>
  <c r="AN815" i="41"/>
  <c r="AN814" i="41"/>
  <c r="AN813" i="41"/>
  <c r="AN812" i="41"/>
  <c r="AN811" i="41"/>
  <c r="AN810" i="41"/>
  <c r="AN809" i="41"/>
  <c r="AN808" i="41"/>
  <c r="AN807" i="41"/>
  <c r="AN806" i="41"/>
  <c r="AN805" i="41"/>
  <c r="AN804" i="41"/>
  <c r="AN803" i="41"/>
  <c r="AN802" i="41"/>
  <c r="AN801" i="41"/>
  <c r="AN800" i="41"/>
  <c r="AN799" i="41"/>
  <c r="AN798" i="41"/>
  <c r="AN797" i="41"/>
  <c r="AN796" i="41"/>
  <c r="AN795" i="41"/>
  <c r="AN794" i="41"/>
  <c r="AN793" i="41"/>
  <c r="AN792" i="41"/>
  <c r="AN791" i="41"/>
  <c r="AN790" i="41"/>
  <c r="AN789" i="41"/>
  <c r="AN788" i="41"/>
  <c r="AN787" i="41"/>
  <c r="AN786" i="41"/>
  <c r="AN785" i="41"/>
  <c r="AN784" i="41"/>
  <c r="AN783" i="41"/>
  <c r="AN782" i="41"/>
  <c r="AN781" i="41"/>
  <c r="AN780" i="41"/>
  <c r="AN779" i="41"/>
  <c r="AN778" i="41"/>
  <c r="AN777" i="41"/>
  <c r="AN776" i="41"/>
  <c r="AN775" i="41"/>
  <c r="AN774" i="41"/>
  <c r="AN773" i="41"/>
  <c r="AN772" i="41"/>
  <c r="AN771" i="41"/>
  <c r="AN770" i="41"/>
  <c r="AN769" i="41"/>
  <c r="AN768" i="41"/>
  <c r="AN767" i="41"/>
  <c r="AN766" i="41"/>
  <c r="AN765" i="41"/>
  <c r="AN764" i="41"/>
  <c r="AN763" i="41"/>
  <c r="AN762" i="41"/>
  <c r="AN761" i="41"/>
  <c r="AN760" i="41"/>
  <c r="AN759" i="41"/>
  <c r="AN758" i="41"/>
  <c r="AN757" i="41"/>
  <c r="AN756" i="41"/>
  <c r="AN755" i="41"/>
  <c r="AN754" i="41"/>
  <c r="AN753" i="41"/>
  <c r="AN752" i="41"/>
  <c r="AN751" i="41"/>
  <c r="AN750" i="41"/>
  <c r="AN749" i="41"/>
  <c r="AN748" i="41"/>
  <c r="AN747" i="41"/>
  <c r="AN746" i="41"/>
  <c r="AN745" i="41"/>
  <c r="AN744" i="41"/>
  <c r="AN743" i="41"/>
  <c r="AN742" i="41"/>
  <c r="AN741" i="41"/>
  <c r="AN740" i="41"/>
  <c r="AN739" i="41"/>
  <c r="AN738" i="41"/>
  <c r="AN737" i="41"/>
  <c r="AN736" i="41"/>
  <c r="AN735" i="41"/>
  <c r="AN734" i="41"/>
  <c r="AN733" i="41"/>
  <c r="AN732" i="41"/>
  <c r="AN731" i="41"/>
  <c r="AN730" i="41"/>
  <c r="AN729" i="41"/>
  <c r="AN728" i="41"/>
  <c r="AN727" i="41"/>
  <c r="AN726" i="41"/>
  <c r="AN725" i="41"/>
  <c r="AN724" i="41"/>
  <c r="AN723" i="41"/>
  <c r="AN722" i="41"/>
  <c r="AN721" i="41"/>
  <c r="AN720" i="41"/>
  <c r="AN719" i="41"/>
  <c r="AN718" i="41"/>
  <c r="AN717" i="41"/>
  <c r="AN716" i="41"/>
  <c r="AN715" i="41"/>
  <c r="AN714" i="41"/>
  <c r="AN713" i="41"/>
  <c r="AN712" i="41"/>
  <c r="AN711" i="41"/>
  <c r="AN710" i="41"/>
  <c r="AN709" i="41"/>
  <c r="AN708" i="41"/>
  <c r="AN707" i="41"/>
  <c r="AN706" i="41"/>
  <c r="AN705" i="41"/>
  <c r="AN704" i="41"/>
  <c r="AN703" i="41"/>
  <c r="AN702" i="41"/>
  <c r="AN701" i="41"/>
  <c r="AN700" i="41"/>
  <c r="AN699" i="41"/>
  <c r="AN698" i="41"/>
  <c r="AN697" i="41"/>
  <c r="AN696" i="41"/>
  <c r="AN695" i="41"/>
  <c r="AN694" i="41"/>
  <c r="AN693" i="41"/>
  <c r="AN692" i="41"/>
  <c r="AN691" i="41"/>
  <c r="AN690" i="41"/>
  <c r="AN689" i="41"/>
  <c r="AN688" i="41"/>
  <c r="AN687" i="41"/>
  <c r="AN686" i="41"/>
  <c r="AN685" i="41"/>
  <c r="AN684" i="41"/>
  <c r="AN683" i="41"/>
  <c r="AN682" i="41"/>
  <c r="AN681" i="41"/>
  <c r="AN680" i="41"/>
  <c r="AN679" i="41"/>
  <c r="AN678" i="41"/>
  <c r="AN677" i="41"/>
  <c r="AN676" i="41"/>
  <c r="AN675" i="41"/>
  <c r="AN674" i="41"/>
  <c r="AN673" i="41"/>
  <c r="AN672" i="41"/>
  <c r="AN671" i="41"/>
  <c r="AN670" i="41"/>
  <c r="AN669" i="41"/>
  <c r="AN668" i="41"/>
  <c r="AN667" i="41"/>
  <c r="AN666" i="41"/>
  <c r="AN665" i="41"/>
  <c r="AN664" i="41"/>
  <c r="AN663" i="41"/>
  <c r="AN662" i="41"/>
  <c r="AN661" i="41"/>
  <c r="AN660" i="41"/>
  <c r="AN659" i="41"/>
  <c r="AN658" i="41"/>
  <c r="AN657" i="41"/>
  <c r="AN656" i="41"/>
  <c r="AN655" i="41"/>
  <c r="AN654" i="41"/>
  <c r="AN653" i="41"/>
  <c r="AN652" i="41"/>
  <c r="AN651" i="41"/>
  <c r="AN650" i="41"/>
  <c r="AN649" i="41"/>
  <c r="AN648" i="41"/>
  <c r="AN647" i="41"/>
  <c r="AN646" i="41"/>
  <c r="AN645" i="41"/>
  <c r="AN644" i="41"/>
  <c r="AN643" i="41"/>
  <c r="AN642" i="41"/>
  <c r="AN641" i="41"/>
  <c r="AN640" i="41"/>
  <c r="AN639" i="41"/>
  <c r="AN638" i="41"/>
  <c r="AN637" i="41"/>
  <c r="AN636" i="41"/>
  <c r="AN635" i="41"/>
  <c r="AN634" i="41"/>
  <c r="AN633" i="41"/>
  <c r="AN632" i="41"/>
  <c r="AN631" i="41"/>
  <c r="AN630" i="41"/>
  <c r="AN629" i="41"/>
  <c r="AN628" i="41"/>
  <c r="AN627" i="41"/>
  <c r="AN626" i="41"/>
  <c r="AN625" i="41"/>
  <c r="AN624" i="41"/>
  <c r="AN623" i="41"/>
  <c r="AN622" i="41"/>
  <c r="AN621" i="41"/>
  <c r="AN620" i="41"/>
  <c r="AN619" i="41"/>
  <c r="AN618" i="41"/>
  <c r="AN617" i="41"/>
  <c r="AN616" i="41"/>
  <c r="AN615" i="41"/>
  <c r="AN614" i="41"/>
  <c r="AN613" i="41"/>
  <c r="AN612" i="41"/>
  <c r="AN611" i="41"/>
  <c r="AN610" i="41"/>
  <c r="AN609" i="41"/>
  <c r="AN608" i="41"/>
  <c r="AN607" i="41"/>
  <c r="AN606" i="41"/>
  <c r="AN605" i="41"/>
  <c r="AN604" i="41"/>
  <c r="AN603" i="41"/>
  <c r="AN602" i="41"/>
  <c r="AN601" i="41"/>
  <c r="AN600" i="41"/>
  <c r="AN599" i="41"/>
  <c r="AN598" i="41"/>
  <c r="AN597" i="41"/>
  <c r="AN596" i="41"/>
  <c r="AN595" i="41"/>
  <c r="AN594" i="41"/>
  <c r="AN593" i="41"/>
  <c r="AN592" i="41"/>
  <c r="AN591" i="41"/>
  <c r="AN590" i="41"/>
  <c r="AN589" i="41"/>
  <c r="AN588" i="41"/>
  <c r="AN587" i="41"/>
  <c r="AN586" i="41"/>
  <c r="AN585" i="41"/>
  <c r="AN584" i="41"/>
  <c r="AN583" i="41"/>
  <c r="AN582" i="41"/>
  <c r="AN581" i="41"/>
  <c r="AN580" i="41"/>
  <c r="AN579" i="41"/>
  <c r="AN578" i="41"/>
  <c r="AN577" i="41"/>
  <c r="AN576" i="41"/>
  <c r="AN575" i="41"/>
  <c r="AN574" i="41"/>
  <c r="AN573" i="41"/>
  <c r="AN572" i="41"/>
  <c r="AN571" i="41"/>
  <c r="AN570" i="41"/>
  <c r="AN569" i="41"/>
  <c r="AN568" i="41"/>
  <c r="AN567" i="41"/>
  <c r="AN566" i="41"/>
  <c r="AN565" i="41"/>
  <c r="AN564" i="41"/>
  <c r="AN563" i="41"/>
  <c r="AN562" i="41"/>
  <c r="AN561" i="41"/>
  <c r="AN560" i="41"/>
  <c r="AN559" i="41"/>
  <c r="AN558" i="41"/>
  <c r="AN557" i="41"/>
  <c r="AN556" i="41"/>
  <c r="AN555" i="41"/>
  <c r="AN554" i="41"/>
  <c r="AN553" i="41"/>
  <c r="AN552" i="41"/>
  <c r="AN551" i="41"/>
  <c r="AN550" i="41"/>
  <c r="AN549" i="41"/>
  <c r="AN548" i="41"/>
  <c r="AN547" i="41"/>
  <c r="AN546" i="41"/>
  <c r="AN545" i="41"/>
  <c r="AN544" i="41"/>
  <c r="AN543" i="41"/>
  <c r="AN542" i="41"/>
  <c r="AN541" i="41"/>
  <c r="AN540" i="41"/>
  <c r="AN539" i="41"/>
  <c r="AN538" i="41"/>
  <c r="AN537" i="41"/>
  <c r="AN536" i="41"/>
  <c r="AN535" i="41"/>
  <c r="AN534" i="41"/>
  <c r="AN533" i="41"/>
  <c r="AN532" i="41"/>
  <c r="AN531" i="41"/>
  <c r="AN530" i="41"/>
  <c r="AN529" i="41"/>
  <c r="AN528" i="41"/>
  <c r="AN527" i="41"/>
  <c r="AN526" i="41"/>
  <c r="AN525" i="41"/>
  <c r="AN524" i="41"/>
  <c r="AN523" i="41"/>
  <c r="AN522" i="41"/>
  <c r="AN521" i="41"/>
  <c r="AN520" i="41"/>
  <c r="AN519" i="41"/>
  <c r="AN518" i="41"/>
  <c r="AN517" i="41"/>
  <c r="AN516" i="41"/>
  <c r="AN515" i="41"/>
  <c r="AN514" i="41"/>
  <c r="AN513" i="41"/>
  <c r="AN512" i="41"/>
  <c r="AN511" i="41"/>
  <c r="AN510" i="41"/>
  <c r="AN509" i="41"/>
  <c r="AN508" i="41"/>
  <c r="AN507" i="41"/>
  <c r="AN506" i="41"/>
  <c r="AN505" i="41"/>
  <c r="AN504" i="41"/>
  <c r="AN503" i="41"/>
  <c r="AN502" i="41"/>
  <c r="AN501" i="41"/>
  <c r="AN500" i="41"/>
  <c r="AN499" i="41"/>
  <c r="AN498" i="41"/>
  <c r="AN497" i="41"/>
  <c r="AN496" i="41"/>
  <c r="AN495" i="41"/>
  <c r="AN494" i="41"/>
  <c r="AN493" i="41"/>
  <c r="AN492" i="41"/>
  <c r="AN491" i="41"/>
  <c r="AN490" i="41"/>
  <c r="AN489" i="41"/>
  <c r="AN488" i="41"/>
  <c r="AN487" i="41"/>
  <c r="AN486" i="41"/>
  <c r="AN485" i="41"/>
  <c r="AN484" i="41"/>
  <c r="AN483" i="41"/>
  <c r="AN482" i="41"/>
  <c r="AN481" i="41"/>
  <c r="AN480" i="41"/>
  <c r="AN479" i="41"/>
  <c r="AN478" i="41"/>
  <c r="AN477" i="41"/>
  <c r="AN476" i="41"/>
  <c r="AN475" i="41"/>
  <c r="AN474" i="41"/>
  <c r="AN473" i="41"/>
  <c r="AN472" i="41"/>
  <c r="AN471" i="41"/>
  <c r="AN470" i="41"/>
  <c r="AN469" i="41"/>
  <c r="AN468" i="41"/>
  <c r="AN467" i="41"/>
  <c r="AN466" i="41"/>
  <c r="AN465" i="41"/>
  <c r="AN464" i="41"/>
  <c r="AN463" i="41"/>
  <c r="AN462" i="41"/>
  <c r="AN461" i="41"/>
  <c r="AN460" i="41"/>
  <c r="AN459" i="41"/>
  <c r="AN458" i="41"/>
  <c r="AN457" i="41"/>
  <c r="AN456" i="41"/>
  <c r="AN455" i="41"/>
  <c r="AN454" i="41"/>
  <c r="AN453" i="41"/>
  <c r="AN452" i="41"/>
  <c r="AN451" i="41"/>
  <c r="AN450" i="41"/>
  <c r="AN449" i="41"/>
  <c r="AN448" i="41"/>
  <c r="AN447" i="41"/>
  <c r="AN446" i="41"/>
  <c r="AN445" i="41"/>
  <c r="AN444" i="41"/>
  <c r="AN443" i="41"/>
  <c r="AN442" i="41"/>
  <c r="AN441" i="41"/>
  <c r="AN440" i="41"/>
  <c r="AN439" i="41"/>
  <c r="AN438" i="41"/>
  <c r="AN437" i="41"/>
  <c r="AN436" i="41"/>
  <c r="AN435" i="41"/>
  <c r="AN434" i="41"/>
  <c r="AN433" i="41"/>
  <c r="AN432" i="41"/>
  <c r="AN431" i="41"/>
  <c r="AN430" i="41"/>
  <c r="AN429" i="41"/>
  <c r="AN428" i="41"/>
  <c r="AN427" i="41"/>
  <c r="AN426" i="41"/>
  <c r="AN425" i="41"/>
  <c r="AN424" i="41"/>
  <c r="AN423" i="41"/>
  <c r="AN422" i="41"/>
  <c r="AN421" i="41"/>
  <c r="AN420" i="41"/>
  <c r="AN419" i="41"/>
  <c r="AN418" i="41"/>
  <c r="AN417" i="41"/>
  <c r="AN416" i="41"/>
  <c r="AN415" i="41"/>
  <c r="AN414" i="41"/>
  <c r="AN413" i="41"/>
  <c r="AN412" i="41"/>
  <c r="AN411" i="41"/>
  <c r="AN410" i="41"/>
  <c r="AN409" i="41"/>
  <c r="AN408" i="41"/>
  <c r="AN407" i="41"/>
  <c r="AN406" i="41"/>
  <c r="AN405" i="41"/>
  <c r="AN404" i="41"/>
  <c r="AN403" i="41"/>
  <c r="AN402" i="41"/>
  <c r="AN401" i="41"/>
  <c r="AN400" i="41"/>
  <c r="AN399" i="41"/>
  <c r="AN398" i="41"/>
  <c r="AN397" i="41"/>
  <c r="AN396" i="41"/>
  <c r="AN395" i="41"/>
  <c r="AN394" i="41"/>
  <c r="AN393" i="41"/>
  <c r="AN392" i="41"/>
  <c r="AN391" i="41"/>
  <c r="AN390" i="41"/>
  <c r="AN389" i="41"/>
  <c r="AN388" i="41"/>
  <c r="AN387" i="41"/>
  <c r="AN386" i="41"/>
  <c r="AN385" i="41"/>
  <c r="AN384" i="41"/>
  <c r="AN383" i="41"/>
  <c r="AN382" i="41"/>
  <c r="AN381" i="41"/>
  <c r="AN380" i="41"/>
  <c r="AN379" i="41"/>
  <c r="AN378" i="41"/>
  <c r="AN377" i="41"/>
  <c r="AN376" i="41"/>
  <c r="AN375" i="41"/>
  <c r="AN374" i="41"/>
  <c r="AN373" i="41"/>
  <c r="AN372" i="41"/>
  <c r="AN371" i="41"/>
  <c r="AN370" i="41"/>
  <c r="AN369" i="41"/>
  <c r="AN368" i="41"/>
  <c r="AN367" i="41"/>
  <c r="AN366" i="41"/>
  <c r="AN365" i="41"/>
  <c r="AN364" i="41"/>
  <c r="AN363" i="41"/>
  <c r="AN362" i="41"/>
  <c r="AN361" i="41"/>
  <c r="AN360" i="41"/>
  <c r="AN359" i="41"/>
  <c r="AN358" i="41"/>
  <c r="AN357" i="41"/>
  <c r="AN356" i="41"/>
  <c r="AN355" i="41"/>
  <c r="AN354" i="41"/>
  <c r="AN353" i="41"/>
  <c r="AN352" i="41"/>
  <c r="AN351" i="41"/>
  <c r="AN350" i="41"/>
  <c r="AN349" i="41"/>
  <c r="AN348" i="41"/>
  <c r="AN347" i="41"/>
  <c r="AN346" i="41"/>
  <c r="AN345" i="41"/>
  <c r="AN344" i="41"/>
  <c r="AN343" i="41"/>
  <c r="AN342" i="41"/>
  <c r="AN341" i="41"/>
  <c r="AN340" i="41"/>
  <c r="AN339" i="41"/>
  <c r="AN338" i="41"/>
  <c r="AN337" i="41"/>
  <c r="AN336" i="41"/>
  <c r="AN335" i="41"/>
  <c r="AN334" i="41"/>
  <c r="AN333" i="41"/>
  <c r="AN332" i="41"/>
  <c r="AN331" i="41"/>
  <c r="AN330" i="41"/>
  <c r="AN329" i="41"/>
  <c r="AN328" i="41"/>
  <c r="AN327" i="41"/>
  <c r="AN326" i="41"/>
  <c r="AN325" i="41"/>
  <c r="AN324" i="41"/>
  <c r="AN323" i="41"/>
  <c r="AN322" i="41"/>
  <c r="AN321" i="41"/>
  <c r="AN320" i="41"/>
  <c r="AN319" i="41"/>
  <c r="AN318" i="41"/>
  <c r="AN317" i="41"/>
  <c r="AN316" i="41"/>
  <c r="AN315" i="41"/>
  <c r="AN314" i="41"/>
  <c r="AN313" i="41"/>
  <c r="AN312" i="41"/>
  <c r="AN311" i="41"/>
  <c r="AN310" i="41"/>
  <c r="AN309" i="41"/>
  <c r="AN308" i="41"/>
  <c r="AN307" i="41"/>
  <c r="AN306" i="41"/>
  <c r="AN305" i="41"/>
  <c r="AN304" i="41"/>
  <c r="AN303" i="41"/>
  <c r="AN302" i="41"/>
  <c r="AN301" i="41"/>
  <c r="AN300" i="41"/>
  <c r="AN299" i="41"/>
  <c r="AN298" i="41"/>
  <c r="AN297" i="41"/>
  <c r="AN296" i="41"/>
  <c r="AN295" i="41"/>
  <c r="AN294" i="41"/>
  <c r="AN293" i="41"/>
  <c r="AN292" i="41"/>
  <c r="AN291" i="41"/>
  <c r="AN290" i="41"/>
  <c r="AN289" i="41"/>
  <c r="AN288" i="41"/>
  <c r="AN287" i="41"/>
  <c r="AN286" i="41"/>
  <c r="AN285" i="41"/>
  <c r="AN284" i="41"/>
  <c r="AN283" i="41"/>
  <c r="AN282" i="41"/>
  <c r="AN281" i="41"/>
  <c r="AN280" i="41"/>
  <c r="AN279" i="41"/>
  <c r="AN278" i="41"/>
  <c r="AN277" i="41"/>
  <c r="AN276" i="41"/>
  <c r="AN275" i="41"/>
  <c r="AN274" i="41"/>
  <c r="AN273" i="41"/>
  <c r="AN272" i="41"/>
  <c r="AN271" i="41"/>
  <c r="AN270" i="41"/>
  <c r="AN269" i="41"/>
  <c r="AN268" i="41"/>
  <c r="AN267" i="41"/>
  <c r="AN266" i="41"/>
  <c r="AN265" i="41"/>
  <c r="AN264" i="41"/>
  <c r="AN263" i="41"/>
  <c r="AN262" i="41"/>
  <c r="AN261" i="41"/>
  <c r="AN260" i="41"/>
  <c r="AN259" i="41"/>
  <c r="AN258" i="41"/>
  <c r="AN257" i="41"/>
  <c r="AN256" i="41"/>
  <c r="AN255" i="41"/>
  <c r="AN254" i="41"/>
  <c r="AN253" i="41"/>
  <c r="AN252" i="41"/>
  <c r="AN251" i="41"/>
  <c r="AN250" i="41"/>
  <c r="AN249" i="41"/>
  <c r="AN248" i="41"/>
  <c r="AN247" i="41"/>
  <c r="AN246" i="41"/>
  <c r="AN245" i="41"/>
  <c r="AN244" i="41"/>
  <c r="AN243" i="41"/>
  <c r="AN242" i="41"/>
  <c r="AN241" i="41"/>
  <c r="AN240" i="41"/>
  <c r="AN239" i="41"/>
  <c r="AN238" i="41"/>
  <c r="AN237" i="41"/>
  <c r="AN236" i="41"/>
  <c r="AN235" i="41"/>
  <c r="AN234" i="41"/>
  <c r="AN233" i="41"/>
  <c r="AN232" i="41"/>
  <c r="AN231" i="41"/>
  <c r="AN230" i="41"/>
  <c r="AN229" i="41"/>
  <c r="AN228" i="41"/>
  <c r="AN227" i="41"/>
  <c r="AN226" i="41"/>
  <c r="AN225" i="41"/>
  <c r="AN224" i="41"/>
  <c r="AN223" i="41"/>
  <c r="AN222" i="41"/>
  <c r="AN221" i="41"/>
  <c r="AN220" i="41"/>
  <c r="AN219" i="41"/>
  <c r="AN218" i="41"/>
  <c r="AN217" i="41"/>
  <c r="AN216" i="41"/>
  <c r="AN215" i="41"/>
  <c r="AN214" i="41"/>
  <c r="AN213" i="41"/>
  <c r="AN212" i="41"/>
  <c r="AN211" i="41"/>
  <c r="AN210" i="41"/>
  <c r="AN209" i="41"/>
  <c r="AN208" i="41"/>
  <c r="AN207" i="41"/>
  <c r="AN206" i="41"/>
  <c r="AN205" i="41"/>
  <c r="AN204" i="41"/>
  <c r="AN203" i="41"/>
  <c r="AN202" i="41"/>
  <c r="AN201" i="41"/>
  <c r="AN200" i="41"/>
  <c r="AN199" i="41"/>
  <c r="AN198" i="41"/>
  <c r="AN197" i="41"/>
  <c r="AN196" i="41"/>
  <c r="AN195" i="41"/>
  <c r="AN194" i="41"/>
  <c r="AN193" i="41"/>
  <c r="AN192" i="41"/>
  <c r="AN191" i="41"/>
  <c r="AN190" i="41"/>
  <c r="AN189" i="41"/>
  <c r="AN188" i="41"/>
  <c r="AN187" i="41"/>
  <c r="AN186" i="41"/>
  <c r="AN185" i="41"/>
  <c r="AN184" i="41"/>
  <c r="AN183" i="41"/>
  <c r="AN182" i="41"/>
  <c r="AN181" i="41"/>
  <c r="AN180" i="41"/>
  <c r="AN179" i="41"/>
  <c r="AN178" i="41"/>
  <c r="AN177" i="41"/>
  <c r="AN176" i="41"/>
  <c r="AN175" i="41"/>
  <c r="AN174" i="41"/>
  <c r="AN173" i="41"/>
  <c r="AN172" i="41"/>
  <c r="AN171" i="41"/>
  <c r="AN170" i="41"/>
  <c r="AN169" i="41"/>
  <c r="AN168" i="41"/>
  <c r="AN167" i="41"/>
  <c r="AN166" i="41"/>
  <c r="AN165" i="41"/>
  <c r="AN164" i="41"/>
  <c r="AN163" i="41"/>
  <c r="AN162" i="41"/>
  <c r="AN161" i="41"/>
  <c r="AN160" i="41"/>
  <c r="AN159" i="41"/>
  <c r="AN158" i="41"/>
  <c r="AN157" i="41"/>
  <c r="AN156" i="41"/>
  <c r="AN155" i="41"/>
  <c r="AN154" i="41"/>
  <c r="AN153" i="41"/>
  <c r="AN152" i="41"/>
  <c r="AN151" i="41"/>
  <c r="AN150" i="41"/>
  <c r="AN149" i="41"/>
  <c r="AN148" i="41"/>
  <c r="AN147" i="41"/>
  <c r="AN146" i="41"/>
  <c r="AN145" i="41"/>
  <c r="AN144" i="41"/>
  <c r="AN143" i="41"/>
  <c r="AN142" i="41"/>
  <c r="AN141" i="41"/>
  <c r="AN140" i="41"/>
  <c r="AN139" i="41"/>
  <c r="AN138" i="41"/>
  <c r="AN137" i="41"/>
  <c r="AN136" i="41"/>
  <c r="AN135" i="41"/>
  <c r="AN134" i="41"/>
  <c r="AN133" i="41"/>
  <c r="AN132" i="41"/>
  <c r="AN131" i="41"/>
  <c r="AN130" i="41"/>
  <c r="AN129" i="41"/>
  <c r="AN128" i="41"/>
  <c r="AN127" i="41"/>
  <c r="AN126" i="41"/>
  <c r="AN125" i="41"/>
  <c r="AN124" i="41"/>
  <c r="AN123" i="41"/>
  <c r="AN122" i="41"/>
  <c r="AN121" i="41"/>
  <c r="AN120" i="41"/>
  <c r="AN119" i="41"/>
  <c r="AN118" i="41"/>
  <c r="AN117" i="41"/>
  <c r="AN116" i="41"/>
  <c r="AN115" i="41"/>
  <c r="AN114" i="41"/>
  <c r="AN113" i="41"/>
  <c r="AN112" i="41"/>
  <c r="AN111" i="41"/>
  <c r="AN110" i="41"/>
  <c r="AN109" i="41"/>
  <c r="AN108" i="41"/>
  <c r="AN107" i="41"/>
  <c r="AN106" i="41"/>
  <c r="AN105" i="41"/>
  <c r="AN104" i="41"/>
  <c r="AN103" i="41"/>
  <c r="AN102" i="41"/>
  <c r="AN101" i="41"/>
  <c r="AN100" i="41"/>
  <c r="AN99" i="41"/>
  <c r="AN98" i="41"/>
  <c r="AN97" i="41"/>
  <c r="AN96" i="41"/>
  <c r="AN95" i="41"/>
  <c r="AN94" i="41"/>
  <c r="AN93" i="41"/>
  <c r="AN92" i="41"/>
  <c r="AN91" i="41"/>
  <c r="AN90" i="41"/>
  <c r="AN89" i="41"/>
  <c r="AN88" i="41"/>
  <c r="AN87" i="41"/>
  <c r="AN86" i="41"/>
  <c r="AN85" i="41"/>
  <c r="AN84" i="41"/>
  <c r="AN83" i="41"/>
  <c r="AN82" i="41"/>
  <c r="AN81" i="41"/>
  <c r="AN80" i="41"/>
  <c r="AN79" i="41"/>
  <c r="AN78" i="41"/>
  <c r="AN77" i="41"/>
  <c r="AN76" i="41"/>
  <c r="AN75" i="41"/>
  <c r="AN74" i="41"/>
  <c r="AN73" i="41"/>
  <c r="AN72" i="41"/>
  <c r="AN71" i="41"/>
  <c r="AN70" i="41"/>
  <c r="AN69" i="41"/>
  <c r="AN68" i="41"/>
  <c r="AN67" i="41"/>
  <c r="AN66" i="41"/>
  <c r="AN65" i="41"/>
  <c r="AN64" i="41"/>
  <c r="AN63" i="41"/>
  <c r="AN62" i="41"/>
  <c r="AN61" i="41"/>
  <c r="AN60" i="41"/>
  <c r="AN59" i="41"/>
  <c r="AN58" i="41"/>
  <c r="AN57" i="41"/>
  <c r="AN56" i="41"/>
  <c r="AN55" i="41"/>
  <c r="AN54" i="41"/>
  <c r="AN53" i="41"/>
  <c r="AN52" i="41"/>
  <c r="AN51" i="41"/>
  <c r="AN50" i="41"/>
  <c r="AN49" i="41"/>
  <c r="AN48" i="41"/>
  <c r="AN47" i="41"/>
  <c r="AN46" i="41"/>
  <c r="AN45" i="41"/>
  <c r="AN44" i="41"/>
  <c r="AN43" i="41"/>
  <c r="AN42" i="41"/>
  <c r="AN41" i="41"/>
  <c r="AN40" i="41"/>
  <c r="AN39" i="41"/>
  <c r="AN38" i="41"/>
  <c r="AN37" i="41"/>
  <c r="AN36" i="41"/>
  <c r="AN35" i="41"/>
  <c r="AN34" i="41"/>
  <c r="AN33" i="41"/>
  <c r="AN32" i="41"/>
  <c r="AN31" i="41"/>
  <c r="AN30" i="41"/>
  <c r="AN29" i="41"/>
  <c r="AN28" i="41"/>
  <c r="AN27" i="41"/>
  <c r="AN26" i="41"/>
  <c r="AN25" i="41"/>
  <c r="AN24" i="41"/>
  <c r="AN23" i="41"/>
  <c r="AN22" i="41"/>
  <c r="AN21" i="41"/>
  <c r="AN20" i="41"/>
  <c r="AN19" i="41"/>
  <c r="AN18" i="41"/>
  <c r="AN17" i="41"/>
  <c r="AN16" i="41"/>
  <c r="AN15" i="41"/>
  <c r="AN14" i="41"/>
  <c r="AN13" i="41"/>
  <c r="AN12" i="41"/>
  <c r="AK1061" i="41"/>
  <c r="AK1060" i="41"/>
  <c r="AK1059" i="41"/>
  <c r="AK1058" i="41"/>
  <c r="AK1057" i="41"/>
  <c r="AK1056" i="41"/>
  <c r="AK1055" i="41"/>
  <c r="AK1054" i="41"/>
  <c r="AK1053" i="41"/>
  <c r="AK1052" i="41"/>
  <c r="AK1051" i="41"/>
  <c r="AK1050" i="41"/>
  <c r="AK1049" i="41"/>
  <c r="AK1048" i="41"/>
  <c r="AK1047" i="41"/>
  <c r="AK1046" i="41"/>
  <c r="AK1045" i="41"/>
  <c r="AK1044" i="41"/>
  <c r="AK5" i="41" s="1"/>
  <c r="AK1043" i="41"/>
  <c r="AK1042" i="41"/>
  <c r="AK1041" i="41"/>
  <c r="AK1040" i="41"/>
  <c r="AK1039" i="41"/>
  <c r="AK1038" i="41"/>
  <c r="AK1037" i="41"/>
  <c r="AK1036" i="41"/>
  <c r="AK1035" i="41"/>
  <c r="AK1034" i="41"/>
  <c r="AK1033" i="41"/>
  <c r="AK1032" i="41"/>
  <c r="AK1031" i="41"/>
  <c r="AK1030" i="41"/>
  <c r="AK1029" i="41"/>
  <c r="AK1028" i="41"/>
  <c r="AK1027" i="41"/>
  <c r="AK1026" i="41"/>
  <c r="AK1025" i="41"/>
  <c r="AK1024" i="41"/>
  <c r="AK1023" i="41"/>
  <c r="AK1022" i="41"/>
  <c r="AK1021" i="41"/>
  <c r="AK1020" i="41"/>
  <c r="AK1019" i="41"/>
  <c r="AK1018" i="41"/>
  <c r="AK1017" i="41"/>
  <c r="AK1016" i="41"/>
  <c r="AK1015" i="41"/>
  <c r="AK1014" i="41"/>
  <c r="AK1013" i="41"/>
  <c r="AK1012" i="41"/>
  <c r="AK1011" i="41"/>
  <c r="AK1010" i="41"/>
  <c r="AK1009" i="41"/>
  <c r="AK1008" i="41"/>
  <c r="AK1007" i="41"/>
  <c r="AK1006" i="41"/>
  <c r="AK1005" i="41"/>
  <c r="AK1004" i="41"/>
  <c r="AK1003" i="41"/>
  <c r="AK1002" i="41"/>
  <c r="AK1001" i="41"/>
  <c r="AK1000" i="41"/>
  <c r="AK999" i="41"/>
  <c r="AK998" i="41"/>
  <c r="AK997" i="41"/>
  <c r="AK996" i="41"/>
  <c r="AK995" i="41"/>
  <c r="AK994" i="41"/>
  <c r="AK993" i="41"/>
  <c r="AK992" i="41"/>
  <c r="AK991" i="41"/>
  <c r="AK990" i="41"/>
  <c r="AK989" i="41"/>
  <c r="AK988" i="41"/>
  <c r="AK987" i="41"/>
  <c r="AK986" i="41"/>
  <c r="AK985" i="41"/>
  <c r="AK984" i="41"/>
  <c r="AK983" i="41"/>
  <c r="AK982" i="41"/>
  <c r="AK981" i="41"/>
  <c r="AK980" i="41"/>
  <c r="AK979" i="41"/>
  <c r="AK978" i="41"/>
  <c r="AK977" i="41"/>
  <c r="AK976" i="41"/>
  <c r="AK975" i="41"/>
  <c r="AK974" i="41"/>
  <c r="AK973" i="41"/>
  <c r="AK972" i="41"/>
  <c r="AK971" i="41"/>
  <c r="AK970" i="41"/>
  <c r="AK969" i="41"/>
  <c r="AK968" i="41"/>
  <c r="AK967" i="41"/>
  <c r="AK966" i="41"/>
  <c r="AK965" i="41"/>
  <c r="AK964" i="41"/>
  <c r="AK963" i="41"/>
  <c r="AK962" i="41"/>
  <c r="AK961" i="41"/>
  <c r="AK960" i="41"/>
  <c r="AK959" i="41"/>
  <c r="AK958" i="41"/>
  <c r="AK957" i="41"/>
  <c r="AK956" i="41"/>
  <c r="AK955" i="41"/>
  <c r="AK954" i="41"/>
  <c r="AK953" i="41"/>
  <c r="AK952" i="41"/>
  <c r="AK951" i="41"/>
  <c r="AK950" i="41"/>
  <c r="AK949" i="41"/>
  <c r="AK948" i="41"/>
  <c r="AK947" i="41"/>
  <c r="AK946" i="41"/>
  <c r="AK945" i="41"/>
  <c r="AK944" i="41"/>
  <c r="AK943" i="41"/>
  <c r="AK942" i="41"/>
  <c r="AK941" i="41"/>
  <c r="AK940" i="41"/>
  <c r="AK939" i="41"/>
  <c r="AK938" i="41"/>
  <c r="AK937" i="41"/>
  <c r="AK936" i="41"/>
  <c r="AK935" i="41"/>
  <c r="AK934" i="41"/>
  <c r="AK933" i="41"/>
  <c r="AK932" i="41"/>
  <c r="AK931" i="41"/>
  <c r="AK930" i="41"/>
  <c r="AK929" i="41"/>
  <c r="AK928" i="41"/>
  <c r="AK927" i="41"/>
  <c r="AK926" i="41"/>
  <c r="AK925" i="41"/>
  <c r="AK924" i="41"/>
  <c r="AK923" i="41"/>
  <c r="AK922" i="41"/>
  <c r="AK921" i="41"/>
  <c r="AK920" i="41"/>
  <c r="AK919" i="41"/>
  <c r="AK918" i="41"/>
  <c r="AK917" i="41"/>
  <c r="AK916" i="41"/>
  <c r="AK915" i="41"/>
  <c r="AK914" i="41"/>
  <c r="AK913" i="41"/>
  <c r="AK912" i="41"/>
  <c r="AK911" i="41"/>
  <c r="AK910" i="41"/>
  <c r="AK909" i="41"/>
  <c r="AK908" i="41"/>
  <c r="AK907" i="41"/>
  <c r="AK906" i="41"/>
  <c r="AK905" i="41"/>
  <c r="AK904" i="41"/>
  <c r="AK903" i="41"/>
  <c r="AK902" i="41"/>
  <c r="AK901" i="41"/>
  <c r="AK900" i="41"/>
  <c r="AK899" i="41"/>
  <c r="AK898" i="41"/>
  <c r="AK897" i="41"/>
  <c r="AK896" i="41"/>
  <c r="AK895" i="41"/>
  <c r="AK894" i="41"/>
  <c r="AK893" i="41"/>
  <c r="AK892" i="41"/>
  <c r="AK891" i="41"/>
  <c r="AK890" i="41"/>
  <c r="AK889" i="41"/>
  <c r="AK888" i="41"/>
  <c r="AK887" i="41"/>
  <c r="AK886" i="41"/>
  <c r="AK885" i="41"/>
  <c r="AK884" i="41"/>
  <c r="AK883" i="41"/>
  <c r="AK882" i="41"/>
  <c r="AK881" i="41"/>
  <c r="AK880" i="41"/>
  <c r="AK879" i="41"/>
  <c r="AK878" i="41"/>
  <c r="AK877" i="41"/>
  <c r="AK876" i="41"/>
  <c r="AK875" i="41"/>
  <c r="AK874" i="41"/>
  <c r="AK873" i="41"/>
  <c r="AK872" i="41"/>
  <c r="AK871" i="41"/>
  <c r="AK870" i="41"/>
  <c r="AK869" i="41"/>
  <c r="AK868" i="41"/>
  <c r="AK867" i="41"/>
  <c r="AK866" i="41"/>
  <c r="AK865" i="41"/>
  <c r="AK864" i="41"/>
  <c r="AK863" i="41"/>
  <c r="AK862" i="41"/>
  <c r="AK861" i="41"/>
  <c r="AK860" i="41"/>
  <c r="AK859" i="41"/>
  <c r="AK858" i="41"/>
  <c r="AK857" i="41"/>
  <c r="AK856" i="41"/>
  <c r="AK855" i="41"/>
  <c r="AK854" i="41"/>
  <c r="AK853" i="41"/>
  <c r="AK852" i="41"/>
  <c r="AK851" i="41"/>
  <c r="AK850" i="41"/>
  <c r="AK849" i="41"/>
  <c r="AK848" i="41"/>
  <c r="AK847" i="41"/>
  <c r="AK846" i="41"/>
  <c r="AK845" i="41"/>
  <c r="AK844" i="41"/>
  <c r="AK843" i="41"/>
  <c r="AK842" i="41"/>
  <c r="AK841" i="41"/>
  <c r="AK840" i="41"/>
  <c r="AK839" i="41"/>
  <c r="AK838" i="41"/>
  <c r="AK837" i="41"/>
  <c r="AK836" i="41"/>
  <c r="AK835" i="41"/>
  <c r="AK834" i="41"/>
  <c r="AK833" i="41"/>
  <c r="AK832" i="41"/>
  <c r="AK831" i="41"/>
  <c r="AK830" i="41"/>
  <c r="AK829" i="41"/>
  <c r="AK828" i="41"/>
  <c r="AK827" i="41"/>
  <c r="AK826" i="41"/>
  <c r="AK825" i="41"/>
  <c r="AK824" i="41"/>
  <c r="AK823" i="41"/>
  <c r="AK822" i="41"/>
  <c r="AK821" i="41"/>
  <c r="AK820" i="41"/>
  <c r="AK819" i="41"/>
  <c r="AK818" i="41"/>
  <c r="AK817" i="41"/>
  <c r="AK816" i="41"/>
  <c r="AK815" i="41"/>
  <c r="AK814" i="41"/>
  <c r="AK813" i="41"/>
  <c r="AK812" i="41"/>
  <c r="AK811" i="41"/>
  <c r="AK810" i="41"/>
  <c r="AK809" i="41"/>
  <c r="AK808" i="41"/>
  <c r="AK807" i="41"/>
  <c r="AK806" i="41"/>
  <c r="AK805" i="41"/>
  <c r="AK804" i="41"/>
  <c r="AK803" i="41"/>
  <c r="AK802" i="41"/>
  <c r="AK801" i="41"/>
  <c r="AK800" i="41"/>
  <c r="AK799" i="41"/>
  <c r="AK798" i="41"/>
  <c r="AK797" i="41"/>
  <c r="AK796" i="41"/>
  <c r="AK795" i="41"/>
  <c r="AK794" i="41"/>
  <c r="AK793" i="41"/>
  <c r="AK792" i="41"/>
  <c r="AK791" i="41"/>
  <c r="AK790" i="41"/>
  <c r="AK789" i="41"/>
  <c r="AK788" i="41"/>
  <c r="AK787" i="41"/>
  <c r="AK786" i="41"/>
  <c r="AK785" i="41"/>
  <c r="AK784" i="41"/>
  <c r="AK783" i="41"/>
  <c r="AK782" i="41"/>
  <c r="AK781" i="41"/>
  <c r="AK780" i="41"/>
  <c r="AK779" i="41"/>
  <c r="AK778" i="41"/>
  <c r="AK777" i="41"/>
  <c r="AK776" i="41"/>
  <c r="AK775" i="41"/>
  <c r="AK774" i="41"/>
  <c r="AK773" i="41"/>
  <c r="AK772" i="41"/>
  <c r="AK771" i="41"/>
  <c r="AK770" i="41"/>
  <c r="AK769" i="41"/>
  <c r="AK768" i="41"/>
  <c r="AK767" i="41"/>
  <c r="AK766" i="41"/>
  <c r="AK765" i="41"/>
  <c r="AK764" i="41"/>
  <c r="AK763" i="41"/>
  <c r="AK762" i="41"/>
  <c r="AK761" i="41"/>
  <c r="AK760" i="41"/>
  <c r="AK759" i="41"/>
  <c r="AK758" i="41"/>
  <c r="AK757" i="41"/>
  <c r="AK756" i="41"/>
  <c r="AK755" i="41"/>
  <c r="AK754" i="41"/>
  <c r="AK753" i="41"/>
  <c r="AK752" i="41"/>
  <c r="AK751" i="41"/>
  <c r="AK750" i="41"/>
  <c r="AK749" i="41"/>
  <c r="AK748" i="41"/>
  <c r="AK747" i="41"/>
  <c r="AK746" i="41"/>
  <c r="AK745" i="41"/>
  <c r="AK744" i="41"/>
  <c r="AK743" i="41"/>
  <c r="AK742" i="41"/>
  <c r="AK741" i="41"/>
  <c r="AK740" i="41"/>
  <c r="AK739" i="41"/>
  <c r="AK738" i="41"/>
  <c r="AK737" i="41"/>
  <c r="AK736" i="41"/>
  <c r="AK735" i="41"/>
  <c r="AK734" i="41"/>
  <c r="AK733" i="41"/>
  <c r="AK732" i="41"/>
  <c r="AK731" i="41"/>
  <c r="AK730" i="41"/>
  <c r="AK729" i="41"/>
  <c r="AK728" i="41"/>
  <c r="AK727" i="41"/>
  <c r="AK726" i="41"/>
  <c r="AK725" i="41"/>
  <c r="AK724" i="41"/>
  <c r="AK723" i="41"/>
  <c r="AK722" i="41"/>
  <c r="AK721" i="41"/>
  <c r="AK720" i="41"/>
  <c r="AK719" i="41"/>
  <c r="AK718" i="41"/>
  <c r="AK717" i="41"/>
  <c r="AK716" i="41"/>
  <c r="AK715" i="41"/>
  <c r="AK714" i="41"/>
  <c r="AK713" i="41"/>
  <c r="AK712" i="41"/>
  <c r="AK711" i="41"/>
  <c r="AK710" i="41"/>
  <c r="AK709" i="41"/>
  <c r="AK708" i="41"/>
  <c r="AK707" i="41"/>
  <c r="AK706" i="41"/>
  <c r="AK705" i="41"/>
  <c r="AK704" i="41"/>
  <c r="AK703" i="41"/>
  <c r="AK702" i="41"/>
  <c r="AK701" i="41"/>
  <c r="AK700" i="41"/>
  <c r="AK699" i="41"/>
  <c r="AK698" i="41"/>
  <c r="AK697" i="41"/>
  <c r="AK696" i="41"/>
  <c r="AK695" i="41"/>
  <c r="AK694" i="41"/>
  <c r="AK693" i="41"/>
  <c r="AK692" i="41"/>
  <c r="AK691" i="41"/>
  <c r="AK690" i="41"/>
  <c r="AK689" i="41"/>
  <c r="AK688" i="41"/>
  <c r="AK687" i="41"/>
  <c r="AK686" i="41"/>
  <c r="AK685" i="41"/>
  <c r="AK684" i="41"/>
  <c r="AK683" i="41"/>
  <c r="AK682" i="41"/>
  <c r="AK681" i="41"/>
  <c r="AK680" i="41"/>
  <c r="AK679" i="41"/>
  <c r="AK678" i="41"/>
  <c r="AK677" i="41"/>
  <c r="AK676" i="41"/>
  <c r="AK675" i="41"/>
  <c r="AK674" i="41"/>
  <c r="AK673" i="41"/>
  <c r="AK672" i="41"/>
  <c r="AK671" i="41"/>
  <c r="AK670" i="41"/>
  <c r="AK669" i="41"/>
  <c r="AK668" i="41"/>
  <c r="AK667" i="41"/>
  <c r="AK666" i="41"/>
  <c r="AK665" i="41"/>
  <c r="AK664" i="41"/>
  <c r="AK663" i="41"/>
  <c r="AK662" i="41"/>
  <c r="AK661" i="41"/>
  <c r="AK660" i="41"/>
  <c r="AK659" i="41"/>
  <c r="AK658" i="41"/>
  <c r="AK657" i="41"/>
  <c r="AK656" i="41"/>
  <c r="AK655" i="41"/>
  <c r="AK654" i="41"/>
  <c r="AK653" i="41"/>
  <c r="AK652" i="41"/>
  <c r="AK651" i="41"/>
  <c r="AK650" i="41"/>
  <c r="AK649" i="41"/>
  <c r="AK648" i="41"/>
  <c r="AK647" i="41"/>
  <c r="AK646" i="41"/>
  <c r="AK645" i="41"/>
  <c r="AK644" i="41"/>
  <c r="AK643" i="41"/>
  <c r="AK642" i="41"/>
  <c r="AK641" i="41"/>
  <c r="AK640" i="41"/>
  <c r="AK639" i="41"/>
  <c r="AK638" i="41"/>
  <c r="AK637" i="41"/>
  <c r="AK636" i="41"/>
  <c r="AK635" i="41"/>
  <c r="AK634" i="41"/>
  <c r="AK633" i="41"/>
  <c r="AK632" i="41"/>
  <c r="AK631" i="41"/>
  <c r="AK630" i="41"/>
  <c r="AK629" i="41"/>
  <c r="AK628" i="41"/>
  <c r="AK627" i="41"/>
  <c r="AK626" i="41"/>
  <c r="AK625" i="41"/>
  <c r="AK624" i="41"/>
  <c r="AK623" i="41"/>
  <c r="AK622" i="41"/>
  <c r="AK621" i="41"/>
  <c r="AK620" i="41"/>
  <c r="AK619" i="41"/>
  <c r="AK618" i="41"/>
  <c r="AK617" i="41"/>
  <c r="AK616" i="41"/>
  <c r="AK615" i="41"/>
  <c r="AK614" i="41"/>
  <c r="AK613" i="41"/>
  <c r="AK612" i="41"/>
  <c r="AK611" i="41"/>
  <c r="AK610" i="41"/>
  <c r="AK609" i="41"/>
  <c r="AK608" i="41"/>
  <c r="AK607" i="41"/>
  <c r="AK606" i="41"/>
  <c r="AK605" i="41"/>
  <c r="AK604" i="41"/>
  <c r="AK603" i="41"/>
  <c r="AK602" i="41"/>
  <c r="AK601" i="41"/>
  <c r="AK600" i="41"/>
  <c r="AK599" i="41"/>
  <c r="AK598" i="41"/>
  <c r="AK597" i="41"/>
  <c r="AK596" i="41"/>
  <c r="AK595" i="41"/>
  <c r="AK594" i="41"/>
  <c r="AK593" i="41"/>
  <c r="AK592" i="41"/>
  <c r="AK591" i="41"/>
  <c r="AK590" i="41"/>
  <c r="AK589" i="41"/>
  <c r="AK588" i="41"/>
  <c r="AK587" i="41"/>
  <c r="AK586" i="41"/>
  <c r="AK585" i="41"/>
  <c r="AK584" i="41"/>
  <c r="AK583" i="41"/>
  <c r="AK582" i="41"/>
  <c r="AK581" i="41"/>
  <c r="AK580" i="41"/>
  <c r="AK579" i="41"/>
  <c r="AK578" i="41"/>
  <c r="AK577" i="41"/>
  <c r="AK576" i="41"/>
  <c r="AK575" i="41"/>
  <c r="AK574" i="41"/>
  <c r="AK573" i="41"/>
  <c r="AK572" i="41"/>
  <c r="AK571" i="41"/>
  <c r="AK570" i="41"/>
  <c r="AK569" i="41"/>
  <c r="AK568" i="41"/>
  <c r="AK567" i="41"/>
  <c r="AK566" i="41"/>
  <c r="AK565" i="41"/>
  <c r="AK564" i="41"/>
  <c r="AK563" i="41"/>
  <c r="AK562" i="41"/>
  <c r="AK561" i="41"/>
  <c r="AK560" i="41"/>
  <c r="AK559" i="41"/>
  <c r="AK558" i="41"/>
  <c r="AK557" i="41"/>
  <c r="AK556" i="41"/>
  <c r="AK555" i="41"/>
  <c r="AK554" i="41"/>
  <c r="AK553" i="41"/>
  <c r="AK552" i="41"/>
  <c r="AK551" i="41"/>
  <c r="AK550" i="41"/>
  <c r="AK549" i="41"/>
  <c r="AK548" i="41"/>
  <c r="AK547" i="41"/>
  <c r="AK546" i="41"/>
  <c r="AK545" i="41"/>
  <c r="AK544" i="41"/>
  <c r="AK543" i="41"/>
  <c r="AK542" i="41"/>
  <c r="AK541" i="41"/>
  <c r="AK540" i="41"/>
  <c r="AK539" i="41"/>
  <c r="AK538" i="41"/>
  <c r="AK537" i="41"/>
  <c r="AK536" i="41"/>
  <c r="AK535" i="41"/>
  <c r="AK534" i="41"/>
  <c r="AK533" i="41"/>
  <c r="AK532" i="41"/>
  <c r="AK531" i="41"/>
  <c r="AK530" i="41"/>
  <c r="AK529" i="41"/>
  <c r="AK528" i="41"/>
  <c r="AK527" i="41"/>
  <c r="AK526" i="41"/>
  <c r="AK525" i="41"/>
  <c r="AK524" i="41"/>
  <c r="AK523" i="41"/>
  <c r="AK522" i="41"/>
  <c r="AK521" i="41"/>
  <c r="AK520" i="41"/>
  <c r="AK519" i="41"/>
  <c r="AK518" i="41"/>
  <c r="AK517" i="41"/>
  <c r="AK516" i="41"/>
  <c r="AK515" i="41"/>
  <c r="AK514" i="41"/>
  <c r="AK513" i="41"/>
  <c r="AK512" i="41"/>
  <c r="AK511" i="41"/>
  <c r="AK510" i="41"/>
  <c r="AK509" i="41"/>
  <c r="AK508" i="41"/>
  <c r="AK507" i="41"/>
  <c r="AK506" i="41"/>
  <c r="AK505" i="41"/>
  <c r="AK504" i="41"/>
  <c r="AK503" i="41"/>
  <c r="AK502" i="41"/>
  <c r="AK501" i="41"/>
  <c r="AK500" i="41"/>
  <c r="AK499" i="41"/>
  <c r="AK498" i="41"/>
  <c r="AK497" i="41"/>
  <c r="AK496" i="41"/>
  <c r="AK495" i="41"/>
  <c r="AK494" i="41"/>
  <c r="AK493" i="41"/>
  <c r="AK492" i="41"/>
  <c r="AK491" i="41"/>
  <c r="AK490" i="41"/>
  <c r="AK489" i="41"/>
  <c r="AK488" i="41"/>
  <c r="AK487" i="41"/>
  <c r="AK486" i="41"/>
  <c r="AK485" i="41"/>
  <c r="AK484" i="41"/>
  <c r="AK483" i="41"/>
  <c r="AK482" i="41"/>
  <c r="AK481" i="41"/>
  <c r="AK480" i="41"/>
  <c r="AK479" i="41"/>
  <c r="AK478" i="41"/>
  <c r="AK477" i="41"/>
  <c r="AK476" i="41"/>
  <c r="AK475" i="41"/>
  <c r="AK474" i="41"/>
  <c r="AK473" i="41"/>
  <c r="AK472" i="41"/>
  <c r="AK471" i="41"/>
  <c r="AK470" i="41"/>
  <c r="AK469" i="41"/>
  <c r="AK468" i="41"/>
  <c r="AK467" i="41"/>
  <c r="AK466" i="41"/>
  <c r="AK465" i="41"/>
  <c r="AK464" i="41"/>
  <c r="AK463" i="41"/>
  <c r="AK462" i="41"/>
  <c r="AK461" i="41"/>
  <c r="AK460" i="41"/>
  <c r="AK459" i="41"/>
  <c r="AK458" i="41"/>
  <c r="AK457" i="41"/>
  <c r="AK456" i="41"/>
  <c r="AK455" i="41"/>
  <c r="AK454" i="41"/>
  <c r="AK453" i="41"/>
  <c r="AK452" i="41"/>
  <c r="AK451" i="41"/>
  <c r="AK450" i="41"/>
  <c r="AK449" i="41"/>
  <c r="AK448" i="41"/>
  <c r="AK447" i="41"/>
  <c r="AK446" i="41"/>
  <c r="AK445" i="41"/>
  <c r="AK444" i="41"/>
  <c r="AK443" i="41"/>
  <c r="AK442" i="41"/>
  <c r="AK441" i="41"/>
  <c r="AK440" i="41"/>
  <c r="AK439" i="41"/>
  <c r="AK438" i="41"/>
  <c r="AK437" i="41"/>
  <c r="AK436" i="41"/>
  <c r="AK435" i="41"/>
  <c r="AK434" i="41"/>
  <c r="AK433" i="41"/>
  <c r="AK432" i="41"/>
  <c r="AK431" i="41"/>
  <c r="AK430" i="41"/>
  <c r="AK429" i="41"/>
  <c r="AK428" i="41"/>
  <c r="AK427" i="41"/>
  <c r="AK426" i="41"/>
  <c r="AK425" i="41"/>
  <c r="AK424" i="41"/>
  <c r="AK423" i="41"/>
  <c r="AK422" i="41"/>
  <c r="AK421" i="41"/>
  <c r="AK420" i="41"/>
  <c r="AK419" i="41"/>
  <c r="AK418" i="41"/>
  <c r="AK417" i="41"/>
  <c r="AK416" i="41"/>
  <c r="AK415" i="41"/>
  <c r="AK414" i="41"/>
  <c r="AK413" i="41"/>
  <c r="AK412" i="41"/>
  <c r="AK411" i="41"/>
  <c r="AK410" i="41"/>
  <c r="AK409" i="41"/>
  <c r="AK408" i="41"/>
  <c r="AK407" i="41"/>
  <c r="AK406" i="41"/>
  <c r="AK405" i="41"/>
  <c r="AK404" i="41"/>
  <c r="AK403" i="41"/>
  <c r="AK402" i="41"/>
  <c r="AK401" i="41"/>
  <c r="AK400" i="41"/>
  <c r="AK399" i="41"/>
  <c r="AK398" i="41"/>
  <c r="AK397" i="41"/>
  <c r="AK396" i="41"/>
  <c r="AK395" i="41"/>
  <c r="AK394" i="41"/>
  <c r="AK393" i="41"/>
  <c r="AK392" i="41"/>
  <c r="AK391" i="41"/>
  <c r="AK390" i="41"/>
  <c r="AK389" i="41"/>
  <c r="AK388" i="41"/>
  <c r="AK387" i="41"/>
  <c r="AK386" i="41"/>
  <c r="AK385" i="41"/>
  <c r="AK384" i="41"/>
  <c r="AK383" i="41"/>
  <c r="AK382" i="41"/>
  <c r="AK381" i="41"/>
  <c r="AK380" i="41"/>
  <c r="AK379" i="41"/>
  <c r="AK378" i="41"/>
  <c r="AK377" i="41"/>
  <c r="AK376" i="41"/>
  <c r="AK375" i="41"/>
  <c r="AK374" i="41"/>
  <c r="AK373" i="41"/>
  <c r="AK372" i="41"/>
  <c r="AK371" i="41"/>
  <c r="AK370" i="41"/>
  <c r="AK369" i="41"/>
  <c r="AK368" i="41"/>
  <c r="AK367" i="41"/>
  <c r="AK366" i="41"/>
  <c r="AK365" i="41"/>
  <c r="AK364" i="41"/>
  <c r="AK363" i="41"/>
  <c r="AK362" i="41"/>
  <c r="AK361" i="41"/>
  <c r="AK360" i="41"/>
  <c r="AK359" i="41"/>
  <c r="AK358" i="41"/>
  <c r="AK357" i="41"/>
  <c r="AK356" i="41"/>
  <c r="AK355" i="41"/>
  <c r="AK354" i="41"/>
  <c r="AK353" i="41"/>
  <c r="AK352" i="41"/>
  <c r="AK351" i="41"/>
  <c r="AK350" i="41"/>
  <c r="AK349" i="41"/>
  <c r="AK348" i="41"/>
  <c r="AK347" i="41"/>
  <c r="AK346" i="41"/>
  <c r="AK345" i="41"/>
  <c r="AK344" i="41"/>
  <c r="AK343" i="41"/>
  <c r="AK342" i="41"/>
  <c r="AK341" i="41"/>
  <c r="AK340" i="41"/>
  <c r="AK339" i="41"/>
  <c r="AK338" i="41"/>
  <c r="AK337" i="41"/>
  <c r="AK336" i="41"/>
  <c r="AK335" i="41"/>
  <c r="AK334" i="41"/>
  <c r="AK333" i="41"/>
  <c r="AK332" i="41"/>
  <c r="AK331" i="41"/>
  <c r="AK330" i="41"/>
  <c r="AK329" i="41"/>
  <c r="AK328" i="41"/>
  <c r="AK327" i="41"/>
  <c r="AK326" i="41"/>
  <c r="AK325" i="41"/>
  <c r="AK324" i="41"/>
  <c r="AK323" i="41"/>
  <c r="AK322" i="41"/>
  <c r="AK321" i="41"/>
  <c r="AK320" i="41"/>
  <c r="AK319" i="41"/>
  <c r="AK318" i="41"/>
  <c r="AK317" i="41"/>
  <c r="AK316" i="41"/>
  <c r="AK315" i="41"/>
  <c r="AK314" i="41"/>
  <c r="AK313" i="41"/>
  <c r="AK312" i="41"/>
  <c r="AK311" i="41"/>
  <c r="AK310" i="41"/>
  <c r="AK309" i="41"/>
  <c r="AK308" i="41"/>
  <c r="AK307" i="41"/>
  <c r="AK306" i="41"/>
  <c r="AK305" i="41"/>
  <c r="AK304" i="41"/>
  <c r="AK303" i="41"/>
  <c r="AK302" i="41"/>
  <c r="AK301" i="41"/>
  <c r="AK300" i="41"/>
  <c r="AK299" i="41"/>
  <c r="AK298" i="41"/>
  <c r="AK297" i="41"/>
  <c r="AK296" i="41"/>
  <c r="AK295" i="41"/>
  <c r="AK294" i="41"/>
  <c r="AK293" i="41"/>
  <c r="AK292" i="41"/>
  <c r="AK291" i="41"/>
  <c r="AK290" i="41"/>
  <c r="AK289" i="41"/>
  <c r="AK288" i="41"/>
  <c r="AK287" i="41"/>
  <c r="AK286" i="41"/>
  <c r="AK285" i="41"/>
  <c r="AK284" i="41"/>
  <c r="AK283" i="41"/>
  <c r="AK282" i="41"/>
  <c r="AK281" i="41"/>
  <c r="AK280" i="41"/>
  <c r="AK279" i="41"/>
  <c r="AK278" i="41"/>
  <c r="AK277" i="41"/>
  <c r="AK276" i="41"/>
  <c r="AK275" i="41"/>
  <c r="AK274" i="41"/>
  <c r="AK273" i="41"/>
  <c r="AK272" i="41"/>
  <c r="AK271" i="41"/>
  <c r="AK270" i="41"/>
  <c r="AK269" i="41"/>
  <c r="AK268" i="41"/>
  <c r="AK267" i="41"/>
  <c r="AK266" i="41"/>
  <c r="AK265" i="41"/>
  <c r="AK264" i="41"/>
  <c r="AK263" i="41"/>
  <c r="AK262" i="41"/>
  <c r="AK261" i="41"/>
  <c r="AK260" i="41"/>
  <c r="AK259" i="41"/>
  <c r="AK258" i="41"/>
  <c r="AK257" i="41"/>
  <c r="AK256" i="41"/>
  <c r="AK255" i="41"/>
  <c r="AK254" i="41"/>
  <c r="AK253" i="41"/>
  <c r="AK252" i="41"/>
  <c r="AK251" i="41"/>
  <c r="AK250" i="41"/>
  <c r="AK249" i="41"/>
  <c r="AK248" i="41"/>
  <c r="AK247" i="41"/>
  <c r="AK246" i="41"/>
  <c r="AK245" i="41"/>
  <c r="AK244" i="41"/>
  <c r="AK243" i="41"/>
  <c r="AK242" i="41"/>
  <c r="AK241" i="41"/>
  <c r="AK240" i="41"/>
  <c r="AK239" i="41"/>
  <c r="AK238" i="41"/>
  <c r="AK237" i="41"/>
  <c r="AK236" i="41"/>
  <c r="AK235" i="41"/>
  <c r="AK234" i="41"/>
  <c r="AK233" i="41"/>
  <c r="AK232" i="41"/>
  <c r="AK231" i="41"/>
  <c r="AK230" i="41"/>
  <c r="AK229" i="41"/>
  <c r="AK228" i="41"/>
  <c r="AK227" i="41"/>
  <c r="AK226" i="41"/>
  <c r="AK225" i="41"/>
  <c r="AK224" i="41"/>
  <c r="AK223" i="41"/>
  <c r="AK222" i="41"/>
  <c r="AK221" i="41"/>
  <c r="AK220" i="41"/>
  <c r="AK219" i="41"/>
  <c r="AK218" i="41"/>
  <c r="AK217" i="41"/>
  <c r="AK216" i="41"/>
  <c r="AK215" i="41"/>
  <c r="AK214" i="41"/>
  <c r="AK213" i="41"/>
  <c r="AK212" i="41"/>
  <c r="AK211" i="41"/>
  <c r="AK210" i="41"/>
  <c r="AK209" i="41"/>
  <c r="AK208" i="41"/>
  <c r="AK207" i="41"/>
  <c r="AK206" i="41"/>
  <c r="AK205" i="41"/>
  <c r="AK204" i="41"/>
  <c r="AK203" i="41"/>
  <c r="AK202" i="41"/>
  <c r="AK201" i="41"/>
  <c r="AK200" i="41"/>
  <c r="AK199" i="41"/>
  <c r="AK198" i="41"/>
  <c r="AK197" i="41"/>
  <c r="AK196" i="41"/>
  <c r="AK195" i="41"/>
  <c r="AK194" i="41"/>
  <c r="AK193" i="41"/>
  <c r="AK192" i="41"/>
  <c r="AK191" i="41"/>
  <c r="AK190" i="41"/>
  <c r="AK189" i="41"/>
  <c r="AK188" i="41"/>
  <c r="AK187" i="41"/>
  <c r="AK186" i="41"/>
  <c r="AK185" i="41"/>
  <c r="AK184" i="41"/>
  <c r="AK183" i="41"/>
  <c r="AK182" i="41"/>
  <c r="AK181" i="41"/>
  <c r="AK180" i="41"/>
  <c r="AK179" i="41"/>
  <c r="AK178" i="41"/>
  <c r="AK177" i="41"/>
  <c r="AK176" i="41"/>
  <c r="AK175" i="41"/>
  <c r="AK174" i="41"/>
  <c r="AK173" i="41"/>
  <c r="AK172" i="41"/>
  <c r="AK171" i="41"/>
  <c r="AK170" i="41"/>
  <c r="AK169" i="41"/>
  <c r="AK168" i="41"/>
  <c r="AK167" i="41"/>
  <c r="AK166" i="41"/>
  <c r="AK165" i="41"/>
  <c r="AK164" i="41"/>
  <c r="AK163" i="41"/>
  <c r="AK162" i="41"/>
  <c r="AK161" i="41"/>
  <c r="AK160" i="41"/>
  <c r="AK159" i="41"/>
  <c r="AK158" i="41"/>
  <c r="AK157" i="41"/>
  <c r="AK156" i="41"/>
  <c r="AK155" i="41"/>
  <c r="AK154" i="41"/>
  <c r="AK153" i="41"/>
  <c r="AK152" i="41"/>
  <c r="AK151" i="41"/>
  <c r="AK150" i="41"/>
  <c r="AK149" i="41"/>
  <c r="AK148" i="41"/>
  <c r="AK147" i="41"/>
  <c r="AK146" i="41"/>
  <c r="AK145" i="41"/>
  <c r="AK144" i="41"/>
  <c r="AK143" i="41"/>
  <c r="AK142" i="41"/>
  <c r="AK141" i="41"/>
  <c r="AK140" i="41"/>
  <c r="AK139" i="41"/>
  <c r="AK138" i="41"/>
  <c r="AK137" i="41"/>
  <c r="AK136" i="41"/>
  <c r="AK135" i="41"/>
  <c r="AK134" i="41"/>
  <c r="AK133" i="41"/>
  <c r="AK132" i="41"/>
  <c r="AK131" i="41"/>
  <c r="AK130" i="41"/>
  <c r="AK129" i="41"/>
  <c r="AK128" i="41"/>
  <c r="AK127" i="41"/>
  <c r="AK126" i="41"/>
  <c r="AK125" i="41"/>
  <c r="AK124" i="41"/>
  <c r="AK123" i="41"/>
  <c r="AK122" i="41"/>
  <c r="AK121" i="41"/>
  <c r="AK120" i="41"/>
  <c r="AK119" i="41"/>
  <c r="AK118" i="41"/>
  <c r="AK117" i="41"/>
  <c r="AK116" i="41"/>
  <c r="AK115" i="41"/>
  <c r="AK114" i="41"/>
  <c r="AK113" i="41"/>
  <c r="AK112" i="41"/>
  <c r="AK111" i="41"/>
  <c r="AK110" i="41"/>
  <c r="AK109" i="41"/>
  <c r="AK108" i="41"/>
  <c r="AK107" i="41"/>
  <c r="AK106" i="41"/>
  <c r="AK105" i="41"/>
  <c r="AK104" i="41"/>
  <c r="AK103" i="41"/>
  <c r="AK102" i="41"/>
  <c r="AK101" i="41"/>
  <c r="AK100" i="41"/>
  <c r="AK99" i="41"/>
  <c r="AK98" i="41"/>
  <c r="AK97" i="41"/>
  <c r="AK96" i="41"/>
  <c r="AK95" i="41"/>
  <c r="AK94" i="41"/>
  <c r="AK93" i="41"/>
  <c r="AK92" i="41"/>
  <c r="AK91" i="41"/>
  <c r="AK90" i="41"/>
  <c r="AK89" i="41"/>
  <c r="AK88" i="41"/>
  <c r="AK87" i="41"/>
  <c r="AK86" i="41"/>
  <c r="AK85" i="41"/>
  <c r="AK84" i="41"/>
  <c r="AK83" i="41"/>
  <c r="AK82" i="41"/>
  <c r="AK81" i="41"/>
  <c r="AK80" i="41"/>
  <c r="AK79" i="41"/>
  <c r="AK78" i="41"/>
  <c r="AK77" i="41"/>
  <c r="AK76" i="41"/>
  <c r="AK75" i="41"/>
  <c r="AK74" i="41"/>
  <c r="AK73" i="41"/>
  <c r="AK72" i="41"/>
  <c r="AK71" i="41"/>
  <c r="AK70" i="41"/>
  <c r="AK69" i="41"/>
  <c r="AK68" i="41"/>
  <c r="AK67" i="41"/>
  <c r="AK66" i="41"/>
  <c r="AK65" i="41"/>
  <c r="AK64" i="41"/>
  <c r="AK63" i="41"/>
  <c r="AK62" i="41"/>
  <c r="AK61" i="41"/>
  <c r="AK60" i="41"/>
  <c r="AK59" i="41"/>
  <c r="AK58" i="41"/>
  <c r="AK57" i="41"/>
  <c r="AK56" i="41"/>
  <c r="AK55" i="41"/>
  <c r="AK54" i="41"/>
  <c r="AK53" i="41"/>
  <c r="AK52" i="41"/>
  <c r="AK51" i="41"/>
  <c r="AK50" i="41"/>
  <c r="AK49" i="41"/>
  <c r="AK48" i="41"/>
  <c r="AK47" i="41"/>
  <c r="AK46" i="41"/>
  <c r="AK45" i="41"/>
  <c r="AK44" i="41"/>
  <c r="AK43" i="41"/>
  <c r="AK42" i="41"/>
  <c r="AK41" i="41"/>
  <c r="AK40" i="41"/>
  <c r="AK39" i="41"/>
  <c r="AK38" i="41"/>
  <c r="AK37" i="41"/>
  <c r="AK36" i="41"/>
  <c r="AK35" i="41"/>
  <c r="AK34" i="41"/>
  <c r="AK33" i="41"/>
  <c r="AK32" i="41"/>
  <c r="AK31" i="41"/>
  <c r="AK30" i="41"/>
  <c r="AK29" i="41"/>
  <c r="AK28" i="41"/>
  <c r="AK27" i="41"/>
  <c r="AK26" i="41"/>
  <c r="AK25" i="41"/>
  <c r="AK24" i="41"/>
  <c r="AK23" i="41"/>
  <c r="AK22" i="41"/>
  <c r="AK21" i="41"/>
  <c r="AK20" i="41"/>
  <c r="AK19" i="41"/>
  <c r="AK18" i="41"/>
  <c r="AK17" i="41"/>
  <c r="AK16" i="41"/>
  <c r="AK15" i="41"/>
  <c r="AK14" i="41"/>
  <c r="AK13" i="41"/>
  <c r="AK12" i="41"/>
  <c r="AG1061" i="41"/>
  <c r="AG1060" i="41"/>
  <c r="AG1059" i="41"/>
  <c r="AG1058" i="41"/>
  <c r="AG1057" i="41"/>
  <c r="AG1056" i="41"/>
  <c r="AG1055" i="41"/>
  <c r="AG1054" i="41"/>
  <c r="AG1053" i="41"/>
  <c r="AG1052" i="41"/>
  <c r="AG1051" i="41"/>
  <c r="AG1050" i="41"/>
  <c r="AG1049" i="41"/>
  <c r="AG1048" i="41"/>
  <c r="AG1047" i="41"/>
  <c r="AG1046" i="41"/>
  <c r="AG1045" i="41"/>
  <c r="AG1044" i="41"/>
  <c r="AG1043" i="41"/>
  <c r="AG1042" i="41"/>
  <c r="AG1041" i="41"/>
  <c r="AG5" i="41" s="1"/>
  <c r="AG1040" i="41"/>
  <c r="AG1039" i="41"/>
  <c r="AG1038" i="41"/>
  <c r="AG1037" i="41"/>
  <c r="AG1036" i="41"/>
  <c r="AG1035" i="41"/>
  <c r="AG1034" i="41"/>
  <c r="AG1033" i="41"/>
  <c r="AG1032" i="41"/>
  <c r="AG1031" i="41"/>
  <c r="AG1030" i="41"/>
  <c r="AG1029" i="41"/>
  <c r="AG1028" i="41"/>
  <c r="AG1027" i="41"/>
  <c r="AG1026" i="41"/>
  <c r="AG1025" i="41"/>
  <c r="AG1024" i="41"/>
  <c r="AG1023" i="41"/>
  <c r="AG1022" i="41"/>
  <c r="AG1021" i="41"/>
  <c r="AG1020" i="41"/>
  <c r="AG1019" i="41"/>
  <c r="AG1018" i="41"/>
  <c r="AG1017" i="41"/>
  <c r="AG1016" i="41"/>
  <c r="AG1015" i="41"/>
  <c r="AG1014" i="41"/>
  <c r="AG1013" i="41"/>
  <c r="AG1012" i="41"/>
  <c r="AG1011" i="41"/>
  <c r="AG1010" i="41"/>
  <c r="AG1009" i="41"/>
  <c r="AG1008" i="41"/>
  <c r="AG1007" i="41"/>
  <c r="AG1006" i="41"/>
  <c r="AG1005" i="41"/>
  <c r="AG1004" i="41"/>
  <c r="AG1003" i="41"/>
  <c r="AG1002" i="41"/>
  <c r="AG1001" i="41"/>
  <c r="AG1000" i="41"/>
  <c r="AG999" i="41"/>
  <c r="AG998" i="41"/>
  <c r="AG997" i="41"/>
  <c r="AG996" i="41"/>
  <c r="AG995" i="41"/>
  <c r="AG994" i="41"/>
  <c r="AG993" i="41"/>
  <c r="AG992" i="41"/>
  <c r="AG991" i="41"/>
  <c r="AG990" i="41"/>
  <c r="AG989" i="41"/>
  <c r="AG988" i="41"/>
  <c r="AG987" i="41"/>
  <c r="AG986" i="41"/>
  <c r="AG985" i="41"/>
  <c r="AG984" i="41"/>
  <c r="AG983" i="41"/>
  <c r="AG982" i="41"/>
  <c r="AG981" i="41"/>
  <c r="AG980" i="41"/>
  <c r="AG979" i="41"/>
  <c r="AG978" i="41"/>
  <c r="AG977" i="41"/>
  <c r="AG976" i="41"/>
  <c r="AG975" i="41"/>
  <c r="AG974" i="41"/>
  <c r="AG973" i="41"/>
  <c r="AG972" i="41"/>
  <c r="AG971" i="41"/>
  <c r="AG970" i="41"/>
  <c r="AG969" i="41"/>
  <c r="AG968" i="41"/>
  <c r="AG967" i="41"/>
  <c r="AG966" i="41"/>
  <c r="AG965" i="41"/>
  <c r="AG964" i="41"/>
  <c r="AG963" i="41"/>
  <c r="AG962" i="41"/>
  <c r="AG961" i="41"/>
  <c r="AG960" i="41"/>
  <c r="AG959" i="41"/>
  <c r="AG958" i="41"/>
  <c r="AG957" i="41"/>
  <c r="AG956" i="41"/>
  <c r="AG955" i="41"/>
  <c r="AG954" i="41"/>
  <c r="AG953" i="41"/>
  <c r="AG952" i="41"/>
  <c r="AG951" i="41"/>
  <c r="AG950" i="41"/>
  <c r="AG949" i="41"/>
  <c r="AG948" i="41"/>
  <c r="AG947" i="41"/>
  <c r="AG946" i="41"/>
  <c r="AG945" i="41"/>
  <c r="AG944" i="41"/>
  <c r="AG943" i="41"/>
  <c r="AG942" i="41"/>
  <c r="AG941" i="41"/>
  <c r="AG940" i="41"/>
  <c r="AG939" i="41"/>
  <c r="AG938" i="41"/>
  <c r="AG937" i="41"/>
  <c r="AG936" i="41"/>
  <c r="AG935" i="41"/>
  <c r="AG934" i="41"/>
  <c r="AG933" i="41"/>
  <c r="AG932" i="41"/>
  <c r="AG931" i="41"/>
  <c r="AG930" i="41"/>
  <c r="AG929" i="41"/>
  <c r="AG928" i="41"/>
  <c r="AG927" i="41"/>
  <c r="AG926" i="41"/>
  <c r="AG925" i="41"/>
  <c r="AG924" i="41"/>
  <c r="AG923" i="41"/>
  <c r="AG922" i="41"/>
  <c r="AG921" i="41"/>
  <c r="AG920" i="41"/>
  <c r="AG919" i="41"/>
  <c r="AG918" i="41"/>
  <c r="AG917" i="41"/>
  <c r="AG916" i="41"/>
  <c r="AG915" i="41"/>
  <c r="AG914" i="41"/>
  <c r="AG913" i="41"/>
  <c r="AG912" i="41"/>
  <c r="AG911" i="41"/>
  <c r="AG910" i="41"/>
  <c r="AG909" i="41"/>
  <c r="AG908" i="41"/>
  <c r="AG907" i="41"/>
  <c r="AG906" i="41"/>
  <c r="AG905" i="41"/>
  <c r="AG904" i="41"/>
  <c r="AG903" i="41"/>
  <c r="AG902" i="41"/>
  <c r="AG901" i="41"/>
  <c r="AG900" i="41"/>
  <c r="AG899" i="41"/>
  <c r="AG898" i="41"/>
  <c r="AG897" i="41"/>
  <c r="AG896" i="41"/>
  <c r="AG895" i="41"/>
  <c r="AG894" i="41"/>
  <c r="AG893" i="41"/>
  <c r="AG892" i="41"/>
  <c r="AG891" i="41"/>
  <c r="AG890" i="41"/>
  <c r="AG889" i="41"/>
  <c r="AG888" i="41"/>
  <c r="AG887" i="41"/>
  <c r="AG886" i="41"/>
  <c r="AG885" i="41"/>
  <c r="AG884" i="41"/>
  <c r="AG883" i="41"/>
  <c r="AG882" i="41"/>
  <c r="AG881" i="41"/>
  <c r="AG880" i="41"/>
  <c r="AG879" i="41"/>
  <c r="AG878" i="41"/>
  <c r="AG877" i="41"/>
  <c r="AG876" i="41"/>
  <c r="AG875" i="41"/>
  <c r="AG874" i="41"/>
  <c r="AG873" i="41"/>
  <c r="AG872" i="41"/>
  <c r="AG871" i="41"/>
  <c r="AG870" i="41"/>
  <c r="AG869" i="41"/>
  <c r="AG868" i="41"/>
  <c r="AG867" i="41"/>
  <c r="AG866" i="41"/>
  <c r="AG865" i="41"/>
  <c r="AG864" i="41"/>
  <c r="AG863" i="41"/>
  <c r="AG862" i="41"/>
  <c r="AG861" i="41"/>
  <c r="AG860" i="41"/>
  <c r="AG859" i="41"/>
  <c r="AG858" i="41"/>
  <c r="AG857" i="41"/>
  <c r="AG856" i="41"/>
  <c r="AG855" i="41"/>
  <c r="AG854" i="41"/>
  <c r="AG853" i="41"/>
  <c r="AG852" i="41"/>
  <c r="AG851" i="41"/>
  <c r="AG850" i="41"/>
  <c r="AG849" i="41"/>
  <c r="AG848" i="41"/>
  <c r="AG847" i="41"/>
  <c r="AG846" i="41"/>
  <c r="AG845" i="41"/>
  <c r="AG844" i="41"/>
  <c r="AG843" i="41"/>
  <c r="AG842" i="41"/>
  <c r="AG841" i="41"/>
  <c r="AG840" i="41"/>
  <c r="AG839" i="41"/>
  <c r="AG838" i="41"/>
  <c r="AG837" i="41"/>
  <c r="AG836" i="41"/>
  <c r="AG835" i="41"/>
  <c r="AG834" i="41"/>
  <c r="AG833" i="41"/>
  <c r="AG832" i="41"/>
  <c r="AG831" i="41"/>
  <c r="AG830" i="41"/>
  <c r="AG829" i="41"/>
  <c r="AG828" i="41"/>
  <c r="AG827" i="41"/>
  <c r="AG826" i="41"/>
  <c r="AG825" i="41"/>
  <c r="AG824" i="41"/>
  <c r="AG823" i="41"/>
  <c r="AG822" i="41"/>
  <c r="AG821" i="41"/>
  <c r="AG820" i="41"/>
  <c r="AG819" i="41"/>
  <c r="AG818" i="41"/>
  <c r="AG817" i="41"/>
  <c r="AG816" i="41"/>
  <c r="AG815" i="41"/>
  <c r="AG814" i="41"/>
  <c r="AG813" i="41"/>
  <c r="AG812" i="41"/>
  <c r="AG811" i="41"/>
  <c r="AG810" i="41"/>
  <c r="AG809" i="41"/>
  <c r="AG808" i="41"/>
  <c r="AG807" i="41"/>
  <c r="AG806" i="41"/>
  <c r="AG805" i="41"/>
  <c r="AG804" i="41"/>
  <c r="AG803" i="41"/>
  <c r="AG802" i="41"/>
  <c r="AG801" i="41"/>
  <c r="AG800" i="41"/>
  <c r="AG799" i="41"/>
  <c r="AG798" i="41"/>
  <c r="AG797" i="41"/>
  <c r="AG796" i="41"/>
  <c r="AG795" i="41"/>
  <c r="AG794" i="41"/>
  <c r="AG793" i="41"/>
  <c r="AG792" i="41"/>
  <c r="AG791" i="41"/>
  <c r="AG790" i="41"/>
  <c r="AG789" i="41"/>
  <c r="AG788" i="41"/>
  <c r="AG787" i="41"/>
  <c r="AG786" i="41"/>
  <c r="AG785" i="41"/>
  <c r="AG784" i="41"/>
  <c r="AG783" i="41"/>
  <c r="AG782" i="41"/>
  <c r="AG781" i="41"/>
  <c r="AG780" i="41"/>
  <c r="AG779" i="41"/>
  <c r="AG778" i="41"/>
  <c r="AG777" i="41"/>
  <c r="AG776" i="41"/>
  <c r="AG775" i="41"/>
  <c r="AG774" i="41"/>
  <c r="AG773" i="41"/>
  <c r="AG772" i="41"/>
  <c r="AG771" i="41"/>
  <c r="AG770" i="41"/>
  <c r="AG769" i="41"/>
  <c r="AG768" i="41"/>
  <c r="AG767" i="41"/>
  <c r="AG766" i="41"/>
  <c r="AG765" i="41"/>
  <c r="AG764" i="41"/>
  <c r="AG763" i="41"/>
  <c r="AG762" i="41"/>
  <c r="AG761" i="41"/>
  <c r="AG760" i="41"/>
  <c r="AG759" i="41"/>
  <c r="AG758" i="41"/>
  <c r="AG757" i="41"/>
  <c r="AG756" i="41"/>
  <c r="AG755" i="41"/>
  <c r="AG754" i="41"/>
  <c r="AG753" i="41"/>
  <c r="AG752" i="41"/>
  <c r="AG751" i="41"/>
  <c r="AG750" i="41"/>
  <c r="AG749" i="41"/>
  <c r="AG748" i="41"/>
  <c r="AG747" i="41"/>
  <c r="AG746" i="41"/>
  <c r="AG745" i="41"/>
  <c r="AG744" i="41"/>
  <c r="AG743" i="41"/>
  <c r="AG742" i="41"/>
  <c r="AG741" i="41"/>
  <c r="AG740" i="41"/>
  <c r="AG739" i="41"/>
  <c r="AG738" i="41"/>
  <c r="AG737" i="41"/>
  <c r="AG736" i="41"/>
  <c r="AG735" i="41"/>
  <c r="AG734" i="41"/>
  <c r="AG733" i="41"/>
  <c r="AG732" i="41"/>
  <c r="AG731" i="41"/>
  <c r="AG730" i="41"/>
  <c r="AG729" i="41"/>
  <c r="AG728" i="41"/>
  <c r="AG727" i="41"/>
  <c r="AG726" i="41"/>
  <c r="AG725" i="41"/>
  <c r="AG724" i="41"/>
  <c r="AG723" i="41"/>
  <c r="AG722" i="41"/>
  <c r="AG721" i="41"/>
  <c r="AG720" i="41"/>
  <c r="AG719" i="41"/>
  <c r="AG718" i="41"/>
  <c r="AG717" i="41"/>
  <c r="AG716" i="41"/>
  <c r="AG715" i="41"/>
  <c r="AG714" i="41"/>
  <c r="AG713" i="41"/>
  <c r="AG712" i="41"/>
  <c r="AG711" i="41"/>
  <c r="AG710" i="41"/>
  <c r="AG709" i="41"/>
  <c r="AG708" i="41"/>
  <c r="AG707" i="41"/>
  <c r="AG706" i="41"/>
  <c r="AG705" i="41"/>
  <c r="AG704" i="41"/>
  <c r="AG703" i="41"/>
  <c r="AG702" i="41"/>
  <c r="AG701" i="41"/>
  <c r="AG700" i="41"/>
  <c r="AG699" i="41"/>
  <c r="AG698" i="41"/>
  <c r="AG697" i="41"/>
  <c r="AG696" i="41"/>
  <c r="AG695" i="41"/>
  <c r="AG694" i="41"/>
  <c r="AG693" i="41"/>
  <c r="AG692" i="41"/>
  <c r="AG691" i="41"/>
  <c r="AG690" i="41"/>
  <c r="AG689" i="41"/>
  <c r="AG688" i="41"/>
  <c r="AG687" i="41"/>
  <c r="AG686" i="41"/>
  <c r="AG685" i="41"/>
  <c r="AG684" i="41"/>
  <c r="AG683" i="41"/>
  <c r="AG682" i="41"/>
  <c r="AG681" i="41"/>
  <c r="AG680" i="41"/>
  <c r="AG679" i="41"/>
  <c r="AG678" i="41"/>
  <c r="AG677" i="41"/>
  <c r="AG676" i="41"/>
  <c r="AG675" i="41"/>
  <c r="AG674" i="41"/>
  <c r="AG673" i="41"/>
  <c r="AG672" i="41"/>
  <c r="AG671" i="41"/>
  <c r="AG670" i="41"/>
  <c r="AG669" i="41"/>
  <c r="AG668" i="41"/>
  <c r="AG667" i="41"/>
  <c r="AG666" i="41"/>
  <c r="AG665" i="41"/>
  <c r="AG664" i="41"/>
  <c r="AG663" i="41"/>
  <c r="AG662" i="41"/>
  <c r="AG661" i="41"/>
  <c r="AG660" i="41"/>
  <c r="AG659" i="41"/>
  <c r="AG658" i="41"/>
  <c r="AG657" i="41"/>
  <c r="AG656" i="41"/>
  <c r="AG655" i="41"/>
  <c r="AG654" i="41"/>
  <c r="AG653" i="41"/>
  <c r="AG652" i="41"/>
  <c r="AG651" i="41"/>
  <c r="AG650" i="41"/>
  <c r="AG649" i="41"/>
  <c r="AG648" i="41"/>
  <c r="AG647" i="41"/>
  <c r="AG646" i="41"/>
  <c r="AG645" i="41"/>
  <c r="AG644" i="41"/>
  <c r="AG643" i="41"/>
  <c r="AG642" i="41"/>
  <c r="AG641" i="41"/>
  <c r="AG640" i="41"/>
  <c r="AG639" i="41"/>
  <c r="AG638" i="41"/>
  <c r="AG637" i="41"/>
  <c r="AG636" i="41"/>
  <c r="AG635" i="41"/>
  <c r="AG634" i="41"/>
  <c r="AG633" i="41"/>
  <c r="AG632" i="41"/>
  <c r="AG631" i="41"/>
  <c r="AG630" i="41"/>
  <c r="AG629" i="41"/>
  <c r="AG628" i="41"/>
  <c r="AG627" i="41"/>
  <c r="AG626" i="41"/>
  <c r="AG625" i="41"/>
  <c r="AG624" i="41"/>
  <c r="AG623" i="41"/>
  <c r="AG622" i="41"/>
  <c r="AG621" i="41"/>
  <c r="AG620" i="41"/>
  <c r="AG619" i="41"/>
  <c r="AG618" i="41"/>
  <c r="AG617" i="41"/>
  <c r="AG616" i="41"/>
  <c r="AG615" i="41"/>
  <c r="AG614" i="41"/>
  <c r="AG613" i="41"/>
  <c r="AG612" i="41"/>
  <c r="AG611" i="41"/>
  <c r="AG610" i="41"/>
  <c r="AG609" i="41"/>
  <c r="AG608" i="41"/>
  <c r="AG607" i="41"/>
  <c r="AG606" i="41"/>
  <c r="AG605" i="41"/>
  <c r="AG604" i="41"/>
  <c r="AG603" i="41"/>
  <c r="AG602" i="41"/>
  <c r="AG601" i="41"/>
  <c r="AG600" i="41"/>
  <c r="AG599" i="41"/>
  <c r="AG598" i="41"/>
  <c r="AG597" i="41"/>
  <c r="AG596" i="41"/>
  <c r="AG595" i="41"/>
  <c r="AG594" i="41"/>
  <c r="AG593" i="41"/>
  <c r="AG592" i="41"/>
  <c r="AG591" i="41"/>
  <c r="AG590" i="41"/>
  <c r="AG589" i="41"/>
  <c r="AG588" i="41"/>
  <c r="AG587" i="41"/>
  <c r="AG586" i="41"/>
  <c r="AG585" i="41"/>
  <c r="AG584" i="41"/>
  <c r="AG583" i="41"/>
  <c r="AG582" i="41"/>
  <c r="AG581" i="41"/>
  <c r="AG580" i="41"/>
  <c r="AG579" i="41"/>
  <c r="AG578" i="41"/>
  <c r="AG577" i="41"/>
  <c r="AG576" i="41"/>
  <c r="AG575" i="41"/>
  <c r="AG574" i="41"/>
  <c r="AG573" i="41"/>
  <c r="AG572" i="41"/>
  <c r="AG571" i="41"/>
  <c r="AG570" i="41"/>
  <c r="AG569" i="41"/>
  <c r="AG568" i="41"/>
  <c r="AG567" i="41"/>
  <c r="AG566" i="41"/>
  <c r="AG565" i="41"/>
  <c r="AG564" i="41"/>
  <c r="AG563" i="41"/>
  <c r="AG562" i="41"/>
  <c r="AG561" i="41"/>
  <c r="AG560" i="41"/>
  <c r="AG559" i="41"/>
  <c r="AG558" i="41"/>
  <c r="AG557" i="41"/>
  <c r="AG556" i="41"/>
  <c r="AG555" i="41"/>
  <c r="AG554" i="41"/>
  <c r="AG553" i="41"/>
  <c r="AG552" i="41"/>
  <c r="AG551" i="41"/>
  <c r="AG550" i="41"/>
  <c r="AG549" i="41"/>
  <c r="AG548" i="41"/>
  <c r="AG547" i="41"/>
  <c r="AG546" i="41"/>
  <c r="AG545" i="41"/>
  <c r="AG544" i="41"/>
  <c r="AG543" i="41"/>
  <c r="AG542" i="41"/>
  <c r="AG541" i="41"/>
  <c r="AG540" i="41"/>
  <c r="AG539" i="41"/>
  <c r="AG538" i="41"/>
  <c r="AG537" i="41"/>
  <c r="AG536" i="41"/>
  <c r="AG535" i="41"/>
  <c r="AG534" i="41"/>
  <c r="AG533" i="41"/>
  <c r="AG532" i="41"/>
  <c r="AG531" i="41"/>
  <c r="AG530" i="41"/>
  <c r="AG529" i="41"/>
  <c r="AG528" i="41"/>
  <c r="AG527" i="41"/>
  <c r="AG526" i="41"/>
  <c r="AG525" i="41"/>
  <c r="AG524" i="41"/>
  <c r="AG523" i="41"/>
  <c r="AG522" i="41"/>
  <c r="AG521" i="41"/>
  <c r="AG520" i="41"/>
  <c r="AG519" i="41"/>
  <c r="AG518" i="41"/>
  <c r="AG517" i="41"/>
  <c r="AG516" i="41"/>
  <c r="AG515" i="41"/>
  <c r="AG514" i="41"/>
  <c r="AG513" i="41"/>
  <c r="AG512" i="41"/>
  <c r="AG511" i="41"/>
  <c r="AG510" i="41"/>
  <c r="AG509" i="41"/>
  <c r="AG508" i="41"/>
  <c r="AG507" i="41"/>
  <c r="AG506" i="41"/>
  <c r="AG505" i="41"/>
  <c r="AG504" i="41"/>
  <c r="AG503" i="41"/>
  <c r="AG502" i="41"/>
  <c r="AG501" i="41"/>
  <c r="AG500" i="41"/>
  <c r="AG499" i="41"/>
  <c r="AG498" i="41"/>
  <c r="AG497" i="41"/>
  <c r="AG496" i="41"/>
  <c r="AG495" i="41"/>
  <c r="AG494" i="41"/>
  <c r="AG493" i="41"/>
  <c r="AG492" i="41"/>
  <c r="AG491" i="41"/>
  <c r="AG490" i="41"/>
  <c r="AG489" i="41"/>
  <c r="AG488" i="41"/>
  <c r="AG487" i="41"/>
  <c r="AG486" i="41"/>
  <c r="AG485" i="41"/>
  <c r="AG484" i="41"/>
  <c r="AG483" i="41"/>
  <c r="AG482" i="41"/>
  <c r="AG481" i="41"/>
  <c r="AG480" i="41"/>
  <c r="AG479" i="41"/>
  <c r="AG478" i="41"/>
  <c r="AG477" i="41"/>
  <c r="AG476" i="41"/>
  <c r="AG475" i="41"/>
  <c r="AG474" i="41"/>
  <c r="AG473" i="41"/>
  <c r="AG472" i="41"/>
  <c r="AG471" i="41"/>
  <c r="AG470" i="41"/>
  <c r="AG469" i="41"/>
  <c r="AG468" i="41"/>
  <c r="AG467" i="41"/>
  <c r="AG466" i="41"/>
  <c r="AG465" i="41"/>
  <c r="AG464" i="41"/>
  <c r="AG463" i="41"/>
  <c r="AG462" i="41"/>
  <c r="AG461" i="41"/>
  <c r="AG460" i="41"/>
  <c r="AG459" i="41"/>
  <c r="AG458" i="41"/>
  <c r="AG457" i="41"/>
  <c r="AG456" i="41"/>
  <c r="AG455" i="41"/>
  <c r="AG454" i="41"/>
  <c r="AG453" i="41"/>
  <c r="AG452" i="41"/>
  <c r="AG451" i="41"/>
  <c r="AG450" i="41"/>
  <c r="AG449" i="41"/>
  <c r="AG448" i="41"/>
  <c r="AG447" i="41"/>
  <c r="AG446" i="41"/>
  <c r="AG445" i="41"/>
  <c r="AG444" i="41"/>
  <c r="AG443" i="41"/>
  <c r="AG442" i="41"/>
  <c r="AG441" i="41"/>
  <c r="AG440" i="41"/>
  <c r="AG439" i="41"/>
  <c r="AG438" i="41"/>
  <c r="AG437" i="41"/>
  <c r="AG436" i="41"/>
  <c r="AG435" i="41"/>
  <c r="AG434" i="41"/>
  <c r="AG433" i="41"/>
  <c r="AG432" i="41"/>
  <c r="AG431" i="41"/>
  <c r="AG430" i="41"/>
  <c r="AG429" i="41"/>
  <c r="AG428" i="41"/>
  <c r="AG427" i="41"/>
  <c r="AG426" i="41"/>
  <c r="AG425" i="41"/>
  <c r="AG424" i="41"/>
  <c r="AG423" i="41"/>
  <c r="AG422" i="41"/>
  <c r="AG421" i="41"/>
  <c r="AG420" i="41"/>
  <c r="AG419" i="41"/>
  <c r="AG418" i="41"/>
  <c r="AG417" i="41"/>
  <c r="AG416" i="41"/>
  <c r="AG415" i="41"/>
  <c r="AG414" i="41"/>
  <c r="AG413" i="41"/>
  <c r="AG412" i="41"/>
  <c r="AG411" i="41"/>
  <c r="AG410" i="41"/>
  <c r="AG409" i="41"/>
  <c r="AG408" i="41"/>
  <c r="AG407" i="41"/>
  <c r="AG406" i="41"/>
  <c r="AG405" i="41"/>
  <c r="AG404" i="41"/>
  <c r="AG403" i="41"/>
  <c r="AG402" i="41"/>
  <c r="AG401" i="41"/>
  <c r="AG400" i="41"/>
  <c r="AG399" i="41"/>
  <c r="AG398" i="41"/>
  <c r="AG397" i="41"/>
  <c r="AG396" i="41"/>
  <c r="AG395" i="41"/>
  <c r="AG394" i="41"/>
  <c r="AG393" i="41"/>
  <c r="AG392" i="41"/>
  <c r="AG391" i="41"/>
  <c r="AG390" i="41"/>
  <c r="AG389" i="41"/>
  <c r="AG388" i="41"/>
  <c r="AG387" i="41"/>
  <c r="AG386" i="41"/>
  <c r="AG385" i="41"/>
  <c r="AG384" i="41"/>
  <c r="AG383" i="41"/>
  <c r="AG382" i="41"/>
  <c r="AG381" i="41"/>
  <c r="AG380" i="41"/>
  <c r="AG379" i="41"/>
  <c r="AG378" i="41"/>
  <c r="AG377" i="41"/>
  <c r="AG376" i="41"/>
  <c r="AG375" i="41"/>
  <c r="AG374" i="41"/>
  <c r="AG373" i="41"/>
  <c r="AG372" i="41"/>
  <c r="AG371" i="41"/>
  <c r="AG370" i="41"/>
  <c r="AG369" i="41"/>
  <c r="AG368" i="41"/>
  <c r="AG367" i="41"/>
  <c r="AG366" i="41"/>
  <c r="AG365" i="41"/>
  <c r="AG364" i="41"/>
  <c r="AG363" i="41"/>
  <c r="AG362" i="41"/>
  <c r="AG361" i="41"/>
  <c r="AG360" i="41"/>
  <c r="AG359" i="41"/>
  <c r="AG358" i="41"/>
  <c r="AG357" i="41"/>
  <c r="AG356" i="41"/>
  <c r="AG355" i="41"/>
  <c r="AG354" i="41"/>
  <c r="AG353" i="41"/>
  <c r="AG352" i="41"/>
  <c r="AG351" i="41"/>
  <c r="AG350" i="41"/>
  <c r="AG349" i="41"/>
  <c r="AG348" i="41"/>
  <c r="AG347" i="41"/>
  <c r="AG346" i="41"/>
  <c r="AG345" i="41"/>
  <c r="AG344" i="41"/>
  <c r="AG343" i="41"/>
  <c r="AG342" i="41"/>
  <c r="AG341" i="41"/>
  <c r="AG340" i="41"/>
  <c r="AG339" i="41"/>
  <c r="AG338" i="41"/>
  <c r="AG337" i="41"/>
  <c r="AG336" i="41"/>
  <c r="AG335" i="41"/>
  <c r="AG334" i="41"/>
  <c r="AG333" i="41"/>
  <c r="AG332" i="41"/>
  <c r="AG331" i="41"/>
  <c r="AG330" i="41"/>
  <c r="AG329" i="41"/>
  <c r="AG328" i="41"/>
  <c r="AG327" i="41"/>
  <c r="AG326" i="41"/>
  <c r="AG325" i="41"/>
  <c r="AG324" i="41"/>
  <c r="AG323" i="41"/>
  <c r="AG322" i="41"/>
  <c r="AG321" i="41"/>
  <c r="AG320" i="41"/>
  <c r="AG319" i="41"/>
  <c r="AG318" i="41"/>
  <c r="AG317" i="41"/>
  <c r="AG316" i="41"/>
  <c r="AG315" i="41"/>
  <c r="AG314" i="41"/>
  <c r="AG313" i="41"/>
  <c r="AG312" i="41"/>
  <c r="AG311" i="41"/>
  <c r="AG310" i="41"/>
  <c r="AG309" i="41"/>
  <c r="AG308" i="41"/>
  <c r="AG307" i="41"/>
  <c r="AG306" i="41"/>
  <c r="AG305" i="41"/>
  <c r="AG304" i="41"/>
  <c r="AG303" i="41"/>
  <c r="AG302" i="41"/>
  <c r="AG301" i="41"/>
  <c r="AG300" i="41"/>
  <c r="AG299" i="41"/>
  <c r="AG298" i="41"/>
  <c r="AG297" i="41"/>
  <c r="AG296" i="41"/>
  <c r="AG295" i="41"/>
  <c r="AG294" i="41"/>
  <c r="AG293" i="41"/>
  <c r="AG292" i="41"/>
  <c r="AG291" i="41"/>
  <c r="AG290" i="41"/>
  <c r="AG289" i="41"/>
  <c r="AG288" i="41"/>
  <c r="AG287" i="41"/>
  <c r="AG286" i="41"/>
  <c r="AG285" i="41"/>
  <c r="AG284" i="41"/>
  <c r="AG283" i="41"/>
  <c r="AG282" i="41"/>
  <c r="AG281" i="41"/>
  <c r="AG280" i="41"/>
  <c r="AG279" i="41"/>
  <c r="AG278" i="41"/>
  <c r="AG277" i="41"/>
  <c r="AG276" i="41"/>
  <c r="AG275" i="41"/>
  <c r="AG274" i="41"/>
  <c r="AG273" i="41"/>
  <c r="AG272" i="41"/>
  <c r="AG271" i="41"/>
  <c r="AG270" i="41"/>
  <c r="AG269" i="41"/>
  <c r="AG268" i="41"/>
  <c r="AG267" i="41"/>
  <c r="AG266" i="41"/>
  <c r="AG265" i="41"/>
  <c r="AG264" i="41"/>
  <c r="AG263" i="41"/>
  <c r="AG262" i="41"/>
  <c r="AG261" i="41"/>
  <c r="AG260" i="41"/>
  <c r="AG259" i="41"/>
  <c r="AG258" i="41"/>
  <c r="AG257" i="41"/>
  <c r="AG256" i="41"/>
  <c r="AG255" i="41"/>
  <c r="AG254" i="41"/>
  <c r="AG253" i="41"/>
  <c r="AG252" i="41"/>
  <c r="AG251" i="41"/>
  <c r="AG250" i="41"/>
  <c r="AG249" i="41"/>
  <c r="AG248" i="41"/>
  <c r="AG247" i="41"/>
  <c r="AG246" i="41"/>
  <c r="AG245" i="41"/>
  <c r="AG244" i="41"/>
  <c r="AG243" i="41"/>
  <c r="AG242" i="41"/>
  <c r="AG241" i="41"/>
  <c r="AG240" i="41"/>
  <c r="AG239" i="41"/>
  <c r="AG238" i="41"/>
  <c r="AG237" i="41"/>
  <c r="AG236" i="41"/>
  <c r="AG235" i="41"/>
  <c r="AG234" i="41"/>
  <c r="AG233" i="41"/>
  <c r="AG232" i="41"/>
  <c r="AG231" i="41"/>
  <c r="AG230" i="41"/>
  <c r="AG229" i="41"/>
  <c r="AG228" i="41"/>
  <c r="AG227" i="41"/>
  <c r="AG226" i="41"/>
  <c r="AG225" i="41"/>
  <c r="AG224" i="41"/>
  <c r="AG223" i="41"/>
  <c r="AG222" i="41"/>
  <c r="AG221" i="41"/>
  <c r="AG220" i="41"/>
  <c r="AG219" i="41"/>
  <c r="AG218" i="41"/>
  <c r="AG217" i="41"/>
  <c r="AG216" i="41"/>
  <c r="AG215" i="41"/>
  <c r="AG214" i="41"/>
  <c r="AG213" i="41"/>
  <c r="AG212" i="41"/>
  <c r="AG211" i="41"/>
  <c r="AG210" i="41"/>
  <c r="AG209" i="41"/>
  <c r="AG208" i="41"/>
  <c r="AG207" i="41"/>
  <c r="AG206" i="41"/>
  <c r="AG205" i="41"/>
  <c r="AG204" i="41"/>
  <c r="AG203" i="41"/>
  <c r="AG202" i="41"/>
  <c r="AG201" i="41"/>
  <c r="AG200" i="41"/>
  <c r="AG199" i="41"/>
  <c r="AG198" i="41"/>
  <c r="AG197" i="41"/>
  <c r="AG196" i="41"/>
  <c r="AG195" i="41"/>
  <c r="AG194" i="41"/>
  <c r="AG193" i="41"/>
  <c r="AG192" i="41"/>
  <c r="AG191" i="41"/>
  <c r="AG190" i="41"/>
  <c r="AG189" i="41"/>
  <c r="AG188" i="41"/>
  <c r="AG187" i="41"/>
  <c r="AG186" i="41"/>
  <c r="AG185" i="41"/>
  <c r="AG184" i="41"/>
  <c r="AG183" i="41"/>
  <c r="AG182" i="41"/>
  <c r="AG181" i="41"/>
  <c r="AG180" i="41"/>
  <c r="AG179" i="41"/>
  <c r="AG178" i="41"/>
  <c r="AG177" i="41"/>
  <c r="AG176" i="41"/>
  <c r="AG175" i="41"/>
  <c r="AG174" i="41"/>
  <c r="AG173" i="41"/>
  <c r="AG172" i="41"/>
  <c r="AG171" i="41"/>
  <c r="AG170" i="41"/>
  <c r="AG169" i="41"/>
  <c r="AG168" i="41"/>
  <c r="AG167" i="41"/>
  <c r="AG166" i="41"/>
  <c r="AG165" i="41"/>
  <c r="AG164" i="41"/>
  <c r="AG163" i="41"/>
  <c r="AG162" i="41"/>
  <c r="AG161" i="41"/>
  <c r="AG160" i="41"/>
  <c r="AG159" i="41"/>
  <c r="AG158" i="41"/>
  <c r="AG157" i="41"/>
  <c r="AG156" i="41"/>
  <c r="AG155" i="41"/>
  <c r="AG154" i="41"/>
  <c r="AG153" i="41"/>
  <c r="AG152" i="41"/>
  <c r="AG151" i="41"/>
  <c r="AG150" i="41"/>
  <c r="AG149" i="41"/>
  <c r="AG148" i="41"/>
  <c r="AG147" i="41"/>
  <c r="AG146" i="41"/>
  <c r="AG145" i="41"/>
  <c r="AG144" i="41"/>
  <c r="AG143" i="41"/>
  <c r="AG142" i="41"/>
  <c r="AG141" i="41"/>
  <c r="AG140" i="41"/>
  <c r="AG139" i="41"/>
  <c r="AG138" i="41"/>
  <c r="AG137" i="41"/>
  <c r="AG136" i="41"/>
  <c r="AG135" i="41"/>
  <c r="AG134" i="41"/>
  <c r="AG133" i="41"/>
  <c r="AG132" i="41"/>
  <c r="AG131" i="41"/>
  <c r="AG130" i="41"/>
  <c r="AG129" i="41"/>
  <c r="AG128" i="41"/>
  <c r="AG127" i="41"/>
  <c r="AG126" i="41"/>
  <c r="AG125" i="41"/>
  <c r="AG124" i="41"/>
  <c r="AG123" i="41"/>
  <c r="AG122" i="41"/>
  <c r="AG121" i="41"/>
  <c r="AG120" i="41"/>
  <c r="AG119" i="41"/>
  <c r="AG118" i="41"/>
  <c r="AG117" i="41"/>
  <c r="AG116" i="41"/>
  <c r="AG115" i="41"/>
  <c r="AG114" i="41"/>
  <c r="AG113" i="41"/>
  <c r="AG112" i="41"/>
  <c r="AG111" i="41"/>
  <c r="AG110" i="41"/>
  <c r="AG109" i="41"/>
  <c r="AG108" i="41"/>
  <c r="AG107" i="41"/>
  <c r="AG106" i="41"/>
  <c r="AG105" i="41"/>
  <c r="AG104" i="41"/>
  <c r="AG103" i="41"/>
  <c r="AG102" i="41"/>
  <c r="AG101" i="41"/>
  <c r="AG100" i="41"/>
  <c r="AG99" i="41"/>
  <c r="AG98" i="41"/>
  <c r="AG97" i="41"/>
  <c r="AG96" i="41"/>
  <c r="AG95" i="41"/>
  <c r="AG94" i="41"/>
  <c r="AG93" i="41"/>
  <c r="AG92" i="41"/>
  <c r="AG91" i="41"/>
  <c r="AG90" i="41"/>
  <c r="AG89" i="41"/>
  <c r="AG88" i="41"/>
  <c r="AG87" i="41"/>
  <c r="AG86" i="41"/>
  <c r="AG85" i="41"/>
  <c r="AG84" i="41"/>
  <c r="AG83" i="41"/>
  <c r="AG82" i="41"/>
  <c r="AG81" i="41"/>
  <c r="AG80" i="41"/>
  <c r="AG79" i="41"/>
  <c r="AG78" i="41"/>
  <c r="AG77" i="41"/>
  <c r="AG76" i="41"/>
  <c r="AG75" i="41"/>
  <c r="AG74" i="41"/>
  <c r="AG73" i="41"/>
  <c r="AG72" i="41"/>
  <c r="AG71" i="41"/>
  <c r="AG70" i="41"/>
  <c r="AG69" i="41"/>
  <c r="AG68" i="41"/>
  <c r="AG67" i="41"/>
  <c r="AG66" i="41"/>
  <c r="AG65" i="41"/>
  <c r="AG64" i="41"/>
  <c r="AG63" i="41"/>
  <c r="AG62" i="41"/>
  <c r="AG61" i="41"/>
  <c r="AG60" i="41"/>
  <c r="AG59" i="41"/>
  <c r="AG58" i="41"/>
  <c r="AG57" i="41"/>
  <c r="AG56" i="41"/>
  <c r="AG55" i="41"/>
  <c r="AG54" i="41"/>
  <c r="AG53" i="41"/>
  <c r="AG52" i="41"/>
  <c r="AG51" i="41"/>
  <c r="AG50" i="41"/>
  <c r="AG49" i="41"/>
  <c r="AG48" i="41"/>
  <c r="AG47" i="41"/>
  <c r="AG46" i="41"/>
  <c r="AG45" i="41"/>
  <c r="AG44" i="41"/>
  <c r="AG43" i="41"/>
  <c r="AG42" i="41"/>
  <c r="AG41" i="41"/>
  <c r="AG40" i="41"/>
  <c r="AG39" i="41"/>
  <c r="AG38" i="41"/>
  <c r="AG37" i="41"/>
  <c r="AG36" i="41"/>
  <c r="AG35" i="41"/>
  <c r="AG34" i="41"/>
  <c r="AG33" i="41"/>
  <c r="AG32" i="41"/>
  <c r="AG31" i="41"/>
  <c r="AG30" i="41"/>
  <c r="AG29" i="41"/>
  <c r="AG28" i="41"/>
  <c r="AG27" i="41"/>
  <c r="AG26" i="41"/>
  <c r="AG25" i="41"/>
  <c r="AG24" i="41"/>
  <c r="AG23" i="41"/>
  <c r="AG22" i="41"/>
  <c r="AG21" i="41"/>
  <c r="AG20" i="41"/>
  <c r="AG19" i="41"/>
  <c r="AG18" i="41"/>
  <c r="AG17" i="41"/>
  <c r="AG16" i="41"/>
  <c r="AG15" i="41"/>
  <c r="AG14" i="41"/>
  <c r="AG13" i="41"/>
  <c r="AG12" i="41"/>
  <c r="AD1061" i="41"/>
  <c r="AD1060" i="41"/>
  <c r="AD1059" i="41"/>
  <c r="AD1058" i="41"/>
  <c r="AD1057" i="41"/>
  <c r="AD1056" i="41"/>
  <c r="AD1055" i="41"/>
  <c r="AD1054" i="41"/>
  <c r="AD1053" i="41"/>
  <c r="AD1052" i="41"/>
  <c r="AD1051" i="41"/>
  <c r="AD1050" i="41"/>
  <c r="AD1049" i="41"/>
  <c r="AD1048" i="41"/>
  <c r="AD1047" i="41"/>
  <c r="AD1046" i="41"/>
  <c r="AD1045" i="41"/>
  <c r="AD1044" i="41"/>
  <c r="AD1043" i="41"/>
  <c r="AD1042" i="41"/>
  <c r="AD1041" i="41"/>
  <c r="AD1040" i="41"/>
  <c r="AD1039" i="41"/>
  <c r="AD1038" i="41"/>
  <c r="AD1037" i="41"/>
  <c r="AD1036" i="41"/>
  <c r="AD1035" i="41"/>
  <c r="AD1034" i="41"/>
  <c r="AD1033" i="41"/>
  <c r="AD1032" i="41"/>
  <c r="AD1031" i="41"/>
  <c r="AD1030" i="41"/>
  <c r="AD1029" i="41"/>
  <c r="AD1028" i="41"/>
  <c r="AD1027" i="41"/>
  <c r="AD1026" i="41"/>
  <c r="AD1025" i="41"/>
  <c r="AD1024" i="41"/>
  <c r="AD1023" i="41"/>
  <c r="AD1022" i="41"/>
  <c r="AD1021" i="41"/>
  <c r="AD1020" i="41"/>
  <c r="AD1019" i="41"/>
  <c r="AD1018" i="41"/>
  <c r="AD1017" i="41"/>
  <c r="AD1016" i="41"/>
  <c r="AD1015" i="41"/>
  <c r="AD1014" i="41"/>
  <c r="AD1013" i="41"/>
  <c r="AD1012" i="41"/>
  <c r="AD1011" i="41"/>
  <c r="AD1010" i="41"/>
  <c r="AD1009" i="41"/>
  <c r="AD1008" i="41"/>
  <c r="AD1007" i="41"/>
  <c r="AD1006" i="41"/>
  <c r="AD1005" i="41"/>
  <c r="AD1004" i="41"/>
  <c r="AD1003" i="41"/>
  <c r="AD1002" i="41"/>
  <c r="AD1001" i="41"/>
  <c r="AD1000" i="41"/>
  <c r="AD999" i="41"/>
  <c r="AD998" i="41"/>
  <c r="AD997" i="41"/>
  <c r="AD996" i="41"/>
  <c r="AD995" i="41"/>
  <c r="AD994" i="41"/>
  <c r="AD993" i="41"/>
  <c r="AD992" i="41"/>
  <c r="AD991" i="41"/>
  <c r="AD990" i="41"/>
  <c r="AD989" i="41"/>
  <c r="AD988" i="41"/>
  <c r="AD987" i="41"/>
  <c r="AD986" i="41"/>
  <c r="AD985" i="41"/>
  <c r="AD984" i="41"/>
  <c r="AD983" i="41"/>
  <c r="AD982" i="41"/>
  <c r="AD981" i="41"/>
  <c r="AD980" i="41"/>
  <c r="AD979" i="41"/>
  <c r="AD978" i="41"/>
  <c r="AD977" i="41"/>
  <c r="AD976" i="41"/>
  <c r="AD975" i="41"/>
  <c r="AD974" i="41"/>
  <c r="AD973" i="41"/>
  <c r="AD972" i="41"/>
  <c r="AD971" i="41"/>
  <c r="AD970" i="41"/>
  <c r="AD969" i="41"/>
  <c r="AD968" i="41"/>
  <c r="AD967" i="41"/>
  <c r="AD966" i="41"/>
  <c r="AD965" i="41"/>
  <c r="AD964" i="41"/>
  <c r="AD963" i="41"/>
  <c r="AD962" i="41"/>
  <c r="AD961" i="41"/>
  <c r="AD960" i="41"/>
  <c r="AD959" i="41"/>
  <c r="AD958" i="41"/>
  <c r="AD957" i="41"/>
  <c r="AD956" i="41"/>
  <c r="AD955" i="41"/>
  <c r="AD954" i="41"/>
  <c r="AD953" i="41"/>
  <c r="AD952" i="41"/>
  <c r="AD951" i="41"/>
  <c r="AD950" i="41"/>
  <c r="AD949" i="41"/>
  <c r="AD948" i="41"/>
  <c r="AD947" i="41"/>
  <c r="AD946" i="41"/>
  <c r="AD945" i="41"/>
  <c r="AD944" i="41"/>
  <c r="AD943" i="41"/>
  <c r="AD942" i="41"/>
  <c r="AD941" i="41"/>
  <c r="AD940" i="41"/>
  <c r="AD939" i="41"/>
  <c r="AD938" i="41"/>
  <c r="AD937" i="41"/>
  <c r="AD936" i="41"/>
  <c r="AD935" i="41"/>
  <c r="AD934" i="41"/>
  <c r="AD933" i="41"/>
  <c r="AD932" i="41"/>
  <c r="AD931" i="41"/>
  <c r="AD930" i="41"/>
  <c r="AD929" i="41"/>
  <c r="AD928" i="41"/>
  <c r="AD927" i="41"/>
  <c r="AD926" i="41"/>
  <c r="AD925" i="41"/>
  <c r="AD924" i="41"/>
  <c r="AD923" i="41"/>
  <c r="AD922" i="41"/>
  <c r="AD921" i="41"/>
  <c r="AD920" i="41"/>
  <c r="AD919" i="41"/>
  <c r="AD918" i="41"/>
  <c r="AD917" i="41"/>
  <c r="AD916" i="41"/>
  <c r="AD915" i="41"/>
  <c r="AD914" i="41"/>
  <c r="AD913" i="41"/>
  <c r="AD912" i="41"/>
  <c r="AD911" i="41"/>
  <c r="AD910" i="41"/>
  <c r="AD909" i="41"/>
  <c r="AD908" i="41"/>
  <c r="AD907" i="41"/>
  <c r="AD906" i="41"/>
  <c r="AD905" i="41"/>
  <c r="AD904" i="41"/>
  <c r="AD903" i="41"/>
  <c r="AD902" i="41"/>
  <c r="AD901" i="41"/>
  <c r="AD900" i="41"/>
  <c r="AD899" i="41"/>
  <c r="AD898" i="41"/>
  <c r="AD897" i="41"/>
  <c r="AD896" i="41"/>
  <c r="AD895" i="41"/>
  <c r="AD894" i="41"/>
  <c r="AD893" i="41"/>
  <c r="AD892" i="41"/>
  <c r="AD891" i="41"/>
  <c r="AD890" i="41"/>
  <c r="AD889" i="41"/>
  <c r="AD888" i="41"/>
  <c r="AD887" i="41"/>
  <c r="AD886" i="41"/>
  <c r="AD885" i="41"/>
  <c r="AD884" i="41"/>
  <c r="AD883" i="41"/>
  <c r="AD882" i="41"/>
  <c r="AD881" i="41"/>
  <c r="AD880" i="41"/>
  <c r="AD879" i="41"/>
  <c r="AD878" i="41"/>
  <c r="AD877" i="41"/>
  <c r="AD876" i="41"/>
  <c r="AD875" i="41"/>
  <c r="AD874" i="41"/>
  <c r="AD873" i="41"/>
  <c r="AD872" i="41"/>
  <c r="AD871" i="41"/>
  <c r="AD870" i="41"/>
  <c r="AD869" i="41"/>
  <c r="AD868" i="41"/>
  <c r="AD867" i="41"/>
  <c r="AD866" i="41"/>
  <c r="AD865" i="41"/>
  <c r="AD864" i="41"/>
  <c r="AD863" i="41"/>
  <c r="AD862" i="41"/>
  <c r="AD861" i="41"/>
  <c r="AD860" i="41"/>
  <c r="AD859" i="41"/>
  <c r="AD858" i="41"/>
  <c r="AD857" i="41"/>
  <c r="AD856" i="41"/>
  <c r="AD855" i="41"/>
  <c r="AD854" i="41"/>
  <c r="AD853" i="41"/>
  <c r="AD852" i="41"/>
  <c r="AD851" i="41"/>
  <c r="AD850" i="41"/>
  <c r="AD849" i="41"/>
  <c r="AD848" i="41"/>
  <c r="AD847" i="41"/>
  <c r="AD846" i="41"/>
  <c r="AD845" i="41"/>
  <c r="AD844" i="41"/>
  <c r="AD843" i="41"/>
  <c r="AD842" i="41"/>
  <c r="AD841" i="41"/>
  <c r="AD840" i="41"/>
  <c r="AD839" i="41"/>
  <c r="AD838" i="41"/>
  <c r="AD837" i="41"/>
  <c r="AD836" i="41"/>
  <c r="AD835" i="41"/>
  <c r="AD834" i="41"/>
  <c r="AD833" i="41"/>
  <c r="AD832" i="41"/>
  <c r="AD831" i="41"/>
  <c r="AD830" i="41"/>
  <c r="AD829" i="41"/>
  <c r="AD828" i="41"/>
  <c r="AD827" i="41"/>
  <c r="AD826" i="41"/>
  <c r="AD825" i="41"/>
  <c r="AD824" i="41"/>
  <c r="AD823" i="41"/>
  <c r="AD822" i="41"/>
  <c r="AD821" i="41"/>
  <c r="AD820" i="41"/>
  <c r="AD819" i="41"/>
  <c r="AD818" i="41"/>
  <c r="AD817" i="41"/>
  <c r="AD816" i="41"/>
  <c r="AD815" i="41"/>
  <c r="AD814" i="41"/>
  <c r="AD813" i="41"/>
  <c r="AD812" i="41"/>
  <c r="AD811" i="41"/>
  <c r="AD810" i="41"/>
  <c r="AD809" i="41"/>
  <c r="AD808" i="41"/>
  <c r="AD807" i="41"/>
  <c r="AD806" i="41"/>
  <c r="AD805" i="41"/>
  <c r="AD804" i="41"/>
  <c r="AD803" i="41"/>
  <c r="AD802" i="41"/>
  <c r="AD801" i="41"/>
  <c r="AD800" i="41"/>
  <c r="AD799" i="41"/>
  <c r="AD798" i="41"/>
  <c r="AD797" i="41"/>
  <c r="AD796" i="41"/>
  <c r="AD795" i="41"/>
  <c r="AD794" i="41"/>
  <c r="AD793" i="41"/>
  <c r="AD792" i="41"/>
  <c r="AD791" i="41"/>
  <c r="AD790" i="41"/>
  <c r="AD789" i="41"/>
  <c r="AD788" i="41"/>
  <c r="AD787" i="41"/>
  <c r="AD786" i="41"/>
  <c r="AD785" i="41"/>
  <c r="AD784" i="41"/>
  <c r="AD783" i="41"/>
  <c r="AD782" i="41"/>
  <c r="AD781" i="41"/>
  <c r="AD780" i="41"/>
  <c r="AD779" i="41"/>
  <c r="AD778" i="41"/>
  <c r="AD777" i="41"/>
  <c r="AD776" i="41"/>
  <c r="AD775" i="41"/>
  <c r="AD774" i="41"/>
  <c r="AD773" i="41"/>
  <c r="AD772" i="41"/>
  <c r="AD771" i="41"/>
  <c r="AD770" i="41"/>
  <c r="AD769" i="41"/>
  <c r="AD768" i="41"/>
  <c r="AD767" i="41"/>
  <c r="AD766" i="41"/>
  <c r="AD765" i="41"/>
  <c r="AD764" i="41"/>
  <c r="AD763" i="41"/>
  <c r="AD762" i="41"/>
  <c r="AD761" i="41"/>
  <c r="AD760" i="41"/>
  <c r="AD759" i="41"/>
  <c r="AD758" i="41"/>
  <c r="AD757" i="41"/>
  <c r="AD756" i="41"/>
  <c r="AD755" i="41"/>
  <c r="AD754" i="41"/>
  <c r="AD753" i="41"/>
  <c r="AD752" i="41"/>
  <c r="AD751" i="41"/>
  <c r="AD750" i="41"/>
  <c r="AD749" i="41"/>
  <c r="AD748" i="41"/>
  <c r="AD747" i="41"/>
  <c r="AD746" i="41"/>
  <c r="AD745" i="41"/>
  <c r="AD744" i="41"/>
  <c r="AD743" i="41"/>
  <c r="AD742" i="41"/>
  <c r="AD741" i="41"/>
  <c r="AD740" i="41"/>
  <c r="AD739" i="41"/>
  <c r="AD738" i="41"/>
  <c r="AD737" i="41"/>
  <c r="AD736" i="41"/>
  <c r="AD735" i="41"/>
  <c r="AD734" i="41"/>
  <c r="AD733" i="41"/>
  <c r="AD732" i="41"/>
  <c r="AD731" i="41"/>
  <c r="AD730" i="41"/>
  <c r="AD729" i="41"/>
  <c r="AD728" i="41"/>
  <c r="AD727" i="41"/>
  <c r="AD726" i="41"/>
  <c r="AD725" i="41"/>
  <c r="AD724" i="41"/>
  <c r="AD723" i="41"/>
  <c r="AD722" i="41"/>
  <c r="AD721" i="41"/>
  <c r="AD720" i="41"/>
  <c r="AD719" i="41"/>
  <c r="AD718" i="41"/>
  <c r="AD717" i="41"/>
  <c r="AD716" i="41"/>
  <c r="AD715" i="41"/>
  <c r="AD714" i="41"/>
  <c r="AD713" i="41"/>
  <c r="AD712" i="41"/>
  <c r="AD711" i="41"/>
  <c r="AD710" i="41"/>
  <c r="AD709" i="41"/>
  <c r="AD708" i="41"/>
  <c r="AD707" i="41"/>
  <c r="AD706" i="41"/>
  <c r="AD705" i="41"/>
  <c r="AD704" i="41"/>
  <c r="AD703" i="41"/>
  <c r="AD702" i="41"/>
  <c r="AD701" i="41"/>
  <c r="AD700" i="41"/>
  <c r="AD699" i="41"/>
  <c r="AD698" i="41"/>
  <c r="AD697" i="41"/>
  <c r="AD696" i="41"/>
  <c r="AD695" i="41"/>
  <c r="AD694" i="41"/>
  <c r="AD693" i="41"/>
  <c r="AD692" i="41"/>
  <c r="AD691" i="41"/>
  <c r="AD690" i="41"/>
  <c r="AD689" i="41"/>
  <c r="AD688" i="41"/>
  <c r="AD687" i="41"/>
  <c r="AD686" i="41"/>
  <c r="AD685" i="41"/>
  <c r="AD684" i="41"/>
  <c r="AD683" i="41"/>
  <c r="AD682" i="41"/>
  <c r="AD681" i="41"/>
  <c r="AD680" i="41"/>
  <c r="AD679" i="41"/>
  <c r="AD678" i="41"/>
  <c r="AD677" i="41"/>
  <c r="AD676" i="41"/>
  <c r="AD675" i="41"/>
  <c r="AD674" i="41"/>
  <c r="AD673" i="41"/>
  <c r="AD672" i="41"/>
  <c r="AD671" i="41"/>
  <c r="AD670" i="41"/>
  <c r="AD669" i="41"/>
  <c r="AD668" i="41"/>
  <c r="AD667" i="41"/>
  <c r="AD666" i="41"/>
  <c r="AD665" i="41"/>
  <c r="AD664" i="41"/>
  <c r="AD663" i="41"/>
  <c r="AD662" i="41"/>
  <c r="AD661" i="41"/>
  <c r="AD660" i="41"/>
  <c r="AD659" i="41"/>
  <c r="AD658" i="41"/>
  <c r="AD657" i="41"/>
  <c r="AD656" i="41"/>
  <c r="AD655" i="41"/>
  <c r="AD654" i="41"/>
  <c r="AD653" i="41"/>
  <c r="AD652" i="41"/>
  <c r="AD651" i="41"/>
  <c r="AD650" i="41"/>
  <c r="AD649" i="41"/>
  <c r="AD648" i="41"/>
  <c r="AD647" i="41"/>
  <c r="AD646" i="41"/>
  <c r="AD645" i="41"/>
  <c r="AD644" i="41"/>
  <c r="AD643" i="41"/>
  <c r="AD642" i="41"/>
  <c r="AD641" i="41"/>
  <c r="AD640" i="41"/>
  <c r="AD639" i="41"/>
  <c r="AD638" i="41"/>
  <c r="AD637" i="41"/>
  <c r="AD636" i="41"/>
  <c r="AD635" i="41"/>
  <c r="AD634" i="41"/>
  <c r="AD633" i="41"/>
  <c r="AD632" i="41"/>
  <c r="AD631" i="41"/>
  <c r="AD630" i="41"/>
  <c r="AD629" i="41"/>
  <c r="AD628" i="41"/>
  <c r="AD627" i="41"/>
  <c r="AD626" i="41"/>
  <c r="AD625" i="41"/>
  <c r="AD624" i="41"/>
  <c r="AD623" i="41"/>
  <c r="AD622" i="41"/>
  <c r="AD621" i="41"/>
  <c r="AD620" i="41"/>
  <c r="AD619" i="41"/>
  <c r="AD618" i="41"/>
  <c r="AD617" i="41"/>
  <c r="AD616" i="41"/>
  <c r="AD615" i="41"/>
  <c r="AD614" i="41"/>
  <c r="AD613" i="41"/>
  <c r="AD612" i="41"/>
  <c r="AD611" i="41"/>
  <c r="AD610" i="41"/>
  <c r="AD609" i="41"/>
  <c r="AD608" i="41"/>
  <c r="AD607" i="41"/>
  <c r="AD606" i="41"/>
  <c r="AD605" i="41"/>
  <c r="AD604" i="41"/>
  <c r="AD603" i="41"/>
  <c r="AD602" i="41"/>
  <c r="AD601" i="41"/>
  <c r="AD600" i="41"/>
  <c r="AD599" i="41"/>
  <c r="AD598" i="41"/>
  <c r="AD597" i="41"/>
  <c r="AD596" i="41"/>
  <c r="AD595" i="41"/>
  <c r="AD594" i="41"/>
  <c r="AD593" i="41"/>
  <c r="AD592" i="41"/>
  <c r="AD591" i="41"/>
  <c r="AD590" i="41"/>
  <c r="AD589" i="41"/>
  <c r="AD588" i="41"/>
  <c r="AD587" i="41"/>
  <c r="AD586" i="41"/>
  <c r="AD585" i="41"/>
  <c r="AD584" i="41"/>
  <c r="AD583" i="41"/>
  <c r="AD582" i="41"/>
  <c r="AD581" i="41"/>
  <c r="AD580" i="41"/>
  <c r="AD579" i="41"/>
  <c r="AD578" i="41"/>
  <c r="AD577" i="41"/>
  <c r="AD576" i="41"/>
  <c r="AD575" i="41"/>
  <c r="AD574" i="41"/>
  <c r="AD573" i="41"/>
  <c r="AD572" i="41"/>
  <c r="AD571" i="41"/>
  <c r="AD570" i="41"/>
  <c r="AD569" i="41"/>
  <c r="AD568" i="41"/>
  <c r="AD567" i="41"/>
  <c r="AD566" i="41"/>
  <c r="AD565" i="41"/>
  <c r="AD564" i="41"/>
  <c r="AD563" i="41"/>
  <c r="AD562" i="41"/>
  <c r="AD561" i="41"/>
  <c r="AD560" i="41"/>
  <c r="AD559" i="41"/>
  <c r="AD558" i="41"/>
  <c r="AD557" i="41"/>
  <c r="AD556" i="41"/>
  <c r="AD555" i="41"/>
  <c r="AD554" i="41"/>
  <c r="AD553" i="41"/>
  <c r="AD552" i="41"/>
  <c r="AD551" i="41"/>
  <c r="AD550" i="41"/>
  <c r="AD549" i="41"/>
  <c r="AD548" i="41"/>
  <c r="AD547" i="41"/>
  <c r="AD546" i="41"/>
  <c r="AD545" i="41"/>
  <c r="AD544" i="41"/>
  <c r="AD543" i="41"/>
  <c r="AD542" i="41"/>
  <c r="AD541" i="41"/>
  <c r="AD540" i="41"/>
  <c r="AD539" i="41"/>
  <c r="AD538" i="41"/>
  <c r="AD537" i="41"/>
  <c r="AD536" i="41"/>
  <c r="AD535" i="41"/>
  <c r="AD534" i="41"/>
  <c r="AD533" i="41"/>
  <c r="AD532" i="41"/>
  <c r="AD531" i="41"/>
  <c r="AD530" i="41"/>
  <c r="AD529" i="41"/>
  <c r="AD528" i="41"/>
  <c r="AD527" i="41"/>
  <c r="AD526" i="41"/>
  <c r="AD525" i="41"/>
  <c r="AD524" i="41"/>
  <c r="AD523" i="41"/>
  <c r="AD522" i="41"/>
  <c r="AD521" i="41"/>
  <c r="AD520" i="41"/>
  <c r="AD519" i="41"/>
  <c r="AD518" i="41"/>
  <c r="AD517" i="41"/>
  <c r="AD516" i="41"/>
  <c r="AD515" i="41"/>
  <c r="AD514" i="41"/>
  <c r="AD513" i="41"/>
  <c r="AD512" i="41"/>
  <c r="AD511" i="41"/>
  <c r="AD510" i="41"/>
  <c r="AD509" i="41"/>
  <c r="AD508" i="41"/>
  <c r="AD507" i="41"/>
  <c r="AD506" i="41"/>
  <c r="AD505" i="41"/>
  <c r="AD504" i="41"/>
  <c r="AD503" i="41"/>
  <c r="AD502" i="41"/>
  <c r="AD501" i="41"/>
  <c r="AD500" i="41"/>
  <c r="AD499" i="41"/>
  <c r="AD498" i="41"/>
  <c r="AD497" i="41"/>
  <c r="AD496" i="41"/>
  <c r="AD495" i="41"/>
  <c r="AD494" i="41"/>
  <c r="AD493" i="41"/>
  <c r="AD492" i="41"/>
  <c r="AD491" i="41"/>
  <c r="AD490" i="41"/>
  <c r="AD489" i="41"/>
  <c r="AD488" i="41"/>
  <c r="AD487" i="41"/>
  <c r="AD486" i="41"/>
  <c r="AD485" i="41"/>
  <c r="AD484" i="41"/>
  <c r="AD483" i="41"/>
  <c r="AD482" i="41"/>
  <c r="AD481" i="41"/>
  <c r="AD480" i="41"/>
  <c r="AD479" i="41"/>
  <c r="AD478" i="41"/>
  <c r="AD477" i="41"/>
  <c r="AD476" i="41"/>
  <c r="AD475" i="41"/>
  <c r="AD474" i="41"/>
  <c r="AD473" i="41"/>
  <c r="AD472" i="41"/>
  <c r="AD471" i="41"/>
  <c r="AD470" i="41"/>
  <c r="AD469" i="41"/>
  <c r="AD468" i="41"/>
  <c r="AD467" i="41"/>
  <c r="AD466" i="41"/>
  <c r="AD465" i="41"/>
  <c r="AD464" i="41"/>
  <c r="AD463" i="41"/>
  <c r="AD462" i="41"/>
  <c r="AD461" i="41"/>
  <c r="AD460" i="41"/>
  <c r="AD459" i="41"/>
  <c r="AD458" i="41"/>
  <c r="AD457" i="41"/>
  <c r="AD456" i="41"/>
  <c r="AD455" i="41"/>
  <c r="AD454" i="41"/>
  <c r="AD453" i="41"/>
  <c r="AD452" i="41"/>
  <c r="AD451" i="41"/>
  <c r="AD450" i="41"/>
  <c r="AD449" i="41"/>
  <c r="AD448" i="41"/>
  <c r="AD447" i="41"/>
  <c r="AD446" i="41"/>
  <c r="AD445" i="41"/>
  <c r="AD444" i="41"/>
  <c r="AD443" i="41"/>
  <c r="AD442" i="41"/>
  <c r="AD441" i="41"/>
  <c r="AD440" i="41"/>
  <c r="AD439" i="41"/>
  <c r="AD438" i="41"/>
  <c r="AD437" i="41"/>
  <c r="AD436" i="41"/>
  <c r="AD435" i="41"/>
  <c r="AD434" i="41"/>
  <c r="AD433" i="41"/>
  <c r="AD432" i="41"/>
  <c r="AD431" i="41"/>
  <c r="AD430" i="41"/>
  <c r="AD429" i="41"/>
  <c r="AD428" i="41"/>
  <c r="AD427" i="41"/>
  <c r="AD426" i="41"/>
  <c r="AD425" i="41"/>
  <c r="AD424" i="41"/>
  <c r="AD423" i="41"/>
  <c r="AD422" i="41"/>
  <c r="AD421" i="41"/>
  <c r="AD420" i="41"/>
  <c r="AD419" i="41"/>
  <c r="AD418" i="41"/>
  <c r="AD417" i="41"/>
  <c r="AD416" i="41"/>
  <c r="AD415" i="41"/>
  <c r="AD414" i="41"/>
  <c r="AD413" i="41"/>
  <c r="AD412" i="41"/>
  <c r="AD411" i="41"/>
  <c r="AD410" i="41"/>
  <c r="AD409" i="41"/>
  <c r="AD408" i="41"/>
  <c r="AD407" i="41"/>
  <c r="AD406" i="41"/>
  <c r="AD405" i="41"/>
  <c r="AD404" i="41"/>
  <c r="AD403" i="41"/>
  <c r="AD402" i="41"/>
  <c r="AD401" i="41"/>
  <c r="AD400" i="41"/>
  <c r="AD399" i="41"/>
  <c r="AD398" i="41"/>
  <c r="AD397" i="41"/>
  <c r="AD396" i="41"/>
  <c r="AD395" i="41"/>
  <c r="AD394" i="41"/>
  <c r="AD393" i="41"/>
  <c r="AD392" i="41"/>
  <c r="AD391" i="41"/>
  <c r="AD390" i="41"/>
  <c r="AD389" i="41"/>
  <c r="AD388" i="41"/>
  <c r="AD387" i="41"/>
  <c r="AD386" i="41"/>
  <c r="AD385" i="41"/>
  <c r="AD384" i="41"/>
  <c r="AD383" i="41"/>
  <c r="AD382" i="41"/>
  <c r="AD381" i="41"/>
  <c r="AD380" i="41"/>
  <c r="AD379" i="41"/>
  <c r="AD378" i="41"/>
  <c r="AD377" i="41"/>
  <c r="AD376" i="41"/>
  <c r="AD375" i="41"/>
  <c r="AD374" i="41"/>
  <c r="AD373" i="41"/>
  <c r="AD372" i="41"/>
  <c r="AD371" i="41"/>
  <c r="AD370" i="41"/>
  <c r="AD369" i="41"/>
  <c r="AD368" i="41"/>
  <c r="AD367" i="41"/>
  <c r="AD366" i="41"/>
  <c r="AD365" i="41"/>
  <c r="AD364" i="41"/>
  <c r="AD363" i="41"/>
  <c r="AD362" i="41"/>
  <c r="AD361" i="41"/>
  <c r="AD360" i="41"/>
  <c r="AD359" i="41"/>
  <c r="AD358" i="41"/>
  <c r="AD357" i="41"/>
  <c r="AD356" i="41"/>
  <c r="AD355" i="41"/>
  <c r="AD354" i="41"/>
  <c r="AD353" i="41"/>
  <c r="AD352" i="41"/>
  <c r="AD351" i="41"/>
  <c r="AD350" i="41"/>
  <c r="AD349" i="41"/>
  <c r="AD348" i="41"/>
  <c r="AD347" i="41"/>
  <c r="AD346" i="41"/>
  <c r="AD345" i="41"/>
  <c r="AD344" i="41"/>
  <c r="AD343" i="41"/>
  <c r="AD342" i="41"/>
  <c r="AD341" i="41"/>
  <c r="AD340" i="41"/>
  <c r="AD339" i="41"/>
  <c r="AD338" i="41"/>
  <c r="AD337" i="41"/>
  <c r="AD336" i="41"/>
  <c r="AD335" i="41"/>
  <c r="AD334" i="41"/>
  <c r="AD333" i="41"/>
  <c r="AD332" i="41"/>
  <c r="AD331" i="41"/>
  <c r="AD330" i="41"/>
  <c r="AD329" i="41"/>
  <c r="AD328" i="41"/>
  <c r="AD327" i="41"/>
  <c r="AD326" i="41"/>
  <c r="AD325" i="41"/>
  <c r="AD324" i="41"/>
  <c r="AD323" i="41"/>
  <c r="AD322" i="41"/>
  <c r="AD321" i="41"/>
  <c r="AD320" i="41"/>
  <c r="AD319" i="41"/>
  <c r="AD318" i="41"/>
  <c r="AD317" i="41"/>
  <c r="AD316" i="41"/>
  <c r="AD315" i="41"/>
  <c r="AD314" i="41"/>
  <c r="AD313" i="41"/>
  <c r="AD312" i="41"/>
  <c r="AD311" i="41"/>
  <c r="AD310" i="41"/>
  <c r="AD309" i="41"/>
  <c r="AD308" i="41"/>
  <c r="AD307" i="41"/>
  <c r="AD306" i="41"/>
  <c r="AD305" i="41"/>
  <c r="AD304" i="41"/>
  <c r="AD303" i="41"/>
  <c r="AD302" i="41"/>
  <c r="AD301" i="41"/>
  <c r="AD300" i="41"/>
  <c r="AD299" i="41"/>
  <c r="AD298" i="41"/>
  <c r="AD297" i="41"/>
  <c r="AD296" i="41"/>
  <c r="AD295" i="41"/>
  <c r="AD294" i="41"/>
  <c r="AD293" i="41"/>
  <c r="AD292" i="41"/>
  <c r="AD291" i="41"/>
  <c r="AD290" i="41"/>
  <c r="AD289" i="41"/>
  <c r="AD288" i="41"/>
  <c r="AD287" i="41"/>
  <c r="AD286" i="41"/>
  <c r="AD285" i="41"/>
  <c r="AD284" i="41"/>
  <c r="AD283" i="41"/>
  <c r="AD282" i="41"/>
  <c r="AD281" i="41"/>
  <c r="AD280" i="41"/>
  <c r="AD279" i="41"/>
  <c r="AD278" i="41"/>
  <c r="AD277" i="41"/>
  <c r="AD276" i="41"/>
  <c r="AD275" i="41"/>
  <c r="AD274" i="41"/>
  <c r="AD273" i="41"/>
  <c r="AD272" i="41"/>
  <c r="AD271" i="41"/>
  <c r="AD270" i="41"/>
  <c r="AD269" i="41"/>
  <c r="AD268" i="41"/>
  <c r="AD267" i="41"/>
  <c r="AD266" i="41"/>
  <c r="AD265" i="41"/>
  <c r="AD264" i="41"/>
  <c r="AD263" i="41"/>
  <c r="AD262" i="41"/>
  <c r="AD261" i="41"/>
  <c r="AD260" i="41"/>
  <c r="AD259" i="41"/>
  <c r="AD258" i="41"/>
  <c r="AD257" i="41"/>
  <c r="AD256" i="41"/>
  <c r="AD255" i="41"/>
  <c r="AD254" i="41"/>
  <c r="AD253" i="41"/>
  <c r="AD252" i="41"/>
  <c r="AD251" i="41"/>
  <c r="AD250" i="41"/>
  <c r="AD249" i="41"/>
  <c r="AD248" i="41"/>
  <c r="AD247" i="41"/>
  <c r="AD246" i="41"/>
  <c r="AD245" i="41"/>
  <c r="AD244" i="41"/>
  <c r="AD243" i="41"/>
  <c r="AD242" i="41"/>
  <c r="AD241" i="41"/>
  <c r="AD240" i="41"/>
  <c r="AD239" i="41"/>
  <c r="AD238" i="41"/>
  <c r="AD237" i="41"/>
  <c r="AD236" i="41"/>
  <c r="AD235" i="41"/>
  <c r="AD234" i="41"/>
  <c r="AD233" i="41"/>
  <c r="AD232" i="41"/>
  <c r="AD231" i="41"/>
  <c r="AD230" i="41"/>
  <c r="AD229" i="41"/>
  <c r="AD228" i="41"/>
  <c r="AD227" i="41"/>
  <c r="AD226" i="41"/>
  <c r="AD225" i="41"/>
  <c r="AD224" i="41"/>
  <c r="AD223" i="41"/>
  <c r="AD222" i="41"/>
  <c r="AD221" i="41"/>
  <c r="AD220" i="41"/>
  <c r="AD219" i="41"/>
  <c r="AD218" i="41"/>
  <c r="AD217" i="41"/>
  <c r="AD216" i="41"/>
  <c r="AD215" i="41"/>
  <c r="AD214" i="41"/>
  <c r="AD213" i="41"/>
  <c r="AD212" i="41"/>
  <c r="AD211" i="41"/>
  <c r="AD210" i="41"/>
  <c r="AD209" i="41"/>
  <c r="AD208" i="41"/>
  <c r="AD207" i="41"/>
  <c r="AD206" i="41"/>
  <c r="AD205" i="41"/>
  <c r="AD204" i="41"/>
  <c r="AD203" i="41"/>
  <c r="AD202" i="41"/>
  <c r="AD201" i="41"/>
  <c r="AD200" i="41"/>
  <c r="AD199" i="41"/>
  <c r="AD198" i="41"/>
  <c r="AD197" i="41"/>
  <c r="AD196" i="41"/>
  <c r="AD195" i="41"/>
  <c r="AD194" i="41"/>
  <c r="AD193" i="41"/>
  <c r="AD192" i="41"/>
  <c r="AD191" i="41"/>
  <c r="AD190" i="41"/>
  <c r="AD189" i="41"/>
  <c r="AD188" i="41"/>
  <c r="AD187" i="41"/>
  <c r="AD186" i="41"/>
  <c r="AD185" i="41"/>
  <c r="AD184" i="41"/>
  <c r="AD183" i="41"/>
  <c r="AD182" i="41"/>
  <c r="AD181" i="41"/>
  <c r="AD180" i="41"/>
  <c r="AD179" i="41"/>
  <c r="AD178" i="41"/>
  <c r="AD177" i="41"/>
  <c r="AD176" i="41"/>
  <c r="AD175" i="41"/>
  <c r="AD174" i="41"/>
  <c r="AD173" i="41"/>
  <c r="AD172" i="41"/>
  <c r="AD171" i="41"/>
  <c r="AD170" i="41"/>
  <c r="AD169" i="41"/>
  <c r="AD168" i="41"/>
  <c r="AD167" i="41"/>
  <c r="AD166" i="41"/>
  <c r="AD165" i="41"/>
  <c r="AD164" i="41"/>
  <c r="AD163" i="41"/>
  <c r="AD162" i="41"/>
  <c r="AD161" i="41"/>
  <c r="AD160" i="41"/>
  <c r="AD159" i="41"/>
  <c r="AD158" i="41"/>
  <c r="AD157" i="41"/>
  <c r="AD156" i="41"/>
  <c r="AD155" i="41"/>
  <c r="AD154" i="41"/>
  <c r="AD153" i="41"/>
  <c r="AD152" i="41"/>
  <c r="AD151" i="41"/>
  <c r="AD150" i="41"/>
  <c r="AD149" i="41"/>
  <c r="AD148" i="41"/>
  <c r="AD147" i="41"/>
  <c r="AD146" i="41"/>
  <c r="AD145" i="41"/>
  <c r="AD144" i="41"/>
  <c r="AD143" i="41"/>
  <c r="AD142" i="41"/>
  <c r="AD141" i="41"/>
  <c r="AD140" i="41"/>
  <c r="AD139" i="41"/>
  <c r="AD138" i="41"/>
  <c r="AD137" i="41"/>
  <c r="AD136" i="41"/>
  <c r="AD135" i="41"/>
  <c r="AD134" i="41"/>
  <c r="AD133" i="41"/>
  <c r="AD132" i="41"/>
  <c r="AD131" i="41"/>
  <c r="AD130" i="41"/>
  <c r="AD129" i="41"/>
  <c r="AD128" i="41"/>
  <c r="AD127" i="41"/>
  <c r="AD126" i="41"/>
  <c r="AD125" i="41"/>
  <c r="AD124" i="41"/>
  <c r="AD123" i="41"/>
  <c r="AD122" i="41"/>
  <c r="AD121" i="41"/>
  <c r="AD120" i="41"/>
  <c r="AD119" i="41"/>
  <c r="AD118" i="41"/>
  <c r="AD117" i="41"/>
  <c r="AD116" i="41"/>
  <c r="AD115" i="41"/>
  <c r="AD114" i="41"/>
  <c r="AD113" i="41"/>
  <c r="AD112" i="41"/>
  <c r="AD111" i="41"/>
  <c r="AD110" i="41"/>
  <c r="AD109" i="41"/>
  <c r="AD108" i="41"/>
  <c r="AD107" i="41"/>
  <c r="AD106" i="41"/>
  <c r="AD105" i="41"/>
  <c r="AD104" i="41"/>
  <c r="AD103" i="41"/>
  <c r="AD102" i="41"/>
  <c r="AD101" i="41"/>
  <c r="AD100" i="41"/>
  <c r="AD99" i="41"/>
  <c r="AD98" i="41"/>
  <c r="AD97" i="41"/>
  <c r="AD96" i="41"/>
  <c r="AD95" i="41"/>
  <c r="AD94" i="41"/>
  <c r="AD93" i="41"/>
  <c r="AD92" i="41"/>
  <c r="AD91" i="41"/>
  <c r="AD90" i="41"/>
  <c r="AD89" i="41"/>
  <c r="AD88" i="41"/>
  <c r="AD87" i="41"/>
  <c r="AD86" i="41"/>
  <c r="AD85" i="41"/>
  <c r="AD84" i="41"/>
  <c r="AD83" i="41"/>
  <c r="AD82" i="41"/>
  <c r="AD81" i="41"/>
  <c r="AD80" i="41"/>
  <c r="AD79" i="41"/>
  <c r="AD78" i="41"/>
  <c r="AD77" i="41"/>
  <c r="AD76" i="41"/>
  <c r="AD75" i="41"/>
  <c r="AD74" i="41"/>
  <c r="AD73" i="41"/>
  <c r="AD72" i="41"/>
  <c r="AD71" i="41"/>
  <c r="AD70" i="41"/>
  <c r="AD69" i="41"/>
  <c r="AD68" i="41"/>
  <c r="AD67" i="41"/>
  <c r="AD66" i="41"/>
  <c r="AD65" i="41"/>
  <c r="AD64" i="41"/>
  <c r="AD63" i="41"/>
  <c r="AD62" i="41"/>
  <c r="AD61" i="41"/>
  <c r="AD60" i="41"/>
  <c r="AD59" i="41"/>
  <c r="AD58" i="41"/>
  <c r="AD57" i="41"/>
  <c r="AD56" i="41"/>
  <c r="AD55" i="41"/>
  <c r="AD54" i="41"/>
  <c r="AD53" i="41"/>
  <c r="AD52" i="41"/>
  <c r="AD51" i="41"/>
  <c r="AD50" i="41"/>
  <c r="AD49" i="41"/>
  <c r="AD48" i="41"/>
  <c r="AD47" i="41"/>
  <c r="AD46" i="41"/>
  <c r="AD45" i="41"/>
  <c r="AD44" i="41"/>
  <c r="AD43" i="41"/>
  <c r="AD42" i="41"/>
  <c r="AD41" i="41"/>
  <c r="AD40" i="41"/>
  <c r="AD39" i="41"/>
  <c r="AD38" i="41"/>
  <c r="AD37" i="41"/>
  <c r="AD36" i="41"/>
  <c r="AD35" i="41"/>
  <c r="AD34" i="41"/>
  <c r="AD33" i="41"/>
  <c r="AD32" i="41"/>
  <c r="AD31" i="41"/>
  <c r="AD30" i="41"/>
  <c r="AD29" i="41"/>
  <c r="AD28" i="41"/>
  <c r="AD27" i="41"/>
  <c r="AD26" i="41"/>
  <c r="AD25" i="41"/>
  <c r="AD24" i="41"/>
  <c r="AD23" i="41"/>
  <c r="AD22" i="41"/>
  <c r="AD21" i="41"/>
  <c r="AD20" i="41"/>
  <c r="AD19" i="41"/>
  <c r="AD18" i="41"/>
  <c r="AD17" i="41"/>
  <c r="AD16" i="41"/>
  <c r="AD15" i="41"/>
  <c r="AD14" i="41"/>
  <c r="AD13" i="41"/>
  <c r="AD12" i="41"/>
  <c r="AD5" i="41"/>
  <c r="AP8" i="41"/>
  <c r="F102" i="42" s="1"/>
  <c r="AP7" i="41"/>
  <c r="F101" i="42" s="1"/>
  <c r="F110" i="42" s="1"/>
  <c r="F117" i="42" s="1"/>
  <c r="AP6" i="41"/>
  <c r="F100" i="42" s="1"/>
  <c r="F109" i="42" s="1"/>
  <c r="F116" i="42" s="1"/>
  <c r="AJ8" i="41"/>
  <c r="D102" i="42" s="1"/>
  <c r="AJ7" i="41"/>
  <c r="D101" i="42" s="1"/>
  <c r="D110" i="42" s="1"/>
  <c r="D117" i="42" s="1"/>
  <c r="AJ6" i="41"/>
  <c r="D100" i="42" s="1"/>
  <c r="D109" i="42" s="1"/>
  <c r="D116" i="42" s="1"/>
  <c r="AM8" i="41"/>
  <c r="E102" i="42" s="1"/>
  <c r="AM7" i="41"/>
  <c r="E101" i="42" s="1"/>
  <c r="E110" i="42" s="1"/>
  <c r="E117" i="42" s="1"/>
  <c r="AM6" i="41"/>
  <c r="E100" i="42" s="1"/>
  <c r="E109" i="42" s="1"/>
  <c r="E116" i="42" s="1"/>
  <c r="AM5" i="41"/>
  <c r="E99" i="42" s="1"/>
  <c r="E108" i="42" s="1"/>
  <c r="E115" i="42" s="1"/>
  <c r="AP5" i="41"/>
  <c r="F99" i="42" s="1"/>
  <c r="F108" i="42" s="1"/>
  <c r="F115" i="42" s="1"/>
  <c r="AJ5" i="41"/>
  <c r="D99" i="42" s="1"/>
  <c r="D108" i="42" s="1"/>
  <c r="D115" i="42" s="1"/>
  <c r="AF8" i="41"/>
  <c r="AF7" i="41"/>
  <c r="I101" i="42" s="1"/>
  <c r="I110" i="42" s="1"/>
  <c r="I117" i="42" s="1"/>
  <c r="AF6" i="41"/>
  <c r="I100" i="42" s="1"/>
  <c r="I109" i="42" s="1"/>
  <c r="I116" i="42" s="1"/>
  <c r="AF5" i="41"/>
  <c r="I99" i="42" s="1"/>
  <c r="I108" i="42" s="1"/>
  <c r="I115" i="42" s="1"/>
  <c r="AC8" i="41"/>
  <c r="AC7" i="41"/>
  <c r="H101" i="42" s="1"/>
  <c r="H110" i="42" s="1"/>
  <c r="H117" i="42" s="1"/>
  <c r="AC6" i="41"/>
  <c r="H100" i="42" s="1"/>
  <c r="H109" i="42" s="1"/>
  <c r="H116" i="42" s="1"/>
  <c r="AC5" i="41"/>
  <c r="H99" i="42" s="1"/>
  <c r="H108" i="42" s="1"/>
  <c r="H115" i="42" s="1"/>
  <c r="Z8" i="41"/>
  <c r="J120" i="47" s="1"/>
  <c r="Z7" i="41"/>
  <c r="C101" i="42" s="1"/>
  <c r="C110" i="42" s="1"/>
  <c r="C117" i="42" s="1"/>
  <c r="Z6" i="41"/>
  <c r="C100" i="42" s="1"/>
  <c r="C109" i="42" s="1"/>
  <c r="C116" i="42" s="1"/>
  <c r="Z5" i="41"/>
  <c r="C99" i="42" s="1"/>
  <c r="C108" i="42" s="1"/>
  <c r="C115" i="42" s="1"/>
  <c r="AA18" i="41"/>
  <c r="AA19" i="41"/>
  <c r="AA20" i="41"/>
  <c r="AA21" i="41"/>
  <c r="AA22" i="41"/>
  <c r="AA23" i="41"/>
  <c r="AA24" i="41"/>
  <c r="AA25" i="41"/>
  <c r="AA26" i="41"/>
  <c r="AA27" i="41"/>
  <c r="AA28" i="41"/>
  <c r="AA29" i="41"/>
  <c r="AA30" i="41"/>
  <c r="AA31" i="41"/>
  <c r="AA32" i="41"/>
  <c r="AA33" i="41"/>
  <c r="AA34" i="41"/>
  <c r="AA35" i="41"/>
  <c r="AA36" i="41"/>
  <c r="AA37" i="41"/>
  <c r="AA38" i="41"/>
  <c r="AA39" i="41"/>
  <c r="AA40" i="41"/>
  <c r="AA41" i="41"/>
  <c r="AA42" i="41"/>
  <c r="AA43" i="41"/>
  <c r="AA44" i="41"/>
  <c r="AA45" i="41"/>
  <c r="AA46" i="41"/>
  <c r="AA47" i="41"/>
  <c r="AA48" i="41"/>
  <c r="AA49" i="41"/>
  <c r="AA50" i="41"/>
  <c r="AA51" i="41"/>
  <c r="AA52" i="41"/>
  <c r="AA53" i="41"/>
  <c r="AA54" i="41"/>
  <c r="AA55" i="41"/>
  <c r="AA56" i="41"/>
  <c r="AA57" i="41"/>
  <c r="AA58" i="41"/>
  <c r="AA59" i="41"/>
  <c r="AA60" i="41"/>
  <c r="AA61" i="41"/>
  <c r="AA62" i="41"/>
  <c r="AA63" i="41"/>
  <c r="AA64" i="41"/>
  <c r="AA65" i="41"/>
  <c r="AA66" i="41"/>
  <c r="AA67" i="41"/>
  <c r="AA68" i="41"/>
  <c r="AA69" i="41"/>
  <c r="AA70" i="41"/>
  <c r="AA71" i="41"/>
  <c r="AA72" i="41"/>
  <c r="AA73" i="41"/>
  <c r="AA74" i="41"/>
  <c r="AA75" i="41"/>
  <c r="AA76" i="41"/>
  <c r="AA77" i="41"/>
  <c r="AA78" i="41"/>
  <c r="AA79" i="41"/>
  <c r="AA80" i="41"/>
  <c r="AA81" i="41"/>
  <c r="AA82" i="41"/>
  <c r="AA83" i="41"/>
  <c r="AA84" i="41"/>
  <c r="AA85" i="41"/>
  <c r="AA86" i="41"/>
  <c r="AA87" i="41"/>
  <c r="AA88" i="41"/>
  <c r="AA89" i="41"/>
  <c r="AA90" i="41"/>
  <c r="AA91" i="41"/>
  <c r="AA92" i="41"/>
  <c r="AA93" i="41"/>
  <c r="AA94" i="41"/>
  <c r="AA95" i="41"/>
  <c r="AA96" i="41"/>
  <c r="AA97" i="41"/>
  <c r="AA98" i="41"/>
  <c r="AA99" i="41"/>
  <c r="AA100" i="41"/>
  <c r="AA101" i="41"/>
  <c r="AA102" i="41"/>
  <c r="AA103" i="41"/>
  <c r="AA104" i="41"/>
  <c r="AA105" i="41"/>
  <c r="AA106" i="41"/>
  <c r="AA107" i="41"/>
  <c r="AA108" i="41"/>
  <c r="AA109" i="41"/>
  <c r="AA110" i="41"/>
  <c r="AA111" i="41"/>
  <c r="AA112" i="41"/>
  <c r="AA113" i="41"/>
  <c r="AA114" i="41"/>
  <c r="AA115" i="41"/>
  <c r="AA116" i="41"/>
  <c r="AA117" i="41"/>
  <c r="AA118" i="41"/>
  <c r="AA119" i="41"/>
  <c r="AA120" i="41"/>
  <c r="AA121" i="41"/>
  <c r="AA122" i="41"/>
  <c r="AA123" i="41"/>
  <c r="AA124" i="41"/>
  <c r="AA125" i="41"/>
  <c r="AA126" i="41"/>
  <c r="AA127" i="41"/>
  <c r="AA128" i="41"/>
  <c r="AA129" i="41"/>
  <c r="AA130" i="41"/>
  <c r="AA131" i="41"/>
  <c r="AA132" i="41"/>
  <c r="AA133" i="41"/>
  <c r="AA134" i="41"/>
  <c r="AA135" i="41"/>
  <c r="AA136" i="41"/>
  <c r="AA137" i="41"/>
  <c r="AA138" i="41"/>
  <c r="AA139" i="41"/>
  <c r="AA140" i="41"/>
  <c r="AA141" i="41"/>
  <c r="AA142" i="41"/>
  <c r="AA143" i="41"/>
  <c r="AA144" i="41"/>
  <c r="AA145" i="41"/>
  <c r="AA146" i="41"/>
  <c r="AA147" i="41"/>
  <c r="AA148" i="41"/>
  <c r="AA149" i="41"/>
  <c r="AA150" i="41"/>
  <c r="AA151" i="41"/>
  <c r="AA152" i="41"/>
  <c r="AA153" i="41"/>
  <c r="AA154" i="41"/>
  <c r="AA155" i="41"/>
  <c r="AA156" i="41"/>
  <c r="AA157" i="41"/>
  <c r="AA158" i="41"/>
  <c r="AA159" i="41"/>
  <c r="AA160" i="41"/>
  <c r="AA161" i="41"/>
  <c r="AA162" i="41"/>
  <c r="AA163" i="41"/>
  <c r="AA164" i="41"/>
  <c r="AA165" i="41"/>
  <c r="AA166" i="41"/>
  <c r="AA167" i="41"/>
  <c r="AA168" i="41"/>
  <c r="AA169" i="41"/>
  <c r="AA170" i="41"/>
  <c r="AA171" i="41"/>
  <c r="AA172" i="41"/>
  <c r="AA173" i="41"/>
  <c r="AA174" i="41"/>
  <c r="AA175" i="41"/>
  <c r="AA176" i="41"/>
  <c r="AA177" i="41"/>
  <c r="AA178" i="41"/>
  <c r="AA179" i="41"/>
  <c r="AA180" i="41"/>
  <c r="AA181" i="41"/>
  <c r="AA182" i="41"/>
  <c r="AA183" i="41"/>
  <c r="AA184" i="41"/>
  <c r="AA185" i="41"/>
  <c r="AA186" i="41"/>
  <c r="AA187" i="41"/>
  <c r="AA188" i="41"/>
  <c r="AA189" i="41"/>
  <c r="AA190" i="41"/>
  <c r="AA191" i="41"/>
  <c r="AA192" i="41"/>
  <c r="AA193" i="41"/>
  <c r="AA194" i="41"/>
  <c r="AA195" i="41"/>
  <c r="AA196" i="41"/>
  <c r="AA197" i="41"/>
  <c r="AA198" i="41"/>
  <c r="AA199" i="41"/>
  <c r="AA200" i="41"/>
  <c r="AA201" i="41"/>
  <c r="AA202" i="41"/>
  <c r="AA203" i="41"/>
  <c r="AA204" i="41"/>
  <c r="AA205" i="41"/>
  <c r="AA206" i="41"/>
  <c r="AA207" i="41"/>
  <c r="AA208" i="41"/>
  <c r="AA209" i="41"/>
  <c r="AA210" i="41"/>
  <c r="AA211" i="41"/>
  <c r="AA212" i="41"/>
  <c r="AA213" i="41"/>
  <c r="AA214" i="41"/>
  <c r="AA215" i="41"/>
  <c r="AA216" i="41"/>
  <c r="AA217" i="41"/>
  <c r="AA218" i="41"/>
  <c r="AA219" i="41"/>
  <c r="AA220" i="41"/>
  <c r="AA221" i="41"/>
  <c r="AA222" i="41"/>
  <c r="AA223" i="41"/>
  <c r="AA224" i="41"/>
  <c r="AA225" i="41"/>
  <c r="AA226" i="41"/>
  <c r="AA227" i="41"/>
  <c r="AA228" i="41"/>
  <c r="AA229" i="41"/>
  <c r="AA230" i="41"/>
  <c r="AA231" i="41"/>
  <c r="AA232" i="41"/>
  <c r="AA233" i="41"/>
  <c r="AA234" i="41"/>
  <c r="AA235" i="41"/>
  <c r="AA236" i="41"/>
  <c r="AA237" i="41"/>
  <c r="AA238" i="41"/>
  <c r="AA239" i="41"/>
  <c r="AA240" i="41"/>
  <c r="AA241" i="41"/>
  <c r="AA242" i="41"/>
  <c r="AA243" i="41"/>
  <c r="AA244" i="41"/>
  <c r="AA245" i="41"/>
  <c r="AA246" i="41"/>
  <c r="AA247" i="41"/>
  <c r="AA248" i="41"/>
  <c r="AA249" i="41"/>
  <c r="AA250" i="41"/>
  <c r="AA251" i="41"/>
  <c r="AA252" i="41"/>
  <c r="AA253" i="41"/>
  <c r="AA254" i="41"/>
  <c r="AA255" i="41"/>
  <c r="AA256" i="41"/>
  <c r="AA257" i="41"/>
  <c r="AA258" i="41"/>
  <c r="AA259" i="41"/>
  <c r="AA260" i="41"/>
  <c r="AA261" i="41"/>
  <c r="AA262" i="41"/>
  <c r="AA263" i="41"/>
  <c r="AA264" i="41"/>
  <c r="AA265" i="41"/>
  <c r="AA266" i="41"/>
  <c r="AA267" i="41"/>
  <c r="AA268" i="41"/>
  <c r="AA269" i="41"/>
  <c r="AA270" i="41"/>
  <c r="AA271" i="41"/>
  <c r="AA272" i="41"/>
  <c r="AA273" i="41"/>
  <c r="AA274" i="41"/>
  <c r="AA275" i="41"/>
  <c r="AA276" i="41"/>
  <c r="AA277" i="41"/>
  <c r="AA278" i="41"/>
  <c r="AA279" i="41"/>
  <c r="AA280" i="41"/>
  <c r="AA281" i="41"/>
  <c r="AA282" i="41"/>
  <c r="AA283" i="41"/>
  <c r="AA284" i="41"/>
  <c r="AA285" i="41"/>
  <c r="AA286" i="41"/>
  <c r="AA287" i="41"/>
  <c r="AA288" i="41"/>
  <c r="AA289" i="41"/>
  <c r="AA290" i="41"/>
  <c r="AA291" i="41"/>
  <c r="AA292" i="41"/>
  <c r="AA293" i="41"/>
  <c r="AA294" i="41"/>
  <c r="AA295" i="41"/>
  <c r="AA296" i="41"/>
  <c r="AA297" i="41"/>
  <c r="AA298" i="41"/>
  <c r="AA299" i="41"/>
  <c r="AA300" i="41"/>
  <c r="AA301" i="41"/>
  <c r="AA302" i="41"/>
  <c r="AA303" i="41"/>
  <c r="AA304" i="41"/>
  <c r="AA305" i="41"/>
  <c r="AA306" i="41"/>
  <c r="AA307" i="41"/>
  <c r="AA308" i="41"/>
  <c r="AA309" i="41"/>
  <c r="AA310" i="41"/>
  <c r="AA311" i="41"/>
  <c r="AA312" i="41"/>
  <c r="AA313" i="41"/>
  <c r="AA314" i="41"/>
  <c r="AA315" i="41"/>
  <c r="AA316" i="41"/>
  <c r="AA317" i="41"/>
  <c r="AA318" i="41"/>
  <c r="AA319" i="41"/>
  <c r="AA320" i="41"/>
  <c r="AA321" i="41"/>
  <c r="AA322" i="41"/>
  <c r="AA323" i="41"/>
  <c r="AA324" i="41"/>
  <c r="AA325" i="41"/>
  <c r="AA326" i="41"/>
  <c r="AA327" i="41"/>
  <c r="AA328" i="41"/>
  <c r="AA329" i="41"/>
  <c r="AA330" i="41"/>
  <c r="AA331" i="41"/>
  <c r="AA332" i="41"/>
  <c r="AA333" i="41"/>
  <c r="AA334" i="41"/>
  <c r="AA335" i="41"/>
  <c r="AA336" i="41"/>
  <c r="AA337" i="41"/>
  <c r="AA338" i="41"/>
  <c r="AA339" i="41"/>
  <c r="AA340" i="41"/>
  <c r="AA341" i="41"/>
  <c r="AA342" i="41"/>
  <c r="AA343" i="41"/>
  <c r="AA344" i="41"/>
  <c r="AA345" i="41"/>
  <c r="AA346" i="41"/>
  <c r="AA347" i="41"/>
  <c r="AA348" i="41"/>
  <c r="AA349" i="41"/>
  <c r="AA350" i="41"/>
  <c r="AA351" i="41"/>
  <c r="AA352" i="41"/>
  <c r="AA353" i="41"/>
  <c r="AA354" i="41"/>
  <c r="AA355" i="41"/>
  <c r="AA356" i="41"/>
  <c r="AA357" i="41"/>
  <c r="AA358" i="41"/>
  <c r="AA359" i="41"/>
  <c r="AA360" i="41"/>
  <c r="AA361" i="41"/>
  <c r="AA362" i="41"/>
  <c r="AA363" i="41"/>
  <c r="AA364" i="41"/>
  <c r="AA365" i="41"/>
  <c r="AA366" i="41"/>
  <c r="AA367" i="41"/>
  <c r="AA368" i="41"/>
  <c r="AA369" i="41"/>
  <c r="AA370" i="41"/>
  <c r="AA371" i="41"/>
  <c r="AA372" i="41"/>
  <c r="AA373" i="41"/>
  <c r="AA374" i="41"/>
  <c r="AA375" i="41"/>
  <c r="AA376" i="41"/>
  <c r="AA377" i="41"/>
  <c r="AA378" i="41"/>
  <c r="AA379" i="41"/>
  <c r="AA380" i="41"/>
  <c r="AA381" i="41"/>
  <c r="AA382" i="41"/>
  <c r="AA383" i="41"/>
  <c r="AA384" i="41"/>
  <c r="AA385" i="41"/>
  <c r="AA386" i="41"/>
  <c r="AA387" i="41"/>
  <c r="AA388" i="41"/>
  <c r="AA389" i="41"/>
  <c r="AA390" i="41"/>
  <c r="AA391" i="41"/>
  <c r="AA392" i="41"/>
  <c r="AA393" i="41"/>
  <c r="AA394" i="41"/>
  <c r="AA395" i="41"/>
  <c r="AA396" i="41"/>
  <c r="AA397" i="41"/>
  <c r="AA398" i="41"/>
  <c r="AA399" i="41"/>
  <c r="AA400" i="41"/>
  <c r="AA401" i="41"/>
  <c r="AA402" i="41"/>
  <c r="AA403" i="41"/>
  <c r="AA404" i="41"/>
  <c r="AA405" i="41"/>
  <c r="AA406" i="41"/>
  <c r="AA407" i="41"/>
  <c r="AA408" i="41"/>
  <c r="AA409" i="41"/>
  <c r="AA410" i="41"/>
  <c r="AA411" i="41"/>
  <c r="AA412" i="41"/>
  <c r="AA413" i="41"/>
  <c r="AA414" i="41"/>
  <c r="AA415" i="41"/>
  <c r="AA416" i="41"/>
  <c r="AA417" i="41"/>
  <c r="AA418" i="41"/>
  <c r="AA419" i="41"/>
  <c r="AA420" i="41"/>
  <c r="AA421" i="41"/>
  <c r="AA422" i="41"/>
  <c r="AA423" i="41"/>
  <c r="AA424" i="41"/>
  <c r="AA425" i="41"/>
  <c r="AA426" i="41"/>
  <c r="AA427" i="41"/>
  <c r="AA428" i="41"/>
  <c r="AA429" i="41"/>
  <c r="AA430" i="41"/>
  <c r="AA431" i="41"/>
  <c r="AA432" i="41"/>
  <c r="AA433" i="41"/>
  <c r="AA434" i="41"/>
  <c r="AA435" i="41"/>
  <c r="AA436" i="41"/>
  <c r="AA437" i="41"/>
  <c r="AA438" i="41"/>
  <c r="AA439" i="41"/>
  <c r="AA440" i="41"/>
  <c r="AA441" i="41"/>
  <c r="AA442" i="41"/>
  <c r="AA443" i="41"/>
  <c r="AA444" i="41"/>
  <c r="AA445" i="41"/>
  <c r="AA446" i="41"/>
  <c r="AA447" i="41"/>
  <c r="AA448" i="41"/>
  <c r="AA449" i="41"/>
  <c r="AA450" i="41"/>
  <c r="AA451" i="41"/>
  <c r="AA452" i="41"/>
  <c r="AA453" i="41"/>
  <c r="AA454" i="41"/>
  <c r="AA455" i="41"/>
  <c r="AA456" i="41"/>
  <c r="AA457" i="41"/>
  <c r="AA458" i="41"/>
  <c r="AA459" i="41"/>
  <c r="AA460" i="41"/>
  <c r="AA461" i="41"/>
  <c r="AA462" i="41"/>
  <c r="AA463" i="41"/>
  <c r="AA464" i="41"/>
  <c r="AA465" i="41"/>
  <c r="AA466" i="41"/>
  <c r="AA467" i="41"/>
  <c r="AA468" i="41"/>
  <c r="AA469" i="41"/>
  <c r="AA470" i="41"/>
  <c r="AA471" i="41"/>
  <c r="AA472" i="41"/>
  <c r="AA473" i="41"/>
  <c r="AA474" i="41"/>
  <c r="AA475" i="41"/>
  <c r="AA476" i="41"/>
  <c r="AA477" i="41"/>
  <c r="AA478" i="41"/>
  <c r="AA479" i="41"/>
  <c r="AA480" i="41"/>
  <c r="AA481" i="41"/>
  <c r="AA482" i="41"/>
  <c r="AA483" i="41"/>
  <c r="AA484" i="41"/>
  <c r="AA485" i="41"/>
  <c r="AA486" i="41"/>
  <c r="AA487" i="41"/>
  <c r="AA488" i="41"/>
  <c r="AA489" i="41"/>
  <c r="AA490" i="41"/>
  <c r="AA491" i="41"/>
  <c r="AA492" i="41"/>
  <c r="AA493" i="41"/>
  <c r="AA494" i="41"/>
  <c r="AA495" i="41"/>
  <c r="AA496" i="41"/>
  <c r="AA497" i="41"/>
  <c r="AA498" i="41"/>
  <c r="AA499" i="41"/>
  <c r="AA500" i="41"/>
  <c r="AA501" i="41"/>
  <c r="AA502" i="41"/>
  <c r="AA503" i="41"/>
  <c r="AA504" i="41"/>
  <c r="AA505" i="41"/>
  <c r="AA506" i="41"/>
  <c r="AA507" i="41"/>
  <c r="AA508" i="41"/>
  <c r="AA509" i="41"/>
  <c r="AA510" i="41"/>
  <c r="AA511" i="41"/>
  <c r="AA512" i="41"/>
  <c r="AA513" i="41"/>
  <c r="AA514" i="41"/>
  <c r="AA515" i="41"/>
  <c r="AA516" i="41"/>
  <c r="AA517" i="41"/>
  <c r="AA518" i="41"/>
  <c r="AA519" i="41"/>
  <c r="AA520" i="41"/>
  <c r="AA521" i="41"/>
  <c r="AA522" i="41"/>
  <c r="AA523" i="41"/>
  <c r="AA524" i="41"/>
  <c r="AA525" i="41"/>
  <c r="AA526" i="41"/>
  <c r="AA527" i="41"/>
  <c r="AA528" i="41"/>
  <c r="AA529" i="41"/>
  <c r="AA530" i="41"/>
  <c r="AA531" i="41"/>
  <c r="AA532" i="41"/>
  <c r="AA533" i="41"/>
  <c r="AA534" i="41"/>
  <c r="AA535" i="41"/>
  <c r="AA536" i="41"/>
  <c r="AA537" i="41"/>
  <c r="AA538" i="41"/>
  <c r="AA539" i="41"/>
  <c r="AA540" i="41"/>
  <c r="AA541" i="41"/>
  <c r="AA542" i="41"/>
  <c r="AA543" i="41"/>
  <c r="AA544" i="41"/>
  <c r="AA545" i="41"/>
  <c r="AA546" i="41"/>
  <c r="AA547" i="41"/>
  <c r="AA548" i="41"/>
  <c r="AA549" i="41"/>
  <c r="AA550" i="41"/>
  <c r="AA551" i="41"/>
  <c r="AA552" i="41"/>
  <c r="AA553" i="41"/>
  <c r="AA554" i="41"/>
  <c r="AA555" i="41"/>
  <c r="AA556" i="41"/>
  <c r="AA557" i="41"/>
  <c r="AA558" i="41"/>
  <c r="AA559" i="41"/>
  <c r="AA560" i="41"/>
  <c r="AA561" i="41"/>
  <c r="AA562" i="41"/>
  <c r="AA563" i="41"/>
  <c r="AA564" i="41"/>
  <c r="AA565" i="41"/>
  <c r="AA566" i="41"/>
  <c r="AA567" i="41"/>
  <c r="AA568" i="41"/>
  <c r="AA569" i="41"/>
  <c r="AA570" i="41"/>
  <c r="AA571" i="41"/>
  <c r="AA572" i="41"/>
  <c r="AA573" i="41"/>
  <c r="AA574" i="41"/>
  <c r="AA575" i="41"/>
  <c r="AA576" i="41"/>
  <c r="AA577" i="41"/>
  <c r="AA578" i="41"/>
  <c r="AA579" i="41"/>
  <c r="AA580" i="41"/>
  <c r="AA581" i="41"/>
  <c r="AA582" i="41"/>
  <c r="AA583" i="41"/>
  <c r="AA584" i="41"/>
  <c r="AA585" i="41"/>
  <c r="AA586" i="41"/>
  <c r="AA587" i="41"/>
  <c r="AA588" i="41"/>
  <c r="AA589" i="41"/>
  <c r="AA590" i="41"/>
  <c r="AA591" i="41"/>
  <c r="AA592" i="41"/>
  <c r="AA593" i="41"/>
  <c r="AA594" i="41"/>
  <c r="AA595" i="41"/>
  <c r="AA596" i="41"/>
  <c r="AA597" i="41"/>
  <c r="AA598" i="41"/>
  <c r="AA599" i="41"/>
  <c r="AA600" i="41"/>
  <c r="AA601" i="41"/>
  <c r="AA602" i="41"/>
  <c r="AA603" i="41"/>
  <c r="AA604" i="41"/>
  <c r="AA605" i="41"/>
  <c r="AA606" i="41"/>
  <c r="AA607" i="41"/>
  <c r="AA608" i="41"/>
  <c r="AA609" i="41"/>
  <c r="AA610" i="41"/>
  <c r="AA611" i="41"/>
  <c r="AA612" i="41"/>
  <c r="AA613" i="41"/>
  <c r="AA614" i="41"/>
  <c r="AA615" i="41"/>
  <c r="AA616" i="41"/>
  <c r="AA617" i="41"/>
  <c r="AA618" i="41"/>
  <c r="AA619" i="41"/>
  <c r="AA620" i="41"/>
  <c r="AA621" i="41"/>
  <c r="AA622" i="41"/>
  <c r="AA623" i="41"/>
  <c r="AA624" i="41"/>
  <c r="AA625" i="41"/>
  <c r="AA626" i="41"/>
  <c r="AA627" i="41"/>
  <c r="AA628" i="41"/>
  <c r="AA629" i="41"/>
  <c r="AA630" i="41"/>
  <c r="AA631" i="41"/>
  <c r="AA632" i="41"/>
  <c r="AA633" i="41"/>
  <c r="AA634" i="41"/>
  <c r="AA635" i="41"/>
  <c r="AA636" i="41"/>
  <c r="AA637" i="41"/>
  <c r="AA638" i="41"/>
  <c r="AA639" i="41"/>
  <c r="AA640" i="41"/>
  <c r="AA641" i="41"/>
  <c r="AA642" i="41"/>
  <c r="AA643" i="41"/>
  <c r="AA644" i="41"/>
  <c r="AA645" i="41"/>
  <c r="AA646" i="41"/>
  <c r="AA647" i="41"/>
  <c r="AA648" i="41"/>
  <c r="AA649" i="41"/>
  <c r="AA650" i="41"/>
  <c r="AA651" i="41"/>
  <c r="AA652" i="41"/>
  <c r="AA653" i="41"/>
  <c r="AA654" i="41"/>
  <c r="AA655" i="41"/>
  <c r="AA656" i="41"/>
  <c r="AA657" i="41"/>
  <c r="AA658" i="41"/>
  <c r="AA659" i="41"/>
  <c r="AA660" i="41"/>
  <c r="AA661" i="41"/>
  <c r="AA662" i="41"/>
  <c r="AA663" i="41"/>
  <c r="AA664" i="41"/>
  <c r="AA665" i="41"/>
  <c r="AA666" i="41"/>
  <c r="AA667" i="41"/>
  <c r="AA668" i="41"/>
  <c r="AA669" i="41"/>
  <c r="AA670" i="41"/>
  <c r="AA671" i="41"/>
  <c r="AA672" i="41"/>
  <c r="AA673" i="41"/>
  <c r="AA674" i="41"/>
  <c r="AA675" i="41"/>
  <c r="AA676" i="41"/>
  <c r="AA677" i="41"/>
  <c r="AA678" i="41"/>
  <c r="AA679" i="41"/>
  <c r="AA680" i="41"/>
  <c r="AA681" i="41"/>
  <c r="AA682" i="41"/>
  <c r="AA683" i="41"/>
  <c r="AA684" i="41"/>
  <c r="AA685" i="41"/>
  <c r="AA686" i="41"/>
  <c r="AA687" i="41"/>
  <c r="AA688" i="41"/>
  <c r="AA689" i="41"/>
  <c r="AA690" i="41"/>
  <c r="AA691" i="41"/>
  <c r="AA692" i="41"/>
  <c r="AA693" i="41"/>
  <c r="AA694" i="41"/>
  <c r="AA695" i="41"/>
  <c r="AA696" i="41"/>
  <c r="AA697" i="41"/>
  <c r="AA698" i="41"/>
  <c r="AA699" i="41"/>
  <c r="AA700" i="41"/>
  <c r="AA701" i="41"/>
  <c r="AA702" i="41"/>
  <c r="AA703" i="41"/>
  <c r="AA704" i="41"/>
  <c r="AA705" i="41"/>
  <c r="AA706" i="41"/>
  <c r="AA707" i="41"/>
  <c r="AA708" i="41"/>
  <c r="AA709" i="41"/>
  <c r="AA710" i="41"/>
  <c r="AA711" i="41"/>
  <c r="AA712" i="41"/>
  <c r="AA713" i="41"/>
  <c r="AA714" i="41"/>
  <c r="AA715" i="41"/>
  <c r="AA716" i="41"/>
  <c r="AA717" i="41"/>
  <c r="AA718" i="41"/>
  <c r="AA719" i="41"/>
  <c r="AA720" i="41"/>
  <c r="AA721" i="41"/>
  <c r="AA722" i="41"/>
  <c r="AA723" i="41"/>
  <c r="AA724" i="41"/>
  <c r="AA725" i="41"/>
  <c r="AA726" i="41"/>
  <c r="AA727" i="41"/>
  <c r="AA728" i="41"/>
  <c r="AA729" i="41"/>
  <c r="AA730" i="41"/>
  <c r="AA731" i="41"/>
  <c r="AA732" i="41"/>
  <c r="AA733" i="41"/>
  <c r="AA734" i="41"/>
  <c r="AA735" i="41"/>
  <c r="AA736" i="41"/>
  <c r="AA737" i="41"/>
  <c r="AA738" i="41"/>
  <c r="AA739" i="41"/>
  <c r="AA740" i="41"/>
  <c r="AA741" i="41"/>
  <c r="AA742" i="41"/>
  <c r="AA743" i="41"/>
  <c r="AA744" i="41"/>
  <c r="AA745" i="41"/>
  <c r="AA746" i="41"/>
  <c r="AA747" i="41"/>
  <c r="AA748" i="41"/>
  <c r="AA749" i="41"/>
  <c r="AA750" i="41"/>
  <c r="AA751" i="41"/>
  <c r="AA752" i="41"/>
  <c r="AA753" i="41"/>
  <c r="AA754" i="41"/>
  <c r="AA755" i="41"/>
  <c r="AA756" i="41"/>
  <c r="AA757" i="41"/>
  <c r="AA758" i="41"/>
  <c r="AA759" i="41"/>
  <c r="AA760" i="41"/>
  <c r="AA761" i="41"/>
  <c r="AA762" i="41"/>
  <c r="AA763" i="41"/>
  <c r="AA764" i="41"/>
  <c r="AA765" i="41"/>
  <c r="AA766" i="41"/>
  <c r="AA767" i="41"/>
  <c r="AA768" i="41"/>
  <c r="AA769" i="41"/>
  <c r="AA770" i="41"/>
  <c r="AA771" i="41"/>
  <c r="AA772" i="41"/>
  <c r="AA773" i="41"/>
  <c r="AA774" i="41"/>
  <c r="AA775" i="41"/>
  <c r="AA776" i="41"/>
  <c r="AA777" i="41"/>
  <c r="AA778" i="41"/>
  <c r="AA779" i="41"/>
  <c r="AA780" i="41"/>
  <c r="AA781" i="41"/>
  <c r="AA782" i="41"/>
  <c r="AA783" i="41"/>
  <c r="AA784" i="41"/>
  <c r="AA785" i="41"/>
  <c r="AA786" i="41"/>
  <c r="AA787" i="41"/>
  <c r="AA788" i="41"/>
  <c r="AA789" i="41"/>
  <c r="AA790" i="41"/>
  <c r="AA791" i="41"/>
  <c r="AA792" i="41"/>
  <c r="AA793" i="41"/>
  <c r="AA794" i="41"/>
  <c r="AA795" i="41"/>
  <c r="AA796" i="41"/>
  <c r="AA797" i="41"/>
  <c r="AA798" i="41"/>
  <c r="AA799" i="41"/>
  <c r="AA800" i="41"/>
  <c r="AA801" i="41"/>
  <c r="AA802" i="41"/>
  <c r="AA803" i="41"/>
  <c r="AA804" i="41"/>
  <c r="AA805" i="41"/>
  <c r="AA806" i="41"/>
  <c r="AA807" i="41"/>
  <c r="AA808" i="41"/>
  <c r="AA809" i="41"/>
  <c r="AA810" i="41"/>
  <c r="AA811" i="41"/>
  <c r="AA812" i="41"/>
  <c r="AA813" i="41"/>
  <c r="AA814" i="41"/>
  <c r="AA815" i="41"/>
  <c r="AA816" i="41"/>
  <c r="AA817" i="41"/>
  <c r="AA818" i="41"/>
  <c r="AA819" i="41"/>
  <c r="AA820" i="41"/>
  <c r="AA821" i="41"/>
  <c r="AA822" i="41"/>
  <c r="AA823" i="41"/>
  <c r="AA824" i="41"/>
  <c r="AA825" i="41"/>
  <c r="AA826" i="41"/>
  <c r="AA827" i="41"/>
  <c r="AA828" i="41"/>
  <c r="AA829" i="41"/>
  <c r="AA830" i="41"/>
  <c r="AA831" i="41"/>
  <c r="AA832" i="41"/>
  <c r="AA833" i="41"/>
  <c r="AA834" i="41"/>
  <c r="AA835" i="41"/>
  <c r="AA836" i="41"/>
  <c r="AA837" i="41"/>
  <c r="AA838" i="41"/>
  <c r="AA839" i="41"/>
  <c r="AA840" i="41"/>
  <c r="AA841" i="41"/>
  <c r="AA842" i="41"/>
  <c r="AA843" i="41"/>
  <c r="AA844" i="41"/>
  <c r="AA845" i="41"/>
  <c r="AA846" i="41"/>
  <c r="AA847" i="41"/>
  <c r="AA848" i="41"/>
  <c r="AA849" i="41"/>
  <c r="AA850" i="41"/>
  <c r="AA851" i="41"/>
  <c r="AA852" i="41"/>
  <c r="AA853" i="41"/>
  <c r="AA854" i="41"/>
  <c r="AA855" i="41"/>
  <c r="AA856" i="41"/>
  <c r="AA857" i="41"/>
  <c r="AA858" i="41"/>
  <c r="AA859" i="41"/>
  <c r="AA860" i="41"/>
  <c r="AA861" i="41"/>
  <c r="AA862" i="41"/>
  <c r="AA863" i="41"/>
  <c r="AA864" i="41"/>
  <c r="AA865" i="41"/>
  <c r="AA866" i="41"/>
  <c r="AA867" i="41"/>
  <c r="AA868" i="41"/>
  <c r="AA869" i="41"/>
  <c r="AA870" i="41"/>
  <c r="AA871" i="41"/>
  <c r="AA872" i="41"/>
  <c r="AA873" i="41"/>
  <c r="AA874" i="41"/>
  <c r="AA875" i="41"/>
  <c r="AA876" i="41"/>
  <c r="AA877" i="41"/>
  <c r="AA878" i="41"/>
  <c r="AA879" i="41"/>
  <c r="AA880" i="41"/>
  <c r="AA881" i="41"/>
  <c r="AA882" i="41"/>
  <c r="AA883" i="41"/>
  <c r="AA884" i="41"/>
  <c r="AA885" i="41"/>
  <c r="AA886" i="41"/>
  <c r="AA887" i="41"/>
  <c r="AA888" i="41"/>
  <c r="AA889" i="41"/>
  <c r="AA890" i="41"/>
  <c r="AA891" i="41"/>
  <c r="AA892" i="41"/>
  <c r="AA893" i="41"/>
  <c r="AA894" i="41"/>
  <c r="AA895" i="41"/>
  <c r="AA896" i="41"/>
  <c r="AA897" i="41"/>
  <c r="AA898" i="41"/>
  <c r="AA899" i="41"/>
  <c r="AA900" i="41"/>
  <c r="AA901" i="41"/>
  <c r="AA902" i="41"/>
  <c r="AA903" i="41"/>
  <c r="AA904" i="41"/>
  <c r="AA905" i="41"/>
  <c r="AA906" i="41"/>
  <c r="AA907" i="41"/>
  <c r="AA908" i="41"/>
  <c r="AA909" i="41"/>
  <c r="AA910" i="41"/>
  <c r="AA911" i="41"/>
  <c r="AA912" i="41"/>
  <c r="AA913" i="41"/>
  <c r="AA914" i="41"/>
  <c r="AA915" i="41"/>
  <c r="AA916" i="41"/>
  <c r="AA917" i="41"/>
  <c r="AA918" i="41"/>
  <c r="AA919" i="41"/>
  <c r="AA920" i="41"/>
  <c r="AA921" i="41"/>
  <c r="AA922" i="41"/>
  <c r="AA923" i="41"/>
  <c r="AA924" i="41"/>
  <c r="AA925" i="41"/>
  <c r="AA926" i="41"/>
  <c r="AA927" i="41"/>
  <c r="AA928" i="41"/>
  <c r="AA929" i="41"/>
  <c r="AA930" i="41"/>
  <c r="AA931" i="41"/>
  <c r="AA932" i="41"/>
  <c r="AA933" i="41"/>
  <c r="AA934" i="41"/>
  <c r="AA935" i="41"/>
  <c r="AA936" i="41"/>
  <c r="AA937" i="41"/>
  <c r="AA938" i="41"/>
  <c r="AA939" i="41"/>
  <c r="AA940" i="41"/>
  <c r="AA941" i="41"/>
  <c r="AA942" i="41"/>
  <c r="AA943" i="41"/>
  <c r="AA944" i="41"/>
  <c r="AA945" i="41"/>
  <c r="AA946" i="41"/>
  <c r="AA947" i="41"/>
  <c r="AA948" i="41"/>
  <c r="AA949" i="41"/>
  <c r="AA950" i="41"/>
  <c r="AA951" i="41"/>
  <c r="AA952" i="41"/>
  <c r="AA953" i="41"/>
  <c r="AA954" i="41"/>
  <c r="AA955" i="41"/>
  <c r="AA956" i="41"/>
  <c r="AA957" i="41"/>
  <c r="AA958" i="41"/>
  <c r="AA959" i="41"/>
  <c r="AA960" i="41"/>
  <c r="AA961" i="41"/>
  <c r="AA962" i="41"/>
  <c r="AA963" i="41"/>
  <c r="AA964" i="41"/>
  <c r="AA965" i="41"/>
  <c r="AA966" i="41"/>
  <c r="AA967" i="41"/>
  <c r="AA968" i="41"/>
  <c r="AA969" i="41"/>
  <c r="AA970" i="41"/>
  <c r="AA971" i="41"/>
  <c r="AA972" i="41"/>
  <c r="AA973" i="41"/>
  <c r="AA974" i="41"/>
  <c r="AA975" i="41"/>
  <c r="AA976" i="41"/>
  <c r="AA977" i="41"/>
  <c r="AA978" i="41"/>
  <c r="AA979" i="41"/>
  <c r="AA980" i="41"/>
  <c r="AA981" i="41"/>
  <c r="AA982" i="41"/>
  <c r="AA983" i="41"/>
  <c r="AA984" i="41"/>
  <c r="AA985" i="41"/>
  <c r="AA986" i="41"/>
  <c r="AA987" i="41"/>
  <c r="AA988" i="41"/>
  <c r="AA989" i="41"/>
  <c r="AA990" i="41"/>
  <c r="AA991" i="41"/>
  <c r="AA992" i="41"/>
  <c r="AA993" i="41"/>
  <c r="AA994" i="41"/>
  <c r="AA995" i="41"/>
  <c r="AA996" i="41"/>
  <c r="AA997" i="41"/>
  <c r="AA998" i="41"/>
  <c r="AA999" i="41"/>
  <c r="AA1000" i="41"/>
  <c r="AA1001" i="41"/>
  <c r="AA1002" i="41"/>
  <c r="AA1003" i="41"/>
  <c r="AA1004" i="41"/>
  <c r="AA1005" i="41"/>
  <c r="AA1006" i="41"/>
  <c r="AA1007" i="41"/>
  <c r="AA1008" i="41"/>
  <c r="AA1009" i="41"/>
  <c r="AA1010" i="41"/>
  <c r="AA1011" i="41"/>
  <c r="AA1012" i="41"/>
  <c r="AA1013" i="41"/>
  <c r="AA1014" i="41"/>
  <c r="AA1015" i="41"/>
  <c r="AA1016" i="41"/>
  <c r="AA1017" i="41"/>
  <c r="AA1018" i="41"/>
  <c r="AA1019" i="41"/>
  <c r="AA1020" i="41"/>
  <c r="AA1021" i="41"/>
  <c r="AA1022" i="41"/>
  <c r="AA1023" i="41"/>
  <c r="AA1024" i="41"/>
  <c r="AA1025" i="41"/>
  <c r="AA1026" i="41"/>
  <c r="AA1027" i="41"/>
  <c r="AA1028" i="41"/>
  <c r="AA1029" i="41"/>
  <c r="AA1030" i="41"/>
  <c r="AA1031" i="41"/>
  <c r="AA1032" i="41"/>
  <c r="AA1033" i="41"/>
  <c r="AA1034" i="41"/>
  <c r="AA1035" i="41"/>
  <c r="AA1036" i="41"/>
  <c r="AA1037" i="41"/>
  <c r="AA1038" i="41"/>
  <c r="AA1039" i="41"/>
  <c r="AA1040" i="41"/>
  <c r="AA1041" i="41"/>
  <c r="AA1042" i="41"/>
  <c r="AA1043" i="41"/>
  <c r="AA1044" i="41"/>
  <c r="AA1045" i="41"/>
  <c r="AA1046" i="41"/>
  <c r="AA1047" i="41"/>
  <c r="AA1048" i="41"/>
  <c r="AA1049" i="41"/>
  <c r="AA1050" i="41"/>
  <c r="AA1051" i="41"/>
  <c r="AA1052" i="41"/>
  <c r="AA1053" i="41"/>
  <c r="AA1054" i="41"/>
  <c r="AA1055" i="41"/>
  <c r="AA1056" i="41"/>
  <c r="AA1057" i="41"/>
  <c r="AA1058" i="41"/>
  <c r="AA1059" i="41"/>
  <c r="AA1060" i="41"/>
  <c r="AA1061" i="41"/>
  <c r="AA13" i="41"/>
  <c r="AA14" i="41"/>
  <c r="AA15" i="41"/>
  <c r="AA16" i="41"/>
  <c r="AA17" i="41"/>
  <c r="AA12" i="41"/>
  <c r="AN242" i="35"/>
  <c r="W8" i="41"/>
  <c r="W7" i="41"/>
  <c r="W6" i="41"/>
  <c r="W5" i="41"/>
  <c r="U8" i="41"/>
  <c r="R119" i="47" s="1"/>
  <c r="U7" i="41"/>
  <c r="U6" i="41"/>
  <c r="U5" i="41"/>
  <c r="S8" i="41"/>
  <c r="S7" i="41"/>
  <c r="S6" i="41"/>
  <c r="S5" i="41"/>
  <c r="Q8" i="41"/>
  <c r="Q119" i="47" s="1"/>
  <c r="Q7" i="41"/>
  <c r="Q6" i="41"/>
  <c r="Q5" i="41"/>
  <c r="O8" i="41"/>
  <c r="O7" i="41"/>
  <c r="O6" i="41"/>
  <c r="O5" i="41"/>
  <c r="M8" i="41"/>
  <c r="M7" i="41"/>
  <c r="M6" i="41"/>
  <c r="M5" i="41"/>
  <c r="K8" i="41"/>
  <c r="O119" i="47" s="1"/>
  <c r="K7" i="41"/>
  <c r="K6" i="41"/>
  <c r="K5" i="41"/>
  <c r="I8" i="41"/>
  <c r="J119" i="47" s="1"/>
  <c r="I7" i="41"/>
  <c r="I6" i="41"/>
  <c r="I5" i="41"/>
  <c r="G8" i="41"/>
  <c r="H119" i="47" s="1"/>
  <c r="G7" i="41"/>
  <c r="G6" i="41"/>
  <c r="G5" i="41"/>
  <c r="E8" i="41"/>
  <c r="E119" i="47" s="1"/>
  <c r="E7" i="41"/>
  <c r="E6" i="41"/>
  <c r="E5" i="41"/>
  <c r="C8" i="41"/>
  <c r="C119" i="47" s="1"/>
  <c r="C7" i="41"/>
  <c r="C6" i="41"/>
  <c r="C5" i="41"/>
  <c r="Y12" i="41"/>
  <c r="AB12" i="41"/>
  <c r="D12" i="41"/>
  <c r="AI12" i="41"/>
  <c r="AE12" i="41"/>
  <c r="V12" i="41"/>
  <c r="T12" i="41"/>
  <c r="H12" i="41"/>
  <c r="F12" i="41"/>
  <c r="R12" i="41"/>
  <c r="N12" i="41"/>
  <c r="L12" i="41"/>
  <c r="P12" i="41"/>
  <c r="AO12" i="41"/>
  <c r="B12" i="41"/>
  <c r="AL12" i="41"/>
  <c r="J12" i="41"/>
  <c r="AG7" i="41" l="1"/>
  <c r="AQ6" i="41"/>
  <c r="O154" i="44"/>
  <c r="E121" i="42"/>
  <c r="E111" i="42"/>
  <c r="E118" i="42" s="1"/>
  <c r="F121" i="42"/>
  <c r="F111" i="42"/>
  <c r="F118" i="42" s="1"/>
  <c r="N154" i="44"/>
  <c r="D121" i="42"/>
  <c r="D111" i="42"/>
  <c r="D118" i="42" s="1"/>
  <c r="AK9" i="41"/>
  <c r="AQ8" i="41"/>
  <c r="J19" i="43"/>
  <c r="H356" i="42"/>
  <c r="I255" i="44" s="1"/>
  <c r="D119" i="47"/>
  <c r="I119" i="47"/>
  <c r="F119" i="47"/>
  <c r="G119" i="47"/>
  <c r="AN9" i="41"/>
  <c r="AQ9" i="41"/>
  <c r="F354" i="44"/>
  <c r="C120" i="47"/>
  <c r="C121" i="47" s="1"/>
  <c r="F120" i="47"/>
  <c r="N120" i="47"/>
  <c r="L120" i="47"/>
  <c r="D120" i="47"/>
  <c r="H120" i="47"/>
  <c r="H121" i="47" s="1"/>
  <c r="M120" i="47"/>
  <c r="J121" i="47"/>
  <c r="O120" i="47"/>
  <c r="O121" i="47" s="1"/>
  <c r="E120" i="47"/>
  <c r="E121" i="47" s="1"/>
  <c r="G120" i="47"/>
  <c r="K120" i="47"/>
  <c r="I120" i="47"/>
  <c r="I102" i="42"/>
  <c r="R120" i="47"/>
  <c r="R121" i="47" s="1"/>
  <c r="AQ7" i="41"/>
  <c r="AG9" i="41"/>
  <c r="AA5" i="41"/>
  <c r="AA9" i="41"/>
  <c r="F353" i="44"/>
  <c r="N119" i="47"/>
  <c r="K119" i="47"/>
  <c r="M119" i="47"/>
  <c r="L119" i="47"/>
  <c r="H102" i="42"/>
  <c r="Q120" i="47"/>
  <c r="Q121" i="47" s="1"/>
  <c r="AD9" i="41"/>
  <c r="F251" i="44"/>
  <c r="L26" i="44"/>
  <c r="L25" i="44"/>
  <c r="M26" i="44"/>
  <c r="M25" i="44"/>
  <c r="K26" i="44"/>
  <c r="K25" i="44"/>
  <c r="N26" i="44"/>
  <c r="N25" i="44"/>
  <c r="J179" i="42"/>
  <c r="F133" i="42"/>
  <c r="F349" i="42" s="1"/>
  <c r="AG8" i="41"/>
  <c r="AG6" i="41"/>
  <c r="AN7" i="41"/>
  <c r="AA8" i="41"/>
  <c r="AA6" i="41"/>
  <c r="AA7" i="41"/>
  <c r="AD7" i="41"/>
  <c r="AD6" i="41"/>
  <c r="AK7" i="41"/>
  <c r="AN8" i="41"/>
  <c r="C102" i="42"/>
  <c r="AN6" i="41"/>
  <c r="AK8" i="41"/>
  <c r="AD8" i="41"/>
  <c r="AK6" i="41"/>
  <c r="O225" i="35"/>
  <c r="O224" i="35"/>
  <c r="N156" i="44" l="1"/>
  <c r="N157" i="44" s="1"/>
  <c r="D77" i="42"/>
  <c r="D351" i="42" s="1"/>
  <c r="F247" i="44" s="1"/>
  <c r="D122" i="42"/>
  <c r="O156" i="44"/>
  <c r="O157" i="44" s="1"/>
  <c r="E77" i="42"/>
  <c r="E351" i="42" s="1"/>
  <c r="G247" i="44" s="1"/>
  <c r="E122" i="42"/>
  <c r="F122" i="42"/>
  <c r="F77" i="42"/>
  <c r="F351" i="42" s="1"/>
  <c r="H121" i="42"/>
  <c r="H111" i="42"/>
  <c r="H118" i="42" s="1"/>
  <c r="M154" i="44"/>
  <c r="C121" i="42"/>
  <c r="C111" i="42"/>
  <c r="C118" i="42" s="1"/>
  <c r="I121" i="42"/>
  <c r="I111" i="42"/>
  <c r="I118" i="42" s="1"/>
  <c r="L19" i="43"/>
  <c r="G121" i="47"/>
  <c r="D121" i="47"/>
  <c r="L121" i="47"/>
  <c r="M121" i="47"/>
  <c r="I121" i="47"/>
  <c r="N121" i="47"/>
  <c r="K121" i="47"/>
  <c r="J36" i="43"/>
  <c r="F355" i="44"/>
  <c r="F121" i="47"/>
  <c r="J18" i="43"/>
  <c r="G353" i="42"/>
  <c r="H251" i="44" s="1"/>
  <c r="H188" i="42"/>
  <c r="O226" i="35"/>
  <c r="L225" i="35"/>
  <c r="BS1" i="34"/>
  <c r="BL1" i="34"/>
  <c r="BE1" i="34"/>
  <c r="BF1" i="34"/>
  <c r="AX1" i="34"/>
  <c r="AQ1" i="34"/>
  <c r="BT1" i="34"/>
  <c r="BM1" i="34"/>
  <c r="AR1"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B101" i="34"/>
  <c r="B102" i="34"/>
  <c r="B103" i="34"/>
  <c r="B104" i="34"/>
  <c r="B105" i="34"/>
  <c r="B106" i="34"/>
  <c r="B107" i="34"/>
  <c r="B108" i="34"/>
  <c r="B109" i="34"/>
  <c r="B110" i="34"/>
  <c r="B111" i="34"/>
  <c r="B112" i="34"/>
  <c r="B113" i="34"/>
  <c r="B114" i="34"/>
  <c r="B115" i="34"/>
  <c r="B116" i="34"/>
  <c r="B117" i="34"/>
  <c r="B118" i="34"/>
  <c r="B119" i="34"/>
  <c r="B120" i="34"/>
  <c r="B121" i="34"/>
  <c r="B122" i="34"/>
  <c r="B123" i="34"/>
  <c r="B124" i="34"/>
  <c r="B125" i="34"/>
  <c r="B126" i="34"/>
  <c r="B127" i="34"/>
  <c r="B128" i="34"/>
  <c r="B129" i="34"/>
  <c r="B130" i="34"/>
  <c r="B131" i="34"/>
  <c r="B132" i="34"/>
  <c r="B133" i="34"/>
  <c r="B134" i="34"/>
  <c r="B135" i="34"/>
  <c r="B136" i="34"/>
  <c r="B137" i="34"/>
  <c r="B138" i="34"/>
  <c r="B139" i="34"/>
  <c r="B140" i="34"/>
  <c r="B141" i="34"/>
  <c r="B142" i="34"/>
  <c r="B143" i="34"/>
  <c r="B144" i="34"/>
  <c r="B145" i="34"/>
  <c r="B146" i="34"/>
  <c r="B147" i="34"/>
  <c r="B148" i="34"/>
  <c r="B149" i="34"/>
  <c r="B150" i="34"/>
  <c r="B151" i="34"/>
  <c r="B152" i="34"/>
  <c r="B153" i="34"/>
  <c r="B154" i="34"/>
  <c r="B155" i="34"/>
  <c r="B156" i="34"/>
  <c r="B157" i="34"/>
  <c r="B158" i="34"/>
  <c r="B159" i="34"/>
  <c r="B160" i="34"/>
  <c r="B161" i="34"/>
  <c r="B162" i="34"/>
  <c r="B163" i="34"/>
  <c r="B164" i="34"/>
  <c r="B165" i="34"/>
  <c r="B166" i="34"/>
  <c r="B167" i="34"/>
  <c r="B168" i="34"/>
  <c r="B169" i="34"/>
  <c r="B170" i="34"/>
  <c r="B171" i="34"/>
  <c r="B172" i="34"/>
  <c r="B173" i="34"/>
  <c r="B174" i="34"/>
  <c r="B175" i="34"/>
  <c r="B176" i="34"/>
  <c r="B177" i="34"/>
  <c r="B178" i="34"/>
  <c r="B179" i="34"/>
  <c r="B180" i="34"/>
  <c r="B181" i="34"/>
  <c r="B182" i="34"/>
  <c r="B183" i="34"/>
  <c r="B184" i="34"/>
  <c r="B185" i="34"/>
  <c r="B186" i="34"/>
  <c r="B187" i="34"/>
  <c r="B188" i="34"/>
  <c r="B189" i="34"/>
  <c r="B190" i="34"/>
  <c r="B191" i="34"/>
  <c r="B192" i="34"/>
  <c r="B193" i="34"/>
  <c r="B194" i="34"/>
  <c r="B195" i="34"/>
  <c r="B196" i="34"/>
  <c r="B197" i="34"/>
  <c r="B198" i="34"/>
  <c r="B199" i="34"/>
  <c r="B200" i="34"/>
  <c r="B201" i="34"/>
  <c r="B202" i="34"/>
  <c r="B203" i="34"/>
  <c r="B204" i="34"/>
  <c r="B205" i="34"/>
  <c r="B206" i="34"/>
  <c r="BT206" i="34"/>
  <c r="BT205" i="34"/>
  <c r="BT204" i="34"/>
  <c r="BT203" i="34"/>
  <c r="BT202" i="34"/>
  <c r="BT201" i="34"/>
  <c r="BT200" i="34"/>
  <c r="BT199" i="34"/>
  <c r="BT198" i="34"/>
  <c r="BT197" i="34"/>
  <c r="BT196" i="34"/>
  <c r="BT195" i="34"/>
  <c r="BT194" i="34"/>
  <c r="BT193" i="34"/>
  <c r="BT192" i="34"/>
  <c r="BT191" i="34"/>
  <c r="BT190" i="34"/>
  <c r="BT189" i="34"/>
  <c r="BT188" i="34"/>
  <c r="BT187" i="34"/>
  <c r="BT186" i="34"/>
  <c r="BT185" i="34"/>
  <c r="BT184" i="34"/>
  <c r="BT183" i="34"/>
  <c r="BT182" i="34"/>
  <c r="BT181" i="34"/>
  <c r="BT180" i="34"/>
  <c r="BT179" i="34"/>
  <c r="BT178" i="34"/>
  <c r="BT177" i="34"/>
  <c r="BT176" i="34"/>
  <c r="BT175" i="34"/>
  <c r="BT174" i="34"/>
  <c r="BT173" i="34"/>
  <c r="BT172" i="34"/>
  <c r="BT171" i="34"/>
  <c r="BT170" i="34"/>
  <c r="BT169" i="34"/>
  <c r="BT168" i="34"/>
  <c r="BT167" i="34"/>
  <c r="BT166" i="34"/>
  <c r="BT165" i="34"/>
  <c r="BT164" i="34"/>
  <c r="BT163" i="34"/>
  <c r="BT162" i="34"/>
  <c r="BT161" i="34"/>
  <c r="BT160" i="34"/>
  <c r="BT159" i="34"/>
  <c r="BT158" i="34"/>
  <c r="BT157" i="34"/>
  <c r="BT156" i="34"/>
  <c r="BT155" i="34"/>
  <c r="BT154" i="34"/>
  <c r="BT153" i="34"/>
  <c r="BT152" i="34"/>
  <c r="BT151" i="34"/>
  <c r="BT150" i="34"/>
  <c r="BT149" i="34"/>
  <c r="BT148" i="34"/>
  <c r="BT147" i="34"/>
  <c r="BT146" i="34"/>
  <c r="BT145" i="34"/>
  <c r="BT144" i="34"/>
  <c r="BT143" i="34"/>
  <c r="BT142" i="34"/>
  <c r="BT141" i="34"/>
  <c r="BT140" i="34"/>
  <c r="BT139" i="34"/>
  <c r="BT138" i="34"/>
  <c r="BT137" i="34"/>
  <c r="BT136" i="34"/>
  <c r="BT135" i="34"/>
  <c r="BT134" i="34"/>
  <c r="BT133" i="34"/>
  <c r="BT132" i="34"/>
  <c r="BT131" i="34"/>
  <c r="BT130" i="34"/>
  <c r="BT129" i="34"/>
  <c r="BT128" i="34"/>
  <c r="BT127" i="34"/>
  <c r="BT126" i="34"/>
  <c r="BT125" i="34"/>
  <c r="BT124" i="34"/>
  <c r="BT123" i="34"/>
  <c r="BT122" i="34"/>
  <c r="BT121" i="34"/>
  <c r="BT120" i="34"/>
  <c r="BT119" i="34"/>
  <c r="BT118" i="34"/>
  <c r="BT117" i="34"/>
  <c r="BT116" i="34"/>
  <c r="BT115" i="34"/>
  <c r="BT114" i="34"/>
  <c r="BT113" i="34"/>
  <c r="BT112" i="34"/>
  <c r="BT111" i="34"/>
  <c r="BT110" i="34"/>
  <c r="BT109" i="34"/>
  <c r="BT108" i="34"/>
  <c r="BT107" i="34"/>
  <c r="BT106" i="34"/>
  <c r="BT105" i="34"/>
  <c r="BT104" i="34"/>
  <c r="BT103" i="34"/>
  <c r="BT102" i="34"/>
  <c r="BT101" i="34"/>
  <c r="BT100" i="34"/>
  <c r="BT99" i="34"/>
  <c r="BT98" i="34"/>
  <c r="BT97" i="34"/>
  <c r="BT96" i="34"/>
  <c r="BT95" i="34"/>
  <c r="BT94" i="34"/>
  <c r="BT93" i="34"/>
  <c r="BT92" i="34"/>
  <c r="BT91" i="34"/>
  <c r="BT90" i="34"/>
  <c r="BT89" i="34"/>
  <c r="BT88" i="34"/>
  <c r="BT87" i="34"/>
  <c r="BT86" i="34"/>
  <c r="BT85" i="34"/>
  <c r="BT84" i="34"/>
  <c r="BT83" i="34"/>
  <c r="BT82" i="34"/>
  <c r="BT81" i="34"/>
  <c r="BT80" i="34"/>
  <c r="BT79" i="34"/>
  <c r="BT78" i="34"/>
  <c r="BT77" i="34"/>
  <c r="BT76" i="34"/>
  <c r="BT75" i="34"/>
  <c r="BT74" i="34"/>
  <c r="BT73" i="34"/>
  <c r="BT72" i="34"/>
  <c r="BT71" i="34"/>
  <c r="BT70" i="34"/>
  <c r="BT69" i="34"/>
  <c r="BT68" i="34"/>
  <c r="BT67" i="34"/>
  <c r="BT66" i="34"/>
  <c r="BT65" i="34"/>
  <c r="BT64" i="34"/>
  <c r="BT63" i="34"/>
  <c r="BT62" i="34"/>
  <c r="BT61" i="34"/>
  <c r="BT60" i="34"/>
  <c r="BT59" i="34"/>
  <c r="BT58" i="34"/>
  <c r="BT57" i="34"/>
  <c r="BT56" i="34"/>
  <c r="BT55" i="34"/>
  <c r="BT54" i="34"/>
  <c r="BT53" i="34"/>
  <c r="BT52" i="34"/>
  <c r="BT51" i="34"/>
  <c r="BT50" i="34"/>
  <c r="BT49" i="34"/>
  <c r="BT48" i="34"/>
  <c r="BT47" i="34"/>
  <c r="BT46" i="34"/>
  <c r="BT45" i="34"/>
  <c r="BT44" i="34"/>
  <c r="BT43" i="34"/>
  <c r="BT42" i="34"/>
  <c r="BT41" i="34"/>
  <c r="BT40" i="34"/>
  <c r="BT39" i="34"/>
  <c r="BT38" i="34"/>
  <c r="BT37" i="34"/>
  <c r="BT36" i="34"/>
  <c r="BT35" i="34"/>
  <c r="BT34" i="34"/>
  <c r="BT33" i="34"/>
  <c r="BT32" i="34"/>
  <c r="BT31" i="34"/>
  <c r="BT30" i="34"/>
  <c r="BT29" i="34"/>
  <c r="BT28" i="34"/>
  <c r="BT27" i="34"/>
  <c r="BT26" i="34"/>
  <c r="BT25" i="34"/>
  <c r="BT24" i="34"/>
  <c r="BT23" i="34"/>
  <c r="BT22" i="34"/>
  <c r="BT21" i="34"/>
  <c r="BT20" i="34"/>
  <c r="BT19" i="34"/>
  <c r="BT18" i="34"/>
  <c r="BT17" i="34"/>
  <c r="BT16" i="34"/>
  <c r="BT15" i="34"/>
  <c r="BT14" i="34"/>
  <c r="BT13" i="34"/>
  <c r="BT12" i="34"/>
  <c r="BS206" i="34"/>
  <c r="BS5" i="34" s="1"/>
  <c r="BS205" i="34"/>
  <c r="BS204" i="34"/>
  <c r="BS203" i="34"/>
  <c r="BS202" i="34"/>
  <c r="BS201" i="34"/>
  <c r="BS200" i="34"/>
  <c r="BS199" i="34"/>
  <c r="BS198" i="34"/>
  <c r="BS197" i="34"/>
  <c r="BS196" i="34"/>
  <c r="BS195" i="34"/>
  <c r="BS194" i="34"/>
  <c r="BS193" i="34"/>
  <c r="BS192" i="34"/>
  <c r="BS191" i="34"/>
  <c r="BS190" i="34"/>
  <c r="BS189" i="34"/>
  <c r="BS188" i="34"/>
  <c r="BS187" i="34"/>
  <c r="BS186" i="34"/>
  <c r="BS185" i="34"/>
  <c r="BS184" i="34"/>
  <c r="BS183" i="34"/>
  <c r="BS182" i="34"/>
  <c r="BS181" i="34"/>
  <c r="BS180" i="34"/>
  <c r="BS179" i="34"/>
  <c r="BS178" i="34"/>
  <c r="BS177" i="34"/>
  <c r="BS176" i="34"/>
  <c r="BS175" i="34"/>
  <c r="BS174" i="34"/>
  <c r="BS173" i="34"/>
  <c r="BS172" i="34"/>
  <c r="BS171" i="34"/>
  <c r="BS170" i="34"/>
  <c r="BS169" i="34"/>
  <c r="BS168" i="34"/>
  <c r="BS167" i="34"/>
  <c r="BS166" i="34"/>
  <c r="BS165" i="34"/>
  <c r="BS164" i="34"/>
  <c r="BS163" i="34"/>
  <c r="BS162" i="34"/>
  <c r="BS161" i="34"/>
  <c r="BS160" i="34"/>
  <c r="BS159" i="34"/>
  <c r="BS158" i="34"/>
  <c r="BS157" i="34"/>
  <c r="BS156" i="34"/>
  <c r="BS155" i="34"/>
  <c r="BS154" i="34"/>
  <c r="BS153" i="34"/>
  <c r="BS152" i="34"/>
  <c r="BS151" i="34"/>
  <c r="BS150" i="34"/>
  <c r="BS149" i="34"/>
  <c r="BS148" i="34"/>
  <c r="BS147" i="34"/>
  <c r="BS146" i="34"/>
  <c r="BS145" i="34"/>
  <c r="BS144" i="34"/>
  <c r="BS143" i="34"/>
  <c r="BS142" i="34"/>
  <c r="BS141" i="34"/>
  <c r="BS140" i="34"/>
  <c r="BS139" i="34"/>
  <c r="BS138" i="34"/>
  <c r="BS137" i="34"/>
  <c r="BS136" i="34"/>
  <c r="BS135" i="34"/>
  <c r="BS134" i="34"/>
  <c r="BS133" i="34"/>
  <c r="BS132" i="34"/>
  <c r="BS131" i="34"/>
  <c r="BS130" i="34"/>
  <c r="BS129" i="34"/>
  <c r="BS128" i="34"/>
  <c r="BS127" i="34"/>
  <c r="BS126" i="34"/>
  <c r="BS125" i="34"/>
  <c r="BS124" i="34"/>
  <c r="BS123" i="34"/>
  <c r="BS122" i="34"/>
  <c r="BS121" i="34"/>
  <c r="BS120" i="34"/>
  <c r="BS119" i="34"/>
  <c r="BS118" i="34"/>
  <c r="BS117" i="34"/>
  <c r="BS116" i="34"/>
  <c r="BS115" i="34"/>
  <c r="BS114" i="34"/>
  <c r="BS113" i="34"/>
  <c r="BS112" i="34"/>
  <c r="BS111" i="34"/>
  <c r="BS110" i="34"/>
  <c r="BS109" i="34"/>
  <c r="BS108" i="34"/>
  <c r="BS107" i="34"/>
  <c r="BS106" i="34"/>
  <c r="BS105" i="34"/>
  <c r="BS104" i="34"/>
  <c r="BS103" i="34"/>
  <c r="BS102" i="34"/>
  <c r="BS101" i="34"/>
  <c r="BS100" i="34"/>
  <c r="BS99" i="34"/>
  <c r="BS98" i="34"/>
  <c r="BS97" i="34"/>
  <c r="BS96" i="34"/>
  <c r="BS95" i="34"/>
  <c r="BS94" i="34"/>
  <c r="BS93" i="34"/>
  <c r="BS92" i="34"/>
  <c r="BS91" i="34"/>
  <c r="BS90" i="34"/>
  <c r="BS89" i="34"/>
  <c r="BS88" i="34"/>
  <c r="BS87" i="34"/>
  <c r="BS86" i="34"/>
  <c r="BS85" i="34"/>
  <c r="BS84" i="34"/>
  <c r="BS83" i="34"/>
  <c r="BS82" i="34"/>
  <c r="BS81" i="34"/>
  <c r="BS80" i="34"/>
  <c r="BS79" i="34"/>
  <c r="BS78" i="34"/>
  <c r="BS77" i="34"/>
  <c r="BS76" i="34"/>
  <c r="BS75" i="34"/>
  <c r="BS74" i="34"/>
  <c r="BS73" i="34"/>
  <c r="BS72" i="34"/>
  <c r="BS71" i="34"/>
  <c r="BS70" i="34"/>
  <c r="BS69" i="34"/>
  <c r="BS68" i="34"/>
  <c r="BS67" i="34"/>
  <c r="BS66" i="34"/>
  <c r="BS65" i="34"/>
  <c r="BS64" i="34"/>
  <c r="BS63" i="34"/>
  <c r="BS62" i="34"/>
  <c r="BS61" i="34"/>
  <c r="BS60" i="34"/>
  <c r="BS59" i="34"/>
  <c r="BS58" i="34"/>
  <c r="BS57" i="34"/>
  <c r="BS56" i="34"/>
  <c r="BS55" i="34"/>
  <c r="BS54" i="34"/>
  <c r="BS53" i="34"/>
  <c r="BS52" i="34"/>
  <c r="BS51" i="34"/>
  <c r="BS50" i="34"/>
  <c r="BS49" i="34"/>
  <c r="BS48" i="34"/>
  <c r="BS47" i="34"/>
  <c r="BS46" i="34"/>
  <c r="BS45" i="34"/>
  <c r="BS44" i="34"/>
  <c r="BS43" i="34"/>
  <c r="BS42" i="34"/>
  <c r="BS41" i="34"/>
  <c r="BS40" i="34"/>
  <c r="BS39" i="34"/>
  <c r="BS38" i="34"/>
  <c r="BS37" i="34"/>
  <c r="BS36" i="34"/>
  <c r="BS35" i="34"/>
  <c r="BS34" i="34"/>
  <c r="BS33" i="34"/>
  <c r="BS32" i="34"/>
  <c r="BS31" i="34"/>
  <c r="BS30" i="34"/>
  <c r="BS29" i="34"/>
  <c r="BS28" i="34"/>
  <c r="BS27" i="34"/>
  <c r="BS26" i="34"/>
  <c r="BS25" i="34"/>
  <c r="BS24" i="34"/>
  <c r="BS23" i="34"/>
  <c r="BS22" i="34"/>
  <c r="BS21" i="34"/>
  <c r="BS20" i="34"/>
  <c r="BS19" i="34"/>
  <c r="BS18" i="34"/>
  <c r="BS17" i="34"/>
  <c r="BS16" i="34"/>
  <c r="BS15" i="34"/>
  <c r="BS14" i="34"/>
  <c r="BS13" i="34"/>
  <c r="BS12" i="34"/>
  <c r="BR206" i="34"/>
  <c r="BR5" i="34" s="1"/>
  <c r="BR205" i="34"/>
  <c r="BR204" i="34"/>
  <c r="BR203" i="34"/>
  <c r="BR202" i="34"/>
  <c r="BR201" i="34"/>
  <c r="BR200" i="34"/>
  <c r="BR199" i="34"/>
  <c r="BR198" i="34"/>
  <c r="BR197" i="34"/>
  <c r="BR196" i="34"/>
  <c r="BR195" i="34"/>
  <c r="BR194" i="34"/>
  <c r="BR193" i="34"/>
  <c r="BR192" i="34"/>
  <c r="BR191" i="34"/>
  <c r="BR190" i="34"/>
  <c r="BR189" i="34"/>
  <c r="BR188" i="34"/>
  <c r="BR187" i="34"/>
  <c r="BR186" i="34"/>
  <c r="BR185" i="34"/>
  <c r="BR184" i="34"/>
  <c r="BR183" i="34"/>
  <c r="BR182" i="34"/>
  <c r="BR181" i="34"/>
  <c r="BR180" i="34"/>
  <c r="BR179" i="34"/>
  <c r="BR178" i="34"/>
  <c r="BR177" i="34"/>
  <c r="BR176" i="34"/>
  <c r="BR175" i="34"/>
  <c r="BR174" i="34"/>
  <c r="BR173" i="34"/>
  <c r="BR172" i="34"/>
  <c r="BR171" i="34"/>
  <c r="BR170" i="34"/>
  <c r="BR169" i="34"/>
  <c r="BR168" i="34"/>
  <c r="BR167" i="34"/>
  <c r="BR166" i="34"/>
  <c r="BR165" i="34"/>
  <c r="BR164" i="34"/>
  <c r="BR163" i="34"/>
  <c r="BR162" i="34"/>
  <c r="BR161" i="34"/>
  <c r="BR160" i="34"/>
  <c r="BR159" i="34"/>
  <c r="BR158" i="34"/>
  <c r="BR157" i="34"/>
  <c r="BR156" i="34"/>
  <c r="BR155" i="34"/>
  <c r="BR154" i="34"/>
  <c r="BR153" i="34"/>
  <c r="BR152" i="34"/>
  <c r="BR151" i="34"/>
  <c r="BR150" i="34"/>
  <c r="BR149" i="34"/>
  <c r="BR148" i="34"/>
  <c r="BR147" i="34"/>
  <c r="BR146" i="34"/>
  <c r="BR145" i="34"/>
  <c r="BR144" i="34"/>
  <c r="BR143" i="34"/>
  <c r="BR142" i="34"/>
  <c r="BR141" i="34"/>
  <c r="BR140" i="34"/>
  <c r="BR139" i="34"/>
  <c r="BR138" i="34"/>
  <c r="BR137" i="34"/>
  <c r="BR136" i="34"/>
  <c r="BR135" i="34"/>
  <c r="BR134" i="34"/>
  <c r="BR133" i="34"/>
  <c r="BR132" i="34"/>
  <c r="BR131" i="34"/>
  <c r="BR130" i="34"/>
  <c r="BR129" i="34"/>
  <c r="BR128" i="34"/>
  <c r="BR127" i="34"/>
  <c r="BR126" i="34"/>
  <c r="BR125" i="34"/>
  <c r="BR124" i="34"/>
  <c r="BR123" i="34"/>
  <c r="BR122" i="34"/>
  <c r="BR121" i="34"/>
  <c r="BR120" i="34"/>
  <c r="BR119" i="34"/>
  <c r="BR118" i="34"/>
  <c r="BR117" i="34"/>
  <c r="BR116" i="34"/>
  <c r="BR115" i="34"/>
  <c r="BR114" i="34"/>
  <c r="BR113" i="34"/>
  <c r="BR112" i="34"/>
  <c r="BR111" i="34"/>
  <c r="BR110" i="34"/>
  <c r="BR109" i="34"/>
  <c r="BR108" i="34"/>
  <c r="BR107" i="34"/>
  <c r="BR106" i="34"/>
  <c r="BR105" i="34"/>
  <c r="BR104" i="34"/>
  <c r="BR103" i="34"/>
  <c r="BR102" i="34"/>
  <c r="BR101" i="34"/>
  <c r="BR100" i="34"/>
  <c r="BR99" i="34"/>
  <c r="BR98" i="34"/>
  <c r="BR97" i="34"/>
  <c r="BR96" i="34"/>
  <c r="BR95" i="34"/>
  <c r="BR94" i="34"/>
  <c r="BR93" i="34"/>
  <c r="BR92" i="34"/>
  <c r="BR91" i="34"/>
  <c r="BR90" i="34"/>
  <c r="BR89" i="34"/>
  <c r="BR88" i="34"/>
  <c r="BR87" i="34"/>
  <c r="BR86" i="34"/>
  <c r="BR85" i="34"/>
  <c r="BR84" i="34"/>
  <c r="BR83" i="34"/>
  <c r="BR82" i="34"/>
  <c r="BR81" i="34"/>
  <c r="BR80" i="34"/>
  <c r="BR79" i="34"/>
  <c r="BR78" i="34"/>
  <c r="BR77" i="34"/>
  <c r="BR76" i="34"/>
  <c r="BR75" i="34"/>
  <c r="BR74" i="34"/>
  <c r="BR73" i="34"/>
  <c r="BR72" i="34"/>
  <c r="BR71" i="34"/>
  <c r="BR70" i="34"/>
  <c r="BR69" i="34"/>
  <c r="BR68" i="34"/>
  <c r="BR67" i="34"/>
  <c r="BR66" i="34"/>
  <c r="BR65" i="34"/>
  <c r="BR64" i="34"/>
  <c r="BR63" i="34"/>
  <c r="BR62" i="34"/>
  <c r="BR61" i="34"/>
  <c r="BR60" i="34"/>
  <c r="BR59" i="34"/>
  <c r="BR58" i="34"/>
  <c r="BR57" i="34"/>
  <c r="BR56" i="34"/>
  <c r="BR55" i="34"/>
  <c r="BR54" i="34"/>
  <c r="BR53" i="34"/>
  <c r="BR52" i="34"/>
  <c r="BR51" i="34"/>
  <c r="BR50" i="34"/>
  <c r="BR49" i="34"/>
  <c r="BR48" i="34"/>
  <c r="BR47" i="34"/>
  <c r="BR46" i="34"/>
  <c r="BR45" i="34"/>
  <c r="BR44" i="34"/>
  <c r="BR43" i="34"/>
  <c r="BR42" i="34"/>
  <c r="BR41" i="34"/>
  <c r="BR40" i="34"/>
  <c r="BR39" i="34"/>
  <c r="BR38" i="34"/>
  <c r="BR37" i="34"/>
  <c r="BR36" i="34"/>
  <c r="BR35" i="34"/>
  <c r="BR34" i="34"/>
  <c r="BR33" i="34"/>
  <c r="BR32" i="34"/>
  <c r="BR31" i="34"/>
  <c r="BR30" i="34"/>
  <c r="BR29" i="34"/>
  <c r="BR28" i="34"/>
  <c r="BR27" i="34"/>
  <c r="BR26" i="34"/>
  <c r="BR25" i="34"/>
  <c r="BR24" i="34"/>
  <c r="BR23" i="34"/>
  <c r="BR22" i="34"/>
  <c r="BR21" i="34"/>
  <c r="BR20" i="34"/>
  <c r="BR19" i="34"/>
  <c r="BR18" i="34"/>
  <c r="BR17" i="34"/>
  <c r="BR16" i="34"/>
  <c r="BR15" i="34"/>
  <c r="BR14" i="34"/>
  <c r="BR13" i="34"/>
  <c r="BR12" i="34"/>
  <c r="BQ13" i="34"/>
  <c r="BQ14" i="34"/>
  <c r="BQ15" i="34"/>
  <c r="BQ16" i="34"/>
  <c r="BQ17" i="34"/>
  <c r="BQ18" i="34"/>
  <c r="BQ19" i="34"/>
  <c r="BQ20" i="34"/>
  <c r="BQ21" i="34"/>
  <c r="BQ22" i="34"/>
  <c r="BQ23" i="34"/>
  <c r="BQ24" i="34"/>
  <c r="BQ25" i="34"/>
  <c r="BQ26" i="34"/>
  <c r="BQ27" i="34"/>
  <c r="BQ28" i="34"/>
  <c r="BQ29" i="34"/>
  <c r="BQ30" i="34"/>
  <c r="BQ31" i="34"/>
  <c r="BQ32" i="34"/>
  <c r="BQ33" i="34"/>
  <c r="BQ34" i="34"/>
  <c r="BQ35" i="34"/>
  <c r="BQ36" i="34"/>
  <c r="BQ37" i="34"/>
  <c r="BQ38" i="34"/>
  <c r="BQ39" i="34"/>
  <c r="BQ40" i="34"/>
  <c r="BQ41" i="34"/>
  <c r="BQ42" i="34"/>
  <c r="BQ43" i="34"/>
  <c r="BQ44" i="34"/>
  <c r="BQ45" i="34"/>
  <c r="BQ46" i="34"/>
  <c r="BQ47" i="34"/>
  <c r="BQ48" i="34"/>
  <c r="BQ49" i="34"/>
  <c r="BQ50" i="34"/>
  <c r="BQ51" i="34"/>
  <c r="BQ52" i="34"/>
  <c r="BQ53" i="34"/>
  <c r="BQ54" i="34"/>
  <c r="BQ55" i="34"/>
  <c r="BQ56" i="34"/>
  <c r="BQ57" i="34"/>
  <c r="BQ58" i="34"/>
  <c r="BQ59" i="34"/>
  <c r="BQ60" i="34"/>
  <c r="BQ61" i="34"/>
  <c r="BQ62" i="34"/>
  <c r="BQ63" i="34"/>
  <c r="BQ64" i="34"/>
  <c r="BQ65" i="34"/>
  <c r="BQ66" i="34"/>
  <c r="BQ67" i="34"/>
  <c r="BQ68" i="34"/>
  <c r="BQ69" i="34"/>
  <c r="BQ70" i="34"/>
  <c r="BQ71" i="34"/>
  <c r="BQ72" i="34"/>
  <c r="BQ73" i="34"/>
  <c r="BQ74" i="34"/>
  <c r="BQ75" i="34"/>
  <c r="BQ76" i="34"/>
  <c r="BQ77" i="34"/>
  <c r="BQ78" i="34"/>
  <c r="BQ79" i="34"/>
  <c r="BQ80" i="34"/>
  <c r="BQ81" i="34"/>
  <c r="BQ82" i="34"/>
  <c r="BQ83" i="34"/>
  <c r="BQ84" i="34"/>
  <c r="BQ85" i="34"/>
  <c r="BQ86" i="34"/>
  <c r="BQ87" i="34"/>
  <c r="BQ88" i="34"/>
  <c r="BQ89" i="34"/>
  <c r="BQ90" i="34"/>
  <c r="BQ91" i="34"/>
  <c r="BQ92" i="34"/>
  <c r="BQ93" i="34"/>
  <c r="BQ94" i="34"/>
  <c r="BQ95" i="34"/>
  <c r="BQ96" i="34"/>
  <c r="BQ97" i="34"/>
  <c r="BQ98" i="34"/>
  <c r="BQ99" i="34"/>
  <c r="BQ100" i="34"/>
  <c r="BQ101" i="34"/>
  <c r="BQ102" i="34"/>
  <c r="BQ103" i="34"/>
  <c r="BQ104" i="34"/>
  <c r="BQ105" i="34"/>
  <c r="BQ106" i="34"/>
  <c r="BQ107" i="34"/>
  <c r="BQ108" i="34"/>
  <c r="BQ109" i="34"/>
  <c r="BQ110" i="34"/>
  <c r="BQ111" i="34"/>
  <c r="BQ112" i="34"/>
  <c r="BQ113" i="34"/>
  <c r="BQ114" i="34"/>
  <c r="BQ115" i="34"/>
  <c r="BQ116" i="34"/>
  <c r="BQ117" i="34"/>
  <c r="BQ118" i="34"/>
  <c r="BQ119" i="34"/>
  <c r="BQ120" i="34"/>
  <c r="BQ121" i="34"/>
  <c r="BQ122" i="34"/>
  <c r="BQ123" i="34"/>
  <c r="BQ124" i="34"/>
  <c r="BQ125" i="34"/>
  <c r="BQ126" i="34"/>
  <c r="BQ127" i="34"/>
  <c r="BQ128" i="34"/>
  <c r="BQ129" i="34"/>
  <c r="BQ130" i="34"/>
  <c r="BQ131" i="34"/>
  <c r="BQ132" i="34"/>
  <c r="BQ133" i="34"/>
  <c r="BQ134" i="34"/>
  <c r="BQ135" i="34"/>
  <c r="BQ136" i="34"/>
  <c r="BQ137" i="34"/>
  <c r="BQ138" i="34"/>
  <c r="BQ139" i="34"/>
  <c r="BQ140" i="34"/>
  <c r="BQ141" i="34"/>
  <c r="BQ142" i="34"/>
  <c r="BQ143" i="34"/>
  <c r="BQ144" i="34"/>
  <c r="BQ145" i="34"/>
  <c r="BQ146" i="34"/>
  <c r="BQ147" i="34"/>
  <c r="BQ148" i="34"/>
  <c r="BQ149" i="34"/>
  <c r="BQ150" i="34"/>
  <c r="BQ151" i="34"/>
  <c r="BQ152" i="34"/>
  <c r="BQ153" i="34"/>
  <c r="BQ154" i="34"/>
  <c r="BQ155" i="34"/>
  <c r="BQ156" i="34"/>
  <c r="BQ157" i="34"/>
  <c r="BQ158" i="34"/>
  <c r="BQ159" i="34"/>
  <c r="BQ160" i="34"/>
  <c r="BQ161" i="34"/>
  <c r="BQ162" i="34"/>
  <c r="BQ163" i="34"/>
  <c r="BQ164" i="34"/>
  <c r="BQ165" i="34"/>
  <c r="BQ166" i="34"/>
  <c r="BQ167" i="34"/>
  <c r="BQ168" i="34"/>
  <c r="BQ169" i="34"/>
  <c r="BQ170" i="34"/>
  <c r="BQ171" i="34"/>
  <c r="BQ172" i="34"/>
  <c r="BQ173" i="34"/>
  <c r="BQ174" i="34"/>
  <c r="BQ175" i="34"/>
  <c r="BQ176" i="34"/>
  <c r="BQ177" i="34"/>
  <c r="BQ178" i="34"/>
  <c r="BQ179" i="34"/>
  <c r="BQ180" i="34"/>
  <c r="BQ181" i="34"/>
  <c r="BQ182" i="34"/>
  <c r="BQ183" i="34"/>
  <c r="BQ184" i="34"/>
  <c r="BQ185" i="34"/>
  <c r="BQ186" i="34"/>
  <c r="BQ187" i="34"/>
  <c r="BQ188" i="34"/>
  <c r="BQ189" i="34"/>
  <c r="BQ190" i="34"/>
  <c r="BQ191" i="34"/>
  <c r="BQ192" i="34"/>
  <c r="BQ193" i="34"/>
  <c r="BQ194" i="34"/>
  <c r="BQ195" i="34"/>
  <c r="BQ196" i="34"/>
  <c r="BQ197" i="34"/>
  <c r="BQ198" i="34"/>
  <c r="BQ199" i="34"/>
  <c r="BQ200" i="34"/>
  <c r="BQ201" i="34"/>
  <c r="BQ202" i="34"/>
  <c r="BQ203" i="34"/>
  <c r="BQ204" i="34"/>
  <c r="BQ205" i="34"/>
  <c r="BQ206" i="34"/>
  <c r="BQ5" i="34" s="1"/>
  <c r="BQ12" i="34"/>
  <c r="BM206" i="34"/>
  <c r="BM5" i="34" s="1"/>
  <c r="BM205" i="34"/>
  <c r="BM204" i="34"/>
  <c r="BM203" i="34"/>
  <c r="BM202" i="34"/>
  <c r="BM201" i="34"/>
  <c r="BM200" i="34"/>
  <c r="BM199" i="34"/>
  <c r="BM198" i="34"/>
  <c r="BM197" i="34"/>
  <c r="BM196" i="34"/>
  <c r="BM195" i="34"/>
  <c r="BM194" i="34"/>
  <c r="BM193" i="34"/>
  <c r="BM192" i="34"/>
  <c r="BM191" i="34"/>
  <c r="BM190" i="34"/>
  <c r="BM189" i="34"/>
  <c r="BM188" i="34"/>
  <c r="BM187" i="34"/>
  <c r="BM186" i="34"/>
  <c r="BM185" i="34"/>
  <c r="BM184" i="34"/>
  <c r="BM183" i="34"/>
  <c r="BM182" i="34"/>
  <c r="BM181" i="34"/>
  <c r="BM180" i="34"/>
  <c r="BM179" i="34"/>
  <c r="BM178" i="34"/>
  <c r="BM177" i="34"/>
  <c r="BM176" i="34"/>
  <c r="BM175" i="34"/>
  <c r="BM174" i="34"/>
  <c r="BM173" i="34"/>
  <c r="BM172" i="34"/>
  <c r="BM171" i="34"/>
  <c r="BM170" i="34"/>
  <c r="BM169" i="34"/>
  <c r="BM168" i="34"/>
  <c r="BM167" i="34"/>
  <c r="BM166" i="34"/>
  <c r="BM165" i="34"/>
  <c r="BM164" i="34"/>
  <c r="BM163" i="34"/>
  <c r="BM162" i="34"/>
  <c r="BM161" i="34"/>
  <c r="BM160" i="34"/>
  <c r="BM159" i="34"/>
  <c r="BM158" i="34"/>
  <c r="BM157" i="34"/>
  <c r="BM156" i="34"/>
  <c r="BM155" i="34"/>
  <c r="BM154" i="34"/>
  <c r="BM153" i="34"/>
  <c r="BM152" i="34"/>
  <c r="BM151" i="34"/>
  <c r="BM150" i="34"/>
  <c r="BM149" i="34"/>
  <c r="BM148" i="34"/>
  <c r="BM147" i="34"/>
  <c r="BM146" i="34"/>
  <c r="BM145" i="34"/>
  <c r="BM144" i="34"/>
  <c r="BM143" i="34"/>
  <c r="BM142" i="34"/>
  <c r="BM141" i="34"/>
  <c r="BM140" i="34"/>
  <c r="BM139" i="34"/>
  <c r="BM138" i="34"/>
  <c r="BM137" i="34"/>
  <c r="BM136" i="34"/>
  <c r="BM135" i="34"/>
  <c r="BM134" i="34"/>
  <c r="BM133" i="34"/>
  <c r="BM132" i="34"/>
  <c r="BM131" i="34"/>
  <c r="BM130" i="34"/>
  <c r="BM129" i="34"/>
  <c r="BM128" i="34"/>
  <c r="BM127" i="34"/>
  <c r="BM126" i="34"/>
  <c r="BM125" i="34"/>
  <c r="BM124" i="34"/>
  <c r="BM123" i="34"/>
  <c r="BM122" i="34"/>
  <c r="BM121" i="34"/>
  <c r="BM120" i="34"/>
  <c r="BM119" i="34"/>
  <c r="BM118" i="34"/>
  <c r="BM117" i="34"/>
  <c r="BM116" i="34"/>
  <c r="BM115" i="34"/>
  <c r="BM114" i="34"/>
  <c r="BM113" i="34"/>
  <c r="BM112" i="34"/>
  <c r="BM111" i="34"/>
  <c r="BM110" i="34"/>
  <c r="BM109" i="34"/>
  <c r="BM108" i="34"/>
  <c r="BM107" i="34"/>
  <c r="BM106" i="34"/>
  <c r="BM105" i="34"/>
  <c r="BM104" i="34"/>
  <c r="BM103" i="34"/>
  <c r="BM102" i="34"/>
  <c r="BM101" i="34"/>
  <c r="BM100" i="34"/>
  <c r="BM99" i="34"/>
  <c r="BM98" i="34"/>
  <c r="BM97" i="34"/>
  <c r="BM96" i="34"/>
  <c r="BM95" i="34"/>
  <c r="BM94" i="34"/>
  <c r="BM93" i="34"/>
  <c r="BM92" i="34"/>
  <c r="BM91" i="34"/>
  <c r="BM90" i="34"/>
  <c r="BM89" i="34"/>
  <c r="BM88" i="34"/>
  <c r="BM87" i="34"/>
  <c r="BM86" i="34"/>
  <c r="BM85" i="34"/>
  <c r="BM84" i="34"/>
  <c r="BM83" i="34"/>
  <c r="BM82" i="34"/>
  <c r="BM81" i="34"/>
  <c r="BM80" i="34"/>
  <c r="BM79" i="34"/>
  <c r="BM78" i="34"/>
  <c r="BM77" i="34"/>
  <c r="BM76" i="34"/>
  <c r="BM75" i="34"/>
  <c r="BM74" i="34"/>
  <c r="BM73" i="34"/>
  <c r="BM72" i="34"/>
  <c r="BM71" i="34"/>
  <c r="BM70" i="34"/>
  <c r="BM69" i="34"/>
  <c r="BM68" i="34"/>
  <c r="BM67" i="34"/>
  <c r="BM66" i="34"/>
  <c r="BM65" i="34"/>
  <c r="BM64" i="34"/>
  <c r="BM63" i="34"/>
  <c r="BM62" i="34"/>
  <c r="BM61" i="34"/>
  <c r="BM60" i="34"/>
  <c r="BM59" i="34"/>
  <c r="BM58" i="34"/>
  <c r="BM57" i="34"/>
  <c r="BM56" i="34"/>
  <c r="BM55" i="34"/>
  <c r="BM54" i="34"/>
  <c r="BM53" i="34"/>
  <c r="BM52" i="34"/>
  <c r="BM51" i="34"/>
  <c r="BM50" i="34"/>
  <c r="BM49" i="34"/>
  <c r="BM48" i="34"/>
  <c r="BM47" i="34"/>
  <c r="BM46" i="34"/>
  <c r="BM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M19" i="34"/>
  <c r="BM18" i="34"/>
  <c r="BM17" i="34"/>
  <c r="BM16" i="34"/>
  <c r="BM15" i="34"/>
  <c r="BM14" i="34"/>
  <c r="BM13" i="34"/>
  <c r="BM12" i="34"/>
  <c r="BL206" i="34"/>
  <c r="BL5" i="34" s="1"/>
  <c r="BL205" i="34"/>
  <c r="BL204" i="34"/>
  <c r="BL203" i="34"/>
  <c r="BL202" i="34"/>
  <c r="BL201" i="34"/>
  <c r="BL200" i="34"/>
  <c r="BL199" i="34"/>
  <c r="BL198" i="34"/>
  <c r="BL197" i="34"/>
  <c r="BL196" i="34"/>
  <c r="BL195" i="34"/>
  <c r="BL194" i="34"/>
  <c r="BL193" i="34"/>
  <c r="BL192" i="34"/>
  <c r="BL191" i="34"/>
  <c r="BL190" i="34"/>
  <c r="BL189" i="34"/>
  <c r="BL188" i="34"/>
  <c r="BL187" i="34"/>
  <c r="BL186" i="34"/>
  <c r="BL185" i="34"/>
  <c r="BL184" i="34"/>
  <c r="BL183" i="34"/>
  <c r="BL182" i="34"/>
  <c r="BL181" i="34"/>
  <c r="BL180" i="34"/>
  <c r="BL179" i="34"/>
  <c r="BL178" i="34"/>
  <c r="BL177" i="34"/>
  <c r="BL176" i="34"/>
  <c r="BL175" i="34"/>
  <c r="BL174" i="34"/>
  <c r="BL173" i="34"/>
  <c r="BL172" i="34"/>
  <c r="BL171" i="34"/>
  <c r="BL170" i="34"/>
  <c r="BL169" i="34"/>
  <c r="BL168" i="34"/>
  <c r="BL167" i="34"/>
  <c r="BL166" i="34"/>
  <c r="BL165" i="34"/>
  <c r="BL164" i="34"/>
  <c r="BL163" i="34"/>
  <c r="BL162" i="34"/>
  <c r="BL161" i="34"/>
  <c r="BL160" i="34"/>
  <c r="BL159" i="34"/>
  <c r="BL158" i="34"/>
  <c r="BL157" i="34"/>
  <c r="BL156" i="34"/>
  <c r="BL155" i="34"/>
  <c r="BL154" i="34"/>
  <c r="BL153" i="34"/>
  <c r="BL152" i="34"/>
  <c r="BL151" i="34"/>
  <c r="BL150" i="34"/>
  <c r="BL149" i="34"/>
  <c r="BL148" i="34"/>
  <c r="BL147" i="34"/>
  <c r="BL146" i="34"/>
  <c r="BL145" i="34"/>
  <c r="BL144" i="34"/>
  <c r="BL143" i="34"/>
  <c r="BL142" i="34"/>
  <c r="BL141" i="34"/>
  <c r="BL140" i="34"/>
  <c r="BL139" i="34"/>
  <c r="BL138" i="34"/>
  <c r="BL137" i="34"/>
  <c r="BL136" i="34"/>
  <c r="BL135" i="34"/>
  <c r="BL134" i="34"/>
  <c r="BL133" i="34"/>
  <c r="BL132" i="34"/>
  <c r="BL131" i="34"/>
  <c r="BL130" i="34"/>
  <c r="BL129" i="34"/>
  <c r="BL128" i="34"/>
  <c r="BL127" i="34"/>
  <c r="BL126" i="34"/>
  <c r="BL125" i="34"/>
  <c r="BL124" i="34"/>
  <c r="BL123" i="34"/>
  <c r="BL122" i="34"/>
  <c r="BL121" i="34"/>
  <c r="BL120" i="34"/>
  <c r="BL119" i="34"/>
  <c r="BL118" i="34"/>
  <c r="BL117" i="34"/>
  <c r="BL116" i="34"/>
  <c r="BL115" i="34"/>
  <c r="BL114" i="34"/>
  <c r="BL113" i="34"/>
  <c r="BL112" i="34"/>
  <c r="BL111" i="34"/>
  <c r="BL110" i="34"/>
  <c r="BL109" i="34"/>
  <c r="BL108" i="34"/>
  <c r="BL107" i="34"/>
  <c r="BL106" i="34"/>
  <c r="BL105" i="34"/>
  <c r="BL104" i="34"/>
  <c r="BL103" i="34"/>
  <c r="BL102" i="34"/>
  <c r="BL101" i="34"/>
  <c r="BL100" i="34"/>
  <c r="BL99" i="34"/>
  <c r="BL98" i="34"/>
  <c r="BL97" i="34"/>
  <c r="BL96" i="34"/>
  <c r="BL95" i="34"/>
  <c r="BL94" i="34"/>
  <c r="BL93" i="34"/>
  <c r="BL92" i="34"/>
  <c r="BL91" i="34"/>
  <c r="BL90" i="34"/>
  <c r="BL89" i="34"/>
  <c r="BL88" i="34"/>
  <c r="BL87" i="34"/>
  <c r="BL86" i="34"/>
  <c r="BL85" i="34"/>
  <c r="BL84" i="34"/>
  <c r="BL83" i="34"/>
  <c r="BL82" i="34"/>
  <c r="BL81" i="34"/>
  <c r="BL80" i="34"/>
  <c r="BL79" i="34"/>
  <c r="BL78" i="34"/>
  <c r="BL77" i="34"/>
  <c r="BL76" i="34"/>
  <c r="BL75" i="34"/>
  <c r="BL74" i="34"/>
  <c r="BL73" i="34"/>
  <c r="BL72" i="34"/>
  <c r="BL71" i="34"/>
  <c r="BL70" i="34"/>
  <c r="BL69" i="34"/>
  <c r="BL68" i="34"/>
  <c r="BL67" i="34"/>
  <c r="BL66" i="34"/>
  <c r="BL65" i="34"/>
  <c r="BL64" i="34"/>
  <c r="BL63" i="34"/>
  <c r="BL62" i="34"/>
  <c r="BL61" i="34"/>
  <c r="BL60" i="34"/>
  <c r="BL59" i="34"/>
  <c r="BL58" i="34"/>
  <c r="BL57" i="34"/>
  <c r="BL56" i="34"/>
  <c r="BL55" i="34"/>
  <c r="BL54" i="34"/>
  <c r="BL53" i="34"/>
  <c r="BL52" i="34"/>
  <c r="BL51" i="34"/>
  <c r="BL50" i="34"/>
  <c r="BL49" i="34"/>
  <c r="BL48" i="34"/>
  <c r="BL47" i="34"/>
  <c r="BL46" i="34"/>
  <c r="BL45" i="34"/>
  <c r="BL44" i="34"/>
  <c r="BL43" i="34"/>
  <c r="BL42" i="34"/>
  <c r="BL41" i="34"/>
  <c r="BL40" i="34"/>
  <c r="BL39" i="34"/>
  <c r="BL38" i="34"/>
  <c r="BL37" i="34"/>
  <c r="BL36" i="34"/>
  <c r="BL35" i="34"/>
  <c r="BL34" i="34"/>
  <c r="BL33" i="34"/>
  <c r="BL32" i="34"/>
  <c r="BL31" i="34"/>
  <c r="BL30" i="34"/>
  <c r="BL29" i="34"/>
  <c r="BL28" i="34"/>
  <c r="BL27" i="34"/>
  <c r="BL26" i="34"/>
  <c r="BL25" i="34"/>
  <c r="BL24" i="34"/>
  <c r="BL23" i="34"/>
  <c r="BL22" i="34"/>
  <c r="BL21" i="34"/>
  <c r="BL20" i="34"/>
  <c r="BL19" i="34"/>
  <c r="BL18" i="34"/>
  <c r="BL17" i="34"/>
  <c r="BL16" i="34"/>
  <c r="BL15" i="34"/>
  <c r="BL14" i="34"/>
  <c r="BL13" i="34"/>
  <c r="BL12" i="34"/>
  <c r="BK206" i="34"/>
  <c r="BK5" i="34" s="1"/>
  <c r="BK205" i="34"/>
  <c r="BK204" i="34"/>
  <c r="BK203" i="34"/>
  <c r="BK202" i="34"/>
  <c r="BK201" i="34"/>
  <c r="BK200" i="34"/>
  <c r="BK199" i="34"/>
  <c r="BK198" i="34"/>
  <c r="BK197" i="34"/>
  <c r="BK196" i="34"/>
  <c r="BK195" i="34"/>
  <c r="BK194" i="34"/>
  <c r="BK193" i="34"/>
  <c r="BK192" i="34"/>
  <c r="BK191" i="34"/>
  <c r="BK190" i="34"/>
  <c r="BK189" i="34"/>
  <c r="BK188" i="34"/>
  <c r="BK187" i="34"/>
  <c r="BK186" i="34"/>
  <c r="BK185" i="34"/>
  <c r="BK184" i="34"/>
  <c r="BK183" i="34"/>
  <c r="BK182" i="34"/>
  <c r="BK181" i="34"/>
  <c r="BK180" i="34"/>
  <c r="BK179" i="34"/>
  <c r="BK178" i="34"/>
  <c r="BK177" i="34"/>
  <c r="BK176" i="34"/>
  <c r="BK175" i="34"/>
  <c r="BK174" i="34"/>
  <c r="BK173" i="34"/>
  <c r="BK172" i="34"/>
  <c r="BK171" i="34"/>
  <c r="BK170" i="34"/>
  <c r="BK169" i="34"/>
  <c r="BK168" i="34"/>
  <c r="BK167" i="34"/>
  <c r="BK166" i="34"/>
  <c r="BK165" i="34"/>
  <c r="BK164" i="34"/>
  <c r="BK163" i="34"/>
  <c r="BK162" i="34"/>
  <c r="BK161" i="34"/>
  <c r="BK160" i="34"/>
  <c r="BK159" i="34"/>
  <c r="BK158" i="34"/>
  <c r="BK157" i="34"/>
  <c r="BK156" i="34"/>
  <c r="BK155" i="34"/>
  <c r="BK154" i="34"/>
  <c r="BK153" i="34"/>
  <c r="BK152" i="34"/>
  <c r="BK151" i="34"/>
  <c r="BK150" i="34"/>
  <c r="BK149" i="34"/>
  <c r="BK148" i="34"/>
  <c r="BK147" i="34"/>
  <c r="BK146" i="34"/>
  <c r="BK145" i="34"/>
  <c r="BK144" i="34"/>
  <c r="BK143" i="34"/>
  <c r="BK142" i="34"/>
  <c r="BK141" i="34"/>
  <c r="BK140" i="34"/>
  <c r="BK139" i="34"/>
  <c r="BK138" i="34"/>
  <c r="BK137" i="34"/>
  <c r="BK136" i="34"/>
  <c r="BK135" i="34"/>
  <c r="BK134" i="34"/>
  <c r="BK133" i="34"/>
  <c r="BK132" i="34"/>
  <c r="BK131" i="34"/>
  <c r="BK130" i="34"/>
  <c r="BK129" i="34"/>
  <c r="BK128" i="34"/>
  <c r="BK127" i="34"/>
  <c r="BK126" i="34"/>
  <c r="BK125" i="34"/>
  <c r="BK124" i="34"/>
  <c r="BK123" i="34"/>
  <c r="BK122" i="34"/>
  <c r="BK121" i="34"/>
  <c r="BK120" i="34"/>
  <c r="BK119" i="34"/>
  <c r="BK118" i="34"/>
  <c r="BK117" i="34"/>
  <c r="BK116" i="34"/>
  <c r="BK115" i="34"/>
  <c r="BK114" i="34"/>
  <c r="BK113" i="34"/>
  <c r="BK112" i="34"/>
  <c r="BK111" i="34"/>
  <c r="BK110" i="34"/>
  <c r="BK109" i="34"/>
  <c r="BK108" i="34"/>
  <c r="BK107" i="34"/>
  <c r="BK106" i="34"/>
  <c r="BK105" i="34"/>
  <c r="BK104" i="34"/>
  <c r="BK103" i="34"/>
  <c r="BK102" i="34"/>
  <c r="BK101" i="34"/>
  <c r="BK100" i="34"/>
  <c r="BK99" i="34"/>
  <c r="BK98" i="34"/>
  <c r="BK97" i="34"/>
  <c r="BK96" i="34"/>
  <c r="BK95" i="34"/>
  <c r="BK94" i="34"/>
  <c r="BK93" i="34"/>
  <c r="BK92" i="34"/>
  <c r="BK91" i="34"/>
  <c r="BK90" i="34"/>
  <c r="BK89" i="34"/>
  <c r="BK88" i="34"/>
  <c r="BK87" i="34"/>
  <c r="BK86" i="34"/>
  <c r="BK85" i="34"/>
  <c r="BK84" i="34"/>
  <c r="BK83" i="34"/>
  <c r="BK82" i="34"/>
  <c r="BK81" i="34"/>
  <c r="BK80" i="34"/>
  <c r="BK79" i="34"/>
  <c r="BK78" i="34"/>
  <c r="BK77" i="34"/>
  <c r="BK76" i="34"/>
  <c r="BK75" i="34"/>
  <c r="BK74" i="34"/>
  <c r="BK73" i="34"/>
  <c r="BK72" i="34"/>
  <c r="BK71" i="34"/>
  <c r="BK70" i="34"/>
  <c r="BK69" i="34"/>
  <c r="BK68" i="34"/>
  <c r="BK67" i="34"/>
  <c r="BK66" i="34"/>
  <c r="BK65" i="34"/>
  <c r="BK64" i="34"/>
  <c r="BK63" i="34"/>
  <c r="BK62" i="34"/>
  <c r="BK61" i="34"/>
  <c r="BK60" i="34"/>
  <c r="BK59" i="34"/>
  <c r="BK58" i="34"/>
  <c r="BK57" i="34"/>
  <c r="BK56" i="34"/>
  <c r="BK55" i="34"/>
  <c r="BK54" i="34"/>
  <c r="BK53" i="34"/>
  <c r="BK52" i="34"/>
  <c r="BK51" i="34"/>
  <c r="BK50" i="34"/>
  <c r="BK49" i="34"/>
  <c r="BK48" i="34"/>
  <c r="BK47" i="34"/>
  <c r="BK46" i="34"/>
  <c r="BK45" i="34"/>
  <c r="BK44" i="34"/>
  <c r="BK43" i="34"/>
  <c r="BK42" i="34"/>
  <c r="BK41" i="34"/>
  <c r="BK40" i="34"/>
  <c r="BK39" i="34"/>
  <c r="BK38" i="34"/>
  <c r="BK37" i="34"/>
  <c r="BK36" i="34"/>
  <c r="BK35" i="34"/>
  <c r="BK34" i="34"/>
  <c r="BK33" i="34"/>
  <c r="BK32" i="34"/>
  <c r="BK31" i="34"/>
  <c r="BK30" i="34"/>
  <c r="BK29" i="34"/>
  <c r="BK28" i="34"/>
  <c r="BK27" i="34"/>
  <c r="BK26" i="34"/>
  <c r="BK25" i="34"/>
  <c r="BK24" i="34"/>
  <c r="BK23" i="34"/>
  <c r="BK22" i="34"/>
  <c r="BK21" i="34"/>
  <c r="BK20" i="34"/>
  <c r="BK19" i="34"/>
  <c r="BK18" i="34"/>
  <c r="BK17" i="34"/>
  <c r="BK16" i="34"/>
  <c r="BK15" i="34"/>
  <c r="BK14" i="34"/>
  <c r="BK13" i="34"/>
  <c r="BK12" i="34"/>
  <c r="BJ13" i="34"/>
  <c r="BJ14" i="34"/>
  <c r="BJ15" i="34"/>
  <c r="BJ16" i="34"/>
  <c r="BJ17" i="34"/>
  <c r="BJ18" i="34"/>
  <c r="BJ19" i="34"/>
  <c r="BJ20" i="34"/>
  <c r="BJ21" i="34"/>
  <c r="BJ22" i="34"/>
  <c r="BJ23" i="34"/>
  <c r="BJ24" i="34"/>
  <c r="BJ25" i="34"/>
  <c r="BJ26" i="34"/>
  <c r="BJ27" i="34"/>
  <c r="BJ28" i="34"/>
  <c r="BJ29" i="34"/>
  <c r="BJ30" i="34"/>
  <c r="BJ31" i="34"/>
  <c r="BJ32" i="34"/>
  <c r="BJ33" i="34"/>
  <c r="BJ34" i="34"/>
  <c r="BJ35" i="34"/>
  <c r="BJ36" i="34"/>
  <c r="BJ37" i="34"/>
  <c r="BJ38" i="34"/>
  <c r="BJ39" i="34"/>
  <c r="BJ40" i="34"/>
  <c r="BJ41" i="34"/>
  <c r="BJ42" i="34"/>
  <c r="BJ43" i="34"/>
  <c r="BJ44" i="34"/>
  <c r="BJ45" i="34"/>
  <c r="BJ46" i="34"/>
  <c r="BJ47" i="34"/>
  <c r="BJ48" i="34"/>
  <c r="BJ49" i="34"/>
  <c r="BJ50" i="34"/>
  <c r="BJ51" i="34"/>
  <c r="BJ52" i="34"/>
  <c r="BJ53" i="34"/>
  <c r="BJ54" i="34"/>
  <c r="BJ55" i="34"/>
  <c r="BJ56" i="34"/>
  <c r="BJ57" i="34"/>
  <c r="BJ58" i="34"/>
  <c r="BJ59" i="34"/>
  <c r="BJ60" i="34"/>
  <c r="BJ61" i="34"/>
  <c r="BJ62" i="34"/>
  <c r="BJ63" i="34"/>
  <c r="BJ64" i="34"/>
  <c r="BJ65" i="34"/>
  <c r="BJ66" i="34"/>
  <c r="BJ67" i="34"/>
  <c r="BJ68" i="34"/>
  <c r="BJ69" i="34"/>
  <c r="BJ70" i="34"/>
  <c r="BJ71" i="34"/>
  <c r="BJ72" i="34"/>
  <c r="BJ73" i="34"/>
  <c r="BJ74" i="34"/>
  <c r="BJ75" i="34"/>
  <c r="BJ76" i="34"/>
  <c r="BJ77" i="34"/>
  <c r="BJ78" i="34"/>
  <c r="BJ79" i="34"/>
  <c r="BJ80" i="34"/>
  <c r="BJ81" i="34"/>
  <c r="BJ82" i="34"/>
  <c r="BJ83" i="34"/>
  <c r="BJ84" i="34"/>
  <c r="BJ85" i="34"/>
  <c r="BJ86" i="34"/>
  <c r="BJ87" i="34"/>
  <c r="BJ88" i="34"/>
  <c r="BJ89" i="34"/>
  <c r="BJ90" i="34"/>
  <c r="BJ91" i="34"/>
  <c r="BJ92" i="34"/>
  <c r="BJ93" i="34"/>
  <c r="BJ94" i="34"/>
  <c r="BJ95" i="34"/>
  <c r="BJ96" i="34"/>
  <c r="BJ97" i="34"/>
  <c r="BJ98" i="34"/>
  <c r="BJ99" i="34"/>
  <c r="BJ100" i="34"/>
  <c r="BJ101" i="34"/>
  <c r="BJ102" i="34"/>
  <c r="BJ103" i="34"/>
  <c r="BJ104" i="34"/>
  <c r="BJ105" i="34"/>
  <c r="BJ106" i="34"/>
  <c r="BJ107" i="34"/>
  <c r="BJ108" i="34"/>
  <c r="BJ109" i="34"/>
  <c r="BJ110" i="34"/>
  <c r="BJ111" i="34"/>
  <c r="BJ112" i="34"/>
  <c r="BJ113" i="34"/>
  <c r="BJ114" i="34"/>
  <c r="BJ115" i="34"/>
  <c r="BJ116" i="34"/>
  <c r="BJ117" i="34"/>
  <c r="BJ118" i="34"/>
  <c r="BJ119" i="34"/>
  <c r="BJ120" i="34"/>
  <c r="BJ121" i="34"/>
  <c r="BJ122" i="34"/>
  <c r="BJ123" i="34"/>
  <c r="BJ124" i="34"/>
  <c r="BJ125" i="34"/>
  <c r="BJ126" i="34"/>
  <c r="BJ127" i="34"/>
  <c r="BJ128" i="34"/>
  <c r="BJ129" i="34"/>
  <c r="BJ130" i="34"/>
  <c r="BJ131" i="34"/>
  <c r="BJ132" i="34"/>
  <c r="BJ133" i="34"/>
  <c r="BJ134" i="34"/>
  <c r="BJ135" i="34"/>
  <c r="BJ136" i="34"/>
  <c r="BJ137" i="34"/>
  <c r="BJ138" i="34"/>
  <c r="BJ139" i="34"/>
  <c r="BJ140" i="34"/>
  <c r="BJ141" i="34"/>
  <c r="BJ142" i="34"/>
  <c r="BJ143" i="34"/>
  <c r="BJ144" i="34"/>
  <c r="BJ145" i="34"/>
  <c r="BJ146" i="34"/>
  <c r="BJ147" i="34"/>
  <c r="BJ148" i="34"/>
  <c r="BJ149" i="34"/>
  <c r="BJ150" i="34"/>
  <c r="BJ151" i="34"/>
  <c r="BJ152" i="34"/>
  <c r="BJ153" i="34"/>
  <c r="BJ154" i="34"/>
  <c r="BJ155" i="34"/>
  <c r="BJ156" i="34"/>
  <c r="BJ157" i="34"/>
  <c r="BJ158" i="34"/>
  <c r="BJ159" i="34"/>
  <c r="BJ160" i="34"/>
  <c r="BJ161" i="34"/>
  <c r="BJ162" i="34"/>
  <c r="BJ163" i="34"/>
  <c r="BJ164" i="34"/>
  <c r="BJ165" i="34"/>
  <c r="BJ166" i="34"/>
  <c r="BJ167" i="34"/>
  <c r="BJ168" i="34"/>
  <c r="BJ169" i="34"/>
  <c r="BJ170" i="34"/>
  <c r="BJ171" i="34"/>
  <c r="BJ172" i="34"/>
  <c r="BJ173" i="34"/>
  <c r="BJ174" i="34"/>
  <c r="BJ175" i="34"/>
  <c r="BJ176" i="34"/>
  <c r="BJ177" i="34"/>
  <c r="BJ178" i="34"/>
  <c r="BJ179" i="34"/>
  <c r="BJ180" i="34"/>
  <c r="BJ181" i="34"/>
  <c r="BJ182" i="34"/>
  <c r="BJ183" i="34"/>
  <c r="BJ184" i="34"/>
  <c r="BJ185" i="34"/>
  <c r="BJ186" i="34"/>
  <c r="BJ187" i="34"/>
  <c r="BJ188" i="34"/>
  <c r="BJ189" i="34"/>
  <c r="BJ190" i="34"/>
  <c r="BJ191" i="34"/>
  <c r="BJ192" i="34"/>
  <c r="BJ193" i="34"/>
  <c r="BJ194" i="34"/>
  <c r="BJ195" i="34"/>
  <c r="BJ196" i="34"/>
  <c r="BJ197" i="34"/>
  <c r="BJ198" i="34"/>
  <c r="BJ199" i="34"/>
  <c r="BJ200" i="34"/>
  <c r="BJ201" i="34"/>
  <c r="BJ202" i="34"/>
  <c r="BJ203" i="34"/>
  <c r="BJ204" i="34"/>
  <c r="BJ205" i="34"/>
  <c r="BJ206" i="34"/>
  <c r="BJ5" i="34" s="1"/>
  <c r="BJ12" i="34"/>
  <c r="AE203" i="34"/>
  <c r="AE204" i="34"/>
  <c r="AE205" i="34"/>
  <c r="AE206" i="34"/>
  <c r="AE13" i="34"/>
  <c r="AE14" i="34"/>
  <c r="AE15" i="34"/>
  <c r="AE16" i="34"/>
  <c r="AE17" i="34"/>
  <c r="AE18" i="34"/>
  <c r="AE19" i="34"/>
  <c r="AE20" i="34"/>
  <c r="AE21" i="34"/>
  <c r="AE22" i="34"/>
  <c r="AE23" i="34"/>
  <c r="AE24" i="34"/>
  <c r="AE25" i="34"/>
  <c r="AE26" i="34"/>
  <c r="AE27" i="34"/>
  <c r="AE28" i="34"/>
  <c r="AE29" i="34"/>
  <c r="AE30" i="34"/>
  <c r="AE31" i="34"/>
  <c r="AE32" i="34"/>
  <c r="AE33" i="34"/>
  <c r="AE34" i="34"/>
  <c r="AE35" i="34"/>
  <c r="AE36" i="34"/>
  <c r="AE37" i="34"/>
  <c r="AE38" i="34"/>
  <c r="AE39" i="34"/>
  <c r="AE40" i="34"/>
  <c r="AE41" i="34"/>
  <c r="AE42" i="34"/>
  <c r="AE43" i="34"/>
  <c r="AE44" i="34"/>
  <c r="AE45" i="34"/>
  <c r="AE46" i="34"/>
  <c r="AE47" i="34"/>
  <c r="AE48" i="34"/>
  <c r="AE49" i="34"/>
  <c r="AE50" i="34"/>
  <c r="AE51" i="34"/>
  <c r="AE52" i="34"/>
  <c r="AE53" i="34"/>
  <c r="AE54" i="34"/>
  <c r="AE55" i="34"/>
  <c r="AE56" i="34"/>
  <c r="AE57" i="34"/>
  <c r="AE58" i="34"/>
  <c r="AE59" i="34"/>
  <c r="AE60" i="34"/>
  <c r="AE61" i="34"/>
  <c r="AE62" i="34"/>
  <c r="AE63" i="34"/>
  <c r="AE64" i="34"/>
  <c r="AE65" i="34"/>
  <c r="AE66" i="34"/>
  <c r="AE67" i="34"/>
  <c r="AE68" i="34"/>
  <c r="AE69" i="34"/>
  <c r="AE70" i="34"/>
  <c r="AE71" i="34"/>
  <c r="AE72" i="34"/>
  <c r="AE73" i="34"/>
  <c r="AE74" i="34"/>
  <c r="AE75" i="34"/>
  <c r="AE76" i="34"/>
  <c r="AE77" i="34"/>
  <c r="AE78" i="34"/>
  <c r="AE79" i="34"/>
  <c r="AE80" i="34"/>
  <c r="AE81" i="34"/>
  <c r="AE82" i="34"/>
  <c r="AE83" i="34"/>
  <c r="AE84" i="34"/>
  <c r="AE85" i="34"/>
  <c r="AE86" i="34"/>
  <c r="AE87" i="34"/>
  <c r="AE88" i="34"/>
  <c r="AE89" i="34"/>
  <c r="AE90" i="34"/>
  <c r="AE91" i="34"/>
  <c r="AE92" i="34"/>
  <c r="AE93" i="34"/>
  <c r="AE94" i="34"/>
  <c r="AE95" i="34"/>
  <c r="AE96" i="34"/>
  <c r="AE97" i="34"/>
  <c r="AE98" i="34"/>
  <c r="AE99" i="34"/>
  <c r="AE100" i="34"/>
  <c r="AE101" i="34"/>
  <c r="AE102" i="34"/>
  <c r="AE103" i="34"/>
  <c r="AE104" i="34"/>
  <c r="AE105" i="34"/>
  <c r="AE106" i="34"/>
  <c r="AE107" i="34"/>
  <c r="AE108" i="34"/>
  <c r="AE109" i="34"/>
  <c r="AE110" i="34"/>
  <c r="AE111" i="34"/>
  <c r="AE112" i="34"/>
  <c r="AE113" i="34"/>
  <c r="AE114" i="34"/>
  <c r="AE115" i="34"/>
  <c r="AE116" i="34"/>
  <c r="AE117" i="34"/>
  <c r="AE118" i="34"/>
  <c r="AE119" i="34"/>
  <c r="AE120" i="34"/>
  <c r="AE121" i="34"/>
  <c r="AE122" i="34"/>
  <c r="AE123" i="34"/>
  <c r="AE124" i="34"/>
  <c r="AE125" i="34"/>
  <c r="AE126" i="34"/>
  <c r="AE127" i="34"/>
  <c r="AE128" i="34"/>
  <c r="AE129" i="34"/>
  <c r="AE130" i="34"/>
  <c r="AE131" i="34"/>
  <c r="AE132" i="34"/>
  <c r="AE133" i="34"/>
  <c r="AE134" i="34"/>
  <c r="AE135" i="34"/>
  <c r="AE136" i="34"/>
  <c r="AE137" i="34"/>
  <c r="AE138" i="34"/>
  <c r="AE139" i="34"/>
  <c r="AE140" i="34"/>
  <c r="AE141" i="34"/>
  <c r="AE142" i="34"/>
  <c r="AE143" i="34"/>
  <c r="AE144" i="34"/>
  <c r="AE145" i="34"/>
  <c r="AE146" i="34"/>
  <c r="AE147" i="34"/>
  <c r="AE148" i="34"/>
  <c r="AE149" i="34"/>
  <c r="AE150" i="34"/>
  <c r="AE151" i="34"/>
  <c r="AE152" i="34"/>
  <c r="AE153" i="34"/>
  <c r="AE154" i="34"/>
  <c r="AE155" i="34"/>
  <c r="AE156" i="34"/>
  <c r="AE157" i="34"/>
  <c r="AE158" i="34"/>
  <c r="AE159" i="34"/>
  <c r="AE160" i="34"/>
  <c r="AE161" i="34"/>
  <c r="AE162" i="34"/>
  <c r="AE163" i="34"/>
  <c r="AE164" i="34"/>
  <c r="AE165" i="34"/>
  <c r="AE166" i="34"/>
  <c r="AE167" i="34"/>
  <c r="AE168" i="34"/>
  <c r="AE169" i="34"/>
  <c r="AE170" i="34"/>
  <c r="AE171" i="34"/>
  <c r="AE172" i="34"/>
  <c r="AE173" i="34"/>
  <c r="AE174" i="34"/>
  <c r="AE175" i="34"/>
  <c r="AE176" i="34"/>
  <c r="AE177" i="34"/>
  <c r="AE178" i="34"/>
  <c r="AE179" i="34"/>
  <c r="AE180" i="34"/>
  <c r="AE181" i="34"/>
  <c r="AE182" i="34"/>
  <c r="AE183" i="34"/>
  <c r="AE184" i="34"/>
  <c r="AE185" i="34"/>
  <c r="AE186" i="34"/>
  <c r="AE187" i="34"/>
  <c r="AE188" i="34"/>
  <c r="AE189" i="34"/>
  <c r="AE190" i="34"/>
  <c r="AE191" i="34"/>
  <c r="AE192" i="34"/>
  <c r="AE193" i="34"/>
  <c r="AE194" i="34"/>
  <c r="AE195" i="34"/>
  <c r="AE196" i="34"/>
  <c r="AE197" i="34"/>
  <c r="AE198" i="34"/>
  <c r="AE199" i="34"/>
  <c r="AE200" i="34"/>
  <c r="AE201" i="34"/>
  <c r="AE202" i="34"/>
  <c r="AE12" i="34"/>
  <c r="AE5" i="34"/>
  <c r="BF13" i="34"/>
  <c r="BF14" i="34"/>
  <c r="BF15" i="34"/>
  <c r="BF16" i="34"/>
  <c r="BF17" i="34"/>
  <c r="BF18" i="34"/>
  <c r="BF19" i="34"/>
  <c r="BF20" i="34"/>
  <c r="BF21" i="34"/>
  <c r="BF22" i="34"/>
  <c r="BF23" i="34"/>
  <c r="BF24" i="34"/>
  <c r="BF25" i="34"/>
  <c r="BF26" i="34"/>
  <c r="BF27" i="34"/>
  <c r="BF28" i="34"/>
  <c r="BF29" i="34"/>
  <c r="BF30" i="34"/>
  <c r="BF31" i="34"/>
  <c r="BF32" i="34"/>
  <c r="BF33" i="34"/>
  <c r="BF34" i="34"/>
  <c r="BF35" i="34"/>
  <c r="BF36" i="34"/>
  <c r="BF37" i="34"/>
  <c r="BF38" i="34"/>
  <c r="BF39" i="34"/>
  <c r="BF40" i="34"/>
  <c r="BF41" i="34"/>
  <c r="BF42" i="34"/>
  <c r="BF43" i="34"/>
  <c r="BF44" i="34"/>
  <c r="BF45" i="34"/>
  <c r="BF46" i="34"/>
  <c r="BF47" i="34"/>
  <c r="BF48" i="34"/>
  <c r="BF49" i="34"/>
  <c r="BF50" i="34"/>
  <c r="BF51" i="34"/>
  <c r="BF52" i="34"/>
  <c r="BF53" i="34"/>
  <c r="BF54" i="34"/>
  <c r="BF55" i="34"/>
  <c r="BF56" i="34"/>
  <c r="BF57" i="34"/>
  <c r="BF58" i="34"/>
  <c r="BF59" i="34"/>
  <c r="BF60" i="34"/>
  <c r="BF61" i="34"/>
  <c r="BF62" i="34"/>
  <c r="BF63" i="34"/>
  <c r="BF64" i="34"/>
  <c r="BF65" i="34"/>
  <c r="BF66" i="34"/>
  <c r="BF67" i="34"/>
  <c r="BF68" i="34"/>
  <c r="BF69" i="34"/>
  <c r="BF70" i="34"/>
  <c r="BF71" i="34"/>
  <c r="BF72" i="34"/>
  <c r="BF73" i="34"/>
  <c r="BF74" i="34"/>
  <c r="BF75" i="34"/>
  <c r="BF76" i="34"/>
  <c r="BF77" i="34"/>
  <c r="BF78" i="34"/>
  <c r="BF79" i="34"/>
  <c r="BF80" i="34"/>
  <c r="BF81" i="34"/>
  <c r="BF82" i="34"/>
  <c r="BF83" i="34"/>
  <c r="BF84" i="34"/>
  <c r="BF85" i="34"/>
  <c r="BF86" i="34"/>
  <c r="BF87" i="34"/>
  <c r="BF88" i="34"/>
  <c r="BF89" i="34"/>
  <c r="BF90" i="34"/>
  <c r="BF91" i="34"/>
  <c r="BF92" i="34"/>
  <c r="BF93" i="34"/>
  <c r="BF94" i="34"/>
  <c r="BF95" i="34"/>
  <c r="BF96" i="34"/>
  <c r="BF97" i="34"/>
  <c r="BF98" i="34"/>
  <c r="BF99" i="34"/>
  <c r="BF100" i="34"/>
  <c r="BF101" i="34"/>
  <c r="BF102" i="34"/>
  <c r="BF103" i="34"/>
  <c r="BF104" i="34"/>
  <c r="BF105" i="34"/>
  <c r="BF106" i="34"/>
  <c r="BF107" i="34"/>
  <c r="BF108" i="34"/>
  <c r="BF109" i="34"/>
  <c r="BF110" i="34"/>
  <c r="BF111" i="34"/>
  <c r="BF112" i="34"/>
  <c r="BF113" i="34"/>
  <c r="BF114" i="34"/>
  <c r="BF115" i="34"/>
  <c r="BF116" i="34"/>
  <c r="BF117" i="34"/>
  <c r="BF118" i="34"/>
  <c r="BF119" i="34"/>
  <c r="BF120" i="34"/>
  <c r="BF121" i="34"/>
  <c r="BF122" i="34"/>
  <c r="BF123" i="34"/>
  <c r="BF124" i="34"/>
  <c r="BF125" i="34"/>
  <c r="BF126" i="34"/>
  <c r="BF127" i="34"/>
  <c r="BF128" i="34"/>
  <c r="BF129" i="34"/>
  <c r="BF130" i="34"/>
  <c r="BF131" i="34"/>
  <c r="BF132" i="34"/>
  <c r="BF133" i="34"/>
  <c r="BF134" i="34"/>
  <c r="BF135" i="34"/>
  <c r="BF136" i="34"/>
  <c r="BF137" i="34"/>
  <c r="BF138" i="34"/>
  <c r="BF139" i="34"/>
  <c r="BF140" i="34"/>
  <c r="BF141" i="34"/>
  <c r="BF142" i="34"/>
  <c r="BF143" i="34"/>
  <c r="BF144" i="34"/>
  <c r="BF145" i="34"/>
  <c r="BF146" i="34"/>
  <c r="BF147" i="34"/>
  <c r="BF148" i="34"/>
  <c r="BF149" i="34"/>
  <c r="BF150" i="34"/>
  <c r="BF151" i="34"/>
  <c r="BF152" i="34"/>
  <c r="BF153" i="34"/>
  <c r="BF154" i="34"/>
  <c r="BF155" i="34"/>
  <c r="BF156" i="34"/>
  <c r="BF157" i="34"/>
  <c r="BF158" i="34"/>
  <c r="BF159" i="34"/>
  <c r="BF160" i="34"/>
  <c r="BF161" i="34"/>
  <c r="BF162" i="34"/>
  <c r="BF163" i="34"/>
  <c r="BF164" i="34"/>
  <c r="BF165" i="34"/>
  <c r="BF166" i="34"/>
  <c r="BF167" i="34"/>
  <c r="BF168" i="34"/>
  <c r="BF169" i="34"/>
  <c r="BF170" i="34"/>
  <c r="BF171" i="34"/>
  <c r="BF172" i="34"/>
  <c r="BF173" i="34"/>
  <c r="BF174" i="34"/>
  <c r="BF175" i="34"/>
  <c r="BF176" i="34"/>
  <c r="BF177" i="34"/>
  <c r="BF178" i="34"/>
  <c r="BF179" i="34"/>
  <c r="BF180" i="34"/>
  <c r="BF181" i="34"/>
  <c r="BF182" i="34"/>
  <c r="BF183" i="34"/>
  <c r="BF184" i="34"/>
  <c r="BF185" i="34"/>
  <c r="BF186" i="34"/>
  <c r="BF187" i="34"/>
  <c r="BF188" i="34"/>
  <c r="BF189" i="34"/>
  <c r="BF190" i="34"/>
  <c r="BF191" i="34"/>
  <c r="BF192" i="34"/>
  <c r="BF193" i="34"/>
  <c r="BF194" i="34"/>
  <c r="BF195" i="34"/>
  <c r="BF196" i="34"/>
  <c r="BF197" i="34"/>
  <c r="BF198" i="34"/>
  <c r="BF199" i="34"/>
  <c r="BF200" i="34"/>
  <c r="BF201" i="34"/>
  <c r="BF202" i="34"/>
  <c r="BF203" i="34"/>
  <c r="BF204" i="34"/>
  <c r="BF205" i="34"/>
  <c r="BF206" i="34"/>
  <c r="BF5" i="34" s="1"/>
  <c r="BF12" i="34"/>
  <c r="BE13" i="34"/>
  <c r="BE14" i="34"/>
  <c r="BE15" i="34"/>
  <c r="BE16" i="34"/>
  <c r="BE17" i="34"/>
  <c r="BE18" i="34"/>
  <c r="BE19" i="34"/>
  <c r="BE20" i="34"/>
  <c r="BE21" i="34"/>
  <c r="BE22" i="34"/>
  <c r="BE23" i="34"/>
  <c r="BE24" i="34"/>
  <c r="BE25" i="34"/>
  <c r="BE26" i="34"/>
  <c r="BE27" i="34"/>
  <c r="BE28" i="34"/>
  <c r="BE29" i="34"/>
  <c r="BE30" i="34"/>
  <c r="BE31" i="34"/>
  <c r="BE32" i="34"/>
  <c r="BE33" i="34"/>
  <c r="BE34" i="34"/>
  <c r="BE35" i="34"/>
  <c r="BE36" i="34"/>
  <c r="BE37" i="34"/>
  <c r="BE38" i="34"/>
  <c r="BE39" i="34"/>
  <c r="BE40" i="34"/>
  <c r="BE41" i="34"/>
  <c r="BE42" i="34"/>
  <c r="BE43" i="34"/>
  <c r="BE44" i="34"/>
  <c r="BE45" i="34"/>
  <c r="BE46" i="34"/>
  <c r="BE47" i="34"/>
  <c r="BE48" i="34"/>
  <c r="BE49" i="34"/>
  <c r="BE50" i="34"/>
  <c r="BE51" i="34"/>
  <c r="BE52" i="34"/>
  <c r="BE53" i="34"/>
  <c r="BE54" i="34"/>
  <c r="BE55" i="34"/>
  <c r="BE56" i="34"/>
  <c r="BE57" i="34"/>
  <c r="BE58" i="34"/>
  <c r="BE59" i="34"/>
  <c r="BE60" i="34"/>
  <c r="BE61" i="34"/>
  <c r="BE62" i="34"/>
  <c r="BE63" i="34"/>
  <c r="BE64" i="34"/>
  <c r="BE65" i="34"/>
  <c r="BE66" i="34"/>
  <c r="BE67" i="34"/>
  <c r="BE68" i="34"/>
  <c r="BE69" i="34"/>
  <c r="BE70" i="34"/>
  <c r="BE71" i="34"/>
  <c r="BE72" i="34"/>
  <c r="BE73" i="34"/>
  <c r="BE74" i="34"/>
  <c r="BE75" i="34"/>
  <c r="BE76" i="34"/>
  <c r="BE77" i="34"/>
  <c r="BE78" i="34"/>
  <c r="BE79" i="34"/>
  <c r="BE80" i="34"/>
  <c r="BE81" i="34"/>
  <c r="BE82" i="34"/>
  <c r="BE83" i="34"/>
  <c r="BE84" i="34"/>
  <c r="BE85" i="34"/>
  <c r="BE86" i="34"/>
  <c r="BE87" i="34"/>
  <c r="BE88" i="34"/>
  <c r="BE89" i="34"/>
  <c r="BE90" i="34"/>
  <c r="BE91" i="34"/>
  <c r="BE92" i="34"/>
  <c r="BE93" i="34"/>
  <c r="BE94" i="34"/>
  <c r="BE95" i="34"/>
  <c r="BE96" i="34"/>
  <c r="BE97" i="34"/>
  <c r="BE98" i="34"/>
  <c r="BE99" i="34"/>
  <c r="BE100" i="34"/>
  <c r="BE101" i="34"/>
  <c r="BE102" i="34"/>
  <c r="BE103" i="34"/>
  <c r="BE104" i="34"/>
  <c r="BE105" i="34"/>
  <c r="BE106" i="34"/>
  <c r="BE107" i="34"/>
  <c r="BE108" i="34"/>
  <c r="BE109" i="34"/>
  <c r="BE110" i="34"/>
  <c r="BE111" i="34"/>
  <c r="BE112" i="34"/>
  <c r="BE113" i="34"/>
  <c r="BE114" i="34"/>
  <c r="BE115" i="34"/>
  <c r="BE116" i="34"/>
  <c r="BE117" i="34"/>
  <c r="BE118" i="34"/>
  <c r="BE119" i="34"/>
  <c r="BE120" i="34"/>
  <c r="BE121" i="34"/>
  <c r="BE122" i="34"/>
  <c r="BE123" i="34"/>
  <c r="BE124" i="34"/>
  <c r="BE125" i="34"/>
  <c r="BE126" i="34"/>
  <c r="BE127" i="34"/>
  <c r="BE128" i="34"/>
  <c r="BE129" i="34"/>
  <c r="BE130" i="34"/>
  <c r="BE131" i="34"/>
  <c r="BE132" i="34"/>
  <c r="BE133" i="34"/>
  <c r="BE134" i="34"/>
  <c r="BE135" i="34"/>
  <c r="BE136" i="34"/>
  <c r="BE137" i="34"/>
  <c r="BE138" i="34"/>
  <c r="BE139" i="34"/>
  <c r="BE140" i="34"/>
  <c r="BE141" i="34"/>
  <c r="BE142" i="34"/>
  <c r="BE143" i="34"/>
  <c r="BE144" i="34"/>
  <c r="BE145" i="34"/>
  <c r="BE146" i="34"/>
  <c r="BE147" i="34"/>
  <c r="BE148" i="34"/>
  <c r="BE149" i="34"/>
  <c r="BE150" i="34"/>
  <c r="BE151" i="34"/>
  <c r="BE152" i="34"/>
  <c r="BE153" i="34"/>
  <c r="BE154" i="34"/>
  <c r="BE155" i="34"/>
  <c r="BE156" i="34"/>
  <c r="BE157" i="34"/>
  <c r="BE158" i="34"/>
  <c r="BE159" i="34"/>
  <c r="BE160" i="34"/>
  <c r="BE161" i="34"/>
  <c r="BE162" i="34"/>
  <c r="BE163" i="34"/>
  <c r="BE164" i="34"/>
  <c r="BE165" i="34"/>
  <c r="BE166" i="34"/>
  <c r="BE167" i="34"/>
  <c r="BE168" i="34"/>
  <c r="BE169" i="34"/>
  <c r="BE170" i="34"/>
  <c r="BE171" i="34"/>
  <c r="BE172" i="34"/>
  <c r="BE173" i="34"/>
  <c r="BE174" i="34"/>
  <c r="BE175" i="34"/>
  <c r="BE176" i="34"/>
  <c r="BE177" i="34"/>
  <c r="BE178" i="34"/>
  <c r="BE179" i="34"/>
  <c r="BE180" i="34"/>
  <c r="BE181" i="34"/>
  <c r="BE182" i="34"/>
  <c r="BE183" i="34"/>
  <c r="BE184" i="34"/>
  <c r="BE185" i="34"/>
  <c r="BE186" i="34"/>
  <c r="BE187" i="34"/>
  <c r="BE188" i="34"/>
  <c r="BE189" i="34"/>
  <c r="BE190" i="34"/>
  <c r="BE191" i="34"/>
  <c r="BE192" i="34"/>
  <c r="BE193" i="34"/>
  <c r="BE194" i="34"/>
  <c r="BE195" i="34"/>
  <c r="BE196" i="34"/>
  <c r="BE197" i="34"/>
  <c r="BE198" i="34"/>
  <c r="BE199" i="34"/>
  <c r="BE200" i="34"/>
  <c r="BE201" i="34"/>
  <c r="BE202" i="34"/>
  <c r="BE203" i="34"/>
  <c r="BE204" i="34"/>
  <c r="BE205" i="34"/>
  <c r="BE206" i="34"/>
  <c r="BE5" i="34" s="1"/>
  <c r="BE12" i="34"/>
  <c r="BD13" i="34"/>
  <c r="BD14" i="34"/>
  <c r="BD15" i="34"/>
  <c r="BD16" i="34"/>
  <c r="BD17" i="34"/>
  <c r="BD18" i="34"/>
  <c r="BD19" i="34"/>
  <c r="BD20" i="34"/>
  <c r="BD21" i="34"/>
  <c r="BD22" i="34"/>
  <c r="BD23" i="34"/>
  <c r="BD24" i="34"/>
  <c r="BD25" i="34"/>
  <c r="BD26" i="34"/>
  <c r="BD27" i="34"/>
  <c r="BD28" i="34"/>
  <c r="BD29" i="34"/>
  <c r="BD30" i="34"/>
  <c r="BD31" i="34"/>
  <c r="BD32" i="34"/>
  <c r="BD33" i="34"/>
  <c r="BD34" i="34"/>
  <c r="BD35" i="34"/>
  <c r="BD36" i="34"/>
  <c r="BD37" i="34"/>
  <c r="BD38" i="34"/>
  <c r="BD39" i="34"/>
  <c r="BD40" i="34"/>
  <c r="BD41" i="34"/>
  <c r="BD42" i="34"/>
  <c r="BD43" i="34"/>
  <c r="BD44" i="34"/>
  <c r="BD45" i="34"/>
  <c r="BD46" i="34"/>
  <c r="BD47" i="34"/>
  <c r="BD48" i="34"/>
  <c r="BD49" i="34"/>
  <c r="BD50" i="34"/>
  <c r="BD51" i="34"/>
  <c r="BD52" i="34"/>
  <c r="BD53" i="34"/>
  <c r="BD54" i="34"/>
  <c r="BD55" i="34"/>
  <c r="BD56" i="34"/>
  <c r="BD57" i="34"/>
  <c r="BD58" i="34"/>
  <c r="BD59" i="34"/>
  <c r="BD60" i="34"/>
  <c r="BD61" i="34"/>
  <c r="BD62" i="34"/>
  <c r="BD63" i="34"/>
  <c r="BD64" i="34"/>
  <c r="BD65" i="34"/>
  <c r="BD66" i="34"/>
  <c r="BD67" i="34"/>
  <c r="BD68" i="34"/>
  <c r="BD69" i="34"/>
  <c r="BD70" i="34"/>
  <c r="BD71" i="34"/>
  <c r="BD72" i="34"/>
  <c r="BD73" i="34"/>
  <c r="BD74" i="34"/>
  <c r="BD75" i="34"/>
  <c r="BD76" i="34"/>
  <c r="BD77" i="34"/>
  <c r="BD78" i="34"/>
  <c r="BD79" i="34"/>
  <c r="BD80" i="34"/>
  <c r="BD81" i="34"/>
  <c r="BD82" i="34"/>
  <c r="BD83" i="34"/>
  <c r="BD84" i="34"/>
  <c r="BD85" i="34"/>
  <c r="BD86" i="34"/>
  <c r="BD87" i="34"/>
  <c r="BD88" i="34"/>
  <c r="BD89" i="34"/>
  <c r="BD90" i="34"/>
  <c r="BD91" i="34"/>
  <c r="BD92" i="34"/>
  <c r="BD93" i="34"/>
  <c r="BD94" i="34"/>
  <c r="BD95" i="34"/>
  <c r="BD96" i="34"/>
  <c r="BD97" i="34"/>
  <c r="BD98" i="34"/>
  <c r="BD99" i="34"/>
  <c r="BD100" i="34"/>
  <c r="BD101" i="34"/>
  <c r="BD102" i="34"/>
  <c r="BD103" i="34"/>
  <c r="BD104" i="34"/>
  <c r="BD105" i="34"/>
  <c r="BD106" i="34"/>
  <c r="BD107" i="34"/>
  <c r="BD108" i="34"/>
  <c r="BD109" i="34"/>
  <c r="BD110" i="34"/>
  <c r="BD111" i="34"/>
  <c r="BD112" i="34"/>
  <c r="BD113" i="34"/>
  <c r="BD114" i="34"/>
  <c r="BD115" i="34"/>
  <c r="BD116" i="34"/>
  <c r="BD117" i="34"/>
  <c r="BD118" i="34"/>
  <c r="BD119" i="34"/>
  <c r="BD120" i="34"/>
  <c r="BD121" i="34"/>
  <c r="BD122" i="34"/>
  <c r="BD123" i="34"/>
  <c r="BD124" i="34"/>
  <c r="BD125" i="34"/>
  <c r="BD126" i="34"/>
  <c r="BD127" i="34"/>
  <c r="BD128" i="34"/>
  <c r="BD129" i="34"/>
  <c r="BD130" i="34"/>
  <c r="BD131" i="34"/>
  <c r="BD132" i="34"/>
  <c r="BD133" i="34"/>
  <c r="BD134" i="34"/>
  <c r="BD135" i="34"/>
  <c r="BD136" i="34"/>
  <c r="BD137" i="34"/>
  <c r="BD138" i="34"/>
  <c r="BD139" i="34"/>
  <c r="BD140" i="34"/>
  <c r="BD141" i="34"/>
  <c r="BD142" i="34"/>
  <c r="BD143" i="34"/>
  <c r="BD144" i="34"/>
  <c r="BD145" i="34"/>
  <c r="BD146" i="34"/>
  <c r="BD147" i="34"/>
  <c r="BD148" i="34"/>
  <c r="BD149" i="34"/>
  <c r="BD150" i="34"/>
  <c r="BD151" i="34"/>
  <c r="BD152" i="34"/>
  <c r="BD153" i="34"/>
  <c r="BD154" i="34"/>
  <c r="BD155" i="34"/>
  <c r="BD156" i="34"/>
  <c r="BD157" i="34"/>
  <c r="BD158" i="34"/>
  <c r="BD159" i="34"/>
  <c r="BD160" i="34"/>
  <c r="BD161" i="34"/>
  <c r="BD162" i="34"/>
  <c r="BD163" i="34"/>
  <c r="BD164" i="34"/>
  <c r="BD165" i="34"/>
  <c r="BD166" i="34"/>
  <c r="BD167" i="34"/>
  <c r="BD168" i="34"/>
  <c r="BD169" i="34"/>
  <c r="BD170" i="34"/>
  <c r="BD171" i="34"/>
  <c r="BD172" i="34"/>
  <c r="BD173" i="34"/>
  <c r="BD174" i="34"/>
  <c r="BD175" i="34"/>
  <c r="BD176" i="34"/>
  <c r="BD177" i="34"/>
  <c r="BD178" i="34"/>
  <c r="BD179" i="34"/>
  <c r="BD180" i="34"/>
  <c r="BD181" i="34"/>
  <c r="BD182" i="34"/>
  <c r="BD183" i="34"/>
  <c r="BD184" i="34"/>
  <c r="BD185" i="34"/>
  <c r="BD186" i="34"/>
  <c r="BD187" i="34"/>
  <c r="BD188" i="34"/>
  <c r="BD189" i="34"/>
  <c r="BD190" i="34"/>
  <c r="BD191" i="34"/>
  <c r="BD192" i="34"/>
  <c r="BD193" i="34"/>
  <c r="BD194" i="34"/>
  <c r="BD195" i="34"/>
  <c r="BD196" i="34"/>
  <c r="BD197" i="34"/>
  <c r="BD198" i="34"/>
  <c r="BD199" i="34"/>
  <c r="BD200" i="34"/>
  <c r="BD201" i="34"/>
  <c r="BD202" i="34"/>
  <c r="BD203" i="34"/>
  <c r="BD204" i="34"/>
  <c r="BD205" i="34"/>
  <c r="BD206" i="34"/>
  <c r="BD12" i="34"/>
  <c r="BC13" i="34"/>
  <c r="BC14" i="34"/>
  <c r="BC15" i="34"/>
  <c r="BC16" i="34"/>
  <c r="BC17" i="34"/>
  <c r="BC18" i="34"/>
  <c r="BC19" i="34"/>
  <c r="BC20" i="34"/>
  <c r="BC21" i="34"/>
  <c r="BC22" i="34"/>
  <c r="BC23" i="34"/>
  <c r="BC24" i="34"/>
  <c r="BC25" i="34"/>
  <c r="BC26" i="34"/>
  <c r="BC27" i="34"/>
  <c r="BC28" i="34"/>
  <c r="BC29" i="34"/>
  <c r="BC30" i="34"/>
  <c r="BC31" i="34"/>
  <c r="BC32" i="34"/>
  <c r="BC33" i="34"/>
  <c r="BC34" i="34"/>
  <c r="BC35" i="34"/>
  <c r="BC36" i="34"/>
  <c r="BC37" i="34"/>
  <c r="BC38" i="34"/>
  <c r="BC39" i="34"/>
  <c r="BC40" i="34"/>
  <c r="BC41" i="34"/>
  <c r="BC42" i="34"/>
  <c r="BC43" i="34"/>
  <c r="BC44" i="34"/>
  <c r="BC45" i="34"/>
  <c r="BC46" i="34"/>
  <c r="BC47" i="34"/>
  <c r="BC48" i="34"/>
  <c r="BC49" i="34"/>
  <c r="BC50" i="34"/>
  <c r="BC51" i="34"/>
  <c r="BC52" i="34"/>
  <c r="BC53" i="34"/>
  <c r="BC54" i="34"/>
  <c r="BC55" i="34"/>
  <c r="BC56" i="34"/>
  <c r="BC57" i="34"/>
  <c r="BC58" i="34"/>
  <c r="BC59" i="34"/>
  <c r="BC60" i="34"/>
  <c r="BC61" i="34"/>
  <c r="BC62" i="34"/>
  <c r="BC63" i="34"/>
  <c r="BC64" i="34"/>
  <c r="BC65" i="34"/>
  <c r="BC66" i="34"/>
  <c r="BC67" i="34"/>
  <c r="BC68" i="34"/>
  <c r="BC69" i="34"/>
  <c r="BC70" i="34"/>
  <c r="BC71" i="34"/>
  <c r="BC72" i="34"/>
  <c r="BC73" i="34"/>
  <c r="BC74" i="34"/>
  <c r="BC75" i="34"/>
  <c r="BC76" i="34"/>
  <c r="BC77" i="34"/>
  <c r="BC78" i="34"/>
  <c r="BC79" i="34"/>
  <c r="BC80" i="34"/>
  <c r="BC81" i="34"/>
  <c r="BC82" i="34"/>
  <c r="BC83" i="34"/>
  <c r="BC84" i="34"/>
  <c r="BC85" i="34"/>
  <c r="BC86" i="34"/>
  <c r="BC87" i="34"/>
  <c r="BC88" i="34"/>
  <c r="BC89" i="34"/>
  <c r="BC90" i="34"/>
  <c r="BC91" i="34"/>
  <c r="BC92" i="34"/>
  <c r="BC93" i="34"/>
  <c r="BC94" i="34"/>
  <c r="BC95" i="34"/>
  <c r="BC96" i="34"/>
  <c r="BC97" i="34"/>
  <c r="BC98" i="34"/>
  <c r="BC99" i="34"/>
  <c r="BC100" i="34"/>
  <c r="BC101" i="34"/>
  <c r="BC102" i="34"/>
  <c r="BC103" i="34"/>
  <c r="BC104" i="34"/>
  <c r="BC105" i="34"/>
  <c r="BC106" i="34"/>
  <c r="BC107" i="34"/>
  <c r="BC108" i="34"/>
  <c r="BC109" i="34"/>
  <c r="BC110" i="34"/>
  <c r="BC111" i="34"/>
  <c r="BC112" i="34"/>
  <c r="BC113" i="34"/>
  <c r="BC114" i="34"/>
  <c r="BC115" i="34"/>
  <c r="BC116" i="34"/>
  <c r="BC117" i="34"/>
  <c r="BC118" i="34"/>
  <c r="BC119" i="34"/>
  <c r="BC120" i="34"/>
  <c r="BC121" i="34"/>
  <c r="BC122" i="34"/>
  <c r="BC123" i="34"/>
  <c r="BC124" i="34"/>
  <c r="BC125" i="34"/>
  <c r="BC126" i="34"/>
  <c r="BC127" i="34"/>
  <c r="BC128" i="34"/>
  <c r="BC129" i="34"/>
  <c r="BC130" i="34"/>
  <c r="BC131" i="34"/>
  <c r="BC132" i="34"/>
  <c r="BC133" i="34"/>
  <c r="BC134" i="34"/>
  <c r="BC135" i="34"/>
  <c r="BC136" i="34"/>
  <c r="BC137" i="34"/>
  <c r="BC138" i="34"/>
  <c r="BC139" i="34"/>
  <c r="BC140" i="34"/>
  <c r="BC141" i="34"/>
  <c r="BC142" i="34"/>
  <c r="BC143" i="34"/>
  <c r="BC144" i="34"/>
  <c r="BC145" i="34"/>
  <c r="BC146" i="34"/>
  <c r="BC147" i="34"/>
  <c r="BC148" i="34"/>
  <c r="BC149" i="34"/>
  <c r="BC150" i="34"/>
  <c r="BC151" i="34"/>
  <c r="BC152" i="34"/>
  <c r="BC153" i="34"/>
  <c r="BC154" i="34"/>
  <c r="BC155" i="34"/>
  <c r="BC156" i="34"/>
  <c r="BC157" i="34"/>
  <c r="BC158" i="34"/>
  <c r="BC159" i="34"/>
  <c r="BC160" i="34"/>
  <c r="BC161" i="34"/>
  <c r="BC162" i="34"/>
  <c r="BC163" i="34"/>
  <c r="BC164" i="34"/>
  <c r="BC165" i="34"/>
  <c r="BC166" i="34"/>
  <c r="BC167" i="34"/>
  <c r="BC168" i="34"/>
  <c r="BC169" i="34"/>
  <c r="BC170" i="34"/>
  <c r="BC171" i="34"/>
  <c r="BC172" i="34"/>
  <c r="BC173" i="34"/>
  <c r="BC174" i="34"/>
  <c r="BC175" i="34"/>
  <c r="BC176" i="34"/>
  <c r="BC177" i="34"/>
  <c r="BC178" i="34"/>
  <c r="BC179" i="34"/>
  <c r="BC180" i="34"/>
  <c r="BC181" i="34"/>
  <c r="BC182" i="34"/>
  <c r="BC183" i="34"/>
  <c r="BC184" i="34"/>
  <c r="BC185" i="34"/>
  <c r="BC186" i="34"/>
  <c r="BC187" i="34"/>
  <c r="BC188" i="34"/>
  <c r="BC189" i="34"/>
  <c r="BC190" i="34"/>
  <c r="BC191" i="34"/>
  <c r="BC192" i="34"/>
  <c r="BC193" i="34"/>
  <c r="BC194" i="34"/>
  <c r="BC195" i="34"/>
  <c r="BC196" i="34"/>
  <c r="BC197" i="34"/>
  <c r="BC198" i="34"/>
  <c r="BC199" i="34"/>
  <c r="BC200" i="34"/>
  <c r="BC201" i="34"/>
  <c r="BC202" i="34"/>
  <c r="BC203" i="34"/>
  <c r="BC204" i="34"/>
  <c r="BC205" i="34"/>
  <c r="BC206" i="34"/>
  <c r="BC5" i="34" s="1"/>
  <c r="BC12" i="34"/>
  <c r="L224" i="35"/>
  <c r="BD5" i="34"/>
  <c r="AZ206" i="34"/>
  <c r="AZ5" i="34" s="1"/>
  <c r="AZ205" i="34"/>
  <c r="AZ204" i="34"/>
  <c r="AZ203" i="34"/>
  <c r="AZ202" i="34"/>
  <c r="AZ201" i="34"/>
  <c r="AZ200" i="34"/>
  <c r="AZ199" i="34"/>
  <c r="AZ198" i="34"/>
  <c r="AZ197" i="34"/>
  <c r="AZ196" i="34"/>
  <c r="AZ195" i="34"/>
  <c r="AZ194" i="34"/>
  <c r="AZ193" i="34"/>
  <c r="AZ192" i="34"/>
  <c r="AZ191" i="34"/>
  <c r="AZ190" i="34"/>
  <c r="AZ189" i="34"/>
  <c r="AZ188" i="34"/>
  <c r="AZ187" i="34"/>
  <c r="AZ186" i="34"/>
  <c r="AZ185" i="34"/>
  <c r="AZ184" i="34"/>
  <c r="AZ183" i="34"/>
  <c r="AZ182" i="34"/>
  <c r="AZ181" i="34"/>
  <c r="AZ180" i="34"/>
  <c r="AZ179" i="34"/>
  <c r="AZ178" i="34"/>
  <c r="AZ177" i="34"/>
  <c r="AZ176" i="34"/>
  <c r="AZ175" i="34"/>
  <c r="AZ174" i="34"/>
  <c r="AZ173" i="34"/>
  <c r="AZ172" i="34"/>
  <c r="AZ171" i="34"/>
  <c r="AZ170" i="34"/>
  <c r="AZ169" i="34"/>
  <c r="AZ168" i="34"/>
  <c r="AZ167" i="34"/>
  <c r="AZ166" i="34"/>
  <c r="AZ165" i="34"/>
  <c r="AZ164" i="34"/>
  <c r="AZ163" i="34"/>
  <c r="AZ162" i="34"/>
  <c r="AZ161" i="34"/>
  <c r="AZ160" i="34"/>
  <c r="AZ159" i="34"/>
  <c r="AZ158" i="34"/>
  <c r="AZ157" i="34"/>
  <c r="AZ156" i="34"/>
  <c r="AZ155" i="34"/>
  <c r="AZ154" i="34"/>
  <c r="AZ153" i="34"/>
  <c r="AZ152" i="34"/>
  <c r="AZ151" i="34"/>
  <c r="AZ150" i="34"/>
  <c r="AZ149" i="34"/>
  <c r="AZ148" i="34"/>
  <c r="AZ147" i="34"/>
  <c r="AZ146" i="34"/>
  <c r="AZ145" i="34"/>
  <c r="AZ144" i="34"/>
  <c r="AZ143" i="34"/>
  <c r="AZ142" i="34"/>
  <c r="AZ141" i="34"/>
  <c r="AZ140" i="34"/>
  <c r="AZ139" i="34"/>
  <c r="AZ138" i="34"/>
  <c r="AZ137" i="34"/>
  <c r="AZ136" i="34"/>
  <c r="AZ135" i="34"/>
  <c r="AZ134" i="34"/>
  <c r="AZ133" i="34"/>
  <c r="AZ132" i="34"/>
  <c r="AZ131" i="34"/>
  <c r="AZ130" i="34"/>
  <c r="AZ129" i="34"/>
  <c r="AZ128" i="34"/>
  <c r="AZ127" i="34"/>
  <c r="AZ126" i="34"/>
  <c r="AZ125" i="34"/>
  <c r="AZ124" i="34"/>
  <c r="AZ123" i="34"/>
  <c r="AZ122" i="34"/>
  <c r="AZ121" i="34"/>
  <c r="AZ120" i="34"/>
  <c r="AZ119" i="34"/>
  <c r="AZ118" i="34"/>
  <c r="AZ117" i="34"/>
  <c r="AZ116" i="34"/>
  <c r="AZ115" i="34"/>
  <c r="AZ114" i="34"/>
  <c r="AZ113" i="34"/>
  <c r="AZ112" i="34"/>
  <c r="AZ111" i="34"/>
  <c r="AZ110" i="34"/>
  <c r="AZ109" i="34"/>
  <c r="AZ108" i="34"/>
  <c r="AZ107" i="34"/>
  <c r="AZ106" i="34"/>
  <c r="AZ105" i="34"/>
  <c r="AZ104" i="34"/>
  <c r="AZ103" i="34"/>
  <c r="AZ102" i="34"/>
  <c r="AZ101" i="34"/>
  <c r="AZ100" i="34"/>
  <c r="AZ99" i="34"/>
  <c r="AZ98" i="34"/>
  <c r="AZ97" i="34"/>
  <c r="AZ96" i="34"/>
  <c r="AZ95" i="34"/>
  <c r="AZ94" i="34"/>
  <c r="AZ93" i="34"/>
  <c r="AZ92" i="34"/>
  <c r="AZ91" i="34"/>
  <c r="AZ90" i="34"/>
  <c r="AZ89" i="34"/>
  <c r="AZ88" i="34"/>
  <c r="AZ87" i="34"/>
  <c r="AZ86" i="34"/>
  <c r="AZ85" i="34"/>
  <c r="AZ84" i="34"/>
  <c r="AZ83" i="34"/>
  <c r="AZ82" i="34"/>
  <c r="AZ81" i="34"/>
  <c r="AZ80" i="34"/>
  <c r="AZ79" i="34"/>
  <c r="AZ78" i="34"/>
  <c r="AZ77" i="34"/>
  <c r="AZ76" i="34"/>
  <c r="AZ75" i="34"/>
  <c r="AZ74" i="34"/>
  <c r="AZ73" i="34"/>
  <c r="AZ72" i="34"/>
  <c r="AZ71" i="34"/>
  <c r="AZ70" i="34"/>
  <c r="AZ69" i="34"/>
  <c r="AZ68" i="34"/>
  <c r="AZ67" i="34"/>
  <c r="AZ66" i="34"/>
  <c r="AZ65" i="34"/>
  <c r="AZ64" i="34"/>
  <c r="AZ63" i="34"/>
  <c r="AZ62" i="34"/>
  <c r="AZ61" i="34"/>
  <c r="AZ60" i="34"/>
  <c r="AZ59" i="34"/>
  <c r="AZ58" i="34"/>
  <c r="AZ57" i="34"/>
  <c r="AZ56" i="34"/>
  <c r="AZ55" i="34"/>
  <c r="AZ54" i="34"/>
  <c r="AZ53" i="34"/>
  <c r="AZ52" i="34"/>
  <c r="AZ51" i="34"/>
  <c r="AZ50" i="34"/>
  <c r="AZ49" i="34"/>
  <c r="AZ48" i="34"/>
  <c r="AZ47" i="34"/>
  <c r="AZ46" i="34"/>
  <c r="AZ45" i="34"/>
  <c r="AZ44" i="34"/>
  <c r="AZ43" i="34"/>
  <c r="AZ42" i="34"/>
  <c r="AZ41" i="34"/>
  <c r="AZ40" i="34"/>
  <c r="AZ39" i="34"/>
  <c r="AZ38" i="34"/>
  <c r="AZ37" i="34"/>
  <c r="AZ36" i="34"/>
  <c r="AZ35" i="34"/>
  <c r="AZ34" i="34"/>
  <c r="AZ33" i="34"/>
  <c r="AZ32" i="34"/>
  <c r="AZ31" i="34"/>
  <c r="AZ30" i="34"/>
  <c r="AZ29" i="34"/>
  <c r="AZ28" i="34"/>
  <c r="AZ27" i="34"/>
  <c r="AZ26" i="34"/>
  <c r="AZ25" i="34"/>
  <c r="AZ24" i="34"/>
  <c r="AZ23" i="34"/>
  <c r="AZ22" i="34"/>
  <c r="AZ21" i="34"/>
  <c r="AZ20" i="34"/>
  <c r="AZ19" i="34"/>
  <c r="AZ18" i="34"/>
  <c r="AZ17" i="34"/>
  <c r="AZ16" i="34"/>
  <c r="AZ15" i="34"/>
  <c r="AZ14" i="34"/>
  <c r="AZ13" i="34"/>
  <c r="AZ12" i="34"/>
  <c r="AY206" i="34"/>
  <c r="AY5" i="34" s="1"/>
  <c r="AY205" i="34"/>
  <c r="AY204" i="34"/>
  <c r="AY203" i="34"/>
  <c r="AY202" i="34"/>
  <c r="AY201" i="34"/>
  <c r="AY200" i="34"/>
  <c r="AY199" i="34"/>
  <c r="AY198" i="34"/>
  <c r="AY197" i="34"/>
  <c r="AY196" i="34"/>
  <c r="AY195" i="34"/>
  <c r="AY194" i="34"/>
  <c r="AY193" i="34"/>
  <c r="AY192" i="34"/>
  <c r="AY191" i="34"/>
  <c r="AY190" i="34"/>
  <c r="AY189" i="34"/>
  <c r="AY188" i="34"/>
  <c r="AY187" i="34"/>
  <c r="AY186" i="34"/>
  <c r="AY185" i="34"/>
  <c r="AY184" i="34"/>
  <c r="AY183" i="34"/>
  <c r="AY182" i="34"/>
  <c r="AY181" i="34"/>
  <c r="AY180" i="34"/>
  <c r="AY179" i="34"/>
  <c r="AY178" i="34"/>
  <c r="AY177" i="34"/>
  <c r="AY176" i="34"/>
  <c r="AY175" i="34"/>
  <c r="AY174" i="34"/>
  <c r="AY173" i="34"/>
  <c r="AY172" i="34"/>
  <c r="AY171" i="34"/>
  <c r="AY170" i="34"/>
  <c r="AY169" i="34"/>
  <c r="AY168" i="34"/>
  <c r="AY167" i="34"/>
  <c r="AY166" i="34"/>
  <c r="AY165" i="34"/>
  <c r="AY164" i="34"/>
  <c r="AY163" i="34"/>
  <c r="AY162" i="34"/>
  <c r="AY161" i="34"/>
  <c r="AY160" i="34"/>
  <c r="AY159" i="34"/>
  <c r="AY158" i="34"/>
  <c r="AY157" i="34"/>
  <c r="AY156" i="34"/>
  <c r="AY155" i="34"/>
  <c r="AY154" i="34"/>
  <c r="AY153" i="34"/>
  <c r="AY152" i="34"/>
  <c r="AY151" i="34"/>
  <c r="AY150" i="34"/>
  <c r="AY149" i="34"/>
  <c r="AY148" i="34"/>
  <c r="AY147" i="34"/>
  <c r="AY146" i="34"/>
  <c r="AY145" i="34"/>
  <c r="AY144" i="34"/>
  <c r="AY143" i="34"/>
  <c r="AY142" i="34"/>
  <c r="AY141" i="34"/>
  <c r="AY140" i="34"/>
  <c r="AY139" i="34"/>
  <c r="AY138" i="34"/>
  <c r="AY137" i="34"/>
  <c r="AY136" i="34"/>
  <c r="AY135" i="34"/>
  <c r="AY134" i="34"/>
  <c r="AY133" i="34"/>
  <c r="AY132" i="34"/>
  <c r="AY131" i="34"/>
  <c r="AY130" i="34"/>
  <c r="AY129" i="34"/>
  <c r="AY128" i="34"/>
  <c r="AY127" i="34"/>
  <c r="AY126" i="34"/>
  <c r="AY125" i="34"/>
  <c r="AY124" i="34"/>
  <c r="AY123" i="34"/>
  <c r="AY122" i="34"/>
  <c r="AY121" i="34"/>
  <c r="AY120" i="34"/>
  <c r="AY119" i="34"/>
  <c r="AY118" i="34"/>
  <c r="AY117" i="34"/>
  <c r="AY116" i="34"/>
  <c r="AY115" i="34"/>
  <c r="AY114" i="34"/>
  <c r="AY113" i="34"/>
  <c r="AY112" i="34"/>
  <c r="AY111" i="34"/>
  <c r="AY110" i="34"/>
  <c r="AY109" i="34"/>
  <c r="AY108" i="34"/>
  <c r="AY107" i="34"/>
  <c r="AY106" i="34"/>
  <c r="AY105" i="34"/>
  <c r="AY104" i="34"/>
  <c r="AY103" i="34"/>
  <c r="AY102" i="34"/>
  <c r="AY101" i="34"/>
  <c r="AY100" i="34"/>
  <c r="AY99" i="34"/>
  <c r="AY98" i="34"/>
  <c r="AY97" i="34"/>
  <c r="AY96" i="34"/>
  <c r="AY95" i="34"/>
  <c r="AY94" i="34"/>
  <c r="AY93" i="34"/>
  <c r="AY92" i="34"/>
  <c r="AY91" i="34"/>
  <c r="AY90" i="34"/>
  <c r="AY89" i="34"/>
  <c r="AY88" i="34"/>
  <c r="AY87" i="34"/>
  <c r="AY86" i="34"/>
  <c r="AY85" i="34"/>
  <c r="AY84" i="34"/>
  <c r="AY83" i="34"/>
  <c r="AY82" i="34"/>
  <c r="AY81" i="34"/>
  <c r="AY80" i="34"/>
  <c r="AY79" i="34"/>
  <c r="AY78" i="34"/>
  <c r="AY77" i="34"/>
  <c r="AY76" i="34"/>
  <c r="AY75" i="34"/>
  <c r="AY74" i="34"/>
  <c r="AY73" i="34"/>
  <c r="AY72" i="34"/>
  <c r="AY71" i="34"/>
  <c r="AY70" i="34"/>
  <c r="AY69" i="34"/>
  <c r="AY68" i="34"/>
  <c r="AY67" i="34"/>
  <c r="AY66" i="34"/>
  <c r="AY65" i="34"/>
  <c r="AY64" i="34"/>
  <c r="AY63" i="34"/>
  <c r="AY62" i="34"/>
  <c r="AY61" i="34"/>
  <c r="AY60" i="34"/>
  <c r="AY59" i="34"/>
  <c r="AY58" i="34"/>
  <c r="AY57" i="34"/>
  <c r="AY56" i="34"/>
  <c r="AY55" i="34"/>
  <c r="AY54" i="34"/>
  <c r="AY53" i="34"/>
  <c r="AY52" i="34"/>
  <c r="AY51" i="34"/>
  <c r="AY50" i="34"/>
  <c r="AY49" i="34"/>
  <c r="AY48" i="34"/>
  <c r="AY47" i="34"/>
  <c r="AY46" i="34"/>
  <c r="AY45" i="34"/>
  <c r="AY44" i="34"/>
  <c r="AY43" i="34"/>
  <c r="AY42" i="34"/>
  <c r="AY41" i="34"/>
  <c r="AY40" i="34"/>
  <c r="AY39" i="34"/>
  <c r="AY38" i="34"/>
  <c r="AY37" i="34"/>
  <c r="AY36" i="34"/>
  <c r="AY35" i="34"/>
  <c r="AY34" i="34"/>
  <c r="AY33" i="34"/>
  <c r="AY32" i="34"/>
  <c r="AY31" i="34"/>
  <c r="AY30" i="34"/>
  <c r="AY29" i="34"/>
  <c r="AY28" i="34"/>
  <c r="AY27" i="34"/>
  <c r="AY26" i="34"/>
  <c r="AY25" i="34"/>
  <c r="AY24" i="34"/>
  <c r="AY23" i="34"/>
  <c r="AY22" i="34"/>
  <c r="AY21" i="34"/>
  <c r="AY20" i="34"/>
  <c r="AY19" i="34"/>
  <c r="AY18" i="34"/>
  <c r="AY17" i="34"/>
  <c r="AY16" i="34"/>
  <c r="AY15" i="34"/>
  <c r="AY14" i="34"/>
  <c r="AY13" i="34"/>
  <c r="AY12" i="34"/>
  <c r="AX206" i="34"/>
  <c r="AX5" i="34" s="1"/>
  <c r="AX205" i="34"/>
  <c r="AX204" i="34"/>
  <c r="AX203" i="34"/>
  <c r="AX202" i="34"/>
  <c r="AX201" i="34"/>
  <c r="AX200" i="34"/>
  <c r="AX199" i="34"/>
  <c r="AX198" i="34"/>
  <c r="AX197" i="34"/>
  <c r="AX196" i="34"/>
  <c r="AX195" i="34"/>
  <c r="AX194" i="34"/>
  <c r="AX193" i="34"/>
  <c r="AX192" i="34"/>
  <c r="AX191" i="34"/>
  <c r="AX190" i="34"/>
  <c r="AX189" i="34"/>
  <c r="AX188" i="34"/>
  <c r="AX187" i="34"/>
  <c r="AX186" i="34"/>
  <c r="AX185" i="34"/>
  <c r="AX184" i="34"/>
  <c r="AX183" i="34"/>
  <c r="AX182" i="34"/>
  <c r="AX181" i="34"/>
  <c r="AX180" i="34"/>
  <c r="AX179" i="34"/>
  <c r="AX178" i="34"/>
  <c r="AX177" i="34"/>
  <c r="AX176" i="34"/>
  <c r="AX175" i="34"/>
  <c r="AX174" i="34"/>
  <c r="AX173" i="34"/>
  <c r="AX172" i="34"/>
  <c r="AX171" i="34"/>
  <c r="AX170" i="34"/>
  <c r="AX169" i="34"/>
  <c r="AX168" i="34"/>
  <c r="AX167" i="34"/>
  <c r="AX166" i="34"/>
  <c r="AX165" i="34"/>
  <c r="AX164" i="34"/>
  <c r="AX163" i="34"/>
  <c r="AX162" i="34"/>
  <c r="AX161" i="34"/>
  <c r="AX160" i="34"/>
  <c r="AX159" i="34"/>
  <c r="AX158" i="34"/>
  <c r="AX157" i="34"/>
  <c r="AX156" i="34"/>
  <c r="AX155" i="34"/>
  <c r="AX154" i="34"/>
  <c r="AX153" i="34"/>
  <c r="AX152" i="34"/>
  <c r="AX151" i="34"/>
  <c r="AX150" i="34"/>
  <c r="AX149" i="34"/>
  <c r="AX148" i="34"/>
  <c r="AX147" i="34"/>
  <c r="AX146" i="34"/>
  <c r="AX145" i="34"/>
  <c r="AX144" i="34"/>
  <c r="AX143" i="34"/>
  <c r="AX142" i="34"/>
  <c r="AX141" i="34"/>
  <c r="AX140" i="34"/>
  <c r="AX139" i="34"/>
  <c r="AX138" i="34"/>
  <c r="AX137" i="34"/>
  <c r="AX136" i="34"/>
  <c r="AX135" i="34"/>
  <c r="AX134" i="34"/>
  <c r="AX133" i="34"/>
  <c r="AX132" i="34"/>
  <c r="AX131" i="34"/>
  <c r="AX130" i="34"/>
  <c r="AX129" i="34"/>
  <c r="AX128" i="34"/>
  <c r="AX127" i="34"/>
  <c r="AX126" i="34"/>
  <c r="AX125" i="34"/>
  <c r="AX124" i="34"/>
  <c r="AX123" i="34"/>
  <c r="AX122" i="34"/>
  <c r="AX121" i="34"/>
  <c r="AX120" i="34"/>
  <c r="AX119" i="34"/>
  <c r="AX118" i="34"/>
  <c r="AX117" i="34"/>
  <c r="AX116" i="34"/>
  <c r="AX115" i="34"/>
  <c r="AX114" i="34"/>
  <c r="AX113" i="34"/>
  <c r="AX112" i="34"/>
  <c r="AX111" i="34"/>
  <c r="AX110" i="34"/>
  <c r="AX109" i="34"/>
  <c r="AX108" i="34"/>
  <c r="AX107" i="34"/>
  <c r="AX106" i="34"/>
  <c r="AX105" i="34"/>
  <c r="AX104" i="34"/>
  <c r="AX103" i="34"/>
  <c r="AX102" i="34"/>
  <c r="AX101" i="34"/>
  <c r="AX100" i="34"/>
  <c r="AX99" i="34"/>
  <c r="AX98" i="34"/>
  <c r="AX97" i="34"/>
  <c r="AX96" i="34"/>
  <c r="AX95" i="34"/>
  <c r="AX94" i="34"/>
  <c r="AX93" i="34"/>
  <c r="AX92" i="34"/>
  <c r="AX91" i="34"/>
  <c r="AX90" i="34"/>
  <c r="AX89" i="34"/>
  <c r="AX88" i="34"/>
  <c r="AX87" i="34"/>
  <c r="AX86" i="34"/>
  <c r="AX85" i="34"/>
  <c r="AX84" i="34"/>
  <c r="AX83" i="34"/>
  <c r="AX82" i="34"/>
  <c r="AX81" i="34"/>
  <c r="AX80" i="34"/>
  <c r="AX79" i="34"/>
  <c r="AX78" i="34"/>
  <c r="AX77" i="34"/>
  <c r="AX76" i="34"/>
  <c r="AX75" i="34"/>
  <c r="AX74" i="34"/>
  <c r="AX73" i="34"/>
  <c r="AX72" i="34"/>
  <c r="AX71" i="34"/>
  <c r="AX70" i="34"/>
  <c r="AX69" i="34"/>
  <c r="AX68" i="34"/>
  <c r="AX67" i="34"/>
  <c r="AX66" i="34"/>
  <c r="AX65" i="34"/>
  <c r="AX64" i="34"/>
  <c r="AX63" i="34"/>
  <c r="AX62" i="34"/>
  <c r="AX61" i="34"/>
  <c r="AX60" i="34"/>
  <c r="AX59" i="34"/>
  <c r="AX58" i="34"/>
  <c r="AX57" i="34"/>
  <c r="AX56" i="34"/>
  <c r="AX55" i="34"/>
  <c r="AX54" i="34"/>
  <c r="AX53" i="34"/>
  <c r="AX52" i="34"/>
  <c r="AX51" i="34"/>
  <c r="AX50" i="34"/>
  <c r="AX49" i="34"/>
  <c r="AX48" i="34"/>
  <c r="AX47" i="34"/>
  <c r="AX46" i="34"/>
  <c r="AX45" i="34"/>
  <c r="AX44" i="34"/>
  <c r="AX43" i="34"/>
  <c r="AX42" i="34"/>
  <c r="AX41" i="34"/>
  <c r="AX40" i="34"/>
  <c r="AX39" i="34"/>
  <c r="AX38" i="34"/>
  <c r="AX37" i="34"/>
  <c r="AX36" i="34"/>
  <c r="AX35" i="34"/>
  <c r="AX34" i="34"/>
  <c r="AX33" i="34"/>
  <c r="AX32" i="34"/>
  <c r="AX31" i="34"/>
  <c r="AX30" i="34"/>
  <c r="AX29" i="34"/>
  <c r="AX28" i="34"/>
  <c r="AX27" i="34"/>
  <c r="AX26" i="34"/>
  <c r="AX25" i="34"/>
  <c r="AX24" i="34"/>
  <c r="AX23" i="34"/>
  <c r="AX22" i="34"/>
  <c r="AX21" i="34"/>
  <c r="AX20" i="34"/>
  <c r="AX19" i="34"/>
  <c r="AX18" i="34"/>
  <c r="AX17" i="34"/>
  <c r="AX16" i="34"/>
  <c r="AX15" i="34"/>
  <c r="AX14" i="34"/>
  <c r="AX13" i="34"/>
  <c r="AX12" i="34"/>
  <c r="AW206" i="34"/>
  <c r="AW5" i="34" s="1"/>
  <c r="AW205" i="34"/>
  <c r="AW204" i="34"/>
  <c r="AW203" i="34"/>
  <c r="AW202" i="34"/>
  <c r="AW201" i="34"/>
  <c r="AW200" i="34"/>
  <c r="AW199" i="34"/>
  <c r="AW198" i="34"/>
  <c r="AW197" i="34"/>
  <c r="AW196" i="34"/>
  <c r="AW195" i="34"/>
  <c r="AW194" i="34"/>
  <c r="AW193" i="34"/>
  <c r="AW192" i="34"/>
  <c r="AW191" i="34"/>
  <c r="AW190" i="34"/>
  <c r="AW189" i="34"/>
  <c r="AW188" i="34"/>
  <c r="AW187" i="34"/>
  <c r="AW186" i="34"/>
  <c r="AW185" i="34"/>
  <c r="AW184" i="34"/>
  <c r="AW183" i="34"/>
  <c r="AW182" i="34"/>
  <c r="AW181" i="34"/>
  <c r="AW180" i="34"/>
  <c r="AW179" i="34"/>
  <c r="AW178" i="34"/>
  <c r="AW177" i="34"/>
  <c r="AW176" i="34"/>
  <c r="AW175" i="34"/>
  <c r="AW174" i="34"/>
  <c r="AW173" i="34"/>
  <c r="AW172" i="34"/>
  <c r="AW171" i="34"/>
  <c r="AW170" i="34"/>
  <c r="AW169" i="34"/>
  <c r="AW168" i="34"/>
  <c r="AW167" i="34"/>
  <c r="AW166" i="34"/>
  <c r="AW165" i="34"/>
  <c r="AW164" i="34"/>
  <c r="AW163" i="34"/>
  <c r="AW162" i="34"/>
  <c r="AW161" i="34"/>
  <c r="AW160" i="34"/>
  <c r="AW159" i="34"/>
  <c r="AW158" i="34"/>
  <c r="AW157" i="34"/>
  <c r="AW156" i="34"/>
  <c r="AW155" i="34"/>
  <c r="AW154" i="34"/>
  <c r="AW153" i="34"/>
  <c r="AW152" i="34"/>
  <c r="AW151" i="34"/>
  <c r="AW150" i="34"/>
  <c r="AW149" i="34"/>
  <c r="AW148" i="34"/>
  <c r="AW147" i="34"/>
  <c r="AW146" i="34"/>
  <c r="AW145" i="34"/>
  <c r="AW144" i="34"/>
  <c r="AW143" i="34"/>
  <c r="AW142" i="34"/>
  <c r="AW141" i="34"/>
  <c r="AW140" i="34"/>
  <c r="AW139" i="34"/>
  <c r="AW138" i="34"/>
  <c r="AW137" i="34"/>
  <c r="AW136" i="34"/>
  <c r="AW135" i="34"/>
  <c r="AW134" i="34"/>
  <c r="AW133" i="34"/>
  <c r="AW132" i="34"/>
  <c r="AW131" i="34"/>
  <c r="AW130" i="34"/>
  <c r="AW129" i="34"/>
  <c r="AW128" i="34"/>
  <c r="AW127" i="34"/>
  <c r="AW126" i="34"/>
  <c r="AW125" i="34"/>
  <c r="AW124" i="34"/>
  <c r="AW123" i="34"/>
  <c r="AW122" i="34"/>
  <c r="AW121" i="34"/>
  <c r="AW120" i="34"/>
  <c r="AW119" i="34"/>
  <c r="AW118" i="34"/>
  <c r="AW117" i="34"/>
  <c r="AW116" i="34"/>
  <c r="AW115" i="34"/>
  <c r="AW114" i="34"/>
  <c r="AW113" i="34"/>
  <c r="AW112" i="34"/>
  <c r="AW111" i="34"/>
  <c r="AW110" i="34"/>
  <c r="AW109" i="34"/>
  <c r="AW108" i="34"/>
  <c r="AW107" i="34"/>
  <c r="AW106" i="34"/>
  <c r="AW105" i="34"/>
  <c r="AW104" i="34"/>
  <c r="AW103" i="34"/>
  <c r="AW102" i="34"/>
  <c r="AW101" i="34"/>
  <c r="AW100" i="34"/>
  <c r="AW99" i="34"/>
  <c r="AW98" i="34"/>
  <c r="AW97" i="34"/>
  <c r="AW96" i="34"/>
  <c r="AW95" i="34"/>
  <c r="AW94" i="34"/>
  <c r="AW93" i="34"/>
  <c r="AW92" i="34"/>
  <c r="AW91" i="34"/>
  <c r="AW90" i="34"/>
  <c r="AW89" i="34"/>
  <c r="AW88" i="34"/>
  <c r="AW87" i="34"/>
  <c r="AW86" i="34"/>
  <c r="AW85" i="34"/>
  <c r="AW84" i="34"/>
  <c r="AW83" i="34"/>
  <c r="AW82" i="34"/>
  <c r="AW81" i="34"/>
  <c r="AW80" i="34"/>
  <c r="AW79" i="34"/>
  <c r="AW78" i="34"/>
  <c r="AW77" i="34"/>
  <c r="AW76" i="34"/>
  <c r="AW75" i="34"/>
  <c r="AW74" i="34"/>
  <c r="AW73" i="34"/>
  <c r="AW72" i="34"/>
  <c r="AW71" i="34"/>
  <c r="AW70" i="34"/>
  <c r="AW69" i="34"/>
  <c r="AW68" i="34"/>
  <c r="AW67" i="34"/>
  <c r="AW66" i="34"/>
  <c r="AW65" i="34"/>
  <c r="AW64" i="34"/>
  <c r="AW63" i="34"/>
  <c r="AW62" i="34"/>
  <c r="AW61" i="34"/>
  <c r="AW60" i="34"/>
  <c r="AW59" i="34"/>
  <c r="AW58" i="34"/>
  <c r="AW57" i="34"/>
  <c r="AW56" i="34"/>
  <c r="AW55" i="34"/>
  <c r="AW54" i="34"/>
  <c r="AW53" i="34"/>
  <c r="AW52" i="34"/>
  <c r="AW51" i="34"/>
  <c r="AW50" i="34"/>
  <c r="AW49" i="34"/>
  <c r="AW48" i="34"/>
  <c r="AW47" i="34"/>
  <c r="AW46" i="34"/>
  <c r="AW45" i="34"/>
  <c r="AW44" i="34"/>
  <c r="AW43" i="34"/>
  <c r="AW42" i="34"/>
  <c r="AW41" i="34"/>
  <c r="AW40" i="34"/>
  <c r="AW39" i="34"/>
  <c r="AW38" i="34"/>
  <c r="AW37" i="34"/>
  <c r="AW36" i="34"/>
  <c r="AW35" i="34"/>
  <c r="AW34" i="34"/>
  <c r="AW33" i="34"/>
  <c r="AW32" i="34"/>
  <c r="AW31" i="34"/>
  <c r="AW30" i="34"/>
  <c r="AW29" i="34"/>
  <c r="AW28" i="34"/>
  <c r="AW27" i="34"/>
  <c r="AW26" i="34"/>
  <c r="AW25" i="34"/>
  <c r="AW24" i="34"/>
  <c r="AW23" i="34"/>
  <c r="AW22" i="34"/>
  <c r="AW21" i="34"/>
  <c r="AW20" i="34"/>
  <c r="AW19" i="34"/>
  <c r="AW18" i="34"/>
  <c r="AW17" i="34"/>
  <c r="AW16" i="34"/>
  <c r="AW15" i="34"/>
  <c r="AW14" i="34"/>
  <c r="AW13" i="34"/>
  <c r="AW12" i="34"/>
  <c r="AV203" i="34"/>
  <c r="AV204" i="34"/>
  <c r="AV205" i="34"/>
  <c r="AV206" i="34"/>
  <c r="AV13" i="34"/>
  <c r="AV14" i="34"/>
  <c r="AV15" i="34"/>
  <c r="AV16" i="34"/>
  <c r="AV17" i="34"/>
  <c r="AV18" i="34"/>
  <c r="AV19" i="34"/>
  <c r="AV20" i="34"/>
  <c r="AV21" i="34"/>
  <c r="AV22" i="34"/>
  <c r="AV23" i="34"/>
  <c r="AV24" i="34"/>
  <c r="AV25" i="34"/>
  <c r="AV26" i="34"/>
  <c r="AV27" i="34"/>
  <c r="AV28" i="34"/>
  <c r="AV29" i="34"/>
  <c r="AV30" i="34"/>
  <c r="AV31" i="34"/>
  <c r="AV32" i="34"/>
  <c r="AV33" i="34"/>
  <c r="AV34" i="34"/>
  <c r="AV35" i="34"/>
  <c r="AV36" i="34"/>
  <c r="AV37" i="34"/>
  <c r="AV38" i="34"/>
  <c r="AV39" i="34"/>
  <c r="AV40" i="34"/>
  <c r="AV41" i="34"/>
  <c r="AV42" i="34"/>
  <c r="AV43" i="34"/>
  <c r="AV44" i="34"/>
  <c r="AV45" i="34"/>
  <c r="AV46" i="34"/>
  <c r="AV47" i="34"/>
  <c r="AV48" i="34"/>
  <c r="AV49" i="34"/>
  <c r="AV50" i="34"/>
  <c r="AV51" i="34"/>
  <c r="AV52" i="34"/>
  <c r="AV53" i="34"/>
  <c r="AV54" i="34"/>
  <c r="AV55" i="34"/>
  <c r="AV56" i="34"/>
  <c r="AV57" i="34"/>
  <c r="AV58" i="34"/>
  <c r="AV59" i="34"/>
  <c r="AV60" i="34"/>
  <c r="AV61" i="34"/>
  <c r="AV62" i="34"/>
  <c r="AV63" i="34"/>
  <c r="AV64" i="34"/>
  <c r="AV65" i="34"/>
  <c r="AV66" i="34"/>
  <c r="AV67" i="34"/>
  <c r="AV68" i="34"/>
  <c r="AV69" i="34"/>
  <c r="AV70" i="34"/>
  <c r="AV71" i="34"/>
  <c r="AV72" i="34"/>
  <c r="AV73" i="34"/>
  <c r="AV74" i="34"/>
  <c r="AV75" i="34"/>
  <c r="AV76" i="34"/>
  <c r="AV77" i="34"/>
  <c r="AV78" i="34"/>
  <c r="AV79" i="34"/>
  <c r="AV80" i="34"/>
  <c r="AV81" i="34"/>
  <c r="AV82" i="34"/>
  <c r="AV83" i="34"/>
  <c r="AV84" i="34"/>
  <c r="AV85" i="34"/>
  <c r="AV86" i="34"/>
  <c r="AV87" i="34"/>
  <c r="AV88" i="34"/>
  <c r="AV89" i="34"/>
  <c r="AV90" i="34"/>
  <c r="AV91" i="34"/>
  <c r="AV92" i="34"/>
  <c r="AV93" i="34"/>
  <c r="AV94" i="34"/>
  <c r="AV95" i="34"/>
  <c r="AV96" i="34"/>
  <c r="AV97" i="34"/>
  <c r="AV98" i="34"/>
  <c r="AV99" i="34"/>
  <c r="AV100" i="34"/>
  <c r="AV101" i="34"/>
  <c r="AV102" i="34"/>
  <c r="AV103" i="34"/>
  <c r="AV104" i="34"/>
  <c r="AV105" i="34"/>
  <c r="AV106" i="34"/>
  <c r="AV107" i="34"/>
  <c r="AV108" i="34"/>
  <c r="AV109" i="34"/>
  <c r="AV110" i="34"/>
  <c r="AV111" i="34"/>
  <c r="AV112" i="34"/>
  <c r="AV113" i="34"/>
  <c r="AV114" i="34"/>
  <c r="AV115" i="34"/>
  <c r="AV116" i="34"/>
  <c r="AV117" i="34"/>
  <c r="AV118" i="34"/>
  <c r="AV119" i="34"/>
  <c r="AV120" i="34"/>
  <c r="AV121" i="34"/>
  <c r="AV122" i="34"/>
  <c r="AV123" i="34"/>
  <c r="AV124" i="34"/>
  <c r="AV125" i="34"/>
  <c r="AV126" i="34"/>
  <c r="AV127" i="34"/>
  <c r="AV128" i="34"/>
  <c r="AV129" i="34"/>
  <c r="AV130" i="34"/>
  <c r="AV131" i="34"/>
  <c r="AV132" i="34"/>
  <c r="AV133" i="34"/>
  <c r="AV134" i="34"/>
  <c r="AV135" i="34"/>
  <c r="AV136" i="34"/>
  <c r="AV137" i="34"/>
  <c r="AV138" i="34"/>
  <c r="AV139" i="34"/>
  <c r="AV140" i="34"/>
  <c r="AV141" i="34"/>
  <c r="AV142" i="34"/>
  <c r="AV143" i="34"/>
  <c r="AV144" i="34"/>
  <c r="AV145" i="34"/>
  <c r="AV146" i="34"/>
  <c r="AV147" i="34"/>
  <c r="AV148" i="34"/>
  <c r="AV149" i="34"/>
  <c r="AV150" i="34"/>
  <c r="AV151" i="34"/>
  <c r="AV152" i="34"/>
  <c r="AV153" i="34"/>
  <c r="AV154" i="34"/>
  <c r="AV155" i="34"/>
  <c r="AV156" i="34"/>
  <c r="AV157" i="34"/>
  <c r="AV158" i="34"/>
  <c r="AV159" i="34"/>
  <c r="AV160" i="34"/>
  <c r="AV161" i="34"/>
  <c r="AV162" i="34"/>
  <c r="AV163" i="34"/>
  <c r="AV164" i="34"/>
  <c r="AV165" i="34"/>
  <c r="AV166" i="34"/>
  <c r="AV167" i="34"/>
  <c r="AV168" i="34"/>
  <c r="AV169" i="34"/>
  <c r="AV170" i="34"/>
  <c r="AV171" i="34"/>
  <c r="AV172" i="34"/>
  <c r="AV173" i="34"/>
  <c r="AV174" i="34"/>
  <c r="AV175" i="34"/>
  <c r="AV176" i="34"/>
  <c r="AV177" i="34"/>
  <c r="AV178" i="34"/>
  <c r="AV179" i="34"/>
  <c r="AV180" i="34"/>
  <c r="AV181" i="34"/>
  <c r="AV182" i="34"/>
  <c r="AV183" i="34"/>
  <c r="AV184" i="34"/>
  <c r="AV185" i="34"/>
  <c r="AV186" i="34"/>
  <c r="AV187" i="34"/>
  <c r="AV188" i="34"/>
  <c r="AV189" i="34"/>
  <c r="AV190" i="34"/>
  <c r="AV191" i="34"/>
  <c r="AV192" i="34"/>
  <c r="AV193" i="34"/>
  <c r="AV194" i="34"/>
  <c r="AV195" i="34"/>
  <c r="AV196" i="34"/>
  <c r="AV197" i="34"/>
  <c r="AV198" i="34"/>
  <c r="AV199" i="34"/>
  <c r="AV200" i="34"/>
  <c r="AV201" i="34"/>
  <c r="AV202" i="34"/>
  <c r="AV12" i="34"/>
  <c r="AV5" i="34"/>
  <c r="CO12" i="39"/>
  <c r="CY12" i="39"/>
  <c r="DI12" i="39"/>
  <c r="DG12" i="39"/>
  <c r="DO12" i="39"/>
  <c r="DU12" i="39"/>
  <c r="DW12" i="39"/>
  <c r="DK12" i="39"/>
  <c r="CW12" i="39"/>
  <c r="DQ12" i="39"/>
  <c r="DA12" i="39"/>
  <c r="DS12" i="39"/>
  <c r="DC12" i="39"/>
  <c r="DY12" i="39"/>
  <c r="EE12" i="39"/>
  <c r="CS12" i="39"/>
  <c r="DM12" i="39"/>
  <c r="CU12" i="39"/>
  <c r="EA12" i="39"/>
  <c r="CI12" i="39"/>
  <c r="CQ12" i="39"/>
  <c r="CK12" i="39"/>
  <c r="EC12" i="39"/>
  <c r="CM12" i="39"/>
  <c r="DE12" i="39"/>
  <c r="K327" i="44" l="1"/>
  <c r="K330" i="44"/>
  <c r="K328" i="44"/>
  <c r="K326" i="44"/>
  <c r="K324" i="44"/>
  <c r="G122" i="42"/>
  <c r="G123" i="42" s="1"/>
  <c r="K159" i="44"/>
  <c r="H122" i="42"/>
  <c r="H77" i="42"/>
  <c r="M156" i="44"/>
  <c r="M157" i="44" s="1"/>
  <c r="C122" i="42"/>
  <c r="C123" i="42" s="1"/>
  <c r="C77" i="42"/>
  <c r="C351" i="42" s="1"/>
  <c r="E247" i="44" s="1"/>
  <c r="I122" i="42"/>
  <c r="I77" i="42"/>
  <c r="I351" i="42"/>
  <c r="I359" i="42" s="1"/>
  <c r="H353" i="42"/>
  <c r="I251" i="44" s="1"/>
  <c r="G77" i="42"/>
  <c r="A370" i="35"/>
  <c r="A73" i="44"/>
  <c r="A61" i="44"/>
  <c r="A37" i="44"/>
  <c r="A49" i="44"/>
  <c r="A393" i="35"/>
  <c r="A383" i="35"/>
  <c r="A373" i="35"/>
  <c r="A52" i="44"/>
  <c r="A40" i="44"/>
  <c r="A76" i="44"/>
  <c r="A64" i="44"/>
  <c r="A396" i="35"/>
  <c r="A386" i="35"/>
  <c r="A371" i="35"/>
  <c r="A74" i="44"/>
  <c r="A62" i="44"/>
  <c r="A38" i="44"/>
  <c r="A50" i="44"/>
  <c r="A394" i="35"/>
  <c r="A384" i="35"/>
  <c r="A369" i="35"/>
  <c r="A36" i="44"/>
  <c r="A60" i="44"/>
  <c r="A48" i="44"/>
  <c r="A72" i="44"/>
  <c r="A392" i="35"/>
  <c r="A382" i="35"/>
  <c r="A367" i="35"/>
  <c r="A58" i="44"/>
  <c r="A46" i="44"/>
  <c r="A70" i="44"/>
  <c r="A34" i="44"/>
  <c r="A390" i="35"/>
  <c r="A380" i="35"/>
  <c r="O227" i="35"/>
  <c r="O228" i="35" s="1"/>
  <c r="L226" i="35"/>
  <c r="C312" i="35"/>
  <c r="C60" i="44" s="1"/>
  <c r="E285" i="35"/>
  <c r="E48" i="44" s="1"/>
  <c r="E339" i="35"/>
  <c r="E72" i="44" s="1"/>
  <c r="H312" i="35"/>
  <c r="H60" i="44" s="1"/>
  <c r="C313" i="35"/>
  <c r="C61" i="44" s="1"/>
  <c r="C314" i="35"/>
  <c r="C62" i="44" s="1"/>
  <c r="E314" i="35"/>
  <c r="E62" i="44" s="1"/>
  <c r="C343" i="35"/>
  <c r="C76" i="44" s="1"/>
  <c r="C289" i="35"/>
  <c r="C52" i="44" s="1"/>
  <c r="E289" i="35"/>
  <c r="E52" i="44" s="1"/>
  <c r="E343" i="35"/>
  <c r="E76" i="44" s="1"/>
  <c r="A234" i="35"/>
  <c r="J285" i="35"/>
  <c r="J48" i="44" s="1"/>
  <c r="J339" i="35"/>
  <c r="E340" i="35"/>
  <c r="E73" i="44" s="1"/>
  <c r="E286" i="35"/>
  <c r="E49" i="44" s="1"/>
  <c r="H287" i="35"/>
  <c r="H50" i="44" s="1"/>
  <c r="H341" i="35"/>
  <c r="H74" i="44" s="1"/>
  <c r="H316" i="35"/>
  <c r="H64" i="44" s="1"/>
  <c r="H313" i="35"/>
  <c r="H61" i="44" s="1"/>
  <c r="J314" i="35"/>
  <c r="J62" i="44" s="1"/>
  <c r="J289" i="35"/>
  <c r="J52" i="44" s="1"/>
  <c r="J343" i="35"/>
  <c r="A236" i="35"/>
  <c r="J340" i="35"/>
  <c r="J286" i="35"/>
  <c r="J49" i="44" s="1"/>
  <c r="C339" i="35"/>
  <c r="C285" i="35"/>
  <c r="C48" i="44" s="1"/>
  <c r="E312" i="35"/>
  <c r="E60" i="44" s="1"/>
  <c r="H285" i="35"/>
  <c r="H48" i="44" s="1"/>
  <c r="H339" i="35"/>
  <c r="H72" i="44" s="1"/>
  <c r="C340" i="35"/>
  <c r="C73" i="44" s="1"/>
  <c r="C286" i="35"/>
  <c r="C49" i="44" s="1"/>
  <c r="C341" i="35"/>
  <c r="C74" i="44" s="1"/>
  <c r="C287" i="35"/>
  <c r="C50" i="44" s="1"/>
  <c r="E287" i="35"/>
  <c r="E50" i="44" s="1"/>
  <c r="E341" i="35"/>
  <c r="E74" i="44" s="1"/>
  <c r="C316" i="35"/>
  <c r="C64" i="44" s="1"/>
  <c r="E316" i="35"/>
  <c r="J312" i="35"/>
  <c r="J60" i="44" s="1"/>
  <c r="E313" i="35"/>
  <c r="E61" i="44" s="1"/>
  <c r="H314" i="35"/>
  <c r="H62" i="44" s="1"/>
  <c r="H289" i="35"/>
  <c r="H52" i="44" s="1"/>
  <c r="H343" i="35"/>
  <c r="H76" i="44" s="1"/>
  <c r="A238" i="35"/>
  <c r="H340" i="35"/>
  <c r="H73" i="44" s="1"/>
  <c r="H286" i="35"/>
  <c r="H49" i="44" s="1"/>
  <c r="J287" i="35"/>
  <c r="J50" i="44" s="1"/>
  <c r="J341" i="35"/>
  <c r="J316" i="35"/>
  <c r="J64" i="44" s="1"/>
  <c r="A237" i="35"/>
  <c r="J313" i="35"/>
  <c r="J61" i="44" s="1"/>
  <c r="A235" i="35"/>
  <c r="H258" i="35"/>
  <c r="H36" i="44" s="1"/>
  <c r="AX9" i="34"/>
  <c r="E259" i="35"/>
  <c r="E37" i="44" s="1"/>
  <c r="BD9" i="34"/>
  <c r="E260" i="35"/>
  <c r="E38" i="44" s="1"/>
  <c r="BK9" i="34"/>
  <c r="H262" i="35"/>
  <c r="H40" i="44" s="1"/>
  <c r="BS9" i="34"/>
  <c r="J259" i="35"/>
  <c r="J37" i="44" s="1"/>
  <c r="BF9" i="34"/>
  <c r="J260" i="35"/>
  <c r="J38" i="44" s="1"/>
  <c r="BM9" i="34"/>
  <c r="AZ9" i="34"/>
  <c r="BD6" i="34"/>
  <c r="BF8" i="34"/>
  <c r="J224" i="35" s="1"/>
  <c r="C262" i="35"/>
  <c r="C40" i="44" s="1"/>
  <c r="BQ9" i="34"/>
  <c r="C259" i="35"/>
  <c r="C37" i="44" s="1"/>
  <c r="BC9" i="34"/>
  <c r="C260" i="35"/>
  <c r="C38" i="44" s="1"/>
  <c r="BJ9" i="34"/>
  <c r="AE7" i="34"/>
  <c r="E258" i="35"/>
  <c r="E36" i="44" s="1"/>
  <c r="AW9" i="34"/>
  <c r="E262" i="35"/>
  <c r="E40" i="44" s="1"/>
  <c r="BR9" i="34"/>
  <c r="C258" i="35"/>
  <c r="C36" i="44" s="1"/>
  <c r="AV9" i="34"/>
  <c r="J258" i="35"/>
  <c r="J36" i="44" s="1"/>
  <c r="AY9" i="34"/>
  <c r="H259" i="35"/>
  <c r="H37" i="44" s="1"/>
  <c r="BE9" i="34"/>
  <c r="H260" i="35"/>
  <c r="H38" i="44" s="1"/>
  <c r="BL9" i="34"/>
  <c r="J262" i="35"/>
  <c r="BT9" i="34"/>
  <c r="AE9" i="34"/>
  <c r="BL6" i="34"/>
  <c r="A289" i="35"/>
  <c r="A316" i="35"/>
  <c r="A343" i="35"/>
  <c r="A262" i="35"/>
  <c r="A227" i="35"/>
  <c r="BO1" i="34"/>
  <c r="A260" i="35"/>
  <c r="A287" i="35"/>
  <c r="A314" i="35"/>
  <c r="A341" i="35"/>
  <c r="A225" i="35"/>
  <c r="BA1" i="34"/>
  <c r="A258" i="35"/>
  <c r="A285" i="35"/>
  <c r="A312" i="35"/>
  <c r="A339" i="35"/>
  <c r="A223" i="35"/>
  <c r="A313" i="35"/>
  <c r="A340" i="35"/>
  <c r="A259" i="35"/>
  <c r="A224" i="35"/>
  <c r="A286" i="35"/>
  <c r="AT1" i="34"/>
  <c r="A256" i="35"/>
  <c r="A221" i="35"/>
  <c r="A283" i="35"/>
  <c r="A310" i="35"/>
  <c r="A337" i="35"/>
  <c r="BV1" i="34"/>
  <c r="BH1" i="34"/>
  <c r="M224" i="35"/>
  <c r="N224" i="35"/>
  <c r="K224" i="35"/>
  <c r="K225" i="35"/>
  <c r="N225" i="35"/>
  <c r="M225" i="35"/>
  <c r="BM7" i="34"/>
  <c r="BC8" i="34"/>
  <c r="BD7" i="34"/>
  <c r="BE6" i="34"/>
  <c r="BE7" i="34"/>
  <c r="BE8" i="34"/>
  <c r="BF6" i="34"/>
  <c r="BK6" i="34"/>
  <c r="BC6" i="34"/>
  <c r="BJ7" i="34"/>
  <c r="BJ8" i="34"/>
  <c r="BR6" i="34"/>
  <c r="BS8" i="34"/>
  <c r="BS7" i="34"/>
  <c r="BL8" i="34"/>
  <c r="BL7" i="34"/>
  <c r="BQ6" i="34"/>
  <c r="BJ6" i="34"/>
  <c r="BR8" i="34"/>
  <c r="BR7" i="34"/>
  <c r="BK8" i="34"/>
  <c r="BK7" i="34"/>
  <c r="BS6" i="34"/>
  <c r="BT7" i="34"/>
  <c r="BQ7" i="34"/>
  <c r="BQ8" i="34"/>
  <c r="AY6" i="34"/>
  <c r="BM8" i="34"/>
  <c r="BT5" i="34"/>
  <c r="AZ7" i="34"/>
  <c r="BC7" i="34"/>
  <c r="BT8" i="34"/>
  <c r="AE8" i="34"/>
  <c r="BM6" i="34"/>
  <c r="BF7" i="34"/>
  <c r="BT6" i="34"/>
  <c r="BD8" i="34"/>
  <c r="AE6" i="34"/>
  <c r="AW8" i="34"/>
  <c r="AW7" i="34"/>
  <c r="AY8" i="34"/>
  <c r="AY7" i="34"/>
  <c r="AV7" i="34"/>
  <c r="AX7" i="34"/>
  <c r="AX6" i="34"/>
  <c r="AZ6" i="34"/>
  <c r="AW6" i="34"/>
  <c r="AZ8" i="34"/>
  <c r="AV8" i="34"/>
  <c r="AV6" i="34"/>
  <c r="AX8" i="34"/>
  <c r="AS206" i="34"/>
  <c r="AS5" i="34" s="1"/>
  <c r="AS205" i="34"/>
  <c r="AS204" i="34"/>
  <c r="AS203" i="34"/>
  <c r="AS202" i="34"/>
  <c r="AS201" i="34"/>
  <c r="AS200" i="34"/>
  <c r="AS199" i="34"/>
  <c r="AS198" i="34"/>
  <c r="AS197" i="34"/>
  <c r="AS196" i="34"/>
  <c r="AS195" i="34"/>
  <c r="AS194" i="34"/>
  <c r="AS193" i="34"/>
  <c r="AS192" i="34"/>
  <c r="AS191" i="34"/>
  <c r="AS190" i="34"/>
  <c r="AS189" i="34"/>
  <c r="AS188" i="34"/>
  <c r="AS187" i="34"/>
  <c r="AS186" i="34"/>
  <c r="AS185" i="34"/>
  <c r="AS184" i="34"/>
  <c r="AS183" i="34"/>
  <c r="AS182" i="34"/>
  <c r="AS181" i="34"/>
  <c r="AS180" i="34"/>
  <c r="AS179" i="34"/>
  <c r="AS178" i="34"/>
  <c r="AS177" i="34"/>
  <c r="AS176" i="34"/>
  <c r="AS175" i="34"/>
  <c r="AS174" i="34"/>
  <c r="AS173" i="34"/>
  <c r="AS172" i="34"/>
  <c r="AS171" i="34"/>
  <c r="AS170" i="34"/>
  <c r="AS169" i="34"/>
  <c r="AS168" i="34"/>
  <c r="AS167" i="34"/>
  <c r="AS166" i="34"/>
  <c r="AS165" i="34"/>
  <c r="AS164" i="34"/>
  <c r="AS163" i="34"/>
  <c r="AS162" i="34"/>
  <c r="AS161" i="34"/>
  <c r="AS160" i="34"/>
  <c r="AS159" i="34"/>
  <c r="AS158" i="34"/>
  <c r="AS157" i="34"/>
  <c r="AS156" i="34"/>
  <c r="AS155" i="34"/>
  <c r="AS154" i="34"/>
  <c r="AS153" i="34"/>
  <c r="AS152" i="34"/>
  <c r="AS151" i="34"/>
  <c r="AS150" i="34"/>
  <c r="AS149" i="34"/>
  <c r="AS148" i="34"/>
  <c r="AS147" i="34"/>
  <c r="AS146" i="34"/>
  <c r="AS145" i="34"/>
  <c r="AS144" i="34"/>
  <c r="AS143" i="34"/>
  <c r="AS142" i="34"/>
  <c r="AS141" i="34"/>
  <c r="AS140" i="34"/>
  <c r="AS139" i="34"/>
  <c r="AS138" i="34"/>
  <c r="AS137" i="34"/>
  <c r="AS136" i="34"/>
  <c r="AS135" i="34"/>
  <c r="AS134" i="34"/>
  <c r="AS133" i="34"/>
  <c r="AS132" i="34"/>
  <c r="AS131" i="34"/>
  <c r="AS130" i="34"/>
  <c r="AS129" i="34"/>
  <c r="AS128" i="34"/>
  <c r="AS127" i="34"/>
  <c r="AS126" i="34"/>
  <c r="AS125" i="34"/>
  <c r="AS124" i="34"/>
  <c r="AS123" i="34"/>
  <c r="AS122" i="34"/>
  <c r="AS121" i="34"/>
  <c r="AS120" i="34"/>
  <c r="AS119" i="34"/>
  <c r="AS118" i="34"/>
  <c r="AS117" i="34"/>
  <c r="AS116" i="34"/>
  <c r="AS115" i="34"/>
  <c r="AS114" i="34"/>
  <c r="AS113" i="34"/>
  <c r="AS112" i="34"/>
  <c r="AS111" i="34"/>
  <c r="AS110" i="34"/>
  <c r="AS109" i="34"/>
  <c r="AS108" i="34"/>
  <c r="AS107" i="34"/>
  <c r="AS106" i="34"/>
  <c r="AS105" i="34"/>
  <c r="AS104" i="34"/>
  <c r="AS103" i="34"/>
  <c r="AS102" i="34"/>
  <c r="AS101" i="34"/>
  <c r="AS100" i="34"/>
  <c r="AS99" i="34"/>
  <c r="AS98" i="34"/>
  <c r="AS97" i="34"/>
  <c r="AS96" i="34"/>
  <c r="AS95" i="34"/>
  <c r="AS94" i="34"/>
  <c r="AS93" i="34"/>
  <c r="AS92" i="34"/>
  <c r="AS91" i="34"/>
  <c r="AS90" i="34"/>
  <c r="AS89" i="34"/>
  <c r="AS88" i="34"/>
  <c r="AS87" i="34"/>
  <c r="AS86" i="34"/>
  <c r="AS85" i="34"/>
  <c r="AS84" i="34"/>
  <c r="AS83" i="34"/>
  <c r="AS82" i="34"/>
  <c r="AS81" i="34"/>
  <c r="AS80" i="34"/>
  <c r="AS79" i="34"/>
  <c r="AS78" i="34"/>
  <c r="AS77" i="34"/>
  <c r="AS76" i="34"/>
  <c r="AS75" i="34"/>
  <c r="AS74" i="34"/>
  <c r="AS73" i="34"/>
  <c r="AS72" i="34"/>
  <c r="AS71" i="34"/>
  <c r="AS70" i="34"/>
  <c r="AS69" i="34"/>
  <c r="AS68" i="34"/>
  <c r="AS67" i="34"/>
  <c r="AS66" i="34"/>
  <c r="AS65" i="34"/>
  <c r="AS64" i="34"/>
  <c r="AS63" i="34"/>
  <c r="AS62" i="34"/>
  <c r="AS61" i="34"/>
  <c r="AS60" i="34"/>
  <c r="AS59" i="34"/>
  <c r="AS58" i="34"/>
  <c r="AS57" i="34"/>
  <c r="AS56" i="34"/>
  <c r="AS55" i="34"/>
  <c r="AS54" i="34"/>
  <c r="AS53" i="34"/>
  <c r="AS52" i="34"/>
  <c r="AS51" i="34"/>
  <c r="AS50" i="34"/>
  <c r="AS49" i="34"/>
  <c r="AS48" i="34"/>
  <c r="AS47" i="34"/>
  <c r="AS46" i="34"/>
  <c r="AS45" i="34"/>
  <c r="AS44" i="34"/>
  <c r="AS43" i="34"/>
  <c r="AS42" i="34"/>
  <c r="AS41" i="34"/>
  <c r="AS40" i="34"/>
  <c r="AS39" i="34"/>
  <c r="AS38" i="34"/>
  <c r="AS37" i="34"/>
  <c r="AS36" i="34"/>
  <c r="AS35" i="34"/>
  <c r="AS34" i="34"/>
  <c r="AS33" i="34"/>
  <c r="AS32" i="34"/>
  <c r="AS31" i="34"/>
  <c r="AS30" i="34"/>
  <c r="AS29" i="34"/>
  <c r="AS28" i="34"/>
  <c r="AS27" i="34"/>
  <c r="AS26" i="34"/>
  <c r="AS25" i="34"/>
  <c r="AS24" i="34"/>
  <c r="AS23" i="34"/>
  <c r="AS22" i="34"/>
  <c r="AS21" i="34"/>
  <c r="AS20" i="34"/>
  <c r="AS19" i="34"/>
  <c r="AS18" i="34"/>
  <c r="AS17" i="34"/>
  <c r="AS16" i="34"/>
  <c r="AS15" i="34"/>
  <c r="AS14" i="34"/>
  <c r="AS13" i="34"/>
  <c r="AS12" i="34"/>
  <c r="AR206" i="34"/>
  <c r="AR205" i="34"/>
  <c r="AR204" i="34"/>
  <c r="AR203" i="34"/>
  <c r="AR202" i="34"/>
  <c r="AR201" i="34"/>
  <c r="AR200" i="34"/>
  <c r="AR199" i="34"/>
  <c r="AR198" i="34"/>
  <c r="AR197" i="34"/>
  <c r="AR196" i="34"/>
  <c r="AR195" i="34"/>
  <c r="AR194" i="34"/>
  <c r="AR193" i="34"/>
  <c r="AR192" i="34"/>
  <c r="AR191" i="34"/>
  <c r="AR190" i="34"/>
  <c r="AR189" i="34"/>
  <c r="AR188" i="34"/>
  <c r="AR187" i="34"/>
  <c r="AR186" i="34"/>
  <c r="AR185" i="34"/>
  <c r="AR184" i="34"/>
  <c r="AR183" i="34"/>
  <c r="AR182" i="34"/>
  <c r="AR181" i="34"/>
  <c r="AR180" i="34"/>
  <c r="AR179" i="34"/>
  <c r="AR178" i="34"/>
  <c r="AR177" i="34"/>
  <c r="AR176" i="34"/>
  <c r="AR175" i="34"/>
  <c r="AR174" i="34"/>
  <c r="AR173" i="34"/>
  <c r="AR172" i="34"/>
  <c r="AR171" i="34"/>
  <c r="AR170" i="34"/>
  <c r="AR169" i="34"/>
  <c r="AR168" i="34"/>
  <c r="AR167" i="34"/>
  <c r="AR166" i="34"/>
  <c r="AR165" i="34"/>
  <c r="AR164" i="34"/>
  <c r="AR163" i="34"/>
  <c r="AR162" i="34"/>
  <c r="AR161" i="34"/>
  <c r="AR160" i="34"/>
  <c r="AR159" i="34"/>
  <c r="AR158" i="34"/>
  <c r="AR157" i="34"/>
  <c r="AR156" i="34"/>
  <c r="AR155" i="34"/>
  <c r="AR154" i="34"/>
  <c r="AR153" i="34"/>
  <c r="AR152" i="34"/>
  <c r="AR151" i="34"/>
  <c r="AR150" i="34"/>
  <c r="AR149" i="34"/>
  <c r="AR148" i="34"/>
  <c r="AR147" i="34"/>
  <c r="AR146" i="34"/>
  <c r="AR145" i="34"/>
  <c r="AR144" i="34"/>
  <c r="AR143" i="34"/>
  <c r="AR142" i="34"/>
  <c r="AR141" i="34"/>
  <c r="AR140" i="34"/>
  <c r="AR139" i="34"/>
  <c r="AR138" i="34"/>
  <c r="AR137" i="34"/>
  <c r="AR136" i="34"/>
  <c r="AR135" i="34"/>
  <c r="AR134" i="34"/>
  <c r="AR133" i="34"/>
  <c r="AR132" i="34"/>
  <c r="AR131" i="34"/>
  <c r="AR130" i="34"/>
  <c r="AR129" i="34"/>
  <c r="AR128" i="34"/>
  <c r="AR127" i="34"/>
  <c r="AR126" i="34"/>
  <c r="AR125" i="34"/>
  <c r="AR124" i="34"/>
  <c r="AR123" i="34"/>
  <c r="AR122" i="34"/>
  <c r="AR121" i="34"/>
  <c r="AR120" i="34"/>
  <c r="AR119" i="34"/>
  <c r="AR118" i="34"/>
  <c r="AR117" i="34"/>
  <c r="AR116" i="34"/>
  <c r="AR115" i="34"/>
  <c r="AR114" i="34"/>
  <c r="AR113" i="34"/>
  <c r="AR112" i="34"/>
  <c r="AR111" i="34"/>
  <c r="AR110" i="34"/>
  <c r="AR109" i="34"/>
  <c r="AR108" i="34"/>
  <c r="AR107" i="34"/>
  <c r="AR106" i="34"/>
  <c r="AR105" i="34"/>
  <c r="AR104" i="34"/>
  <c r="AR103" i="34"/>
  <c r="AR102" i="34"/>
  <c r="AR101" i="34"/>
  <c r="AR100" i="34"/>
  <c r="AR99" i="34"/>
  <c r="AR98" i="34"/>
  <c r="AR97" i="34"/>
  <c r="AR96" i="34"/>
  <c r="AR95" i="34"/>
  <c r="AR94" i="34"/>
  <c r="AR93" i="34"/>
  <c r="AR92" i="34"/>
  <c r="AR91" i="34"/>
  <c r="AR90" i="34"/>
  <c r="AR89" i="34"/>
  <c r="AR88" i="34"/>
  <c r="AR87" i="34"/>
  <c r="AR86" i="34"/>
  <c r="AR85" i="34"/>
  <c r="AR84" i="34"/>
  <c r="AR83" i="34"/>
  <c r="AR82" i="34"/>
  <c r="AR81" i="34"/>
  <c r="AR80" i="34"/>
  <c r="AR79" i="34"/>
  <c r="AR78" i="34"/>
  <c r="AR77" i="34"/>
  <c r="AR76" i="34"/>
  <c r="AR75" i="34"/>
  <c r="AR74" i="34"/>
  <c r="AR73" i="34"/>
  <c r="AR72" i="34"/>
  <c r="AR71" i="34"/>
  <c r="AR70" i="34"/>
  <c r="AR69" i="34"/>
  <c r="AR68" i="34"/>
  <c r="AR67" i="34"/>
  <c r="AR66" i="34"/>
  <c r="AR65" i="34"/>
  <c r="AR64" i="34"/>
  <c r="AR63" i="34"/>
  <c r="AR62" i="34"/>
  <c r="AR61" i="34"/>
  <c r="AR60" i="34"/>
  <c r="AR59" i="34"/>
  <c r="AR58" i="34"/>
  <c r="AR57" i="34"/>
  <c r="AR56" i="34"/>
  <c r="AR55" i="34"/>
  <c r="AR54" i="34"/>
  <c r="AR53" i="34"/>
  <c r="AR52" i="34"/>
  <c r="AR51" i="34"/>
  <c r="AR50" i="34"/>
  <c r="AR49" i="34"/>
  <c r="AR48" i="34"/>
  <c r="AR47" i="34"/>
  <c r="AR46" i="34"/>
  <c r="AR45" i="34"/>
  <c r="AR44" i="34"/>
  <c r="AR43" i="34"/>
  <c r="AR42" i="34"/>
  <c r="AR41" i="34"/>
  <c r="AR40" i="34"/>
  <c r="AR39" i="34"/>
  <c r="AR38" i="34"/>
  <c r="AR37" i="34"/>
  <c r="AR36" i="34"/>
  <c r="AR35" i="34"/>
  <c r="AR34" i="34"/>
  <c r="AR33" i="34"/>
  <c r="AR32" i="34"/>
  <c r="AR31" i="34"/>
  <c r="AR30" i="34"/>
  <c r="AR29" i="34"/>
  <c r="AR28" i="34"/>
  <c r="AR27" i="34"/>
  <c r="AR26" i="34"/>
  <c r="AR25" i="34"/>
  <c r="AR24" i="34"/>
  <c r="AR23" i="34"/>
  <c r="AR22" i="34"/>
  <c r="AR21" i="34"/>
  <c r="AR20" i="34"/>
  <c r="AR19" i="34"/>
  <c r="AR18" i="34"/>
  <c r="AR17" i="34"/>
  <c r="AR16" i="34"/>
  <c r="AR15" i="34"/>
  <c r="AR14" i="34"/>
  <c r="AR13" i="34"/>
  <c r="AR12" i="34"/>
  <c r="AQ206" i="34"/>
  <c r="AQ5" i="34" s="1"/>
  <c r="AQ205" i="34"/>
  <c r="AQ204" i="34"/>
  <c r="AQ203" i="34"/>
  <c r="AQ202" i="34"/>
  <c r="AQ201" i="34"/>
  <c r="AQ200" i="34"/>
  <c r="AQ199" i="34"/>
  <c r="AQ198" i="34"/>
  <c r="AQ197" i="34"/>
  <c r="AQ196" i="34"/>
  <c r="AQ195" i="34"/>
  <c r="AQ194" i="34"/>
  <c r="AQ193" i="34"/>
  <c r="AQ192" i="34"/>
  <c r="AQ191" i="34"/>
  <c r="AQ190" i="34"/>
  <c r="AQ189" i="34"/>
  <c r="AQ188" i="34"/>
  <c r="AQ187" i="34"/>
  <c r="AQ186" i="34"/>
  <c r="AQ185" i="34"/>
  <c r="AQ184" i="34"/>
  <c r="AQ183" i="34"/>
  <c r="AQ182" i="34"/>
  <c r="AQ181" i="34"/>
  <c r="AQ180" i="34"/>
  <c r="AQ179" i="34"/>
  <c r="AQ178" i="34"/>
  <c r="AQ177" i="34"/>
  <c r="AQ176" i="34"/>
  <c r="AQ175" i="34"/>
  <c r="AQ174" i="34"/>
  <c r="AQ173" i="34"/>
  <c r="AQ172" i="34"/>
  <c r="AQ171" i="34"/>
  <c r="AQ170" i="34"/>
  <c r="AQ169" i="34"/>
  <c r="AQ168" i="34"/>
  <c r="AQ167" i="34"/>
  <c r="AQ166" i="34"/>
  <c r="AQ165" i="34"/>
  <c r="AQ164" i="34"/>
  <c r="AQ163" i="34"/>
  <c r="AQ162" i="34"/>
  <c r="AQ161" i="34"/>
  <c r="AQ160" i="34"/>
  <c r="AQ159" i="34"/>
  <c r="AQ158" i="34"/>
  <c r="AQ157" i="34"/>
  <c r="AQ156" i="34"/>
  <c r="AQ155" i="34"/>
  <c r="AQ154" i="34"/>
  <c r="AQ153" i="34"/>
  <c r="AQ152" i="34"/>
  <c r="AQ151" i="34"/>
  <c r="AQ150" i="34"/>
  <c r="AQ149" i="34"/>
  <c r="AQ148" i="34"/>
  <c r="AQ147" i="34"/>
  <c r="AQ146" i="34"/>
  <c r="AQ145" i="34"/>
  <c r="AQ144" i="34"/>
  <c r="AQ143" i="34"/>
  <c r="AQ142" i="34"/>
  <c r="AQ141" i="34"/>
  <c r="AQ140" i="34"/>
  <c r="AQ139" i="34"/>
  <c r="AQ138" i="34"/>
  <c r="AQ137" i="34"/>
  <c r="AQ136" i="34"/>
  <c r="AQ135" i="34"/>
  <c r="AQ134" i="34"/>
  <c r="AQ133" i="34"/>
  <c r="AQ132" i="34"/>
  <c r="AQ131" i="34"/>
  <c r="AQ130" i="34"/>
  <c r="AQ129" i="34"/>
  <c r="AQ128" i="34"/>
  <c r="AQ127" i="34"/>
  <c r="AQ126" i="34"/>
  <c r="AQ125" i="34"/>
  <c r="AQ124" i="34"/>
  <c r="AQ123" i="34"/>
  <c r="AQ122" i="34"/>
  <c r="AQ121" i="34"/>
  <c r="AQ120" i="34"/>
  <c r="AQ119" i="34"/>
  <c r="AQ118" i="34"/>
  <c r="AQ117" i="34"/>
  <c r="AQ116" i="34"/>
  <c r="AQ115" i="34"/>
  <c r="AQ114" i="34"/>
  <c r="AQ113" i="34"/>
  <c r="AQ112" i="34"/>
  <c r="AQ111" i="34"/>
  <c r="AQ110" i="34"/>
  <c r="AQ109" i="34"/>
  <c r="AQ108" i="34"/>
  <c r="AQ107" i="34"/>
  <c r="AQ106" i="34"/>
  <c r="AQ105" i="34"/>
  <c r="AQ104" i="34"/>
  <c r="AQ103" i="34"/>
  <c r="AQ102" i="34"/>
  <c r="AQ101" i="34"/>
  <c r="AQ100" i="34"/>
  <c r="AQ99" i="34"/>
  <c r="AQ98" i="34"/>
  <c r="AQ97" i="34"/>
  <c r="AQ96" i="34"/>
  <c r="AQ95" i="34"/>
  <c r="AQ94" i="34"/>
  <c r="AQ93" i="34"/>
  <c r="AQ92" i="34"/>
  <c r="AQ91" i="34"/>
  <c r="AQ90" i="34"/>
  <c r="AQ89" i="34"/>
  <c r="AQ88" i="34"/>
  <c r="AQ87" i="34"/>
  <c r="AQ86" i="34"/>
  <c r="AQ85" i="34"/>
  <c r="AQ84" i="34"/>
  <c r="AQ83" i="34"/>
  <c r="AQ82" i="34"/>
  <c r="AQ81" i="34"/>
  <c r="AQ80" i="34"/>
  <c r="AQ79" i="34"/>
  <c r="AQ78" i="34"/>
  <c r="AQ77" i="34"/>
  <c r="AQ76" i="34"/>
  <c r="AQ75" i="34"/>
  <c r="AQ74" i="34"/>
  <c r="AQ73" i="34"/>
  <c r="AQ72" i="34"/>
  <c r="AQ71" i="34"/>
  <c r="AQ70" i="34"/>
  <c r="AQ69" i="34"/>
  <c r="AQ68" i="34"/>
  <c r="AQ67" i="34"/>
  <c r="AQ66" i="34"/>
  <c r="AQ65" i="34"/>
  <c r="AQ64" i="34"/>
  <c r="AQ63" i="34"/>
  <c r="AQ62" i="34"/>
  <c r="AQ61" i="34"/>
  <c r="AQ60" i="34"/>
  <c r="AQ59" i="34"/>
  <c r="AQ58" i="34"/>
  <c r="AQ57" i="34"/>
  <c r="AQ56" i="34"/>
  <c r="AQ55" i="34"/>
  <c r="AQ54" i="34"/>
  <c r="AQ53" i="34"/>
  <c r="AQ52" i="34"/>
  <c r="AQ51" i="34"/>
  <c r="AQ50" i="34"/>
  <c r="AQ49" i="34"/>
  <c r="AQ48" i="34"/>
  <c r="AQ47" i="34"/>
  <c r="AQ46" i="34"/>
  <c r="AQ45" i="34"/>
  <c r="AQ44" i="34"/>
  <c r="AQ43" i="34"/>
  <c r="AQ42" i="34"/>
  <c r="AQ41" i="34"/>
  <c r="AQ40" i="34"/>
  <c r="AQ39" i="34"/>
  <c r="AQ38" i="34"/>
  <c r="AQ37" i="34"/>
  <c r="AQ36" i="34"/>
  <c r="AQ35" i="34"/>
  <c r="AQ34" i="34"/>
  <c r="AQ33" i="34"/>
  <c r="AQ32" i="34"/>
  <c r="AQ31" i="34"/>
  <c r="AQ30" i="34"/>
  <c r="AQ29" i="34"/>
  <c r="AQ28" i="34"/>
  <c r="AQ27" i="34"/>
  <c r="AQ26" i="34"/>
  <c r="AQ25" i="34"/>
  <c r="AQ24" i="34"/>
  <c r="AQ23" i="34"/>
  <c r="AQ22" i="34"/>
  <c r="AQ21" i="34"/>
  <c r="AQ20" i="34"/>
  <c r="AQ19" i="34"/>
  <c r="AQ18" i="34"/>
  <c r="AQ17" i="34"/>
  <c r="AQ16" i="34"/>
  <c r="AQ15" i="34"/>
  <c r="AQ14" i="34"/>
  <c r="AQ13" i="34"/>
  <c r="AQ12" i="34"/>
  <c r="AP206" i="34"/>
  <c r="AP5" i="34" s="1"/>
  <c r="AP205" i="34"/>
  <c r="AP204" i="34"/>
  <c r="AP203" i="34"/>
  <c r="AP202" i="34"/>
  <c r="AP201" i="34"/>
  <c r="AP200" i="34"/>
  <c r="AP199" i="34"/>
  <c r="AP198" i="34"/>
  <c r="AP197" i="34"/>
  <c r="AP196" i="34"/>
  <c r="AP195" i="34"/>
  <c r="AP194" i="34"/>
  <c r="AP193" i="34"/>
  <c r="AP192" i="34"/>
  <c r="AP191" i="34"/>
  <c r="AP190" i="34"/>
  <c r="AP189" i="34"/>
  <c r="AP188" i="34"/>
  <c r="AP187" i="34"/>
  <c r="AP186" i="34"/>
  <c r="AP185" i="34"/>
  <c r="AP184" i="34"/>
  <c r="AP183" i="34"/>
  <c r="AP182" i="34"/>
  <c r="AP181" i="34"/>
  <c r="AP180" i="34"/>
  <c r="AP179" i="34"/>
  <c r="AP178" i="34"/>
  <c r="AP177" i="34"/>
  <c r="AP176" i="34"/>
  <c r="AP175" i="34"/>
  <c r="AP174" i="34"/>
  <c r="AP173" i="34"/>
  <c r="AP172" i="34"/>
  <c r="AP171" i="34"/>
  <c r="AP170" i="34"/>
  <c r="AP169" i="34"/>
  <c r="AP168" i="34"/>
  <c r="AP167" i="34"/>
  <c r="AP166" i="34"/>
  <c r="AP165" i="34"/>
  <c r="AP164" i="34"/>
  <c r="AP163" i="34"/>
  <c r="AP162" i="34"/>
  <c r="AP161" i="34"/>
  <c r="AP160" i="34"/>
  <c r="AP159" i="34"/>
  <c r="AP158" i="34"/>
  <c r="AP157" i="34"/>
  <c r="AP156" i="34"/>
  <c r="AP155" i="34"/>
  <c r="AP154" i="34"/>
  <c r="AP153" i="34"/>
  <c r="AP152" i="34"/>
  <c r="AP151" i="34"/>
  <c r="AP150" i="34"/>
  <c r="AP149" i="34"/>
  <c r="AP148" i="34"/>
  <c r="AP147" i="34"/>
  <c r="AP146" i="34"/>
  <c r="AP145" i="34"/>
  <c r="AP144" i="34"/>
  <c r="AP143" i="34"/>
  <c r="AP142" i="34"/>
  <c r="AP141" i="34"/>
  <c r="AP140" i="34"/>
  <c r="AP139" i="34"/>
  <c r="AP138" i="34"/>
  <c r="AP137" i="34"/>
  <c r="AP136" i="34"/>
  <c r="AP135" i="34"/>
  <c r="AP134" i="34"/>
  <c r="AP133" i="34"/>
  <c r="AP132" i="34"/>
  <c r="AP131" i="34"/>
  <c r="AP130" i="34"/>
  <c r="AP129" i="34"/>
  <c r="AP128" i="34"/>
  <c r="AP127" i="34"/>
  <c r="AP126" i="34"/>
  <c r="AP125" i="34"/>
  <c r="AP124" i="34"/>
  <c r="AP123" i="34"/>
  <c r="AP122" i="34"/>
  <c r="AP121" i="34"/>
  <c r="AP120" i="34"/>
  <c r="AP119" i="34"/>
  <c r="AP118" i="34"/>
  <c r="AP117" i="34"/>
  <c r="AP116" i="34"/>
  <c r="AP115" i="34"/>
  <c r="AP114" i="34"/>
  <c r="AP113" i="34"/>
  <c r="AP112" i="34"/>
  <c r="AP111" i="34"/>
  <c r="AP110" i="34"/>
  <c r="AP109" i="34"/>
  <c r="AP108" i="34"/>
  <c r="AP107" i="34"/>
  <c r="AP106" i="34"/>
  <c r="AP105" i="34"/>
  <c r="AP104" i="34"/>
  <c r="AP103" i="34"/>
  <c r="AP102" i="34"/>
  <c r="AP101" i="34"/>
  <c r="AP100" i="34"/>
  <c r="AP99" i="34"/>
  <c r="AP98" i="34"/>
  <c r="AP97" i="34"/>
  <c r="AP96" i="34"/>
  <c r="AP95" i="34"/>
  <c r="AP94" i="34"/>
  <c r="AP93" i="34"/>
  <c r="AP92" i="34"/>
  <c r="AP91" i="34"/>
  <c r="AP90" i="34"/>
  <c r="AP89" i="34"/>
  <c r="AP88" i="34"/>
  <c r="AP87" i="34"/>
  <c r="AP86" i="34"/>
  <c r="AP85" i="34"/>
  <c r="AP84" i="34"/>
  <c r="AP83" i="34"/>
  <c r="AP82" i="34"/>
  <c r="AP81" i="34"/>
  <c r="AP80" i="34"/>
  <c r="AP79" i="34"/>
  <c r="AP78" i="34"/>
  <c r="AP77" i="34"/>
  <c r="AP76" i="34"/>
  <c r="AP75" i="34"/>
  <c r="AP74" i="34"/>
  <c r="AP73" i="34"/>
  <c r="AP72" i="34"/>
  <c r="AP71" i="34"/>
  <c r="AP70" i="34"/>
  <c r="AP69" i="34"/>
  <c r="AP68" i="34"/>
  <c r="AP67" i="34"/>
  <c r="AP66" i="34"/>
  <c r="AP65" i="34"/>
  <c r="AP64" i="34"/>
  <c r="AP63" i="34"/>
  <c r="AP62" i="34"/>
  <c r="AP61" i="34"/>
  <c r="AP60" i="34"/>
  <c r="AP59" i="34"/>
  <c r="AP58" i="34"/>
  <c r="AP57" i="34"/>
  <c r="AP56" i="34"/>
  <c r="AP55" i="34"/>
  <c r="AP54" i="34"/>
  <c r="AP53" i="34"/>
  <c r="AP52" i="34"/>
  <c r="AP51" i="34"/>
  <c r="AP50" i="34"/>
  <c r="AP49" i="34"/>
  <c r="AP48" i="34"/>
  <c r="AP47" i="34"/>
  <c r="AP46" i="34"/>
  <c r="AP45" i="34"/>
  <c r="AP44" i="34"/>
  <c r="AP43" i="34"/>
  <c r="AP42" i="34"/>
  <c r="AP41" i="34"/>
  <c r="AP40" i="34"/>
  <c r="AP39" i="34"/>
  <c r="AP38" i="34"/>
  <c r="AP37" i="34"/>
  <c r="AP36" i="34"/>
  <c r="AP35" i="34"/>
  <c r="AP34" i="34"/>
  <c r="AP33" i="34"/>
  <c r="AP32" i="34"/>
  <c r="AP31" i="34"/>
  <c r="AP30" i="34"/>
  <c r="AP29" i="34"/>
  <c r="AP28" i="34"/>
  <c r="AP27" i="34"/>
  <c r="AP26" i="34"/>
  <c r="AP25" i="34"/>
  <c r="AP24" i="34"/>
  <c r="AP23" i="34"/>
  <c r="AP22" i="34"/>
  <c r="AP21" i="34"/>
  <c r="AP20" i="34"/>
  <c r="AP19" i="34"/>
  <c r="AP18" i="34"/>
  <c r="AP17" i="34"/>
  <c r="AP16" i="34"/>
  <c r="AP15" i="34"/>
  <c r="AP14" i="34"/>
  <c r="AP13" i="34"/>
  <c r="AP12" i="34"/>
  <c r="AO203" i="34"/>
  <c r="AO204" i="34"/>
  <c r="AO205" i="34"/>
  <c r="AO206" i="34"/>
  <c r="AO5" i="34" s="1"/>
  <c r="AO13" i="34"/>
  <c r="AO14" i="34"/>
  <c r="AO15" i="34"/>
  <c r="AO16" i="34"/>
  <c r="AO17" i="34"/>
  <c r="AO18" i="34"/>
  <c r="AO19" i="34"/>
  <c r="AO20" i="34"/>
  <c r="AO21" i="34"/>
  <c r="AO22" i="34"/>
  <c r="AO23" i="34"/>
  <c r="AO24" i="34"/>
  <c r="AO25" i="34"/>
  <c r="AO26" i="34"/>
  <c r="AO27" i="34"/>
  <c r="AO28" i="34"/>
  <c r="AO29" i="34"/>
  <c r="AO30" i="34"/>
  <c r="AO31" i="34"/>
  <c r="AO32" i="34"/>
  <c r="AO33" i="34"/>
  <c r="AO34" i="34"/>
  <c r="AO35" i="34"/>
  <c r="AO36" i="34"/>
  <c r="AO37" i="34"/>
  <c r="AO38" i="34"/>
  <c r="AO39" i="34"/>
  <c r="AO40" i="34"/>
  <c r="AO41" i="34"/>
  <c r="AO42" i="34"/>
  <c r="AO43" i="34"/>
  <c r="AO44" i="34"/>
  <c r="AO45" i="34"/>
  <c r="AO46" i="34"/>
  <c r="AO47" i="34"/>
  <c r="AO48" i="34"/>
  <c r="AO49" i="34"/>
  <c r="AO50" i="34"/>
  <c r="AO51" i="34"/>
  <c r="AO52" i="34"/>
  <c r="AO53" i="34"/>
  <c r="AO54" i="34"/>
  <c r="AO55" i="34"/>
  <c r="AO56" i="34"/>
  <c r="AO57" i="34"/>
  <c r="AO58" i="34"/>
  <c r="AO59" i="34"/>
  <c r="AO60" i="34"/>
  <c r="AO61" i="34"/>
  <c r="AO62" i="34"/>
  <c r="AO63" i="34"/>
  <c r="AO64" i="34"/>
  <c r="AO65" i="34"/>
  <c r="AO66" i="34"/>
  <c r="AO67" i="34"/>
  <c r="AO68" i="34"/>
  <c r="AO69" i="34"/>
  <c r="AO70" i="34"/>
  <c r="AO71" i="34"/>
  <c r="AO72" i="34"/>
  <c r="AO73" i="34"/>
  <c r="AO74" i="34"/>
  <c r="AO75" i="34"/>
  <c r="AO76" i="34"/>
  <c r="AO77" i="34"/>
  <c r="AO78" i="34"/>
  <c r="AO79" i="34"/>
  <c r="AO80" i="34"/>
  <c r="AO81" i="34"/>
  <c r="AO82" i="34"/>
  <c r="AO83" i="34"/>
  <c r="AO84" i="34"/>
  <c r="AO85" i="34"/>
  <c r="AO86" i="34"/>
  <c r="AO87" i="34"/>
  <c r="AO88" i="34"/>
  <c r="AO89" i="34"/>
  <c r="AO90" i="34"/>
  <c r="AO91" i="34"/>
  <c r="AO92" i="34"/>
  <c r="AO93" i="34"/>
  <c r="AO94" i="34"/>
  <c r="AO95" i="34"/>
  <c r="AO96" i="34"/>
  <c r="AO97" i="34"/>
  <c r="AO98" i="34"/>
  <c r="AO99" i="34"/>
  <c r="AO100" i="34"/>
  <c r="AO101" i="34"/>
  <c r="AO102" i="34"/>
  <c r="AO103" i="34"/>
  <c r="AO104" i="34"/>
  <c r="AO105" i="34"/>
  <c r="AO106" i="34"/>
  <c r="AO107" i="34"/>
  <c r="AO108" i="34"/>
  <c r="AO109" i="34"/>
  <c r="AO110" i="34"/>
  <c r="AO111" i="34"/>
  <c r="AO112" i="34"/>
  <c r="AO113" i="34"/>
  <c r="AO114" i="34"/>
  <c r="AO115" i="34"/>
  <c r="AO116" i="34"/>
  <c r="AO117" i="34"/>
  <c r="AO118" i="34"/>
  <c r="AO119" i="34"/>
  <c r="AO120" i="34"/>
  <c r="AO121" i="34"/>
  <c r="AO122" i="34"/>
  <c r="AO123" i="34"/>
  <c r="AO124" i="34"/>
  <c r="AO125" i="34"/>
  <c r="AO126" i="34"/>
  <c r="AO127" i="34"/>
  <c r="AO128" i="34"/>
  <c r="AO129" i="34"/>
  <c r="AO130" i="34"/>
  <c r="AO131" i="34"/>
  <c r="AO132" i="34"/>
  <c r="AO133" i="34"/>
  <c r="AO134" i="34"/>
  <c r="AO135" i="34"/>
  <c r="AO136" i="34"/>
  <c r="AO137" i="34"/>
  <c r="AO138" i="34"/>
  <c r="AO139" i="34"/>
  <c r="AO140" i="34"/>
  <c r="AO141" i="34"/>
  <c r="AO142" i="34"/>
  <c r="AO143" i="34"/>
  <c r="AO144" i="34"/>
  <c r="AO145" i="34"/>
  <c r="AO146" i="34"/>
  <c r="AO147" i="34"/>
  <c r="AO148" i="34"/>
  <c r="AO149" i="34"/>
  <c r="AO150" i="34"/>
  <c r="AO151" i="34"/>
  <c r="AO152" i="34"/>
  <c r="AO153" i="34"/>
  <c r="AO154" i="34"/>
  <c r="AO155" i="34"/>
  <c r="AO156" i="34"/>
  <c r="AO157" i="34"/>
  <c r="AO158" i="34"/>
  <c r="AO159" i="34"/>
  <c r="AO160" i="34"/>
  <c r="AO161" i="34"/>
  <c r="AO162" i="34"/>
  <c r="AO163" i="34"/>
  <c r="AO164" i="34"/>
  <c r="AO165" i="34"/>
  <c r="AO166" i="34"/>
  <c r="AO167" i="34"/>
  <c r="AO168" i="34"/>
  <c r="AO169" i="34"/>
  <c r="AO170" i="34"/>
  <c r="AO171" i="34"/>
  <c r="AO172" i="34"/>
  <c r="AO173" i="34"/>
  <c r="AO174" i="34"/>
  <c r="AO175" i="34"/>
  <c r="AO176" i="34"/>
  <c r="AO177" i="34"/>
  <c r="AO178" i="34"/>
  <c r="AO179" i="34"/>
  <c r="AO180" i="34"/>
  <c r="AO181" i="34"/>
  <c r="AO182" i="34"/>
  <c r="AO183" i="34"/>
  <c r="AO184" i="34"/>
  <c r="AO185" i="34"/>
  <c r="AO186" i="34"/>
  <c r="AO187" i="34"/>
  <c r="AO188" i="34"/>
  <c r="AO189" i="34"/>
  <c r="AO190" i="34"/>
  <c r="AO191" i="34"/>
  <c r="AO192" i="34"/>
  <c r="AO193" i="34"/>
  <c r="AO194" i="34"/>
  <c r="AO195" i="34"/>
  <c r="AO196" i="34"/>
  <c r="AO197" i="34"/>
  <c r="AO198" i="34"/>
  <c r="AO199" i="34"/>
  <c r="AO200" i="34"/>
  <c r="AO201" i="34"/>
  <c r="AO202" i="34"/>
  <c r="AO12" i="34"/>
  <c r="Y13" i="34"/>
  <c r="Y14" i="34"/>
  <c r="Y15" i="34"/>
  <c r="Y16" i="34"/>
  <c r="Y17" i="34"/>
  <c r="Y18" i="34"/>
  <c r="Y19" i="34"/>
  <c r="Y20" i="34"/>
  <c r="Y21" i="34"/>
  <c r="Y22" i="34"/>
  <c r="Y23" i="34"/>
  <c r="Y24" i="34"/>
  <c r="Y25" i="34"/>
  <c r="Y26" i="34"/>
  <c r="Y27" i="34"/>
  <c r="Y28" i="34"/>
  <c r="Y29" i="34"/>
  <c r="Y30" i="34"/>
  <c r="Y31" i="34"/>
  <c r="Y32" i="34"/>
  <c r="Y33" i="34"/>
  <c r="Y34" i="34"/>
  <c r="Y35" i="34"/>
  <c r="Y36" i="34"/>
  <c r="Y37" i="34"/>
  <c r="Y38" i="34"/>
  <c r="Y39" i="34"/>
  <c r="Y40" i="34"/>
  <c r="Y41" i="34"/>
  <c r="Y42" i="34"/>
  <c r="Y43" i="34"/>
  <c r="Y44" i="34"/>
  <c r="Y45" i="34"/>
  <c r="Y46" i="34"/>
  <c r="Y47" i="34"/>
  <c r="Y48" i="34"/>
  <c r="Y49" i="34"/>
  <c r="Y50" i="34"/>
  <c r="Y51" i="34"/>
  <c r="Y52" i="34"/>
  <c r="Y53" i="34"/>
  <c r="Y54" i="34"/>
  <c r="Y55" i="34"/>
  <c r="Y56" i="34"/>
  <c r="Y57" i="34"/>
  <c r="Y58" i="34"/>
  <c r="Y59" i="34"/>
  <c r="Y60" i="34"/>
  <c r="Y61" i="34"/>
  <c r="Y62" i="34"/>
  <c r="Y63" i="34"/>
  <c r="Y64" i="34"/>
  <c r="Y65" i="34"/>
  <c r="Y66" i="34"/>
  <c r="Y67" i="34"/>
  <c r="Y68" i="34"/>
  <c r="Y69" i="34"/>
  <c r="Y70" i="34"/>
  <c r="Y71" i="34"/>
  <c r="Y72" i="34"/>
  <c r="Y73" i="34"/>
  <c r="Y74" i="34"/>
  <c r="Y75" i="34"/>
  <c r="Y76" i="34"/>
  <c r="Y77" i="34"/>
  <c r="Y78" i="34"/>
  <c r="Y79" i="34"/>
  <c r="Y80" i="34"/>
  <c r="Y81" i="34"/>
  <c r="Y82" i="34"/>
  <c r="Y83" i="34"/>
  <c r="Y84" i="34"/>
  <c r="Y85" i="34"/>
  <c r="Y86" i="34"/>
  <c r="Y87" i="34"/>
  <c r="Y88" i="34"/>
  <c r="Y89" i="34"/>
  <c r="Y90" i="34"/>
  <c r="Y91" i="34"/>
  <c r="Y92" i="34"/>
  <c r="Y93" i="34"/>
  <c r="Y94" i="34"/>
  <c r="Y95" i="34"/>
  <c r="Y96" i="34"/>
  <c r="Y97" i="34"/>
  <c r="Y98" i="34"/>
  <c r="Y99" i="34"/>
  <c r="Y100" i="34"/>
  <c r="Y101" i="34"/>
  <c r="Y102" i="34"/>
  <c r="Y103" i="34"/>
  <c r="Y104" i="34"/>
  <c r="Y105" i="34"/>
  <c r="Y106" i="34"/>
  <c r="Y107" i="34"/>
  <c r="Y108" i="34"/>
  <c r="Y109" i="34"/>
  <c r="Y110" i="34"/>
  <c r="Y111" i="34"/>
  <c r="Y112" i="34"/>
  <c r="Y113" i="34"/>
  <c r="Y114" i="34"/>
  <c r="Y115" i="34"/>
  <c r="Y116" i="34"/>
  <c r="Y117" i="34"/>
  <c r="Y118" i="34"/>
  <c r="Y119" i="34"/>
  <c r="Y120" i="34"/>
  <c r="Y121" i="34"/>
  <c r="Y122" i="34"/>
  <c r="Y123" i="34"/>
  <c r="Y124" i="34"/>
  <c r="Y125" i="34"/>
  <c r="Y126" i="34"/>
  <c r="Y127" i="34"/>
  <c r="Y128" i="34"/>
  <c r="Y129" i="34"/>
  <c r="Y130" i="34"/>
  <c r="Y131" i="34"/>
  <c r="Y132" i="34"/>
  <c r="Y133" i="34"/>
  <c r="Y134" i="34"/>
  <c r="Y135" i="34"/>
  <c r="Y136" i="34"/>
  <c r="Y137" i="34"/>
  <c r="Y138" i="34"/>
  <c r="Y139" i="34"/>
  <c r="Y140" i="34"/>
  <c r="Y141" i="34"/>
  <c r="Y142" i="34"/>
  <c r="Y143" i="34"/>
  <c r="Y144" i="34"/>
  <c r="Y145" i="34"/>
  <c r="Y146" i="34"/>
  <c r="Y147" i="34"/>
  <c r="Y148" i="34"/>
  <c r="Y149" i="34"/>
  <c r="Y150" i="34"/>
  <c r="Y151" i="34"/>
  <c r="Y152" i="34"/>
  <c r="Y153" i="34"/>
  <c r="Y154" i="34"/>
  <c r="Y155" i="34"/>
  <c r="Y156" i="34"/>
  <c r="Y157" i="34"/>
  <c r="Y158" i="34"/>
  <c r="Y159" i="34"/>
  <c r="Y160" i="34"/>
  <c r="Y161" i="34"/>
  <c r="Y162" i="34"/>
  <c r="Y163" i="34"/>
  <c r="Y164" i="34"/>
  <c r="Y165" i="34"/>
  <c r="Y166" i="34"/>
  <c r="Y167" i="34"/>
  <c r="Y168" i="34"/>
  <c r="Y169" i="34"/>
  <c r="Y170" i="34"/>
  <c r="Y171" i="34"/>
  <c r="Y172" i="34"/>
  <c r="Y173" i="34"/>
  <c r="Y174" i="34"/>
  <c r="Y175" i="34"/>
  <c r="Y176" i="34"/>
  <c r="Y177" i="34"/>
  <c r="Y178" i="34"/>
  <c r="Y179" i="34"/>
  <c r="Y180" i="34"/>
  <c r="Y181" i="34"/>
  <c r="Y182" i="34"/>
  <c r="Y183" i="34"/>
  <c r="Y184" i="34"/>
  <c r="Y185" i="34"/>
  <c r="Y186" i="34"/>
  <c r="Y187" i="34"/>
  <c r="Y188" i="34"/>
  <c r="Y189" i="34"/>
  <c r="Y190" i="34"/>
  <c r="Y191" i="34"/>
  <c r="Y192" i="34"/>
  <c r="Y193" i="34"/>
  <c r="Y194" i="34"/>
  <c r="Y195" i="34"/>
  <c r="Y196" i="34"/>
  <c r="Y197" i="34"/>
  <c r="Y198" i="34"/>
  <c r="Y199" i="34"/>
  <c r="Y200" i="34"/>
  <c r="Y201" i="34"/>
  <c r="Y202" i="34"/>
  <c r="Y203" i="34"/>
  <c r="Y204" i="34"/>
  <c r="Y205" i="34"/>
  <c r="Y206" i="34"/>
  <c r="Y5" i="34" s="1"/>
  <c r="Y12" i="34"/>
  <c r="X206" i="34"/>
  <c r="X205" i="34"/>
  <c r="AN205" i="34" s="1"/>
  <c r="X204" i="34"/>
  <c r="AN204" i="34" s="1"/>
  <c r="X203" i="34"/>
  <c r="AN203" i="34" s="1"/>
  <c r="X202" i="34"/>
  <c r="AN202" i="34" s="1"/>
  <c r="X201" i="34"/>
  <c r="AN201" i="34" s="1"/>
  <c r="X200" i="34"/>
  <c r="AN200" i="34" s="1"/>
  <c r="X199" i="34"/>
  <c r="AN199" i="34" s="1"/>
  <c r="X198" i="34"/>
  <c r="AN198" i="34" s="1"/>
  <c r="X197" i="34"/>
  <c r="AN197" i="34" s="1"/>
  <c r="X196" i="34"/>
  <c r="AN196" i="34" s="1"/>
  <c r="X195" i="34"/>
  <c r="AN195" i="34" s="1"/>
  <c r="X194" i="34"/>
  <c r="AN194" i="34" s="1"/>
  <c r="X193" i="34"/>
  <c r="AN193" i="34" s="1"/>
  <c r="X192" i="34"/>
  <c r="AN192" i="34" s="1"/>
  <c r="X191" i="34"/>
  <c r="AN191" i="34" s="1"/>
  <c r="X190" i="34"/>
  <c r="AN190" i="34" s="1"/>
  <c r="X189" i="34"/>
  <c r="AN189" i="34" s="1"/>
  <c r="X188" i="34"/>
  <c r="AN188" i="34" s="1"/>
  <c r="X187" i="34"/>
  <c r="AN187" i="34" s="1"/>
  <c r="X186" i="34"/>
  <c r="AN186" i="34" s="1"/>
  <c r="X185" i="34"/>
  <c r="AN185" i="34" s="1"/>
  <c r="X184" i="34"/>
  <c r="AN184" i="34" s="1"/>
  <c r="X183" i="34"/>
  <c r="AN183" i="34" s="1"/>
  <c r="X182" i="34"/>
  <c r="AN182" i="34" s="1"/>
  <c r="X181" i="34"/>
  <c r="AN181" i="34" s="1"/>
  <c r="X180" i="34"/>
  <c r="AN180" i="34" s="1"/>
  <c r="X179" i="34"/>
  <c r="AN179" i="34" s="1"/>
  <c r="X178" i="34"/>
  <c r="AN178" i="34" s="1"/>
  <c r="X177" i="34"/>
  <c r="AN177" i="34" s="1"/>
  <c r="X176" i="34"/>
  <c r="AN176" i="34" s="1"/>
  <c r="X175" i="34"/>
  <c r="AN175" i="34" s="1"/>
  <c r="X174" i="34"/>
  <c r="AN174" i="34" s="1"/>
  <c r="X173" i="34"/>
  <c r="AN173" i="34" s="1"/>
  <c r="X172" i="34"/>
  <c r="AN172" i="34" s="1"/>
  <c r="X171" i="34"/>
  <c r="AN171" i="34" s="1"/>
  <c r="X170" i="34"/>
  <c r="AN170" i="34" s="1"/>
  <c r="X169" i="34"/>
  <c r="AN169" i="34" s="1"/>
  <c r="X168" i="34"/>
  <c r="AN168" i="34" s="1"/>
  <c r="X167" i="34"/>
  <c r="AN167" i="34" s="1"/>
  <c r="X166" i="34"/>
  <c r="AN166" i="34" s="1"/>
  <c r="X165" i="34"/>
  <c r="AN165" i="34" s="1"/>
  <c r="X164" i="34"/>
  <c r="AN164" i="34" s="1"/>
  <c r="X163" i="34"/>
  <c r="AN163" i="34" s="1"/>
  <c r="X162" i="34"/>
  <c r="AN162" i="34" s="1"/>
  <c r="X161" i="34"/>
  <c r="AN161" i="34" s="1"/>
  <c r="X160" i="34"/>
  <c r="AN160" i="34" s="1"/>
  <c r="X159" i="34"/>
  <c r="AN159" i="34" s="1"/>
  <c r="X158" i="34"/>
  <c r="AN158" i="34" s="1"/>
  <c r="X157" i="34"/>
  <c r="AN157" i="34" s="1"/>
  <c r="X156" i="34"/>
  <c r="AN156" i="34" s="1"/>
  <c r="X155" i="34"/>
  <c r="AN155" i="34" s="1"/>
  <c r="X154" i="34"/>
  <c r="AN154" i="34" s="1"/>
  <c r="X153" i="34"/>
  <c r="AN153" i="34" s="1"/>
  <c r="X152" i="34"/>
  <c r="AN152" i="34" s="1"/>
  <c r="X151" i="34"/>
  <c r="AN151" i="34" s="1"/>
  <c r="X150" i="34"/>
  <c r="AN150" i="34" s="1"/>
  <c r="X149" i="34"/>
  <c r="AN149" i="34" s="1"/>
  <c r="X148" i="34"/>
  <c r="AN148" i="34" s="1"/>
  <c r="X147" i="34"/>
  <c r="AN147" i="34" s="1"/>
  <c r="X146" i="34"/>
  <c r="AN146" i="34" s="1"/>
  <c r="X145" i="34"/>
  <c r="AN145" i="34" s="1"/>
  <c r="X144" i="34"/>
  <c r="AN144" i="34" s="1"/>
  <c r="X143" i="34"/>
  <c r="AN143" i="34" s="1"/>
  <c r="X142" i="34"/>
  <c r="AN142" i="34" s="1"/>
  <c r="X141" i="34"/>
  <c r="AN141" i="34" s="1"/>
  <c r="X140" i="34"/>
  <c r="AN140" i="34" s="1"/>
  <c r="X139" i="34"/>
  <c r="AN139" i="34" s="1"/>
  <c r="X138" i="34"/>
  <c r="AN138" i="34" s="1"/>
  <c r="X137" i="34"/>
  <c r="AN137" i="34" s="1"/>
  <c r="X136" i="34"/>
  <c r="AN136" i="34" s="1"/>
  <c r="X135" i="34"/>
  <c r="AN135" i="34" s="1"/>
  <c r="X134" i="34"/>
  <c r="AN134" i="34" s="1"/>
  <c r="X133" i="34"/>
  <c r="AN133" i="34" s="1"/>
  <c r="X132" i="34"/>
  <c r="AN132" i="34" s="1"/>
  <c r="X131" i="34"/>
  <c r="AN131" i="34" s="1"/>
  <c r="X130" i="34"/>
  <c r="AN130" i="34" s="1"/>
  <c r="X129" i="34"/>
  <c r="AN129" i="34" s="1"/>
  <c r="X128" i="34"/>
  <c r="AN128" i="34" s="1"/>
  <c r="X127" i="34"/>
  <c r="AN127" i="34" s="1"/>
  <c r="X126" i="34"/>
  <c r="AN126" i="34" s="1"/>
  <c r="X125" i="34"/>
  <c r="AN125" i="34" s="1"/>
  <c r="X124" i="34"/>
  <c r="AN124" i="34" s="1"/>
  <c r="X123" i="34"/>
  <c r="AN123" i="34" s="1"/>
  <c r="X122" i="34"/>
  <c r="AN122" i="34" s="1"/>
  <c r="X121" i="34"/>
  <c r="AN121" i="34" s="1"/>
  <c r="X120" i="34"/>
  <c r="AN120" i="34" s="1"/>
  <c r="X119" i="34"/>
  <c r="AN119" i="34" s="1"/>
  <c r="X118" i="34"/>
  <c r="AN118" i="34" s="1"/>
  <c r="X117" i="34"/>
  <c r="AN117" i="34" s="1"/>
  <c r="X116" i="34"/>
  <c r="AN116" i="34" s="1"/>
  <c r="X115" i="34"/>
  <c r="AN115" i="34" s="1"/>
  <c r="X114" i="34"/>
  <c r="AN114" i="34" s="1"/>
  <c r="X113" i="34"/>
  <c r="AN113" i="34" s="1"/>
  <c r="X112" i="34"/>
  <c r="AN112" i="34" s="1"/>
  <c r="X111" i="34"/>
  <c r="AN111" i="34" s="1"/>
  <c r="X110" i="34"/>
  <c r="AN110" i="34" s="1"/>
  <c r="X109" i="34"/>
  <c r="AN109" i="34" s="1"/>
  <c r="X108" i="34"/>
  <c r="AN108" i="34" s="1"/>
  <c r="X107" i="34"/>
  <c r="AN107" i="34" s="1"/>
  <c r="X106" i="34"/>
  <c r="AN106" i="34" s="1"/>
  <c r="X105" i="34"/>
  <c r="AN105" i="34" s="1"/>
  <c r="X104" i="34"/>
  <c r="AN104" i="34" s="1"/>
  <c r="X103" i="34"/>
  <c r="AN103" i="34" s="1"/>
  <c r="X102" i="34"/>
  <c r="AN102" i="34" s="1"/>
  <c r="X101" i="34"/>
  <c r="AN101" i="34" s="1"/>
  <c r="X100" i="34"/>
  <c r="AN100" i="34" s="1"/>
  <c r="X99" i="34"/>
  <c r="AN99" i="34" s="1"/>
  <c r="X98" i="34"/>
  <c r="AN98" i="34" s="1"/>
  <c r="X97" i="34"/>
  <c r="AN97" i="34" s="1"/>
  <c r="X96" i="34"/>
  <c r="AN96" i="34" s="1"/>
  <c r="X95" i="34"/>
  <c r="AN95" i="34" s="1"/>
  <c r="X94" i="34"/>
  <c r="AN94" i="34" s="1"/>
  <c r="X93" i="34"/>
  <c r="AN93" i="34" s="1"/>
  <c r="X92" i="34"/>
  <c r="AN92" i="34" s="1"/>
  <c r="X91" i="34"/>
  <c r="AN91" i="34" s="1"/>
  <c r="X90" i="34"/>
  <c r="AN90" i="34" s="1"/>
  <c r="X89" i="34"/>
  <c r="AN89" i="34" s="1"/>
  <c r="X88" i="34"/>
  <c r="AN88" i="34" s="1"/>
  <c r="X87" i="34"/>
  <c r="AN87" i="34" s="1"/>
  <c r="X86" i="34"/>
  <c r="AN86" i="34" s="1"/>
  <c r="X85" i="34"/>
  <c r="AN85" i="34" s="1"/>
  <c r="X84" i="34"/>
  <c r="AN84" i="34" s="1"/>
  <c r="X83" i="34"/>
  <c r="AN83" i="34" s="1"/>
  <c r="X82" i="34"/>
  <c r="AN82" i="34" s="1"/>
  <c r="X81" i="34"/>
  <c r="AN81" i="34" s="1"/>
  <c r="X80" i="34"/>
  <c r="AN80" i="34" s="1"/>
  <c r="X79" i="34"/>
  <c r="AN79" i="34" s="1"/>
  <c r="X78" i="34"/>
  <c r="AN78" i="34" s="1"/>
  <c r="X77" i="34"/>
  <c r="AN77" i="34" s="1"/>
  <c r="X76" i="34"/>
  <c r="AN76" i="34" s="1"/>
  <c r="X75" i="34"/>
  <c r="AN75" i="34" s="1"/>
  <c r="X74" i="34"/>
  <c r="AN74" i="34" s="1"/>
  <c r="X73" i="34"/>
  <c r="AN73" i="34" s="1"/>
  <c r="X72" i="34"/>
  <c r="AN72" i="34" s="1"/>
  <c r="X71" i="34"/>
  <c r="AN71" i="34" s="1"/>
  <c r="X70" i="34"/>
  <c r="AN70" i="34" s="1"/>
  <c r="X69" i="34"/>
  <c r="AN69" i="34" s="1"/>
  <c r="X68" i="34"/>
  <c r="AN68" i="34" s="1"/>
  <c r="X67" i="34"/>
  <c r="AN67" i="34" s="1"/>
  <c r="X66" i="34"/>
  <c r="AN66" i="34" s="1"/>
  <c r="X65" i="34"/>
  <c r="AN65" i="34" s="1"/>
  <c r="X64" i="34"/>
  <c r="AN64" i="34" s="1"/>
  <c r="X63" i="34"/>
  <c r="AN63" i="34" s="1"/>
  <c r="X62" i="34"/>
  <c r="AN62" i="34" s="1"/>
  <c r="X61" i="34"/>
  <c r="AN61" i="34" s="1"/>
  <c r="X60" i="34"/>
  <c r="AN60" i="34" s="1"/>
  <c r="X59" i="34"/>
  <c r="AN59" i="34" s="1"/>
  <c r="X58" i="34"/>
  <c r="AN58" i="34" s="1"/>
  <c r="X57" i="34"/>
  <c r="AN57" i="34" s="1"/>
  <c r="X56" i="34"/>
  <c r="AN56" i="34" s="1"/>
  <c r="X55" i="34"/>
  <c r="AN55" i="34" s="1"/>
  <c r="X54" i="34"/>
  <c r="AN54" i="34" s="1"/>
  <c r="X53" i="34"/>
  <c r="AN53" i="34" s="1"/>
  <c r="X52" i="34"/>
  <c r="AN52" i="34" s="1"/>
  <c r="X51" i="34"/>
  <c r="AN51" i="34" s="1"/>
  <c r="X50" i="34"/>
  <c r="AN50" i="34" s="1"/>
  <c r="X49" i="34"/>
  <c r="AN49" i="34" s="1"/>
  <c r="X48" i="34"/>
  <c r="AN48" i="34" s="1"/>
  <c r="X47" i="34"/>
  <c r="AN47" i="34" s="1"/>
  <c r="X46" i="34"/>
  <c r="AN46" i="34" s="1"/>
  <c r="X45" i="34"/>
  <c r="AN45" i="34" s="1"/>
  <c r="X44" i="34"/>
  <c r="AN44" i="34" s="1"/>
  <c r="X43" i="34"/>
  <c r="AN43" i="34" s="1"/>
  <c r="X42" i="34"/>
  <c r="AN42" i="34" s="1"/>
  <c r="X41" i="34"/>
  <c r="AN41" i="34" s="1"/>
  <c r="X40" i="34"/>
  <c r="AN40" i="34" s="1"/>
  <c r="X39" i="34"/>
  <c r="AN39" i="34" s="1"/>
  <c r="X38" i="34"/>
  <c r="AN38" i="34" s="1"/>
  <c r="X37" i="34"/>
  <c r="AN37" i="34" s="1"/>
  <c r="X36" i="34"/>
  <c r="AN36" i="34" s="1"/>
  <c r="X35" i="34"/>
  <c r="AN35" i="34" s="1"/>
  <c r="X34" i="34"/>
  <c r="AN34" i="34" s="1"/>
  <c r="X33" i="34"/>
  <c r="AN33" i="34" s="1"/>
  <c r="X32" i="34"/>
  <c r="AN32" i="34" s="1"/>
  <c r="X31" i="34"/>
  <c r="AN31" i="34" s="1"/>
  <c r="X30" i="34"/>
  <c r="AN30" i="34" s="1"/>
  <c r="X29" i="34"/>
  <c r="AN29" i="34" s="1"/>
  <c r="X28" i="34"/>
  <c r="AN28" i="34" s="1"/>
  <c r="X27" i="34"/>
  <c r="AN27" i="34" s="1"/>
  <c r="X26" i="34"/>
  <c r="AN26" i="34" s="1"/>
  <c r="X25" i="34"/>
  <c r="AN25" i="34" s="1"/>
  <c r="X24" i="34"/>
  <c r="AN24" i="34" s="1"/>
  <c r="X23" i="34"/>
  <c r="AN23" i="34" s="1"/>
  <c r="X22" i="34"/>
  <c r="AN22" i="34" s="1"/>
  <c r="X21" i="34"/>
  <c r="AN21" i="34" s="1"/>
  <c r="X20" i="34"/>
  <c r="AN20" i="34" s="1"/>
  <c r="X19" i="34"/>
  <c r="AN19" i="34" s="1"/>
  <c r="X18" i="34"/>
  <c r="AN18" i="34" s="1"/>
  <c r="X17" i="34"/>
  <c r="AN17" i="34" s="1"/>
  <c r="X16" i="34"/>
  <c r="AN16" i="34" s="1"/>
  <c r="X15" i="34"/>
  <c r="AN15" i="34" s="1"/>
  <c r="X14" i="34"/>
  <c r="AN14" i="34" s="1"/>
  <c r="X13" i="34"/>
  <c r="AN13" i="34" s="1"/>
  <c r="X12" i="34"/>
  <c r="AN12" i="34" s="1"/>
  <c r="W206" i="34"/>
  <c r="W5" i="34" s="1"/>
  <c r="W205" i="34"/>
  <c r="W204" i="34"/>
  <c r="W203" i="34"/>
  <c r="W202" i="34"/>
  <c r="W201" i="34"/>
  <c r="W200" i="34"/>
  <c r="W199" i="34"/>
  <c r="W198" i="34"/>
  <c r="W197" i="34"/>
  <c r="W196" i="34"/>
  <c r="W195" i="34"/>
  <c r="W194" i="34"/>
  <c r="W193" i="34"/>
  <c r="W192" i="34"/>
  <c r="W191" i="34"/>
  <c r="W190" i="34"/>
  <c r="W189" i="34"/>
  <c r="W188" i="34"/>
  <c r="W187" i="34"/>
  <c r="W186" i="34"/>
  <c r="W185" i="34"/>
  <c r="W184" i="34"/>
  <c r="W183" i="34"/>
  <c r="W182" i="34"/>
  <c r="W181" i="34"/>
  <c r="W180" i="34"/>
  <c r="W179" i="34"/>
  <c r="W178" i="34"/>
  <c r="W177" i="34"/>
  <c r="W176" i="34"/>
  <c r="W175" i="34"/>
  <c r="W174" i="34"/>
  <c r="W173" i="34"/>
  <c r="W172" i="34"/>
  <c r="W171" i="34"/>
  <c r="W170" i="34"/>
  <c r="W169" i="34"/>
  <c r="W168" i="34"/>
  <c r="W167" i="34"/>
  <c r="W166" i="34"/>
  <c r="W165" i="34"/>
  <c r="W164" i="34"/>
  <c r="W163" i="34"/>
  <c r="W162" i="34"/>
  <c r="W161" i="34"/>
  <c r="W160" i="34"/>
  <c r="W159" i="34"/>
  <c r="W158" i="34"/>
  <c r="W157" i="34"/>
  <c r="W156" i="34"/>
  <c r="W155" i="34"/>
  <c r="W154" i="34"/>
  <c r="W153" i="34"/>
  <c r="W152" i="34"/>
  <c r="W151" i="34"/>
  <c r="W150" i="34"/>
  <c r="W149" i="34"/>
  <c r="W148" i="34"/>
  <c r="W147" i="34"/>
  <c r="W146" i="34"/>
  <c r="W145" i="34"/>
  <c r="W144" i="34"/>
  <c r="W143" i="34"/>
  <c r="W142" i="34"/>
  <c r="W141" i="34"/>
  <c r="W140" i="34"/>
  <c r="W139" i="34"/>
  <c r="W138" i="34"/>
  <c r="W137" i="34"/>
  <c r="W136" i="34"/>
  <c r="W135" i="34"/>
  <c r="W134" i="34"/>
  <c r="W133" i="34"/>
  <c r="W132" i="34"/>
  <c r="W131" i="34"/>
  <c r="W130" i="34"/>
  <c r="W129" i="34"/>
  <c r="W128" i="34"/>
  <c r="W127" i="34"/>
  <c r="W126" i="34"/>
  <c r="W125" i="34"/>
  <c r="W124" i="34"/>
  <c r="W123" i="34"/>
  <c r="W122" i="34"/>
  <c r="W121" i="34"/>
  <c r="W120" i="34"/>
  <c r="W119" i="34"/>
  <c r="W118" i="34"/>
  <c r="W117" i="34"/>
  <c r="W116" i="34"/>
  <c r="W115" i="34"/>
  <c r="W114" i="34"/>
  <c r="W113" i="34"/>
  <c r="W112" i="34"/>
  <c r="W111" i="34"/>
  <c r="W110" i="34"/>
  <c r="W109" i="34"/>
  <c r="W108" i="34"/>
  <c r="W107" i="34"/>
  <c r="W106" i="34"/>
  <c r="W105" i="34"/>
  <c r="W104" i="34"/>
  <c r="W103" i="34"/>
  <c r="W102" i="34"/>
  <c r="W101" i="34"/>
  <c r="W100" i="34"/>
  <c r="W99" i="34"/>
  <c r="W98" i="34"/>
  <c r="W97" i="34"/>
  <c r="W96" i="34"/>
  <c r="W95" i="34"/>
  <c r="W94" i="34"/>
  <c r="W93" i="34"/>
  <c r="W92" i="34"/>
  <c r="W91" i="34"/>
  <c r="W90" i="34"/>
  <c r="W89" i="34"/>
  <c r="W88" i="34"/>
  <c r="W87" i="34"/>
  <c r="W86" i="34"/>
  <c r="W85" i="34"/>
  <c r="W84" i="34"/>
  <c r="W83" i="34"/>
  <c r="W82" i="34"/>
  <c r="W81" i="34"/>
  <c r="W80" i="34"/>
  <c r="W79" i="34"/>
  <c r="W78" i="34"/>
  <c r="W77" i="34"/>
  <c r="W76" i="34"/>
  <c r="W75" i="34"/>
  <c r="W74" i="34"/>
  <c r="W73" i="34"/>
  <c r="W72" i="34"/>
  <c r="W71" i="34"/>
  <c r="W70" i="34"/>
  <c r="W69" i="34"/>
  <c r="W68" i="34"/>
  <c r="W67" i="34"/>
  <c r="W66" i="34"/>
  <c r="W65" i="34"/>
  <c r="W64" i="34"/>
  <c r="W63" i="34"/>
  <c r="W62" i="34"/>
  <c r="W61" i="34"/>
  <c r="W60" i="34"/>
  <c r="W59" i="34"/>
  <c r="W58" i="34"/>
  <c r="W57" i="34"/>
  <c r="W56" i="34"/>
  <c r="W55" i="34"/>
  <c r="W54" i="34"/>
  <c r="W53" i="34"/>
  <c r="W52" i="34"/>
  <c r="W51" i="34"/>
  <c r="W50" i="34"/>
  <c r="W49" i="34"/>
  <c r="W48" i="34"/>
  <c r="W47" i="34"/>
  <c r="W46" i="34"/>
  <c r="W45" i="34"/>
  <c r="W44" i="34"/>
  <c r="W43" i="34"/>
  <c r="W42" i="34"/>
  <c r="W41" i="34"/>
  <c r="W40" i="34"/>
  <c r="W39" i="34"/>
  <c r="W38" i="34"/>
  <c r="W37" i="34"/>
  <c r="W36" i="34"/>
  <c r="W35" i="34"/>
  <c r="W34" i="34"/>
  <c r="W33" i="34"/>
  <c r="W32" i="34"/>
  <c r="W31" i="34"/>
  <c r="W30" i="34"/>
  <c r="W29" i="34"/>
  <c r="W28" i="34"/>
  <c r="W27" i="34"/>
  <c r="W26" i="34"/>
  <c r="W25" i="34"/>
  <c r="W24" i="34"/>
  <c r="W23" i="34"/>
  <c r="W22" i="34"/>
  <c r="W21" i="34"/>
  <c r="W20" i="34"/>
  <c r="W19" i="34"/>
  <c r="W18" i="34"/>
  <c r="W17" i="34"/>
  <c r="W16" i="34"/>
  <c r="W15" i="34"/>
  <c r="W14" i="34"/>
  <c r="W13" i="34"/>
  <c r="W12" i="34"/>
  <c r="V206" i="34"/>
  <c r="V5" i="34" s="1"/>
  <c r="V205" i="34"/>
  <c r="V204" i="34"/>
  <c r="V203" i="34"/>
  <c r="V202" i="34"/>
  <c r="V201" i="34"/>
  <c r="V200" i="34"/>
  <c r="V199" i="34"/>
  <c r="V198" i="34"/>
  <c r="V197" i="34"/>
  <c r="V196" i="34"/>
  <c r="V195" i="34"/>
  <c r="V194" i="34"/>
  <c r="V193" i="34"/>
  <c r="V192" i="34"/>
  <c r="V191" i="34"/>
  <c r="V190" i="34"/>
  <c r="V189" i="34"/>
  <c r="V188" i="34"/>
  <c r="V187" i="34"/>
  <c r="V186" i="34"/>
  <c r="V185" i="34"/>
  <c r="V184" i="34"/>
  <c r="V183" i="34"/>
  <c r="V182" i="34"/>
  <c r="V181" i="34"/>
  <c r="V180" i="34"/>
  <c r="V179" i="34"/>
  <c r="V178" i="34"/>
  <c r="V177" i="34"/>
  <c r="V176" i="34"/>
  <c r="V175" i="34"/>
  <c r="V174" i="34"/>
  <c r="V173" i="34"/>
  <c r="V172" i="34"/>
  <c r="V171" i="34"/>
  <c r="V170" i="34"/>
  <c r="V169" i="34"/>
  <c r="V168" i="34"/>
  <c r="V167" i="34"/>
  <c r="V166" i="34"/>
  <c r="V165" i="34"/>
  <c r="V164" i="34"/>
  <c r="V163" i="34"/>
  <c r="V162" i="34"/>
  <c r="V161" i="34"/>
  <c r="V160" i="34"/>
  <c r="V159" i="34"/>
  <c r="V158" i="34"/>
  <c r="V157" i="34"/>
  <c r="V156" i="34"/>
  <c r="V155" i="34"/>
  <c r="V154" i="34"/>
  <c r="V153" i="34"/>
  <c r="V152" i="34"/>
  <c r="V151" i="34"/>
  <c r="V150" i="34"/>
  <c r="V149" i="34"/>
  <c r="V148" i="34"/>
  <c r="V147" i="34"/>
  <c r="V146" i="34"/>
  <c r="V145" i="34"/>
  <c r="V144" i="34"/>
  <c r="V143" i="34"/>
  <c r="V142" i="34"/>
  <c r="V141" i="34"/>
  <c r="V140" i="34"/>
  <c r="V139" i="34"/>
  <c r="V138" i="34"/>
  <c r="V137" i="34"/>
  <c r="V136" i="34"/>
  <c r="V135" i="34"/>
  <c r="V134" i="34"/>
  <c r="V133" i="34"/>
  <c r="V132" i="34"/>
  <c r="V131" i="34"/>
  <c r="V130" i="34"/>
  <c r="V129" i="34"/>
  <c r="V128" i="34"/>
  <c r="V127" i="34"/>
  <c r="V126" i="34"/>
  <c r="V125" i="34"/>
  <c r="V124" i="34"/>
  <c r="V123" i="34"/>
  <c r="V122" i="34"/>
  <c r="V121" i="34"/>
  <c r="V120" i="34"/>
  <c r="V119" i="34"/>
  <c r="V118" i="34"/>
  <c r="V117" i="34"/>
  <c r="V116" i="34"/>
  <c r="V115" i="34"/>
  <c r="V114" i="34"/>
  <c r="V113" i="34"/>
  <c r="V112" i="34"/>
  <c r="V111" i="34"/>
  <c r="V110" i="34"/>
  <c r="V109" i="34"/>
  <c r="V108" i="34"/>
  <c r="V107" i="34"/>
  <c r="V106" i="34"/>
  <c r="V105" i="34"/>
  <c r="V104" i="34"/>
  <c r="V103" i="34"/>
  <c r="V102" i="34"/>
  <c r="V101" i="34"/>
  <c r="V100" i="34"/>
  <c r="V99" i="34"/>
  <c r="V98" i="34"/>
  <c r="V97" i="34"/>
  <c r="V96" i="34"/>
  <c r="V95" i="34"/>
  <c r="V94" i="34"/>
  <c r="V93" i="34"/>
  <c r="V92" i="34"/>
  <c r="V91" i="34"/>
  <c r="V90" i="34"/>
  <c r="V89" i="34"/>
  <c r="V88" i="34"/>
  <c r="V87" i="34"/>
  <c r="V86" i="34"/>
  <c r="V85" i="34"/>
  <c r="V84" i="34"/>
  <c r="V83" i="34"/>
  <c r="V82" i="34"/>
  <c r="V81" i="34"/>
  <c r="V80" i="34"/>
  <c r="V79" i="34"/>
  <c r="V78" i="34"/>
  <c r="V77" i="34"/>
  <c r="V76" i="34"/>
  <c r="V75" i="34"/>
  <c r="V74" i="34"/>
  <c r="V73" i="34"/>
  <c r="V72" i="34"/>
  <c r="V71" i="34"/>
  <c r="V70" i="34"/>
  <c r="V69" i="34"/>
  <c r="V68" i="34"/>
  <c r="V67" i="34"/>
  <c r="V66" i="34"/>
  <c r="V65" i="34"/>
  <c r="V64" i="34"/>
  <c r="V63" i="34"/>
  <c r="V62" i="34"/>
  <c r="V61" i="34"/>
  <c r="V60" i="34"/>
  <c r="V59" i="34"/>
  <c r="V58" i="34"/>
  <c r="V57" i="34"/>
  <c r="V56" i="34"/>
  <c r="V55" i="34"/>
  <c r="V54" i="34"/>
  <c r="V53" i="34"/>
  <c r="V52" i="34"/>
  <c r="V51" i="34"/>
  <c r="V50" i="34"/>
  <c r="V49" i="34"/>
  <c r="V48" i="34"/>
  <c r="V47" i="34"/>
  <c r="V46" i="34"/>
  <c r="V45" i="34"/>
  <c r="V44" i="34"/>
  <c r="V43" i="34"/>
  <c r="V42" i="34"/>
  <c r="V41" i="34"/>
  <c r="V40" i="34"/>
  <c r="V39" i="34"/>
  <c r="V38" i="34"/>
  <c r="V37" i="34"/>
  <c r="V36" i="34"/>
  <c r="V35" i="34"/>
  <c r="V34" i="34"/>
  <c r="V33" i="34"/>
  <c r="V32" i="34"/>
  <c r="V31" i="34"/>
  <c r="V30" i="34"/>
  <c r="V29" i="34"/>
  <c r="V28" i="34"/>
  <c r="V27" i="34"/>
  <c r="V26" i="34"/>
  <c r="V25" i="34"/>
  <c r="V24" i="34"/>
  <c r="V23" i="34"/>
  <c r="V22" i="34"/>
  <c r="V21" i="34"/>
  <c r="V20" i="34"/>
  <c r="V19" i="34"/>
  <c r="V18" i="34"/>
  <c r="V17" i="34"/>
  <c r="V16" i="34"/>
  <c r="V15" i="34"/>
  <c r="V14" i="34"/>
  <c r="V13" i="34"/>
  <c r="V12" i="34"/>
  <c r="U203" i="34"/>
  <c r="U204" i="34"/>
  <c r="U205" i="34"/>
  <c r="U206" i="34"/>
  <c r="U13" i="34"/>
  <c r="U14" i="34"/>
  <c r="U15" i="34"/>
  <c r="U16" i="34"/>
  <c r="U17" i="34"/>
  <c r="U18" i="34"/>
  <c r="U19" i="34"/>
  <c r="U20" i="34"/>
  <c r="U21" i="34"/>
  <c r="U22" i="34"/>
  <c r="U23" i="34"/>
  <c r="U24" i="34"/>
  <c r="U25" i="34"/>
  <c r="U26" i="34"/>
  <c r="U27" i="34"/>
  <c r="U28" i="34"/>
  <c r="U29" i="34"/>
  <c r="U30" i="34"/>
  <c r="U31" i="34"/>
  <c r="U32" i="34"/>
  <c r="U33" i="34"/>
  <c r="U34" i="34"/>
  <c r="U35" i="34"/>
  <c r="U36" i="34"/>
  <c r="U37" i="34"/>
  <c r="U38" i="34"/>
  <c r="U39" i="34"/>
  <c r="U40" i="34"/>
  <c r="U41" i="34"/>
  <c r="U42" i="34"/>
  <c r="U43" i="34"/>
  <c r="U44" i="34"/>
  <c r="U45" i="34"/>
  <c r="U46" i="34"/>
  <c r="U47" i="34"/>
  <c r="U48" i="34"/>
  <c r="U49" i="34"/>
  <c r="U50" i="34"/>
  <c r="U51" i="34"/>
  <c r="U52" i="34"/>
  <c r="U53" i="34"/>
  <c r="U54" i="34"/>
  <c r="U55" i="34"/>
  <c r="U56" i="34"/>
  <c r="U57" i="34"/>
  <c r="U58" i="34"/>
  <c r="U59" i="34"/>
  <c r="U60" i="34"/>
  <c r="U61" i="34"/>
  <c r="U62" i="34"/>
  <c r="U63" i="34"/>
  <c r="U64" i="34"/>
  <c r="U65" i="34"/>
  <c r="U66" i="34"/>
  <c r="U67" i="34"/>
  <c r="U68" i="34"/>
  <c r="U69" i="34"/>
  <c r="U70" i="34"/>
  <c r="U71" i="34"/>
  <c r="U72" i="34"/>
  <c r="U73" i="34"/>
  <c r="U74" i="34"/>
  <c r="U75" i="34"/>
  <c r="U76" i="34"/>
  <c r="U77" i="34"/>
  <c r="U78" i="34"/>
  <c r="U79" i="34"/>
  <c r="U80" i="34"/>
  <c r="U81" i="34"/>
  <c r="U82" i="34"/>
  <c r="U83" i="34"/>
  <c r="U84" i="34"/>
  <c r="U85" i="34"/>
  <c r="U86" i="34"/>
  <c r="U87" i="34"/>
  <c r="U88" i="34"/>
  <c r="U89" i="34"/>
  <c r="U90" i="34"/>
  <c r="U91" i="34"/>
  <c r="U92" i="34"/>
  <c r="U93" i="34"/>
  <c r="U94" i="34"/>
  <c r="U95" i="34"/>
  <c r="U96" i="34"/>
  <c r="U97" i="34"/>
  <c r="U98" i="34"/>
  <c r="U99" i="34"/>
  <c r="U100" i="34"/>
  <c r="U101" i="34"/>
  <c r="U102" i="34"/>
  <c r="U103" i="34"/>
  <c r="U104" i="34"/>
  <c r="U105" i="34"/>
  <c r="U106" i="34"/>
  <c r="U107" i="34"/>
  <c r="U108" i="34"/>
  <c r="U109" i="34"/>
  <c r="U110" i="34"/>
  <c r="U111" i="34"/>
  <c r="U112" i="34"/>
  <c r="U113" i="34"/>
  <c r="U114" i="34"/>
  <c r="U115" i="34"/>
  <c r="U116" i="34"/>
  <c r="U117" i="34"/>
  <c r="U118" i="34"/>
  <c r="U119" i="34"/>
  <c r="U120" i="34"/>
  <c r="U121" i="34"/>
  <c r="U122" i="34"/>
  <c r="U123" i="34"/>
  <c r="U124" i="34"/>
  <c r="U125" i="34"/>
  <c r="U126" i="34"/>
  <c r="U127" i="34"/>
  <c r="U128" i="34"/>
  <c r="U129" i="34"/>
  <c r="U130" i="34"/>
  <c r="U131" i="34"/>
  <c r="U132" i="34"/>
  <c r="U133" i="34"/>
  <c r="U134" i="34"/>
  <c r="U135" i="34"/>
  <c r="U136" i="34"/>
  <c r="U137" i="34"/>
  <c r="U138" i="34"/>
  <c r="U139" i="34"/>
  <c r="U140" i="34"/>
  <c r="U141" i="34"/>
  <c r="U142" i="34"/>
  <c r="U143" i="34"/>
  <c r="U144" i="34"/>
  <c r="U145" i="34"/>
  <c r="U146" i="34"/>
  <c r="U147" i="34"/>
  <c r="U148" i="34"/>
  <c r="U149" i="34"/>
  <c r="U150" i="34"/>
  <c r="U151" i="34"/>
  <c r="U152" i="34"/>
  <c r="U153" i="34"/>
  <c r="U154" i="34"/>
  <c r="U155" i="34"/>
  <c r="U156" i="34"/>
  <c r="U157" i="34"/>
  <c r="U158" i="34"/>
  <c r="U159" i="34"/>
  <c r="U160" i="34"/>
  <c r="U161" i="34"/>
  <c r="U162" i="34"/>
  <c r="U163" i="34"/>
  <c r="U164" i="34"/>
  <c r="U165" i="34"/>
  <c r="U166" i="34"/>
  <c r="U167" i="34"/>
  <c r="U168" i="34"/>
  <c r="U169" i="34"/>
  <c r="U170" i="34"/>
  <c r="U171" i="34"/>
  <c r="U172" i="34"/>
  <c r="U173" i="34"/>
  <c r="U174" i="34"/>
  <c r="U175" i="34"/>
  <c r="U176" i="34"/>
  <c r="U177" i="34"/>
  <c r="U178" i="34"/>
  <c r="U179" i="34"/>
  <c r="U180" i="34"/>
  <c r="U181" i="34"/>
  <c r="U182" i="34"/>
  <c r="U183" i="34"/>
  <c r="U184" i="34"/>
  <c r="U185" i="34"/>
  <c r="U186" i="34"/>
  <c r="U187" i="34"/>
  <c r="U188" i="34"/>
  <c r="U189" i="34"/>
  <c r="U190" i="34"/>
  <c r="U191" i="34"/>
  <c r="U192" i="34"/>
  <c r="U193" i="34"/>
  <c r="U194" i="34"/>
  <c r="U195" i="34"/>
  <c r="U196" i="34"/>
  <c r="U197" i="34"/>
  <c r="U198" i="34"/>
  <c r="U199" i="34"/>
  <c r="U200" i="34"/>
  <c r="U201" i="34"/>
  <c r="U202" i="34"/>
  <c r="U12" i="34"/>
  <c r="U5"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Q69" i="34"/>
  <c r="Q70" i="34"/>
  <c r="Q71" i="34"/>
  <c r="Q72" i="34"/>
  <c r="Q73" i="34"/>
  <c r="Q74" i="34"/>
  <c r="Q75" i="34"/>
  <c r="Q76" i="34"/>
  <c r="Q77" i="34"/>
  <c r="Q78" i="34"/>
  <c r="Q79" i="34"/>
  <c r="Q80" i="34"/>
  <c r="Q81" i="34"/>
  <c r="Q82" i="34"/>
  <c r="Q83" i="34"/>
  <c r="Q84" i="34"/>
  <c r="Q85" i="34"/>
  <c r="Q86" i="34"/>
  <c r="Q87" i="34"/>
  <c r="Q88" i="34"/>
  <c r="Q89" i="34"/>
  <c r="Q90" i="34"/>
  <c r="Q91" i="34"/>
  <c r="Q92" i="34"/>
  <c r="Q93" i="34"/>
  <c r="Q94" i="34"/>
  <c r="Q95" i="34"/>
  <c r="Q96" i="34"/>
  <c r="Q97" i="34"/>
  <c r="Q98" i="34"/>
  <c r="Q99" i="34"/>
  <c r="Q100" i="34"/>
  <c r="Q101" i="34"/>
  <c r="Q102" i="34"/>
  <c r="Q103" i="34"/>
  <c r="Q104" i="34"/>
  <c r="Q105" i="34"/>
  <c r="Q106" i="34"/>
  <c r="Q107" i="34"/>
  <c r="Q108" i="34"/>
  <c r="Q109" i="34"/>
  <c r="Q110" i="34"/>
  <c r="Q111" i="34"/>
  <c r="Q112" i="34"/>
  <c r="Q113" i="34"/>
  <c r="Q114" i="34"/>
  <c r="Q115" i="34"/>
  <c r="Q116" i="34"/>
  <c r="Q117" i="34"/>
  <c r="Q118" i="34"/>
  <c r="Q119" i="34"/>
  <c r="Q120" i="34"/>
  <c r="Q121" i="34"/>
  <c r="Q122" i="34"/>
  <c r="Q123" i="34"/>
  <c r="Q124" i="34"/>
  <c r="Q125" i="34"/>
  <c r="Q126" i="34"/>
  <c r="Q127" i="34"/>
  <c r="Q128" i="34"/>
  <c r="Q129" i="34"/>
  <c r="Q130" i="34"/>
  <c r="Q131" i="34"/>
  <c r="Q132" i="34"/>
  <c r="Q133" i="34"/>
  <c r="Q134" i="34"/>
  <c r="Q135" i="34"/>
  <c r="Q136" i="34"/>
  <c r="Q137" i="34"/>
  <c r="Q138" i="34"/>
  <c r="Q139" i="34"/>
  <c r="Q140" i="34"/>
  <c r="Q141" i="34"/>
  <c r="Q142" i="34"/>
  <c r="Q143" i="34"/>
  <c r="Q144" i="34"/>
  <c r="Q145" i="34"/>
  <c r="Q146" i="34"/>
  <c r="Q147" i="34"/>
  <c r="Q148"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4" i="34"/>
  <c r="Q175" i="34"/>
  <c r="Q176" i="34"/>
  <c r="Q177" i="34"/>
  <c r="Q178" i="34"/>
  <c r="Q179"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12" i="34"/>
  <c r="P13" i="34"/>
  <c r="P14" i="34"/>
  <c r="P15" i="34"/>
  <c r="P16" i="34"/>
  <c r="P17" i="34"/>
  <c r="P18" i="34"/>
  <c r="P19" i="34"/>
  <c r="P20" i="34"/>
  <c r="P21" i="34"/>
  <c r="P22" i="34"/>
  <c r="P23" i="34"/>
  <c r="P24" i="34"/>
  <c r="P25" i="34"/>
  <c r="P26" i="34"/>
  <c r="P27" i="34"/>
  <c r="P28" i="34"/>
  <c r="P29" i="34"/>
  <c r="P30" i="34"/>
  <c r="P31" i="34"/>
  <c r="P32" i="34"/>
  <c r="P33" i="34"/>
  <c r="P34" i="34"/>
  <c r="P35" i="34"/>
  <c r="P36" i="34"/>
  <c r="P37" i="34"/>
  <c r="P38" i="34"/>
  <c r="P39" i="34"/>
  <c r="P40" i="34"/>
  <c r="P41" i="34"/>
  <c r="P42" i="34"/>
  <c r="P43" i="34"/>
  <c r="P44" i="34"/>
  <c r="P45" i="34"/>
  <c r="P46" i="34"/>
  <c r="P47" i="34"/>
  <c r="P48" i="34"/>
  <c r="P49" i="34"/>
  <c r="P50" i="34"/>
  <c r="P51" i="34"/>
  <c r="P52" i="34"/>
  <c r="P53" i="34"/>
  <c r="P54" i="34"/>
  <c r="P55" i="34"/>
  <c r="P56" i="34"/>
  <c r="P57" i="34"/>
  <c r="P58" i="34"/>
  <c r="P59" i="34"/>
  <c r="P60" i="34"/>
  <c r="P61" i="34"/>
  <c r="P62" i="34"/>
  <c r="P63" i="34"/>
  <c r="P64" i="34"/>
  <c r="P65" i="34"/>
  <c r="P66" i="34"/>
  <c r="P67" i="34"/>
  <c r="P68" i="34"/>
  <c r="P69" i="34"/>
  <c r="P70" i="34"/>
  <c r="P71" i="34"/>
  <c r="P72" i="34"/>
  <c r="P73" i="34"/>
  <c r="P74" i="34"/>
  <c r="P75" i="34"/>
  <c r="P76" i="34"/>
  <c r="P77" i="34"/>
  <c r="P78" i="34"/>
  <c r="P79" i="34"/>
  <c r="P80" i="34"/>
  <c r="P81" i="34"/>
  <c r="P82" i="34"/>
  <c r="P83" i="34"/>
  <c r="P84" i="34"/>
  <c r="P85" i="34"/>
  <c r="P86" i="34"/>
  <c r="P87" i="34"/>
  <c r="P88" i="34"/>
  <c r="P89" i="34"/>
  <c r="P90" i="34"/>
  <c r="P91" i="34"/>
  <c r="P92" i="34"/>
  <c r="P93" i="34"/>
  <c r="P94" i="34"/>
  <c r="P95" i="34"/>
  <c r="P96" i="34"/>
  <c r="P97" i="34"/>
  <c r="P98" i="34"/>
  <c r="P99" i="34"/>
  <c r="P100" i="34"/>
  <c r="P101" i="34"/>
  <c r="P102" i="34"/>
  <c r="P103" i="34"/>
  <c r="P104" i="34"/>
  <c r="P105" i="34"/>
  <c r="P106" i="34"/>
  <c r="P107" i="34"/>
  <c r="P108" i="34"/>
  <c r="P109" i="34"/>
  <c r="P110" i="34"/>
  <c r="P111" i="34"/>
  <c r="P112" i="34"/>
  <c r="P113" i="34"/>
  <c r="P114" i="34"/>
  <c r="P115" i="34"/>
  <c r="P116" i="34"/>
  <c r="P117" i="34"/>
  <c r="P118" i="34"/>
  <c r="P119" i="34"/>
  <c r="P120" i="34"/>
  <c r="P121" i="34"/>
  <c r="P122" i="34"/>
  <c r="P123" i="34"/>
  <c r="P124" i="34"/>
  <c r="P125" i="34"/>
  <c r="P126" i="34"/>
  <c r="P127" i="34"/>
  <c r="P128" i="34"/>
  <c r="P129" i="34"/>
  <c r="P130" i="34"/>
  <c r="P131" i="34"/>
  <c r="P132" i="34"/>
  <c r="P133" i="34"/>
  <c r="P134" i="34"/>
  <c r="P135" i="34"/>
  <c r="P136" i="34"/>
  <c r="P137" i="34"/>
  <c r="P138" i="34"/>
  <c r="P139" i="34"/>
  <c r="P140" i="34"/>
  <c r="P141" i="34"/>
  <c r="P142" i="34"/>
  <c r="P143" i="34"/>
  <c r="P144" i="34"/>
  <c r="P145" i="34"/>
  <c r="P146" i="34"/>
  <c r="P147" i="34"/>
  <c r="P148" i="34"/>
  <c r="P149" i="34"/>
  <c r="P150" i="34"/>
  <c r="P151" i="34"/>
  <c r="P152" i="34"/>
  <c r="P153" i="34"/>
  <c r="P154" i="34"/>
  <c r="P155" i="34"/>
  <c r="P156" i="34"/>
  <c r="P157" i="34"/>
  <c r="P158" i="34"/>
  <c r="P159" i="34"/>
  <c r="P160" i="34"/>
  <c r="P161" i="34"/>
  <c r="P162" i="34"/>
  <c r="P163" i="34"/>
  <c r="P164" i="34"/>
  <c r="P165" i="34"/>
  <c r="P166" i="34"/>
  <c r="P167" i="34"/>
  <c r="P168" i="34"/>
  <c r="P169" i="34"/>
  <c r="P170" i="34"/>
  <c r="P171" i="34"/>
  <c r="P172" i="34"/>
  <c r="P173" i="34"/>
  <c r="P174" i="34"/>
  <c r="P175" i="34"/>
  <c r="P176" i="34"/>
  <c r="P177" i="34"/>
  <c r="P178" i="34"/>
  <c r="P179" i="34"/>
  <c r="P180" i="34"/>
  <c r="P181" i="34"/>
  <c r="P182" i="34"/>
  <c r="P183" i="34"/>
  <c r="P184" i="34"/>
  <c r="P185" i="34"/>
  <c r="P186" i="34"/>
  <c r="P187" i="34"/>
  <c r="P188" i="34"/>
  <c r="P189" i="34"/>
  <c r="P190" i="34"/>
  <c r="P191" i="34"/>
  <c r="P192" i="34"/>
  <c r="P193" i="34"/>
  <c r="P194" i="34"/>
  <c r="P195" i="34"/>
  <c r="P196" i="34"/>
  <c r="P197" i="34"/>
  <c r="P198" i="34"/>
  <c r="P199" i="34"/>
  <c r="P200" i="34"/>
  <c r="P201" i="34"/>
  <c r="P202" i="34"/>
  <c r="P203" i="34"/>
  <c r="P204" i="34"/>
  <c r="P205" i="34"/>
  <c r="P206" i="34"/>
  <c r="P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201" i="34"/>
  <c r="O202" i="34"/>
  <c r="O203" i="34"/>
  <c r="O204" i="34"/>
  <c r="O205" i="34"/>
  <c r="O206" i="34"/>
  <c r="O12" i="34"/>
  <c r="J74" i="44" l="1"/>
  <c r="J73" i="44"/>
  <c r="J72" i="44"/>
  <c r="J76" i="44"/>
  <c r="J247" i="44"/>
  <c r="J259" i="44"/>
  <c r="J179" i="35"/>
  <c r="R73" i="47" s="1"/>
  <c r="Q81" i="47" s="1"/>
  <c r="K20" i="43"/>
  <c r="L18" i="43"/>
  <c r="G351" i="42"/>
  <c r="H247" i="44" s="1"/>
  <c r="X5" i="34"/>
  <c r="AN206" i="34"/>
  <c r="J236" i="35"/>
  <c r="E315" i="35"/>
  <c r="E64" i="44"/>
  <c r="J274" i="35"/>
  <c r="J276" i="35" s="1"/>
  <c r="J278" i="35" s="1"/>
  <c r="J40" i="44"/>
  <c r="D339" i="35"/>
  <c r="D72" i="44" s="1"/>
  <c r="C72" i="44"/>
  <c r="J353" i="35"/>
  <c r="F287" i="35"/>
  <c r="F50" i="44" s="1"/>
  <c r="C328" i="35"/>
  <c r="C330" i="35" s="1"/>
  <c r="C332" i="35" s="1"/>
  <c r="C261" i="35"/>
  <c r="J299" i="35"/>
  <c r="I340" i="35"/>
  <c r="I73" i="44" s="1"/>
  <c r="D343" i="35"/>
  <c r="D76" i="44" s="1"/>
  <c r="G343" i="35"/>
  <c r="G76" i="44" s="1"/>
  <c r="I312" i="35"/>
  <c r="I60" i="44" s="1"/>
  <c r="E342" i="35"/>
  <c r="E299" i="35"/>
  <c r="I316" i="35"/>
  <c r="I64" i="44" s="1"/>
  <c r="N226" i="35"/>
  <c r="M226" i="35"/>
  <c r="E355" i="35"/>
  <c r="E357" i="35" s="1"/>
  <c r="E359" i="35" s="1"/>
  <c r="L227" i="35"/>
  <c r="G339" i="35"/>
  <c r="G72" i="44" s="1"/>
  <c r="K226" i="35"/>
  <c r="O229" i="35"/>
  <c r="C274" i="35"/>
  <c r="C276" i="35" s="1"/>
  <c r="C278" i="35" s="1"/>
  <c r="I287" i="35"/>
  <c r="I50" i="44" s="1"/>
  <c r="H326" i="35"/>
  <c r="C342" i="35"/>
  <c r="I313" i="35"/>
  <c r="I61" i="44" s="1"/>
  <c r="F312" i="35"/>
  <c r="F60" i="44" s="1"/>
  <c r="J351" i="35"/>
  <c r="D286" i="35"/>
  <c r="D49" i="44" s="1"/>
  <c r="H342" i="35"/>
  <c r="E297" i="35"/>
  <c r="G312" i="35"/>
  <c r="G60" i="44" s="1"/>
  <c r="H315" i="35"/>
  <c r="I314" i="35"/>
  <c r="I62" i="44" s="1"/>
  <c r="H355" i="35"/>
  <c r="H357" i="35" s="1"/>
  <c r="H359" i="35" s="1"/>
  <c r="D285" i="35"/>
  <c r="D48" i="44" s="1"/>
  <c r="F313" i="35"/>
  <c r="F61" i="44" s="1"/>
  <c r="J326" i="35"/>
  <c r="D313" i="35"/>
  <c r="D61" i="44" s="1"/>
  <c r="F286" i="35"/>
  <c r="F49" i="44" s="1"/>
  <c r="E301" i="35"/>
  <c r="E303" i="35" s="1"/>
  <c r="E305" i="35" s="1"/>
  <c r="G289" i="35"/>
  <c r="G52" i="44" s="1"/>
  <c r="G287" i="35"/>
  <c r="G50" i="44" s="1"/>
  <c r="H301" i="35"/>
  <c r="H303" i="35" s="1"/>
  <c r="H305" i="35" s="1"/>
  <c r="D287" i="35"/>
  <c r="H328" i="35"/>
  <c r="H330" i="35" s="1"/>
  <c r="H332" i="35" s="1"/>
  <c r="F343" i="35"/>
  <c r="F76" i="44" s="1"/>
  <c r="J288" i="35"/>
  <c r="F289" i="35"/>
  <c r="F52" i="44" s="1"/>
  <c r="E324" i="35"/>
  <c r="H324" i="35"/>
  <c r="H351" i="35"/>
  <c r="I343" i="35"/>
  <c r="I76" i="44" s="1"/>
  <c r="E326" i="35"/>
  <c r="G313" i="35"/>
  <c r="G61" i="44" s="1"/>
  <c r="E288" i="35"/>
  <c r="J324" i="35"/>
  <c r="C299" i="35"/>
  <c r="J297" i="35"/>
  <c r="I289" i="35"/>
  <c r="I52" i="44" s="1"/>
  <c r="F339" i="35"/>
  <c r="F72" i="44" s="1"/>
  <c r="E272" i="35"/>
  <c r="D340" i="35"/>
  <c r="I339" i="35"/>
  <c r="F341" i="35"/>
  <c r="F74" i="44" s="1"/>
  <c r="J355" i="35"/>
  <c r="D289" i="35"/>
  <c r="D52" i="44" s="1"/>
  <c r="C324" i="35"/>
  <c r="E351" i="35"/>
  <c r="J342" i="35"/>
  <c r="G316" i="35"/>
  <c r="G64" i="44" s="1"/>
  <c r="F260" i="35"/>
  <c r="F38" i="44" s="1"/>
  <c r="E261" i="35"/>
  <c r="J270" i="35"/>
  <c r="F340" i="35"/>
  <c r="F73" i="44" s="1"/>
  <c r="G285" i="35"/>
  <c r="G48" i="44" s="1"/>
  <c r="J301" i="35"/>
  <c r="C326" i="35"/>
  <c r="H274" i="35"/>
  <c r="H276" i="35" s="1"/>
  <c r="H278" i="35" s="1"/>
  <c r="H288" i="35"/>
  <c r="G340" i="35"/>
  <c r="G73" i="44" s="1"/>
  <c r="H353" i="35"/>
  <c r="J328" i="35"/>
  <c r="J330" i="35" s="1"/>
  <c r="J332" i="35" s="1"/>
  <c r="G286" i="35"/>
  <c r="H270" i="35"/>
  <c r="C297" i="35"/>
  <c r="D314" i="35"/>
  <c r="D62" i="44" s="1"/>
  <c r="I285" i="35"/>
  <c r="I48" i="44" s="1"/>
  <c r="C353" i="35"/>
  <c r="C355" i="35"/>
  <c r="J315" i="35"/>
  <c r="C301" i="35"/>
  <c r="C303" i="35" s="1"/>
  <c r="C305" i="35" s="1"/>
  <c r="C288" i="35"/>
  <c r="H297" i="35"/>
  <c r="C351" i="35"/>
  <c r="I259" i="35"/>
  <c r="I37" i="44" s="1"/>
  <c r="H299" i="35"/>
  <c r="I286" i="35"/>
  <c r="I49" i="44" s="1"/>
  <c r="D259" i="35"/>
  <c r="D37" i="44" s="1"/>
  <c r="E270" i="35"/>
  <c r="F314" i="35"/>
  <c r="F62" i="44" s="1"/>
  <c r="F285" i="35"/>
  <c r="F48" i="44" s="1"/>
  <c r="I262" i="35"/>
  <c r="I40" i="44" s="1"/>
  <c r="D316" i="35"/>
  <c r="D64" i="44" s="1"/>
  <c r="D312" i="35"/>
  <c r="D60" i="44" s="1"/>
  <c r="D341" i="35"/>
  <c r="D74" i="44" s="1"/>
  <c r="F262" i="35"/>
  <c r="F40" i="44" s="1"/>
  <c r="C315" i="35"/>
  <c r="H261" i="35"/>
  <c r="G262" i="35"/>
  <c r="G40" i="44" s="1"/>
  <c r="G260" i="35"/>
  <c r="G38" i="44" s="1"/>
  <c r="H272" i="35"/>
  <c r="G341" i="35"/>
  <c r="G74" i="44" s="1"/>
  <c r="F316" i="35"/>
  <c r="F64" i="44" s="1"/>
  <c r="I258" i="35"/>
  <c r="I36" i="44" s="1"/>
  <c r="I260" i="35"/>
  <c r="I38" i="44" s="1"/>
  <c r="E353" i="35"/>
  <c r="E328" i="35"/>
  <c r="E330" i="35" s="1"/>
  <c r="E332" i="35" s="1"/>
  <c r="G314" i="35"/>
  <c r="G62" i="44" s="1"/>
  <c r="I341" i="35"/>
  <c r="D258" i="35"/>
  <c r="D36" i="44" s="1"/>
  <c r="G258" i="35"/>
  <c r="G36" i="44" s="1"/>
  <c r="F259" i="35"/>
  <c r="F37" i="44" s="1"/>
  <c r="F258" i="35"/>
  <c r="F36" i="44" s="1"/>
  <c r="G259" i="35"/>
  <c r="G37" i="44" s="1"/>
  <c r="C310" i="35"/>
  <c r="E283" i="35"/>
  <c r="E337" i="35"/>
  <c r="O9" i="34"/>
  <c r="W9" i="34"/>
  <c r="H310" i="35"/>
  <c r="D262" i="35"/>
  <c r="D40" i="44" s="1"/>
  <c r="J283" i="35"/>
  <c r="J337" i="35"/>
  <c r="C337" i="35"/>
  <c r="C283" i="35"/>
  <c r="E310" i="35"/>
  <c r="Q9" i="34"/>
  <c r="C270" i="35"/>
  <c r="H283" i="35"/>
  <c r="J272" i="35"/>
  <c r="H337" i="35"/>
  <c r="J310" i="35"/>
  <c r="P9" i="34"/>
  <c r="U9" i="34"/>
  <c r="E274" i="35"/>
  <c r="J261" i="35"/>
  <c r="D260" i="35"/>
  <c r="D38" i="44" s="1"/>
  <c r="H256" i="35"/>
  <c r="AQ9" i="34"/>
  <c r="C272" i="35"/>
  <c r="Y9" i="34"/>
  <c r="V9" i="34"/>
  <c r="AS9" i="34"/>
  <c r="E256" i="35"/>
  <c r="AP9" i="34"/>
  <c r="X9" i="34"/>
  <c r="J256" i="35"/>
  <c r="AR9" i="34"/>
  <c r="C256" i="35"/>
  <c r="AO9" i="34"/>
  <c r="C227" i="35"/>
  <c r="C238" i="35"/>
  <c r="C224" i="35"/>
  <c r="C236" i="35"/>
  <c r="H223" i="35"/>
  <c r="H235" i="35"/>
  <c r="E227" i="35"/>
  <c r="E238" i="35"/>
  <c r="C225" i="35"/>
  <c r="C237" i="35"/>
  <c r="C223" i="35"/>
  <c r="C235" i="35"/>
  <c r="J225" i="35"/>
  <c r="J237" i="35"/>
  <c r="J223" i="35"/>
  <c r="J235" i="35"/>
  <c r="E224" i="35"/>
  <c r="E236" i="35"/>
  <c r="E225" i="35"/>
  <c r="E237" i="35"/>
  <c r="H227" i="35"/>
  <c r="H238" i="35"/>
  <c r="H224" i="35"/>
  <c r="H236" i="35"/>
  <c r="E223" i="35"/>
  <c r="E235" i="35"/>
  <c r="H225" i="35"/>
  <c r="H237" i="35"/>
  <c r="O223" i="35"/>
  <c r="O235" i="35"/>
  <c r="J227" i="35"/>
  <c r="J238" i="35"/>
  <c r="AI245" i="35"/>
  <c r="AO7" i="34"/>
  <c r="AO8" i="34"/>
  <c r="AO6" i="34"/>
  <c r="AP6" i="34"/>
  <c r="AQ8" i="34"/>
  <c r="AQ6" i="34"/>
  <c r="AR8" i="34"/>
  <c r="AR7" i="34"/>
  <c r="AS6" i="34"/>
  <c r="AQ7" i="34"/>
  <c r="AS7" i="34"/>
  <c r="AR6" i="34"/>
  <c r="AS8" i="34"/>
  <c r="AP8" i="34"/>
  <c r="AP7" i="34"/>
  <c r="AR5" i="34"/>
  <c r="Y7" i="34"/>
  <c r="Y8" i="34"/>
  <c r="Y6" i="34"/>
  <c r="Z203" i="34"/>
  <c r="U6" i="34"/>
  <c r="V7" i="34"/>
  <c r="X8" i="34"/>
  <c r="X7" i="34"/>
  <c r="X6" i="34"/>
  <c r="W8" i="34"/>
  <c r="Z206" i="34"/>
  <c r="Z205" i="34"/>
  <c r="V8" i="34"/>
  <c r="V6" i="34"/>
  <c r="W7" i="34"/>
  <c r="W6" i="34"/>
  <c r="Z204" i="34"/>
  <c r="U7" i="34"/>
  <c r="U8" i="34"/>
  <c r="G206" i="34"/>
  <c r="G5" i="34" s="1"/>
  <c r="G205" i="34"/>
  <c r="G204" i="34"/>
  <c r="G203" i="34"/>
  <c r="G202" i="34"/>
  <c r="G201" i="34"/>
  <c r="G200" i="34"/>
  <c r="G199" i="34"/>
  <c r="G198" i="34"/>
  <c r="G197" i="34"/>
  <c r="G196" i="34"/>
  <c r="G195" i="34"/>
  <c r="G194" i="34"/>
  <c r="G193" i="34"/>
  <c r="G192" i="34"/>
  <c r="G191" i="34"/>
  <c r="G190" i="34"/>
  <c r="G189" i="34"/>
  <c r="G188" i="34"/>
  <c r="G187" i="34"/>
  <c r="G186" i="34"/>
  <c r="G185" i="34"/>
  <c r="G184" i="34"/>
  <c r="G183" i="34"/>
  <c r="G182" i="34"/>
  <c r="G181" i="34"/>
  <c r="G180" i="34"/>
  <c r="G179" i="34"/>
  <c r="G178" i="34"/>
  <c r="G177" i="34"/>
  <c r="G176" i="34"/>
  <c r="G175" i="34"/>
  <c r="G174" i="34"/>
  <c r="G173" i="34"/>
  <c r="G172" i="34"/>
  <c r="G171" i="34"/>
  <c r="G170" i="34"/>
  <c r="G169" i="34"/>
  <c r="G168" i="34"/>
  <c r="G167" i="34"/>
  <c r="G166" i="34"/>
  <c r="G165" i="34"/>
  <c r="G164" i="34"/>
  <c r="G163" i="34"/>
  <c r="G162" i="34"/>
  <c r="G161" i="34"/>
  <c r="G160" i="34"/>
  <c r="G159" i="34"/>
  <c r="G158" i="34"/>
  <c r="G157" i="34"/>
  <c r="G156" i="34"/>
  <c r="G155" i="34"/>
  <c r="G154" i="34"/>
  <c r="G153" i="34"/>
  <c r="G152" i="34"/>
  <c r="G151" i="34"/>
  <c r="G150" i="34"/>
  <c r="G149" i="34"/>
  <c r="G148" i="34"/>
  <c r="G147" i="34"/>
  <c r="G146" i="34"/>
  <c r="G145" i="34"/>
  <c r="G144" i="34"/>
  <c r="G143" i="34"/>
  <c r="G142" i="34"/>
  <c r="G141" i="34"/>
  <c r="G140" i="34"/>
  <c r="G139" i="34"/>
  <c r="G138" i="34"/>
  <c r="G137" i="34"/>
  <c r="G136" i="34"/>
  <c r="G135" i="34"/>
  <c r="G134" i="34"/>
  <c r="G133" i="34"/>
  <c r="G132" i="34"/>
  <c r="G131" i="34"/>
  <c r="G130" i="34"/>
  <c r="G129" i="34"/>
  <c r="G128" i="34"/>
  <c r="G127" i="34"/>
  <c r="G126" i="34"/>
  <c r="G125" i="34"/>
  <c r="G124" i="34"/>
  <c r="G123" i="34"/>
  <c r="G122" i="34"/>
  <c r="G121" i="34"/>
  <c r="G120" i="34"/>
  <c r="G119" i="34"/>
  <c r="G118" i="34"/>
  <c r="G117" i="34"/>
  <c r="G116" i="34"/>
  <c r="G115" i="34"/>
  <c r="G114" i="34"/>
  <c r="G113" i="34"/>
  <c r="G112" i="34"/>
  <c r="G111" i="34"/>
  <c r="G110" i="34"/>
  <c r="G109" i="34"/>
  <c r="G108" i="34"/>
  <c r="G107" i="34"/>
  <c r="G106" i="34"/>
  <c r="G105" i="34"/>
  <c r="G104" i="34"/>
  <c r="G103" i="34"/>
  <c r="G102" i="34"/>
  <c r="G101" i="34"/>
  <c r="G100" i="34"/>
  <c r="G99" i="34"/>
  <c r="G98" i="34"/>
  <c r="G97" i="34"/>
  <c r="G96" i="34"/>
  <c r="G95" i="34"/>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5" i="34"/>
  <c r="G64"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F109" i="34"/>
  <c r="F108" i="34"/>
  <c r="F107" i="34"/>
  <c r="F106" i="34"/>
  <c r="F105" i="34"/>
  <c r="F104" i="34"/>
  <c r="F103" i="34"/>
  <c r="F102"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E206" i="34"/>
  <c r="E5" i="34" s="1"/>
  <c r="E205" i="34"/>
  <c r="E204" i="34"/>
  <c r="E203" i="34"/>
  <c r="E202" i="34"/>
  <c r="E201" i="34"/>
  <c r="E200" i="34"/>
  <c r="E199" i="34"/>
  <c r="E198" i="34"/>
  <c r="E197" i="34"/>
  <c r="E196" i="34"/>
  <c r="E195" i="34"/>
  <c r="E194" i="34"/>
  <c r="E193" i="34"/>
  <c r="E192" i="34"/>
  <c r="E191" i="34"/>
  <c r="E190" i="34"/>
  <c r="E189" i="34"/>
  <c r="E188" i="34"/>
  <c r="E187" i="34"/>
  <c r="E186" i="34"/>
  <c r="E185" i="34"/>
  <c r="E184" i="34"/>
  <c r="E183" i="34"/>
  <c r="E182" i="34"/>
  <c r="E181" i="34"/>
  <c r="E180" i="34"/>
  <c r="E179" i="34"/>
  <c r="E178" i="34"/>
  <c r="E177" i="34"/>
  <c r="E176" i="34"/>
  <c r="E175" i="34"/>
  <c r="E174" i="34"/>
  <c r="E173" i="34"/>
  <c r="E172" i="34"/>
  <c r="E171" i="34"/>
  <c r="E170" i="34"/>
  <c r="E169" i="34"/>
  <c r="E168" i="34"/>
  <c r="E167" i="34"/>
  <c r="E166" i="34"/>
  <c r="E165" i="34"/>
  <c r="E164" i="34"/>
  <c r="E163" i="34"/>
  <c r="E162" i="34"/>
  <c r="E161" i="34"/>
  <c r="E160" i="34"/>
  <c r="E159" i="34"/>
  <c r="E158" i="34"/>
  <c r="E157" i="34"/>
  <c r="E156" i="34"/>
  <c r="E155" i="34"/>
  <c r="E154" i="34"/>
  <c r="E153" i="34"/>
  <c r="E152" i="34"/>
  <c r="E151" i="34"/>
  <c r="E150" i="34"/>
  <c r="E149" i="34"/>
  <c r="E148" i="34"/>
  <c r="E147" i="34"/>
  <c r="E146" i="34"/>
  <c r="E145" i="34"/>
  <c r="E144" i="34"/>
  <c r="E143" i="34"/>
  <c r="E142" i="34"/>
  <c r="E141" i="34"/>
  <c r="E140" i="34"/>
  <c r="E139" i="34"/>
  <c r="E138" i="34"/>
  <c r="E137" i="34"/>
  <c r="E136" i="34"/>
  <c r="E135" i="34"/>
  <c r="E134" i="34"/>
  <c r="E133" i="34"/>
  <c r="E132" i="34"/>
  <c r="E131" i="34"/>
  <c r="E130" i="34"/>
  <c r="E129" i="34"/>
  <c r="E128" i="34"/>
  <c r="E127" i="34"/>
  <c r="E126" i="34"/>
  <c r="E125" i="34"/>
  <c r="E124" i="34"/>
  <c r="E123" i="34"/>
  <c r="E122" i="34"/>
  <c r="E121" i="34"/>
  <c r="E120" i="34"/>
  <c r="E119" i="34"/>
  <c r="E118" i="34"/>
  <c r="E117" i="34"/>
  <c r="E116" i="34"/>
  <c r="E115" i="34"/>
  <c r="E114" i="34"/>
  <c r="E113" i="34"/>
  <c r="E112" i="34"/>
  <c r="E111" i="34"/>
  <c r="E110" i="34"/>
  <c r="E109" i="34"/>
  <c r="E108" i="34"/>
  <c r="E107" i="34"/>
  <c r="E106" i="34"/>
  <c r="E105" i="34"/>
  <c r="E104" i="34"/>
  <c r="E103" i="34"/>
  <c r="E102" i="34"/>
  <c r="E101" i="34"/>
  <c r="E100" i="34"/>
  <c r="E99" i="34"/>
  <c r="E98" i="34"/>
  <c r="E97" i="34"/>
  <c r="E96" i="34"/>
  <c r="E95" i="34"/>
  <c r="E94" i="34"/>
  <c r="E93" i="34"/>
  <c r="E92" i="34"/>
  <c r="E91" i="34"/>
  <c r="E90" i="34"/>
  <c r="E89" i="34"/>
  <c r="E88" i="34"/>
  <c r="E87" i="34"/>
  <c r="E86" i="34"/>
  <c r="E85" i="34"/>
  <c r="E84" i="34"/>
  <c r="E83" i="34"/>
  <c r="E82" i="34"/>
  <c r="E81" i="34"/>
  <c r="E80" i="34"/>
  <c r="E79" i="34"/>
  <c r="E78" i="34"/>
  <c r="E77" i="34"/>
  <c r="E76" i="34"/>
  <c r="E75" i="34"/>
  <c r="E74" i="34"/>
  <c r="E73" i="34"/>
  <c r="E72" i="34"/>
  <c r="E71" i="34"/>
  <c r="E70" i="34"/>
  <c r="E69" i="34"/>
  <c r="E68" i="34"/>
  <c r="E67" i="34"/>
  <c r="E66" i="34"/>
  <c r="E65" i="34"/>
  <c r="E64" i="34"/>
  <c r="E63" i="34"/>
  <c r="E62" i="34"/>
  <c r="E61" i="34"/>
  <c r="E60" i="34"/>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D206" i="34"/>
  <c r="D5" i="34" s="1"/>
  <c r="D205" i="34"/>
  <c r="D204" i="34"/>
  <c r="D203" i="34"/>
  <c r="D202" i="34"/>
  <c r="D201" i="34"/>
  <c r="D200" i="34"/>
  <c r="D199" i="34"/>
  <c r="D198" i="34"/>
  <c r="D197" i="34"/>
  <c r="D196" i="34"/>
  <c r="D195" i="34"/>
  <c r="D194" i="34"/>
  <c r="D193" i="34"/>
  <c r="D192" i="34"/>
  <c r="D191" i="34"/>
  <c r="D190" i="34"/>
  <c r="D189" i="34"/>
  <c r="D188" i="34"/>
  <c r="D187" i="34"/>
  <c r="D186" i="34"/>
  <c r="D185" i="34"/>
  <c r="D184" i="34"/>
  <c r="D183" i="34"/>
  <c r="D182" i="34"/>
  <c r="D181" i="34"/>
  <c r="D180" i="34"/>
  <c r="D179" i="34"/>
  <c r="D178" i="34"/>
  <c r="D177" i="34"/>
  <c r="D176" i="34"/>
  <c r="D175" i="34"/>
  <c r="D174" i="34"/>
  <c r="D173" i="34"/>
  <c r="D172" i="34"/>
  <c r="D171" i="34"/>
  <c r="D170" i="34"/>
  <c r="D169" i="34"/>
  <c r="D168" i="34"/>
  <c r="D167" i="34"/>
  <c r="D166" i="34"/>
  <c r="D165" i="34"/>
  <c r="D164" i="34"/>
  <c r="D163" i="34"/>
  <c r="D162" i="34"/>
  <c r="D161" i="34"/>
  <c r="D160" i="34"/>
  <c r="D159" i="34"/>
  <c r="D158" i="34"/>
  <c r="D157" i="34"/>
  <c r="D156" i="34"/>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D131" i="34"/>
  <c r="D130" i="34"/>
  <c r="D129" i="34"/>
  <c r="D128" i="34"/>
  <c r="D127" i="34"/>
  <c r="D126" i="34"/>
  <c r="D125" i="34"/>
  <c r="D124" i="34"/>
  <c r="D123" i="34"/>
  <c r="D12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90" i="34"/>
  <c r="D89" i="34"/>
  <c r="D88" i="34"/>
  <c r="D87" i="34"/>
  <c r="D86" i="34"/>
  <c r="D85" i="34"/>
  <c r="D84" i="34"/>
  <c r="D83" i="34"/>
  <c r="D82" i="34"/>
  <c r="D81" i="34"/>
  <c r="D80" i="34"/>
  <c r="D79" i="34"/>
  <c r="D78" i="34"/>
  <c r="D77" i="34"/>
  <c r="D76" i="34"/>
  <c r="D75" i="34"/>
  <c r="D74" i="34"/>
  <c r="D73" i="34"/>
  <c r="D72" i="34"/>
  <c r="D71" i="34"/>
  <c r="D70" i="34"/>
  <c r="D69"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205" i="34"/>
  <c r="C206" i="34"/>
  <c r="C5" i="34" s="1"/>
  <c r="C12" i="34"/>
  <c r="FA7" i="39"/>
  <c r="FA6" i="39"/>
  <c r="FA5" i="39"/>
  <c r="FA4" i="39"/>
  <c r="EY7" i="39"/>
  <c r="EY6" i="39"/>
  <c r="EY5" i="39"/>
  <c r="EY4" i="39"/>
  <c r="EW7" i="39"/>
  <c r="EW6" i="39"/>
  <c r="EW5" i="39"/>
  <c r="EW4" i="39"/>
  <c r="EU7" i="39"/>
  <c r="EU6" i="39"/>
  <c r="EU5" i="39"/>
  <c r="EU4" i="39"/>
  <c r="ES7" i="39"/>
  <c r="ES6" i="39"/>
  <c r="ES5" i="39"/>
  <c r="ES4" i="39"/>
  <c r="EQ7" i="39"/>
  <c r="EQ6" i="39"/>
  <c r="EQ5" i="39"/>
  <c r="EQ4" i="39"/>
  <c r="EO7" i="39"/>
  <c r="EO6" i="39"/>
  <c r="EO5" i="39"/>
  <c r="EO4" i="39"/>
  <c r="EM7" i="39"/>
  <c r="EM6" i="39"/>
  <c r="EM5" i="39"/>
  <c r="EM4" i="39"/>
  <c r="EK7" i="39"/>
  <c r="EK6" i="39"/>
  <c r="EK5" i="39"/>
  <c r="EK4" i="39"/>
  <c r="EI7" i="39"/>
  <c r="EI6" i="39"/>
  <c r="EI5" i="39"/>
  <c r="EI4" i="39"/>
  <c r="AJ30" i="44" l="1"/>
  <c r="AL35" i="34"/>
  <c r="AF30" i="44"/>
  <c r="AL83" i="34"/>
  <c r="AF78" i="44"/>
  <c r="AL139" i="34"/>
  <c r="AF134" i="44"/>
  <c r="AL195" i="34"/>
  <c r="AF190" i="44"/>
  <c r="AL18" i="34"/>
  <c r="AF13" i="44"/>
  <c r="AL66" i="34"/>
  <c r="AF61" i="44"/>
  <c r="AL170" i="34"/>
  <c r="AF165" i="44"/>
  <c r="AL17" i="34"/>
  <c r="AF12" i="44"/>
  <c r="AL25" i="34"/>
  <c r="AF20" i="44"/>
  <c r="AL33" i="34"/>
  <c r="AF28" i="44"/>
  <c r="AL41" i="34"/>
  <c r="AF36" i="44"/>
  <c r="AL49" i="34"/>
  <c r="AF44" i="44"/>
  <c r="AL57" i="34"/>
  <c r="AF52" i="44"/>
  <c r="AL65" i="34"/>
  <c r="AF60" i="44"/>
  <c r="AL73" i="34"/>
  <c r="AF68" i="44"/>
  <c r="AL81" i="34"/>
  <c r="AF76" i="44"/>
  <c r="AL89" i="34"/>
  <c r="AF84" i="44"/>
  <c r="AL97" i="34"/>
  <c r="AF92" i="44"/>
  <c r="AL105" i="34"/>
  <c r="AF100" i="44"/>
  <c r="AL113" i="34"/>
  <c r="AF108" i="44"/>
  <c r="AL121" i="34"/>
  <c r="AF116" i="44"/>
  <c r="AL129" i="34"/>
  <c r="AF124" i="44"/>
  <c r="AL137" i="34"/>
  <c r="AF132" i="44"/>
  <c r="AL145" i="34"/>
  <c r="AF140" i="44"/>
  <c r="AL153" i="34"/>
  <c r="AF148" i="44"/>
  <c r="AL161" i="34"/>
  <c r="AF156" i="44"/>
  <c r="AL169" i="34"/>
  <c r="AF164" i="44"/>
  <c r="AL177" i="34"/>
  <c r="AF172" i="44"/>
  <c r="AL185" i="34"/>
  <c r="AF180" i="44"/>
  <c r="AL193" i="34"/>
  <c r="AF188" i="44"/>
  <c r="AL201" i="34"/>
  <c r="AF196" i="44"/>
  <c r="AJ29" i="44"/>
  <c r="AL67" i="34"/>
  <c r="AF62" i="44"/>
  <c r="AL34" i="34"/>
  <c r="AF29" i="44"/>
  <c r="AL90" i="34"/>
  <c r="AF85" i="44"/>
  <c r="AL138" i="34"/>
  <c r="AF133" i="44"/>
  <c r="AL178" i="34"/>
  <c r="AF173" i="44"/>
  <c r="AL16" i="34"/>
  <c r="AF11" i="44"/>
  <c r="AL24" i="34"/>
  <c r="AF19" i="44"/>
  <c r="AL32" i="34"/>
  <c r="AF27" i="44"/>
  <c r="AL40" i="34"/>
  <c r="AF35" i="44"/>
  <c r="AL48" i="34"/>
  <c r="AF43" i="44"/>
  <c r="AL56" i="34"/>
  <c r="AF51" i="44"/>
  <c r="AL64" i="34"/>
  <c r="AF59" i="44"/>
  <c r="AL72" i="34"/>
  <c r="AF67" i="44"/>
  <c r="AL80" i="34"/>
  <c r="AF75" i="44"/>
  <c r="AL88" i="34"/>
  <c r="AF83" i="44"/>
  <c r="AL96" i="34"/>
  <c r="AF91" i="44"/>
  <c r="AL104" i="34"/>
  <c r="AF99" i="44"/>
  <c r="AL112" i="34"/>
  <c r="AF107" i="44"/>
  <c r="AL120" i="34"/>
  <c r="AF115" i="44"/>
  <c r="AL128" i="34"/>
  <c r="AF123" i="44"/>
  <c r="AL136" i="34"/>
  <c r="AF131" i="44"/>
  <c r="AL144" i="34"/>
  <c r="AF139" i="44"/>
  <c r="AL152" i="34"/>
  <c r="AF147" i="44"/>
  <c r="AL160" i="34"/>
  <c r="AF155" i="44"/>
  <c r="AL168" i="34"/>
  <c r="AF163" i="44"/>
  <c r="AN25" i="44"/>
  <c r="AL176" i="34"/>
  <c r="AF171" i="44"/>
  <c r="AL184" i="34"/>
  <c r="AF179" i="44"/>
  <c r="AL192" i="34"/>
  <c r="AF187" i="44"/>
  <c r="AL200" i="34"/>
  <c r="AF195" i="44"/>
  <c r="AL51" i="34"/>
  <c r="AF46" i="44"/>
  <c r="AL99" i="34"/>
  <c r="AF94" i="44"/>
  <c r="AL155" i="34"/>
  <c r="AF150" i="44"/>
  <c r="AL203" i="34"/>
  <c r="AF198" i="44"/>
  <c r="AL58" i="34"/>
  <c r="AF53" i="44"/>
  <c r="AL106" i="34"/>
  <c r="AF101" i="44"/>
  <c r="AL130" i="34"/>
  <c r="AF125" i="44"/>
  <c r="AL146" i="34"/>
  <c r="AF141" i="44"/>
  <c r="AL186" i="34"/>
  <c r="AF181" i="44"/>
  <c r="AL15" i="34"/>
  <c r="AF10" i="44"/>
  <c r="AL23" i="34"/>
  <c r="AF18" i="44"/>
  <c r="AL31" i="34"/>
  <c r="AF26" i="44"/>
  <c r="AL39" i="34"/>
  <c r="AF34" i="44"/>
  <c r="AL47" i="34"/>
  <c r="AF42" i="44"/>
  <c r="AL55" i="34"/>
  <c r="AM107" i="34" s="1"/>
  <c r="AF50" i="44"/>
  <c r="AL63" i="34"/>
  <c r="AF58" i="44"/>
  <c r="AL71" i="34"/>
  <c r="AF66" i="44"/>
  <c r="AL79" i="34"/>
  <c r="AF74" i="44"/>
  <c r="AL87" i="34"/>
  <c r="AF82" i="44"/>
  <c r="AL95" i="34"/>
  <c r="AF90" i="44"/>
  <c r="AL103" i="34"/>
  <c r="AF98" i="44"/>
  <c r="AL111" i="34"/>
  <c r="AF106" i="44"/>
  <c r="AL119" i="34"/>
  <c r="AF114" i="44"/>
  <c r="AL127" i="34"/>
  <c r="AF122" i="44"/>
  <c r="AL135" i="34"/>
  <c r="AF130" i="44"/>
  <c r="AL143" i="34"/>
  <c r="AF138" i="44"/>
  <c r="AL151" i="34"/>
  <c r="AF146" i="44"/>
  <c r="AL159" i="34"/>
  <c r="AF154" i="44"/>
  <c r="AL167" i="34"/>
  <c r="AF162" i="44"/>
  <c r="AL175" i="34"/>
  <c r="AF170" i="44"/>
  <c r="AL183" i="34"/>
  <c r="AF178" i="44"/>
  <c r="AL191" i="34"/>
  <c r="AF186" i="44"/>
  <c r="AL199" i="34"/>
  <c r="AF194" i="44"/>
  <c r="AJ28" i="44"/>
  <c r="AL27" i="34"/>
  <c r="AF22" i="44"/>
  <c r="AL91" i="34"/>
  <c r="AF86" i="44"/>
  <c r="AL147" i="34"/>
  <c r="AF142" i="44"/>
  <c r="AL179" i="34"/>
  <c r="AF174" i="44"/>
  <c r="AL26" i="34"/>
  <c r="AF21" i="44"/>
  <c r="AL74" i="34"/>
  <c r="AF69" i="44"/>
  <c r="AL114" i="34"/>
  <c r="AF109" i="44"/>
  <c r="AL154" i="34"/>
  <c r="AF149" i="44"/>
  <c r="AL202" i="34"/>
  <c r="AF197" i="44"/>
  <c r="AL14" i="34"/>
  <c r="AF9" i="44"/>
  <c r="AL22" i="34"/>
  <c r="AF17" i="44"/>
  <c r="AL30" i="34"/>
  <c r="AF25" i="44"/>
  <c r="AL38" i="34"/>
  <c r="AF33" i="44"/>
  <c r="AL46" i="34"/>
  <c r="AF41" i="44"/>
  <c r="AL54" i="34"/>
  <c r="AF49" i="44"/>
  <c r="AL62" i="34"/>
  <c r="AF57" i="44"/>
  <c r="AL70" i="34"/>
  <c r="AF65" i="44"/>
  <c r="AL78" i="34"/>
  <c r="AF73" i="44"/>
  <c r="AL86" i="34"/>
  <c r="AF81" i="44"/>
  <c r="AL94" i="34"/>
  <c r="AF89" i="44"/>
  <c r="AL102" i="34"/>
  <c r="AF97" i="44"/>
  <c r="AL110" i="34"/>
  <c r="AF105" i="44"/>
  <c r="AL118" i="34"/>
  <c r="AF113" i="44"/>
  <c r="AL126" i="34"/>
  <c r="AF121" i="44"/>
  <c r="AL134" i="34"/>
  <c r="AF129" i="44"/>
  <c r="AL142" i="34"/>
  <c r="AF137" i="44"/>
  <c r="AL150" i="34"/>
  <c r="AF145" i="44"/>
  <c r="AL158" i="34"/>
  <c r="AF153" i="44"/>
  <c r="AL166" i="34"/>
  <c r="AF161" i="44"/>
  <c r="AL174" i="34"/>
  <c r="AF169" i="44"/>
  <c r="AL182" i="34"/>
  <c r="AF177" i="44"/>
  <c r="AL190" i="34"/>
  <c r="AF185" i="44"/>
  <c r="AL198" i="34"/>
  <c r="AF193" i="44"/>
  <c r="AL206" i="34"/>
  <c r="AL5" i="34" s="1"/>
  <c r="AF201" i="44"/>
  <c r="AL19" i="34"/>
  <c r="AF14" i="44"/>
  <c r="AL59" i="34"/>
  <c r="AF54" i="44"/>
  <c r="AL107" i="34"/>
  <c r="AF102" i="44"/>
  <c r="AL123" i="34"/>
  <c r="AF118" i="44"/>
  <c r="AL171" i="34"/>
  <c r="AF166" i="44"/>
  <c r="AL42" i="34"/>
  <c r="AF37" i="44"/>
  <c r="AL98" i="34"/>
  <c r="AF93" i="44"/>
  <c r="AL13" i="34"/>
  <c r="AF8" i="44"/>
  <c r="AL21" i="34"/>
  <c r="AF16" i="44"/>
  <c r="AL29" i="34"/>
  <c r="AF24" i="44"/>
  <c r="AL37" i="34"/>
  <c r="AF32" i="44"/>
  <c r="AL45" i="34"/>
  <c r="AF40" i="44"/>
  <c r="AL53" i="34"/>
  <c r="AF48" i="44"/>
  <c r="AL61" i="34"/>
  <c r="AF56" i="44"/>
  <c r="AL69" i="34"/>
  <c r="AF64" i="44"/>
  <c r="AL77" i="34"/>
  <c r="AF72" i="44"/>
  <c r="AL85" i="34"/>
  <c r="AF80" i="44"/>
  <c r="AL93" i="34"/>
  <c r="AF88" i="44"/>
  <c r="AL101" i="34"/>
  <c r="AF96" i="44"/>
  <c r="AL109" i="34"/>
  <c r="AF104" i="44"/>
  <c r="AL117" i="34"/>
  <c r="AF112" i="44"/>
  <c r="AL125" i="34"/>
  <c r="AF120" i="44"/>
  <c r="AL133" i="34"/>
  <c r="AF128" i="44"/>
  <c r="AL141" i="34"/>
  <c r="AF136" i="44"/>
  <c r="AL149" i="34"/>
  <c r="AF144" i="44"/>
  <c r="AL157" i="34"/>
  <c r="AF152" i="44"/>
  <c r="AL165" i="34"/>
  <c r="AF160" i="44"/>
  <c r="AL173" i="34"/>
  <c r="AF168" i="44"/>
  <c r="AL181" i="34"/>
  <c r="AF176" i="44"/>
  <c r="AL189" i="34"/>
  <c r="AF184" i="44"/>
  <c r="AL197" i="34"/>
  <c r="AF192" i="44"/>
  <c r="AL205" i="34"/>
  <c r="AF200" i="44"/>
  <c r="AJ32" i="44"/>
  <c r="AL43" i="34"/>
  <c r="AF38" i="44"/>
  <c r="AL75" i="34"/>
  <c r="AF70" i="44"/>
  <c r="AL115" i="34"/>
  <c r="AF110" i="44"/>
  <c r="AL131" i="34"/>
  <c r="AF126" i="44"/>
  <c r="AL163" i="34"/>
  <c r="AF158" i="44"/>
  <c r="AL187" i="34"/>
  <c r="AF182" i="44"/>
  <c r="AL50" i="34"/>
  <c r="AF45" i="44"/>
  <c r="AL82" i="34"/>
  <c r="AF77" i="44"/>
  <c r="AL122" i="34"/>
  <c r="AF117" i="44"/>
  <c r="AL162" i="34"/>
  <c r="AF157" i="44"/>
  <c r="AL194" i="34"/>
  <c r="AF189" i="44"/>
  <c r="AL12" i="34"/>
  <c r="AF7" i="44"/>
  <c r="AL20" i="34"/>
  <c r="AF15" i="44"/>
  <c r="AL28" i="34"/>
  <c r="AF23" i="44"/>
  <c r="AL36" i="34"/>
  <c r="AF31" i="44"/>
  <c r="AL44" i="34"/>
  <c r="AF39" i="44"/>
  <c r="AL52" i="34"/>
  <c r="AF47" i="44"/>
  <c r="AL60" i="34"/>
  <c r="AF55" i="44"/>
  <c r="AL68" i="34"/>
  <c r="AM119" i="34" s="1"/>
  <c r="AF63" i="44"/>
  <c r="AL76" i="34"/>
  <c r="AF71" i="44"/>
  <c r="AL84" i="34"/>
  <c r="AF79" i="44"/>
  <c r="AL92" i="34"/>
  <c r="AF87" i="44"/>
  <c r="AL100" i="34"/>
  <c r="AF95" i="44"/>
  <c r="AL108" i="34"/>
  <c r="AF103" i="44"/>
  <c r="AL116" i="34"/>
  <c r="AF111" i="44"/>
  <c r="AL124" i="34"/>
  <c r="AF119" i="44"/>
  <c r="AL132" i="34"/>
  <c r="AF127" i="44"/>
  <c r="AL140" i="34"/>
  <c r="AF135" i="44"/>
  <c r="AL148" i="34"/>
  <c r="AF143" i="44"/>
  <c r="AL156" i="34"/>
  <c r="AF151" i="44"/>
  <c r="AL164" i="34"/>
  <c r="AF159" i="44"/>
  <c r="AL172" i="34"/>
  <c r="AF167" i="44"/>
  <c r="AL180" i="34"/>
  <c r="AF175" i="44"/>
  <c r="AL188" i="34"/>
  <c r="AF183" i="44"/>
  <c r="AL196" i="34"/>
  <c r="AF191" i="44"/>
  <c r="AL204" i="34"/>
  <c r="AF199" i="44"/>
  <c r="K24" i="43"/>
  <c r="K25" i="43"/>
  <c r="H351" i="42"/>
  <c r="I247" i="44" s="1"/>
  <c r="J17" i="43"/>
  <c r="T7" i="34"/>
  <c r="AN7" i="34"/>
  <c r="T5" i="34"/>
  <c r="AN5" i="34"/>
  <c r="C52" i="47"/>
  <c r="C89" i="47"/>
  <c r="T6" i="34"/>
  <c r="AN6" i="34"/>
  <c r="H52" i="47"/>
  <c r="H89" i="47"/>
  <c r="T9" i="34"/>
  <c r="AN9" i="34"/>
  <c r="O52" i="47"/>
  <c r="O89" i="47"/>
  <c r="E52" i="47"/>
  <c r="E89" i="47"/>
  <c r="T8" i="34"/>
  <c r="Q175" i="47" s="1"/>
  <c r="AN8" i="34"/>
  <c r="I236" i="35"/>
  <c r="J275" i="35"/>
  <c r="H296" i="35"/>
  <c r="H298" i="35" s="1"/>
  <c r="H46" i="44"/>
  <c r="C317" i="35"/>
  <c r="C63" i="44"/>
  <c r="G297" i="35"/>
  <c r="G49" i="44"/>
  <c r="E344" i="35"/>
  <c r="E75" i="44"/>
  <c r="E317" i="35"/>
  <c r="E63" i="44"/>
  <c r="H269" i="35"/>
  <c r="H271" i="35" s="1"/>
  <c r="H34" i="44"/>
  <c r="J284" i="35"/>
  <c r="J47" i="44" s="1"/>
  <c r="J46" i="44"/>
  <c r="H263" i="35"/>
  <c r="H39" i="44"/>
  <c r="C290" i="35"/>
  <c r="C53" i="44" s="1"/>
  <c r="C51" i="44"/>
  <c r="D299" i="35"/>
  <c r="D50" i="44"/>
  <c r="J257" i="35"/>
  <c r="J35" i="44" s="1"/>
  <c r="J34" i="44"/>
  <c r="H338" i="35"/>
  <c r="H71" i="44" s="1"/>
  <c r="H70" i="44"/>
  <c r="J350" i="35"/>
  <c r="J352" i="35" s="1"/>
  <c r="J70" i="44"/>
  <c r="AJ26" i="44" s="1"/>
  <c r="C311" i="35"/>
  <c r="C59" i="44" s="1"/>
  <c r="C58" i="44"/>
  <c r="J344" i="35"/>
  <c r="J75" i="44"/>
  <c r="AJ31" i="44" s="1"/>
  <c r="H344" i="35"/>
  <c r="H75" i="44"/>
  <c r="C263" i="35"/>
  <c r="C41" i="44" s="1"/>
  <c r="C39" i="44"/>
  <c r="J311" i="35"/>
  <c r="J59" i="44" s="1"/>
  <c r="J58" i="44"/>
  <c r="C350" i="35"/>
  <c r="C352" i="35" s="1"/>
  <c r="C70" i="44"/>
  <c r="E284" i="35"/>
  <c r="E47" i="44" s="1"/>
  <c r="E46" i="44"/>
  <c r="D351" i="35"/>
  <c r="D73" i="44"/>
  <c r="C257" i="35"/>
  <c r="C35" i="44" s="1"/>
  <c r="C34" i="44"/>
  <c r="C296" i="35"/>
  <c r="C298" i="35" s="1"/>
  <c r="C46" i="44"/>
  <c r="E338" i="35"/>
  <c r="E71" i="44" s="1"/>
  <c r="E70" i="44"/>
  <c r="I353" i="35"/>
  <c r="I74" i="44"/>
  <c r="H290" i="35"/>
  <c r="H51" i="44"/>
  <c r="I351" i="35"/>
  <c r="I72" i="44"/>
  <c r="E290" i="35"/>
  <c r="E51" i="44"/>
  <c r="J290" i="35"/>
  <c r="J51" i="44"/>
  <c r="E323" i="35"/>
  <c r="E325" i="35" s="1"/>
  <c r="E58" i="44"/>
  <c r="E263" i="35"/>
  <c r="E41" i="44" s="1"/>
  <c r="E39" i="44"/>
  <c r="H317" i="35"/>
  <c r="H63" i="44"/>
  <c r="C344" i="35"/>
  <c r="C77" i="44" s="1"/>
  <c r="C75" i="44"/>
  <c r="E257" i="35"/>
  <c r="E35" i="44" s="1"/>
  <c r="E34" i="44"/>
  <c r="J263" i="35"/>
  <c r="J39" i="44"/>
  <c r="H311" i="35"/>
  <c r="H59" i="44" s="1"/>
  <c r="H58" i="44"/>
  <c r="J317" i="35"/>
  <c r="J63" i="44"/>
  <c r="J354" i="35"/>
  <c r="G342" i="35"/>
  <c r="G75" i="44" s="1"/>
  <c r="J356" i="35"/>
  <c r="J300" i="35"/>
  <c r="D274" i="35"/>
  <c r="F299" i="35"/>
  <c r="F301" i="35"/>
  <c r="F326" i="35"/>
  <c r="C318" i="35"/>
  <c r="J302" i="35"/>
  <c r="J296" i="35"/>
  <c r="J298" i="35" s="1"/>
  <c r="D355" i="35"/>
  <c r="I324" i="35"/>
  <c r="E300" i="35"/>
  <c r="F351" i="35"/>
  <c r="J303" i="35"/>
  <c r="J305" i="35" s="1"/>
  <c r="F328" i="35"/>
  <c r="I270" i="35"/>
  <c r="E356" i="35"/>
  <c r="C327" i="35"/>
  <c r="F270" i="35"/>
  <c r="D342" i="35"/>
  <c r="D75" i="44" s="1"/>
  <c r="D315" i="35"/>
  <c r="D63" i="44" s="1"/>
  <c r="G299" i="35"/>
  <c r="F324" i="35"/>
  <c r="I288" i="35"/>
  <c r="I51" i="44" s="1"/>
  <c r="I272" i="35"/>
  <c r="J329" i="35"/>
  <c r="E302" i="35"/>
  <c r="C273" i="35"/>
  <c r="H323" i="35"/>
  <c r="H325" i="35" s="1"/>
  <c r="G288" i="35"/>
  <c r="G51" i="44" s="1"/>
  <c r="D324" i="35"/>
  <c r="O230" i="35"/>
  <c r="L228" i="35"/>
  <c r="N227" i="35"/>
  <c r="I301" i="35"/>
  <c r="J244" i="35"/>
  <c r="M227" i="35"/>
  <c r="I224" i="35"/>
  <c r="F272" i="35"/>
  <c r="H327" i="35"/>
  <c r="K227" i="35"/>
  <c r="G326" i="35"/>
  <c r="F261" i="35"/>
  <c r="F39" i="44" s="1"/>
  <c r="C338" i="35"/>
  <c r="H302" i="35"/>
  <c r="F355" i="35"/>
  <c r="D326" i="35"/>
  <c r="G324" i="35"/>
  <c r="F283" i="35"/>
  <c r="E275" i="35"/>
  <c r="I299" i="35"/>
  <c r="H354" i="35"/>
  <c r="C302" i="35"/>
  <c r="H284" i="35"/>
  <c r="H47" i="44" s="1"/>
  <c r="F337" i="35"/>
  <c r="C275" i="35"/>
  <c r="D337" i="35"/>
  <c r="D288" i="35"/>
  <c r="D51" i="44" s="1"/>
  <c r="D297" i="35"/>
  <c r="H329" i="35"/>
  <c r="J273" i="35"/>
  <c r="C226" i="35"/>
  <c r="I326" i="35"/>
  <c r="C284" i="35"/>
  <c r="J357" i="35"/>
  <c r="J359" i="35" s="1"/>
  <c r="F274" i="35"/>
  <c r="F297" i="35"/>
  <c r="E276" i="35"/>
  <c r="E278" i="35" s="1"/>
  <c r="E350" i="35"/>
  <c r="E352" i="35" s="1"/>
  <c r="I315" i="35"/>
  <c r="I63" i="44" s="1"/>
  <c r="J269" i="35"/>
  <c r="J271" i="35" s="1"/>
  <c r="H356" i="35"/>
  <c r="C323" i="35"/>
  <c r="C325" i="35" s="1"/>
  <c r="C329" i="35"/>
  <c r="I328" i="35"/>
  <c r="C300" i="35"/>
  <c r="J338" i="35"/>
  <c r="J327" i="35"/>
  <c r="I355" i="35"/>
  <c r="D301" i="35"/>
  <c r="E327" i="35"/>
  <c r="E354" i="35"/>
  <c r="E329" i="35"/>
  <c r="I342" i="35"/>
  <c r="I75" i="44" s="1"/>
  <c r="H273" i="35"/>
  <c r="G353" i="35"/>
  <c r="I297" i="35"/>
  <c r="G337" i="35"/>
  <c r="H350" i="35"/>
  <c r="H352" i="35" s="1"/>
  <c r="G301" i="35"/>
  <c r="E273" i="35"/>
  <c r="I256" i="35"/>
  <c r="H257" i="35"/>
  <c r="H35" i="44" s="1"/>
  <c r="G283" i="35"/>
  <c r="G261" i="35"/>
  <c r="G39" i="44" s="1"/>
  <c r="I261" i="35"/>
  <c r="I39" i="44" s="1"/>
  <c r="F288" i="35"/>
  <c r="F51" i="44" s="1"/>
  <c r="G351" i="35"/>
  <c r="F315" i="35"/>
  <c r="F63" i="44" s="1"/>
  <c r="C356" i="35"/>
  <c r="F310" i="35"/>
  <c r="F353" i="35"/>
  <c r="D261" i="35"/>
  <c r="D39" i="44" s="1"/>
  <c r="C242" i="35"/>
  <c r="E264" i="35"/>
  <c r="F342" i="35"/>
  <c r="F75" i="44" s="1"/>
  <c r="H300" i="35"/>
  <c r="G355" i="35"/>
  <c r="C354" i="35"/>
  <c r="D272" i="35"/>
  <c r="C357" i="35"/>
  <c r="C359" i="35" s="1"/>
  <c r="I237" i="35"/>
  <c r="E296" i="35"/>
  <c r="E298" i="35" s="1"/>
  <c r="D283" i="35"/>
  <c r="I283" i="35"/>
  <c r="D237" i="35"/>
  <c r="I274" i="35"/>
  <c r="G274" i="35"/>
  <c r="H275" i="35"/>
  <c r="G315" i="35"/>
  <c r="G63" i="44" s="1"/>
  <c r="D328" i="35"/>
  <c r="E226" i="35"/>
  <c r="G272" i="35"/>
  <c r="G328" i="35"/>
  <c r="K223" i="35"/>
  <c r="I223" i="35"/>
  <c r="M223" i="35"/>
  <c r="G270" i="35"/>
  <c r="D270" i="35"/>
  <c r="D353" i="35"/>
  <c r="D256" i="35"/>
  <c r="H246" i="35"/>
  <c r="F256" i="35"/>
  <c r="D310" i="35"/>
  <c r="E246" i="35"/>
  <c r="J226" i="35"/>
  <c r="F227" i="35"/>
  <c r="C37" i="35"/>
  <c r="G256" i="35"/>
  <c r="E311" i="35"/>
  <c r="C9" i="34"/>
  <c r="G310" i="35"/>
  <c r="I225" i="35"/>
  <c r="O37" i="35"/>
  <c r="I310" i="35"/>
  <c r="E37" i="35"/>
  <c r="E269" i="35"/>
  <c r="E271" i="35" s="1"/>
  <c r="J323" i="35"/>
  <c r="J325" i="35" s="1"/>
  <c r="I337" i="35"/>
  <c r="H242" i="35"/>
  <c r="C269" i="35"/>
  <c r="C271" i="35" s="1"/>
  <c r="F225" i="35"/>
  <c r="N223" i="35"/>
  <c r="G225" i="35"/>
  <c r="H226" i="35"/>
  <c r="G227" i="35"/>
  <c r="L223" i="35"/>
  <c r="J242" i="35"/>
  <c r="F223" i="35"/>
  <c r="E244" i="35"/>
  <c r="E9" i="34"/>
  <c r="G9" i="34"/>
  <c r="D9" i="34"/>
  <c r="F9" i="34"/>
  <c r="D238" i="35"/>
  <c r="C246" i="35"/>
  <c r="H244" i="35"/>
  <c r="I227" i="35"/>
  <c r="G223" i="35"/>
  <c r="G236" i="35"/>
  <c r="F236" i="35"/>
  <c r="E242" i="35"/>
  <c r="D227" i="35"/>
  <c r="D225" i="35"/>
  <c r="C244" i="35"/>
  <c r="J246" i="35"/>
  <c r="J248" i="35" s="1"/>
  <c r="J250" i="35" s="1"/>
  <c r="G237" i="35"/>
  <c r="F237" i="35"/>
  <c r="D235" i="35"/>
  <c r="D236" i="35"/>
  <c r="O221" i="35"/>
  <c r="O234" i="35"/>
  <c r="H221" i="35"/>
  <c r="H234" i="35"/>
  <c r="E221" i="35"/>
  <c r="E234" i="35"/>
  <c r="G224" i="35"/>
  <c r="D223" i="35"/>
  <c r="I238" i="35"/>
  <c r="I235" i="35"/>
  <c r="F235" i="35"/>
  <c r="G235" i="35"/>
  <c r="J221" i="35"/>
  <c r="J234" i="35"/>
  <c r="F224" i="35"/>
  <c r="D224" i="35"/>
  <c r="C221" i="35"/>
  <c r="C234" i="35"/>
  <c r="K235" i="35"/>
  <c r="N235" i="35"/>
  <c r="L235" i="35"/>
  <c r="M235" i="35"/>
  <c r="F238" i="35"/>
  <c r="G238" i="35"/>
  <c r="BV17" i="34"/>
  <c r="Z12" i="44" s="1"/>
  <c r="BO17" i="34"/>
  <c r="X12" i="44" s="1"/>
  <c r="BO25" i="34"/>
  <c r="X20" i="44" s="1"/>
  <c r="BV25" i="34"/>
  <c r="Z20" i="44" s="1"/>
  <c r="BO33" i="34"/>
  <c r="X28" i="44" s="1"/>
  <c r="BV33" i="34"/>
  <c r="Z28" i="44" s="1"/>
  <c r="BO41" i="34"/>
  <c r="X36" i="44" s="1"/>
  <c r="BV41" i="34"/>
  <c r="Z36" i="44" s="1"/>
  <c r="BO49" i="34"/>
  <c r="X44" i="44" s="1"/>
  <c r="BV49" i="34"/>
  <c r="Z44" i="44" s="1"/>
  <c r="BO57" i="34"/>
  <c r="X52" i="44" s="1"/>
  <c r="BV57" i="34"/>
  <c r="Z52" i="44" s="1"/>
  <c r="BV65" i="34"/>
  <c r="Z60" i="44" s="1"/>
  <c r="BO65" i="34"/>
  <c r="X60" i="44" s="1"/>
  <c r="BV73" i="34"/>
  <c r="Z68" i="44" s="1"/>
  <c r="BO73" i="34"/>
  <c r="X68" i="44" s="1"/>
  <c r="BV81" i="34"/>
  <c r="Z76" i="44" s="1"/>
  <c r="BO81" i="34"/>
  <c r="X76" i="44" s="1"/>
  <c r="BO89" i="34"/>
  <c r="X84" i="44" s="1"/>
  <c r="BV89" i="34"/>
  <c r="Z84" i="44" s="1"/>
  <c r="BO97" i="34"/>
  <c r="X92" i="44" s="1"/>
  <c r="BV97" i="34"/>
  <c r="Z92" i="44" s="1"/>
  <c r="BO105" i="34"/>
  <c r="X100" i="44" s="1"/>
  <c r="BV105" i="34"/>
  <c r="Z100" i="44" s="1"/>
  <c r="BO113" i="34"/>
  <c r="X108" i="44" s="1"/>
  <c r="BV113" i="34"/>
  <c r="Z108" i="44" s="1"/>
  <c r="BO121" i="34"/>
  <c r="X116" i="44" s="1"/>
  <c r="BV121" i="34"/>
  <c r="Z116" i="44" s="1"/>
  <c r="BV129" i="34"/>
  <c r="Z124" i="44" s="1"/>
  <c r="BO129" i="34"/>
  <c r="X124" i="44" s="1"/>
  <c r="BV137" i="34"/>
  <c r="Z132" i="44" s="1"/>
  <c r="BO137" i="34"/>
  <c r="X132" i="44" s="1"/>
  <c r="BV145" i="34"/>
  <c r="Z140" i="44" s="1"/>
  <c r="BO145" i="34"/>
  <c r="X140" i="44" s="1"/>
  <c r="BO153" i="34"/>
  <c r="X148" i="44" s="1"/>
  <c r="BV153" i="34"/>
  <c r="Z148" i="44" s="1"/>
  <c r="BO161" i="34"/>
  <c r="X156" i="44" s="1"/>
  <c r="BV161" i="34"/>
  <c r="Z156" i="44" s="1"/>
  <c r="BO169" i="34"/>
  <c r="X164" i="44" s="1"/>
  <c r="BV169" i="34"/>
  <c r="Z164" i="44" s="1"/>
  <c r="BO177" i="34"/>
  <c r="X172" i="44" s="1"/>
  <c r="BV177" i="34"/>
  <c r="Z172" i="44" s="1"/>
  <c r="BO185" i="34"/>
  <c r="X180" i="44" s="1"/>
  <c r="BV185" i="34"/>
  <c r="Z180" i="44" s="1"/>
  <c r="BV193" i="34"/>
  <c r="Z188" i="44" s="1"/>
  <c r="BO193" i="34"/>
  <c r="X188" i="44" s="1"/>
  <c r="BV201" i="34"/>
  <c r="Z196" i="44" s="1"/>
  <c r="BO201" i="34"/>
  <c r="X196" i="44" s="1"/>
  <c r="BV16" i="34"/>
  <c r="Z11" i="44" s="1"/>
  <c r="BO16" i="34"/>
  <c r="X11" i="44" s="1"/>
  <c r="BV24" i="34"/>
  <c r="Z19" i="44" s="1"/>
  <c r="BO24" i="34"/>
  <c r="X19" i="44" s="1"/>
  <c r="BV32" i="34"/>
  <c r="Z27" i="44" s="1"/>
  <c r="BO32" i="34"/>
  <c r="X27" i="44" s="1"/>
  <c r="BV40" i="34"/>
  <c r="Z35" i="44" s="1"/>
  <c r="BO40" i="34"/>
  <c r="X35" i="44" s="1"/>
  <c r="BV48" i="34"/>
  <c r="Z43" i="44" s="1"/>
  <c r="BO48" i="34"/>
  <c r="X43" i="44" s="1"/>
  <c r="BV56" i="34"/>
  <c r="Z51" i="44" s="1"/>
  <c r="BO56" i="34"/>
  <c r="X51" i="44" s="1"/>
  <c r="BV64" i="34"/>
  <c r="Z59" i="44" s="1"/>
  <c r="BO64" i="34"/>
  <c r="X59" i="44" s="1"/>
  <c r="BV72" i="34"/>
  <c r="Z67" i="44" s="1"/>
  <c r="BO72" i="34"/>
  <c r="X67" i="44" s="1"/>
  <c r="BV80" i="34"/>
  <c r="Z75" i="44" s="1"/>
  <c r="BO80" i="34"/>
  <c r="X75" i="44" s="1"/>
  <c r="BV88" i="34"/>
  <c r="Z83" i="44" s="1"/>
  <c r="BO88" i="34"/>
  <c r="X83" i="44" s="1"/>
  <c r="BV96" i="34"/>
  <c r="Z91" i="44" s="1"/>
  <c r="BO96" i="34"/>
  <c r="X91" i="44" s="1"/>
  <c r="BV104" i="34"/>
  <c r="Z99" i="44" s="1"/>
  <c r="BO104" i="34"/>
  <c r="X99" i="44" s="1"/>
  <c r="BV112" i="34"/>
  <c r="Z107" i="44" s="1"/>
  <c r="BO112" i="34"/>
  <c r="X107" i="44" s="1"/>
  <c r="BV120" i="34"/>
  <c r="Z115" i="44" s="1"/>
  <c r="BO120" i="34"/>
  <c r="X115" i="44" s="1"/>
  <c r="BV128" i="34"/>
  <c r="Z123" i="44" s="1"/>
  <c r="BO128" i="34"/>
  <c r="X123" i="44" s="1"/>
  <c r="BV136" i="34"/>
  <c r="Z131" i="44" s="1"/>
  <c r="BO136" i="34"/>
  <c r="X131" i="44" s="1"/>
  <c r="BV144" i="34"/>
  <c r="Z139" i="44" s="1"/>
  <c r="BO144" i="34"/>
  <c r="X139" i="44" s="1"/>
  <c r="BV152" i="34"/>
  <c r="Z147" i="44" s="1"/>
  <c r="BO152" i="34"/>
  <c r="X147" i="44" s="1"/>
  <c r="BV160" i="34"/>
  <c r="Z155" i="44" s="1"/>
  <c r="BO160" i="34"/>
  <c r="X155" i="44" s="1"/>
  <c r="BV168" i="34"/>
  <c r="Z163" i="44" s="1"/>
  <c r="BO168" i="34"/>
  <c r="X163" i="44" s="1"/>
  <c r="BV176" i="34"/>
  <c r="Z171" i="44" s="1"/>
  <c r="BO176" i="34"/>
  <c r="X171" i="44" s="1"/>
  <c r="BV184" i="34"/>
  <c r="Z179" i="44" s="1"/>
  <c r="BO184" i="34"/>
  <c r="X179" i="44" s="1"/>
  <c r="BV192" i="34"/>
  <c r="Z187" i="44" s="1"/>
  <c r="BO192" i="34"/>
  <c r="X187" i="44" s="1"/>
  <c r="BV200" i="34"/>
  <c r="Z195" i="44" s="1"/>
  <c r="BO200" i="34"/>
  <c r="X195" i="44" s="1"/>
  <c r="BO15" i="34"/>
  <c r="X10" i="44" s="1"/>
  <c r="BV15" i="34"/>
  <c r="Z10" i="44" s="1"/>
  <c r="BV23" i="34"/>
  <c r="Z18" i="44" s="1"/>
  <c r="BO23" i="34"/>
  <c r="X18" i="44" s="1"/>
  <c r="BV31" i="34"/>
  <c r="Z26" i="44" s="1"/>
  <c r="BO31" i="34"/>
  <c r="X26" i="44" s="1"/>
  <c r="BV39" i="34"/>
  <c r="Z34" i="44" s="1"/>
  <c r="BO39" i="34"/>
  <c r="X34" i="44" s="1"/>
  <c r="BV47" i="34"/>
  <c r="Z42" i="44" s="1"/>
  <c r="BO47" i="34"/>
  <c r="X42" i="44" s="1"/>
  <c r="BV55" i="34"/>
  <c r="Z50" i="44" s="1"/>
  <c r="BO55" i="34"/>
  <c r="X50" i="44" s="1"/>
  <c r="BO63" i="34"/>
  <c r="X58" i="44" s="1"/>
  <c r="BV63" i="34"/>
  <c r="Z58" i="44" s="1"/>
  <c r="BO71" i="34"/>
  <c r="X66" i="44" s="1"/>
  <c r="BV71" i="34"/>
  <c r="Z66" i="44" s="1"/>
  <c r="BO79" i="34"/>
  <c r="X74" i="44" s="1"/>
  <c r="BV79" i="34"/>
  <c r="Z74" i="44" s="1"/>
  <c r="BV87" i="34"/>
  <c r="Z82" i="44" s="1"/>
  <c r="BO87" i="34"/>
  <c r="X82" i="44" s="1"/>
  <c r="BV95" i="34"/>
  <c r="Z90" i="44" s="1"/>
  <c r="BO95" i="34"/>
  <c r="X90" i="44" s="1"/>
  <c r="BV103" i="34"/>
  <c r="Z98" i="44" s="1"/>
  <c r="BO103" i="34"/>
  <c r="X98" i="44" s="1"/>
  <c r="BV111" i="34"/>
  <c r="Z106" i="44" s="1"/>
  <c r="BO111" i="34"/>
  <c r="X106" i="44" s="1"/>
  <c r="BV119" i="34"/>
  <c r="Z114" i="44" s="1"/>
  <c r="BO119" i="34"/>
  <c r="X114" i="44" s="1"/>
  <c r="BO127" i="34"/>
  <c r="X122" i="44" s="1"/>
  <c r="BV127" i="34"/>
  <c r="Z122" i="44" s="1"/>
  <c r="BO135" i="34"/>
  <c r="X130" i="44" s="1"/>
  <c r="BV135" i="34"/>
  <c r="Z130" i="44" s="1"/>
  <c r="BO143" i="34"/>
  <c r="X138" i="44" s="1"/>
  <c r="BV143" i="34"/>
  <c r="Z138" i="44" s="1"/>
  <c r="BV151" i="34"/>
  <c r="Z146" i="44" s="1"/>
  <c r="BO151" i="34"/>
  <c r="X146" i="44" s="1"/>
  <c r="BV159" i="34"/>
  <c r="Z154" i="44" s="1"/>
  <c r="BO159" i="34"/>
  <c r="X154" i="44" s="1"/>
  <c r="BV167" i="34"/>
  <c r="Z162" i="44" s="1"/>
  <c r="BO167" i="34"/>
  <c r="X162" i="44" s="1"/>
  <c r="BV175" i="34"/>
  <c r="Z170" i="44" s="1"/>
  <c r="BO175" i="34"/>
  <c r="X170" i="44" s="1"/>
  <c r="BV183" i="34"/>
  <c r="Z178" i="44" s="1"/>
  <c r="BO183" i="34"/>
  <c r="X178" i="44" s="1"/>
  <c r="BO191" i="34"/>
  <c r="X186" i="44" s="1"/>
  <c r="BV191" i="34"/>
  <c r="Z186" i="44" s="1"/>
  <c r="BO199" i="34"/>
  <c r="X194" i="44" s="1"/>
  <c r="BV199" i="34"/>
  <c r="Z194" i="44" s="1"/>
  <c r="BV14" i="34"/>
  <c r="Z9" i="44" s="1"/>
  <c r="BO14" i="34"/>
  <c r="X9" i="44" s="1"/>
  <c r="BO22" i="34"/>
  <c r="X17" i="44" s="1"/>
  <c r="BV22" i="34"/>
  <c r="Z17" i="44" s="1"/>
  <c r="BO30" i="34"/>
  <c r="X25" i="44" s="1"/>
  <c r="BV30" i="34"/>
  <c r="Z25" i="44" s="1"/>
  <c r="BO38" i="34"/>
  <c r="X33" i="44" s="1"/>
  <c r="BV38" i="34"/>
  <c r="Z33" i="44" s="1"/>
  <c r="BO46" i="34"/>
  <c r="X41" i="44" s="1"/>
  <c r="BV46" i="34"/>
  <c r="Z41" i="44" s="1"/>
  <c r="BO54" i="34"/>
  <c r="X49" i="44" s="1"/>
  <c r="BV54" i="34"/>
  <c r="Z49" i="44" s="1"/>
  <c r="BO62" i="34"/>
  <c r="X57" i="44" s="1"/>
  <c r="BV62" i="34"/>
  <c r="Z57" i="44" s="1"/>
  <c r="BO70" i="34"/>
  <c r="X65" i="44" s="1"/>
  <c r="BV70" i="34"/>
  <c r="Z65" i="44" s="1"/>
  <c r="BV78" i="34"/>
  <c r="Z73" i="44" s="1"/>
  <c r="BO78" i="34"/>
  <c r="X73" i="44" s="1"/>
  <c r="BO86" i="34"/>
  <c r="X81" i="44" s="1"/>
  <c r="BV86" i="34"/>
  <c r="Z81" i="44" s="1"/>
  <c r="BO94" i="34"/>
  <c r="X89" i="44" s="1"/>
  <c r="BV94" i="34"/>
  <c r="Z89" i="44" s="1"/>
  <c r="BO102" i="34"/>
  <c r="X97" i="44" s="1"/>
  <c r="BV102" i="34"/>
  <c r="Z97" i="44" s="1"/>
  <c r="BO110" i="34"/>
  <c r="X105" i="44" s="1"/>
  <c r="BV110" i="34"/>
  <c r="Z105" i="44" s="1"/>
  <c r="BO118" i="34"/>
  <c r="X113" i="44" s="1"/>
  <c r="BV118" i="34"/>
  <c r="Z113" i="44" s="1"/>
  <c r="BO126" i="34"/>
  <c r="X121" i="44" s="1"/>
  <c r="BV126" i="34"/>
  <c r="Z121" i="44" s="1"/>
  <c r="BO134" i="34"/>
  <c r="X129" i="44" s="1"/>
  <c r="BV134" i="34"/>
  <c r="Z129" i="44" s="1"/>
  <c r="BV142" i="34"/>
  <c r="Z137" i="44" s="1"/>
  <c r="BO142" i="34"/>
  <c r="X137" i="44" s="1"/>
  <c r="BO150" i="34"/>
  <c r="X145" i="44" s="1"/>
  <c r="BV150" i="34"/>
  <c r="Z145" i="44" s="1"/>
  <c r="BO158" i="34"/>
  <c r="X153" i="44" s="1"/>
  <c r="BV158" i="34"/>
  <c r="Z153" i="44" s="1"/>
  <c r="BO166" i="34"/>
  <c r="X161" i="44" s="1"/>
  <c r="BV166" i="34"/>
  <c r="Z161" i="44" s="1"/>
  <c r="BO174" i="34"/>
  <c r="X169" i="44" s="1"/>
  <c r="BV174" i="34"/>
  <c r="Z169" i="44" s="1"/>
  <c r="BO182" i="34"/>
  <c r="X177" i="44" s="1"/>
  <c r="BV182" i="34"/>
  <c r="Z177" i="44" s="1"/>
  <c r="BO190" i="34"/>
  <c r="X185" i="44" s="1"/>
  <c r="BV190" i="34"/>
  <c r="Z185" i="44" s="1"/>
  <c r="BO198" i="34"/>
  <c r="X193" i="44" s="1"/>
  <c r="BV198" i="34"/>
  <c r="Z193" i="44" s="1"/>
  <c r="BH206" i="34"/>
  <c r="W201" i="44" s="1"/>
  <c r="BV206" i="34"/>
  <c r="BO206" i="34"/>
  <c r="BO13" i="34"/>
  <c r="X8" i="44" s="1"/>
  <c r="BV13" i="34"/>
  <c r="Z8" i="44" s="1"/>
  <c r="BO21" i="34"/>
  <c r="X16" i="44" s="1"/>
  <c r="BV21" i="34"/>
  <c r="Z16" i="44" s="1"/>
  <c r="BO29" i="34"/>
  <c r="X24" i="44" s="1"/>
  <c r="BV29" i="34"/>
  <c r="Z24" i="44" s="1"/>
  <c r="BO37" i="34"/>
  <c r="X32" i="44" s="1"/>
  <c r="BV37" i="34"/>
  <c r="Z32" i="44" s="1"/>
  <c r="BO45" i="34"/>
  <c r="X40" i="44" s="1"/>
  <c r="BV45" i="34"/>
  <c r="Z40" i="44" s="1"/>
  <c r="BO53" i="34"/>
  <c r="X48" i="44" s="1"/>
  <c r="BV53" i="34"/>
  <c r="Z48" i="44" s="1"/>
  <c r="BO61" i="34"/>
  <c r="X56" i="44" s="1"/>
  <c r="BV61" i="34"/>
  <c r="Z56" i="44" s="1"/>
  <c r="BO69" i="34"/>
  <c r="X64" i="44" s="1"/>
  <c r="BV69" i="34"/>
  <c r="Z64" i="44" s="1"/>
  <c r="BO77" i="34"/>
  <c r="X72" i="44" s="1"/>
  <c r="BV77" i="34"/>
  <c r="Z72" i="44" s="1"/>
  <c r="BO85" i="34"/>
  <c r="X80" i="44" s="1"/>
  <c r="BV85" i="34"/>
  <c r="Z80" i="44" s="1"/>
  <c r="BO93" i="34"/>
  <c r="X88" i="44" s="1"/>
  <c r="BV93" i="34"/>
  <c r="Z88" i="44" s="1"/>
  <c r="BO101" i="34"/>
  <c r="X96" i="44" s="1"/>
  <c r="BV101" i="34"/>
  <c r="Z96" i="44" s="1"/>
  <c r="BO109" i="34"/>
  <c r="X104" i="44" s="1"/>
  <c r="BV109" i="34"/>
  <c r="Z104" i="44" s="1"/>
  <c r="BO117" i="34"/>
  <c r="X112" i="44" s="1"/>
  <c r="BV117" i="34"/>
  <c r="Z112" i="44" s="1"/>
  <c r="BO125" i="34"/>
  <c r="X120" i="44" s="1"/>
  <c r="BV125" i="34"/>
  <c r="Z120" i="44" s="1"/>
  <c r="BO133" i="34"/>
  <c r="X128" i="44" s="1"/>
  <c r="BV133" i="34"/>
  <c r="Z128" i="44" s="1"/>
  <c r="BO141" i="34"/>
  <c r="X136" i="44" s="1"/>
  <c r="BV141" i="34"/>
  <c r="Z136" i="44" s="1"/>
  <c r="BO149" i="34"/>
  <c r="X144" i="44" s="1"/>
  <c r="BV149" i="34"/>
  <c r="Z144" i="44" s="1"/>
  <c r="BO157" i="34"/>
  <c r="X152" i="44" s="1"/>
  <c r="BV157" i="34"/>
  <c r="Z152" i="44" s="1"/>
  <c r="BO165" i="34"/>
  <c r="X160" i="44" s="1"/>
  <c r="BV165" i="34"/>
  <c r="Z160" i="44" s="1"/>
  <c r="BO173" i="34"/>
  <c r="X168" i="44" s="1"/>
  <c r="BV173" i="34"/>
  <c r="Z168" i="44" s="1"/>
  <c r="BO181" i="34"/>
  <c r="X176" i="44" s="1"/>
  <c r="BV181" i="34"/>
  <c r="Z176" i="44" s="1"/>
  <c r="BO189" i="34"/>
  <c r="X184" i="44" s="1"/>
  <c r="BV189" i="34"/>
  <c r="Z184" i="44" s="1"/>
  <c r="BO197" i="34"/>
  <c r="X192" i="44" s="1"/>
  <c r="BV197" i="34"/>
  <c r="Z192" i="44" s="1"/>
  <c r="BH205" i="34"/>
  <c r="W200" i="44" s="1"/>
  <c r="BO205" i="34"/>
  <c r="X200" i="44" s="1"/>
  <c r="BV205" i="34"/>
  <c r="Z200" i="44" s="1"/>
  <c r="BO12" i="34"/>
  <c r="X7" i="44" s="1"/>
  <c r="BV12" i="34"/>
  <c r="Z7" i="44" s="1"/>
  <c r="BO20" i="34"/>
  <c r="X15" i="44" s="1"/>
  <c r="BV20" i="34"/>
  <c r="Z15" i="44" s="1"/>
  <c r="BO28" i="34"/>
  <c r="X23" i="44" s="1"/>
  <c r="BV28" i="34"/>
  <c r="Z23" i="44" s="1"/>
  <c r="BO36" i="34"/>
  <c r="X31" i="44" s="1"/>
  <c r="BV36" i="34"/>
  <c r="Z31" i="44" s="1"/>
  <c r="BO44" i="34"/>
  <c r="X39" i="44" s="1"/>
  <c r="BV44" i="34"/>
  <c r="Z39" i="44" s="1"/>
  <c r="BO52" i="34"/>
  <c r="X47" i="44" s="1"/>
  <c r="BV52" i="34"/>
  <c r="Z47" i="44" s="1"/>
  <c r="BV60" i="34"/>
  <c r="Z55" i="44" s="1"/>
  <c r="BO60" i="34"/>
  <c r="X55" i="44" s="1"/>
  <c r="BO68" i="34"/>
  <c r="X63" i="44" s="1"/>
  <c r="BV68" i="34"/>
  <c r="Z63" i="44" s="1"/>
  <c r="BO76" i="34"/>
  <c r="X71" i="44" s="1"/>
  <c r="BV76" i="34"/>
  <c r="Z71" i="44" s="1"/>
  <c r="BO84" i="34"/>
  <c r="X79" i="44" s="1"/>
  <c r="BV84" i="34"/>
  <c r="Z79" i="44" s="1"/>
  <c r="BO92" i="34"/>
  <c r="X87" i="44" s="1"/>
  <c r="BV92" i="34"/>
  <c r="Z87" i="44" s="1"/>
  <c r="BO100" i="34"/>
  <c r="X95" i="44" s="1"/>
  <c r="BV100" i="34"/>
  <c r="Z95" i="44" s="1"/>
  <c r="BO108" i="34"/>
  <c r="X103" i="44" s="1"/>
  <c r="BV108" i="34"/>
  <c r="Z103" i="44" s="1"/>
  <c r="BO116" i="34"/>
  <c r="X111" i="44" s="1"/>
  <c r="BV116" i="34"/>
  <c r="Z111" i="44" s="1"/>
  <c r="BV124" i="34"/>
  <c r="Z119" i="44" s="1"/>
  <c r="BO124" i="34"/>
  <c r="X119" i="44" s="1"/>
  <c r="BO132" i="34"/>
  <c r="X127" i="44" s="1"/>
  <c r="BV132" i="34"/>
  <c r="Z127" i="44" s="1"/>
  <c r="BO140" i="34"/>
  <c r="X135" i="44" s="1"/>
  <c r="BV140" i="34"/>
  <c r="Z135" i="44" s="1"/>
  <c r="BO148" i="34"/>
  <c r="X143" i="44" s="1"/>
  <c r="BV148" i="34"/>
  <c r="Z143" i="44" s="1"/>
  <c r="BO156" i="34"/>
  <c r="X151" i="44" s="1"/>
  <c r="BV156" i="34"/>
  <c r="Z151" i="44" s="1"/>
  <c r="BO164" i="34"/>
  <c r="X159" i="44" s="1"/>
  <c r="BV164" i="34"/>
  <c r="Z159" i="44" s="1"/>
  <c r="BO172" i="34"/>
  <c r="X167" i="44" s="1"/>
  <c r="BV172" i="34"/>
  <c r="Z167" i="44" s="1"/>
  <c r="BO180" i="34"/>
  <c r="X175" i="44" s="1"/>
  <c r="BV180" i="34"/>
  <c r="Z175" i="44" s="1"/>
  <c r="BV188" i="34"/>
  <c r="Z183" i="44" s="1"/>
  <c r="BO188" i="34"/>
  <c r="X183" i="44" s="1"/>
  <c r="BO196" i="34"/>
  <c r="X191" i="44" s="1"/>
  <c r="BV196" i="34"/>
  <c r="Z191" i="44" s="1"/>
  <c r="BH204" i="34"/>
  <c r="W199" i="44" s="1"/>
  <c r="BO204" i="34"/>
  <c r="X199" i="44" s="1"/>
  <c r="BV204" i="34"/>
  <c r="Z199" i="44" s="1"/>
  <c r="BV19" i="34"/>
  <c r="Z14" i="44" s="1"/>
  <c r="BO19" i="34"/>
  <c r="X14" i="44" s="1"/>
  <c r="BV27" i="34"/>
  <c r="Z22" i="44" s="1"/>
  <c r="BO27" i="34"/>
  <c r="X22" i="44" s="1"/>
  <c r="BV35" i="34"/>
  <c r="Z30" i="44" s="1"/>
  <c r="BO35" i="34"/>
  <c r="X30" i="44" s="1"/>
  <c r="BV43" i="34"/>
  <c r="Z38" i="44" s="1"/>
  <c r="BO43" i="34"/>
  <c r="X38" i="44" s="1"/>
  <c r="BV51" i="34"/>
  <c r="Z46" i="44" s="1"/>
  <c r="BO51" i="34"/>
  <c r="X46" i="44" s="1"/>
  <c r="BO59" i="34"/>
  <c r="X54" i="44" s="1"/>
  <c r="BV59" i="34"/>
  <c r="Z54" i="44" s="1"/>
  <c r="BO67" i="34"/>
  <c r="X62" i="44" s="1"/>
  <c r="BV67" i="34"/>
  <c r="Z62" i="44" s="1"/>
  <c r="BV75" i="34"/>
  <c r="Z70" i="44" s="1"/>
  <c r="BO75" i="34"/>
  <c r="X70" i="44" s="1"/>
  <c r="BV83" i="34"/>
  <c r="Z78" i="44" s="1"/>
  <c r="BO83" i="34"/>
  <c r="X78" i="44" s="1"/>
  <c r="BV91" i="34"/>
  <c r="Z86" i="44" s="1"/>
  <c r="BO91" i="34"/>
  <c r="X86" i="44" s="1"/>
  <c r="BV99" i="34"/>
  <c r="Z94" i="44" s="1"/>
  <c r="BO99" i="34"/>
  <c r="X94" i="44" s="1"/>
  <c r="BV107" i="34"/>
  <c r="Z102" i="44" s="1"/>
  <c r="BO107" i="34"/>
  <c r="X102" i="44" s="1"/>
  <c r="BV115" i="34"/>
  <c r="Z110" i="44" s="1"/>
  <c r="BO115" i="34"/>
  <c r="X110" i="44" s="1"/>
  <c r="BO123" i="34"/>
  <c r="X118" i="44" s="1"/>
  <c r="BV123" i="34"/>
  <c r="Z118" i="44" s="1"/>
  <c r="BO131" i="34"/>
  <c r="X126" i="44" s="1"/>
  <c r="BV131" i="34"/>
  <c r="Z126" i="44" s="1"/>
  <c r="BV139" i="34"/>
  <c r="Z134" i="44" s="1"/>
  <c r="BO139" i="34"/>
  <c r="X134" i="44" s="1"/>
  <c r="BV147" i="34"/>
  <c r="Z142" i="44" s="1"/>
  <c r="BO147" i="34"/>
  <c r="X142" i="44" s="1"/>
  <c r="BV155" i="34"/>
  <c r="Z150" i="44" s="1"/>
  <c r="BO155" i="34"/>
  <c r="X150" i="44" s="1"/>
  <c r="BV163" i="34"/>
  <c r="Z158" i="44" s="1"/>
  <c r="BO163" i="34"/>
  <c r="X158" i="44" s="1"/>
  <c r="BV171" i="34"/>
  <c r="Z166" i="44" s="1"/>
  <c r="BO171" i="34"/>
  <c r="X166" i="44" s="1"/>
  <c r="BV179" i="34"/>
  <c r="Z174" i="44" s="1"/>
  <c r="BO179" i="34"/>
  <c r="X174" i="44" s="1"/>
  <c r="BO187" i="34"/>
  <c r="X182" i="44" s="1"/>
  <c r="BV187" i="34"/>
  <c r="Z182" i="44" s="1"/>
  <c r="BO195" i="34"/>
  <c r="X190" i="44" s="1"/>
  <c r="BV195" i="34"/>
  <c r="Z190" i="44" s="1"/>
  <c r="BH203" i="34"/>
  <c r="W198" i="44" s="1"/>
  <c r="BV203" i="34"/>
  <c r="Z198" i="44" s="1"/>
  <c r="BO203" i="34"/>
  <c r="X198" i="44" s="1"/>
  <c r="BV18" i="34"/>
  <c r="Z13" i="44" s="1"/>
  <c r="BO18" i="34"/>
  <c r="X13" i="44" s="1"/>
  <c r="BV26" i="34"/>
  <c r="Z21" i="44" s="1"/>
  <c r="BO26" i="34"/>
  <c r="X21" i="44" s="1"/>
  <c r="BV34" i="34"/>
  <c r="Z29" i="44" s="1"/>
  <c r="BO34" i="34"/>
  <c r="X29" i="44" s="1"/>
  <c r="BV42" i="34"/>
  <c r="Z37" i="44" s="1"/>
  <c r="BO42" i="34"/>
  <c r="X37" i="44" s="1"/>
  <c r="BV50" i="34"/>
  <c r="Z45" i="44" s="1"/>
  <c r="BO50" i="34"/>
  <c r="X45" i="44" s="1"/>
  <c r="BV58" i="34"/>
  <c r="Z53" i="44" s="1"/>
  <c r="BO58" i="34"/>
  <c r="X53" i="44" s="1"/>
  <c r="BV66" i="34"/>
  <c r="Z61" i="44" s="1"/>
  <c r="BO66" i="34"/>
  <c r="X61" i="44" s="1"/>
  <c r="BO74" i="34"/>
  <c r="X69" i="44" s="1"/>
  <c r="BV74" i="34"/>
  <c r="Z69" i="44" s="1"/>
  <c r="BV82" i="34"/>
  <c r="Z77" i="44" s="1"/>
  <c r="BO82" i="34"/>
  <c r="X77" i="44" s="1"/>
  <c r="BV90" i="34"/>
  <c r="Z85" i="44" s="1"/>
  <c r="BO90" i="34"/>
  <c r="X85" i="44" s="1"/>
  <c r="BV98" i="34"/>
  <c r="Z93" i="44" s="1"/>
  <c r="BO98" i="34"/>
  <c r="X93" i="44" s="1"/>
  <c r="BV106" i="34"/>
  <c r="Z101" i="44" s="1"/>
  <c r="BO106" i="34"/>
  <c r="X101" i="44" s="1"/>
  <c r="BV114" i="34"/>
  <c r="Z109" i="44" s="1"/>
  <c r="BO114" i="34"/>
  <c r="X109" i="44" s="1"/>
  <c r="BV122" i="34"/>
  <c r="Z117" i="44" s="1"/>
  <c r="BO122" i="34"/>
  <c r="X117" i="44" s="1"/>
  <c r="BV130" i="34"/>
  <c r="Z125" i="44" s="1"/>
  <c r="BO130" i="34"/>
  <c r="X125" i="44" s="1"/>
  <c r="BO138" i="34"/>
  <c r="X133" i="44" s="1"/>
  <c r="BV138" i="34"/>
  <c r="Z133" i="44" s="1"/>
  <c r="BV146" i="34"/>
  <c r="Z141" i="44" s="1"/>
  <c r="BO146" i="34"/>
  <c r="X141" i="44" s="1"/>
  <c r="BV154" i="34"/>
  <c r="Z149" i="44" s="1"/>
  <c r="BO154" i="34"/>
  <c r="X149" i="44" s="1"/>
  <c r="BV162" i="34"/>
  <c r="Z157" i="44" s="1"/>
  <c r="BO162" i="34"/>
  <c r="X157" i="44" s="1"/>
  <c r="BV170" i="34"/>
  <c r="Z165" i="44" s="1"/>
  <c r="BO170" i="34"/>
  <c r="X165" i="44" s="1"/>
  <c r="BV178" i="34"/>
  <c r="Z173" i="44" s="1"/>
  <c r="BO178" i="34"/>
  <c r="X173" i="44" s="1"/>
  <c r="BV186" i="34"/>
  <c r="Z181" i="44" s="1"/>
  <c r="BO186" i="34"/>
  <c r="X181" i="44" s="1"/>
  <c r="BV194" i="34"/>
  <c r="Z189" i="44" s="1"/>
  <c r="BO194" i="34"/>
  <c r="X189" i="44" s="1"/>
  <c r="BH202" i="34"/>
  <c r="W197" i="44" s="1"/>
  <c r="BV202" i="34"/>
  <c r="Z197" i="44" s="1"/>
  <c r="BO202" i="34"/>
  <c r="X197" i="44" s="1"/>
  <c r="AA206" i="34"/>
  <c r="AA5" i="34" s="1"/>
  <c r="BA206" i="34"/>
  <c r="AA205" i="34"/>
  <c r="BA205" i="34"/>
  <c r="V200" i="44" s="1"/>
  <c r="AA204" i="34"/>
  <c r="BA204" i="34"/>
  <c r="V199" i="44" s="1"/>
  <c r="AA203" i="34"/>
  <c r="BA203" i="34"/>
  <c r="V198" i="44" s="1"/>
  <c r="AT206" i="34"/>
  <c r="AT205" i="34"/>
  <c r="T200" i="44" s="1"/>
  <c r="AT204" i="34"/>
  <c r="T199" i="44" s="1"/>
  <c r="AT203" i="34"/>
  <c r="T198" i="44" s="1"/>
  <c r="G7" i="34"/>
  <c r="F5" i="34"/>
  <c r="G8" i="34"/>
  <c r="H37" i="35"/>
  <c r="G6" i="34"/>
  <c r="E6" i="34"/>
  <c r="E7" i="34"/>
  <c r="I206" i="34"/>
  <c r="H206" i="34"/>
  <c r="F6" i="34"/>
  <c r="C6" i="34"/>
  <c r="C7" i="34"/>
  <c r="C8" i="34"/>
  <c r="D7" i="34"/>
  <c r="D6" i="34"/>
  <c r="F7" i="34"/>
  <c r="E8" i="34"/>
  <c r="I205" i="34"/>
  <c r="H205" i="34"/>
  <c r="D8" i="34"/>
  <c r="I204" i="34"/>
  <c r="H204" i="34"/>
  <c r="I203" i="34"/>
  <c r="H203" i="34"/>
  <c r="F8" i="34"/>
  <c r="ED11" i="39"/>
  <c r="EB11" i="39"/>
  <c r="DZ11" i="39"/>
  <c r="DX11" i="39"/>
  <c r="EC10" i="39"/>
  <c r="EF7" i="39"/>
  <c r="ED7" i="39"/>
  <c r="EB7" i="39"/>
  <c r="DZ7" i="39"/>
  <c r="DX7" i="39"/>
  <c r="EF6" i="39"/>
  <c r="ED6" i="39"/>
  <c r="EB6" i="39"/>
  <c r="DZ6" i="39"/>
  <c r="DX6" i="39"/>
  <c r="EF5" i="39"/>
  <c r="ED5" i="39"/>
  <c r="EB5" i="39"/>
  <c r="DZ5" i="39"/>
  <c r="DX5" i="39"/>
  <c r="EF4" i="39"/>
  <c r="ED4" i="39"/>
  <c r="EB4" i="39"/>
  <c r="DZ4" i="39"/>
  <c r="DX4" i="39"/>
  <c r="EE2" i="39"/>
  <c r="EE10" i="39" s="1"/>
  <c r="EA2" i="39"/>
  <c r="DY2" i="39" s="1"/>
  <c r="AM201" i="34" l="1"/>
  <c r="AM168" i="34"/>
  <c r="AM104" i="34"/>
  <c r="AM166" i="34"/>
  <c r="AM130" i="34"/>
  <c r="AL7" i="34"/>
  <c r="AM189" i="34"/>
  <c r="AM124" i="34"/>
  <c r="AM90" i="34"/>
  <c r="AM141" i="34"/>
  <c r="AM93" i="34"/>
  <c r="AM137" i="34"/>
  <c r="AM97" i="34"/>
  <c r="AM167" i="34"/>
  <c r="AL6" i="34"/>
  <c r="AM172" i="34"/>
  <c r="AM85" i="34"/>
  <c r="AM171" i="34"/>
  <c r="AM103" i="34"/>
  <c r="AM94" i="34"/>
  <c r="AM206" i="34"/>
  <c r="AM175" i="34"/>
  <c r="AM142" i="34"/>
  <c r="AM111" i="34"/>
  <c r="AM80" i="34"/>
  <c r="AM125" i="34"/>
  <c r="AM191" i="34"/>
  <c r="AM132" i="34"/>
  <c r="AM77" i="34"/>
  <c r="AM199" i="34"/>
  <c r="AM205" i="34"/>
  <c r="AM185" i="34"/>
  <c r="AM152" i="34"/>
  <c r="AM121" i="34"/>
  <c r="AM89" i="34"/>
  <c r="AM150" i="34"/>
  <c r="AM158" i="34"/>
  <c r="AM186" i="34"/>
  <c r="AM149" i="34"/>
  <c r="AM115" i="34"/>
  <c r="AM78" i="34"/>
  <c r="AM79" i="34"/>
  <c r="AL9" i="34"/>
  <c r="AM86" i="34"/>
  <c r="AM71" i="34"/>
  <c r="AM197" i="34"/>
  <c r="AM163" i="34"/>
  <c r="AM133" i="34"/>
  <c r="AM99" i="34"/>
  <c r="AM74" i="34"/>
  <c r="AM180" i="34"/>
  <c r="AM135" i="34"/>
  <c r="AM188" i="34"/>
  <c r="AM187" i="34"/>
  <c r="AM155" i="34"/>
  <c r="AM123" i="34"/>
  <c r="AM91" i="34"/>
  <c r="AM116" i="34"/>
  <c r="AM184" i="34"/>
  <c r="AM120" i="34"/>
  <c r="AM178" i="34"/>
  <c r="AM81" i="34"/>
  <c r="AM153" i="34"/>
  <c r="AM122" i="34"/>
  <c r="AM114" i="34"/>
  <c r="AM204" i="34"/>
  <c r="AM140" i="34"/>
  <c r="AM76" i="34"/>
  <c r="AM157" i="34"/>
  <c r="AM182" i="34"/>
  <c r="AM118" i="34"/>
  <c r="AM112" i="34"/>
  <c r="AM179" i="34"/>
  <c r="AM174" i="34"/>
  <c r="AM192" i="34"/>
  <c r="AM128" i="34"/>
  <c r="AM194" i="34"/>
  <c r="AM82" i="34"/>
  <c r="AM161" i="34"/>
  <c r="AM146" i="34"/>
  <c r="AM138" i="34"/>
  <c r="AM195" i="34"/>
  <c r="AM131" i="34"/>
  <c r="AM67" i="34"/>
  <c r="AM148" i="34"/>
  <c r="AM84" i="34"/>
  <c r="AM165" i="34"/>
  <c r="AM190" i="34"/>
  <c r="AM126" i="34"/>
  <c r="AM101" i="34"/>
  <c r="AM69" i="34"/>
  <c r="AM143" i="34"/>
  <c r="AM183" i="34"/>
  <c r="AM176" i="34"/>
  <c r="AM145" i="34"/>
  <c r="AM127" i="34"/>
  <c r="AM200" i="34"/>
  <c r="AM136" i="34"/>
  <c r="AM72" i="34"/>
  <c r="AM105" i="34"/>
  <c r="AM169" i="34"/>
  <c r="AM162" i="34"/>
  <c r="AM170" i="34"/>
  <c r="AM203" i="34"/>
  <c r="AM139" i="34"/>
  <c r="AM75" i="34"/>
  <c r="AM156" i="34"/>
  <c r="AM92" i="34"/>
  <c r="AM173" i="34"/>
  <c r="AM198" i="34"/>
  <c r="AM134" i="34"/>
  <c r="AL8" i="34"/>
  <c r="AM70" i="34"/>
  <c r="AM151" i="34"/>
  <c r="AM87" i="34"/>
  <c r="AM113" i="34"/>
  <c r="AM68" i="34"/>
  <c r="AM144" i="34"/>
  <c r="AM106" i="34"/>
  <c r="AM177" i="34"/>
  <c r="AM202" i="34"/>
  <c r="AM65" i="34"/>
  <c r="AM147" i="34"/>
  <c r="AM83" i="34"/>
  <c r="AM164" i="34"/>
  <c r="AM100" i="34"/>
  <c r="AM181" i="34"/>
  <c r="AM117" i="34"/>
  <c r="AM102" i="34"/>
  <c r="AM159" i="34"/>
  <c r="AM95" i="34"/>
  <c r="AM154" i="34"/>
  <c r="AM98" i="34"/>
  <c r="AM196" i="34"/>
  <c r="AM88" i="34"/>
  <c r="AM64" i="34"/>
  <c r="AM73" i="34"/>
  <c r="AM66" i="34"/>
  <c r="AM108" i="34"/>
  <c r="AM109" i="34"/>
  <c r="AM160" i="34"/>
  <c r="AM96" i="34"/>
  <c r="AM193" i="34"/>
  <c r="AM129" i="34"/>
  <c r="AM110" i="34"/>
  <c r="J71" i="44"/>
  <c r="AJ27" i="44" s="1"/>
  <c r="Y192" i="44"/>
  <c r="AA192" i="44" s="1"/>
  <c r="AB192" i="44" s="1"/>
  <c r="AC192" i="44" s="1"/>
  <c r="AD192" i="44" s="1"/>
  <c r="Y160" i="44"/>
  <c r="AA160" i="44" s="1"/>
  <c r="AB160" i="44" s="1"/>
  <c r="AC160" i="44" s="1"/>
  <c r="AD160" i="44" s="1"/>
  <c r="Y128" i="44"/>
  <c r="AA128" i="44" s="1"/>
  <c r="AB128" i="44" s="1"/>
  <c r="AC128" i="44" s="1"/>
  <c r="AD128" i="44" s="1"/>
  <c r="Y96" i="44"/>
  <c r="AA96" i="44" s="1"/>
  <c r="AB96" i="44" s="1"/>
  <c r="AC96" i="44" s="1"/>
  <c r="AD96" i="44" s="1"/>
  <c r="Y64" i="44"/>
  <c r="AA64" i="44" s="1"/>
  <c r="AB64" i="44" s="1"/>
  <c r="AC64" i="44" s="1"/>
  <c r="AD64" i="44" s="1"/>
  <c r="Y173" i="44"/>
  <c r="AA173" i="44" s="1"/>
  <c r="AB173" i="44" s="1"/>
  <c r="AC173" i="44" s="1"/>
  <c r="AD173" i="44" s="1"/>
  <c r="Y141" i="44"/>
  <c r="AA141" i="44" s="1"/>
  <c r="AB141" i="44" s="1"/>
  <c r="AC141" i="44" s="1"/>
  <c r="AD141" i="44" s="1"/>
  <c r="Y109" i="44"/>
  <c r="AA109" i="44" s="1"/>
  <c r="AB109" i="44" s="1"/>
  <c r="AC109" i="44" s="1"/>
  <c r="AD109" i="44" s="1"/>
  <c r="Y77" i="44"/>
  <c r="AA77" i="44" s="1"/>
  <c r="AB77" i="44" s="1"/>
  <c r="AC77" i="44" s="1"/>
  <c r="AD77" i="44" s="1"/>
  <c r="Y45" i="44"/>
  <c r="AA45" i="44" s="1"/>
  <c r="AB45" i="44" s="1"/>
  <c r="AC45" i="44" s="1"/>
  <c r="AD45" i="44" s="1"/>
  <c r="Y13" i="44"/>
  <c r="AA13" i="44" s="1"/>
  <c r="AB13" i="44" s="1"/>
  <c r="AC13" i="44" s="1"/>
  <c r="AD13" i="44" s="1"/>
  <c r="U198" i="44"/>
  <c r="Y32" i="44"/>
  <c r="AA32" i="44" s="1"/>
  <c r="AB32" i="44" s="1"/>
  <c r="AC32" i="44" s="1"/>
  <c r="AD32" i="44" s="1"/>
  <c r="Y101" i="44"/>
  <c r="AA101" i="44" s="1"/>
  <c r="AB101" i="44" s="1"/>
  <c r="AC101" i="44" s="1"/>
  <c r="AD101" i="44" s="1"/>
  <c r="Y198" i="44"/>
  <c r="AA198" i="44" s="1"/>
  <c r="AB198" i="44" s="1"/>
  <c r="AC198" i="44" s="1"/>
  <c r="AD198" i="44" s="1"/>
  <c r="Y165" i="44"/>
  <c r="AA165" i="44" s="1"/>
  <c r="AB165" i="44" s="1"/>
  <c r="AC165" i="44" s="1"/>
  <c r="AD165" i="44" s="1"/>
  <c r="Y37" i="44"/>
  <c r="AA37" i="44" s="1"/>
  <c r="AB37" i="44" s="1"/>
  <c r="AC37" i="44" s="1"/>
  <c r="AD37" i="44" s="1"/>
  <c r="Y156" i="44"/>
  <c r="AA156" i="44" s="1"/>
  <c r="AB156" i="44" s="1"/>
  <c r="AC156" i="44" s="1"/>
  <c r="AD156" i="44" s="1"/>
  <c r="Y92" i="44"/>
  <c r="AA92" i="44" s="1"/>
  <c r="AB92" i="44" s="1"/>
  <c r="AC92" i="44" s="1"/>
  <c r="AD92" i="44" s="1"/>
  <c r="Y28" i="44"/>
  <c r="AA28" i="44" s="1"/>
  <c r="AB28" i="44" s="1"/>
  <c r="AC28" i="44" s="1"/>
  <c r="AD28" i="44" s="1"/>
  <c r="Y137" i="44"/>
  <c r="AA137" i="44" s="1"/>
  <c r="AB137" i="44" s="1"/>
  <c r="AC137" i="44" s="1"/>
  <c r="AD137" i="44" s="1"/>
  <c r="Y164" i="44"/>
  <c r="AA164" i="44" s="1"/>
  <c r="AB164" i="44" s="1"/>
  <c r="AC164" i="44" s="1"/>
  <c r="AD164" i="44" s="1"/>
  <c r="Y100" i="44"/>
  <c r="AA100" i="44" s="1"/>
  <c r="AB100" i="44" s="1"/>
  <c r="AC100" i="44" s="1"/>
  <c r="AD100" i="44" s="1"/>
  <c r="Y180" i="44"/>
  <c r="AA180" i="44" s="1"/>
  <c r="AB180" i="44" s="1"/>
  <c r="AC180" i="44" s="1"/>
  <c r="AD180" i="44" s="1"/>
  <c r="Y148" i="44"/>
  <c r="AA148" i="44" s="1"/>
  <c r="AB148" i="44" s="1"/>
  <c r="AC148" i="44" s="1"/>
  <c r="AD148" i="44" s="1"/>
  <c r="Y116" i="44"/>
  <c r="AA116" i="44" s="1"/>
  <c r="AB116" i="44" s="1"/>
  <c r="AC116" i="44" s="1"/>
  <c r="AD116" i="44" s="1"/>
  <c r="Y84" i="44"/>
  <c r="AA84" i="44" s="1"/>
  <c r="AB84" i="44" s="1"/>
  <c r="AC84" i="44" s="1"/>
  <c r="AD84" i="44" s="1"/>
  <c r="Y52" i="44"/>
  <c r="AA52" i="44" s="1"/>
  <c r="AB52" i="44" s="1"/>
  <c r="AC52" i="44" s="1"/>
  <c r="AD52" i="44" s="1"/>
  <c r="Y20" i="44"/>
  <c r="AA20" i="44" s="1"/>
  <c r="AB20" i="44" s="1"/>
  <c r="AC20" i="44" s="1"/>
  <c r="AD20" i="44" s="1"/>
  <c r="U199" i="44"/>
  <c r="Y199" i="44"/>
  <c r="AA199" i="44" s="1"/>
  <c r="AB199" i="44" s="1"/>
  <c r="AC199" i="44" s="1"/>
  <c r="AD199" i="44" s="1"/>
  <c r="Y182" i="44"/>
  <c r="AA182" i="44" s="1"/>
  <c r="AB182" i="44" s="1"/>
  <c r="AC182" i="44" s="1"/>
  <c r="AD182" i="44" s="1"/>
  <c r="Y118" i="44"/>
  <c r="AA118" i="44" s="1"/>
  <c r="AB118" i="44" s="1"/>
  <c r="AC118" i="44" s="1"/>
  <c r="AD118" i="44" s="1"/>
  <c r="Y54" i="44"/>
  <c r="AA54" i="44" s="1"/>
  <c r="AB54" i="44" s="1"/>
  <c r="AC54" i="44" s="1"/>
  <c r="AD54" i="44" s="1"/>
  <c r="Y183" i="44"/>
  <c r="AA183" i="44" s="1"/>
  <c r="AB183" i="44" s="1"/>
  <c r="AC183" i="44" s="1"/>
  <c r="AD183" i="44" s="1"/>
  <c r="Y119" i="44"/>
  <c r="AA119" i="44" s="1"/>
  <c r="AB119" i="44" s="1"/>
  <c r="AC119" i="44" s="1"/>
  <c r="AD119" i="44" s="1"/>
  <c r="Y55" i="44"/>
  <c r="AA55" i="44" s="1"/>
  <c r="AB55" i="44" s="1"/>
  <c r="AC55" i="44" s="1"/>
  <c r="AD55" i="44" s="1"/>
  <c r="Y168" i="44"/>
  <c r="AA168" i="44" s="1"/>
  <c r="AB168" i="44" s="1"/>
  <c r="AC168" i="44" s="1"/>
  <c r="AD168" i="44" s="1"/>
  <c r="Y136" i="44"/>
  <c r="AA136" i="44" s="1"/>
  <c r="AB136" i="44" s="1"/>
  <c r="AC136" i="44" s="1"/>
  <c r="AD136" i="44" s="1"/>
  <c r="Y104" i="44"/>
  <c r="AA104" i="44" s="1"/>
  <c r="AB104" i="44" s="1"/>
  <c r="AC104" i="44" s="1"/>
  <c r="AD104" i="44" s="1"/>
  <c r="Y72" i="44"/>
  <c r="AA72" i="44" s="1"/>
  <c r="AB72" i="44" s="1"/>
  <c r="AC72" i="44" s="1"/>
  <c r="AD72" i="44" s="1"/>
  <c r="Y40" i="44"/>
  <c r="AA40" i="44" s="1"/>
  <c r="AB40" i="44" s="1"/>
  <c r="AC40" i="44" s="1"/>
  <c r="AD40" i="44" s="1"/>
  <c r="Y181" i="44"/>
  <c r="AA181" i="44" s="1"/>
  <c r="AB181" i="44" s="1"/>
  <c r="AC181" i="44" s="1"/>
  <c r="AD181" i="44" s="1"/>
  <c r="Y149" i="44"/>
  <c r="AA149" i="44" s="1"/>
  <c r="AB149" i="44" s="1"/>
  <c r="AC149" i="44" s="1"/>
  <c r="AD149" i="44" s="1"/>
  <c r="Y117" i="44"/>
  <c r="AA117" i="44" s="1"/>
  <c r="AB117" i="44" s="1"/>
  <c r="AC117" i="44" s="1"/>
  <c r="AD117" i="44" s="1"/>
  <c r="Y85" i="44"/>
  <c r="AA85" i="44" s="1"/>
  <c r="AB85" i="44" s="1"/>
  <c r="AC85" i="44" s="1"/>
  <c r="AD85" i="44" s="1"/>
  <c r="Y53" i="44"/>
  <c r="AA53" i="44" s="1"/>
  <c r="AB53" i="44" s="1"/>
  <c r="AC53" i="44" s="1"/>
  <c r="AD53" i="44" s="1"/>
  <c r="Y36" i="44"/>
  <c r="AA36" i="44" s="1"/>
  <c r="AB36" i="44" s="1"/>
  <c r="AC36" i="44" s="1"/>
  <c r="AD36" i="44" s="1"/>
  <c r="Y73" i="44"/>
  <c r="AA73" i="44" s="1"/>
  <c r="AB73" i="44" s="1"/>
  <c r="AC73" i="44" s="1"/>
  <c r="AD73" i="44" s="1"/>
  <c r="Y9" i="44"/>
  <c r="AA9" i="44" s="1"/>
  <c r="AB9" i="44" s="1"/>
  <c r="AC9" i="44" s="1"/>
  <c r="AD9" i="44" s="1"/>
  <c r="Y170" i="44"/>
  <c r="AA170" i="44" s="1"/>
  <c r="AB170" i="44" s="1"/>
  <c r="AC170" i="44" s="1"/>
  <c r="AD170" i="44" s="1"/>
  <c r="Y8" i="44"/>
  <c r="AA8" i="44" s="1"/>
  <c r="AB8" i="44" s="1"/>
  <c r="AC8" i="44" s="1"/>
  <c r="AD8" i="44" s="1"/>
  <c r="Y178" i="44"/>
  <c r="AA178" i="44" s="1"/>
  <c r="AB178" i="44" s="1"/>
  <c r="AC178" i="44" s="1"/>
  <c r="AD178" i="44" s="1"/>
  <c r="Y146" i="44"/>
  <c r="AA146" i="44" s="1"/>
  <c r="AB146" i="44" s="1"/>
  <c r="AC146" i="44" s="1"/>
  <c r="AD146" i="44" s="1"/>
  <c r="Y114" i="44"/>
  <c r="AA114" i="44" s="1"/>
  <c r="AB114" i="44" s="1"/>
  <c r="AC114" i="44" s="1"/>
  <c r="AD114" i="44" s="1"/>
  <c r="Y82" i="44"/>
  <c r="AA82" i="44" s="1"/>
  <c r="AB82" i="44" s="1"/>
  <c r="AC82" i="44" s="1"/>
  <c r="AD82" i="44" s="1"/>
  <c r="Y50" i="44"/>
  <c r="AA50" i="44" s="1"/>
  <c r="AB50" i="44" s="1"/>
  <c r="AC50" i="44" s="1"/>
  <c r="AD50" i="44" s="1"/>
  <c r="Y18" i="44"/>
  <c r="AA18" i="44" s="1"/>
  <c r="AB18" i="44" s="1"/>
  <c r="AC18" i="44" s="1"/>
  <c r="AD18" i="44" s="1"/>
  <c r="Y179" i="44"/>
  <c r="AA179" i="44" s="1"/>
  <c r="AB179" i="44" s="1"/>
  <c r="AC179" i="44" s="1"/>
  <c r="AD179" i="44" s="1"/>
  <c r="Y147" i="44"/>
  <c r="AA147" i="44" s="1"/>
  <c r="AB147" i="44" s="1"/>
  <c r="AC147" i="44" s="1"/>
  <c r="AD147" i="44" s="1"/>
  <c r="Y115" i="44"/>
  <c r="AA115" i="44" s="1"/>
  <c r="AB115" i="44" s="1"/>
  <c r="AC115" i="44" s="1"/>
  <c r="AD115" i="44" s="1"/>
  <c r="Y83" i="44"/>
  <c r="AA83" i="44" s="1"/>
  <c r="AB83" i="44" s="1"/>
  <c r="AC83" i="44" s="1"/>
  <c r="AD83" i="44" s="1"/>
  <c r="Y51" i="44"/>
  <c r="AA51" i="44" s="1"/>
  <c r="AB51" i="44" s="1"/>
  <c r="AC51" i="44" s="1"/>
  <c r="AD51" i="44" s="1"/>
  <c r="Y189" i="44"/>
  <c r="AA189" i="44" s="1"/>
  <c r="AB189" i="44" s="1"/>
  <c r="AC189" i="44" s="1"/>
  <c r="AD189" i="44" s="1"/>
  <c r="Y157" i="44"/>
  <c r="AA157" i="44" s="1"/>
  <c r="AB157" i="44" s="1"/>
  <c r="AC157" i="44" s="1"/>
  <c r="AD157" i="44" s="1"/>
  <c r="Y125" i="44"/>
  <c r="AA125" i="44" s="1"/>
  <c r="AB125" i="44" s="1"/>
  <c r="AC125" i="44" s="1"/>
  <c r="AD125" i="44" s="1"/>
  <c r="Y93" i="44"/>
  <c r="AA93" i="44" s="1"/>
  <c r="AB93" i="44" s="1"/>
  <c r="AC93" i="44" s="1"/>
  <c r="AD93" i="44" s="1"/>
  <c r="Y61" i="44"/>
  <c r="AA61" i="44" s="1"/>
  <c r="AB61" i="44" s="1"/>
  <c r="AC61" i="44" s="1"/>
  <c r="AD61" i="44" s="1"/>
  <c r="Y29" i="44"/>
  <c r="AA29" i="44" s="1"/>
  <c r="AB29" i="44" s="1"/>
  <c r="AC29" i="44" s="1"/>
  <c r="AD29" i="44" s="1"/>
  <c r="Y184" i="44"/>
  <c r="AA184" i="44" s="1"/>
  <c r="AB184" i="44" s="1"/>
  <c r="AC184" i="44" s="1"/>
  <c r="AD184" i="44" s="1"/>
  <c r="Y152" i="44"/>
  <c r="AA152" i="44" s="1"/>
  <c r="AB152" i="44" s="1"/>
  <c r="AC152" i="44" s="1"/>
  <c r="AD152" i="44" s="1"/>
  <c r="Y120" i="44"/>
  <c r="AA120" i="44" s="1"/>
  <c r="AB120" i="44" s="1"/>
  <c r="AC120" i="44" s="1"/>
  <c r="AD120" i="44" s="1"/>
  <c r="Y88" i="44"/>
  <c r="AA88" i="44" s="1"/>
  <c r="AB88" i="44" s="1"/>
  <c r="AC88" i="44" s="1"/>
  <c r="AD88" i="44" s="1"/>
  <c r="Y56" i="44"/>
  <c r="AA56" i="44" s="1"/>
  <c r="AB56" i="44" s="1"/>
  <c r="AC56" i="44" s="1"/>
  <c r="AD56" i="44" s="1"/>
  <c r="Y24" i="44"/>
  <c r="AA24" i="44" s="1"/>
  <c r="AB24" i="44" s="1"/>
  <c r="AC24" i="44" s="1"/>
  <c r="AD24" i="44" s="1"/>
  <c r="Y162" i="44"/>
  <c r="AA162" i="44" s="1"/>
  <c r="AB162" i="44" s="1"/>
  <c r="AC162" i="44" s="1"/>
  <c r="AD162" i="44" s="1"/>
  <c r="Y98" i="44"/>
  <c r="AA98" i="44" s="1"/>
  <c r="AB98" i="44" s="1"/>
  <c r="AC98" i="44" s="1"/>
  <c r="AD98" i="44" s="1"/>
  <c r="Y34" i="44"/>
  <c r="AA34" i="44" s="1"/>
  <c r="AB34" i="44" s="1"/>
  <c r="AC34" i="44" s="1"/>
  <c r="AD34" i="44" s="1"/>
  <c r="Y195" i="44"/>
  <c r="AA195" i="44" s="1"/>
  <c r="AB195" i="44" s="1"/>
  <c r="AC195" i="44" s="1"/>
  <c r="AD195" i="44" s="1"/>
  <c r="Y163" i="44"/>
  <c r="AA163" i="44" s="1"/>
  <c r="AB163" i="44" s="1"/>
  <c r="AC163" i="44" s="1"/>
  <c r="AD163" i="44" s="1"/>
  <c r="Y131" i="44"/>
  <c r="AA131" i="44" s="1"/>
  <c r="AB131" i="44" s="1"/>
  <c r="AC131" i="44" s="1"/>
  <c r="AD131" i="44" s="1"/>
  <c r="Y169" i="44"/>
  <c r="AA169" i="44" s="1"/>
  <c r="AB169" i="44" s="1"/>
  <c r="AC169" i="44" s="1"/>
  <c r="AD169" i="44" s="1"/>
  <c r="Y105" i="44"/>
  <c r="AA105" i="44" s="1"/>
  <c r="AB105" i="44" s="1"/>
  <c r="AC105" i="44" s="1"/>
  <c r="AD105" i="44" s="1"/>
  <c r="Y41" i="44"/>
  <c r="AA41" i="44" s="1"/>
  <c r="AB41" i="44" s="1"/>
  <c r="AC41" i="44" s="1"/>
  <c r="AD41" i="44" s="1"/>
  <c r="Y138" i="44"/>
  <c r="AA138" i="44" s="1"/>
  <c r="AB138" i="44" s="1"/>
  <c r="AC138" i="44" s="1"/>
  <c r="AD138" i="44" s="1"/>
  <c r="Y74" i="44"/>
  <c r="AA74" i="44" s="1"/>
  <c r="AB74" i="44" s="1"/>
  <c r="AC74" i="44" s="1"/>
  <c r="AD74" i="44" s="1"/>
  <c r="Y10" i="44"/>
  <c r="AA10" i="44" s="1"/>
  <c r="AB10" i="44" s="1"/>
  <c r="AC10" i="44" s="1"/>
  <c r="AD10" i="44" s="1"/>
  <c r="Y172" i="44"/>
  <c r="AA172" i="44" s="1"/>
  <c r="AB172" i="44" s="1"/>
  <c r="AC172" i="44" s="1"/>
  <c r="AD172" i="44" s="1"/>
  <c r="Y108" i="44"/>
  <c r="AA108" i="44" s="1"/>
  <c r="AB108" i="44" s="1"/>
  <c r="AC108" i="44" s="1"/>
  <c r="AD108" i="44" s="1"/>
  <c r="Y44" i="44"/>
  <c r="AA44" i="44" s="1"/>
  <c r="AB44" i="44" s="1"/>
  <c r="AC44" i="44" s="1"/>
  <c r="AD44" i="44" s="1"/>
  <c r="Y19" i="44"/>
  <c r="AA19" i="44" s="1"/>
  <c r="AB19" i="44" s="1"/>
  <c r="AC19" i="44" s="1"/>
  <c r="AD19" i="44" s="1"/>
  <c r="U200" i="44"/>
  <c r="Y21" i="44"/>
  <c r="AA21" i="44" s="1"/>
  <c r="AB21" i="44" s="1"/>
  <c r="AC21" i="44" s="1"/>
  <c r="AD21" i="44" s="1"/>
  <c r="Y190" i="44"/>
  <c r="AA190" i="44" s="1"/>
  <c r="AB190" i="44" s="1"/>
  <c r="AC190" i="44" s="1"/>
  <c r="AD190" i="44" s="1"/>
  <c r="Y126" i="44"/>
  <c r="AA126" i="44" s="1"/>
  <c r="AB126" i="44" s="1"/>
  <c r="AC126" i="44" s="1"/>
  <c r="AD126" i="44" s="1"/>
  <c r="Y62" i="44"/>
  <c r="AA62" i="44" s="1"/>
  <c r="AB62" i="44" s="1"/>
  <c r="AC62" i="44" s="1"/>
  <c r="AD62" i="44" s="1"/>
  <c r="Y176" i="44"/>
  <c r="AA176" i="44" s="1"/>
  <c r="AB176" i="44" s="1"/>
  <c r="AC176" i="44" s="1"/>
  <c r="AD176" i="44" s="1"/>
  <c r="Y144" i="44"/>
  <c r="AA144" i="44" s="1"/>
  <c r="AB144" i="44" s="1"/>
  <c r="AC144" i="44" s="1"/>
  <c r="AD144" i="44" s="1"/>
  <c r="Y112" i="44"/>
  <c r="AA112" i="44" s="1"/>
  <c r="AB112" i="44" s="1"/>
  <c r="AC112" i="44" s="1"/>
  <c r="AD112" i="44" s="1"/>
  <c r="Y80" i="44"/>
  <c r="AA80" i="44" s="1"/>
  <c r="AB80" i="44" s="1"/>
  <c r="AC80" i="44" s="1"/>
  <c r="AD80" i="44" s="1"/>
  <c r="Y48" i="44"/>
  <c r="AA48" i="44" s="1"/>
  <c r="AB48" i="44" s="1"/>
  <c r="AC48" i="44" s="1"/>
  <c r="AD48" i="44" s="1"/>
  <c r="Y16" i="44"/>
  <c r="AA16" i="44" s="1"/>
  <c r="AB16" i="44" s="1"/>
  <c r="AC16" i="44" s="1"/>
  <c r="AD16" i="44" s="1"/>
  <c r="Y154" i="44"/>
  <c r="AA154" i="44" s="1"/>
  <c r="AB154" i="44" s="1"/>
  <c r="AC154" i="44" s="1"/>
  <c r="AD154" i="44" s="1"/>
  <c r="Y90" i="44"/>
  <c r="AA90" i="44" s="1"/>
  <c r="AB90" i="44" s="1"/>
  <c r="AC90" i="44" s="1"/>
  <c r="AD90" i="44" s="1"/>
  <c r="Y26" i="44"/>
  <c r="AA26" i="44" s="1"/>
  <c r="AB26" i="44" s="1"/>
  <c r="AC26" i="44" s="1"/>
  <c r="AD26" i="44" s="1"/>
  <c r="Y187" i="44"/>
  <c r="AA187" i="44" s="1"/>
  <c r="AB187" i="44" s="1"/>
  <c r="AC187" i="44" s="1"/>
  <c r="AD187" i="44" s="1"/>
  <c r="Y158" i="44"/>
  <c r="AA158" i="44" s="1"/>
  <c r="AB158" i="44" s="1"/>
  <c r="AC158" i="44" s="1"/>
  <c r="AD158" i="44" s="1"/>
  <c r="Y94" i="44"/>
  <c r="AA94" i="44" s="1"/>
  <c r="AB94" i="44" s="1"/>
  <c r="AC94" i="44" s="1"/>
  <c r="AD94" i="44" s="1"/>
  <c r="Y30" i="44"/>
  <c r="AA30" i="44" s="1"/>
  <c r="AB30" i="44" s="1"/>
  <c r="AC30" i="44" s="1"/>
  <c r="AD30" i="44" s="1"/>
  <c r="Y167" i="44"/>
  <c r="AA167" i="44" s="1"/>
  <c r="AB167" i="44" s="1"/>
  <c r="AC167" i="44" s="1"/>
  <c r="AD167" i="44" s="1"/>
  <c r="Y135" i="44"/>
  <c r="AA135" i="44" s="1"/>
  <c r="AB135" i="44" s="1"/>
  <c r="AC135" i="44" s="1"/>
  <c r="AD135" i="44" s="1"/>
  <c r="Y103" i="44"/>
  <c r="AA103" i="44" s="1"/>
  <c r="AB103" i="44" s="1"/>
  <c r="AC103" i="44" s="1"/>
  <c r="AD103" i="44" s="1"/>
  <c r="Y71" i="44"/>
  <c r="AA71" i="44" s="1"/>
  <c r="AB71" i="44" s="1"/>
  <c r="AC71" i="44" s="1"/>
  <c r="AD71" i="44" s="1"/>
  <c r="Y39" i="44"/>
  <c r="AA39" i="44" s="1"/>
  <c r="AB39" i="44" s="1"/>
  <c r="AC39" i="44" s="1"/>
  <c r="AD39" i="44" s="1"/>
  <c r="Y7" i="44"/>
  <c r="AA7" i="44" s="1"/>
  <c r="AB7" i="44" s="1"/>
  <c r="AC7" i="44" s="1"/>
  <c r="AD7" i="44" s="1"/>
  <c r="Y193" i="44"/>
  <c r="AA193" i="44" s="1"/>
  <c r="AB193" i="44" s="1"/>
  <c r="AC193" i="44" s="1"/>
  <c r="AD193" i="44" s="1"/>
  <c r="Y161" i="44"/>
  <c r="AA161" i="44" s="1"/>
  <c r="AB161" i="44" s="1"/>
  <c r="AC161" i="44" s="1"/>
  <c r="AD161" i="44" s="1"/>
  <c r="Y129" i="44"/>
  <c r="AA129" i="44" s="1"/>
  <c r="AB129" i="44" s="1"/>
  <c r="AC129" i="44" s="1"/>
  <c r="AD129" i="44" s="1"/>
  <c r="Y97" i="44"/>
  <c r="AA97" i="44" s="1"/>
  <c r="AB97" i="44" s="1"/>
  <c r="AC97" i="44" s="1"/>
  <c r="AD97" i="44" s="1"/>
  <c r="Y65" i="44"/>
  <c r="AA65" i="44" s="1"/>
  <c r="AB65" i="44" s="1"/>
  <c r="AC65" i="44" s="1"/>
  <c r="AD65" i="44" s="1"/>
  <c r="Y33" i="44"/>
  <c r="AA33" i="44" s="1"/>
  <c r="AB33" i="44" s="1"/>
  <c r="AC33" i="44" s="1"/>
  <c r="AD33" i="44" s="1"/>
  <c r="Y194" i="44"/>
  <c r="AA194" i="44" s="1"/>
  <c r="AB194" i="44" s="1"/>
  <c r="AC194" i="44" s="1"/>
  <c r="AD194" i="44" s="1"/>
  <c r="Y130" i="44"/>
  <c r="AA130" i="44" s="1"/>
  <c r="AB130" i="44" s="1"/>
  <c r="AC130" i="44" s="1"/>
  <c r="AD130" i="44" s="1"/>
  <c r="Y66" i="44"/>
  <c r="AA66" i="44" s="1"/>
  <c r="AB66" i="44" s="1"/>
  <c r="AC66" i="44" s="1"/>
  <c r="AD66" i="44" s="1"/>
  <c r="Y99" i="44"/>
  <c r="AA99" i="44" s="1"/>
  <c r="AB99" i="44" s="1"/>
  <c r="AC99" i="44" s="1"/>
  <c r="AD99" i="44" s="1"/>
  <c r="Y67" i="44"/>
  <c r="AA67" i="44" s="1"/>
  <c r="AB67" i="44" s="1"/>
  <c r="AC67" i="44" s="1"/>
  <c r="AD67" i="44" s="1"/>
  <c r="Y35" i="44"/>
  <c r="AA35" i="44" s="1"/>
  <c r="AB35" i="44" s="1"/>
  <c r="AC35" i="44" s="1"/>
  <c r="AD35" i="44" s="1"/>
  <c r="Y196" i="44"/>
  <c r="AA196" i="44" s="1"/>
  <c r="AB196" i="44" s="1"/>
  <c r="AC196" i="44" s="1"/>
  <c r="AD196" i="44" s="1"/>
  <c r="Y132" i="44"/>
  <c r="AA132" i="44" s="1"/>
  <c r="AB132" i="44" s="1"/>
  <c r="AC132" i="44" s="1"/>
  <c r="AD132" i="44" s="1"/>
  <c r="Y68" i="44"/>
  <c r="AA68" i="44" s="1"/>
  <c r="AB68" i="44" s="1"/>
  <c r="AC68" i="44" s="1"/>
  <c r="AD68" i="44" s="1"/>
  <c r="Y133" i="44"/>
  <c r="AA133" i="44" s="1"/>
  <c r="AB133" i="44" s="1"/>
  <c r="AC133" i="44" s="1"/>
  <c r="AD133" i="44" s="1"/>
  <c r="Y69" i="44"/>
  <c r="AA69" i="44" s="1"/>
  <c r="AB69" i="44" s="1"/>
  <c r="AC69" i="44" s="1"/>
  <c r="AD69" i="44" s="1"/>
  <c r="Y166" i="44"/>
  <c r="AA166" i="44" s="1"/>
  <c r="AB166" i="44" s="1"/>
  <c r="AC166" i="44" s="1"/>
  <c r="AD166" i="44" s="1"/>
  <c r="Y134" i="44"/>
  <c r="AA134" i="44" s="1"/>
  <c r="AB134" i="44" s="1"/>
  <c r="AC134" i="44" s="1"/>
  <c r="AD134" i="44" s="1"/>
  <c r="Y102" i="44"/>
  <c r="AA102" i="44" s="1"/>
  <c r="AB102" i="44" s="1"/>
  <c r="AC102" i="44" s="1"/>
  <c r="AD102" i="44" s="1"/>
  <c r="Y70" i="44"/>
  <c r="AA70" i="44" s="1"/>
  <c r="AB70" i="44" s="1"/>
  <c r="AC70" i="44" s="1"/>
  <c r="AD70" i="44" s="1"/>
  <c r="Y38" i="44"/>
  <c r="AA38" i="44" s="1"/>
  <c r="AB38" i="44" s="1"/>
  <c r="AC38" i="44" s="1"/>
  <c r="AD38" i="44" s="1"/>
  <c r="Y175" i="44"/>
  <c r="AA175" i="44" s="1"/>
  <c r="AB175" i="44" s="1"/>
  <c r="AC175" i="44" s="1"/>
  <c r="AD175" i="44" s="1"/>
  <c r="Y143" i="44"/>
  <c r="AA143" i="44" s="1"/>
  <c r="AB143" i="44" s="1"/>
  <c r="AC143" i="44" s="1"/>
  <c r="AD143" i="44" s="1"/>
  <c r="Y111" i="44"/>
  <c r="AA111" i="44" s="1"/>
  <c r="AB111" i="44" s="1"/>
  <c r="AC111" i="44" s="1"/>
  <c r="AD111" i="44" s="1"/>
  <c r="Y79" i="44"/>
  <c r="AA79" i="44" s="1"/>
  <c r="AB79" i="44" s="1"/>
  <c r="AC79" i="44" s="1"/>
  <c r="AD79" i="44" s="1"/>
  <c r="Y47" i="44"/>
  <c r="AA47" i="44" s="1"/>
  <c r="AB47" i="44" s="1"/>
  <c r="AC47" i="44" s="1"/>
  <c r="AD47" i="44" s="1"/>
  <c r="Y15" i="44"/>
  <c r="AA15" i="44" s="1"/>
  <c r="AB15" i="44" s="1"/>
  <c r="AC15" i="44" s="1"/>
  <c r="AD15" i="44" s="1"/>
  <c r="BV5" i="34"/>
  <c r="Z201" i="44"/>
  <c r="Y106" i="44"/>
  <c r="AA106" i="44" s="1"/>
  <c r="AB106" i="44" s="1"/>
  <c r="AC106" i="44" s="1"/>
  <c r="AD106" i="44" s="1"/>
  <c r="Y42" i="44"/>
  <c r="AA42" i="44" s="1"/>
  <c r="AB42" i="44" s="1"/>
  <c r="AC42" i="44" s="1"/>
  <c r="AD42" i="44" s="1"/>
  <c r="Y171" i="44"/>
  <c r="AA171" i="44" s="1"/>
  <c r="AB171" i="44" s="1"/>
  <c r="AC171" i="44" s="1"/>
  <c r="AD171" i="44" s="1"/>
  <c r="Y139" i="44"/>
  <c r="AA139" i="44" s="1"/>
  <c r="AB139" i="44" s="1"/>
  <c r="AC139" i="44" s="1"/>
  <c r="AD139" i="44" s="1"/>
  <c r="Y107" i="44"/>
  <c r="AA107" i="44" s="1"/>
  <c r="AB107" i="44" s="1"/>
  <c r="AC107" i="44" s="1"/>
  <c r="AD107" i="44" s="1"/>
  <c r="Y75" i="44"/>
  <c r="AA75" i="44" s="1"/>
  <c r="AB75" i="44" s="1"/>
  <c r="AC75" i="44" s="1"/>
  <c r="AD75" i="44" s="1"/>
  <c r="Y43" i="44"/>
  <c r="AA43" i="44" s="1"/>
  <c r="AB43" i="44" s="1"/>
  <c r="AC43" i="44" s="1"/>
  <c r="AD43" i="44" s="1"/>
  <c r="Y11" i="44"/>
  <c r="AA11" i="44" s="1"/>
  <c r="AB11" i="44" s="1"/>
  <c r="AC11" i="44" s="1"/>
  <c r="AD11" i="44" s="1"/>
  <c r="Y140" i="44"/>
  <c r="AA140" i="44" s="1"/>
  <c r="AB140" i="44" s="1"/>
  <c r="AC140" i="44" s="1"/>
  <c r="AD140" i="44" s="1"/>
  <c r="Y76" i="44"/>
  <c r="AA76" i="44" s="1"/>
  <c r="AB76" i="44" s="1"/>
  <c r="AC76" i="44" s="1"/>
  <c r="AD76" i="44" s="1"/>
  <c r="Y12" i="44"/>
  <c r="AA12" i="44" s="1"/>
  <c r="AB12" i="44" s="1"/>
  <c r="AC12" i="44" s="1"/>
  <c r="AD12" i="44" s="1"/>
  <c r="BO5" i="34"/>
  <c r="X201" i="44"/>
  <c r="Y197" i="44"/>
  <c r="AA197" i="44" s="1"/>
  <c r="AB197" i="44" s="1"/>
  <c r="AC197" i="44" s="1"/>
  <c r="AD197" i="44" s="1"/>
  <c r="Y174" i="44"/>
  <c r="AA174" i="44" s="1"/>
  <c r="AB174" i="44" s="1"/>
  <c r="AC174" i="44" s="1"/>
  <c r="AD174" i="44" s="1"/>
  <c r="Y142" i="44"/>
  <c r="AA142" i="44" s="1"/>
  <c r="AB142" i="44" s="1"/>
  <c r="AC142" i="44" s="1"/>
  <c r="AD142" i="44" s="1"/>
  <c r="Y110" i="44"/>
  <c r="AA110" i="44" s="1"/>
  <c r="AB110" i="44" s="1"/>
  <c r="AC110" i="44" s="1"/>
  <c r="AD110" i="44" s="1"/>
  <c r="Y78" i="44"/>
  <c r="AA78" i="44" s="1"/>
  <c r="AB78" i="44" s="1"/>
  <c r="AC78" i="44" s="1"/>
  <c r="AD78" i="44" s="1"/>
  <c r="Y46" i="44"/>
  <c r="AA46" i="44" s="1"/>
  <c r="AB46" i="44" s="1"/>
  <c r="AC46" i="44" s="1"/>
  <c r="AD46" i="44" s="1"/>
  <c r="Y14" i="44"/>
  <c r="AA14" i="44" s="1"/>
  <c r="AB14" i="44" s="1"/>
  <c r="AC14" i="44" s="1"/>
  <c r="AD14" i="44" s="1"/>
  <c r="Y151" i="44"/>
  <c r="AA151" i="44" s="1"/>
  <c r="AB151" i="44" s="1"/>
  <c r="AC151" i="44" s="1"/>
  <c r="AD151" i="44" s="1"/>
  <c r="Y87" i="44"/>
  <c r="AA87" i="44" s="1"/>
  <c r="AB87" i="44" s="1"/>
  <c r="AC87" i="44" s="1"/>
  <c r="AD87" i="44" s="1"/>
  <c r="Y23" i="44"/>
  <c r="AA23" i="44" s="1"/>
  <c r="AB23" i="44" s="1"/>
  <c r="AC23" i="44" s="1"/>
  <c r="AD23" i="44" s="1"/>
  <c r="Y177" i="44"/>
  <c r="AA177" i="44" s="1"/>
  <c r="AB177" i="44" s="1"/>
  <c r="AC177" i="44" s="1"/>
  <c r="AD177" i="44" s="1"/>
  <c r="Y145" i="44"/>
  <c r="AA145" i="44" s="1"/>
  <c r="AB145" i="44" s="1"/>
  <c r="AC145" i="44" s="1"/>
  <c r="AD145" i="44" s="1"/>
  <c r="Y113" i="44"/>
  <c r="AA113" i="44" s="1"/>
  <c r="AB113" i="44" s="1"/>
  <c r="AC113" i="44" s="1"/>
  <c r="AD113" i="44" s="1"/>
  <c r="Y81" i="44"/>
  <c r="AA81" i="44" s="1"/>
  <c r="AB81" i="44" s="1"/>
  <c r="AC81" i="44" s="1"/>
  <c r="AD81" i="44" s="1"/>
  <c r="Y49" i="44"/>
  <c r="AA49" i="44" s="1"/>
  <c r="AB49" i="44" s="1"/>
  <c r="AC49" i="44" s="1"/>
  <c r="AD49" i="44" s="1"/>
  <c r="Y17" i="44"/>
  <c r="AA17" i="44" s="1"/>
  <c r="AB17" i="44" s="1"/>
  <c r="AC17" i="44" s="1"/>
  <c r="AD17" i="44" s="1"/>
  <c r="AT5" i="34"/>
  <c r="T201" i="44"/>
  <c r="BA5" i="34"/>
  <c r="V201" i="44"/>
  <c r="Y150" i="44"/>
  <c r="AA150" i="44" s="1"/>
  <c r="AB150" i="44" s="1"/>
  <c r="AC150" i="44" s="1"/>
  <c r="AD150" i="44" s="1"/>
  <c r="Y86" i="44"/>
  <c r="AA86" i="44" s="1"/>
  <c r="AB86" i="44" s="1"/>
  <c r="AC86" i="44" s="1"/>
  <c r="AD86" i="44" s="1"/>
  <c r="Y22" i="44"/>
  <c r="AA22" i="44" s="1"/>
  <c r="AB22" i="44" s="1"/>
  <c r="AC22" i="44" s="1"/>
  <c r="AD22" i="44" s="1"/>
  <c r="Y191" i="44"/>
  <c r="AA191" i="44" s="1"/>
  <c r="AB191" i="44" s="1"/>
  <c r="AC191" i="44" s="1"/>
  <c r="AD191" i="44" s="1"/>
  <c r="Y159" i="44"/>
  <c r="AA159" i="44" s="1"/>
  <c r="AB159" i="44" s="1"/>
  <c r="AC159" i="44" s="1"/>
  <c r="AD159" i="44" s="1"/>
  <c r="Y127" i="44"/>
  <c r="AA127" i="44" s="1"/>
  <c r="AB127" i="44" s="1"/>
  <c r="AC127" i="44" s="1"/>
  <c r="AD127" i="44" s="1"/>
  <c r="Y95" i="44"/>
  <c r="AA95" i="44" s="1"/>
  <c r="AB95" i="44" s="1"/>
  <c r="AC95" i="44" s="1"/>
  <c r="AD95" i="44" s="1"/>
  <c r="Y63" i="44"/>
  <c r="AA63" i="44" s="1"/>
  <c r="AB63" i="44" s="1"/>
  <c r="AC63" i="44" s="1"/>
  <c r="AD63" i="44" s="1"/>
  <c r="Y31" i="44"/>
  <c r="AA31" i="44" s="1"/>
  <c r="AB31" i="44" s="1"/>
  <c r="AC31" i="44" s="1"/>
  <c r="AD31" i="44" s="1"/>
  <c r="Y200" i="44"/>
  <c r="AA200" i="44" s="1"/>
  <c r="AB200" i="44" s="1"/>
  <c r="AC200" i="44" s="1"/>
  <c r="AD200" i="44" s="1"/>
  <c r="Y185" i="44"/>
  <c r="AA185" i="44" s="1"/>
  <c r="AB185" i="44" s="1"/>
  <c r="AC185" i="44" s="1"/>
  <c r="AD185" i="44" s="1"/>
  <c r="Y153" i="44"/>
  <c r="AA153" i="44" s="1"/>
  <c r="AB153" i="44" s="1"/>
  <c r="AC153" i="44" s="1"/>
  <c r="AD153" i="44" s="1"/>
  <c r="Y121" i="44"/>
  <c r="AA121" i="44" s="1"/>
  <c r="AB121" i="44" s="1"/>
  <c r="AC121" i="44" s="1"/>
  <c r="AD121" i="44" s="1"/>
  <c r="Y89" i="44"/>
  <c r="AA89" i="44" s="1"/>
  <c r="AB89" i="44" s="1"/>
  <c r="AC89" i="44" s="1"/>
  <c r="AD89" i="44" s="1"/>
  <c r="Y57" i="44"/>
  <c r="AA57" i="44" s="1"/>
  <c r="AB57" i="44" s="1"/>
  <c r="AC57" i="44" s="1"/>
  <c r="AD57" i="44" s="1"/>
  <c r="Y25" i="44"/>
  <c r="AA25" i="44" s="1"/>
  <c r="AB25" i="44" s="1"/>
  <c r="AC25" i="44" s="1"/>
  <c r="AD25" i="44" s="1"/>
  <c r="Y186" i="44"/>
  <c r="AA186" i="44" s="1"/>
  <c r="AB186" i="44" s="1"/>
  <c r="AC186" i="44" s="1"/>
  <c r="AD186" i="44" s="1"/>
  <c r="Y122" i="44"/>
  <c r="AA122" i="44" s="1"/>
  <c r="AB122" i="44" s="1"/>
  <c r="AC122" i="44" s="1"/>
  <c r="AD122" i="44" s="1"/>
  <c r="Y58" i="44"/>
  <c r="AA58" i="44" s="1"/>
  <c r="AB58" i="44" s="1"/>
  <c r="AC58" i="44" s="1"/>
  <c r="AD58" i="44" s="1"/>
  <c r="Y155" i="44"/>
  <c r="AA155" i="44" s="1"/>
  <c r="AB155" i="44" s="1"/>
  <c r="AC155" i="44" s="1"/>
  <c r="AD155" i="44" s="1"/>
  <c r="Y123" i="44"/>
  <c r="AA123" i="44" s="1"/>
  <c r="AB123" i="44" s="1"/>
  <c r="AC123" i="44" s="1"/>
  <c r="AD123" i="44" s="1"/>
  <c r="Y91" i="44"/>
  <c r="AA91" i="44" s="1"/>
  <c r="AB91" i="44" s="1"/>
  <c r="AC91" i="44" s="1"/>
  <c r="AD91" i="44" s="1"/>
  <c r="Y59" i="44"/>
  <c r="AA59" i="44" s="1"/>
  <c r="AB59" i="44" s="1"/>
  <c r="AC59" i="44" s="1"/>
  <c r="AD59" i="44" s="1"/>
  <c r="Y27" i="44"/>
  <c r="AA27" i="44" s="1"/>
  <c r="AB27" i="44" s="1"/>
  <c r="AC27" i="44" s="1"/>
  <c r="AD27" i="44" s="1"/>
  <c r="Y188" i="44"/>
  <c r="AA188" i="44" s="1"/>
  <c r="AB188" i="44" s="1"/>
  <c r="AC188" i="44" s="1"/>
  <c r="AD188" i="44" s="1"/>
  <c r="Y124" i="44"/>
  <c r="AA124" i="44" s="1"/>
  <c r="AB124" i="44" s="1"/>
  <c r="AC124" i="44" s="1"/>
  <c r="AD124" i="44" s="1"/>
  <c r="Y60" i="44"/>
  <c r="AA60" i="44" s="1"/>
  <c r="AB60" i="44" s="1"/>
  <c r="AC60" i="44" s="1"/>
  <c r="AD60" i="44" s="1"/>
  <c r="G52" i="47"/>
  <c r="D52" i="47"/>
  <c r="L17" i="43"/>
  <c r="D89" i="47"/>
  <c r="F52" i="47"/>
  <c r="J54" i="47"/>
  <c r="J91" i="47"/>
  <c r="E56" i="47"/>
  <c r="E73" i="47" s="1"/>
  <c r="E93" i="47"/>
  <c r="G89" i="47"/>
  <c r="F89" i="47"/>
  <c r="E54" i="47"/>
  <c r="E91" i="47"/>
  <c r="H54" i="47"/>
  <c r="I54" i="47" s="1"/>
  <c r="H91" i="47"/>
  <c r="I91" i="47" s="1"/>
  <c r="J55" i="47"/>
  <c r="J139" i="47" s="1"/>
  <c r="J153" i="47" s="1"/>
  <c r="J92" i="47"/>
  <c r="H55" i="47"/>
  <c r="H139" i="47" s="1"/>
  <c r="H153" i="47" s="1"/>
  <c r="H92" i="47"/>
  <c r="O54" i="47"/>
  <c r="O91" i="47"/>
  <c r="J56" i="47"/>
  <c r="J93" i="47"/>
  <c r="J53" i="47"/>
  <c r="J90" i="47"/>
  <c r="J52" i="47"/>
  <c r="I52" i="47" s="1"/>
  <c r="J89" i="47"/>
  <c r="I89" i="47" s="1"/>
  <c r="C56" i="47"/>
  <c r="C73" i="47" s="1"/>
  <c r="C93" i="47"/>
  <c r="C53" i="47"/>
  <c r="C90" i="47"/>
  <c r="O55" i="47"/>
  <c r="O139" i="47" s="1"/>
  <c r="O153" i="47" s="1"/>
  <c r="O92" i="47"/>
  <c r="E55" i="47"/>
  <c r="E139" i="47" s="1"/>
  <c r="E153" i="47" s="1"/>
  <c r="E92" i="47"/>
  <c r="C54" i="47"/>
  <c r="C91" i="47"/>
  <c r="C55" i="47"/>
  <c r="C139" i="47" s="1"/>
  <c r="C153" i="47" s="1"/>
  <c r="C92" i="47"/>
  <c r="O53" i="47"/>
  <c r="N53" i="47" s="1"/>
  <c r="O90" i="47"/>
  <c r="H53" i="47"/>
  <c r="H90" i="47"/>
  <c r="H56" i="47"/>
  <c r="H73" i="47" s="1"/>
  <c r="H93" i="47"/>
  <c r="E53" i="47"/>
  <c r="E90" i="47"/>
  <c r="O56" i="47"/>
  <c r="O73" i="47" s="1"/>
  <c r="O93" i="47"/>
  <c r="O105" i="47" s="1"/>
  <c r="D257" i="35"/>
  <c r="D35" i="44" s="1"/>
  <c r="G300" i="35"/>
  <c r="G317" i="35"/>
  <c r="G65" i="44" s="1"/>
  <c r="D290" i="35"/>
  <c r="D53" i="44" s="1"/>
  <c r="G263" i="35"/>
  <c r="G41" i="44" s="1"/>
  <c r="F317" i="35"/>
  <c r="F65" i="44" s="1"/>
  <c r="I354" i="35"/>
  <c r="F263" i="35"/>
  <c r="F41" i="44" s="1"/>
  <c r="I356" i="35"/>
  <c r="C264" i="35"/>
  <c r="C42" i="44" s="1"/>
  <c r="D263" i="35"/>
  <c r="D41" i="44" s="1"/>
  <c r="D302" i="35"/>
  <c r="C345" i="35"/>
  <c r="C78" i="44" s="1"/>
  <c r="F290" i="35"/>
  <c r="F53" i="44" s="1"/>
  <c r="I338" i="35"/>
  <c r="I71" i="44" s="1"/>
  <c r="I70" i="44"/>
  <c r="D338" i="35"/>
  <c r="D71" i="44" s="1"/>
  <c r="C71" i="44"/>
  <c r="J318" i="35"/>
  <c r="J66" i="44" s="1"/>
  <c r="J65" i="44"/>
  <c r="J291" i="35"/>
  <c r="J53" i="44"/>
  <c r="J345" i="35"/>
  <c r="J77" i="44"/>
  <c r="AJ33" i="44" s="1"/>
  <c r="E65" i="44"/>
  <c r="E318" i="35"/>
  <c r="D300" i="35"/>
  <c r="G290" i="35"/>
  <c r="G53" i="44" s="1"/>
  <c r="D296" i="35"/>
  <c r="D298" i="35" s="1"/>
  <c r="D46" i="44"/>
  <c r="I257" i="35"/>
  <c r="I35" i="44" s="1"/>
  <c r="I34" i="44"/>
  <c r="I284" i="35"/>
  <c r="I47" i="44" s="1"/>
  <c r="I46" i="44"/>
  <c r="F311" i="35"/>
  <c r="F59" i="44" s="1"/>
  <c r="F58" i="44"/>
  <c r="H318" i="35"/>
  <c r="H65" i="44"/>
  <c r="H291" i="35"/>
  <c r="H53" i="44"/>
  <c r="H345" i="35"/>
  <c r="H77" i="44"/>
  <c r="H264" i="35"/>
  <c r="G264" i="35" s="1"/>
  <c r="G42" i="44" s="1"/>
  <c r="H41" i="44"/>
  <c r="D317" i="35"/>
  <c r="D65" i="44" s="1"/>
  <c r="C65" i="44"/>
  <c r="C291" i="35"/>
  <c r="C54" i="44" s="1"/>
  <c r="I311" i="35"/>
  <c r="I59" i="44" s="1"/>
  <c r="I58" i="44"/>
  <c r="G257" i="35"/>
  <c r="G35" i="44" s="1"/>
  <c r="G34" i="44"/>
  <c r="D269" i="35"/>
  <c r="D271" i="35" s="1"/>
  <c r="D34" i="44"/>
  <c r="G284" i="35"/>
  <c r="G47" i="44" s="1"/>
  <c r="G46" i="44"/>
  <c r="C319" i="35"/>
  <c r="C66" i="44"/>
  <c r="D311" i="35"/>
  <c r="D59" i="44" s="1"/>
  <c r="E59" i="44"/>
  <c r="G338" i="35"/>
  <c r="G71" i="44" s="1"/>
  <c r="G70" i="44"/>
  <c r="F338" i="35"/>
  <c r="F71" i="44" s="1"/>
  <c r="F70" i="44"/>
  <c r="J264" i="35"/>
  <c r="J41" i="44"/>
  <c r="F257" i="35"/>
  <c r="F35" i="44" s="1"/>
  <c r="F34" i="44"/>
  <c r="D284" i="35"/>
  <c r="D47" i="44" s="1"/>
  <c r="C47" i="44"/>
  <c r="D344" i="35"/>
  <c r="D77" i="44" s="1"/>
  <c r="D323" i="35"/>
  <c r="D325" i="35" s="1"/>
  <c r="D58" i="44"/>
  <c r="E42" i="44"/>
  <c r="D350" i="35"/>
  <c r="D352" i="35" s="1"/>
  <c r="D70" i="44"/>
  <c r="F296" i="35"/>
  <c r="F298" i="35" s="1"/>
  <c r="F46" i="44"/>
  <c r="E291" i="35"/>
  <c r="E53" i="44"/>
  <c r="E345" i="35"/>
  <c r="E77" i="44"/>
  <c r="G311" i="35"/>
  <c r="G59" i="44" s="1"/>
  <c r="G58" i="44"/>
  <c r="G344" i="35"/>
  <c r="G77" i="44" s="1"/>
  <c r="F344" i="35"/>
  <c r="F77" i="44" s="1"/>
  <c r="D275" i="35"/>
  <c r="F302" i="35"/>
  <c r="F300" i="35"/>
  <c r="J222" i="35"/>
  <c r="F329" i="35"/>
  <c r="F327" i="35"/>
  <c r="F273" i="35"/>
  <c r="I302" i="35"/>
  <c r="D356" i="35"/>
  <c r="G329" i="35"/>
  <c r="I327" i="35"/>
  <c r="G350" i="35"/>
  <c r="G352" i="35" s="1"/>
  <c r="D327" i="35"/>
  <c r="I273" i="35"/>
  <c r="F350" i="35"/>
  <c r="F352" i="35" s="1"/>
  <c r="I300" i="35"/>
  <c r="G302" i="35"/>
  <c r="I329" i="35"/>
  <c r="I242" i="35"/>
  <c r="F356" i="35"/>
  <c r="I275" i="35"/>
  <c r="F354" i="35"/>
  <c r="G296" i="35"/>
  <c r="G298" i="35" s="1"/>
  <c r="D329" i="35"/>
  <c r="I323" i="35"/>
  <c r="I325" i="35" s="1"/>
  <c r="F275" i="35"/>
  <c r="F269" i="35"/>
  <c r="F271" i="35" s="1"/>
  <c r="D37" i="35"/>
  <c r="G356" i="35"/>
  <c r="J245" i="35"/>
  <c r="E241" i="35"/>
  <c r="E243" i="35" s="1"/>
  <c r="M228" i="35"/>
  <c r="O231" i="35"/>
  <c r="G327" i="35"/>
  <c r="H228" i="35"/>
  <c r="K228" i="35"/>
  <c r="L229" i="35"/>
  <c r="I244" i="35"/>
  <c r="J228" i="35"/>
  <c r="C241" i="35"/>
  <c r="C243" i="35" s="1"/>
  <c r="O222" i="35"/>
  <c r="N228" i="35"/>
  <c r="E228" i="35"/>
  <c r="C228" i="35"/>
  <c r="H241" i="35"/>
  <c r="H243" i="35" s="1"/>
  <c r="E265" i="35"/>
  <c r="F284" i="35"/>
  <c r="F47" i="44" s="1"/>
  <c r="F37" i="35"/>
  <c r="C245" i="35"/>
  <c r="D242" i="35"/>
  <c r="D273" i="35"/>
  <c r="F244" i="35"/>
  <c r="I269" i="35"/>
  <c r="I271" i="35" s="1"/>
  <c r="F323" i="35"/>
  <c r="F325" i="35" s="1"/>
  <c r="I296" i="35"/>
  <c r="I298" i="35" s="1"/>
  <c r="G275" i="35"/>
  <c r="G354" i="35"/>
  <c r="G246" i="35"/>
  <c r="E245" i="35"/>
  <c r="G273" i="35"/>
  <c r="I350" i="35"/>
  <c r="I352" i="35" s="1"/>
  <c r="D354" i="35"/>
  <c r="G269" i="35"/>
  <c r="G271" i="35" s="1"/>
  <c r="D226" i="35"/>
  <c r="C222" i="35"/>
  <c r="F242" i="35"/>
  <c r="H245" i="35"/>
  <c r="H247" i="35"/>
  <c r="H248" i="35" s="1"/>
  <c r="H250" i="35" s="1"/>
  <c r="E247" i="35"/>
  <c r="E248" i="35" s="1"/>
  <c r="E250" i="35" s="1"/>
  <c r="F246" i="35"/>
  <c r="O41" i="35"/>
  <c r="E41" i="35"/>
  <c r="G244" i="35"/>
  <c r="E40" i="35"/>
  <c r="C40" i="35"/>
  <c r="O38" i="35"/>
  <c r="J41" i="35"/>
  <c r="G242" i="35"/>
  <c r="G226" i="35"/>
  <c r="O39" i="35"/>
  <c r="C41" i="35"/>
  <c r="C38" i="35"/>
  <c r="C39" i="35"/>
  <c r="H38" i="35"/>
  <c r="E39" i="35"/>
  <c r="H39" i="35"/>
  <c r="J37" i="35"/>
  <c r="O40" i="35"/>
  <c r="E38" i="35"/>
  <c r="J39" i="35"/>
  <c r="G323" i="35"/>
  <c r="G325" i="35" s="1"/>
  <c r="I246" i="35"/>
  <c r="I344" i="35" s="1"/>
  <c r="F226" i="35"/>
  <c r="J40" i="35"/>
  <c r="Q203" i="35" s="1"/>
  <c r="H40" i="35"/>
  <c r="J38" i="35"/>
  <c r="H41" i="35"/>
  <c r="E222" i="35"/>
  <c r="BO9" i="34"/>
  <c r="BV9" i="34"/>
  <c r="D244" i="35"/>
  <c r="K221" i="35"/>
  <c r="D234" i="35"/>
  <c r="L221" i="35"/>
  <c r="M221" i="35"/>
  <c r="N221" i="35"/>
  <c r="D221" i="35"/>
  <c r="J241" i="35"/>
  <c r="J243" i="35" s="1"/>
  <c r="F221" i="35"/>
  <c r="G221" i="35"/>
  <c r="I226" i="35"/>
  <c r="H222" i="35"/>
  <c r="J247" i="35"/>
  <c r="C247" i="35"/>
  <c r="C248" i="35" s="1"/>
  <c r="C250" i="35" s="1"/>
  <c r="I221" i="35"/>
  <c r="M234" i="35"/>
  <c r="N234" i="35"/>
  <c r="K234" i="35"/>
  <c r="L234" i="35"/>
  <c r="G234" i="35"/>
  <c r="F234" i="35"/>
  <c r="D246" i="35"/>
  <c r="I234" i="35"/>
  <c r="BW182" i="34"/>
  <c r="BW118" i="34"/>
  <c r="BP190" i="34"/>
  <c r="BW158" i="34"/>
  <c r="BW94" i="34"/>
  <c r="BP191" i="34"/>
  <c r="BP159" i="34"/>
  <c r="BP127" i="34"/>
  <c r="BP95" i="34"/>
  <c r="BW200" i="34"/>
  <c r="BW168" i="34"/>
  <c r="BW136" i="34"/>
  <c r="BW104" i="34"/>
  <c r="BW72" i="34"/>
  <c r="BP185" i="34"/>
  <c r="BP153" i="34"/>
  <c r="BP121" i="34"/>
  <c r="BP89" i="34"/>
  <c r="BP194" i="34"/>
  <c r="BW162" i="34"/>
  <c r="BP130" i="34"/>
  <c r="BW98" i="34"/>
  <c r="BP66" i="34"/>
  <c r="BP187" i="34"/>
  <c r="BW155" i="34"/>
  <c r="BP123" i="34"/>
  <c r="BW91" i="34"/>
  <c r="BW196" i="34"/>
  <c r="BW164" i="34"/>
  <c r="BW132" i="34"/>
  <c r="BW100" i="34"/>
  <c r="BW68" i="34"/>
  <c r="BW197" i="34"/>
  <c r="BP165" i="34"/>
  <c r="BW133" i="34"/>
  <c r="BP101" i="34"/>
  <c r="BW69" i="34"/>
  <c r="BP126" i="34"/>
  <c r="BW190" i="34"/>
  <c r="BP158" i="34"/>
  <c r="BW126" i="34"/>
  <c r="BP94" i="34"/>
  <c r="BW199" i="34"/>
  <c r="BW167" i="34"/>
  <c r="BW135" i="34"/>
  <c r="BW103" i="34"/>
  <c r="BW71" i="34"/>
  <c r="BW176" i="34"/>
  <c r="BP144" i="34"/>
  <c r="BW112" i="34"/>
  <c r="BP80" i="34"/>
  <c r="BW185" i="34"/>
  <c r="BW153" i="34"/>
  <c r="BW121" i="34"/>
  <c r="BW89" i="34"/>
  <c r="BP202" i="34"/>
  <c r="BP170" i="34"/>
  <c r="BP138" i="34"/>
  <c r="BP106" i="34"/>
  <c r="BP74" i="34"/>
  <c r="BW187" i="34"/>
  <c r="BP155" i="34"/>
  <c r="BW123" i="34"/>
  <c r="BP91" i="34"/>
  <c r="BP196" i="34"/>
  <c r="BP164" i="34"/>
  <c r="BP132" i="34"/>
  <c r="BP100" i="34"/>
  <c r="BP68" i="34"/>
  <c r="BP197" i="34"/>
  <c r="BW165" i="34"/>
  <c r="BP133" i="34"/>
  <c r="BW101" i="34"/>
  <c r="BP69" i="34"/>
  <c r="BV8" i="34"/>
  <c r="BW102" i="34"/>
  <c r="BW198" i="34"/>
  <c r="BW166" i="34"/>
  <c r="BW134" i="34"/>
  <c r="BW70" i="34"/>
  <c r="BP199" i="34"/>
  <c r="BP167" i="34"/>
  <c r="BP135" i="34"/>
  <c r="BP103" i="34"/>
  <c r="BP71" i="34"/>
  <c r="BP176" i="34"/>
  <c r="BW144" i="34"/>
  <c r="BP112" i="34"/>
  <c r="BW80" i="34"/>
  <c r="BP193" i="34"/>
  <c r="BP161" i="34"/>
  <c r="BP129" i="34"/>
  <c r="BP97" i="34"/>
  <c r="BP65" i="34"/>
  <c r="BW202" i="34"/>
  <c r="BW170" i="34"/>
  <c r="BW138" i="34"/>
  <c r="BW106" i="34"/>
  <c r="BW74" i="34"/>
  <c r="BP195" i="34"/>
  <c r="BW163" i="34"/>
  <c r="BP131" i="34"/>
  <c r="BW99" i="34"/>
  <c r="BP67" i="34"/>
  <c r="BW204" i="34"/>
  <c r="BW172" i="34"/>
  <c r="BW140" i="34"/>
  <c r="BW108" i="34"/>
  <c r="BW76" i="34"/>
  <c r="BP205" i="34"/>
  <c r="BP173" i="34"/>
  <c r="BP141" i="34"/>
  <c r="BP109" i="34"/>
  <c r="BP77" i="34"/>
  <c r="BO8" i="34"/>
  <c r="BP102" i="34"/>
  <c r="BP166" i="34"/>
  <c r="BP134" i="34"/>
  <c r="BP70" i="34"/>
  <c r="BP175" i="34"/>
  <c r="BW143" i="34"/>
  <c r="BP111" i="34"/>
  <c r="BW79" i="34"/>
  <c r="BP184" i="34"/>
  <c r="BP152" i="34"/>
  <c r="BP120" i="34"/>
  <c r="BP88" i="34"/>
  <c r="BW193" i="34"/>
  <c r="BW161" i="34"/>
  <c r="BW129" i="34"/>
  <c r="BW97" i="34"/>
  <c r="BW65" i="34"/>
  <c r="BP178" i="34"/>
  <c r="BP146" i="34"/>
  <c r="BP114" i="34"/>
  <c r="BP82" i="34"/>
  <c r="BW195" i="34"/>
  <c r="BP163" i="34"/>
  <c r="BW131" i="34"/>
  <c r="BP99" i="34"/>
  <c r="BW67" i="34"/>
  <c r="BP204" i="34"/>
  <c r="BP172" i="34"/>
  <c r="BP140" i="34"/>
  <c r="BP108" i="34"/>
  <c r="BP76" i="34"/>
  <c r="BW205" i="34"/>
  <c r="BW173" i="34"/>
  <c r="BW141" i="34"/>
  <c r="BW109" i="34"/>
  <c r="BW77" i="34"/>
  <c r="BV7" i="34"/>
  <c r="BW206" i="34"/>
  <c r="BP198" i="34"/>
  <c r="BW174" i="34"/>
  <c r="BW142" i="34"/>
  <c r="BW110" i="34"/>
  <c r="BW78" i="34"/>
  <c r="BW175" i="34"/>
  <c r="BP143" i="34"/>
  <c r="BW111" i="34"/>
  <c r="BP79" i="34"/>
  <c r="BW184" i="34"/>
  <c r="BW152" i="34"/>
  <c r="BW120" i="34"/>
  <c r="BW88" i="34"/>
  <c r="BO6" i="34"/>
  <c r="BP201" i="34"/>
  <c r="BP169" i="34"/>
  <c r="BP137" i="34"/>
  <c r="BP105" i="34"/>
  <c r="BP73" i="34"/>
  <c r="BW178" i="34"/>
  <c r="BW146" i="34"/>
  <c r="BW114" i="34"/>
  <c r="BW82" i="34"/>
  <c r="BW203" i="34"/>
  <c r="BW171" i="34"/>
  <c r="BW139" i="34"/>
  <c r="BW107" i="34"/>
  <c r="BW75" i="34"/>
  <c r="BW180" i="34"/>
  <c r="BW148" i="34"/>
  <c r="BW116" i="34"/>
  <c r="BW84" i="34"/>
  <c r="BW181" i="34"/>
  <c r="BP149" i="34"/>
  <c r="BW117" i="34"/>
  <c r="BP85" i="34"/>
  <c r="BO7" i="34"/>
  <c r="BP206" i="34"/>
  <c r="BP174" i="34"/>
  <c r="BP142" i="34"/>
  <c r="BP110" i="34"/>
  <c r="BP78" i="34"/>
  <c r="BP183" i="34"/>
  <c r="BW151" i="34"/>
  <c r="BP119" i="34"/>
  <c r="BW87" i="34"/>
  <c r="BP192" i="34"/>
  <c r="BP160" i="34"/>
  <c r="BP128" i="34"/>
  <c r="BP96" i="34"/>
  <c r="BP64" i="34"/>
  <c r="BV6" i="34"/>
  <c r="BW201" i="34"/>
  <c r="BW169" i="34"/>
  <c r="BW137" i="34"/>
  <c r="BW105" i="34"/>
  <c r="BW73" i="34"/>
  <c r="BP186" i="34"/>
  <c r="BP154" i="34"/>
  <c r="BP122" i="34"/>
  <c r="BP90" i="34"/>
  <c r="BP203" i="34"/>
  <c r="BP171" i="34"/>
  <c r="BP139" i="34"/>
  <c r="BP107" i="34"/>
  <c r="BP75" i="34"/>
  <c r="BP180" i="34"/>
  <c r="BP148" i="34"/>
  <c r="BP116" i="34"/>
  <c r="BP84" i="34"/>
  <c r="BP181" i="34"/>
  <c r="BW149" i="34"/>
  <c r="BP117" i="34"/>
  <c r="BW85" i="34"/>
  <c r="BW150" i="34"/>
  <c r="BW86" i="34"/>
  <c r="BW183" i="34"/>
  <c r="BP151" i="34"/>
  <c r="BW119" i="34"/>
  <c r="BP87" i="34"/>
  <c r="BW192" i="34"/>
  <c r="BW160" i="34"/>
  <c r="BW128" i="34"/>
  <c r="BW96" i="34"/>
  <c r="BW64" i="34"/>
  <c r="BP177" i="34"/>
  <c r="BP145" i="34"/>
  <c r="BP113" i="34"/>
  <c r="BP81" i="34"/>
  <c r="BW186" i="34"/>
  <c r="BW154" i="34"/>
  <c r="BW122" i="34"/>
  <c r="BW90" i="34"/>
  <c r="BP179" i="34"/>
  <c r="BW147" i="34"/>
  <c r="BP115" i="34"/>
  <c r="BW83" i="34"/>
  <c r="BW188" i="34"/>
  <c r="BW156" i="34"/>
  <c r="BW124" i="34"/>
  <c r="BW92" i="34"/>
  <c r="BW189" i="34"/>
  <c r="BP157" i="34"/>
  <c r="BW125" i="34"/>
  <c r="BP93" i="34"/>
  <c r="BP182" i="34"/>
  <c r="BP150" i="34"/>
  <c r="BP118" i="34"/>
  <c r="BP86" i="34"/>
  <c r="BW191" i="34"/>
  <c r="BW159" i="34"/>
  <c r="BW127" i="34"/>
  <c r="BW95" i="34"/>
  <c r="BP200" i="34"/>
  <c r="BP168" i="34"/>
  <c r="BP136" i="34"/>
  <c r="BP104" i="34"/>
  <c r="BP72" i="34"/>
  <c r="BW177" i="34"/>
  <c r="BW145" i="34"/>
  <c r="BW113" i="34"/>
  <c r="BW81" i="34"/>
  <c r="BW194" i="34"/>
  <c r="BP162" i="34"/>
  <c r="BW130" i="34"/>
  <c r="BP98" i="34"/>
  <c r="BW66" i="34"/>
  <c r="BW179" i="34"/>
  <c r="BP147" i="34"/>
  <c r="BW115" i="34"/>
  <c r="BP83" i="34"/>
  <c r="BP188" i="34"/>
  <c r="BP156" i="34"/>
  <c r="BP124" i="34"/>
  <c r="BP92" i="34"/>
  <c r="BP189" i="34"/>
  <c r="BW157" i="34"/>
  <c r="BP125" i="34"/>
  <c r="BW93" i="34"/>
  <c r="G37" i="35"/>
  <c r="DY10" i="39"/>
  <c r="DW2" i="39"/>
  <c r="DW10" i="39" s="1"/>
  <c r="EA10" i="39"/>
  <c r="DV7" i="39"/>
  <c r="DV6" i="39"/>
  <c r="DV5" i="39"/>
  <c r="DV4" i="39"/>
  <c r="DT7" i="39"/>
  <c r="DT6" i="39"/>
  <c r="DT5" i="39"/>
  <c r="DT4" i="39"/>
  <c r="DR7" i="39"/>
  <c r="DR6" i="39"/>
  <c r="DR5" i="39"/>
  <c r="DR4" i="39"/>
  <c r="DP7" i="39"/>
  <c r="DP6" i="39"/>
  <c r="DP5" i="39"/>
  <c r="DP4" i="39"/>
  <c r="DN7" i="39"/>
  <c r="DN6" i="39"/>
  <c r="DN5" i="39"/>
  <c r="DN4" i="39"/>
  <c r="DL7" i="39"/>
  <c r="DL6" i="39"/>
  <c r="DL5" i="39"/>
  <c r="DL4" i="39"/>
  <c r="DJ7" i="39"/>
  <c r="DJ6" i="39"/>
  <c r="DJ5" i="39"/>
  <c r="DJ4" i="39"/>
  <c r="DH7" i="39"/>
  <c r="DH6" i="39"/>
  <c r="DH5" i="39"/>
  <c r="DH4" i="39"/>
  <c r="DF7" i="39"/>
  <c r="DF6" i="39"/>
  <c r="DF5" i="39"/>
  <c r="DF4" i="39"/>
  <c r="DD7" i="39"/>
  <c r="DD6" i="39"/>
  <c r="DD5" i="39"/>
  <c r="DD4" i="39"/>
  <c r="DB7" i="39"/>
  <c r="DB6" i="39"/>
  <c r="DB5" i="39"/>
  <c r="DB4" i="39"/>
  <c r="CZ7" i="39"/>
  <c r="CZ6" i="39"/>
  <c r="CZ5" i="39"/>
  <c r="CZ4" i="39"/>
  <c r="CX7" i="39"/>
  <c r="CX6" i="39"/>
  <c r="CX5" i="39"/>
  <c r="CX4" i="39"/>
  <c r="CV7" i="39"/>
  <c r="CV6" i="39"/>
  <c r="CV5" i="39"/>
  <c r="CV4" i="39"/>
  <c r="CT7" i="39"/>
  <c r="CT6" i="39"/>
  <c r="CT5" i="39"/>
  <c r="CT4" i="39"/>
  <c r="CR7" i="39"/>
  <c r="CR6" i="39"/>
  <c r="CR5" i="39"/>
  <c r="CR4" i="39"/>
  <c r="CP7" i="39"/>
  <c r="CP6" i="39"/>
  <c r="CP5" i="39"/>
  <c r="CP4" i="39"/>
  <c r="CN7" i="39"/>
  <c r="CN6" i="39"/>
  <c r="CN5" i="39"/>
  <c r="CN4" i="39"/>
  <c r="CL7" i="39"/>
  <c r="CL6" i="39"/>
  <c r="CL5" i="39"/>
  <c r="CL4" i="39"/>
  <c r="CJ7" i="39"/>
  <c r="CJ6" i="39"/>
  <c r="CJ5" i="39"/>
  <c r="CJ4" i="39"/>
  <c r="BW7" i="39"/>
  <c r="BW6" i="39"/>
  <c r="BW5" i="39"/>
  <c r="BW4" i="39"/>
  <c r="BU7" i="39"/>
  <c r="BU6" i="39"/>
  <c r="BU5" i="39"/>
  <c r="BU4" i="39"/>
  <c r="BS7" i="39"/>
  <c r="BS6" i="39"/>
  <c r="BS5" i="39"/>
  <c r="BS4" i="39"/>
  <c r="BQ7" i="39"/>
  <c r="BQ6" i="39"/>
  <c r="BQ5" i="39"/>
  <c r="BQ4" i="39"/>
  <c r="BO7" i="39"/>
  <c r="BO6" i="39"/>
  <c r="BO5" i="39"/>
  <c r="BO4" i="39"/>
  <c r="BM7" i="39"/>
  <c r="BM6" i="39"/>
  <c r="BM5" i="39"/>
  <c r="BM4" i="39"/>
  <c r="BK7" i="39"/>
  <c r="BK6" i="39"/>
  <c r="BK5" i="39"/>
  <c r="BK4" i="39"/>
  <c r="BI7" i="39"/>
  <c r="BI6" i="39"/>
  <c r="BI5" i="39"/>
  <c r="BI4" i="39"/>
  <c r="BG7" i="39"/>
  <c r="BG6" i="39"/>
  <c r="BG5" i="39"/>
  <c r="BG4" i="39"/>
  <c r="BE7" i="39"/>
  <c r="BE6" i="39"/>
  <c r="BE5" i="39"/>
  <c r="BE4" i="39"/>
  <c r="BC7" i="39"/>
  <c r="BC6" i="39"/>
  <c r="BC5" i="39"/>
  <c r="BC4" i="39"/>
  <c r="BA7" i="39"/>
  <c r="BA6" i="39"/>
  <c r="BA5" i="39"/>
  <c r="BA4" i="39"/>
  <c r="AY7" i="39"/>
  <c r="AY6" i="39"/>
  <c r="AY5" i="39"/>
  <c r="AY4" i="39"/>
  <c r="AW7" i="39"/>
  <c r="AW6" i="39"/>
  <c r="AW5" i="39"/>
  <c r="AW4" i="39"/>
  <c r="AU7" i="39"/>
  <c r="AU6" i="39"/>
  <c r="AU5" i="39"/>
  <c r="AU4" i="39"/>
  <c r="AS7" i="39"/>
  <c r="J140" i="35" s="1"/>
  <c r="AS6" i="39"/>
  <c r="AS5" i="39"/>
  <c r="AS4" i="39"/>
  <c r="AQ7" i="39"/>
  <c r="AQ6" i="39"/>
  <c r="AQ5" i="39"/>
  <c r="AQ4" i="39"/>
  <c r="AO7" i="39"/>
  <c r="AO6" i="39"/>
  <c r="AO5" i="39"/>
  <c r="AO4" i="39"/>
  <c r="AM7" i="39"/>
  <c r="AM6" i="39"/>
  <c r="AM5" i="39"/>
  <c r="AM4" i="39"/>
  <c r="AK7" i="39"/>
  <c r="AK6" i="39"/>
  <c r="AK5" i="39"/>
  <c r="AK4" i="39"/>
  <c r="AI7" i="39"/>
  <c r="AI6" i="39"/>
  <c r="AI5" i="39"/>
  <c r="AI4" i="39"/>
  <c r="AG7" i="39"/>
  <c r="AG6" i="39"/>
  <c r="AG5" i="39"/>
  <c r="AG4" i="39"/>
  <c r="AE7" i="39"/>
  <c r="AE6" i="39"/>
  <c r="AE5" i="39"/>
  <c r="AE4" i="39"/>
  <c r="AC7" i="39"/>
  <c r="AC6" i="39"/>
  <c r="AC5" i="39"/>
  <c r="AC4" i="39"/>
  <c r="AA7" i="39"/>
  <c r="AA6" i="39"/>
  <c r="AA5" i="39"/>
  <c r="AA4" i="39"/>
  <c r="Y7" i="39"/>
  <c r="Y6" i="39"/>
  <c r="Y5" i="39"/>
  <c r="Y4" i="39"/>
  <c r="W7" i="39"/>
  <c r="W6" i="39"/>
  <c r="W5" i="39"/>
  <c r="W4" i="39"/>
  <c r="U7" i="39"/>
  <c r="U6" i="39"/>
  <c r="U5" i="39"/>
  <c r="U4" i="39"/>
  <c r="S7" i="39"/>
  <c r="S6" i="39"/>
  <c r="S5" i="39"/>
  <c r="S4" i="39"/>
  <c r="Q7" i="39"/>
  <c r="Q6" i="39"/>
  <c r="Q5" i="39"/>
  <c r="Q4" i="39"/>
  <c r="O7" i="39"/>
  <c r="O6" i="39"/>
  <c r="O5" i="39"/>
  <c r="O4" i="39"/>
  <c r="M7" i="39"/>
  <c r="M6" i="39"/>
  <c r="M5" i="39"/>
  <c r="M4" i="39"/>
  <c r="K7" i="39"/>
  <c r="K6" i="39"/>
  <c r="K5" i="39"/>
  <c r="K4" i="39"/>
  <c r="I7" i="39"/>
  <c r="I6" i="39"/>
  <c r="I5" i="39"/>
  <c r="I4" i="39"/>
  <c r="G7" i="39"/>
  <c r="G6" i="39"/>
  <c r="G5" i="39"/>
  <c r="G4" i="39"/>
  <c r="E7" i="39"/>
  <c r="E6" i="39"/>
  <c r="E5" i="39"/>
  <c r="E4" i="39"/>
  <c r="C7" i="39"/>
  <c r="C6" i="39"/>
  <c r="C5" i="39"/>
  <c r="C4" i="39"/>
  <c r="DT11" i="39"/>
  <c r="DR11" i="39"/>
  <c r="DP11" i="39"/>
  <c r="DN11" i="39"/>
  <c r="DS10" i="39"/>
  <c r="DU2" i="39"/>
  <c r="DU10" i="39" s="1"/>
  <c r="DQ2" i="39"/>
  <c r="DQ10" i="39" s="1"/>
  <c r="AH10" i="39"/>
  <c r="AG11" i="39"/>
  <c r="AI11" i="39"/>
  <c r="AF10"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FD11" i="39"/>
  <c r="BW11" i="39"/>
  <c r="BU11" i="39"/>
  <c r="BS11" i="39"/>
  <c r="BQ11" i="39"/>
  <c r="BO11" i="39"/>
  <c r="BK11" i="39"/>
  <c r="BM11" i="39"/>
  <c r="BG11" i="39"/>
  <c r="BE11" i="39"/>
  <c r="BC11" i="39"/>
  <c r="BA11" i="39"/>
  <c r="AC11" i="39"/>
  <c r="AA11" i="39"/>
  <c r="Y11" i="39"/>
  <c r="W11" i="39"/>
  <c r="S11" i="39"/>
  <c r="Q11" i="39"/>
  <c r="O11" i="39"/>
  <c r="M11" i="39"/>
  <c r="EY11" i="39"/>
  <c r="EW11" i="39"/>
  <c r="EU11" i="39"/>
  <c r="ES11" i="39"/>
  <c r="EO11" i="39"/>
  <c r="EM11" i="39"/>
  <c r="EK11" i="39"/>
  <c r="EI11" i="39"/>
  <c r="DJ11" i="39"/>
  <c r="DH11" i="39"/>
  <c r="DF11" i="39"/>
  <c r="DD11" i="39"/>
  <c r="CZ11" i="39"/>
  <c r="CX11" i="39"/>
  <c r="CV11" i="39"/>
  <c r="CT11" i="39"/>
  <c r="CP11" i="39"/>
  <c r="CN11" i="39"/>
  <c r="CL11" i="39"/>
  <c r="CJ11" i="39"/>
  <c r="I11" i="39"/>
  <c r="G11" i="39"/>
  <c r="E11" i="39"/>
  <c r="C11" i="39"/>
  <c r="AY11" i="39"/>
  <c r="AW11" i="39"/>
  <c r="AU11" i="39"/>
  <c r="AS11" i="39"/>
  <c r="AQ11" i="39"/>
  <c r="AO11" i="39"/>
  <c r="AM11" i="39"/>
  <c r="AK11" i="39"/>
  <c r="BT10" i="39"/>
  <c r="BJ10" i="39"/>
  <c r="BL10" i="39"/>
  <c r="BF10" i="39"/>
  <c r="AB10" i="39"/>
  <c r="R10" i="39"/>
  <c r="EX10" i="39"/>
  <c r="EN10" i="39"/>
  <c r="DI10" i="39"/>
  <c r="CY10" i="39"/>
  <c r="CO10" i="39"/>
  <c r="H10" i="39"/>
  <c r="AX10" i="39"/>
  <c r="AV10" i="39"/>
  <c r="AT10" i="39"/>
  <c r="AP10" i="39"/>
  <c r="AN10" i="39"/>
  <c r="BV2" i="39"/>
  <c r="BV10" i="39" s="1"/>
  <c r="BR2" i="39"/>
  <c r="BH2" i="39"/>
  <c r="BH10" i="39" s="1"/>
  <c r="BD2" i="39"/>
  <c r="AD2" i="39"/>
  <c r="AD10" i="39" s="1"/>
  <c r="Z2" i="39"/>
  <c r="Z10" i="39" s="1"/>
  <c r="T2" i="39"/>
  <c r="T10" i="39" s="1"/>
  <c r="P2" i="39"/>
  <c r="EZ2" i="39"/>
  <c r="EZ10" i="39" s="1"/>
  <c r="EV2" i="39"/>
  <c r="EV10" i="39" s="1"/>
  <c r="EP2" i="39"/>
  <c r="EP10" i="39" s="1"/>
  <c r="EL2" i="39"/>
  <c r="DK2" i="39"/>
  <c r="DK10" i="39" s="1"/>
  <c r="DG2" i="39"/>
  <c r="DE2" i="39" s="1"/>
  <c r="DA2" i="39"/>
  <c r="DA10" i="39" s="1"/>
  <c r="CW2" i="39"/>
  <c r="CQ2" i="39"/>
  <c r="CQ10" i="39" s="1"/>
  <c r="CM2" i="39"/>
  <c r="CK2" i="39" s="1"/>
  <c r="J2" i="39"/>
  <c r="J10" i="39" s="1"/>
  <c r="F2" i="39"/>
  <c r="AR2" i="39"/>
  <c r="AR10" i="39" s="1"/>
  <c r="AL2" i="39"/>
  <c r="AJ2" i="39" s="1"/>
  <c r="AJ10" i="39" s="1"/>
  <c r="X12" i="39"/>
  <c r="BH12" i="39"/>
  <c r="EV12" i="39"/>
  <c r="AX12" i="39"/>
  <c r="L12" i="39"/>
  <c r="H12" i="39"/>
  <c r="P12" i="39"/>
  <c r="EX12" i="39"/>
  <c r="F12" i="39"/>
  <c r="AD12" i="39"/>
  <c r="EH12" i="39"/>
  <c r="EJ12" i="39"/>
  <c r="EZ12" i="39"/>
  <c r="R12" i="39"/>
  <c r="ET12" i="39"/>
  <c r="AH12" i="39"/>
  <c r="Z12" i="39"/>
  <c r="BJ12" i="39"/>
  <c r="AV12" i="39"/>
  <c r="BL12" i="39"/>
  <c r="ER12" i="39"/>
  <c r="FC12" i="39"/>
  <c r="V12" i="39"/>
  <c r="BT12" i="39"/>
  <c r="BD12" i="39"/>
  <c r="BN12" i="39"/>
  <c r="BV12" i="39"/>
  <c r="B12" i="39"/>
  <c r="D12" i="39"/>
  <c r="AF12" i="39"/>
  <c r="AJ12" i="39"/>
  <c r="BF12" i="39"/>
  <c r="AR12" i="39"/>
  <c r="BR12" i="39"/>
  <c r="AN12" i="39"/>
  <c r="T12" i="39"/>
  <c r="AP12" i="39"/>
  <c r="EL12" i="39"/>
  <c r="AZ12" i="39"/>
  <c r="EP12" i="39"/>
  <c r="AL12" i="39"/>
  <c r="AT12" i="39"/>
  <c r="BP12" i="39"/>
  <c r="AB12" i="39"/>
  <c r="J12" i="39"/>
  <c r="EN12" i="39"/>
  <c r="BB12" i="39"/>
  <c r="N12" i="39"/>
  <c r="J142" i="35" l="1"/>
  <c r="F131" i="35" s="1"/>
  <c r="AN131" i="35"/>
  <c r="T131" i="35"/>
  <c r="AD131" i="35"/>
  <c r="AS131" i="35"/>
  <c r="Y131" i="35"/>
  <c r="AI131" i="35"/>
  <c r="M131" i="35"/>
  <c r="S142" i="35"/>
  <c r="E13" i="44"/>
  <c r="H13" i="44"/>
  <c r="F344" i="44"/>
  <c r="J13" i="44"/>
  <c r="O13" i="44"/>
  <c r="Y201" i="44"/>
  <c r="AA201" i="44" s="1"/>
  <c r="AB201" i="44" s="1"/>
  <c r="AC201" i="44" s="1"/>
  <c r="AD201" i="44" s="1"/>
  <c r="U201" i="44"/>
  <c r="O7" i="34"/>
  <c r="N54" i="47"/>
  <c r="G54" i="47"/>
  <c r="O77" i="47"/>
  <c r="O138" i="47" s="1"/>
  <c r="C60" i="47"/>
  <c r="M54" i="47"/>
  <c r="K54" i="47"/>
  <c r="M53" i="47"/>
  <c r="L56" i="47"/>
  <c r="L73" i="47" s="1"/>
  <c r="L53" i="47"/>
  <c r="M56" i="47"/>
  <c r="M73" i="47" s="1"/>
  <c r="I53" i="47"/>
  <c r="K56" i="47"/>
  <c r="K73" i="47" s="1"/>
  <c r="N56" i="47"/>
  <c r="N73" i="47" s="1"/>
  <c r="J73" i="47"/>
  <c r="J77" i="47" s="1"/>
  <c r="J138" i="47" s="1"/>
  <c r="D54" i="47"/>
  <c r="C13" i="44"/>
  <c r="N55" i="47"/>
  <c r="N139" i="47" s="1"/>
  <c r="N153" i="47" s="1"/>
  <c r="I55" i="47"/>
  <c r="I139" i="47" s="1"/>
  <c r="I153" i="47" s="1"/>
  <c r="F54" i="47"/>
  <c r="L54" i="47"/>
  <c r="L55" i="47"/>
  <c r="L139" i="47" s="1"/>
  <c r="L153" i="47" s="1"/>
  <c r="F53" i="47"/>
  <c r="D53" i="47"/>
  <c r="K52" i="47"/>
  <c r="K53" i="47"/>
  <c r="E77" i="47"/>
  <c r="E138" i="47" s="1"/>
  <c r="C77" i="47"/>
  <c r="C138" i="47" s="1"/>
  <c r="N52" i="47"/>
  <c r="H60" i="47"/>
  <c r="O60" i="47"/>
  <c r="J60" i="47"/>
  <c r="F345" i="44" s="1"/>
  <c r="F56" i="47"/>
  <c r="F73" i="47" s="1"/>
  <c r="F55" i="47"/>
  <c r="F139" i="47" s="1"/>
  <c r="F153" i="47" s="1"/>
  <c r="G53" i="47"/>
  <c r="I93" i="47"/>
  <c r="I105" i="47" s="1"/>
  <c r="H105" i="47"/>
  <c r="H107" i="47" s="1"/>
  <c r="H136" i="47" s="1"/>
  <c r="D93" i="47"/>
  <c r="D105" i="47" s="1"/>
  <c r="C105" i="47"/>
  <c r="C107" i="47" s="1"/>
  <c r="C136" i="47" s="1"/>
  <c r="M52" i="47"/>
  <c r="E60" i="47"/>
  <c r="D91" i="47"/>
  <c r="K93" i="47"/>
  <c r="K105" i="47" s="1"/>
  <c r="M93" i="47"/>
  <c r="M105" i="47" s="1"/>
  <c r="N93" i="47"/>
  <c r="N105" i="47" s="1"/>
  <c r="L93" i="47"/>
  <c r="L105" i="47" s="1"/>
  <c r="J105" i="47"/>
  <c r="J107" i="47" s="1"/>
  <c r="C173" i="47" s="1"/>
  <c r="K91" i="47"/>
  <c r="M91" i="47"/>
  <c r="N91" i="47"/>
  <c r="L91" i="47"/>
  <c r="L52" i="47"/>
  <c r="G55" i="47"/>
  <c r="G139" i="47" s="1"/>
  <c r="G153" i="47" s="1"/>
  <c r="M55" i="47"/>
  <c r="M139" i="47" s="1"/>
  <c r="M153" i="47" s="1"/>
  <c r="G56" i="47"/>
  <c r="G73" i="47" s="1"/>
  <c r="H77" i="47"/>
  <c r="H138" i="47" s="1"/>
  <c r="G90" i="47"/>
  <c r="F90" i="47"/>
  <c r="C95" i="47"/>
  <c r="D92" i="47"/>
  <c r="D90" i="47"/>
  <c r="F348" i="44"/>
  <c r="J95" i="47"/>
  <c r="F349" i="44" s="1"/>
  <c r="M92" i="47"/>
  <c r="N92" i="47"/>
  <c r="K92" i="47"/>
  <c r="L92" i="47"/>
  <c r="F93" i="47"/>
  <c r="F105" i="47" s="1"/>
  <c r="G93" i="47"/>
  <c r="G105" i="47" s="1"/>
  <c r="E105" i="47"/>
  <c r="E107" i="47" s="1"/>
  <c r="E136" i="47" s="1"/>
  <c r="D56" i="47"/>
  <c r="D73" i="47" s="1"/>
  <c r="K55" i="47"/>
  <c r="K139" i="47" s="1"/>
  <c r="K153" i="47" s="1"/>
  <c r="D55" i="47"/>
  <c r="D139" i="47" s="1"/>
  <c r="D153" i="47" s="1"/>
  <c r="O95" i="47"/>
  <c r="O107" i="47"/>
  <c r="O136" i="47" s="1"/>
  <c r="N90" i="47"/>
  <c r="K90" i="47"/>
  <c r="M90" i="47"/>
  <c r="L90" i="47"/>
  <c r="H95" i="47"/>
  <c r="I92" i="47"/>
  <c r="E95" i="47"/>
  <c r="F92" i="47"/>
  <c r="G92" i="47"/>
  <c r="K89" i="47"/>
  <c r="L89" i="47"/>
  <c r="M89" i="47"/>
  <c r="N89" i="47"/>
  <c r="I56" i="47"/>
  <c r="I73" i="47" s="1"/>
  <c r="I90" i="47"/>
  <c r="F91" i="47"/>
  <c r="G91" i="47"/>
  <c r="H203" i="35"/>
  <c r="H9" i="44" s="1"/>
  <c r="E61" i="47"/>
  <c r="E202" i="35"/>
  <c r="E8" i="44" s="1"/>
  <c r="C61" i="47"/>
  <c r="C202" i="35"/>
  <c r="C8" i="44" s="1"/>
  <c r="P292" i="44"/>
  <c r="P294" i="44" s="1"/>
  <c r="J202" i="35"/>
  <c r="J8" i="44" s="1"/>
  <c r="H61" i="47"/>
  <c r="H202" i="35"/>
  <c r="H8" i="44" s="1"/>
  <c r="O61" i="47"/>
  <c r="O202" i="35"/>
  <c r="O8" i="44" s="1"/>
  <c r="Q53" i="47"/>
  <c r="Q52" i="47"/>
  <c r="R55" i="47"/>
  <c r="R139" i="47" s="1"/>
  <c r="R54" i="47"/>
  <c r="R53" i="47"/>
  <c r="R52" i="47"/>
  <c r="Q55" i="47"/>
  <c r="Q139" i="47" s="1"/>
  <c r="Q54" i="47"/>
  <c r="M37" i="35"/>
  <c r="P291" i="44"/>
  <c r="J24" i="43"/>
  <c r="L24" i="43" s="1"/>
  <c r="J61" i="47"/>
  <c r="C265" i="35"/>
  <c r="C43" i="44" s="1"/>
  <c r="D264" i="35"/>
  <c r="D42" i="44" s="1"/>
  <c r="C292" i="35"/>
  <c r="C55" i="44" s="1"/>
  <c r="D291" i="35"/>
  <c r="D54" i="44" s="1"/>
  <c r="F264" i="35"/>
  <c r="F42" i="44" s="1"/>
  <c r="D345" i="35"/>
  <c r="D78" i="44" s="1"/>
  <c r="C346" i="35"/>
  <c r="H292" i="35"/>
  <c r="H54" i="44"/>
  <c r="J346" i="35"/>
  <c r="J78" i="44"/>
  <c r="AJ34" i="44" s="1"/>
  <c r="E43" i="44"/>
  <c r="E78" i="44"/>
  <c r="E346" i="35"/>
  <c r="F345" i="35"/>
  <c r="F78" i="44" s="1"/>
  <c r="G345" i="35"/>
  <c r="G78" i="44" s="1"/>
  <c r="J265" i="35"/>
  <c r="J42" i="44"/>
  <c r="H346" i="35"/>
  <c r="H78" i="44"/>
  <c r="I345" i="35"/>
  <c r="I78" i="44" s="1"/>
  <c r="I77" i="44"/>
  <c r="E66" i="44"/>
  <c r="G318" i="35"/>
  <c r="G66" i="44" s="1"/>
  <c r="E319" i="35"/>
  <c r="D319" i="35" s="1"/>
  <c r="D67" i="44" s="1"/>
  <c r="F318" i="35"/>
  <c r="F66" i="44" s="1"/>
  <c r="H265" i="35"/>
  <c r="F265" i="35" s="1"/>
  <c r="F43" i="44" s="1"/>
  <c r="H42" i="44"/>
  <c r="J319" i="35"/>
  <c r="C320" i="35"/>
  <c r="C68" i="44" s="1"/>
  <c r="C67" i="44"/>
  <c r="H319" i="35"/>
  <c r="H66" i="44"/>
  <c r="J292" i="35"/>
  <c r="J54" i="44"/>
  <c r="E54" i="44"/>
  <c r="E292" i="35"/>
  <c r="F291" i="35"/>
  <c r="F54" i="44" s="1"/>
  <c r="G291" i="35"/>
  <c r="G54" i="44" s="1"/>
  <c r="D318" i="35"/>
  <c r="D66" i="44" s="1"/>
  <c r="F228" i="35"/>
  <c r="I245" i="35"/>
  <c r="G38" i="35"/>
  <c r="M222" i="35"/>
  <c r="L230" i="35"/>
  <c r="G228" i="35"/>
  <c r="N222" i="35"/>
  <c r="C229" i="35"/>
  <c r="J229" i="35"/>
  <c r="D228" i="35"/>
  <c r="I222" i="35"/>
  <c r="D241" i="35"/>
  <c r="D243" i="35" s="1"/>
  <c r="L222" i="35"/>
  <c r="N229" i="35"/>
  <c r="H229" i="35"/>
  <c r="M229" i="35"/>
  <c r="F222" i="35"/>
  <c r="F245" i="35"/>
  <c r="E229" i="35"/>
  <c r="G222" i="35"/>
  <c r="K222" i="35"/>
  <c r="K229" i="35"/>
  <c r="E266" i="35"/>
  <c r="G247" i="35"/>
  <c r="E78" i="35"/>
  <c r="O78" i="35"/>
  <c r="C78" i="35"/>
  <c r="L37" i="35"/>
  <c r="I37" i="35"/>
  <c r="I290" i="35"/>
  <c r="D245" i="35"/>
  <c r="K38" i="35"/>
  <c r="N40" i="35"/>
  <c r="D39" i="35"/>
  <c r="F247" i="35"/>
  <c r="K37" i="35"/>
  <c r="N37" i="35"/>
  <c r="I247" i="35"/>
  <c r="D40" i="35"/>
  <c r="K39" i="35"/>
  <c r="D247" i="35"/>
  <c r="I40" i="35"/>
  <c r="F40" i="35"/>
  <c r="F39" i="35"/>
  <c r="N39" i="35"/>
  <c r="G40" i="35"/>
  <c r="M39" i="35"/>
  <c r="L39" i="35"/>
  <c r="J78" i="35"/>
  <c r="I41" i="35"/>
  <c r="H78" i="35"/>
  <c r="D222" i="35"/>
  <c r="D38" i="35"/>
  <c r="G245" i="35"/>
  <c r="K40" i="35"/>
  <c r="N38" i="35"/>
  <c r="F38" i="35"/>
  <c r="I317" i="35"/>
  <c r="M38" i="35"/>
  <c r="G39" i="35"/>
  <c r="I39" i="35"/>
  <c r="J178" i="35"/>
  <c r="J188" i="35" s="1"/>
  <c r="P295" i="44" s="1"/>
  <c r="I228" i="35"/>
  <c r="I38" i="35"/>
  <c r="L40" i="35"/>
  <c r="M40" i="35"/>
  <c r="L38" i="35"/>
  <c r="I263" i="35"/>
  <c r="D41" i="35"/>
  <c r="N41" i="35"/>
  <c r="K41" i="35"/>
  <c r="M41" i="35"/>
  <c r="L41" i="35"/>
  <c r="G41" i="35"/>
  <c r="F41" i="35"/>
  <c r="G241" i="35"/>
  <c r="G243" i="35" s="1"/>
  <c r="I241" i="35"/>
  <c r="I243" i="35" s="1"/>
  <c r="F241" i="35"/>
  <c r="F243" i="35" s="1"/>
  <c r="Q5" i="34"/>
  <c r="O6" i="34"/>
  <c r="O8" i="34"/>
  <c r="P8" i="34"/>
  <c r="P7" i="34"/>
  <c r="P6" i="34"/>
  <c r="O5" i="34"/>
  <c r="P5" i="34"/>
  <c r="Q8" i="34"/>
  <c r="Q7" i="34"/>
  <c r="Q6" i="34"/>
  <c r="CM10" i="39"/>
  <c r="DO2" i="39"/>
  <c r="DM2" i="39" s="1"/>
  <c r="DM10" i="39" s="1"/>
  <c r="CI2" i="39"/>
  <c r="CI10" i="39" s="1"/>
  <c r="CK10" i="39"/>
  <c r="D2" i="39"/>
  <c r="F10" i="39"/>
  <c r="EL10" i="39"/>
  <c r="EJ2" i="39"/>
  <c r="BB2" i="39"/>
  <c r="BD10" i="39"/>
  <c r="DC2" i="39"/>
  <c r="DC10" i="39" s="1"/>
  <c r="DE10" i="39"/>
  <c r="BR10" i="39"/>
  <c r="BP2" i="39"/>
  <c r="CW10" i="39"/>
  <c r="CU2" i="39"/>
  <c r="P10" i="39"/>
  <c r="N2" i="39"/>
  <c r="AL10" i="39"/>
  <c r="DG10" i="39"/>
  <c r="ET2" i="39"/>
  <c r="X2" i="39"/>
  <c r="J136" i="47" l="1"/>
  <c r="J34" i="43" s="1"/>
  <c r="N13" i="44"/>
  <c r="K13" i="44"/>
  <c r="D13" i="44"/>
  <c r="F13" i="44"/>
  <c r="L13" i="44"/>
  <c r="I13" i="44"/>
  <c r="G13" i="44"/>
  <c r="M13" i="44"/>
  <c r="J78" i="47"/>
  <c r="F347" i="44" s="1"/>
  <c r="I60" i="47"/>
  <c r="J35" i="43"/>
  <c r="O78" i="47"/>
  <c r="O109" i="47"/>
  <c r="E62" i="47"/>
  <c r="C62" i="47"/>
  <c r="H62" i="47"/>
  <c r="I77" i="47"/>
  <c r="I138" i="47" s="1"/>
  <c r="L77" i="47"/>
  <c r="L138" i="47" s="1"/>
  <c r="M203" i="35"/>
  <c r="M9" i="44" s="1"/>
  <c r="O62" i="47"/>
  <c r="N77" i="47"/>
  <c r="N138" i="47" s="1"/>
  <c r="D77" i="47"/>
  <c r="D138" i="47" s="1"/>
  <c r="N60" i="47"/>
  <c r="J62" i="47"/>
  <c r="S193" i="35" s="1"/>
  <c r="F346" i="44"/>
  <c r="H78" i="47"/>
  <c r="K60" i="47"/>
  <c r="H109" i="47"/>
  <c r="M60" i="47"/>
  <c r="L60" i="47"/>
  <c r="K77" i="47"/>
  <c r="K138" i="47" s="1"/>
  <c r="E78" i="47"/>
  <c r="G77" i="47"/>
  <c r="G138" i="47" s="1"/>
  <c r="D60" i="47"/>
  <c r="F77" i="47"/>
  <c r="F138" i="47" s="1"/>
  <c r="K203" i="35"/>
  <c r="K9" i="44" s="1"/>
  <c r="D203" i="35"/>
  <c r="D9" i="44" s="1"/>
  <c r="C109" i="47"/>
  <c r="L203" i="35"/>
  <c r="L9" i="44" s="1"/>
  <c r="N203" i="35"/>
  <c r="N9" i="44" s="1"/>
  <c r="I203" i="35"/>
  <c r="I9" i="44" s="1"/>
  <c r="C78" i="47"/>
  <c r="F203" i="35"/>
  <c r="F9" i="44" s="1"/>
  <c r="F60" i="47"/>
  <c r="N95" i="47"/>
  <c r="N107" i="47"/>
  <c r="N136" i="47" s="1"/>
  <c r="I95" i="47"/>
  <c r="I107" i="47"/>
  <c r="I136" i="47" s="1"/>
  <c r="K95" i="47"/>
  <c r="K107" i="47"/>
  <c r="K136" i="47" s="1"/>
  <c r="G60" i="47"/>
  <c r="M77" i="47"/>
  <c r="M138" i="47" s="1"/>
  <c r="C203" i="35"/>
  <c r="C9" i="44" s="1"/>
  <c r="H108" i="47"/>
  <c r="L95" i="47"/>
  <c r="L107" i="47"/>
  <c r="L136" i="47" s="1"/>
  <c r="D95" i="47"/>
  <c r="D107" i="47"/>
  <c r="D136" i="47" s="1"/>
  <c r="J203" i="35"/>
  <c r="J9" i="44" s="1"/>
  <c r="O108" i="47"/>
  <c r="F350" i="44"/>
  <c r="F357" i="44" s="1"/>
  <c r="J108" i="47"/>
  <c r="F351" i="44" s="1"/>
  <c r="C108" i="47"/>
  <c r="F95" i="47"/>
  <c r="F107" i="47"/>
  <c r="F136" i="47" s="1"/>
  <c r="G95" i="47"/>
  <c r="G107" i="47"/>
  <c r="G136" i="47" s="1"/>
  <c r="E108" i="47"/>
  <c r="M95" i="47"/>
  <c r="M107" i="47"/>
  <c r="M136" i="47" s="1"/>
  <c r="J109" i="47"/>
  <c r="E109" i="47"/>
  <c r="O203" i="35"/>
  <c r="O9" i="44" s="1"/>
  <c r="E203" i="35"/>
  <c r="E9" i="44" s="1"/>
  <c r="G202" i="35"/>
  <c r="G8" i="44" s="1"/>
  <c r="G203" i="35"/>
  <c r="G9" i="44" s="1"/>
  <c r="L61" i="47"/>
  <c r="L202" i="35"/>
  <c r="L8" i="44" s="1"/>
  <c r="N61" i="47"/>
  <c r="N202" i="35"/>
  <c r="N8" i="44" s="1"/>
  <c r="M61" i="47"/>
  <c r="M202" i="35"/>
  <c r="M8" i="44" s="1"/>
  <c r="I61" i="47"/>
  <c r="I202" i="35"/>
  <c r="I8" i="44" s="1"/>
  <c r="F61" i="47"/>
  <c r="F202" i="35"/>
  <c r="F8" i="44" s="1"/>
  <c r="K61" i="47"/>
  <c r="K202" i="35"/>
  <c r="K8" i="44" s="1"/>
  <c r="D61" i="47"/>
  <c r="D202" i="35"/>
  <c r="D8" i="44" s="1"/>
  <c r="G78" i="35"/>
  <c r="G61" i="47"/>
  <c r="J173" i="42"/>
  <c r="O133" i="44" s="1"/>
  <c r="H182" i="42"/>
  <c r="M133" i="44" s="1"/>
  <c r="C266" i="35"/>
  <c r="C44" i="44" s="1"/>
  <c r="D265" i="35"/>
  <c r="D43" i="44" s="1"/>
  <c r="D292" i="35"/>
  <c r="D55" i="44" s="1"/>
  <c r="C293" i="35"/>
  <c r="C56" i="44" s="1"/>
  <c r="D372" i="35"/>
  <c r="J28" i="43"/>
  <c r="H374" i="35"/>
  <c r="C79" i="44"/>
  <c r="C347" i="35"/>
  <c r="C80" i="44" s="1"/>
  <c r="I374" i="35"/>
  <c r="F372" i="35"/>
  <c r="D374" i="35"/>
  <c r="I372" i="35"/>
  <c r="J374" i="35"/>
  <c r="L331" i="44" s="1"/>
  <c r="E375" i="35"/>
  <c r="I368" i="35"/>
  <c r="C374" i="35"/>
  <c r="G367" i="35"/>
  <c r="D368" i="35"/>
  <c r="K367" i="35"/>
  <c r="F367" i="35"/>
  <c r="L367" i="35"/>
  <c r="G374" i="35"/>
  <c r="K368" i="35"/>
  <c r="L368" i="35"/>
  <c r="E374" i="35"/>
  <c r="G372" i="35"/>
  <c r="J320" i="35"/>
  <c r="J68" i="44" s="1"/>
  <c r="J67" i="44"/>
  <c r="G368" i="35"/>
  <c r="M368" i="35"/>
  <c r="C368" i="35"/>
  <c r="I264" i="35"/>
  <c r="I42" i="44" s="1"/>
  <c r="I41" i="44"/>
  <c r="E67" i="44"/>
  <c r="F319" i="35"/>
  <c r="F67" i="44" s="1"/>
  <c r="G319" i="35"/>
  <c r="G67" i="44" s="1"/>
  <c r="E320" i="35"/>
  <c r="H347" i="35"/>
  <c r="H79" i="44"/>
  <c r="I346" i="35"/>
  <c r="I79" i="44" s="1"/>
  <c r="H293" i="35"/>
  <c r="H55" i="44"/>
  <c r="I292" i="35"/>
  <c r="I55" i="44" s="1"/>
  <c r="H67" i="44"/>
  <c r="I319" i="35"/>
  <c r="I67" i="44" s="1"/>
  <c r="H320" i="35"/>
  <c r="E79" i="44"/>
  <c r="F346" i="35"/>
  <c r="F79" i="44" s="1"/>
  <c r="D346" i="35"/>
  <c r="D79" i="44" s="1"/>
  <c r="E347" i="35"/>
  <c r="G346" i="35"/>
  <c r="G79" i="44" s="1"/>
  <c r="J370" i="35"/>
  <c r="K26" i="43" s="1"/>
  <c r="H373" i="35"/>
  <c r="E370" i="35"/>
  <c r="O369" i="35"/>
  <c r="E369" i="35"/>
  <c r="C370" i="35"/>
  <c r="E373" i="35"/>
  <c r="C369" i="35"/>
  <c r="J369" i="35"/>
  <c r="J26" i="43" s="1"/>
  <c r="E371" i="35"/>
  <c r="H370" i="35"/>
  <c r="H371" i="35"/>
  <c r="J373" i="35"/>
  <c r="H369" i="35"/>
  <c r="C373" i="35"/>
  <c r="J371" i="35"/>
  <c r="L26" i="43" s="1"/>
  <c r="C371" i="35"/>
  <c r="L369" i="35"/>
  <c r="I373" i="35"/>
  <c r="D373" i="35"/>
  <c r="N369" i="35"/>
  <c r="I369" i="35"/>
  <c r="O367" i="35"/>
  <c r="G369" i="35"/>
  <c r="K369" i="35"/>
  <c r="H372" i="35"/>
  <c r="C367" i="35"/>
  <c r="I370" i="35"/>
  <c r="J367" i="35"/>
  <c r="G371" i="35"/>
  <c r="G370" i="35"/>
  <c r="M369" i="35"/>
  <c r="E372" i="35"/>
  <c r="E367" i="35"/>
  <c r="F370" i="35"/>
  <c r="G373" i="35"/>
  <c r="F369" i="35"/>
  <c r="D369" i="35"/>
  <c r="J372" i="35"/>
  <c r="F373" i="35"/>
  <c r="H367" i="35"/>
  <c r="C372" i="35"/>
  <c r="D370" i="35"/>
  <c r="I371" i="35"/>
  <c r="D371" i="35"/>
  <c r="F371" i="35"/>
  <c r="I291" i="35"/>
  <c r="I54" i="44" s="1"/>
  <c r="I53" i="44"/>
  <c r="E44" i="44"/>
  <c r="E55" i="44"/>
  <c r="E293" i="35"/>
  <c r="F292" i="35"/>
  <c r="F55" i="44" s="1"/>
  <c r="G292" i="35"/>
  <c r="G55" i="44" s="1"/>
  <c r="J347" i="35"/>
  <c r="J79" i="44"/>
  <c r="AJ35" i="44" s="1"/>
  <c r="H375" i="35"/>
  <c r="N368" i="35"/>
  <c r="F374" i="35"/>
  <c r="O368" i="35"/>
  <c r="I367" i="35"/>
  <c r="N367" i="35"/>
  <c r="J293" i="35"/>
  <c r="J56" i="44" s="1"/>
  <c r="J55" i="44"/>
  <c r="C375" i="35"/>
  <c r="D367" i="35"/>
  <c r="E368" i="35"/>
  <c r="F368" i="35"/>
  <c r="J375" i="35"/>
  <c r="L332" i="44" s="1"/>
  <c r="J368" i="35"/>
  <c r="M367" i="35"/>
  <c r="H368" i="35"/>
  <c r="H266" i="35"/>
  <c r="G266" i="35" s="1"/>
  <c r="G44" i="44" s="1"/>
  <c r="H43" i="44"/>
  <c r="I265" i="35"/>
  <c r="I43" i="44" s="1"/>
  <c r="I318" i="35"/>
  <c r="I66" i="44" s="1"/>
  <c r="I65" i="44"/>
  <c r="J266" i="35"/>
  <c r="J44" i="44" s="1"/>
  <c r="J43" i="44"/>
  <c r="G265" i="35"/>
  <c r="G43" i="44" s="1"/>
  <c r="J156" i="42"/>
  <c r="N133" i="44" s="1"/>
  <c r="N78" i="35"/>
  <c r="H230" i="35"/>
  <c r="H376" i="35" s="1"/>
  <c r="C230" i="35"/>
  <c r="C376" i="35" s="1"/>
  <c r="D229" i="35"/>
  <c r="D375" i="35" s="1"/>
  <c r="J191" i="35"/>
  <c r="I229" i="35"/>
  <c r="I375" i="35" s="1"/>
  <c r="K230" i="35"/>
  <c r="E230" i="35"/>
  <c r="E376" i="35" s="1"/>
  <c r="G229" i="35"/>
  <c r="G375" i="35" s="1"/>
  <c r="F229" i="35"/>
  <c r="F375" i="35" s="1"/>
  <c r="M230" i="35"/>
  <c r="J230" i="35"/>
  <c r="L231" i="35"/>
  <c r="N230" i="35"/>
  <c r="E191" i="35"/>
  <c r="E7" i="44" s="1"/>
  <c r="AL10" i="44" s="1"/>
  <c r="G191" i="35"/>
  <c r="G7" i="44" s="1"/>
  <c r="AN10" i="44" s="1"/>
  <c r="D78" i="35"/>
  <c r="D191" i="35"/>
  <c r="D7" i="44" s="1"/>
  <c r="AK10" i="44" s="1"/>
  <c r="K191" i="35"/>
  <c r="K7" i="44" s="1"/>
  <c r="AR10" i="44" s="1"/>
  <c r="O191" i="35"/>
  <c r="O7" i="44" s="1"/>
  <c r="AV10" i="44" s="1"/>
  <c r="N191" i="35"/>
  <c r="N7" i="44" s="1"/>
  <c r="AU10" i="44" s="1"/>
  <c r="C191" i="35"/>
  <c r="C7" i="44" s="1"/>
  <c r="AJ10" i="44" s="1"/>
  <c r="I78" i="35"/>
  <c r="I191" i="35"/>
  <c r="I7" i="44" s="1"/>
  <c r="AP10" i="44" s="1"/>
  <c r="L191" i="35"/>
  <c r="L7" i="44" s="1"/>
  <c r="AS10" i="44" s="1"/>
  <c r="H191" i="35"/>
  <c r="H7" i="44" s="1"/>
  <c r="AO10" i="44" s="1"/>
  <c r="M78" i="35"/>
  <c r="M191" i="35"/>
  <c r="M7" i="44" s="1"/>
  <c r="AT10" i="44" s="1"/>
  <c r="F78" i="35"/>
  <c r="F191" i="35"/>
  <c r="F7" i="44" s="1"/>
  <c r="AM10" i="44" s="1"/>
  <c r="L78" i="35"/>
  <c r="K78" i="35"/>
  <c r="DO10" i="39"/>
  <c r="B2" i="39"/>
  <c r="B10" i="39" s="1"/>
  <c r="D10" i="39"/>
  <c r="ER2" i="39"/>
  <c r="ER10" i="39" s="1"/>
  <c r="ET10" i="39"/>
  <c r="BP10" i="39"/>
  <c r="BN2" i="39"/>
  <c r="BN10" i="39" s="1"/>
  <c r="X10" i="39"/>
  <c r="V2" i="39"/>
  <c r="V10" i="39" s="1"/>
  <c r="CU10" i="39"/>
  <c r="CS2" i="39"/>
  <c r="CS10" i="39" s="1"/>
  <c r="EJ10" i="39"/>
  <c r="EH2" i="39"/>
  <c r="EH10" i="39" s="1"/>
  <c r="AZ2" i="39"/>
  <c r="AZ10" i="39" s="1"/>
  <c r="BB10" i="39"/>
  <c r="N10" i="39"/>
  <c r="L2" i="39"/>
  <c r="L10" i="39" s="1"/>
  <c r="F62" i="47" l="1"/>
  <c r="AJ18" i="44"/>
  <c r="AN15" i="44"/>
  <c r="AN17" i="44"/>
  <c r="AV12" i="44"/>
  <c r="AO13" i="44"/>
  <c r="AK13" i="44"/>
  <c r="AM17" i="44"/>
  <c r="AK16" i="44"/>
  <c r="AM14" i="44"/>
  <c r="AJ19" i="44"/>
  <c r="AN20" i="44"/>
  <c r="AK12" i="44"/>
  <c r="AU13" i="44"/>
  <c r="AO12" i="44"/>
  <c r="AR14" i="44"/>
  <c r="AJ16" i="44"/>
  <c r="AM12" i="44"/>
  <c r="AP17" i="44"/>
  <c r="AK17" i="44"/>
  <c r="AQ14" i="44"/>
  <c r="L326" i="44"/>
  <c r="AM20" i="44"/>
  <c r="AO21" i="44"/>
  <c r="AL13" i="44"/>
  <c r="AM19" i="44"/>
  <c r="AJ17" i="44"/>
  <c r="AL12" i="44"/>
  <c r="AO17" i="44"/>
  <c r="AS14" i="44"/>
  <c r="AL16" i="44"/>
  <c r="AO18" i="44"/>
  <c r="AN13" i="44"/>
  <c r="AS12" i="44"/>
  <c r="AJ21" i="44"/>
  <c r="AM13" i="44"/>
  <c r="AV13" i="44"/>
  <c r="AK15" i="44"/>
  <c r="AM15" i="44"/>
  <c r="AJ12" i="44"/>
  <c r="AP18" i="44"/>
  <c r="AO15" i="44"/>
  <c r="AL15" i="44"/>
  <c r="AT13" i="44"/>
  <c r="AN19" i="44"/>
  <c r="AL20" i="44"/>
  <c r="AO19" i="44"/>
  <c r="L327" i="44"/>
  <c r="AQ15" i="44"/>
  <c r="AK20" i="44"/>
  <c r="AP12" i="44"/>
  <c r="AP16" i="44"/>
  <c r="AN18" i="44"/>
  <c r="AP15" i="44"/>
  <c r="AK18" i="44"/>
  <c r="AO16" i="44"/>
  <c r="AV14" i="44"/>
  <c r="AJ13" i="44"/>
  <c r="AR13" i="44"/>
  <c r="AP13" i="44"/>
  <c r="L325" i="44"/>
  <c r="AQ13" i="44"/>
  <c r="L324" i="44"/>
  <c r="AQ12" i="44"/>
  <c r="L330" i="44"/>
  <c r="AQ18" i="44"/>
  <c r="AS13" i="44"/>
  <c r="J176" i="47"/>
  <c r="AL17" i="44"/>
  <c r="AU12" i="44"/>
  <c r="AU14" i="44"/>
  <c r="AL14" i="44"/>
  <c r="AP20" i="44"/>
  <c r="AT12" i="44"/>
  <c r="AM16" i="44"/>
  <c r="AK14" i="44"/>
  <c r="AN16" i="44"/>
  <c r="AP14" i="44"/>
  <c r="AO14" i="44"/>
  <c r="AJ15" i="44"/>
  <c r="AL19" i="44"/>
  <c r="AN12" i="44"/>
  <c r="AP19" i="44"/>
  <c r="L329" i="44"/>
  <c r="AQ17" i="44"/>
  <c r="L328" i="44"/>
  <c r="AQ16" i="44"/>
  <c r="AL18" i="44"/>
  <c r="AL21" i="44"/>
  <c r="AJ20" i="44"/>
  <c r="AO20" i="44"/>
  <c r="AM18" i="44"/>
  <c r="AT14" i="44"/>
  <c r="AN14" i="44"/>
  <c r="AJ14" i="44"/>
  <c r="AR12" i="44"/>
  <c r="AK19" i="44"/>
  <c r="AQ19" i="44"/>
  <c r="M26" i="43"/>
  <c r="AQ20" i="44"/>
  <c r="J376" i="35"/>
  <c r="L333" i="44" s="1"/>
  <c r="J80" i="44"/>
  <c r="AJ36" i="44" s="1"/>
  <c r="I62" i="47"/>
  <c r="D109" i="47"/>
  <c r="N62" i="47"/>
  <c r="M109" i="47"/>
  <c r="I109" i="47"/>
  <c r="I78" i="47"/>
  <c r="L78" i="47"/>
  <c r="L109" i="47"/>
  <c r="D78" i="47"/>
  <c r="N78" i="47"/>
  <c r="N109" i="47"/>
  <c r="D62" i="47"/>
  <c r="K78" i="47"/>
  <c r="G78" i="47"/>
  <c r="M62" i="47"/>
  <c r="K62" i="47"/>
  <c r="K109" i="47"/>
  <c r="F78" i="47"/>
  <c r="L62" i="47"/>
  <c r="M78" i="47"/>
  <c r="F109" i="47"/>
  <c r="F108" i="47"/>
  <c r="N108" i="47"/>
  <c r="G108" i="47"/>
  <c r="I108" i="47"/>
  <c r="L108" i="47"/>
  <c r="G62" i="47"/>
  <c r="K108" i="47"/>
  <c r="D108" i="47"/>
  <c r="M108" i="47"/>
  <c r="G109" i="47"/>
  <c r="J7" i="44"/>
  <c r="AQ10" i="44" s="1"/>
  <c r="P296" i="44"/>
  <c r="P297" i="44" s="1"/>
  <c r="J174" i="42"/>
  <c r="J176" i="42" s="1"/>
  <c r="E133" i="42" s="1"/>
  <c r="E349" i="42" s="1"/>
  <c r="O135" i="44"/>
  <c r="O136" i="44" s="1"/>
  <c r="H183" i="42"/>
  <c r="H185" i="42" s="1"/>
  <c r="C133" i="42" s="1"/>
  <c r="C349" i="42" s="1"/>
  <c r="M135" i="44"/>
  <c r="M136" i="44" s="1"/>
  <c r="J164" i="42"/>
  <c r="J168" i="42" s="1"/>
  <c r="N135" i="44"/>
  <c r="N136" i="44" s="1"/>
  <c r="D266" i="35"/>
  <c r="D44" i="44" s="1"/>
  <c r="D293" i="35"/>
  <c r="D56" i="44" s="1"/>
  <c r="E68" i="44"/>
  <c r="G320" i="35"/>
  <c r="G68" i="44" s="1"/>
  <c r="D320" i="35"/>
  <c r="D68" i="44" s="1"/>
  <c r="F320" i="35"/>
  <c r="F68" i="44" s="1"/>
  <c r="H44" i="44"/>
  <c r="I266" i="35"/>
  <c r="I44" i="44" s="1"/>
  <c r="I320" i="35"/>
  <c r="I68" i="44" s="1"/>
  <c r="H68" i="44"/>
  <c r="H80" i="44"/>
  <c r="I347" i="35"/>
  <c r="I80" i="44" s="1"/>
  <c r="F266" i="35"/>
  <c r="F44" i="44" s="1"/>
  <c r="E56" i="44"/>
  <c r="F293" i="35"/>
  <c r="F56" i="44" s="1"/>
  <c r="G293" i="35"/>
  <c r="G56" i="44" s="1"/>
  <c r="H56" i="44"/>
  <c r="I293" i="35"/>
  <c r="I56" i="44" s="1"/>
  <c r="E80" i="44"/>
  <c r="D347" i="35"/>
  <c r="D80" i="44" s="1"/>
  <c r="F347" i="35"/>
  <c r="F80" i="44" s="1"/>
  <c r="G347" i="35"/>
  <c r="G80" i="44" s="1"/>
  <c r="C24" i="44"/>
  <c r="E25" i="44"/>
  <c r="E24" i="44"/>
  <c r="L17" i="44"/>
  <c r="H24" i="44"/>
  <c r="J23" i="43"/>
  <c r="I24" i="44"/>
  <c r="N193" i="35"/>
  <c r="F193" i="35"/>
  <c r="C193" i="35"/>
  <c r="E193" i="35"/>
  <c r="I193" i="35"/>
  <c r="G193" i="35"/>
  <c r="L193" i="35"/>
  <c r="H193" i="35"/>
  <c r="D193" i="35"/>
  <c r="K193" i="35"/>
  <c r="M193" i="35"/>
  <c r="O193" i="35"/>
  <c r="D24" i="44"/>
  <c r="M17" i="44"/>
  <c r="I23" i="44"/>
  <c r="D17" i="44"/>
  <c r="H18" i="44"/>
  <c r="C22" i="44"/>
  <c r="C20" i="44"/>
  <c r="H22" i="44"/>
  <c r="E19" i="44"/>
  <c r="O18" i="44"/>
  <c r="E18" i="44"/>
  <c r="C19" i="44"/>
  <c r="E22" i="44"/>
  <c r="C18" i="44"/>
  <c r="E20" i="44"/>
  <c r="H19" i="44"/>
  <c r="H20" i="44"/>
  <c r="J22" i="44"/>
  <c r="D18" i="44"/>
  <c r="N18" i="44"/>
  <c r="M18" i="44"/>
  <c r="I19" i="44"/>
  <c r="E16" i="44"/>
  <c r="G22" i="44"/>
  <c r="E21" i="44"/>
  <c r="G18" i="44"/>
  <c r="I18" i="44"/>
  <c r="J21" i="44"/>
  <c r="F18" i="44"/>
  <c r="H21" i="44"/>
  <c r="I20" i="44"/>
  <c r="H16" i="44"/>
  <c r="G19" i="44"/>
  <c r="L18" i="44"/>
  <c r="F22" i="44"/>
  <c r="C21" i="44"/>
  <c r="F19" i="44"/>
  <c r="D22" i="44"/>
  <c r="D20" i="44"/>
  <c r="F20" i="44"/>
  <c r="K18" i="44"/>
  <c r="O16" i="44"/>
  <c r="D19" i="44"/>
  <c r="I22" i="44"/>
  <c r="G20" i="44"/>
  <c r="C16" i="44"/>
  <c r="L16" i="44"/>
  <c r="F21" i="44"/>
  <c r="H17" i="44"/>
  <c r="D16" i="44"/>
  <c r="C23" i="44"/>
  <c r="I16" i="44"/>
  <c r="I21" i="44"/>
  <c r="E17" i="44"/>
  <c r="H23" i="44"/>
  <c r="E23" i="44"/>
  <c r="N16" i="44"/>
  <c r="D21" i="44"/>
  <c r="C17" i="44"/>
  <c r="G21" i="44"/>
  <c r="K16" i="44"/>
  <c r="J23" i="44"/>
  <c r="F16" i="44"/>
  <c r="G16" i="44"/>
  <c r="M16" i="44"/>
  <c r="O17" i="44"/>
  <c r="K17" i="44"/>
  <c r="F17" i="44"/>
  <c r="G23" i="44"/>
  <c r="D23" i="44"/>
  <c r="G24" i="44"/>
  <c r="H25" i="44"/>
  <c r="N17" i="44"/>
  <c r="I17" i="44"/>
  <c r="F24" i="44"/>
  <c r="C25" i="44"/>
  <c r="F23" i="44"/>
  <c r="G17" i="44"/>
  <c r="J193" i="35"/>
  <c r="L23" i="43"/>
  <c r="M231" i="35"/>
  <c r="H231" i="35"/>
  <c r="I230" i="35"/>
  <c r="K231" i="35"/>
  <c r="C231" i="35"/>
  <c r="D230" i="35"/>
  <c r="J231" i="35"/>
  <c r="E231" i="35"/>
  <c r="F230" i="35"/>
  <c r="G230" i="35"/>
  <c r="N231" i="35"/>
  <c r="D133" i="42" l="1"/>
  <c r="K138" i="44"/>
  <c r="J25" i="44"/>
  <c r="M333" i="44"/>
  <c r="M329" i="44"/>
  <c r="M326" i="44"/>
  <c r="M325" i="44"/>
  <c r="M328" i="44"/>
  <c r="M324" i="44"/>
  <c r="M327" i="44"/>
  <c r="M330" i="44"/>
  <c r="M331" i="44"/>
  <c r="M332" i="44"/>
  <c r="AQ21" i="44"/>
  <c r="J178" i="42"/>
  <c r="H187" i="42"/>
  <c r="E243" i="44"/>
  <c r="H377" i="35"/>
  <c r="I376" i="35"/>
  <c r="F376" i="35"/>
  <c r="G376" i="35"/>
  <c r="C377" i="35"/>
  <c r="D376" i="35"/>
  <c r="J377" i="35"/>
  <c r="E377" i="35"/>
  <c r="J19" i="44"/>
  <c r="J24" i="44"/>
  <c r="I26" i="43"/>
  <c r="J17" i="44"/>
  <c r="J384" i="35"/>
  <c r="O328" i="44" s="1"/>
  <c r="J20" i="44"/>
  <c r="J16" i="44"/>
  <c r="J18" i="44"/>
  <c r="J382" i="35"/>
  <c r="O326" i="44" s="1"/>
  <c r="J383" i="35"/>
  <c r="O327" i="44" s="1"/>
  <c r="J380" i="35"/>
  <c r="O324" i="44" s="1"/>
  <c r="J386" i="35"/>
  <c r="O330" i="44" s="1"/>
  <c r="I231" i="35"/>
  <c r="G231" i="35"/>
  <c r="F231" i="35"/>
  <c r="D231" i="35"/>
  <c r="Z65" i="34"/>
  <c r="Z73" i="34"/>
  <c r="Z77" i="34"/>
  <c r="Z81" i="34"/>
  <c r="Z85" i="34"/>
  <c r="Z89" i="34"/>
  <c r="Z93" i="34"/>
  <c r="Z97" i="34"/>
  <c r="Z101" i="34"/>
  <c r="Z105" i="34"/>
  <c r="Z109" i="34"/>
  <c r="Z113" i="34"/>
  <c r="Z117" i="34"/>
  <c r="Z121" i="34"/>
  <c r="Z125" i="34"/>
  <c r="Z129" i="34"/>
  <c r="Z133" i="34"/>
  <c r="Z141" i="34"/>
  <c r="Z145" i="34"/>
  <c r="Z149" i="34"/>
  <c r="Z153" i="34"/>
  <c r="Z157" i="34"/>
  <c r="Z161" i="34"/>
  <c r="Z165" i="34"/>
  <c r="Z169" i="34"/>
  <c r="Z173" i="34"/>
  <c r="Z177" i="34"/>
  <c r="Z181" i="34"/>
  <c r="Z185" i="34"/>
  <c r="Z189" i="34"/>
  <c r="Z193" i="34"/>
  <c r="Z197" i="34"/>
  <c r="Z201" i="34"/>
  <c r="Z67" i="34"/>
  <c r="Z71" i="34"/>
  <c r="Z75" i="34"/>
  <c r="Z79" i="34"/>
  <c r="Z83" i="34"/>
  <c r="Z87" i="34"/>
  <c r="Z91" i="34"/>
  <c r="Z95" i="34"/>
  <c r="Z99" i="34"/>
  <c r="Z103" i="34"/>
  <c r="Z107" i="34"/>
  <c r="Z111" i="34"/>
  <c r="Z115" i="34"/>
  <c r="Z119" i="34"/>
  <c r="Z123" i="34"/>
  <c r="Z131" i="34"/>
  <c r="Z135" i="34"/>
  <c r="Z139" i="34"/>
  <c r="Z143" i="34"/>
  <c r="Z147" i="34"/>
  <c r="Z151" i="34"/>
  <c r="Z155" i="34"/>
  <c r="Z159" i="34"/>
  <c r="Z163" i="34"/>
  <c r="Z167" i="34"/>
  <c r="Z171" i="34"/>
  <c r="Z175" i="34"/>
  <c r="Z179" i="34"/>
  <c r="Z183" i="34"/>
  <c r="Z187" i="34"/>
  <c r="Z191" i="34"/>
  <c r="Z195" i="34"/>
  <c r="Z199" i="34"/>
  <c r="Z64" i="34"/>
  <c r="Z68" i="34"/>
  <c r="Z72" i="34"/>
  <c r="Z76" i="34"/>
  <c r="Z80" i="34"/>
  <c r="Z84" i="34"/>
  <c r="Z88" i="34"/>
  <c r="Z92" i="34"/>
  <c r="Z96" i="34"/>
  <c r="Z100" i="34"/>
  <c r="Z104" i="34"/>
  <c r="Z108" i="34"/>
  <c r="Z112" i="34"/>
  <c r="Z116" i="34"/>
  <c r="Z120" i="34"/>
  <c r="Z124" i="34"/>
  <c r="Z128" i="34"/>
  <c r="Z132" i="34"/>
  <c r="Z136" i="34"/>
  <c r="Z140" i="34"/>
  <c r="Z144" i="34"/>
  <c r="Z148" i="34"/>
  <c r="Z152" i="34"/>
  <c r="Z156" i="34"/>
  <c r="Z160" i="34"/>
  <c r="Z164" i="34"/>
  <c r="Z168" i="34"/>
  <c r="Z172" i="34"/>
  <c r="Z176" i="34"/>
  <c r="Z180" i="34"/>
  <c r="Z184" i="34"/>
  <c r="Z188" i="34"/>
  <c r="Z192" i="34"/>
  <c r="Z196" i="34"/>
  <c r="Z200" i="34"/>
  <c r="Z66" i="34"/>
  <c r="Z70" i="34"/>
  <c r="Z74" i="34"/>
  <c r="Z78" i="34"/>
  <c r="Z82" i="34"/>
  <c r="Z86" i="34"/>
  <c r="Z90" i="34"/>
  <c r="Z94" i="34"/>
  <c r="Z98" i="34"/>
  <c r="Z102" i="34"/>
  <c r="Z106" i="34"/>
  <c r="Z110" i="34"/>
  <c r="Z114" i="34"/>
  <c r="Z118" i="34"/>
  <c r="Z122" i="34"/>
  <c r="Z126" i="34"/>
  <c r="Z130" i="34"/>
  <c r="Z134" i="34"/>
  <c r="Z138" i="34"/>
  <c r="Z142" i="34"/>
  <c r="Z146" i="34"/>
  <c r="Z150" i="34"/>
  <c r="Z154" i="34"/>
  <c r="Z158" i="34"/>
  <c r="Z162" i="34"/>
  <c r="Z166" i="34"/>
  <c r="Z170" i="34"/>
  <c r="Z174" i="34"/>
  <c r="Z178" i="34"/>
  <c r="Z182" i="34"/>
  <c r="Z186" i="34"/>
  <c r="Z198" i="34"/>
  <c r="Z190" i="34"/>
  <c r="Z194" i="34"/>
  <c r="Z202" i="34"/>
  <c r="Z69" i="34"/>
  <c r="Z127" i="34"/>
  <c r="Z137" i="34"/>
  <c r="BA15" i="34"/>
  <c r="V10" i="44" s="1"/>
  <c r="BH12" i="34"/>
  <c r="W7" i="44" s="1"/>
  <c r="BH16" i="34"/>
  <c r="W11" i="44" s="1"/>
  <c r="BH20" i="34"/>
  <c r="W15" i="44" s="1"/>
  <c r="BH24" i="34"/>
  <c r="W19" i="44" s="1"/>
  <c r="BH28" i="34"/>
  <c r="W23" i="44" s="1"/>
  <c r="BH32" i="34"/>
  <c r="W27" i="44" s="1"/>
  <c r="BH36" i="34"/>
  <c r="W31" i="44" s="1"/>
  <c r="BH40" i="34"/>
  <c r="W35" i="44" s="1"/>
  <c r="BH44" i="34"/>
  <c r="W39" i="44" s="1"/>
  <c r="BH48" i="34"/>
  <c r="W43" i="44" s="1"/>
  <c r="BH52" i="34"/>
  <c r="W47" i="44" s="1"/>
  <c r="BH56" i="34"/>
  <c r="W51" i="44" s="1"/>
  <c r="BH60" i="34"/>
  <c r="W55" i="44" s="1"/>
  <c r="BH64" i="34"/>
  <c r="W59" i="44" s="1"/>
  <c r="BH68" i="34"/>
  <c r="W63" i="44" s="1"/>
  <c r="BH72" i="34"/>
  <c r="W67" i="44" s="1"/>
  <c r="BH76" i="34"/>
  <c r="W71" i="44" s="1"/>
  <c r="BH80" i="34"/>
  <c r="W75" i="44" s="1"/>
  <c r="BH84" i="34"/>
  <c r="W79" i="44" s="1"/>
  <c r="BH88" i="34"/>
  <c r="W83" i="44" s="1"/>
  <c r="BH92" i="34"/>
  <c r="W87" i="44" s="1"/>
  <c r="BH96" i="34"/>
  <c r="W91" i="44" s="1"/>
  <c r="BH100" i="34"/>
  <c r="W95" i="44" s="1"/>
  <c r="BH104" i="34"/>
  <c r="W99" i="44" s="1"/>
  <c r="BH108" i="34"/>
  <c r="W103" i="44" s="1"/>
  <c r="BH112" i="34"/>
  <c r="W107" i="44" s="1"/>
  <c r="BH116" i="34"/>
  <c r="W111" i="44" s="1"/>
  <c r="BH120" i="34"/>
  <c r="W115" i="44" s="1"/>
  <c r="BH124" i="34"/>
  <c r="W119" i="44" s="1"/>
  <c r="BH128" i="34"/>
  <c r="W123" i="44" s="1"/>
  <c r="BH132" i="34"/>
  <c r="W127" i="44" s="1"/>
  <c r="BH136" i="34"/>
  <c r="W131" i="44" s="1"/>
  <c r="BH140" i="34"/>
  <c r="W135" i="44" s="1"/>
  <c r="BH144" i="34"/>
  <c r="W139" i="44" s="1"/>
  <c r="BH148" i="34"/>
  <c r="W143" i="44" s="1"/>
  <c r="BH152" i="34"/>
  <c r="W147" i="44" s="1"/>
  <c r="BH156" i="34"/>
  <c r="W151" i="44" s="1"/>
  <c r="BH160" i="34"/>
  <c r="W155" i="44" s="1"/>
  <c r="BH164" i="34"/>
  <c r="W159" i="44" s="1"/>
  <c r="BH168" i="34"/>
  <c r="W163" i="44" s="1"/>
  <c r="BH172" i="34"/>
  <c r="W167" i="44" s="1"/>
  <c r="BH176" i="34"/>
  <c r="W171" i="44" s="1"/>
  <c r="BH180" i="34"/>
  <c r="W175" i="44" s="1"/>
  <c r="BH184" i="34"/>
  <c r="W179" i="44" s="1"/>
  <c r="BH188" i="34"/>
  <c r="W183" i="44" s="1"/>
  <c r="BH192" i="34"/>
  <c r="W187" i="44" s="1"/>
  <c r="BH196" i="34"/>
  <c r="W191" i="44" s="1"/>
  <c r="BH200" i="34"/>
  <c r="W195" i="44" s="1"/>
  <c r="BH13" i="34"/>
  <c r="W8" i="44" s="1"/>
  <c r="BH17" i="34"/>
  <c r="W12" i="44" s="1"/>
  <c r="BH21" i="34"/>
  <c r="W16" i="44" s="1"/>
  <c r="BH25" i="34"/>
  <c r="W20" i="44" s="1"/>
  <c r="BH29" i="34"/>
  <c r="W24" i="44" s="1"/>
  <c r="BH33" i="34"/>
  <c r="W28" i="44" s="1"/>
  <c r="BH37" i="34"/>
  <c r="W32" i="44" s="1"/>
  <c r="BH41" i="34"/>
  <c r="W36" i="44" s="1"/>
  <c r="BH45" i="34"/>
  <c r="W40" i="44" s="1"/>
  <c r="BH49" i="34"/>
  <c r="W44" i="44" s="1"/>
  <c r="BH53" i="34"/>
  <c r="W48" i="44" s="1"/>
  <c r="BH57" i="34"/>
  <c r="W52" i="44" s="1"/>
  <c r="BH61" i="34"/>
  <c r="W56" i="44" s="1"/>
  <c r="BH65" i="34"/>
  <c r="W60" i="44" s="1"/>
  <c r="BH69" i="34"/>
  <c r="W64" i="44" s="1"/>
  <c r="BH73" i="34"/>
  <c r="W68" i="44" s="1"/>
  <c r="BH77" i="34"/>
  <c r="W72" i="44" s="1"/>
  <c r="BH81" i="34"/>
  <c r="W76" i="44" s="1"/>
  <c r="BH85" i="34"/>
  <c r="W80" i="44" s="1"/>
  <c r="BH89" i="34"/>
  <c r="W84" i="44" s="1"/>
  <c r="BH93" i="34"/>
  <c r="W88" i="44" s="1"/>
  <c r="BH97" i="34"/>
  <c r="W92" i="44" s="1"/>
  <c r="BH101" i="34"/>
  <c r="W96" i="44" s="1"/>
  <c r="BH105" i="34"/>
  <c r="W100" i="44" s="1"/>
  <c r="BH109" i="34"/>
  <c r="W104" i="44" s="1"/>
  <c r="BH113" i="34"/>
  <c r="W108" i="44" s="1"/>
  <c r="BH117" i="34"/>
  <c r="W112" i="44" s="1"/>
  <c r="BH121" i="34"/>
  <c r="W116" i="44" s="1"/>
  <c r="BH125" i="34"/>
  <c r="W120" i="44" s="1"/>
  <c r="BH129" i="34"/>
  <c r="W124" i="44" s="1"/>
  <c r="BH133" i="34"/>
  <c r="W128" i="44" s="1"/>
  <c r="BH137" i="34"/>
  <c r="W132" i="44" s="1"/>
  <c r="BH141" i="34"/>
  <c r="W136" i="44" s="1"/>
  <c r="BH145" i="34"/>
  <c r="W140" i="44" s="1"/>
  <c r="BH149" i="34"/>
  <c r="W144" i="44" s="1"/>
  <c r="BH153" i="34"/>
  <c r="W148" i="44" s="1"/>
  <c r="BH157" i="34"/>
  <c r="W152" i="44" s="1"/>
  <c r="BH161" i="34"/>
  <c r="W156" i="44" s="1"/>
  <c r="BH165" i="34"/>
  <c r="W160" i="44" s="1"/>
  <c r="BH169" i="34"/>
  <c r="W164" i="44" s="1"/>
  <c r="BH173" i="34"/>
  <c r="W168" i="44" s="1"/>
  <c r="BH177" i="34"/>
  <c r="W172" i="44" s="1"/>
  <c r="BH181" i="34"/>
  <c r="W176" i="44" s="1"/>
  <c r="BH185" i="34"/>
  <c r="W180" i="44" s="1"/>
  <c r="BH189" i="34"/>
  <c r="W184" i="44" s="1"/>
  <c r="BH193" i="34"/>
  <c r="W188" i="44" s="1"/>
  <c r="BH197" i="34"/>
  <c r="W192" i="44" s="1"/>
  <c r="BH201" i="34"/>
  <c r="W196" i="44" s="1"/>
  <c r="BH14" i="34"/>
  <c r="W9" i="44" s="1"/>
  <c r="BH18" i="34"/>
  <c r="W13" i="44" s="1"/>
  <c r="BH22" i="34"/>
  <c r="W17" i="44" s="1"/>
  <c r="BH26" i="34"/>
  <c r="W21" i="44" s="1"/>
  <c r="BH30" i="34"/>
  <c r="W25" i="44" s="1"/>
  <c r="BH34" i="34"/>
  <c r="W29" i="44" s="1"/>
  <c r="BH38" i="34"/>
  <c r="W33" i="44" s="1"/>
  <c r="BH42" i="34"/>
  <c r="W37" i="44" s="1"/>
  <c r="BH46" i="34"/>
  <c r="W41" i="44" s="1"/>
  <c r="BH50" i="34"/>
  <c r="W45" i="44" s="1"/>
  <c r="BH54" i="34"/>
  <c r="W49" i="44" s="1"/>
  <c r="BH58" i="34"/>
  <c r="W53" i="44" s="1"/>
  <c r="BH62" i="34"/>
  <c r="W57" i="44" s="1"/>
  <c r="BH66" i="34"/>
  <c r="W61" i="44" s="1"/>
  <c r="BH70" i="34"/>
  <c r="W65" i="44" s="1"/>
  <c r="BH74" i="34"/>
  <c r="W69" i="44" s="1"/>
  <c r="BH78" i="34"/>
  <c r="W73" i="44" s="1"/>
  <c r="BH82" i="34"/>
  <c r="W77" i="44" s="1"/>
  <c r="BH86" i="34"/>
  <c r="W81" i="44" s="1"/>
  <c r="BH90" i="34"/>
  <c r="W85" i="44" s="1"/>
  <c r="BH94" i="34"/>
  <c r="W89" i="44" s="1"/>
  <c r="BH98" i="34"/>
  <c r="W93" i="44" s="1"/>
  <c r="BH102" i="34"/>
  <c r="W97" i="44" s="1"/>
  <c r="BH106" i="34"/>
  <c r="W101" i="44" s="1"/>
  <c r="BH110" i="34"/>
  <c r="W105" i="44" s="1"/>
  <c r="BH114" i="34"/>
  <c r="W109" i="44" s="1"/>
  <c r="BH118" i="34"/>
  <c r="W113" i="44" s="1"/>
  <c r="BH122" i="34"/>
  <c r="W117" i="44" s="1"/>
  <c r="BH126" i="34"/>
  <c r="W121" i="44" s="1"/>
  <c r="BH130" i="34"/>
  <c r="W125" i="44" s="1"/>
  <c r="BH134" i="34"/>
  <c r="W129" i="44" s="1"/>
  <c r="BH138" i="34"/>
  <c r="W133" i="44" s="1"/>
  <c r="BH142" i="34"/>
  <c r="W137" i="44" s="1"/>
  <c r="BH146" i="34"/>
  <c r="W141" i="44" s="1"/>
  <c r="BH150" i="34"/>
  <c r="W145" i="44" s="1"/>
  <c r="BH154" i="34"/>
  <c r="W149" i="44" s="1"/>
  <c r="BH158" i="34"/>
  <c r="W153" i="44" s="1"/>
  <c r="BH162" i="34"/>
  <c r="W157" i="44" s="1"/>
  <c r="BH166" i="34"/>
  <c r="W161" i="44" s="1"/>
  <c r="BH170" i="34"/>
  <c r="W165" i="44" s="1"/>
  <c r="BH174" i="34"/>
  <c r="W169" i="44" s="1"/>
  <c r="BH178" i="34"/>
  <c r="W173" i="44" s="1"/>
  <c r="BH182" i="34"/>
  <c r="W177" i="44" s="1"/>
  <c r="BH186" i="34"/>
  <c r="W181" i="44" s="1"/>
  <c r="BH190" i="34"/>
  <c r="W185" i="44" s="1"/>
  <c r="BH194" i="34"/>
  <c r="W189" i="44" s="1"/>
  <c r="BH198" i="34"/>
  <c r="W193" i="44" s="1"/>
  <c r="BH5" i="34"/>
  <c r="BH15" i="34"/>
  <c r="W10" i="44" s="1"/>
  <c r="BH19" i="34"/>
  <c r="W14" i="44" s="1"/>
  <c r="BH23" i="34"/>
  <c r="W18" i="44" s="1"/>
  <c r="BH27" i="34"/>
  <c r="W22" i="44" s="1"/>
  <c r="BH31" i="34"/>
  <c r="W26" i="44" s="1"/>
  <c r="BH35" i="34"/>
  <c r="W30" i="44" s="1"/>
  <c r="BH39" i="34"/>
  <c r="W34" i="44" s="1"/>
  <c r="BH43" i="34"/>
  <c r="W38" i="44" s="1"/>
  <c r="BH47" i="34"/>
  <c r="W42" i="44" s="1"/>
  <c r="BH51" i="34"/>
  <c r="W46" i="44" s="1"/>
  <c r="BH55" i="34"/>
  <c r="W50" i="44" s="1"/>
  <c r="BH59" i="34"/>
  <c r="W54" i="44" s="1"/>
  <c r="BH63" i="34"/>
  <c r="W58" i="44" s="1"/>
  <c r="BH67" i="34"/>
  <c r="W62" i="44" s="1"/>
  <c r="BH71" i="34"/>
  <c r="W66" i="44" s="1"/>
  <c r="BH75" i="34"/>
  <c r="W70" i="44" s="1"/>
  <c r="BH79" i="34"/>
  <c r="W74" i="44" s="1"/>
  <c r="BH83" i="34"/>
  <c r="W78" i="44" s="1"/>
  <c r="BH87" i="34"/>
  <c r="W82" i="44" s="1"/>
  <c r="BH91" i="34"/>
  <c r="W86" i="44" s="1"/>
  <c r="BH95" i="34"/>
  <c r="W90" i="44" s="1"/>
  <c r="BH99" i="34"/>
  <c r="W94" i="44" s="1"/>
  <c r="BH103" i="34"/>
  <c r="W98" i="44" s="1"/>
  <c r="BH107" i="34"/>
  <c r="W102" i="44" s="1"/>
  <c r="BH111" i="34"/>
  <c r="W106" i="44" s="1"/>
  <c r="BH115" i="34"/>
  <c r="W110" i="44" s="1"/>
  <c r="BH119" i="34"/>
  <c r="W114" i="44" s="1"/>
  <c r="BH123" i="34"/>
  <c r="W118" i="44" s="1"/>
  <c r="BH127" i="34"/>
  <c r="W122" i="44" s="1"/>
  <c r="BH131" i="34"/>
  <c r="W126" i="44" s="1"/>
  <c r="BH135" i="34"/>
  <c r="W130" i="44" s="1"/>
  <c r="BH139" i="34"/>
  <c r="W134" i="44" s="1"/>
  <c r="BH143" i="34"/>
  <c r="W138" i="44" s="1"/>
  <c r="BH147" i="34"/>
  <c r="W142" i="44" s="1"/>
  <c r="BH151" i="34"/>
  <c r="W146" i="44" s="1"/>
  <c r="BH155" i="34"/>
  <c r="W150" i="44" s="1"/>
  <c r="BH159" i="34"/>
  <c r="W154" i="44" s="1"/>
  <c r="BH163" i="34"/>
  <c r="W158" i="44" s="1"/>
  <c r="BH167" i="34"/>
  <c r="W162" i="44" s="1"/>
  <c r="BH171" i="34"/>
  <c r="W166" i="44" s="1"/>
  <c r="BH175" i="34"/>
  <c r="W170" i="44" s="1"/>
  <c r="BH179" i="34"/>
  <c r="W174" i="44" s="1"/>
  <c r="BH183" i="34"/>
  <c r="W178" i="44" s="1"/>
  <c r="BH187" i="34"/>
  <c r="W182" i="44" s="1"/>
  <c r="BH191" i="34"/>
  <c r="W186" i="44" s="1"/>
  <c r="BH195" i="34"/>
  <c r="W190" i="44" s="1"/>
  <c r="BH199" i="34"/>
  <c r="W194" i="44" s="1"/>
  <c r="BA19" i="34"/>
  <c r="V14" i="44" s="1"/>
  <c r="BA23" i="34"/>
  <c r="V18" i="44" s="1"/>
  <c r="BA27" i="34"/>
  <c r="V22" i="44" s="1"/>
  <c r="BA31" i="34"/>
  <c r="V26" i="44" s="1"/>
  <c r="BA35" i="34"/>
  <c r="V30" i="44" s="1"/>
  <c r="BA39" i="34"/>
  <c r="V34" i="44" s="1"/>
  <c r="BA43" i="34"/>
  <c r="V38" i="44" s="1"/>
  <c r="BA47" i="34"/>
  <c r="V42" i="44" s="1"/>
  <c r="BA51" i="34"/>
  <c r="V46" i="44" s="1"/>
  <c r="BA55" i="34"/>
  <c r="V50" i="44" s="1"/>
  <c r="BA59" i="34"/>
  <c r="V54" i="44" s="1"/>
  <c r="BA63" i="34"/>
  <c r="V58" i="44" s="1"/>
  <c r="BA67" i="34"/>
  <c r="V62" i="44" s="1"/>
  <c r="BA71" i="34"/>
  <c r="V66" i="44" s="1"/>
  <c r="BA75" i="34"/>
  <c r="V70" i="44" s="1"/>
  <c r="BA79" i="34"/>
  <c r="V74" i="44" s="1"/>
  <c r="BA83" i="34"/>
  <c r="V78" i="44" s="1"/>
  <c r="BA87" i="34"/>
  <c r="V82" i="44" s="1"/>
  <c r="BA91" i="34"/>
  <c r="V86" i="44" s="1"/>
  <c r="BA95" i="34"/>
  <c r="V90" i="44" s="1"/>
  <c r="BA99" i="34"/>
  <c r="V94" i="44" s="1"/>
  <c r="BA103" i="34"/>
  <c r="V98" i="44" s="1"/>
  <c r="BA107" i="34"/>
  <c r="V102" i="44" s="1"/>
  <c r="BA111" i="34"/>
  <c r="V106" i="44" s="1"/>
  <c r="BA115" i="34"/>
  <c r="V110" i="44" s="1"/>
  <c r="BA119" i="34"/>
  <c r="V114" i="44" s="1"/>
  <c r="BA123" i="34"/>
  <c r="V118" i="44" s="1"/>
  <c r="BA127" i="34"/>
  <c r="V122" i="44" s="1"/>
  <c r="BA131" i="34"/>
  <c r="V126" i="44" s="1"/>
  <c r="BA135" i="34"/>
  <c r="V130" i="44" s="1"/>
  <c r="BA139" i="34"/>
  <c r="V134" i="44" s="1"/>
  <c r="BA143" i="34"/>
  <c r="V138" i="44" s="1"/>
  <c r="BA147" i="34"/>
  <c r="V142" i="44" s="1"/>
  <c r="BA151" i="34"/>
  <c r="V146" i="44" s="1"/>
  <c r="BA155" i="34"/>
  <c r="V150" i="44" s="1"/>
  <c r="BA159" i="34"/>
  <c r="V154" i="44" s="1"/>
  <c r="BA163" i="34"/>
  <c r="V158" i="44" s="1"/>
  <c r="BA167" i="34"/>
  <c r="V162" i="44" s="1"/>
  <c r="BA171" i="34"/>
  <c r="V166" i="44" s="1"/>
  <c r="BA175" i="34"/>
  <c r="V170" i="44" s="1"/>
  <c r="BA179" i="34"/>
  <c r="V174" i="44" s="1"/>
  <c r="BA183" i="34"/>
  <c r="V178" i="44" s="1"/>
  <c r="BA187" i="34"/>
  <c r="V182" i="44" s="1"/>
  <c r="BA191" i="34"/>
  <c r="V186" i="44" s="1"/>
  <c r="BA195" i="34"/>
  <c r="V190" i="44" s="1"/>
  <c r="BA199" i="34"/>
  <c r="V194" i="44" s="1"/>
  <c r="BA12" i="34"/>
  <c r="V7" i="44" s="1"/>
  <c r="BA16" i="34"/>
  <c r="V11" i="44" s="1"/>
  <c r="BA20" i="34"/>
  <c r="V15" i="44" s="1"/>
  <c r="BA24" i="34"/>
  <c r="V19" i="44" s="1"/>
  <c r="BA28" i="34"/>
  <c r="V23" i="44" s="1"/>
  <c r="BA32" i="34"/>
  <c r="V27" i="44" s="1"/>
  <c r="BA36" i="34"/>
  <c r="V31" i="44" s="1"/>
  <c r="BA40" i="34"/>
  <c r="V35" i="44" s="1"/>
  <c r="BA44" i="34"/>
  <c r="V39" i="44" s="1"/>
  <c r="BA48" i="34"/>
  <c r="V43" i="44" s="1"/>
  <c r="BA52" i="34"/>
  <c r="V47" i="44" s="1"/>
  <c r="BA56" i="34"/>
  <c r="V51" i="44" s="1"/>
  <c r="BA60" i="34"/>
  <c r="V55" i="44" s="1"/>
  <c r="BA64" i="34"/>
  <c r="V59" i="44" s="1"/>
  <c r="BA68" i="34"/>
  <c r="V63" i="44" s="1"/>
  <c r="BA72" i="34"/>
  <c r="V67" i="44" s="1"/>
  <c r="BA76" i="34"/>
  <c r="V71" i="44" s="1"/>
  <c r="BA80" i="34"/>
  <c r="V75" i="44" s="1"/>
  <c r="BA84" i="34"/>
  <c r="V79" i="44" s="1"/>
  <c r="BA88" i="34"/>
  <c r="V83" i="44" s="1"/>
  <c r="BA92" i="34"/>
  <c r="V87" i="44" s="1"/>
  <c r="BA96" i="34"/>
  <c r="V91" i="44" s="1"/>
  <c r="BA100" i="34"/>
  <c r="V95" i="44" s="1"/>
  <c r="BA104" i="34"/>
  <c r="V99" i="44" s="1"/>
  <c r="BA108" i="34"/>
  <c r="V103" i="44" s="1"/>
  <c r="BA112" i="34"/>
  <c r="V107" i="44" s="1"/>
  <c r="BA116" i="34"/>
  <c r="V111" i="44" s="1"/>
  <c r="BA120" i="34"/>
  <c r="V115" i="44" s="1"/>
  <c r="BA124" i="34"/>
  <c r="V119" i="44" s="1"/>
  <c r="BA128" i="34"/>
  <c r="V123" i="44" s="1"/>
  <c r="BA132" i="34"/>
  <c r="V127" i="44" s="1"/>
  <c r="BA136" i="34"/>
  <c r="V131" i="44" s="1"/>
  <c r="BA140" i="34"/>
  <c r="V135" i="44" s="1"/>
  <c r="BA144" i="34"/>
  <c r="V139" i="44" s="1"/>
  <c r="BA148" i="34"/>
  <c r="V143" i="44" s="1"/>
  <c r="BA152" i="34"/>
  <c r="V147" i="44" s="1"/>
  <c r="BA156" i="34"/>
  <c r="V151" i="44" s="1"/>
  <c r="BA160" i="34"/>
  <c r="V155" i="44" s="1"/>
  <c r="BA164" i="34"/>
  <c r="V159" i="44" s="1"/>
  <c r="BA168" i="34"/>
  <c r="V163" i="44" s="1"/>
  <c r="BA172" i="34"/>
  <c r="V167" i="44" s="1"/>
  <c r="BA176" i="34"/>
  <c r="V171" i="44" s="1"/>
  <c r="BA180" i="34"/>
  <c r="V175" i="44" s="1"/>
  <c r="BA184" i="34"/>
  <c r="V179" i="44" s="1"/>
  <c r="BA188" i="34"/>
  <c r="V183" i="44" s="1"/>
  <c r="BA192" i="34"/>
  <c r="V187" i="44" s="1"/>
  <c r="BA196" i="34"/>
  <c r="V191" i="44" s="1"/>
  <c r="BA200" i="34"/>
  <c r="V195" i="44" s="1"/>
  <c r="BA13" i="34"/>
  <c r="V8" i="44" s="1"/>
  <c r="BA17" i="34"/>
  <c r="V12" i="44" s="1"/>
  <c r="BA21" i="34"/>
  <c r="V16" i="44" s="1"/>
  <c r="BA25" i="34"/>
  <c r="V20" i="44" s="1"/>
  <c r="BA29" i="34"/>
  <c r="V24" i="44" s="1"/>
  <c r="BA33" i="34"/>
  <c r="V28" i="44" s="1"/>
  <c r="BA37" i="34"/>
  <c r="V32" i="44" s="1"/>
  <c r="BA41" i="34"/>
  <c r="V36" i="44" s="1"/>
  <c r="BA45" i="34"/>
  <c r="V40" i="44" s="1"/>
  <c r="BA49" i="34"/>
  <c r="V44" i="44" s="1"/>
  <c r="BA53" i="34"/>
  <c r="V48" i="44" s="1"/>
  <c r="BA57" i="34"/>
  <c r="V52" i="44" s="1"/>
  <c r="BA61" i="34"/>
  <c r="V56" i="44" s="1"/>
  <c r="BA65" i="34"/>
  <c r="V60" i="44" s="1"/>
  <c r="BA69" i="34"/>
  <c r="V64" i="44" s="1"/>
  <c r="BA73" i="34"/>
  <c r="V68" i="44" s="1"/>
  <c r="BA77" i="34"/>
  <c r="V72" i="44" s="1"/>
  <c r="BA81" i="34"/>
  <c r="V76" i="44" s="1"/>
  <c r="BA85" i="34"/>
  <c r="V80" i="44" s="1"/>
  <c r="BA89" i="34"/>
  <c r="V84" i="44" s="1"/>
  <c r="BA93" i="34"/>
  <c r="V88" i="44" s="1"/>
  <c r="BA97" i="34"/>
  <c r="V92" i="44" s="1"/>
  <c r="BA101" i="34"/>
  <c r="V96" i="44" s="1"/>
  <c r="BA105" i="34"/>
  <c r="V100" i="44" s="1"/>
  <c r="BA109" i="34"/>
  <c r="V104" i="44" s="1"/>
  <c r="BA113" i="34"/>
  <c r="V108" i="44" s="1"/>
  <c r="BA117" i="34"/>
  <c r="V112" i="44" s="1"/>
  <c r="BA121" i="34"/>
  <c r="V116" i="44" s="1"/>
  <c r="BA125" i="34"/>
  <c r="V120" i="44" s="1"/>
  <c r="BA129" i="34"/>
  <c r="V124" i="44" s="1"/>
  <c r="BA133" i="34"/>
  <c r="V128" i="44" s="1"/>
  <c r="BA137" i="34"/>
  <c r="V132" i="44" s="1"/>
  <c r="BA141" i="34"/>
  <c r="V136" i="44" s="1"/>
  <c r="BA145" i="34"/>
  <c r="V140" i="44" s="1"/>
  <c r="BA149" i="34"/>
  <c r="V144" i="44" s="1"/>
  <c r="BA153" i="34"/>
  <c r="V148" i="44" s="1"/>
  <c r="BA157" i="34"/>
  <c r="V152" i="44" s="1"/>
  <c r="BA161" i="34"/>
  <c r="V156" i="44" s="1"/>
  <c r="BA165" i="34"/>
  <c r="V160" i="44" s="1"/>
  <c r="BA169" i="34"/>
  <c r="V164" i="44" s="1"/>
  <c r="BA173" i="34"/>
  <c r="V168" i="44" s="1"/>
  <c r="BA177" i="34"/>
  <c r="V172" i="44" s="1"/>
  <c r="BA181" i="34"/>
  <c r="V176" i="44" s="1"/>
  <c r="BA185" i="34"/>
  <c r="V180" i="44" s="1"/>
  <c r="BA189" i="34"/>
  <c r="V184" i="44" s="1"/>
  <c r="BA193" i="34"/>
  <c r="V188" i="44" s="1"/>
  <c r="BA197" i="34"/>
  <c r="V192" i="44" s="1"/>
  <c r="BA201" i="34"/>
  <c r="V196" i="44" s="1"/>
  <c r="AT13" i="34"/>
  <c r="T8" i="44" s="1"/>
  <c r="BA14" i="34"/>
  <c r="V9" i="44" s="1"/>
  <c r="AT17" i="34"/>
  <c r="T12" i="44" s="1"/>
  <c r="BA18" i="34"/>
  <c r="V13" i="44" s="1"/>
  <c r="AT21" i="34"/>
  <c r="T16" i="44" s="1"/>
  <c r="BA22" i="34"/>
  <c r="V17" i="44" s="1"/>
  <c r="AT25" i="34"/>
  <c r="T20" i="44" s="1"/>
  <c r="BA26" i="34"/>
  <c r="V21" i="44" s="1"/>
  <c r="AT29" i="34"/>
  <c r="T24" i="44" s="1"/>
  <c r="BA30" i="34"/>
  <c r="V25" i="44" s="1"/>
  <c r="AT33" i="34"/>
  <c r="T28" i="44" s="1"/>
  <c r="BA34" i="34"/>
  <c r="V29" i="44" s="1"/>
  <c r="AT37" i="34"/>
  <c r="T32" i="44" s="1"/>
  <c r="BA38" i="34"/>
  <c r="V33" i="44" s="1"/>
  <c r="AT41" i="34"/>
  <c r="T36" i="44" s="1"/>
  <c r="BA42" i="34"/>
  <c r="V37" i="44" s="1"/>
  <c r="AT45" i="34"/>
  <c r="T40" i="44" s="1"/>
  <c r="BA46" i="34"/>
  <c r="V41" i="44" s="1"/>
  <c r="AT49" i="34"/>
  <c r="T44" i="44" s="1"/>
  <c r="BA50" i="34"/>
  <c r="V45" i="44" s="1"/>
  <c r="AT53" i="34"/>
  <c r="T48" i="44" s="1"/>
  <c r="BA54" i="34"/>
  <c r="V49" i="44" s="1"/>
  <c r="AT57" i="34"/>
  <c r="T52" i="44" s="1"/>
  <c r="BA58" i="34"/>
  <c r="V53" i="44" s="1"/>
  <c r="AT61" i="34"/>
  <c r="T56" i="44" s="1"/>
  <c r="BA62" i="34"/>
  <c r="V57" i="44" s="1"/>
  <c r="AT65" i="34"/>
  <c r="T60" i="44" s="1"/>
  <c r="BA66" i="34"/>
  <c r="V61" i="44" s="1"/>
  <c r="AT69" i="34"/>
  <c r="T64" i="44" s="1"/>
  <c r="BA70" i="34"/>
  <c r="V65" i="44" s="1"/>
  <c r="AT73" i="34"/>
  <c r="T68" i="44" s="1"/>
  <c r="BA74" i="34"/>
  <c r="V69" i="44" s="1"/>
  <c r="AT77" i="34"/>
  <c r="T72" i="44" s="1"/>
  <c r="U72" i="44" s="1"/>
  <c r="BA78" i="34"/>
  <c r="V73" i="44" s="1"/>
  <c r="AT81" i="34"/>
  <c r="T76" i="44" s="1"/>
  <c r="BA82" i="34"/>
  <c r="V77" i="44" s="1"/>
  <c r="AT85" i="34"/>
  <c r="T80" i="44" s="1"/>
  <c r="BA86" i="34"/>
  <c r="V81" i="44" s="1"/>
  <c r="AT89" i="34"/>
  <c r="T84" i="44" s="1"/>
  <c r="BA90" i="34"/>
  <c r="V85" i="44" s="1"/>
  <c r="AT93" i="34"/>
  <c r="T88" i="44" s="1"/>
  <c r="BA94" i="34"/>
  <c r="V89" i="44" s="1"/>
  <c r="AT97" i="34"/>
  <c r="T92" i="44" s="1"/>
  <c r="BA98" i="34"/>
  <c r="V93" i="44" s="1"/>
  <c r="AT101" i="34"/>
  <c r="T96" i="44" s="1"/>
  <c r="BA102" i="34"/>
  <c r="V97" i="44" s="1"/>
  <c r="AT105" i="34"/>
  <c r="T100" i="44" s="1"/>
  <c r="BA106" i="34"/>
  <c r="V101" i="44" s="1"/>
  <c r="AT109" i="34"/>
  <c r="T104" i="44" s="1"/>
  <c r="U104" i="44" s="1"/>
  <c r="BA110" i="34"/>
  <c r="V105" i="44" s="1"/>
  <c r="AT113" i="34"/>
  <c r="T108" i="44" s="1"/>
  <c r="BA114" i="34"/>
  <c r="V109" i="44" s="1"/>
  <c r="AT117" i="34"/>
  <c r="T112" i="44" s="1"/>
  <c r="BA118" i="34"/>
  <c r="V113" i="44" s="1"/>
  <c r="AT121" i="34"/>
  <c r="T116" i="44" s="1"/>
  <c r="BA122" i="34"/>
  <c r="V117" i="44" s="1"/>
  <c r="AT125" i="34"/>
  <c r="T120" i="44" s="1"/>
  <c r="BA126" i="34"/>
  <c r="V121" i="44" s="1"/>
  <c r="AT129" i="34"/>
  <c r="T124" i="44" s="1"/>
  <c r="BA130" i="34"/>
  <c r="V125" i="44" s="1"/>
  <c r="AT133" i="34"/>
  <c r="T128" i="44" s="1"/>
  <c r="BA134" i="34"/>
  <c r="V129" i="44" s="1"/>
  <c r="AT137" i="34"/>
  <c r="T132" i="44" s="1"/>
  <c r="BA138" i="34"/>
  <c r="V133" i="44" s="1"/>
  <c r="AT141" i="34"/>
  <c r="T136" i="44" s="1"/>
  <c r="U136" i="44" s="1"/>
  <c r="BA142" i="34"/>
  <c r="V137" i="44" s="1"/>
  <c r="AT145" i="34"/>
  <c r="T140" i="44" s="1"/>
  <c r="BA146" i="34"/>
  <c r="V141" i="44" s="1"/>
  <c r="AT149" i="34"/>
  <c r="T144" i="44" s="1"/>
  <c r="BA150" i="34"/>
  <c r="V145" i="44" s="1"/>
  <c r="AT153" i="34"/>
  <c r="T148" i="44" s="1"/>
  <c r="BA154" i="34"/>
  <c r="V149" i="44" s="1"/>
  <c r="AT157" i="34"/>
  <c r="T152" i="44" s="1"/>
  <c r="BA158" i="34"/>
  <c r="V153" i="44" s="1"/>
  <c r="AT161" i="34"/>
  <c r="T156" i="44" s="1"/>
  <c r="BA162" i="34"/>
  <c r="V157" i="44" s="1"/>
  <c r="AT165" i="34"/>
  <c r="T160" i="44" s="1"/>
  <c r="BA166" i="34"/>
  <c r="V161" i="44" s="1"/>
  <c r="AT169" i="34"/>
  <c r="T164" i="44" s="1"/>
  <c r="BA170" i="34"/>
  <c r="V165" i="44" s="1"/>
  <c r="AT173" i="34"/>
  <c r="T168" i="44" s="1"/>
  <c r="U168" i="44" s="1"/>
  <c r="BA174" i="34"/>
  <c r="V169" i="44" s="1"/>
  <c r="AT177" i="34"/>
  <c r="T172" i="44" s="1"/>
  <c r="BA178" i="34"/>
  <c r="V173" i="44" s="1"/>
  <c r="AT181" i="34"/>
  <c r="T176" i="44" s="1"/>
  <c r="BA182" i="34"/>
  <c r="V177" i="44" s="1"/>
  <c r="AT185" i="34"/>
  <c r="T180" i="44" s="1"/>
  <c r="BA186" i="34"/>
  <c r="V181" i="44" s="1"/>
  <c r="AT189" i="34"/>
  <c r="T184" i="44" s="1"/>
  <c r="BA190" i="34"/>
  <c r="V185" i="44" s="1"/>
  <c r="AT193" i="34"/>
  <c r="T188" i="44" s="1"/>
  <c r="BA194" i="34"/>
  <c r="V189" i="44" s="1"/>
  <c r="AT197" i="34"/>
  <c r="T192" i="44" s="1"/>
  <c r="BA198" i="34"/>
  <c r="V193" i="44" s="1"/>
  <c r="AT201" i="34"/>
  <c r="T196" i="44" s="1"/>
  <c r="AT14" i="34"/>
  <c r="T9" i="44" s="1"/>
  <c r="AT18" i="34"/>
  <c r="T13" i="44" s="1"/>
  <c r="AT22" i="34"/>
  <c r="T17" i="44" s="1"/>
  <c r="AT26" i="34"/>
  <c r="T21" i="44" s="1"/>
  <c r="AT30" i="34"/>
  <c r="T25" i="44" s="1"/>
  <c r="AT34" i="34"/>
  <c r="T29" i="44" s="1"/>
  <c r="AT38" i="34"/>
  <c r="T33" i="44" s="1"/>
  <c r="U33" i="44" s="1"/>
  <c r="AT42" i="34"/>
  <c r="T37" i="44" s="1"/>
  <c r="AT46" i="34"/>
  <c r="T41" i="44" s="1"/>
  <c r="AT50" i="34"/>
  <c r="T45" i="44" s="1"/>
  <c r="AT54" i="34"/>
  <c r="T49" i="44" s="1"/>
  <c r="AT58" i="34"/>
  <c r="T53" i="44" s="1"/>
  <c r="AT62" i="34"/>
  <c r="T57" i="44" s="1"/>
  <c r="AT66" i="34"/>
  <c r="T61" i="44" s="1"/>
  <c r="AT70" i="34"/>
  <c r="T65" i="44" s="1"/>
  <c r="U65" i="44" s="1"/>
  <c r="AT74" i="34"/>
  <c r="T69" i="44" s="1"/>
  <c r="AT78" i="34"/>
  <c r="T73" i="44" s="1"/>
  <c r="AT82" i="34"/>
  <c r="T77" i="44" s="1"/>
  <c r="AT86" i="34"/>
  <c r="T81" i="44" s="1"/>
  <c r="AT90" i="34"/>
  <c r="T85" i="44" s="1"/>
  <c r="AT94" i="34"/>
  <c r="T89" i="44" s="1"/>
  <c r="AT98" i="34"/>
  <c r="T93" i="44" s="1"/>
  <c r="AT102" i="34"/>
  <c r="T97" i="44" s="1"/>
  <c r="U97" i="44" s="1"/>
  <c r="AT106" i="34"/>
  <c r="T101" i="44" s="1"/>
  <c r="AT110" i="34"/>
  <c r="T105" i="44" s="1"/>
  <c r="AT114" i="34"/>
  <c r="T109" i="44" s="1"/>
  <c r="AT118" i="34"/>
  <c r="T113" i="44" s="1"/>
  <c r="AT122" i="34"/>
  <c r="T117" i="44" s="1"/>
  <c r="AT126" i="34"/>
  <c r="T121" i="44" s="1"/>
  <c r="AT130" i="34"/>
  <c r="T125" i="44" s="1"/>
  <c r="AT134" i="34"/>
  <c r="T129" i="44" s="1"/>
  <c r="U129" i="44" s="1"/>
  <c r="AT138" i="34"/>
  <c r="T133" i="44" s="1"/>
  <c r="AT142" i="34"/>
  <c r="T137" i="44" s="1"/>
  <c r="AT146" i="34"/>
  <c r="T141" i="44" s="1"/>
  <c r="AT150" i="34"/>
  <c r="T145" i="44" s="1"/>
  <c r="AT154" i="34"/>
  <c r="T149" i="44" s="1"/>
  <c r="AT158" i="34"/>
  <c r="T153" i="44" s="1"/>
  <c r="AT162" i="34"/>
  <c r="T157" i="44" s="1"/>
  <c r="AT166" i="34"/>
  <c r="T161" i="44" s="1"/>
  <c r="U161" i="44" s="1"/>
  <c r="AT170" i="34"/>
  <c r="T165" i="44" s="1"/>
  <c r="AT174" i="34"/>
  <c r="T169" i="44" s="1"/>
  <c r="AT178" i="34"/>
  <c r="T173" i="44" s="1"/>
  <c r="AT182" i="34"/>
  <c r="T177" i="44" s="1"/>
  <c r="AT186" i="34"/>
  <c r="T181" i="44" s="1"/>
  <c r="AT190" i="34"/>
  <c r="T185" i="44" s="1"/>
  <c r="AT194" i="34"/>
  <c r="T189" i="44" s="1"/>
  <c r="AT198" i="34"/>
  <c r="T193" i="44" s="1"/>
  <c r="U193" i="44" s="1"/>
  <c r="BA202" i="34"/>
  <c r="V197" i="44" s="1"/>
  <c r="AT15" i="34"/>
  <c r="T10" i="44" s="1"/>
  <c r="AT19" i="34"/>
  <c r="T14" i="44" s="1"/>
  <c r="AT23" i="34"/>
  <c r="T18" i="44" s="1"/>
  <c r="AT27" i="34"/>
  <c r="T22" i="44" s="1"/>
  <c r="AT31" i="34"/>
  <c r="T26" i="44" s="1"/>
  <c r="AT35" i="34"/>
  <c r="T30" i="44" s="1"/>
  <c r="AT39" i="34"/>
  <c r="T34" i="44" s="1"/>
  <c r="AT43" i="34"/>
  <c r="T38" i="44" s="1"/>
  <c r="AT47" i="34"/>
  <c r="T42" i="44" s="1"/>
  <c r="AT51" i="34"/>
  <c r="T46" i="44" s="1"/>
  <c r="AT55" i="34"/>
  <c r="T50" i="44" s="1"/>
  <c r="AT59" i="34"/>
  <c r="T54" i="44" s="1"/>
  <c r="AT63" i="34"/>
  <c r="T58" i="44" s="1"/>
  <c r="AT67" i="34"/>
  <c r="T62" i="44" s="1"/>
  <c r="AT71" i="34"/>
  <c r="T66" i="44" s="1"/>
  <c r="AT75" i="34"/>
  <c r="T70" i="44" s="1"/>
  <c r="AT79" i="34"/>
  <c r="T74" i="44" s="1"/>
  <c r="AT83" i="34"/>
  <c r="T78" i="44" s="1"/>
  <c r="AT87" i="34"/>
  <c r="T82" i="44" s="1"/>
  <c r="AT91" i="34"/>
  <c r="T86" i="44" s="1"/>
  <c r="AT95" i="34"/>
  <c r="T90" i="44" s="1"/>
  <c r="AT99" i="34"/>
  <c r="T94" i="44" s="1"/>
  <c r="AT103" i="34"/>
  <c r="T98" i="44" s="1"/>
  <c r="AT107" i="34"/>
  <c r="T102" i="44" s="1"/>
  <c r="AT111" i="34"/>
  <c r="T106" i="44" s="1"/>
  <c r="AT115" i="34"/>
  <c r="T110" i="44" s="1"/>
  <c r="AT119" i="34"/>
  <c r="T114" i="44" s="1"/>
  <c r="AT123" i="34"/>
  <c r="T118" i="44" s="1"/>
  <c r="AT127" i="34"/>
  <c r="T122" i="44" s="1"/>
  <c r="AT131" i="34"/>
  <c r="T126" i="44" s="1"/>
  <c r="AT135" i="34"/>
  <c r="T130" i="44" s="1"/>
  <c r="AT139" i="34"/>
  <c r="T134" i="44" s="1"/>
  <c r="AT143" i="34"/>
  <c r="T138" i="44" s="1"/>
  <c r="AT147" i="34"/>
  <c r="T142" i="44" s="1"/>
  <c r="AT151" i="34"/>
  <c r="T146" i="44" s="1"/>
  <c r="AT155" i="34"/>
  <c r="T150" i="44" s="1"/>
  <c r="AT159" i="34"/>
  <c r="T154" i="44" s="1"/>
  <c r="AT163" i="34"/>
  <c r="T158" i="44" s="1"/>
  <c r="AT167" i="34"/>
  <c r="T162" i="44" s="1"/>
  <c r="AT171" i="34"/>
  <c r="T166" i="44" s="1"/>
  <c r="AT175" i="34"/>
  <c r="T170" i="44" s="1"/>
  <c r="AT179" i="34"/>
  <c r="T174" i="44" s="1"/>
  <c r="AT183" i="34"/>
  <c r="T178" i="44" s="1"/>
  <c r="AT187" i="34"/>
  <c r="T182" i="44" s="1"/>
  <c r="AT191" i="34"/>
  <c r="T186" i="44" s="1"/>
  <c r="AT195" i="34"/>
  <c r="T190" i="44" s="1"/>
  <c r="AT199" i="34"/>
  <c r="T194" i="44" s="1"/>
  <c r="AT12" i="34"/>
  <c r="T7" i="44" s="1"/>
  <c r="AT16" i="34"/>
  <c r="T11" i="44" s="1"/>
  <c r="AT20" i="34"/>
  <c r="T15" i="44" s="1"/>
  <c r="AT24" i="34"/>
  <c r="T19" i="44" s="1"/>
  <c r="AT28" i="34"/>
  <c r="T23" i="44" s="1"/>
  <c r="AT32" i="34"/>
  <c r="T27" i="44" s="1"/>
  <c r="AT36" i="34"/>
  <c r="T31" i="44" s="1"/>
  <c r="AT40" i="34"/>
  <c r="T35" i="44" s="1"/>
  <c r="AT44" i="34"/>
  <c r="T39" i="44" s="1"/>
  <c r="AT48" i="34"/>
  <c r="T43" i="44" s="1"/>
  <c r="AT52" i="34"/>
  <c r="T47" i="44" s="1"/>
  <c r="AT56" i="34"/>
  <c r="T51" i="44" s="1"/>
  <c r="AT60" i="34"/>
  <c r="T55" i="44" s="1"/>
  <c r="AT64" i="34"/>
  <c r="T59" i="44" s="1"/>
  <c r="AT68" i="34"/>
  <c r="T63" i="44" s="1"/>
  <c r="AT72" i="34"/>
  <c r="T67" i="44" s="1"/>
  <c r="AT76" i="34"/>
  <c r="T71" i="44" s="1"/>
  <c r="AT80" i="34"/>
  <c r="T75" i="44" s="1"/>
  <c r="AT84" i="34"/>
  <c r="T79" i="44" s="1"/>
  <c r="AT88" i="34"/>
  <c r="T83" i="44" s="1"/>
  <c r="AT92" i="34"/>
  <c r="T87" i="44" s="1"/>
  <c r="AT96" i="34"/>
  <c r="T91" i="44" s="1"/>
  <c r="AT100" i="34"/>
  <c r="T95" i="44" s="1"/>
  <c r="AT104" i="34"/>
  <c r="T99" i="44" s="1"/>
  <c r="AT108" i="34"/>
  <c r="T103" i="44" s="1"/>
  <c r="AT112" i="34"/>
  <c r="T107" i="44" s="1"/>
  <c r="AT116" i="34"/>
  <c r="T111" i="44" s="1"/>
  <c r="AT120" i="34"/>
  <c r="T115" i="44" s="1"/>
  <c r="AT124" i="34"/>
  <c r="T119" i="44" s="1"/>
  <c r="AT128" i="34"/>
  <c r="T123" i="44" s="1"/>
  <c r="AT132" i="34"/>
  <c r="T127" i="44" s="1"/>
  <c r="AT136" i="34"/>
  <c r="T131" i="44" s="1"/>
  <c r="AT140" i="34"/>
  <c r="T135" i="44" s="1"/>
  <c r="AT144" i="34"/>
  <c r="T139" i="44" s="1"/>
  <c r="AT148" i="34"/>
  <c r="T143" i="44" s="1"/>
  <c r="AT152" i="34"/>
  <c r="T147" i="44" s="1"/>
  <c r="AT156" i="34"/>
  <c r="T151" i="44" s="1"/>
  <c r="AT160" i="34"/>
  <c r="T155" i="44" s="1"/>
  <c r="AT164" i="34"/>
  <c r="T159" i="44" s="1"/>
  <c r="AT168" i="34"/>
  <c r="T163" i="44" s="1"/>
  <c r="AT172" i="34"/>
  <c r="T167" i="44" s="1"/>
  <c r="AT176" i="34"/>
  <c r="T171" i="44" s="1"/>
  <c r="AT180" i="34"/>
  <c r="T175" i="44" s="1"/>
  <c r="AT184" i="34"/>
  <c r="T179" i="44" s="1"/>
  <c r="AT188" i="34"/>
  <c r="T183" i="44" s="1"/>
  <c r="AT192" i="34"/>
  <c r="T187" i="44" s="1"/>
  <c r="AT196" i="34"/>
  <c r="T191" i="44" s="1"/>
  <c r="AT200" i="34"/>
  <c r="T195" i="44" s="1"/>
  <c r="AT202" i="34"/>
  <c r="T197" i="44" s="1"/>
  <c r="U197" i="44" s="1"/>
  <c r="I177" i="34"/>
  <c r="I181" i="34"/>
  <c r="I185" i="34"/>
  <c r="I189" i="34"/>
  <c r="I193" i="34"/>
  <c r="I173" i="34"/>
  <c r="I197" i="34"/>
  <c r="I168" i="34"/>
  <c r="I172" i="34"/>
  <c r="I176" i="34"/>
  <c r="I180" i="34"/>
  <c r="I184" i="34"/>
  <c r="I188" i="34"/>
  <c r="I192" i="34"/>
  <c r="I196" i="34"/>
  <c r="I200" i="34"/>
  <c r="I169" i="34"/>
  <c r="I201" i="34"/>
  <c r="I171" i="34"/>
  <c r="I175" i="34"/>
  <c r="I179" i="34"/>
  <c r="I183" i="34"/>
  <c r="I187" i="34"/>
  <c r="I191" i="34"/>
  <c r="I195" i="34"/>
  <c r="I199" i="34"/>
  <c r="I170" i="34"/>
  <c r="I174" i="34"/>
  <c r="I178" i="34"/>
  <c r="I182" i="34"/>
  <c r="I186" i="34"/>
  <c r="I190" i="34"/>
  <c r="I194" i="34"/>
  <c r="I198" i="34"/>
  <c r="I202" i="34"/>
  <c r="H2900" i="37" s="1"/>
  <c r="L151" i="42" s="1"/>
  <c r="AA12" i="34"/>
  <c r="AA13" i="34"/>
  <c r="AA14" i="34"/>
  <c r="AA15" i="34"/>
  <c r="AA16" i="34"/>
  <c r="AA17" i="34"/>
  <c r="AA18" i="34"/>
  <c r="AA19" i="34"/>
  <c r="AA20" i="34"/>
  <c r="AA21" i="34"/>
  <c r="AA22" i="34"/>
  <c r="AA23" i="34"/>
  <c r="AA24" i="34"/>
  <c r="AA25" i="34"/>
  <c r="AA26" i="34"/>
  <c r="AA27" i="34"/>
  <c r="AA28" i="34"/>
  <c r="AA29" i="34"/>
  <c r="AA30" i="34"/>
  <c r="AA31" i="34"/>
  <c r="AA32" i="34"/>
  <c r="AA33" i="34"/>
  <c r="AA34" i="34"/>
  <c r="AA35" i="34"/>
  <c r="AA36" i="34"/>
  <c r="AA37" i="34"/>
  <c r="AA38" i="34"/>
  <c r="AA39" i="34"/>
  <c r="AA40"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65" i="34"/>
  <c r="AA66" i="34"/>
  <c r="AA67" i="34"/>
  <c r="AA68" i="34"/>
  <c r="AA69" i="34"/>
  <c r="AA70" i="34"/>
  <c r="AA71" i="34"/>
  <c r="AA72" i="34"/>
  <c r="AA73" i="34"/>
  <c r="AA74" i="34"/>
  <c r="AA75" i="34"/>
  <c r="AA76" i="34"/>
  <c r="AA77" i="34"/>
  <c r="AA78" i="34"/>
  <c r="AA79" i="34"/>
  <c r="AA80" i="34"/>
  <c r="AA81" i="34"/>
  <c r="AA82" i="34"/>
  <c r="AA83" i="34"/>
  <c r="AA84" i="34"/>
  <c r="AA85" i="34"/>
  <c r="AA86" i="34"/>
  <c r="AA87" i="34"/>
  <c r="AA88" i="34"/>
  <c r="AA89" i="34"/>
  <c r="AA90" i="34"/>
  <c r="AA91" i="34"/>
  <c r="AA92" i="34"/>
  <c r="AA93" i="34"/>
  <c r="AA94" i="34"/>
  <c r="AA95" i="34"/>
  <c r="AA96" i="34"/>
  <c r="AA97" i="34"/>
  <c r="AA98" i="34"/>
  <c r="AA99" i="34"/>
  <c r="AA100" i="34"/>
  <c r="AA101" i="34"/>
  <c r="AA102" i="34"/>
  <c r="AA103" i="34"/>
  <c r="AA104" i="34"/>
  <c r="AA105" i="34"/>
  <c r="AA106" i="34"/>
  <c r="AA107" i="34"/>
  <c r="AA108" i="34"/>
  <c r="AA109" i="34"/>
  <c r="AA110" i="34"/>
  <c r="AA111" i="34"/>
  <c r="AA112" i="34"/>
  <c r="AA113" i="34"/>
  <c r="AA114" i="34"/>
  <c r="AA115" i="34"/>
  <c r="AA116" i="34"/>
  <c r="AA117" i="34"/>
  <c r="AA118" i="34"/>
  <c r="AA119" i="34"/>
  <c r="AA120" i="34"/>
  <c r="AA121" i="34"/>
  <c r="AA122" i="34"/>
  <c r="AA123" i="34"/>
  <c r="AA124" i="34"/>
  <c r="AA125" i="34"/>
  <c r="AA126" i="34"/>
  <c r="AA127" i="34"/>
  <c r="AA128" i="34"/>
  <c r="AA129" i="34"/>
  <c r="AA130" i="34"/>
  <c r="AA131" i="34"/>
  <c r="AA132" i="34"/>
  <c r="AA133" i="34"/>
  <c r="AA134" i="34"/>
  <c r="AA135" i="34"/>
  <c r="AA136" i="34"/>
  <c r="AA137" i="34"/>
  <c r="AA138" i="34"/>
  <c r="AA139" i="34"/>
  <c r="AA140" i="34"/>
  <c r="AA141" i="34"/>
  <c r="AA142" i="34"/>
  <c r="AA143" i="34"/>
  <c r="AA144" i="34"/>
  <c r="AA145" i="34"/>
  <c r="AA146" i="34"/>
  <c r="AA147" i="34"/>
  <c r="AA148" i="34"/>
  <c r="AA149" i="34"/>
  <c r="AA150" i="34"/>
  <c r="AA151" i="34"/>
  <c r="AA152" i="34"/>
  <c r="AA153" i="34"/>
  <c r="AA154" i="34"/>
  <c r="AA155" i="34"/>
  <c r="AA156" i="34"/>
  <c r="AA157" i="34"/>
  <c r="AA158" i="34"/>
  <c r="AA159" i="34"/>
  <c r="AA160" i="34"/>
  <c r="AA161" i="34"/>
  <c r="AA162" i="34"/>
  <c r="AA163" i="34"/>
  <c r="AA164" i="34"/>
  <c r="AA165" i="34"/>
  <c r="AA166" i="34"/>
  <c r="AA167" i="34"/>
  <c r="AA168" i="34"/>
  <c r="AA169" i="34"/>
  <c r="AA170" i="34"/>
  <c r="AA171" i="34"/>
  <c r="AA172" i="34"/>
  <c r="AA173" i="34"/>
  <c r="AA174" i="34"/>
  <c r="AA175" i="34"/>
  <c r="AA176" i="34"/>
  <c r="AA177" i="34"/>
  <c r="AA178" i="34"/>
  <c r="AA179" i="34"/>
  <c r="AA180" i="34"/>
  <c r="AA181" i="34"/>
  <c r="AA182" i="34"/>
  <c r="AA183" i="34"/>
  <c r="AA184" i="34"/>
  <c r="AA185" i="34"/>
  <c r="AA186" i="34"/>
  <c r="AA187" i="34"/>
  <c r="AA188" i="34"/>
  <c r="AA189" i="34"/>
  <c r="AA190" i="34"/>
  <c r="AA191" i="34"/>
  <c r="AA192" i="34"/>
  <c r="AA193" i="34"/>
  <c r="AA194" i="34"/>
  <c r="AA195" i="34"/>
  <c r="AA196" i="34"/>
  <c r="AA197" i="34"/>
  <c r="AA198" i="34"/>
  <c r="AA199" i="34"/>
  <c r="AA200" i="34"/>
  <c r="AA201" i="34"/>
  <c r="AA202" i="34"/>
  <c r="H65" i="34"/>
  <c r="H69" i="34"/>
  <c r="H73" i="34"/>
  <c r="H77" i="34"/>
  <c r="H81" i="34"/>
  <c r="H85" i="34"/>
  <c r="H89" i="34"/>
  <c r="H93" i="34"/>
  <c r="H97" i="34"/>
  <c r="H101" i="34"/>
  <c r="H105" i="34"/>
  <c r="H109" i="34"/>
  <c r="H113" i="34"/>
  <c r="H117" i="34"/>
  <c r="H121" i="34"/>
  <c r="H125" i="34"/>
  <c r="H129" i="34"/>
  <c r="H133" i="34"/>
  <c r="H137" i="34"/>
  <c r="H141" i="34"/>
  <c r="H145" i="34"/>
  <c r="H149" i="34"/>
  <c r="H153" i="34"/>
  <c r="H157" i="34"/>
  <c r="H161" i="34"/>
  <c r="H165" i="34"/>
  <c r="H169" i="34"/>
  <c r="H173" i="34"/>
  <c r="H177" i="34"/>
  <c r="H181" i="34"/>
  <c r="H185" i="34"/>
  <c r="H189" i="34"/>
  <c r="H193" i="34"/>
  <c r="H197" i="34"/>
  <c r="H201" i="34"/>
  <c r="H64" i="34"/>
  <c r="H68" i="34"/>
  <c r="H72" i="34"/>
  <c r="H76" i="34"/>
  <c r="H80" i="34"/>
  <c r="H84" i="34"/>
  <c r="H88" i="34"/>
  <c r="H92" i="34"/>
  <c r="H96" i="34"/>
  <c r="H100" i="34"/>
  <c r="H104" i="34"/>
  <c r="H108" i="34"/>
  <c r="H112" i="34"/>
  <c r="H116" i="34"/>
  <c r="H120" i="34"/>
  <c r="H124" i="34"/>
  <c r="H128" i="34"/>
  <c r="H132" i="34"/>
  <c r="H136" i="34"/>
  <c r="H140" i="34"/>
  <c r="H144" i="34"/>
  <c r="H148" i="34"/>
  <c r="H152" i="34"/>
  <c r="H156" i="34"/>
  <c r="H160" i="34"/>
  <c r="H164" i="34"/>
  <c r="H168" i="34"/>
  <c r="H172" i="34"/>
  <c r="H176" i="34"/>
  <c r="H180" i="34"/>
  <c r="H184" i="34"/>
  <c r="H188" i="34"/>
  <c r="H192" i="34"/>
  <c r="H196" i="34"/>
  <c r="H200" i="34"/>
  <c r="H67" i="34"/>
  <c r="H71" i="34"/>
  <c r="H75" i="34"/>
  <c r="H79" i="34"/>
  <c r="H83" i="34"/>
  <c r="H87" i="34"/>
  <c r="H91" i="34"/>
  <c r="H95" i="34"/>
  <c r="H99" i="34"/>
  <c r="H103" i="34"/>
  <c r="H107" i="34"/>
  <c r="H111" i="34"/>
  <c r="H115" i="34"/>
  <c r="H119" i="34"/>
  <c r="H123" i="34"/>
  <c r="H127" i="34"/>
  <c r="H131" i="34"/>
  <c r="H135" i="34"/>
  <c r="H139" i="34"/>
  <c r="H143" i="34"/>
  <c r="H147" i="34"/>
  <c r="H151" i="34"/>
  <c r="H155" i="34"/>
  <c r="H159" i="34"/>
  <c r="H163" i="34"/>
  <c r="H167" i="34"/>
  <c r="H171" i="34"/>
  <c r="H175" i="34"/>
  <c r="H179" i="34"/>
  <c r="H183" i="34"/>
  <c r="H187" i="34"/>
  <c r="H191" i="34"/>
  <c r="H195" i="34"/>
  <c r="H199" i="34"/>
  <c r="H66" i="34"/>
  <c r="H70" i="34"/>
  <c r="H74" i="34"/>
  <c r="H78" i="34"/>
  <c r="H82" i="34"/>
  <c r="H86" i="34"/>
  <c r="H90" i="34"/>
  <c r="H94" i="34"/>
  <c r="H98" i="34"/>
  <c r="H102" i="34"/>
  <c r="H106" i="34"/>
  <c r="H110" i="34"/>
  <c r="H114" i="34"/>
  <c r="H118" i="34"/>
  <c r="H122" i="34"/>
  <c r="H126" i="34"/>
  <c r="H130" i="34"/>
  <c r="H134" i="34"/>
  <c r="H138" i="34"/>
  <c r="H142" i="34"/>
  <c r="H146" i="34"/>
  <c r="H150" i="34"/>
  <c r="H154" i="34"/>
  <c r="H158" i="34"/>
  <c r="H162" i="34"/>
  <c r="H166" i="34"/>
  <c r="H170" i="34"/>
  <c r="H174" i="34"/>
  <c r="H178" i="34"/>
  <c r="H182" i="34"/>
  <c r="H186" i="34"/>
  <c r="H190" i="34"/>
  <c r="H194" i="34"/>
  <c r="H198" i="34"/>
  <c r="H202" i="34"/>
  <c r="D349" i="42" l="1"/>
  <c r="F243" i="44" s="1"/>
  <c r="G133" i="42"/>
  <c r="U187" i="44"/>
  <c r="U155" i="44"/>
  <c r="U123" i="44"/>
  <c r="U91" i="44"/>
  <c r="U59" i="44"/>
  <c r="U27" i="44"/>
  <c r="U186" i="44"/>
  <c r="U154" i="44"/>
  <c r="U122" i="44"/>
  <c r="U90" i="44"/>
  <c r="U58" i="44"/>
  <c r="U26" i="44"/>
  <c r="E359" i="42"/>
  <c r="G259" i="44" s="1"/>
  <c r="G243" i="44"/>
  <c r="U188" i="44"/>
  <c r="U10" i="44"/>
  <c r="U175" i="44"/>
  <c r="U143" i="44"/>
  <c r="U111" i="44"/>
  <c r="U79" i="44"/>
  <c r="U47" i="44"/>
  <c r="U15" i="44"/>
  <c r="U174" i="44"/>
  <c r="U142" i="44"/>
  <c r="U110" i="44"/>
  <c r="U78" i="44"/>
  <c r="U46" i="44"/>
  <c r="U14" i="44"/>
  <c r="U195" i="44"/>
  <c r="U163" i="44"/>
  <c r="U131" i="44"/>
  <c r="U99" i="44"/>
  <c r="U67" i="44"/>
  <c r="U35" i="44"/>
  <c r="U194" i="44"/>
  <c r="U162" i="44"/>
  <c r="U130" i="44"/>
  <c r="U98" i="44"/>
  <c r="U66" i="44"/>
  <c r="U34" i="44"/>
  <c r="U156" i="44"/>
  <c r="U124" i="44"/>
  <c r="U92" i="44"/>
  <c r="U60" i="44"/>
  <c r="U28" i="44"/>
  <c r="U177" i="44"/>
  <c r="U145" i="44"/>
  <c r="U113" i="44"/>
  <c r="U81" i="44"/>
  <c r="U49" i="44"/>
  <c r="U17" i="44"/>
  <c r="U191" i="44"/>
  <c r="U159" i="44"/>
  <c r="U127" i="44"/>
  <c r="U95" i="44"/>
  <c r="U63" i="44"/>
  <c r="U31" i="44"/>
  <c r="U190" i="44"/>
  <c r="U158" i="44"/>
  <c r="U126" i="44"/>
  <c r="U94" i="44"/>
  <c r="AQ22" i="44"/>
  <c r="L334" i="44"/>
  <c r="M334" i="44" s="1"/>
  <c r="H26" i="44"/>
  <c r="AO22" i="44"/>
  <c r="I25" i="44"/>
  <c r="AP21" i="44"/>
  <c r="E26" i="44"/>
  <c r="AL22" i="44"/>
  <c r="F25" i="44"/>
  <c r="AM21" i="44"/>
  <c r="G25" i="44"/>
  <c r="AN21" i="44"/>
  <c r="C26" i="44"/>
  <c r="AJ22" i="44"/>
  <c r="D25" i="44"/>
  <c r="AK21" i="44"/>
  <c r="U40" i="44"/>
  <c r="U8" i="44"/>
  <c r="U167" i="44"/>
  <c r="U135" i="44"/>
  <c r="U103" i="44"/>
  <c r="U71" i="44"/>
  <c r="U39" i="44"/>
  <c r="U7" i="44"/>
  <c r="U166" i="44"/>
  <c r="U134" i="44"/>
  <c r="U102" i="44"/>
  <c r="U70" i="44"/>
  <c r="U38" i="44"/>
  <c r="U171" i="44"/>
  <c r="U139" i="44"/>
  <c r="U107" i="44"/>
  <c r="U75" i="44"/>
  <c r="U43" i="44"/>
  <c r="U11" i="44"/>
  <c r="U170" i="44"/>
  <c r="U138" i="44"/>
  <c r="U106" i="44"/>
  <c r="U74" i="44"/>
  <c r="U42" i="44"/>
  <c r="U62" i="44"/>
  <c r="U181" i="44"/>
  <c r="U149" i="44"/>
  <c r="U117" i="44"/>
  <c r="U85" i="44"/>
  <c r="U53" i="44"/>
  <c r="U21" i="44"/>
  <c r="U30" i="44"/>
  <c r="U169" i="44"/>
  <c r="U137" i="44"/>
  <c r="U105" i="44"/>
  <c r="U73" i="44"/>
  <c r="U41" i="44"/>
  <c r="U9" i="44"/>
  <c r="U172" i="44"/>
  <c r="U140" i="44"/>
  <c r="U108" i="44"/>
  <c r="U76" i="44"/>
  <c r="U44" i="44"/>
  <c r="U12" i="44"/>
  <c r="U180" i="44"/>
  <c r="U148" i="44"/>
  <c r="U116" i="44"/>
  <c r="U84" i="44"/>
  <c r="U52" i="44"/>
  <c r="U20" i="44"/>
  <c r="U179" i="44"/>
  <c r="U147" i="44"/>
  <c r="U115" i="44"/>
  <c r="U83" i="44"/>
  <c r="U51" i="44"/>
  <c r="U19" i="44"/>
  <c r="U178" i="44"/>
  <c r="U146" i="44"/>
  <c r="U114" i="44"/>
  <c r="U82" i="44"/>
  <c r="U50" i="44"/>
  <c r="U18" i="44"/>
  <c r="U165" i="44"/>
  <c r="U133" i="44"/>
  <c r="U101" i="44"/>
  <c r="U69" i="44"/>
  <c r="U37" i="44"/>
  <c r="U196" i="44"/>
  <c r="U164" i="44"/>
  <c r="U132" i="44"/>
  <c r="U100" i="44"/>
  <c r="U68" i="44"/>
  <c r="U185" i="44"/>
  <c r="U153" i="44"/>
  <c r="U121" i="44"/>
  <c r="U89" i="44"/>
  <c r="U57" i="44"/>
  <c r="U25" i="44"/>
  <c r="U184" i="44"/>
  <c r="U152" i="44"/>
  <c r="U120" i="44"/>
  <c r="U88" i="44"/>
  <c r="U56" i="44"/>
  <c r="U24" i="44"/>
  <c r="U183" i="44"/>
  <c r="U151" i="44"/>
  <c r="U119" i="44"/>
  <c r="U87" i="44"/>
  <c r="U55" i="44"/>
  <c r="U23" i="44"/>
  <c r="U182" i="44"/>
  <c r="U150" i="44"/>
  <c r="U118" i="44"/>
  <c r="U86" i="44"/>
  <c r="U54" i="44"/>
  <c r="U22" i="44"/>
  <c r="U189" i="44"/>
  <c r="U157" i="44"/>
  <c r="U125" i="44"/>
  <c r="U93" i="44"/>
  <c r="U61" i="44"/>
  <c r="U29" i="44"/>
  <c r="U192" i="44"/>
  <c r="U176" i="44"/>
  <c r="U160" i="44"/>
  <c r="U144" i="44"/>
  <c r="U128" i="44"/>
  <c r="U112" i="44"/>
  <c r="U96" i="44"/>
  <c r="U80" i="44"/>
  <c r="U64" i="44"/>
  <c r="U32" i="44"/>
  <c r="U173" i="44"/>
  <c r="U141" i="44"/>
  <c r="U109" i="44"/>
  <c r="U77" i="44"/>
  <c r="U45" i="44"/>
  <c r="U13" i="44"/>
  <c r="U48" i="44"/>
  <c r="U16" i="44"/>
  <c r="U36" i="44"/>
  <c r="C359" i="42"/>
  <c r="E259" i="44" s="1"/>
  <c r="J393" i="35"/>
  <c r="P327" i="44" s="1"/>
  <c r="J394" i="35"/>
  <c r="P328" i="44" s="1"/>
  <c r="J26" i="44"/>
  <c r="J392" i="35"/>
  <c r="P326" i="44" s="1"/>
  <c r="I377" i="35"/>
  <c r="G377" i="35"/>
  <c r="F377" i="35"/>
  <c r="D377" i="35"/>
  <c r="J385" i="35"/>
  <c r="O329" i="44" s="1"/>
  <c r="J396" i="35"/>
  <c r="P330" i="44" s="1"/>
  <c r="J381" i="35"/>
  <c r="O325" i="44" s="1"/>
  <c r="J390" i="35"/>
  <c r="P324" i="44" s="1"/>
  <c r="BA9" i="34"/>
  <c r="AA9" i="34"/>
  <c r="BH9" i="34"/>
  <c r="AT9" i="34"/>
  <c r="AU200" i="34"/>
  <c r="AU168" i="34"/>
  <c r="AU136" i="34"/>
  <c r="AU104" i="34"/>
  <c r="AU72" i="34"/>
  <c r="AU135" i="34"/>
  <c r="AU134" i="34"/>
  <c r="AU161" i="34"/>
  <c r="AU204" i="34"/>
  <c r="AU172" i="34"/>
  <c r="AU140" i="34"/>
  <c r="AU108" i="34"/>
  <c r="AU76" i="34"/>
  <c r="AU203" i="34"/>
  <c r="AU171" i="34"/>
  <c r="AU139" i="34"/>
  <c r="AU107" i="34"/>
  <c r="AU75" i="34"/>
  <c r="AU202" i="34"/>
  <c r="AU170" i="34"/>
  <c r="AU138" i="34"/>
  <c r="AU106" i="34"/>
  <c r="AU74" i="34"/>
  <c r="AU199" i="34"/>
  <c r="AU193" i="34"/>
  <c r="AU97" i="34"/>
  <c r="AU176" i="34"/>
  <c r="AU144" i="34"/>
  <c r="AU112" i="34"/>
  <c r="AU80" i="34"/>
  <c r="AU175" i="34"/>
  <c r="AU143" i="34"/>
  <c r="AU111" i="34"/>
  <c r="AU79" i="34"/>
  <c r="AU206" i="34"/>
  <c r="AU174" i="34"/>
  <c r="AU142" i="34"/>
  <c r="AU110" i="34"/>
  <c r="AU78" i="34"/>
  <c r="AU197" i="34"/>
  <c r="AU181" i="34"/>
  <c r="AU165" i="34"/>
  <c r="AU149" i="34"/>
  <c r="AU133" i="34"/>
  <c r="AU117" i="34"/>
  <c r="AU101" i="34"/>
  <c r="AU85" i="34"/>
  <c r="AU69" i="34"/>
  <c r="AU167" i="34"/>
  <c r="AU70" i="34"/>
  <c r="AU113" i="34"/>
  <c r="AU180" i="34"/>
  <c r="AU148" i="34"/>
  <c r="AU116" i="34"/>
  <c r="AU84" i="34"/>
  <c r="AU179" i="34"/>
  <c r="AU147" i="34"/>
  <c r="AU115" i="34"/>
  <c r="AU83" i="34"/>
  <c r="AU178" i="34"/>
  <c r="AU146" i="34"/>
  <c r="AU114" i="34"/>
  <c r="AU82" i="34"/>
  <c r="AU103" i="34"/>
  <c r="AU102" i="34"/>
  <c r="AU129" i="34"/>
  <c r="AU184" i="34"/>
  <c r="AU152" i="34"/>
  <c r="AU120" i="34"/>
  <c r="AU88" i="34"/>
  <c r="AU183" i="34"/>
  <c r="AU151" i="34"/>
  <c r="AU119" i="34"/>
  <c r="AU87" i="34"/>
  <c r="AU182" i="34"/>
  <c r="AU150" i="34"/>
  <c r="AU118" i="34"/>
  <c r="AU86" i="34"/>
  <c r="AU201" i="34"/>
  <c r="AU185" i="34"/>
  <c r="AU169" i="34"/>
  <c r="AU153" i="34"/>
  <c r="AU137" i="34"/>
  <c r="AU121" i="34"/>
  <c r="AU105" i="34"/>
  <c r="AU89" i="34"/>
  <c r="AU73" i="34"/>
  <c r="AU166" i="34"/>
  <c r="AU145" i="34"/>
  <c r="AU188" i="34"/>
  <c r="AU156" i="34"/>
  <c r="AU124" i="34"/>
  <c r="AU92" i="34"/>
  <c r="AU187" i="34"/>
  <c r="AU155" i="34"/>
  <c r="AU123" i="34"/>
  <c r="AU91" i="34"/>
  <c r="AU186" i="34"/>
  <c r="AU154" i="34"/>
  <c r="AU122" i="34"/>
  <c r="AU90" i="34"/>
  <c r="AU71" i="34"/>
  <c r="AU177" i="34"/>
  <c r="AU65" i="34"/>
  <c r="AU192" i="34"/>
  <c r="AU160" i="34"/>
  <c r="AU128" i="34"/>
  <c r="AU96" i="34"/>
  <c r="AU64" i="34"/>
  <c r="AU191" i="34"/>
  <c r="AU159" i="34"/>
  <c r="AU127" i="34"/>
  <c r="AU95" i="34"/>
  <c r="AU190" i="34"/>
  <c r="AU158" i="34"/>
  <c r="AU126" i="34"/>
  <c r="AU94" i="34"/>
  <c r="AU205" i="34"/>
  <c r="AU189" i="34"/>
  <c r="AU173" i="34"/>
  <c r="AU157" i="34"/>
  <c r="AU141" i="34"/>
  <c r="AU125" i="34"/>
  <c r="AU109" i="34"/>
  <c r="AU93" i="34"/>
  <c r="AU77" i="34"/>
  <c r="AU198" i="34"/>
  <c r="AU81" i="34"/>
  <c r="AU196" i="34"/>
  <c r="AU164" i="34"/>
  <c r="AU132" i="34"/>
  <c r="AU100" i="34"/>
  <c r="AU68" i="34"/>
  <c r="AU195" i="34"/>
  <c r="AU163" i="34"/>
  <c r="AU131" i="34"/>
  <c r="AU99" i="34"/>
  <c r="AU67" i="34"/>
  <c r="AU194" i="34"/>
  <c r="AU162" i="34"/>
  <c r="AU130" i="34"/>
  <c r="AU98" i="34"/>
  <c r="AU66" i="34"/>
  <c r="BI203" i="34"/>
  <c r="BI206" i="34"/>
  <c r="BI205" i="34"/>
  <c r="BI204" i="34"/>
  <c r="BB206" i="34"/>
  <c r="BA7" i="34"/>
  <c r="BA6" i="34"/>
  <c r="BA8" i="34"/>
  <c r="BB205" i="34"/>
  <c r="BB204" i="34"/>
  <c r="BB203" i="34"/>
  <c r="AT6" i="34"/>
  <c r="AT8" i="34"/>
  <c r="AT7" i="34"/>
  <c r="AA6" i="34"/>
  <c r="AA7" i="34"/>
  <c r="AA8" i="34"/>
  <c r="AB203" i="34"/>
  <c r="AC203" i="34"/>
  <c r="AB204" i="34"/>
  <c r="AC204" i="34"/>
  <c r="AB205" i="34"/>
  <c r="AC205" i="34"/>
  <c r="AB206" i="34"/>
  <c r="AC206" i="34"/>
  <c r="BH8" i="34"/>
  <c r="BB67" i="34"/>
  <c r="BB177" i="34"/>
  <c r="BB145" i="34"/>
  <c r="BB113" i="34"/>
  <c r="BB81" i="34"/>
  <c r="BB176" i="34"/>
  <c r="BB144" i="34"/>
  <c r="BB112" i="34"/>
  <c r="BB80" i="34"/>
  <c r="BB175" i="34"/>
  <c r="BB143" i="34"/>
  <c r="BB111" i="34"/>
  <c r="BB79" i="34"/>
  <c r="BI199" i="34"/>
  <c r="BI167" i="34"/>
  <c r="BI135" i="34"/>
  <c r="BI103" i="34"/>
  <c r="BI71" i="34"/>
  <c r="BI198" i="34"/>
  <c r="BI166" i="34"/>
  <c r="BI134" i="34"/>
  <c r="BI102" i="34"/>
  <c r="BI70" i="34"/>
  <c r="BI197" i="34"/>
  <c r="BI165" i="34"/>
  <c r="BI133" i="34"/>
  <c r="BI101" i="34"/>
  <c r="BI69" i="34"/>
  <c r="BI196" i="34"/>
  <c r="BI164" i="34"/>
  <c r="BI132" i="34"/>
  <c r="BI124" i="34"/>
  <c r="BI92" i="34"/>
  <c r="BB202" i="34"/>
  <c r="BB186" i="34"/>
  <c r="BB170" i="34"/>
  <c r="BB154" i="34"/>
  <c r="BB138" i="34"/>
  <c r="BB122" i="34"/>
  <c r="BB106" i="34"/>
  <c r="BB90" i="34"/>
  <c r="BB74" i="34"/>
  <c r="BB181" i="34"/>
  <c r="BB149" i="34"/>
  <c r="BB117" i="34"/>
  <c r="BB85" i="34"/>
  <c r="BB180" i="34"/>
  <c r="BB148" i="34"/>
  <c r="BB116" i="34"/>
  <c r="BB84" i="34"/>
  <c r="BB179" i="34"/>
  <c r="BB147" i="34"/>
  <c r="BB115" i="34"/>
  <c r="BB83" i="34"/>
  <c r="BI171" i="34"/>
  <c r="BI139" i="34"/>
  <c r="BI107" i="34"/>
  <c r="BI75" i="34"/>
  <c r="BI202" i="34"/>
  <c r="BI170" i="34"/>
  <c r="BI138" i="34"/>
  <c r="BI106" i="34"/>
  <c r="BI74" i="34"/>
  <c r="BI201" i="34"/>
  <c r="BI169" i="34"/>
  <c r="BI137" i="34"/>
  <c r="BI105" i="34"/>
  <c r="BI73" i="34"/>
  <c r="BI200" i="34"/>
  <c r="BI168" i="34"/>
  <c r="BI136" i="34"/>
  <c r="BI128" i="34"/>
  <c r="BI96" i="34"/>
  <c r="BI64" i="34"/>
  <c r="BB185" i="34"/>
  <c r="BB153" i="34"/>
  <c r="BB121" i="34"/>
  <c r="BB89" i="34"/>
  <c r="BB184" i="34"/>
  <c r="BB152" i="34"/>
  <c r="BB120" i="34"/>
  <c r="BB88" i="34"/>
  <c r="BB183" i="34"/>
  <c r="BB151" i="34"/>
  <c r="BB119" i="34"/>
  <c r="BB87" i="34"/>
  <c r="BI175" i="34"/>
  <c r="BI143" i="34"/>
  <c r="BI111" i="34"/>
  <c r="BI79" i="34"/>
  <c r="BI174" i="34"/>
  <c r="BI142" i="34"/>
  <c r="BI110" i="34"/>
  <c r="BI78" i="34"/>
  <c r="BI173" i="34"/>
  <c r="BI141" i="34"/>
  <c r="BI109" i="34"/>
  <c r="BI77" i="34"/>
  <c r="BI172" i="34"/>
  <c r="BI140" i="34"/>
  <c r="BI100" i="34"/>
  <c r="BI68" i="34"/>
  <c r="BB190" i="34"/>
  <c r="BB174" i="34"/>
  <c r="BB158" i="34"/>
  <c r="BB142" i="34"/>
  <c r="BB126" i="34"/>
  <c r="BB110" i="34"/>
  <c r="BB94" i="34"/>
  <c r="BB78" i="34"/>
  <c r="BB189" i="34"/>
  <c r="BB157" i="34"/>
  <c r="BB125" i="34"/>
  <c r="BB93" i="34"/>
  <c r="BB188" i="34"/>
  <c r="BB156" i="34"/>
  <c r="BB124" i="34"/>
  <c r="BB92" i="34"/>
  <c r="BB187" i="34"/>
  <c r="BB155" i="34"/>
  <c r="BB123" i="34"/>
  <c r="BB91" i="34"/>
  <c r="BI179" i="34"/>
  <c r="BI147" i="34"/>
  <c r="BI115" i="34"/>
  <c r="BI83" i="34"/>
  <c r="BI178" i="34"/>
  <c r="BI146" i="34"/>
  <c r="BI114" i="34"/>
  <c r="BI82" i="34"/>
  <c r="BI177" i="34"/>
  <c r="BI145" i="34"/>
  <c r="BI113" i="34"/>
  <c r="BI81" i="34"/>
  <c r="BI176" i="34"/>
  <c r="BI144" i="34"/>
  <c r="BI104" i="34"/>
  <c r="BI72" i="34"/>
  <c r="BB193" i="34"/>
  <c r="BB161" i="34"/>
  <c r="BB129" i="34"/>
  <c r="BB97" i="34"/>
  <c r="BB65" i="34"/>
  <c r="BB192" i="34"/>
  <c r="BB160" i="34"/>
  <c r="BB128" i="34"/>
  <c r="BB96" i="34"/>
  <c r="BB64" i="34"/>
  <c r="BB191" i="34"/>
  <c r="BB159" i="34"/>
  <c r="BB127" i="34"/>
  <c r="BB95" i="34"/>
  <c r="BI183" i="34"/>
  <c r="BI151" i="34"/>
  <c r="BI119" i="34"/>
  <c r="BI87" i="34"/>
  <c r="BI182" i="34"/>
  <c r="BI150" i="34"/>
  <c r="BI118" i="34"/>
  <c r="BI86" i="34"/>
  <c r="BI181" i="34"/>
  <c r="BI149" i="34"/>
  <c r="BI117" i="34"/>
  <c r="BI85" i="34"/>
  <c r="BI180" i="34"/>
  <c r="BI148" i="34"/>
  <c r="BI108" i="34"/>
  <c r="BI76" i="34"/>
  <c r="BB194" i="34"/>
  <c r="BB178" i="34"/>
  <c r="BB162" i="34"/>
  <c r="BB146" i="34"/>
  <c r="BB130" i="34"/>
  <c r="BB114" i="34"/>
  <c r="BB98" i="34"/>
  <c r="BB82" i="34"/>
  <c r="BB66" i="34"/>
  <c r="BB197" i="34"/>
  <c r="BB165" i="34"/>
  <c r="BB133" i="34"/>
  <c r="BB101" i="34"/>
  <c r="BB69" i="34"/>
  <c r="BB196" i="34"/>
  <c r="BB164" i="34"/>
  <c r="BB132" i="34"/>
  <c r="BB100" i="34"/>
  <c r="BB68" i="34"/>
  <c r="BB195" i="34"/>
  <c r="BB163" i="34"/>
  <c r="BB131" i="34"/>
  <c r="BB99" i="34"/>
  <c r="BI187" i="34"/>
  <c r="BI155" i="34"/>
  <c r="BI123" i="34"/>
  <c r="BI91" i="34"/>
  <c r="BI186" i="34"/>
  <c r="BI154" i="34"/>
  <c r="BI122" i="34"/>
  <c r="BI90" i="34"/>
  <c r="BI185" i="34"/>
  <c r="BI153" i="34"/>
  <c r="BI121" i="34"/>
  <c r="BI89" i="34"/>
  <c r="BI184" i="34"/>
  <c r="BI152" i="34"/>
  <c r="BI112" i="34"/>
  <c r="BI80" i="34"/>
  <c r="BB201" i="34"/>
  <c r="BB169" i="34"/>
  <c r="BB137" i="34"/>
  <c r="BB105" i="34"/>
  <c r="BB73" i="34"/>
  <c r="BB200" i="34"/>
  <c r="BB168" i="34"/>
  <c r="BB136" i="34"/>
  <c r="BB104" i="34"/>
  <c r="BB72" i="34"/>
  <c r="BB199" i="34"/>
  <c r="BB167" i="34"/>
  <c r="BB135" i="34"/>
  <c r="BB103" i="34"/>
  <c r="BB71" i="34"/>
  <c r="BI191" i="34"/>
  <c r="BI159" i="34"/>
  <c r="BI127" i="34"/>
  <c r="BI95" i="34"/>
  <c r="BI190" i="34"/>
  <c r="BI158" i="34"/>
  <c r="BI126" i="34"/>
  <c r="BI94" i="34"/>
  <c r="BI189" i="34"/>
  <c r="BI157" i="34"/>
  <c r="BI125" i="34"/>
  <c r="BI93" i="34"/>
  <c r="BI188" i="34"/>
  <c r="BI156" i="34"/>
  <c r="BI116" i="34"/>
  <c r="BI84" i="34"/>
  <c r="BB198" i="34"/>
  <c r="BB182" i="34"/>
  <c r="BB166" i="34"/>
  <c r="BB150" i="34"/>
  <c r="BB134" i="34"/>
  <c r="BB118" i="34"/>
  <c r="BB102" i="34"/>
  <c r="BB86" i="34"/>
  <c r="BB70" i="34"/>
  <c r="BB173" i="34"/>
  <c r="BB141" i="34"/>
  <c r="BB109" i="34"/>
  <c r="BB77" i="34"/>
  <c r="BB172" i="34"/>
  <c r="BB140" i="34"/>
  <c r="BB108" i="34"/>
  <c r="BB76" i="34"/>
  <c r="BB171" i="34"/>
  <c r="BB139" i="34"/>
  <c r="BB107" i="34"/>
  <c r="BB75" i="34"/>
  <c r="BI195" i="34"/>
  <c r="BI163" i="34"/>
  <c r="BI131" i="34"/>
  <c r="BI99" i="34"/>
  <c r="BI67" i="34"/>
  <c r="BI194" i="34"/>
  <c r="BI162" i="34"/>
  <c r="BI130" i="34"/>
  <c r="BI98" i="34"/>
  <c r="BI66" i="34"/>
  <c r="BI193" i="34"/>
  <c r="BI161" i="34"/>
  <c r="BI129" i="34"/>
  <c r="BI97" i="34"/>
  <c r="BI65" i="34"/>
  <c r="BI192" i="34"/>
  <c r="BI160" i="34"/>
  <c r="BI120" i="34"/>
  <c r="BI88" i="34"/>
  <c r="BH6" i="34"/>
  <c r="BH7" i="34"/>
  <c r="AC195" i="34"/>
  <c r="AC187" i="34"/>
  <c r="AC179" i="34"/>
  <c r="AC171" i="34"/>
  <c r="AC196" i="34"/>
  <c r="AC188" i="34"/>
  <c r="AC180" i="34"/>
  <c r="AC172" i="34"/>
  <c r="AC197" i="34"/>
  <c r="AC189" i="34"/>
  <c r="AC181" i="34"/>
  <c r="AC173" i="34"/>
  <c r="AC198" i="34"/>
  <c r="AC190" i="34"/>
  <c r="AC182" i="34"/>
  <c r="AC174" i="34"/>
  <c r="AC199" i="34"/>
  <c r="AC191" i="34"/>
  <c r="AC183" i="34"/>
  <c r="AC175" i="34"/>
  <c r="AC200" i="34"/>
  <c r="AC192" i="34"/>
  <c r="AC184" i="34"/>
  <c r="AC176" i="34"/>
  <c r="AC168" i="34"/>
  <c r="AC201" i="34"/>
  <c r="AC193" i="34"/>
  <c r="AC185" i="34"/>
  <c r="AC177" i="34"/>
  <c r="AC169" i="34"/>
  <c r="AC202" i="34"/>
  <c r="AC194" i="34"/>
  <c r="AC186" i="34"/>
  <c r="AC178" i="34"/>
  <c r="AC170" i="34"/>
  <c r="AB202" i="34"/>
  <c r="AB194" i="34"/>
  <c r="AB186" i="34"/>
  <c r="AB178" i="34"/>
  <c r="AB170" i="34"/>
  <c r="AB162" i="34"/>
  <c r="AB154" i="34"/>
  <c r="AB146" i="34"/>
  <c r="AB138" i="34"/>
  <c r="AB130" i="34"/>
  <c r="AB122" i="34"/>
  <c r="AB114" i="34"/>
  <c r="AB106" i="34"/>
  <c r="AB98" i="34"/>
  <c r="AB90" i="34"/>
  <c r="AB82" i="34"/>
  <c r="AB74" i="34"/>
  <c r="AB66" i="34"/>
  <c r="AB195" i="34"/>
  <c r="AB187" i="34"/>
  <c r="AB179" i="34"/>
  <c r="AB171" i="34"/>
  <c r="AB163" i="34"/>
  <c r="AB155" i="34"/>
  <c r="AB147" i="34"/>
  <c r="AB139" i="34"/>
  <c r="AB131" i="34"/>
  <c r="AB123" i="34"/>
  <c r="AB115" i="34"/>
  <c r="AB107" i="34"/>
  <c r="AB99" i="34"/>
  <c r="AB91" i="34"/>
  <c r="AB83" i="34"/>
  <c r="AB75" i="34"/>
  <c r="AB67" i="34"/>
  <c r="AB196" i="34"/>
  <c r="AB188" i="34"/>
  <c r="AB180" i="34"/>
  <c r="AB172" i="34"/>
  <c r="AB164" i="34"/>
  <c r="AB156" i="34"/>
  <c r="AB148" i="34"/>
  <c r="AB140" i="34"/>
  <c r="AB132" i="34"/>
  <c r="AB124" i="34"/>
  <c r="AB116" i="34"/>
  <c r="AB108" i="34"/>
  <c r="AB100" i="34"/>
  <c r="AB92" i="34"/>
  <c r="AB84" i="34"/>
  <c r="AB76" i="34"/>
  <c r="AB68" i="34"/>
  <c r="AB197" i="34"/>
  <c r="AB189" i="34"/>
  <c r="AB181" i="34"/>
  <c r="AB173" i="34"/>
  <c r="AB165" i="34"/>
  <c r="AB157" i="34"/>
  <c r="AB149" i="34"/>
  <c r="AB141" i="34"/>
  <c r="AB133" i="34"/>
  <c r="AB125" i="34"/>
  <c r="AB117" i="34"/>
  <c r="AB109" i="34"/>
  <c r="AB101" i="34"/>
  <c r="AB93" i="34"/>
  <c r="AB85" i="34"/>
  <c r="AB77" i="34"/>
  <c r="AB69" i="34"/>
  <c r="AB198" i="34"/>
  <c r="AB190" i="34"/>
  <c r="AB182" i="34"/>
  <c r="AB174" i="34"/>
  <c r="AB166" i="34"/>
  <c r="AB158" i="34"/>
  <c r="AB150" i="34"/>
  <c r="AB142" i="34"/>
  <c r="AB134" i="34"/>
  <c r="AB126" i="34"/>
  <c r="AB118" i="34"/>
  <c r="AB110" i="34"/>
  <c r="AB102" i="34"/>
  <c r="AB94" i="34"/>
  <c r="AB86" i="34"/>
  <c r="AB78" i="34"/>
  <c r="AB70" i="34"/>
  <c r="AB199" i="34"/>
  <c r="AB191" i="34"/>
  <c r="AB183" i="34"/>
  <c r="AB175" i="34"/>
  <c r="AB167" i="34"/>
  <c r="AB159" i="34"/>
  <c r="AB151" i="34"/>
  <c r="AB143" i="34"/>
  <c r="AB135" i="34"/>
  <c r="AB127" i="34"/>
  <c r="AB119" i="34"/>
  <c r="AB111" i="34"/>
  <c r="AB103" i="34"/>
  <c r="AB95" i="34"/>
  <c r="AB87" i="34"/>
  <c r="AB79" i="34"/>
  <c r="AB71" i="34"/>
  <c r="AB200" i="34"/>
  <c r="AB192" i="34"/>
  <c r="AB184" i="34"/>
  <c r="AB176" i="34"/>
  <c r="AB168" i="34"/>
  <c r="AB160" i="34"/>
  <c r="AB152" i="34"/>
  <c r="AB144" i="34"/>
  <c r="AB136" i="34"/>
  <c r="AB128" i="34"/>
  <c r="AB120" i="34"/>
  <c r="AB112" i="34"/>
  <c r="AB104" i="34"/>
  <c r="AB96" i="34"/>
  <c r="AB88" i="34"/>
  <c r="AB80" i="34"/>
  <c r="AB72" i="34"/>
  <c r="AB64" i="34"/>
  <c r="AB201" i="34"/>
  <c r="AB193" i="34"/>
  <c r="AB185" i="34"/>
  <c r="AB177" i="34"/>
  <c r="AB169" i="34"/>
  <c r="AB161" i="34"/>
  <c r="AB153" i="34"/>
  <c r="AB145" i="34"/>
  <c r="AB137" i="34"/>
  <c r="AB129" i="34"/>
  <c r="AB121" i="34"/>
  <c r="AB113" i="34"/>
  <c r="AB105" i="34"/>
  <c r="AB97" i="34"/>
  <c r="AB89" i="34"/>
  <c r="AB81" i="34"/>
  <c r="AB73" i="34"/>
  <c r="AB65" i="34"/>
  <c r="G349" i="42" l="1"/>
  <c r="H243" i="44" s="1"/>
  <c r="D359" i="42"/>
  <c r="F259" i="44" s="1"/>
  <c r="I26" i="44"/>
  <c r="AP22" i="44"/>
  <c r="G26" i="44"/>
  <c r="AN22" i="44"/>
  <c r="F26" i="44"/>
  <c r="AM22" i="44"/>
  <c r="D26" i="44"/>
  <c r="AK22" i="44"/>
  <c r="J8" i="47"/>
  <c r="J395" i="35"/>
  <c r="P329" i="44" s="1"/>
  <c r="J391" i="35"/>
  <c r="P325" i="44" s="1"/>
  <c r="AJ7" i="44" l="1"/>
  <c r="G359" i="42"/>
  <c r="H259" i="44" s="1"/>
  <c r="J16" i="43"/>
  <c r="H349" i="42"/>
  <c r="I243" i="44" s="1"/>
  <c r="L16" i="43" l="1"/>
  <c r="J12" i="47"/>
  <c r="J143" i="47" s="1"/>
  <c r="J32" i="43" s="1"/>
  <c r="G361" i="42"/>
  <c r="H361" i="42" s="1"/>
  <c r="B5" i="44"/>
  <c r="AJ8" i="44" s="1"/>
  <c r="J15" i="43"/>
  <c r="H359" i="42"/>
  <c r="I259" i="44" s="1"/>
  <c r="P152" i="47" l="1"/>
  <c r="C152" i="47" s="1"/>
  <c r="C12" i="44" s="1"/>
  <c r="L15" i="43"/>
  <c r="J33" i="43"/>
  <c r="P151" i="47"/>
  <c r="G362" i="42"/>
  <c r="G152" i="47" l="1"/>
  <c r="G12" i="44" s="1"/>
  <c r="F152" i="47"/>
  <c r="F12" i="44" s="1"/>
  <c r="M152" i="47"/>
  <c r="M12" i="44" s="1"/>
  <c r="I152" i="47"/>
  <c r="I12" i="44" s="1"/>
  <c r="K152" i="47"/>
  <c r="K12" i="44" s="1"/>
  <c r="O152" i="47"/>
  <c r="O12" i="44" s="1"/>
  <c r="J152" i="47"/>
  <c r="J12" i="44" s="1"/>
  <c r="L152" i="47"/>
  <c r="L12" i="44" s="1"/>
  <c r="H152" i="47"/>
  <c r="H12" i="44" s="1"/>
  <c r="D152" i="47"/>
  <c r="D12" i="44" s="1"/>
  <c r="E152" i="47"/>
  <c r="E12" i="44" s="1"/>
  <c r="N152" i="47"/>
  <c r="N12" i="44" s="1"/>
  <c r="O151" i="47"/>
  <c r="O11" i="44" s="1"/>
  <c r="J151" i="47"/>
  <c r="J11" i="44" s="1"/>
  <c r="H362" i="42"/>
  <c r="I260" i="44" s="1"/>
  <c r="H260" i="44"/>
  <c r="N151" i="47"/>
  <c r="N11" i="44" s="1"/>
  <c r="M151" i="47"/>
  <c r="M11" i="44" s="1"/>
  <c r="K151" i="47"/>
  <c r="K11" i="44" s="1"/>
  <c r="C151" i="47"/>
  <c r="C11" i="44" s="1"/>
  <c r="D151" i="47"/>
  <c r="D11" i="44" s="1"/>
  <c r="F151" i="47"/>
  <c r="F11" i="44" s="1"/>
  <c r="H151" i="47"/>
  <c r="H11" i="44" s="1"/>
  <c r="L151" i="47"/>
  <c r="L11" i="44" s="1"/>
  <c r="E151" i="47"/>
  <c r="E11" i="44" s="1"/>
  <c r="G151" i="47"/>
  <c r="G11" i="44" s="1"/>
  <c r="I151" i="47"/>
  <c r="I11" i="44" s="1"/>
</calcChain>
</file>

<file path=xl/comments1.xml><?xml version="1.0" encoding="utf-8"?>
<comments xmlns="http://schemas.openxmlformats.org/spreadsheetml/2006/main">
  <authors>
    <author>djibril diakite</author>
    <author>Utilisateur</author>
  </authors>
  <commentList>
    <comment ref="M3" authorId="0">
      <text>
        <r>
          <rPr>
            <sz val="9"/>
            <color indexed="81"/>
            <rFont val="Tahoma"/>
            <family val="2"/>
          </rPr>
          <t xml:space="preserve">(All figures are actually percentage (except </t>
        </r>
        <r>
          <rPr>
            <sz val="9"/>
            <color indexed="81"/>
            <rFont val="Arial"/>
            <family val="2"/>
          </rPr>
          <t>β</t>
        </r>
        <r>
          <rPr>
            <sz val="9"/>
            <color indexed="81"/>
            <rFont val="Tahoma"/>
            <family val="2"/>
          </rPr>
          <t>d)</t>
        </r>
      </text>
    </comment>
    <comment ref="R8" authorId="1">
      <text>
        <r>
          <rPr>
            <sz val="9"/>
            <color indexed="81"/>
            <rFont val="Tahoma"/>
            <family val="2"/>
          </rPr>
          <t xml:space="preserve">As in other Excel files :
- Cells adjustments so that the main text and cell comments can be fully read with 1400x800 screens (not just in higher definitions);
- Enchance sections clarity;
- More assertive wording (for a final document) and few other minor adjustments.
</t>
        </r>
      </text>
    </comment>
    <comment ref="M13" authorId="0">
      <text>
        <r>
          <rPr>
            <sz val="9"/>
            <color indexed="81"/>
            <rFont val="Symbol"/>
            <family val="1"/>
            <charset val="2"/>
          </rPr>
          <t>D</t>
        </r>
        <r>
          <rPr>
            <sz val="9"/>
            <color indexed="81"/>
            <rFont val="Tahoma"/>
            <family val="2"/>
          </rPr>
          <t xml:space="preserve"> = spread, difference.
</t>
        </r>
      </text>
    </comment>
    <comment ref="G16" authorId="0">
      <text>
        <r>
          <rPr>
            <sz val="9"/>
            <color indexed="81"/>
            <rFont val="Tahoma"/>
            <family val="2"/>
          </rPr>
          <t xml:space="preserve">avg = average.
</t>
        </r>
      </text>
    </comment>
    <comment ref="G20" authorId="0">
      <text>
        <r>
          <rPr>
            <sz val="9"/>
            <color indexed="81"/>
            <rFont val="Tahoma"/>
            <family val="2"/>
          </rPr>
          <t xml:space="preserve">Except for Telenet's </t>
        </r>
        <r>
          <rPr>
            <sz val="9"/>
            <color indexed="81"/>
            <rFont val="Arial"/>
            <family val="2"/>
          </rPr>
          <t>β</t>
        </r>
        <r>
          <rPr>
            <sz val="9"/>
            <color indexed="81"/>
            <rFont val="Tahoma"/>
            <family val="2"/>
          </rPr>
          <t xml:space="preserve"> in WACC 3, because of Liberty Global's take over bid.</t>
        </r>
      </text>
    </comment>
    <comment ref="J45" authorId="0">
      <text>
        <r>
          <rPr>
            <sz val="9"/>
            <color indexed="81"/>
            <rFont val="Tahoma"/>
            <family val="2"/>
          </rPr>
          <t>(Both last spreadsheets are referred as "Live" because a connection to a Bloomberg terminal would automatically update dataseries. Not valid for WACC 2. and not applied / less relevant for the heavy WACC 3. Betas.)</t>
        </r>
      </text>
    </comment>
    <comment ref="I48" authorId="0">
      <text>
        <r>
          <rPr>
            <sz val="9"/>
            <color indexed="81"/>
            <rFont val="Tahoma"/>
            <family val="2"/>
          </rPr>
          <t xml:space="preserve">(Beside a general deepening of most topics and sub-topics.) Approaches to SP-specific parameters, addressed in WACC 2 &amp; 3, are almost entirely revised.
</t>
        </r>
      </text>
    </comment>
  </commentList>
</comments>
</file>

<file path=xl/comments2.xml><?xml version="1.0" encoding="utf-8"?>
<comments xmlns="http://schemas.openxmlformats.org/spreadsheetml/2006/main">
  <authors>
    <author>djibril diakite</author>
    <author>Utilisateur</author>
  </authors>
  <commentList>
    <comment ref="D2" authorId="0">
      <text>
        <r>
          <rPr>
            <sz val="9"/>
            <color indexed="81"/>
            <rFont val="Tahoma"/>
            <family val="2"/>
          </rPr>
          <t>The following developments are extensively based on Damodaran's analyses introduced for emerging markets.
Yet, for the purpose of a thorough regulatory determination, we believe that these considerations should actually apply to almost all world markets, including advanced and mature markets such as Belgium.</t>
        </r>
      </text>
    </comment>
    <comment ref="C13" authorId="1">
      <text>
        <r>
          <rPr>
            <sz val="9"/>
            <color indexed="81"/>
            <rFont val="Tahoma"/>
            <family val="2"/>
          </rPr>
          <t>In previous studies, avg. R2 vs. World was only 0.40 for Malaysia (but 0.71 vs. ASEAN) and 0.18 for Qatar (but 0.51 vs. MENA).</t>
        </r>
      </text>
    </comment>
    <comment ref="N37" authorId="1">
      <text>
        <r>
          <rPr>
            <sz val="9"/>
            <color indexed="81"/>
            <rFont val="Tahoma"/>
            <family val="2"/>
          </rPr>
          <t xml:space="preserve">Ok for valuation of US investments, less so for all their operations, domestic &amp; international.
</t>
        </r>
      </text>
    </comment>
  </commentList>
</comments>
</file>

<file path=xl/comments3.xml><?xml version="1.0" encoding="utf-8"?>
<comments xmlns="http://schemas.openxmlformats.org/spreadsheetml/2006/main">
  <authors>
    <author>djibril diakite</author>
    <author>Utilisateur</author>
  </authors>
  <commentList>
    <comment ref="I1" authorId="0">
      <text>
        <r>
          <rPr>
            <sz val="9"/>
            <color indexed="81"/>
            <rFont val="Tahoma"/>
            <family val="2"/>
          </rPr>
          <t xml:space="preserve">US, Netherlands &amp; France for illustration.
</t>
        </r>
      </text>
    </comment>
    <comment ref="C5" authorId="1">
      <text>
        <r>
          <rPr>
            <sz val="9"/>
            <color indexed="81"/>
            <rFont val="Tahoma"/>
            <family val="2"/>
          </rPr>
          <t xml:space="preserve">Theoretical impact on all CAPM parameters, actually.
Rf : whatever %Europe, Germany's Eurobund remains the best proxy for the current risk free asset and a determination in €.
CRP : as a difference (&gt;0 otherwse 0) between local ERP and ERP for the reference market.
</t>
        </r>
      </text>
    </comment>
    <comment ref="C28" authorId="0">
      <text>
        <r>
          <rPr>
            <sz val="9"/>
            <color indexed="81"/>
            <rFont val="Tahoma"/>
            <family val="2"/>
          </rPr>
          <t xml:space="preserve">When asked about this issue, for another WACC report, Damodaran simply replied :
</t>
        </r>
        <r>
          <rPr>
            <i/>
            <sz val="9"/>
            <color indexed="81"/>
            <rFont val="Tahoma"/>
            <family val="2"/>
          </rPr>
          <t>Do you have any reason for considering that the marginal investor is not globally diversified?</t>
        </r>
        <r>
          <rPr>
            <sz val="9"/>
            <color indexed="81"/>
            <rFont val="Tahoma"/>
            <family val="2"/>
          </rPr>
          <t xml:space="preserve">
</t>
        </r>
      </text>
    </comment>
    <comment ref="K58" authorId="0">
      <text>
        <r>
          <rPr>
            <sz val="9"/>
            <color indexed="81"/>
            <rFont val="Tahoma"/>
            <family val="2"/>
          </rPr>
          <t xml:space="preserve">(Our Beta model still allows that in intermediairy spreasheets).
</t>
        </r>
      </text>
    </comment>
    <comment ref="E102" authorId="0">
      <text>
        <r>
          <rPr>
            <sz val="9"/>
            <color indexed="81"/>
            <rFont val="Tahoma"/>
            <family val="2"/>
          </rPr>
          <t xml:space="preserve">(in Euros, as all extracted yields &amp; volatilities)
</t>
        </r>
      </text>
    </comment>
    <comment ref="K151" authorId="0">
      <text>
        <r>
          <rPr>
            <sz val="9"/>
            <color indexed="81"/>
            <rFont val="Tahoma"/>
            <family val="2"/>
          </rPr>
          <t>Consistent with a Rf based on a German Sovereign bond instead of strip/zero (unless this is related to different frequencies)</t>
        </r>
      </text>
    </comment>
    <comment ref="I152" authorId="0">
      <text>
        <r>
          <rPr>
            <sz val="9"/>
            <color indexed="81"/>
            <rFont val="Tahoma"/>
            <family val="2"/>
          </rPr>
          <t xml:space="preserve">(AF known to be rather conservative. Except "accident", they expects their ERP to keep declining in the coming months.)
</t>
        </r>
      </text>
    </comment>
    <comment ref="J161" authorId="0">
      <text>
        <r>
          <rPr>
            <sz val="9"/>
            <color indexed="81"/>
            <rFont val="Tahoma"/>
            <family val="2"/>
          </rPr>
          <t xml:space="preserve">Damodaran considers that this technique is not the most appropriate when used to infer ERP (thus CRP) to emerging markets:
</t>
        </r>
        <r>
          <rPr>
            <i/>
            <sz val="9"/>
            <color indexed="81"/>
            <rFont val="Tahoma"/>
            <family val="2"/>
          </rPr>
          <t>"This technique consists in multiplying the EMRP on mature markets by the volatility of the local market relative to the U.S market. Yet, comparing standard deviations computed in markets with widely different market structures and liquidity presents the risk to understate the local EMRP. There are very risky emerging markets that have low standard deviations for their equity markets because they are just illiquid."</t>
        </r>
        <r>
          <rPr>
            <sz val="9"/>
            <color indexed="81"/>
            <rFont val="Tahoma"/>
            <family val="2"/>
          </rPr>
          <t xml:space="preserve">
Naturally, these issues are less a concern for regional (especially European) and World indexes.</t>
        </r>
      </text>
    </comment>
    <comment ref="B201" authorId="0">
      <text>
        <r>
          <rPr>
            <sz val="9"/>
            <color indexed="81"/>
            <rFont val="Tahoma"/>
            <family val="2"/>
          </rPr>
          <t xml:space="preserve">With the respect to the new depth of Fernandez' surveys and the approach to their results.
</t>
        </r>
      </text>
    </comment>
    <comment ref="M205" authorId="0">
      <text>
        <r>
          <rPr>
            <sz val="9"/>
            <color indexed="81"/>
            <rFont val="Tahoma"/>
            <family val="2"/>
          </rPr>
          <t xml:space="preserve">Especially outside the US, where the ERP is less documented.
</t>
        </r>
      </text>
    </comment>
    <comment ref="C213" authorId="0">
      <text>
        <r>
          <rPr>
            <sz val="9"/>
            <color indexed="81"/>
            <rFont val="Tahoma"/>
            <family val="2"/>
          </rPr>
          <t>Fernandez' "Europe" comprises Austria, Belgium, Croatia, Denmark, Finland, France, Germany, Greece, Ireland, Italy, Netherlands, Norway, Portugal, Slovenia, Spain, Sweden and Switzerland</t>
        </r>
        <r>
          <rPr>
            <b/>
            <sz val="9"/>
            <color indexed="81"/>
            <rFont val="Tahoma"/>
            <family val="2"/>
          </rPr>
          <t>.</t>
        </r>
        <r>
          <rPr>
            <sz val="9"/>
            <color indexed="81"/>
            <rFont val="Tahoma"/>
            <family val="2"/>
          </rPr>
          <t xml:space="preserve">
</t>
        </r>
      </text>
    </comment>
    <comment ref="M235" authorId="0">
      <text>
        <r>
          <rPr>
            <sz val="9"/>
            <color indexed="81"/>
            <rFont val="Tahoma"/>
            <family val="2"/>
          </rPr>
          <t>Beside, possible currency issues, but their impact should be even more marginal.</t>
        </r>
      </text>
    </comment>
    <comment ref="M247" authorId="0">
      <text>
        <r>
          <rPr>
            <sz val="9"/>
            <color indexed="81"/>
            <rFont val="Tahoma"/>
            <family val="2"/>
          </rPr>
          <t>Fernandez mentions an average ERP of 5.0% for Europe 2010 from analysts, but not how many of them answered for Belgium.</t>
        </r>
      </text>
    </comment>
    <comment ref="B257" authorId="0">
      <text>
        <r>
          <rPr>
            <sz val="9"/>
            <color indexed="81"/>
            <rFont val="Tahoma"/>
            <family val="2"/>
          </rPr>
          <t>Cullen mentions more recent (draft) decisions : March 2013 on FTR, January 2013 MTR.
Not found on BNetzA's web site.</t>
        </r>
      </text>
    </comment>
    <comment ref="J261" authorId="0">
      <text>
        <r>
          <rPr>
            <sz val="9"/>
            <color indexed="81"/>
            <rFont val="Tahoma"/>
            <family val="2"/>
          </rPr>
          <t xml:space="preserve">? Does not match figures for Spain in DMS 2011 : see above graph
</t>
        </r>
      </text>
    </comment>
    <comment ref="B266" authorId="0">
      <text>
        <r>
          <rPr>
            <sz val="9"/>
            <color indexed="81"/>
            <rFont val="Tahoma"/>
            <family val="2"/>
          </rPr>
          <t xml:space="preserve">(Eircom delisted 18th August 2006.)
</t>
        </r>
      </text>
    </comment>
    <comment ref="B268" authorId="0">
      <text>
        <r>
          <rPr>
            <sz val="9"/>
            <color indexed="81"/>
            <rFont val="Tahoma"/>
            <family val="2"/>
          </rPr>
          <t>Cullen mentions a more recent draft decision 238/13/CONS annexes ("allegato") F-H.
Not found</t>
        </r>
      </text>
    </comment>
    <comment ref="J268" authorId="0">
      <text>
        <r>
          <rPr>
            <sz val="9"/>
            <color indexed="81"/>
            <rFont val="Tahoma"/>
            <family val="2"/>
          </rPr>
          <t xml:space="preserve">DMS 2008 for Italy : 4.4% GM, 6.5% AM
</t>
        </r>
      </text>
    </comment>
    <comment ref="G269" authorId="0">
      <text>
        <r>
          <rPr>
            <sz val="9"/>
            <color indexed="81"/>
            <rFont val="Tahoma"/>
            <family val="2"/>
          </rPr>
          <t xml:space="preserve">Value confirmed in a presentation on Mobile WACC, early 2013
</t>
        </r>
      </text>
    </comment>
    <comment ref="A270" authorId="0">
      <text>
        <r>
          <rPr>
            <sz val="9"/>
            <color indexed="81"/>
            <rFont val="Tahoma"/>
            <family val="2"/>
          </rPr>
          <t xml:space="preserve">"WACC for mobile, fixed-line and cable termination rates"
</t>
        </r>
      </text>
    </comment>
    <comment ref="L273" authorId="0">
      <text>
        <r>
          <rPr>
            <sz val="9"/>
            <color indexed="81"/>
            <rFont val="Tahoma"/>
            <family val="2"/>
          </rPr>
          <t>DMS data are actually known for their now well-accepted new approach to historical ERP. They do incorporate downward adjustment (in contrast to Morningstar/Ibbotson's ERP, at least until a few years ago).</t>
        </r>
      </text>
    </comment>
    <comment ref="A274" authorId="0">
      <text>
        <r>
          <rPr>
            <sz val="9"/>
            <color indexed="81"/>
            <rFont val="Tahoma"/>
            <family val="2"/>
          </rPr>
          <t xml:space="preserve">"The cost of capital for KPN's wholsale activities"
</t>
        </r>
      </text>
    </comment>
    <comment ref="G274" authorId="0">
      <text>
        <r>
          <rPr>
            <sz val="9"/>
            <color indexed="81"/>
            <rFont val="Tahoma"/>
            <family val="2"/>
          </rPr>
          <t xml:space="preserve">vs. 6.6% in 2011 and 5.67% in 2010
</t>
        </r>
      </text>
    </comment>
    <comment ref="I274" authorId="0">
      <text>
        <r>
          <rPr>
            <sz val="9"/>
            <color indexed="81"/>
            <rFont val="Tahoma"/>
            <family val="2"/>
          </rPr>
          <t xml:space="preserve">Actually n/a : Nera took the estimate for Europe
</t>
        </r>
      </text>
    </comment>
    <comment ref="D277" authorId="0">
      <text>
        <r>
          <rPr>
            <sz val="9"/>
            <color indexed="81"/>
            <rFont val="Tahoma"/>
            <family val="2"/>
          </rPr>
          <t>Spain, Portugal, Italy, France, Belgium, Ireland.</t>
        </r>
      </text>
    </comment>
    <comment ref="K278" authorId="0">
      <text>
        <r>
          <rPr>
            <sz val="9"/>
            <color indexed="81"/>
            <rFont val="Tahoma"/>
            <family val="2"/>
          </rPr>
          <t xml:space="preserve">Weights from PwC 2009
</t>
        </r>
      </text>
    </comment>
    <comment ref="B333" authorId="0">
      <text>
        <r>
          <rPr>
            <sz val="9"/>
            <color indexed="81"/>
            <rFont val="Tahoma"/>
            <family val="2"/>
          </rPr>
          <t xml:space="preserve">Applied to Rf &amp; Cd, next sheet
</t>
        </r>
      </text>
    </comment>
  </commentList>
</comments>
</file>

<file path=xl/comments4.xml><?xml version="1.0" encoding="utf-8"?>
<comments xmlns="http://schemas.openxmlformats.org/spreadsheetml/2006/main">
  <authors>
    <author>djibril diakite</author>
    <author>Utilisateur</author>
  </authors>
  <commentList>
    <comment ref="W3" authorId="0">
      <text>
        <r>
          <rPr>
            <sz val="9"/>
            <color indexed="81"/>
            <rFont val="Tahoma"/>
            <family val="2"/>
          </rPr>
          <t xml:space="preserve">Note initially introduced as Note 4 in WACC 4 : "downgraded" as we eventually stick to conventional 10Y for all SPs.
</t>
        </r>
      </text>
    </comment>
    <comment ref="C7" authorId="0">
      <text>
        <r>
          <rPr>
            <sz val="9"/>
            <color indexed="81"/>
            <rFont val="Tahoma"/>
            <family val="2"/>
          </rPr>
          <t xml:space="preserve">Cullen mentions more recent (draft) decisions : March 2013 on FTR, January 2013 MTR.
Not found on BNetzA's web site.
</t>
        </r>
      </text>
    </comment>
    <comment ref="J9" authorId="0">
      <text>
        <r>
          <rPr>
            <sz val="9"/>
            <color indexed="81"/>
            <rFont val="Tahoma"/>
            <family val="2"/>
          </rPr>
          <t xml:space="preserve">with data cuts
</t>
        </r>
      </text>
    </comment>
    <comment ref="L10" authorId="0">
      <text>
        <r>
          <rPr>
            <sz val="9"/>
            <color indexed="81"/>
            <rFont val="Tahoma"/>
            <family val="2"/>
          </rPr>
          <t>Retroactive.
1y (2013) according to Cullen</t>
        </r>
      </text>
    </comment>
    <comment ref="L11" authorId="0">
      <text>
        <r>
          <rPr>
            <sz val="9"/>
            <color indexed="81"/>
            <rFont val="Tahoma"/>
            <family val="2"/>
          </rPr>
          <t xml:space="preserve">Retroactive
</t>
        </r>
      </text>
    </comment>
    <comment ref="T12" authorId="0">
      <text>
        <r>
          <rPr>
            <sz val="9"/>
            <color indexed="81"/>
            <rFont val="Tahoma"/>
            <family val="2"/>
          </rPr>
          <t xml:space="preserve">Cf. Note 1
</t>
        </r>
      </text>
    </comment>
    <comment ref="V12" authorId="1">
      <text>
        <r>
          <rPr>
            <sz val="9"/>
            <color indexed="81"/>
            <rFont val="Tahoma"/>
            <family val="2"/>
          </rPr>
          <t xml:space="preserve">Mobistar n/a
</t>
        </r>
      </text>
    </comment>
    <comment ref="E13" authorId="0">
      <text>
        <r>
          <rPr>
            <sz val="9"/>
            <color indexed="81"/>
            <rFont val="Tahoma"/>
            <family val="2"/>
          </rPr>
          <t xml:space="preserve">Downgraded by S&amp;P's at AA in 4Q13
</t>
        </r>
      </text>
    </comment>
    <comment ref="J13" authorId="0">
      <text>
        <r>
          <rPr>
            <sz val="9"/>
            <color indexed="81"/>
            <rFont val="Tahoma"/>
            <family val="2"/>
          </rPr>
          <t xml:space="preserve">1Y in previous determinations
</t>
        </r>
      </text>
    </comment>
    <comment ref="T13" authorId="0">
      <text>
        <r>
          <rPr>
            <sz val="9"/>
            <color indexed="81"/>
            <rFont val="Tahoma"/>
            <family val="2"/>
          </rPr>
          <t>It is not double-counted with a local ERP only by assuming a domestic reference market (unlikely in most circumstances).</t>
        </r>
      </text>
    </comment>
    <comment ref="AD14" authorId="0">
      <text>
        <r>
          <rPr>
            <sz val="9"/>
            <color indexed="81"/>
            <rFont val="Tahoma"/>
            <family val="2"/>
          </rPr>
          <t xml:space="preserve">“Most publicly traded firms have multiple borrowings – short term and long term bonds and bank debt with different terms and interest rates... The solution is simple. Combine all debt – short and long term, bank debt and bonds- and attach the long term cost of debt to it. Firms will undoubtedly complain, arguing that their effective cost of debt can be lowered by using short-term debt. This is technically true, largely because short-term rates tend to be lower than long-term rates in most developed markets, but it misses the point of computing the cost of debt and capital. If this is the hurdle rate we want our long-term investments to beat, we want the rate to reflect the cost of long-term borrowing and not short-term borrowing. After all, a firm that funds long-term projects with short-term debt will have to return to the market to roll over this debt."
</t>
        </r>
      </text>
    </comment>
    <comment ref="E15" authorId="0">
      <text>
        <r>
          <rPr>
            <sz val="9"/>
            <color indexed="81"/>
            <rFont val="Tahoma"/>
            <family val="2"/>
          </rPr>
          <t xml:space="preserve">In may 2008, before downgrades
</t>
        </r>
      </text>
    </comment>
    <comment ref="H15" authorId="0">
      <text>
        <r>
          <rPr>
            <sz val="9"/>
            <color indexed="81"/>
            <rFont val="Tahoma"/>
            <family val="2"/>
          </rPr>
          <t xml:space="preserve">"Across a range of maturities. The lower end of the proposed range (4.5%) was the spot yield (on 2 July 2007) on 10-year nominal Irish government bonds "
</t>
        </r>
      </text>
    </comment>
    <comment ref="C16" authorId="0">
      <text>
        <r>
          <rPr>
            <sz val="9"/>
            <color indexed="81"/>
            <rFont val="Tahoma"/>
            <family val="2"/>
          </rPr>
          <t>Cullen mentions a more recent draft decision 238/13/CONS annexes ("allegato") F-H.
Not found</t>
        </r>
      </text>
    </comment>
    <comment ref="E16" authorId="0">
      <text>
        <r>
          <rPr>
            <sz val="9"/>
            <color indexed="81"/>
            <rFont val="Tahoma"/>
            <family val="2"/>
          </rPr>
          <t xml:space="preserve">By Nov. 2011,
BBB today
</t>
        </r>
      </text>
    </comment>
    <comment ref="AE16" authorId="0">
      <text>
        <r>
          <rPr>
            <sz val="9"/>
            <color indexed="81"/>
            <rFont val="Tahoma"/>
            <family val="2"/>
          </rPr>
          <t>Here, except Mobistar, whose Bloomberg DDIS is n/a</t>
        </r>
      </text>
    </comment>
    <comment ref="J17" authorId="0">
      <text>
        <r>
          <rPr>
            <sz val="9"/>
            <color indexed="81"/>
            <rFont val="Tahoma"/>
            <family val="2"/>
          </rPr>
          <t>"One should use a "normal" Norwegian risk-free interest rate of 5%, as the sum of a long-term "neutral" real rate of 2.5% and 2.5% Norges Bank inflation.
This would ensure the desire to use the most stable and predictable WACC within the long-term regulation of Norwegian telecom business. The financial crisis and the economic crisis has given historically low interest rates, the 5-year rate was only 3.6% at the end of 2009, while 10 - year bonds was 4.1%. After renewed financial turmoil in the spring 2010, government bond yields again fell sharply, and 5- and 10-year Treasury yield is now only respectively 2.6% and 3.3%. I still choose not to change my choice of 5 % Risk-free rate, since this would also require a substantial cyclical rise of market premium (using a long-term normal level of 4.5%).
I would therefore suggest that still using a 5% risk free rate for the calculation of the current WACC requirements. This rate should be adjusted if we get a sustained lower (or higher) current inflation than Norges Bank inflation."
Approach and value (4.5%) confimed in a Mobile WACC presentation early 2013.</t>
        </r>
      </text>
    </comment>
    <comment ref="A18" authorId="0">
      <text>
        <r>
          <rPr>
            <sz val="9"/>
            <color indexed="81"/>
            <rFont val="Tahoma"/>
            <family val="2"/>
          </rPr>
          <t xml:space="preserve">"WACC for mobile, fixed-line and cable termination rates"
</t>
        </r>
      </text>
    </comment>
    <comment ref="AF18" authorId="0">
      <text>
        <r>
          <rPr>
            <sz val="9"/>
            <color indexed="81"/>
            <rFont val="Tahoma"/>
            <family val="2"/>
          </rPr>
          <t xml:space="preserve">(See above comment around "So")
</t>
        </r>
      </text>
    </comment>
    <comment ref="A19" authorId="0">
      <text>
        <r>
          <rPr>
            <sz val="9"/>
            <color indexed="81"/>
            <rFont val="Tahoma"/>
            <family val="2"/>
          </rPr>
          <t xml:space="preserve">"For KPN's wholsale activities"
</t>
        </r>
      </text>
    </comment>
    <comment ref="J19" authorId="0">
      <text>
        <r>
          <rPr>
            <sz val="9"/>
            <color indexed="81"/>
            <rFont val="Tahoma"/>
            <family val="2"/>
          </rPr>
          <t>Conclusion of a preliminary "Current or Historic Evidence" Section :
"We consider that a three year historical period, consistent with the length of the regulatory
period is an appropriate measurement period which minimises biases to forward-looking
estimates of the cost of capital arising from temporary or abnormal distortions, whilst the
time frame is short enough to reflect any fundamental medium term changes in underlying
market conditions. This approach is consistent with that taken at the last review."</t>
        </r>
      </text>
    </comment>
    <comment ref="E20" authorId="0">
      <text>
        <r>
          <rPr>
            <sz val="9"/>
            <color indexed="81"/>
            <rFont val="Tahoma"/>
            <family val="2"/>
          </rPr>
          <t xml:space="preserve">Spain, Portugal, Italy, France, Belgium, Ireland : simple average
</t>
        </r>
      </text>
    </comment>
    <comment ref="E21" authorId="0">
      <text>
        <r>
          <rPr>
            <sz val="9"/>
            <color indexed="81"/>
            <rFont val="Tahoma"/>
            <family val="2"/>
          </rPr>
          <t xml:space="preserve">By July 2011, AA+ today
</t>
        </r>
      </text>
    </comment>
    <comment ref="H21" authorId="0">
      <text>
        <r>
          <rPr>
            <sz val="9"/>
            <color indexed="81"/>
            <rFont val="Tahoma"/>
            <family val="2"/>
          </rPr>
          <t>"In the past we have tended to rely on UK 5 year gilts. In addition, and consistent with the approach taken by the Competition Commission, we also considered UK 10 year gilts."
Marpij : for UK gilts, almost no difference between 5Y &amp; 10Y</t>
        </r>
      </text>
    </comment>
    <comment ref="J21" authorId="0">
      <text>
        <r>
          <rPr>
            <sz val="9"/>
            <color indexed="81"/>
            <rFont val="Tahoma"/>
            <family val="2"/>
          </rPr>
          <t>(Both to 5Y &amp; 10Y).
Consideration also of implied forward rates 1 year ahead.</t>
        </r>
      </text>
    </comment>
    <comment ref="AI21" authorId="0">
      <text>
        <r>
          <rPr>
            <sz val="9"/>
            <color indexed="81"/>
            <rFont val="Tahoma"/>
            <family val="2"/>
          </rPr>
          <t xml:space="preserve">However, while Rf may often be estimated from sovereign bonds with a maturity as long as 30 years, corporate bonds with a similar term are usually either unavailable or unreliable for yield estimation because of the rarity of such bonds (impeding the construction of composite indexes with a constant maturity). For this reason, practitioners keep using a 10-year time horizon for which data are generally robust enough.
</t>
        </r>
      </text>
    </comment>
    <comment ref="V27" authorId="1">
      <text>
        <r>
          <rPr>
            <sz val="9"/>
            <color indexed="81"/>
            <rFont val="Tahoma"/>
            <family val="2"/>
          </rPr>
          <t xml:space="preserve">In some past determinations, Ofcom claimed its preference for a 5Y maturity (matching the duration of its charge control) because of observed distortions in 10Y yields.
</t>
        </r>
      </text>
    </comment>
    <comment ref="T40" authorId="0">
      <text>
        <r>
          <rPr>
            <sz val="9"/>
            <color indexed="81"/>
            <rFont val="Tahoma"/>
            <family val="2"/>
          </rPr>
          <t>A Marpij WACC analysis carried out for the Malaysian NRA (not publicly released) was based on the following average economic asset lives from SKMM's cost models : Mobile 7Y (Wimax 6Y), Fixed 11Y. Fixed/Mobile discrepancies might be smaller in Belgium.</t>
        </r>
      </text>
    </comment>
    <comment ref="K55" authorId="0">
      <text>
        <r>
          <rPr>
            <sz val="9"/>
            <color indexed="81"/>
            <rFont val="Tahoma"/>
            <family val="2"/>
          </rPr>
          <t>All this with the approval of ECB's "hawks". Yet, ECB (still) does not go as far as the Fed, which linked at that time any interest rate rise to an unemployment rate below 6.5%.</t>
        </r>
      </text>
    </comment>
    <comment ref="J62" authorId="0">
      <text>
        <r>
          <rPr>
            <sz val="9"/>
            <color indexed="81"/>
            <rFont val="Tahoma"/>
            <family val="2"/>
          </rPr>
          <t>("</t>
        </r>
        <r>
          <rPr>
            <i/>
            <sz val="9"/>
            <color indexed="81"/>
            <rFont val="Tahoma"/>
            <family val="2"/>
          </rPr>
          <t>Le changement de cap de la Fed aura plus agi comme un déclencheur que comme véritable cause de la crise actuelle</t>
        </r>
        <r>
          <rPr>
            <sz val="9"/>
            <color indexed="81"/>
            <rFont val="Tahoma"/>
            <family val="2"/>
          </rPr>
          <t xml:space="preserve"> [for emerging countries]")
</t>
        </r>
      </text>
    </comment>
    <comment ref="O91" authorId="0">
      <text>
        <r>
          <rPr>
            <sz val="9"/>
            <color indexed="81"/>
            <rFont val="Tahoma"/>
            <family val="2"/>
          </rPr>
          <t>(Coming back then to Rf set in BIPT 2010?)</t>
        </r>
      </text>
    </comment>
    <comment ref="O92" authorId="0">
      <text>
        <r>
          <rPr>
            <sz val="9"/>
            <color indexed="81"/>
            <rFont val="Tahoma"/>
            <family val="2"/>
          </rPr>
          <t xml:space="preserve">Stakeholders may test a determination with a period of analysis starting at 01/01/2010 (from provided data) : overall, marginal impact on WACC rates - when </t>
        </r>
        <r>
          <rPr>
            <i/>
            <sz val="9"/>
            <color indexed="81"/>
            <rFont val="Tahoma"/>
            <family val="2"/>
          </rPr>
          <t xml:space="preserve">all </t>
        </r>
        <r>
          <rPr>
            <sz val="9"/>
            <color indexed="81"/>
            <rFont val="Tahoma"/>
            <family val="2"/>
          </rPr>
          <t>parameters are adjusted accordingly.</t>
        </r>
      </text>
    </comment>
    <comment ref="F131" authorId="0">
      <text>
        <r>
          <rPr>
            <sz val="9"/>
            <color indexed="81"/>
            <rFont val="Tahoma"/>
            <family val="2"/>
          </rPr>
          <t>See below</t>
        </r>
      </text>
    </comment>
    <comment ref="A132" authorId="0">
      <text>
        <r>
          <rPr>
            <sz val="9"/>
            <color indexed="81"/>
            <rFont val="Tahoma"/>
            <family val="2"/>
          </rPr>
          <t xml:space="preserve">Not annualised </t>
        </r>
        <r>
          <rPr>
            <sz val="9"/>
            <color indexed="81"/>
            <rFont val="Symbol"/>
            <family val="1"/>
            <charset val="2"/>
          </rPr>
          <t>D</t>
        </r>
        <r>
          <rPr>
            <sz val="8.1"/>
            <color indexed="81"/>
            <rFont val="Tahoma"/>
            <family val="2"/>
          </rPr>
          <t xml:space="preserve"> </t>
        </r>
        <r>
          <rPr>
            <sz val="9"/>
            <color indexed="81"/>
            <rFont val="Tahoma"/>
            <family val="2"/>
          </rPr>
          <t xml:space="preserve">(Equities - Bonds) i.e. annualised ERP
</t>
        </r>
      </text>
    </comment>
    <comment ref="F136" authorId="0">
      <text>
        <r>
          <rPr>
            <sz val="9"/>
            <color indexed="81"/>
            <rFont val="Tahoma"/>
            <family val="2"/>
          </rPr>
          <t xml:space="preserve">DMS : "Loosely, we might argue that these 13 countries represent the Old World."
</t>
        </r>
      </text>
    </comment>
    <comment ref="C138" authorId="0">
      <text>
        <r>
          <rPr>
            <sz val="9"/>
            <color indexed="81"/>
            <rFont val="Tahoma"/>
            <family val="2"/>
          </rPr>
          <t xml:space="preserve">In spite of current new concerns about low inflation in the Eurozone </t>
        </r>
        <r>
          <rPr>
            <sz val="9"/>
            <color indexed="81"/>
            <rFont val="Symbol"/>
            <family val="1"/>
            <charset val="2"/>
          </rPr>
          <t>®</t>
        </r>
        <r>
          <rPr>
            <sz val="9"/>
            <color indexed="81"/>
            <rFont val="Tahoma"/>
            <family val="2"/>
          </rPr>
          <t xml:space="preserve">
</t>
        </r>
      </text>
    </comment>
    <comment ref="AP241" authorId="0">
      <text>
        <r>
          <rPr>
            <sz val="9"/>
            <color indexed="81"/>
            <rFont val="Tahoma"/>
            <family val="2"/>
          </rPr>
          <t xml:space="preserve">Financial reports usually do not provide such an annual debt distribution. When borrowings are not just split between short-term and long-term, they typically mention amounts due within one year, between 2 and 5 years, and beyond 5 years.
</t>
        </r>
      </text>
    </comment>
  </commentList>
</comments>
</file>

<file path=xl/comments5.xml><?xml version="1.0" encoding="utf-8"?>
<comments xmlns="http://schemas.openxmlformats.org/spreadsheetml/2006/main">
  <authors>
    <author>Utilisateur</author>
    <author>djibril diakite</author>
  </authors>
  <commentList>
    <comment ref="P30" authorId="0">
      <text>
        <r>
          <rPr>
            <sz val="9"/>
            <color indexed="81"/>
            <rFont val="Tahoma"/>
            <family val="2"/>
          </rPr>
          <t xml:space="preserve">(Remark added in a footnote in the final 2014 report.)
</t>
        </r>
      </text>
    </comment>
    <comment ref="R50" authorId="1">
      <text>
        <r>
          <rPr>
            <sz val="9"/>
            <color indexed="81"/>
            <rFont val="Tahoma"/>
            <family val="2"/>
          </rPr>
          <t xml:space="preserve">AA since Nov. 2013
</t>
        </r>
      </text>
    </comment>
    <comment ref="R117" authorId="1">
      <text>
        <r>
          <rPr>
            <sz val="9"/>
            <color indexed="81"/>
            <rFont val="Tahoma"/>
            <family val="2"/>
          </rPr>
          <t xml:space="preserve">AA since Nov. 2013
</t>
        </r>
      </text>
    </comment>
    <comment ref="R122" authorId="1">
      <text>
        <r>
          <rPr>
            <sz val="9"/>
            <color indexed="81"/>
            <rFont val="Tahoma"/>
            <family val="2"/>
          </rPr>
          <t xml:space="preserve">Cf. Damodaran's spreadsheets. (Hence, the need for taylored analyses instead of picking standard estimates, here for the Belgian CRP.)
</t>
        </r>
      </text>
    </comment>
    <comment ref="R138" authorId="1">
      <text>
        <r>
          <rPr>
            <sz val="9"/>
            <color indexed="81"/>
            <rFont val="Tahoma"/>
            <family val="2"/>
          </rPr>
          <t xml:space="preserve">AA since Nov. 2013
</t>
        </r>
      </text>
    </comment>
    <comment ref="B166" authorId="1">
      <text>
        <r>
          <rPr>
            <sz val="9"/>
            <color indexed="81"/>
            <rFont val="Tahoma"/>
            <family val="2"/>
          </rPr>
          <t xml:space="preserve">approach to Rnot
</t>
        </r>
      </text>
    </comment>
  </commentList>
</comments>
</file>

<file path=xl/comments6.xml><?xml version="1.0" encoding="utf-8"?>
<comments xmlns="http://schemas.openxmlformats.org/spreadsheetml/2006/main">
  <authors>
    <author>djibril diakite</author>
  </authors>
  <commentList>
    <comment ref="F259" authorId="0">
      <text>
        <r>
          <rPr>
            <sz val="9"/>
            <color indexed="81"/>
            <rFont val="Symbol"/>
            <family val="1"/>
            <charset val="2"/>
          </rPr>
          <t>»</t>
        </r>
      </text>
    </comment>
    <comment ref="G259" authorId="0">
      <text>
        <r>
          <rPr>
            <sz val="9"/>
            <color indexed="81"/>
            <rFont val="Tahoma"/>
            <family val="2"/>
          </rPr>
          <t>&lt;</t>
        </r>
      </text>
    </comment>
  </commentList>
</comments>
</file>

<file path=xl/comments7.xml><?xml version="1.0" encoding="utf-8"?>
<comments xmlns="http://schemas.openxmlformats.org/spreadsheetml/2006/main">
  <authors>
    <author>djibril diakite</author>
  </authors>
  <commentList>
    <comment ref="AL5" authorId="0">
      <text>
        <r>
          <rPr>
            <sz val="9"/>
            <color indexed="81"/>
            <rFont val="Tahoma"/>
            <family val="2"/>
          </rPr>
          <t xml:space="preserve">(Remark for another spreadsheet with yearly implied ERPs since 1960. Likely to apply to these monthly ERPs for a shorter timeframe as well)
</t>
        </r>
      </text>
    </comment>
    <comment ref="H2900" authorId="0">
      <text>
        <r>
          <rPr>
            <sz val="9"/>
            <color indexed="81"/>
            <rFont val="Tahoma"/>
            <family val="2"/>
          </rPr>
          <t>Spread between AF 3Y avg. Bund's and "ours" (strip). Consistent with just a sovereign rate for AF.</t>
        </r>
      </text>
    </comment>
  </commentList>
</comments>
</file>

<file path=xl/comments8.xml><?xml version="1.0" encoding="utf-8"?>
<comments xmlns="http://schemas.openxmlformats.org/spreadsheetml/2006/main">
  <authors>
    <author>djibril diakite</author>
  </authors>
  <commentList>
    <comment ref="M1" authorId="0">
      <text>
        <r>
          <rPr>
            <sz val="9"/>
            <color indexed="81"/>
            <rFont val="Tahoma"/>
            <family val="2"/>
          </rPr>
          <t xml:space="preserve">Europe 2010 + Czech Republic, Luxembourg, Hungary, Bulgaria, Malta
</t>
        </r>
      </text>
    </comment>
    <comment ref="A2" authorId="0">
      <text>
        <r>
          <rPr>
            <sz val="9"/>
            <color indexed="81"/>
            <rFont val="Tahoma"/>
            <family val="2"/>
          </rPr>
          <t>From tables 2 &amp; 6</t>
        </r>
      </text>
    </comment>
    <comment ref="AB3" authorId="0">
      <text>
        <r>
          <rPr>
            <sz val="9"/>
            <color indexed="81"/>
            <rFont val="Tahoma"/>
            <family val="2"/>
          </rPr>
          <t xml:space="preserve">Approximation : with 2012 numbers of answers by country
</t>
        </r>
      </text>
    </comment>
    <comment ref="AF3" authorId="0">
      <text>
        <r>
          <rPr>
            <sz val="9"/>
            <color indexed="81"/>
            <rFont val="Tahoma"/>
            <family val="2"/>
          </rPr>
          <t xml:space="preserve">Idem
</t>
        </r>
      </text>
    </comment>
  </commentList>
</comments>
</file>

<file path=xl/comments9.xml><?xml version="1.0" encoding="utf-8"?>
<comments xmlns="http://schemas.openxmlformats.org/spreadsheetml/2006/main">
  <authors>
    <author>djibril diakite</author>
  </authors>
  <commentList>
    <comment ref="I1" authorId="0">
      <text>
        <r>
          <rPr>
            <sz val="9"/>
            <color indexed="81"/>
            <rFont val="Tahoma"/>
            <family val="2"/>
          </rPr>
          <t xml:space="preserve">(Zero coupon &amp; Strip + zero coupon n/a)
</t>
        </r>
      </text>
    </comment>
    <comment ref="AC1" authorId="0">
      <text>
        <r>
          <rPr>
            <sz val="9"/>
            <color indexed="81"/>
            <rFont val="Tahoma"/>
            <family val="2"/>
          </rPr>
          <t xml:space="preserve">(Zero coupon F900 &amp; Strip + zero coupon F900 unreliable: values around 0.06-0.09)
</t>
        </r>
      </text>
    </comment>
    <comment ref="EC1" authorId="0">
      <text>
        <r>
          <rPr>
            <sz val="9"/>
            <color indexed="81"/>
            <rFont val="Tahoma"/>
            <family val="2"/>
          </rPr>
          <t>Not BB+ (as a logical sequence after C469).
N/a for following ratings (N/a until C476 &amp; C477 but those actually regard Mexican rates)</t>
        </r>
        <r>
          <rPr>
            <sz val="9"/>
            <color indexed="81"/>
            <rFont val="Tahoma"/>
            <family val="2"/>
          </rPr>
          <t xml:space="preserve">
</t>
        </r>
      </text>
    </comment>
  </commentList>
</comments>
</file>

<file path=xl/sharedStrings.xml><?xml version="1.0" encoding="utf-8"?>
<sst xmlns="http://schemas.openxmlformats.org/spreadsheetml/2006/main" count="2765" uniqueCount="1596">
  <si>
    <t>Date</t>
  </si>
  <si>
    <t>French sovereign</t>
  </si>
  <si>
    <t>3Y</t>
  </si>
  <si>
    <t>10Y</t>
  </si>
  <si>
    <t>5Y</t>
  </si>
  <si>
    <t>8Y</t>
  </si>
  <si>
    <t>15Y</t>
  </si>
  <si>
    <t>Px Last</t>
  </si>
  <si>
    <t>A</t>
  </si>
  <si>
    <t>BBB</t>
  </si>
  <si>
    <t>French inflation-linked</t>
  </si>
  <si>
    <t>Avg 3Y</t>
  </si>
  <si>
    <t>01/01/10</t>
  </si>
  <si>
    <t>GFRGIN</t>
  </si>
  <si>
    <t>FRGGBE</t>
  </si>
  <si>
    <t>GFRN</t>
  </si>
  <si>
    <t>C916</t>
  </si>
  <si>
    <t>F916</t>
  </si>
  <si>
    <t>C913</t>
  </si>
  <si>
    <t>C625</t>
  </si>
  <si>
    <t>C628</t>
  </si>
  <si>
    <t>C900</t>
  </si>
  <si>
    <t>C901</t>
  </si>
  <si>
    <t>F082</t>
  </si>
  <si>
    <t>03</t>
  </si>
  <si>
    <t>05</t>
  </si>
  <si>
    <t>10</t>
  </si>
  <si>
    <t>03Y</t>
  </si>
  <si>
    <t>05Y</t>
  </si>
  <si>
    <t>08Y</t>
  </si>
  <si>
    <t>beg5tr index</t>
  </si>
  <si>
    <t>#N/A N/A</t>
  </si>
  <si>
    <t>Maturity</t>
  </si>
  <si>
    <t>Avg 1Y</t>
  </si>
  <si>
    <t>F900</t>
  </si>
  <si>
    <t>French STRIP</t>
  </si>
  <si>
    <t>French ZERO coupon</t>
  </si>
  <si>
    <t>German STRIP</t>
  </si>
  <si>
    <t>Euro PHONE A</t>
  </si>
  <si>
    <t>Euro PHONE BBB</t>
  </si>
  <si>
    <t>Belgium STRIP</t>
  </si>
  <si>
    <t>US STRIP</t>
  </si>
  <si>
    <t>France</t>
  </si>
  <si>
    <t>BEL-GER STRIP</t>
  </si>
  <si>
    <t>F901</t>
  </si>
  <si>
    <t>Dutch STRIP</t>
  </si>
  <si>
    <t>C921</t>
  </si>
  <si>
    <t>F921</t>
  </si>
  <si>
    <t>F920</t>
  </si>
  <si>
    <t>C92110Y Index</t>
  </si>
  <si>
    <t>F92010Y Index</t>
  </si>
  <si>
    <t>F91010Y Index</t>
  </si>
  <si>
    <t>A-</t>
  </si>
  <si>
    <t>BBB+</t>
  </si>
  <si>
    <t>BBB-</t>
  </si>
  <si>
    <t>BB+</t>
  </si>
  <si>
    <t>BB</t>
  </si>
  <si>
    <t>BB-</t>
  </si>
  <si>
    <t>B+</t>
  </si>
  <si>
    <t>B</t>
  </si>
  <si>
    <t>E_Rm</t>
  </si>
  <si>
    <t>Bund 10 ans</t>
  </si>
  <si>
    <t>ERP</t>
  </si>
  <si>
    <t>RM</t>
  </si>
  <si>
    <t>Last (20/09/13)</t>
  </si>
  <si>
    <t>Belgium ZERO coupon</t>
  </si>
  <si>
    <t>Dutch ZERO coupon</t>
  </si>
  <si>
    <t xml:space="preserve">US STRIP </t>
  </si>
  <si>
    <t>Dutch STRIP ZERO</t>
  </si>
  <si>
    <t>Belgium STRIP ZERO</t>
  </si>
  <si>
    <t>In euro</t>
  </si>
  <si>
    <t>Unreliable from Dec. 2011</t>
  </si>
  <si>
    <t>Dutch</t>
  </si>
  <si>
    <t>Zero vs. Strip</t>
  </si>
  <si>
    <t>Zero Strip vs. Strip</t>
  </si>
  <si>
    <t>Dutch (AAA rated)</t>
  </si>
  <si>
    <t>(Graph)</t>
  </si>
  <si>
    <t>ERP Moy. 3 ans</t>
  </si>
  <si>
    <t>RM Moy. 3 ans</t>
  </si>
  <si>
    <t>C465</t>
  </si>
  <si>
    <t>C467</t>
  </si>
  <si>
    <t>C468</t>
  </si>
  <si>
    <t>C469</t>
  </si>
  <si>
    <t>C470</t>
  </si>
  <si>
    <t>N/a</t>
  </si>
  <si>
    <t>Euro Industrial</t>
  </si>
  <si>
    <t>BBB+ vs. BBB</t>
  </si>
  <si>
    <t>BBB- vs. BBB</t>
  </si>
  <si>
    <r>
      <rPr>
        <sz val="10"/>
        <color theme="0" tint="-0.499984740745262"/>
        <rFont val="Symbol"/>
        <family val="1"/>
        <charset val="2"/>
      </rPr>
      <t>D</t>
    </r>
    <r>
      <rPr>
        <sz val="10"/>
        <color theme="0" tint="-0.499984740745262"/>
        <rFont val="Arial"/>
        <family val="2"/>
      </rPr>
      <t xml:space="preserve"> between notches</t>
    </r>
  </si>
  <si>
    <t>(BBB+ vs. A) / 2</t>
  </si>
  <si>
    <t>(BB vs. BBB-) / 2</t>
  </si>
  <si>
    <t>Yields for European "Industrials" i.e non-banking firms</t>
  </si>
  <si>
    <t>(more precise yields just for Telcos no longer reliable).</t>
  </si>
  <si>
    <t>Yields for 15Y n/a from BBB (might be available for</t>
  </si>
  <si>
    <t>(B+ vs. BB) / 2</t>
  </si>
  <si>
    <r>
      <rPr>
        <sz val="10"/>
        <color rgb="FF0070C0"/>
        <rFont val="Symbol"/>
        <family val="1"/>
        <charset val="2"/>
      </rPr>
      <t>D</t>
    </r>
    <r>
      <rPr>
        <sz val="10"/>
        <color rgb="FF0070C0"/>
        <rFont val="Arial"/>
        <family val="2"/>
      </rPr>
      <t xml:space="preserve">n / </t>
    </r>
    <r>
      <rPr>
        <sz val="10"/>
        <color rgb="FF0070C0"/>
        <rFont val="Symbol"/>
        <family val="1"/>
        <charset val="2"/>
      </rPr>
      <t>D</t>
    </r>
    <r>
      <rPr>
        <sz val="10"/>
        <color rgb="FF0070C0"/>
        <rFont val="Arial"/>
        <family val="2"/>
      </rPr>
      <t>n-1</t>
    </r>
  </si>
  <si>
    <r>
      <rPr>
        <sz val="10"/>
        <color theme="0" tint="-0.499984740745262"/>
        <rFont val="Symbol"/>
        <family val="1"/>
        <charset val="2"/>
      </rPr>
      <t>D</t>
    </r>
    <r>
      <rPr>
        <sz val="10"/>
        <color theme="0" tint="-0.499984740745262"/>
        <rFont val="Arial"/>
        <family val="2"/>
      </rPr>
      <t xml:space="preserve">n / </t>
    </r>
    <r>
      <rPr>
        <sz val="10"/>
        <color theme="0" tint="-0.499984740745262"/>
        <rFont val="Symbol"/>
        <family val="1"/>
        <charset val="2"/>
      </rPr>
      <t>D</t>
    </r>
    <r>
      <rPr>
        <sz val="10"/>
        <color theme="0" tint="-0.499984740745262"/>
        <rFont val="Arial"/>
        <family val="2"/>
      </rPr>
      <t>n-1</t>
    </r>
  </si>
  <si>
    <t>B-</t>
  </si>
  <si>
    <t>(B- vs. B+) / 2</t>
  </si>
  <si>
    <t>Cd 01/01/2010</t>
  </si>
  <si>
    <t>Non investment grade.</t>
  </si>
  <si>
    <t>Cd 31/12/2010</t>
  </si>
  <si>
    <t>Cd 30/12/2011</t>
  </si>
  <si>
    <t>Cd 28/12/2012</t>
  </si>
  <si>
    <t xml:space="preserve">N/a: rough estimates for (highly) speculative bonds. </t>
  </si>
  <si>
    <r>
      <rPr>
        <sz val="10"/>
        <color theme="0" tint="-0.249977111117893"/>
        <rFont val="Symbol"/>
        <family val="1"/>
        <charset val="2"/>
      </rPr>
      <t>D</t>
    </r>
    <r>
      <rPr>
        <sz val="10"/>
        <color theme="0" tint="-0.249977111117893"/>
        <rFont val="Arial"/>
        <family val="2"/>
      </rPr>
      <t xml:space="preserve"> between notches</t>
    </r>
  </si>
  <si>
    <r>
      <rPr>
        <sz val="10"/>
        <color theme="0" tint="-0.249977111117893"/>
        <rFont val="Symbol"/>
        <family val="1"/>
        <charset val="2"/>
      </rPr>
      <t>D</t>
    </r>
    <r>
      <rPr>
        <sz val="10"/>
        <color theme="0" tint="-0.249977111117893"/>
        <rFont val="Arial"/>
        <family val="2"/>
      </rPr>
      <t xml:space="preserve">n / </t>
    </r>
    <r>
      <rPr>
        <sz val="10"/>
        <color theme="0" tint="-0.249977111117893"/>
        <rFont val="Symbol"/>
        <family val="1"/>
        <charset val="2"/>
      </rPr>
      <t>D</t>
    </r>
    <r>
      <rPr>
        <sz val="10"/>
        <color theme="0" tint="-0.249977111117893"/>
        <rFont val="Arial"/>
        <family val="2"/>
      </rPr>
      <t>n-1</t>
    </r>
  </si>
  <si>
    <t>(Telenet or other stakeholders may provide more</t>
  </si>
  <si>
    <t>accurate estimates - at constant maturity.)</t>
  </si>
  <si>
    <t>Bloom Yiels Live</t>
  </si>
  <si>
    <t>C9013Y Index</t>
  </si>
  <si>
    <t>C9015Y Index</t>
  </si>
  <si>
    <t>C9018Y Index</t>
  </si>
  <si>
    <t>C90110Y Index</t>
  </si>
  <si>
    <t>C90115Y Index</t>
  </si>
  <si>
    <t>BEL20 Index</t>
  </si>
  <si>
    <t>C91310Y Index</t>
  </si>
  <si>
    <t>AEX Index</t>
  </si>
  <si>
    <t>C91610Y Index</t>
  </si>
  <si>
    <t>F91610Y Index</t>
  </si>
  <si>
    <t>CAC Index</t>
  </si>
  <si>
    <t>E300 index</t>
  </si>
  <si>
    <t>MSDLWI index</t>
  </si>
  <si>
    <t>SPX index</t>
  </si>
  <si>
    <t>VOLATILITY_90D</t>
  </si>
  <si>
    <t>Belgium STRIP Volatility 90D</t>
  </si>
  <si>
    <t>Bloom Volatility Live</t>
  </si>
  <si>
    <t>In euro (daily)</t>
  </si>
  <si>
    <t>BEL20 Volatility 90D</t>
  </si>
  <si>
    <t>German STRIP V. 90D</t>
  </si>
  <si>
    <t>Dutch STRIP V. 90D</t>
  </si>
  <si>
    <t>German ZERO V. 90D</t>
  </si>
  <si>
    <t>Dutch ZERO V. 90D</t>
  </si>
  <si>
    <t>French STRIP V. 90D</t>
  </si>
  <si>
    <t>French ZERO V. 90D</t>
  </si>
  <si>
    <t>AEX Volatility 90D</t>
  </si>
  <si>
    <t>CAC40 Volatility 90D</t>
  </si>
  <si>
    <t>S&amp;P500 Volatility 90D</t>
  </si>
  <si>
    <t>E300 Volatility 90D</t>
  </si>
  <si>
    <t>MSCI Global V. 90D</t>
  </si>
  <si>
    <t>CRP</t>
  </si>
  <si>
    <t>Belgium</t>
  </si>
  <si>
    <t>Relative Volatility</t>
  </si>
  <si>
    <t>Implied ERP</t>
  </si>
  <si>
    <t>Between 2.2%-2.9%, around 2.5% on average for the last 4 months.</t>
  </si>
  <si>
    <t>Source: Bloomberg, 26 Sept 2013.</t>
  </si>
  <si>
    <t>(A rated) Belgacom 2023</t>
  </si>
  <si>
    <t>10Y Euro Industrial A average yield for the same period :</t>
  </si>
  <si>
    <t>Avg. maturity:</t>
  </si>
  <si>
    <t>Real risk-free rate determinations by British regulators</t>
  </si>
  <si>
    <t xml:space="preserve">i.e around 5Y from today. </t>
  </si>
  <si>
    <r>
      <rPr>
        <b/>
        <sz val="10"/>
        <rFont val="Symbol"/>
        <family val="1"/>
        <charset val="2"/>
      </rPr>
      <t>s</t>
    </r>
    <r>
      <rPr>
        <b/>
        <vertAlign val="superscript"/>
        <sz val="10"/>
        <rFont val="Arial"/>
        <family val="2"/>
      </rPr>
      <t>2</t>
    </r>
    <r>
      <rPr>
        <b/>
        <sz val="10"/>
        <rFont val="Arial"/>
        <family val="2"/>
      </rPr>
      <t>/2</t>
    </r>
  </si>
  <si>
    <r>
      <rPr>
        <b/>
        <sz val="10"/>
        <color theme="0"/>
        <rFont val="Symbol"/>
        <family val="1"/>
        <charset val="2"/>
      </rPr>
      <t>s</t>
    </r>
    <r>
      <rPr>
        <b/>
        <vertAlign val="superscript"/>
        <sz val="10"/>
        <color theme="0"/>
        <rFont val="Arial"/>
        <family val="2"/>
      </rPr>
      <t>2</t>
    </r>
    <r>
      <rPr>
        <b/>
        <sz val="10"/>
        <color theme="0"/>
        <rFont val="Arial"/>
        <family val="2"/>
      </rPr>
      <t>/2</t>
    </r>
  </si>
  <si>
    <t>E300</t>
  </si>
  <si>
    <t>Europe</t>
  </si>
  <si>
    <t>World</t>
  </si>
  <si>
    <t>US</t>
  </si>
  <si>
    <t>BEL20</t>
  </si>
  <si>
    <t>MSCI Global</t>
  </si>
  <si>
    <t>S&amp;P500</t>
  </si>
  <si>
    <t>Netherlands</t>
  </si>
  <si>
    <t>AEX</t>
  </si>
  <si>
    <t>CAC40</t>
  </si>
  <si>
    <t>Source: Dimson, Marsh &amp; Staunton (DMS), Crédit Suisse 2012</t>
  </si>
  <si>
    <t>Damodaran, Ibbotson but just for the US.)</t>
  </si>
  <si>
    <r>
      <t xml:space="preserve">= Annualized premium </t>
    </r>
    <r>
      <rPr>
        <sz val="10"/>
        <rFont val="Symbol"/>
        <family val="1"/>
        <charset val="2"/>
      </rPr>
      <t>®</t>
    </r>
  </si>
  <si>
    <t>World ERP lower than the weighted average of individual ERP : advantage of diversification.</t>
  </si>
  <si>
    <t>Damodaran</t>
  </si>
  <si>
    <t xml:space="preserve">Last </t>
  </si>
  <si>
    <t>Associés en Finance for Europe</t>
  </si>
  <si>
    <t>Start of month</t>
  </si>
  <si>
    <t>CF (Trailing 12 month)</t>
  </si>
  <si>
    <t>ERP (T12m)</t>
  </si>
  <si>
    <t>ERP (Smoothed)</t>
  </si>
  <si>
    <t>Notes</t>
  </si>
  <si>
    <t>Normalized Cash flow = Average CF yield over last 10 years * Index level at start of quarter</t>
  </si>
  <si>
    <t>Adjusted cash flows and expected growth rate</t>
  </si>
  <si>
    <t>Adjusted cash flows</t>
  </si>
  <si>
    <t>Adjusted growth rate &amp; cash flows</t>
  </si>
  <si>
    <t>S&amp;P 500</t>
  </si>
  <si>
    <t>T.Bond Rate</t>
  </si>
  <si>
    <t>CF on S&amp;P 500</t>
  </si>
  <si>
    <t>Expected growth rate</t>
  </si>
  <si>
    <t>ERP (T12m) Moy. 3 ans</t>
  </si>
  <si>
    <t>Damodaran for the US</t>
  </si>
  <si>
    <t>ERP decreasing since summer 2012</t>
  </si>
  <si>
    <t>DMS 2011 showing arithmetic means, in addition to geometric means</t>
  </si>
  <si>
    <t>Average</t>
  </si>
  <si>
    <t>Median</t>
  </si>
  <si>
    <t>(For alternative volatlity</t>
  </si>
  <si>
    <t>calculations)</t>
  </si>
  <si>
    <t>marpij associés</t>
  </si>
  <si>
    <t>71, Faubourg St Antoine</t>
  </si>
  <si>
    <t xml:space="preserve">F-75011 Paris </t>
  </si>
  <si>
    <t>Bloom Volatilities</t>
  </si>
  <si>
    <t>(Bloom Yields)</t>
  </si>
  <si>
    <t>Data extracted from Bloomberg for government and corporate yields.</t>
  </si>
  <si>
    <t>Local</t>
  </si>
  <si>
    <t xml:space="preserve">World </t>
  </si>
  <si>
    <t>Historical ERP</t>
  </si>
  <si>
    <t>German</t>
  </si>
  <si>
    <t>Low: 5%, high : 6%. No other indications.</t>
  </si>
  <si>
    <t>9-10Y</t>
  </si>
  <si>
    <t>5Y &amp; 10Y</t>
  </si>
  <si>
    <t>Portugal Anacom</t>
  </si>
  <si>
    <t>France Arcep</t>
  </si>
  <si>
    <t>10y</t>
  </si>
  <si>
    <t>3y</t>
  </si>
  <si>
    <t>1y</t>
  </si>
  <si>
    <t xml:space="preserve">WACC validity </t>
  </si>
  <si>
    <t>2y</t>
  </si>
  <si>
    <t>5y</t>
  </si>
  <si>
    <t>5y &amp; 10y</t>
  </si>
  <si>
    <t>7y</t>
  </si>
  <si>
    <t>Other information n/a</t>
  </si>
  <si>
    <t>Finland Ficora</t>
  </si>
  <si>
    <t>P</t>
  </si>
  <si>
    <t>(UK)</t>
  </si>
  <si>
    <t>DE</t>
  </si>
  <si>
    <t>BE</t>
  </si>
  <si>
    <t>DK</t>
  </si>
  <si>
    <t>ES</t>
  </si>
  <si>
    <t>FI</t>
  </si>
  <si>
    <t>FR</t>
  </si>
  <si>
    <t>IT</t>
  </si>
  <si>
    <t>NO</t>
  </si>
  <si>
    <t>NL (Brattle)</t>
  </si>
  <si>
    <t>NL (Nera)</t>
  </si>
  <si>
    <t>PT</t>
  </si>
  <si>
    <t>UK</t>
  </si>
  <si>
    <t>SE</t>
  </si>
  <si>
    <t>16m</t>
  </si>
  <si>
    <t>1-2y</t>
  </si>
  <si>
    <t>(Not found)</t>
  </si>
  <si>
    <t>(Not translated)</t>
  </si>
  <si>
    <t>Ireland Comreg</t>
  </si>
  <si>
    <t>Historic Italian ERP from DMS 2007 (probably GM).</t>
  </si>
  <si>
    <t>Remark</t>
  </si>
  <si>
    <t>3Y, 5Y &amp; 10Y</t>
  </si>
  <si>
    <t>Global ERP, mainly from DMS' AM.</t>
  </si>
  <si>
    <t>4y</t>
  </si>
  <si>
    <t>IE</t>
  </si>
  <si>
    <t>Comparison of European Telecom Regulators' determined ERP</t>
  </si>
  <si>
    <t>Belgium BIPT (Marpij)</t>
  </si>
  <si>
    <t>Greece EETT</t>
  </si>
  <si>
    <t>Italy Agcom</t>
  </si>
  <si>
    <t>Norway NPT</t>
  </si>
  <si>
    <t>Netherlands ACM (Brattle)</t>
  </si>
  <si>
    <t>Netherlands ACM (Nera)</t>
  </si>
  <si>
    <t xml:space="preserve">UK Ofcom </t>
  </si>
  <si>
    <t>Sweden PTS</t>
  </si>
  <si>
    <t>Switzerland ComCom</t>
  </si>
  <si>
    <r>
      <rPr>
        <sz val="10"/>
        <rFont val="Wingdings 2"/>
        <family val="1"/>
        <charset val="2"/>
      </rPr>
      <t>P</t>
    </r>
    <r>
      <rPr>
        <sz val="9"/>
        <rFont val="Arial"/>
        <family val="2"/>
      </rPr>
      <t xml:space="preserve"> </t>
    </r>
    <r>
      <rPr>
        <sz val="10"/>
        <rFont val="Arial"/>
        <family val="2"/>
      </rPr>
      <t>6.1</t>
    </r>
  </si>
  <si>
    <r>
      <rPr>
        <sz val="10"/>
        <rFont val="Wingdings 2"/>
        <family val="1"/>
        <charset val="2"/>
      </rPr>
      <t>P</t>
    </r>
    <r>
      <rPr>
        <sz val="10"/>
        <rFont val="Arial"/>
        <family val="2"/>
      </rPr>
      <t xml:space="preserve"> 5</t>
    </r>
  </si>
  <si>
    <r>
      <rPr>
        <sz val="10"/>
        <rFont val="Wingdings 2"/>
        <family val="1"/>
        <charset val="2"/>
      </rPr>
      <t>P</t>
    </r>
    <r>
      <rPr>
        <sz val="10"/>
        <rFont val="Arial"/>
        <family val="2"/>
      </rPr>
      <t xml:space="preserve"> 5.0</t>
    </r>
  </si>
  <si>
    <r>
      <rPr>
        <sz val="10"/>
        <rFont val="Wingdings 2"/>
        <family val="1"/>
        <charset val="2"/>
      </rPr>
      <t>P</t>
    </r>
    <r>
      <rPr>
        <i/>
        <sz val="10"/>
        <rFont val="Arial"/>
        <family val="2"/>
      </rPr>
      <t xml:space="preserve"> 5.0 (Eurozone)</t>
    </r>
  </si>
  <si>
    <r>
      <rPr>
        <sz val="10"/>
        <rFont val="Wingdings 2"/>
        <family val="1"/>
        <charset val="2"/>
      </rPr>
      <t>P</t>
    </r>
    <r>
      <rPr>
        <i/>
        <sz val="10"/>
        <rFont val="Arial"/>
        <family val="2"/>
      </rPr>
      <t xml:space="preserve"> 5.2 (Eurozone)</t>
    </r>
  </si>
  <si>
    <r>
      <rPr>
        <sz val="10"/>
        <rFont val="Wingdings 2"/>
        <family val="1"/>
        <charset val="2"/>
      </rPr>
      <t>P</t>
    </r>
    <r>
      <rPr>
        <i/>
        <sz val="10"/>
        <rFont val="Arial"/>
        <family val="2"/>
      </rPr>
      <t xml:space="preserve"> Limited mix</t>
    </r>
  </si>
  <si>
    <t>Belgium BIPT</t>
  </si>
  <si>
    <t>Spain CMT</t>
  </si>
  <si>
    <t>UK Ofcom</t>
  </si>
  <si>
    <t>Nominal :</t>
  </si>
  <si>
    <t>Real :</t>
  </si>
  <si>
    <t xml:space="preserve">Germany </t>
  </si>
  <si>
    <t>Norway</t>
  </si>
  <si>
    <t>regulatory period, sometimes for as long as the bond's</t>
  </si>
  <si>
    <t>Weight</t>
  </si>
  <si>
    <t>Survey ERP - Fernandez</t>
  </si>
  <si>
    <t>Survey ERP - Regulators</t>
  </si>
  <si>
    <t>Survey ERP - Academics</t>
  </si>
  <si>
    <t>RM = Rf + ERP</t>
  </si>
  <si>
    <r>
      <t xml:space="preserve">Europe + US account for </t>
    </r>
    <r>
      <rPr>
        <sz val="10"/>
        <rFont val="Symbol"/>
        <family val="1"/>
        <charset val="2"/>
      </rPr>
      <t>»</t>
    </r>
  </si>
  <si>
    <t>Implied ERP Data</t>
  </si>
  <si>
    <t>Local (AAA)</t>
  </si>
  <si>
    <t>Local (AA+)</t>
  </si>
  <si>
    <t>Mid Local (AAA), German</t>
  </si>
  <si>
    <t xml:space="preserve">* Only the "safest" govt bond in the local currency for </t>
  </si>
  <si>
    <t>Germany BNetzA</t>
  </si>
  <si>
    <t>Marpij's opinion : local rate acceptable proxy up to AA+</t>
  </si>
  <si>
    <t>maturity. NPT, Ofcom in the past and other UK regulators,</t>
  </si>
  <si>
    <t>also consider very LT Rf in the manner of historic ERP.</t>
  </si>
  <si>
    <t>Mondial</t>
  </si>
  <si>
    <t>Belgacom</t>
  </si>
  <si>
    <t>Mobistar</t>
  </si>
  <si>
    <t>Telenet</t>
  </si>
  <si>
    <t>KPN</t>
  </si>
  <si>
    <t>Orange</t>
  </si>
  <si>
    <t>C</t>
  </si>
  <si>
    <t>D</t>
  </si>
  <si>
    <r>
      <rPr>
        <sz val="10"/>
        <rFont val="Arial"/>
        <family val="2"/>
      </rPr>
      <t xml:space="preserve">(2) </t>
    </r>
    <r>
      <rPr>
        <i/>
        <sz val="10"/>
        <rFont val="Arial"/>
        <family val="2"/>
      </rPr>
      <t>Mondial</t>
    </r>
  </si>
  <si>
    <r>
      <t xml:space="preserve">A) % Europe = (1) : only </t>
    </r>
    <r>
      <rPr>
        <i/>
        <sz val="10"/>
        <rFont val="Arial"/>
        <family val="2"/>
      </rPr>
      <t>Fonds regional</t>
    </r>
  </si>
  <si>
    <r>
      <t xml:space="preserve">D) % Europe = (1)+(3) : % World = only </t>
    </r>
    <r>
      <rPr>
        <i/>
        <sz val="10"/>
        <rFont val="Arial"/>
        <family val="2"/>
      </rPr>
      <t>Mondial</t>
    </r>
  </si>
  <si>
    <r>
      <t xml:space="preserve">And Europe </t>
    </r>
    <r>
      <rPr>
        <sz val="10"/>
        <rFont val="Symbol"/>
        <family val="1"/>
        <charset val="2"/>
      </rPr>
      <t>»</t>
    </r>
  </si>
  <si>
    <t>Since Nov 2001</t>
  </si>
  <si>
    <t>Bund Moy. 3 ans</t>
  </si>
  <si>
    <t>T.Bond Moy. 3 ans</t>
  </si>
  <si>
    <t>ERP =</t>
  </si>
  <si>
    <r>
      <t xml:space="preserve">Reference market with a weight for </t>
    </r>
    <r>
      <rPr>
        <b/>
        <sz val="10"/>
        <rFont val="Arial"/>
        <family val="2"/>
      </rPr>
      <t>European</t>
    </r>
    <r>
      <rPr>
        <sz val="10"/>
        <rFont val="Arial"/>
        <family val="2"/>
      </rPr>
      <t xml:space="preserve"> vs. World equities of :</t>
    </r>
  </si>
  <si>
    <t>Weight :</t>
  </si>
  <si>
    <t>B) % Europe = average of A &amp; D</t>
  </si>
  <si>
    <r>
      <rPr>
        <sz val="10"/>
        <rFont val="Symbol"/>
        <family val="1"/>
        <charset val="2"/>
      </rPr>
      <t>¬</t>
    </r>
    <r>
      <rPr>
        <i/>
        <sz val="9"/>
        <rFont val="Arial"/>
        <family val="2"/>
      </rPr>
      <t xml:space="preserve"> </t>
    </r>
    <r>
      <rPr>
        <sz val="10"/>
        <rFont val="Arial"/>
        <family val="2"/>
      </rPr>
      <t>Maturity. In i</t>
    </r>
    <r>
      <rPr>
        <i/>
        <sz val="10"/>
        <rFont val="Arial"/>
        <family val="2"/>
      </rPr>
      <t>talics:</t>
    </r>
    <r>
      <rPr>
        <sz val="10"/>
        <rFont val="Arial"/>
        <family val="2"/>
      </rPr>
      <t xml:space="preserve"> (additional) interpolation</t>
    </r>
  </si>
  <si>
    <t>Fernandez' remarks</t>
  </si>
  <si>
    <t>¯</t>
  </si>
  <si>
    <t>(Note the negative premia if we were to consider average returns for only the last decade or 30 years.)</t>
  </si>
  <si>
    <t>annualized real return to an American who held</t>
  </si>
  <si>
    <t>US stocks from 1900 to 2011 was 6.2%, and to</t>
  </si>
  <si>
    <t>a British investor who held UK equities it was</t>
  </si>
  <si>
    <t>5.12%. If, instead, an American buys UK equities</t>
  </si>
  <si>
    <t>and a British investor buys US stocks, both now</t>
  </si>
  <si>
    <t>have two exposures to foreign equities and foreign</t>
  </si>
  <si>
    <t>currency.</t>
  </si>
  <si>
    <t>Instead of comparing domestic returns, we can</t>
  </si>
  <si>
    <t>convert to a common reference currency. For</t>
  </si>
  <si>
    <t>example, switching from real local-currency to real</t>
  </si>
  <si>
    <t>USD returns just involves (geometric) addition of</t>
  </si>
  <si>
    <t>the real exchange rate change. Nominal and real</t>
  </si>
  <si>
    <t>exchange rate changes are listed in the Credit</t>
  </si>
  <si>
    <t>Suisse Global Investment Returns Sourcebook for</t>
  </si>
  <si>
    <t>recent and longer term periods.</t>
  </si>
  <si>
    <t>In the Country Profiles, we report the real re-</t>
  </si>
  <si>
    <t>turns to domestic investors. For example, the</t>
  </si>
  <si>
    <t>These indexes represent the long-run returns on a</t>
  </si>
  <si>
    <t>globally diversified portfolio from the perspective of an</t>
  </si>
  <si>
    <t>investor in a given country. The charts opposite show</t>
  </si>
  <si>
    <t>are expressed in US dollars; real returns are measured</t>
  </si>
  <si>
    <t>relative to US inflation; and the equity premium versus</t>
  </si>
  <si>
    <t>bills is measured relative to US treasury bills.</t>
  </si>
  <si>
    <t>index can be designated in any desired common</t>
  </si>
  <si>
    <t>currency. For consistency, the figures opposite are in</t>
  </si>
  <si>
    <t>US dollars from the perspective of a US international</t>
  </si>
  <si>
    <t>investor.</t>
  </si>
  <si>
    <t>World :</t>
  </si>
  <si>
    <t>Europe :</t>
  </si>
  <si>
    <t>Others (p.21) :</t>
  </si>
  <si>
    <t>Local versus dollar-based investors (p.22)</t>
  </si>
  <si>
    <t xml:space="preserve">From the perspective of a US citizen investing in the </t>
  </si>
  <si>
    <t>other 18 Yearbook countries :</t>
  </si>
  <si>
    <t>only modestly to the total risk of foreign investment.</t>
  </si>
  <si>
    <t>In the short run, of course, the natural builtin</t>
  </si>
  <si>
    <t>hedge can fail just when you need it most.</t>
  </si>
  <si>
    <t>Hedging currency exposure</t>
  </si>
  <si>
    <t>currencies and countries, the mean return advantage</t>
  </si>
  <si>
    <t>to hedging both equities and bonds was zero,</t>
  </si>
  <si>
    <t>(…) Averaged over all reference</t>
  </si>
  <si>
    <t>While currency risk is mitigated by its low correlation</t>
  </si>
  <si>
    <t>with real asset returns, it still adds to overall</t>
  </si>
  <si>
    <t>risk, with a higher proportionate increase for</t>
  </si>
  <si>
    <t>bonds than equities. If hedging reduces risk without</t>
  </si>
  <si>
    <t>harming returns, this would be a “free lunch.”</t>
  </si>
  <si>
    <t>both over 1900-2011 and 1972-2011.</t>
  </si>
  <si>
    <t>There is compelling evidence that, over the long</t>
  </si>
  <si>
    <t>haul, currencies reflect relative inflation rates. For</t>
  </si>
  <si>
    <t>long-term investors who are concerned about the</t>
  </si>
  <si>
    <t>purchasing power of their investments, this is motivation</t>
  </si>
  <si>
    <t>enough to regard the currency exposure of</t>
  </si>
  <si>
    <t>foreign equities as a valuable benefit.</t>
  </si>
  <si>
    <t>It follows that currency risk should not deter investors</t>
  </si>
  <si>
    <t>from diversifying internationally: the benefits</t>
  </si>
  <si>
    <t>outweigh the attendant currency risk. Furthermore,</t>
  </si>
  <si>
    <t>for global equity and bond investors,</t>
  </si>
  <si>
    <t>currency risk has less impact than might be expected.</t>
  </si>
  <si>
    <t>While currencies are volatile when looked</t>
  </si>
  <si>
    <t>at in isolation, currency risk is mitigated by its low,</t>
  </si>
  <si>
    <t>and slightly negative, correlation with asset returns.</t>
  </si>
  <si>
    <t>Conclusions (p.27)</t>
  </si>
  <si>
    <t>CSFB/DMS currency analyses</t>
  </si>
  <si>
    <t>(…) Thus over the long run, currency risk has added</t>
  </si>
  <si>
    <t>Extensive additional information is available in the Credit</t>
  </si>
  <si>
    <t>Suisse Global Investment Returns Sourcebook 2012.</t>
  </si>
  <si>
    <t>This 200-page reference book, which is available</t>
  </si>
  <si>
    <t>through London Business School, also contains</t>
  </si>
  <si>
    <t>bibliographic information on the data sources for each</t>
  </si>
  <si>
    <t>country. The underlying data are available through</t>
  </si>
  <si>
    <t>Morningstar Inc.</t>
  </si>
  <si>
    <t>Marpij :</t>
  </si>
  <si>
    <t>Currency issue not addressed by regulators when</t>
  </si>
  <si>
    <t>using foreign (US) sources, at least in Europe.</t>
  </si>
  <si>
    <t>Not sure what to make of the opposite excerpts.</t>
  </si>
  <si>
    <t>It seems ok to use DMS' European &amp; World ERPs</t>
  </si>
  <si>
    <t>as indicated, even though they are inferred in USD</t>
  </si>
  <si>
    <t>for a US investor, then possibly adjust through PPP ?</t>
  </si>
  <si>
    <t>R2 = (1+R1).(1+i2)/(1+i1)-1</t>
  </si>
  <si>
    <t>(from the Fischer equation)</t>
  </si>
  <si>
    <t xml:space="preserve">While this equation may be approximated by the arithmetic </t>
  </si>
  <si>
    <t xml:space="preserve">addition R2 = R1+(i2-i1), it actually slightly amplifies the </t>
  </si>
  <si>
    <t xml:space="preserve">historical risk premium will climb (drop) to reflect past returns. Implied premiums will </t>
  </si>
  <si>
    <t xml:space="preserve">tend to move in the opposite direction, since higher (lower) stock prices generally </t>
  </si>
  <si>
    <t xml:space="preserve">translate into lower (higher) premiums. In 1999, for instance, after the technology </t>
  </si>
  <si>
    <t xml:space="preserve">induced stock price boom of the 1990s, the implied premium was 2% but the historical </t>
  </si>
  <si>
    <t>So, which one to choose?</t>
  </si>
  <si>
    <t>risk premium was almost 6%.</t>
  </si>
  <si>
    <t xml:space="preserve">When stock prices enter an extended phase of upward (downward) movement, the </t>
  </si>
  <si>
    <t xml:space="preserve">historical norm and that the [very long] time period that you are using is the right </t>
  </si>
  <si>
    <t xml:space="preserve">correct in the aggregate (but makes mistakes on individual stocks). </t>
  </si>
  <si>
    <t>correct on average but not necessarily at a point in time.”</t>
  </si>
  <si>
    <t>Damodaran :</t>
  </si>
  <si>
    <t>inflation spread. But this should apply to R=Rf+ERP, not</t>
  </si>
  <si>
    <t>the spread ERP…</t>
  </si>
  <si>
    <t>See below § ERP weights</t>
  </si>
  <si>
    <t xml:space="preserve">ERP determinations by UK regulators </t>
  </si>
  <si>
    <t>Source: Regulatory determinations and Oxera analysis.</t>
  </si>
  <si>
    <t>Inflation</t>
  </si>
  <si>
    <t>Not used. Beside, we would be more concerned by currency</t>
  </si>
  <si>
    <t xml:space="preserve">Local (3-stage) implied ERPs </t>
  </si>
  <si>
    <t xml:space="preserve">calculated by Bloomberg (for </t>
  </si>
  <si>
    <t xml:space="preserve">WACC estimates), but historical </t>
  </si>
  <si>
    <t>dataseries not found.</t>
  </si>
  <si>
    <t>issues for this type of short run ERP, here in USD.</t>
  </si>
  <si>
    <t>Date (AF only)</t>
  </si>
  <si>
    <t>Spread with T-bond in € :</t>
  </si>
  <si>
    <t>the returns for a US global investor. The World indexes</t>
  </si>
  <si>
    <t>As with the World index, this European</t>
  </si>
  <si>
    <t>Relative size of World markets, end-2011</t>
  </si>
  <si>
    <t>(Relative size of World markets, end-1899)</t>
  </si>
  <si>
    <t>In our view, a substantial variation in Rf is more acceptable when the ERP is also allowed to do the same (usually in the opposite direction).</t>
  </si>
  <si>
    <t>Year</t>
  </si>
  <si>
    <t>Earnings Yield</t>
  </si>
  <si>
    <t>Dividend Yield</t>
  </si>
  <si>
    <t>Earnings</t>
  </si>
  <si>
    <t>Dividends</t>
  </si>
  <si>
    <t>Change in Earnings</t>
  </si>
  <si>
    <t>Change in Dividends</t>
  </si>
  <si>
    <t>T.Bill Rate</t>
  </si>
  <si>
    <t>Bond-Bill</t>
  </si>
  <si>
    <t>Smoothed Growth</t>
  </si>
  <si>
    <t>Implied Premium (DDM)</t>
  </si>
  <si>
    <t>Analyst Growth Estimate</t>
  </si>
  <si>
    <t>Implied Premium (FCFE)</t>
  </si>
  <si>
    <t>Damodaran for the US (yearly)</t>
  </si>
  <si>
    <t>BIPT 2010 ERP</t>
  </si>
  <si>
    <t>WEIGHTED ERP</t>
  </si>
  <si>
    <r>
      <rPr>
        <sz val="10"/>
        <rFont val="Wingdings 3"/>
        <family val="1"/>
        <charset val="2"/>
      </rPr>
      <t>9</t>
    </r>
    <r>
      <rPr>
        <sz val="10"/>
        <rFont val="Arial"/>
        <family val="2"/>
      </rPr>
      <t xml:space="preserve"> Marpij : </t>
    </r>
  </si>
  <si>
    <t>Resulting %LT is a new input for Rf (&amp; Cd by rating) in order to improve the coherence between estimations for general (not business specific) parameters.</t>
  </si>
  <si>
    <t>Complementary comments BIPT 2013</t>
  </si>
  <si>
    <r>
      <rPr>
        <sz val="10"/>
        <color theme="0" tint="-0.499984740745262"/>
        <rFont val="Symbol"/>
        <family val="1"/>
        <charset val="2"/>
      </rPr>
      <t>D</t>
    </r>
    <r>
      <rPr>
        <sz val="10"/>
        <color theme="0" tint="-0.499984740745262"/>
        <rFont val="Arial"/>
        <family val="2"/>
      </rPr>
      <t xml:space="preserve"> BIPT 2010 (with data cuts)</t>
    </r>
  </si>
  <si>
    <r>
      <rPr>
        <b/>
        <sz val="10"/>
        <rFont val="Arial"/>
        <family val="2"/>
      </rPr>
      <t>"Risk-free" asset :</t>
    </r>
    <r>
      <rPr>
        <sz val="10"/>
        <rFont val="Arial"/>
        <family val="2"/>
      </rPr>
      <t xml:space="preserve"> mainly local govt bonds</t>
    </r>
  </si>
  <si>
    <t>Marpij's opinion : maturities matching regulatory periods</t>
  </si>
  <si>
    <r>
      <rPr>
        <b/>
        <sz val="10"/>
        <rFont val="Arial"/>
        <family val="2"/>
      </rPr>
      <t>Average (for Rf) :</t>
    </r>
    <r>
      <rPr>
        <sz val="10"/>
        <rFont val="Arial"/>
        <family val="2"/>
      </rPr>
      <t xml:space="preserve"> equal or beyond the duration of the </t>
    </r>
  </si>
  <si>
    <t>* With a (mix of) slightly "safer" govt bonds for NL &amp; PT.</t>
  </si>
  <si>
    <t>ERP implied by current market prices &amp;</t>
  </si>
  <si>
    <t xml:space="preserve">growth forecasts : fall in bull markets and </t>
  </si>
  <si>
    <t>rise in bear markets, while historical ERPs</t>
  </si>
  <si>
    <t xml:space="preserve">In spite of this, we estimate that these respondents (professors, companies and funds managers) are likely to less rely on LT ERPs than regulators. </t>
  </si>
  <si>
    <r>
      <rPr>
        <b/>
        <sz val="10"/>
        <rFont val="Symbol"/>
        <family val="1"/>
        <charset val="2"/>
      </rPr>
      <t>D</t>
    </r>
    <r>
      <rPr>
        <b/>
        <sz val="9"/>
        <rFont val="Arial"/>
        <family val="2"/>
      </rPr>
      <t xml:space="preserve"> </t>
    </r>
    <r>
      <rPr>
        <b/>
        <sz val="10"/>
        <rFont val="Arial"/>
        <family val="2"/>
      </rPr>
      <t>2010</t>
    </r>
  </si>
  <si>
    <t>and to a lesser extent Ofcom &amp; Norway's NPT.</t>
  </si>
  <si>
    <r>
      <rPr>
        <b/>
        <sz val="10"/>
        <rFont val="Arial"/>
        <family val="2"/>
      </rPr>
      <t>Maturity :</t>
    </r>
    <r>
      <rPr>
        <sz val="10"/>
        <rFont val="Arial"/>
        <family val="2"/>
      </rPr>
      <t xml:space="preserve"> 10Y except Nera for ACM (regulatory period),</t>
    </r>
  </si>
  <si>
    <t xml:space="preserve">Financial as well as mainstream media abound about these distortions : </t>
  </si>
  <si>
    <t>Outright Monetary Transactions (public debts), etc.</t>
  </si>
  <si>
    <t>Vs. around</t>
  </si>
  <si>
    <t>Discarded Approaches</t>
  </si>
  <si>
    <t>Europe : returns and risk of major asset classes since 1900</t>
  </si>
  <si>
    <t xml:space="preserve">New </t>
  </si>
  <si>
    <t>LT premium/discount</t>
  </si>
  <si>
    <t>Belgacom's debt distribution</t>
  </si>
  <si>
    <t>RISK FREE RATE Rf</t>
  </si>
  <si>
    <t>COUNTRY RISK PREMIUM</t>
  </si>
  <si>
    <t>Nom. adj. to current inflat. :</t>
  </si>
  <si>
    <r>
      <t>(</t>
    </r>
    <r>
      <rPr>
        <sz val="10"/>
        <rFont val="Symbol"/>
        <family val="1"/>
        <charset val="2"/>
      </rPr>
      <t>s</t>
    </r>
    <r>
      <rPr>
        <sz val="10"/>
        <rFont val="Arial"/>
        <family val="2"/>
      </rPr>
      <t xml:space="preserve"> for US equities :</t>
    </r>
  </si>
  <si>
    <t xml:space="preserve"> 20.2%. Cf. historical ERP)</t>
  </si>
  <si>
    <r>
      <t xml:space="preserve">Nominal adjusted to current inflation </t>
    </r>
    <r>
      <rPr>
        <sz val="10"/>
        <rFont val="Symbol"/>
        <family val="1"/>
        <charset val="2"/>
      </rPr>
      <t>»</t>
    </r>
  </si>
  <si>
    <t>NL (AAA)</t>
  </si>
  <si>
    <t xml:space="preserve">FR (AA+) </t>
  </si>
  <si>
    <t>For a standard 10Y maturity :</t>
  </si>
  <si>
    <t xml:space="preserve">Weight : </t>
  </si>
  <si>
    <t xml:space="preserve"> ¯</t>
  </si>
  <si>
    <t>Country risk premium (10Y) :</t>
  </si>
  <si>
    <r>
      <t xml:space="preserve">% LT (historical ERP ) </t>
    </r>
    <r>
      <rPr>
        <b/>
        <sz val="10"/>
        <rFont val="Symbol"/>
        <family val="1"/>
        <charset val="2"/>
      </rPr>
      <t>»</t>
    </r>
  </si>
  <si>
    <t>French BE</t>
  </si>
  <si>
    <t>so the Sourcebook will not help alleviate your concerns</t>
  </si>
  <si>
    <t>The premia for our regional indexes in the Sourcebook use the US$ as a common currency, just as in the Yearbook –</t>
  </si>
  <si>
    <t>How would I somehow adjust this in euro?</t>
  </si>
  <si>
    <t xml:space="preserve">about the LT real return for European govt bonds. It stands at 0.9% for 1900-2012, thus in USD for a US investor. </t>
  </si>
  <si>
    <t>In Yearbook 2012, it is written :</t>
  </si>
  <si>
    <t>Instead of comparing domestic returns, we can convert to a common reference currency. For example, switching from</t>
  </si>
  <si>
    <t>real local-currency to real USD returns just involves (geometric) addition of the real exchange rate change. Nominal and</t>
  </si>
  <si>
    <t xml:space="preserve">exchange rate changes are listed in the Credit Suisse Global Investment Returns Sourcebook for recent and longer </t>
  </si>
  <si>
    <t>term periods.</t>
  </si>
  <si>
    <t>I really can't adjust your European or global ERP and bonds real returns in euros from Sourcebook data?</t>
  </si>
  <si>
    <t>Marpij 28/10 :</t>
  </si>
  <si>
    <t>for cross-checking.)</t>
  </si>
  <si>
    <t>(Collect Bloomberg's ERP Eurozone &amp; US</t>
  </si>
  <si>
    <t xml:space="preserve">No Data Cut </t>
  </si>
  <si>
    <t xml:space="preserve">Regulatory Precedent </t>
  </si>
  <si>
    <t>Cd - Last (20/09/2013)</t>
  </si>
  <si>
    <t>(N/a below BB)</t>
  </si>
  <si>
    <t>d - Last (20/09/2013)</t>
  </si>
  <si>
    <t xml:space="preserve">Key ratings for Belgian </t>
  </si>
  <si>
    <t>(generic) SPs</t>
  </si>
  <si>
    <r>
      <t xml:space="preserve">both in the Eurozone and the US.  </t>
    </r>
    <r>
      <rPr>
        <sz val="10"/>
        <rFont val="Symbol"/>
        <family val="1"/>
        <charset val="2"/>
      </rPr>
      <t>®</t>
    </r>
  </si>
  <si>
    <t>Eurozone *</t>
  </si>
  <si>
    <r>
      <rPr>
        <sz val="10"/>
        <rFont val="Symbol"/>
        <family val="1"/>
        <charset val="2"/>
      </rPr>
      <t>®</t>
    </r>
    <r>
      <rPr>
        <sz val="9"/>
        <rFont val="Arial"/>
        <family val="2"/>
      </rPr>
      <t xml:space="preserve"> </t>
    </r>
    <r>
      <rPr>
        <sz val="10"/>
        <rFont val="Arial"/>
        <family val="2"/>
      </rPr>
      <t>ERP1 (E) =</t>
    </r>
  </si>
  <si>
    <r>
      <t xml:space="preserve">R = </t>
    </r>
    <r>
      <rPr>
        <sz val="10"/>
        <rFont val="Symbol"/>
        <family val="1"/>
        <charset val="2"/>
      </rPr>
      <t>s</t>
    </r>
    <r>
      <rPr>
        <sz val="10"/>
        <rFont val="Arial"/>
        <family val="2"/>
      </rPr>
      <t xml:space="preserve">(E,e) / </t>
    </r>
    <r>
      <rPr>
        <sz val="10"/>
        <rFont val="Symbol"/>
        <family val="1"/>
        <charset val="2"/>
      </rPr>
      <t>s</t>
    </r>
    <r>
      <rPr>
        <sz val="10"/>
        <rFont val="Arial"/>
        <family val="2"/>
      </rPr>
      <t xml:space="preserve">(E) / </t>
    </r>
    <r>
      <rPr>
        <sz val="10"/>
        <rFont val="Symbol"/>
        <family val="1"/>
        <charset val="2"/>
      </rPr>
      <t>s</t>
    </r>
    <r>
      <rPr>
        <sz val="10"/>
        <rFont val="Arial"/>
        <family val="2"/>
      </rPr>
      <t xml:space="preserve">(e) = β(E,e). </t>
    </r>
    <r>
      <rPr>
        <sz val="10"/>
        <rFont val="Symbol"/>
        <family val="1"/>
        <charset val="2"/>
      </rPr>
      <t>s</t>
    </r>
    <r>
      <rPr>
        <sz val="10"/>
        <rFont val="Arial"/>
        <family val="2"/>
      </rPr>
      <t xml:space="preserve">(e) / </t>
    </r>
    <r>
      <rPr>
        <sz val="10"/>
        <rFont val="Symbol"/>
        <family val="1"/>
        <charset val="2"/>
      </rPr>
      <t>s</t>
    </r>
    <r>
      <rPr>
        <sz val="10"/>
        <rFont val="Arial"/>
        <family val="2"/>
      </rPr>
      <t xml:space="preserve">(E), we obtain  ERP2/ERP1 = 1/R with 0&lt;R&lt;1. </t>
    </r>
  </si>
  <si>
    <r>
      <t xml:space="preserve">ERP (E) = ERP (e).RV(E/e) with RV(E/e) = </t>
    </r>
    <r>
      <rPr>
        <sz val="10"/>
        <rFont val="Symbol"/>
        <family val="1"/>
        <charset val="2"/>
      </rPr>
      <t>s</t>
    </r>
    <r>
      <rPr>
        <sz val="10"/>
        <rFont val="Arial"/>
        <family val="2"/>
      </rPr>
      <t>(E)/</t>
    </r>
    <r>
      <rPr>
        <sz val="10"/>
        <rFont val="Symbol"/>
        <family val="1"/>
        <charset val="2"/>
      </rPr>
      <t>s</t>
    </r>
    <r>
      <rPr>
        <sz val="10"/>
        <rFont val="Arial"/>
        <family val="2"/>
      </rPr>
      <t>(e). Given that the correlation coefficient is :</t>
    </r>
  </si>
  <si>
    <t>β (Europe vs. Eurozone) =</t>
  </si>
  <si>
    <r>
      <rPr>
        <sz val="10"/>
        <rFont val="Symbol"/>
        <family val="1"/>
        <charset val="2"/>
      </rPr>
      <t>®</t>
    </r>
    <r>
      <rPr>
        <sz val="9"/>
        <rFont val="Arial"/>
        <family val="2"/>
      </rPr>
      <t xml:space="preserve"> </t>
    </r>
    <r>
      <rPr>
        <sz val="10"/>
        <rFont val="Arial"/>
        <family val="2"/>
      </rPr>
      <t>ERP2 (E) =</t>
    </r>
  </si>
  <si>
    <t xml:space="preserve">But we would </t>
  </si>
  <si>
    <t>β (World vs. Eurozone) =</t>
  </si>
  <si>
    <t>World implied ERP not publicly available : research by global investment firms</t>
  </si>
  <si>
    <t>(in AF's thorough fashion for Europe) to clients only.</t>
  </si>
  <si>
    <t>Remark : ERP (World) / ERP (Europe) =</t>
  </si>
  <si>
    <t>Rf =</t>
  </si>
  <si>
    <t>Base ERP (before any CRP) :</t>
  </si>
  <si>
    <t>Updated estimate</t>
  </si>
  <si>
    <t>Telenet's debt distribution</t>
  </si>
  <si>
    <t>i.e around more than 7Y from today, and more than for Belgacom.</t>
  </si>
  <si>
    <t>(N/a for Mobistar.)</t>
  </si>
  <si>
    <t>Denmark ERST</t>
  </si>
  <si>
    <t>Rf</t>
  </si>
  <si>
    <t>Outputs</t>
  </si>
  <si>
    <t>4Y</t>
  </si>
  <si>
    <t>6Y</t>
  </si>
  <si>
    <t>7Y</t>
  </si>
  <si>
    <t>9Y</t>
  </si>
  <si>
    <t>11Y</t>
  </si>
  <si>
    <t>12Y</t>
  </si>
  <si>
    <t>13Y</t>
  </si>
  <si>
    <t>14Y</t>
  </si>
  <si>
    <t>Rnot</t>
  </si>
  <si>
    <t>Issuance fee</t>
  </si>
  <si>
    <t>Be that as it may, this would be equivalent to extending the averaging period for at least a few months.</t>
  </si>
  <si>
    <t>Until End 2009</t>
  </si>
  <si>
    <t>Note that, until end 2009, the previous averages was :</t>
  </si>
  <si>
    <t>We believe we have adopted here the right balance.</t>
  </si>
  <si>
    <t>LT/MT Eurozone Rf</t>
  </si>
  <si>
    <t>German &amp; Belgian forward yields</t>
  </si>
  <si>
    <t>Belg. SOV.</t>
  </si>
  <si>
    <t>La BCE dispose en effet de plusieurs armes antidéflation, susceptibles de soutenir la reprise. Mais la plupart sont à double tranchant et ne font pas l'unanimité.</t>
  </si>
  <si>
    <t>En Europe, un tel scénario serait d'autant plus grave que la déflation alourdit aussi le coût de financement des Etats (…)</t>
  </si>
  <si>
    <t>New Eurostat inflation rate for the Eurozone : 0.7% (vs. 2.5% last year). Deflation risk, with a Japanese scenario, for the Eurozone (LeMonde, 5/11/2013) :</t>
  </si>
  <si>
    <t xml:space="preserve">A commencer par le taux directeur, aujourd'hui à 0,5 %. Nombre d'économistes estiment qu'il faudrait le baisser à 0,25 %. </t>
  </si>
  <si>
    <t>En réduisant un peu le coût du crédit, cela soulagerait les économies espagnole, grecque et portugaise.</t>
  </si>
  <si>
    <t>M. Draghi devra donc arbitrer entre les besoins de Berlin d'un côté, et ceux de Madrid, Rome ou Athènes de l'autre. Cornélien (…)</t>
  </si>
  <si>
    <r>
      <rPr>
        <sz val="10"/>
        <rFont val="Symbol"/>
        <family val="1"/>
        <charset val="2"/>
      </rPr>
      <t xml:space="preserve">® </t>
    </r>
    <r>
      <rPr>
        <sz val="10"/>
        <rFont val="Arial"/>
        <family val="2"/>
      </rPr>
      <t>Rnot =</t>
    </r>
  </si>
  <si>
    <r>
      <t xml:space="preserve">2013 </t>
    </r>
    <r>
      <rPr>
        <sz val="10"/>
        <rFont val="Symbol"/>
        <family val="1"/>
        <charset val="2"/>
      </rPr>
      <t>»</t>
    </r>
  </si>
  <si>
    <t>Rnot =</t>
  </si>
  <si>
    <t xml:space="preserve">2016 rate </t>
  </si>
  <si>
    <t>2014 rate</t>
  </si>
  <si>
    <t>2015 rate</t>
  </si>
  <si>
    <t xml:space="preserve">Avg. Rnot = </t>
  </si>
  <si>
    <t>Values to copy &amp; paste</t>
  </si>
  <si>
    <t>Spot Cd for present value calculations of operating leases in WACC 2.</t>
  </si>
  <si>
    <t xml:space="preserve">Rf &amp; Cd Calculation </t>
  </si>
  <si>
    <t xml:space="preserve">European Telecom Regulators' ERPs </t>
  </si>
  <si>
    <t xml:space="preserve">Other survey ERPs (Fernandez) </t>
  </si>
  <si>
    <t xml:space="preserve">LT/MT Eurozone Rf </t>
  </si>
  <si>
    <t>Mike Staunton by phone (+44 20 7000 8252), Nov 4 th:</t>
  </si>
  <si>
    <t xml:space="preserve">This study is made for our client. </t>
  </si>
  <si>
    <t xml:space="preserve">In EUR :  </t>
  </si>
  <si>
    <t>Bloom ERP Belgium (for CRP), Eurozone &amp; US ERP</t>
  </si>
  <si>
    <t xml:space="preserve">In USD : </t>
  </si>
  <si>
    <t>Bloom US ERP</t>
  </si>
  <si>
    <t xml:space="preserve">Indexes (+SPX) prices &amp; volatilities, T-bonds </t>
  </si>
  <si>
    <t>For implied ERP</t>
  </si>
  <si>
    <t>For Rf</t>
  </si>
  <si>
    <t>(In EUR)</t>
  </si>
  <si>
    <t>German strip yields since Euro, nominal &amp; real</t>
  </si>
  <si>
    <t>ECB &amp; BoE follow, first in a less heavy fashion *</t>
  </si>
  <si>
    <t xml:space="preserve">(loans) in favour of struggling economies, and with interest rates : more "relaxed" yields in the Eurozone. </t>
  </si>
  <si>
    <t>Yields have been rising since May 2013, when the Fed implied that its massive liquity injections will come to an end</t>
  </si>
  <si>
    <t>Rf Asset</t>
  </si>
  <si>
    <t>Historic European Rf</t>
  </si>
  <si>
    <r>
      <t xml:space="preserve">notice a </t>
    </r>
    <r>
      <rPr>
        <sz val="10"/>
        <color theme="0" tint="-0.499984740745262"/>
        <rFont val="Symbol"/>
        <family val="1"/>
        <charset val="2"/>
      </rPr>
      <t>D</t>
    </r>
    <r>
      <rPr>
        <sz val="10"/>
        <color theme="0" tint="-0.499984740745262"/>
        <rFont val="Arial"/>
        <family val="2"/>
      </rPr>
      <t xml:space="preserve"> of :</t>
    </r>
  </si>
  <si>
    <t>For the Europe/World mix :</t>
  </si>
  <si>
    <t>Sourcebook 2013 charged 350£, older 250£.</t>
  </si>
  <si>
    <t xml:space="preserve">Idem with World bonds returns, or a </t>
  </si>
  <si>
    <t>seemingly more consitent Euro/World mix</t>
  </si>
  <si>
    <t>Forward yields</t>
  </si>
  <si>
    <t>REFERENCE MARKET</t>
  </si>
  <si>
    <t>HISTORICAL ERP</t>
  </si>
  <si>
    <t>IMPLIED ERP</t>
  </si>
  <si>
    <t>SURVEY ERP : Fernandez</t>
  </si>
  <si>
    <t>SURVEY ERP : Regulators</t>
  </si>
  <si>
    <t>Source : Associés en Finance</t>
  </si>
  <si>
    <t>Transaction costs allowance only considered by OPTA/ACM (beside finance textbooks), followed by BIPT in 2010 :</t>
  </si>
  <si>
    <t>USD</t>
  </si>
  <si>
    <r>
      <rPr>
        <sz val="10"/>
        <color theme="0" tint="-0.499984740745262"/>
        <rFont val="Symbol"/>
        <family val="1"/>
        <charset val="2"/>
      </rPr>
      <t>D</t>
    </r>
    <r>
      <rPr>
        <sz val="10"/>
        <color theme="0" tint="-0.499984740745262"/>
        <rFont val="Arial"/>
        <family val="2"/>
      </rPr>
      <t xml:space="preserve"> Ann. Equities - Ann. Bonds</t>
    </r>
  </si>
  <si>
    <t>Annualized Bonds</t>
  </si>
  <si>
    <t xml:space="preserve">Useful to convert returns in local currency into USD: just add Real GM FX column. </t>
  </si>
  <si>
    <t>But for the reverse operation with European and World returns presented in USD, we would at least need the annual weights of their constituents and FX USD vs. given currency.</t>
  </si>
  <si>
    <t>Prices FT3EC, SXXP &amp; BEL20 for their betas</t>
  </si>
  <si>
    <t>Rf &amp; Cd</t>
  </si>
  <si>
    <t>ERP Analysis</t>
  </si>
  <si>
    <t>Rf &amp; Cd Analysis</t>
  </si>
  <si>
    <r>
      <t xml:space="preserve">RV(Belgium/Europe) = </t>
    </r>
    <r>
      <rPr>
        <sz val="10"/>
        <rFont val="Symbol"/>
        <family val="1"/>
        <charset val="2"/>
      </rPr>
      <t>s</t>
    </r>
    <r>
      <rPr>
        <sz val="10"/>
        <rFont val="Arial"/>
        <family val="2"/>
      </rPr>
      <t xml:space="preserve">(Belgium) / </t>
    </r>
    <r>
      <rPr>
        <sz val="10"/>
        <rFont val="Symbol"/>
        <family val="1"/>
        <charset val="2"/>
      </rPr>
      <t>s</t>
    </r>
    <r>
      <rPr>
        <sz val="10"/>
        <rFont val="Arial"/>
        <family val="2"/>
      </rPr>
      <t xml:space="preserve">(E) = </t>
    </r>
  </si>
  <si>
    <t>In other determinations, this issue is usually recognized and simply addressed by :</t>
  </si>
  <si>
    <t>CRP Rationale</t>
  </si>
  <si>
    <t xml:space="preserve">The Country Risk Premium relates to the country of location of the investment under review. For international investors, investing in Belgium may be more risky than investing in the US, for instance. But this does not automatically imply that there should be an additional risk premium charged when investing in Belgium or other comparable markets. Country risk does not command a premium if it can be diversified away, i.e. if all or almost all of it is country specific. </t>
  </si>
  <si>
    <t>"Whereas studies in the 1970s indicated low or no correlation across markets, increasing diversification on the part of both investors and companies has increased the correlation numbers. This is borne out by the speed with which troubles in one market can spread to a market with which it has little or no obvious relationship."</t>
  </si>
  <si>
    <t>Exposure to Country Risk</t>
  </si>
  <si>
    <t xml:space="preserve">* Instead of uniformly applying the CRP in the cost of equity, no matter the firm’s business profile, a first approximation consists in adding the CRP to the reference market’s ERP : </t>
  </si>
  <si>
    <t>- But also the use of risk management products, through options/futures markets and insurance to hedge some or a significant portion of country risk.</t>
  </si>
  <si>
    <t>Other Models</t>
  </si>
  <si>
    <t xml:space="preserve">Frequent Approach </t>
  </si>
  <si>
    <t>As a reminder, alternative approaches to CAPM include :</t>
  </si>
  <si>
    <t>This entails for Belgium :</t>
  </si>
  <si>
    <t>Ve</t>
  </si>
  <si>
    <t>Ve/Vb</t>
  </si>
  <si>
    <t>Relative Volatility Ve/Vb</t>
  </si>
  <si>
    <r>
      <t xml:space="preserve">(RV </t>
    </r>
    <r>
      <rPr>
        <sz val="10"/>
        <rFont val="Symbol"/>
        <family val="1"/>
        <charset val="2"/>
      </rPr>
      <t>»</t>
    </r>
    <r>
      <rPr>
        <sz val="9"/>
        <rFont val="Arial"/>
        <family val="2"/>
      </rPr>
      <t xml:space="preserve"> </t>
    </r>
    <r>
      <rPr>
        <sz val="10"/>
        <rFont val="Arial"/>
        <family val="2"/>
      </rPr>
      <t>1.5 in the world)</t>
    </r>
  </si>
  <si>
    <t>spreads and averages (for graphs) calculations.</t>
  </si>
  <si>
    <t>Intermediairy Rf &amp; Cd spreadsheet with a streamlined presentation of Bloomberg raw data from last spreadsheet, with</t>
  </si>
  <si>
    <r>
      <t xml:space="preserve">Before issuance fees and other non-interest costs           </t>
    </r>
    <r>
      <rPr>
        <b/>
        <sz val="10"/>
        <rFont val="Arial"/>
        <family val="2"/>
      </rPr>
      <t xml:space="preserve">f = </t>
    </r>
  </si>
  <si>
    <t>CRP =</t>
  </si>
  <si>
    <t>Min</t>
  </si>
  <si>
    <t>Max</t>
  </si>
  <si>
    <t>NOTIONAL INTEREST Rnot</t>
  </si>
  <si>
    <t>OUTPUTS</t>
  </si>
  <si>
    <t>Eurozone implied premium (Associés en Finance)</t>
  </si>
  <si>
    <t>Eurozone implied premium and market returns since 2001 (Associés en Finance)</t>
  </si>
  <si>
    <t>US implied premium (Damodaran)</t>
  </si>
  <si>
    <t>US implied premium and market returns (Damodaran)</t>
  </si>
  <si>
    <r>
      <t xml:space="preserve">* Damodaran proposes instead to treat country risk as a separate risk factor allowing to </t>
    </r>
    <r>
      <rPr>
        <b/>
        <sz val="10"/>
        <rFont val="Arial"/>
        <family val="2"/>
      </rPr>
      <t xml:space="preserve">differentiate exposure to country risk from exposure to general market risk </t>
    </r>
    <r>
      <rPr>
        <sz val="10"/>
        <rFont val="Arial"/>
        <family val="2"/>
      </rPr>
      <t>:</t>
    </r>
  </si>
  <si>
    <t>Europe vs.</t>
  </si>
  <si>
    <t>Eurozone</t>
  </si>
  <si>
    <t>World vs.</t>
  </si>
  <si>
    <t>Belgium vs.</t>
  </si>
  <si>
    <t>βe</t>
  </si>
  <si>
    <r>
      <t>R</t>
    </r>
    <r>
      <rPr>
        <vertAlign val="superscript"/>
        <sz val="10"/>
        <rFont val="Arial"/>
        <family val="2"/>
      </rPr>
      <t>2</t>
    </r>
  </si>
  <si>
    <t>β (Belgium vs. Eurozone) =</t>
  </si>
  <si>
    <t>For Belgium :</t>
  </si>
  <si>
    <t xml:space="preserve">(Collect Bloomberg's Belgian ERP, </t>
  </si>
  <si>
    <t>(from WACC 3)</t>
  </si>
  <si>
    <t>(idem)</t>
  </si>
  <si>
    <t>Remark : ERP (Belgium) / ERP (Europe) =</t>
  </si>
  <si>
    <t>TO WACC 4</t>
  </si>
  <si>
    <t>TO WACC 2</t>
  </si>
  <si>
    <t>NOTE 1</t>
  </si>
  <si>
    <r>
      <t>Volatility 90D FT3EC (</t>
    </r>
    <r>
      <rPr>
        <sz val="10"/>
        <rFont val="Symbol"/>
        <family val="1"/>
        <charset val="2"/>
      </rPr>
      <t>»</t>
    </r>
    <r>
      <rPr>
        <sz val="9"/>
        <rFont val="Arial"/>
        <family val="2"/>
      </rPr>
      <t xml:space="preserve"> </t>
    </r>
    <r>
      <rPr>
        <sz val="10"/>
        <rFont val="Arial"/>
        <family val="2"/>
      </rPr>
      <t>SXXE/Eurozone) &amp; SXXP (</t>
    </r>
    <r>
      <rPr>
        <sz val="10"/>
        <rFont val="Symbol"/>
        <family val="1"/>
        <charset val="2"/>
      </rPr>
      <t>»</t>
    </r>
    <r>
      <rPr>
        <sz val="10"/>
        <rFont val="Arial"/>
        <family val="2"/>
      </rPr>
      <t xml:space="preserve"> E300)</t>
    </r>
  </si>
  <si>
    <t xml:space="preserve">Possible minor improvements recap : extra Bloomberg extractions for cross-checking </t>
  </si>
  <si>
    <t xml:space="preserve">Then, for Euro, a currency barely a decade old? No pb for the UK, Ofcom : they can even directly use USD figures with GM FX = 0. </t>
  </si>
  <si>
    <t>Just left in case these tables become useful one way or another.</t>
  </si>
  <si>
    <t>Evolution of German, US and Belgian government bond 10Y yields</t>
  </si>
  <si>
    <t>Evolution of German, Belgian government bond 10Y yields, and Belgian spreads</t>
  </si>
  <si>
    <t>Evolution of Begian government bond 10Y yields and spreads</t>
  </si>
  <si>
    <r>
      <t>R</t>
    </r>
    <r>
      <rPr>
        <b/>
        <vertAlign val="superscript"/>
        <sz val="10"/>
        <rFont val="Arial"/>
        <family val="2"/>
      </rPr>
      <t>2</t>
    </r>
    <r>
      <rPr>
        <b/>
        <sz val="10"/>
        <rFont val="Arial"/>
        <family val="2"/>
      </rPr>
      <t xml:space="preserve">(Europe vs. Eurozone) = </t>
    </r>
    <r>
      <rPr>
        <sz val="10"/>
        <rFont val="Symbol"/>
        <family val="1"/>
        <charset val="2"/>
      </rPr>
      <t/>
    </r>
  </si>
  <si>
    <t xml:space="preserve">Prime Historique </t>
  </si>
  <si>
    <t>Monde</t>
  </si>
  <si>
    <t>Belgique</t>
  </si>
  <si>
    <t>Prime implicite</t>
  </si>
  <si>
    <t>DMS 2011 (montrant également les moyennes arithmétiques)</t>
  </si>
  <si>
    <t>ERP1</t>
  </si>
  <si>
    <r>
      <t>R</t>
    </r>
    <r>
      <rPr>
        <vertAlign val="superscript"/>
        <sz val="10"/>
        <rFont val="Arial"/>
        <family val="2"/>
      </rPr>
      <t>2</t>
    </r>
    <r>
      <rPr>
        <sz val="10"/>
        <rFont val="Arial"/>
        <family val="2"/>
      </rPr>
      <t xml:space="preserve">(Europe vs. Eurozone) = </t>
    </r>
    <r>
      <rPr>
        <sz val="10"/>
        <rFont val="Symbol"/>
        <family val="1"/>
        <charset val="2"/>
      </rPr>
      <t/>
    </r>
  </si>
  <si>
    <t>ERP2</t>
  </si>
  <si>
    <t xml:space="preserve">Prime issue d'Enquêtes </t>
  </si>
  <si>
    <t>Prime Implicite</t>
  </si>
  <si>
    <t>Fernandez</t>
  </si>
  <si>
    <t>TO MS WORD</t>
  </si>
  <si>
    <t>* Multi-factor models from the general Arbitrage Pricing Model, which does not specify market risk factors :</t>
  </si>
  <si>
    <t>Moyenne</t>
  </si>
  <si>
    <t>Remarques</t>
  </si>
  <si>
    <t>Moyenne simple de primes historiques US, R.U., Allemagne, et (MG, MA)</t>
  </si>
  <si>
    <t>Cf. § Pondération</t>
  </si>
  <si>
    <t>Valeur issue de celles de précédentes déterminations (elles-mêmes issues de "diverses études et analyses")</t>
  </si>
  <si>
    <t>A partir d'une fourchette de 5%-6%. Autres précisions n.d.</t>
  </si>
  <si>
    <t>Local (BBB-)</t>
  </si>
  <si>
    <t>Local (AAA) &amp; German</t>
  </si>
  <si>
    <t>ü</t>
  </si>
  <si>
    <t>O</t>
  </si>
  <si>
    <t>Prime historique DMS pour l'Italie (probablement MG)</t>
  </si>
  <si>
    <t>Prime historique mondiale, essentiellement la MA DMS</t>
  </si>
  <si>
    <t>*** Pondération mentionnée dans une étude PwC 2009.</t>
  </si>
  <si>
    <t>Pondération</t>
  </si>
  <si>
    <t>Prime historique</t>
  </si>
  <si>
    <t>% LT</t>
  </si>
  <si>
    <t>Rf+CRP+ERP</t>
  </si>
  <si>
    <t>Maturité</t>
  </si>
  <si>
    <t>German/Local</t>
  </si>
  <si>
    <t>All. &amp; local (AAA)</t>
  </si>
  <si>
    <t>Moy. local (AAA), All.</t>
  </si>
  <si>
    <t>All. (= local, AAA)</t>
  </si>
  <si>
    <t>Allemand</t>
  </si>
  <si>
    <t>Various</t>
  </si>
  <si>
    <t>"Benchmark indice"</t>
  </si>
  <si>
    <t>Multi (dont 10Y)</t>
  </si>
  <si>
    <t>"Indice benchmark"</t>
  </si>
  <si>
    <t xml:space="preserve">Local (A)  </t>
  </si>
  <si>
    <t xml:space="preserve">Euro mix   </t>
  </si>
  <si>
    <t>Validité</t>
  </si>
  <si>
    <t>Cf. Remarque</t>
  </si>
  <si>
    <t>"3y+cc"</t>
  </si>
  <si>
    <t>10y **</t>
  </si>
  <si>
    <t>Mix de pays Eurozone ***</t>
  </si>
  <si>
    <t>5y &amp; 10y ****</t>
  </si>
  <si>
    <t>*** Moyenne simple Espagne, Portugal, Italie, France, Belgique, Ireland</t>
  </si>
  <si>
    <t>Remarque : citation Norvège (à partir de Google translate)</t>
  </si>
  <si>
    <t>Moy. 3 ans (1)</t>
  </si>
  <si>
    <t>Depuis 2011 (2)</t>
  </si>
  <si>
    <t>(2) - (1)</t>
  </si>
  <si>
    <t>Taux sans risque Rf = (1) + (3)</t>
  </si>
  <si>
    <r>
      <rPr>
        <b/>
        <sz val="10"/>
        <rFont val="Arial"/>
        <family val="2"/>
      </rPr>
      <t>Prime de LT/MT (3</t>
    </r>
    <r>
      <rPr>
        <sz val="10"/>
        <rFont val="Arial"/>
        <family val="2"/>
      </rPr>
      <t>) = %LT.[(2) - (1)]</t>
    </r>
  </si>
  <si>
    <t>Année n</t>
  </si>
  <si>
    <t>?</t>
  </si>
  <si>
    <t>Rnot…</t>
  </si>
  <si>
    <t>2014-2016</t>
  </si>
  <si>
    <t>Pour :</t>
  </si>
  <si>
    <t xml:space="preserve">Fin sept 2013 </t>
  </si>
  <si>
    <r>
      <rPr>
        <sz val="10"/>
        <rFont val="Symbol"/>
        <family val="1"/>
        <charset val="2"/>
      </rPr>
      <t>D</t>
    </r>
    <r>
      <rPr>
        <sz val="10"/>
        <rFont val="Arial"/>
        <family val="2"/>
      </rPr>
      <t xml:space="preserve"> Rf actuel</t>
    </r>
  </si>
  <si>
    <t>Volatilité relative Ve/Vb</t>
  </si>
  <si>
    <t>Volatilité moy. Ve Actions Belges (BEL 20)</t>
  </si>
  <si>
    <t>Volatilité moy. Vb Taux Belge (10Y)</t>
  </si>
  <si>
    <t>Data from BIPT 2010 spreadsheet with (daily) yields starting at 01/01/2004.</t>
  </si>
  <si>
    <t>Older Yields</t>
  </si>
  <si>
    <t>C9133Y Index</t>
  </si>
  <si>
    <t>C9135Y Index</t>
  </si>
  <si>
    <t>C9138Y Index</t>
  </si>
  <si>
    <t>C91315Y Index</t>
  </si>
  <si>
    <t>c9003Y index</t>
  </si>
  <si>
    <t>c9005Y index</t>
  </si>
  <si>
    <t>c9008Y index</t>
  </si>
  <si>
    <t>c90010Y index</t>
  </si>
  <si>
    <t>c90015Y index</t>
  </si>
  <si>
    <t>Belgium Sovereign</t>
  </si>
  <si>
    <t>Eur Composite AA</t>
  </si>
  <si>
    <t>C6673Y Index</t>
  </si>
  <si>
    <t>C6675Y Index</t>
  </si>
  <si>
    <t>C6678Y Index</t>
  </si>
  <si>
    <t>C66710Y Index</t>
  </si>
  <si>
    <t>C66715Y Index</t>
  </si>
  <si>
    <t>(From BIPT 2010)</t>
  </si>
  <si>
    <t>Avg from 01/01/2004</t>
  </si>
  <si>
    <t>until 02/11/2009</t>
  </si>
  <si>
    <t>German Sovereign Strip</t>
  </si>
  <si>
    <t>SOV-STRIP</t>
  </si>
  <si>
    <t>C667</t>
  </si>
  <si>
    <t>AA</t>
  </si>
  <si>
    <t xml:space="preserve">Euro Composite </t>
  </si>
  <si>
    <t>And, eventually, with %LT :</t>
  </si>
  <si>
    <t>S1 - Last S</t>
  </si>
  <si>
    <t xml:space="preserve">S1 Belgium </t>
  </si>
  <si>
    <t>vs. BELG.</t>
  </si>
  <si>
    <t>Belgian strip &amp; Euro (Govt) AA yields since Euro</t>
  </si>
  <si>
    <t xml:space="preserve">LT/MT S1 </t>
  </si>
  <si>
    <r>
      <t>Avg S1 since 2001 (</t>
    </r>
    <r>
      <rPr>
        <b/>
        <sz val="10"/>
        <rFont val="Symbol"/>
        <family val="1"/>
        <charset val="2"/>
      </rPr>
      <t>£</t>
    </r>
    <r>
      <rPr>
        <b/>
        <sz val="10"/>
        <rFont val="Arial"/>
        <family val="2"/>
      </rPr>
      <t>)</t>
    </r>
  </si>
  <si>
    <t>Belgian vs. German Strip</t>
  </si>
  <si>
    <t>Euro Composite AA vs. German Strip</t>
  </si>
  <si>
    <t>S2 as of 01/01/2004</t>
  </si>
  <si>
    <t>S1 as of 01/01/2004</t>
  </si>
  <si>
    <t>LT/MT S2</t>
  </si>
  <si>
    <t xml:space="preserve">S2 Composite AA </t>
  </si>
  <si>
    <t>S2 - Last S</t>
  </si>
  <si>
    <t>S2 - S1</t>
  </si>
  <si>
    <t>CRP-E : FROM ERP BELGIUM</t>
  </si>
  <si>
    <t>CRP-S : FROM SPREADS</t>
  </si>
  <si>
    <t>CRP-E =</t>
  </si>
  <si>
    <t xml:space="preserve">Belgium </t>
  </si>
  <si>
    <t>Others (Discarded)</t>
  </si>
  <si>
    <t>Bond Volatility (1900-2011)</t>
  </si>
  <si>
    <t>Equity Volatility (1900-2011)</t>
  </si>
  <si>
    <t>Recent Ve/Vb Belgium</t>
  </si>
  <si>
    <t>Recent S2</t>
  </si>
  <si>
    <t>Recent S1</t>
  </si>
  <si>
    <t>Recent Rf</t>
  </si>
  <si>
    <t>Recent Cd</t>
  </si>
  <si>
    <t>at 10Y</t>
  </si>
  <si>
    <t>Central</t>
  </si>
  <si>
    <t>CRP-E, interpolated</t>
  </si>
  <si>
    <t>± 0.25</t>
  </si>
  <si>
    <t>Spreads 10Y</t>
  </si>
  <si>
    <t xml:space="preserve">Moy. 3Y Composite AA </t>
  </si>
  <si>
    <r>
      <t>Avg S2 since 2001 (</t>
    </r>
    <r>
      <rPr>
        <b/>
        <sz val="10"/>
        <rFont val="Symbol"/>
        <family val="1"/>
        <charset val="2"/>
      </rPr>
      <t>£</t>
    </r>
    <r>
      <rPr>
        <b/>
        <sz val="10"/>
        <rFont val="Arial"/>
        <family val="2"/>
      </rPr>
      <t>)</t>
    </r>
  </si>
  <si>
    <t>Prime de risque CRP-S = S2.Ve/Vb</t>
  </si>
  <si>
    <t>Evolution of European corporate 10Y spreads by credit rating</t>
  </si>
  <si>
    <t>FR-GER ST</t>
  </si>
  <si>
    <t xml:space="preserve">CRP-E = ERP (Belgium) - ERP (Reference Market) </t>
  </si>
  <si>
    <t>CRP-S = S.Ve/Vb</t>
  </si>
  <si>
    <t>ERP/Riskfree Rate</t>
    <phoneticPr fontId="11" type="noConversion"/>
  </si>
  <si>
    <t>(Marpij additions)</t>
  </si>
  <si>
    <t>Fonds régional</t>
  </si>
  <si>
    <t xml:space="preserve">(Collect Bloomberg's Eurozone </t>
  </si>
  <si>
    <r>
      <t xml:space="preserve">Illustrative ERP Min/Max : </t>
    </r>
    <r>
      <rPr>
        <sz val="10"/>
        <rFont val="Symbol"/>
        <family val="1"/>
        <charset val="2"/>
      </rPr>
      <t/>
    </r>
  </si>
  <si>
    <r>
      <t xml:space="preserve">Cf. graph </t>
    </r>
    <r>
      <rPr>
        <sz val="10"/>
        <rFont val="Symbol"/>
        <family val="1"/>
        <charset val="2"/>
      </rPr>
      <t>®</t>
    </r>
  </si>
  <si>
    <t>In final WACC 4, this only regards Telenet (B+).</t>
  </si>
  <si>
    <t>No direct Min/Max for Cd in WACC 4. With various ratings, and possibly maturities, it is not worth the extra complexity.</t>
  </si>
  <si>
    <t xml:space="preserve">Eventually, Min/Max Cds are linked to Min/Max gearings &amp; ratings. </t>
  </si>
  <si>
    <t>Austria RTR</t>
  </si>
  <si>
    <t>Autriche, Suisse : n.d. Grèce : non identifié (traduit)</t>
  </si>
  <si>
    <t>BNetzA</t>
  </si>
  <si>
    <t>Allemagne</t>
  </si>
  <si>
    <t>Danemark</t>
  </si>
  <si>
    <t>Espagne</t>
  </si>
  <si>
    <t>Ireland</t>
  </si>
  <si>
    <t>Italie</t>
  </si>
  <si>
    <t>Norvège</t>
  </si>
  <si>
    <t>Pays-Bas</t>
  </si>
  <si>
    <t>Portugal</t>
  </si>
  <si>
    <t xml:space="preserve">R.U. </t>
  </si>
  <si>
    <t>Suède</t>
  </si>
  <si>
    <t>IBPT</t>
  </si>
  <si>
    <t>ERST</t>
  </si>
  <si>
    <t>CMT</t>
  </si>
  <si>
    <t>Ficora</t>
  </si>
  <si>
    <t>Arcep</t>
  </si>
  <si>
    <t>Comreg</t>
  </si>
  <si>
    <t>Agcom</t>
  </si>
  <si>
    <t>NPT</t>
  </si>
  <si>
    <t>ACM (Brattle) °</t>
  </si>
  <si>
    <t>ACM (Nera) °°</t>
  </si>
  <si>
    <t>Anacom</t>
  </si>
  <si>
    <t xml:space="preserve">Ofcom </t>
  </si>
  <si>
    <t>PTS</t>
  </si>
  <si>
    <t>Pays</t>
  </si>
  <si>
    <t>Régulateur</t>
  </si>
  <si>
    <t>Regulators' approaches to Rf : proxy for the Rf asset, maturity, averaging.</t>
  </si>
  <si>
    <t>What CAPM ?</t>
  </si>
  <si>
    <t>Note 1 : What CAPM ?</t>
  </si>
  <si>
    <r>
      <t xml:space="preserve">Excerpts from DMS Sourcebook 2013 : </t>
    </r>
    <r>
      <rPr>
        <b/>
        <sz val="10"/>
        <color rgb="FFC00000"/>
        <rFont val="Arial"/>
        <family val="2"/>
      </rPr>
      <t>confidential</t>
    </r>
    <r>
      <rPr>
        <b/>
        <sz val="10"/>
        <rFont val="Arial"/>
        <family val="2"/>
      </rPr>
      <t>, not publicly available</t>
    </r>
  </si>
  <si>
    <t>Moy. T3</t>
  </si>
  <si>
    <t>(Pre-tax) COST of DEBT Cd</t>
  </si>
  <si>
    <r>
      <t xml:space="preserve">Rf - Last </t>
    </r>
    <r>
      <rPr>
        <sz val="10"/>
        <rFont val="Arial"/>
        <family val="2"/>
      </rPr>
      <t>(20/09/2013)</t>
    </r>
  </si>
  <si>
    <t>Taux des Obligations et Prime de Risque Pays</t>
  </si>
  <si>
    <t>Risk Free Rate Rf, Cost of Debt Cd, Equity Risk Premium ERP, Country Risk Rremium CRP, Notional Interest Rnot</t>
  </si>
  <si>
    <t>Stakeholder's Note</t>
  </si>
  <si>
    <t xml:space="preserve">Possible small downward biais in this value : cf. AF's ERP side remark. </t>
  </si>
  <si>
    <t>Cd =</t>
  </si>
  <si>
    <t>Pre-tax Cost of Debt (10Y) :</t>
  </si>
  <si>
    <r>
      <t xml:space="preserve">No data cut </t>
    </r>
    <r>
      <rPr>
        <sz val="10"/>
        <rFont val="Arial"/>
        <family val="2"/>
      </rPr>
      <t>anywhere</t>
    </r>
    <r>
      <rPr>
        <b/>
        <sz val="10"/>
        <rFont val="Arial"/>
        <family val="2"/>
      </rPr>
      <t xml:space="preserve"> </t>
    </r>
    <r>
      <rPr>
        <sz val="10"/>
        <rFont val="Arial"/>
        <family val="2"/>
      </rPr>
      <t>(this time)</t>
    </r>
  </si>
  <si>
    <t>CRP, Rnot</t>
  </si>
  <si>
    <r>
      <t>CRP &amp; Rnot</t>
    </r>
    <r>
      <rPr>
        <b/>
        <sz val="9"/>
        <color theme="0"/>
        <rFont val="Arial"/>
        <family val="2"/>
      </rPr>
      <t xml:space="preserve"> Analysis</t>
    </r>
  </si>
  <si>
    <t>TO WACC 3</t>
  </si>
  <si>
    <t>AF's ERP</t>
  </si>
  <si>
    <t>Remark :</t>
  </si>
  <si>
    <t>Period of Analysis</t>
  </si>
  <si>
    <t>Preliminary remark for all WACC files</t>
  </si>
  <si>
    <t>(Collect corporate A+ yields for pre-2011 Belgacom.)</t>
  </si>
  <si>
    <r>
      <t xml:space="preserve">Rough estimate through </t>
    </r>
    <r>
      <rPr>
        <sz val="10"/>
        <color rgb="FF0070C0"/>
        <rFont val="Symbol"/>
        <family val="1"/>
        <charset val="2"/>
      </rPr>
      <t>D</t>
    </r>
    <r>
      <rPr>
        <sz val="10"/>
        <color rgb="FF0070C0"/>
        <rFont val="Arial"/>
        <family val="2"/>
      </rPr>
      <t xml:space="preserve">n / </t>
    </r>
    <r>
      <rPr>
        <sz val="10"/>
        <color rgb="FF0070C0"/>
        <rFont val="Symbol"/>
        <family val="1"/>
        <charset val="2"/>
      </rPr>
      <t>D</t>
    </r>
    <r>
      <rPr>
        <sz val="10"/>
        <color rgb="FF0070C0"/>
        <rFont val="Arial"/>
        <family val="2"/>
      </rPr>
      <t>n-1. The main "border" should lie between BBB- (investment grade) and BB (speculative grade)</t>
    </r>
  </si>
  <si>
    <t>¬</t>
  </si>
  <si>
    <t>Lambda's methods of calculation are discussed in WACC 3 (along with Betas).</t>
  </si>
  <si>
    <r>
      <t xml:space="preserve">Justification for a </t>
    </r>
    <r>
      <rPr>
        <b/>
        <sz val="10"/>
        <rFont val="Arial"/>
        <family val="2"/>
      </rPr>
      <t xml:space="preserve">refined CAPM </t>
    </r>
    <r>
      <rPr>
        <sz val="10"/>
        <rFont val="Arial"/>
        <family val="2"/>
      </rPr>
      <t>definition introducing CRP and a new term, Lambda.</t>
    </r>
  </si>
  <si>
    <t>Europe vs. World</t>
  </si>
  <si>
    <t>Implied ERP 2 vs. ERP 1</t>
  </si>
  <si>
    <r>
      <t xml:space="preserve">Belgium </t>
    </r>
    <r>
      <rPr>
        <b/>
        <i/>
        <sz val="10"/>
        <color theme="0" tint="-0.499984740745262"/>
        <rFont val="Arial"/>
        <family val="2"/>
      </rPr>
      <t xml:space="preserve">PRICES </t>
    </r>
    <r>
      <rPr>
        <b/>
        <sz val="10"/>
        <color theme="0" tint="-0.499984740745262"/>
        <rFont val="Arial"/>
        <family val="2"/>
      </rPr>
      <t>10+</t>
    </r>
  </si>
  <si>
    <r>
      <rPr>
        <b/>
        <sz val="10"/>
        <color theme="0" tint="-0.499984740745262"/>
        <rFont val="Symbol"/>
        <family val="1"/>
        <charset val="2"/>
      </rPr>
      <t>¹</t>
    </r>
    <r>
      <rPr>
        <b/>
        <sz val="10"/>
        <color theme="0" tint="-0.499984740745262"/>
        <rFont val="Arial"/>
        <family val="2"/>
      </rPr>
      <t xml:space="preserve"> Dates for Equities!</t>
    </r>
  </si>
  <si>
    <t>French break-even rate (inflation)</t>
  </si>
  <si>
    <t>Inputs from WACC 3</t>
  </si>
  <si>
    <r>
      <t xml:space="preserve">Through assumption for </t>
    </r>
    <r>
      <rPr>
        <i/>
        <sz val="10"/>
        <color rgb="FF0070C0"/>
        <rFont val="Symbol"/>
        <family val="1"/>
        <charset val="2"/>
      </rPr>
      <t>D</t>
    </r>
    <r>
      <rPr>
        <i/>
        <sz val="10"/>
        <color rgb="FF0070C0"/>
        <rFont val="Arial"/>
        <family val="2"/>
      </rPr>
      <t xml:space="preserve">notche / </t>
    </r>
    <r>
      <rPr>
        <i/>
        <sz val="10"/>
        <color rgb="FF0070C0"/>
        <rFont val="Symbol"/>
        <family val="1"/>
        <charset val="2"/>
      </rPr>
      <t>D</t>
    </r>
    <r>
      <rPr>
        <i/>
        <sz val="10"/>
        <color rgb="FF0070C0"/>
        <rFont val="Arial"/>
        <family val="2"/>
      </rPr>
      <t>(notche-1) for Cd</t>
    </r>
  </si>
  <si>
    <t>Cf. § LT Rf.</t>
  </si>
  <si>
    <r>
      <t xml:space="preserve">Decreased tension for Belgium, after end 2011 downgrade </t>
    </r>
    <r>
      <rPr>
        <sz val="10"/>
        <rFont val="Symbol"/>
        <family val="1"/>
        <charset val="2"/>
      </rPr>
      <t>®</t>
    </r>
  </si>
  <si>
    <t>(Always based on 10Y yields.)</t>
  </si>
  <si>
    <t>Release</t>
  </si>
  <si>
    <t>Source: reports from regulators as listed by Cullen, Marpij analysis.</t>
  </si>
  <si>
    <t>Ref. market</t>
  </si>
  <si>
    <t>Comments BIPT 2010 :</t>
  </si>
  <si>
    <t>Median of 2 historic Spanish ERPs (DMS 5.8, Ibbotson 5.6), 1 implied ERP for</t>
  </si>
  <si>
    <t xml:space="preserve"> Europe (Crédit Suisse 6.1), and 1 Survey ERP for Spain (Fernandez, 5.33)</t>
  </si>
  <si>
    <t>AM vs. bills) from DMS. Lower value : to reflect Irish regulatory precedent.</t>
  </si>
  <si>
    <t xml:space="preserve">ERPs, surveys &amp; "market commentary". Rather the upper-bound because </t>
  </si>
  <si>
    <r>
      <rPr>
        <sz val="10"/>
        <rFont val="Arial"/>
        <family val="2"/>
      </rPr>
      <t>Ofcom considers that :</t>
    </r>
    <r>
      <rPr>
        <i/>
        <sz val="10"/>
        <rFont val="Arial"/>
        <family val="2"/>
      </rPr>
      <t xml:space="preserve"> "the downside risk of setting the ERP too low </t>
    </r>
  </si>
  <si>
    <t xml:space="preserve"> outweights the downside risk of setting the ERP too high."</t>
  </si>
  <si>
    <t xml:space="preserve">Actually for Eurozone (as for the index used in Betas calculations). Historic </t>
  </si>
  <si>
    <t>Cette référence est imparfaite. Mais elle ne peut être négligée pour une estimation répondant sensiblement aux mêmes impératifs.</t>
  </si>
  <si>
    <t>Principale sources des régulateurs, son socle de plus d’un siècle de données est stable. Mais il nécessite ensuite des ajustements aux conditions de marché, prospectifs, un peu plus subjectifs.</t>
  </si>
  <si>
    <t xml:space="preserve">Comme la prime des régulateurs, elle est partiellement redondante avec les deux premières. La pertinence de son contenu par rapport à l’équilibre souhaité (marché, période d’analyse) est plus délicate à déterminer. </t>
  </si>
  <si>
    <t>Overall, taylored built ERPs (in terms of perimeter and period of analysis) account for 75% of the final value.</t>
  </si>
  <si>
    <t>Historical ERPs actually account for around 40% with LT estimates considered by indirect sources.</t>
  </si>
  <si>
    <t>Directly on WACC 4.</t>
  </si>
  <si>
    <t>New</t>
  </si>
  <si>
    <t>Cette prime, relativement objective en valeur moyenne, est l’homologue directe des Betas calculés. La prise en compte également des calculs de Nera équilibre l’ajustement au marché de référence.</t>
  </si>
  <si>
    <t xml:space="preserve">2013 rate </t>
  </si>
  <si>
    <t>applicable to 2013 income</t>
  </si>
  <si>
    <t>applicable to 2014 income</t>
  </si>
  <si>
    <t>applicable to 2015 income</t>
  </si>
  <si>
    <t>CRP-E vs. CRP-S</t>
  </si>
  <si>
    <t>applicable to 2012 income</t>
  </si>
  <si>
    <t>Only in WACC 1 :</t>
  </si>
  <si>
    <t>In more or less bright yellow :</t>
  </si>
  <si>
    <t>Cost of debt and determinations by British regulators</t>
  </si>
  <si>
    <t>Source: Oxera analysis, based on regulatory documents and data from Datastream.</t>
  </si>
  <si>
    <r>
      <rPr>
        <i/>
        <sz val="10"/>
        <rFont val="Arial"/>
        <family val="2"/>
      </rPr>
      <t>What is the future of financeability tests?</t>
    </r>
    <r>
      <rPr>
        <sz val="10"/>
        <rFont val="Arial"/>
        <family val="2"/>
      </rPr>
      <t xml:space="preserve"> (Nov. 2013)</t>
    </r>
  </si>
  <si>
    <r>
      <rPr>
        <sz val="10"/>
        <rFont val="Arial"/>
        <family val="2"/>
      </rPr>
      <t xml:space="preserve">(3) </t>
    </r>
    <r>
      <rPr>
        <i/>
        <sz val="10"/>
        <rFont val="Arial"/>
        <family val="2"/>
      </rPr>
      <t>Allocation d'actifs, Valeurs, Indice, Combiné, Croissance, Fonds sectoriel, non classifié, etc.</t>
    </r>
  </si>
  <si>
    <t>ERP (MG)</t>
  </si>
  <si>
    <t>Moy. pondérée des primes DMS des pays de l'Eurozone. Prime implicite Eurozone (&gt;7%) présentée seulement justifier le non ajustement à la baisse de la prime historique 'brute" *).</t>
  </si>
  <si>
    <t>Médiane de 2 primes historiques pour l'Espagne (DMS et Ibbotson), 1 prime implicite pour l'Europe (Crédit Suisse 6,1), 1 prime enquête pour l'Espagne (Fernandez)</t>
  </si>
  <si>
    <t>A partir d'une fourchette de 4,8%-6%. Estimation basse reflétant précédentes valeurs de régulation en Ireland. Estimation haute = moyenne (MG vs. bonds, MA vs. bills) de DMS.</t>
  </si>
  <si>
    <t>Mélange de primes pour quelques pays européens  à partir de primes historiques (40%), implicites (12.5%), enquêtes (8.5%), régulateurs (40%) ***</t>
  </si>
  <si>
    <t>Evolution des primes de marché retenues par les régulateurs européens</t>
  </si>
  <si>
    <t>50% prime historique MA DMS pour l'Eurozone (5%-5,2%)**, 50 % prime implicite Bloomberg pour les Pays-Bas (8,5%) pour tenir compte d'une volatilité accrue des marchés</t>
  </si>
  <si>
    <t>Autres précisions non disponibles.</t>
  </si>
  <si>
    <t>Finlande</t>
  </si>
  <si>
    <t>BIPT, Norway, Sweden, UK (and Germany).</t>
  </si>
  <si>
    <t>Avg</t>
  </si>
  <si>
    <t xml:space="preserve">1H13 </t>
  </si>
  <si>
    <t>BELGACOM</t>
  </si>
  <si>
    <t>MOBISTAR</t>
  </si>
  <si>
    <t>TELENET</t>
  </si>
  <si>
    <r>
      <rPr>
        <sz val="10"/>
        <rFont val="Arial"/>
        <family val="2"/>
      </rPr>
      <t>(1)</t>
    </r>
    <r>
      <rPr>
        <i/>
        <sz val="10"/>
        <rFont val="Arial"/>
        <family val="2"/>
      </rPr>
      <t xml:space="preserve"> Fonds regional, </t>
    </r>
    <r>
      <rPr>
        <sz val="10"/>
        <rFont val="Arial"/>
        <family val="2"/>
      </rPr>
      <t>assumed to regard Europe as a whole, i.e. the European Economic Area + Switzerland, incl. UK in particular - thus, not limited to the Eurozone.</t>
    </r>
  </si>
  <si>
    <t>% Europe. vs. World</t>
  </si>
  <si>
    <t>1H13</t>
  </si>
  <si>
    <t>ORA</t>
  </si>
  <si>
    <t>Bloomberg screenshots July 2013</t>
  </si>
  <si>
    <t>100x</t>
  </si>
  <si>
    <t>Avg. (B,C)</t>
  </si>
  <si>
    <r>
      <rPr>
        <b/>
        <sz val="10"/>
        <rFont val="Arial"/>
        <family val="2"/>
      </rPr>
      <t xml:space="preserve">i) </t>
    </r>
    <r>
      <rPr>
        <sz val="10"/>
        <rFont val="Arial"/>
        <family val="2"/>
      </rPr>
      <t>In accordance with modern portfolio theory, the marginal investor is typicall a well-diversified institutional investor, typically a fund (manager).</t>
    </r>
  </si>
  <si>
    <r>
      <t xml:space="preserve">Bloomberg terminal shows splits by </t>
    </r>
    <r>
      <rPr>
        <b/>
        <sz val="10"/>
        <rFont val="Arial"/>
        <family val="2"/>
      </rPr>
      <t>funds' objectives</t>
    </r>
    <r>
      <rPr>
        <sz val="10"/>
        <rFont val="Arial"/>
        <family val="2"/>
      </rPr>
      <t xml:space="preserve"> according to these categories : </t>
    </r>
  </si>
  <si>
    <r>
      <rPr>
        <b/>
        <sz val="10"/>
        <rFont val="Arial"/>
        <family val="2"/>
      </rPr>
      <t>iii)</t>
    </r>
    <r>
      <rPr>
        <sz val="10"/>
        <rFont val="Arial"/>
        <family val="2"/>
      </rPr>
      <t xml:space="preserve"> The actual % Europe is likely to lie around scenarios B &amp; C, thus a slight relative European biais in objectives (3). </t>
    </r>
  </si>
  <si>
    <t>- However, it may be argued that, ultimately, global funds could be as well large fund providers to all these funds, even those having a more regional focus (possibly crossed with some of the 3rd class of objectives.)</t>
  </si>
  <si>
    <t>Moy. (B,C)</t>
  </si>
  <si>
    <t xml:space="preserve">Listed Belgian SPs </t>
  </si>
  <si>
    <t>Evolution of Euro-Bund 10Y yields</t>
  </si>
  <si>
    <t>One may consider that Euro-Bund yields have been "artificially" depressed, almost non stop since early 2010.</t>
  </si>
  <si>
    <t>Euro-Bund since 2001</t>
  </si>
  <si>
    <t>Evolution of Belgium, AA and France spreads over 10Y Euro-Bund</t>
  </si>
  <si>
    <t>Cd°</t>
  </si>
  <si>
    <t>d°</t>
  </si>
  <si>
    <t xml:space="preserve">Moyenne 3 ans Belgique </t>
  </si>
  <si>
    <t>Moyenne 3 ans + LT Belgique (S1)</t>
  </si>
  <si>
    <t xml:space="preserve">Moyenne 3 ans +LT Composite AA (S2) </t>
  </si>
  <si>
    <r>
      <t xml:space="preserve">Cd° </t>
    </r>
    <r>
      <rPr>
        <sz val="10"/>
        <rFont val="Arial"/>
        <family val="2"/>
      </rPr>
      <t>(before issuance fees)</t>
    </r>
  </si>
  <si>
    <t>d° end 2012</t>
  </si>
  <si>
    <t>d° = Cd° - Rf</t>
  </si>
  <si>
    <t>MA-MG</t>
  </si>
  <si>
    <t>Rf (10Y)</t>
  </si>
  <si>
    <t>Mkt Cap/Belgacom</t>
  </si>
  <si>
    <t>Inputs from WACC 2</t>
  </si>
  <si>
    <t>% Belgacom's Mkt Cap</t>
  </si>
  <si>
    <r>
      <t>From these conflicting remarks, we consider that the simple</t>
    </r>
    <r>
      <rPr>
        <b/>
        <sz val="10"/>
        <rFont val="Arial"/>
        <family val="2"/>
      </rPr>
      <t xml:space="preserve"> averages of B&amp;C</t>
    </r>
    <r>
      <rPr>
        <sz val="10"/>
        <rFont val="Arial"/>
        <family val="2"/>
      </rPr>
      <t xml:space="preserve"> could generally make for reasonable assumptions.</t>
    </r>
  </si>
  <si>
    <t>C) % Europe = (1)/(1+2) : other objectives split accordingly</t>
  </si>
  <si>
    <t>Mkt share</t>
  </si>
  <si>
    <t>+ KPN</t>
  </si>
  <si>
    <t>4 Belgian SPs</t>
  </si>
  <si>
    <r>
      <t xml:space="preserve">- Objectives such as </t>
    </r>
    <r>
      <rPr>
        <i/>
        <sz val="10"/>
        <rFont val="Arial"/>
        <family val="2"/>
      </rPr>
      <t>Indice</t>
    </r>
    <r>
      <rPr>
        <sz val="10"/>
        <rFont val="Arial"/>
        <family val="2"/>
      </rPr>
      <t xml:space="preserve"> or </t>
    </r>
    <r>
      <rPr>
        <i/>
        <sz val="10"/>
        <rFont val="Arial"/>
        <family val="2"/>
      </rPr>
      <t xml:space="preserve">Fonds Sectoriel </t>
    </r>
    <r>
      <rPr>
        <sz val="10"/>
        <rFont val="Arial"/>
        <family val="2"/>
      </rPr>
      <t xml:space="preserve">are likely to also exhibit a strong regional component, especially for </t>
    </r>
  </si>
  <si>
    <t>those incorporating Belgian SPs. This would suggest actual % Europe could be quite closer to (or even lower than) those from the B scenario.</t>
  </si>
  <si>
    <t>Therefore, we consider reasonnable to apply to latest % Europe, the average relative weights of Belgian SPs in terms of market cap, in order to infer scenario averages both for the listed Belgian SPs and the period of analysis. Beside, Mobistar's recent and low relative market cap. is likely to understate this SP's actual footprint on the Belgian telecom market.</t>
  </si>
  <si>
    <t>1H10-1H13</t>
  </si>
  <si>
    <r>
      <rPr>
        <b/>
        <sz val="10"/>
        <rFont val="Arial"/>
        <family val="2"/>
      </rPr>
      <t>In 2010</t>
    </r>
    <r>
      <rPr>
        <sz val="10"/>
        <rFont val="Arial"/>
        <family val="2"/>
      </rPr>
      <t xml:space="preserve">, we considered an equity reference market </t>
    </r>
    <r>
      <rPr>
        <b/>
        <sz val="10"/>
        <rFont val="Arial"/>
        <family val="2"/>
      </rPr>
      <t>50% European, 50% global</t>
    </r>
    <r>
      <rPr>
        <sz val="10"/>
        <rFont val="Arial"/>
        <family val="2"/>
      </rPr>
      <t>. Assuming this level of global diversification for the marginal equity investor in Belgian operators could be excessive in light of updated evidence.</t>
    </r>
  </si>
  <si>
    <t xml:space="preserve">(FY = Full Year) 2012 market shares will be even more ok to use when the frame of analysis will be translated to </t>
  </si>
  <si>
    <t>2H10-2H13 : a mere update will not change % Europe vs. world for the reference market's definition.</t>
  </si>
  <si>
    <t>Alternatively, it could be estimated that such SPs with a size similar to Mobistar's would be bound to have an active international strategic partner as Orange is for Mobistar (or KPN for Base Company) : eventually, the profiles of their marginal investor would be also close to their strategic partner's.</t>
  </si>
  <si>
    <r>
      <t xml:space="preserve">Remarks : </t>
    </r>
    <r>
      <rPr>
        <b/>
        <sz val="10"/>
        <rFont val="Arial"/>
        <family val="2"/>
      </rPr>
      <t>size matters, but not only</t>
    </r>
    <r>
      <rPr>
        <sz val="10"/>
        <rFont val="Arial"/>
        <family val="2"/>
      </rPr>
      <t xml:space="preserve"> - cf. Orange vs. Belgacom (and Mobistar vs. Orange). </t>
    </r>
  </si>
  <si>
    <t>- Yet, considering distinct reference market hypotheses, thus ERP &amp; Beta models by real and/or generic SP, is not reasonable.</t>
  </si>
  <si>
    <t xml:space="preserve">In the Word report : issue eventually addressed in a preliminary section ('3.1 Opérateurs Hypothétiques'). </t>
  </si>
  <si>
    <t>Geometric Mean (GM)</t>
  </si>
  <si>
    <t>vs. Arithmetic Mean (AM)</t>
  </si>
  <si>
    <r>
      <t xml:space="preserve">Therefore, we propose to amend this rule with the following generalization : </t>
    </r>
    <r>
      <rPr>
        <b/>
        <sz val="10"/>
        <rFont val="Arial"/>
        <family val="2"/>
      </rPr>
      <t>adj. (forward-looking) historical ERP = GM + (AM-GM).</t>
    </r>
    <r>
      <rPr>
        <b/>
        <sz val="10"/>
        <rFont val="Symbol"/>
        <family val="1"/>
        <charset val="2"/>
      </rPr>
      <t>s</t>
    </r>
    <r>
      <rPr>
        <b/>
        <vertAlign val="superscript"/>
        <sz val="10"/>
        <rFont val="Arial"/>
        <family val="2"/>
      </rPr>
      <t>2</t>
    </r>
    <r>
      <rPr>
        <b/>
        <sz val="10"/>
        <rFont val="Arial"/>
        <family val="2"/>
      </rPr>
      <t>/</t>
    </r>
    <r>
      <rPr>
        <b/>
        <sz val="10"/>
        <rFont val="Symbol"/>
        <family val="1"/>
        <charset val="2"/>
      </rPr>
      <t>s</t>
    </r>
    <r>
      <rPr>
        <b/>
        <sz val="10"/>
        <rFont val="Arial"/>
        <family val="2"/>
      </rPr>
      <t>(LT)</t>
    </r>
    <r>
      <rPr>
        <b/>
        <vertAlign val="superscript"/>
        <sz val="10"/>
        <rFont val="Arial"/>
        <family val="2"/>
      </rPr>
      <t>2</t>
    </r>
    <r>
      <rPr>
        <b/>
        <sz val="10"/>
        <rFont val="Arial"/>
        <family val="2"/>
      </rPr>
      <t>.</t>
    </r>
  </si>
  <si>
    <r>
      <t xml:space="preserve">Wright Mason &amp; Miles recommend to take into consideration the current market volatility and </t>
    </r>
    <r>
      <rPr>
        <b/>
        <sz val="10"/>
        <rFont val="Arial"/>
        <family val="2"/>
      </rPr>
      <t xml:space="preserve">add </t>
    </r>
    <r>
      <rPr>
        <b/>
        <sz val="10"/>
        <rFont val="Symbol"/>
        <family val="1"/>
        <charset val="2"/>
      </rPr>
      <t>s</t>
    </r>
    <r>
      <rPr>
        <b/>
        <vertAlign val="superscript"/>
        <sz val="10"/>
        <rFont val="Arial"/>
        <family val="2"/>
      </rPr>
      <t>2</t>
    </r>
    <r>
      <rPr>
        <b/>
        <sz val="10"/>
        <rFont val="Arial"/>
        <family val="2"/>
      </rPr>
      <t xml:space="preserve">/2 to GM </t>
    </r>
    <r>
      <rPr>
        <sz val="10"/>
        <rFont val="Arial"/>
        <family val="2"/>
      </rPr>
      <t xml:space="preserve">in order to obtain a more relevant ERP, adjusted to current market conditions (or assumed to prevail for the forthcoming period). This was the approach implemented </t>
    </r>
    <r>
      <rPr>
        <b/>
        <sz val="10"/>
        <rFont val="Arial"/>
        <family val="2"/>
      </rPr>
      <t>in 2010</t>
    </r>
    <r>
      <rPr>
        <sz val="10"/>
        <rFont val="Arial"/>
        <family val="2"/>
      </rPr>
      <t>.</t>
    </r>
  </si>
  <si>
    <r>
      <rPr>
        <b/>
        <sz val="10"/>
        <rFont val="Arial"/>
        <family val="2"/>
      </rPr>
      <t>ii)</t>
    </r>
    <r>
      <rPr>
        <sz val="10"/>
        <rFont val="Arial"/>
        <family val="2"/>
      </rPr>
      <t xml:space="preserve"> In full incertainty, as for any random variable RM : E(RM</t>
    </r>
    <r>
      <rPr>
        <vertAlign val="subscript"/>
        <sz val="10"/>
        <rFont val="Arial"/>
        <family val="2"/>
      </rPr>
      <t>i</t>
    </r>
    <r>
      <rPr>
        <sz val="10"/>
        <rFont val="Arial"/>
        <family val="2"/>
      </rPr>
      <t xml:space="preserve">) = AM. The </t>
    </r>
    <r>
      <rPr>
        <sz val="10"/>
        <rFont val="Symbol"/>
        <family val="1"/>
        <charset val="2"/>
      </rPr>
      <t>s</t>
    </r>
    <r>
      <rPr>
        <vertAlign val="superscript"/>
        <sz val="10"/>
        <rFont val="Arial"/>
        <family val="2"/>
      </rPr>
      <t>2</t>
    </r>
    <r>
      <rPr>
        <sz val="10"/>
        <rFont val="Arial"/>
        <family val="2"/>
      </rPr>
      <t xml:space="preserve">/2 rule applied works for the US whose market volatility historically lies around 20%, implying an ERP 2% above GM = typically AM. This not the case for other markets, given their long-term volatilities </t>
    </r>
    <r>
      <rPr>
        <sz val="10"/>
        <rFont val="Symbol"/>
        <family val="1"/>
        <charset val="2"/>
      </rPr>
      <t>s</t>
    </r>
    <r>
      <rPr>
        <sz val="10"/>
        <rFont val="Arial"/>
        <family val="2"/>
      </rPr>
      <t>(LT).</t>
    </r>
  </si>
  <si>
    <t>Mike Staunton (mstaunton@london.edu)  :</t>
  </si>
  <si>
    <t>May I ask what would you do to make these data compatible with a determination in euros? My main concern is</t>
  </si>
  <si>
    <r>
      <t xml:space="preserve">(Avg. </t>
    </r>
    <r>
      <rPr>
        <b/>
        <sz val="10"/>
        <rFont val="Symbol"/>
        <family val="1"/>
        <charset val="2"/>
      </rPr>
      <t>s</t>
    </r>
    <r>
      <rPr>
        <b/>
        <sz val="10"/>
        <rFont val="Arial"/>
        <family val="2"/>
      </rPr>
      <t>)</t>
    </r>
    <r>
      <rPr>
        <b/>
        <vertAlign val="superscript"/>
        <sz val="10"/>
        <rFont val="Arial"/>
        <family val="2"/>
      </rPr>
      <t>2</t>
    </r>
    <r>
      <rPr>
        <b/>
        <sz val="10"/>
        <rFont val="Arial"/>
        <family val="2"/>
      </rPr>
      <t>/</t>
    </r>
    <r>
      <rPr>
        <b/>
        <sz val="10"/>
        <rFont val="Symbol"/>
        <family val="1"/>
        <charset val="2"/>
      </rPr>
      <t>s</t>
    </r>
    <r>
      <rPr>
        <b/>
        <sz val="10"/>
        <rFont val="Arial"/>
        <family val="2"/>
      </rPr>
      <t>(LT)</t>
    </r>
    <r>
      <rPr>
        <b/>
        <vertAlign val="superscript"/>
        <sz val="10"/>
        <rFont val="Arial"/>
        <family val="2"/>
      </rPr>
      <t>2</t>
    </r>
  </si>
  <si>
    <r>
      <rPr>
        <b/>
        <sz val="10"/>
        <rFont val="Symbol"/>
        <family val="1"/>
        <charset val="2"/>
      </rPr>
      <t>s</t>
    </r>
    <r>
      <rPr>
        <b/>
        <sz val="10"/>
        <rFont val="Arial"/>
        <family val="2"/>
      </rPr>
      <t>(LT)</t>
    </r>
  </si>
  <si>
    <r>
      <rPr>
        <b/>
        <sz val="10"/>
        <rFont val="Arial"/>
        <family val="2"/>
      </rPr>
      <t>iii)</t>
    </r>
    <r>
      <rPr>
        <sz val="10"/>
        <rFont val="Arial"/>
        <family val="2"/>
      </rPr>
      <t xml:space="preserve"> DMS last publicly available Yearbook does not provide AM, in contrast to the 2011 edition. We apply to 2012 GM &amp; </t>
    </r>
    <r>
      <rPr>
        <sz val="10"/>
        <rFont val="Symbol"/>
        <family val="1"/>
        <charset val="2"/>
      </rPr>
      <t>s</t>
    </r>
    <r>
      <rPr>
        <sz val="10"/>
        <rFont val="Arial"/>
        <family val="2"/>
      </rPr>
      <t>(LT) : shown (AM-GM) from 2011, rather than using 2011 AM with 2011 GM or 2012 GM (the last two differ a tiny bit, in spite of being LT averages).</t>
    </r>
  </si>
  <si>
    <t>AM-GM</t>
  </si>
  <si>
    <r>
      <t xml:space="preserve">(AM-GM).(Avg. </t>
    </r>
    <r>
      <rPr>
        <b/>
        <sz val="10"/>
        <rFont val="Symbol"/>
        <family val="1"/>
        <charset val="2"/>
      </rPr>
      <t>s</t>
    </r>
    <r>
      <rPr>
        <b/>
        <sz val="10"/>
        <rFont val="Arial"/>
        <family val="2"/>
      </rPr>
      <t>)</t>
    </r>
    <r>
      <rPr>
        <b/>
        <vertAlign val="superscript"/>
        <sz val="10"/>
        <rFont val="Arial"/>
        <family val="2"/>
      </rPr>
      <t>2</t>
    </r>
    <r>
      <rPr>
        <b/>
        <sz val="10"/>
        <rFont val="Arial"/>
        <family val="2"/>
      </rPr>
      <t>/</t>
    </r>
    <r>
      <rPr>
        <b/>
        <sz val="10"/>
        <rFont val="Symbol"/>
        <family val="1"/>
        <charset val="2"/>
      </rPr>
      <t>s</t>
    </r>
    <r>
      <rPr>
        <b/>
        <sz val="10"/>
        <rFont val="Arial"/>
        <family val="2"/>
      </rPr>
      <t>(LT)</t>
    </r>
    <r>
      <rPr>
        <b/>
        <vertAlign val="superscript"/>
        <sz val="10"/>
        <rFont val="Arial"/>
        <family val="2"/>
      </rPr>
      <t>2</t>
    </r>
  </si>
  <si>
    <r>
      <t xml:space="preserve">With last (20/09/13) </t>
    </r>
    <r>
      <rPr>
        <sz val="10"/>
        <color indexed="8"/>
        <rFont val="Symbol"/>
        <family val="1"/>
        <charset val="2"/>
      </rPr>
      <t>s</t>
    </r>
  </si>
  <si>
    <t>Potentially a currency issue with historical ERPs from DMS ? Actually from all reknown sources : returns usually in USD. Overlooked in all regulatory determinations (at least in Europe), as far as we aware of.</t>
  </si>
  <si>
    <r>
      <t xml:space="preserve">But slim difference according to DMS </t>
    </r>
    <r>
      <rPr>
        <sz val="10"/>
        <color theme="0" tint="-0.499984740745262"/>
        <rFont val="Symbol"/>
        <family val="1"/>
        <charset val="2"/>
      </rPr>
      <t>¯</t>
    </r>
  </si>
  <si>
    <r>
      <t xml:space="preserve">You may want to produce ad'hoc estimates </t>
    </r>
    <r>
      <rPr>
        <sz val="10"/>
        <color theme="0" tint="-0.499984740745262"/>
        <rFont val="Arial"/>
        <family val="2"/>
      </rPr>
      <t>[in a more European perspective, in Euro]</t>
    </r>
    <r>
      <rPr>
        <i/>
        <sz val="10"/>
        <color theme="0" tint="-0.499984740745262"/>
        <rFont val="Arial"/>
        <family val="2"/>
      </rPr>
      <t>, but it would make a slim difference.</t>
    </r>
  </si>
  <si>
    <r>
      <t xml:space="preserve">Revised item </t>
    </r>
    <r>
      <rPr>
        <b/>
        <sz val="10"/>
        <rFont val="Symbol"/>
        <family val="1"/>
        <charset val="2"/>
      </rPr>
      <t>- s</t>
    </r>
    <r>
      <rPr>
        <b/>
        <vertAlign val="superscript"/>
        <sz val="10"/>
        <rFont val="Arial"/>
        <family val="2"/>
      </rPr>
      <t>2</t>
    </r>
    <r>
      <rPr>
        <b/>
        <sz val="10"/>
        <rFont val="Arial"/>
        <family val="2"/>
      </rPr>
      <t xml:space="preserve">/2 </t>
    </r>
  </si>
  <si>
    <t xml:space="preserve">Revision's ERP impact </t>
  </si>
  <si>
    <t>4.1 Marché de Référence</t>
  </si>
  <si>
    <t>3.2. WACC &amp; MEDAF</t>
  </si>
  <si>
    <t xml:space="preserve">Évolution du spread Belgique </t>
  </si>
  <si>
    <t>3.3 Période d'Analyse</t>
  </si>
  <si>
    <t>3.1 Op. Hypothétiques</t>
  </si>
  <si>
    <t>Parts de marché télécoms indicatives en revenus de détail, en 2012</t>
  </si>
  <si>
    <r>
      <rPr>
        <sz val="10"/>
        <rFont val="Symbol"/>
        <family val="1"/>
        <charset val="2"/>
      </rPr>
      <t xml:space="preserve">® </t>
    </r>
    <r>
      <rPr>
        <sz val="10"/>
        <rFont val="Arial"/>
        <family val="2"/>
      </rPr>
      <t>Table with broad ranges, from BIPT's confidential data : calculations on a separate spreadsheet (not released).</t>
    </r>
  </si>
  <si>
    <t>Évolution des Betas fonds propres et économique 1 an de Telenet, sans coupure</t>
  </si>
  <si>
    <t>Scenarios % Europe dans les objectifs des fonds au capital des opérateurs</t>
  </si>
  <si>
    <t>Scenarios % Europe vs. Monde</t>
  </si>
  <si>
    <t>Moyenne pondérée</t>
  </si>
  <si>
    <t>Pdm 2012</t>
  </si>
  <si>
    <t>Belges cotés par capitalisation</t>
  </si>
  <si>
    <t xml:space="preserve">Belges cotés + KPN par revenus </t>
  </si>
  <si>
    <t>4.2 Prime de Marché</t>
  </si>
  <si>
    <t>Prime implicite Eurozone, d'après Associés en Finance</t>
  </si>
  <si>
    <t>Primes implicites par marché et prime implicite moyenne</t>
  </si>
  <si>
    <t>Primes historiques ajustées par marché</t>
  </si>
  <si>
    <t>ERP historique ajusté</t>
  </si>
  <si>
    <r>
      <t xml:space="preserve"> </t>
    </r>
    <r>
      <rPr>
        <sz val="10"/>
        <rFont val="Symbol"/>
        <family val="1"/>
        <charset val="2"/>
      </rPr>
      <t xml:space="preserve">s </t>
    </r>
    <r>
      <rPr>
        <sz val="10"/>
        <rFont val="Arial"/>
        <family val="2"/>
      </rPr>
      <t>moyen</t>
    </r>
  </si>
  <si>
    <r>
      <t xml:space="preserve"> </t>
    </r>
    <r>
      <rPr>
        <sz val="10"/>
        <rFont val="Symbol"/>
        <family val="1"/>
        <charset val="2"/>
      </rPr>
      <t>s(</t>
    </r>
    <r>
      <rPr>
        <sz val="10"/>
        <rFont val="Arial"/>
        <family val="2"/>
      </rPr>
      <t>LT)</t>
    </r>
  </si>
  <si>
    <r>
      <t xml:space="preserve">Prime 'largement" basée sur la prime mondiale MA DMS (celle du R.U. dans une moindre mesure); primes des autres régulateurs locaux et divers commentaires de marché aussi considérés. Haut de la fourchette finalement privilégiée : </t>
    </r>
    <r>
      <rPr>
        <i/>
        <sz val="10"/>
        <rFont val="Arial"/>
        <family val="2"/>
      </rPr>
      <t>"the downside risk of setting the ERP too low outweights the downside risk of setting the ERP too high."</t>
    </r>
  </si>
  <si>
    <r>
      <rPr>
        <b/>
        <sz val="10"/>
        <rFont val="Symbol"/>
        <family val="1"/>
        <charset val="2"/>
      </rPr>
      <t>D</t>
    </r>
    <r>
      <rPr>
        <b/>
        <sz val="10"/>
        <rFont val="Arial"/>
        <family val="2"/>
      </rPr>
      <t xml:space="preserve"> 2010</t>
    </r>
  </si>
  <si>
    <r>
      <rPr>
        <sz val="10"/>
        <rFont val="Symbol"/>
        <family val="1"/>
        <charset val="2"/>
      </rPr>
      <t>D</t>
    </r>
    <r>
      <rPr>
        <sz val="10"/>
        <rFont val="Arial"/>
        <family val="2"/>
      </rPr>
      <t xml:space="preserve"> Dernier S</t>
    </r>
  </si>
  <si>
    <r>
      <rPr>
        <sz val="10"/>
        <rFont val="Symbol"/>
        <family val="1"/>
        <charset val="2"/>
      </rPr>
      <t>s</t>
    </r>
    <r>
      <rPr>
        <vertAlign val="superscript"/>
        <sz val="10"/>
        <rFont val="Arial"/>
        <family val="2"/>
      </rPr>
      <t>2</t>
    </r>
    <r>
      <rPr>
        <sz val="10"/>
        <rFont val="Arial"/>
        <family val="2"/>
      </rPr>
      <t>/</t>
    </r>
    <r>
      <rPr>
        <sz val="10"/>
        <rFont val="Symbol"/>
        <family val="1"/>
        <charset val="2"/>
      </rPr>
      <t>s</t>
    </r>
    <r>
      <rPr>
        <sz val="10"/>
        <rFont val="Arial"/>
        <family val="2"/>
      </rPr>
      <t>(LT)</t>
    </r>
    <r>
      <rPr>
        <vertAlign val="superscript"/>
        <sz val="10"/>
        <rFont val="Arial"/>
        <family val="2"/>
      </rPr>
      <t>2</t>
    </r>
    <r>
      <rPr>
        <sz val="10"/>
        <rFont val="Arial"/>
        <family val="2"/>
      </rPr>
      <t>.(MA-MG)</t>
    </r>
  </si>
  <si>
    <t xml:space="preserve">- There is another WACC parameter where size/scale more clearly matters : credit rating, addressed in WACC 2. In this file's 'Rating' sheet, we argue that the Fixed and Mobile generic SPs should rather be considered as subsidiaries (or B.U. with separated accounts) of a generic integrated domestic SP - a more efficient feature in the current era. In other words, and in the present case, we do not believe that the reference market should be assumed at the level of stand-alone generic pure-players, whose size would be further halved. </t>
  </si>
  <si>
    <r>
      <rPr>
        <b/>
        <sz val="10"/>
        <rFont val="Arial"/>
        <family val="2"/>
      </rPr>
      <t xml:space="preserve">No data cut </t>
    </r>
    <r>
      <rPr>
        <sz val="10"/>
        <rFont val="Arial"/>
        <family val="2"/>
      </rPr>
      <t>(same as above).</t>
    </r>
  </si>
  <si>
    <t>For instance, on 3Y avg, Damodaran's USD yield for the 10Y</t>
  </si>
  <si>
    <t xml:space="preserve">T-bond used for its ERP is higher than its equivalent in € by: </t>
  </si>
  <si>
    <t>for CRP cross-checking.)</t>
  </si>
  <si>
    <t>volatilities 90D for cross-checking.)</t>
  </si>
  <si>
    <t>Source : Damodaran</t>
  </si>
  <si>
    <r>
      <rPr>
        <b/>
        <sz val="10"/>
        <rFont val="Arial"/>
        <family val="2"/>
      </rPr>
      <t>i)</t>
    </r>
    <r>
      <rPr>
        <sz val="10"/>
        <rFont val="Arial"/>
        <family val="2"/>
      </rPr>
      <t xml:space="preserve"> Eurozone's ERP - Source : Associés en Finance (AF, available on request), </t>
    </r>
  </si>
  <si>
    <r>
      <rPr>
        <b/>
        <sz val="10"/>
        <rFont val="Arial"/>
        <family val="2"/>
      </rPr>
      <t xml:space="preserve">iii) </t>
    </r>
    <r>
      <rPr>
        <sz val="10"/>
        <rFont val="Arial"/>
        <family val="2"/>
      </rPr>
      <t>Some investment banks use an alternative approach</t>
    </r>
    <r>
      <rPr>
        <sz val="10"/>
        <color rgb="FFFF0000"/>
        <rFont val="Arial"/>
        <family val="2"/>
      </rPr>
      <t xml:space="preserve"> </t>
    </r>
    <r>
      <rPr>
        <sz val="10"/>
        <rFont val="Arial"/>
        <family val="2"/>
      </rPr>
      <t>through Relative Equity Markets Volatility</t>
    </r>
  </si>
  <si>
    <t>(rather for emerging markets but this should be even more valid for aggregate regional indexes) :</t>
  </si>
  <si>
    <t>β(S,M) = Covariance(s,m) / Variance(m)</t>
  </si>
  <si>
    <r>
      <t xml:space="preserve">= </t>
    </r>
    <r>
      <rPr>
        <sz val="10"/>
        <color theme="0" tint="-0.499984740745262"/>
        <rFont val="Symbol"/>
        <family val="1"/>
        <charset val="2"/>
      </rPr>
      <t>s</t>
    </r>
    <r>
      <rPr>
        <sz val="10"/>
        <color theme="0" tint="-0.499984740745262"/>
        <rFont val="Arial"/>
        <family val="2"/>
      </rPr>
      <t xml:space="preserve">(s,m) / </t>
    </r>
    <r>
      <rPr>
        <sz val="10"/>
        <color theme="0" tint="-0.499984740745262"/>
        <rFont val="Symbol"/>
        <family val="1"/>
        <charset val="2"/>
      </rPr>
      <t>s</t>
    </r>
    <r>
      <rPr>
        <vertAlign val="superscript"/>
        <sz val="10"/>
        <color theme="0" tint="-0.499984740745262"/>
        <rFont val="Arial"/>
        <family val="2"/>
      </rPr>
      <t>2</t>
    </r>
    <r>
      <rPr>
        <sz val="10"/>
        <color theme="0" tint="-0.499984740745262"/>
        <rFont val="Arial"/>
        <family val="2"/>
      </rPr>
      <t xml:space="preserve">(m) = R. </t>
    </r>
    <r>
      <rPr>
        <sz val="10"/>
        <color theme="0" tint="-0.499984740745262"/>
        <rFont val="Symbol"/>
        <family val="1"/>
        <charset val="2"/>
      </rPr>
      <t>s</t>
    </r>
    <r>
      <rPr>
        <sz val="10"/>
        <color theme="0" tint="-0.499984740745262"/>
        <rFont val="Arial"/>
        <family val="2"/>
      </rPr>
      <t xml:space="preserve">(s) / </t>
    </r>
    <r>
      <rPr>
        <sz val="10"/>
        <color theme="0" tint="-0.499984740745262"/>
        <rFont val="Symbol"/>
        <family val="1"/>
        <charset val="2"/>
      </rPr>
      <t>s</t>
    </r>
    <r>
      <rPr>
        <sz val="10"/>
        <color theme="0" tint="-0.499984740745262"/>
        <rFont val="Arial"/>
        <family val="2"/>
      </rPr>
      <t>(m)</t>
    </r>
  </si>
  <si>
    <t>in accordance with ERP2.</t>
  </si>
  <si>
    <t>β (Marché vs. Eurozone)</t>
  </si>
  <si>
    <t>R (Marché, Eurozone)</t>
  </si>
  <si>
    <t>ERP implicite</t>
  </si>
  <si>
    <t>Régulateurs télécoms</t>
  </si>
  <si>
    <t xml:space="preserve">Primes de marché des régulateurs et motivations </t>
  </si>
  <si>
    <r>
      <rPr>
        <i/>
        <sz val="10"/>
        <rFont val="Arial"/>
        <family val="2"/>
      </rPr>
      <t xml:space="preserve">°° </t>
    </r>
    <r>
      <rPr>
        <i/>
        <u/>
        <sz val="10"/>
        <rFont val="Arial"/>
        <family val="2"/>
      </rPr>
      <t>The Cost of Capital for KPN's Wholesale Activities.</t>
    </r>
  </si>
  <si>
    <r>
      <rPr>
        <i/>
        <sz val="10"/>
        <rFont val="Arial"/>
        <family val="2"/>
      </rPr>
      <t xml:space="preserve">° </t>
    </r>
    <r>
      <rPr>
        <i/>
        <u/>
        <sz val="10"/>
        <rFont val="Arial"/>
        <family val="2"/>
      </rPr>
      <t>The WACC for Mobile, Fixed-Line and Cable Termination Rates</t>
    </r>
  </si>
  <si>
    <t>Prof., analystes &amp; sociétés</t>
  </si>
  <si>
    <r>
      <t xml:space="preserve">Moyennes des primes d'enquêtes, d'après Fernandez </t>
    </r>
    <r>
      <rPr>
        <b/>
        <i/>
        <u/>
        <sz val="10"/>
        <rFont val="Arial"/>
        <family val="2"/>
      </rPr>
      <t>et al</t>
    </r>
  </si>
  <si>
    <t>End data 2013 from col. T</t>
  </si>
  <si>
    <r>
      <t xml:space="preserve">Pondération, </t>
    </r>
    <r>
      <rPr>
        <b/>
        <sz val="10"/>
        <rFont val="Symbol"/>
        <family val="1"/>
        <charset val="2"/>
      </rPr>
      <t>D</t>
    </r>
    <r>
      <rPr>
        <b/>
        <sz val="10"/>
        <rFont val="Arial"/>
        <family val="2"/>
      </rPr>
      <t>2010</t>
    </r>
  </si>
  <si>
    <t>Moyenne des primes de marché, écarts 2010, et part des estimations de LT</t>
  </si>
  <si>
    <t>Enquête régulateurs</t>
  </si>
  <si>
    <t>Enquêtes générales</t>
  </si>
  <si>
    <t>Au delà du risque intrinsèque, cette hausse pourrait également s'expliquer par un réajustement de l'aversion au risque des investisseurs depuis l'éclatement de la crise.</t>
  </si>
  <si>
    <r>
      <t xml:space="preserve">L'ERP de "base" (en MG) étant stable par construction, cette baisse est due à l'ajustement du terme </t>
    </r>
    <r>
      <rPr>
        <sz val="10"/>
        <rFont val="Symbol"/>
        <family val="1"/>
        <charset val="2"/>
      </rPr>
      <t>s</t>
    </r>
    <r>
      <rPr>
        <vertAlign val="superscript"/>
        <sz val="10"/>
        <rFont val="Arial"/>
        <family val="2"/>
      </rPr>
      <t>2</t>
    </r>
    <r>
      <rPr>
        <sz val="10"/>
        <rFont val="Arial"/>
        <family val="2"/>
      </rPr>
      <t>/2, mais aussi à une moindre volatilité des marchés actions européens et mondiaux.</t>
    </r>
  </si>
  <si>
    <t>Cette légère baisse peut être reliée à un recours accru aux ERP de DMS intégrant divers ajustements à la baisse à partir des données brutes (en plus d'être surtout présentés en MG).</t>
  </si>
  <si>
    <t>Une source à la qualité améliorée depuis 2010, plus souvent citée, mais manquant toujours d'ERP à l'échelle du monde et, dans une moindre mesure, d'ERP authentiquement européen.</t>
  </si>
  <si>
    <t>4.3 Taux Sans Risque</t>
  </si>
  <si>
    <t>Évolution des taux souverains à 10 ans allemand, américain et belge</t>
  </si>
  <si>
    <t>Approches utilisées par les régulateurs pour le taux sans risque</t>
  </si>
  <si>
    <t>3 ans</t>
  </si>
  <si>
    <t>2 ans</t>
  </si>
  <si>
    <t>1 an</t>
  </si>
  <si>
    <t>4 ans</t>
  </si>
  <si>
    <t>5 ans</t>
  </si>
  <si>
    <r>
      <t>* Notation composite au moment de la détermination</t>
    </r>
    <r>
      <rPr>
        <i/>
        <sz val="10"/>
        <rFont val="Arial"/>
        <family val="2"/>
      </rPr>
      <t>; italiques : &lt; AAA/AA+.</t>
    </r>
  </si>
  <si>
    <t>** 1y auparavant.</t>
  </si>
  <si>
    <r>
      <t xml:space="preserve">*** Chacune appliquées (et non respectivement) à 5Y &amp; 10Y. Consideration aussi de taux </t>
    </r>
    <r>
      <rPr>
        <i/>
        <sz val="10"/>
        <rFont val="Arial"/>
        <family val="2"/>
      </rPr>
      <t>forward</t>
    </r>
    <r>
      <rPr>
        <sz val="10"/>
        <rFont val="Arial"/>
        <family val="2"/>
      </rPr>
      <t xml:space="preserve"> pour les 12 mois à venir.</t>
    </r>
  </si>
  <si>
    <t>Taux allemand à 10 ans sur la période d'analyse, depuis 2001, et Rf moyen</t>
  </si>
  <si>
    <t>4.4 Cd par Notation</t>
  </si>
  <si>
    <t>Évolution des spreads entreprises à 10 ans par notation crédit</t>
  </si>
  <si>
    <t>Notation</t>
  </si>
  <si>
    <t>Coûts et primes dette à 10 ans par notation crédit, hors coûts d'émission</t>
  </si>
  <si>
    <t xml:space="preserve">En italiques : interpolations entre notations voisines.
</t>
  </si>
  <si>
    <t xml:space="preserve">Avec trames de fond : données pour les opérateurs belges (réels ou hypothétiques). </t>
  </si>
  <si>
    <t>En grisé : estimations approximatives, concerne Telenet (B+) et OTE ( B-).</t>
  </si>
  <si>
    <t>d° 2010</t>
  </si>
  <si>
    <t>1,3% Mobile</t>
  </si>
  <si>
    <t>1,5% Fixe</t>
  </si>
  <si>
    <r>
      <rPr>
        <sz val="10"/>
        <rFont val="Symbol"/>
        <family val="1"/>
        <charset val="2"/>
      </rPr>
      <t>D</t>
    </r>
    <r>
      <rPr>
        <sz val="10"/>
        <rFont val="Arial"/>
        <family val="2"/>
      </rPr>
      <t xml:space="preserve"> dernier Cd°</t>
    </r>
  </si>
  <si>
    <r>
      <rPr>
        <sz val="10"/>
        <rFont val="Symbol"/>
        <family val="1"/>
        <charset val="2"/>
      </rPr>
      <t>D</t>
    </r>
    <r>
      <rPr>
        <sz val="10"/>
        <rFont val="Arial"/>
        <family val="2"/>
      </rPr>
      <t xml:space="preserve"> dernier d°</t>
    </r>
  </si>
  <si>
    <t>4.5 Prime de Risque Pays</t>
  </si>
  <si>
    <t>Spreads Belgique et composite AA 10 ans</t>
  </si>
  <si>
    <t>Actif sans risque *</t>
  </si>
  <si>
    <t>Source : reports from regulators as listed by Cullen, Marpij analysis.</t>
  </si>
  <si>
    <t>The choice of this time horizon is not neutral. Sovereign and corporate bonds normally exhibit an upward sloping yield curve: for any given class of risk, yields also incorporate a time premium.</t>
  </si>
  <si>
    <t>- For the marginal equity investor (who here matters through Rf), an average shareholding period is naturally difficult to estimate. This could be approximated by typical security holding periods of investment funds. But there is still a large variety of situations, and such an estimation would require, for each listed SP, a detailed profile analysis of investors representing the bulk of its free float. Furthermore, on a forward-looking basis, all this very much depends on the share-price performance.</t>
  </si>
  <si>
    <t>Debt with a maturity of 5Y or more is considered as LT. An average duration of this LT debt may be calculated. Yet, this would regard real SPs, not Fixed and Mobile generic SPs.</t>
  </si>
  <si>
    <t>From a strict point of view, this consideration actually applies only to investment analysis. In valuation, the durations should be much longer, since firms are assumed to have infinite lives.</t>
  </si>
  <si>
    <r>
      <rPr>
        <b/>
        <sz val="10"/>
        <color theme="1" tint="0.34998626667073579"/>
        <rFont val="Arial"/>
        <family val="2"/>
      </rPr>
      <t>(i) The financing horizon</t>
    </r>
    <r>
      <rPr>
        <sz val="10"/>
        <color theme="1" tint="0.34998626667073579"/>
        <rFont val="Arial"/>
        <family val="2"/>
      </rPr>
      <t>, i.e. the average security holding period for investors.</t>
    </r>
  </si>
  <si>
    <t>Note : Which Maturity ?</t>
  </si>
  <si>
    <r>
      <t xml:space="preserve">- In the present case, the purpose of this analysis is the determination of appropriate WACC rates to apply in cost models, which, whatever their variants, consider a time period long enough so that all input costs, including capital investments, are variable. Like actual companies, generic SPs are assumed to have infinitive lives, but the prices set through these cost models refer to services linked to specific investments. Thus, the appropriate planning horizon is indeed the </t>
    </r>
    <r>
      <rPr>
        <b/>
        <sz val="10"/>
        <color theme="1" tint="0.34998626667073579"/>
        <rFont val="Arial"/>
        <family val="2"/>
      </rPr>
      <t>average economic life of their assets, as in traditional investment analysis</t>
    </r>
    <r>
      <rPr>
        <sz val="10"/>
        <color theme="1" tint="0.34998626667073579"/>
        <rFont val="Arial"/>
        <family val="2"/>
      </rPr>
      <t>. Cost models can normally provide such suitable time horizons.</t>
    </r>
  </si>
  <si>
    <r>
      <rPr>
        <b/>
        <strike/>
        <sz val="10"/>
        <color theme="1" tint="0.34998626667073579"/>
        <rFont val="Arial"/>
        <family val="2"/>
      </rPr>
      <t>(iii)</t>
    </r>
    <r>
      <rPr>
        <b/>
        <sz val="10"/>
        <color theme="1" tint="0.34998626667073579"/>
        <rFont val="Arial"/>
        <family val="2"/>
      </rPr>
      <t xml:space="preserve"> Regulatory “Reset”</t>
    </r>
    <r>
      <rPr>
        <sz val="10"/>
        <color theme="1" tint="0.34998626667073579"/>
        <rFont val="Arial"/>
        <family val="2"/>
      </rPr>
      <t xml:space="preserve">: the time-horizon of the periodic review. Specific to regulators and applied by Nera in particular, this view also much less common. </t>
    </r>
  </si>
  <si>
    <t>- 2010 : classic "fly-to-quality" with the start of the Greek crisis</t>
  </si>
  <si>
    <t xml:space="preserve">- 2011 : expansion into a Eurozone crisis, US Federal Reserve heavily implements "unorthodox" measures, </t>
  </si>
  <si>
    <t>- 2011-2012 : further de-ratings in the Eurozone, affecting now its core)</t>
  </si>
  <si>
    <t xml:space="preserve">- 2012 - 2013 : Mario Draghi, the new ECB president since nov. 2011, implements a more accomodating policy </t>
  </si>
  <si>
    <t>in BIPT 2010</t>
  </si>
  <si>
    <t>New data cut</t>
  </si>
  <si>
    <t>- However, this would involve a more or less substantial revision of the whole balance of BIPT's approach to the cost of capital, and more importantly, on rather weak grounds : any data cut for some time frames between 1H10-1H13 could arguably look arbitrary in this new context.</t>
  </si>
  <si>
    <t>®</t>
  </si>
  <si>
    <t xml:space="preserve">Thus, we consider that the converging and more realistic financing/planning time horizons are more appropriate frameworks for bonds’ maturities. </t>
  </si>
  <si>
    <r>
      <rPr>
        <b/>
        <sz val="10"/>
        <color theme="1" tint="0.34998626667073579"/>
        <rFont val="Symbol"/>
        <family val="1"/>
        <charset val="2"/>
      </rPr>
      <t>®</t>
    </r>
    <r>
      <rPr>
        <sz val="9"/>
        <color theme="1" tint="0.34998626667073579"/>
        <rFont val="Arial"/>
        <family val="2"/>
      </rPr>
      <t xml:space="preserve"> </t>
    </r>
    <r>
      <rPr>
        <sz val="10"/>
        <color theme="1" tint="0.34998626667073579"/>
        <rFont val="Arial"/>
        <family val="2"/>
      </rPr>
      <t>Marpij's opinion : cost of capital models should not assume that generic services require intermediate capital financing. SPs’ financing and investment decisions usually go beyond the duration of the periodic review. While this duration is relevant to smooth estimates between reviews, the so-called regulatory reset of “allowed” returns, revenues or prices does not match the reality of costs legitimately incurred by SPs in providing their services. Ultimately, a regulator cannot set the actual cost of capital; it is determined by the market.</t>
    </r>
  </si>
  <si>
    <t xml:space="preserve">(= US rating now). Local (or mixed) rate incorporating a </t>
  </si>
  <si>
    <t xml:space="preserve">- This approach could be relevant especially for countries which have been relatively spared by 20th century inflation (and woes). No surprise that historic Rf are considered for instance in Norway, but also in the UK &amp; the US - in real terms though : Rf still needs to be adjusted for current/expected inflation rate. </t>
  </si>
  <si>
    <r>
      <rPr>
        <sz val="10"/>
        <rFont val="Symbol"/>
        <family val="1"/>
        <charset val="2"/>
      </rPr>
      <t>®</t>
    </r>
    <r>
      <rPr>
        <sz val="10"/>
        <rFont val="Arial"/>
        <family val="2"/>
      </rPr>
      <t xml:space="preserve"> They may provide interesting trends, though (slopes likely to be positive). Yet : </t>
    </r>
  </si>
  <si>
    <t>- The longer the range the lower the reliability (&amp; liquidity) of forward yields;</t>
  </si>
  <si>
    <t>Regulators' approaches</t>
  </si>
  <si>
    <r>
      <rPr>
        <sz val="10"/>
        <rFont val="Symbol"/>
        <family val="1"/>
        <charset val="2"/>
      </rPr>
      <t>¬</t>
    </r>
    <r>
      <rPr>
        <sz val="10"/>
        <rFont val="Arial"/>
        <family val="2"/>
      </rPr>
      <t xml:space="preserve"> Further confirmed in BCE's Nov 5th decision to lower its main interest rate.</t>
    </r>
  </si>
  <si>
    <t>(With maturities from 5Y to 20Y.)</t>
  </si>
  <si>
    <t>Annualized ERP (GM)</t>
  </si>
  <si>
    <t>Currency :</t>
  </si>
  <si>
    <t>N.- R. =</t>
  </si>
  <si>
    <t>- Through DMS various adjustments on historic data, provided aggregate LT rates for Europe could also be worthy of consideration, instead of a German historic real return, or for any other single country in continental Europe.</t>
  </si>
  <si>
    <r>
      <t xml:space="preserve">* Applying the Fischer equation, this would result in </t>
    </r>
    <r>
      <rPr>
        <b/>
        <sz val="10"/>
        <rFont val="Arial"/>
        <family val="2"/>
      </rPr>
      <t>LT Rf</t>
    </r>
    <r>
      <rPr>
        <sz val="10"/>
        <rFont val="Arial"/>
        <family val="2"/>
      </rPr>
      <t xml:space="preserve"> =</t>
    </r>
  </si>
  <si>
    <t>It is a fortunate coincidence that this European LT nominal adj. Rf almost matches German LT nominal (non-adj.) return.</t>
  </si>
  <si>
    <t xml:space="preserve">Mais une telle mesure n'arrangerait pas les affaires de l'Allemagne, qui préférerait à l'inverse voir ce taux remonter, afin de limiter l'emballement des prix de </t>
  </si>
  <si>
    <t>l'immobilier observé dans les grandes villes du pays.</t>
  </si>
  <si>
    <t xml:space="preserve">Voilà pourquoi nombre d'économistes appellent aujourd'hui l'institution de Francfort à une action plus radicale. Comme le rachat massif de dette publique des </t>
  </si>
  <si>
    <t>pays en difficulté.</t>
  </si>
  <si>
    <r>
      <t>[</t>
    </r>
    <r>
      <rPr>
        <sz val="10"/>
        <color theme="0" tint="-0.34998626667073579"/>
        <rFont val="Symbol"/>
        <family val="1"/>
        <charset val="2"/>
      </rPr>
      <t>¬</t>
    </r>
    <r>
      <rPr>
        <sz val="9"/>
        <color theme="0" tint="-0.34998626667073579"/>
        <rFont val="Arial"/>
        <family val="2"/>
      </rPr>
      <t xml:space="preserve"> </t>
    </r>
    <r>
      <rPr>
        <sz val="10"/>
        <color theme="0" tint="-0.34998626667073579"/>
        <rFont val="Arial"/>
        <family val="2"/>
      </rPr>
      <t>Nov. 5th : ECB did it]</t>
    </r>
  </si>
  <si>
    <t xml:space="preserve">Here, with the French 10Y index-linked bond : </t>
  </si>
  <si>
    <t>- However, our concern with this approach is not just about blended returns of European governments bonds which, historically, in real terms, were not always "safe" throughout inflationary 20th century.</t>
  </si>
  <si>
    <t xml:space="preserve">DMS' Europe : comprise 8 euro currency area states (BE, FI, FR, DE, IE, IT, NL, ES), 5 European markets outside the euro area </t>
  </si>
  <si>
    <t>Assuming DMS' real return for European bonds (0.9%) is a weighted avg of real returns, an estimate for Eurozone countries is likely to be lower given UK's higher value (1.5%).</t>
  </si>
  <si>
    <r>
      <t xml:space="preserve">* Previous European real return may then be adjusted for Eurozone's expected </t>
    </r>
    <r>
      <rPr>
        <b/>
        <sz val="10"/>
        <rFont val="Arial"/>
        <family val="2"/>
      </rPr>
      <t>inflation</t>
    </r>
    <r>
      <rPr>
        <sz val="10"/>
        <rFont val="Arial"/>
        <family val="2"/>
      </rPr>
      <t xml:space="preserve"> rate, either BCE's famous 2% target or, in a more taylor-built approach, the 3Y avg of the break-even rate in the chosen maturity. </t>
    </r>
  </si>
  <si>
    <t>It is more about USD denominated historic returns calculated in the perspective of a US investor, for European and World figures. This may alter the relevance of this input based on government bond yields, eventually for a determination in Euro.</t>
  </si>
  <si>
    <r>
      <rPr>
        <sz val="10"/>
        <rFont val="Symbol"/>
        <family val="1"/>
        <charset val="2"/>
      </rPr>
      <t>¬</t>
    </r>
    <r>
      <rPr>
        <sz val="9"/>
        <rFont val="Arial"/>
        <family val="2"/>
      </rPr>
      <t xml:space="preserve"> </t>
    </r>
    <r>
      <rPr>
        <sz val="10"/>
        <rFont val="Arial"/>
        <family val="2"/>
      </rPr>
      <t>Or almost : collected yields since Nov 2001, vs. fixed FX since 01/01/1999.</t>
    </r>
  </si>
  <si>
    <t>But almost no impact with the opposite possible biais in AF's ERP weighting 50%xβe.</t>
  </si>
  <si>
    <t>Collect German Strip since Euro.</t>
  </si>
  <si>
    <t>Weight ("%LT")</t>
  </si>
  <si>
    <t>For 10Y Rf +S for Belgium :</t>
  </si>
  <si>
    <t>(Find new German ILB ticker.)</t>
  </si>
  <si>
    <t>"Regulatory determinations have typically ‘lagged’ movements in the market, with the cost of debt allowance typically set above prevailing market rates."</t>
  </si>
  <si>
    <t>But this is distinct from the average duration for issued bonds: from this, we just know that it's more than 5Y for Belgacom.</t>
  </si>
  <si>
    <t>Source: Bloomberg (function DDIS), 26 Sept 2013.</t>
  </si>
  <si>
    <t xml:space="preserve">- Nera for ACM (2012) : "10-15 bps for KPN", applied 0.125. Brattle for ACM (2012) : 0.15 (whatever the rating). </t>
  </si>
  <si>
    <t>- BIPT 2010 : transaction cost allowance was 0.2</t>
  </si>
  <si>
    <t>"Compte tenu de l’hypothèse d’un retour à la « normalité » seulement partiel au cours des trois prochaines années (cf. période d’analyse), il paraît raisonnable d’appliquer un supplément de 0,2%, légèrement supérieur à la fourchette haute précédente, aux primes de dettes proposées."</t>
  </si>
  <si>
    <t>not for spots yields considered to discount OL.</t>
  </si>
  <si>
    <t xml:space="preserve">Reasons mentioned in BIPT 2010 for a little extra from OPTA/ACM values may no longer apply. Beside, above analyses show that our consistent Cd estimation already allow for a substantial "headroom" from current levels. </t>
  </si>
  <si>
    <r>
      <t xml:space="preserve">As in BIPT 2010, this WACC determination considers </t>
    </r>
    <r>
      <rPr>
        <b/>
        <sz val="10"/>
        <rFont val="Arial"/>
        <family val="2"/>
      </rPr>
      <t>data and averages over the last 3 years</t>
    </r>
    <r>
      <rPr>
        <sz val="10"/>
        <rFont val="Arial"/>
        <family val="2"/>
      </rPr>
      <t xml:space="preserve"> at the time of data extraction, except for parameters requiring complementary longer time series : ERP, and here Rf as well.</t>
    </r>
  </si>
  <si>
    <t>Values to paste in WACC 2, 3 &amp; 4. Tables &amp; graphs for the report in MS Word.</t>
  </si>
  <si>
    <t>© MARPIJ, 2014</t>
  </si>
  <si>
    <r>
      <rPr>
        <sz val="9"/>
        <rFont val="Arial"/>
        <family val="2"/>
      </rPr>
      <t xml:space="preserve">- </t>
    </r>
    <r>
      <rPr>
        <sz val="10"/>
        <rFont val="Arial"/>
        <family val="2"/>
      </rPr>
      <t>Using the local government borrowing rate for the so-called “local risk-free rate", implicitly replacing an actual risk-free rate Rf by Rf+S</t>
    </r>
  </si>
  <si>
    <t>- Considering then that there is no need to add a CRP to the ERP prevailing in the (more or less explictly) assumed reference market since it is already incorporated in the local risk-free rate.</t>
  </si>
  <si>
    <r>
      <t xml:space="preserve">- CRP = S    </t>
    </r>
    <r>
      <rPr>
        <sz val="10"/>
        <rFont val="Symbol"/>
        <family val="1"/>
        <charset val="2"/>
      </rPr>
      <t>®</t>
    </r>
    <r>
      <rPr>
        <sz val="9"/>
        <rFont val="Arial"/>
        <family val="2"/>
      </rPr>
      <t xml:space="preserve"> Yet, w</t>
    </r>
    <r>
      <rPr>
        <sz val="10"/>
        <rFont val="Arial"/>
        <family val="2"/>
      </rPr>
      <t xml:space="preserve">hile default risk premiums and equity risk premiums are highly correlated, equity spreads, i.e. the CRP, ought to differ from default risk spreads observed on sovereign bond markets : addressed in </t>
    </r>
    <r>
      <rPr>
        <i/>
        <sz val="10"/>
        <rFont val="Arial"/>
        <family val="2"/>
      </rPr>
      <t>CRP &amp; Rnot</t>
    </r>
    <r>
      <rPr>
        <sz val="10"/>
        <rFont val="Arial"/>
        <family val="2"/>
      </rPr>
      <t>.</t>
    </r>
  </si>
  <si>
    <r>
      <t xml:space="preserve">- Every single local company in the country is equally exposed to country risk    </t>
    </r>
    <r>
      <rPr>
        <sz val="10"/>
        <rFont val="Symbol"/>
        <family val="1"/>
        <charset val="2"/>
      </rPr>
      <t>®</t>
    </r>
    <r>
      <rPr>
        <sz val="9"/>
        <rFont val="Arial"/>
        <family val="2"/>
      </rPr>
      <t xml:space="preserve"> </t>
    </r>
    <r>
      <rPr>
        <sz val="10"/>
        <rFont val="Arial"/>
        <family val="2"/>
      </rPr>
      <t>Yet, companies within the country ought to exhibit distinct exposures to local country risk.</t>
    </r>
  </si>
  <si>
    <r>
      <rPr>
        <b/>
        <sz val="10"/>
        <rFont val="Arial"/>
        <family val="2"/>
      </rPr>
      <t xml:space="preserve">Ce = Rf + βe.(CRP+ERP)   </t>
    </r>
    <r>
      <rPr>
        <sz val="10"/>
        <rFont val="Arial"/>
        <family val="2"/>
      </rPr>
      <t xml:space="preserve"> </t>
    </r>
    <r>
      <rPr>
        <sz val="10"/>
        <rFont val="Symbol"/>
        <family val="1"/>
        <charset val="2"/>
      </rPr>
      <t/>
    </r>
  </si>
  <si>
    <r>
      <rPr>
        <sz val="10"/>
        <rFont val="Symbol"/>
        <family val="1"/>
        <charset val="2"/>
      </rPr>
      <t>®</t>
    </r>
    <r>
      <rPr>
        <sz val="10"/>
        <rFont val="Arial"/>
        <family val="2"/>
      </rPr>
      <t xml:space="preserve"> This approach assumes that a company’s exposure to the local country risk is similar to its exposure to the market risk in general. </t>
    </r>
  </si>
  <si>
    <r>
      <rPr>
        <b/>
        <sz val="10"/>
        <rFont val="Arial"/>
        <family val="2"/>
      </rPr>
      <t xml:space="preserve">Ce = Rf + </t>
    </r>
    <r>
      <rPr>
        <b/>
        <sz val="10"/>
        <rFont val="Symbol"/>
        <family val="1"/>
        <charset val="2"/>
      </rPr>
      <t>l</t>
    </r>
    <r>
      <rPr>
        <b/>
        <sz val="10"/>
        <rFont val="Arial"/>
        <family val="2"/>
      </rPr>
      <t xml:space="preserve">.CRP + βe.ERP </t>
    </r>
    <r>
      <rPr>
        <sz val="10"/>
        <rFont val="Arial"/>
        <family val="2"/>
      </rPr>
      <t xml:space="preserve">  </t>
    </r>
    <r>
      <rPr>
        <sz val="10"/>
        <rFont val="Symbol"/>
        <family val="1"/>
        <charset val="2"/>
      </rPr>
      <t/>
    </r>
  </si>
  <si>
    <r>
      <rPr>
        <sz val="10"/>
        <rFont val="Symbol"/>
        <family val="1"/>
        <charset val="2"/>
      </rPr>
      <t>®</t>
    </r>
    <r>
      <rPr>
        <sz val="10"/>
        <rFont val="Arial"/>
        <family val="2"/>
      </rPr>
      <t xml:space="preserve"> Scaled around one like Beta, lambda is affected by the following factors :</t>
    </r>
  </si>
  <si>
    <t>- The empirical Fama French 3-Factor model adds factors reflecting the effects on Ce of company size and disparate book-to-market ratios. It is not used by regulators because of the extra complexity and controversies involved, in addition to the fact that it usually requires data from proprietary data providers.</t>
  </si>
  <si>
    <r>
      <rPr>
        <sz val="10"/>
        <rFont val="Arial"/>
        <family val="2"/>
      </rPr>
      <t xml:space="preserve">- </t>
    </r>
    <r>
      <rPr>
        <u/>
        <sz val="10"/>
        <rFont val="Arial"/>
        <family val="2"/>
      </rPr>
      <t>TRIVAL</t>
    </r>
    <r>
      <rPr>
        <sz val="10"/>
        <rFont val="Arial"/>
        <family val="2"/>
      </rPr>
      <t xml:space="preserve"> ® :</t>
    </r>
  </si>
  <si>
    <r>
      <t>another 3-Factor model, including a liquidity premium, developed by Associés en Finance since 2000, with an excellent track record and reliability (R</t>
    </r>
    <r>
      <rPr>
        <vertAlign val="superscript"/>
        <sz val="10"/>
        <rFont val="Arial"/>
        <family val="2"/>
      </rPr>
      <t>2</t>
    </r>
    <r>
      <rPr>
        <sz val="10"/>
        <rFont val="Arial"/>
        <family val="2"/>
      </rPr>
      <t>). Yet, proprietary research here as well.</t>
    </r>
  </si>
  <si>
    <t>Check Bloomberg's definition of 'Fonds régional'.</t>
  </si>
  <si>
    <t>Add Liberty Global.</t>
  </si>
  <si>
    <t>Historical tables n/a. (Only shown long tables were collected for the previous determination.)</t>
  </si>
  <si>
    <r>
      <rPr>
        <b/>
        <sz val="10"/>
        <rFont val="Arial"/>
        <family val="2"/>
      </rPr>
      <t>vi)</t>
    </r>
    <r>
      <rPr>
        <sz val="10"/>
        <rFont val="Arial"/>
        <family val="2"/>
      </rPr>
      <t xml:space="preserve"> Conclusion : we consider </t>
    </r>
    <r>
      <rPr>
        <b/>
        <sz val="10"/>
        <rFont val="Arial"/>
        <family val="2"/>
      </rPr>
      <t>% Europe = 2/3</t>
    </r>
    <r>
      <rPr>
        <sz val="10"/>
        <rFont val="Arial"/>
        <family val="2"/>
      </rPr>
      <t>. Extra precision would be overstretched.</t>
    </r>
  </si>
  <si>
    <r>
      <rPr>
        <b/>
        <sz val="10"/>
        <rFont val="Arial"/>
        <family val="2"/>
      </rPr>
      <t>iv)</t>
    </r>
    <r>
      <rPr>
        <sz val="10"/>
        <rFont val="Arial"/>
        <family val="2"/>
      </rPr>
      <t xml:space="preserve"> For an average ERP, we would humbly put more weight on ERP 2 : </t>
    </r>
  </si>
  <si>
    <t>Such a deductive approach (as the following variant) seems particularly relevant between a market and a sub-market, which are in addition highly correlated.</t>
  </si>
  <si>
    <r>
      <t xml:space="preserve">Volatilities </t>
    </r>
    <r>
      <rPr>
        <b/>
        <sz val="10"/>
        <rFont val="Symbol"/>
        <family val="1"/>
        <charset val="2"/>
      </rPr>
      <t>s</t>
    </r>
    <r>
      <rPr>
        <b/>
        <sz val="10"/>
        <rFont val="Arial"/>
        <family val="2"/>
      </rPr>
      <t xml:space="preserve"> and </t>
    </r>
    <r>
      <rPr>
        <b/>
        <sz val="10"/>
        <rFont val="Symbol"/>
        <family val="1"/>
        <charset val="2"/>
      </rPr>
      <t>s</t>
    </r>
    <r>
      <rPr>
        <b/>
        <sz val="10"/>
        <rFont val="Arial"/>
        <family val="2"/>
      </rPr>
      <t>(LT)</t>
    </r>
  </si>
  <si>
    <r>
      <rPr>
        <sz val="9"/>
        <color theme="0" tint="-0.499984740745262"/>
        <rFont val="Wingdings 3"/>
        <family val="1"/>
        <charset val="2"/>
      </rPr>
      <t>Õ</t>
    </r>
    <r>
      <rPr>
        <sz val="9"/>
        <color theme="0" tint="-0.499984740745262"/>
        <rFont val="Arial"/>
        <family val="2"/>
      </rPr>
      <t xml:space="preserve"> </t>
    </r>
    <r>
      <rPr>
        <sz val="10"/>
        <color theme="0" tint="-0.499984740745262"/>
        <rFont val="Arial"/>
        <family val="2"/>
      </rPr>
      <t>For information, but this does not</t>
    </r>
  </si>
  <si>
    <t>matter for a European/World avg ERP.</t>
  </si>
  <si>
    <t>(Almost no impact by including BIPT 2010.)</t>
  </si>
  <si>
    <t>(Through uncut volatilities, adjusted historical ERPs could have also been higher, to a lesser extent though. In contrast, Rf was almost unaffected, whereas data cuts did increase Betas. Yet, no question that these adjustments were appropriate at that time, in a regulatory perspective.)</t>
  </si>
  <si>
    <t>do the opposite</t>
  </si>
  <si>
    <r>
      <rPr>
        <sz val="10"/>
        <rFont val="Arial"/>
        <family val="2"/>
      </rPr>
      <t xml:space="preserve">(see </t>
    </r>
    <r>
      <rPr>
        <u/>
        <sz val="10"/>
        <rFont val="Arial"/>
        <family val="2"/>
      </rPr>
      <t>below</t>
    </r>
    <r>
      <rPr>
        <sz val="10"/>
        <rFont val="Arial"/>
        <family val="2"/>
      </rPr>
      <t>).</t>
    </r>
  </si>
  <si>
    <r>
      <rPr>
        <b/>
        <sz val="10"/>
        <rFont val="Arial"/>
        <family val="2"/>
      </rPr>
      <t>i)</t>
    </r>
    <r>
      <rPr>
        <sz val="10"/>
        <rFont val="Arial"/>
        <family val="2"/>
      </rPr>
      <t xml:space="preserve"> For this determination, the main issue is a </t>
    </r>
    <r>
      <rPr>
        <b/>
        <sz val="10"/>
        <rFont val="Arial"/>
        <family val="2"/>
      </rPr>
      <t>distinct (higher) average implied ERP</t>
    </r>
    <r>
      <rPr>
        <sz val="10"/>
        <rFont val="Arial"/>
        <family val="2"/>
      </rPr>
      <t xml:space="preserve">, in comparison with other ERPs (except Fernandez). </t>
    </r>
  </si>
  <si>
    <r>
      <rPr>
        <b/>
        <sz val="10"/>
        <rFont val="Arial"/>
        <family val="2"/>
      </rPr>
      <t>ii)</t>
    </r>
    <r>
      <rPr>
        <sz val="10"/>
        <rFont val="Arial"/>
        <family val="2"/>
      </rPr>
      <t xml:space="preserve"> One may notice that we strove to infer European and World ERPs, at least for each direct (historical and implied) estimates. </t>
    </r>
  </si>
  <si>
    <t xml:space="preserve">- We are reluctant to alter them (at least significantly), typically in order to infer a more stable ERP.  </t>
  </si>
  <si>
    <t>- In regulatory determinations, LT ERP is by far the most heavily considered source (if not the only one), whereas Rf is usually based on more or less recent averages (as well as Cd, Betas, g etc.) : the WACC impact is usually rather unidirectional in a period of objectively low interest rates (cf. Rf).</t>
  </si>
  <si>
    <t xml:space="preserve">- Note that an additional smoothing approach is less relevant for company specific parameters (gearing, Beta) : LT values would not make much sense in this industry. </t>
  </si>
  <si>
    <t>Slight decrease related to an increased reliance on DMS data (available for European countries), including various downward adjustments from raw data.</t>
  </si>
  <si>
    <t>Input for the CRP when detached from the ERP.</t>
  </si>
  <si>
    <r>
      <t>graphs</t>
    </r>
    <r>
      <rPr>
        <sz val="10"/>
        <color theme="1" tint="0.499984740745262"/>
        <rFont val="Arial"/>
        <family val="2"/>
      </rPr>
      <t>.</t>
    </r>
  </si>
  <si>
    <t xml:space="preserve">around 10% vs. 9.8% (AF), and 8.3% vs. 8.4% (Damodaran) : see above </t>
  </si>
  <si>
    <t xml:space="preserve">- Historical Risk Premium: you are assuming that premiums will revert back to a </t>
  </si>
  <si>
    <t xml:space="preserve">- Current Implied Equity Risk premium: You are assuming that the market is </t>
  </si>
  <si>
    <t xml:space="preserve">- Average Implied Equity Risk premium: You are assuming that the market is </t>
  </si>
  <si>
    <t xml:space="preserve">- In the very long run, the average implied ERP should converge towards the historical ERP. Meanwhile, these values will continue to cross each other.  </t>
  </si>
  <si>
    <t>- The additional adjustment to the historical ERP brings it closer to the implied EMRP, since the latter is positively correlated with the market’s volatility.</t>
  </si>
  <si>
    <t>(Cf. graph in English in 'Rf &amp; Cd' sheet.)</t>
  </si>
  <si>
    <r>
      <rPr>
        <sz val="10"/>
        <rFont val="Symbol"/>
        <family val="1"/>
        <charset val="2"/>
      </rPr>
      <t xml:space="preserve">® </t>
    </r>
    <r>
      <rPr>
        <sz val="10"/>
        <rFont val="Arial"/>
        <family val="2"/>
      </rPr>
      <t>Cf. WACC 3. Idem for the extract "Beta économique Hamada" in the exec summary.</t>
    </r>
  </si>
  <si>
    <r>
      <t>R</t>
    </r>
    <r>
      <rPr>
        <b/>
        <vertAlign val="superscript"/>
        <sz val="10"/>
        <rFont val="Arial"/>
        <family val="2"/>
      </rPr>
      <t>2</t>
    </r>
    <r>
      <rPr>
        <b/>
        <sz val="10"/>
        <rFont val="Arial"/>
        <family val="2"/>
      </rPr>
      <t xml:space="preserve"> (World vs. Eurozone) =</t>
    </r>
  </si>
  <si>
    <t>Implied ERP World :</t>
  </si>
  <si>
    <t>Implied ERP Europe :</t>
  </si>
  <si>
    <t>Eurozone (8.1%) more risky than larger Europe for the last few years.</t>
  </si>
  <si>
    <t>Implied ERP Belgium :</t>
  </si>
  <si>
    <t>refrain from tampering with original data, and this is compensated in following LT Rf.)</t>
  </si>
  <si>
    <t>Capi/BGC</t>
  </si>
  <si>
    <r>
      <rPr>
        <b/>
        <sz val="10"/>
        <rFont val="Arial"/>
        <family val="2"/>
      </rPr>
      <t>Debt premium d = Cd - Rf</t>
    </r>
    <r>
      <rPr>
        <sz val="10"/>
        <rFont val="Arial"/>
        <family val="2"/>
      </rPr>
      <t xml:space="preserve"> not just shown for info in concluding WACC 4 : also used for debt Betas in WACC 3 (cf. this file's 'Outputs').</t>
    </r>
  </si>
  <si>
    <t>This rule may evolve in the future but we may not speculate on it.</t>
  </si>
  <si>
    <r>
      <rPr>
        <b/>
        <sz val="10"/>
        <rFont val="Arial"/>
        <family val="2"/>
      </rPr>
      <t>ii)</t>
    </r>
    <r>
      <rPr>
        <sz val="10"/>
        <rFont val="Arial"/>
        <family val="2"/>
      </rPr>
      <t xml:space="preserve"> So, only 2016 Rot is unknown.</t>
    </r>
  </si>
  <si>
    <t>Just for info.</t>
  </si>
  <si>
    <t>Just for info, without LT Rf premium.</t>
  </si>
  <si>
    <t>= Belgian govt strip bond yield.</t>
  </si>
  <si>
    <t>Hence, this time a LT discount, instead of a premium.</t>
  </si>
  <si>
    <t xml:space="preserve">Although S1, as a spread blending current &amp; LT avg, is a bit conservative (through pre-2004 yields weighting around just 10% of S), one may argue that it is not fully appropriate on a forward-looking basis because of the 2011/2012 downgrade. </t>
  </si>
  <si>
    <t>(Collect Euro AA since Euro.)</t>
  </si>
  <si>
    <r>
      <rPr>
        <b/>
        <sz val="10"/>
        <rFont val="Arial"/>
        <family val="2"/>
      </rPr>
      <t>i)</t>
    </r>
    <r>
      <rPr>
        <sz val="10"/>
        <rFont val="Arial"/>
        <family val="2"/>
      </rPr>
      <t xml:space="preserve"> This approach is based on the spread S, and another relative volatility ratio amplifying or reducing the spread's impact : </t>
    </r>
  </si>
  <si>
    <r>
      <rPr>
        <b/>
        <sz val="10"/>
        <rFont val="Arial"/>
        <family val="2"/>
      </rPr>
      <t>ii)</t>
    </r>
    <r>
      <rPr>
        <sz val="10"/>
        <rFont val="Arial"/>
        <family val="2"/>
      </rPr>
      <t xml:space="preserve"> However, as Damodaran himself explains, the mere existence of such a CRP depends on the correlation between the domestic and the reference markets. For this reason, we propose to adjust the previous definition of CRP-S as follows :</t>
    </r>
  </si>
  <si>
    <t>Spread Belgium S1</t>
  </si>
  <si>
    <t>Spread S2 Composite AA</t>
  </si>
  <si>
    <r>
      <rPr>
        <b/>
        <sz val="10"/>
        <rFont val="Arial"/>
        <family val="2"/>
      </rPr>
      <t>CRP-S = R.S.Ve/Vb</t>
    </r>
    <r>
      <rPr>
        <sz val="10"/>
        <rFont val="Arial"/>
        <family val="2"/>
      </rPr>
      <t>, with the correlation coefficient R between these markets.</t>
    </r>
  </si>
  <si>
    <t>Note that, whereas Damodaran's CRP-S does not refer to the reference market (except and just to some extent through the definition of the risk-free asset), there is no justification for a similar R-adjustment of CRP-E, given its definition.</t>
  </si>
  <si>
    <t>Correlation coefficient R</t>
  </si>
  <si>
    <r>
      <t>R</t>
    </r>
    <r>
      <rPr>
        <vertAlign val="superscript"/>
        <sz val="10"/>
        <rFont val="Arial"/>
        <family val="2"/>
      </rPr>
      <t>2</t>
    </r>
    <r>
      <rPr>
        <sz val="10"/>
        <rFont val="Arial"/>
        <family val="2"/>
      </rPr>
      <t xml:space="preserve"> (Belgium, Europe) =</t>
    </r>
  </si>
  <si>
    <t>From WACC 3, for the period of analysis :</t>
  </si>
  <si>
    <r>
      <t xml:space="preserve">R </t>
    </r>
    <r>
      <rPr>
        <b/>
        <sz val="10"/>
        <rFont val="Symbol"/>
        <family val="1"/>
        <charset val="2"/>
      </rPr>
      <t>»</t>
    </r>
  </si>
  <si>
    <t xml:space="preserve">The European and world markets being themselves correlated, strictly, R should be a bit higher than this euclidean distance. </t>
  </si>
  <si>
    <t>Since 01/2010 (3y+9m)</t>
  </si>
  <si>
    <t>Uniformly added to 3y avg. Cd - for modelled SPs,</t>
  </si>
  <si>
    <r>
      <rPr>
        <sz val="10"/>
        <rFont val="Symbol"/>
        <family val="1"/>
        <charset val="2"/>
      </rPr>
      <t>®</t>
    </r>
    <r>
      <rPr>
        <sz val="10"/>
        <rFont val="Arial"/>
        <family val="2"/>
      </rPr>
      <t xml:space="preserve"> Theoretically, the most suitable approach would consist in estimating a "Eurozone" LT Rf, as a counterpart to historic ERPs (direct or through surveys), with %LT weight to infer a final Rf. Not simply because of the current slim "headroom" from 3y avg, but for the sake of consistency in the degree of "stabilization" implemented to Rf &amp; ERP.</t>
    </r>
  </si>
  <si>
    <t>- Also, what weight should we grant to forward yields compared to 3y averages (whether they significantly differ or not) ?</t>
  </si>
  <si>
    <t xml:space="preserve">Any % Forward vs 3y avg may appear circumstancial, unless agreed to be set once and for all. </t>
  </si>
  <si>
    <t>= 3y avg. Cd</t>
  </si>
  <si>
    <t xml:space="preserve">3y avg implied ERPs </t>
  </si>
  <si>
    <t xml:space="preserve">LT historical ERPs adjusted to 3y avg market volatility </t>
  </si>
  <si>
    <t xml:space="preserve">3y avg Germany's Euro-Bund yields </t>
  </si>
  <si>
    <t>+ Uniform [(LT - 3y avg)Rf.% LT] premium/discount</t>
  </si>
  <si>
    <t>(3y avg &amp; LT/MT) spread S for AA bonds</t>
  </si>
  <si>
    <t>x Belgium's relative volatility = avg Ve / avg Vb</t>
  </si>
  <si>
    <t>Period avg</t>
  </si>
  <si>
    <t>Mkt cap weighted avg</t>
  </si>
  <si>
    <t>Mkt cap simple avg</t>
  </si>
  <si>
    <t>Mkt share weighted avg</t>
  </si>
  <si>
    <t>Avg 3y+9m</t>
  </si>
  <si>
    <t>ERP 3y avg rising for the period, yet</t>
  </si>
  <si>
    <t xml:space="preserve">(Between AF's 3y Rf and ours, we also </t>
  </si>
  <si>
    <t>Avg 6m</t>
  </si>
  <si>
    <t>Avg 1y</t>
  </si>
  <si>
    <t>Avg 3y</t>
  </si>
  <si>
    <r>
      <t xml:space="preserve">With 6m avg </t>
    </r>
    <r>
      <rPr>
        <sz val="10"/>
        <color indexed="8"/>
        <rFont val="Symbol"/>
        <family val="1"/>
        <charset val="2"/>
      </rPr>
      <t>s</t>
    </r>
  </si>
  <si>
    <r>
      <t xml:space="preserve">With 1y avg </t>
    </r>
    <r>
      <rPr>
        <sz val="10"/>
        <color indexed="8"/>
        <rFont val="Symbol"/>
        <family val="1"/>
        <charset val="2"/>
      </rPr>
      <t>s</t>
    </r>
  </si>
  <si>
    <r>
      <t xml:space="preserve">With 3y avg </t>
    </r>
    <r>
      <rPr>
        <sz val="10"/>
        <color indexed="8"/>
        <rFont val="Symbol"/>
        <family val="1"/>
        <charset val="2"/>
      </rPr>
      <t>s</t>
    </r>
  </si>
  <si>
    <r>
      <t xml:space="preserve">With 3y+9m avg </t>
    </r>
    <r>
      <rPr>
        <sz val="10"/>
        <color indexed="8"/>
        <rFont val="Symbol"/>
        <family val="1"/>
        <charset val="2"/>
      </rPr>
      <t>s</t>
    </r>
  </si>
  <si>
    <r>
      <t xml:space="preserve">(3y avg </t>
    </r>
    <r>
      <rPr>
        <sz val="10"/>
        <rFont val="Symbol"/>
        <family val="1"/>
        <charset val="2"/>
      </rPr>
      <t>s</t>
    </r>
    <r>
      <rPr>
        <sz val="10"/>
        <rFont val="Arial"/>
        <family val="2"/>
      </rPr>
      <t>)</t>
    </r>
    <r>
      <rPr>
        <vertAlign val="superscript"/>
        <sz val="10"/>
        <rFont val="Arial"/>
        <family val="2"/>
      </rPr>
      <t>2</t>
    </r>
    <r>
      <rPr>
        <sz val="10"/>
        <rFont val="Arial"/>
        <family val="2"/>
      </rPr>
      <t>/2</t>
    </r>
    <r>
      <rPr>
        <b/>
        <sz val="10"/>
        <rFont val="Symbol"/>
        <family val="1"/>
        <charset val="2"/>
      </rPr>
      <t/>
    </r>
  </si>
  <si>
    <t>Avg (max) since :</t>
  </si>
  <si>
    <t>In BIPT 2010, 3y avg implied risk premia were almost the same for Eurozone, Europe &amp; World.</t>
  </si>
  <si>
    <r>
      <t xml:space="preserve">And with 3y avg  </t>
    </r>
    <r>
      <rPr>
        <sz val="10"/>
        <rFont val="Symbol"/>
        <family val="1"/>
        <charset val="2"/>
      </rPr>
      <t>s</t>
    </r>
    <r>
      <rPr>
        <sz val="10"/>
        <rFont val="Arial"/>
        <family val="2"/>
      </rPr>
      <t xml:space="preserve">(World) / </t>
    </r>
    <r>
      <rPr>
        <sz val="10"/>
        <rFont val="Symbol"/>
        <family val="1"/>
        <charset val="2"/>
      </rPr>
      <t>s</t>
    </r>
    <r>
      <rPr>
        <sz val="10"/>
        <rFont val="Arial"/>
        <family val="2"/>
      </rPr>
      <t>(Europe) =</t>
    </r>
  </si>
  <si>
    <r>
      <rPr>
        <sz val="10"/>
        <rFont val="Symbol"/>
        <family val="1"/>
        <charset val="2"/>
      </rPr>
      <t>®</t>
    </r>
    <r>
      <rPr>
        <sz val="9"/>
        <rFont val="Arial"/>
        <family val="2"/>
      </rPr>
      <t xml:space="preserve"> </t>
    </r>
    <r>
      <rPr>
        <sz val="10"/>
        <rFont val="Arial"/>
        <family val="2"/>
      </rPr>
      <t>In spite of the various scopes of regulators' ERPs, overall, the above average seems consistent with a European ERP blended with a bit of global ERPs.</t>
    </r>
  </si>
  <si>
    <t>Avg ERP</t>
  </si>
  <si>
    <r>
      <t xml:space="preserve">Averaging now 8%, the Eurozone implied ERP was around 6% without data cut, 5% in </t>
    </r>
    <r>
      <rPr>
        <i/>
        <sz val="10"/>
        <rFont val="Arial"/>
        <family val="2"/>
      </rPr>
      <t>"3y+cc"</t>
    </r>
    <r>
      <rPr>
        <sz val="10"/>
        <rFont val="Arial"/>
        <family val="2"/>
      </rPr>
      <t>, while applied regional Betas were very close to 1.</t>
    </r>
  </si>
  <si>
    <r>
      <t xml:space="preserve">- </t>
    </r>
    <r>
      <rPr>
        <b/>
        <sz val="10"/>
        <rFont val="Arial"/>
        <family val="2"/>
      </rPr>
      <t>Beyond periodic 3y averages</t>
    </r>
    <r>
      <rPr>
        <sz val="10"/>
        <rFont val="Arial"/>
        <family val="2"/>
      </rPr>
      <t xml:space="preserve">, the idea is simply to </t>
    </r>
    <r>
      <rPr>
        <b/>
        <sz val="10"/>
        <rFont val="Arial"/>
        <family val="2"/>
      </rPr>
      <t>apply to Rf the same dose of "financial stabilization" as for the ERP</t>
    </r>
    <r>
      <rPr>
        <sz val="10"/>
        <rFont val="Arial"/>
        <family val="2"/>
      </rPr>
      <t>, i.e to both components of the market's cost of equity. From now on, this "financial stabilizer" ratio itself should be stable between reviews. Consequently, the dose of (direct) implied vs. historical ERPs may not be significantly altered.</t>
    </r>
  </si>
  <si>
    <t xml:space="preserve">RM almost unchanged with implied 3y avg for Eurozone &amp; US since end 2009, resp. </t>
  </si>
  <si>
    <t>Simple avg</t>
  </si>
  <si>
    <t>6m avg</t>
  </si>
  <si>
    <t>1y avg</t>
  </si>
  <si>
    <t>3y avg S1</t>
  </si>
  <si>
    <t>3y avg (Rf+S1)</t>
  </si>
  <si>
    <t>[3y avg - Last] (Rf+S1)</t>
  </si>
  <si>
    <t>[3y avg - Last] S1</t>
  </si>
  <si>
    <t>Avg 3y+9m (01/01/10 till last)</t>
  </si>
  <si>
    <t>3y avg - Last Rf</t>
  </si>
  <si>
    <t>3y avg German Strip</t>
  </si>
  <si>
    <t>LT/MT - 3y avg Rf</t>
  </si>
  <si>
    <t>3y avg Cd by Rating</t>
  </si>
  <si>
    <t>3y avg - Last Cd</t>
  </si>
  <si>
    <t>01/01/2004 - 01/11/2009 avg S1</t>
  </si>
  <si>
    <t>3y avg S2</t>
  </si>
  <si>
    <t xml:space="preserve">Q3 avg Belgian Sovereign 10Y yield for </t>
  </si>
  <si>
    <t xml:space="preserve">Yet, Damodaran proposes another approach to CRP determination, also worthy of considerations, in spite of available direct estimates for the domestic ERP (in contrast with many emerging markets). </t>
  </si>
  <si>
    <r>
      <rPr>
        <sz val="10"/>
        <rFont val="Symbol"/>
        <family val="1"/>
        <charset val="2"/>
      </rPr>
      <t>®</t>
    </r>
    <r>
      <rPr>
        <sz val="9"/>
        <rFont val="Arial"/>
        <family val="2"/>
      </rPr>
      <t xml:space="preserve"> </t>
    </r>
    <r>
      <rPr>
        <sz val="10"/>
        <rFont val="Arial"/>
        <family val="2"/>
      </rPr>
      <t>CRP-S has the advantage to more directly relate to Belgian government (or same current class) bond spreads, as a measure of the extra premium required for a domestic (only) investment. In WACC 3, it is argued that lambda should ideally be estimated with respect to government bonds data. Beside, CRP-S allows for distinct maturities and following calculations show that this CRP logically increases up to a certain horizon (7Y with S2 hereafter).</t>
    </r>
  </si>
  <si>
    <r>
      <t>and R</t>
    </r>
    <r>
      <rPr>
        <vertAlign val="superscript"/>
        <sz val="10"/>
        <rFont val="Arial"/>
        <family val="2"/>
      </rPr>
      <t>2</t>
    </r>
    <r>
      <rPr>
        <sz val="10"/>
        <rFont val="Arial"/>
        <family val="2"/>
      </rPr>
      <t xml:space="preserve"> (Belgium, World) =</t>
    </r>
  </si>
  <si>
    <t>[3y avg - Last] S2</t>
  </si>
  <si>
    <t>01/01/2004 - 01/11/2009 avg S2</t>
  </si>
  <si>
    <t>As for S1, considering that pre-2004 avg are at the level of 2004-2009 avg is likely to be conservative, but they account only for 10% of final S2.</t>
  </si>
  <si>
    <r>
      <t xml:space="preserve">Vb = </t>
    </r>
    <r>
      <rPr>
        <sz val="10"/>
        <color theme="0" tint="-0.499984740745262"/>
        <rFont val="Symbol"/>
        <family val="1"/>
        <charset val="2"/>
      </rPr>
      <t>s</t>
    </r>
    <r>
      <rPr>
        <sz val="10"/>
        <color theme="0" tint="-0.499984740745262"/>
        <rFont val="Arial"/>
        <family val="2"/>
      </rPr>
      <t>(LT)</t>
    </r>
  </si>
  <si>
    <t>Ve/Vb, with the volatility Ve of the equity market prices in the considered country and the volatility Vb of the government bond prices used to estimate the spread. So : CRP-S = S.RV = S.Ve/Vb.</t>
  </si>
  <si>
    <t>We have not collected (or calculted) either Belgian Ve/Vb prior to 2010, or Ve/Vb with Vb based on Composite AA instead of Belgian government bonds. The (very) LT Ve/Vb ratio may be inferred from standard deviations mentioned for Belgium by DMS :</t>
  </si>
  <si>
    <t>10Y being the typical avg assets economic life implied in CRP-E estimate from ERP.</t>
  </si>
  <si>
    <t>- Max based on CRP-S only with 3y avg Belgian S (not a lower mix with LT/MT S, and not with S2 based on composite AA).</t>
  </si>
  <si>
    <t>- Min based on CRP-E,</t>
  </si>
  <si>
    <t>CRP-S, with 3y avg S</t>
  </si>
  <si>
    <t>Avg (CRP-E, CRP-S2), interpolated</t>
  </si>
  <si>
    <t>NL</t>
  </si>
  <si>
    <t>With R for Belgium.</t>
  </si>
  <si>
    <t>3y avg</t>
  </si>
  <si>
    <t>Avg max (since 01/01/10)</t>
  </si>
  <si>
    <t>Avg 01/01/10-20/09/13</t>
  </si>
  <si>
    <r>
      <t>With the reference market, R</t>
    </r>
    <r>
      <rPr>
        <vertAlign val="superscript"/>
        <sz val="10"/>
        <rFont val="Arial"/>
        <family val="2"/>
      </rPr>
      <t>2</t>
    </r>
    <r>
      <rPr>
        <sz val="10"/>
        <rFont val="Arial"/>
        <family val="2"/>
      </rPr>
      <t xml:space="preserve"> may be approximated as a weighted avg of above R</t>
    </r>
    <r>
      <rPr>
        <vertAlign val="superscript"/>
        <sz val="10"/>
        <rFont val="Arial"/>
        <family val="2"/>
      </rPr>
      <t>2</t>
    </r>
    <r>
      <rPr>
        <sz val="10"/>
        <rFont val="Arial"/>
        <family val="2"/>
      </rPr>
      <t xml:space="preserve"> :</t>
    </r>
  </si>
  <si>
    <t>Cont. Europe</t>
  </si>
  <si>
    <t>Answers</t>
  </si>
  <si>
    <t>Professors</t>
  </si>
  <si>
    <t>Analysts</t>
  </si>
  <si>
    <t>Companies</t>
  </si>
  <si>
    <t>Total</t>
  </si>
  <si>
    <t xml:space="preserve">Total </t>
  </si>
  <si>
    <t>Weighted avg</t>
  </si>
  <si>
    <r>
      <t>2009 &amp; 2010</t>
    </r>
    <r>
      <rPr>
        <sz val="10"/>
        <rFont val="Arial"/>
        <family val="2"/>
      </rPr>
      <t xml:space="preserve"> (summary page 9).</t>
    </r>
  </si>
  <si>
    <t>- Covered countries : from less than 40 to 82.</t>
  </si>
  <si>
    <t>Belgium n/a (except professors).</t>
  </si>
  <si>
    <t>Spain</t>
  </si>
  <si>
    <t>Q1</t>
  </si>
  <si>
    <t>Q3</t>
  </si>
  <si>
    <t>USA</t>
  </si>
  <si>
    <t>Germany</t>
  </si>
  <si>
    <t>United Kingdom</t>
  </si>
  <si>
    <t>Italy</t>
  </si>
  <si>
    <t>Canada</t>
  </si>
  <si>
    <t>Mexico</t>
  </si>
  <si>
    <t>Brazil</t>
  </si>
  <si>
    <t>China</t>
  </si>
  <si>
    <t>Australia</t>
  </si>
  <si>
    <t>South Africa</t>
  </si>
  <si>
    <t>Russia</t>
  </si>
  <si>
    <t>Switzerland</t>
  </si>
  <si>
    <t>India</t>
  </si>
  <si>
    <t>Chile</t>
  </si>
  <si>
    <t>Sweden</t>
  </si>
  <si>
    <t>Austria</t>
  </si>
  <si>
    <t>Colombia</t>
  </si>
  <si>
    <t>Argentina</t>
  </si>
  <si>
    <t>Greece</t>
  </si>
  <si>
    <t>Poland</t>
  </si>
  <si>
    <t>Denmark</t>
  </si>
  <si>
    <t>Japan</t>
  </si>
  <si>
    <t>Peru</t>
  </si>
  <si>
    <t>New Zealand</t>
  </si>
  <si>
    <t>Czech Republic</t>
  </si>
  <si>
    <t>Finland</t>
  </si>
  <si>
    <t>Turkey</t>
  </si>
  <si>
    <t>Luxembourg</t>
  </si>
  <si>
    <t>Taiwan</t>
  </si>
  <si>
    <t>Israel</t>
  </si>
  <si>
    <t>Korea (South)</t>
  </si>
  <si>
    <t>Indonesia</t>
  </si>
  <si>
    <t>Hungary</t>
  </si>
  <si>
    <t>Hong Kong</t>
  </si>
  <si>
    <t>Pakistan</t>
  </si>
  <si>
    <t>Egypt</t>
  </si>
  <si>
    <t>Singapore</t>
  </si>
  <si>
    <t>Thailand</t>
  </si>
  <si>
    <t>Malaysia</t>
  </si>
  <si>
    <t>Saudi Arabia</t>
  </si>
  <si>
    <t>Kazakhstan</t>
  </si>
  <si>
    <t>Philippines</t>
  </si>
  <si>
    <t>Kuwait</t>
  </si>
  <si>
    <t>Nigeria</t>
  </si>
  <si>
    <t>Romania</t>
  </si>
  <si>
    <t xml:space="preserve">UAE </t>
  </si>
  <si>
    <t>Ecuador</t>
  </si>
  <si>
    <t>Bahrain</t>
  </si>
  <si>
    <t>Croatia</t>
  </si>
  <si>
    <t>Oman</t>
  </si>
  <si>
    <t>Bulgaria</t>
  </si>
  <si>
    <t xml:space="preserve">Qatar </t>
  </si>
  <si>
    <t>Bolivia</t>
  </si>
  <si>
    <t>Lebanon</t>
  </si>
  <si>
    <t>Morocco</t>
  </si>
  <si>
    <t>Senegal</t>
  </si>
  <si>
    <t>Vietnam</t>
  </si>
  <si>
    <t>Panama</t>
  </si>
  <si>
    <t>Venezuela</t>
  </si>
  <si>
    <t>Malta</t>
  </si>
  <si>
    <t>Slovenia</t>
  </si>
  <si>
    <t>Zimbabwe</t>
  </si>
  <si>
    <t>Costa Rica</t>
  </si>
  <si>
    <t>Cyprus</t>
  </si>
  <si>
    <t>Iran</t>
  </si>
  <si>
    <t>Kenya</t>
  </si>
  <si>
    <t>Slovakia</t>
  </si>
  <si>
    <t>Uruguay</t>
  </si>
  <si>
    <t>Zambia</t>
  </si>
  <si>
    <t>Albania</t>
  </si>
  <si>
    <t>Trinidad&amp;Tobago</t>
  </si>
  <si>
    <t>Guatemala</t>
  </si>
  <si>
    <t>Honduras</t>
  </si>
  <si>
    <t>Lituania</t>
  </si>
  <si>
    <t>Ghana</t>
  </si>
  <si>
    <t>St. Dev.</t>
  </si>
  <si>
    <t>Market Risk Premium (%) used for 82 countries in 2012</t>
  </si>
  <si>
    <t>Europe 2012</t>
  </si>
  <si>
    <t>Weighted by answers</t>
  </si>
  <si>
    <t>Europe 2011</t>
  </si>
  <si>
    <t xml:space="preserve">France </t>
  </si>
  <si>
    <t>Spain vs. Europe</t>
  </si>
  <si>
    <t>Belgium vs. Europe</t>
  </si>
  <si>
    <t>All countries</t>
  </si>
  <si>
    <t>All countries 2012</t>
  </si>
  <si>
    <r>
      <rPr>
        <sz val="10"/>
        <rFont val="Symbol"/>
        <family val="1"/>
        <charset val="2"/>
      </rPr>
      <t>­</t>
    </r>
    <r>
      <rPr>
        <sz val="8"/>
        <rFont val="Arial"/>
        <family val="2"/>
      </rPr>
      <t xml:space="preserve"> </t>
    </r>
    <r>
      <rPr>
        <sz val="10"/>
        <rFont val="Arial"/>
        <family val="2"/>
      </rPr>
      <t>All countries vs. US</t>
    </r>
  </si>
  <si>
    <t>All countries 2011</t>
  </si>
  <si>
    <t>Summary</t>
  </si>
  <si>
    <t>Survey ERP 2011 &amp; 2012</t>
  </si>
  <si>
    <r>
      <t xml:space="preserve">Data by country from Fernandez </t>
    </r>
    <r>
      <rPr>
        <i/>
        <sz val="10"/>
        <rFont val="Arial"/>
        <family val="2"/>
      </rPr>
      <t>et al</t>
    </r>
    <r>
      <rPr>
        <sz val="10"/>
        <rFont val="Arial"/>
        <family val="2"/>
      </rPr>
      <t>.</t>
    </r>
  </si>
  <si>
    <r>
      <t xml:space="preserve">- Aggregate values for "Europe" which, in their definition, comprises most countries from the whole region (EU + Switzeland &amp; Norway) except the UK. It is assumed that these values are simple averages of answers from these countries' respondents; in other words, an average of avg ERPs by country weighted by the numbers of answers by country </t>
    </r>
    <r>
      <rPr>
        <sz val="10"/>
        <rFont val="Symbol"/>
        <family val="1"/>
        <charset val="2"/>
      </rPr>
      <t>®</t>
    </r>
    <r>
      <rPr>
        <sz val="10"/>
        <rFont val="Arial"/>
        <family val="2"/>
      </rPr>
      <t xml:space="preserve"> Inferred estimates for Europe blends Fernandez' "Europe" and UK values through their respective number of answers.</t>
    </r>
  </si>
  <si>
    <t>- Strictly, a weighted European average does not answer the question that we would have liked to be raised : "What ERP do you (or would you) use for Europe as a whole?" Yet, given that European markets are fairly well integrated, responses should barely differ from this computed average.</t>
  </si>
  <si>
    <t>Fernandez' question :</t>
  </si>
  <si>
    <r>
      <t xml:space="preserve">Fernandez </t>
    </r>
    <r>
      <rPr>
        <i/>
        <u/>
        <sz val="10"/>
        <rFont val="Arial"/>
        <family val="2"/>
      </rPr>
      <t>et al</t>
    </r>
  </si>
  <si>
    <t xml:space="preserve">Financial </t>
  </si>
  <si>
    <t>Ibbotson/Morningstar</t>
  </si>
  <si>
    <t>Internal (own) estimate</t>
  </si>
  <si>
    <t>Historical data</t>
  </si>
  <si>
    <t>Bloomberg</t>
  </si>
  <si>
    <t>Analysts / Inv. Banks</t>
  </si>
  <si>
    <t>Experience, subjective, own judgement</t>
  </si>
  <si>
    <t>DMS</t>
  </si>
  <si>
    <t>Duff&amp;Phelps</t>
  </si>
  <si>
    <t>Surveys, conversations,…</t>
  </si>
  <si>
    <t>Grabowski / Pratt's and Grabowski</t>
  </si>
  <si>
    <t>Brealy &amp; Myers</t>
  </si>
  <si>
    <t>Mckinsey, Copeland</t>
  </si>
  <si>
    <t>CFA books</t>
  </si>
  <si>
    <t>Economic Press</t>
  </si>
  <si>
    <t>Reuters</t>
  </si>
  <si>
    <t>Internet</t>
  </si>
  <si>
    <t>Fama and French (2002)</t>
  </si>
  <si>
    <t>Implied MRP</t>
  </si>
  <si>
    <t>Ross/Westerfield</t>
  </si>
  <si>
    <t>Siegel</t>
  </si>
  <si>
    <t>Others*</t>
  </si>
  <si>
    <t>SUM</t>
  </si>
  <si>
    <t>* Amomg them: CDS, Internet, Reuters, Siegel, Bodie, Kane, Marcus, Implied MRP, Economic Press, Datastream, Malkiel, Sharpe, Brigham, Consensus, IMF, RWJ, Shapiro, Kaplan, Shiller, Welch.</t>
  </si>
  <si>
    <t xml:space="preserve">References used to justify the Market Risk Premium </t>
  </si>
  <si>
    <r>
      <t xml:space="preserve">Table 5, Fernandez </t>
    </r>
    <r>
      <rPr>
        <i/>
        <u/>
        <sz val="10"/>
        <rFont val="Arial"/>
        <family val="2"/>
      </rPr>
      <t xml:space="preserve">et al </t>
    </r>
    <r>
      <rPr>
        <u/>
        <sz val="10"/>
        <rFont val="Arial"/>
        <family val="2"/>
      </rPr>
      <t>2012 survey</t>
    </r>
  </si>
  <si>
    <t xml:space="preserve">Belgium : idem, page 8 for Companies, </t>
  </si>
  <si>
    <r>
      <rPr>
        <sz val="10"/>
        <color theme="1" tint="0.499984740745262"/>
        <rFont val="Symbol"/>
        <family val="1"/>
        <charset val="2"/>
      </rPr>
      <t>®</t>
    </r>
    <r>
      <rPr>
        <sz val="10"/>
        <color theme="1" tint="0.499984740745262"/>
        <rFont val="Arial"/>
        <family val="2"/>
      </rPr>
      <t xml:space="preserve">  ERP </t>
    </r>
    <r>
      <rPr>
        <i/>
        <sz val="10"/>
        <color theme="1" tint="0.499984740745262"/>
        <rFont val="Arial"/>
        <family val="2"/>
      </rPr>
      <t>for</t>
    </r>
    <r>
      <rPr>
        <sz val="10"/>
        <color theme="1" tint="0.499984740745262"/>
        <rFont val="Arial"/>
        <family val="2"/>
      </rPr>
      <t xml:space="preserve"> a given country, so not supposed to regard other (wider) markets, e.g. a mix of European/World (or mature) markets, as in this determination in Belgium for the base ERP - before a Belgian CRP.</t>
    </r>
  </si>
  <si>
    <t>Yet, we still need some sort of REP…</t>
  </si>
  <si>
    <t>2010-2012 avg</t>
  </si>
  <si>
    <t>Survey ERP</t>
  </si>
  <si>
    <r>
      <t>2011 &amp; 2012 ERPs from separate sheet</t>
    </r>
    <r>
      <rPr>
        <sz val="10"/>
        <rFont val="Arial"/>
        <family val="2"/>
      </rPr>
      <t>.</t>
    </r>
  </si>
  <si>
    <t>Fin. comp.</t>
  </si>
  <si>
    <t>Total / Avg</t>
  </si>
  <si>
    <t>n/a</t>
  </si>
  <si>
    <t>- Sources : no longer just academics, but also analysts, companies, and since 2012, financial companies.</t>
  </si>
  <si>
    <t>- Number of answers : from 1000 answers (from professors) in 2009, until 7200 in the last 2013 edition with 2012 ERPs.</t>
  </si>
  <si>
    <r>
      <rPr>
        <b/>
        <sz val="10"/>
        <rFont val="Arial"/>
        <family val="2"/>
      </rPr>
      <t>i)</t>
    </r>
    <r>
      <rPr>
        <sz val="10"/>
        <rFont val="Arial"/>
        <family val="2"/>
      </rPr>
      <t xml:space="preserve"> In comparison with the edition considered for BIPT 2010, the surveys of Fernandez </t>
    </r>
    <r>
      <rPr>
        <i/>
        <sz val="10"/>
        <rFont val="Arial"/>
        <family val="2"/>
      </rPr>
      <t xml:space="preserve">et al </t>
    </r>
    <r>
      <rPr>
        <sz val="10"/>
        <rFont val="Arial"/>
        <family val="2"/>
      </rPr>
      <t>have improved in many respects.</t>
    </r>
  </si>
  <si>
    <r>
      <rPr>
        <b/>
        <sz val="10"/>
        <rFont val="Arial"/>
        <family val="2"/>
      </rPr>
      <t xml:space="preserve">ii) </t>
    </r>
    <r>
      <rPr>
        <sz val="10"/>
        <rFont val="Arial"/>
        <family val="2"/>
      </rPr>
      <t xml:space="preserve">As with following estimates from European regulators, we consider more appropriate to use </t>
    </r>
    <r>
      <rPr>
        <b/>
        <sz val="10"/>
        <rFont val="Arial"/>
        <family val="2"/>
      </rPr>
      <t>averages</t>
    </r>
    <r>
      <rPr>
        <sz val="10"/>
        <rFont val="Arial"/>
        <family val="2"/>
      </rPr>
      <t xml:space="preserve"> mentioned by category (professors, analysts, companies) or by country rather than medians. (Median ERPs tend to be a bit lower, typically around 0.3%-0.5%.)</t>
    </r>
  </si>
  <si>
    <t>In consistence with the period of analysis, we average values used in 2010, 2011 and 2012.</t>
  </si>
  <si>
    <r>
      <t>iii)</t>
    </r>
    <r>
      <rPr>
        <sz val="10"/>
        <rFont val="Arial"/>
        <family val="2"/>
      </rPr>
      <t xml:space="preserve"> Until 2010, Fernandez </t>
    </r>
    <r>
      <rPr>
        <i/>
        <sz val="10"/>
        <rFont val="Arial"/>
        <family val="2"/>
      </rPr>
      <t>et al</t>
    </r>
    <r>
      <rPr>
        <sz val="10"/>
        <rFont val="Arial"/>
        <family val="2"/>
      </rPr>
      <t xml:space="preserve"> show :</t>
    </r>
  </si>
  <si>
    <r>
      <t xml:space="preserve">- Values only by category </t>
    </r>
    <r>
      <rPr>
        <sz val="10"/>
        <rFont val="Symbol"/>
        <family val="1"/>
        <charset val="2"/>
      </rPr>
      <t>®</t>
    </r>
    <r>
      <rPr>
        <sz val="10"/>
        <rFont val="Arial"/>
        <family val="2"/>
      </rPr>
      <t xml:space="preserve"> Averages are computed by the number of answers in each category : we do not give more weight to any of them;</t>
    </r>
  </si>
  <si>
    <r>
      <rPr>
        <b/>
        <sz val="10"/>
        <rFont val="Arial"/>
        <family val="2"/>
      </rPr>
      <t>iv)</t>
    </r>
    <r>
      <rPr>
        <sz val="10"/>
        <rFont val="Arial"/>
        <family val="2"/>
      </rPr>
      <t xml:space="preserve"> Since their 2011 survey, Fernandez </t>
    </r>
    <r>
      <rPr>
        <i/>
        <sz val="10"/>
        <rFont val="Arial"/>
        <family val="2"/>
      </rPr>
      <t>et al</t>
    </r>
    <r>
      <rPr>
        <sz val="10"/>
        <rFont val="Arial"/>
        <family val="2"/>
      </rPr>
      <t xml:space="preserve"> no longer show values for "Europe", but provide spreadsheets with values by country </t>
    </r>
    <r>
      <rPr>
        <sz val="10"/>
        <rFont val="Symbol"/>
        <family val="1"/>
        <charset val="2"/>
      </rPr>
      <t>®</t>
    </r>
    <r>
      <rPr>
        <sz val="10"/>
        <rFont val="Arial"/>
        <family val="2"/>
      </rPr>
      <t xml:space="preserve"> European weighted averages are calculated for 2011 &amp; 2012. By doing this (as presumably for 2010), one should understand that we make the following assumptions.</t>
    </r>
  </si>
  <si>
    <t>- The numbers of answers by country roughly reflect their relative importances in terms of market cap. Here, this is arguably the case, if Spain is put aside :  given the authors' origin, Spain accounts for up to 40% of European answers. Yet, Spanish ERPs are very close to European averages so that the latter would be hardly altered even by discarding Spanish values.</t>
  </si>
  <si>
    <r>
      <rPr>
        <b/>
        <sz val="10"/>
        <rFont val="Arial"/>
        <family val="2"/>
      </rPr>
      <t xml:space="preserve">v) </t>
    </r>
    <r>
      <rPr>
        <sz val="10"/>
        <rFont val="Arial"/>
        <family val="2"/>
      </rPr>
      <t xml:space="preserve">The previous issue becomes more acute for the </t>
    </r>
    <r>
      <rPr>
        <b/>
        <sz val="10"/>
        <rFont val="Arial"/>
        <family val="2"/>
      </rPr>
      <t>World ERP</t>
    </r>
    <r>
      <rPr>
        <sz val="10"/>
        <rFont val="Arial"/>
        <family val="2"/>
      </rPr>
      <t xml:space="preserve">. Interviewed professionals should not ignore the larger benefits of an even wider </t>
    </r>
    <r>
      <rPr>
        <b/>
        <sz val="10"/>
        <rFont val="Arial"/>
        <family val="2"/>
      </rPr>
      <t>diversification</t>
    </r>
    <r>
      <rPr>
        <sz val="10"/>
        <rFont val="Arial"/>
        <family val="2"/>
      </rPr>
      <t xml:space="preserve">, a the global stage. Although we also present "all countries" weighted averages for 2011 &amp; 2012, no doubt that these professionals would rather opt for an ERP at the level of mature markets, the </t>
    </r>
    <r>
      <rPr>
        <b/>
        <sz val="10"/>
        <rFont val="Arial"/>
        <family val="2"/>
      </rPr>
      <t>US</t>
    </r>
    <r>
      <rPr>
        <sz val="10"/>
        <rFont val="Arial"/>
        <family val="2"/>
      </rPr>
      <t xml:space="preserve"> in particular given its predominance on world financial markets (and economic litterature). They could chose even lower values (cf. DMS' world vs. US ERPs), but we consider that the US ERP is a reasonable assumption for a "world survey" ERP.</t>
    </r>
  </si>
  <si>
    <r>
      <rPr>
        <b/>
        <sz val="10"/>
        <rFont val="Arial"/>
        <family val="2"/>
      </rPr>
      <t xml:space="preserve">vi) </t>
    </r>
    <r>
      <rPr>
        <sz val="10"/>
        <rFont val="Arial"/>
        <family val="2"/>
      </rPr>
      <t>Eventually, for Belgium's 2010 ERP, we consider Europe's 2010 avg, rather than a Belgian avg missing analysts' values.</t>
    </r>
  </si>
  <si>
    <t>Pour l'année :</t>
  </si>
  <si>
    <t>États-Unis</t>
  </si>
  <si>
    <t>Moy.  2010-2012</t>
  </si>
  <si>
    <t>Cd° - Rf (10Y)</t>
  </si>
  <si>
    <t>Data series from Associés en Finance for Eurozone, Damodaran for the US</t>
  </si>
  <si>
    <t>Data series extracted from Bloomberg with a few additional calculations</t>
  </si>
  <si>
    <r>
      <t xml:space="preserve">. And a few additional </t>
    </r>
    <r>
      <rPr>
        <u/>
        <sz val="10"/>
        <rFont val="Arial"/>
        <family val="2"/>
      </rPr>
      <t>inputs</t>
    </r>
    <r>
      <rPr>
        <sz val="10"/>
        <rFont val="Arial"/>
        <family val="2"/>
      </rPr>
      <t xml:space="preserve"> from WACC 1 &amp; 3.</t>
    </r>
  </si>
  <si>
    <t>Cf. 'Note 1'.</t>
  </si>
  <si>
    <t>Rf 10Y end 2012</t>
  </si>
  <si>
    <t>4.6 Interêt Notionel</t>
  </si>
  <si>
    <t>2014 BIPT WACC 1/4</t>
  </si>
  <si>
    <t>Such an approach therefore makes the following approximations on the cost of equity :</t>
  </si>
  <si>
    <t>- The source of the company’s revenues : other things remaining equal, it should be more exposed to risk in a country if it generates more of its revenues from that country</t>
  </si>
  <si>
    <t>- The location of its production facilities as well : other things remaining equal, the firm should be more exposed to risk in a country if they are all in this country</t>
  </si>
  <si>
    <r>
      <t xml:space="preserve">* Deductive models, such as DDM or DCF analysis    </t>
    </r>
    <r>
      <rPr>
        <sz val="10"/>
        <rFont val="Symbol"/>
        <family val="1"/>
        <charset val="2"/>
      </rPr>
      <t/>
    </r>
  </si>
  <si>
    <t>- They are relevant though when applied to the market as a whole, instead of a single entity, in order to infer the market’s cost of equity, thus the implied ERP.</t>
  </si>
  <si>
    <r>
      <t>This convention may be revised in</t>
    </r>
    <r>
      <rPr>
        <i/>
        <sz val="10"/>
        <color theme="1" tint="0.499984740745262"/>
        <rFont val="Arial"/>
        <family val="2"/>
      </rPr>
      <t xml:space="preserve"> </t>
    </r>
    <r>
      <rPr>
        <b/>
        <sz val="10"/>
        <color theme="1" tint="0.499984740745262"/>
        <rFont val="Arial"/>
        <family val="2"/>
      </rPr>
      <t>future determinations</t>
    </r>
    <r>
      <rPr>
        <sz val="10"/>
        <color theme="1" tint="0.499984740745262"/>
        <rFont val="Arial"/>
        <family val="2"/>
      </rPr>
      <t>, should stakeholders be in the view that the regulatory period could be extended to 4-year, for instance, or maintained at 3-year but with a 4-year period of data analysis. This would further smooth financial market's general parameters (WACC 1), but probably less so for more company-specific parameters (WACC 2 &amp; 3) set for the next period, for which we tend to favour most recent evidence over period averages.</t>
    </r>
  </si>
  <si>
    <r>
      <rPr>
        <b/>
        <sz val="10"/>
        <rFont val="Arial"/>
        <family val="2"/>
      </rPr>
      <t>iv)</t>
    </r>
    <r>
      <rPr>
        <sz val="10"/>
        <rFont val="Arial"/>
        <family val="2"/>
      </rPr>
      <t xml:space="preserve"> </t>
    </r>
    <r>
      <rPr>
        <b/>
        <sz val="10"/>
        <rFont val="Arial"/>
        <family val="2"/>
      </rPr>
      <t xml:space="preserve">% Europe </t>
    </r>
    <r>
      <rPr>
        <sz val="10"/>
        <rFont val="Arial"/>
        <family val="2"/>
      </rPr>
      <t xml:space="preserve">of a given SP is </t>
    </r>
    <r>
      <rPr>
        <b/>
        <sz val="10"/>
        <rFont val="Arial"/>
        <family val="2"/>
      </rPr>
      <t>unlikely to significantly</t>
    </r>
    <r>
      <rPr>
        <sz val="10"/>
        <rFont val="Arial"/>
        <family val="2"/>
      </rPr>
      <t xml:space="preserve"> </t>
    </r>
    <r>
      <rPr>
        <b/>
        <sz val="10"/>
        <rFont val="Arial"/>
        <family val="2"/>
      </rPr>
      <t>change</t>
    </r>
    <r>
      <rPr>
        <sz val="10"/>
        <rFont val="Arial"/>
        <family val="2"/>
      </rPr>
      <t xml:space="preserve"> over time, unless that SP leave or join several key market indices, e.g. because of a lasting and substantial change in market cap - among other things (as observed in WACC 2, the drop of Mobistar's market cap for the period of analysis, and conversely Telenet's rise, up to 4x Mobistar's by 1H13, did not change, for instance, their respective incl. in / excl. from DJ Stoxx' Europe Telco indexes).</t>
    </r>
  </si>
  <si>
    <r>
      <rPr>
        <b/>
        <sz val="10"/>
        <rFont val="Arial"/>
        <family val="2"/>
      </rPr>
      <t>v)</t>
    </r>
    <r>
      <rPr>
        <sz val="10"/>
        <rFont val="Arial"/>
        <family val="2"/>
      </rPr>
      <t xml:space="preserve"> Yet, the profile of </t>
    </r>
    <r>
      <rPr>
        <b/>
        <sz val="10"/>
        <rFont val="Arial"/>
        <family val="2"/>
      </rPr>
      <t>Base Company</t>
    </r>
    <r>
      <rPr>
        <sz val="10"/>
        <rFont val="Arial"/>
        <family val="2"/>
      </rPr>
      <t xml:space="preserve">'s investors, i.e. KPN's, should be taken into account as well. For this purpose, we may approximate relative market values through </t>
    </r>
    <r>
      <rPr>
        <b/>
        <sz val="10"/>
        <rFont val="Arial"/>
        <family val="2"/>
      </rPr>
      <t>revenue market shares</t>
    </r>
    <r>
      <rPr>
        <sz val="10"/>
        <rFont val="Arial"/>
        <family val="2"/>
      </rPr>
      <t xml:space="preserve"> for the 4 main Belgian SPs, weighting more than 90% of the Belgian telecom market. </t>
    </r>
  </si>
  <si>
    <r>
      <rPr>
        <b/>
        <sz val="10"/>
        <rFont val="Arial"/>
        <family val="2"/>
      </rPr>
      <t xml:space="preserve">i) </t>
    </r>
    <r>
      <rPr>
        <sz val="10"/>
        <rFont val="Arial"/>
        <family val="2"/>
      </rPr>
      <t>Regarding GM vs. AM, various academic studies show that, as the relevant investment period increases beyond a period of one year, the appropriate expected return declines. This observation often leads regulators and practitioners to consider that the appropriate return should lie between both means.</t>
    </r>
  </si>
  <si>
    <r>
      <rPr>
        <b/>
        <sz val="10"/>
        <rFont val="Arial"/>
        <family val="2"/>
      </rPr>
      <t>ii)</t>
    </r>
    <r>
      <rPr>
        <sz val="10"/>
        <rFont val="Arial"/>
        <family val="2"/>
      </rPr>
      <t xml:space="preserve"> In order to ajust the AF's Eurozone ERP into a </t>
    </r>
    <r>
      <rPr>
        <b/>
        <sz val="10"/>
        <rFont val="Arial"/>
        <family val="2"/>
      </rPr>
      <t>pan-European</t>
    </r>
    <r>
      <rPr>
        <sz val="10"/>
        <rFont val="Arial"/>
        <family val="2"/>
      </rPr>
      <t xml:space="preserve"> value, the original approach applied in BIPT 2010 was, in first approximation, to multiply the implied ERP (Eurozone) by :</t>
    </r>
  </si>
  <si>
    <t xml:space="preserve"> from individual growth forecasts, not just a DGM with aggregate levels (as in Damodaran's). </t>
  </si>
  <si>
    <t>* AF covers European &amp; US equities, but calculated ERP only regards the Eurozone. It results</t>
  </si>
  <si>
    <r>
      <t xml:space="preserve">With regularly updated and improved surveys, this team is setting a </t>
    </r>
    <r>
      <rPr>
        <b/>
        <sz val="10"/>
        <rFont val="Arial"/>
        <family val="2"/>
      </rPr>
      <t>new reference for this type of ERP</t>
    </r>
    <r>
      <rPr>
        <sz val="10"/>
        <rFont val="Arial"/>
        <family val="2"/>
      </rPr>
      <t>, in the same manner as DMS for the historical ERP.</t>
    </r>
  </si>
  <si>
    <r>
      <rPr>
        <b/>
        <sz val="10"/>
        <rFont val="Arial"/>
        <family val="2"/>
      </rPr>
      <t>Implied and historical ERPs</t>
    </r>
    <r>
      <rPr>
        <sz val="10"/>
        <rFont val="Arial"/>
        <family val="2"/>
      </rPr>
      <t xml:space="preserve"> (even after the additional adjustment through volatilities) </t>
    </r>
    <r>
      <rPr>
        <b/>
        <sz val="10"/>
        <rFont val="Arial"/>
        <family val="2"/>
      </rPr>
      <t xml:space="preserve">are fundamentally distincts </t>
    </r>
    <r>
      <rPr>
        <sz val="10"/>
        <rFont val="Arial"/>
        <family val="2"/>
      </rPr>
      <t xml:space="preserve">: cf. quotes p.64-66 in 2010 Annexe 2 </t>
    </r>
  </si>
  <si>
    <r>
      <rPr>
        <b/>
        <sz val="10"/>
        <rFont val="Arial"/>
        <family val="2"/>
      </rPr>
      <t xml:space="preserve">iii) </t>
    </r>
    <r>
      <rPr>
        <sz val="10"/>
        <rFont val="Arial"/>
        <family val="2"/>
      </rPr>
      <t xml:space="preserve">In spite of small changes in each ERP's calculation or source, we consider that the </t>
    </r>
    <r>
      <rPr>
        <b/>
        <sz val="10"/>
        <rFont val="Arial"/>
        <family val="2"/>
      </rPr>
      <t xml:space="preserve">rationale for BIPT 2010 weights by ERP type is still broadly valid. </t>
    </r>
  </si>
  <si>
    <r>
      <rPr>
        <b/>
        <sz val="10"/>
        <rFont val="Arial"/>
        <family val="2"/>
      </rPr>
      <t>iv)</t>
    </r>
    <r>
      <rPr>
        <sz val="10"/>
        <rFont val="Arial"/>
        <family val="2"/>
      </rPr>
      <t xml:space="preserve"> This time, we assess the </t>
    </r>
    <r>
      <rPr>
        <b/>
        <sz val="10"/>
        <rFont val="Arial"/>
        <family val="2"/>
      </rPr>
      <t>share of "long-term" ERP estimates</t>
    </r>
    <r>
      <rPr>
        <sz val="10"/>
        <rFont val="Arial"/>
        <family val="2"/>
      </rPr>
      <t xml:space="preserve"> in the proposed final value : by "LT", we mean historical ERPs, with or without adjustment to current market conditions. </t>
    </r>
  </si>
  <si>
    <t>- Naturally, % LT is a rough estimate for secondary sources, i.e regulators and Fernandez surveys (accounting for 1/4 of the final ERP).</t>
  </si>
  <si>
    <r>
      <t xml:space="preserve">- Fernandez </t>
    </r>
    <r>
      <rPr>
        <i/>
        <sz val="10"/>
        <rFont val="Arial"/>
        <family val="2"/>
      </rPr>
      <t>et al</t>
    </r>
    <r>
      <rPr>
        <sz val="10"/>
        <rFont val="Arial"/>
        <family val="2"/>
      </rPr>
      <t xml:space="preserve"> (10%) rank sources mentioned by respondents, but most of these sources provide various types of ERPs or blended values</t>
    </r>
  </si>
  <si>
    <t>BIPT 2014 ERP</t>
  </si>
  <si>
    <t>Analysts n/a &amp;</t>
  </si>
  <si>
    <r>
      <t>2010 Professors</t>
    </r>
    <r>
      <rPr>
        <sz val="10"/>
        <rFont val="Arial"/>
        <family val="2"/>
      </rPr>
      <t xml:space="preserve"> </t>
    </r>
    <r>
      <rPr>
        <sz val="10"/>
        <rFont val="Symbol"/>
        <family val="1"/>
        <charset val="2"/>
      </rPr>
      <t>®</t>
    </r>
    <r>
      <rPr>
        <sz val="10"/>
        <rFont val="Arial"/>
        <family val="2"/>
      </rPr>
      <t xml:space="preserve"> Cf. vi).</t>
    </r>
  </si>
  <si>
    <t>rather than avg economic asset lives are inappropriate.</t>
  </si>
  <si>
    <r>
      <rPr>
        <i/>
        <sz val="10"/>
        <rFont val="Arial"/>
        <family val="2"/>
      </rPr>
      <t xml:space="preserve">CRP = 1 </t>
    </r>
    <r>
      <rPr>
        <sz val="10"/>
        <rFont val="Arial"/>
        <family val="2"/>
      </rPr>
      <t>as long as CRP is not double-counted in ERP.</t>
    </r>
  </si>
  <si>
    <r>
      <t xml:space="preserve">acceptable in the approximation </t>
    </r>
    <r>
      <rPr>
        <i/>
        <sz val="10"/>
        <rFont val="Arial"/>
        <family val="2"/>
      </rPr>
      <t>CRP = S, exposure to</t>
    </r>
  </si>
  <si>
    <t xml:space="preserve">Marpij's opinion : these observations have triggered the consideration of LT estimates as well, for a more consistent analysis with the ERP's estimation. </t>
  </si>
  <si>
    <t>ECB's "mini-revolution" in summer 2013 : its policy is clearly more flexible and pragmatic, also unusually transparent.</t>
  </si>
  <si>
    <r>
      <t xml:space="preserve">In this context, we remain concerned that the slim (3y avg - Last Rf) spread might provide an insufficient protection for future investments. We also note that UK regulators allow for a larger "headroom", more comparable to the level implied in BIPT's previous determination, </t>
    </r>
    <r>
      <rPr>
        <sz val="10"/>
        <rFont val="Arial"/>
        <family val="2"/>
      </rPr>
      <t xml:space="preserve">although their periodic reviews for a given service (e.g. Ofcom's MTR, Openreach, etc.) are usually more spaced out (typically 5 years). </t>
    </r>
  </si>
  <si>
    <t>i) No doubt that various institutional factors have artificially depressed yields for the last 3 years</t>
  </si>
  <si>
    <t>ii) This situation could last for a while, at least in Europe</t>
  </si>
  <si>
    <t>iii) Even though yields have been rising in Q2-Q3 2013</t>
  </si>
  <si>
    <t xml:space="preserve">- In our view, this could be acceptable as long as we do the same at least with ERP (and Cd) data, as we did in BIPT 2010 given exceptional circumstances for 2007-2010 (with a financial crisis biasing all WACC parameters, incl. Betas). </t>
  </si>
  <si>
    <t>Collect German &amp; Belgian forward, for info, if respondents don't submit them. Belgium as well : for Rnot, herefafter.</t>
  </si>
  <si>
    <t>Applying to this Rf the same Europe vs. World mix as for the historic ERP seems like a "super consistent" solution, but its rationale is dubious as it would be for Rf recent avg (e.g. blending German &amp; US yields).</t>
  </si>
  <si>
    <r>
      <t xml:space="preserve">* DMS 2012 : </t>
    </r>
    <r>
      <rPr>
        <b/>
        <sz val="10"/>
        <rFont val="Arial"/>
        <family val="2"/>
      </rPr>
      <t>real return</t>
    </r>
    <r>
      <rPr>
        <sz val="10"/>
        <rFont val="Arial"/>
        <family val="2"/>
      </rPr>
      <t xml:space="preserve"> for European govt bonds stands at :</t>
    </r>
  </si>
  <si>
    <t>(DK, SE, UK) or the EU (NO, CH).</t>
  </si>
  <si>
    <t>In the UK, Ofcom has traditionally adopted an intermediate position, giving weight to both of considerations (ii) and (iii). Ofcom’s wide open appreciation may also be explained by atypical yield curves in the British sovereign bond market. For a long time, this curve has been almost flat between 5-year and 10-year maturities (sometimes even with a negative slope), making this choice almost neutral.</t>
  </si>
  <si>
    <t>latter should be used in WACC calculations because it sets the required/expected Cd over the whole project duration. This logic is even more compelling for (efficient) generic SPs from cost models.</t>
  </si>
  <si>
    <t>- For debt holders, the situation is theoretically clearer, since there is a term for their security holding. In "Cost of Debt" (Cd) sections, show Belgacom's and Telenet's debt distributions, from which weighted average maturity dates can be inferred - not average durations, though : for this, issue dates must be collected as well (on Bloomberg terminal : details shown by clicking each bar in graphs).</t>
  </si>
  <si>
    <r>
      <t xml:space="preserve">However, Damodaran explains in “Applied Corporate Finance” that only </t>
    </r>
    <r>
      <rPr>
        <b/>
        <sz val="10"/>
        <color theme="1" tint="0.34998626667073579"/>
        <rFont val="Arial"/>
        <family val="2"/>
      </rPr>
      <t>LT bonds</t>
    </r>
    <r>
      <rPr>
        <sz val="10"/>
        <color theme="1" tint="0.34998626667073579"/>
        <rFont val="Arial"/>
        <family val="2"/>
      </rPr>
      <t xml:space="preserve"> should be considered for the Cd. </t>
    </r>
    <r>
      <rPr>
        <b/>
        <sz val="10"/>
        <color theme="1" tint="0.34998626667073579"/>
        <rFont val="Arial"/>
        <family val="2"/>
      </rPr>
      <t>So</t>
    </r>
    <r>
      <rPr>
        <sz val="10"/>
        <color theme="1" tint="0.34998626667073579"/>
        <rFont val="Arial"/>
        <family val="2"/>
      </rPr>
      <t>, even though a firm’s average Cd is lower than the cost of its LT debt, the</t>
    </r>
  </si>
  <si>
    <r>
      <rPr>
        <b/>
        <sz val="10"/>
        <color theme="1" tint="0.34998626667073579"/>
        <rFont val="Arial"/>
        <family val="2"/>
      </rPr>
      <t>(ii) The planning horizon</t>
    </r>
    <r>
      <rPr>
        <sz val="10"/>
        <color theme="1" tint="0.34998626667073579"/>
        <rFont val="Arial"/>
        <family val="2"/>
      </rPr>
      <t>, i.e. the life of the project under review or the average economic life of its asset. According to the previous quote from Damodaran, the financing horizon should be closely related</t>
    </r>
  </si>
  <si>
    <t>to the planning horizon, which is easier to determine.</t>
  </si>
  <si>
    <r>
      <t xml:space="preserve">- The </t>
    </r>
    <r>
      <rPr>
        <b/>
        <sz val="10"/>
        <color theme="1" tint="0.34998626667073579"/>
        <rFont val="Arial"/>
        <family val="2"/>
      </rPr>
      <t>standard practice</t>
    </r>
    <r>
      <rPr>
        <sz val="10"/>
        <color theme="1" tint="0.34998626667073579"/>
        <rFont val="Arial"/>
        <family val="2"/>
      </rPr>
      <t xml:space="preserve"> among corporate finance practitioners consists of considering a maturity of around </t>
    </r>
    <r>
      <rPr>
        <b/>
        <sz val="10"/>
        <color theme="1" tint="0.34998626667073579"/>
        <rFont val="Arial"/>
        <family val="2"/>
      </rPr>
      <t>10Y</t>
    </r>
    <r>
      <rPr>
        <sz val="10"/>
        <color theme="1" tint="0.34998626667073579"/>
        <rFont val="Arial"/>
        <family val="2"/>
      </rPr>
      <t xml:space="preserve"> for bonds, more or lessmatching typical useful economic lives of assets under review.</t>
    </r>
  </si>
  <si>
    <t xml:space="preserve">For equity market returns, very long data series are required in order to obtain relevant averages (e.g. returns can fall below - 20% on one year and go beyond +20% the next). This is clearly less an issue for bonds. </t>
  </si>
  <si>
    <t>For Belgium, estimate with 25% on Fernandez' ERP.</t>
  </si>
  <si>
    <r>
      <t xml:space="preserve">In contrast, as a spread, the LT ERPs (adjusted by DMS) is less likely to be affected : cf. Staunton's observation in §ERP, also the slim difference between </t>
    </r>
    <r>
      <rPr>
        <sz val="10"/>
        <rFont val="Symbol"/>
        <family val="1"/>
        <charset val="2"/>
      </rPr>
      <t>D</t>
    </r>
    <r>
      <rPr>
        <sz val="9"/>
        <rFont val="Arial"/>
        <family val="2"/>
      </rPr>
      <t xml:space="preserve"> </t>
    </r>
    <r>
      <rPr>
        <sz val="10"/>
        <rFont val="Arial"/>
        <family val="2"/>
      </rPr>
      <t>[annualised Equities - annualised Bonds] in nominal and real terms (within the impact of the Fischer equation, except for Germany) : most of the inflation risk, thus the FX impact, is born by the Bond "layer". Inflation does not necessarily so much affect returns on equity because profits, dividends and hence equity values all tend to rise with prices.</t>
    </r>
  </si>
  <si>
    <t>(One may wish to consider a longer period with pre-Euro (post WWII) German yields. Inflation should then be adjusted to levels prevailing since ECB's creation, but German index-linked bonds are even younger than the common currency.)</t>
  </si>
  <si>
    <r>
      <t xml:space="preserve">In order to avoid the previous pitfall, we consider </t>
    </r>
    <r>
      <rPr>
        <b/>
        <sz val="10"/>
        <rFont val="Arial"/>
        <family val="2"/>
      </rPr>
      <t xml:space="preserve">average Euro-Bund yields since the creation of the Eurozone. </t>
    </r>
  </si>
  <si>
    <t>With regard to the appropriate bond term or maturity, there are 3 conceptually attractive options - but eventually, only the first two approaches are appropriate, in our opinion.</t>
  </si>
  <si>
    <r>
      <rPr>
        <sz val="10"/>
        <rFont val="Symbol"/>
        <family val="1"/>
        <charset val="2"/>
      </rPr>
      <t>®</t>
    </r>
    <r>
      <rPr>
        <sz val="10"/>
        <rFont val="Arial"/>
        <family val="2"/>
      </rPr>
      <t xml:space="preserve"> With data cuts, the question would then be : for which time frame(s) any cut should be applied?  </t>
    </r>
  </si>
  <si>
    <t>Retrospectively, the new approach happens not to alter the value of 4% set in BIPT 2010.</t>
  </si>
  <si>
    <t>The implemented approach seems similar to those applied by Arcep and Ofcom (10y avg), with a difference : the previous value does not replace 3y avg. Here, Rf is rather blended with it and "%LT" weight (from ERP analysis) :</t>
  </si>
  <si>
    <t xml:space="preserve">- Some stabilty between reviews is suitable to enhance stakeholders's visibility for their investments (or margins). </t>
  </si>
  <si>
    <t xml:space="preserve">- But, too much stability means relatively high discrepancies between actual and allowed returns, to the detriment of some stakeholders. </t>
  </si>
  <si>
    <t>We uniformly apply to 3y avg Rf &amp; Cd (here) a premium of :</t>
  </si>
  <si>
    <t>See herefafter the case for Cd.</t>
  </si>
  <si>
    <t>German 10Y yields might go beyond 3% during the forthcoming regulatory period, but our central scenario is that Rf shoud lie around 2.6% on average during that period (from current 2%).</t>
  </si>
  <si>
    <t>Resulting current "headroom" for Cd, from the same "base" LT premium, is significantly larger with decreasing credit rating (vs. AAA for Rf) : see below.</t>
  </si>
  <si>
    <t>longer maturities e.g. 20Y with utilities -not investigated).</t>
  </si>
  <si>
    <t xml:space="preserve">Below spot yields used to estimate present values of operating leases (OL). </t>
  </si>
  <si>
    <r>
      <t xml:space="preserve">In WACC 2, </t>
    </r>
    <r>
      <rPr>
        <b/>
        <sz val="10"/>
        <rFont val="Arial"/>
        <family val="2"/>
      </rPr>
      <t>8Y</t>
    </r>
    <r>
      <rPr>
        <sz val="10"/>
        <rFont val="Arial"/>
        <family val="2"/>
      </rPr>
      <t xml:space="preserve"> is considered as the average period to discount OL, in accordance with a Fitch's note on OL.</t>
    </r>
  </si>
  <si>
    <t>In this case, estimated yields for (highly) speculative bonds also regard OTE (B-). Synthetic ratings inferred for non rated firms remain investment grade.</t>
  </si>
  <si>
    <r>
      <t>WIth LT premium</t>
    </r>
    <r>
      <rPr>
        <sz val="10"/>
        <rFont val="Arial"/>
        <family val="2"/>
      </rPr>
      <t>/discount</t>
    </r>
  </si>
  <si>
    <t>i.e. just for the 3y avg debt premium (LT/MT premium neutralized)</t>
  </si>
  <si>
    <t xml:space="preserve">In BIPT 2010 , was for avg (A, BBB) Telco : - 0.30 with data cuts (+0.18 without). </t>
  </si>
  <si>
    <t>Therefore, we add a base premium for issuance fees of :</t>
  </si>
  <si>
    <t>f =</t>
  </si>
  <si>
    <t xml:space="preserve">f = Cd Issuance Fees &amp; co. </t>
  </si>
  <si>
    <t xml:space="preserve">°Before issuance fees &amp; co . </t>
  </si>
  <si>
    <t xml:space="preserve">Possibly taylor LT premium/discount by credit rating, although current AAA LT premium already provides reasonably large "headroom". </t>
  </si>
  <si>
    <t xml:space="preserve">As a reminder, the prefered approach is to detach the CRP from a robust base ERP in order to allow a differentiation between degrees of exposure to country and (reference) market risks. </t>
  </si>
  <si>
    <t>Previous ERP analysis also provides an estimate for Belgium :</t>
  </si>
  <si>
    <t>This estimate has been built in accordance with the base (reference market's) ERP, although its "Survey" component is only based on Fernandez (still with 54 answers for Belgium), in absence of other relevant regulatory values.</t>
  </si>
  <si>
    <t>Check with other Belgian NRA (utilities)?</t>
  </si>
  <si>
    <r>
      <rPr>
        <sz val="10"/>
        <rFont val="Symbol"/>
        <family val="1"/>
        <charset val="2"/>
      </rPr>
      <t>®</t>
    </r>
    <r>
      <rPr>
        <sz val="9"/>
        <rFont val="Arial"/>
        <family val="2"/>
      </rPr>
      <t xml:space="preserve"> </t>
    </r>
    <r>
      <rPr>
        <sz val="10"/>
        <rFont val="Arial"/>
        <family val="2"/>
      </rPr>
      <t>CRP-E has the obvious advantage of its consistency with the base ERP. If we were not to differentiate Lambda from Beta, thus to just consider Belgium's ERP, then we would probably opt for CRP-E stemming from multiple source in accordance with regulatory practice.</t>
    </r>
  </si>
  <si>
    <t>Approved by Damodaran (by direct email).</t>
  </si>
  <si>
    <t>We do not have estimate for S since the creation of the Eurozone, or Nov. 2001 as for Rf. But 2010 BIPT 'Rf &amp; d' spreadsheet provides (daily) yields from 01/01/2004 :</t>
  </si>
  <si>
    <r>
      <t xml:space="preserve">Eventually, both approaches to the CRP give </t>
    </r>
    <r>
      <rPr>
        <i/>
        <sz val="10"/>
        <rFont val="Arial"/>
        <family val="2"/>
      </rPr>
      <t xml:space="preserve">here almost </t>
    </r>
    <r>
      <rPr>
        <sz val="10"/>
        <rFont val="Arial"/>
        <family val="2"/>
      </rPr>
      <t>the same results. If it were not the case, we would grant them equal weights :</t>
    </r>
  </si>
  <si>
    <r>
      <t>R</t>
    </r>
    <r>
      <rPr>
        <vertAlign val="superscript"/>
        <sz val="10"/>
        <rFont val="Arial"/>
        <family val="2"/>
      </rPr>
      <t>2</t>
    </r>
    <r>
      <rPr>
        <sz val="10"/>
        <rFont val="Arial"/>
        <family val="2"/>
      </rPr>
      <t xml:space="preserve"> (Belgium, ref. mkt) </t>
    </r>
    <r>
      <rPr>
        <sz val="10"/>
        <rFont val="Symbol"/>
        <family val="1"/>
        <charset val="2"/>
      </rPr>
      <t>»</t>
    </r>
  </si>
  <si>
    <t>In the previous determination, the "3y+cc" avg 10Y spread with datacut was only 0.15 (0.30 without, in simple 3y avg).</t>
  </si>
  <si>
    <t>(France has been further downgraded by S&amp;P early Nov. 2013 : AA like Belgium.)</t>
  </si>
  <si>
    <t>Prior to 2004, we may safely assume that S was below post-2004 averages, if not close to zero. Notheless, if we keep the latter for the remaing pre-2004 period, this entails :</t>
  </si>
  <si>
    <t>Considering S1 is equivalent to assuming that Belgium will quickly recover its previous AA+ credit rating, within the forthcoming regulatory period : an unlikely scenario (it tends to be easier to go down notches than the reverse, when political economics are involved).</t>
  </si>
  <si>
    <t>Eventually, a small difference between S2 and S1, because actual Belgian yields have sometimes been higher than average yields for AA rated obligations. For above reasons, we opt for S2.</t>
  </si>
  <si>
    <t>Nowthstanding this, we apply the current Belgian Ve/Vb ratio to S2, in a fashion similar to the adjustment applied to the historical ERP. In other words, we have determined a "base" spread for (current Belgium-class) generic AA rated bonds to which we apply a ratio reflecting the actual current volatilities of Belgian securities.</t>
  </si>
  <si>
    <t xml:space="preserve">In WACC 4, for each SP (real or generic), WACC parameters and resulting rates are presented in 3 columns : central case, and Min/Max. The latter are presented just for illustration purposes. We opt here for asymetric Min/Max : </t>
  </si>
  <si>
    <t>Below table approximates CRPs by maturity through simple interpolations (should alternative maturities be considered).</t>
  </si>
  <si>
    <r>
      <rPr>
        <b/>
        <sz val="10"/>
        <rFont val="Arial"/>
        <family val="2"/>
      </rPr>
      <t>i)</t>
    </r>
    <r>
      <rPr>
        <sz val="10"/>
        <rFont val="Arial"/>
        <family val="2"/>
      </rPr>
      <t xml:space="preserve"> For Fiscal Year n, Rnot is based on the avg Belgian Sovereign 10Y yield for Q3 year n-1 (plus a premium of 0.5% for SMEs). Since FY 2012, Rnot can not exceed 3% (3.5% for SMEs).</t>
    </r>
  </si>
  <si>
    <t xml:space="preserve"> For the forthcoming period, this entails an average Belgian rate significantly above the threshold of 3% :</t>
  </si>
  <si>
    <t>Yields from BB- for Telenet (&amp; OTE) : estimates.</t>
  </si>
  <si>
    <t>Speculative grade from BB+</t>
  </si>
  <si>
    <t>Marpij : definition of "ERP (smoothed)" not specified. Available only from 2012</t>
  </si>
  <si>
    <t>No difference with pre-consultation WACC 1,</t>
  </si>
  <si>
    <r>
      <t xml:space="preserve">(No graph, just to illustrate </t>
    </r>
    <r>
      <rPr>
        <sz val="10"/>
        <color theme="1" tint="0.499984740745262"/>
        <rFont val="Symbol"/>
        <family val="1"/>
        <charset val="2"/>
      </rPr>
      <t>s</t>
    </r>
    <r>
      <rPr>
        <sz val="10"/>
        <color theme="1" tint="0.499984740745262"/>
        <rFont val="Arial"/>
        <family val="2"/>
      </rPr>
      <t xml:space="preserve"> for the period, because of differences in trading days.)</t>
    </r>
  </si>
  <si>
    <t>From DMS extracts shown in 'Rf &amp; Cd' sheet (§ Historic European Rf).</t>
  </si>
  <si>
    <t>(Other possible sources for historic ERP :</t>
  </si>
  <si>
    <t>They accounted for 2/3 of answers from Belgium in 2011 (at the level of companies' ERP) and 2012 (with fin. comp.).</t>
  </si>
  <si>
    <t>A proportionate cost, not a fixed amount, to directly add in WACC 4.</t>
  </si>
  <si>
    <r>
      <t xml:space="preserve">Illustrative (only) </t>
    </r>
    <r>
      <rPr>
        <b/>
        <sz val="10"/>
        <color theme="1" tint="0.34998626667073579"/>
        <rFont val="Arial"/>
        <family val="2"/>
      </rPr>
      <t>Min/Max</t>
    </r>
    <r>
      <rPr>
        <sz val="10"/>
        <color theme="1" tint="0.34998626667073579"/>
        <rFont val="Arial"/>
        <family val="2"/>
      </rPr>
      <t xml:space="preserve"> for Rf with Min based on 3y avg. and Max on LT avg.</t>
    </r>
  </si>
  <si>
    <t>Since 2001, interpolated for maturities other than 10Y.</t>
  </si>
  <si>
    <t xml:space="preserve">clear spread (as in determinations for Spain, Italy, Port.) </t>
  </si>
  <si>
    <t>Low maturities (e.g. 3Y, 5Y) in particular shown just for info, others for a possible more taylored approach instead of conventional 10Y (from corporate finance).</t>
  </si>
  <si>
    <t>*US: Quantitative Easing 2. BoE: Asset Purchase Facility.</t>
  </si>
  <si>
    <t xml:space="preserve">ECB: Long Term Refinancing Operation (for banks), </t>
  </si>
  <si>
    <r>
      <t xml:space="preserve">CRP-S </t>
    </r>
    <r>
      <rPr>
        <sz val="10"/>
        <rFont val="Arial"/>
        <family val="2"/>
      </rPr>
      <t>= R.S2.Ve/Vb</t>
    </r>
  </si>
  <si>
    <t>3y avg bond volatility  Vb</t>
  </si>
  <si>
    <t>3y avg equity volatility Ve</t>
  </si>
  <si>
    <r>
      <t xml:space="preserve">Relative Volatility </t>
    </r>
    <r>
      <rPr>
        <sz val="10"/>
        <rFont val="Arial"/>
        <family val="2"/>
      </rPr>
      <t>Ve/Vb</t>
    </r>
  </si>
  <si>
    <t>With 3y avg S : R.S.Ve/Vb =</t>
  </si>
  <si>
    <t>Remark, with S1 : R.S1.Ve/Vb =</t>
  </si>
  <si>
    <t>Check forward yields for Belgium?</t>
  </si>
  <si>
    <r>
      <rPr>
        <sz val="10"/>
        <rFont val="Symbol"/>
        <family val="1"/>
        <charset val="2"/>
      </rPr>
      <t>¬</t>
    </r>
    <r>
      <rPr>
        <i/>
        <sz val="9"/>
        <rFont val="Arial"/>
        <family val="2"/>
      </rPr>
      <t xml:space="preserve"> </t>
    </r>
    <r>
      <rPr>
        <sz val="10"/>
        <rFont val="Arial"/>
        <family val="2"/>
      </rPr>
      <t>Maturity. In i</t>
    </r>
    <r>
      <rPr>
        <i/>
        <sz val="10"/>
        <rFont val="Arial"/>
        <family val="2"/>
      </rPr>
      <t>talics:</t>
    </r>
    <r>
      <rPr>
        <sz val="10"/>
        <rFont val="Arial"/>
        <family val="2"/>
      </rPr>
      <t xml:space="preserve"> (add.) interpolation</t>
    </r>
  </si>
  <si>
    <t>"These risk premiums are estimated based upon a simple 2-stage Dividend discount model and reflect the risk premium which would justify they current level of the index, given the dividend yield, expected growth in earnings and the level of the long term bond rate."</t>
  </si>
  <si>
    <r>
      <t xml:space="preserve">PWC NZ </t>
    </r>
    <r>
      <rPr>
        <sz val="10"/>
        <color theme="1"/>
        <rFont val="Arial"/>
        <family val="2"/>
      </rPr>
      <t>(2012).</t>
    </r>
  </si>
  <si>
    <t>expected returns, from :</t>
  </si>
  <si>
    <t>BIPT 2014 Remarks</t>
  </si>
  <si>
    <t>BIPT 2014 Rf</t>
  </si>
  <si>
    <t>BIPT 2014 Cd°</t>
  </si>
  <si>
    <t>BIPT 2014 CRP</t>
  </si>
  <si>
    <r>
      <t xml:space="preserve"> </t>
    </r>
    <r>
      <rPr>
        <sz val="9"/>
        <color theme="0"/>
        <rFont val="Wingdings"/>
        <charset val="2"/>
      </rPr>
      <t>ä</t>
    </r>
  </si>
  <si>
    <t xml:space="preserve">- However, this forward-looking average may not be appropriate for the much closer 3Q14 average of Rf(Belgium). </t>
  </si>
  <si>
    <t xml:space="preserve">Last extracted value (from Bloomberg) stands at : </t>
  </si>
  <si>
    <t>- And to simply average the last three Rnot.</t>
  </si>
  <si>
    <t>- While for final WACC 2014, we would rather opt for most recent Rf(Belgium) or forward rates, we propose to consider for the time being the maximum allowed rate of 3,0% for 2016 Rnot applicable to 2015 income.</t>
  </si>
  <si>
    <t>Source: FT.com</t>
  </si>
  <si>
    <t>As of mid-July 2014, in the midst of 3Q14, Rf(Belgium) stands around 1,6%. In accordance with our previous statement, we consider that this value, which is significantly below 3%, as a more appropriate estimate for 2016 Rnot than the current maximum rate.</t>
  </si>
  <si>
    <t>(instead of 2,79%)</t>
  </si>
  <si>
    <r>
      <rPr>
        <b/>
        <sz val="10"/>
        <rFont val="Arial"/>
        <family val="2"/>
      </rPr>
      <t>ii)</t>
    </r>
    <r>
      <rPr>
        <sz val="10"/>
        <rFont val="Arial"/>
        <family val="2"/>
      </rPr>
      <t xml:space="preserve"> Along with some SPs' relative mkt caps, table below shows relative weights of Europe vs. World  (as of July 2013) according to these </t>
    </r>
    <r>
      <rPr>
        <b/>
        <sz val="10"/>
        <rFont val="Arial"/>
        <family val="2"/>
      </rPr>
      <t>4 scenarios</t>
    </r>
    <r>
      <rPr>
        <sz val="10"/>
        <rFont val="Arial"/>
        <family val="2"/>
      </rPr>
      <t xml:space="preserve"> :</t>
    </r>
  </si>
  <si>
    <t>Also note Mobistar's profile remarkably similar to Orange's : suggests that its indirect active investors through Orange also accounts for most of its direct ones.</t>
  </si>
  <si>
    <t>We also use rounded 2012 retail revenue mkt shares (from BIPT data but they can be obtained from financial reports), assuming that these figures have been globally stable for the period (although Telenet's has probably increased for the period, and FY 2012 is closer to the end of period of analysis than mid-period).</t>
  </si>
  <si>
    <t xml:space="preserve"> (Domestic ref. mkt inappropriate in our opinion when applied with a local Rf.)</t>
  </si>
  <si>
    <r>
      <t xml:space="preserve">As far as European </t>
    </r>
    <r>
      <rPr>
        <b/>
        <sz val="10"/>
        <rFont val="Arial"/>
        <family val="2"/>
      </rPr>
      <t xml:space="preserve">regulators </t>
    </r>
    <r>
      <rPr>
        <sz val="10"/>
        <rFont val="Arial"/>
        <family val="2"/>
      </rPr>
      <t>are concerned, they make (more or less explicitly) various assumptions on this issue : see benchmark below.  While many seem to use a domestic reference market, the proposed weight for Europe vs. World roughly matches their average view, with more "Europe" than "World".</t>
    </r>
  </si>
  <si>
    <r>
      <rPr>
        <b/>
        <sz val="10"/>
        <rFont val="Arial"/>
        <family val="2"/>
      </rPr>
      <t xml:space="preserve">No data cut </t>
    </r>
    <r>
      <rPr>
        <sz val="10"/>
        <rFont val="Arial"/>
        <family val="2"/>
      </rPr>
      <t>:</t>
    </r>
    <r>
      <rPr>
        <b/>
        <sz val="10"/>
        <rFont val="Arial"/>
        <family val="2"/>
      </rPr>
      <t xml:space="preserve"> </t>
    </r>
    <r>
      <rPr>
        <sz val="10"/>
        <rFont val="Arial"/>
        <family val="2"/>
      </rPr>
      <t>no valid reason or exceptional circumstances for equities + cf. 'Rf' analysis next sheet.</t>
    </r>
  </si>
  <si>
    <t>Simple average of historical ERPs for the US, UK, Germany, &amp; (GM, AM).</t>
  </si>
  <si>
    <t>From previous determinations (from "various studies &amp; analyses").</t>
  </si>
  <si>
    <t xml:space="preserve">50% historic AM for Eurozone (5%-5.2%) from DMS ERP, 50% implied </t>
  </si>
  <si>
    <t>(DGM) for the Netherlands (8.53% from Bloomberg to account for the increased current volatility.</t>
  </si>
  <si>
    <t>recent reviews (8.5%), regulatory precedents (40%).</t>
  </si>
  <si>
    <t>Limited Euro mix for the historical ERP (40%), Implied ERP (12.5%),</t>
  </si>
  <si>
    <t xml:space="preserve">From a 4.8%-6% range. Higher value : hist. ERP set at mid (GM vs. bonds, </t>
  </si>
  <si>
    <t>ERP, (GM, AM) simple avg. Weighted avg of Eurozone countries' ERPs</t>
  </si>
  <si>
    <t>from DMS (instead of provided pan-European ERP). Higher implied ERP</t>
  </si>
  <si>
    <t>(7%+) shown just to justify no downward adjustment from "raw" hist. ERP.</t>
  </si>
  <si>
    <t>"Heavily" based on DMS' World AM (and UK's). Also considered: UK reg.</t>
  </si>
  <si>
    <t xml:space="preserve">In CAPM context, market return is the return from a portfolio of all risky assets - including traded debts, but excluding sovereign debts because they are (or till recently were) considered risk free and CAPM portfolio consists of only risky assets. Clearly, such a portfolio can never be created and a good approximation is a well diversified stock portfolio. 
</t>
  </si>
  <si>
    <t>from Damodaran. This phenomenon is this time more clearly visible. It would not have been sound to consider that the given LT global ERP provides the bulk of the avg World ERP, while the given Eurozone implied ERP makes for the most of its European counterpart (along with other indirect sources, i.e. surveys).</t>
  </si>
  <si>
    <t>Improved quality since 2010 (was only for academics, mainly US textbooks). A source more often quoted, but still lacking ERP for the World as a whole (and an actual European ERP)</t>
  </si>
  <si>
    <t>For (historical) Debt Beta</t>
  </si>
  <si>
    <t>For (forward-looking) Debt Beta</t>
  </si>
  <si>
    <t>"One should use a "normal" Norwegian risk-free interest rate of 5%, as the sum of a long-term "neutral" real rate of 2.5% and 2.5% Norges Bank inflation.
This would ensure the desire to use the most stable and predictable WACC within the long-term regulation of Norwegian telecom business. The financial crisis and the economic crisis has given historically low interest rates, the 5-year rate was only 3.6% at the end of 2009, while 10-year bonds was 4.1%. After renewed financial turmoil in spring 2010, government bond yields again fell sharply, and 5- and 10-year Treasury yield is now only respectively 2.6% and 3.3%. I still choose not to change my choice of 5 % Risk-free rate, since this would also require a substantial cyclical rise of market premium (using a long-term normal level of 4.5%).
I would therefore suggest that still using a 5% Rf for the calculation of the current WACC requirements. This rate should be adjusted if we get a sustained lower (or higher) current inflation than Norges Bank inflation."</t>
  </si>
  <si>
    <t>In the pre-consultation "2013" version, we stated the following :</t>
  </si>
  <si>
    <t xml:space="preserve">except for : </t>
  </si>
  <si>
    <t>All WACC estimates regard avg MT (2014-2016) values, but Rnot year n is based on avg 3Q rate for year n-2.</t>
  </si>
  <si>
    <r>
      <rPr>
        <b/>
        <sz val="10"/>
        <color rgb="FFC00000"/>
        <rFont val="Arial"/>
        <family val="2"/>
      </rPr>
      <t>- Rnot</t>
    </r>
    <r>
      <rPr>
        <sz val="10"/>
        <color rgb="FFC00000"/>
        <rFont val="Arial"/>
        <family val="2"/>
      </rPr>
      <t xml:space="preserve"> (see below),</t>
    </r>
  </si>
  <si>
    <t>- And some presentation details.</t>
  </si>
  <si>
    <r>
      <t xml:space="preserve">TO WACC 3 </t>
    </r>
    <r>
      <rPr>
        <b/>
        <sz val="10"/>
        <color theme="0" tint="-0.499984740745262"/>
        <rFont val="Symbol"/>
        <family val="1"/>
        <charset val="2"/>
      </rPr>
      <t>® ®</t>
    </r>
  </si>
  <si>
    <r>
      <rPr>
        <sz val="10"/>
        <rFont val="Arial"/>
        <family val="2"/>
      </rPr>
      <t xml:space="preserve">(cf. </t>
    </r>
    <r>
      <rPr>
        <u/>
        <sz val="10"/>
        <rFont val="Arial"/>
        <family val="2"/>
      </rPr>
      <t>table</t>
    </r>
    <r>
      <rPr>
        <sz val="10"/>
        <rFont val="Arial"/>
        <family val="2"/>
      </rPr>
      <t xml:space="preserve"> </t>
    </r>
    <r>
      <rPr>
        <sz val="10"/>
        <rFont val="Symbol"/>
        <family val="1"/>
        <charset val="2"/>
      </rPr>
      <t>­</t>
    </r>
    <r>
      <rPr>
        <sz val="10"/>
        <rFont val="Arial"/>
        <family val="2"/>
      </rPr>
      <t>).</t>
    </r>
  </si>
  <si>
    <r>
      <t xml:space="preserve">Cf. Oxera's graph for the UK </t>
    </r>
    <r>
      <rPr>
        <sz val="10"/>
        <color theme="1" tint="0.34998626667073579"/>
        <rFont val="Symbol"/>
        <family val="1"/>
        <charset val="2"/>
      </rPr>
      <t>®</t>
    </r>
  </si>
  <si>
    <t xml:space="preserve">  </t>
  </si>
  <si>
    <t>Source : Regulatory determinations, Bank of England, and Oxera analysis.</t>
  </si>
  <si>
    <t>(Oxera's) Note :</t>
  </si>
  <si>
    <t>To facilitate comparability of regulatory precedents across parameters, in determinations where a nominal rate of return is applied, as in telecoms, a real risk-free rate is estimated using inflation assumptions. CAA, the UK Civil Aviation Authority; CC, the UK CompetitionCommission; ORR, the GB Office of Rail Regulation; Postcomm, the UK Postal Services Commission (now part of Ofcom).</t>
  </si>
  <si>
    <t>The definition of the reference market is a direct input for the mix of historical and implied ERPs (indirect for other ERPs) and for the mix of market indexes applied to Betas calculations. (Strictly, this definition relates to SPs' profiles, a topic addressed in WACC 2. But it is its only theme which is required at the early stage of the WACC analysis.)</t>
  </si>
  <si>
    <t xml:space="preserve">In WACC regulatory reports, as observed in the benchmark analysis in 'Rf &amp; Cd' sheet, Rf is often estimated from yields on local sovereign bonds. While Belgian Government Bonds (BGB) are probably the safest securities for those who invest only in Belgium, this is not the case for more diversified investors, which represent the bulk of Belgian SPs' active investors. On average, BGB bonds are rated AA by Standard&amp;Poor’s, Moody’s and Fitch. They consequently incur a default spread S over the best-rated government bonds (Germany's Euro-Bunds) in our European/Global reference market. </t>
  </si>
  <si>
    <t>This spread is no longer insignificant.</t>
  </si>
  <si>
    <t>As a consequence, the resulting total ERP may be replaced by the local estimate - even though the reference market is broader than the domestic market - yet, still with an actual Rf for the assumed</t>
  </si>
  <si>
    <t xml:space="preserve">reference market, and Betas measured with respect to that market. (No surprise that some practionners keep considering only US ERPs for (US based) global firms.) </t>
  </si>
  <si>
    <t xml:space="preserve">- Relevant when the analysed entity matches a listed company, they also rely on the strong assumption that the stock under consideration is fairly priced by the market. DDM analyses require cash-flow forecasts typically sourced from equity research : their outcome are logically close to WACC rates used by equity analysts in their DCF valuations. </t>
  </si>
  <si>
    <t xml:space="preserve">This approach has always been discarded by regulators, as far as we aware of. </t>
  </si>
  <si>
    <t>N</t>
  </si>
  <si>
    <r>
      <rPr>
        <b/>
        <sz val="10"/>
        <rFont val="Arial"/>
        <family val="2"/>
      </rPr>
      <t>New</t>
    </r>
    <r>
      <rPr>
        <sz val="10"/>
        <rFont val="Arial"/>
        <family val="2"/>
      </rPr>
      <t xml:space="preserve"> (N) for more or less significant revision</t>
    </r>
    <r>
      <rPr>
        <b/>
        <sz val="10"/>
        <rFont val="Arial"/>
        <family val="2"/>
      </rPr>
      <t xml:space="preserve"> from BIPT 2010</t>
    </r>
    <r>
      <rPr>
        <sz val="10"/>
        <rFont val="Arial"/>
        <family val="2"/>
      </rPr>
      <t xml:space="preserve">. </t>
    </r>
  </si>
  <si>
    <t xml:space="preserve">- Le Monde August 28th (about foreign investors leaving emerging markets) : </t>
  </si>
  <si>
    <t>"La désaffection des investisseurs s'est brutalement accélérée depuis mai, après que Ben Bernanke, le président de la Réserve fédérale américaine (Fed), a laissé entendre que les injections massives de liquidités, qui maintiennent les marchés sous perfusion depuis novembre 2010, allaient bientôt prendre fin. Si l'économie américaine ne faiblit pas, une remontée des taux se dessine aux Etats-Unis à l'horizon 2015."</t>
  </si>
  <si>
    <t>"Le taux d'emprunt à 10 ans de l'Allemagne a dépassé 2% jeudi sur le marché obligataire pour la première fois depuis mars 2012, un mouvement qui s'inscrit dans une remontée générale des coûts d'emprunt (…) La hausse du taux allemand est particulièrement marquée depuis son plus bas historique du 2 mai, à 1,15%. Plus généralement, l'ensemble des taux d'emprunt des pays les plus solides de la zone euro, comme la France, sont nettement remontés depuis trois mois, dans le sillage des taux américains (…) Les investisseurs savent en effet que la politique monétaire de la banque centrale américaine sera moins accommodante à l'avenir et anticipent une baisse de ses injections de liquidités, qui ont longtemps soutenu le marché obligataire en zone euro. En outre, l'amélioration de la conjoncture économique en Europe pousse les investisseurs à prendre un peu plus de risque et à délaisser en en partie les valeurs refuges, comme la dette allemande, qui est peu rémunératrice."</t>
  </si>
  <si>
    <t>- AFP Sept 5th :</t>
  </si>
  <si>
    <r>
      <rPr>
        <sz val="10"/>
        <color theme="0" tint="-0.34998626667073579"/>
        <rFont val="Calibri"/>
        <family val="2"/>
      </rPr>
      <t>≥</t>
    </r>
    <r>
      <rPr>
        <sz val="10"/>
        <color theme="0" tint="-0.34998626667073579"/>
        <rFont val="Arial"/>
        <family val="2"/>
      </rPr>
      <t xml:space="preserve"> AA+? </t>
    </r>
    <r>
      <rPr>
        <sz val="10"/>
        <color theme="0" tint="-0.34998626667073579"/>
        <rFont val="Wingdings"/>
        <charset val="2"/>
      </rPr>
      <t>æ</t>
    </r>
  </si>
  <si>
    <t>(As a reminder, more or less highlighed in yellow = choice.)</t>
  </si>
  <si>
    <r>
      <t xml:space="preserve"> </t>
    </r>
    <r>
      <rPr>
        <i/>
        <sz val="10"/>
        <rFont val="Arial"/>
        <family val="2"/>
      </rPr>
      <t xml:space="preserve">"Le Conseil des gouverneurs s'attend à ce que les taux de la BCE restent à leur niveau actuel ou plus bas pendant une période prolongée." </t>
    </r>
    <r>
      <rPr>
        <sz val="10"/>
        <rFont val="Arial"/>
        <family val="2"/>
      </rPr>
      <t>Questioned by Le Monde about the meaning of "a lasting period", an economist at Oddo Securities replied :</t>
    </r>
    <r>
      <rPr>
        <i/>
        <sz val="10"/>
        <rFont val="Arial"/>
        <family val="2"/>
      </rPr>
      <t xml:space="preserve"> "On serait enclin à chiffrer cela en années" </t>
    </r>
    <r>
      <rPr>
        <sz val="10"/>
        <rFont val="Arial"/>
        <family val="2"/>
      </rPr>
      <t>("One should rather understand years").</t>
    </r>
  </si>
  <si>
    <t>- In July 2013, Draghi promised that ECB's monetary policy will be durably accomodating :</t>
  </si>
  <si>
    <r>
      <t>However, as Damodaran explains in "</t>
    </r>
    <r>
      <rPr>
        <u/>
        <sz val="10"/>
        <rFont val="Arial"/>
        <family val="2"/>
      </rPr>
      <t>Measuring Country Risk</t>
    </r>
    <r>
      <rPr>
        <sz val="10"/>
        <rFont val="Arial"/>
        <family val="2"/>
      </rPr>
      <t>" :</t>
    </r>
  </si>
  <si>
    <t>In our case, the correlation between Belgian and European or Global financial markets is clear, as it can be observed in 'CRP &amp; Rnot' sheet : 90% on average (in contrast with some other world markets and their respective regions, e.g. MENA).</t>
  </si>
  <si>
    <t>Prior to 2010 : from 2009 WACC files (until Nov. 2009, daily yields instead of weekly this time).</t>
  </si>
  <si>
    <t>* Les estimations DMS sont en fait renommées pour leurs ajustements ajd bien acceptés, p/aux approches traditionnelles.</t>
  </si>
  <si>
    <t>** En réalité n.d. : c'est la valeur pour l'Europe qui a été retenue. Précédentes primes retenues : 6.66% (2011), 5.67% (2010).</t>
  </si>
  <si>
    <t>Revised</t>
  </si>
  <si>
    <t>Cf. also Word report remark end of 4.4 on promised vs.</t>
  </si>
  <si>
    <r>
      <t xml:space="preserve">Previous WACC 1 considered the max rate of 3% for 2016 Rnot. Now available mid 3Q14 rate of 1,6% becomes a better proxy. Hence an avg (2014, 2015, 2016) Rnot of 2,32% instead of 2,79%, decreasing a bit </t>
    </r>
    <r>
      <rPr>
        <sz val="10"/>
        <color rgb="FFC00000"/>
        <rFont val="Symbol"/>
        <family val="1"/>
        <charset val="2"/>
      </rPr>
      <t>D</t>
    </r>
    <r>
      <rPr>
        <sz val="10"/>
        <color rgb="FFC00000"/>
        <rFont val="Arial"/>
        <family val="2"/>
      </rPr>
      <t>not (</t>
    </r>
    <r>
      <rPr>
        <sz val="10"/>
        <color rgb="FFC00000"/>
        <rFont val="Symbol"/>
        <family val="1"/>
        <charset val="2"/>
      </rPr>
      <t xml:space="preserve">­ </t>
    </r>
    <r>
      <rPr>
        <sz val="10"/>
        <color rgb="FFC00000"/>
        <rFont val="Arial"/>
        <family val="2"/>
      </rPr>
      <t>WACC).</t>
    </r>
  </si>
  <si>
    <t>Post-Consultation comments</t>
  </si>
  <si>
    <t>Post-Consultation update</t>
  </si>
  <si>
    <t>BIPT 2014 Rnot</t>
  </si>
  <si>
    <t>In all WACC files :</t>
  </si>
  <si>
    <r>
      <t xml:space="preserve">Underlined text = </t>
    </r>
    <r>
      <rPr>
        <u/>
        <sz val="10"/>
        <rFont val="Arial"/>
        <family val="2"/>
      </rPr>
      <t>hyperlink</t>
    </r>
    <r>
      <rPr>
        <sz val="10"/>
        <rFont val="Arial"/>
        <family val="2"/>
      </rPr>
      <t xml:space="preserve">. </t>
    </r>
  </si>
  <si>
    <r>
      <rPr>
        <sz val="10"/>
        <rFont val="Wingdings"/>
        <charset val="2"/>
      </rPr>
      <t>ä</t>
    </r>
    <r>
      <rPr>
        <sz val="10"/>
        <rFont val="Arial"/>
        <family val="2"/>
      </rPr>
      <t xml:space="preserve"> = growth. Mkt = market. </t>
    </r>
  </si>
  <si>
    <r>
      <rPr>
        <sz val="10"/>
        <rFont val="Symbol"/>
        <family val="1"/>
        <charset val="2"/>
      </rPr>
      <t>D</t>
    </r>
    <r>
      <rPr>
        <sz val="10"/>
        <rFont val="Arial"/>
        <family val="2"/>
      </rPr>
      <t xml:space="preserve"> = spread. Avg = average. </t>
    </r>
  </si>
  <si>
    <t>SP = Service Provider.</t>
  </si>
  <si>
    <t>setting.</t>
  </si>
  <si>
    <r>
      <rPr>
        <sz val="9"/>
        <rFont val="Arial"/>
        <family val="2"/>
      </rPr>
      <t>In light orange :</t>
    </r>
    <r>
      <rPr>
        <sz val="9"/>
        <color rgb="FFFFDB69"/>
        <rFont val="Arial"/>
        <family val="2"/>
      </rPr>
      <t xml:space="preserve"> internal note regarding a future possible (minor) improvement.</t>
    </r>
  </si>
  <si>
    <t>Graphs in English at the bottom</t>
  </si>
  <si>
    <t>Graphs in English</t>
  </si>
  <si>
    <t>Rnot as avg of future (almost) known rates :</t>
  </si>
  <si>
    <t>(2014 &amp; 2015 known, 2016 set at mid 3Q14 rate.)</t>
  </si>
  <si>
    <r>
      <rPr>
        <sz val="10"/>
        <rFont val="Arial"/>
        <family val="2"/>
      </rPr>
      <t xml:space="preserve">In red (except in summary): </t>
    </r>
    <r>
      <rPr>
        <sz val="10"/>
        <color rgb="FFC00000"/>
        <rFont val="Arial"/>
        <family val="2"/>
      </rPr>
      <t>change in substance from pre-Consultation file.</t>
    </r>
  </si>
  <si>
    <t>+ Rf graph already in English in 'Rf&amp;Cd'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</si>
</sst>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 _€_-;\-* #,##0.00\ _€_-;_-* &quot;-&quot;??\ _€_-;_-@_-"/>
    <numFmt numFmtId="165" formatCode="0.0"/>
    <numFmt numFmtId="166" formatCode="0.000"/>
    <numFmt numFmtId="167" formatCode="[$-809]mmmm\ yyyy;@"/>
    <numFmt numFmtId="168" formatCode="0.0%"/>
    <numFmt numFmtId="169" formatCode="0.0000"/>
    <numFmt numFmtId="170" formatCode="_-* #,##0.0000\ _€_-;\-* #,##0.0000\ _€_-;_-* &quot;-&quot;??\ _€_-;_-@_-"/>
    <numFmt numFmtId="171" formatCode="[$-40C]mmm\-yy;@"/>
    <numFmt numFmtId="172" formatCode="mm/yyyy"/>
    <numFmt numFmtId="173" formatCode="dd/mm/yy"/>
    <numFmt numFmtId="174" formatCode="yyyy"/>
  </numFmts>
  <fonts count="128">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sz val="10"/>
      <name val="Arial"/>
      <family val="2"/>
    </font>
    <font>
      <sz val="10"/>
      <color indexed="8"/>
      <name val="Arial"/>
      <family val="2"/>
    </font>
    <font>
      <u/>
      <sz val="10"/>
      <name val="Arial"/>
      <family val="2"/>
    </font>
    <font>
      <b/>
      <u/>
      <sz val="10"/>
      <name val="Arial"/>
      <family val="2"/>
    </font>
    <font>
      <sz val="10"/>
      <color rgb="FFFF0000"/>
      <name val="Arial"/>
      <family val="2"/>
    </font>
    <font>
      <b/>
      <i/>
      <sz val="10"/>
      <name val="Arial"/>
      <family val="2"/>
    </font>
    <font>
      <i/>
      <sz val="10"/>
      <name val="Arial"/>
      <family val="2"/>
    </font>
    <font>
      <strike/>
      <sz val="10"/>
      <name val="Arial"/>
      <family val="2"/>
    </font>
    <font>
      <sz val="10"/>
      <color rgb="FFFFC000"/>
      <name val="Arial"/>
      <family val="2"/>
    </font>
    <font>
      <sz val="10"/>
      <name val="Arial"/>
      <family val="2"/>
    </font>
    <font>
      <b/>
      <sz val="10"/>
      <color theme="0"/>
      <name val="Arial"/>
      <family val="2"/>
    </font>
    <font>
      <sz val="10"/>
      <color indexed="10"/>
      <name val="Arial"/>
      <family val="2"/>
    </font>
    <font>
      <b/>
      <sz val="10"/>
      <color indexed="10"/>
      <name val="Arial"/>
      <family val="2"/>
    </font>
    <font>
      <sz val="9"/>
      <color indexed="81"/>
      <name val="Tahoma"/>
      <family val="2"/>
    </font>
    <font>
      <b/>
      <sz val="10"/>
      <color indexed="8"/>
      <name val="Arial"/>
      <family val="2"/>
    </font>
    <font>
      <b/>
      <sz val="10"/>
      <color theme="0" tint="-0.14999847407452621"/>
      <name val="Arial"/>
      <family val="2"/>
    </font>
    <font>
      <sz val="10"/>
      <color theme="0" tint="-0.14999847407452621"/>
      <name val="Arial"/>
      <family val="2"/>
    </font>
    <font>
      <sz val="10"/>
      <color theme="0" tint="-0.249977111117893"/>
      <name val="Arial"/>
      <family val="2"/>
    </font>
    <font>
      <sz val="10"/>
      <color theme="0" tint="-0.499984740745262"/>
      <name val="Arial"/>
      <family val="2"/>
    </font>
    <font>
      <sz val="10"/>
      <color theme="0" tint="-0.34998626667073579"/>
      <name val="Arial"/>
      <family val="2"/>
    </font>
    <font>
      <i/>
      <sz val="10"/>
      <color theme="0" tint="-0.34998626667073579"/>
      <name val="Arial"/>
      <family val="2"/>
    </font>
    <font>
      <b/>
      <sz val="10"/>
      <color theme="0" tint="-0.34998626667073579"/>
      <name val="Arial"/>
      <family val="2"/>
    </font>
    <font>
      <sz val="10"/>
      <name val="Symbol"/>
      <family val="1"/>
      <charset val="2"/>
    </font>
    <font>
      <sz val="10"/>
      <color theme="0" tint="-0.499984740745262"/>
      <name val="Symbol"/>
      <family val="1"/>
      <charset val="2"/>
    </font>
    <font>
      <sz val="10"/>
      <color rgb="FF0070C0"/>
      <name val="Arial"/>
      <family val="2"/>
    </font>
    <font>
      <sz val="10"/>
      <color rgb="FF0070C0"/>
      <name val="Symbol"/>
      <family val="1"/>
      <charset val="2"/>
    </font>
    <font>
      <i/>
      <sz val="10"/>
      <color rgb="FF0070C0"/>
      <name val="Arial"/>
      <family val="2"/>
    </font>
    <font>
      <i/>
      <sz val="10"/>
      <color rgb="FFFFC000"/>
      <name val="Arial"/>
      <family val="2"/>
    </font>
    <font>
      <sz val="10"/>
      <color theme="0"/>
      <name val="Arial"/>
      <family val="2"/>
    </font>
    <font>
      <i/>
      <sz val="10"/>
      <color theme="0" tint="-0.499984740745262"/>
      <name val="Arial"/>
      <family val="2"/>
    </font>
    <font>
      <sz val="10"/>
      <color theme="0" tint="-0.249977111117893"/>
      <name val="Symbol"/>
      <family val="1"/>
      <charset val="2"/>
    </font>
    <font>
      <i/>
      <sz val="10"/>
      <color theme="0" tint="-0.249977111117893"/>
      <name val="Arial"/>
      <family val="2"/>
    </font>
    <font>
      <b/>
      <sz val="10"/>
      <color rgb="FF0070C0"/>
      <name val="Arial"/>
      <family val="2"/>
    </font>
    <font>
      <b/>
      <u/>
      <sz val="10"/>
      <color theme="0" tint="-0.499984740745262"/>
      <name val="Arial"/>
      <family val="2"/>
    </font>
    <font>
      <b/>
      <sz val="10"/>
      <color theme="0" tint="-0.499984740745262"/>
      <name val="Arial"/>
      <family val="2"/>
    </font>
    <font>
      <vertAlign val="superscript"/>
      <sz val="10"/>
      <name val="Arial"/>
      <family val="2"/>
    </font>
    <font>
      <b/>
      <sz val="10"/>
      <name val="Symbol"/>
      <family val="1"/>
      <charset val="2"/>
    </font>
    <font>
      <b/>
      <vertAlign val="superscript"/>
      <sz val="10"/>
      <name val="Arial"/>
      <family val="2"/>
    </font>
    <font>
      <b/>
      <sz val="10"/>
      <color theme="0"/>
      <name val="Symbol"/>
      <family val="1"/>
      <charset val="2"/>
    </font>
    <font>
      <b/>
      <vertAlign val="superscript"/>
      <sz val="10"/>
      <color theme="0"/>
      <name val="Arial"/>
      <family val="2"/>
    </font>
    <font>
      <sz val="9"/>
      <name val="Arial"/>
      <family val="2"/>
    </font>
    <font>
      <b/>
      <i/>
      <u/>
      <sz val="10"/>
      <name val="Arial"/>
      <family val="2"/>
    </font>
    <font>
      <u/>
      <sz val="10"/>
      <color theme="10"/>
      <name val="Arial"/>
      <family val="2"/>
    </font>
    <font>
      <sz val="8"/>
      <color indexed="8"/>
      <name val="Arial"/>
      <family val="2"/>
    </font>
    <font>
      <i/>
      <sz val="8"/>
      <name val="Arial"/>
      <family val="2"/>
    </font>
    <font>
      <sz val="10"/>
      <name val="Wingdings 2"/>
      <family val="1"/>
      <charset val="2"/>
    </font>
    <font>
      <sz val="10"/>
      <color theme="1" tint="0.499984740745262"/>
      <name val="Arial"/>
      <family val="2"/>
    </font>
    <font>
      <b/>
      <sz val="10"/>
      <color theme="1"/>
      <name val="Arial"/>
      <family val="2"/>
    </font>
    <font>
      <i/>
      <sz val="9"/>
      <name val="Arial"/>
      <family val="2"/>
    </font>
    <font>
      <sz val="10"/>
      <color rgb="FFFFD85D"/>
      <name val="Arial"/>
      <family val="2"/>
    </font>
    <font>
      <sz val="10"/>
      <color rgb="FFFFDB69"/>
      <name val="Arial"/>
      <family val="2"/>
    </font>
    <font>
      <i/>
      <sz val="9"/>
      <color indexed="81"/>
      <name val="Tahoma"/>
      <family val="2"/>
    </font>
    <font>
      <vertAlign val="superscript"/>
      <sz val="10"/>
      <color theme="0" tint="-0.499984740745262"/>
      <name val="Arial"/>
      <family val="2"/>
    </font>
    <font>
      <sz val="10"/>
      <name val="Geneva"/>
    </font>
    <font>
      <i/>
      <sz val="10"/>
      <name val="Times"/>
      <family val="1"/>
    </font>
    <font>
      <sz val="10"/>
      <name val="Times"/>
      <family val="1"/>
    </font>
    <font>
      <i/>
      <sz val="10"/>
      <color rgb="FF0070C0"/>
      <name val="Times"/>
      <family val="1"/>
    </font>
    <font>
      <sz val="10"/>
      <color rgb="FF0070C0"/>
      <name val="Times"/>
      <family val="1"/>
    </font>
    <font>
      <sz val="10"/>
      <name val="Wingdings 3"/>
      <family val="1"/>
      <charset val="2"/>
    </font>
    <font>
      <b/>
      <sz val="9"/>
      <name val="Arial"/>
      <family val="2"/>
    </font>
    <font>
      <sz val="10"/>
      <name val="Arial"/>
      <family val="2"/>
    </font>
    <font>
      <b/>
      <sz val="10"/>
      <color rgb="FFC00000"/>
      <name val="Arial"/>
      <family val="2"/>
    </font>
    <font>
      <sz val="10"/>
      <color rgb="FFC00000"/>
      <name val="Arial"/>
      <family val="2"/>
    </font>
    <font>
      <i/>
      <sz val="10"/>
      <color rgb="FF7F7F7F"/>
      <name val="Arial"/>
      <family val="2"/>
    </font>
    <font>
      <sz val="10"/>
      <color rgb="FF7F7F7F"/>
      <name val="Arial"/>
      <family val="2"/>
    </font>
    <font>
      <sz val="10"/>
      <color theme="1" tint="0.34998626667073579"/>
      <name val="Arial"/>
      <family val="2"/>
    </font>
    <font>
      <sz val="9"/>
      <color theme="0" tint="-0.499984740745262"/>
      <name val="Arial"/>
      <family val="2"/>
    </font>
    <font>
      <b/>
      <sz val="10"/>
      <color theme="0" tint="-4.9989318521683403E-2"/>
      <name val="Arial"/>
      <family val="2"/>
    </font>
    <font>
      <b/>
      <i/>
      <sz val="10"/>
      <color theme="0" tint="-4.9989318521683403E-2"/>
      <name val="Arial"/>
      <family val="2"/>
    </font>
    <font>
      <b/>
      <sz val="10"/>
      <color theme="3" tint="0.79998168889431442"/>
      <name val="Arial"/>
      <family val="2"/>
    </font>
    <font>
      <sz val="9"/>
      <color indexed="81"/>
      <name val="Symbol"/>
      <family val="1"/>
      <charset val="2"/>
    </font>
    <font>
      <sz val="8.1"/>
      <color indexed="81"/>
      <name val="Tahoma"/>
      <family val="2"/>
    </font>
    <font>
      <b/>
      <sz val="10"/>
      <color theme="1" tint="0.34998626667073579"/>
      <name val="Arial"/>
      <family val="2"/>
    </font>
    <font>
      <sz val="9"/>
      <color rgb="FFFFDB69"/>
      <name val="Arial"/>
      <family val="2"/>
    </font>
    <font>
      <b/>
      <sz val="9"/>
      <color theme="0"/>
      <name val="Arial"/>
      <family val="2"/>
    </font>
    <font>
      <sz val="9"/>
      <color indexed="81"/>
      <name val="Arial"/>
      <family val="2"/>
    </font>
    <font>
      <i/>
      <sz val="10"/>
      <color rgb="FF8BC5FF"/>
      <name val="Arial"/>
      <family val="2"/>
    </font>
    <font>
      <i/>
      <sz val="10"/>
      <color rgb="FF0070C0"/>
      <name val="Symbol"/>
      <family val="1"/>
      <charset val="2"/>
    </font>
    <font>
      <b/>
      <i/>
      <sz val="10"/>
      <color theme="0" tint="-0.499984740745262"/>
      <name val="Arial"/>
      <family val="2"/>
    </font>
    <font>
      <b/>
      <sz val="10"/>
      <color theme="0" tint="-0.499984740745262"/>
      <name val="Symbol"/>
      <family val="1"/>
      <charset val="2"/>
    </font>
    <font>
      <sz val="10"/>
      <color theme="4"/>
      <name val="Arial"/>
      <family val="2"/>
    </font>
    <font>
      <b/>
      <sz val="10"/>
      <color theme="4"/>
      <name val="Arial"/>
      <family val="2"/>
    </font>
    <font>
      <vertAlign val="subscript"/>
      <sz val="10"/>
      <name val="Arial"/>
      <family val="2"/>
    </font>
    <font>
      <sz val="10"/>
      <color indexed="8"/>
      <name val="Symbol"/>
      <family val="1"/>
      <charset val="2"/>
    </font>
    <font>
      <i/>
      <u/>
      <sz val="10"/>
      <name val="Arial"/>
      <family val="2"/>
    </font>
    <font>
      <b/>
      <u/>
      <sz val="10"/>
      <color theme="1" tint="0.34998626667073579"/>
      <name val="Arial"/>
      <family val="2"/>
    </font>
    <font>
      <b/>
      <strike/>
      <sz val="10"/>
      <color theme="1" tint="0.34998626667073579"/>
      <name val="Arial"/>
      <family val="2"/>
    </font>
    <font>
      <sz val="9"/>
      <color theme="1" tint="0.34998626667073579"/>
      <name val="Arial"/>
      <family val="2"/>
    </font>
    <font>
      <b/>
      <sz val="10"/>
      <color theme="1" tint="0.34998626667073579"/>
      <name val="Symbol"/>
      <family val="1"/>
      <charset val="2"/>
    </font>
    <font>
      <sz val="10"/>
      <color theme="0" tint="-0.34998626667073579"/>
      <name val="Symbol"/>
      <family val="1"/>
      <charset val="2"/>
    </font>
    <font>
      <sz val="9"/>
      <color theme="0" tint="-0.34998626667073579"/>
      <name val="Arial"/>
      <family val="2"/>
    </font>
    <font>
      <sz val="10"/>
      <name val="Helvetica"/>
      <family val="2"/>
    </font>
    <font>
      <b/>
      <sz val="10"/>
      <color theme="1" tint="0.499984740745262"/>
      <name val="Arial"/>
      <family val="2"/>
    </font>
    <font>
      <sz val="10"/>
      <color theme="1" tint="0.499984740745262"/>
      <name val="Symbol"/>
      <family val="1"/>
      <charset val="2"/>
    </font>
    <font>
      <sz val="9"/>
      <color theme="0" tint="-0.499984740745262"/>
      <name val="Wingdings 3"/>
      <family val="1"/>
      <charset val="2"/>
    </font>
    <font>
      <i/>
      <sz val="10"/>
      <color theme="1" tint="0.499984740745262"/>
      <name val="Arial"/>
      <family val="2"/>
    </font>
    <font>
      <u/>
      <sz val="10"/>
      <color theme="1" tint="0.499984740745262"/>
      <name val="Arial"/>
      <family val="2"/>
    </font>
    <font>
      <b/>
      <sz val="9"/>
      <color indexed="81"/>
      <name val="Tahoma"/>
      <family val="2"/>
    </font>
    <font>
      <sz val="10"/>
      <color rgb="FF000000"/>
      <name val="Arial"/>
      <family val="2"/>
    </font>
    <font>
      <b/>
      <sz val="10"/>
      <color rgb="FF000000"/>
      <name val="Arial"/>
      <family val="2"/>
    </font>
    <font>
      <sz val="10"/>
      <color rgb="FF333300"/>
      <name val="Arial"/>
      <family val="2"/>
    </font>
    <font>
      <sz val="8"/>
      <name val="Arial"/>
      <family val="2"/>
    </font>
    <font>
      <b/>
      <u/>
      <sz val="10"/>
      <color theme="1" tint="0.499984740745262"/>
      <name val="Arial"/>
      <family val="2"/>
    </font>
    <font>
      <b/>
      <u/>
      <sz val="10"/>
      <color theme="1"/>
      <name val="Arial"/>
      <family val="2"/>
    </font>
    <font>
      <u/>
      <sz val="10"/>
      <color theme="1"/>
      <name val="Arial"/>
      <family val="2"/>
    </font>
    <font>
      <u/>
      <sz val="10"/>
      <color theme="0" tint="-0.499984740745262"/>
      <name val="Arial"/>
      <family val="2"/>
    </font>
    <font>
      <sz val="10"/>
      <color theme="0"/>
      <name val="Symbol"/>
      <family val="1"/>
      <charset val="2"/>
    </font>
    <font>
      <sz val="9"/>
      <color theme="0"/>
      <name val="Arial"/>
      <family val="2"/>
    </font>
    <font>
      <i/>
      <sz val="10"/>
      <color theme="0"/>
      <name val="Arial"/>
      <family val="2"/>
    </font>
    <font>
      <sz val="9"/>
      <color theme="0"/>
      <name val="Wingdings"/>
      <charset val="2"/>
    </font>
    <font>
      <sz val="8"/>
      <color theme="0"/>
      <name val="Arial"/>
      <family val="2"/>
    </font>
    <font>
      <b/>
      <sz val="8"/>
      <color theme="0"/>
      <name val="Arial"/>
      <family val="2"/>
    </font>
    <font>
      <sz val="8"/>
      <color theme="0"/>
      <name val="Wingdings"/>
      <charset val="2"/>
    </font>
    <font>
      <sz val="8"/>
      <color theme="0"/>
      <name val="Wingdings 2"/>
      <family val="1"/>
      <charset val="2"/>
    </font>
    <font>
      <sz val="10"/>
      <color rgb="FFC00000"/>
      <name val="Symbol"/>
      <family val="1"/>
      <charset val="2"/>
    </font>
    <font>
      <b/>
      <i/>
      <sz val="10"/>
      <color theme="0"/>
      <name val="Arial"/>
      <family val="2"/>
    </font>
    <font>
      <sz val="10"/>
      <color theme="1" tint="0.34998626667073579"/>
      <name val="Symbol"/>
      <family val="1"/>
      <charset val="2"/>
    </font>
    <font>
      <sz val="10"/>
      <color theme="0" tint="-0.34998626667073579"/>
      <name val="Calibri"/>
      <family val="2"/>
    </font>
    <font>
      <sz val="10"/>
      <color theme="0" tint="-0.34998626667073579"/>
      <name val="Wingdings"/>
      <charset val="2"/>
    </font>
    <font>
      <sz val="10"/>
      <color theme="0"/>
      <name val="Wingdings 3"/>
      <family val="1"/>
      <charset val="2"/>
    </font>
    <font>
      <sz val="10"/>
      <name val="Wingdings"/>
      <charset val="2"/>
    </font>
  </fonts>
  <fills count="30">
    <fill>
      <patternFill patternType="none"/>
    </fill>
    <fill>
      <patternFill patternType="gray125"/>
    </fill>
    <fill>
      <patternFill patternType="solid">
        <fgColor indexed="13"/>
        <bgColor indexed="64"/>
      </patternFill>
    </fill>
    <fill>
      <patternFill patternType="solid">
        <fgColor rgb="FFFFC000"/>
        <bgColor indexed="64"/>
      </patternFill>
    </fill>
    <fill>
      <patternFill patternType="solid">
        <fgColor rgb="FFFFFF00"/>
        <bgColor indexed="64"/>
      </patternFill>
    </fill>
    <fill>
      <patternFill patternType="solid">
        <fgColor theme="6" tint="-0.499984740745262"/>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99"/>
        <bgColor indexed="64"/>
      </patternFill>
    </fill>
    <fill>
      <patternFill patternType="solid">
        <fgColor theme="2" tint="-0.249977111117893"/>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CC00"/>
        <bgColor indexed="64"/>
      </patternFill>
    </fill>
    <fill>
      <patternFill patternType="solid">
        <fgColor rgb="FF0070C0"/>
        <bgColor indexed="64"/>
      </patternFill>
    </fill>
    <fill>
      <patternFill patternType="solid">
        <fgColor theme="2"/>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FFD85D"/>
        <bgColor indexed="64"/>
      </patternFill>
    </fill>
    <fill>
      <patternFill patternType="solid">
        <fgColor theme="1" tint="0.499984740745262"/>
        <bgColor indexed="64"/>
      </patternFill>
    </fill>
    <fill>
      <patternFill patternType="solid">
        <fgColor rgb="FFFFFF66"/>
        <bgColor indexed="64"/>
      </patternFill>
    </fill>
    <fill>
      <patternFill patternType="solid">
        <fgColor theme="0" tint="-0.14999847407452621"/>
        <bgColor indexed="64"/>
      </patternFill>
    </fill>
    <fill>
      <patternFill patternType="solid">
        <fgColor rgb="FF00B0F0"/>
        <bgColor indexed="64"/>
      </patternFill>
    </fill>
    <fill>
      <patternFill patternType="solid">
        <fgColor rgb="FFC5BE97"/>
        <bgColor rgb="FF000000"/>
      </patternFill>
    </fill>
    <fill>
      <patternFill patternType="solid">
        <fgColor rgb="FFDDD9C3"/>
        <bgColor rgb="FF000000"/>
      </patternFill>
    </fill>
    <fill>
      <patternFill patternType="solid">
        <fgColor theme="0"/>
        <bgColor indexed="64"/>
      </patternFill>
    </fill>
    <fill>
      <patternFill patternType="solid">
        <fgColor rgb="FFFFDA65"/>
        <bgColor indexed="64"/>
      </patternFill>
    </fill>
    <fill>
      <patternFill patternType="solid">
        <fgColor rgb="FFFFDB69"/>
        <bgColor indexed="64"/>
      </patternFill>
    </fill>
    <fill>
      <patternFill patternType="solid">
        <fgColor theme="2" tint="-0.499984740745262"/>
        <bgColor indexed="64"/>
      </patternFill>
    </fill>
    <fill>
      <patternFill patternType="solid">
        <fgColor rgb="FFFFE389"/>
        <bgColor indexed="64"/>
      </patternFill>
    </fill>
  </fills>
  <borders count="117">
    <border>
      <left/>
      <right/>
      <top/>
      <bottom/>
      <diagonal/>
    </border>
    <border>
      <left style="thin">
        <color indexed="64"/>
      </left>
      <right/>
      <top/>
      <bottom/>
      <diagonal/>
    </border>
    <border>
      <left style="thin">
        <color indexed="22"/>
      </left>
      <right style="thin">
        <color indexed="22"/>
      </right>
      <top style="thin">
        <color indexed="64"/>
      </top>
      <bottom style="thin">
        <color indexed="22"/>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bottom/>
      <diagonal/>
    </border>
    <border>
      <left style="hair">
        <color indexed="64"/>
      </left>
      <right/>
      <top style="thin">
        <color indexed="64"/>
      </top>
      <bottom/>
      <diagonal/>
    </border>
    <border>
      <left/>
      <right/>
      <top style="hair">
        <color indexed="64"/>
      </top>
      <bottom/>
      <diagonal/>
    </border>
    <border>
      <left style="thin">
        <color indexed="22"/>
      </left>
      <right/>
      <top style="thin">
        <color indexed="64"/>
      </top>
      <bottom style="thin">
        <color indexed="22"/>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hair">
        <color indexed="64"/>
      </top>
      <bottom style="hair">
        <color indexed="64"/>
      </bottom>
      <diagonal/>
    </border>
    <border>
      <left style="mediumDashed">
        <color indexed="64"/>
      </left>
      <right style="thin">
        <color indexed="64"/>
      </right>
      <top style="mediumDashed">
        <color indexed="64"/>
      </top>
      <bottom style="thin">
        <color indexed="64"/>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style="thin">
        <color indexed="64"/>
      </top>
      <bottom style="thin">
        <color indexed="64"/>
      </bottom>
      <diagonal/>
    </border>
    <border>
      <left/>
      <right style="mediumDashed">
        <color indexed="64"/>
      </right>
      <top style="thin">
        <color indexed="64"/>
      </top>
      <bottom style="thin">
        <color indexed="64"/>
      </bottom>
      <diagonal/>
    </border>
    <border>
      <left style="mediumDashed">
        <color indexed="64"/>
      </left>
      <right/>
      <top style="thin">
        <color indexed="64"/>
      </top>
      <bottom/>
      <diagonal/>
    </border>
    <border>
      <left/>
      <right style="mediumDashed">
        <color indexed="64"/>
      </right>
      <top/>
      <bottom/>
      <diagonal/>
    </border>
    <border>
      <left style="mediumDashed">
        <color indexed="64"/>
      </left>
      <right/>
      <top/>
      <bottom/>
      <diagonal/>
    </border>
    <border>
      <left/>
      <right style="mediumDashed">
        <color indexed="64"/>
      </right>
      <top style="thin">
        <color indexed="64"/>
      </top>
      <bottom/>
      <diagonal/>
    </border>
    <border>
      <left/>
      <right style="mediumDashed">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mediumDashed">
        <color auto="1"/>
      </left>
      <right/>
      <top style="mediumDashed">
        <color auto="1"/>
      </top>
      <bottom style="mediumDashed">
        <color auto="1"/>
      </bottom>
      <diagonal/>
    </border>
    <border>
      <left/>
      <right style="mediumDashed">
        <color auto="1"/>
      </right>
      <top style="mediumDashed">
        <color auto="1"/>
      </top>
      <bottom style="mediumDashed">
        <color auto="1"/>
      </bottom>
      <diagonal/>
    </border>
    <border>
      <left style="mediumDashed">
        <color indexed="64"/>
      </left>
      <right/>
      <top style="mediumDashed">
        <color indexed="64"/>
      </top>
      <bottom/>
      <diagonal/>
    </border>
    <border>
      <left style="mediumDashed">
        <color indexed="64"/>
      </left>
      <right/>
      <top/>
      <bottom style="thin">
        <color indexed="64"/>
      </bottom>
      <diagonal/>
    </border>
    <border>
      <left style="mediumDashed">
        <color indexed="64"/>
      </left>
      <right/>
      <top/>
      <bottom style="mediumDashed">
        <color indexed="64"/>
      </bottom>
      <diagonal/>
    </border>
    <border>
      <left style="hair">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Dashed">
        <color indexed="64"/>
      </left>
      <right style="thin">
        <color indexed="64"/>
      </right>
      <top style="mediumDashed">
        <color indexed="64"/>
      </top>
      <bottom/>
      <diagonal/>
    </border>
    <border>
      <left style="thin">
        <color indexed="64"/>
      </left>
      <right style="mediumDashed">
        <color indexed="64"/>
      </right>
      <top style="mediumDashed">
        <color indexed="64"/>
      </top>
      <bottom/>
      <diagonal/>
    </border>
    <border>
      <left style="mediumDashed">
        <color indexed="64"/>
      </left>
      <right style="thin">
        <color indexed="64"/>
      </right>
      <top/>
      <bottom/>
      <diagonal/>
    </border>
    <border>
      <left style="thin">
        <color indexed="64"/>
      </left>
      <right style="mediumDashed">
        <color indexed="64"/>
      </right>
      <top/>
      <bottom/>
      <diagonal/>
    </border>
    <border>
      <left style="mediumDashed">
        <color indexed="64"/>
      </left>
      <right style="thin">
        <color indexed="64"/>
      </right>
      <top/>
      <bottom style="mediumDashed">
        <color indexed="64"/>
      </bottom>
      <diagonal/>
    </border>
    <border>
      <left style="thin">
        <color indexed="64"/>
      </left>
      <right style="mediumDashed">
        <color indexed="64"/>
      </right>
      <top/>
      <bottom style="mediumDashed">
        <color indexed="64"/>
      </bottom>
      <diagonal/>
    </border>
    <border>
      <left/>
      <right/>
      <top style="thin">
        <color auto="1"/>
      </top>
      <bottom style="thin">
        <color auto="1"/>
      </bottom>
      <diagonal/>
    </border>
    <border>
      <left style="hair">
        <color indexed="64"/>
      </left>
      <right style="thin">
        <color indexed="64"/>
      </right>
      <top style="thin">
        <color indexed="64"/>
      </top>
      <bottom/>
      <diagonal/>
    </border>
    <border>
      <left/>
      <right/>
      <top style="thin">
        <color auto="1"/>
      </top>
      <bottom/>
      <diagonal/>
    </border>
    <border>
      <left style="thin">
        <color indexed="64"/>
      </left>
      <right style="mediumDashed">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right style="thin">
        <color indexed="22"/>
      </right>
      <top style="thin">
        <color indexed="64"/>
      </top>
      <bottom/>
      <diagonal/>
    </border>
    <border>
      <left style="thin">
        <color indexed="64"/>
      </left>
      <right style="mediumDashed">
        <color indexed="64"/>
      </right>
      <top style="thin">
        <color indexed="64"/>
      </top>
      <bottom/>
      <diagonal/>
    </border>
    <border>
      <left style="thin">
        <color indexed="64"/>
      </left>
      <right style="thin">
        <color indexed="64"/>
      </right>
      <top style="mediumDashed">
        <color auto="1"/>
      </top>
      <bottom style="thin">
        <color indexed="64"/>
      </bottom>
      <diagonal/>
    </border>
    <border>
      <left style="thin">
        <color indexed="64"/>
      </left>
      <right style="mediumDashed">
        <color indexed="64"/>
      </right>
      <top style="mediumDashed">
        <color auto="1"/>
      </top>
      <bottom style="thin">
        <color indexed="64"/>
      </bottom>
      <diagonal/>
    </border>
    <border>
      <left style="mediumDashed">
        <color indexed="64"/>
      </left>
      <right style="thin">
        <color indexed="64"/>
      </right>
      <top/>
      <bottom style="thin">
        <color indexed="64"/>
      </bottom>
      <diagonal/>
    </border>
    <border>
      <left style="thin">
        <color indexed="64"/>
      </left>
      <right style="mediumDashed">
        <color indexed="64"/>
      </right>
      <top style="thin">
        <color indexed="64"/>
      </top>
      <bottom style="mediumDashed">
        <color indexed="64"/>
      </bottom>
      <diagonal/>
    </border>
    <border>
      <left style="mediumDashed">
        <color indexed="64"/>
      </left>
      <right style="mediumDashed">
        <color auto="1"/>
      </right>
      <top style="thin">
        <color indexed="64"/>
      </top>
      <bottom style="mediumDashed">
        <color auto="1"/>
      </bottom>
      <diagonal/>
    </border>
    <border>
      <left style="mediumDashed">
        <color indexed="64"/>
      </left>
      <right style="mediumDashed">
        <color auto="1"/>
      </right>
      <top style="mediumDashed">
        <color indexed="64"/>
      </top>
      <bottom style="thin">
        <color indexed="64"/>
      </bottom>
      <diagonal/>
    </border>
    <border>
      <left style="mediumDashed">
        <color indexed="64"/>
      </left>
      <right style="mediumDashed">
        <color auto="1"/>
      </right>
      <top style="thin">
        <color indexed="64"/>
      </top>
      <bottom style="thin">
        <color indexed="64"/>
      </bottom>
      <diagonal/>
    </border>
    <border>
      <left style="mediumDashed">
        <color indexed="64"/>
      </left>
      <right style="mediumDashed">
        <color auto="1"/>
      </right>
      <top style="thin">
        <color indexed="64"/>
      </top>
      <bottom/>
      <diagonal/>
    </border>
    <border>
      <left/>
      <right style="mediumDashed">
        <color indexed="64"/>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mediumDashed">
        <color indexed="64"/>
      </left>
      <right/>
      <top style="mediumDashed">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thin">
        <color indexed="64"/>
      </top>
      <bottom/>
      <diagonal/>
    </border>
    <border>
      <left style="mediumDashed">
        <color indexed="64"/>
      </left>
      <right style="mediumDashed">
        <color indexed="64"/>
      </right>
      <top style="mediumDashed">
        <color indexed="64"/>
      </top>
      <bottom style="mediumDashed">
        <color indexed="64"/>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style="thin">
        <color indexed="64"/>
      </left>
      <right/>
      <top style="mediumDashed">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mediumDashed">
        <color indexed="64"/>
      </left>
      <right/>
      <top style="hair">
        <color auto="1"/>
      </top>
      <bottom/>
      <diagonal/>
    </border>
    <border>
      <left/>
      <right style="mediumDashed">
        <color indexed="64"/>
      </right>
      <top style="hair">
        <color auto="1"/>
      </top>
      <bottom/>
      <diagonal/>
    </border>
    <border>
      <left style="thin">
        <color indexed="64"/>
      </left>
      <right style="thin">
        <color indexed="64"/>
      </right>
      <top style="hair">
        <color indexed="64"/>
      </top>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style="hair">
        <color indexed="64"/>
      </top>
      <bottom/>
      <diagonal/>
    </border>
    <border>
      <left style="dotted">
        <color indexed="64"/>
      </left>
      <right style="dotted">
        <color indexed="64"/>
      </right>
      <top/>
      <bottom style="thin">
        <color indexed="64"/>
      </bottom>
      <diagonal/>
    </border>
    <border>
      <left style="mediumDashed">
        <color indexed="64"/>
      </left>
      <right style="mediumDashed">
        <color indexed="64"/>
      </right>
      <top style="hair">
        <color indexed="64"/>
      </top>
      <bottom/>
      <diagonal/>
    </border>
    <border>
      <left/>
      <right/>
      <top style="thin">
        <color rgb="FFC00000"/>
      </top>
      <bottom style="thin">
        <color rgb="FFC00000"/>
      </bottom>
      <diagonal/>
    </border>
  </borders>
  <cellStyleXfs count="9">
    <xf numFmtId="167" fontId="0" fillId="0" borderId="0"/>
    <xf numFmtId="9" fontId="16" fillId="0" borderId="0" applyFont="0" applyFill="0" applyBorder="0" applyAlignment="0" applyProtection="0"/>
    <xf numFmtId="167" fontId="7" fillId="0" borderId="0"/>
    <xf numFmtId="167" fontId="49" fillId="0" borderId="0" applyNumberFormat="0" applyFill="0" applyBorder="0" applyAlignment="0" applyProtection="0">
      <alignment vertical="top"/>
      <protection locked="0"/>
    </xf>
    <xf numFmtId="167" fontId="47" fillId="0" borderId="0">
      <alignment vertical="top"/>
    </xf>
    <xf numFmtId="167" fontId="7" fillId="0" borderId="0"/>
    <xf numFmtId="0" fontId="60" fillId="0" borderId="0"/>
    <xf numFmtId="9" fontId="60" fillId="0" borderId="0" applyFont="0" applyFill="0" applyBorder="0" applyAlignment="0" applyProtection="0"/>
    <xf numFmtId="164" fontId="67" fillId="0" borderId="0" applyFont="0" applyFill="0" applyBorder="0" applyAlignment="0" applyProtection="0"/>
  </cellStyleXfs>
  <cellXfs count="1958">
    <xf numFmtId="167" fontId="0" fillId="0" borderId="0" xfId="0"/>
    <xf numFmtId="14" fontId="6" fillId="0" borderId="0" xfId="0" applyNumberFormat="1" applyFont="1" applyFill="1" applyBorder="1" applyAlignment="1">
      <alignment horizontal="left"/>
    </xf>
    <xf numFmtId="14" fontId="7" fillId="0" borderId="0" xfId="0" applyNumberFormat="1" applyFont="1" applyFill="1" applyBorder="1" applyAlignment="1">
      <alignment horizontal="left"/>
    </xf>
    <xf numFmtId="14" fontId="8" fillId="0" borderId="0" xfId="0" quotePrefix="1" applyNumberFormat="1" applyFont="1" applyAlignment="1">
      <alignment horizontal="left"/>
    </xf>
    <xf numFmtId="14" fontId="8" fillId="0" borderId="0" xfId="0" applyNumberFormat="1" applyFont="1" applyFill="1" applyAlignment="1">
      <alignment horizontal="left"/>
    </xf>
    <xf numFmtId="14" fontId="8" fillId="0" borderId="0" xfId="0" applyNumberFormat="1" applyFont="1" applyAlignment="1">
      <alignment horizontal="left"/>
    </xf>
    <xf numFmtId="167" fontId="8" fillId="0" borderId="0" xfId="0" applyFont="1" applyAlignment="1">
      <alignment horizontal="left"/>
    </xf>
    <xf numFmtId="2" fontId="7" fillId="0" borderId="0" xfId="0" applyNumberFormat="1" applyFont="1" applyFill="1" applyBorder="1" applyAlignment="1">
      <alignment horizontal="left"/>
    </xf>
    <xf numFmtId="2" fontId="7" fillId="0" borderId="0" xfId="0" applyNumberFormat="1" applyFont="1" applyBorder="1" applyAlignment="1">
      <alignment horizontal="left"/>
    </xf>
    <xf numFmtId="2" fontId="6" fillId="0" borderId="0" xfId="0" applyNumberFormat="1" applyFont="1" applyFill="1" applyBorder="1" applyAlignment="1">
      <alignment horizontal="left"/>
    </xf>
    <xf numFmtId="2" fontId="6" fillId="0" borderId="0" xfId="0" applyNumberFormat="1" applyFont="1" applyBorder="1" applyAlignment="1">
      <alignment horizontal="left"/>
    </xf>
    <xf numFmtId="167" fontId="7" fillId="0" borderId="0" xfId="0" applyFont="1" applyBorder="1" applyAlignment="1">
      <alignment horizontal="left"/>
    </xf>
    <xf numFmtId="2" fontId="0" fillId="0" borderId="0" xfId="0" applyNumberFormat="1" applyFill="1" applyBorder="1" applyAlignment="1">
      <alignment horizontal="left"/>
    </xf>
    <xf numFmtId="2" fontId="6" fillId="0" borderId="0" xfId="0" quotePrefix="1" applyNumberFormat="1" applyFont="1" applyFill="1" applyBorder="1" applyAlignment="1">
      <alignment horizontal="left"/>
    </xf>
    <xf numFmtId="167" fontId="6" fillId="0" borderId="0" xfId="0" applyFont="1" applyFill="1" applyBorder="1" applyAlignment="1">
      <alignment horizontal="left"/>
    </xf>
    <xf numFmtId="167" fontId="7" fillId="0" borderId="0" xfId="0" applyFont="1" applyFill="1" applyBorder="1" applyAlignment="1">
      <alignment horizontal="left"/>
    </xf>
    <xf numFmtId="167" fontId="6" fillId="0" borderId="0" xfId="0" applyFont="1" applyBorder="1" applyAlignment="1">
      <alignment horizontal="left"/>
    </xf>
    <xf numFmtId="167" fontId="6" fillId="0" borderId="0" xfId="0" applyFont="1" applyFill="1" applyAlignment="1">
      <alignment horizontal="left"/>
    </xf>
    <xf numFmtId="2" fontId="0" fillId="0" borderId="0" xfId="0" applyNumberFormat="1" applyFill="1" applyAlignment="1">
      <alignment horizontal="left"/>
    </xf>
    <xf numFmtId="167" fontId="0" fillId="0" borderId="0" xfId="0" applyFill="1" applyAlignment="1">
      <alignment horizontal="left"/>
    </xf>
    <xf numFmtId="167" fontId="7" fillId="0" borderId="0" xfId="0" applyFont="1" applyFill="1" applyAlignment="1">
      <alignment horizontal="left"/>
    </xf>
    <xf numFmtId="167" fontId="0" fillId="2" borderId="0" xfId="0" applyFill="1" applyAlignment="1">
      <alignment horizontal="left"/>
    </xf>
    <xf numFmtId="167" fontId="6" fillId="2" borderId="0" xfId="0" applyFont="1" applyFill="1" applyAlignment="1">
      <alignment horizontal="left"/>
    </xf>
    <xf numFmtId="167" fontId="0" fillId="0" borderId="0" xfId="0" applyAlignment="1">
      <alignment horizontal="left"/>
    </xf>
    <xf numFmtId="167" fontId="7" fillId="0" borderId="0" xfId="0" quotePrefix="1" applyFont="1" applyAlignment="1">
      <alignment horizontal="left"/>
    </xf>
    <xf numFmtId="167" fontId="7" fillId="0" borderId="0" xfId="0" applyFont="1" applyAlignment="1">
      <alignment horizontal="left"/>
    </xf>
    <xf numFmtId="167" fontId="6" fillId="0" borderId="0" xfId="0" quotePrefix="1" applyFont="1" applyAlignment="1">
      <alignment horizontal="left"/>
    </xf>
    <xf numFmtId="167" fontId="6" fillId="0" borderId="0" xfId="0" applyFont="1" applyAlignment="1">
      <alignment horizontal="left"/>
    </xf>
    <xf numFmtId="14" fontId="0" fillId="0" borderId="0" xfId="0" applyNumberFormat="1" applyAlignment="1">
      <alignment horizontal="left"/>
    </xf>
    <xf numFmtId="14" fontId="7" fillId="0" borderId="0" xfId="0" applyNumberFormat="1" applyFont="1" applyAlignment="1">
      <alignment horizontal="left"/>
    </xf>
    <xf numFmtId="2" fontId="0" fillId="0" borderId="0" xfId="0" applyNumberFormat="1" applyAlignment="1">
      <alignment horizontal="left"/>
    </xf>
    <xf numFmtId="2" fontId="15" fillId="0" borderId="0" xfId="0" applyNumberFormat="1" applyFont="1" applyFill="1" applyBorder="1" applyAlignment="1">
      <alignment horizontal="left"/>
    </xf>
    <xf numFmtId="167" fontId="0" fillId="0" borderId="1" xfId="0" applyFill="1" applyBorder="1" applyAlignment="1">
      <alignment horizontal="left"/>
    </xf>
    <xf numFmtId="10" fontId="0" fillId="0" borderId="0" xfId="1" applyNumberFormat="1" applyFont="1" applyAlignment="1">
      <alignment horizontal="left"/>
    </xf>
    <xf numFmtId="10" fontId="0" fillId="0" borderId="0" xfId="0" applyNumberFormat="1" applyAlignment="1">
      <alignment horizontal="left"/>
    </xf>
    <xf numFmtId="167" fontId="0" fillId="0" borderId="3" xfId="0" applyBorder="1" applyAlignment="1">
      <alignment horizontal="left"/>
    </xf>
    <xf numFmtId="167" fontId="18" fillId="0" borderId="0" xfId="0" applyFont="1" applyFill="1" applyAlignment="1">
      <alignment horizontal="left"/>
    </xf>
    <xf numFmtId="167" fontId="7" fillId="0" borderId="1" xfId="0" applyFont="1" applyFill="1" applyBorder="1" applyAlignment="1">
      <alignment horizontal="left"/>
    </xf>
    <xf numFmtId="167" fontId="6" fillId="0" borderId="1" xfId="0" applyFont="1" applyFill="1" applyBorder="1" applyAlignment="1">
      <alignment horizontal="left"/>
    </xf>
    <xf numFmtId="167" fontId="7" fillId="0" borderId="1" xfId="0" quotePrefix="1" applyFont="1" applyBorder="1" applyAlignment="1">
      <alignment horizontal="left"/>
    </xf>
    <xf numFmtId="167" fontId="0" fillId="0" borderId="1" xfId="0" applyBorder="1" applyAlignment="1">
      <alignment horizontal="left"/>
    </xf>
    <xf numFmtId="14" fontId="0" fillId="0" borderId="1" xfId="0" applyNumberFormat="1" applyBorder="1" applyAlignment="1">
      <alignment horizontal="left"/>
    </xf>
    <xf numFmtId="167" fontId="6" fillId="0" borderId="1" xfId="0" quotePrefix="1" applyFont="1" applyBorder="1" applyAlignment="1">
      <alignment horizontal="left"/>
    </xf>
    <xf numFmtId="167" fontId="6" fillId="0" borderId="1" xfId="0" applyFont="1" applyBorder="1" applyAlignment="1">
      <alignment horizontal="left"/>
    </xf>
    <xf numFmtId="167" fontId="0" fillId="2" borderId="1" xfId="0" applyFill="1" applyBorder="1" applyAlignment="1">
      <alignment horizontal="left"/>
    </xf>
    <xf numFmtId="167" fontId="7" fillId="0" borderId="1" xfId="0" applyFont="1" applyBorder="1" applyAlignment="1">
      <alignment horizontal="left"/>
    </xf>
    <xf numFmtId="2" fontId="0" fillId="0" borderId="1" xfId="0" applyNumberFormat="1" applyFill="1" applyBorder="1" applyAlignment="1">
      <alignment horizontal="left"/>
    </xf>
    <xf numFmtId="167" fontId="7" fillId="0" borderId="4" xfId="0" applyFont="1" applyFill="1" applyBorder="1" applyAlignment="1">
      <alignment horizontal="left"/>
    </xf>
    <xf numFmtId="2" fontId="0" fillId="0" borderId="4" xfId="0" applyNumberFormat="1" applyFill="1" applyBorder="1" applyAlignment="1">
      <alignment horizontal="left"/>
    </xf>
    <xf numFmtId="167" fontId="6" fillId="0" borderId="4" xfId="0" applyFont="1" applyFill="1" applyBorder="1" applyAlignment="1">
      <alignment horizontal="left"/>
    </xf>
    <xf numFmtId="167" fontId="7" fillId="0" borderId="4" xfId="0" applyFont="1" applyBorder="1" applyAlignment="1">
      <alignment horizontal="left"/>
    </xf>
    <xf numFmtId="167" fontId="6" fillId="0" borderId="4" xfId="0" applyFont="1" applyBorder="1" applyAlignment="1">
      <alignment horizontal="left"/>
    </xf>
    <xf numFmtId="14" fontId="0" fillId="0" borderId="4" xfId="0" applyNumberFormat="1" applyBorder="1" applyAlignment="1">
      <alignment horizontal="left"/>
    </xf>
    <xf numFmtId="167" fontId="0" fillId="0" borderId="4" xfId="0" applyBorder="1" applyAlignment="1">
      <alignment horizontal="left"/>
    </xf>
    <xf numFmtId="167" fontId="0" fillId="3" borderId="1" xfId="0" applyFill="1" applyBorder="1" applyAlignment="1">
      <alignment horizontal="left"/>
    </xf>
    <xf numFmtId="167" fontId="0" fillId="3" borderId="0" xfId="0" applyFill="1" applyAlignment="1">
      <alignment horizontal="left"/>
    </xf>
    <xf numFmtId="167" fontId="6" fillId="3" borderId="0" xfId="0" applyFont="1" applyFill="1" applyAlignment="1">
      <alignment horizontal="left"/>
    </xf>
    <xf numFmtId="167" fontId="7" fillId="3" borderId="0" xfId="0" applyFont="1" applyFill="1" applyAlignment="1">
      <alignment horizontal="left"/>
    </xf>
    <xf numFmtId="167" fontId="6" fillId="6" borderId="1" xfId="0" applyFont="1" applyFill="1" applyBorder="1" applyAlignment="1">
      <alignment horizontal="left"/>
    </xf>
    <xf numFmtId="167" fontId="7" fillId="6" borderId="0" xfId="0" applyFont="1" applyFill="1" applyAlignment="1">
      <alignment horizontal="left"/>
    </xf>
    <xf numFmtId="167" fontId="6" fillId="6" borderId="0" xfId="0" applyFont="1" applyFill="1" applyAlignment="1">
      <alignment horizontal="left"/>
    </xf>
    <xf numFmtId="167" fontId="6" fillId="6" borderId="4" xfId="0" applyFont="1" applyFill="1" applyBorder="1" applyAlignment="1">
      <alignment horizontal="left"/>
    </xf>
    <xf numFmtId="167" fontId="7" fillId="6" borderId="1" xfId="0" applyFont="1" applyFill="1" applyBorder="1" applyAlignment="1">
      <alignment horizontal="left"/>
    </xf>
    <xf numFmtId="167" fontId="0" fillId="6" borderId="0" xfId="0" applyFill="1" applyAlignment="1">
      <alignment horizontal="left"/>
    </xf>
    <xf numFmtId="167" fontId="6" fillId="7" borderId="0" xfId="0" applyFont="1" applyFill="1" applyAlignment="1">
      <alignment horizontal="left"/>
    </xf>
    <xf numFmtId="167" fontId="0" fillId="8" borderId="1" xfId="0" applyFill="1" applyBorder="1" applyAlignment="1">
      <alignment horizontal="left"/>
    </xf>
    <xf numFmtId="167" fontId="0" fillId="8" borderId="0" xfId="0" applyFill="1" applyAlignment="1">
      <alignment horizontal="left"/>
    </xf>
    <xf numFmtId="167" fontId="0" fillId="0" borderId="4" xfId="0" applyFill="1" applyBorder="1" applyAlignment="1">
      <alignment horizontal="left"/>
    </xf>
    <xf numFmtId="167" fontId="17" fillId="5" borderId="0" xfId="0" applyFont="1" applyFill="1" applyAlignment="1">
      <alignment horizontal="left"/>
    </xf>
    <xf numFmtId="14" fontId="8" fillId="0" borderId="3" xfId="0" applyNumberFormat="1" applyFont="1" applyBorder="1" applyAlignment="1">
      <alignment horizontal="left"/>
    </xf>
    <xf numFmtId="14" fontId="0" fillId="0" borderId="5" xfId="0" applyNumberFormat="1" applyBorder="1" applyAlignment="1">
      <alignment horizontal="left"/>
    </xf>
    <xf numFmtId="14" fontId="0" fillId="0" borderId="3" xfId="0" applyNumberFormat="1" applyBorder="1" applyAlignment="1">
      <alignment horizontal="left"/>
    </xf>
    <xf numFmtId="167" fontId="0" fillId="0" borderId="6" xfId="0" applyBorder="1" applyAlignment="1">
      <alignment horizontal="left"/>
    </xf>
    <xf numFmtId="14" fontId="11" fillId="0" borderId="0" xfId="0" applyNumberFormat="1" applyFont="1" applyAlignment="1">
      <alignment horizontal="left"/>
    </xf>
    <xf numFmtId="167" fontId="7" fillId="7" borderId="0" xfId="0" applyFont="1" applyFill="1" applyAlignment="1">
      <alignment horizontal="left"/>
    </xf>
    <xf numFmtId="167" fontId="6" fillId="7" borderId="1" xfId="0" applyFont="1" applyFill="1" applyBorder="1" applyAlignment="1">
      <alignment horizontal="left"/>
    </xf>
    <xf numFmtId="14" fontId="11" fillId="0" borderId="1" xfId="0" applyNumberFormat="1" applyFont="1" applyBorder="1" applyAlignment="1">
      <alignment horizontal="left"/>
    </xf>
    <xf numFmtId="167" fontId="11" fillId="0" borderId="0" xfId="0" applyFont="1" applyFill="1" applyAlignment="1">
      <alignment horizontal="left"/>
    </xf>
    <xf numFmtId="167" fontId="0" fillId="0" borderId="0" xfId="0" applyBorder="1" applyAlignment="1">
      <alignment horizontal="left"/>
    </xf>
    <xf numFmtId="14" fontId="6" fillId="0" borderId="0" xfId="0" applyNumberFormat="1" applyFont="1" applyAlignment="1">
      <alignment horizontal="left"/>
    </xf>
    <xf numFmtId="167" fontId="0" fillId="0" borderId="0" xfId="0" applyFill="1" applyBorder="1" applyAlignment="1">
      <alignment horizontal="left"/>
    </xf>
    <xf numFmtId="167" fontId="10" fillId="0" borderId="0" xfId="0" applyFont="1" applyBorder="1" applyAlignment="1">
      <alignment horizontal="left"/>
    </xf>
    <xf numFmtId="167" fontId="6" fillId="3" borderId="0" xfId="0" applyFont="1" applyFill="1" applyBorder="1" applyAlignment="1">
      <alignment horizontal="left"/>
    </xf>
    <xf numFmtId="167" fontId="10" fillId="0" borderId="0" xfId="0" applyFont="1" applyFill="1" applyBorder="1" applyAlignment="1">
      <alignment horizontal="left"/>
    </xf>
    <xf numFmtId="2" fontId="14" fillId="0" borderId="0" xfId="0" applyNumberFormat="1" applyFont="1" applyFill="1" applyBorder="1" applyAlignment="1">
      <alignment horizontal="left"/>
    </xf>
    <xf numFmtId="1" fontId="7" fillId="0" borderId="0" xfId="0" applyNumberFormat="1" applyFont="1" applyFill="1" applyBorder="1" applyAlignment="1">
      <alignment horizontal="left"/>
    </xf>
    <xf numFmtId="1" fontId="6" fillId="0" borderId="0" xfId="0" applyNumberFormat="1" applyFont="1" applyFill="1" applyBorder="1" applyAlignment="1">
      <alignment horizontal="left"/>
    </xf>
    <xf numFmtId="1" fontId="7" fillId="0" borderId="0" xfId="0" applyNumberFormat="1" applyFont="1" applyBorder="1" applyAlignment="1">
      <alignment horizontal="left"/>
    </xf>
    <xf numFmtId="2" fontId="0" fillId="0" borderId="0" xfId="0" applyNumberFormat="1" applyBorder="1" applyAlignment="1">
      <alignment horizontal="left"/>
    </xf>
    <xf numFmtId="2" fontId="13" fillId="0" borderId="0" xfId="0" applyNumberFormat="1" applyFont="1" applyBorder="1" applyAlignment="1">
      <alignment horizontal="left"/>
    </xf>
    <xf numFmtId="1" fontId="13" fillId="0" borderId="0" xfId="0" applyNumberFormat="1" applyFont="1" applyFill="1" applyBorder="1" applyAlignment="1">
      <alignment horizontal="left"/>
    </xf>
    <xf numFmtId="2" fontId="7" fillId="0" borderId="0" xfId="0" applyNumberFormat="1" applyFont="1" applyFill="1" applyAlignment="1">
      <alignment horizontal="left"/>
    </xf>
    <xf numFmtId="167" fontId="0" fillId="3" borderId="0" xfId="0" applyFill="1" applyBorder="1" applyAlignment="1">
      <alignment horizontal="left"/>
    </xf>
    <xf numFmtId="14" fontId="0" fillId="0" borderId="0" xfId="0" applyNumberFormat="1" applyBorder="1" applyAlignment="1">
      <alignment horizontal="left"/>
    </xf>
    <xf numFmtId="14" fontId="6" fillId="0" borderId="0" xfId="0" applyNumberFormat="1" applyFont="1" applyBorder="1" applyAlignment="1">
      <alignment horizontal="left"/>
    </xf>
    <xf numFmtId="2" fontId="0" fillId="0" borderId="1" xfId="0" applyNumberFormat="1" applyBorder="1" applyAlignment="1">
      <alignment horizontal="left"/>
    </xf>
    <xf numFmtId="167" fontId="0" fillId="3" borderId="4" xfId="0" applyFill="1" applyBorder="1" applyAlignment="1">
      <alignment horizontal="left"/>
    </xf>
    <xf numFmtId="2" fontId="7" fillId="0" borderId="4" xfId="0" applyNumberFormat="1" applyFont="1" applyFill="1" applyBorder="1" applyAlignment="1">
      <alignment horizontal="left"/>
    </xf>
    <xf numFmtId="14" fontId="6" fillId="0" borderId="4" xfId="0" applyNumberFormat="1" applyFont="1" applyBorder="1" applyAlignment="1">
      <alignment horizontal="left"/>
    </xf>
    <xf numFmtId="2" fontId="0" fillId="0" borderId="4" xfId="0" applyNumberFormat="1" applyBorder="1" applyAlignment="1">
      <alignment horizontal="left"/>
    </xf>
    <xf numFmtId="167" fontId="0" fillId="4" borderId="0" xfId="0" applyFill="1" applyBorder="1" applyAlignment="1">
      <alignment horizontal="left"/>
    </xf>
    <xf numFmtId="167" fontId="0" fillId="4" borderId="4" xfId="0" applyFill="1" applyBorder="1" applyAlignment="1">
      <alignment horizontal="left"/>
    </xf>
    <xf numFmtId="2" fontId="0" fillId="0" borderId="3" xfId="0" applyNumberFormat="1" applyBorder="1" applyAlignment="1">
      <alignment horizontal="left"/>
    </xf>
    <xf numFmtId="14" fontId="21" fillId="0" borderId="0" xfId="0" applyNumberFormat="1" applyFont="1" applyFill="1" applyAlignment="1">
      <alignment horizontal="left"/>
    </xf>
    <xf numFmtId="167" fontId="13" fillId="0" borderId="0" xfId="0" applyFont="1" applyBorder="1" applyAlignment="1">
      <alignment horizontal="left"/>
    </xf>
    <xf numFmtId="167" fontId="7" fillId="0" borderId="7" xfId="0" applyFont="1" applyFill="1" applyBorder="1" applyAlignment="1">
      <alignment horizontal="left"/>
    </xf>
    <xf numFmtId="167" fontId="18" fillId="0" borderId="4" xfId="0" applyFont="1" applyFill="1" applyBorder="1" applyAlignment="1">
      <alignment horizontal="left"/>
    </xf>
    <xf numFmtId="167" fontId="13" fillId="0" borderId="0" xfId="0" applyFont="1" applyFill="1" applyBorder="1" applyAlignment="1">
      <alignment horizontal="left"/>
    </xf>
    <xf numFmtId="167" fontId="22" fillId="5" borderId="0" xfId="0" applyFont="1" applyFill="1" applyAlignment="1">
      <alignment horizontal="left"/>
    </xf>
    <xf numFmtId="14" fontId="23" fillId="0" borderId="0" xfId="0" quotePrefix="1" applyNumberFormat="1" applyFont="1" applyAlignment="1">
      <alignment horizontal="left"/>
    </xf>
    <xf numFmtId="14" fontId="23" fillId="0" borderId="0" xfId="0" applyNumberFormat="1" applyFont="1" applyFill="1" applyAlignment="1">
      <alignment horizontal="left"/>
    </xf>
    <xf numFmtId="167" fontId="23" fillId="0" borderId="0" xfId="0" applyFont="1" applyAlignment="1">
      <alignment horizontal="left"/>
    </xf>
    <xf numFmtId="2" fontId="13" fillId="0" borderId="0" xfId="0" applyNumberFormat="1" applyFont="1" applyFill="1" applyBorder="1" applyAlignment="1">
      <alignment horizontal="left"/>
    </xf>
    <xf numFmtId="14" fontId="0" fillId="0" borderId="3" xfId="0" applyNumberFormat="1" applyFill="1" applyBorder="1" applyAlignment="1">
      <alignment horizontal="left"/>
    </xf>
    <xf numFmtId="14" fontId="0" fillId="0" borderId="0" xfId="0" applyNumberFormat="1" applyFill="1" applyAlignment="1">
      <alignment horizontal="left"/>
    </xf>
    <xf numFmtId="167" fontId="7" fillId="0" borderId="10" xfId="0" applyFont="1" applyFill="1" applyBorder="1" applyAlignment="1">
      <alignment horizontal="left"/>
    </xf>
    <xf numFmtId="2" fontId="0" fillId="0" borderId="10" xfId="0" applyNumberFormat="1" applyFill="1" applyBorder="1" applyAlignment="1">
      <alignment horizontal="left"/>
    </xf>
    <xf numFmtId="167" fontId="6" fillId="0" borderId="10" xfId="0" applyFont="1" applyFill="1" applyBorder="1" applyAlignment="1">
      <alignment horizontal="left"/>
    </xf>
    <xf numFmtId="167" fontId="6" fillId="0" borderId="10" xfId="0" applyFont="1" applyBorder="1" applyAlignment="1">
      <alignment horizontal="left"/>
    </xf>
    <xf numFmtId="14" fontId="0" fillId="0" borderId="10" xfId="0" applyNumberFormat="1" applyBorder="1" applyAlignment="1">
      <alignment horizontal="left"/>
    </xf>
    <xf numFmtId="2" fontId="0" fillId="0" borderId="11" xfId="0" applyNumberFormat="1" applyBorder="1" applyAlignment="1">
      <alignment horizontal="left"/>
    </xf>
    <xf numFmtId="2" fontId="0" fillId="0" borderId="10" xfId="0" applyNumberFormat="1" applyBorder="1" applyAlignment="1">
      <alignment horizontal="left"/>
    </xf>
    <xf numFmtId="167" fontId="0" fillId="0" borderId="10" xfId="0" applyBorder="1" applyAlignment="1">
      <alignment horizontal="left"/>
    </xf>
    <xf numFmtId="167" fontId="6" fillId="3" borderId="10" xfId="0" applyFont="1" applyFill="1" applyBorder="1" applyAlignment="1">
      <alignment horizontal="left"/>
    </xf>
    <xf numFmtId="167" fontId="25" fillId="0" borderId="0" xfId="0" applyFont="1" applyFill="1" applyBorder="1" applyAlignment="1">
      <alignment horizontal="left"/>
    </xf>
    <xf numFmtId="167" fontId="26" fillId="0" borderId="0" xfId="0" applyFont="1" applyFill="1" applyBorder="1" applyAlignment="1">
      <alignment horizontal="left"/>
    </xf>
    <xf numFmtId="167" fontId="26" fillId="0" borderId="0" xfId="0" applyFont="1" applyBorder="1" applyAlignment="1">
      <alignment horizontal="left"/>
    </xf>
    <xf numFmtId="14" fontId="26" fillId="0" borderId="0" xfId="0" applyNumberFormat="1" applyFont="1" applyFill="1" applyBorder="1" applyAlignment="1">
      <alignment horizontal="left"/>
    </xf>
    <xf numFmtId="2" fontId="26" fillId="0" borderId="0" xfId="0" applyNumberFormat="1" applyFont="1" applyFill="1" applyBorder="1" applyAlignment="1">
      <alignment horizontal="left"/>
    </xf>
    <xf numFmtId="1" fontId="26" fillId="0" borderId="0" xfId="0" applyNumberFormat="1" applyFont="1" applyBorder="1" applyAlignment="1">
      <alignment horizontal="right"/>
    </xf>
    <xf numFmtId="1" fontId="27" fillId="0" borderId="0" xfId="0" applyNumberFormat="1" applyFont="1" applyBorder="1" applyAlignment="1">
      <alignment horizontal="right"/>
    </xf>
    <xf numFmtId="2" fontId="26" fillId="0" borderId="0" xfId="0" applyNumberFormat="1" applyFont="1" applyBorder="1" applyAlignment="1">
      <alignment horizontal="left"/>
    </xf>
    <xf numFmtId="167" fontId="28" fillId="0" borderId="0" xfId="0" applyFont="1" applyFill="1" applyBorder="1" applyAlignment="1">
      <alignment horizontal="left"/>
    </xf>
    <xf numFmtId="2" fontId="27" fillId="0" borderId="0" xfId="0" applyNumberFormat="1" applyFont="1" applyBorder="1" applyAlignment="1">
      <alignment horizontal="left"/>
    </xf>
    <xf numFmtId="14" fontId="31" fillId="0" borderId="0" xfId="0" applyNumberFormat="1" applyFont="1" applyFill="1" applyBorder="1" applyAlignment="1">
      <alignment horizontal="left"/>
    </xf>
    <xf numFmtId="167" fontId="31" fillId="0" borderId="0" xfId="0" applyFont="1" applyFill="1" applyBorder="1" applyAlignment="1">
      <alignment horizontal="right"/>
    </xf>
    <xf numFmtId="167" fontId="31" fillId="0" borderId="0" xfId="0" applyFont="1" applyFill="1" applyBorder="1" applyAlignment="1">
      <alignment horizontal="left"/>
    </xf>
    <xf numFmtId="2" fontId="33" fillId="0" borderId="0" xfId="0" applyNumberFormat="1" applyFont="1" applyFill="1" applyBorder="1" applyAlignment="1">
      <alignment horizontal="left"/>
    </xf>
    <xf numFmtId="1" fontId="26" fillId="0" borderId="0" xfId="0" applyNumberFormat="1" applyFont="1" applyBorder="1" applyAlignment="1">
      <alignment horizontal="center"/>
    </xf>
    <xf numFmtId="165" fontId="31" fillId="0" borderId="0" xfId="0" applyNumberFormat="1" applyFont="1" applyFill="1" applyBorder="1" applyAlignment="1">
      <alignment horizontal="center"/>
    </xf>
    <xf numFmtId="167" fontId="25" fillId="0" borderId="0" xfId="0" applyFont="1" applyBorder="1" applyAlignment="1">
      <alignment horizontal="left"/>
    </xf>
    <xf numFmtId="14" fontId="25" fillId="0" borderId="0" xfId="0" applyNumberFormat="1" applyFont="1" applyFill="1" applyBorder="1" applyAlignment="1">
      <alignment horizontal="left"/>
    </xf>
    <xf numFmtId="2" fontId="25" fillId="0" borderId="0" xfId="0" applyNumberFormat="1" applyFont="1" applyFill="1" applyBorder="1" applyAlignment="1">
      <alignment horizontal="left"/>
    </xf>
    <xf numFmtId="167" fontId="25" fillId="0" borderId="0" xfId="0" applyFont="1" applyFill="1" applyBorder="1" applyAlignment="1">
      <alignment horizontal="right"/>
    </xf>
    <xf numFmtId="165" fontId="25" fillId="0" borderId="0" xfId="0" applyNumberFormat="1" applyFont="1" applyFill="1" applyBorder="1" applyAlignment="1">
      <alignment horizontal="center"/>
    </xf>
    <xf numFmtId="165" fontId="31" fillId="4" borderId="0" xfId="0" applyNumberFormat="1" applyFont="1" applyFill="1" applyBorder="1" applyAlignment="1">
      <alignment horizontal="center"/>
    </xf>
    <xf numFmtId="165" fontId="31" fillId="10" borderId="0" xfId="0" applyNumberFormat="1" applyFont="1" applyFill="1" applyBorder="1" applyAlignment="1">
      <alignment horizontal="center"/>
    </xf>
    <xf numFmtId="1" fontId="15" fillId="0" borderId="0" xfId="0" applyNumberFormat="1" applyFont="1" applyFill="1" applyBorder="1" applyAlignment="1">
      <alignment horizontal="left"/>
    </xf>
    <xf numFmtId="1" fontId="34" fillId="0" borderId="0" xfId="0" applyNumberFormat="1" applyFont="1" applyFill="1" applyBorder="1" applyAlignment="1">
      <alignment horizontal="left"/>
    </xf>
    <xf numFmtId="167" fontId="13" fillId="0" borderId="12" xfId="0" applyFont="1" applyFill="1" applyBorder="1" applyAlignment="1">
      <alignment horizontal="left"/>
    </xf>
    <xf numFmtId="167" fontId="7" fillId="0" borderId="12" xfId="0" applyFont="1" applyBorder="1" applyAlignment="1">
      <alignment horizontal="left"/>
    </xf>
    <xf numFmtId="167" fontId="7" fillId="0" borderId="12" xfId="0" applyFont="1" applyFill="1" applyBorder="1" applyAlignment="1">
      <alignment horizontal="left"/>
    </xf>
    <xf numFmtId="167" fontId="0" fillId="0" borderId="12" xfId="0" applyFill="1" applyBorder="1" applyAlignment="1">
      <alignment horizontal="left"/>
    </xf>
    <xf numFmtId="15" fontId="8" fillId="0" borderId="13" xfId="0" applyNumberFormat="1" applyFont="1" applyFill="1" applyBorder="1" applyAlignment="1">
      <alignment horizontal="left" wrapText="1"/>
    </xf>
    <xf numFmtId="10" fontId="0" fillId="0" borderId="1" xfId="1" applyNumberFormat="1" applyFont="1" applyBorder="1" applyAlignment="1">
      <alignment horizontal="left"/>
    </xf>
    <xf numFmtId="167" fontId="31" fillId="0" borderId="10" xfId="0" applyFont="1" applyFill="1" applyBorder="1" applyAlignment="1">
      <alignment horizontal="left"/>
    </xf>
    <xf numFmtId="167" fontId="31" fillId="0" borderId="10" xfId="0" applyFont="1" applyBorder="1" applyAlignment="1">
      <alignment horizontal="left"/>
    </xf>
    <xf numFmtId="167" fontId="24" fillId="0" borderId="0" xfId="0" applyFont="1" applyFill="1" applyBorder="1" applyAlignment="1">
      <alignment horizontal="left"/>
    </xf>
    <xf numFmtId="167" fontId="24" fillId="0" borderId="0" xfId="0" applyFont="1" applyBorder="1" applyAlignment="1">
      <alignment horizontal="left"/>
    </xf>
    <xf numFmtId="14" fontId="24" fillId="0" borderId="0" xfId="0" applyNumberFormat="1" applyFont="1" applyFill="1" applyBorder="1" applyAlignment="1">
      <alignment horizontal="left"/>
    </xf>
    <xf numFmtId="2" fontId="24" fillId="0" borderId="0" xfId="0" applyNumberFormat="1" applyFont="1" applyFill="1" applyBorder="1" applyAlignment="1">
      <alignment horizontal="left"/>
    </xf>
    <xf numFmtId="167" fontId="24" fillId="0" borderId="0" xfId="0" applyFont="1" applyFill="1" applyBorder="1" applyAlignment="1">
      <alignment horizontal="right"/>
    </xf>
    <xf numFmtId="165" fontId="24" fillId="0" borderId="0" xfId="0" applyNumberFormat="1" applyFont="1" applyFill="1" applyBorder="1" applyAlignment="1">
      <alignment horizontal="center"/>
    </xf>
    <xf numFmtId="2" fontId="38" fillId="0" borderId="0" xfId="0" applyNumberFormat="1" applyFont="1" applyFill="1" applyBorder="1" applyAlignment="1">
      <alignment horizontal="left"/>
    </xf>
    <xf numFmtId="2" fontId="39" fillId="0" borderId="0" xfId="0" applyNumberFormat="1" applyFont="1" applyFill="1" applyBorder="1" applyAlignment="1">
      <alignment horizontal="left"/>
    </xf>
    <xf numFmtId="2" fontId="31" fillId="0" borderId="0" xfId="0" applyNumberFormat="1" applyFont="1" applyFill="1" applyBorder="1" applyAlignment="1">
      <alignment horizontal="left"/>
    </xf>
    <xf numFmtId="165" fontId="0" fillId="0" borderId="0" xfId="0" applyNumberFormat="1" applyAlignment="1">
      <alignment horizontal="left"/>
    </xf>
    <xf numFmtId="167" fontId="0" fillId="12" borderId="1" xfId="0" applyFill="1" applyBorder="1" applyAlignment="1">
      <alignment horizontal="left"/>
    </xf>
    <xf numFmtId="167" fontId="0" fillId="12" borderId="0" xfId="0" applyFill="1" applyAlignment="1">
      <alignment horizontal="left"/>
    </xf>
    <xf numFmtId="167" fontId="6" fillId="12" borderId="0" xfId="0" applyFont="1" applyFill="1" applyAlignment="1">
      <alignment horizontal="left"/>
    </xf>
    <xf numFmtId="165" fontId="0" fillId="0" borderId="0" xfId="0" applyNumberFormat="1" applyBorder="1" applyAlignment="1">
      <alignment horizontal="left"/>
    </xf>
    <xf numFmtId="167" fontId="6" fillId="6" borderId="0" xfId="0" applyFont="1" applyFill="1" applyBorder="1" applyAlignment="1">
      <alignment horizontal="left"/>
    </xf>
    <xf numFmtId="167" fontId="6" fillId="6" borderId="10" xfId="0" applyFont="1" applyFill="1" applyBorder="1" applyAlignment="1">
      <alignment horizontal="left"/>
    </xf>
    <xf numFmtId="165" fontId="0" fillId="0" borderId="1" xfId="0" applyNumberFormat="1" applyBorder="1" applyAlignment="1">
      <alignment horizontal="left"/>
    </xf>
    <xf numFmtId="167" fontId="17" fillId="13" borderId="1" xfId="0" applyFont="1" applyFill="1" applyBorder="1" applyAlignment="1">
      <alignment horizontal="left"/>
    </xf>
    <xf numFmtId="167" fontId="7" fillId="0" borderId="0" xfId="0" applyFont="1" applyFill="1" applyBorder="1" applyAlignment="1"/>
    <xf numFmtId="14" fontId="7" fillId="0" borderId="0" xfId="0" applyNumberFormat="1" applyFont="1" applyFill="1" applyBorder="1" applyAlignment="1"/>
    <xf numFmtId="14" fontId="6" fillId="0" borderId="0" xfId="0" applyNumberFormat="1" applyFont="1" applyFill="1" applyBorder="1" applyAlignment="1"/>
    <xf numFmtId="167" fontId="17" fillId="0" borderId="0" xfId="0" applyFont="1" applyFill="1" applyAlignment="1">
      <alignment horizontal="left"/>
    </xf>
    <xf numFmtId="165" fontId="7" fillId="0" borderId="0" xfId="0" applyNumberFormat="1" applyFont="1" applyFill="1" applyBorder="1" applyAlignment="1">
      <alignment horizontal="left"/>
    </xf>
    <xf numFmtId="9" fontId="7" fillId="0" borderId="0" xfId="1" applyFont="1" applyFill="1" applyBorder="1" applyAlignment="1">
      <alignment horizontal="left"/>
    </xf>
    <xf numFmtId="2" fontId="6" fillId="0" borderId="0" xfId="1" applyNumberFormat="1" applyFont="1" applyFill="1" applyBorder="1" applyAlignment="1">
      <alignment horizontal="left"/>
    </xf>
    <xf numFmtId="167" fontId="7" fillId="0" borderId="0" xfId="0" applyFont="1"/>
    <xf numFmtId="167" fontId="40" fillId="0" borderId="0" xfId="0" applyFont="1" applyBorder="1" applyAlignment="1">
      <alignment horizontal="left"/>
    </xf>
    <xf numFmtId="2" fontId="25" fillId="0" borderId="0" xfId="0" applyNumberFormat="1" applyFont="1" applyBorder="1" applyAlignment="1">
      <alignment horizontal="left"/>
    </xf>
    <xf numFmtId="167" fontId="40" fillId="0" borderId="0" xfId="0" applyFont="1" applyFill="1" applyBorder="1" applyAlignment="1">
      <alignment horizontal="left"/>
    </xf>
    <xf numFmtId="165" fontId="25" fillId="0" borderId="0" xfId="0" applyNumberFormat="1" applyFont="1" applyFill="1" applyBorder="1" applyAlignment="1">
      <alignment horizontal="left"/>
    </xf>
    <xf numFmtId="167" fontId="17" fillId="5" borderId="15" xfId="0" applyFont="1" applyFill="1" applyBorder="1"/>
    <xf numFmtId="167" fontId="0" fillId="0" borderId="15" xfId="0" applyBorder="1" applyAlignment="1">
      <alignment horizontal="left"/>
    </xf>
    <xf numFmtId="165" fontId="0" fillId="0" borderId="15" xfId="0" applyNumberFormat="1" applyBorder="1" applyAlignment="1">
      <alignment horizontal="left"/>
    </xf>
    <xf numFmtId="166" fontId="0" fillId="0" borderId="15" xfId="0" applyNumberFormat="1" applyBorder="1" applyAlignment="1">
      <alignment horizontal="left"/>
    </xf>
    <xf numFmtId="167" fontId="6" fillId="6" borderId="15" xfId="0" applyFont="1" applyFill="1" applyBorder="1" applyAlignment="1">
      <alignment horizontal="left"/>
    </xf>
    <xf numFmtId="167" fontId="17" fillId="13" borderId="15" xfId="0" applyFont="1" applyFill="1" applyBorder="1" applyAlignment="1">
      <alignment horizontal="left"/>
    </xf>
    <xf numFmtId="165" fontId="6" fillId="0" borderId="0" xfId="0" applyNumberFormat="1" applyFont="1" applyFill="1" applyBorder="1" applyAlignment="1">
      <alignment horizontal="left"/>
    </xf>
    <xf numFmtId="167" fontId="41" fillId="0" borderId="0" xfId="0" applyFont="1" applyFill="1" applyBorder="1" applyAlignment="1">
      <alignment horizontal="left"/>
    </xf>
    <xf numFmtId="167" fontId="41" fillId="0" borderId="0" xfId="0" applyFont="1" applyBorder="1" applyAlignment="1">
      <alignment horizontal="left"/>
    </xf>
    <xf numFmtId="167" fontId="7" fillId="0" borderId="0" xfId="0" quotePrefix="1" applyFont="1" applyFill="1" applyBorder="1" applyAlignment="1">
      <alignment horizontal="left"/>
    </xf>
    <xf numFmtId="167" fontId="0" fillId="0" borderId="0" xfId="0" applyFill="1"/>
    <xf numFmtId="167" fontId="7" fillId="0" borderId="14" xfId="0" applyFont="1" applyBorder="1" applyAlignment="1">
      <alignment horizontal="left"/>
    </xf>
    <xf numFmtId="167" fontId="7" fillId="14" borderId="14" xfId="0" applyFont="1" applyFill="1" applyBorder="1" applyAlignment="1">
      <alignment horizontal="left"/>
    </xf>
    <xf numFmtId="167" fontId="7" fillId="9" borderId="14" xfId="0" applyFont="1" applyFill="1" applyBorder="1" applyAlignment="1">
      <alignment horizontal="left"/>
    </xf>
    <xf numFmtId="167" fontId="6" fillId="3" borderId="0" xfId="0" applyFont="1" applyFill="1" applyAlignment="1">
      <alignment horizontal="center"/>
    </xf>
    <xf numFmtId="167" fontId="6" fillId="3" borderId="0" xfId="0" applyFont="1" applyFill="1"/>
    <xf numFmtId="15" fontId="7" fillId="0" borderId="0" xfId="0" applyNumberFormat="1" applyFont="1" applyAlignment="1">
      <alignment horizontal="left"/>
    </xf>
    <xf numFmtId="10" fontId="7" fillId="0" borderId="0" xfId="0" applyNumberFormat="1" applyFont="1" applyBorder="1" applyAlignment="1">
      <alignment horizontal="left"/>
    </xf>
    <xf numFmtId="9" fontId="7" fillId="0" borderId="0" xfId="0" applyNumberFormat="1" applyFont="1" applyBorder="1" applyAlignment="1">
      <alignment horizontal="left"/>
    </xf>
    <xf numFmtId="10" fontId="31" fillId="0" borderId="0" xfId="0" applyNumberFormat="1" applyFont="1" applyAlignment="1">
      <alignment horizontal="left"/>
    </xf>
    <xf numFmtId="167" fontId="31" fillId="0" borderId="0" xfId="0" applyFont="1" applyAlignment="1">
      <alignment horizontal="left"/>
    </xf>
    <xf numFmtId="167" fontId="6" fillId="9" borderId="0" xfId="0" applyFont="1" applyFill="1" applyAlignment="1">
      <alignment horizontal="left"/>
    </xf>
    <xf numFmtId="167" fontId="29" fillId="0" borderId="0" xfId="0" applyFont="1" applyFill="1" applyBorder="1" applyAlignment="1">
      <alignment horizontal="left"/>
    </xf>
    <xf numFmtId="9" fontId="25" fillId="0" borderId="0" xfId="1" applyFont="1" applyFill="1" applyBorder="1" applyAlignment="1">
      <alignment horizontal="left"/>
    </xf>
    <xf numFmtId="2" fontId="41" fillId="0" borderId="0" xfId="1" applyNumberFormat="1" applyFont="1" applyFill="1" applyBorder="1" applyAlignment="1">
      <alignment horizontal="left"/>
    </xf>
    <xf numFmtId="2" fontId="36" fillId="0" borderId="0" xfId="0" applyNumberFormat="1" applyFont="1" applyFill="1" applyBorder="1" applyAlignment="1">
      <alignment horizontal="left"/>
    </xf>
    <xf numFmtId="167" fontId="6" fillId="0" borderId="0" xfId="0" applyFont="1" applyFill="1"/>
    <xf numFmtId="167" fontId="7" fillId="0" borderId="0" xfId="0" applyFont="1" applyFill="1"/>
    <xf numFmtId="167" fontId="7" fillId="0" borderId="3" xfId="0" applyFont="1" applyBorder="1" applyAlignment="1">
      <alignment horizontal="left" vertical="top"/>
    </xf>
    <xf numFmtId="165" fontId="7" fillId="0" borderId="3" xfId="0" applyNumberFormat="1" applyFont="1" applyFill="1" applyBorder="1" applyAlignment="1">
      <alignment horizontal="left"/>
    </xf>
    <xf numFmtId="165" fontId="13" fillId="0" borderId="3" xfId="0" applyNumberFormat="1" applyFont="1" applyFill="1" applyBorder="1" applyAlignment="1">
      <alignment horizontal="left"/>
    </xf>
    <xf numFmtId="167" fontId="7" fillId="0" borderId="3" xfId="0" applyFont="1" applyFill="1" applyBorder="1" applyAlignment="1">
      <alignment horizontal="left"/>
    </xf>
    <xf numFmtId="167" fontId="7" fillId="0" borderId="16" xfId="0" applyFont="1" applyBorder="1" applyAlignment="1">
      <alignment horizontal="left" vertical="top"/>
    </xf>
    <xf numFmtId="165" fontId="7" fillId="0" borderId="16" xfId="0" applyNumberFormat="1" applyFont="1" applyFill="1" applyBorder="1" applyAlignment="1">
      <alignment horizontal="left"/>
    </xf>
    <xf numFmtId="167" fontId="7" fillId="0" borderId="16" xfId="0" applyFont="1" applyBorder="1" applyAlignment="1">
      <alignment horizontal="left"/>
    </xf>
    <xf numFmtId="167" fontId="7" fillId="0" borderId="16" xfId="0" applyFont="1" applyFill="1" applyBorder="1" applyAlignment="1">
      <alignment horizontal="left"/>
    </xf>
    <xf numFmtId="167" fontId="7" fillId="0" borderId="17" xfId="0" applyFont="1" applyFill="1" applyBorder="1" applyAlignment="1">
      <alignment horizontal="left"/>
    </xf>
    <xf numFmtId="165" fontId="7" fillId="0" borderId="17" xfId="0" applyNumberFormat="1" applyFont="1" applyFill="1" applyBorder="1" applyAlignment="1">
      <alignment horizontal="left"/>
    </xf>
    <xf numFmtId="167" fontId="25" fillId="0" borderId="16" xfId="0" applyFont="1" applyFill="1" applyBorder="1" applyAlignment="1">
      <alignment horizontal="left"/>
    </xf>
    <xf numFmtId="1" fontId="7" fillId="0" borderId="16" xfId="0" applyNumberFormat="1" applyFont="1" applyFill="1" applyBorder="1" applyAlignment="1">
      <alignment horizontal="left"/>
    </xf>
    <xf numFmtId="1" fontId="13" fillId="0" borderId="16" xfId="0" applyNumberFormat="1" applyFont="1" applyFill="1" applyBorder="1" applyAlignment="1">
      <alignment horizontal="left"/>
    </xf>
    <xf numFmtId="167" fontId="0" fillId="0" borderId="16" xfId="0" applyBorder="1" applyAlignment="1">
      <alignment horizontal="left"/>
    </xf>
    <xf numFmtId="167" fontId="0" fillId="0" borderId="16" xfId="0" applyFill="1" applyBorder="1" applyAlignment="1">
      <alignment horizontal="left"/>
    </xf>
    <xf numFmtId="11" fontId="7" fillId="0" borderId="16" xfId="0" applyNumberFormat="1" applyFont="1" applyBorder="1" applyAlignment="1">
      <alignment horizontal="left" vertical="top"/>
    </xf>
    <xf numFmtId="1" fontId="6" fillId="0" borderId="16" xfId="0" applyNumberFormat="1" applyFont="1" applyFill="1" applyBorder="1" applyAlignment="1">
      <alignment horizontal="left"/>
    </xf>
    <xf numFmtId="165" fontId="25" fillId="0" borderId="0" xfId="0" applyNumberFormat="1" applyFont="1" applyBorder="1" applyAlignment="1">
      <alignment horizontal="left"/>
    </xf>
    <xf numFmtId="165" fontId="24" fillId="0" borderId="0" xfId="0" applyNumberFormat="1" applyFont="1" applyBorder="1" applyAlignment="1">
      <alignment horizontal="left"/>
    </xf>
    <xf numFmtId="167" fontId="7" fillId="11" borderId="16" xfId="0" applyFont="1" applyFill="1" applyBorder="1" applyAlignment="1">
      <alignment horizontal="left" vertical="top"/>
    </xf>
    <xf numFmtId="1" fontId="7" fillId="11" borderId="16" xfId="0" applyNumberFormat="1" applyFont="1" applyFill="1" applyBorder="1" applyAlignment="1">
      <alignment horizontal="left"/>
    </xf>
    <xf numFmtId="167" fontId="7" fillId="11" borderId="16" xfId="0" applyFont="1" applyFill="1" applyBorder="1" applyAlignment="1">
      <alignment horizontal="left"/>
    </xf>
    <xf numFmtId="167" fontId="0" fillId="11" borderId="16" xfId="0" applyFill="1" applyBorder="1" applyAlignment="1">
      <alignment horizontal="left"/>
    </xf>
    <xf numFmtId="167" fontId="7" fillId="0" borderId="0" xfId="0" applyFont="1" applyFill="1" applyBorder="1" applyAlignment="1">
      <alignment horizontal="center"/>
    </xf>
    <xf numFmtId="165" fontId="7" fillId="0" borderId="18" xfId="0" applyNumberFormat="1" applyFont="1" applyFill="1" applyBorder="1" applyAlignment="1">
      <alignment horizontal="left"/>
    </xf>
    <xf numFmtId="165" fontId="7" fillId="0" borderId="10" xfId="0" applyNumberFormat="1" applyFont="1" applyFill="1" applyBorder="1" applyAlignment="1">
      <alignment horizontal="left"/>
    </xf>
    <xf numFmtId="165" fontId="7" fillId="0" borderId="11" xfId="0" applyNumberFormat="1" applyFont="1" applyFill="1" applyBorder="1" applyAlignment="1">
      <alignment horizontal="left"/>
    </xf>
    <xf numFmtId="167" fontId="7" fillId="0" borderId="18" xfId="0" applyFont="1" applyFill="1" applyBorder="1" applyAlignment="1">
      <alignment horizontal="left"/>
    </xf>
    <xf numFmtId="167" fontId="7" fillId="0" borderId="11" xfId="0" applyFont="1" applyFill="1" applyBorder="1" applyAlignment="1">
      <alignment horizontal="left"/>
    </xf>
    <xf numFmtId="165" fontId="52" fillId="0" borderId="18" xfId="0" applyNumberFormat="1" applyFont="1" applyFill="1" applyBorder="1" applyAlignment="1">
      <alignment horizontal="left"/>
    </xf>
    <xf numFmtId="165" fontId="7" fillId="11" borderId="18" xfId="0" applyNumberFormat="1" applyFont="1" applyFill="1" applyBorder="1" applyAlignment="1">
      <alignment horizontal="left"/>
    </xf>
    <xf numFmtId="167" fontId="7" fillId="11" borderId="18" xfId="0" applyFont="1" applyFill="1" applyBorder="1" applyAlignment="1">
      <alignment horizontal="left"/>
    </xf>
    <xf numFmtId="165" fontId="52" fillId="0" borderId="16" xfId="0" applyNumberFormat="1" applyFont="1" applyFill="1" applyBorder="1" applyAlignment="1">
      <alignment horizontal="left"/>
    </xf>
    <xf numFmtId="167" fontId="7" fillId="0" borderId="11" xfId="0" applyNumberFormat="1" applyFont="1" applyBorder="1" applyAlignment="1">
      <alignment horizontal="left"/>
    </xf>
    <xf numFmtId="165" fontId="52" fillId="0" borderId="3" xfId="0" applyNumberFormat="1" applyFont="1" applyFill="1" applyBorder="1" applyAlignment="1">
      <alignment horizontal="left"/>
    </xf>
    <xf numFmtId="165" fontId="52" fillId="0" borderId="11" xfId="0" applyNumberFormat="1" applyFont="1" applyFill="1" applyBorder="1" applyAlignment="1">
      <alignment horizontal="left"/>
    </xf>
    <xf numFmtId="165" fontId="13" fillId="0" borderId="16" xfId="0" applyNumberFormat="1" applyFont="1" applyFill="1" applyBorder="1" applyAlignment="1">
      <alignment horizontal="left"/>
    </xf>
    <xf numFmtId="2" fontId="7" fillId="0" borderId="18" xfId="0" applyNumberFormat="1" applyFont="1" applyFill="1" applyBorder="1" applyAlignment="1">
      <alignment horizontal="center"/>
    </xf>
    <xf numFmtId="2" fontId="7" fillId="0" borderId="10" xfId="0" applyNumberFormat="1" applyFont="1" applyFill="1" applyBorder="1" applyAlignment="1">
      <alignment horizontal="center"/>
    </xf>
    <xf numFmtId="2" fontId="7" fillId="11" borderId="18" xfId="0" applyNumberFormat="1" applyFont="1" applyFill="1" applyBorder="1" applyAlignment="1">
      <alignment horizontal="center"/>
    </xf>
    <xf numFmtId="2" fontId="7" fillId="0" borderId="18" xfId="0" applyNumberFormat="1" applyFont="1" applyBorder="1" applyAlignment="1">
      <alignment horizontal="center"/>
    </xf>
    <xf numFmtId="2" fontId="7" fillId="0" borderId="10" xfId="0" applyNumberFormat="1" applyFont="1" applyBorder="1" applyAlignment="1">
      <alignment horizontal="center"/>
    </xf>
    <xf numFmtId="2" fontId="7" fillId="0" borderId="11" xfId="0" applyNumberFormat="1" applyFont="1" applyBorder="1" applyAlignment="1">
      <alignment horizontal="center"/>
    </xf>
    <xf numFmtId="2" fontId="7" fillId="0" borderId="11" xfId="0" applyNumberFormat="1" applyFont="1" applyFill="1" applyBorder="1" applyAlignment="1">
      <alignment horizontal="center"/>
    </xf>
    <xf numFmtId="165" fontId="52" fillId="0" borderId="19" xfId="0" applyNumberFormat="1" applyFont="1" applyFill="1" applyBorder="1" applyAlignment="1">
      <alignment horizontal="left"/>
    </xf>
    <xf numFmtId="165" fontId="13" fillId="0" borderId="17" xfId="0" applyNumberFormat="1" applyFont="1" applyFill="1" applyBorder="1" applyAlignment="1">
      <alignment horizontal="left"/>
    </xf>
    <xf numFmtId="2" fontId="7" fillId="0" borderId="19" xfId="0" applyNumberFormat="1" applyFont="1" applyFill="1" applyBorder="1" applyAlignment="1">
      <alignment horizontal="center"/>
    </xf>
    <xf numFmtId="165" fontId="25" fillId="0" borderId="10" xfId="0" applyNumberFormat="1" applyFont="1" applyFill="1" applyBorder="1" applyAlignment="1">
      <alignment horizontal="left"/>
    </xf>
    <xf numFmtId="2" fontId="25" fillId="0" borderId="10" xfId="0" applyNumberFormat="1" applyFont="1" applyFill="1" applyBorder="1" applyAlignment="1">
      <alignment horizontal="center"/>
    </xf>
    <xf numFmtId="167" fontId="25" fillId="0" borderId="10" xfId="0" applyFont="1" applyFill="1" applyBorder="1" applyAlignment="1">
      <alignment horizontal="left"/>
    </xf>
    <xf numFmtId="165" fontId="25" fillId="0" borderId="11" xfId="0" applyNumberFormat="1" applyFont="1" applyFill="1" applyBorder="1" applyAlignment="1">
      <alignment horizontal="left"/>
    </xf>
    <xf numFmtId="165" fontId="25" fillId="0" borderId="3" xfId="0" applyNumberFormat="1" applyFont="1" applyFill="1" applyBorder="1" applyAlignment="1">
      <alignment horizontal="left"/>
    </xf>
    <xf numFmtId="2" fontId="25" fillId="0" borderId="11" xfId="0" applyNumberFormat="1" applyFont="1" applyBorder="1" applyAlignment="1">
      <alignment horizontal="center"/>
    </xf>
    <xf numFmtId="167" fontId="25" fillId="0" borderId="11" xfId="0" applyFont="1" applyFill="1" applyBorder="1" applyAlignment="1">
      <alignment horizontal="left"/>
    </xf>
    <xf numFmtId="167" fontId="25" fillId="0" borderId="16" xfId="0" applyFont="1" applyBorder="1" applyAlignment="1">
      <alignment horizontal="left" vertical="top"/>
    </xf>
    <xf numFmtId="1" fontId="25" fillId="0" borderId="16" xfId="0" applyNumberFormat="1" applyFont="1" applyFill="1" applyBorder="1" applyAlignment="1">
      <alignment horizontal="left"/>
    </xf>
    <xf numFmtId="167" fontId="25" fillId="0" borderId="16" xfId="0" applyFont="1" applyBorder="1" applyAlignment="1">
      <alignment horizontal="left"/>
    </xf>
    <xf numFmtId="165" fontId="52" fillId="0" borderId="10" xfId="0" applyNumberFormat="1" applyFont="1" applyFill="1" applyBorder="1" applyAlignment="1">
      <alignment horizontal="left"/>
    </xf>
    <xf numFmtId="167" fontId="25" fillId="0" borderId="18" xfId="0" applyFont="1" applyFill="1" applyBorder="1" applyAlignment="1">
      <alignment horizontal="left"/>
    </xf>
    <xf numFmtId="165" fontId="52" fillId="11" borderId="16" xfId="0" applyNumberFormat="1" applyFont="1" applyFill="1" applyBorder="1" applyAlignment="1">
      <alignment horizontal="left"/>
    </xf>
    <xf numFmtId="14" fontId="24" fillId="0" borderId="0" xfId="0" applyNumberFormat="1" applyFont="1" applyBorder="1" applyAlignment="1">
      <alignment horizontal="left"/>
    </xf>
    <xf numFmtId="168" fontId="24" fillId="0" borderId="0" xfId="1" applyNumberFormat="1" applyFont="1" applyBorder="1" applyAlignment="1">
      <alignment horizontal="left"/>
    </xf>
    <xf numFmtId="168" fontId="7" fillId="0" borderId="0" xfId="0" applyNumberFormat="1" applyFont="1" applyBorder="1" applyAlignment="1">
      <alignment horizontal="left"/>
    </xf>
    <xf numFmtId="167" fontId="7" fillId="0" borderId="0" xfId="0" applyNumberFormat="1" applyFont="1" applyFill="1" applyBorder="1" applyAlignment="1">
      <alignment horizontal="left"/>
    </xf>
    <xf numFmtId="167" fontId="6" fillId="0" borderId="0" xfId="0" applyNumberFormat="1" applyFont="1" applyFill="1" applyBorder="1" applyAlignment="1">
      <alignment horizontal="left"/>
    </xf>
    <xf numFmtId="9" fontId="7" fillId="0" borderId="0" xfId="0" applyNumberFormat="1" applyFont="1" applyFill="1" applyBorder="1" applyAlignment="1">
      <alignment horizontal="left"/>
    </xf>
    <xf numFmtId="167" fontId="13" fillId="0" borderId="0" xfId="0" applyNumberFormat="1" applyFont="1" applyFill="1" applyBorder="1" applyAlignment="1">
      <alignment horizontal="left"/>
    </xf>
    <xf numFmtId="167" fontId="0" fillId="5" borderId="0" xfId="0" applyFill="1" applyAlignment="1">
      <alignment horizontal="left"/>
    </xf>
    <xf numFmtId="167" fontId="0" fillId="13" borderId="0" xfId="0" applyFill="1" applyAlignment="1">
      <alignment horizontal="left"/>
    </xf>
    <xf numFmtId="2" fontId="11" fillId="0" borderId="0" xfId="0" applyNumberFormat="1" applyFont="1" applyAlignment="1">
      <alignment horizontal="left"/>
    </xf>
    <xf numFmtId="14" fontId="8" fillId="0" borderId="0" xfId="0" applyNumberFormat="1" applyFont="1" applyBorder="1" applyAlignment="1">
      <alignment horizontal="left"/>
    </xf>
    <xf numFmtId="14" fontId="0" fillId="0" borderId="0" xfId="0" applyNumberFormat="1" applyFill="1" applyBorder="1" applyAlignment="1">
      <alignment horizontal="left"/>
    </xf>
    <xf numFmtId="2" fontId="7" fillId="7" borderId="0" xfId="0" applyNumberFormat="1" applyFont="1" applyFill="1" applyAlignment="1">
      <alignment horizontal="left"/>
    </xf>
    <xf numFmtId="2" fontId="7" fillId="0" borderId="0" xfId="0" applyNumberFormat="1" applyFont="1" applyAlignment="1">
      <alignment horizontal="left"/>
    </xf>
    <xf numFmtId="2" fontId="6" fillId="3" borderId="0" xfId="1" applyNumberFormat="1" applyFont="1" applyFill="1" applyAlignment="1">
      <alignment horizontal="left"/>
    </xf>
    <xf numFmtId="2" fontId="0" fillId="0" borderId="0" xfId="1" applyNumberFormat="1" applyFont="1" applyFill="1" applyAlignment="1">
      <alignment horizontal="left"/>
    </xf>
    <xf numFmtId="2" fontId="8" fillId="0" borderId="2" xfId="1" applyNumberFormat="1" applyFont="1" applyFill="1" applyBorder="1" applyAlignment="1">
      <alignment horizontal="left" wrapText="1"/>
    </xf>
    <xf numFmtId="2" fontId="0" fillId="0" borderId="0" xfId="1" applyNumberFormat="1" applyFont="1" applyAlignment="1">
      <alignment horizontal="left"/>
    </xf>
    <xf numFmtId="2" fontId="6" fillId="9" borderId="0" xfId="0" applyNumberFormat="1" applyFont="1" applyFill="1" applyAlignment="1">
      <alignment horizontal="left"/>
    </xf>
    <xf numFmtId="2" fontId="7" fillId="0" borderId="14" xfId="0" applyNumberFormat="1" applyFont="1" applyBorder="1" applyAlignment="1">
      <alignment horizontal="left"/>
    </xf>
    <xf numFmtId="9" fontId="7" fillId="0" borderId="0" xfId="1" applyFont="1" applyBorder="1" applyAlignment="1">
      <alignment horizontal="left"/>
    </xf>
    <xf numFmtId="2" fontId="6" fillId="9" borderId="0" xfId="1" applyNumberFormat="1" applyFont="1" applyFill="1" applyAlignment="1">
      <alignment horizontal="left"/>
    </xf>
    <xf numFmtId="2" fontId="7" fillId="0" borderId="0" xfId="1" applyNumberFormat="1" applyFont="1" applyFill="1" applyAlignment="1">
      <alignment horizontal="left"/>
    </xf>
    <xf numFmtId="2" fontId="7" fillId="0" borderId="14" xfId="1" applyNumberFormat="1" applyFont="1" applyBorder="1" applyAlignment="1">
      <alignment horizontal="left"/>
    </xf>
    <xf numFmtId="2" fontId="7" fillId="0" borderId="0" xfId="1" applyNumberFormat="1" applyFont="1" applyBorder="1" applyAlignment="1">
      <alignment horizontal="left"/>
    </xf>
    <xf numFmtId="167" fontId="17" fillId="15" borderId="0" xfId="0" applyFont="1" applyFill="1" applyBorder="1" applyAlignment="1">
      <alignment horizontal="left"/>
    </xf>
    <xf numFmtId="167" fontId="31" fillId="0" borderId="0" xfId="0" applyFont="1" applyBorder="1" applyAlignment="1">
      <alignment horizontal="left"/>
    </xf>
    <xf numFmtId="1" fontId="31" fillId="0" borderId="0" xfId="0" applyNumberFormat="1" applyFont="1" applyBorder="1" applyAlignment="1">
      <alignment horizontal="left"/>
    </xf>
    <xf numFmtId="2" fontId="8" fillId="0" borderId="0" xfId="0" applyNumberFormat="1" applyFont="1" applyAlignment="1">
      <alignment horizontal="left"/>
    </xf>
    <xf numFmtId="2" fontId="23" fillId="0" borderId="0" xfId="0" quotePrefix="1" applyNumberFormat="1" applyFont="1" applyAlignment="1">
      <alignment horizontal="left"/>
    </xf>
    <xf numFmtId="2" fontId="7" fillId="0" borderId="1" xfId="0" applyNumberFormat="1" applyFont="1" applyFill="1" applyBorder="1" applyAlignment="1">
      <alignment horizontal="left"/>
    </xf>
    <xf numFmtId="2" fontId="7" fillId="0" borderId="10" xfId="0" applyNumberFormat="1" applyFont="1" applyFill="1" applyBorder="1" applyAlignment="1">
      <alignment horizontal="left"/>
    </xf>
    <xf numFmtId="165" fontId="8" fillId="0" borderId="0" xfId="0" applyNumberFormat="1" applyFont="1" applyAlignment="1">
      <alignment horizontal="left"/>
    </xf>
    <xf numFmtId="165" fontId="0" fillId="0" borderId="10" xfId="0" applyNumberFormat="1" applyBorder="1" applyAlignment="1">
      <alignment horizontal="left"/>
    </xf>
    <xf numFmtId="2" fontId="0" fillId="6" borderId="0" xfId="0" applyNumberFormat="1" applyFill="1" applyBorder="1" applyAlignment="1">
      <alignment horizontal="left"/>
    </xf>
    <xf numFmtId="168" fontId="7" fillId="0" borderId="0" xfId="1" applyNumberFormat="1" applyFont="1" applyFill="1" applyBorder="1" applyAlignment="1">
      <alignment horizontal="left"/>
    </xf>
    <xf numFmtId="2" fontId="25" fillId="0" borderId="0" xfId="1" applyNumberFormat="1" applyFont="1" applyFill="1" applyBorder="1" applyAlignment="1">
      <alignment horizontal="left"/>
    </xf>
    <xf numFmtId="14" fontId="25" fillId="0" borderId="0" xfId="0" applyNumberFormat="1" applyFont="1" applyFill="1" applyBorder="1" applyAlignment="1"/>
    <xf numFmtId="9" fontId="36" fillId="0" borderId="0" xfId="1" applyFont="1" applyFill="1" applyBorder="1" applyAlignment="1">
      <alignment horizontal="left"/>
    </xf>
    <xf numFmtId="14" fontId="6" fillId="11" borderId="14" xfId="0" applyNumberFormat="1" applyFont="1" applyFill="1" applyBorder="1" applyAlignment="1">
      <alignment horizontal="left"/>
    </xf>
    <xf numFmtId="10" fontId="7" fillId="0" borderId="0" xfId="0" applyNumberFormat="1" applyFont="1" applyFill="1" applyBorder="1" applyAlignment="1">
      <alignment horizontal="left"/>
    </xf>
    <xf numFmtId="0" fontId="7" fillId="0" borderId="0" xfId="0" applyNumberFormat="1" applyFont="1" applyFill="1" applyBorder="1" applyAlignment="1">
      <alignment horizontal="left"/>
    </xf>
    <xf numFmtId="0" fontId="25" fillId="0" borderId="0" xfId="0" applyNumberFormat="1" applyFont="1" applyFill="1" applyBorder="1" applyAlignment="1">
      <alignment horizontal="left"/>
    </xf>
    <xf numFmtId="165" fontId="13" fillId="0" borderId="0" xfId="0" applyNumberFormat="1" applyFont="1" applyFill="1" applyBorder="1" applyAlignment="1">
      <alignment horizontal="left"/>
    </xf>
    <xf numFmtId="167" fontId="36" fillId="0" borderId="0" xfId="0" applyFont="1" applyFill="1" applyBorder="1" applyAlignment="1">
      <alignment horizontal="left"/>
    </xf>
    <xf numFmtId="165" fontId="7" fillId="0" borderId="14" xfId="0" applyNumberFormat="1" applyFont="1" applyFill="1" applyBorder="1" applyAlignment="1">
      <alignment horizontal="center"/>
    </xf>
    <xf numFmtId="9" fontId="7" fillId="0" borderId="0" xfId="0" applyNumberFormat="1" applyFont="1" applyFill="1" applyBorder="1" applyAlignment="1">
      <alignment horizontal="center"/>
    </xf>
    <xf numFmtId="0" fontId="7" fillId="0" borderId="0" xfId="0" applyNumberFormat="1" applyFont="1" applyFill="1" applyBorder="1" applyAlignment="1">
      <alignment horizontal="center"/>
    </xf>
    <xf numFmtId="0" fontId="7" fillId="0" borderId="0" xfId="0" applyNumberFormat="1" applyFont="1" applyBorder="1" applyAlignment="1">
      <alignment horizontal="left"/>
    </xf>
    <xf numFmtId="0" fontId="13" fillId="0" borderId="0" xfId="0" applyNumberFormat="1" applyFont="1" applyFill="1" applyBorder="1" applyAlignment="1">
      <alignment horizontal="left"/>
    </xf>
    <xf numFmtId="167" fontId="39" fillId="9" borderId="0" xfId="0" applyFont="1" applyFill="1" applyAlignment="1">
      <alignment horizontal="left"/>
    </xf>
    <xf numFmtId="167" fontId="31" fillId="0" borderId="0" xfId="0" applyFont="1" applyFill="1" applyAlignment="1">
      <alignment horizontal="left"/>
    </xf>
    <xf numFmtId="167" fontId="31" fillId="9" borderId="14" xfId="0" applyFont="1" applyFill="1" applyBorder="1" applyAlignment="1">
      <alignment horizontal="left"/>
    </xf>
    <xf numFmtId="10" fontId="31" fillId="0" borderId="0" xfId="0" applyNumberFormat="1" applyFont="1" applyBorder="1" applyAlignment="1">
      <alignment horizontal="left"/>
    </xf>
    <xf numFmtId="167" fontId="31" fillId="14" borderId="14" xfId="0" applyFont="1" applyFill="1" applyBorder="1" applyAlignment="1">
      <alignment horizontal="left"/>
    </xf>
    <xf numFmtId="167" fontId="39" fillId="3" borderId="0" xfId="0" applyFont="1" applyFill="1" applyAlignment="1">
      <alignment horizontal="left"/>
    </xf>
    <xf numFmtId="10" fontId="31" fillId="0" borderId="0" xfId="1" applyNumberFormat="1" applyFont="1" applyAlignment="1">
      <alignment horizontal="left"/>
    </xf>
    <xf numFmtId="167" fontId="7" fillId="0" borderId="0" xfId="0" applyFont="1" applyFill="1" applyAlignment="1">
      <alignment horizontal="center"/>
    </xf>
    <xf numFmtId="167" fontId="6" fillId="8" borderId="1" xfId="0" applyFont="1" applyFill="1" applyBorder="1" applyAlignment="1">
      <alignment horizontal="left"/>
    </xf>
    <xf numFmtId="2" fontId="39" fillId="3" borderId="0" xfId="0" applyNumberFormat="1" applyFont="1" applyFill="1" applyAlignment="1">
      <alignment horizontal="left"/>
    </xf>
    <xf numFmtId="2" fontId="31" fillId="0" borderId="0" xfId="0" applyNumberFormat="1" applyFont="1" applyFill="1" applyAlignment="1">
      <alignment horizontal="left"/>
    </xf>
    <xf numFmtId="2" fontId="31" fillId="14" borderId="14" xfId="0" applyNumberFormat="1" applyFont="1" applyFill="1" applyBorder="1" applyAlignment="1">
      <alignment horizontal="left"/>
    </xf>
    <xf numFmtId="2" fontId="31" fillId="0" borderId="0" xfId="0" applyNumberFormat="1" applyFont="1" applyAlignment="1">
      <alignment horizontal="left"/>
    </xf>
    <xf numFmtId="10" fontId="24" fillId="0" borderId="0" xfId="0" applyNumberFormat="1" applyFont="1" applyAlignment="1">
      <alignment horizontal="left"/>
    </xf>
    <xf numFmtId="167" fontId="25" fillId="0" borderId="0" xfId="0" applyFont="1" applyFill="1"/>
    <xf numFmtId="167" fontId="7" fillId="0" borderId="0" xfId="0" applyFont="1" applyFill="1" applyAlignment="1">
      <alignment horizontal="left" indent="1"/>
    </xf>
    <xf numFmtId="167" fontId="7" fillId="3" borderId="0" xfId="0" applyFont="1" applyFill="1" applyBorder="1" applyAlignment="1">
      <alignment horizontal="left"/>
    </xf>
    <xf numFmtId="167" fontId="7" fillId="0" borderId="14" xfId="0" applyFont="1" applyFill="1" applyBorder="1" applyAlignment="1">
      <alignment horizontal="left"/>
    </xf>
    <xf numFmtId="2" fontId="7" fillId="12" borderId="0" xfId="0" applyNumberFormat="1" applyFont="1" applyFill="1" applyBorder="1" applyAlignment="1">
      <alignment horizontal="left"/>
    </xf>
    <xf numFmtId="167" fontId="6" fillId="12" borderId="0" xfId="0" applyFont="1" applyFill="1" applyBorder="1" applyAlignment="1">
      <alignment horizontal="left"/>
    </xf>
    <xf numFmtId="167" fontId="29" fillId="0" borderId="0" xfId="0" applyFont="1" applyFill="1" applyBorder="1" applyAlignment="1">
      <alignment horizontal="center"/>
    </xf>
    <xf numFmtId="167" fontId="7" fillId="3" borderId="0" xfId="0" applyNumberFormat="1" applyFont="1" applyFill="1" applyBorder="1" applyAlignment="1">
      <alignment horizontal="left"/>
    </xf>
    <xf numFmtId="167" fontId="25" fillId="3" borderId="0" xfId="0" applyNumberFormat="1" applyFont="1" applyFill="1" applyBorder="1" applyAlignment="1">
      <alignment horizontal="left"/>
    </xf>
    <xf numFmtId="0" fontId="15" fillId="0" borderId="0" xfId="0" applyNumberFormat="1" applyFont="1" applyFill="1" applyBorder="1" applyAlignment="1">
      <alignment horizontal="left"/>
    </xf>
    <xf numFmtId="167" fontId="13" fillId="0" borderId="10" xfId="0" applyFont="1" applyFill="1" applyBorder="1" applyAlignment="1">
      <alignment horizontal="left"/>
    </xf>
    <xf numFmtId="165" fontId="6" fillId="0" borderId="14" xfId="0" applyNumberFormat="1" applyFont="1" applyFill="1" applyBorder="1" applyAlignment="1">
      <alignment horizontal="center"/>
    </xf>
    <xf numFmtId="9" fontId="6" fillId="0" borderId="14" xfId="1" applyFont="1" applyFill="1" applyBorder="1" applyAlignment="1">
      <alignment horizontal="center"/>
    </xf>
    <xf numFmtId="2" fontId="6" fillId="14" borderId="14" xfId="0" applyNumberFormat="1" applyFont="1" applyFill="1" applyBorder="1" applyAlignment="1">
      <alignment horizontal="center"/>
    </xf>
    <xf numFmtId="167" fontId="6" fillId="6" borderId="14" xfId="0" applyFont="1" applyFill="1" applyBorder="1" applyAlignment="1">
      <alignment horizontal="center"/>
    </xf>
    <xf numFmtId="2" fontId="6" fillId="0" borderId="0" xfId="0" applyNumberFormat="1" applyFont="1" applyFill="1" applyBorder="1" applyAlignment="1">
      <alignment horizontal="center"/>
    </xf>
    <xf numFmtId="167" fontId="56" fillId="0" borderId="0" xfId="0" applyFont="1" applyFill="1" applyBorder="1" applyAlignment="1">
      <alignment horizontal="left"/>
    </xf>
    <xf numFmtId="167" fontId="57" fillId="0" borderId="0" xfId="0" applyFont="1" applyFill="1" applyBorder="1" applyAlignment="1">
      <alignment horizontal="left"/>
    </xf>
    <xf numFmtId="0" fontId="6" fillId="0" borderId="0" xfId="0" applyNumberFormat="1" applyFont="1" applyFill="1" applyBorder="1" applyAlignment="1">
      <alignment horizontal="left"/>
    </xf>
    <xf numFmtId="0" fontId="0" fillId="0" borderId="0" xfId="0" applyNumberFormat="1" applyBorder="1" applyAlignment="1">
      <alignment horizontal="left"/>
    </xf>
    <xf numFmtId="0" fontId="10" fillId="0" borderId="0" xfId="0" applyNumberFormat="1" applyFont="1" applyBorder="1" applyAlignment="1">
      <alignment horizontal="left"/>
    </xf>
    <xf numFmtId="9" fontId="7" fillId="0" borderId="0" xfId="1" applyNumberFormat="1" applyFont="1" applyFill="1" applyBorder="1" applyAlignment="1">
      <alignment horizontal="left"/>
    </xf>
    <xf numFmtId="167" fontId="25" fillId="0" borderId="14" xfId="0" applyFont="1" applyFill="1" applyBorder="1" applyAlignment="1">
      <alignment horizontal="left"/>
    </xf>
    <xf numFmtId="14" fontId="25" fillId="0" borderId="14" xfId="0" applyNumberFormat="1" applyFont="1" applyFill="1" applyBorder="1" applyAlignment="1">
      <alignment horizontal="left"/>
    </xf>
    <xf numFmtId="167" fontId="30" fillId="0" borderId="0" xfId="0" applyFont="1" applyFill="1" applyBorder="1" applyAlignment="1">
      <alignment horizontal="left"/>
    </xf>
    <xf numFmtId="167" fontId="24" fillId="0" borderId="0" xfId="0" applyFont="1" applyAlignment="1">
      <alignment horizontal="left"/>
    </xf>
    <xf numFmtId="165" fontId="24" fillId="0" borderId="0" xfId="0" applyNumberFormat="1" applyFont="1" applyFill="1" applyBorder="1" applyAlignment="1">
      <alignment horizontal="left"/>
    </xf>
    <xf numFmtId="167" fontId="7" fillId="0" borderId="0" xfId="0" applyFont="1" applyFill="1" applyBorder="1" applyAlignment="1">
      <alignment horizontal="left" indent="1"/>
    </xf>
    <xf numFmtId="167" fontId="7" fillId="0" borderId="0" xfId="0" applyFont="1" applyBorder="1" applyAlignment="1">
      <alignment horizontal="left" indent="1"/>
    </xf>
    <xf numFmtId="0" fontId="61" fillId="0" borderId="14" xfId="6" applyFont="1" applyBorder="1" applyAlignment="1">
      <alignment horizontal="center" vertical="center"/>
    </xf>
    <xf numFmtId="10" fontId="61" fillId="0" borderId="14" xfId="7" applyNumberFormat="1" applyFont="1" applyBorder="1" applyAlignment="1">
      <alignment horizontal="center" vertical="center"/>
    </xf>
    <xf numFmtId="10" fontId="61" fillId="0" borderId="14" xfId="6" applyNumberFormat="1" applyFont="1" applyBorder="1" applyAlignment="1">
      <alignment horizontal="center" vertical="center"/>
    </xf>
    <xf numFmtId="0" fontId="61" fillId="0" borderId="14" xfId="6" applyFont="1" applyBorder="1" applyAlignment="1">
      <alignment vertical="center"/>
    </xf>
    <xf numFmtId="0" fontId="62" fillId="0" borderId="14" xfId="6" applyFont="1" applyBorder="1" applyAlignment="1">
      <alignment horizontal="center" vertical="center"/>
    </xf>
    <xf numFmtId="10" fontId="62" fillId="0" borderId="14" xfId="6" applyNumberFormat="1" applyFont="1" applyBorder="1" applyAlignment="1">
      <alignment horizontal="center" vertical="center"/>
    </xf>
    <xf numFmtId="2" fontId="62" fillId="0" borderId="14" xfId="6" applyNumberFormat="1" applyFont="1" applyBorder="1" applyAlignment="1">
      <alignment horizontal="center" vertical="center"/>
    </xf>
    <xf numFmtId="10" fontId="62" fillId="0" borderId="14" xfId="7" applyNumberFormat="1" applyFont="1" applyBorder="1" applyAlignment="1">
      <alignment horizontal="center" vertical="center"/>
    </xf>
    <xf numFmtId="0" fontId="62" fillId="0" borderId="14" xfId="6" applyFont="1" applyFill="1" applyBorder="1" applyAlignment="1">
      <alignment horizontal="center" vertical="center"/>
    </xf>
    <xf numFmtId="2" fontId="62" fillId="0" borderId="14" xfId="6" applyNumberFormat="1" applyFont="1" applyFill="1" applyBorder="1" applyAlignment="1">
      <alignment horizontal="center" vertical="center"/>
    </xf>
    <xf numFmtId="10" fontId="62" fillId="0" borderId="14" xfId="7" applyNumberFormat="1" applyFont="1" applyFill="1" applyBorder="1" applyAlignment="1">
      <alignment horizontal="center" vertical="center"/>
    </xf>
    <xf numFmtId="10" fontId="62" fillId="0" borderId="14" xfId="6" applyNumberFormat="1" applyFont="1" applyFill="1" applyBorder="1" applyAlignment="1">
      <alignment horizontal="center" vertical="center"/>
    </xf>
    <xf numFmtId="0" fontId="62" fillId="0" borderId="14" xfId="6" applyNumberFormat="1" applyFont="1" applyBorder="1" applyAlignment="1">
      <alignment horizontal="center" vertical="center"/>
    </xf>
    <xf numFmtId="1" fontId="62" fillId="0" borderId="14" xfId="6" applyNumberFormat="1" applyFont="1" applyBorder="1" applyAlignment="1">
      <alignment horizontal="center" vertical="center"/>
    </xf>
    <xf numFmtId="1" fontId="62" fillId="0" borderId="14" xfId="6" applyNumberFormat="1" applyFont="1" applyBorder="1" applyAlignment="1">
      <alignment horizontal="center"/>
    </xf>
    <xf numFmtId="2" fontId="62" fillId="0" borderId="14" xfId="6" applyNumberFormat="1" applyFont="1" applyBorder="1" applyAlignment="1">
      <alignment horizontal="center"/>
    </xf>
    <xf numFmtId="10" fontId="62" fillId="0" borderId="14" xfId="6" applyNumberFormat="1" applyFont="1" applyBorder="1" applyAlignment="1">
      <alignment horizontal="center"/>
    </xf>
    <xf numFmtId="167" fontId="6" fillId="14" borderId="0" xfId="0" applyFont="1" applyFill="1" applyAlignment="1">
      <alignment horizontal="left"/>
    </xf>
    <xf numFmtId="10" fontId="61" fillId="14" borderId="14" xfId="6" applyNumberFormat="1" applyFont="1" applyFill="1" applyBorder="1" applyAlignment="1">
      <alignment horizontal="center" vertical="center"/>
    </xf>
    <xf numFmtId="167" fontId="39" fillId="14" borderId="0" xfId="0" applyFont="1" applyFill="1" applyAlignment="1">
      <alignment horizontal="left"/>
    </xf>
    <xf numFmtId="10" fontId="63" fillId="14" borderId="14" xfId="6" applyNumberFormat="1" applyFont="1" applyFill="1" applyBorder="1" applyAlignment="1">
      <alignment horizontal="center" vertical="center"/>
    </xf>
    <xf numFmtId="10" fontId="64" fillId="0" borderId="14" xfId="6" applyNumberFormat="1" applyFont="1" applyBorder="1" applyAlignment="1">
      <alignment horizontal="center" vertical="center"/>
    </xf>
    <xf numFmtId="10" fontId="64" fillId="0" borderId="0" xfId="6" applyNumberFormat="1" applyFont="1" applyBorder="1" applyAlignment="1">
      <alignment horizontal="center" vertical="center"/>
    </xf>
    <xf numFmtId="0" fontId="25" fillId="0" borderId="0" xfId="0" applyNumberFormat="1" applyFont="1" applyFill="1" applyBorder="1" applyAlignment="1">
      <alignment horizontal="center"/>
    </xf>
    <xf numFmtId="2" fontId="7" fillId="0" borderId="14" xfId="0" applyNumberFormat="1" applyFont="1" applyFill="1" applyBorder="1" applyAlignment="1">
      <alignment horizontal="center"/>
    </xf>
    <xf numFmtId="9" fontId="7" fillId="0" borderId="16" xfId="1" applyFont="1" applyFill="1" applyBorder="1" applyAlignment="1">
      <alignment horizontal="center"/>
    </xf>
    <xf numFmtId="9" fontId="7" fillId="0" borderId="17" xfId="0" applyNumberFormat="1" applyFont="1" applyFill="1" applyBorder="1" applyAlignment="1">
      <alignment horizontal="left"/>
    </xf>
    <xf numFmtId="9" fontId="7" fillId="0" borderId="17" xfId="0" applyNumberFormat="1" applyFont="1" applyFill="1" applyBorder="1" applyAlignment="1">
      <alignment horizontal="center"/>
    </xf>
    <xf numFmtId="0" fontId="7" fillId="0" borderId="17" xfId="0" applyNumberFormat="1" applyFont="1" applyFill="1" applyBorder="1" applyAlignment="1">
      <alignment horizontal="center"/>
    </xf>
    <xf numFmtId="9" fontId="7" fillId="0" borderId="17" xfId="0" applyNumberFormat="1" applyFont="1" applyFill="1" applyBorder="1" applyAlignment="1">
      <alignment horizontal="left" indent="3"/>
    </xf>
    <xf numFmtId="0" fontId="7" fillId="0" borderId="17" xfId="0" applyNumberFormat="1" applyFont="1" applyBorder="1" applyAlignment="1">
      <alignment horizontal="center"/>
    </xf>
    <xf numFmtId="0" fontId="7" fillId="0" borderId="1" xfId="0" applyNumberFormat="1" applyFont="1" applyFill="1" applyBorder="1" applyAlignment="1">
      <alignment horizontal="left"/>
    </xf>
    <xf numFmtId="1" fontId="25" fillId="0" borderId="0" xfId="0" applyNumberFormat="1" applyFont="1" applyFill="1" applyBorder="1" applyAlignment="1">
      <alignment horizontal="left"/>
    </xf>
    <xf numFmtId="1" fontId="36" fillId="0" borderId="0" xfId="0" applyNumberFormat="1" applyFont="1" applyFill="1" applyBorder="1" applyAlignment="1">
      <alignment horizontal="left"/>
    </xf>
    <xf numFmtId="2" fontId="25" fillId="0" borderId="16" xfId="0" applyNumberFormat="1" applyFont="1" applyFill="1" applyBorder="1" applyAlignment="1">
      <alignment horizontal="left"/>
    </xf>
    <xf numFmtId="2" fontId="36" fillId="0" borderId="16" xfId="0" applyNumberFormat="1" applyFont="1" applyFill="1" applyBorder="1" applyAlignment="1">
      <alignment horizontal="left"/>
    </xf>
    <xf numFmtId="1" fontId="7" fillId="0" borderId="12" xfId="0" applyNumberFormat="1" applyFont="1" applyBorder="1" applyAlignment="1">
      <alignment horizontal="left"/>
    </xf>
    <xf numFmtId="167" fontId="13" fillId="0" borderId="16" xfId="0" applyFont="1" applyBorder="1" applyAlignment="1">
      <alignment horizontal="left"/>
    </xf>
    <xf numFmtId="9" fontId="6" fillId="6" borderId="14" xfId="1" applyFont="1" applyFill="1" applyBorder="1" applyAlignment="1">
      <alignment horizontal="center"/>
    </xf>
    <xf numFmtId="0" fontId="6" fillId="0" borderId="14" xfId="0" applyNumberFormat="1" applyFont="1" applyFill="1" applyBorder="1" applyAlignment="1">
      <alignment horizontal="center"/>
    </xf>
    <xf numFmtId="167" fontId="7" fillId="0" borderId="0" xfId="0" applyFont="1" applyBorder="1" applyAlignment="1">
      <alignment horizontal="right"/>
    </xf>
    <xf numFmtId="2" fontId="25" fillId="0" borderId="16" xfId="0" applyNumberFormat="1" applyFont="1" applyBorder="1" applyAlignment="1">
      <alignment horizontal="left"/>
    </xf>
    <xf numFmtId="2" fontId="15" fillId="0" borderId="0" xfId="0" applyNumberFormat="1" applyFont="1" applyBorder="1" applyAlignment="1">
      <alignment horizontal="left"/>
    </xf>
    <xf numFmtId="1" fontId="7" fillId="3" borderId="0" xfId="0" applyNumberFormat="1" applyFont="1" applyFill="1" applyBorder="1" applyAlignment="1">
      <alignment horizontal="left"/>
    </xf>
    <xf numFmtId="1" fontId="13" fillId="3" borderId="0" xfId="0" applyNumberFormat="1" applyFont="1" applyFill="1" applyBorder="1" applyAlignment="1">
      <alignment horizontal="left"/>
    </xf>
    <xf numFmtId="1" fontId="6" fillId="3" borderId="0" xfId="0" applyNumberFormat="1" applyFont="1" applyFill="1" applyBorder="1" applyAlignment="1">
      <alignment horizontal="left"/>
    </xf>
    <xf numFmtId="167" fontId="10" fillId="3" borderId="0" xfId="0" applyFont="1" applyFill="1" applyBorder="1" applyAlignment="1">
      <alignment horizontal="left"/>
    </xf>
    <xf numFmtId="0" fontId="7" fillId="0" borderId="16" xfId="0" applyNumberFormat="1" applyFont="1" applyBorder="1" applyAlignment="1">
      <alignment horizontal="left"/>
    </xf>
    <xf numFmtId="9" fontId="25" fillId="0" borderId="17" xfId="0" applyNumberFormat="1" applyFont="1" applyFill="1" applyBorder="1" applyAlignment="1">
      <alignment horizontal="left"/>
    </xf>
    <xf numFmtId="9" fontId="25" fillId="0" borderId="23" xfId="0" applyNumberFormat="1" applyFont="1" applyFill="1" applyBorder="1" applyAlignment="1">
      <alignment horizontal="left"/>
    </xf>
    <xf numFmtId="9" fontId="6" fillId="4" borderId="9" xfId="0" applyNumberFormat="1" applyFont="1" applyFill="1" applyBorder="1" applyAlignment="1">
      <alignment horizontal="center"/>
    </xf>
    <xf numFmtId="165" fontId="25" fillId="0" borderId="26" xfId="0" applyNumberFormat="1" applyFont="1" applyFill="1" applyBorder="1" applyAlignment="1">
      <alignment horizontal="left"/>
    </xf>
    <xf numFmtId="165" fontId="7" fillId="14" borderId="26" xfId="0" applyNumberFormat="1" applyFont="1" applyFill="1" applyBorder="1" applyAlignment="1">
      <alignment horizontal="center"/>
    </xf>
    <xf numFmtId="165" fontId="7" fillId="0" borderId="26" xfId="0" applyNumberFormat="1" applyFont="1" applyFill="1" applyBorder="1" applyAlignment="1">
      <alignment horizontal="center"/>
    </xf>
    <xf numFmtId="9" fontId="13" fillId="10" borderId="26" xfId="0" applyNumberFormat="1" applyFont="1" applyFill="1" applyBorder="1" applyAlignment="1">
      <alignment horizontal="center"/>
    </xf>
    <xf numFmtId="2" fontId="25" fillId="0" borderId="26" xfId="0" applyNumberFormat="1" applyFont="1" applyFill="1" applyBorder="1" applyAlignment="1">
      <alignment horizontal="left"/>
    </xf>
    <xf numFmtId="167" fontId="25" fillId="0" borderId="26" xfId="0" applyNumberFormat="1" applyFont="1" applyFill="1" applyBorder="1" applyAlignment="1">
      <alignment horizontal="left"/>
    </xf>
    <xf numFmtId="9" fontId="7" fillId="0" borderId="26" xfId="0" applyNumberFormat="1" applyFont="1" applyFill="1" applyBorder="1" applyAlignment="1">
      <alignment horizontal="center"/>
    </xf>
    <xf numFmtId="0" fontId="15" fillId="0" borderId="0" xfId="0" applyNumberFormat="1" applyFont="1" applyBorder="1" applyAlignment="1">
      <alignment horizontal="left"/>
    </xf>
    <xf numFmtId="2" fontId="7" fillId="0" borderId="16" xfId="0" applyNumberFormat="1" applyFont="1" applyBorder="1" applyAlignment="1">
      <alignment horizontal="left"/>
    </xf>
    <xf numFmtId="0" fontId="7" fillId="0" borderId="16" xfId="0" applyNumberFormat="1" applyFont="1" applyFill="1" applyBorder="1" applyAlignment="1">
      <alignment horizontal="left"/>
    </xf>
    <xf numFmtId="2" fontId="17" fillId="15" borderId="14" xfId="0" applyNumberFormat="1" applyFont="1" applyFill="1" applyBorder="1" applyAlignment="1">
      <alignment horizontal="left"/>
    </xf>
    <xf numFmtId="0" fontId="7" fillId="12" borderId="0" xfId="0" applyNumberFormat="1" applyFont="1" applyFill="1" applyBorder="1" applyAlignment="1">
      <alignment horizontal="left"/>
    </xf>
    <xf numFmtId="0" fontId="6" fillId="12" borderId="0" xfId="0" applyNumberFormat="1" applyFont="1" applyFill="1" applyBorder="1" applyAlignment="1">
      <alignment horizontal="left"/>
    </xf>
    <xf numFmtId="167" fontId="17" fillId="0" borderId="0" xfId="0" applyFont="1" applyFill="1" applyBorder="1" applyAlignment="1">
      <alignment horizontal="left"/>
    </xf>
    <xf numFmtId="2" fontId="17" fillId="0" borderId="0" xfId="0" applyNumberFormat="1" applyFont="1" applyFill="1" applyBorder="1" applyAlignment="1">
      <alignment horizontal="left"/>
    </xf>
    <xf numFmtId="2" fontId="25" fillId="0" borderId="12" xfId="0" applyNumberFormat="1" applyFont="1" applyFill="1" applyBorder="1" applyAlignment="1">
      <alignment horizontal="left"/>
    </xf>
    <xf numFmtId="0" fontId="0" fillId="0" borderId="0" xfId="0" applyNumberFormat="1" applyFill="1" applyBorder="1" applyAlignment="1">
      <alignment horizontal="left"/>
    </xf>
    <xf numFmtId="0" fontId="6" fillId="6" borderId="0" xfId="0" applyNumberFormat="1" applyFont="1" applyFill="1" applyBorder="1" applyAlignment="1">
      <alignment horizontal="left"/>
    </xf>
    <xf numFmtId="0" fontId="6" fillId="0" borderId="0" xfId="0" applyNumberFormat="1" applyFont="1" applyFill="1" applyBorder="1" applyAlignment="1">
      <alignment horizontal="center"/>
    </xf>
    <xf numFmtId="165" fontId="7" fillId="0" borderId="0" xfId="0" applyNumberFormat="1" applyFont="1" applyBorder="1" applyAlignment="1">
      <alignment horizontal="left"/>
    </xf>
    <xf numFmtId="167" fontId="25" fillId="0" borderId="0" xfId="0" applyFont="1" applyBorder="1" applyAlignment="1">
      <alignment horizontal="right"/>
    </xf>
    <xf numFmtId="2" fontId="41" fillId="0" borderId="16" xfId="0" applyNumberFormat="1" applyFont="1" applyFill="1" applyBorder="1" applyAlignment="1">
      <alignment horizontal="left"/>
    </xf>
    <xf numFmtId="14" fontId="21" fillId="16" borderId="0" xfId="0" applyNumberFormat="1" applyFont="1" applyFill="1" applyAlignment="1">
      <alignment horizontal="left"/>
    </xf>
    <xf numFmtId="167" fontId="6" fillId="17" borderId="0" xfId="0" applyFont="1" applyFill="1"/>
    <xf numFmtId="167" fontId="0" fillId="17" borderId="0" xfId="0" applyFill="1"/>
    <xf numFmtId="167" fontId="7" fillId="17" borderId="0" xfId="0" applyFont="1" applyFill="1"/>
    <xf numFmtId="167" fontId="24" fillId="17" borderId="0" xfId="0" applyFont="1" applyFill="1"/>
    <xf numFmtId="17" fontId="0" fillId="17" borderId="0" xfId="0" applyNumberFormat="1" applyFill="1"/>
    <xf numFmtId="167" fontId="10" fillId="0" borderId="0" xfId="3" applyFont="1" applyFill="1" applyAlignment="1" applyProtection="1"/>
    <xf numFmtId="167" fontId="7" fillId="0" borderId="12" xfId="0" applyFont="1" applyFill="1" applyBorder="1"/>
    <xf numFmtId="167" fontId="0" fillId="0" borderId="12" xfId="0" applyFill="1" applyBorder="1"/>
    <xf numFmtId="167" fontId="6" fillId="0" borderId="12" xfId="0" applyFont="1" applyFill="1" applyBorder="1" applyAlignment="1">
      <alignment horizontal="right"/>
    </xf>
    <xf numFmtId="167" fontId="0" fillId="0" borderId="0" xfId="0" applyFill="1" applyBorder="1"/>
    <xf numFmtId="9" fontId="0" fillId="0" borderId="0" xfId="1" applyFont="1" applyFill="1" applyAlignment="1">
      <alignment horizontal="left" indent="1"/>
    </xf>
    <xf numFmtId="165" fontId="25" fillId="0" borderId="0" xfId="0" applyNumberFormat="1" applyFont="1" applyFill="1" applyAlignment="1">
      <alignment horizontal="left" indent="1"/>
    </xf>
    <xf numFmtId="9" fontId="25" fillId="0" borderId="0" xfId="1" applyFont="1" applyFill="1" applyAlignment="1">
      <alignment horizontal="left" indent="1"/>
    </xf>
    <xf numFmtId="165" fontId="25" fillId="0" borderId="12" xfId="0" applyNumberFormat="1" applyFont="1" applyFill="1" applyBorder="1" applyAlignment="1">
      <alignment horizontal="left" indent="1"/>
    </xf>
    <xf numFmtId="9" fontId="25" fillId="0" borderId="12" xfId="1" applyFont="1" applyFill="1" applyBorder="1" applyAlignment="1">
      <alignment horizontal="left" indent="1"/>
    </xf>
    <xf numFmtId="164" fontId="6" fillId="0" borderId="0" xfId="8" applyFont="1" applyFill="1" applyAlignment="1">
      <alignment horizontal="left"/>
    </xf>
    <xf numFmtId="167" fontId="7" fillId="0" borderId="12" xfId="0" applyFont="1" applyFill="1" applyBorder="1" applyAlignment="1">
      <alignment horizontal="right"/>
    </xf>
    <xf numFmtId="167" fontId="6" fillId="0" borderId="12" xfId="0" applyFont="1" applyFill="1" applyBorder="1" applyAlignment="1">
      <alignment horizontal="left"/>
    </xf>
    <xf numFmtId="167" fontId="6" fillId="0" borderId="12" xfId="0" applyFont="1" applyFill="1" applyBorder="1"/>
    <xf numFmtId="167" fontId="7" fillId="0" borderId="0" xfId="0" quotePrefix="1" applyFont="1" applyFill="1" applyAlignment="1">
      <alignment horizontal="left" indent="1"/>
    </xf>
    <xf numFmtId="167" fontId="24" fillId="0" borderId="0" xfId="0" applyFont="1" applyFill="1"/>
    <xf numFmtId="167" fontId="7" fillId="0" borderId="3" xfId="4" applyFont="1" applyFill="1" applyBorder="1">
      <alignment vertical="top"/>
    </xf>
    <xf numFmtId="167" fontId="0" fillId="0" borderId="3" xfId="0" applyFill="1" applyBorder="1"/>
    <xf numFmtId="167" fontId="6" fillId="0" borderId="3" xfId="4" applyFont="1" applyFill="1" applyBorder="1">
      <alignment vertical="top"/>
    </xf>
    <xf numFmtId="167" fontId="7" fillId="0" borderId="0" xfId="4" applyFont="1" applyFill="1">
      <alignment vertical="top"/>
    </xf>
    <xf numFmtId="167" fontId="51" fillId="0" borderId="0" xfId="4" applyFont="1" applyFill="1">
      <alignment vertical="top"/>
    </xf>
    <xf numFmtId="0" fontId="41" fillId="0" borderId="0" xfId="0" applyNumberFormat="1" applyFont="1" applyFill="1" applyBorder="1" applyAlignment="1">
      <alignment horizontal="left"/>
    </xf>
    <xf numFmtId="0" fontId="7" fillId="0" borderId="0" xfId="0" applyNumberFormat="1" applyFont="1" applyFill="1" applyBorder="1" applyAlignment="1">
      <alignment horizontal="left" indent="1"/>
    </xf>
    <xf numFmtId="0" fontId="7" fillId="0" borderId="1" xfId="0" applyNumberFormat="1" applyFont="1" applyBorder="1" applyAlignment="1">
      <alignment horizontal="left"/>
    </xf>
    <xf numFmtId="0" fontId="7" fillId="0" borderId="10" xfId="0" applyNumberFormat="1" applyFont="1" applyBorder="1" applyAlignment="1">
      <alignment horizontal="left"/>
    </xf>
    <xf numFmtId="0" fontId="7" fillId="0" borderId="0" xfId="0" applyNumberFormat="1" applyFont="1" applyFill="1" applyBorder="1" applyAlignment="1">
      <alignment horizontal="right"/>
    </xf>
    <xf numFmtId="167" fontId="7" fillId="0" borderId="29" xfId="0" applyFont="1" applyFill="1" applyBorder="1" applyAlignment="1">
      <alignment horizontal="left"/>
    </xf>
    <xf numFmtId="165" fontId="6" fillId="0" borderId="12" xfId="0" applyNumberFormat="1" applyFont="1" applyFill="1" applyBorder="1" applyAlignment="1">
      <alignment horizontal="left"/>
    </xf>
    <xf numFmtId="169" fontId="6" fillId="0" borderId="12" xfId="0" applyNumberFormat="1" applyFont="1" applyFill="1" applyBorder="1" applyAlignment="1">
      <alignment horizontal="left"/>
    </xf>
    <xf numFmtId="165" fontId="0" fillId="0" borderId="0" xfId="0" applyNumberFormat="1" applyFill="1" applyAlignment="1">
      <alignment horizontal="left"/>
    </xf>
    <xf numFmtId="167" fontId="36" fillId="0" borderId="0" xfId="0" applyFont="1" applyBorder="1" applyAlignment="1">
      <alignment horizontal="left"/>
    </xf>
    <xf numFmtId="0" fontId="25" fillId="0" borderId="0" xfId="0" applyNumberFormat="1" applyFont="1" applyBorder="1" applyAlignment="1">
      <alignment horizontal="left"/>
    </xf>
    <xf numFmtId="0" fontId="6" fillId="0" borderId="0" xfId="0" applyNumberFormat="1" applyFont="1" applyBorder="1" applyAlignment="1">
      <alignment horizontal="left"/>
    </xf>
    <xf numFmtId="0" fontId="0" fillId="3" borderId="0" xfId="0" applyNumberFormat="1" applyFill="1" applyBorder="1" applyAlignment="1">
      <alignment horizontal="left"/>
    </xf>
    <xf numFmtId="0" fontId="23" fillId="0" borderId="0" xfId="0" applyNumberFormat="1" applyFont="1" applyFill="1" applyBorder="1" applyAlignment="1">
      <alignment horizontal="left"/>
    </xf>
    <xf numFmtId="0" fontId="23" fillId="0" borderId="0" xfId="0" applyNumberFormat="1" applyFont="1" applyBorder="1" applyAlignment="1">
      <alignment horizontal="left"/>
    </xf>
    <xf numFmtId="0" fontId="40" fillId="0" borderId="0" xfId="0" applyNumberFormat="1" applyFont="1" applyFill="1" applyBorder="1" applyAlignment="1">
      <alignment horizontal="left"/>
    </xf>
    <xf numFmtId="2" fontId="7" fillId="4" borderId="16" xfId="0" applyNumberFormat="1" applyFont="1" applyFill="1" applyBorder="1" applyAlignment="1">
      <alignment horizontal="left" vertical="top"/>
    </xf>
    <xf numFmtId="167" fontId="17" fillId="5" borderId="4" xfId="0" applyFont="1" applyFill="1" applyBorder="1" applyAlignment="1">
      <alignment horizontal="left"/>
    </xf>
    <xf numFmtId="1" fontId="13" fillId="0" borderId="0" xfId="0" applyNumberFormat="1" applyFont="1" applyFill="1" applyBorder="1" applyAlignment="1">
      <alignment horizontal="left" vertical="top"/>
    </xf>
    <xf numFmtId="14" fontId="7" fillId="0" borderId="8" xfId="0" applyNumberFormat="1" applyFont="1" applyFill="1" applyBorder="1" applyAlignment="1">
      <alignment horizontal="left"/>
    </xf>
    <xf numFmtId="167" fontId="13" fillId="0" borderId="7" xfId="0" applyFont="1" applyFill="1" applyBorder="1" applyAlignment="1">
      <alignment horizontal="left"/>
    </xf>
    <xf numFmtId="14" fontId="7" fillId="0" borderId="7" xfId="0" applyNumberFormat="1" applyFont="1" applyFill="1" applyBorder="1" applyAlignment="1">
      <alignment horizontal="left"/>
    </xf>
    <xf numFmtId="167" fontId="31" fillId="0" borderId="7" xfId="0" applyFont="1" applyFill="1" applyBorder="1" applyAlignment="1">
      <alignment horizontal="left"/>
    </xf>
    <xf numFmtId="14" fontId="31" fillId="0" borderId="7" xfId="0" applyNumberFormat="1" applyFont="1" applyFill="1" applyBorder="1" applyAlignment="1">
      <alignment horizontal="left"/>
    </xf>
    <xf numFmtId="14" fontId="31" fillId="0" borderId="9" xfId="0" applyNumberFormat="1" applyFont="1" applyFill="1" applyBorder="1" applyAlignment="1">
      <alignment horizontal="left"/>
    </xf>
    <xf numFmtId="170" fontId="6" fillId="0" borderId="12" xfId="8" applyNumberFormat="1" applyFont="1" applyFill="1" applyBorder="1" applyAlignment="1">
      <alignment horizontal="left"/>
    </xf>
    <xf numFmtId="167" fontId="7" fillId="0" borderId="0" xfId="0" applyFont="1" applyBorder="1"/>
    <xf numFmtId="167" fontId="6" fillId="3" borderId="4" xfId="0" applyFont="1" applyFill="1" applyBorder="1"/>
    <xf numFmtId="167" fontId="6" fillId="18" borderId="1" xfId="0" applyFont="1" applyFill="1" applyBorder="1" applyAlignment="1">
      <alignment horizontal="left"/>
    </xf>
    <xf numFmtId="2" fontId="0" fillId="14" borderId="1" xfId="0" applyNumberFormat="1" applyFill="1" applyBorder="1" applyAlignment="1">
      <alignment horizontal="left"/>
    </xf>
    <xf numFmtId="167" fontId="7" fillId="0" borderId="0" xfId="0" applyFont="1" applyFill="1" applyBorder="1" applyAlignment="1">
      <alignment horizontal="right"/>
    </xf>
    <xf numFmtId="167" fontId="6" fillId="9" borderId="20" xfId="0" applyFont="1" applyFill="1" applyBorder="1"/>
    <xf numFmtId="2" fontId="7" fillId="0" borderId="0" xfId="0" applyNumberFormat="1" applyFont="1" applyFill="1" applyBorder="1" applyAlignment="1">
      <alignment horizontal="left" vertical="top"/>
    </xf>
    <xf numFmtId="2" fontId="13" fillId="0" borderId="0" xfId="0" applyNumberFormat="1" applyFont="1" applyFill="1" applyBorder="1" applyAlignment="1">
      <alignment horizontal="left" vertical="top"/>
    </xf>
    <xf numFmtId="2" fontId="31" fillId="0" borderId="0" xfId="0" applyNumberFormat="1" applyFont="1" applyFill="1" applyBorder="1" applyAlignment="1">
      <alignment horizontal="left" vertical="top"/>
    </xf>
    <xf numFmtId="2" fontId="31" fillId="0" borderId="17" xfId="0" applyNumberFormat="1" applyFont="1" applyFill="1" applyBorder="1" applyAlignment="1">
      <alignment horizontal="left" vertical="top"/>
    </xf>
    <xf numFmtId="167" fontId="6" fillId="3" borderId="1" xfId="0" applyFont="1" applyFill="1" applyBorder="1"/>
    <xf numFmtId="2" fontId="31" fillId="0" borderId="1" xfId="0" applyNumberFormat="1" applyFont="1" applyFill="1" applyBorder="1" applyAlignment="1">
      <alignment horizontal="left" vertical="top"/>
    </xf>
    <xf numFmtId="14" fontId="7" fillId="0" borderId="1" xfId="0" applyNumberFormat="1" applyFont="1" applyFill="1" applyBorder="1" applyAlignment="1">
      <alignment horizontal="left"/>
    </xf>
    <xf numFmtId="167" fontId="13" fillId="0" borderId="1" xfId="0" applyFont="1" applyFill="1" applyBorder="1" applyAlignment="1">
      <alignment horizontal="left"/>
    </xf>
    <xf numFmtId="167" fontId="31" fillId="0" borderId="1" xfId="0" applyFont="1" applyFill="1" applyBorder="1" applyAlignment="1">
      <alignment horizontal="left"/>
    </xf>
    <xf numFmtId="14" fontId="31" fillId="0" borderId="1" xfId="0" applyNumberFormat="1" applyFont="1" applyFill="1" applyBorder="1" applyAlignment="1">
      <alignment horizontal="left"/>
    </xf>
    <xf numFmtId="1" fontId="24" fillId="0" borderId="1" xfId="0" applyNumberFormat="1" applyFont="1" applyBorder="1" applyAlignment="1">
      <alignment horizontal="left" vertical="top"/>
    </xf>
    <xf numFmtId="1" fontId="24" fillId="0" borderId="0" xfId="0" applyNumberFormat="1" applyFont="1" applyBorder="1" applyAlignment="1">
      <alignment horizontal="left" vertical="top"/>
    </xf>
    <xf numFmtId="1" fontId="71" fillId="0" borderId="20" xfId="0" applyNumberFormat="1" applyFont="1" applyFill="1" applyBorder="1" applyAlignment="1">
      <alignment horizontal="left" vertical="top"/>
    </xf>
    <xf numFmtId="1" fontId="70" fillId="0" borderId="16" xfId="0" applyNumberFormat="1" applyFont="1" applyFill="1" applyBorder="1" applyAlignment="1">
      <alignment horizontal="left" vertical="top"/>
    </xf>
    <xf numFmtId="1" fontId="71" fillId="0" borderId="16" xfId="0" applyNumberFormat="1" applyFont="1" applyFill="1" applyBorder="1" applyAlignment="1">
      <alignment horizontal="left" vertical="top"/>
    </xf>
    <xf numFmtId="1" fontId="7" fillId="0" borderId="16" xfId="0" applyNumberFormat="1" applyFont="1" applyFill="1" applyBorder="1" applyAlignment="1">
      <alignment horizontal="left" vertical="top"/>
    </xf>
    <xf numFmtId="167" fontId="7" fillId="3" borderId="0" xfId="0" applyFont="1" applyFill="1"/>
    <xf numFmtId="2" fontId="71" fillId="0" borderId="20" xfId="0" applyNumberFormat="1" applyFont="1" applyFill="1" applyBorder="1" applyAlignment="1">
      <alignment horizontal="left" vertical="top"/>
    </xf>
    <xf numFmtId="2" fontId="70" fillId="0" borderId="16" xfId="0" applyNumberFormat="1" applyFont="1" applyFill="1" applyBorder="1" applyAlignment="1">
      <alignment horizontal="left" vertical="top"/>
    </xf>
    <xf numFmtId="2" fontId="71" fillId="0" borderId="16" xfId="0" applyNumberFormat="1" applyFont="1" applyFill="1" applyBorder="1" applyAlignment="1">
      <alignment horizontal="left" vertical="top"/>
    </xf>
    <xf numFmtId="1" fontId="24" fillId="0" borderId="1" xfId="0" applyNumberFormat="1" applyFont="1" applyFill="1" applyBorder="1" applyAlignment="1">
      <alignment horizontal="left" vertical="top"/>
    </xf>
    <xf numFmtId="1" fontId="24" fillId="0" borderId="0" xfId="0" applyNumberFormat="1" applyFont="1" applyFill="1" applyBorder="1" applyAlignment="1">
      <alignment horizontal="left" vertical="top"/>
    </xf>
    <xf numFmtId="2" fontId="71" fillId="0" borderId="5" xfId="0" applyNumberFormat="1" applyFont="1" applyFill="1" applyBorder="1" applyAlignment="1">
      <alignment horizontal="left" vertical="top"/>
    </xf>
    <xf numFmtId="2" fontId="70" fillId="0" borderId="3" xfId="0" applyNumberFormat="1" applyFont="1" applyFill="1" applyBorder="1" applyAlignment="1">
      <alignment horizontal="left" vertical="top"/>
    </xf>
    <xf numFmtId="2" fontId="71" fillId="0" borderId="3" xfId="0" applyNumberFormat="1" applyFont="1" applyFill="1" applyBorder="1" applyAlignment="1">
      <alignment horizontal="left" vertical="top"/>
    </xf>
    <xf numFmtId="2" fontId="7" fillId="0" borderId="3" xfId="0" applyNumberFormat="1" applyFont="1" applyFill="1" applyBorder="1" applyAlignment="1">
      <alignment horizontal="left" vertical="top"/>
    </xf>
    <xf numFmtId="2" fontId="70" fillId="0" borderId="1" xfId="0" applyNumberFormat="1" applyFont="1" applyFill="1" applyBorder="1" applyAlignment="1">
      <alignment horizontal="left" vertical="top"/>
    </xf>
    <xf numFmtId="2" fontId="70" fillId="0" borderId="0" xfId="0" applyNumberFormat="1" applyFont="1" applyFill="1" applyBorder="1" applyAlignment="1">
      <alignment horizontal="left" vertical="top"/>
    </xf>
    <xf numFmtId="2" fontId="71" fillId="0" borderId="1" xfId="0" applyNumberFormat="1" applyFont="1" applyFill="1" applyBorder="1" applyAlignment="1">
      <alignment horizontal="left" vertical="top"/>
    </xf>
    <xf numFmtId="2" fontId="71" fillId="0" borderId="0" xfId="0" applyNumberFormat="1" applyFont="1" applyFill="1" applyBorder="1" applyAlignment="1">
      <alignment horizontal="left" vertical="top"/>
    </xf>
    <xf numFmtId="2" fontId="31" fillId="0" borderId="23" xfId="0" applyNumberFormat="1" applyFont="1" applyFill="1" applyBorder="1" applyAlignment="1">
      <alignment horizontal="left" vertical="top"/>
    </xf>
    <xf numFmtId="2" fontId="70" fillId="0" borderId="17" xfId="0" applyNumberFormat="1" applyFont="1" applyFill="1" applyBorder="1" applyAlignment="1">
      <alignment horizontal="left" vertical="top"/>
    </xf>
    <xf numFmtId="2" fontId="7" fillId="8" borderId="3" xfId="0" applyNumberFormat="1" applyFont="1" applyFill="1" applyBorder="1" applyAlignment="1">
      <alignment horizontal="left" vertical="top"/>
    </xf>
    <xf numFmtId="2" fontId="13" fillId="8" borderId="0" xfId="0" applyNumberFormat="1" applyFont="1" applyFill="1" applyBorder="1" applyAlignment="1">
      <alignment horizontal="left" vertical="top"/>
    </xf>
    <xf numFmtId="2" fontId="7" fillId="8" borderId="0" xfId="0" applyNumberFormat="1" applyFont="1" applyFill="1" applyBorder="1" applyAlignment="1">
      <alignment horizontal="left" vertical="top"/>
    </xf>
    <xf numFmtId="2" fontId="31" fillId="8" borderId="0" xfId="0" applyNumberFormat="1" applyFont="1" applyFill="1" applyBorder="1" applyAlignment="1">
      <alignment horizontal="left" vertical="top"/>
    </xf>
    <xf numFmtId="2" fontId="31" fillId="8" borderId="17" xfId="0" applyNumberFormat="1" applyFont="1" applyFill="1" applyBorder="1" applyAlignment="1">
      <alignment horizontal="left" vertical="top"/>
    </xf>
    <xf numFmtId="0" fontId="7" fillId="0" borderId="33" xfId="0" applyNumberFormat="1" applyFont="1" applyFill="1" applyBorder="1" applyAlignment="1">
      <alignment horizontal="left" vertical="top"/>
    </xf>
    <xf numFmtId="1" fontId="71" fillId="0" borderId="34" xfId="0" applyNumberFormat="1" applyFont="1" applyFill="1" applyBorder="1" applyAlignment="1">
      <alignment horizontal="left" vertical="top"/>
    </xf>
    <xf numFmtId="0" fontId="7" fillId="0" borderId="35" xfId="0" applyNumberFormat="1" applyFont="1" applyFill="1" applyBorder="1" applyAlignment="1">
      <alignment horizontal="left" vertical="top"/>
    </xf>
    <xf numFmtId="2" fontId="71" fillId="0" borderId="34" xfId="0" applyNumberFormat="1" applyFont="1" applyFill="1" applyBorder="1" applyAlignment="1">
      <alignment horizontal="left" vertical="top"/>
    </xf>
    <xf numFmtId="0" fontId="7" fillId="0" borderId="37" xfId="0" applyNumberFormat="1" applyFont="1" applyFill="1" applyBorder="1" applyAlignment="1">
      <alignment horizontal="left" vertical="top"/>
    </xf>
    <xf numFmtId="1" fontId="24" fillId="0" borderId="36" xfId="0" applyNumberFormat="1" applyFont="1" applyFill="1" applyBorder="1" applyAlignment="1">
      <alignment horizontal="left" vertical="top"/>
    </xf>
    <xf numFmtId="1" fontId="24" fillId="0" borderId="37" xfId="0" applyNumberFormat="1" applyFont="1" applyBorder="1" applyAlignment="1">
      <alignment vertical="top"/>
    </xf>
    <xf numFmtId="2" fontId="71" fillId="0" borderId="38" xfId="0" applyNumberFormat="1" applyFont="1" applyFill="1" applyBorder="1" applyAlignment="1">
      <alignment horizontal="left" vertical="top"/>
    </xf>
    <xf numFmtId="2" fontId="70" fillId="0" borderId="36" xfId="0" applyNumberFormat="1" applyFont="1" applyFill="1" applyBorder="1" applyAlignment="1">
      <alignment horizontal="left" vertical="top"/>
    </xf>
    <xf numFmtId="2" fontId="71" fillId="0" borderId="36" xfId="0" applyNumberFormat="1" applyFont="1" applyFill="1" applyBorder="1" applyAlignment="1">
      <alignment horizontal="left" vertical="top"/>
    </xf>
    <xf numFmtId="2" fontId="71" fillId="0" borderId="39" xfId="0" applyNumberFormat="1" applyFont="1" applyFill="1" applyBorder="1" applyAlignment="1">
      <alignment horizontal="left" vertical="top"/>
    </xf>
    <xf numFmtId="1" fontId="24" fillId="0" borderId="36" xfId="0" applyNumberFormat="1" applyFont="1" applyBorder="1" applyAlignment="1">
      <alignment horizontal="left" vertical="top"/>
    </xf>
    <xf numFmtId="2" fontId="25" fillId="0" borderId="42" xfId="0" applyNumberFormat="1" applyFont="1" applyFill="1" applyBorder="1" applyAlignment="1">
      <alignment horizontal="left" vertical="top"/>
    </xf>
    <xf numFmtId="2" fontId="36" fillId="0" borderId="43" xfId="0" applyNumberFormat="1" applyFont="1" applyFill="1" applyBorder="1" applyAlignment="1">
      <alignment horizontal="left" vertical="top"/>
    </xf>
    <xf numFmtId="2" fontId="25" fillId="0" borderId="43" xfId="0" applyNumberFormat="1" applyFont="1" applyFill="1" applyBorder="1" applyAlignment="1">
      <alignment horizontal="left" vertical="top"/>
    </xf>
    <xf numFmtId="2" fontId="7" fillId="0" borderId="43" xfId="0" applyNumberFormat="1" applyFont="1" applyFill="1" applyBorder="1" applyAlignment="1">
      <alignment horizontal="left" vertical="top"/>
    </xf>
    <xf numFmtId="2" fontId="25" fillId="0" borderId="44" xfId="0" applyNumberFormat="1" applyFont="1" applyFill="1" applyBorder="1" applyAlignment="1">
      <alignment horizontal="left" vertical="top"/>
    </xf>
    <xf numFmtId="167" fontId="7" fillId="0" borderId="45" xfId="0" applyFont="1" applyBorder="1"/>
    <xf numFmtId="167" fontId="7" fillId="0" borderId="46" xfId="0" applyFont="1" applyBorder="1"/>
    <xf numFmtId="2" fontId="13" fillId="0" borderId="3" xfId="0" applyNumberFormat="1" applyFont="1" applyFill="1" applyBorder="1" applyAlignment="1">
      <alignment horizontal="left" vertical="top"/>
    </xf>
    <xf numFmtId="2" fontId="13" fillId="0" borderId="17" xfId="0" applyNumberFormat="1" applyFont="1" applyFill="1" applyBorder="1" applyAlignment="1">
      <alignment horizontal="left" vertical="top"/>
    </xf>
    <xf numFmtId="1" fontId="7" fillId="0" borderId="47" xfId="0" applyNumberFormat="1" applyFont="1" applyFill="1" applyBorder="1" applyAlignment="1">
      <alignment horizontal="left"/>
    </xf>
    <xf numFmtId="1" fontId="13" fillId="0" borderId="31" xfId="0" applyNumberFormat="1" applyFont="1" applyFill="1" applyBorder="1" applyAlignment="1">
      <alignment horizontal="left"/>
    </xf>
    <xf numFmtId="1" fontId="7" fillId="0" borderId="31" xfId="0" applyNumberFormat="1" applyFont="1" applyFill="1" applyBorder="1" applyAlignment="1">
      <alignment horizontal="left"/>
    </xf>
    <xf numFmtId="1" fontId="7" fillId="0" borderId="32" xfId="0" applyNumberFormat="1" applyFont="1" applyFill="1" applyBorder="1" applyAlignment="1">
      <alignment horizontal="left"/>
    </xf>
    <xf numFmtId="2" fontId="7" fillId="0" borderId="35" xfId="0" applyNumberFormat="1" applyFont="1" applyFill="1" applyBorder="1" applyAlignment="1">
      <alignment horizontal="left" vertical="top"/>
    </xf>
    <xf numFmtId="2" fontId="7" fillId="0" borderId="38" xfId="0" applyNumberFormat="1" applyFont="1" applyFill="1" applyBorder="1" applyAlignment="1">
      <alignment horizontal="left" vertical="top"/>
    </xf>
    <xf numFmtId="2" fontId="13" fillId="0" borderId="37" xfId="0" applyNumberFormat="1" applyFont="1" applyFill="1" applyBorder="1" applyAlignment="1">
      <alignment horizontal="left" vertical="top"/>
    </xf>
    <xf numFmtId="2" fontId="13" fillId="0" borderId="36" xfId="0" applyNumberFormat="1" applyFont="1" applyFill="1" applyBorder="1" applyAlignment="1">
      <alignment horizontal="left" vertical="top"/>
    </xf>
    <xf numFmtId="2" fontId="7" fillId="0" borderId="37" xfId="0" applyNumberFormat="1" applyFont="1" applyFill="1" applyBorder="1" applyAlignment="1">
      <alignment horizontal="left" vertical="top"/>
    </xf>
    <xf numFmtId="2" fontId="7" fillId="0" borderId="36" xfId="0" applyNumberFormat="1" applyFont="1" applyFill="1" applyBorder="1" applyAlignment="1">
      <alignment horizontal="left" vertical="top"/>
    </xf>
    <xf numFmtId="2" fontId="31" fillId="0" borderId="37" xfId="0" applyNumberFormat="1" applyFont="1" applyFill="1" applyBorder="1" applyAlignment="1">
      <alignment horizontal="left" vertical="top"/>
    </xf>
    <xf numFmtId="2" fontId="31" fillId="0" borderId="36" xfId="0" applyNumberFormat="1" applyFont="1" applyFill="1" applyBorder="1" applyAlignment="1">
      <alignment horizontal="left" vertical="top"/>
    </xf>
    <xf numFmtId="2" fontId="31" fillId="0" borderId="48" xfId="0" applyNumberFormat="1" applyFont="1" applyFill="1" applyBorder="1" applyAlignment="1">
      <alignment horizontal="left" vertical="top"/>
    </xf>
    <xf numFmtId="2" fontId="31" fillId="0" borderId="39" xfId="0" applyNumberFormat="1" applyFont="1" applyFill="1" applyBorder="1" applyAlignment="1">
      <alignment horizontal="left" vertical="top"/>
    </xf>
    <xf numFmtId="1" fontId="7" fillId="0" borderId="37" xfId="0" applyNumberFormat="1" applyFont="1" applyFill="1" applyBorder="1" applyAlignment="1">
      <alignment horizontal="left"/>
    </xf>
    <xf numFmtId="1" fontId="7" fillId="0" borderId="36" xfId="0" applyNumberFormat="1" applyFont="1" applyFill="1" applyBorder="1" applyAlignment="1">
      <alignment horizontal="left"/>
    </xf>
    <xf numFmtId="2" fontId="31" fillId="0" borderId="49" xfId="0" applyNumberFormat="1" applyFont="1" applyFill="1" applyBorder="1" applyAlignment="1">
      <alignment horizontal="left" vertical="top"/>
    </xf>
    <xf numFmtId="2" fontId="13" fillId="0" borderId="43" xfId="0" applyNumberFormat="1" applyFont="1" applyFill="1" applyBorder="1" applyAlignment="1">
      <alignment horizontal="left" vertical="top"/>
    </xf>
    <xf numFmtId="2" fontId="31" fillId="0" borderId="43" xfId="0" applyNumberFormat="1" applyFont="1" applyFill="1" applyBorder="1" applyAlignment="1">
      <alignment horizontal="left" vertical="top"/>
    </xf>
    <xf numFmtId="2" fontId="31" fillId="0" borderId="44" xfId="0" applyNumberFormat="1" applyFont="1" applyFill="1" applyBorder="1" applyAlignment="1">
      <alignment horizontal="left" vertical="top"/>
    </xf>
    <xf numFmtId="2" fontId="6" fillId="0" borderId="0" xfId="0" applyNumberFormat="1" applyFont="1" applyFill="1" applyAlignment="1">
      <alignment horizontal="left"/>
    </xf>
    <xf numFmtId="9" fontId="6" fillId="0" borderId="12" xfId="1" applyFont="1" applyFill="1" applyBorder="1" applyAlignment="1">
      <alignment horizontal="left" indent="1"/>
    </xf>
    <xf numFmtId="167" fontId="29" fillId="0" borderId="0" xfId="0" applyFont="1" applyFill="1" applyAlignment="1">
      <alignment horizontal="left" indent="1"/>
    </xf>
    <xf numFmtId="167" fontId="7" fillId="0" borderId="29" xfId="0" applyFont="1" applyFill="1" applyBorder="1"/>
    <xf numFmtId="167" fontId="0" fillId="0" borderId="29" xfId="0" applyFill="1" applyBorder="1"/>
    <xf numFmtId="2" fontId="0" fillId="0" borderId="29" xfId="0" applyNumberFormat="1" applyFill="1" applyBorder="1" applyAlignment="1">
      <alignment horizontal="left"/>
    </xf>
    <xf numFmtId="9" fontId="6" fillId="0" borderId="29" xfId="1" applyFont="1" applyFill="1" applyBorder="1" applyAlignment="1">
      <alignment horizontal="left"/>
    </xf>
    <xf numFmtId="9" fontId="25" fillId="0" borderId="29" xfId="1" applyFont="1" applyFill="1" applyBorder="1" applyAlignment="1">
      <alignment horizontal="left"/>
    </xf>
    <xf numFmtId="167" fontId="6" fillId="0" borderId="29" xfId="0" applyFont="1" applyFill="1" applyBorder="1"/>
    <xf numFmtId="167" fontId="72" fillId="0" borderId="0" xfId="0" applyFont="1" applyBorder="1" applyAlignment="1">
      <alignment horizontal="left"/>
    </xf>
    <xf numFmtId="0" fontId="7" fillId="0" borderId="0" xfId="0" applyNumberFormat="1" applyFont="1" applyBorder="1" applyAlignment="1">
      <alignment horizontal="right"/>
    </xf>
    <xf numFmtId="167" fontId="7" fillId="11" borderId="0" xfId="0" applyFont="1" applyFill="1" applyBorder="1" applyAlignment="1">
      <alignment horizontal="left"/>
    </xf>
    <xf numFmtId="165" fontId="41" fillId="0" borderId="16" xfId="0" applyNumberFormat="1" applyFont="1" applyFill="1" applyBorder="1" applyAlignment="1">
      <alignment horizontal="left"/>
    </xf>
    <xf numFmtId="165" fontId="6" fillId="0" borderId="16" xfId="0" applyNumberFormat="1" applyFont="1" applyFill="1" applyBorder="1" applyAlignment="1">
      <alignment horizontal="left"/>
    </xf>
    <xf numFmtId="165" fontId="25" fillId="0" borderId="16" xfId="0" applyNumberFormat="1" applyFont="1" applyFill="1" applyBorder="1" applyAlignment="1">
      <alignment horizontal="left"/>
    </xf>
    <xf numFmtId="165" fontId="25" fillId="0" borderId="29" xfId="0" applyNumberFormat="1" applyFont="1" applyFill="1" applyBorder="1" applyAlignment="1">
      <alignment horizontal="left"/>
    </xf>
    <xf numFmtId="165" fontId="41" fillId="0" borderId="29" xfId="0" applyNumberFormat="1" applyFont="1" applyFill="1" applyBorder="1" applyAlignment="1">
      <alignment horizontal="left"/>
    </xf>
    <xf numFmtId="0" fontId="24" fillId="0" borderId="0" xfId="0" applyNumberFormat="1" applyFont="1" applyFill="1" applyBorder="1" applyAlignment="1">
      <alignment horizontal="left"/>
    </xf>
    <xf numFmtId="0" fontId="7" fillId="11" borderId="0" xfId="0" applyNumberFormat="1" applyFont="1" applyFill="1" applyBorder="1" applyAlignment="1">
      <alignment horizontal="left"/>
    </xf>
    <xf numFmtId="0" fontId="25" fillId="0" borderId="29" xfId="0" applyNumberFormat="1" applyFont="1" applyFill="1" applyBorder="1" applyAlignment="1">
      <alignment horizontal="left"/>
    </xf>
    <xf numFmtId="0" fontId="7" fillId="0" borderId="29" xfId="0" applyNumberFormat="1" applyFont="1" applyFill="1" applyBorder="1" applyAlignment="1">
      <alignment horizontal="left"/>
    </xf>
    <xf numFmtId="0" fontId="7" fillId="0" borderId="29" xfId="0" applyNumberFormat="1" applyFont="1" applyFill="1" applyBorder="1" applyAlignment="1">
      <alignment horizontal="right"/>
    </xf>
    <xf numFmtId="2" fontId="7" fillId="0" borderId="29" xfId="0" applyNumberFormat="1" applyFont="1" applyFill="1" applyBorder="1" applyAlignment="1">
      <alignment horizontal="left"/>
    </xf>
    <xf numFmtId="2" fontId="6" fillId="0" borderId="29" xfId="0" applyNumberFormat="1" applyFont="1" applyFill="1" applyBorder="1" applyAlignment="1">
      <alignment horizontal="left"/>
    </xf>
    <xf numFmtId="165" fontId="7" fillId="0" borderId="50" xfId="0" applyNumberFormat="1" applyFont="1" applyFill="1" applyBorder="1" applyAlignment="1">
      <alignment horizontal="left"/>
    </xf>
    <xf numFmtId="165" fontId="7" fillId="0" borderId="25" xfId="0" applyNumberFormat="1" applyFont="1" applyFill="1" applyBorder="1" applyAlignment="1">
      <alignment horizontal="left"/>
    </xf>
    <xf numFmtId="165" fontId="7" fillId="0" borderId="51" xfId="0" applyNumberFormat="1" applyFont="1" applyFill="1" applyBorder="1" applyAlignment="1">
      <alignment horizontal="left"/>
    </xf>
    <xf numFmtId="165" fontId="7" fillId="0" borderId="53" xfId="0" applyNumberFormat="1" applyFont="1" applyFill="1" applyBorder="1" applyAlignment="1">
      <alignment horizontal="left"/>
    </xf>
    <xf numFmtId="165" fontId="7" fillId="0" borderId="54" xfId="0" applyNumberFormat="1" applyFont="1" applyFill="1" applyBorder="1" applyAlignment="1">
      <alignment horizontal="left"/>
    </xf>
    <xf numFmtId="165" fontId="7" fillId="0" borderId="55" xfId="0" applyNumberFormat="1" applyFont="1" applyFill="1" applyBorder="1" applyAlignment="1">
      <alignment horizontal="left"/>
    </xf>
    <xf numFmtId="2" fontId="6" fillId="11" borderId="16" xfId="0" applyNumberFormat="1" applyFont="1" applyFill="1" applyBorder="1" applyAlignment="1">
      <alignment horizontal="left"/>
    </xf>
    <xf numFmtId="2" fontId="6" fillId="0" borderId="16" xfId="0" applyNumberFormat="1" applyFont="1" applyFill="1" applyBorder="1" applyAlignment="1">
      <alignment horizontal="left"/>
    </xf>
    <xf numFmtId="165" fontId="7" fillId="0" borderId="16" xfId="0" applyNumberFormat="1" applyFont="1" applyBorder="1" applyAlignment="1">
      <alignment horizontal="left"/>
    </xf>
    <xf numFmtId="2" fontId="7" fillId="0" borderId="16" xfId="0" applyNumberFormat="1" applyFont="1" applyFill="1" applyBorder="1" applyAlignment="1">
      <alignment horizontal="left"/>
    </xf>
    <xf numFmtId="2" fontId="12" fillId="0" borderId="16" xfId="0" applyNumberFormat="1" applyFont="1" applyFill="1" applyBorder="1" applyAlignment="1">
      <alignment horizontal="left"/>
    </xf>
    <xf numFmtId="2" fontId="39" fillId="0" borderId="16" xfId="0" applyNumberFormat="1" applyFont="1" applyFill="1" applyBorder="1" applyAlignment="1">
      <alignment horizontal="left"/>
    </xf>
    <xf numFmtId="2" fontId="31" fillId="0" borderId="16" xfId="0" applyNumberFormat="1" applyFont="1" applyFill="1" applyBorder="1" applyAlignment="1">
      <alignment horizontal="left"/>
    </xf>
    <xf numFmtId="2" fontId="74" fillId="15" borderId="16" xfId="0" applyNumberFormat="1" applyFont="1" applyFill="1" applyBorder="1" applyAlignment="1">
      <alignment horizontal="left"/>
    </xf>
    <xf numFmtId="2" fontId="75" fillId="15" borderId="16" xfId="0" applyNumberFormat="1" applyFont="1" applyFill="1" applyBorder="1" applyAlignment="1">
      <alignment horizontal="left"/>
    </xf>
    <xf numFmtId="2" fontId="13" fillId="0" borderId="16" xfId="0" applyNumberFormat="1" applyFont="1" applyFill="1" applyBorder="1" applyAlignment="1">
      <alignment horizontal="left"/>
    </xf>
    <xf numFmtId="2" fontId="6" fillId="0" borderId="16" xfId="0" applyNumberFormat="1" applyFont="1" applyBorder="1" applyAlignment="1">
      <alignment horizontal="left"/>
    </xf>
    <xf numFmtId="2" fontId="6" fillId="4" borderId="16" xfId="0" applyNumberFormat="1" applyFont="1" applyFill="1" applyBorder="1" applyAlignment="1">
      <alignment horizontal="left"/>
    </xf>
    <xf numFmtId="2" fontId="17" fillId="15" borderId="16" xfId="0" applyNumberFormat="1" applyFont="1" applyFill="1" applyBorder="1" applyAlignment="1">
      <alignment horizontal="left"/>
    </xf>
    <xf numFmtId="2" fontId="76" fillId="15" borderId="16" xfId="0" applyNumberFormat="1" applyFont="1" applyFill="1" applyBorder="1" applyAlignment="1">
      <alignment horizontal="left"/>
    </xf>
    <xf numFmtId="0" fontId="0" fillId="0" borderId="16" xfId="0" applyNumberFormat="1" applyFill="1" applyBorder="1" applyAlignment="1">
      <alignment horizontal="left"/>
    </xf>
    <xf numFmtId="0" fontId="0" fillId="0" borderId="16" xfId="0" applyNumberFormat="1" applyBorder="1" applyAlignment="1">
      <alignment horizontal="left"/>
    </xf>
    <xf numFmtId="2" fontId="25" fillId="0" borderId="29" xfId="0" applyNumberFormat="1" applyFont="1" applyFill="1" applyBorder="1" applyAlignment="1">
      <alignment horizontal="left"/>
    </xf>
    <xf numFmtId="2" fontId="36" fillId="0" borderId="29" xfId="0" applyNumberFormat="1" applyFont="1" applyFill="1" applyBorder="1" applyAlignment="1">
      <alignment horizontal="left"/>
    </xf>
    <xf numFmtId="2" fontId="13" fillId="0" borderId="29" xfId="0" applyNumberFormat="1" applyFont="1" applyFill="1" applyBorder="1" applyAlignment="1">
      <alignment horizontal="left"/>
    </xf>
    <xf numFmtId="2" fontId="31" fillId="0" borderId="29" xfId="0" applyNumberFormat="1" applyFont="1" applyFill="1" applyBorder="1" applyAlignment="1">
      <alignment horizontal="left"/>
    </xf>
    <xf numFmtId="0" fontId="25" fillId="0" borderId="0" xfId="0" applyNumberFormat="1" applyFont="1" applyFill="1" applyBorder="1" applyAlignment="1">
      <alignment horizontal="right"/>
    </xf>
    <xf numFmtId="2" fontId="0" fillId="0" borderId="12" xfId="0" applyNumberFormat="1" applyFill="1" applyBorder="1" applyAlignment="1">
      <alignment horizontal="left"/>
    </xf>
    <xf numFmtId="2" fontId="36" fillId="0" borderId="16" xfId="0" applyNumberFormat="1" applyFont="1" applyBorder="1" applyAlignment="1">
      <alignment horizontal="left"/>
    </xf>
    <xf numFmtId="165" fontId="7" fillId="14" borderId="14" xfId="0" applyNumberFormat="1" applyFont="1" applyFill="1" applyBorder="1" applyAlignment="1">
      <alignment horizontal="left"/>
    </xf>
    <xf numFmtId="0" fontId="7" fillId="0" borderId="20" xfId="0" applyNumberFormat="1" applyFont="1" applyFill="1" applyBorder="1" applyAlignment="1">
      <alignment horizontal="left"/>
    </xf>
    <xf numFmtId="0" fontId="0" fillId="19" borderId="0" xfId="0" applyNumberFormat="1" applyFill="1" applyAlignment="1">
      <alignment horizontal="left" vertical="top" wrapText="1"/>
    </xf>
    <xf numFmtId="0" fontId="0" fillId="5" borderId="0" xfId="0" applyNumberFormat="1" applyFill="1" applyAlignment="1">
      <alignment horizontal="left" vertical="top" wrapText="1"/>
    </xf>
    <xf numFmtId="0" fontId="0" fillId="0" borderId="0" xfId="0" applyNumberFormat="1" applyFill="1" applyBorder="1" applyAlignment="1">
      <alignment horizontal="left" vertical="top" wrapText="1"/>
    </xf>
    <xf numFmtId="0" fontId="7" fillId="0" borderId="0" xfId="0" applyNumberFormat="1" applyFont="1" applyFill="1" applyAlignment="1">
      <alignment horizontal="left" vertical="top" indent="2"/>
    </xf>
    <xf numFmtId="0" fontId="9" fillId="0" borderId="0" xfId="3" applyNumberFormat="1" applyFont="1" applyFill="1" applyAlignment="1" applyProtection="1">
      <alignment horizontal="left" vertical="top"/>
    </xf>
    <xf numFmtId="0" fontId="7" fillId="0" borderId="0" xfId="0" applyNumberFormat="1" applyFont="1" applyFill="1" applyAlignment="1">
      <alignment horizontal="left" vertical="top"/>
    </xf>
    <xf numFmtId="0" fontId="29" fillId="0" borderId="0" xfId="0" applyNumberFormat="1" applyFont="1" applyFill="1" applyBorder="1" applyAlignment="1">
      <alignment horizontal="left"/>
    </xf>
    <xf numFmtId="0" fontId="6" fillId="0" borderId="0" xfId="0" applyNumberFormat="1" applyFont="1" applyBorder="1" applyAlignment="1">
      <alignment horizontal="right"/>
    </xf>
    <xf numFmtId="170" fontId="6" fillId="0" borderId="0" xfId="8" applyNumberFormat="1" applyFont="1" applyFill="1" applyBorder="1" applyAlignment="1">
      <alignment horizontal="left"/>
    </xf>
    <xf numFmtId="167" fontId="6" fillId="0" borderId="0" xfId="0" applyFont="1" applyFill="1" applyBorder="1" applyAlignment="1">
      <alignment horizontal="right"/>
    </xf>
    <xf numFmtId="9" fontId="0" fillId="0" borderId="0" xfId="1" applyFont="1" applyFill="1" applyBorder="1" applyAlignment="1">
      <alignment horizontal="left" indent="1"/>
    </xf>
    <xf numFmtId="165" fontId="25" fillId="0" borderId="0" xfId="0" applyNumberFormat="1" applyFont="1" applyFill="1" applyBorder="1" applyAlignment="1">
      <alignment horizontal="left" indent="1"/>
    </xf>
    <xf numFmtId="9" fontId="25" fillId="0" borderId="0" xfId="1" applyFont="1" applyFill="1" applyBorder="1" applyAlignment="1">
      <alignment horizontal="left" indent="1"/>
    </xf>
    <xf numFmtId="167" fontId="7" fillId="0" borderId="0" xfId="0" applyFont="1" applyFill="1" applyAlignment="1">
      <alignment horizontal="left" indent="2"/>
    </xf>
    <xf numFmtId="165" fontId="0" fillId="0" borderId="0" xfId="0" applyNumberFormat="1" applyFill="1" applyAlignment="1">
      <alignment horizontal="left" indent="1"/>
    </xf>
    <xf numFmtId="0" fontId="7" fillId="3" borderId="0" xfId="0" applyNumberFormat="1" applyFont="1" applyFill="1" applyBorder="1" applyAlignment="1">
      <alignment horizontal="left"/>
    </xf>
    <xf numFmtId="0" fontId="71" fillId="0" borderId="5" xfId="0" applyNumberFormat="1" applyFont="1" applyFill="1" applyBorder="1" applyAlignment="1">
      <alignment horizontal="left" vertical="top"/>
    </xf>
    <xf numFmtId="0" fontId="70" fillId="0" borderId="3" xfId="0" applyNumberFormat="1" applyFont="1" applyFill="1" applyBorder="1" applyAlignment="1">
      <alignment horizontal="left" vertical="top"/>
    </xf>
    <xf numFmtId="0" fontId="71" fillId="0" borderId="3" xfId="0" applyNumberFormat="1" applyFont="1" applyFill="1" applyBorder="1" applyAlignment="1">
      <alignment horizontal="left" vertical="top"/>
    </xf>
    <xf numFmtId="0" fontId="7" fillId="0" borderId="3" xfId="0" applyNumberFormat="1" applyFont="1" applyFill="1" applyBorder="1" applyAlignment="1">
      <alignment horizontal="left" vertical="top"/>
    </xf>
    <xf numFmtId="0" fontId="71" fillId="0" borderId="38" xfId="0" applyNumberFormat="1" applyFont="1" applyFill="1" applyBorder="1" applyAlignment="1">
      <alignment horizontal="left" vertical="top"/>
    </xf>
    <xf numFmtId="2" fontId="7" fillId="0" borderId="56" xfId="0" applyNumberFormat="1" applyFont="1" applyBorder="1" applyAlignment="1">
      <alignment horizontal="left"/>
    </xf>
    <xf numFmtId="2" fontId="7" fillId="0" borderId="57" xfId="0" applyNumberFormat="1" applyFont="1" applyBorder="1" applyAlignment="1">
      <alignment horizontal="left"/>
    </xf>
    <xf numFmtId="2" fontId="7" fillId="0" borderId="58" xfId="0" applyNumberFormat="1" applyFont="1" applyBorder="1" applyAlignment="1">
      <alignment horizontal="left"/>
    </xf>
    <xf numFmtId="2" fontId="7" fillId="0" borderId="59" xfId="0" applyNumberFormat="1" applyFont="1" applyBorder="1" applyAlignment="1">
      <alignment horizontal="left"/>
    </xf>
    <xf numFmtId="2" fontId="7" fillId="0" borderId="60" xfId="0" applyNumberFormat="1" applyFont="1" applyBorder="1" applyAlignment="1">
      <alignment horizontal="left"/>
    </xf>
    <xf numFmtId="2" fontId="7" fillId="0" borderId="61" xfId="0" applyNumberFormat="1" applyFont="1" applyBorder="1" applyAlignment="1">
      <alignment horizontal="left"/>
    </xf>
    <xf numFmtId="167" fontId="25" fillId="0" borderId="0" xfId="0" applyFont="1" applyAlignment="1">
      <alignment horizontal="left"/>
    </xf>
    <xf numFmtId="0" fontId="7" fillId="0" borderId="0" xfId="3" applyNumberFormat="1" applyFont="1" applyFill="1" applyAlignment="1" applyProtection="1">
      <alignment horizontal="left" vertical="top"/>
    </xf>
    <xf numFmtId="167" fontId="24" fillId="0" borderId="0" xfId="0" applyFont="1" applyFill="1" applyAlignment="1">
      <alignment horizontal="right"/>
    </xf>
    <xf numFmtId="167" fontId="7" fillId="0" borderId="0" xfId="0" applyFont="1" applyFill="1" applyBorder="1"/>
    <xf numFmtId="167" fontId="6" fillId="6" borderId="0" xfId="0" applyFont="1" applyFill="1"/>
    <xf numFmtId="167" fontId="7" fillId="6" borderId="0" xfId="0" applyFont="1" applyFill="1"/>
    <xf numFmtId="167" fontId="6" fillId="6" borderId="4" xfId="0" applyFont="1" applyFill="1" applyBorder="1"/>
    <xf numFmtId="167" fontId="6" fillId="9" borderId="4" xfId="0" applyFont="1" applyFill="1" applyBorder="1"/>
    <xf numFmtId="167" fontId="7" fillId="6" borderId="14" xfId="0" applyFont="1" applyFill="1" applyBorder="1" applyAlignment="1">
      <alignment horizontal="left"/>
    </xf>
    <xf numFmtId="0" fontId="6" fillId="0" borderId="29" xfId="0" applyNumberFormat="1" applyFont="1" applyFill="1" applyBorder="1" applyAlignment="1">
      <alignment horizontal="left"/>
    </xf>
    <xf numFmtId="167" fontId="6" fillId="0" borderId="29" xfId="0" applyFont="1" applyFill="1" applyBorder="1" applyAlignment="1">
      <alignment horizontal="left"/>
    </xf>
    <xf numFmtId="9" fontId="12" fillId="4" borderId="14" xfId="0" applyNumberFormat="1" applyFont="1" applyFill="1" applyBorder="1" applyAlignment="1">
      <alignment horizontal="left"/>
    </xf>
    <xf numFmtId="9" fontId="6" fillId="20" borderId="0" xfId="1" applyFont="1" applyFill="1" applyBorder="1" applyAlignment="1">
      <alignment horizontal="center"/>
    </xf>
    <xf numFmtId="0" fontId="7" fillId="0" borderId="0" xfId="0" applyNumberFormat="1" applyFont="1"/>
    <xf numFmtId="0" fontId="6" fillId="0" borderId="0" xfId="0" applyNumberFormat="1" applyFont="1"/>
    <xf numFmtId="0" fontId="7" fillId="0" borderId="0" xfId="0" applyNumberFormat="1" applyFont="1" applyAlignment="1">
      <alignment horizontal="left"/>
    </xf>
    <xf numFmtId="0" fontId="7" fillId="0" borderId="62" xfId="0" applyNumberFormat="1" applyFont="1" applyBorder="1" applyAlignment="1">
      <alignment horizontal="left"/>
    </xf>
    <xf numFmtId="167" fontId="7" fillId="0" borderId="62" xfId="0" applyFont="1" applyFill="1" applyBorder="1" applyAlignment="1">
      <alignment horizontal="left"/>
    </xf>
    <xf numFmtId="0" fontId="6" fillId="0" borderId="62" xfId="0" applyNumberFormat="1" applyFont="1" applyBorder="1"/>
    <xf numFmtId="167" fontId="0" fillId="3" borderId="0" xfId="0" applyFill="1"/>
    <xf numFmtId="2" fontId="7" fillId="0" borderId="62" xfId="0" applyNumberFormat="1" applyFont="1" applyBorder="1" applyAlignment="1">
      <alignment horizontal="left"/>
    </xf>
    <xf numFmtId="2" fontId="7" fillId="0" borderId="62" xfId="0" applyNumberFormat="1" applyFont="1" applyBorder="1" applyAlignment="1">
      <alignment horizontal="left" indent="1"/>
    </xf>
    <xf numFmtId="2" fontId="7" fillId="0" borderId="3" xfId="0" applyNumberFormat="1" applyFont="1" applyBorder="1" applyAlignment="1">
      <alignment horizontal="left" indent="1"/>
    </xf>
    <xf numFmtId="0" fontId="7" fillId="0" borderId="17" xfId="0" applyNumberFormat="1" applyFont="1" applyBorder="1"/>
    <xf numFmtId="2" fontId="7" fillId="0" borderId="0" xfId="0" applyNumberFormat="1" applyFont="1"/>
    <xf numFmtId="2" fontId="6" fillId="0" borderId="62" xfId="0" applyNumberFormat="1" applyFont="1" applyBorder="1" applyAlignment="1">
      <alignment horizontal="left"/>
    </xf>
    <xf numFmtId="9" fontId="7" fillId="0" borderId="0" xfId="0" applyNumberFormat="1" applyFont="1" applyAlignment="1">
      <alignment horizontal="left"/>
    </xf>
    <xf numFmtId="0" fontId="7" fillId="0" borderId="0" xfId="0" applyNumberFormat="1" applyFont="1" applyFill="1"/>
    <xf numFmtId="167" fontId="6" fillId="0" borderId="4" xfId="0" applyFont="1" applyFill="1" applyBorder="1"/>
    <xf numFmtId="167" fontId="10" fillId="0" borderId="0" xfId="0" applyFont="1" applyFill="1"/>
    <xf numFmtId="167" fontId="7" fillId="0" borderId="0" xfId="0" applyFont="1"/>
    <xf numFmtId="167" fontId="73" fillId="0" borderId="0" xfId="0" applyFont="1"/>
    <xf numFmtId="2" fontId="7" fillId="0" borderId="3" xfId="0" applyNumberFormat="1" applyFont="1" applyBorder="1" applyAlignment="1">
      <alignment horizontal="left"/>
    </xf>
    <xf numFmtId="171" fontId="7" fillId="0" borderId="62" xfId="0" applyNumberFormat="1" applyFont="1" applyBorder="1" applyAlignment="1">
      <alignment horizontal="left"/>
    </xf>
    <xf numFmtId="11" fontId="7" fillId="0" borderId="62" xfId="0" applyNumberFormat="1" applyFont="1" applyBorder="1"/>
    <xf numFmtId="167" fontId="6" fillId="0" borderId="62" xfId="0" applyFont="1" applyFill="1" applyBorder="1"/>
    <xf numFmtId="167" fontId="7" fillId="0" borderId="17" xfId="0" applyFont="1" applyBorder="1"/>
    <xf numFmtId="2" fontId="6" fillId="0" borderId="14" xfId="0" applyNumberFormat="1" applyFont="1" applyBorder="1" applyAlignment="1">
      <alignment horizontal="left"/>
    </xf>
    <xf numFmtId="167" fontId="6" fillId="0" borderId="0" xfId="0" applyFont="1" applyAlignment="1">
      <alignment horizontal="center"/>
    </xf>
    <xf numFmtId="0" fontId="6" fillId="0" borderId="17" xfId="0" applyNumberFormat="1" applyFont="1" applyFill="1" applyBorder="1" applyAlignment="1">
      <alignment horizontal="center"/>
    </xf>
    <xf numFmtId="167" fontId="6" fillId="0" borderId="17" xfId="0" applyFont="1" applyFill="1" applyBorder="1" applyAlignment="1">
      <alignment horizontal="center"/>
    </xf>
    <xf numFmtId="167" fontId="7" fillId="0" borderId="62" xfId="0" applyFont="1" applyBorder="1" applyAlignment="1">
      <alignment horizontal="left"/>
    </xf>
    <xf numFmtId="167" fontId="6" fillId="0" borderId="0" xfId="0" applyFont="1" applyFill="1" applyBorder="1" applyAlignment="1">
      <alignment horizontal="left"/>
    </xf>
    <xf numFmtId="1" fontId="7" fillId="0" borderId="62" xfId="0" applyNumberFormat="1" applyFont="1" applyBorder="1" applyAlignment="1">
      <alignment horizontal="left"/>
    </xf>
    <xf numFmtId="167" fontId="10" fillId="0" borderId="0" xfId="0" applyFont="1"/>
    <xf numFmtId="0" fontId="7" fillId="0" borderId="62" xfId="0" applyNumberFormat="1" applyFont="1" applyFill="1" applyBorder="1" applyAlignment="1">
      <alignment horizontal="left"/>
    </xf>
    <xf numFmtId="2" fontId="7" fillId="0" borderId="62" xfId="0" applyNumberFormat="1" applyFont="1" applyFill="1" applyBorder="1" applyAlignment="1">
      <alignment horizontal="left"/>
    </xf>
    <xf numFmtId="0" fontId="6" fillId="0" borderId="62" xfId="0" applyNumberFormat="1" applyFont="1" applyFill="1" applyBorder="1" applyAlignment="1">
      <alignment horizontal="left"/>
    </xf>
    <xf numFmtId="14" fontId="7" fillId="0" borderId="62" xfId="0" applyNumberFormat="1" applyFont="1" applyFill="1" applyBorder="1" applyAlignment="1">
      <alignment horizontal="left"/>
    </xf>
    <xf numFmtId="167" fontId="13" fillId="0" borderId="62" xfId="0" applyFont="1" applyFill="1" applyBorder="1" applyAlignment="1">
      <alignment horizontal="left"/>
    </xf>
    <xf numFmtId="167" fontId="36" fillId="0" borderId="62" xfId="0" applyFont="1" applyFill="1" applyBorder="1" applyAlignment="1">
      <alignment horizontal="left"/>
    </xf>
    <xf numFmtId="14" fontId="36" fillId="0" borderId="62" xfId="0" applyNumberFormat="1" applyFont="1" applyFill="1" applyBorder="1" applyAlignment="1">
      <alignment horizontal="left"/>
    </xf>
    <xf numFmtId="2" fontId="36" fillId="0" borderId="3" xfId="0" applyNumberFormat="1" applyFont="1" applyBorder="1" applyAlignment="1">
      <alignment horizontal="left"/>
    </xf>
    <xf numFmtId="2" fontId="36" fillId="0" borderId="0" xfId="0" applyNumberFormat="1" applyFont="1" applyBorder="1" applyAlignment="1">
      <alignment horizontal="left"/>
    </xf>
    <xf numFmtId="2" fontId="25" fillId="0" borderId="62" xfId="0" applyNumberFormat="1" applyFont="1" applyBorder="1" applyAlignment="1">
      <alignment horizontal="left"/>
    </xf>
    <xf numFmtId="167" fontId="7" fillId="0" borderId="62" xfId="0" applyFont="1" applyBorder="1" applyAlignment="1">
      <alignment horizontal="left" indent="1"/>
    </xf>
    <xf numFmtId="2" fontId="6" fillId="6" borderId="16" xfId="0" applyNumberFormat="1" applyFont="1" applyFill="1" applyBorder="1" applyAlignment="1">
      <alignment horizontal="left"/>
    </xf>
    <xf numFmtId="2" fontId="6" fillId="9" borderId="16" xfId="0" applyNumberFormat="1" applyFont="1" applyFill="1" applyBorder="1" applyAlignment="1">
      <alignment horizontal="left"/>
    </xf>
    <xf numFmtId="0" fontId="6" fillId="11" borderId="0" xfId="0" applyNumberFormat="1" applyFont="1" applyFill="1" applyBorder="1" applyAlignment="1">
      <alignment horizontal="left"/>
    </xf>
    <xf numFmtId="0" fontId="0" fillId="2" borderId="0" xfId="0" applyNumberFormat="1" applyFill="1" applyAlignment="1">
      <alignment horizontal="left"/>
    </xf>
    <xf numFmtId="0" fontId="6" fillId="2" borderId="0" xfId="0" applyNumberFormat="1" applyFont="1" applyFill="1" applyAlignment="1">
      <alignment horizontal="left"/>
    </xf>
    <xf numFmtId="0" fontId="0" fillId="0" borderId="0" xfId="0" applyNumberFormat="1" applyFill="1" applyAlignment="1">
      <alignment horizontal="left"/>
    </xf>
    <xf numFmtId="0" fontId="6" fillId="0" borderId="0" xfId="0" applyNumberFormat="1" applyFont="1" applyFill="1" applyAlignment="1">
      <alignment horizontal="left"/>
    </xf>
    <xf numFmtId="0" fontId="0" fillId="0" borderId="0" xfId="0" applyNumberFormat="1" applyAlignment="1">
      <alignment horizontal="left"/>
    </xf>
    <xf numFmtId="0" fontId="6" fillId="0" borderId="0" xfId="0" applyNumberFormat="1" applyFont="1" applyAlignment="1">
      <alignment horizontal="left"/>
    </xf>
    <xf numFmtId="0" fontId="0" fillId="12" borderId="0" xfId="0" applyNumberFormat="1" applyFill="1" applyAlignment="1">
      <alignment horizontal="left"/>
    </xf>
    <xf numFmtId="0" fontId="6" fillId="12" borderId="0" xfId="0" applyNumberFormat="1" applyFont="1" applyFill="1" applyAlignment="1">
      <alignment horizontal="left"/>
    </xf>
    <xf numFmtId="167" fontId="6" fillId="18" borderId="15" xfId="0" applyFont="1" applyFill="1" applyBorder="1" applyAlignment="1">
      <alignment horizontal="left"/>
    </xf>
    <xf numFmtId="167" fontId="7" fillId="0" borderId="15" xfId="0" applyFont="1" applyFill="1" applyBorder="1" applyAlignment="1">
      <alignment horizontal="left"/>
    </xf>
    <xf numFmtId="167" fontId="6" fillId="0" borderId="15" xfId="0" applyFont="1" applyBorder="1" applyAlignment="1">
      <alignment horizontal="left"/>
    </xf>
    <xf numFmtId="167" fontId="7" fillId="0" borderId="15" xfId="0" applyFont="1" applyBorder="1" applyAlignment="1">
      <alignment horizontal="left"/>
    </xf>
    <xf numFmtId="2" fontId="0" fillId="0" borderId="15" xfId="0" applyNumberFormat="1" applyFill="1" applyBorder="1" applyAlignment="1">
      <alignment horizontal="left"/>
    </xf>
    <xf numFmtId="14" fontId="0" fillId="0" borderId="15" xfId="0" applyNumberFormat="1" applyBorder="1" applyAlignment="1">
      <alignment horizontal="left"/>
    </xf>
    <xf numFmtId="2" fontId="0" fillId="0" borderId="63" xfId="0" applyNumberFormat="1" applyBorder="1" applyAlignment="1">
      <alignment horizontal="left"/>
    </xf>
    <xf numFmtId="2" fontId="0" fillId="0" borderId="15" xfId="0" applyNumberFormat="1" applyBorder="1" applyAlignment="1">
      <alignment horizontal="left"/>
    </xf>
    <xf numFmtId="0" fontId="7" fillId="0" borderId="0" xfId="0" applyNumberFormat="1" applyFont="1" applyFill="1" applyAlignment="1">
      <alignment horizontal="left"/>
    </xf>
    <xf numFmtId="0" fontId="0" fillId="0" borderId="1" xfId="0" applyNumberFormat="1" applyFill="1" applyBorder="1" applyAlignment="1">
      <alignment horizontal="left"/>
    </xf>
    <xf numFmtId="0" fontId="6" fillId="0" borderId="1" xfId="0" applyNumberFormat="1" applyFont="1" applyFill="1" applyBorder="1" applyAlignment="1">
      <alignment horizontal="left"/>
    </xf>
    <xf numFmtId="0" fontId="0" fillId="0" borderId="1" xfId="0" applyNumberFormat="1" applyBorder="1" applyAlignment="1">
      <alignment horizontal="left"/>
    </xf>
    <xf numFmtId="2" fontId="36" fillId="0" borderId="62" xfId="0" applyNumberFormat="1" applyFont="1" applyFill="1" applyBorder="1" applyAlignment="1">
      <alignment horizontal="left"/>
    </xf>
    <xf numFmtId="167" fontId="6" fillId="11" borderId="0" xfId="0" applyFont="1" applyFill="1" applyBorder="1" applyAlignment="1">
      <alignment horizontal="left"/>
    </xf>
    <xf numFmtId="0" fontId="6" fillId="9" borderId="0" xfId="0" applyNumberFormat="1" applyFont="1" applyFill="1" applyBorder="1" applyAlignment="1">
      <alignment horizontal="left"/>
    </xf>
    <xf numFmtId="9" fontId="26" fillId="0" borderId="0" xfId="1" applyFont="1" applyBorder="1" applyAlignment="1">
      <alignment horizontal="left"/>
    </xf>
    <xf numFmtId="14" fontId="6" fillId="0" borderId="15" xfId="0" applyNumberFormat="1" applyFont="1" applyBorder="1" applyAlignment="1">
      <alignment horizontal="left"/>
    </xf>
    <xf numFmtId="2" fontId="25" fillId="0" borderId="64" xfId="0" applyNumberFormat="1" applyFont="1" applyBorder="1" applyAlignment="1">
      <alignment horizontal="left"/>
    </xf>
    <xf numFmtId="2" fontId="36" fillId="0" borderId="64" xfId="0" applyNumberFormat="1" applyFont="1" applyFill="1" applyBorder="1" applyAlignment="1">
      <alignment horizontal="left"/>
    </xf>
    <xf numFmtId="2" fontId="7" fillId="0" borderId="64" xfId="0" applyNumberFormat="1" applyFont="1" applyBorder="1" applyAlignment="1">
      <alignment horizontal="left"/>
    </xf>
    <xf numFmtId="2" fontId="7" fillId="0" borderId="0" xfId="1" applyNumberFormat="1" applyFont="1" applyFill="1" applyBorder="1" applyAlignment="1">
      <alignment horizontal="left"/>
    </xf>
    <xf numFmtId="2" fontId="70" fillId="0" borderId="62" xfId="0" applyNumberFormat="1" applyFont="1" applyFill="1" applyBorder="1" applyAlignment="1">
      <alignment horizontal="left" vertical="top"/>
    </xf>
    <xf numFmtId="2" fontId="71" fillId="0" borderId="62" xfId="0" applyNumberFormat="1" applyFont="1" applyFill="1" applyBorder="1" applyAlignment="1">
      <alignment horizontal="left" vertical="top"/>
    </xf>
    <xf numFmtId="2" fontId="7" fillId="4" borderId="62" xfId="0" applyNumberFormat="1" applyFont="1" applyFill="1" applyBorder="1" applyAlignment="1">
      <alignment horizontal="left" vertical="top"/>
    </xf>
    <xf numFmtId="167" fontId="6" fillId="0" borderId="65" xfId="0" applyFont="1" applyFill="1" applyBorder="1"/>
    <xf numFmtId="0" fontId="72" fillId="0" borderId="0" xfId="0" applyNumberFormat="1" applyFont="1" applyBorder="1" applyAlignment="1">
      <alignment horizontal="left"/>
    </xf>
    <xf numFmtId="0" fontId="72" fillId="0" borderId="0" xfId="0" applyNumberFormat="1" applyFont="1" applyFill="1" applyBorder="1" applyAlignment="1">
      <alignment horizontal="left"/>
    </xf>
    <xf numFmtId="167" fontId="72" fillId="0" borderId="0" xfId="0" applyFont="1" applyFill="1" applyBorder="1" applyAlignment="1">
      <alignment horizontal="left"/>
    </xf>
    <xf numFmtId="2" fontId="7" fillId="0" borderId="62" xfId="0" applyNumberFormat="1" applyFont="1" applyFill="1" applyBorder="1" applyAlignment="1">
      <alignment horizontal="left" vertical="top"/>
    </xf>
    <xf numFmtId="2" fontId="7" fillId="0" borderId="16" xfId="0" applyNumberFormat="1" applyFont="1" applyFill="1" applyBorder="1" applyAlignment="1">
      <alignment horizontal="left" vertical="top"/>
    </xf>
    <xf numFmtId="2" fontId="6" fillId="0" borderId="3" xfId="0" applyNumberFormat="1" applyFont="1" applyBorder="1" applyAlignment="1">
      <alignment horizontal="left"/>
    </xf>
    <xf numFmtId="167" fontId="7" fillId="0" borderId="17" xfId="0" applyFont="1" applyBorder="1" applyAlignment="1">
      <alignment horizontal="left" indent="1"/>
    </xf>
    <xf numFmtId="14" fontId="21" fillId="22" borderId="0" xfId="0" applyNumberFormat="1" applyFont="1" applyFill="1" applyAlignment="1">
      <alignment horizontal="left"/>
    </xf>
    <xf numFmtId="167" fontId="6" fillId="0" borderId="59" xfId="0" applyFont="1" applyFill="1" applyBorder="1"/>
    <xf numFmtId="167" fontId="5" fillId="0" borderId="0" xfId="0" applyFont="1" applyFill="1" applyAlignment="1">
      <alignment horizontal="center"/>
    </xf>
    <xf numFmtId="2" fontId="8" fillId="0" borderId="66" xfId="1" applyNumberFormat="1" applyFont="1" applyFill="1" applyBorder="1" applyAlignment="1">
      <alignment horizontal="left"/>
    </xf>
    <xf numFmtId="2" fontId="8" fillId="0" borderId="67" xfId="1" applyNumberFormat="1" applyFont="1" applyFill="1" applyBorder="1" applyAlignment="1">
      <alignment horizontal="left"/>
    </xf>
    <xf numFmtId="15" fontId="8" fillId="0" borderId="68" xfId="0" applyNumberFormat="1" applyFont="1" applyFill="1" applyBorder="1" applyAlignment="1">
      <alignment horizontal="left" wrapText="1"/>
    </xf>
    <xf numFmtId="2" fontId="8" fillId="0" borderId="69" xfId="1" applyNumberFormat="1" applyFont="1" applyFill="1" applyBorder="1" applyAlignment="1">
      <alignment horizontal="left" wrapText="1"/>
    </xf>
    <xf numFmtId="2" fontId="7" fillId="0" borderId="70" xfId="7" applyNumberFormat="1" applyFont="1" applyFill="1" applyBorder="1" applyAlignment="1">
      <alignment horizontal="left"/>
    </xf>
    <xf numFmtId="0" fontId="7" fillId="0" borderId="70" xfId="2" applyNumberFormat="1" applyFont="1" applyFill="1" applyBorder="1" applyAlignment="1">
      <alignment horizontal="left"/>
    </xf>
    <xf numFmtId="0" fontId="5" fillId="0" borderId="71" xfId="0" applyNumberFormat="1" applyFont="1" applyBorder="1" applyAlignment="1">
      <alignment horizontal="left"/>
    </xf>
    <xf numFmtId="167" fontId="5" fillId="0" borderId="72" xfId="0" applyNumberFormat="1" applyFont="1" applyFill="1" applyBorder="1"/>
    <xf numFmtId="0" fontId="5" fillId="0" borderId="1" xfId="0" applyNumberFormat="1" applyFont="1" applyBorder="1" applyAlignment="1">
      <alignment horizontal="left"/>
    </xf>
    <xf numFmtId="167" fontId="5" fillId="0" borderId="0" xfId="0" applyNumberFormat="1" applyFont="1" applyFill="1" applyBorder="1"/>
    <xf numFmtId="0" fontId="5" fillId="0" borderId="23" xfId="0" applyNumberFormat="1" applyFont="1" applyBorder="1" applyAlignment="1">
      <alignment horizontal="left"/>
    </xf>
    <xf numFmtId="167" fontId="5" fillId="0" borderId="17" xfId="0" applyNumberFormat="1" applyFont="1" applyFill="1" applyBorder="1"/>
    <xf numFmtId="15" fontId="8" fillId="0" borderId="73" xfId="0" applyNumberFormat="1" applyFont="1" applyFill="1" applyBorder="1" applyAlignment="1">
      <alignment horizontal="left" wrapText="1"/>
    </xf>
    <xf numFmtId="2" fontId="8" fillId="0" borderId="74" xfId="1" applyNumberFormat="1" applyFont="1" applyFill="1" applyBorder="1" applyAlignment="1">
      <alignment horizontal="left" wrapText="1"/>
    </xf>
    <xf numFmtId="10" fontId="0" fillId="0" borderId="71" xfId="1" applyNumberFormat="1" applyFont="1" applyBorder="1" applyAlignment="1">
      <alignment horizontal="left"/>
    </xf>
    <xf numFmtId="10" fontId="31" fillId="0" borderId="72" xfId="0" applyNumberFormat="1" applyFont="1" applyBorder="1" applyAlignment="1">
      <alignment horizontal="left"/>
    </xf>
    <xf numFmtId="10" fontId="0" fillId="0" borderId="72" xfId="1" applyNumberFormat="1" applyFont="1" applyBorder="1" applyAlignment="1">
      <alignment horizontal="left"/>
    </xf>
    <xf numFmtId="10" fontId="31" fillId="0" borderId="75" xfId="0" applyNumberFormat="1" applyFont="1" applyBorder="1" applyAlignment="1">
      <alignment horizontal="left"/>
    </xf>
    <xf numFmtId="167" fontId="0" fillId="0" borderId="72" xfId="0" applyBorder="1" applyAlignment="1">
      <alignment horizontal="left"/>
    </xf>
    <xf numFmtId="2" fontId="0" fillId="0" borderId="72" xfId="0" applyNumberFormat="1" applyBorder="1" applyAlignment="1">
      <alignment horizontal="left"/>
    </xf>
    <xf numFmtId="14" fontId="7" fillId="0" borderId="0" xfId="0" applyNumberFormat="1" applyFont="1" applyFill="1" applyBorder="1" applyAlignment="1">
      <alignment horizontal="right"/>
    </xf>
    <xf numFmtId="167" fontId="6" fillId="0" borderId="0" xfId="0" applyFont="1"/>
    <xf numFmtId="167" fontId="9" fillId="0" borderId="0" xfId="3" applyFont="1" applyFill="1" applyAlignment="1" applyProtection="1"/>
    <xf numFmtId="167" fontId="0" fillId="0" borderId="72" xfId="0" applyFill="1" applyBorder="1"/>
    <xf numFmtId="167" fontId="17" fillId="5" borderId="0" xfId="0" applyFont="1" applyFill="1"/>
    <xf numFmtId="167" fontId="35" fillId="5" borderId="0" xfId="0" applyFont="1" applyFill="1"/>
    <xf numFmtId="167" fontId="10" fillId="3" borderId="0" xfId="3" applyFont="1" applyFill="1" applyAlignment="1" applyProtection="1"/>
    <xf numFmtId="167" fontId="10" fillId="14" borderId="0" xfId="3" applyFont="1" applyFill="1" applyAlignment="1" applyProtection="1"/>
    <xf numFmtId="167" fontId="7" fillId="0" borderId="0" xfId="3" applyFont="1" applyFill="1" applyAlignment="1" applyProtection="1"/>
    <xf numFmtId="0" fontId="6" fillId="0" borderId="0" xfId="0" applyNumberFormat="1" applyFont="1" applyFill="1" applyAlignment="1">
      <alignment horizontal="left" vertical="top" wrapText="1"/>
    </xf>
    <xf numFmtId="0" fontId="6" fillId="0" borderId="0" xfId="0" applyNumberFormat="1" applyFont="1" applyFill="1" applyBorder="1" applyAlignment="1">
      <alignment vertical="top" wrapText="1"/>
    </xf>
    <xf numFmtId="167" fontId="10" fillId="9" borderId="0" xfId="3" applyFont="1" applyFill="1" applyAlignment="1" applyProtection="1"/>
    <xf numFmtId="167" fontId="6" fillId="9" borderId="0" xfId="0" applyFont="1" applyFill="1"/>
    <xf numFmtId="0" fontId="6" fillId="3" borderId="0" xfId="0" applyNumberFormat="1" applyFont="1" applyFill="1" applyAlignment="1">
      <alignment horizontal="left" vertical="top" wrapText="1"/>
    </xf>
    <xf numFmtId="0" fontId="6" fillId="6" borderId="0" xfId="0" applyNumberFormat="1" applyFont="1" applyFill="1" applyAlignment="1">
      <alignment horizontal="left" vertical="top" wrapText="1"/>
    </xf>
    <xf numFmtId="0" fontId="0" fillId="6" borderId="0" xfId="0" applyNumberFormat="1" applyFill="1" applyAlignment="1">
      <alignment horizontal="left" vertical="top" wrapText="1"/>
    </xf>
    <xf numFmtId="0" fontId="6" fillId="6" borderId="0" xfId="0" applyNumberFormat="1" applyFont="1" applyFill="1" applyAlignment="1">
      <alignment horizontal="left" vertical="top"/>
    </xf>
    <xf numFmtId="0" fontId="6" fillId="6" borderId="0" xfId="0" applyNumberFormat="1" applyFont="1" applyFill="1" applyBorder="1" applyAlignment="1">
      <alignment vertical="top"/>
    </xf>
    <xf numFmtId="0" fontId="7" fillId="0" borderId="0" xfId="0" quotePrefix="1" applyNumberFormat="1" applyFont="1" applyBorder="1" applyAlignment="1">
      <alignment horizontal="left" indent="1"/>
    </xf>
    <xf numFmtId="167" fontId="7" fillId="0" borderId="20" xfId="0" applyFont="1" applyBorder="1" applyAlignment="1">
      <alignment horizontal="left"/>
    </xf>
    <xf numFmtId="0" fontId="7" fillId="0" borderId="0" xfId="0" applyNumberFormat="1" applyFont="1" applyFill="1" applyAlignment="1">
      <alignment horizontal="left" vertical="top" wrapText="1" indent="2"/>
    </xf>
    <xf numFmtId="0" fontId="6" fillId="3" borderId="0" xfId="0" applyNumberFormat="1" applyFont="1" applyFill="1" applyBorder="1" applyAlignment="1">
      <alignment horizontal="left"/>
    </xf>
    <xf numFmtId="0" fontId="6" fillId="3" borderId="0" xfId="0" applyNumberFormat="1" applyFont="1" applyFill="1" applyAlignment="1">
      <alignment horizontal="left"/>
    </xf>
    <xf numFmtId="0" fontId="13" fillId="0" borderId="0" xfId="0" applyNumberFormat="1" applyFont="1" applyAlignment="1">
      <alignment horizontal="left"/>
    </xf>
    <xf numFmtId="0" fontId="13" fillId="0" borderId="0" xfId="0" applyNumberFormat="1" applyFont="1" applyFill="1" applyAlignment="1">
      <alignment horizontal="left"/>
    </xf>
    <xf numFmtId="0" fontId="6" fillId="9" borderId="14" xfId="0" applyNumberFormat="1" applyFont="1" applyFill="1" applyBorder="1" applyAlignment="1">
      <alignment horizontal="left"/>
    </xf>
    <xf numFmtId="14" fontId="0" fillId="0" borderId="71" xfId="0" applyNumberFormat="1" applyBorder="1" applyAlignment="1">
      <alignment horizontal="left"/>
    </xf>
    <xf numFmtId="0" fontId="68" fillId="11" borderId="0" xfId="0" applyNumberFormat="1" applyFont="1" applyFill="1" applyAlignment="1">
      <alignment horizontal="left"/>
    </xf>
    <xf numFmtId="167" fontId="7" fillId="0" borderId="52" xfId="0" applyFont="1" applyFill="1" applyBorder="1"/>
    <xf numFmtId="167" fontId="7" fillId="0" borderId="12" xfId="0" applyFont="1" applyFill="1" applyBorder="1" applyAlignment="1">
      <alignment vertical="top"/>
    </xf>
    <xf numFmtId="167" fontId="6" fillId="0" borderId="12" xfId="0" applyFont="1" applyFill="1" applyBorder="1" applyAlignment="1">
      <alignment vertical="top"/>
    </xf>
    <xf numFmtId="0" fontId="68" fillId="11" borderId="0" xfId="0" applyNumberFormat="1" applyFont="1" applyFill="1" applyBorder="1" applyAlignment="1">
      <alignment horizontal="left"/>
    </xf>
    <xf numFmtId="0" fontId="69" fillId="11" borderId="0" xfId="0" applyNumberFormat="1" applyFont="1" applyFill="1" applyBorder="1" applyAlignment="1">
      <alignment horizontal="left"/>
    </xf>
    <xf numFmtId="0" fontId="26" fillId="0" borderId="0" xfId="0" applyNumberFormat="1" applyFont="1" applyFill="1" applyBorder="1" applyAlignment="1">
      <alignment horizontal="left"/>
    </xf>
    <xf numFmtId="0" fontId="26" fillId="0" borderId="0" xfId="0" applyNumberFormat="1" applyFont="1" applyBorder="1" applyAlignment="1">
      <alignment horizontal="left"/>
    </xf>
    <xf numFmtId="0" fontId="24" fillId="0" borderId="0" xfId="0" applyNumberFormat="1" applyFont="1" applyBorder="1" applyAlignment="1">
      <alignment horizontal="left"/>
    </xf>
    <xf numFmtId="0" fontId="12" fillId="0" borderId="0" xfId="0" applyNumberFormat="1" applyFont="1" applyFill="1" applyBorder="1" applyAlignment="1">
      <alignment horizontal="left" indent="3"/>
    </xf>
    <xf numFmtId="0" fontId="7" fillId="0" borderId="0" xfId="1" applyNumberFormat="1" applyFont="1" applyFill="1" applyBorder="1" applyAlignment="1">
      <alignment horizontal="left"/>
    </xf>
    <xf numFmtId="167" fontId="33" fillId="0" borderId="0" xfId="0" applyFont="1"/>
    <xf numFmtId="2" fontId="33" fillId="0" borderId="0" xfId="0" applyNumberFormat="1" applyFont="1" applyBorder="1" applyAlignment="1">
      <alignment horizontal="left"/>
    </xf>
    <xf numFmtId="167" fontId="33" fillId="0" borderId="0" xfId="0" applyFont="1" applyFill="1"/>
    <xf numFmtId="165" fontId="33" fillId="0" borderId="0" xfId="0" applyNumberFormat="1" applyFont="1" applyAlignment="1">
      <alignment horizontal="left"/>
    </xf>
    <xf numFmtId="167" fontId="33" fillId="3" borderId="0" xfId="0" applyFont="1" applyFill="1"/>
    <xf numFmtId="1" fontId="32" fillId="0" borderId="0" xfId="0" applyNumberFormat="1" applyFont="1" applyBorder="1" applyAlignment="1">
      <alignment horizontal="center"/>
    </xf>
    <xf numFmtId="167" fontId="83" fillId="0" borderId="0" xfId="0" applyFont="1"/>
    <xf numFmtId="167" fontId="83" fillId="3" borderId="0" xfId="0" applyFont="1" applyFill="1"/>
    <xf numFmtId="165" fontId="83" fillId="0" borderId="0" xfId="0" applyNumberFormat="1" applyFont="1" applyAlignment="1">
      <alignment horizontal="left"/>
    </xf>
    <xf numFmtId="2" fontId="83" fillId="0" borderId="0" xfId="0" applyNumberFormat="1" applyFont="1" applyBorder="1" applyAlignment="1">
      <alignment horizontal="left"/>
    </xf>
    <xf numFmtId="167" fontId="83" fillId="0" borderId="0" xfId="0" applyFont="1" applyFill="1"/>
    <xf numFmtId="0" fontId="6" fillId="0" borderId="0" xfId="0" applyNumberFormat="1" applyFont="1" applyFill="1" applyAlignment="1">
      <alignment horizontal="left" vertical="top"/>
    </xf>
    <xf numFmtId="0" fontId="6" fillId="0" borderId="0" xfId="0" applyNumberFormat="1" applyFont="1" applyFill="1" applyBorder="1" applyAlignment="1">
      <alignment vertical="top"/>
    </xf>
    <xf numFmtId="0" fontId="7" fillId="0" borderId="0" xfId="0" applyNumberFormat="1" applyFont="1" applyFill="1" applyAlignment="1">
      <alignment vertical="top"/>
    </xf>
    <xf numFmtId="0" fontId="0" fillId="0" borderId="0" xfId="0" applyNumberFormat="1" applyFill="1" applyAlignment="1">
      <alignment vertical="top"/>
    </xf>
    <xf numFmtId="0" fontId="7" fillId="0" borderId="0" xfId="0" applyNumberFormat="1" applyFont="1" applyFill="1" applyAlignment="1">
      <alignment horizontal="left" vertical="top" indent="1"/>
    </xf>
    <xf numFmtId="0" fontId="0" fillId="0" borderId="0" xfId="0" applyNumberFormat="1" applyFill="1" applyAlignment="1">
      <alignment horizontal="left" vertical="top" indent="1"/>
    </xf>
    <xf numFmtId="0" fontId="7" fillId="0" borderId="0" xfId="0" applyNumberFormat="1" applyFont="1" applyFill="1" applyBorder="1" applyAlignment="1">
      <alignment horizontal="left" vertical="top" indent="1"/>
    </xf>
    <xf numFmtId="0" fontId="7" fillId="0" borderId="0" xfId="0" applyNumberFormat="1" applyFont="1" applyFill="1" applyBorder="1" applyAlignment="1">
      <alignment horizontal="left" vertical="top" indent="2"/>
    </xf>
    <xf numFmtId="0" fontId="0" fillId="0" borderId="0" xfId="0" applyNumberFormat="1" applyFill="1" applyBorder="1" applyAlignment="1">
      <alignment horizontal="left" vertical="top" indent="2"/>
    </xf>
    <xf numFmtId="0" fontId="24" fillId="0" borderId="37" xfId="0" applyNumberFormat="1" applyFont="1" applyBorder="1" applyAlignment="1">
      <alignment horizontal="left"/>
    </xf>
    <xf numFmtId="2" fontId="13" fillId="0" borderId="72" xfId="0" applyNumberFormat="1" applyFont="1" applyBorder="1" applyAlignment="1">
      <alignment horizontal="left"/>
    </xf>
    <xf numFmtId="2" fontId="33" fillId="0" borderId="72" xfId="0" applyNumberFormat="1" applyFont="1" applyBorder="1" applyAlignment="1">
      <alignment horizontal="left"/>
    </xf>
    <xf numFmtId="2" fontId="83" fillId="0" borderId="72" xfId="0" applyNumberFormat="1" applyFont="1" applyBorder="1" applyAlignment="1">
      <alignment horizontal="left"/>
    </xf>
    <xf numFmtId="0" fontId="7" fillId="0" borderId="30" xfId="0" applyNumberFormat="1" applyFont="1" applyFill="1" applyBorder="1" applyAlignment="1">
      <alignment horizontal="left"/>
    </xf>
    <xf numFmtId="0" fontId="13" fillId="0" borderId="77" xfId="0" applyNumberFormat="1" applyFont="1" applyFill="1" applyBorder="1" applyAlignment="1">
      <alignment horizontal="left"/>
    </xf>
    <xf numFmtId="0" fontId="7" fillId="0" borderId="77" xfId="0" applyNumberFormat="1" applyFont="1" applyFill="1" applyBorder="1" applyAlignment="1">
      <alignment horizontal="left"/>
    </xf>
    <xf numFmtId="0" fontId="33" fillId="0" borderId="77" xfId="0" applyNumberFormat="1" applyFont="1" applyFill="1" applyBorder="1" applyAlignment="1">
      <alignment horizontal="left"/>
    </xf>
    <xf numFmtId="0" fontId="83" fillId="0" borderId="77" xfId="0" applyNumberFormat="1" applyFont="1" applyFill="1" applyBorder="1" applyAlignment="1">
      <alignment horizontal="left"/>
    </xf>
    <xf numFmtId="2" fontId="6" fillId="23" borderId="78" xfId="0" applyNumberFormat="1" applyFont="1" applyFill="1" applyBorder="1" applyAlignment="1">
      <alignment horizontal="left"/>
    </xf>
    <xf numFmtId="0" fontId="7" fillId="0" borderId="0" xfId="0" applyNumberFormat="1" applyFont="1" applyFill="1" applyBorder="1" applyAlignment="1">
      <alignment horizontal="left" vertical="top"/>
    </xf>
    <xf numFmtId="0" fontId="7" fillId="0" borderId="0" xfId="0" applyNumberFormat="1" applyFont="1" applyBorder="1"/>
    <xf numFmtId="0" fontId="7" fillId="0" borderId="58" xfId="0" applyNumberFormat="1" applyFont="1" applyBorder="1" applyAlignment="1">
      <alignment horizontal="left"/>
    </xf>
    <xf numFmtId="0" fontId="7" fillId="0" borderId="79" xfId="0" applyNumberFormat="1" applyFont="1" applyBorder="1" applyAlignment="1">
      <alignment horizontal="left"/>
    </xf>
    <xf numFmtId="2" fontId="7" fillId="0" borderId="65" xfId="0" applyNumberFormat="1" applyFont="1" applyBorder="1" applyAlignment="1">
      <alignment horizontal="left"/>
    </xf>
    <xf numFmtId="0" fontId="7" fillId="0" borderId="41" xfId="0" applyNumberFormat="1" applyFont="1" applyBorder="1"/>
    <xf numFmtId="2" fontId="7" fillId="0" borderId="80" xfId="0" applyNumberFormat="1" applyFont="1" applyBorder="1" applyAlignment="1">
      <alignment horizontal="left"/>
    </xf>
    <xf numFmtId="167" fontId="6" fillId="6" borderId="71" xfId="0" applyFont="1" applyFill="1" applyBorder="1" applyAlignment="1"/>
    <xf numFmtId="167" fontId="6" fillId="6" borderId="6" xfId="0" applyFont="1" applyFill="1" applyBorder="1" applyAlignment="1"/>
    <xf numFmtId="0" fontId="7" fillId="0" borderId="56" xfId="0" applyNumberFormat="1" applyFont="1" applyBorder="1" applyAlignment="1">
      <alignment horizontal="left"/>
    </xf>
    <xf numFmtId="167" fontId="7" fillId="0" borderId="52" xfId="0" applyFont="1" applyFill="1" applyBorder="1" applyAlignment="1">
      <alignment horizontal="left" indent="2"/>
    </xf>
    <xf numFmtId="167" fontId="0" fillId="0" borderId="52" xfId="0" applyFill="1" applyBorder="1"/>
    <xf numFmtId="164" fontId="6" fillId="0" borderId="52" xfId="8" applyFont="1" applyFill="1" applyBorder="1" applyAlignment="1">
      <alignment horizontal="left"/>
    </xf>
    <xf numFmtId="165" fontId="0" fillId="0" borderId="52" xfId="0" applyNumberFormat="1" applyFill="1" applyBorder="1" applyAlignment="1">
      <alignment horizontal="left" indent="1"/>
    </xf>
    <xf numFmtId="9" fontId="0" fillId="0" borderId="52" xfId="1" applyFont="1" applyFill="1" applyBorder="1" applyAlignment="1">
      <alignment horizontal="left" indent="1"/>
    </xf>
    <xf numFmtId="165" fontId="25" fillId="0" borderId="52" xfId="0" applyNumberFormat="1" applyFont="1" applyFill="1" applyBorder="1" applyAlignment="1">
      <alignment horizontal="left" indent="1"/>
    </xf>
    <xf numFmtId="9" fontId="25" fillId="0" borderId="52" xfId="1" applyFont="1" applyFill="1" applyBorder="1" applyAlignment="1">
      <alignment horizontal="left" indent="1"/>
    </xf>
    <xf numFmtId="9" fontId="6" fillId="0" borderId="0" xfId="1" applyFont="1" applyFill="1" applyBorder="1" applyAlignment="1">
      <alignment horizontal="center"/>
    </xf>
    <xf numFmtId="2" fontId="7" fillId="7" borderId="0" xfId="0" applyNumberFormat="1" applyFont="1" applyFill="1" applyBorder="1" applyAlignment="1">
      <alignment horizontal="left"/>
    </xf>
    <xf numFmtId="2" fontId="11" fillId="0" borderId="0" xfId="0" applyNumberFormat="1" applyFont="1" applyBorder="1" applyAlignment="1">
      <alignment horizontal="left"/>
    </xf>
    <xf numFmtId="2" fontId="0" fillId="8" borderId="0" xfId="0" applyNumberFormat="1" applyFill="1" applyAlignment="1">
      <alignment horizontal="left"/>
    </xf>
    <xf numFmtId="167" fontId="0" fillId="2" borderId="4" xfId="0" applyFill="1" applyBorder="1" applyAlignment="1">
      <alignment horizontal="left"/>
    </xf>
    <xf numFmtId="2" fontId="0" fillId="0" borderId="6" xfId="0" applyNumberFormat="1" applyBorder="1" applyAlignment="1">
      <alignment horizontal="left"/>
    </xf>
    <xf numFmtId="167" fontId="0" fillId="6" borderId="1" xfId="0" applyFill="1" applyBorder="1" applyAlignment="1">
      <alignment horizontal="left"/>
    </xf>
    <xf numFmtId="167" fontId="7" fillId="6" borderId="4" xfId="0" applyFont="1" applyFill="1" applyBorder="1" applyAlignment="1">
      <alignment horizontal="left"/>
    </xf>
    <xf numFmtId="167" fontId="41" fillId="3" borderId="1" xfId="0" applyFont="1" applyFill="1" applyBorder="1" applyAlignment="1">
      <alignment horizontal="left"/>
    </xf>
    <xf numFmtId="167" fontId="41" fillId="0" borderId="1" xfId="0" applyFont="1" applyFill="1" applyBorder="1" applyAlignment="1">
      <alignment horizontal="left"/>
    </xf>
    <xf numFmtId="167" fontId="25" fillId="0" borderId="1" xfId="0" applyFont="1" applyFill="1" applyBorder="1" applyAlignment="1">
      <alignment horizontal="left"/>
    </xf>
    <xf numFmtId="167" fontId="41" fillId="0" borderId="1" xfId="0" applyFont="1" applyBorder="1" applyAlignment="1">
      <alignment horizontal="left"/>
    </xf>
    <xf numFmtId="167" fontId="25" fillId="0" borderId="1" xfId="0" applyFont="1" applyBorder="1" applyAlignment="1">
      <alignment horizontal="left"/>
    </xf>
    <xf numFmtId="14" fontId="25" fillId="0" borderId="5" xfId="0" applyNumberFormat="1" applyFont="1" applyBorder="1" applyAlignment="1">
      <alignment horizontal="left"/>
    </xf>
    <xf numFmtId="14" fontId="25" fillId="0" borderId="1" xfId="0" applyNumberFormat="1" applyFont="1" applyBorder="1" applyAlignment="1">
      <alignment horizontal="left"/>
    </xf>
    <xf numFmtId="167" fontId="7" fillId="6" borderId="10" xfId="0" applyFont="1" applyFill="1" applyBorder="1" applyAlignment="1">
      <alignment horizontal="left"/>
    </xf>
    <xf numFmtId="167" fontId="7" fillId="0" borderId="10" xfId="0" applyFont="1" applyBorder="1" applyAlignment="1">
      <alignment horizontal="left"/>
    </xf>
    <xf numFmtId="165" fontId="6" fillId="0" borderId="0" xfId="0" applyNumberFormat="1" applyFont="1" applyAlignment="1">
      <alignment horizontal="left"/>
    </xf>
    <xf numFmtId="165" fontId="6" fillId="0" borderId="15" xfId="0" applyNumberFormat="1" applyFont="1" applyBorder="1" applyAlignment="1">
      <alignment horizontal="left"/>
    </xf>
    <xf numFmtId="165" fontId="6" fillId="0" borderId="0" xfId="0" applyNumberFormat="1" applyFont="1" applyBorder="1" applyAlignment="1">
      <alignment horizontal="left"/>
    </xf>
    <xf numFmtId="167" fontId="41" fillId="0" borderId="0" xfId="0" applyFont="1" applyAlignment="1">
      <alignment horizontal="left"/>
    </xf>
    <xf numFmtId="167" fontId="0" fillId="0" borderId="10" xfId="0" applyFill="1" applyBorder="1" applyAlignment="1">
      <alignment horizontal="left"/>
    </xf>
    <xf numFmtId="14" fontId="0" fillId="0" borderId="11" xfId="0" applyNumberFormat="1" applyFill="1" applyBorder="1" applyAlignment="1">
      <alignment horizontal="left"/>
    </xf>
    <xf numFmtId="14" fontId="0" fillId="0" borderId="10" xfId="0" applyNumberFormat="1" applyFill="1" applyBorder="1" applyAlignment="1">
      <alignment horizontal="left"/>
    </xf>
    <xf numFmtId="14" fontId="0" fillId="0" borderId="11" xfId="0" applyNumberFormat="1" applyBorder="1" applyAlignment="1">
      <alignment horizontal="left"/>
    </xf>
    <xf numFmtId="167" fontId="0" fillId="3" borderId="10" xfId="0" applyFill="1" applyBorder="1" applyAlignment="1">
      <alignment horizontal="left"/>
    </xf>
    <xf numFmtId="167" fontId="7" fillId="3" borderId="10" xfId="0" applyFont="1" applyFill="1" applyBorder="1" applyAlignment="1">
      <alignment horizontal="left"/>
    </xf>
    <xf numFmtId="167" fontId="19" fillId="0" borderId="10" xfId="0" applyFont="1" applyFill="1" applyBorder="1" applyAlignment="1">
      <alignment horizontal="left"/>
    </xf>
    <xf numFmtId="10" fontId="24" fillId="0" borderId="72" xfId="0" applyNumberFormat="1" applyFont="1" applyBorder="1" applyAlignment="1">
      <alignment horizontal="left"/>
    </xf>
    <xf numFmtId="2" fontId="31" fillId="0" borderId="72" xfId="0" applyNumberFormat="1" applyFont="1" applyBorder="1" applyAlignment="1">
      <alignment horizontal="left"/>
    </xf>
    <xf numFmtId="10" fontId="0" fillId="0" borderId="72" xfId="0" applyNumberFormat="1" applyBorder="1" applyAlignment="1">
      <alignment horizontal="left"/>
    </xf>
    <xf numFmtId="167" fontId="13" fillId="0" borderId="0" xfId="0" applyFont="1" applyFill="1" applyAlignment="1">
      <alignment horizontal="left"/>
    </xf>
    <xf numFmtId="167" fontId="6" fillId="6" borderId="20" xfId="0" applyFont="1" applyFill="1" applyBorder="1" applyAlignment="1">
      <alignment horizontal="left"/>
    </xf>
    <xf numFmtId="167" fontId="6" fillId="6" borderId="85" xfId="0" applyFont="1" applyFill="1" applyBorder="1" applyAlignment="1">
      <alignment horizontal="left"/>
    </xf>
    <xf numFmtId="167" fontId="7" fillId="0" borderId="72" xfId="0" applyFont="1" applyBorder="1"/>
    <xf numFmtId="2" fontId="7" fillId="3" borderId="0" xfId="0" applyNumberFormat="1" applyFont="1" applyFill="1" applyBorder="1" applyAlignment="1">
      <alignment horizontal="left"/>
    </xf>
    <xf numFmtId="9" fontId="12" fillId="3" borderId="14" xfId="0" applyNumberFormat="1" applyFont="1" applyFill="1" applyBorder="1" applyAlignment="1">
      <alignment horizontal="left"/>
    </xf>
    <xf numFmtId="14" fontId="6" fillId="3" borderId="14" xfId="0" applyNumberFormat="1" applyFont="1" applyFill="1" applyBorder="1" applyAlignment="1">
      <alignment horizontal="left"/>
    </xf>
    <xf numFmtId="167" fontId="25" fillId="3" borderId="0" xfId="0" applyFont="1" applyFill="1" applyBorder="1" applyAlignment="1">
      <alignment horizontal="left"/>
    </xf>
    <xf numFmtId="9" fontId="25" fillId="3" borderId="14" xfId="0" applyNumberFormat="1" applyFont="1" applyFill="1" applyBorder="1" applyAlignment="1">
      <alignment horizontal="left"/>
    </xf>
    <xf numFmtId="165" fontId="7" fillId="3" borderId="14" xfId="0" applyNumberFormat="1" applyFont="1" applyFill="1" applyBorder="1" applyAlignment="1">
      <alignment horizontal="left"/>
    </xf>
    <xf numFmtId="165" fontId="6" fillId="3" borderId="14" xfId="0" applyNumberFormat="1" applyFont="1" applyFill="1" applyBorder="1" applyAlignment="1">
      <alignment horizontal="left"/>
    </xf>
    <xf numFmtId="165" fontId="25" fillId="3" borderId="14" xfId="0" applyNumberFormat="1" applyFont="1" applyFill="1" applyBorder="1" applyAlignment="1">
      <alignment horizontal="left"/>
    </xf>
    <xf numFmtId="9" fontId="6" fillId="0" borderId="14" xfId="0" applyNumberFormat="1" applyFont="1" applyFill="1" applyBorder="1" applyAlignment="1">
      <alignment horizontal="left"/>
    </xf>
    <xf numFmtId="165" fontId="13" fillId="0" borderId="72" xfId="0" applyNumberFormat="1" applyFont="1" applyFill="1" applyBorder="1" applyAlignment="1">
      <alignment horizontal="left"/>
    </xf>
    <xf numFmtId="165" fontId="7" fillId="0" borderId="72" xfId="0" applyNumberFormat="1" applyFont="1" applyFill="1" applyBorder="1" applyAlignment="1">
      <alignment horizontal="left"/>
    </xf>
    <xf numFmtId="167" fontId="7" fillId="0" borderId="72" xfId="0" applyFont="1" applyFill="1" applyBorder="1" applyAlignment="1">
      <alignment horizontal="left"/>
    </xf>
    <xf numFmtId="167" fontId="53" fillId="0" borderId="0" xfId="0" applyFont="1" applyFill="1" applyBorder="1" applyAlignment="1">
      <alignment horizontal="left"/>
    </xf>
    <xf numFmtId="167" fontId="53" fillId="0" borderId="0" xfId="0" applyFont="1" applyBorder="1" applyAlignment="1">
      <alignment horizontal="left"/>
    </xf>
    <xf numFmtId="167" fontId="53" fillId="0" borderId="14" xfId="0" applyFont="1" applyBorder="1" applyAlignment="1">
      <alignment horizontal="left" vertical="top"/>
    </xf>
    <xf numFmtId="167" fontId="53" fillId="0" borderId="7" xfId="0" applyFont="1" applyBorder="1" applyAlignment="1">
      <alignment horizontal="left" vertical="top"/>
    </xf>
    <xf numFmtId="167" fontId="53" fillId="11" borderId="14" xfId="0" applyFont="1" applyFill="1" applyBorder="1" applyAlignment="1">
      <alignment horizontal="left" vertical="top"/>
    </xf>
    <xf numFmtId="11" fontId="53" fillId="0" borderId="70" xfId="0" applyNumberFormat="1" applyFont="1" applyBorder="1" applyAlignment="1">
      <alignment horizontal="left" vertical="top"/>
    </xf>
    <xf numFmtId="11" fontId="53" fillId="0" borderId="9" xfId="0" applyNumberFormat="1" applyFont="1" applyBorder="1" applyAlignment="1">
      <alignment horizontal="left" vertical="top"/>
    </xf>
    <xf numFmtId="167" fontId="53" fillId="0" borderId="87" xfId="0" applyFont="1" applyBorder="1" applyAlignment="1">
      <alignment horizontal="left" vertical="top"/>
    </xf>
    <xf numFmtId="167" fontId="53" fillId="0" borderId="70" xfId="0" applyFont="1" applyBorder="1" applyAlignment="1">
      <alignment horizontal="left" vertical="top"/>
    </xf>
    <xf numFmtId="167" fontId="53" fillId="0" borderId="7" xfId="0" applyFont="1" applyBorder="1" applyAlignment="1">
      <alignment horizontal="left"/>
    </xf>
    <xf numFmtId="0" fontId="69" fillId="0" borderId="0" xfId="0" applyNumberFormat="1" applyFont="1" applyFill="1" applyBorder="1" applyAlignment="1">
      <alignment horizontal="left"/>
    </xf>
    <xf numFmtId="9" fontId="6" fillId="0" borderId="86" xfId="1" applyFont="1" applyFill="1" applyBorder="1" applyAlignment="1">
      <alignment horizontal="center"/>
    </xf>
    <xf numFmtId="165" fontId="7" fillId="0" borderId="20" xfId="0" applyNumberFormat="1" applyFont="1" applyFill="1" applyBorder="1" applyAlignment="1">
      <alignment horizontal="center"/>
    </xf>
    <xf numFmtId="9" fontId="6" fillId="0" borderId="20" xfId="1" applyFont="1" applyFill="1" applyBorder="1" applyAlignment="1">
      <alignment horizontal="center"/>
    </xf>
    <xf numFmtId="0" fontId="7" fillId="0" borderId="0" xfId="0" applyNumberFormat="1" applyFont="1" applyBorder="1" applyAlignment="1">
      <alignment horizontal="left" indent="1"/>
    </xf>
    <xf numFmtId="0" fontId="13" fillId="0" borderId="0" xfId="0" applyNumberFormat="1" applyFont="1" applyBorder="1" applyAlignment="1">
      <alignment horizontal="left"/>
    </xf>
    <xf numFmtId="0" fontId="13" fillId="0" borderId="0" xfId="0" applyNumberFormat="1" applyFont="1"/>
    <xf numFmtId="0" fontId="13" fillId="0" borderId="0" xfId="0" applyNumberFormat="1" applyFont="1" applyAlignment="1">
      <alignment horizontal="left" indent="1"/>
    </xf>
    <xf numFmtId="0" fontId="13" fillId="0" borderId="0" xfId="0" applyNumberFormat="1" applyFont="1" applyBorder="1" applyAlignment="1">
      <alignment horizontal="left" indent="1"/>
    </xf>
    <xf numFmtId="9" fontId="25" fillId="0" borderId="0" xfId="0" applyNumberFormat="1" applyFont="1" applyFill="1" applyBorder="1" applyAlignment="1">
      <alignment horizontal="left"/>
    </xf>
    <xf numFmtId="0" fontId="7" fillId="0" borderId="87" xfId="0" applyNumberFormat="1" applyFont="1" applyFill="1" applyBorder="1" applyAlignment="1">
      <alignment horizontal="left"/>
    </xf>
    <xf numFmtId="0" fontId="7" fillId="0" borderId="22" xfId="0" applyNumberFormat="1" applyFont="1" applyFill="1" applyBorder="1" applyAlignment="1">
      <alignment horizontal="center"/>
    </xf>
    <xf numFmtId="9" fontId="6" fillId="0" borderId="17" xfId="0" applyNumberFormat="1" applyFont="1" applyFill="1" applyBorder="1" applyAlignment="1">
      <alignment horizontal="center"/>
    </xf>
    <xf numFmtId="9" fontId="7" fillId="0" borderId="0" xfId="0" applyNumberFormat="1" applyFont="1" applyFill="1" applyBorder="1" applyAlignment="1">
      <alignment horizontal="left" indent="3"/>
    </xf>
    <xf numFmtId="9" fontId="6" fillId="0" borderId="0" xfId="0" applyNumberFormat="1" applyFont="1" applyFill="1" applyBorder="1" applyAlignment="1">
      <alignment horizontal="center"/>
    </xf>
    <xf numFmtId="0" fontId="7" fillId="0" borderId="4" xfId="0" applyNumberFormat="1" applyFont="1" applyFill="1" applyBorder="1" applyAlignment="1">
      <alignment horizontal="center"/>
    </xf>
    <xf numFmtId="2" fontId="7" fillId="0" borderId="17" xfId="0" applyNumberFormat="1" applyFont="1" applyFill="1" applyBorder="1" applyAlignment="1">
      <alignment horizontal="left"/>
    </xf>
    <xf numFmtId="0" fontId="7" fillId="0" borderId="4" xfId="0" applyNumberFormat="1" applyFont="1" applyBorder="1" applyAlignment="1">
      <alignment horizontal="left"/>
    </xf>
    <xf numFmtId="0" fontId="53" fillId="0" borderId="0" xfId="0" applyNumberFormat="1" applyFont="1" applyFill="1" applyBorder="1" applyAlignment="1">
      <alignment horizontal="left" wrapText="1"/>
    </xf>
    <xf numFmtId="167" fontId="6" fillId="0" borderId="29" xfId="0" applyFont="1" applyFill="1" applyBorder="1" applyAlignment="1">
      <alignment horizontal="right"/>
    </xf>
    <xf numFmtId="167" fontId="7" fillId="0" borderId="0" xfId="0" applyFont="1" applyFill="1" applyBorder="1" applyAlignment="1">
      <alignment horizontal="left" wrapText="1"/>
    </xf>
    <xf numFmtId="167" fontId="7" fillId="0" borderId="0" xfId="0" applyFont="1"/>
    <xf numFmtId="0" fontId="7" fillId="0" borderId="0" xfId="0" applyNumberFormat="1" applyFont="1" applyFill="1" applyBorder="1" applyAlignment="1"/>
    <xf numFmtId="0" fontId="53" fillId="0" borderId="0" xfId="0" applyNumberFormat="1" applyFont="1" applyFill="1" applyBorder="1" applyAlignment="1">
      <alignment horizontal="left"/>
    </xf>
    <xf numFmtId="167" fontId="7" fillId="11" borderId="62" xfId="0" applyFont="1" applyFill="1" applyBorder="1"/>
    <xf numFmtId="171" fontId="7" fillId="11" borderId="62" xfId="0" applyNumberFormat="1" applyFont="1" applyFill="1" applyBorder="1" applyAlignment="1">
      <alignment horizontal="left"/>
    </xf>
    <xf numFmtId="0" fontId="7" fillId="11" borderId="62" xfId="0" applyNumberFormat="1" applyFont="1" applyFill="1" applyBorder="1" applyAlignment="1">
      <alignment horizontal="left"/>
    </xf>
    <xf numFmtId="1" fontId="7" fillId="11" borderId="62" xfId="0" applyNumberFormat="1" applyFont="1" applyFill="1" applyBorder="1" applyAlignment="1">
      <alignment horizontal="left"/>
    </xf>
    <xf numFmtId="0" fontId="6" fillId="0" borderId="89" xfId="0" applyNumberFormat="1" applyFont="1" applyBorder="1" applyAlignment="1">
      <alignment horizontal="left"/>
    </xf>
    <xf numFmtId="0" fontId="6" fillId="0" borderId="78" xfId="0" applyNumberFormat="1" applyFont="1" applyBorder="1" applyAlignment="1">
      <alignment horizontal="left"/>
    </xf>
    <xf numFmtId="0" fontId="7" fillId="0" borderId="1" xfId="6" applyFont="1" applyFill="1" applyBorder="1" applyAlignment="1">
      <alignment horizontal="left" vertical="top"/>
    </xf>
    <xf numFmtId="0" fontId="7" fillId="0" borderId="23" xfId="6" applyFont="1" applyFill="1" applyBorder="1" applyAlignment="1">
      <alignment horizontal="left" vertical="top"/>
    </xf>
    <xf numFmtId="0" fontId="7" fillId="24" borderId="20" xfId="0" applyNumberFormat="1" applyFont="1" applyFill="1" applyBorder="1"/>
    <xf numFmtId="0" fontId="7" fillId="24" borderId="86" xfId="0" applyNumberFormat="1" applyFont="1" applyFill="1" applyBorder="1"/>
    <xf numFmtId="0" fontId="7" fillId="0" borderId="0" xfId="0" applyNumberFormat="1" applyFont="1" applyFill="1" applyBorder="1"/>
    <xf numFmtId="0" fontId="7" fillId="0" borderId="17" xfId="0" applyNumberFormat="1" applyFont="1" applyFill="1" applyBorder="1"/>
    <xf numFmtId="0" fontId="53" fillId="0" borderId="0" xfId="0" applyNumberFormat="1" applyFont="1" applyFill="1" applyBorder="1" applyAlignment="1"/>
    <xf numFmtId="9" fontId="7" fillId="0" borderId="86" xfId="0" applyNumberFormat="1" applyFont="1" applyFill="1" applyBorder="1" applyAlignment="1">
      <alignment horizontal="left"/>
    </xf>
    <xf numFmtId="0" fontId="6" fillId="0" borderId="91" xfId="0" applyNumberFormat="1" applyFont="1" applyFill="1" applyBorder="1" applyAlignment="1">
      <alignment horizontal="center"/>
    </xf>
    <xf numFmtId="167" fontId="7" fillId="0" borderId="70" xfId="0" applyFont="1" applyFill="1" applyBorder="1" applyAlignment="1">
      <alignment horizontal="left"/>
    </xf>
    <xf numFmtId="9" fontId="53" fillId="0" borderId="0" xfId="0" applyNumberFormat="1" applyFont="1" applyFill="1" applyBorder="1" applyAlignment="1">
      <alignment horizontal="center"/>
    </xf>
    <xf numFmtId="9" fontId="53" fillId="0" borderId="17" xfId="0" applyNumberFormat="1" applyFont="1" applyFill="1" applyBorder="1" applyAlignment="1">
      <alignment horizontal="center"/>
    </xf>
    <xf numFmtId="167" fontId="53" fillId="0" borderId="9" xfId="0" applyFont="1" applyFill="1" applyBorder="1" applyAlignment="1">
      <alignment horizontal="left"/>
    </xf>
    <xf numFmtId="0" fontId="6" fillId="0" borderId="86" xfId="0" applyNumberFormat="1" applyFont="1" applyFill="1" applyBorder="1" applyAlignment="1">
      <alignment horizontal="center"/>
    </xf>
    <xf numFmtId="9" fontId="7" fillId="0" borderId="86" xfId="0" applyNumberFormat="1" applyFont="1" applyFill="1" applyBorder="1" applyAlignment="1">
      <alignment horizontal="center"/>
    </xf>
    <xf numFmtId="9" fontId="53" fillId="0" borderId="86" xfId="0" applyNumberFormat="1" applyFont="1" applyFill="1" applyBorder="1" applyAlignment="1">
      <alignment horizontal="center"/>
    </xf>
    <xf numFmtId="9" fontId="7" fillId="0" borderId="86" xfId="1" applyFont="1" applyFill="1" applyBorder="1" applyAlignment="1">
      <alignment horizontal="center"/>
    </xf>
    <xf numFmtId="167" fontId="7" fillId="0" borderId="92" xfId="0" applyFont="1" applyFill="1" applyBorder="1" applyAlignment="1">
      <alignment horizontal="left"/>
    </xf>
    <xf numFmtId="9" fontId="53" fillId="0" borderId="29" xfId="0" applyNumberFormat="1" applyFont="1" applyFill="1" applyBorder="1" applyAlignment="1">
      <alignment horizontal="center"/>
    </xf>
    <xf numFmtId="9" fontId="7" fillId="0" borderId="29" xfId="0" applyNumberFormat="1" applyFont="1" applyFill="1" applyBorder="1" applyAlignment="1">
      <alignment horizontal="center"/>
    </xf>
    <xf numFmtId="167" fontId="53" fillId="0" borderId="92" xfId="0" applyFont="1" applyFill="1" applyBorder="1" applyAlignment="1">
      <alignment horizontal="left"/>
    </xf>
    <xf numFmtId="9" fontId="53" fillId="0" borderId="20" xfId="1" applyFont="1" applyFill="1" applyBorder="1" applyAlignment="1">
      <alignment horizontal="center"/>
    </xf>
    <xf numFmtId="9" fontId="7" fillId="0" borderId="15" xfId="0" applyNumberFormat="1" applyFont="1" applyFill="1" applyBorder="1" applyAlignment="1">
      <alignment horizontal="center"/>
    </xf>
    <xf numFmtId="9" fontId="7" fillId="0" borderId="96" xfId="0" applyNumberFormat="1" applyFont="1" applyFill="1" applyBorder="1" applyAlignment="1">
      <alignment horizontal="center"/>
    </xf>
    <xf numFmtId="9" fontId="53" fillId="0" borderId="96" xfId="0" applyNumberFormat="1" applyFont="1" applyFill="1" applyBorder="1" applyAlignment="1">
      <alignment horizontal="center"/>
    </xf>
    <xf numFmtId="9" fontId="53" fillId="0" borderId="94" xfId="0" applyNumberFormat="1" applyFont="1" applyFill="1" applyBorder="1" applyAlignment="1">
      <alignment horizontal="center"/>
    </xf>
    <xf numFmtId="0" fontId="53" fillId="0" borderId="20" xfId="0" applyNumberFormat="1" applyFont="1" applyFill="1" applyBorder="1" applyAlignment="1">
      <alignment horizontal="center"/>
    </xf>
    <xf numFmtId="9" fontId="53" fillId="0" borderId="1" xfId="0" applyNumberFormat="1" applyFont="1" applyFill="1" applyBorder="1" applyAlignment="1">
      <alignment horizontal="center"/>
    </xf>
    <xf numFmtId="9" fontId="53" fillId="0" borderId="97" xfId="0" applyNumberFormat="1" applyFont="1" applyFill="1" applyBorder="1" applyAlignment="1">
      <alignment horizontal="center"/>
    </xf>
    <xf numFmtId="9" fontId="53" fillId="0" borderId="23" xfId="0" applyNumberFormat="1" applyFont="1" applyFill="1" applyBorder="1" applyAlignment="1">
      <alignment horizontal="center"/>
    </xf>
    <xf numFmtId="0" fontId="53" fillId="0" borderId="86" xfId="0" applyNumberFormat="1" applyFont="1" applyFill="1" applyBorder="1" applyAlignment="1">
      <alignment horizontal="center"/>
    </xf>
    <xf numFmtId="9" fontId="53" fillId="0" borderId="86" xfId="1" applyFont="1" applyFill="1" applyBorder="1" applyAlignment="1">
      <alignment horizontal="center"/>
    </xf>
    <xf numFmtId="9" fontId="6" fillId="0" borderId="91" xfId="1" applyFont="1" applyFill="1" applyBorder="1" applyAlignment="1">
      <alignment horizontal="center"/>
    </xf>
    <xf numFmtId="9" fontId="7" fillId="0" borderId="91" xfId="1" applyFont="1" applyFill="1" applyBorder="1" applyAlignment="1">
      <alignment horizontal="center"/>
    </xf>
    <xf numFmtId="0" fontId="7" fillId="0" borderId="71" xfId="6" applyFont="1" applyFill="1" applyBorder="1" applyAlignment="1">
      <alignment horizontal="left" vertical="top"/>
    </xf>
    <xf numFmtId="0" fontId="7" fillId="0" borderId="1" xfId="0" applyNumberFormat="1" applyFont="1" applyFill="1" applyBorder="1"/>
    <xf numFmtId="165" fontId="7" fillId="0" borderId="35" xfId="1" applyNumberFormat="1" applyFont="1" applyFill="1" applyBorder="1" applyAlignment="1">
      <alignment horizontal="left"/>
    </xf>
    <xf numFmtId="165" fontId="7" fillId="0" borderId="76" xfId="1" applyNumberFormat="1" applyFont="1" applyFill="1" applyBorder="1" applyAlignment="1">
      <alignment horizontal="left"/>
    </xf>
    <xf numFmtId="165" fontId="7" fillId="0" borderId="37" xfId="1" applyNumberFormat="1" applyFont="1" applyFill="1" applyBorder="1" applyAlignment="1">
      <alignment horizontal="left"/>
    </xf>
    <xf numFmtId="165" fontId="7" fillId="0" borderId="59" xfId="1" applyNumberFormat="1" applyFont="1" applyFill="1" applyBorder="1" applyAlignment="1">
      <alignment horizontal="left"/>
    </xf>
    <xf numFmtId="165" fontId="7" fillId="0" borderId="49" xfId="1" applyNumberFormat="1" applyFont="1" applyFill="1" applyBorder="1" applyAlignment="1">
      <alignment horizontal="left"/>
    </xf>
    <xf numFmtId="165" fontId="7" fillId="0" borderId="61" xfId="1" applyNumberFormat="1" applyFont="1" applyFill="1" applyBorder="1" applyAlignment="1">
      <alignment horizontal="left"/>
    </xf>
    <xf numFmtId="167" fontId="7" fillId="0" borderId="0" xfId="0" applyFont="1" applyAlignment="1">
      <alignment horizontal="right"/>
    </xf>
    <xf numFmtId="167" fontId="13" fillId="0" borderId="0" xfId="0" applyFont="1" applyFill="1" applyBorder="1" applyAlignment="1">
      <alignment horizontal="left" indent="1"/>
    </xf>
    <xf numFmtId="165" fontId="7" fillId="0" borderId="0" xfId="0" applyNumberFormat="1" applyFont="1" applyAlignment="1">
      <alignment horizontal="left"/>
    </xf>
    <xf numFmtId="0" fontId="57" fillId="0" borderId="0" xfId="0" applyNumberFormat="1" applyFont="1" applyFill="1" applyBorder="1" applyAlignment="1">
      <alignment horizontal="left"/>
    </xf>
    <xf numFmtId="9" fontId="53" fillId="0" borderId="20" xfId="0" applyNumberFormat="1" applyFont="1" applyFill="1" applyBorder="1" applyAlignment="1">
      <alignment horizontal="center"/>
    </xf>
    <xf numFmtId="9" fontId="6" fillId="0" borderId="91" xfId="0" applyNumberFormat="1" applyFont="1" applyFill="1" applyBorder="1" applyAlignment="1">
      <alignment horizontal="center"/>
    </xf>
    <xf numFmtId="0" fontId="7" fillId="0" borderId="86" xfId="0" applyNumberFormat="1" applyFont="1" applyFill="1" applyBorder="1" applyAlignment="1">
      <alignment horizontal="left"/>
    </xf>
    <xf numFmtId="167" fontId="7" fillId="0" borderId="86" xfId="0" applyFont="1" applyFill="1" applyBorder="1" applyAlignment="1">
      <alignment horizontal="left"/>
    </xf>
    <xf numFmtId="167" fontId="53" fillId="0" borderId="86" xfId="0" applyFont="1" applyFill="1" applyBorder="1" applyAlignment="1">
      <alignment horizontal="left"/>
    </xf>
    <xf numFmtId="9" fontId="53" fillId="0" borderId="86" xfId="0" applyNumberFormat="1" applyFont="1" applyFill="1" applyBorder="1" applyAlignment="1">
      <alignment horizontal="left"/>
    </xf>
    <xf numFmtId="2" fontId="87" fillId="0" borderId="0" xfId="1" applyNumberFormat="1" applyFont="1" applyFill="1" applyBorder="1" applyAlignment="1">
      <alignment horizontal="left"/>
    </xf>
    <xf numFmtId="2" fontId="88" fillId="0" borderId="0" xfId="1" applyNumberFormat="1" applyFont="1" applyFill="1" applyBorder="1" applyAlignment="1">
      <alignment horizontal="left"/>
    </xf>
    <xf numFmtId="0" fontId="10" fillId="0" borderId="0" xfId="0" applyNumberFormat="1" applyFont="1" applyFill="1" applyAlignment="1">
      <alignment horizontal="left"/>
    </xf>
    <xf numFmtId="0" fontId="31" fillId="0" borderId="0" xfId="0" applyNumberFormat="1" applyFont="1" applyFill="1" applyBorder="1" applyAlignment="1">
      <alignment horizontal="left"/>
    </xf>
    <xf numFmtId="165" fontId="13" fillId="11" borderId="14" xfId="0" applyNumberFormat="1" applyFont="1" applyFill="1" applyBorder="1" applyAlignment="1">
      <alignment horizontal="left"/>
    </xf>
    <xf numFmtId="2" fontId="69" fillId="0" borderId="0" xfId="0" applyNumberFormat="1" applyFont="1" applyFill="1" applyBorder="1" applyAlignment="1">
      <alignment horizontal="left"/>
    </xf>
    <xf numFmtId="0" fontId="69" fillId="0" borderId="0" xfId="0" applyNumberFormat="1" applyFont="1" applyBorder="1" applyAlignment="1">
      <alignment horizontal="left"/>
    </xf>
    <xf numFmtId="9" fontId="69" fillId="0" borderId="0" xfId="0" applyNumberFormat="1" applyFont="1" applyFill="1" applyBorder="1" applyAlignment="1">
      <alignment horizontal="left"/>
    </xf>
    <xf numFmtId="167" fontId="69" fillId="0" borderId="0" xfId="0" applyFont="1" applyBorder="1" applyAlignment="1">
      <alignment horizontal="left"/>
    </xf>
    <xf numFmtId="0" fontId="6" fillId="6" borderId="20" xfId="0" applyNumberFormat="1" applyFont="1" applyFill="1" applyBorder="1" applyAlignment="1">
      <alignment horizontal="left"/>
    </xf>
    <xf numFmtId="0" fontId="6" fillId="6" borderId="87" xfId="0" applyNumberFormat="1" applyFont="1" applyFill="1" applyBorder="1" applyAlignment="1">
      <alignment horizontal="left"/>
    </xf>
    <xf numFmtId="0" fontId="7" fillId="0" borderId="71" xfId="0" applyNumberFormat="1" applyFont="1" applyFill="1" applyBorder="1" applyAlignment="1">
      <alignment horizontal="left" vertical="top"/>
    </xf>
    <xf numFmtId="0" fontId="13" fillId="0" borderId="1" xfId="0" applyNumberFormat="1" applyFont="1" applyFill="1" applyBorder="1" applyAlignment="1">
      <alignment horizontal="left" vertical="top"/>
    </xf>
    <xf numFmtId="0" fontId="7" fillId="0" borderId="1" xfId="0" applyNumberFormat="1" applyFont="1" applyFill="1" applyBorder="1" applyAlignment="1">
      <alignment horizontal="left" vertical="top"/>
    </xf>
    <xf numFmtId="0" fontId="31" fillId="0" borderId="1" xfId="0" applyNumberFormat="1" applyFont="1" applyFill="1" applyBorder="1" applyAlignment="1">
      <alignment horizontal="left" vertical="top"/>
    </xf>
    <xf numFmtId="0" fontId="31" fillId="0" borderId="23" xfId="0" applyNumberFormat="1" applyFont="1" applyFill="1" applyBorder="1" applyAlignment="1">
      <alignment horizontal="left" vertical="top"/>
    </xf>
    <xf numFmtId="0" fontId="25" fillId="0" borderId="72" xfId="0" applyNumberFormat="1" applyFont="1" applyBorder="1" applyAlignment="1">
      <alignment horizontal="left"/>
    </xf>
    <xf numFmtId="0" fontId="7" fillId="0" borderId="72" xfId="0" applyNumberFormat="1" applyFont="1" applyFill="1" applyBorder="1" applyAlignment="1">
      <alignment horizontal="left"/>
    </xf>
    <xf numFmtId="2" fontId="71" fillId="0" borderId="47" xfId="0" applyNumberFormat="1" applyFont="1" applyFill="1" applyBorder="1" applyAlignment="1">
      <alignment horizontal="left" vertical="top"/>
    </xf>
    <xf numFmtId="2" fontId="70" fillId="0" borderId="31" xfId="0" applyNumberFormat="1" applyFont="1" applyFill="1" applyBorder="1" applyAlignment="1">
      <alignment horizontal="left" vertical="top"/>
    </xf>
    <xf numFmtId="2" fontId="71" fillId="0" borderId="31" xfId="0" applyNumberFormat="1" applyFont="1" applyFill="1" applyBorder="1" applyAlignment="1">
      <alignment horizontal="left" vertical="top"/>
    </xf>
    <xf numFmtId="2" fontId="7" fillId="8" borderId="31" xfId="0" applyNumberFormat="1" applyFont="1" applyFill="1" applyBorder="1" applyAlignment="1">
      <alignment horizontal="left" vertical="top"/>
    </xf>
    <xf numFmtId="2" fontId="71" fillId="0" borderId="32" xfId="0" applyNumberFormat="1" applyFont="1" applyFill="1" applyBorder="1" applyAlignment="1">
      <alignment horizontal="left" vertical="top"/>
    </xf>
    <xf numFmtId="2" fontId="70" fillId="0" borderId="37" xfId="0" applyNumberFormat="1" applyFont="1" applyFill="1" applyBorder="1" applyAlignment="1">
      <alignment horizontal="left" vertical="top"/>
    </xf>
    <xf numFmtId="2" fontId="71" fillId="0" borderId="37" xfId="0" applyNumberFormat="1" applyFont="1" applyFill="1" applyBorder="1" applyAlignment="1">
      <alignment horizontal="left" vertical="top"/>
    </xf>
    <xf numFmtId="2" fontId="70" fillId="0" borderId="43" xfId="0" applyNumberFormat="1" applyFont="1" applyFill="1" applyBorder="1" applyAlignment="1">
      <alignment horizontal="left" vertical="top"/>
    </xf>
    <xf numFmtId="2" fontId="31" fillId="8" borderId="43" xfId="0" applyNumberFormat="1" applyFont="1" applyFill="1" applyBorder="1" applyAlignment="1">
      <alignment horizontal="left" vertical="top"/>
    </xf>
    <xf numFmtId="2" fontId="71" fillId="0" borderId="44" xfId="0" applyNumberFormat="1" applyFont="1" applyFill="1" applyBorder="1" applyAlignment="1">
      <alignment horizontal="left" vertical="top"/>
    </xf>
    <xf numFmtId="0" fontId="7" fillId="0" borderId="6" xfId="0" applyNumberFormat="1" applyFont="1" applyFill="1" applyBorder="1" applyAlignment="1">
      <alignment horizontal="left"/>
    </xf>
    <xf numFmtId="2" fontId="31" fillId="0" borderId="101" xfId="0" applyNumberFormat="1" applyFont="1" applyFill="1" applyBorder="1" applyAlignment="1">
      <alignment horizontal="left"/>
    </xf>
    <xf numFmtId="2" fontId="31" fillId="0" borderId="102" xfId="0" applyNumberFormat="1" applyFont="1" applyFill="1" applyBorder="1" applyAlignment="1">
      <alignment horizontal="left"/>
    </xf>
    <xf numFmtId="0" fontId="6" fillId="6" borderId="86" xfId="0" applyNumberFormat="1" applyFont="1" applyFill="1" applyBorder="1" applyAlignment="1">
      <alignment horizontal="left"/>
    </xf>
    <xf numFmtId="10" fontId="13" fillId="0" borderId="62" xfId="1" applyNumberFormat="1" applyFont="1" applyBorder="1" applyAlignment="1">
      <alignment horizontal="left"/>
    </xf>
    <xf numFmtId="10" fontId="36" fillId="0" borderId="62" xfId="1" applyNumberFormat="1" applyFont="1" applyBorder="1" applyAlignment="1">
      <alignment horizontal="left"/>
    </xf>
    <xf numFmtId="174" fontId="23" fillId="0" borderId="0" xfId="0" applyNumberFormat="1" applyFont="1" applyBorder="1" applyAlignment="1">
      <alignment horizontal="left"/>
    </xf>
    <xf numFmtId="174" fontId="23" fillId="0" borderId="6" xfId="0" applyNumberFormat="1" applyFont="1" applyBorder="1" applyAlignment="1">
      <alignment horizontal="left"/>
    </xf>
    <xf numFmtId="2" fontId="6" fillId="23" borderId="103" xfId="0" applyNumberFormat="1" applyFont="1" applyFill="1" applyBorder="1" applyAlignment="1">
      <alignment horizontal="left"/>
    </xf>
    <xf numFmtId="2" fontId="33" fillId="0" borderId="1" xfId="0" applyNumberFormat="1" applyFont="1" applyBorder="1" applyAlignment="1">
      <alignment horizontal="left"/>
    </xf>
    <xf numFmtId="0" fontId="7" fillId="0" borderId="0" xfId="0" applyNumberFormat="1" applyFont="1" applyFill="1" applyBorder="1" applyAlignment="1">
      <alignment wrapText="1"/>
    </xf>
    <xf numFmtId="0" fontId="7" fillId="0" borderId="0" xfId="0" applyNumberFormat="1" applyFont="1" applyFill="1" applyBorder="1" applyAlignment="1">
      <alignment horizontal="left" wrapText="1"/>
    </xf>
    <xf numFmtId="0" fontId="7" fillId="0" borderId="23" xfId="0" applyNumberFormat="1" applyFont="1" applyFill="1" applyBorder="1" applyAlignment="1">
      <alignment horizontal="left" wrapText="1"/>
    </xf>
    <xf numFmtId="0" fontId="7" fillId="0" borderId="0" xfId="0" quotePrefix="1" applyNumberFormat="1" applyFont="1" applyFill="1" applyBorder="1" applyAlignment="1">
      <alignment horizontal="left" wrapText="1" indent="1"/>
    </xf>
    <xf numFmtId="167" fontId="7" fillId="0" borderId="3" xfId="0" applyFont="1" applyBorder="1"/>
    <xf numFmtId="167" fontId="7" fillId="0" borderId="62" xfId="0" applyFont="1" applyBorder="1"/>
    <xf numFmtId="167" fontId="6" fillId="0" borderId="62" xfId="0" applyFont="1" applyBorder="1"/>
    <xf numFmtId="167" fontId="7" fillId="0" borderId="62" xfId="0" applyFont="1" applyFill="1" applyBorder="1"/>
    <xf numFmtId="167" fontId="6" fillId="0" borderId="0" xfId="0" applyFont="1" applyFill="1" applyBorder="1" applyAlignment="1">
      <alignment horizontal="left"/>
    </xf>
    <xf numFmtId="167" fontId="6" fillId="0" borderId="62" xfId="0" applyFont="1" applyBorder="1" applyAlignment="1">
      <alignment horizontal="left"/>
    </xf>
    <xf numFmtId="167" fontId="6" fillId="0" borderId="20" xfId="0" applyFont="1" applyFill="1" applyBorder="1" applyAlignment="1"/>
    <xf numFmtId="167" fontId="6" fillId="0" borderId="86" xfId="0" applyFont="1" applyFill="1" applyBorder="1" applyAlignment="1"/>
    <xf numFmtId="167" fontId="6" fillId="0" borderId="87" xfId="0" applyFont="1" applyFill="1" applyBorder="1" applyAlignment="1"/>
    <xf numFmtId="0" fontId="7" fillId="0" borderId="22" xfId="0" applyNumberFormat="1" applyFont="1" applyFill="1" applyBorder="1" applyAlignment="1">
      <alignment horizontal="left"/>
    </xf>
    <xf numFmtId="0" fontId="7" fillId="0" borderId="14" xfId="0" applyNumberFormat="1" applyFont="1" applyFill="1" applyBorder="1" applyAlignment="1">
      <alignment horizontal="left"/>
    </xf>
    <xf numFmtId="0" fontId="7" fillId="0" borderId="71" xfId="0" applyNumberFormat="1" applyFont="1" applyFill="1" applyBorder="1" applyAlignment="1">
      <alignment horizontal="left"/>
    </xf>
    <xf numFmtId="0" fontId="6" fillId="0" borderId="14" xfId="0" applyNumberFormat="1" applyFont="1" applyFill="1" applyBorder="1" applyAlignment="1">
      <alignment horizontal="left"/>
    </xf>
    <xf numFmtId="0" fontId="7" fillId="0" borderId="0" xfId="0" quotePrefix="1" applyNumberFormat="1" applyFont="1" applyFill="1" applyBorder="1" applyAlignment="1">
      <alignment horizontal="left" indent="1"/>
    </xf>
    <xf numFmtId="165" fontId="7" fillId="0" borderId="0" xfId="0" applyNumberFormat="1" applyFont="1" applyFill="1" applyBorder="1" applyAlignment="1">
      <alignment horizontal="left" wrapText="1"/>
    </xf>
    <xf numFmtId="0" fontId="6" fillId="0" borderId="14" xfId="0" applyNumberFormat="1" applyFont="1" applyFill="1" applyBorder="1" applyAlignment="1">
      <alignment horizontal="center" wrapText="1"/>
    </xf>
    <xf numFmtId="1" fontId="6" fillId="0" borderId="22" xfId="0" applyNumberFormat="1" applyFont="1" applyFill="1" applyBorder="1" applyAlignment="1">
      <alignment horizontal="left" wrapText="1"/>
    </xf>
    <xf numFmtId="0" fontId="7" fillId="0" borderId="90" xfId="0" applyNumberFormat="1" applyFont="1" applyFill="1" applyBorder="1" applyAlignment="1">
      <alignment horizontal="center" wrapText="1"/>
    </xf>
    <xf numFmtId="0" fontId="7" fillId="0" borderId="91" xfId="0" applyNumberFormat="1" applyFont="1" applyFill="1" applyBorder="1" applyAlignment="1">
      <alignment horizontal="center" wrapText="1"/>
    </xf>
    <xf numFmtId="0" fontId="7" fillId="0" borderId="14" xfId="0" applyNumberFormat="1" applyFont="1" applyFill="1" applyBorder="1" applyAlignment="1">
      <alignment horizontal="center" wrapText="1"/>
    </xf>
    <xf numFmtId="167" fontId="7" fillId="0" borderId="70" xfId="0" applyFont="1" applyFill="1" applyBorder="1" applyAlignment="1">
      <alignment horizontal="left" wrapText="1"/>
    </xf>
    <xf numFmtId="165" fontId="7" fillId="0" borderId="98" xfId="0" applyNumberFormat="1" applyFont="1" applyFill="1" applyBorder="1" applyAlignment="1">
      <alignment horizontal="center" wrapText="1"/>
    </xf>
    <xf numFmtId="165" fontId="7" fillId="0" borderId="4" xfId="0" applyNumberFormat="1" applyFont="1" applyFill="1" applyBorder="1" applyAlignment="1">
      <alignment horizontal="center" wrapText="1"/>
    </xf>
    <xf numFmtId="9" fontId="7" fillId="0" borderId="104" xfId="1" applyFont="1" applyFill="1" applyBorder="1" applyAlignment="1">
      <alignment horizontal="center" wrapText="1"/>
    </xf>
    <xf numFmtId="167" fontId="7" fillId="0" borderId="92" xfId="0" applyFont="1" applyFill="1" applyBorder="1" applyAlignment="1">
      <alignment horizontal="left" wrapText="1"/>
    </xf>
    <xf numFmtId="165" fontId="7" fillId="0" borderId="95" xfId="0" applyNumberFormat="1" applyFont="1" applyFill="1" applyBorder="1" applyAlignment="1">
      <alignment horizontal="center" wrapText="1"/>
    </xf>
    <xf numFmtId="165" fontId="7" fillId="0" borderId="55" xfId="0" applyNumberFormat="1" applyFont="1" applyFill="1" applyBorder="1" applyAlignment="1">
      <alignment horizontal="center" wrapText="1"/>
    </xf>
    <xf numFmtId="9" fontId="7" fillId="0" borderId="92" xfId="1" applyFont="1" applyFill="1" applyBorder="1" applyAlignment="1">
      <alignment horizontal="center" wrapText="1"/>
    </xf>
    <xf numFmtId="167" fontId="53" fillId="0" borderId="92" xfId="0" applyFont="1" applyFill="1" applyBorder="1" applyAlignment="1">
      <alignment horizontal="left" wrapText="1"/>
    </xf>
    <xf numFmtId="165" fontId="53" fillId="0" borderId="95" xfId="0" applyNumberFormat="1" applyFont="1" applyFill="1" applyBorder="1" applyAlignment="1">
      <alignment horizontal="center" wrapText="1"/>
    </xf>
    <xf numFmtId="165" fontId="53" fillId="0" borderId="55" xfId="0" applyNumberFormat="1" applyFont="1" applyFill="1" applyBorder="1" applyAlignment="1">
      <alignment horizontal="center" wrapText="1"/>
    </xf>
    <xf numFmtId="167" fontId="53" fillId="0" borderId="9" xfId="0" applyFont="1" applyFill="1" applyBorder="1" applyAlignment="1">
      <alignment horizontal="left" wrapText="1"/>
    </xf>
    <xf numFmtId="165" fontId="53" fillId="0" borderId="93" xfId="0" applyNumberFormat="1" applyFont="1" applyFill="1" applyBorder="1" applyAlignment="1">
      <alignment horizontal="center" wrapText="1"/>
    </xf>
    <xf numFmtId="165" fontId="53" fillId="0" borderId="22" xfId="0" applyNumberFormat="1" applyFont="1" applyFill="1" applyBorder="1" applyAlignment="1">
      <alignment horizontal="center" wrapText="1"/>
    </xf>
    <xf numFmtId="9" fontId="7" fillId="0" borderId="105" xfId="1" applyFont="1" applyFill="1" applyBorder="1" applyAlignment="1">
      <alignment horizontal="center" wrapText="1"/>
    </xf>
    <xf numFmtId="0" fontId="6" fillId="0" borderId="70" xfId="0" applyNumberFormat="1" applyFont="1" applyFill="1" applyBorder="1" applyAlignment="1">
      <alignment wrapText="1"/>
    </xf>
    <xf numFmtId="0" fontId="6" fillId="0" borderId="9" xfId="0" applyNumberFormat="1" applyFont="1" applyFill="1" applyBorder="1" applyAlignment="1">
      <alignment wrapText="1"/>
    </xf>
    <xf numFmtId="0" fontId="87" fillId="0" borderId="0" xfId="0" applyNumberFormat="1" applyFont="1" applyFill="1" applyBorder="1" applyAlignment="1">
      <alignment vertical="top" wrapText="1"/>
    </xf>
    <xf numFmtId="0" fontId="7" fillId="0" borderId="14" xfId="0" quotePrefix="1" applyNumberFormat="1" applyFont="1" applyFill="1" applyBorder="1" applyAlignment="1">
      <alignment horizontal="left"/>
    </xf>
    <xf numFmtId="9" fontId="7" fillId="0" borderId="91" xfId="0" applyNumberFormat="1" applyFont="1" applyFill="1" applyBorder="1" applyAlignment="1">
      <alignment horizontal="center"/>
    </xf>
    <xf numFmtId="0" fontId="10" fillId="0" borderId="0" xfId="0" applyNumberFormat="1" applyFont="1" applyFill="1" applyBorder="1" applyAlignment="1">
      <alignment horizontal="left"/>
    </xf>
    <xf numFmtId="167" fontId="9" fillId="0" borderId="0" xfId="3" applyFont="1" applyFill="1" applyBorder="1" applyAlignment="1" applyProtection="1">
      <alignment horizontal="left"/>
    </xf>
    <xf numFmtId="14" fontId="53" fillId="0" borderId="0" xfId="0" applyNumberFormat="1" applyFont="1" applyFill="1" applyBorder="1" applyAlignment="1">
      <alignment horizontal="left"/>
    </xf>
    <xf numFmtId="167" fontId="56" fillId="0" borderId="0" xfId="0" applyFont="1" applyFill="1" applyBorder="1" applyAlignment="1">
      <alignment horizontal="right"/>
    </xf>
    <xf numFmtId="167" fontId="27" fillId="0" borderId="0" xfId="0" applyFont="1" applyFill="1" applyBorder="1" applyAlignment="1">
      <alignment horizontal="left"/>
    </xf>
    <xf numFmtId="167" fontId="27" fillId="0" borderId="0" xfId="0" applyFont="1" applyBorder="1" applyAlignment="1">
      <alignment horizontal="left"/>
    </xf>
    <xf numFmtId="0" fontId="27" fillId="0" borderId="0" xfId="0" applyNumberFormat="1" applyFont="1" applyFill="1" applyBorder="1" applyAlignment="1">
      <alignment horizontal="left"/>
    </xf>
    <xf numFmtId="2" fontId="7" fillId="0" borderId="0" xfId="0" applyNumberFormat="1" applyFont="1" applyFill="1" applyBorder="1" applyAlignment="1">
      <alignment horizontal="center"/>
    </xf>
    <xf numFmtId="167" fontId="7" fillId="0" borderId="86" xfId="0" applyFont="1" applyBorder="1"/>
    <xf numFmtId="167" fontId="7" fillId="0" borderId="86" xfId="0" applyFont="1" applyFill="1" applyBorder="1" applyAlignment="1"/>
    <xf numFmtId="165" fontId="6" fillId="0" borderId="17" xfId="0" applyNumberFormat="1" applyFont="1" applyBorder="1" applyAlignment="1">
      <alignment horizontal="left"/>
    </xf>
    <xf numFmtId="167" fontId="6" fillId="0" borderId="86" xfId="0" applyFont="1" applyBorder="1"/>
    <xf numFmtId="165" fontId="7" fillId="0" borderId="86" xfId="0" applyNumberFormat="1" applyFont="1" applyBorder="1" applyAlignment="1">
      <alignment horizontal="left"/>
    </xf>
    <xf numFmtId="9" fontId="7" fillId="11" borderId="0" xfId="0" applyNumberFormat="1" applyFont="1" applyFill="1" applyBorder="1" applyAlignment="1">
      <alignment horizontal="left"/>
    </xf>
    <xf numFmtId="9" fontId="7" fillId="0" borderId="72" xfId="0" applyNumberFormat="1" applyFont="1" applyFill="1" applyBorder="1" applyAlignment="1">
      <alignment horizontal="left"/>
    </xf>
    <xf numFmtId="9" fontId="7" fillId="11" borderId="72" xfId="0" applyNumberFormat="1" applyFont="1" applyFill="1" applyBorder="1" applyAlignment="1">
      <alignment horizontal="left"/>
    </xf>
    <xf numFmtId="165" fontId="53" fillId="0" borderId="86" xfId="0" applyNumberFormat="1" applyFont="1" applyBorder="1" applyAlignment="1">
      <alignment horizontal="left"/>
    </xf>
    <xf numFmtId="9" fontId="53" fillId="11" borderId="86" xfId="0" applyNumberFormat="1" applyFont="1" applyFill="1" applyBorder="1" applyAlignment="1">
      <alignment horizontal="left"/>
    </xf>
    <xf numFmtId="9" fontId="7" fillId="11" borderId="86" xfId="0" applyNumberFormat="1" applyFont="1" applyFill="1" applyBorder="1" applyAlignment="1">
      <alignment horizontal="left"/>
    </xf>
    <xf numFmtId="165" fontId="25" fillId="0" borderId="86" xfId="0" applyNumberFormat="1" applyFont="1" applyBorder="1" applyAlignment="1">
      <alignment horizontal="left"/>
    </xf>
    <xf numFmtId="9" fontId="7" fillId="11" borderId="17" xfId="0" applyNumberFormat="1" applyFont="1" applyFill="1" applyBorder="1" applyAlignment="1">
      <alignment horizontal="left"/>
    </xf>
    <xf numFmtId="9" fontId="6" fillId="11" borderId="86" xfId="0" applyNumberFormat="1" applyFont="1" applyFill="1" applyBorder="1" applyAlignment="1">
      <alignment horizontal="left"/>
    </xf>
    <xf numFmtId="168" fontId="7" fillId="0" borderId="62" xfId="1" applyNumberFormat="1" applyFont="1" applyBorder="1" applyAlignment="1">
      <alignment horizontal="left"/>
    </xf>
    <xf numFmtId="168" fontId="7" fillId="0" borderId="62" xfId="1" applyNumberFormat="1" applyFont="1" applyBorder="1" applyAlignment="1">
      <alignment horizontal="left" indent="1"/>
    </xf>
    <xf numFmtId="167" fontId="7" fillId="0" borderId="4" xfId="0" applyFont="1" applyBorder="1"/>
    <xf numFmtId="167" fontId="7" fillId="0" borderId="1" xfId="0" applyFont="1" applyFill="1" applyBorder="1"/>
    <xf numFmtId="0" fontId="7" fillId="0" borderId="31" xfId="0" applyNumberFormat="1" applyFont="1" applyBorder="1" applyAlignment="1">
      <alignment vertical="top"/>
    </xf>
    <xf numFmtId="0" fontId="7" fillId="0" borderId="32" xfId="0" applyNumberFormat="1" applyFont="1" applyBorder="1" applyAlignment="1">
      <alignment vertical="top"/>
    </xf>
    <xf numFmtId="9" fontId="7" fillId="0" borderId="82" xfId="1" applyFont="1" applyBorder="1" applyAlignment="1">
      <alignment horizontal="left"/>
    </xf>
    <xf numFmtId="167" fontId="7" fillId="0" borderId="76" xfId="0" applyFont="1" applyBorder="1"/>
    <xf numFmtId="9" fontId="7" fillId="0" borderId="84" xfId="1" applyFont="1" applyBorder="1" applyAlignment="1">
      <alignment horizontal="left"/>
    </xf>
    <xf numFmtId="167" fontId="7" fillId="0" borderId="38" xfId="0" applyFont="1" applyBorder="1"/>
    <xf numFmtId="14" fontId="7" fillId="0" borderId="71" xfId="0" applyNumberFormat="1" applyFont="1" applyBorder="1" applyAlignment="1">
      <alignment horizontal="left"/>
    </xf>
    <xf numFmtId="2" fontId="7" fillId="0" borderId="35" xfId="0" applyNumberFormat="1" applyFont="1" applyBorder="1" applyAlignment="1">
      <alignment horizontal="left"/>
    </xf>
    <xf numFmtId="2" fontId="7" fillId="0" borderId="72" xfId="0" applyNumberFormat="1" applyFont="1" applyBorder="1" applyAlignment="1">
      <alignment horizontal="left"/>
    </xf>
    <xf numFmtId="2" fontId="7" fillId="0" borderId="71" xfId="0" applyNumberFormat="1" applyFont="1" applyBorder="1" applyAlignment="1">
      <alignment horizontal="left"/>
    </xf>
    <xf numFmtId="2" fontId="7" fillId="0" borderId="76" xfId="0" applyNumberFormat="1" applyFont="1" applyBorder="1" applyAlignment="1">
      <alignment horizontal="left"/>
    </xf>
    <xf numFmtId="165" fontId="7" fillId="0" borderId="83" xfId="1" applyNumberFormat="1" applyFont="1" applyBorder="1" applyAlignment="1">
      <alignment horizontal="left"/>
    </xf>
    <xf numFmtId="14" fontId="7" fillId="0" borderId="1" xfId="0" applyNumberFormat="1" applyFont="1" applyBorder="1" applyAlignment="1">
      <alignment horizontal="left"/>
    </xf>
    <xf numFmtId="2" fontId="7" fillId="0" borderId="37" xfId="0" applyNumberFormat="1" applyFont="1" applyBorder="1" applyAlignment="1">
      <alignment horizontal="left"/>
    </xf>
    <xf numFmtId="2" fontId="7" fillId="0" borderId="1" xfId="0" applyNumberFormat="1" applyFont="1" applyBorder="1" applyAlignment="1">
      <alignment horizontal="left"/>
    </xf>
    <xf numFmtId="165" fontId="7" fillId="0" borderId="81" xfId="1" applyNumberFormat="1" applyFont="1" applyBorder="1" applyAlignment="1">
      <alignment horizontal="left"/>
    </xf>
    <xf numFmtId="0" fontId="7" fillId="0" borderId="72" xfId="0" applyNumberFormat="1" applyFont="1" applyBorder="1" applyAlignment="1">
      <alignment horizontal="left"/>
    </xf>
    <xf numFmtId="0" fontId="7" fillId="0" borderId="17" xfId="0" applyNumberFormat="1" applyFont="1" applyBorder="1" applyAlignment="1">
      <alignment horizontal="left"/>
    </xf>
    <xf numFmtId="2" fontId="7" fillId="0" borderId="99" xfId="0" applyNumberFormat="1" applyFont="1" applyFill="1" applyBorder="1" applyAlignment="1">
      <alignment horizontal="left"/>
    </xf>
    <xf numFmtId="2" fontId="7" fillId="0" borderId="100" xfId="0" applyNumberFormat="1" applyFont="1" applyFill="1" applyBorder="1" applyAlignment="1">
      <alignment horizontal="left"/>
    </xf>
    <xf numFmtId="2" fontId="7" fillId="0" borderId="101" xfId="0" applyNumberFormat="1" applyFont="1" applyFill="1" applyBorder="1" applyAlignment="1">
      <alignment horizontal="left"/>
    </xf>
    <xf numFmtId="2" fontId="7" fillId="8" borderId="40" xfId="0" applyNumberFormat="1" applyFont="1" applyFill="1" applyBorder="1" applyAlignment="1">
      <alignment horizontal="left" vertical="top"/>
    </xf>
    <xf numFmtId="2" fontId="7" fillId="8" borderId="41" xfId="0" applyNumberFormat="1" applyFont="1" applyFill="1" applyBorder="1" applyAlignment="1">
      <alignment horizontal="left" vertical="top"/>
    </xf>
    <xf numFmtId="167" fontId="9" fillId="0" borderId="0" xfId="0" applyFont="1"/>
    <xf numFmtId="167" fontId="7" fillId="0" borderId="4" xfId="0" applyFont="1" applyFill="1" applyBorder="1"/>
    <xf numFmtId="0" fontId="39" fillId="0" borderId="0" xfId="0" applyNumberFormat="1" applyFont="1" applyFill="1" applyBorder="1" applyAlignment="1">
      <alignment horizontal="left"/>
    </xf>
    <xf numFmtId="167" fontId="6" fillId="0" borderId="0" xfId="0" applyFont="1" applyAlignment="1">
      <alignment vertical="top"/>
    </xf>
    <xf numFmtId="167" fontId="6" fillId="0" borderId="0" xfId="0" applyFont="1" applyFill="1" applyBorder="1" applyAlignment="1">
      <alignment vertical="top"/>
    </xf>
    <xf numFmtId="167" fontId="7" fillId="0" borderId="62" xfId="0" applyFont="1" applyBorder="1" applyAlignment="1">
      <alignment vertical="top"/>
    </xf>
    <xf numFmtId="171" fontId="7" fillId="0" borderId="62" xfId="0" applyNumberFormat="1" applyFont="1" applyBorder="1" applyAlignment="1">
      <alignment horizontal="left" vertical="top"/>
    </xf>
    <xf numFmtId="167" fontId="7" fillId="0" borderId="0" xfId="0" applyFont="1" applyBorder="1" applyAlignment="1">
      <alignment vertical="top"/>
    </xf>
    <xf numFmtId="11" fontId="7" fillId="0" borderId="64" xfId="0" applyNumberFormat="1" applyFont="1" applyBorder="1" applyAlignment="1">
      <alignment vertical="top"/>
    </xf>
    <xf numFmtId="171" fontId="7" fillId="0" borderId="64" xfId="0" applyNumberFormat="1" applyFont="1" applyBorder="1" applyAlignment="1">
      <alignment horizontal="left" vertical="top"/>
    </xf>
    <xf numFmtId="11" fontId="7" fillId="0" borderId="17" xfId="0" applyNumberFormat="1" applyFont="1" applyBorder="1" applyAlignment="1">
      <alignment vertical="top"/>
    </xf>
    <xf numFmtId="171" fontId="7" fillId="0" borderId="17" xfId="0" applyNumberFormat="1" applyFont="1" applyBorder="1" applyAlignment="1">
      <alignment horizontal="left" vertical="top"/>
    </xf>
    <xf numFmtId="167" fontId="7" fillId="0" borderId="64" xfId="0" applyFont="1" applyBorder="1" applyAlignment="1">
      <alignment vertical="top"/>
    </xf>
    <xf numFmtId="167" fontId="7" fillId="0" borderId="17" xfId="0" applyFont="1" applyBorder="1" applyAlignment="1">
      <alignment vertical="top"/>
    </xf>
    <xf numFmtId="171" fontId="7" fillId="0" borderId="0" xfId="0" applyNumberFormat="1" applyFont="1" applyBorder="1" applyAlignment="1">
      <alignment horizontal="left" vertical="top"/>
    </xf>
    <xf numFmtId="167" fontId="7" fillId="0" borderId="12" xfId="0" applyFont="1" applyBorder="1" applyAlignment="1">
      <alignment vertical="top"/>
    </xf>
    <xf numFmtId="171" fontId="7" fillId="0" borderId="12" xfId="0" applyNumberFormat="1" applyFont="1" applyBorder="1" applyAlignment="1">
      <alignment horizontal="left" vertical="top"/>
    </xf>
    <xf numFmtId="167" fontId="7" fillId="0" borderId="3" xfId="0" applyFont="1" applyBorder="1" applyAlignment="1">
      <alignment vertical="top"/>
    </xf>
    <xf numFmtId="171" fontId="7" fillId="0" borderId="3" xfId="0" applyNumberFormat="1" applyFont="1" applyBorder="1" applyAlignment="1">
      <alignment horizontal="left" vertical="top"/>
    </xf>
    <xf numFmtId="167" fontId="7" fillId="0" borderId="0" xfId="0" applyFont="1" applyAlignment="1">
      <alignment vertical="top"/>
    </xf>
    <xf numFmtId="167" fontId="7" fillId="0" borderId="0" xfId="0" applyFont="1" applyFill="1" applyBorder="1" applyAlignment="1">
      <alignment horizontal="left" vertical="top"/>
    </xf>
    <xf numFmtId="10" fontId="7" fillId="0" borderId="62" xfId="1" applyNumberFormat="1" applyFont="1" applyBorder="1" applyAlignment="1">
      <alignment horizontal="left"/>
    </xf>
    <xf numFmtId="2" fontId="7" fillId="0" borderId="17" xfId="0" applyNumberFormat="1" applyFont="1" applyBorder="1" applyAlignment="1">
      <alignment horizontal="left" indent="1"/>
    </xf>
    <xf numFmtId="9" fontId="7" fillId="0" borderId="62" xfId="1" applyFont="1" applyBorder="1" applyAlignment="1">
      <alignment horizontal="left"/>
    </xf>
    <xf numFmtId="0" fontId="7" fillId="0" borderId="86" xfId="0" applyNumberFormat="1" applyFont="1" applyBorder="1"/>
    <xf numFmtId="167" fontId="7" fillId="0" borderId="86" xfId="0" applyFont="1" applyBorder="1" applyAlignment="1">
      <alignment horizontal="left" indent="1"/>
    </xf>
    <xf numFmtId="167" fontId="7" fillId="0" borderId="86" xfId="0" applyFont="1" applyFill="1" applyBorder="1" applyAlignment="1">
      <alignment horizontal="left" indent="1"/>
    </xf>
    <xf numFmtId="0" fontId="6" fillId="0" borderId="86" xfId="0" applyNumberFormat="1" applyFont="1" applyBorder="1"/>
    <xf numFmtId="165" fontId="25" fillId="0" borderId="0" xfId="0" quotePrefix="1" applyNumberFormat="1" applyFont="1" applyFill="1" applyBorder="1" applyAlignment="1">
      <alignment horizontal="left"/>
    </xf>
    <xf numFmtId="10" fontId="7" fillId="0" borderId="17" xfId="1" applyNumberFormat="1" applyFont="1" applyBorder="1" applyAlignment="1">
      <alignment horizontal="left"/>
    </xf>
    <xf numFmtId="10" fontId="6" fillId="0" borderId="62" xfId="1" applyNumberFormat="1" applyFont="1" applyBorder="1" applyAlignment="1">
      <alignment horizontal="left"/>
    </xf>
    <xf numFmtId="10" fontId="10" fillId="0" borderId="0" xfId="1" applyNumberFormat="1" applyFont="1" applyBorder="1" applyAlignment="1">
      <alignment horizontal="left"/>
    </xf>
    <xf numFmtId="167" fontId="7" fillId="0" borderId="72" xfId="0" applyFont="1" applyBorder="1" applyAlignment="1">
      <alignment vertical="top"/>
    </xf>
    <xf numFmtId="167" fontId="10" fillId="0" borderId="0" xfId="0" applyFont="1" applyFill="1" applyAlignment="1"/>
    <xf numFmtId="167" fontId="7" fillId="0" borderId="0" xfId="0" applyFont="1" applyAlignment="1"/>
    <xf numFmtId="167" fontId="7" fillId="0" borderId="0" xfId="0" applyFont="1" applyBorder="1" applyAlignment="1"/>
    <xf numFmtId="10" fontId="7" fillId="0" borderId="62" xfId="1" applyNumberFormat="1" applyFont="1" applyBorder="1" applyAlignment="1">
      <alignment horizontal="left" vertical="top"/>
    </xf>
    <xf numFmtId="10" fontId="7" fillId="0" borderId="64" xfId="1" applyNumberFormat="1" applyFont="1" applyBorder="1" applyAlignment="1">
      <alignment horizontal="left" vertical="top"/>
    </xf>
    <xf numFmtId="10" fontId="7" fillId="0" borderId="17" xfId="1" applyNumberFormat="1" applyFont="1" applyBorder="1" applyAlignment="1">
      <alignment horizontal="left" vertical="top"/>
    </xf>
    <xf numFmtId="10" fontId="7" fillId="0" borderId="0" xfId="1" applyNumberFormat="1" applyFont="1" applyBorder="1" applyAlignment="1">
      <alignment horizontal="left" vertical="top"/>
    </xf>
    <xf numFmtId="10" fontId="7" fillId="0" borderId="12" xfId="1" applyNumberFormat="1" applyFont="1" applyBorder="1" applyAlignment="1">
      <alignment horizontal="left" vertical="top"/>
    </xf>
    <xf numFmtId="10" fontId="7" fillId="0" borderId="3" xfId="1" applyNumberFormat="1" applyFont="1" applyBorder="1" applyAlignment="1">
      <alignment horizontal="left" vertical="top"/>
    </xf>
    <xf numFmtId="167" fontId="91" fillId="0" borderId="0" xfId="3" applyFont="1" applyAlignment="1" applyProtection="1"/>
    <xf numFmtId="10" fontId="10" fillId="0" borderId="0" xfId="1" applyNumberFormat="1" applyFont="1" applyBorder="1" applyAlignment="1">
      <alignment horizontal="left" vertical="top"/>
    </xf>
    <xf numFmtId="167" fontId="7" fillId="0" borderId="25" xfId="0" applyFont="1" applyBorder="1"/>
    <xf numFmtId="167" fontId="6" fillId="14" borderId="4" xfId="0" applyFont="1" applyFill="1" applyBorder="1"/>
    <xf numFmtId="2" fontId="25" fillId="0" borderId="21" xfId="0" applyNumberFormat="1" applyFont="1" applyBorder="1" applyAlignment="1">
      <alignment horizontal="left"/>
    </xf>
    <xf numFmtId="167" fontId="6" fillId="0" borderId="72" xfId="0" applyFont="1" applyBorder="1" applyAlignment="1"/>
    <xf numFmtId="167" fontId="6" fillId="0" borderId="86" xfId="0" applyFont="1" applyBorder="1" applyAlignment="1"/>
    <xf numFmtId="9" fontId="7" fillId="0" borderId="0" xfId="1" applyFont="1" applyBorder="1" applyAlignment="1">
      <alignment horizontal="center"/>
    </xf>
    <xf numFmtId="10" fontId="7" fillId="0" borderId="3" xfId="1" applyNumberFormat="1" applyFont="1" applyBorder="1" applyAlignment="1">
      <alignment horizontal="left"/>
    </xf>
    <xf numFmtId="9" fontId="24" fillId="0" borderId="0" xfId="1" applyFont="1" applyBorder="1" applyAlignment="1">
      <alignment horizontal="center"/>
    </xf>
    <xf numFmtId="9" fontId="7" fillId="0" borderId="0" xfId="1" applyFont="1" applyBorder="1" applyAlignment="1">
      <alignment horizontal="left" indent="2"/>
    </xf>
    <xf numFmtId="10" fontId="7" fillId="0" borderId="72" xfId="1" applyNumberFormat="1" applyFont="1" applyBorder="1" applyAlignment="1">
      <alignment horizontal="center"/>
    </xf>
    <xf numFmtId="167" fontId="25" fillId="0" borderId="0" xfId="0" applyFont="1" applyBorder="1"/>
    <xf numFmtId="10" fontId="7" fillId="11" borderId="62" xfId="1" applyNumberFormat="1" applyFont="1" applyFill="1" applyBorder="1" applyAlignment="1">
      <alignment horizontal="left"/>
    </xf>
    <xf numFmtId="10" fontId="13" fillId="11" borderId="62" xfId="1" applyNumberFormat="1" applyFont="1" applyFill="1" applyBorder="1" applyAlignment="1">
      <alignment horizontal="left"/>
    </xf>
    <xf numFmtId="10" fontId="36" fillId="11" borderId="62" xfId="1" applyNumberFormat="1" applyFont="1" applyFill="1" applyBorder="1" applyAlignment="1">
      <alignment horizontal="left"/>
    </xf>
    <xf numFmtId="10" fontId="7" fillId="11" borderId="17" xfId="1" applyNumberFormat="1" applyFont="1" applyFill="1" applyBorder="1" applyAlignment="1">
      <alignment horizontal="left"/>
    </xf>
    <xf numFmtId="10" fontId="6" fillId="11" borderId="62" xfId="1" applyNumberFormat="1" applyFont="1" applyFill="1" applyBorder="1" applyAlignment="1">
      <alignment horizontal="left"/>
    </xf>
    <xf numFmtId="168" fontId="6" fillId="11" borderId="62" xfId="1" applyNumberFormat="1" applyFont="1" applyFill="1" applyBorder="1" applyAlignment="1">
      <alignment horizontal="left"/>
    </xf>
    <xf numFmtId="168" fontId="7" fillId="11" borderId="62" xfId="1" applyNumberFormat="1" applyFont="1" applyFill="1" applyBorder="1" applyAlignment="1">
      <alignment horizontal="left"/>
    </xf>
    <xf numFmtId="167" fontId="7" fillId="11" borderId="62" xfId="0" applyFont="1" applyFill="1" applyBorder="1" applyAlignment="1">
      <alignment vertical="top"/>
    </xf>
    <xf numFmtId="171" fontId="7" fillId="11" borderId="62" xfId="0" applyNumberFormat="1" applyFont="1" applyFill="1" applyBorder="1" applyAlignment="1">
      <alignment horizontal="left" vertical="top"/>
    </xf>
    <xf numFmtId="10" fontId="7" fillId="11" borderId="62" xfId="1" applyNumberFormat="1" applyFont="1" applyFill="1" applyBorder="1" applyAlignment="1">
      <alignment horizontal="left" vertical="top"/>
    </xf>
    <xf numFmtId="10" fontId="7" fillId="11" borderId="3" xfId="1" applyNumberFormat="1" applyFont="1" applyFill="1" applyBorder="1" applyAlignment="1">
      <alignment horizontal="center"/>
    </xf>
    <xf numFmtId="9" fontId="7" fillId="11" borderId="3" xfId="1" applyFont="1" applyFill="1" applyBorder="1" applyAlignment="1">
      <alignment horizontal="center"/>
    </xf>
    <xf numFmtId="9" fontId="13" fillId="11" borderId="3" xfId="1" applyFont="1" applyFill="1" applyBorder="1" applyAlignment="1">
      <alignment horizontal="center"/>
    </xf>
    <xf numFmtId="10" fontId="6" fillId="11" borderId="86" xfId="1" applyNumberFormat="1" applyFont="1" applyFill="1" applyBorder="1" applyAlignment="1">
      <alignment horizontal="center"/>
    </xf>
    <xf numFmtId="10" fontId="7" fillId="11" borderId="86" xfId="1" applyNumberFormat="1" applyFont="1" applyFill="1" applyBorder="1" applyAlignment="1">
      <alignment horizontal="center"/>
    </xf>
    <xf numFmtId="9" fontId="6" fillId="11" borderId="86" xfId="1" applyFont="1" applyFill="1" applyBorder="1" applyAlignment="1">
      <alignment horizontal="center"/>
    </xf>
    <xf numFmtId="167" fontId="7" fillId="0" borderId="0" xfId="0" quotePrefix="1" applyFont="1" applyBorder="1" applyAlignment="1">
      <alignment horizontal="left" indent="1"/>
    </xf>
    <xf numFmtId="0" fontId="92" fillId="0" borderId="0" xfId="0" applyNumberFormat="1" applyFont="1" applyBorder="1" applyAlignment="1">
      <alignment horizontal="left"/>
    </xf>
    <xf numFmtId="0" fontId="72" fillId="0" borderId="0" xfId="0" applyNumberFormat="1" applyFont="1" applyBorder="1" applyAlignment="1">
      <alignment horizontal="left" indent="1"/>
    </xf>
    <xf numFmtId="167" fontId="72" fillId="0" borderId="0" xfId="0" applyFont="1" applyBorder="1" applyAlignment="1">
      <alignment horizontal="left" indent="1"/>
    </xf>
    <xf numFmtId="0" fontId="53" fillId="0" borderId="0" xfId="0" applyNumberFormat="1" applyFont="1" applyBorder="1" applyAlignment="1">
      <alignment horizontal="left"/>
    </xf>
    <xf numFmtId="0" fontId="72" fillId="0" borderId="0" xfId="0" applyNumberFormat="1" applyFont="1" applyBorder="1" applyAlignment="1"/>
    <xf numFmtId="167" fontId="72" fillId="0" borderId="0" xfId="0" quotePrefix="1" applyFont="1" applyBorder="1" applyAlignment="1">
      <alignment horizontal="left" indent="1"/>
    </xf>
    <xf numFmtId="0" fontId="7" fillId="0" borderId="0" xfId="0" applyNumberFormat="1" applyFont="1" applyBorder="1" applyAlignment="1">
      <alignment horizontal="left" indent="2"/>
    </xf>
    <xf numFmtId="0" fontId="7" fillId="0" borderId="0" xfId="0" applyNumberFormat="1" applyFont="1" applyFill="1" applyBorder="1" applyAlignment="1">
      <alignment horizontal="left" indent="2"/>
    </xf>
    <xf numFmtId="2" fontId="72" fillId="0" borderId="0" xfId="0" applyNumberFormat="1" applyFont="1" applyBorder="1" applyAlignment="1">
      <alignment horizontal="left"/>
    </xf>
    <xf numFmtId="165" fontId="72" fillId="0" borderId="16" xfId="0" applyNumberFormat="1" applyFont="1" applyFill="1" applyBorder="1" applyAlignment="1">
      <alignment horizontal="left"/>
    </xf>
    <xf numFmtId="165" fontId="53" fillId="0" borderId="16" xfId="0" applyNumberFormat="1" applyFont="1" applyBorder="1" applyAlignment="1">
      <alignment horizontal="left"/>
    </xf>
    <xf numFmtId="167" fontId="7" fillId="0" borderId="0" xfId="0" applyFont="1" applyBorder="1" applyAlignment="1">
      <alignment horizontal="left" indent="2"/>
    </xf>
    <xf numFmtId="167" fontId="27" fillId="0" borderId="0" xfId="0" applyFont="1" applyBorder="1" applyAlignment="1">
      <alignment horizontal="left" indent="1"/>
    </xf>
    <xf numFmtId="0" fontId="27" fillId="0" borderId="0" xfId="0" applyNumberFormat="1" applyFont="1" applyBorder="1" applyAlignment="1">
      <alignment horizontal="left" indent="1"/>
    </xf>
    <xf numFmtId="0" fontId="7" fillId="0" borderId="0" xfId="0" applyNumberFormat="1" applyFont="1" applyFill="1" applyBorder="1" applyAlignment="1">
      <alignment wrapText="1"/>
    </xf>
    <xf numFmtId="167" fontId="6" fillId="0" borderId="0" xfId="0" applyFont="1" applyFill="1" applyBorder="1" applyAlignment="1">
      <alignment horizontal="left"/>
    </xf>
    <xf numFmtId="0" fontId="7" fillId="0" borderId="0" xfId="0" applyNumberFormat="1" applyFont="1" applyFill="1" applyBorder="1" applyAlignment="1">
      <alignment horizontal="left" wrapText="1"/>
    </xf>
    <xf numFmtId="167" fontId="6" fillId="0" borderId="12" xfId="0" applyFont="1" applyFill="1" applyBorder="1" applyAlignment="1">
      <alignment horizontal="left" wrapText="1"/>
    </xf>
    <xf numFmtId="167" fontId="7" fillId="0" borderId="12" xfId="0" applyFont="1" applyFill="1" applyBorder="1" applyAlignment="1">
      <alignment horizontal="left" wrapText="1"/>
    </xf>
    <xf numFmtId="0" fontId="7" fillId="0" borderId="0" xfId="0" quotePrefix="1" applyNumberFormat="1" applyFont="1" applyFill="1" applyAlignment="1">
      <alignment horizontal="left" vertical="top" indent="1"/>
    </xf>
    <xf numFmtId="0" fontId="7" fillId="0" borderId="0" xfId="0" quotePrefix="1" applyNumberFormat="1" applyFont="1" applyFill="1" applyBorder="1" applyAlignment="1">
      <alignment horizontal="left" vertical="top" indent="1"/>
    </xf>
    <xf numFmtId="0" fontId="7" fillId="0" borderId="0" xfId="0" applyNumberFormat="1" applyFont="1" applyFill="1" applyBorder="1" applyAlignment="1">
      <alignment horizontal="left" vertical="top" indent="3"/>
    </xf>
    <xf numFmtId="0" fontId="0" fillId="0" borderId="0" xfId="0" applyNumberFormat="1" applyFill="1" applyAlignment="1">
      <alignment horizontal="left" vertical="top" wrapText="1" indent="1"/>
    </xf>
    <xf numFmtId="0" fontId="7" fillId="11" borderId="0" xfId="0" applyNumberFormat="1" applyFont="1" applyFill="1" applyBorder="1" applyAlignment="1">
      <alignment horizontal="left" vertical="top" indent="2"/>
    </xf>
    <xf numFmtId="0" fontId="7" fillId="11" borderId="0" xfId="0" applyNumberFormat="1" applyFont="1" applyFill="1" applyBorder="1" applyAlignment="1">
      <alignment horizontal="left" vertical="top" indent="1"/>
    </xf>
    <xf numFmtId="0" fontId="7" fillId="0" borderId="0" xfId="0" applyNumberFormat="1" applyFont="1" applyFill="1" applyAlignment="1">
      <alignment horizontal="left" vertical="top" indent="3"/>
    </xf>
    <xf numFmtId="0" fontId="9" fillId="0" borderId="0" xfId="3" quotePrefix="1" applyNumberFormat="1" applyFont="1" applyFill="1" applyAlignment="1" applyProtection="1">
      <alignment horizontal="left" vertical="top" indent="1"/>
    </xf>
    <xf numFmtId="167" fontId="24" fillId="0" borderId="0" xfId="0" applyFont="1" applyFill="1" applyBorder="1"/>
    <xf numFmtId="14" fontId="80" fillId="0" borderId="0" xfId="5" applyNumberFormat="1" applyFont="1" applyFill="1" applyBorder="1" applyAlignment="1">
      <alignment horizontal="right"/>
    </xf>
    <xf numFmtId="1" fontId="25" fillId="0" borderId="17" xfId="0" applyNumberFormat="1" applyFont="1" applyBorder="1" applyAlignment="1">
      <alignment horizontal="left"/>
    </xf>
    <xf numFmtId="167" fontId="25" fillId="0" borderId="17" xfId="0" applyFont="1" applyFill="1" applyBorder="1" applyAlignment="1">
      <alignment horizontal="right"/>
    </xf>
    <xf numFmtId="165" fontId="6" fillId="0" borderId="86" xfId="1" applyNumberFormat="1" applyFont="1" applyFill="1" applyBorder="1" applyAlignment="1">
      <alignment horizontal="left"/>
    </xf>
    <xf numFmtId="165" fontId="7" fillId="0" borderId="86" xfId="1" applyNumberFormat="1" applyFont="1" applyFill="1" applyBorder="1" applyAlignment="1">
      <alignment horizontal="left"/>
    </xf>
    <xf numFmtId="2" fontId="25" fillId="0" borderId="14" xfId="0" applyNumberFormat="1" applyFont="1" applyFill="1" applyBorder="1" applyAlignment="1">
      <alignment horizontal="left"/>
    </xf>
    <xf numFmtId="2" fontId="6" fillId="11" borderId="14" xfId="0" applyNumberFormat="1" applyFont="1" applyFill="1" applyBorder="1" applyAlignment="1">
      <alignment horizontal="left"/>
    </xf>
    <xf numFmtId="2" fontId="25" fillId="3" borderId="20" xfId="0" applyNumberFormat="1" applyFont="1" applyFill="1" applyBorder="1" applyAlignment="1">
      <alignment horizontal="left"/>
    </xf>
    <xf numFmtId="2" fontId="7" fillId="3" borderId="16" xfId="0" applyNumberFormat="1" applyFont="1" applyFill="1" applyBorder="1" applyAlignment="1">
      <alignment horizontal="left"/>
    </xf>
    <xf numFmtId="2" fontId="53" fillId="3" borderId="14" xfId="0" applyNumberFormat="1" applyFont="1" applyFill="1" applyBorder="1" applyAlignment="1">
      <alignment horizontal="left"/>
    </xf>
    <xf numFmtId="165" fontId="12" fillId="0" borderId="0" xfId="0" applyNumberFormat="1" applyFont="1" applyFill="1" applyBorder="1" applyAlignment="1"/>
    <xf numFmtId="167" fontId="53" fillId="0" borderId="0" xfId="0" applyFont="1" applyBorder="1" applyAlignment="1">
      <alignment horizontal="right"/>
    </xf>
    <xf numFmtId="167" fontId="53" fillId="0" borderId="0" xfId="0" applyFont="1" applyFill="1" applyBorder="1" applyAlignment="1">
      <alignment horizontal="center"/>
    </xf>
    <xf numFmtId="9" fontId="102" fillId="0" borderId="0" xfId="0" applyNumberFormat="1" applyFont="1" applyFill="1" applyBorder="1" applyAlignment="1">
      <alignment horizontal="left"/>
    </xf>
    <xf numFmtId="165" fontId="7" fillId="0" borderId="26" xfId="0" applyNumberFormat="1" applyFont="1" applyFill="1" applyBorder="1" applyAlignment="1">
      <alignment horizontal="left"/>
    </xf>
    <xf numFmtId="165" fontId="17" fillId="15" borderId="14" xfId="0" applyNumberFormat="1" applyFont="1" applyFill="1" applyBorder="1" applyAlignment="1">
      <alignment horizontal="center"/>
    </xf>
    <xf numFmtId="167" fontId="53" fillId="0" borderId="1" xfId="0" applyFont="1" applyFill="1" applyBorder="1" applyAlignment="1"/>
    <xf numFmtId="167" fontId="53" fillId="0" borderId="0" xfId="0" applyFont="1" applyFill="1" applyBorder="1" applyAlignment="1"/>
    <xf numFmtId="167" fontId="103" fillId="0" borderId="0" xfId="3" applyFont="1" applyFill="1" applyBorder="1" applyAlignment="1" applyProtection="1"/>
    <xf numFmtId="0" fontId="13" fillId="0" borderId="0" xfId="0" quotePrefix="1" applyNumberFormat="1" applyFont="1" applyAlignment="1">
      <alignment horizontal="left" indent="1"/>
    </xf>
    <xf numFmtId="0" fontId="13" fillId="0" borderId="0" xfId="0" quotePrefix="1" applyNumberFormat="1" applyFont="1" applyBorder="1" applyAlignment="1">
      <alignment horizontal="left" indent="1"/>
    </xf>
    <xf numFmtId="0" fontId="7" fillId="0" borderId="0" xfId="0" quotePrefix="1" applyNumberFormat="1" applyFont="1" applyBorder="1" applyAlignment="1">
      <alignment horizontal="left"/>
    </xf>
    <xf numFmtId="0" fontId="12" fillId="0" borderId="0" xfId="0" applyNumberFormat="1" applyFont="1" applyFill="1" applyBorder="1" applyAlignment="1">
      <alignment horizontal="left"/>
    </xf>
    <xf numFmtId="168" fontId="7" fillId="0" borderId="3" xfId="1" applyNumberFormat="1" applyFont="1" applyBorder="1" applyAlignment="1">
      <alignment horizontal="left"/>
    </xf>
    <xf numFmtId="168" fontId="7" fillId="0" borderId="3" xfId="1" applyNumberFormat="1" applyFont="1" applyBorder="1" applyAlignment="1">
      <alignment horizontal="left" indent="2"/>
    </xf>
    <xf numFmtId="167" fontId="31" fillId="0" borderId="0" xfId="0" applyFont="1" applyFill="1" applyBorder="1" applyAlignment="1"/>
    <xf numFmtId="0" fontId="7" fillId="0" borderId="0" xfId="0" applyNumberFormat="1" applyFont="1" applyBorder="1" applyAlignment="1"/>
    <xf numFmtId="2" fontId="7" fillId="4" borderId="30" xfId="0" applyNumberFormat="1" applyFont="1" applyFill="1" applyBorder="1" applyAlignment="1">
      <alignment horizontal="left" vertical="top"/>
    </xf>
    <xf numFmtId="167" fontId="7" fillId="0" borderId="86" xfId="0" applyFont="1" applyBorder="1" applyAlignment="1">
      <alignment horizontal="left"/>
    </xf>
    <xf numFmtId="0" fontId="7" fillId="0" borderId="0" xfId="0" quotePrefix="1" applyNumberFormat="1" applyFont="1" applyFill="1" applyBorder="1" applyAlignment="1">
      <alignment horizontal="left"/>
    </xf>
    <xf numFmtId="0" fontId="6" fillId="0" borderId="0" xfId="0" applyNumberFormat="1" applyFont="1" applyFill="1" applyBorder="1" applyAlignment="1">
      <alignment horizontal="right"/>
    </xf>
    <xf numFmtId="0" fontId="6" fillId="14" borderId="0" xfId="0" applyNumberFormat="1" applyFont="1" applyFill="1" applyBorder="1" applyAlignment="1">
      <alignment horizontal="left"/>
    </xf>
    <xf numFmtId="2" fontId="6" fillId="14" borderId="62" xfId="0" applyNumberFormat="1" applyFont="1" applyFill="1" applyBorder="1" applyAlignment="1">
      <alignment horizontal="left"/>
    </xf>
    <xf numFmtId="2" fontId="6" fillId="14" borderId="16" xfId="0" applyNumberFormat="1" applyFont="1" applyFill="1" applyBorder="1" applyAlignment="1">
      <alignment horizontal="left"/>
    </xf>
    <xf numFmtId="9" fontId="6" fillId="8" borderId="0" xfId="0" applyNumberFormat="1" applyFont="1" applyFill="1" applyBorder="1" applyAlignment="1">
      <alignment horizontal="left"/>
    </xf>
    <xf numFmtId="9" fontId="6" fillId="0" borderId="0" xfId="0" applyNumberFormat="1" applyFont="1" applyFill="1" applyBorder="1" applyAlignment="1">
      <alignment horizontal="left"/>
    </xf>
    <xf numFmtId="167" fontId="41" fillId="11" borderId="0" xfId="0" applyFont="1" applyFill="1" applyBorder="1" applyAlignment="1">
      <alignment horizontal="left"/>
    </xf>
    <xf numFmtId="168" fontId="25" fillId="0" borderId="62" xfId="1" applyNumberFormat="1" applyFont="1" applyFill="1" applyBorder="1" applyAlignment="1">
      <alignment horizontal="left"/>
    </xf>
    <xf numFmtId="2" fontId="41" fillId="0" borderId="62" xfId="1" applyNumberFormat="1" applyFont="1" applyFill="1" applyBorder="1" applyAlignment="1">
      <alignment horizontal="left"/>
    </xf>
    <xf numFmtId="14" fontId="41" fillId="0" borderId="0" xfId="0" applyNumberFormat="1" applyFont="1" applyFill="1" applyBorder="1" applyAlignment="1"/>
    <xf numFmtId="2" fontId="25" fillId="0" borderId="72" xfId="0" applyNumberFormat="1" applyFont="1" applyFill="1" applyBorder="1" applyAlignment="1">
      <alignment horizontal="left"/>
    </xf>
    <xf numFmtId="2" fontId="36" fillId="0" borderId="72" xfId="0" applyNumberFormat="1" applyFont="1" applyFill="1" applyBorder="1" applyAlignment="1">
      <alignment horizontal="left"/>
    </xf>
    <xf numFmtId="2" fontId="6" fillId="0" borderId="72" xfId="0" applyNumberFormat="1" applyFont="1" applyFill="1" applyBorder="1" applyAlignment="1">
      <alignment horizontal="left"/>
    </xf>
    <xf numFmtId="0" fontId="53" fillId="0" borderId="0" xfId="0" quotePrefix="1" applyNumberFormat="1" applyFont="1" applyBorder="1" applyAlignment="1">
      <alignment horizontal="left" indent="1"/>
    </xf>
    <xf numFmtId="14" fontId="53" fillId="0" borderId="0" xfId="0" applyNumberFormat="1" applyFont="1" applyFill="1" applyBorder="1" applyAlignment="1"/>
    <xf numFmtId="167" fontId="7" fillId="0" borderId="52" xfId="0" applyFont="1" applyBorder="1"/>
    <xf numFmtId="0" fontId="7" fillId="0" borderId="12" xfId="0" applyNumberFormat="1" applyFont="1" applyBorder="1" applyAlignment="1">
      <alignment horizontal="left"/>
    </xf>
    <xf numFmtId="0" fontId="6" fillId="0" borderId="12" xfId="0" applyNumberFormat="1" applyFont="1" applyFill="1" applyBorder="1" applyAlignment="1">
      <alignment horizontal="left"/>
    </xf>
    <xf numFmtId="0" fontId="6" fillId="0" borderId="72" xfId="0" applyNumberFormat="1" applyFont="1" applyFill="1" applyBorder="1" applyAlignment="1">
      <alignment horizontal="left"/>
    </xf>
    <xf numFmtId="0" fontId="25" fillId="0" borderId="17" xfId="0" applyNumberFormat="1" applyFont="1" applyBorder="1" applyAlignment="1">
      <alignment horizontal="left"/>
    </xf>
    <xf numFmtId="167" fontId="25" fillId="0" borderId="17" xfId="0" applyFont="1" applyBorder="1"/>
    <xf numFmtId="167" fontId="25" fillId="0" borderId="0" xfId="0" applyFont="1"/>
    <xf numFmtId="0" fontId="25" fillId="0" borderId="0" xfId="0" applyNumberFormat="1" applyFont="1" applyAlignment="1">
      <alignment horizontal="left"/>
    </xf>
    <xf numFmtId="167" fontId="25" fillId="0" borderId="52" xfId="0" applyFont="1" applyBorder="1"/>
    <xf numFmtId="0" fontId="25" fillId="0" borderId="12" xfId="0" applyNumberFormat="1" applyFont="1" applyBorder="1" applyAlignment="1">
      <alignment horizontal="left"/>
    </xf>
    <xf numFmtId="0" fontId="41" fillId="0" borderId="12" xfId="0" applyNumberFormat="1" applyFont="1" applyFill="1" applyBorder="1" applyAlignment="1">
      <alignment horizontal="left"/>
    </xf>
    <xf numFmtId="0" fontId="41" fillId="0" borderId="72" xfId="0" applyNumberFormat="1" applyFont="1" applyFill="1" applyBorder="1" applyAlignment="1">
      <alignment horizontal="left"/>
    </xf>
    <xf numFmtId="165" fontId="25" fillId="0" borderId="52" xfId="0" applyNumberFormat="1" applyFont="1" applyBorder="1" applyAlignment="1">
      <alignment horizontal="left"/>
    </xf>
    <xf numFmtId="165" fontId="41" fillId="0" borderId="52" xfId="0" applyNumberFormat="1" applyFont="1" applyFill="1" applyBorder="1" applyAlignment="1">
      <alignment horizontal="left"/>
    </xf>
    <xf numFmtId="165" fontId="25" fillId="0" borderId="17" xfId="0" applyNumberFormat="1" applyFont="1" applyBorder="1" applyAlignment="1">
      <alignment horizontal="left"/>
    </xf>
    <xf numFmtId="165" fontId="41" fillId="0" borderId="17" xfId="0" applyNumberFormat="1" applyFont="1" applyFill="1" applyBorder="1" applyAlignment="1">
      <alignment horizontal="left"/>
    </xf>
    <xf numFmtId="165" fontId="41" fillId="0" borderId="17" xfId="0" applyNumberFormat="1" applyFont="1" applyBorder="1" applyAlignment="1">
      <alignment horizontal="left"/>
    </xf>
    <xf numFmtId="165" fontId="7" fillId="0" borderId="52" xfId="0" applyNumberFormat="1" applyFont="1" applyBorder="1" applyAlignment="1">
      <alignment horizontal="left"/>
    </xf>
    <xf numFmtId="165" fontId="6" fillId="0" borderId="52" xfId="0" applyNumberFormat="1" applyFont="1" applyFill="1" applyBorder="1" applyAlignment="1">
      <alignment horizontal="left"/>
    </xf>
    <xf numFmtId="165" fontId="7" fillId="0" borderId="17" xfId="0" applyNumberFormat="1" applyFont="1" applyBorder="1" applyAlignment="1">
      <alignment horizontal="left"/>
    </xf>
    <xf numFmtId="165" fontId="6" fillId="0" borderId="17" xfId="0" applyNumberFormat="1" applyFont="1" applyFill="1" applyBorder="1" applyAlignment="1">
      <alignment horizontal="left"/>
    </xf>
    <xf numFmtId="0" fontId="9" fillId="0" borderId="0" xfId="3" applyNumberFormat="1" applyFont="1" applyFill="1" applyBorder="1" applyAlignment="1" applyProtection="1">
      <alignment horizontal="left"/>
    </xf>
    <xf numFmtId="167" fontId="17" fillId="5" borderId="0" xfId="0" applyFont="1" applyFill="1" applyBorder="1" applyAlignment="1">
      <alignment horizontal="left"/>
    </xf>
    <xf numFmtId="0" fontId="105" fillId="0" borderId="0" xfId="0" applyNumberFormat="1" applyFont="1" applyFill="1" applyBorder="1" applyAlignment="1">
      <alignment horizontal="left" vertical="center"/>
    </xf>
    <xf numFmtId="0" fontId="106" fillId="0" borderId="0" xfId="0" applyNumberFormat="1" applyFont="1" applyFill="1" applyBorder="1" applyAlignment="1">
      <alignment horizontal="left" vertical="center"/>
    </xf>
    <xf numFmtId="0" fontId="105" fillId="0" borderId="0" xfId="0" applyNumberFormat="1" applyFont="1" applyAlignment="1">
      <alignment horizontal="left" vertical="center"/>
    </xf>
    <xf numFmtId="0" fontId="105" fillId="0" borderId="0" xfId="0" applyNumberFormat="1" applyFont="1" applyBorder="1" applyAlignment="1">
      <alignment horizontal="left" vertical="center"/>
    </xf>
    <xf numFmtId="165" fontId="105" fillId="0" borderId="0" xfId="0" applyNumberFormat="1" applyFont="1" applyBorder="1" applyAlignment="1">
      <alignment horizontal="left" vertical="center"/>
    </xf>
    <xf numFmtId="0" fontId="3" fillId="0" borderId="107" xfId="0" applyNumberFormat="1" applyFont="1" applyBorder="1" applyAlignment="1">
      <alignment vertical="center"/>
    </xf>
    <xf numFmtId="165" fontId="105" fillId="0" borderId="107" xfId="0" applyNumberFormat="1" applyFont="1" applyFill="1" applyBorder="1" applyAlignment="1">
      <alignment horizontal="left" vertical="center"/>
    </xf>
    <xf numFmtId="0" fontId="105" fillId="0" borderId="107" xfId="0" applyNumberFormat="1" applyFont="1" applyFill="1" applyBorder="1" applyAlignment="1">
      <alignment horizontal="left" vertical="center"/>
    </xf>
    <xf numFmtId="0" fontId="3" fillId="0" borderId="29" xfId="0" applyNumberFormat="1" applyFont="1" applyBorder="1" applyAlignment="1">
      <alignment vertical="center"/>
    </xf>
    <xf numFmtId="165" fontId="105" fillId="0" borderId="29" xfId="0" applyNumberFormat="1" applyFont="1" applyFill="1" applyBorder="1" applyAlignment="1">
      <alignment horizontal="left" vertical="center"/>
    </xf>
    <xf numFmtId="0" fontId="105" fillId="0" borderId="29" xfId="0" applyNumberFormat="1" applyFont="1" applyFill="1" applyBorder="1" applyAlignment="1">
      <alignment horizontal="left" vertical="center"/>
    </xf>
    <xf numFmtId="0" fontId="107" fillId="0" borderId="29" xfId="0" applyNumberFormat="1" applyFont="1" applyBorder="1" applyAlignment="1">
      <alignment vertical="center"/>
    </xf>
    <xf numFmtId="0" fontId="105" fillId="0" borderId="29" xfId="0" applyNumberFormat="1" applyFont="1" applyBorder="1" applyAlignment="1">
      <alignment vertical="center"/>
    </xf>
    <xf numFmtId="0" fontId="3" fillId="0" borderId="107" xfId="0" applyNumberFormat="1" applyFont="1" applyBorder="1" applyAlignment="1">
      <alignment horizontal="left" vertical="center"/>
    </xf>
    <xf numFmtId="0" fontId="3" fillId="0" borderId="29" xfId="0" applyNumberFormat="1" applyFont="1" applyBorder="1" applyAlignment="1">
      <alignment horizontal="left" vertical="center"/>
    </xf>
    <xf numFmtId="0" fontId="107" fillId="0" borderId="29" xfId="0" applyNumberFormat="1" applyFont="1" applyBorder="1" applyAlignment="1">
      <alignment horizontal="left" vertical="center"/>
    </xf>
    <xf numFmtId="0" fontId="105" fillId="0" borderId="29" xfId="0" applyNumberFormat="1" applyFont="1" applyBorder="1" applyAlignment="1">
      <alignment horizontal="left" vertical="center"/>
    </xf>
    <xf numFmtId="0" fontId="105" fillId="0" borderId="106" xfId="0" applyNumberFormat="1" applyFont="1" applyBorder="1" applyAlignment="1">
      <alignment horizontal="left" vertical="center"/>
    </xf>
    <xf numFmtId="0" fontId="7" fillId="3" borderId="0" xfId="0" applyNumberFormat="1" applyFont="1" applyFill="1" applyBorder="1" applyAlignment="1">
      <alignment horizontal="right"/>
    </xf>
    <xf numFmtId="0" fontId="7" fillId="0" borderId="72" xfId="0" applyNumberFormat="1" applyFont="1" applyBorder="1"/>
    <xf numFmtId="165" fontId="105" fillId="0" borderId="72" xfId="0" applyNumberFormat="1" applyFont="1" applyBorder="1" applyAlignment="1">
      <alignment horizontal="left" vertical="center"/>
    </xf>
    <xf numFmtId="0" fontId="54" fillId="9" borderId="0" xfId="0" applyNumberFormat="1" applyFont="1" applyFill="1" applyBorder="1" applyAlignment="1">
      <alignment horizontal="left" vertical="center"/>
    </xf>
    <xf numFmtId="0" fontId="7" fillId="9" borderId="0" xfId="0" applyNumberFormat="1" applyFont="1" applyFill="1" applyBorder="1" applyAlignment="1">
      <alignment horizontal="left"/>
    </xf>
    <xf numFmtId="0" fontId="106" fillId="9" borderId="0" xfId="0" applyNumberFormat="1" applyFont="1" applyFill="1" applyBorder="1" applyAlignment="1">
      <alignment horizontal="left" vertical="center"/>
    </xf>
    <xf numFmtId="1" fontId="105" fillId="0" borderId="72" xfId="0" applyNumberFormat="1" applyFont="1" applyBorder="1" applyAlignment="1">
      <alignment horizontal="left" vertical="center"/>
    </xf>
    <xf numFmtId="1" fontId="105" fillId="0" borderId="0" xfId="0" applyNumberFormat="1" applyFont="1" applyBorder="1" applyAlignment="1">
      <alignment horizontal="left" vertical="center"/>
    </xf>
    <xf numFmtId="1" fontId="7" fillId="0" borderId="0" xfId="0" applyNumberFormat="1" applyFont="1" applyAlignment="1">
      <alignment horizontal="left"/>
    </xf>
    <xf numFmtId="165" fontId="106" fillId="0" borderId="0" xfId="0" applyNumberFormat="1" applyFont="1" applyBorder="1" applyAlignment="1">
      <alignment horizontal="left" vertical="center"/>
    </xf>
    <xf numFmtId="165" fontId="7" fillId="0" borderId="29" xfId="0" quotePrefix="1" applyNumberFormat="1" applyFont="1" applyFill="1" applyBorder="1" applyAlignment="1">
      <alignment horizontal="left"/>
    </xf>
    <xf numFmtId="9" fontId="7" fillId="0" borderId="29" xfId="1" applyFont="1" applyFill="1" applyBorder="1" applyAlignment="1">
      <alignment horizontal="left"/>
    </xf>
    <xf numFmtId="165" fontId="105" fillId="0" borderId="29" xfId="0" applyNumberFormat="1" applyFont="1" applyBorder="1" applyAlignment="1">
      <alignment horizontal="left" vertical="center"/>
    </xf>
    <xf numFmtId="1" fontId="105" fillId="0" borderId="29" xfId="0" applyNumberFormat="1" applyFont="1" applyBorder="1" applyAlignment="1">
      <alignment horizontal="left" vertical="center"/>
    </xf>
    <xf numFmtId="0" fontId="3" fillId="11" borderId="29" xfId="0" applyNumberFormat="1" applyFont="1" applyFill="1" applyBorder="1" applyAlignment="1">
      <alignment vertical="center"/>
    </xf>
    <xf numFmtId="0" fontId="3" fillId="11" borderId="29" xfId="0" applyNumberFormat="1" applyFont="1" applyFill="1" applyBorder="1" applyAlignment="1">
      <alignment horizontal="left" vertical="center"/>
    </xf>
    <xf numFmtId="165" fontId="105" fillId="11" borderId="29" xfId="0" applyNumberFormat="1" applyFont="1" applyFill="1" applyBorder="1" applyAlignment="1">
      <alignment horizontal="left" vertical="center"/>
    </xf>
    <xf numFmtId="0" fontId="105" fillId="11" borderId="29" xfId="0" applyNumberFormat="1" applyFont="1" applyFill="1" applyBorder="1" applyAlignment="1">
      <alignment horizontal="left" vertical="center"/>
    </xf>
    <xf numFmtId="165" fontId="7" fillId="11" borderId="29" xfId="0" quotePrefix="1" applyNumberFormat="1" applyFont="1" applyFill="1" applyBorder="1" applyAlignment="1">
      <alignment horizontal="left"/>
    </xf>
    <xf numFmtId="165" fontId="6" fillId="0" borderId="29" xfId="0" quotePrefix="1" applyNumberFormat="1" applyFont="1" applyFill="1" applyBorder="1" applyAlignment="1">
      <alignment horizontal="left"/>
    </xf>
    <xf numFmtId="165" fontId="6" fillId="11" borderId="29" xfId="0" quotePrefix="1" applyNumberFormat="1" applyFont="1" applyFill="1" applyBorder="1" applyAlignment="1">
      <alignment horizontal="left"/>
    </xf>
    <xf numFmtId="165" fontId="106" fillId="0" borderId="29" xfId="0" applyNumberFormat="1" applyFont="1" applyBorder="1" applyAlignment="1">
      <alignment horizontal="left" vertical="center"/>
    </xf>
    <xf numFmtId="9" fontId="7" fillId="0" borderId="72" xfId="1" applyFont="1" applyBorder="1" applyAlignment="1">
      <alignment horizontal="left"/>
    </xf>
    <xf numFmtId="9" fontId="7" fillId="0" borderId="107" xfId="1" applyFont="1" applyBorder="1" applyAlignment="1">
      <alignment horizontal="left"/>
    </xf>
    <xf numFmtId="165" fontId="7" fillId="0" borderId="107" xfId="0" applyNumberFormat="1" applyFont="1" applyBorder="1" applyAlignment="1">
      <alignment horizontal="left"/>
    </xf>
    <xf numFmtId="165" fontId="6" fillId="0" borderId="107" xfId="0" applyNumberFormat="1" applyFont="1" applyBorder="1" applyAlignment="1">
      <alignment horizontal="left"/>
    </xf>
    <xf numFmtId="0" fontId="7" fillId="6" borderId="0" xfId="0" applyNumberFormat="1" applyFont="1" applyFill="1" applyBorder="1" applyAlignment="1">
      <alignment horizontal="left"/>
    </xf>
    <xf numFmtId="165" fontId="7" fillId="0" borderId="72" xfId="0" applyNumberFormat="1" applyFont="1" applyBorder="1" applyAlignment="1">
      <alignment horizontal="left"/>
    </xf>
    <xf numFmtId="0" fontId="6" fillId="3" borderId="0" xfId="0" applyNumberFormat="1" applyFont="1" applyFill="1"/>
    <xf numFmtId="0" fontId="9" fillId="0" borderId="0" xfId="3" applyNumberFormat="1" applyFont="1" applyBorder="1" applyAlignment="1" applyProtection="1"/>
    <xf numFmtId="0" fontId="99" fillId="0" borderId="0" xfId="0" applyNumberFormat="1" applyFont="1" applyFill="1" applyBorder="1" applyAlignment="1">
      <alignment horizontal="left"/>
    </xf>
    <xf numFmtId="167" fontId="109" fillId="0" borderId="0" xfId="0" applyFont="1" applyFill="1" applyBorder="1" applyAlignment="1">
      <alignment horizontal="left"/>
    </xf>
    <xf numFmtId="0" fontId="109" fillId="0" borderId="0" xfId="0" applyNumberFormat="1" applyFont="1" applyFill="1" applyBorder="1" applyAlignment="1">
      <alignment horizontal="left"/>
    </xf>
    <xf numFmtId="0" fontId="9" fillId="0" borderId="0" xfId="0" applyNumberFormat="1" applyFont="1" applyFill="1" applyBorder="1" applyAlignment="1">
      <alignment horizontal="left"/>
    </xf>
    <xf numFmtId="0" fontId="3" fillId="0" borderId="0" xfId="0" applyNumberFormat="1" applyFont="1" applyBorder="1" applyAlignment="1">
      <alignment horizontal="left" vertical="center"/>
    </xf>
    <xf numFmtId="0" fontId="6" fillId="0" borderId="107" xfId="0" applyNumberFormat="1" applyFont="1" applyFill="1" applyBorder="1" applyAlignment="1">
      <alignment horizontal="left"/>
    </xf>
    <xf numFmtId="0" fontId="105" fillId="0" borderId="107" xfId="0" applyNumberFormat="1" applyFont="1" applyBorder="1" applyAlignment="1">
      <alignment horizontal="left" vertical="center"/>
    </xf>
    <xf numFmtId="0" fontId="3" fillId="0" borderId="106" xfId="0" applyNumberFormat="1" applyFont="1" applyBorder="1" applyAlignment="1">
      <alignment horizontal="left" vertical="center"/>
    </xf>
    <xf numFmtId="0" fontId="6" fillId="0" borderId="106" xfId="0" applyNumberFormat="1" applyFont="1" applyFill="1" applyBorder="1" applyAlignment="1">
      <alignment horizontal="left"/>
    </xf>
    <xf numFmtId="165" fontId="41" fillId="0" borderId="0" xfId="0" applyNumberFormat="1" applyFont="1" applyFill="1" applyBorder="1" applyAlignment="1">
      <alignment horizontal="left"/>
    </xf>
    <xf numFmtId="165" fontId="7" fillId="0" borderId="29" xfId="0" applyNumberFormat="1" applyFont="1" applyBorder="1" applyAlignment="1">
      <alignment horizontal="left"/>
    </xf>
    <xf numFmtId="0" fontId="7" fillId="0" borderId="106" xfId="0" applyNumberFormat="1" applyFont="1" applyBorder="1"/>
    <xf numFmtId="165" fontId="7" fillId="0" borderId="106" xfId="0" applyNumberFormat="1" applyFont="1" applyBorder="1" applyAlignment="1">
      <alignment horizontal="left"/>
    </xf>
    <xf numFmtId="0" fontId="6" fillId="0" borderId="107" xfId="0" applyNumberFormat="1" applyFont="1" applyBorder="1"/>
    <xf numFmtId="0" fontId="6" fillId="0" borderId="29" xfId="0" applyNumberFormat="1" applyFont="1" applyBorder="1"/>
    <xf numFmtId="165" fontId="25" fillId="0" borderId="107" xfId="0" applyNumberFormat="1" applyFont="1" applyBorder="1" applyAlignment="1">
      <alignment horizontal="left"/>
    </xf>
    <xf numFmtId="0" fontId="25" fillId="0" borderId="29" xfId="0" applyNumberFormat="1" applyFont="1" applyBorder="1"/>
    <xf numFmtId="165" fontId="25" fillId="0" borderId="29" xfId="0" applyNumberFormat="1" applyFont="1" applyBorder="1" applyAlignment="1">
      <alignment horizontal="left"/>
    </xf>
    <xf numFmtId="165" fontId="41" fillId="0" borderId="29" xfId="0" applyNumberFormat="1" applyFont="1" applyBorder="1" applyAlignment="1">
      <alignment horizontal="left"/>
    </xf>
    <xf numFmtId="0" fontId="25" fillId="0" borderId="106" xfId="0" applyNumberFormat="1" applyFont="1" applyBorder="1"/>
    <xf numFmtId="165" fontId="25" fillId="0" borderId="106" xfId="0" applyNumberFormat="1" applyFont="1" applyBorder="1" applyAlignment="1">
      <alignment horizontal="left"/>
    </xf>
    <xf numFmtId="165" fontId="41" fillId="0" borderId="106" xfId="0" applyNumberFormat="1" applyFont="1" applyBorder="1" applyAlignment="1">
      <alignment horizontal="left"/>
    </xf>
    <xf numFmtId="0" fontId="9" fillId="0" borderId="0" xfId="3" applyNumberFormat="1" applyFont="1" applyFill="1" applyBorder="1" applyAlignment="1" applyProtection="1"/>
    <xf numFmtId="2" fontId="6" fillId="0" borderId="107" xfId="0" applyNumberFormat="1" applyFont="1" applyBorder="1" applyAlignment="1">
      <alignment horizontal="left"/>
    </xf>
    <xf numFmtId="2" fontId="6" fillId="0" borderId="29" xfId="0" applyNumberFormat="1" applyFont="1" applyBorder="1" applyAlignment="1">
      <alignment horizontal="left"/>
    </xf>
    <xf numFmtId="2" fontId="6" fillId="0" borderId="106" xfId="0" applyNumberFormat="1" applyFont="1" applyBorder="1" applyAlignment="1">
      <alignment horizontal="left"/>
    </xf>
    <xf numFmtId="165" fontId="13" fillId="0" borderId="106" xfId="0" applyNumberFormat="1" applyFont="1" applyBorder="1" applyAlignment="1">
      <alignment horizontal="left"/>
    </xf>
    <xf numFmtId="167" fontId="57" fillId="0" borderId="0" xfId="0" applyFont="1" applyFill="1" applyBorder="1" applyAlignment="1">
      <alignment wrapText="1"/>
    </xf>
    <xf numFmtId="0" fontId="41" fillId="0" borderId="0" xfId="0" applyNumberFormat="1" applyFont="1" applyBorder="1" applyAlignment="1">
      <alignment horizontal="left"/>
    </xf>
    <xf numFmtId="165" fontId="14" fillId="0" borderId="17" xfId="0" applyNumberFormat="1" applyFont="1" applyBorder="1" applyAlignment="1">
      <alignment horizontal="left"/>
    </xf>
    <xf numFmtId="0" fontId="25" fillId="0" borderId="52" xfId="0" applyNumberFormat="1" applyFont="1" applyBorder="1" applyAlignment="1">
      <alignment horizontal="left"/>
    </xf>
    <xf numFmtId="0" fontId="112" fillId="0" borderId="0" xfId="3" applyNumberFormat="1" applyFont="1" applyFill="1" applyBorder="1" applyAlignment="1" applyProtection="1">
      <alignment horizontal="left"/>
    </xf>
    <xf numFmtId="0" fontId="112" fillId="0" borderId="72" xfId="3" applyNumberFormat="1" applyFont="1" applyFill="1" applyBorder="1" applyAlignment="1" applyProtection="1">
      <alignment horizontal="left"/>
    </xf>
    <xf numFmtId="0" fontId="71" fillId="0" borderId="17" xfId="0" applyNumberFormat="1" applyFont="1" applyBorder="1" applyAlignment="1">
      <alignment horizontal="left"/>
    </xf>
    <xf numFmtId="167" fontId="6" fillId="0" borderId="86" xfId="0" applyFont="1" applyBorder="1" applyAlignment="1">
      <alignment horizontal="left"/>
    </xf>
    <xf numFmtId="168" fontId="71" fillId="0" borderId="86" xfId="1" applyNumberFormat="1" applyFont="1" applyBorder="1" applyAlignment="1">
      <alignment horizontal="left"/>
    </xf>
    <xf numFmtId="168" fontId="7" fillId="0" borderId="86" xfId="1" applyNumberFormat="1" applyFont="1" applyBorder="1" applyAlignment="1">
      <alignment horizontal="left"/>
    </xf>
    <xf numFmtId="168" fontId="6" fillId="11" borderId="86" xfId="1" applyNumberFormat="1" applyFont="1" applyFill="1" applyBorder="1" applyAlignment="1">
      <alignment horizontal="left"/>
    </xf>
    <xf numFmtId="168" fontId="13" fillId="0" borderId="86" xfId="1" applyNumberFormat="1" applyFont="1" applyBorder="1" applyAlignment="1">
      <alignment horizontal="left"/>
    </xf>
    <xf numFmtId="167" fontId="50" fillId="0" borderId="3" xfId="3" applyFont="1" applyFill="1" applyBorder="1" applyAlignment="1" applyProtection="1">
      <alignment horizontal="right" wrapText="1"/>
    </xf>
    <xf numFmtId="167" fontId="6" fillId="0" borderId="0" xfId="0" applyFont="1" applyFill="1" applyAlignment="1"/>
    <xf numFmtId="167" fontId="0" fillId="0" borderId="0" xfId="0" applyFill="1" applyAlignment="1"/>
    <xf numFmtId="167" fontId="0" fillId="14" borderId="0" xfId="0" applyFill="1" applyAlignment="1"/>
    <xf numFmtId="167" fontId="7" fillId="0" borderId="0" xfId="0" applyFont="1" applyFill="1" applyAlignment="1"/>
    <xf numFmtId="167" fontId="0" fillId="0" borderId="0" xfId="0" applyFont="1" applyFill="1" applyAlignment="1"/>
    <xf numFmtId="167" fontId="24" fillId="0" borderId="0" xfId="0" applyFont="1" applyFill="1" applyAlignment="1"/>
    <xf numFmtId="167" fontId="24" fillId="0" borderId="12" xfId="0" applyFont="1" applyFill="1" applyBorder="1" applyAlignment="1"/>
    <xf numFmtId="167" fontId="24" fillId="0" borderId="0" xfId="0" applyFont="1" applyFill="1" applyBorder="1" applyAlignment="1"/>
    <xf numFmtId="167" fontId="7" fillId="0" borderId="12" xfId="0" applyFont="1" applyFill="1" applyBorder="1" applyAlignment="1"/>
    <xf numFmtId="167" fontId="7" fillId="20" borderId="0" xfId="0" applyFont="1" applyFill="1" applyBorder="1" applyAlignment="1"/>
    <xf numFmtId="167" fontId="7" fillId="0" borderId="0" xfId="4" applyFont="1" applyFill="1" applyBorder="1" applyAlignment="1"/>
    <xf numFmtId="0" fontId="69" fillId="19" borderId="0" xfId="0" applyNumberFormat="1" applyFont="1" applyFill="1" applyAlignment="1"/>
    <xf numFmtId="0" fontId="69" fillId="17" borderId="0" xfId="0" applyNumberFormat="1" applyFont="1" applyFill="1" applyAlignment="1"/>
    <xf numFmtId="0" fontId="69" fillId="0" borderId="0" xfId="0" applyNumberFormat="1" applyFont="1" applyFill="1" applyAlignment="1"/>
    <xf numFmtId="0" fontId="69" fillId="11" borderId="0" xfId="0" applyNumberFormat="1" applyFont="1" applyFill="1" applyAlignment="1"/>
    <xf numFmtId="0" fontId="69" fillId="25" borderId="0" xfId="0" applyNumberFormat="1" applyFont="1" applyFill="1" applyAlignment="1"/>
    <xf numFmtId="167" fontId="0" fillId="17" borderId="0" xfId="0" applyFill="1" applyAlignment="1"/>
    <xf numFmtId="167" fontId="7" fillId="0" borderId="0" xfId="3" quotePrefix="1" applyFont="1" applyFill="1" applyAlignment="1" applyProtection="1">
      <alignment horizontal="center"/>
    </xf>
    <xf numFmtId="0" fontId="111" fillId="0" borderId="0" xfId="3" applyNumberFormat="1" applyFont="1" applyFill="1" applyBorder="1" applyAlignment="1" applyProtection="1">
      <alignment horizontal="left"/>
    </xf>
    <xf numFmtId="0" fontId="25" fillId="0" borderId="33" xfId="0" applyNumberFormat="1" applyFont="1" applyBorder="1" applyAlignment="1">
      <alignment horizontal="left"/>
    </xf>
    <xf numFmtId="0" fontId="25" fillId="0" borderId="86" xfId="0" applyNumberFormat="1" applyFont="1" applyFill="1" applyBorder="1" applyAlignment="1">
      <alignment horizontal="left"/>
    </xf>
    <xf numFmtId="0" fontId="25" fillId="0" borderId="86" xfId="0" applyNumberFormat="1" applyFont="1" applyBorder="1" applyAlignment="1">
      <alignment horizontal="left"/>
    </xf>
    <xf numFmtId="0" fontId="25" fillId="0" borderId="85" xfId="0" applyNumberFormat="1" applyFont="1" applyBorder="1" applyAlignment="1">
      <alignment horizontal="left"/>
    </xf>
    <xf numFmtId="0" fontId="7" fillId="0" borderId="0" xfId="0" applyNumberFormat="1" applyFont="1" applyFill="1" applyAlignment="1">
      <alignment horizontal="left" vertical="top" wrapText="1"/>
    </xf>
    <xf numFmtId="0" fontId="7" fillId="0" borderId="0" xfId="0" applyNumberFormat="1" applyFont="1" applyFill="1" applyAlignment="1">
      <alignment horizontal="left" vertical="top" wrapText="1" indent="1"/>
    </xf>
    <xf numFmtId="0" fontId="7" fillId="0" borderId="0" xfId="0" applyNumberFormat="1" applyFont="1" applyFill="1" applyAlignment="1">
      <alignment vertical="top" wrapText="1"/>
    </xf>
    <xf numFmtId="0" fontId="0" fillId="0" borderId="0" xfId="0" applyNumberFormat="1" applyFill="1" applyAlignment="1">
      <alignment horizontal="left" vertical="top" wrapText="1"/>
    </xf>
    <xf numFmtId="0" fontId="7" fillId="0" borderId="0" xfId="0" applyNumberFormat="1" applyFont="1" applyFill="1" applyBorder="1" applyAlignment="1">
      <alignment horizontal="left" vertical="top" wrapText="1" indent="1"/>
    </xf>
    <xf numFmtId="0" fontId="53" fillId="0" borderId="0" xfId="0" applyNumberFormat="1" applyFont="1" applyFill="1" applyBorder="1" applyAlignment="1">
      <alignment wrapText="1"/>
    </xf>
    <xf numFmtId="0" fontId="7" fillId="0" borderId="0" xfId="0" applyNumberFormat="1" applyFont="1" applyFill="1" applyBorder="1" applyAlignment="1">
      <alignment wrapText="1"/>
    </xf>
    <xf numFmtId="0" fontId="7" fillId="0" borderId="0" xfId="0" applyNumberFormat="1" applyFont="1" applyBorder="1" applyAlignment="1">
      <alignment horizontal="left" wrapText="1" indent="1"/>
    </xf>
    <xf numFmtId="0" fontId="7" fillId="0" borderId="0" xfId="0" applyNumberFormat="1" applyFont="1" applyBorder="1" applyAlignment="1">
      <alignment horizontal="left" wrapText="1"/>
    </xf>
    <xf numFmtId="167" fontId="7" fillId="0" borderId="0" xfId="0" applyFont="1" applyBorder="1" applyAlignment="1">
      <alignment horizontal="left" wrapText="1" indent="1"/>
    </xf>
    <xf numFmtId="0" fontId="68" fillId="11" borderId="0" xfId="0" applyNumberFormat="1" applyFont="1" applyFill="1" applyAlignment="1"/>
    <xf numFmtId="0" fontId="7" fillId="0" borderId="0" xfId="0" applyNumberFormat="1" applyFont="1" applyFill="1" applyBorder="1" applyAlignment="1">
      <alignment horizontal="center" vertical="top"/>
    </xf>
    <xf numFmtId="165" fontId="7" fillId="0" borderId="0" xfId="0" applyNumberFormat="1" applyFont="1" applyFill="1" applyBorder="1" applyAlignment="1">
      <alignment horizontal="right"/>
    </xf>
    <xf numFmtId="167" fontId="25" fillId="0" borderId="0" xfId="0" applyFont="1" applyBorder="1" applyAlignment="1">
      <alignment horizontal="left" indent="1"/>
    </xf>
    <xf numFmtId="2" fontId="6" fillId="21" borderId="16" xfId="0" applyNumberFormat="1" applyFont="1" applyFill="1" applyBorder="1" applyAlignment="1">
      <alignment horizontal="left"/>
    </xf>
    <xf numFmtId="167" fontId="57" fillId="0" borderId="10" xfId="0" applyFont="1" applyFill="1" applyBorder="1" applyAlignment="1">
      <alignment horizontal="left"/>
    </xf>
    <xf numFmtId="0" fontId="7" fillId="17" borderId="0" xfId="0" applyNumberFormat="1" applyFont="1" applyFill="1" applyBorder="1" applyAlignment="1">
      <alignment horizontal="left"/>
    </xf>
    <xf numFmtId="0" fontId="6" fillId="17" borderId="0" xfId="0" applyNumberFormat="1" applyFont="1" applyFill="1" applyBorder="1" applyAlignment="1">
      <alignment horizontal="left"/>
    </xf>
    <xf numFmtId="0" fontId="25" fillId="17" borderId="0" xfId="0" applyNumberFormat="1" applyFont="1" applyFill="1" applyBorder="1" applyAlignment="1">
      <alignment horizontal="left"/>
    </xf>
    <xf numFmtId="167" fontId="7" fillId="17" borderId="4" xfId="0" applyFont="1" applyFill="1" applyBorder="1" applyAlignment="1">
      <alignment horizontal="left"/>
    </xf>
    <xf numFmtId="167" fontId="7" fillId="17" borderId="0" xfId="0" applyFont="1" applyFill="1" applyBorder="1" applyAlignment="1">
      <alignment horizontal="left"/>
    </xf>
    <xf numFmtId="165" fontId="6" fillId="17" borderId="0" xfId="0" applyNumberFormat="1" applyFont="1" applyFill="1" applyBorder="1" applyAlignment="1">
      <alignment horizontal="left"/>
    </xf>
    <xf numFmtId="167" fontId="25" fillId="17" borderId="0" xfId="0" applyFont="1" applyFill="1" applyBorder="1" applyAlignment="1">
      <alignment horizontal="left"/>
    </xf>
    <xf numFmtId="9" fontId="7" fillId="17" borderId="0" xfId="1" applyFont="1" applyFill="1" applyBorder="1" applyAlignment="1">
      <alignment horizontal="left"/>
    </xf>
    <xf numFmtId="168" fontId="7" fillId="17" borderId="0" xfId="1" applyNumberFormat="1" applyFont="1" applyFill="1" applyBorder="1" applyAlignment="1">
      <alignment horizontal="left"/>
    </xf>
    <xf numFmtId="167" fontId="7" fillId="17" borderId="0" xfId="0" applyFont="1" applyFill="1" applyBorder="1" applyAlignment="1"/>
    <xf numFmtId="9" fontId="25" fillId="17" borderId="0" xfId="1" applyFont="1" applyFill="1" applyBorder="1" applyAlignment="1">
      <alignment horizontal="left"/>
    </xf>
    <xf numFmtId="167" fontId="7" fillId="17" borderId="17" xfId="0" applyFont="1" applyFill="1" applyBorder="1" applyAlignment="1">
      <alignment horizontal="left"/>
    </xf>
    <xf numFmtId="167" fontId="6" fillId="17" borderId="0" xfId="0" applyFont="1" applyFill="1" applyBorder="1" applyAlignment="1">
      <alignment horizontal="left"/>
    </xf>
    <xf numFmtId="0" fontId="0" fillId="17" borderId="0" xfId="0" applyNumberFormat="1" applyFill="1" applyBorder="1" applyAlignment="1">
      <alignment horizontal="left"/>
    </xf>
    <xf numFmtId="167" fontId="0" fillId="17" borderId="0" xfId="0" applyFill="1" applyBorder="1" applyAlignment="1">
      <alignment horizontal="left"/>
    </xf>
    <xf numFmtId="167" fontId="0" fillId="17" borderId="1" xfId="0" applyFill="1" applyBorder="1" applyAlignment="1">
      <alignment horizontal="left"/>
    </xf>
    <xf numFmtId="167" fontId="10" fillId="17" borderId="0" xfId="0" applyFont="1" applyFill="1" applyBorder="1" applyAlignment="1">
      <alignment horizontal="left"/>
    </xf>
    <xf numFmtId="167" fontId="7" fillId="17" borderId="4" xfId="0" applyFont="1" applyFill="1" applyBorder="1"/>
    <xf numFmtId="167" fontId="7" fillId="17" borderId="1" xfId="0" applyFont="1" applyFill="1" applyBorder="1"/>
    <xf numFmtId="0" fontId="7" fillId="17" borderId="0" xfId="0" applyNumberFormat="1" applyFont="1" applyFill="1" applyAlignment="1">
      <alignment horizontal="left"/>
    </xf>
    <xf numFmtId="0" fontId="13" fillId="17" borderId="0" xfId="0" applyNumberFormat="1" applyFont="1" applyFill="1" applyAlignment="1">
      <alignment horizontal="left"/>
    </xf>
    <xf numFmtId="167" fontId="33" fillId="17" borderId="0" xfId="0" applyFont="1" applyFill="1"/>
    <xf numFmtId="167" fontId="83" fillId="17" borderId="0" xfId="0" applyFont="1" applyFill="1"/>
    <xf numFmtId="2" fontId="7" fillId="17" borderId="0" xfId="0" applyNumberFormat="1" applyFont="1" applyFill="1" applyAlignment="1">
      <alignment horizontal="left"/>
    </xf>
    <xf numFmtId="167" fontId="7" fillId="17" borderId="0" xfId="0" applyFont="1" applyFill="1" applyAlignment="1">
      <alignment horizontal="left"/>
    </xf>
    <xf numFmtId="167" fontId="0" fillId="17" borderId="0" xfId="0" applyFill="1" applyAlignment="1">
      <alignment horizontal="left"/>
    </xf>
    <xf numFmtId="167" fontId="6" fillId="17" borderId="0" xfId="0" applyFont="1" applyFill="1" applyAlignment="1">
      <alignment horizontal="left"/>
    </xf>
    <xf numFmtId="2" fontId="0" fillId="17" borderId="0" xfId="0" applyNumberFormat="1" applyFill="1" applyAlignment="1">
      <alignment horizontal="left"/>
    </xf>
    <xf numFmtId="167" fontId="0" fillId="17" borderId="3" xfId="0" applyFill="1" applyBorder="1" applyAlignment="1">
      <alignment horizontal="left"/>
    </xf>
    <xf numFmtId="14" fontId="8" fillId="0" borderId="72" xfId="0" applyNumberFormat="1" applyFont="1" applyBorder="1" applyAlignment="1">
      <alignment horizontal="left"/>
    </xf>
    <xf numFmtId="2" fontId="0" fillId="0" borderId="71" xfId="0" applyNumberFormat="1" applyBorder="1" applyAlignment="1">
      <alignment horizontal="left"/>
    </xf>
    <xf numFmtId="2" fontId="0" fillId="0" borderId="72" xfId="0" applyNumberFormat="1" applyFill="1" applyBorder="1" applyAlignment="1">
      <alignment horizontal="left"/>
    </xf>
    <xf numFmtId="167" fontId="0" fillId="17" borderId="72" xfId="0" applyFill="1" applyBorder="1" applyAlignment="1">
      <alignment horizontal="left"/>
    </xf>
    <xf numFmtId="167" fontId="31" fillId="17" borderId="0" xfId="0" applyFont="1" applyFill="1" applyAlignment="1">
      <alignment horizontal="left"/>
    </xf>
    <xf numFmtId="2" fontId="0" fillId="17" borderId="0" xfId="1" applyNumberFormat="1" applyFont="1" applyFill="1" applyAlignment="1">
      <alignment horizontal="left"/>
    </xf>
    <xf numFmtId="2" fontId="31" fillId="17" borderId="0" xfId="0" applyNumberFormat="1" applyFont="1" applyFill="1" applyAlignment="1">
      <alignment horizontal="left"/>
    </xf>
    <xf numFmtId="167" fontId="54" fillId="3" borderId="0" xfId="0" applyFont="1" applyFill="1" applyAlignment="1">
      <alignment horizontal="left"/>
    </xf>
    <xf numFmtId="0" fontId="7" fillId="17" borderId="0" xfId="0" applyNumberFormat="1" applyFont="1" applyFill="1"/>
    <xf numFmtId="0" fontId="7" fillId="17" borderId="72" xfId="0" applyNumberFormat="1" applyFont="1" applyFill="1" applyBorder="1"/>
    <xf numFmtId="0" fontId="7" fillId="17" borderId="0" xfId="0" applyNumberFormat="1" applyFont="1" applyFill="1" applyBorder="1"/>
    <xf numFmtId="165" fontId="0" fillId="17" borderId="0" xfId="0" applyNumberFormat="1" applyFill="1" applyAlignment="1">
      <alignment horizontal="left"/>
    </xf>
    <xf numFmtId="0" fontId="0" fillId="12" borderId="1" xfId="0" applyNumberFormat="1" applyFill="1" applyBorder="1" applyAlignment="1">
      <alignment horizontal="left"/>
    </xf>
    <xf numFmtId="167" fontId="6" fillId="0" borderId="0" xfId="0" applyFont="1" applyFill="1" applyBorder="1" applyAlignment="1">
      <alignment horizontal="left"/>
    </xf>
    <xf numFmtId="0" fontId="0" fillId="0" borderId="0" xfId="0" applyNumberFormat="1" applyFill="1" applyAlignment="1">
      <alignment horizontal="left" vertical="top" wrapText="1"/>
    </xf>
    <xf numFmtId="0" fontId="69" fillId="17" borderId="0" xfId="0" applyNumberFormat="1" applyFont="1" applyFill="1" applyBorder="1" applyAlignment="1">
      <alignment horizontal="left"/>
    </xf>
    <xf numFmtId="0" fontId="13" fillId="17" borderId="0" xfId="0" applyNumberFormat="1" applyFont="1" applyFill="1" applyBorder="1" applyAlignment="1">
      <alignment horizontal="left"/>
    </xf>
    <xf numFmtId="167" fontId="35" fillId="17" borderId="17" xfId="0" applyFont="1" applyFill="1" applyBorder="1" applyAlignment="1">
      <alignment horizontal="left"/>
    </xf>
    <xf numFmtId="167" fontId="35" fillId="17" borderId="0" xfId="0" applyFont="1" applyFill="1" applyBorder="1" applyAlignment="1">
      <alignment horizontal="left"/>
    </xf>
    <xf numFmtId="0" fontId="35" fillId="17" borderId="0" xfId="0" applyNumberFormat="1" applyFont="1" applyFill="1" applyBorder="1" applyAlignment="1">
      <alignment horizontal="left"/>
    </xf>
    <xf numFmtId="165" fontId="35" fillId="17" borderId="0" xfId="0" applyNumberFormat="1" applyFont="1" applyFill="1" applyBorder="1" applyAlignment="1">
      <alignment horizontal="left"/>
    </xf>
    <xf numFmtId="167" fontId="35" fillId="17" borderId="0" xfId="0" applyFont="1" applyFill="1" applyBorder="1" applyAlignment="1">
      <alignment horizontal="left" indent="1"/>
    </xf>
    <xf numFmtId="167" fontId="113" fillId="17" borderId="0" xfId="0" applyFont="1" applyFill="1" applyBorder="1" applyAlignment="1">
      <alignment horizontal="left" indent="1"/>
    </xf>
    <xf numFmtId="167" fontId="17" fillId="17" borderId="0" xfId="0" applyFont="1" applyFill="1" applyBorder="1" applyAlignment="1">
      <alignment horizontal="left"/>
    </xf>
    <xf numFmtId="0" fontId="17" fillId="17" borderId="0" xfId="0" applyNumberFormat="1" applyFont="1" applyFill="1" applyBorder="1" applyAlignment="1">
      <alignment horizontal="left"/>
    </xf>
    <xf numFmtId="167" fontId="35" fillId="17" borderId="0" xfId="0" applyNumberFormat="1" applyFont="1" applyFill="1" applyBorder="1" applyAlignment="1">
      <alignment horizontal="left"/>
    </xf>
    <xf numFmtId="167" fontId="115" fillId="17" borderId="0" xfId="0" applyNumberFormat="1" applyFont="1" applyFill="1" applyBorder="1" applyAlignment="1">
      <alignment horizontal="left"/>
    </xf>
    <xf numFmtId="0" fontId="115" fillId="17" borderId="0" xfId="0" applyNumberFormat="1" applyFont="1" applyFill="1" applyBorder="1" applyAlignment="1">
      <alignment horizontal="left"/>
    </xf>
    <xf numFmtId="9" fontId="35" fillId="17" borderId="0" xfId="1" applyFont="1" applyFill="1" applyBorder="1" applyAlignment="1">
      <alignment horizontal="left"/>
    </xf>
    <xf numFmtId="165" fontId="35" fillId="17" borderId="87" xfId="0" applyNumberFormat="1" applyFont="1" applyFill="1" applyBorder="1" applyAlignment="1">
      <alignment horizontal="left"/>
    </xf>
    <xf numFmtId="167" fontId="35" fillId="17" borderId="0" xfId="0" applyFont="1" applyFill="1" applyAlignment="1">
      <alignment horizontal="left"/>
    </xf>
    <xf numFmtId="14" fontId="35" fillId="17" borderId="0" xfId="0" applyNumberFormat="1" applyFont="1" applyFill="1" applyBorder="1" applyAlignment="1">
      <alignment horizontal="left"/>
    </xf>
    <xf numFmtId="167" fontId="17" fillId="17" borderId="0" xfId="0" applyFont="1" applyFill="1" applyAlignment="1">
      <alignment horizontal="left"/>
    </xf>
    <xf numFmtId="0" fontId="17" fillId="17" borderId="0" xfId="0" applyNumberFormat="1" applyFont="1" applyFill="1" applyAlignment="1"/>
    <xf numFmtId="167" fontId="35" fillId="17" borderId="4" xfId="0" applyNumberFormat="1" applyFont="1" applyFill="1" applyBorder="1" applyAlignment="1">
      <alignment horizontal="left"/>
    </xf>
    <xf numFmtId="14" fontId="35" fillId="17" borderId="0" xfId="0" applyNumberFormat="1" applyFont="1" applyFill="1" applyBorder="1" applyAlignment="1"/>
    <xf numFmtId="0" fontId="35" fillId="17" borderId="0" xfId="6" applyFont="1" applyFill="1" applyBorder="1" applyAlignment="1">
      <alignment horizontal="left" vertical="top"/>
    </xf>
    <xf numFmtId="0" fontId="4" fillId="17" borderId="0" xfId="6" applyNumberFormat="1" applyFont="1" applyFill="1" applyBorder="1" applyAlignment="1">
      <alignment horizontal="left" vertical="top"/>
    </xf>
    <xf numFmtId="0" fontId="4" fillId="17" borderId="0" xfId="6" applyFont="1" applyFill="1" applyBorder="1" applyAlignment="1">
      <alignment horizontal="left" vertical="top"/>
    </xf>
    <xf numFmtId="0" fontId="4" fillId="17" borderId="0" xfId="6" applyFont="1" applyFill="1" applyBorder="1" applyAlignment="1">
      <alignment horizontal="left" vertical="top" wrapText="1"/>
    </xf>
    <xf numFmtId="0" fontId="4" fillId="17" borderId="0" xfId="6" applyFont="1" applyFill="1" applyBorder="1" applyAlignment="1">
      <alignment horizontal="center" vertical="top"/>
    </xf>
    <xf numFmtId="0" fontId="6" fillId="17" borderId="0" xfId="6" applyFont="1" applyFill="1" applyBorder="1" applyAlignment="1">
      <alignment horizontal="center" vertical="top"/>
    </xf>
    <xf numFmtId="0" fontId="7" fillId="17" borderId="0" xfId="6" applyFont="1" applyFill="1" applyBorder="1" applyAlignment="1">
      <alignment horizontal="left" vertical="top"/>
    </xf>
    <xf numFmtId="1" fontId="7" fillId="17" borderId="0" xfId="0" applyNumberFormat="1" applyFont="1" applyFill="1" applyBorder="1" applyAlignment="1">
      <alignment horizontal="left"/>
    </xf>
    <xf numFmtId="167" fontId="13" fillId="17" borderId="0" xfId="0" applyFont="1" applyFill="1" applyBorder="1" applyAlignment="1">
      <alignment horizontal="left"/>
    </xf>
    <xf numFmtId="167" fontId="31" fillId="17" borderId="0" xfId="0" applyFont="1" applyFill="1" applyBorder="1" applyAlignment="1">
      <alignment horizontal="left"/>
    </xf>
    <xf numFmtId="1" fontId="35" fillId="17" borderId="0" xfId="0" applyNumberFormat="1" applyFont="1" applyFill="1" applyBorder="1" applyAlignment="1">
      <alignment horizontal="left"/>
    </xf>
    <xf numFmtId="167" fontId="115" fillId="17" borderId="0" xfId="0" applyFont="1" applyFill="1" applyBorder="1" applyAlignment="1">
      <alignment horizontal="left"/>
    </xf>
    <xf numFmtId="167" fontId="35" fillId="17" borderId="0" xfId="0" applyFont="1" applyFill="1" applyBorder="1" applyAlignment="1">
      <alignment horizontal="right"/>
    </xf>
    <xf numFmtId="0" fontId="4" fillId="17" borderId="1" xfId="6" applyFont="1" applyFill="1" applyBorder="1" applyAlignment="1">
      <alignment horizontal="left" vertical="top"/>
    </xf>
    <xf numFmtId="2" fontId="7" fillId="17" borderId="0" xfId="0" applyNumberFormat="1" applyFont="1" applyFill="1" applyBorder="1" applyAlignment="1">
      <alignment horizontal="left"/>
    </xf>
    <xf numFmtId="2" fontId="25" fillId="17" borderId="0" xfId="0" applyNumberFormat="1" applyFont="1" applyFill="1" applyBorder="1" applyAlignment="1">
      <alignment horizontal="left"/>
    </xf>
    <xf numFmtId="0" fontId="72" fillId="17" borderId="0" xfId="0" applyNumberFormat="1" applyFont="1" applyFill="1" applyBorder="1" applyAlignment="1">
      <alignment horizontal="left"/>
    </xf>
    <xf numFmtId="0" fontId="25" fillId="17" borderId="0" xfId="1" applyNumberFormat="1" applyFont="1" applyFill="1" applyBorder="1" applyAlignment="1">
      <alignment horizontal="left"/>
    </xf>
    <xf numFmtId="1" fontId="24" fillId="17" borderId="0" xfId="0" applyNumberFormat="1" applyFont="1" applyFill="1" applyBorder="1" applyAlignment="1">
      <alignment horizontal="left"/>
    </xf>
    <xf numFmtId="1" fontId="26" fillId="17" borderId="0" xfId="0" applyNumberFormat="1" applyFont="1" applyFill="1" applyBorder="1" applyAlignment="1">
      <alignment horizontal="left"/>
    </xf>
    <xf numFmtId="167" fontId="26" fillId="17" borderId="0" xfId="0" applyFont="1" applyFill="1" applyBorder="1" applyAlignment="1">
      <alignment horizontal="left"/>
    </xf>
    <xf numFmtId="2" fontId="26" fillId="17" borderId="0" xfId="0" applyNumberFormat="1" applyFont="1" applyFill="1" applyBorder="1" applyAlignment="1">
      <alignment horizontal="left"/>
    </xf>
    <xf numFmtId="2" fontId="69" fillId="17" borderId="0" xfId="0" applyNumberFormat="1" applyFont="1" applyFill="1" applyBorder="1" applyAlignment="1">
      <alignment horizontal="left"/>
    </xf>
    <xf numFmtId="2" fontId="0" fillId="17" borderId="0" xfId="0" applyNumberFormat="1" applyFill="1" applyBorder="1" applyAlignment="1">
      <alignment horizontal="left"/>
    </xf>
    <xf numFmtId="167" fontId="35" fillId="17" borderId="0" xfId="0" applyFont="1" applyFill="1" applyBorder="1" applyAlignment="1"/>
    <xf numFmtId="167" fontId="113" fillId="17" borderId="0" xfId="0" applyFont="1" applyFill="1" applyBorder="1" applyAlignment="1"/>
    <xf numFmtId="2" fontId="35" fillId="17" borderId="0" xfId="0" applyNumberFormat="1" applyFont="1" applyFill="1" applyBorder="1" applyAlignment="1">
      <alignment horizontal="left"/>
    </xf>
    <xf numFmtId="0" fontId="53" fillId="0" borderId="0" xfId="0" applyNumberFormat="1" applyFont="1" applyFill="1" applyBorder="1" applyAlignment="1">
      <alignment horizontal="right"/>
    </xf>
    <xf numFmtId="14" fontId="35" fillId="17" borderId="0" xfId="0" applyNumberFormat="1" applyFont="1" applyFill="1" applyAlignment="1">
      <alignment horizontal="left"/>
    </xf>
    <xf numFmtId="0" fontId="4" fillId="17" borderId="1" xfId="6" applyNumberFormat="1" applyFont="1" applyFill="1" applyBorder="1" applyAlignment="1">
      <alignment horizontal="left" vertical="top"/>
    </xf>
    <xf numFmtId="0" fontId="35" fillId="17" borderId="0" xfId="6" applyNumberFormat="1" applyFont="1" applyFill="1" applyBorder="1" applyAlignment="1">
      <alignment horizontal="left" vertical="top"/>
    </xf>
    <xf numFmtId="0" fontId="4" fillId="17" borderId="0" xfId="6" applyNumberFormat="1" applyFont="1" applyFill="1" applyBorder="1" applyAlignment="1">
      <alignment horizontal="left" vertical="top" wrapText="1"/>
    </xf>
    <xf numFmtId="0" fontId="4" fillId="17" borderId="0" xfId="6" applyNumberFormat="1" applyFont="1" applyFill="1" applyBorder="1" applyAlignment="1">
      <alignment horizontal="center" vertical="top"/>
    </xf>
    <xf numFmtId="0" fontId="6" fillId="17" borderId="0" xfId="6" applyNumberFormat="1" applyFont="1" applyFill="1" applyBorder="1" applyAlignment="1">
      <alignment horizontal="center" vertical="top"/>
    </xf>
    <xf numFmtId="0" fontId="7" fillId="17" borderId="0" xfId="6" applyNumberFormat="1" applyFont="1" applyFill="1" applyBorder="1" applyAlignment="1">
      <alignment horizontal="left" vertical="top"/>
    </xf>
    <xf numFmtId="2" fontId="23" fillId="17" borderId="0" xfId="0" applyNumberFormat="1" applyFont="1" applyFill="1" applyBorder="1" applyAlignment="1">
      <alignment horizontal="left"/>
    </xf>
    <xf numFmtId="2" fontId="35" fillId="17" borderId="0" xfId="1" applyNumberFormat="1" applyFont="1" applyFill="1" applyBorder="1" applyAlignment="1">
      <alignment horizontal="left"/>
    </xf>
    <xf numFmtId="167" fontId="35" fillId="17" borderId="0" xfId="0" applyFont="1" applyFill="1"/>
    <xf numFmtId="0" fontId="35" fillId="17" borderId="0" xfId="0" applyNumberFormat="1" applyFont="1" applyFill="1" applyAlignment="1">
      <alignment horizontal="left"/>
    </xf>
    <xf numFmtId="167" fontId="7" fillId="17" borderId="0" xfId="0" applyFont="1" applyFill="1" applyBorder="1"/>
    <xf numFmtId="167" fontId="35" fillId="17" borderId="0" xfId="0" applyFont="1" applyFill="1" applyBorder="1"/>
    <xf numFmtId="167" fontId="33" fillId="17" borderId="0" xfId="0" applyFont="1" applyFill="1" applyBorder="1"/>
    <xf numFmtId="167" fontId="83" fillId="17" borderId="0" xfId="0" applyFont="1" applyFill="1" applyBorder="1"/>
    <xf numFmtId="2" fontId="0" fillId="17" borderId="0" xfId="1" applyNumberFormat="1" applyFont="1" applyFill="1" applyBorder="1" applyAlignment="1">
      <alignment horizontal="left"/>
    </xf>
    <xf numFmtId="2" fontId="31" fillId="17" borderId="0" xfId="0" applyNumberFormat="1" applyFont="1" applyFill="1" applyBorder="1" applyAlignment="1">
      <alignment horizontal="left"/>
    </xf>
    <xf numFmtId="167" fontId="0" fillId="17" borderId="0" xfId="0" applyFill="1" applyBorder="1"/>
    <xf numFmtId="2" fontId="13" fillId="0" borderId="12" xfId="0" applyNumberFormat="1" applyFont="1" applyFill="1" applyBorder="1" applyAlignment="1">
      <alignment horizontal="left" vertical="top"/>
    </xf>
    <xf numFmtId="2" fontId="70" fillId="0" borderId="24" xfId="0" applyNumberFormat="1" applyFont="1" applyFill="1" applyBorder="1" applyAlignment="1">
      <alignment horizontal="left" vertical="top"/>
    </xf>
    <xf numFmtId="2" fontId="70" fillId="0" borderId="12" xfId="0" applyNumberFormat="1" applyFont="1" applyFill="1" applyBorder="1" applyAlignment="1">
      <alignment horizontal="left" vertical="top"/>
    </xf>
    <xf numFmtId="2" fontId="13" fillId="8" borderId="12" xfId="0" applyNumberFormat="1" applyFont="1" applyFill="1" applyBorder="1" applyAlignment="1">
      <alignment horizontal="left" vertical="top"/>
    </xf>
    <xf numFmtId="2" fontId="71" fillId="0" borderId="109" xfId="0" applyNumberFormat="1" applyFont="1" applyFill="1" applyBorder="1" applyAlignment="1">
      <alignment horizontal="left" vertical="top"/>
    </xf>
    <xf numFmtId="0" fontId="7" fillId="0" borderId="12" xfId="0" applyNumberFormat="1" applyFont="1" applyBorder="1" applyAlignment="1">
      <alignment horizontal="right"/>
    </xf>
    <xf numFmtId="167" fontId="13" fillId="0" borderId="110" xfId="0" applyFont="1" applyFill="1" applyBorder="1" applyAlignment="1">
      <alignment horizontal="left"/>
    </xf>
    <xf numFmtId="2" fontId="13" fillId="0" borderId="108" xfId="0" applyNumberFormat="1" applyFont="1" applyFill="1" applyBorder="1" applyAlignment="1">
      <alignment horizontal="left" vertical="top"/>
    </xf>
    <xf numFmtId="2" fontId="13" fillId="0" borderId="109" xfId="0" applyNumberFormat="1" applyFont="1" applyFill="1" applyBorder="1" applyAlignment="1">
      <alignment horizontal="left" vertical="top"/>
    </xf>
    <xf numFmtId="2" fontId="7" fillId="0" borderId="111" xfId="0" applyNumberFormat="1" applyFont="1" applyFill="1" applyBorder="1" applyAlignment="1">
      <alignment horizontal="left" vertical="top"/>
    </xf>
    <xf numFmtId="2" fontId="13" fillId="0" borderId="112" xfId="0" applyNumberFormat="1" applyFont="1" applyFill="1" applyBorder="1" applyAlignment="1">
      <alignment horizontal="left" vertical="top"/>
    </xf>
    <xf numFmtId="2" fontId="7" fillId="0" borderId="112" xfId="0" applyNumberFormat="1" applyFont="1" applyFill="1" applyBorder="1" applyAlignment="1">
      <alignment horizontal="left" vertical="top"/>
    </xf>
    <xf numFmtId="2" fontId="13" fillId="0" borderId="113" xfId="0" applyNumberFormat="1" applyFont="1" applyFill="1" applyBorder="1" applyAlignment="1">
      <alignment horizontal="left" vertical="top"/>
    </xf>
    <xf numFmtId="2" fontId="31" fillId="0" borderId="112" xfId="0" applyNumberFormat="1" applyFont="1" applyFill="1" applyBorder="1" applyAlignment="1">
      <alignment horizontal="left" vertical="top"/>
    </xf>
    <xf numFmtId="2" fontId="31" fillId="0" borderId="114" xfId="0" applyNumberFormat="1" applyFont="1" applyFill="1" applyBorder="1" applyAlignment="1">
      <alignment horizontal="left" vertical="top"/>
    </xf>
    <xf numFmtId="2" fontId="13" fillId="0" borderId="11" xfId="0" applyNumberFormat="1" applyFont="1" applyBorder="1" applyAlignment="1">
      <alignment horizontal="left"/>
    </xf>
    <xf numFmtId="2" fontId="13" fillId="0" borderId="10" xfId="0" applyNumberFormat="1" applyFont="1" applyBorder="1" applyAlignment="1">
      <alignment horizontal="left"/>
    </xf>
    <xf numFmtId="0" fontId="13" fillId="0" borderId="24" xfId="0" applyNumberFormat="1" applyFont="1" applyFill="1" applyBorder="1" applyAlignment="1">
      <alignment horizontal="left" vertical="top"/>
    </xf>
    <xf numFmtId="2" fontId="70" fillId="0" borderId="108" xfId="0" applyNumberFormat="1" applyFont="1" applyFill="1" applyBorder="1" applyAlignment="1">
      <alignment horizontal="left" vertical="top"/>
    </xf>
    <xf numFmtId="2" fontId="7" fillId="0" borderId="115" xfId="0" applyNumberFormat="1" applyFont="1" applyFill="1" applyBorder="1" applyAlignment="1">
      <alignment horizontal="left"/>
    </xf>
    <xf numFmtId="172" fontId="117" fillId="17" borderId="86" xfId="0" applyNumberFormat="1" applyFont="1" applyFill="1" applyBorder="1" applyAlignment="1">
      <alignment horizontal="left"/>
    </xf>
    <xf numFmtId="172" fontId="117" fillId="17" borderId="86" xfId="0" applyNumberFormat="1" applyFont="1" applyFill="1" applyBorder="1" applyAlignment="1">
      <alignment horizontal="left" wrapText="1"/>
    </xf>
    <xf numFmtId="172" fontId="117" fillId="17" borderId="72" xfId="0" applyNumberFormat="1" applyFont="1" applyFill="1" applyBorder="1" applyAlignment="1">
      <alignment horizontal="left" wrapText="1"/>
    </xf>
    <xf numFmtId="172" fontId="117" fillId="17" borderId="17" xfId="0" applyNumberFormat="1" applyFont="1" applyFill="1" applyBorder="1" applyAlignment="1">
      <alignment horizontal="left" wrapText="1"/>
    </xf>
    <xf numFmtId="172" fontId="117" fillId="17" borderId="0" xfId="0" applyNumberFormat="1" applyFont="1" applyFill="1" applyBorder="1" applyAlignment="1">
      <alignment horizontal="left" wrapText="1"/>
    </xf>
    <xf numFmtId="172" fontId="117" fillId="17" borderId="72" xfId="0" applyNumberFormat="1" applyFont="1" applyFill="1" applyBorder="1" applyAlignment="1">
      <alignment horizontal="left"/>
    </xf>
    <xf numFmtId="172" fontId="117" fillId="17" borderId="0" xfId="0" applyNumberFormat="1" applyFont="1" applyFill="1" applyBorder="1" applyAlignment="1">
      <alignment horizontal="left"/>
    </xf>
    <xf numFmtId="2" fontId="117" fillId="17" borderId="87" xfId="0" applyNumberFormat="1" applyFont="1" applyFill="1" applyBorder="1" applyAlignment="1">
      <alignment horizontal="left"/>
    </xf>
    <xf numFmtId="173" fontId="117" fillId="17" borderId="0" xfId="0" applyNumberFormat="1" applyFont="1" applyFill="1" applyBorder="1" applyAlignment="1">
      <alignment horizontal="left"/>
    </xf>
    <xf numFmtId="167" fontId="117" fillId="17" borderId="0" xfId="0" applyFont="1" applyFill="1" applyBorder="1" applyAlignment="1">
      <alignment horizontal="left"/>
    </xf>
    <xf numFmtId="167" fontId="118" fillId="17" borderId="0" xfId="0" applyFont="1" applyFill="1" applyBorder="1" applyAlignment="1">
      <alignment horizontal="left"/>
    </xf>
    <xf numFmtId="167" fontId="119" fillId="17" borderId="0" xfId="0" applyFont="1" applyFill="1" applyBorder="1" applyAlignment="1">
      <alignment horizontal="left"/>
    </xf>
    <xf numFmtId="167" fontId="120" fillId="17" borderId="0" xfId="0" applyFont="1" applyFill="1" applyBorder="1" applyAlignment="1">
      <alignment horizontal="left"/>
    </xf>
    <xf numFmtId="167" fontId="7" fillId="19" borderId="4" xfId="0" applyFont="1" applyFill="1" applyBorder="1"/>
    <xf numFmtId="167" fontId="7" fillId="19" borderId="1" xfId="0" applyFont="1" applyFill="1" applyBorder="1"/>
    <xf numFmtId="167" fontId="7" fillId="19" borderId="0" xfId="0" applyFont="1" applyFill="1"/>
    <xf numFmtId="167" fontId="7" fillId="19" borderId="0" xfId="0" applyFont="1" applyFill="1" applyBorder="1"/>
    <xf numFmtId="1" fontId="24" fillId="0" borderId="58" xfId="0" applyNumberFormat="1" applyFont="1" applyBorder="1" applyAlignment="1">
      <alignment vertical="top"/>
    </xf>
    <xf numFmtId="167" fontId="13" fillId="0" borderId="59" xfId="0" applyFont="1" applyFill="1" applyBorder="1" applyAlignment="1">
      <alignment horizontal="left"/>
    </xf>
    <xf numFmtId="14" fontId="7" fillId="0" borderId="59" xfId="0" applyNumberFormat="1" applyFont="1" applyFill="1" applyBorder="1" applyAlignment="1">
      <alignment horizontal="left"/>
    </xf>
    <xf numFmtId="167" fontId="31" fillId="0" borderId="59" xfId="0" applyFont="1" applyFill="1" applyBorder="1" applyAlignment="1">
      <alignment horizontal="left"/>
    </xf>
    <xf numFmtId="14" fontId="31" fillId="0" borderId="59" xfId="0" applyNumberFormat="1" applyFont="1" applyFill="1" applyBorder="1" applyAlignment="1">
      <alignment horizontal="left"/>
    </xf>
    <xf numFmtId="167" fontId="6" fillId="0" borderId="59" xfId="0" applyFont="1" applyFill="1" applyBorder="1" applyAlignment="1">
      <alignment horizontal="left"/>
    </xf>
    <xf numFmtId="167" fontId="7" fillId="0" borderId="59" xfId="0" applyFont="1" applyFill="1" applyBorder="1" applyAlignment="1">
      <alignment horizontal="left"/>
    </xf>
    <xf numFmtId="0" fontId="7" fillId="0" borderId="0" xfId="0" applyNumberFormat="1" applyFont="1" applyFill="1" applyBorder="1" applyAlignment="1">
      <alignment wrapText="1"/>
    </xf>
    <xf numFmtId="167" fontId="7" fillId="0" borderId="86" xfId="0" applyFont="1" applyBorder="1" applyAlignment="1">
      <alignment horizontal="left"/>
    </xf>
    <xf numFmtId="167" fontId="6" fillId="0" borderId="0" xfId="0" applyFont="1" applyFill="1" applyBorder="1" applyAlignment="1">
      <alignment horizontal="left"/>
    </xf>
    <xf numFmtId="0" fontId="114" fillId="17" borderId="0" xfId="0" applyNumberFormat="1" applyFont="1" applyFill="1" applyBorder="1" applyAlignment="1">
      <alignment horizontal="center"/>
    </xf>
    <xf numFmtId="167" fontId="69" fillId="0" borderId="0" xfId="0" applyFont="1" applyFill="1" applyBorder="1" applyAlignment="1">
      <alignment horizontal="left"/>
    </xf>
    <xf numFmtId="0" fontId="69" fillId="0" borderId="0" xfId="0" applyNumberFormat="1" applyFont="1" applyBorder="1" applyAlignment="1"/>
    <xf numFmtId="2" fontId="68" fillId="0" borderId="16" xfId="0" applyNumberFormat="1" applyFont="1" applyBorder="1" applyAlignment="1">
      <alignment horizontal="left"/>
    </xf>
    <xf numFmtId="0" fontId="69" fillId="0" borderId="0" xfId="0" quotePrefix="1" applyNumberFormat="1" applyFont="1" applyFill="1" applyBorder="1" applyAlignment="1">
      <alignment horizontal="left" indent="1"/>
    </xf>
    <xf numFmtId="0" fontId="69" fillId="0" borderId="0" xfId="0" applyNumberFormat="1" applyFont="1" applyFill="1" applyBorder="1" applyAlignment="1">
      <alignment wrapText="1"/>
    </xf>
    <xf numFmtId="0" fontId="69" fillId="0" borderId="0" xfId="0" applyNumberFormat="1" applyFont="1" applyFill="1" applyBorder="1" applyAlignment="1">
      <alignment horizontal="right"/>
    </xf>
    <xf numFmtId="167" fontId="69" fillId="0" borderId="0" xfId="0" applyFont="1" applyFill="1" applyBorder="1" applyAlignment="1">
      <alignment horizontal="right"/>
    </xf>
    <xf numFmtId="167" fontId="10" fillId="26" borderId="0" xfId="0" applyFont="1" applyFill="1" applyBorder="1" applyAlignment="1">
      <alignment horizontal="left"/>
    </xf>
    <xf numFmtId="167" fontId="7" fillId="26" borderId="0" xfId="0" applyFont="1" applyFill="1" applyBorder="1" applyAlignment="1">
      <alignment horizontal="left"/>
    </xf>
    <xf numFmtId="167" fontId="6" fillId="26" borderId="0" xfId="0" applyFont="1" applyFill="1" applyBorder="1" applyAlignment="1">
      <alignment horizontal="left"/>
    </xf>
    <xf numFmtId="167" fontId="25" fillId="26" borderId="0" xfId="0" applyFont="1" applyFill="1" applyBorder="1" applyAlignment="1">
      <alignment horizontal="left"/>
    </xf>
    <xf numFmtId="167" fontId="40" fillId="26" borderId="0" xfId="0" applyFont="1" applyFill="1" applyBorder="1" applyAlignment="1">
      <alignment horizontal="left"/>
    </xf>
    <xf numFmtId="0" fontId="110" fillId="27" borderId="0" xfId="0" applyNumberFormat="1" applyFont="1" applyFill="1" applyAlignment="1">
      <alignment horizontal="left" vertical="center"/>
    </xf>
    <xf numFmtId="167" fontId="10" fillId="27" borderId="0" xfId="0" applyFont="1" applyFill="1" applyBorder="1" applyAlignment="1">
      <alignment horizontal="left"/>
    </xf>
    <xf numFmtId="167" fontId="7" fillId="27" borderId="0" xfId="0" applyFont="1" applyFill="1" applyBorder="1" applyAlignment="1">
      <alignment horizontal="left"/>
    </xf>
    <xf numFmtId="167" fontId="109" fillId="27" borderId="0" xfId="0" applyFont="1" applyFill="1" applyBorder="1" applyAlignment="1">
      <alignment horizontal="left"/>
    </xf>
    <xf numFmtId="167" fontId="40" fillId="27" borderId="0" xfId="0" applyFont="1" applyFill="1" applyBorder="1" applyAlignment="1">
      <alignment horizontal="left"/>
    </xf>
    <xf numFmtId="0" fontId="7" fillId="27" borderId="0" xfId="0" applyNumberFormat="1" applyFont="1" applyFill="1" applyBorder="1" applyAlignment="1">
      <alignment horizontal="left"/>
    </xf>
    <xf numFmtId="0" fontId="0" fillId="27" borderId="0" xfId="0" applyNumberFormat="1" applyFill="1" applyBorder="1" applyAlignment="1">
      <alignment horizontal="left"/>
    </xf>
    <xf numFmtId="2" fontId="13" fillId="27" borderId="0" xfId="0" applyNumberFormat="1" applyFont="1" applyFill="1" applyBorder="1" applyAlignment="1">
      <alignment horizontal="left"/>
    </xf>
    <xf numFmtId="167" fontId="13" fillId="27" borderId="0" xfId="0" applyFont="1" applyFill="1" applyBorder="1" applyAlignment="1">
      <alignment horizontal="left"/>
    </xf>
    <xf numFmtId="167" fontId="79" fillId="27" borderId="0" xfId="0" applyFont="1" applyFill="1" applyBorder="1" applyAlignment="1">
      <alignment horizontal="left"/>
    </xf>
    <xf numFmtId="167" fontId="72" fillId="27" borderId="0" xfId="0" applyFont="1" applyFill="1" applyBorder="1" applyAlignment="1">
      <alignment horizontal="left"/>
    </xf>
    <xf numFmtId="167" fontId="92" fillId="27" borderId="0" xfId="0" applyFont="1" applyFill="1" applyBorder="1" applyAlignment="1">
      <alignment horizontal="left"/>
    </xf>
    <xf numFmtId="167" fontId="72" fillId="17" borderId="0" xfId="0" applyFont="1" applyFill="1" applyBorder="1" applyAlignment="1">
      <alignment horizontal="left"/>
    </xf>
    <xf numFmtId="167" fontId="92" fillId="17" borderId="0" xfId="0" applyFont="1" applyFill="1" applyBorder="1" applyAlignment="1">
      <alignment horizontal="left"/>
    </xf>
    <xf numFmtId="0" fontId="72" fillId="17" borderId="0" xfId="0" quotePrefix="1" applyNumberFormat="1" applyFont="1" applyFill="1" applyBorder="1" applyAlignment="1"/>
    <xf numFmtId="0" fontId="10" fillId="17" borderId="0" xfId="0" applyNumberFormat="1" applyFont="1" applyFill="1" applyBorder="1" applyAlignment="1">
      <alignment horizontal="left"/>
    </xf>
    <xf numFmtId="0" fontId="7" fillId="17" borderId="0" xfId="1" applyNumberFormat="1" applyFont="1" applyFill="1" applyBorder="1" applyAlignment="1">
      <alignment horizontal="left"/>
    </xf>
    <xf numFmtId="165" fontId="0" fillId="17" borderId="0" xfId="0" applyNumberFormat="1" applyFill="1" applyBorder="1" applyAlignment="1">
      <alignment horizontal="left"/>
    </xf>
    <xf numFmtId="165" fontId="6" fillId="0" borderId="0" xfId="0" applyNumberFormat="1" applyFont="1" applyFill="1" applyAlignment="1">
      <alignment horizontal="left" indent="1"/>
    </xf>
    <xf numFmtId="165" fontId="6" fillId="0" borderId="12" xfId="0" applyNumberFormat="1" applyFont="1" applyFill="1" applyBorder="1" applyAlignment="1">
      <alignment horizontal="left" indent="1"/>
    </xf>
    <xf numFmtId="0" fontId="53" fillId="17" borderId="0" xfId="0" applyNumberFormat="1" applyFont="1" applyFill="1" applyBorder="1" applyAlignment="1"/>
    <xf numFmtId="0" fontId="7" fillId="17" borderId="0" xfId="0" applyNumberFormat="1" applyFont="1" applyFill="1" applyBorder="1" applyAlignment="1"/>
    <xf numFmtId="0" fontId="7" fillId="17" borderId="0" xfId="0" applyNumberFormat="1" applyFont="1" applyFill="1" applyBorder="1" applyAlignment="1">
      <alignment horizontal="left" wrapText="1"/>
    </xf>
    <xf numFmtId="168" fontId="7" fillId="17" borderId="0" xfId="1" applyNumberFormat="1" applyFont="1" applyFill="1" applyBorder="1" applyAlignment="1">
      <alignment horizontal="left" indent="1"/>
    </xf>
    <xf numFmtId="0" fontId="41" fillId="17" borderId="0" xfId="0" applyNumberFormat="1" applyFont="1" applyFill="1" applyBorder="1" applyAlignment="1">
      <alignment horizontal="left"/>
    </xf>
    <xf numFmtId="167" fontId="41" fillId="17" borderId="0" xfId="0" applyFont="1" applyFill="1" applyBorder="1" applyAlignment="1">
      <alignment horizontal="left"/>
    </xf>
    <xf numFmtId="165" fontId="25" fillId="17" borderId="0" xfId="0" applyNumberFormat="1" applyFont="1" applyFill="1" applyBorder="1" applyAlignment="1">
      <alignment horizontal="left"/>
    </xf>
    <xf numFmtId="0" fontId="69" fillId="11" borderId="0" xfId="0" quotePrefix="1" applyNumberFormat="1" applyFont="1" applyFill="1" applyAlignment="1">
      <alignment horizontal="left" indent="1"/>
    </xf>
    <xf numFmtId="167" fontId="7" fillId="17" borderId="37" xfId="0" applyFont="1" applyFill="1" applyBorder="1"/>
    <xf numFmtId="14" fontId="7" fillId="17" borderId="0" xfId="0" applyNumberFormat="1" applyFont="1" applyFill="1" applyAlignment="1">
      <alignment horizontal="left"/>
    </xf>
    <xf numFmtId="167" fontId="17" fillId="5" borderId="17" xfId="0" applyFont="1" applyFill="1" applyBorder="1" applyAlignment="1">
      <alignment horizontal="left"/>
    </xf>
    <xf numFmtId="0" fontId="17" fillId="0" borderId="0" xfId="0" applyNumberFormat="1" applyFont="1" applyFill="1" applyBorder="1" applyAlignment="1">
      <alignment horizontal="left"/>
    </xf>
    <xf numFmtId="167" fontId="6" fillId="14" borderId="0" xfId="0" applyFont="1" applyFill="1" applyBorder="1" applyAlignment="1">
      <alignment horizontal="left"/>
    </xf>
    <xf numFmtId="14" fontId="8" fillId="0" borderId="0" xfId="0" applyNumberFormat="1" applyFont="1" applyFill="1" applyBorder="1" applyAlignment="1">
      <alignment horizontal="left"/>
    </xf>
    <xf numFmtId="0" fontId="68" fillId="0" borderId="0" xfId="0" applyNumberFormat="1" applyFont="1" applyFill="1" applyBorder="1" applyAlignment="1">
      <alignment horizontal="left"/>
    </xf>
    <xf numFmtId="0" fontId="31" fillId="0" borderId="0" xfId="0" applyNumberFormat="1" applyFont="1" applyBorder="1" applyAlignment="1">
      <alignment horizontal="left"/>
    </xf>
    <xf numFmtId="167" fontId="7" fillId="0" borderId="86" xfId="0" applyFont="1" applyBorder="1" applyAlignment="1">
      <alignment horizontal="left" vertical="top"/>
    </xf>
    <xf numFmtId="167" fontId="25" fillId="0" borderId="0" xfId="0" applyFont="1" applyBorder="1" applyAlignment="1">
      <alignment horizontal="left" vertical="top"/>
    </xf>
    <xf numFmtId="167" fontId="7" fillId="11" borderId="86" xfId="0" applyFont="1" applyFill="1" applyBorder="1" applyAlignment="1">
      <alignment horizontal="left" vertical="top"/>
    </xf>
    <xf numFmtId="11" fontId="7" fillId="0" borderId="72" xfId="0" applyNumberFormat="1" applyFont="1" applyBorder="1" applyAlignment="1">
      <alignment horizontal="left" vertical="top"/>
    </xf>
    <xf numFmtId="11" fontId="7" fillId="0" borderId="17" xfId="0" applyNumberFormat="1" applyFont="1" applyBorder="1" applyAlignment="1">
      <alignment horizontal="left" vertical="top"/>
    </xf>
    <xf numFmtId="167" fontId="25" fillId="0" borderId="86" xfId="0" applyFont="1" applyBorder="1" applyAlignment="1">
      <alignment horizontal="left" vertical="top"/>
    </xf>
    <xf numFmtId="167" fontId="7" fillId="0" borderId="72" xfId="0" applyFont="1" applyBorder="1" applyAlignment="1">
      <alignment horizontal="left" vertical="top"/>
    </xf>
    <xf numFmtId="167" fontId="7" fillId="0" borderId="0" xfId="0" applyFont="1" applyBorder="1" applyAlignment="1">
      <alignment horizontal="left" vertical="top"/>
    </xf>
    <xf numFmtId="167" fontId="6" fillId="0" borderId="71" xfId="0" applyFont="1" applyBorder="1" applyAlignment="1">
      <alignment horizontal="left"/>
    </xf>
    <xf numFmtId="167" fontId="7" fillId="0" borderId="23" xfId="0" applyFont="1" applyBorder="1" applyAlignment="1">
      <alignment horizontal="left"/>
    </xf>
    <xf numFmtId="167" fontId="6" fillId="14" borderId="20" xfId="0" applyFont="1" applyFill="1" applyBorder="1" applyAlignment="1">
      <alignment horizontal="left"/>
    </xf>
    <xf numFmtId="167" fontId="6" fillId="0" borderId="23" xfId="0" applyFont="1" applyFill="1" applyBorder="1" applyAlignment="1">
      <alignment horizontal="left"/>
    </xf>
    <xf numFmtId="167" fontId="7" fillId="0" borderId="20" xfId="0" applyFont="1" applyFill="1" applyBorder="1" applyAlignment="1">
      <alignment horizontal="left"/>
    </xf>
    <xf numFmtId="167" fontId="6" fillId="14" borderId="71" xfId="0" applyFont="1" applyFill="1" applyBorder="1" applyAlignment="1">
      <alignment horizontal="left"/>
    </xf>
    <xf numFmtId="167" fontId="6" fillId="14" borderId="1" xfId="0" applyFont="1" applyFill="1" applyBorder="1" applyAlignment="1">
      <alignment horizontal="left"/>
    </xf>
    <xf numFmtId="167" fontId="6" fillId="9" borderId="20" xfId="0" applyFont="1" applyFill="1" applyBorder="1" applyAlignment="1">
      <alignment horizontal="left"/>
    </xf>
    <xf numFmtId="14" fontId="7" fillId="17" borderId="0" xfId="0" applyNumberFormat="1" applyFont="1" applyFill="1" applyBorder="1" applyAlignment="1"/>
    <xf numFmtId="0" fontId="24" fillId="17" borderId="0" xfId="0" applyNumberFormat="1" applyFont="1" applyFill="1" applyBorder="1" applyAlignment="1">
      <alignment horizontal="left"/>
    </xf>
    <xf numFmtId="0" fontId="7" fillId="17" borderId="0" xfId="0" applyNumberFormat="1" applyFont="1" applyFill="1" applyBorder="1" applyAlignment="1">
      <alignment horizontal="center"/>
    </xf>
    <xf numFmtId="167" fontId="35" fillId="9" borderId="0" xfId="0" applyFont="1" applyFill="1" applyBorder="1" applyAlignment="1">
      <alignment horizontal="left"/>
    </xf>
    <xf numFmtId="14" fontId="6" fillId="17" borderId="0" xfId="0" applyNumberFormat="1" applyFont="1" applyFill="1" applyBorder="1" applyAlignment="1">
      <alignment horizontal="left"/>
    </xf>
    <xf numFmtId="165" fontId="7" fillId="17" borderId="0" xfId="0" applyNumberFormat="1" applyFont="1" applyFill="1" applyBorder="1" applyAlignment="1">
      <alignment horizontal="left"/>
    </xf>
    <xf numFmtId="14" fontId="7" fillId="17" borderId="0" xfId="0" applyNumberFormat="1" applyFont="1" applyFill="1" applyBorder="1" applyAlignment="1">
      <alignment horizontal="left"/>
    </xf>
    <xf numFmtId="1" fontId="13" fillId="17" borderId="0" xfId="0" applyNumberFormat="1" applyFont="1" applyFill="1" applyBorder="1" applyAlignment="1">
      <alignment horizontal="left"/>
    </xf>
    <xf numFmtId="1" fontId="6" fillId="17" borderId="0" xfId="0" applyNumberFormat="1" applyFont="1" applyFill="1" applyBorder="1" applyAlignment="1">
      <alignment horizontal="left"/>
    </xf>
    <xf numFmtId="2" fontId="13" fillId="17" borderId="0" xfId="0" applyNumberFormat="1" applyFont="1" applyFill="1" applyBorder="1" applyAlignment="1">
      <alignment horizontal="left"/>
    </xf>
    <xf numFmtId="1" fontId="25" fillId="17" borderId="0" xfId="0" applyNumberFormat="1" applyFont="1" applyFill="1" applyBorder="1" applyAlignment="1">
      <alignment horizontal="left"/>
    </xf>
    <xf numFmtId="1" fontId="36" fillId="17" borderId="0" xfId="0" applyNumberFormat="1" applyFont="1" applyFill="1" applyBorder="1" applyAlignment="1">
      <alignment horizontal="left"/>
    </xf>
    <xf numFmtId="14" fontId="72" fillId="0" borderId="0" xfId="0" applyNumberFormat="1" applyFont="1" applyFill="1" applyBorder="1" applyAlignment="1">
      <alignment horizontal="left"/>
    </xf>
    <xf numFmtId="14" fontId="72" fillId="17" borderId="0" xfId="0" applyNumberFormat="1" applyFont="1" applyFill="1" applyBorder="1" applyAlignment="1">
      <alignment horizontal="left"/>
    </xf>
    <xf numFmtId="0" fontId="7" fillId="17" borderId="0" xfId="0" applyNumberFormat="1" applyFont="1" applyFill="1" applyBorder="1" applyAlignment="1">
      <alignment wrapText="1"/>
    </xf>
    <xf numFmtId="0" fontId="33" fillId="3" borderId="0" xfId="0" applyNumberFormat="1" applyFont="1" applyFill="1" applyAlignment="1">
      <alignment horizontal="left"/>
    </xf>
    <xf numFmtId="167" fontId="41" fillId="0" borderId="0" xfId="0" applyFont="1" applyFill="1" applyAlignment="1">
      <alignment horizontal="left"/>
    </xf>
    <xf numFmtId="14" fontId="8" fillId="17" borderId="0" xfId="0" applyNumberFormat="1" applyFont="1" applyFill="1" applyAlignment="1">
      <alignment horizontal="left"/>
    </xf>
    <xf numFmtId="2" fontId="0" fillId="17" borderId="72" xfId="0" applyNumberFormat="1" applyFill="1" applyBorder="1" applyAlignment="1">
      <alignment horizontal="left"/>
    </xf>
    <xf numFmtId="167" fontId="8" fillId="17" borderId="0" xfId="0" applyFont="1" applyFill="1" applyAlignment="1">
      <alignment horizontal="left"/>
    </xf>
    <xf numFmtId="2" fontId="25" fillId="0" borderId="72" xfId="0" applyNumberFormat="1" applyFont="1" applyBorder="1" applyAlignment="1">
      <alignment horizontal="left"/>
    </xf>
    <xf numFmtId="2" fontId="7" fillId="17" borderId="72" xfId="0" applyNumberFormat="1" applyFont="1" applyFill="1" applyBorder="1" applyAlignment="1">
      <alignment horizontal="left"/>
    </xf>
    <xf numFmtId="167" fontId="35" fillId="9" borderId="1" xfId="0" applyFont="1" applyFill="1" applyBorder="1" applyAlignment="1">
      <alignment horizontal="left"/>
    </xf>
    <xf numFmtId="167" fontId="35" fillId="9" borderId="0" xfId="0" applyFont="1" applyFill="1" applyAlignment="1">
      <alignment horizontal="left"/>
    </xf>
    <xf numFmtId="167" fontId="17" fillId="9" borderId="0" xfId="0" applyFont="1" applyFill="1" applyAlignment="1">
      <alignment horizontal="right"/>
    </xf>
    <xf numFmtId="167" fontId="17" fillId="9" borderId="0" xfId="0" applyFont="1" applyFill="1" applyAlignment="1">
      <alignment horizontal="left"/>
    </xf>
    <xf numFmtId="167" fontId="17" fillId="9" borderId="10" xfId="0" applyFont="1" applyFill="1" applyBorder="1" applyAlignment="1">
      <alignment horizontal="left"/>
    </xf>
    <xf numFmtId="167" fontId="17" fillId="9" borderId="15" xfId="0" applyFont="1" applyFill="1" applyBorder="1" applyAlignment="1">
      <alignment horizontal="left"/>
    </xf>
    <xf numFmtId="167" fontId="35" fillId="9" borderId="4" xfId="0" applyFont="1" applyFill="1" applyBorder="1" applyAlignment="1">
      <alignment horizontal="left"/>
    </xf>
    <xf numFmtId="165" fontId="6" fillId="0" borderId="10" xfId="0" applyNumberFormat="1" applyFont="1" applyBorder="1" applyAlignment="1">
      <alignment horizontal="left"/>
    </xf>
    <xf numFmtId="166" fontId="0" fillId="0" borderId="10" xfId="0" applyNumberFormat="1" applyBorder="1" applyAlignment="1">
      <alignment horizontal="left"/>
    </xf>
    <xf numFmtId="2" fontId="36" fillId="3" borderId="0" xfId="0" applyNumberFormat="1" applyFont="1" applyFill="1" applyBorder="1" applyAlignment="1">
      <alignment horizontal="left"/>
    </xf>
    <xf numFmtId="0" fontId="35" fillId="28" borderId="0" xfId="0" applyNumberFormat="1" applyFont="1" applyFill="1" applyAlignment="1">
      <alignment horizontal="left"/>
    </xf>
    <xf numFmtId="0" fontId="17" fillId="28" borderId="0" xfId="0" applyNumberFormat="1" applyFont="1" applyFill="1" applyAlignment="1">
      <alignment horizontal="left"/>
    </xf>
    <xf numFmtId="0" fontId="17" fillId="28" borderId="0" xfId="0" applyNumberFormat="1" applyFont="1" applyFill="1" applyAlignment="1">
      <alignment horizontal="right"/>
    </xf>
    <xf numFmtId="167" fontId="17" fillId="28" borderId="1" xfId="0" applyFont="1" applyFill="1" applyBorder="1" applyAlignment="1">
      <alignment horizontal="left"/>
    </xf>
    <xf numFmtId="167" fontId="35" fillId="28" borderId="0" xfId="0" applyFont="1" applyFill="1" applyAlignment="1">
      <alignment horizontal="left"/>
    </xf>
    <xf numFmtId="167" fontId="17" fillId="28" borderId="0" xfId="0" applyFont="1" applyFill="1" applyAlignment="1">
      <alignment horizontal="left"/>
    </xf>
    <xf numFmtId="167" fontId="17" fillId="28" borderId="0" xfId="0" applyFont="1" applyFill="1" applyAlignment="1">
      <alignment horizontal="right"/>
    </xf>
    <xf numFmtId="167" fontId="35" fillId="28" borderId="4" xfId="0" applyFont="1" applyFill="1" applyBorder="1" applyAlignment="1">
      <alignment horizontal="left"/>
    </xf>
    <xf numFmtId="0" fontId="6" fillId="27" borderId="1" xfId="0" applyNumberFormat="1" applyFont="1" applyFill="1" applyBorder="1" applyAlignment="1">
      <alignment horizontal="left"/>
    </xf>
    <xf numFmtId="0" fontId="0" fillId="27" borderId="0" xfId="0" applyNumberFormat="1" applyFill="1" applyAlignment="1">
      <alignment horizontal="left"/>
    </xf>
    <xf numFmtId="0" fontId="6" fillId="27" borderId="0" xfId="0" applyNumberFormat="1" applyFont="1" applyFill="1" applyAlignment="1">
      <alignment horizontal="left"/>
    </xf>
    <xf numFmtId="167" fontId="0" fillId="27" borderId="1" xfId="0" applyFill="1" applyBorder="1" applyAlignment="1">
      <alignment horizontal="left"/>
    </xf>
    <xf numFmtId="2" fontId="0" fillId="27" borderId="0" xfId="0" applyNumberFormat="1" applyFill="1" applyAlignment="1">
      <alignment horizontal="left"/>
    </xf>
    <xf numFmtId="167" fontId="0" fillId="27" borderId="0" xfId="0" applyFill="1" applyAlignment="1">
      <alignment horizontal="left"/>
    </xf>
    <xf numFmtId="167" fontId="7" fillId="27" borderId="0" xfId="0" applyFont="1" applyFill="1" applyAlignment="1">
      <alignment horizontal="left"/>
    </xf>
    <xf numFmtId="0" fontId="17" fillId="28" borderId="0" xfId="0" applyNumberFormat="1" applyFont="1" applyFill="1" applyBorder="1" applyAlignment="1">
      <alignment horizontal="left"/>
    </xf>
    <xf numFmtId="165" fontId="0" fillId="17" borderId="0" xfId="0" applyNumberFormat="1" applyFill="1" applyBorder="1"/>
    <xf numFmtId="167" fontId="17" fillId="13" borderId="0" xfId="0" applyFont="1" applyFill="1" applyBorder="1" applyAlignment="1">
      <alignment horizontal="left"/>
    </xf>
    <xf numFmtId="0" fontId="105" fillId="0" borderId="12" xfId="0" applyNumberFormat="1" applyFont="1" applyBorder="1" applyAlignment="1">
      <alignment vertical="center"/>
    </xf>
    <xf numFmtId="0" fontId="105" fillId="0" borderId="12" xfId="0" applyNumberFormat="1" applyFont="1" applyBorder="1" applyAlignment="1">
      <alignment horizontal="left" vertical="center"/>
    </xf>
    <xf numFmtId="0" fontId="105" fillId="0" borderId="12" xfId="0" applyNumberFormat="1" applyFont="1" applyFill="1" applyBorder="1" applyAlignment="1">
      <alignment horizontal="left" vertical="center"/>
    </xf>
    <xf numFmtId="0" fontId="7" fillId="0" borderId="12" xfId="0" applyNumberFormat="1" applyFont="1" applyFill="1" applyBorder="1" applyAlignment="1">
      <alignment horizontal="left"/>
    </xf>
    <xf numFmtId="0" fontId="7" fillId="0" borderId="12" xfId="0" applyNumberFormat="1" applyFont="1" applyBorder="1"/>
    <xf numFmtId="10" fontId="31" fillId="17" borderId="0" xfId="0" applyNumberFormat="1" applyFont="1" applyFill="1" applyBorder="1" applyAlignment="1">
      <alignment horizontal="left"/>
    </xf>
    <xf numFmtId="167" fontId="31" fillId="17" borderId="72" xfId="0" applyFont="1" applyFill="1" applyBorder="1" applyAlignment="1">
      <alignment horizontal="left"/>
    </xf>
    <xf numFmtId="2" fontId="0" fillId="17" borderId="72" xfId="1" applyNumberFormat="1" applyFont="1" applyFill="1" applyBorder="1" applyAlignment="1">
      <alignment horizontal="left"/>
    </xf>
    <xf numFmtId="0" fontId="53" fillId="0" borderId="0" xfId="0" applyNumberFormat="1" applyFont="1" applyFill="1" applyBorder="1" applyAlignment="1">
      <alignment wrapText="1"/>
    </xf>
    <xf numFmtId="0" fontId="7" fillId="0" borderId="0" xfId="0" quotePrefix="1" applyNumberFormat="1" applyFont="1" applyFill="1" applyAlignment="1">
      <alignment horizontal="left" vertical="top" wrapText="1" indent="1"/>
    </xf>
    <xf numFmtId="0" fontId="7" fillId="0" borderId="0" xfId="0" applyNumberFormat="1" applyFont="1" applyFill="1" applyAlignment="1">
      <alignment horizontal="left" vertical="top" wrapText="1"/>
    </xf>
    <xf numFmtId="0" fontId="0" fillId="0" borderId="0" xfId="0" applyNumberFormat="1" applyFill="1" applyAlignment="1">
      <alignment horizontal="left" vertical="top" wrapText="1"/>
    </xf>
    <xf numFmtId="0" fontId="7" fillId="0" borderId="0" xfId="0" applyNumberFormat="1" applyFont="1" applyFill="1" applyBorder="1" applyAlignment="1">
      <alignment horizontal="left" wrapText="1"/>
    </xf>
    <xf numFmtId="167" fontId="6" fillId="0" borderId="0" xfId="0" applyFont="1" applyFill="1" applyBorder="1" applyAlignment="1">
      <alignment horizontal="left"/>
    </xf>
    <xf numFmtId="167" fontId="31" fillId="0" borderId="0" xfId="0" applyFont="1" applyAlignment="1">
      <alignment wrapText="1"/>
    </xf>
    <xf numFmtId="167" fontId="6" fillId="11" borderId="0" xfId="0" applyFont="1" applyFill="1" applyAlignment="1">
      <alignment horizontal="left"/>
    </xf>
    <xf numFmtId="0" fontId="7" fillId="11" borderId="0" xfId="3" applyNumberFormat="1" applyFont="1" applyFill="1" applyAlignment="1" applyProtection="1">
      <alignment horizontal="left" vertical="top"/>
    </xf>
    <xf numFmtId="0" fontId="7" fillId="11" borderId="0" xfId="0" applyNumberFormat="1" applyFont="1" applyFill="1" applyAlignment="1">
      <alignment horizontal="left" vertical="top" wrapText="1"/>
    </xf>
    <xf numFmtId="0" fontId="7" fillId="11" borderId="0" xfId="0" applyNumberFormat="1" applyFont="1" applyFill="1" applyBorder="1" applyAlignment="1"/>
    <xf numFmtId="168" fontId="7" fillId="17" borderId="0" xfId="0" applyNumberFormat="1" applyFont="1" applyFill="1" applyBorder="1" applyAlignment="1">
      <alignment horizontal="left"/>
    </xf>
    <xf numFmtId="0" fontId="6" fillId="11" borderId="0" xfId="0" applyNumberFormat="1" applyFont="1" applyFill="1" applyAlignment="1">
      <alignment horizontal="left"/>
    </xf>
    <xf numFmtId="0" fontId="7" fillId="19" borderId="0" xfId="0" applyNumberFormat="1" applyFont="1" applyFill="1" applyBorder="1" applyAlignment="1">
      <alignment horizontal="left"/>
    </xf>
    <xf numFmtId="167" fontId="0" fillId="19" borderId="0" xfId="0" applyFill="1" applyBorder="1" applyAlignment="1">
      <alignment horizontal="left"/>
    </xf>
    <xf numFmtId="0" fontId="0" fillId="19" borderId="0" xfId="0" applyNumberFormat="1" applyFill="1" applyBorder="1" applyAlignment="1">
      <alignment horizontal="left"/>
    </xf>
    <xf numFmtId="167" fontId="25" fillId="19" borderId="0" xfId="0" applyFont="1" applyFill="1" applyBorder="1" applyAlignment="1">
      <alignment horizontal="left"/>
    </xf>
    <xf numFmtId="165" fontId="25" fillId="19" borderId="0" xfId="0" applyNumberFormat="1" applyFont="1" applyFill="1" applyBorder="1" applyAlignment="1">
      <alignment horizontal="left"/>
    </xf>
    <xf numFmtId="165" fontId="0" fillId="19" borderId="0" xfId="0" applyNumberFormat="1" applyFill="1" applyBorder="1" applyAlignment="1">
      <alignment horizontal="left"/>
    </xf>
    <xf numFmtId="0" fontId="10" fillId="19" borderId="0" xfId="0" applyNumberFormat="1" applyFont="1" applyFill="1" applyBorder="1" applyAlignment="1">
      <alignment horizontal="left"/>
    </xf>
    <xf numFmtId="0" fontId="6" fillId="11" borderId="0" xfId="0" applyNumberFormat="1" applyFont="1" applyFill="1" applyBorder="1" applyAlignment="1"/>
    <xf numFmtId="0" fontId="6" fillId="17" borderId="0" xfId="0" applyNumberFormat="1" applyFont="1" applyFill="1" applyBorder="1" applyAlignment="1"/>
    <xf numFmtId="167" fontId="7" fillId="0" borderId="4" xfId="0" applyFont="1" applyFill="1" applyBorder="1" applyAlignment="1"/>
    <xf numFmtId="167" fontId="29" fillId="0" borderId="4" xfId="0" applyFont="1" applyFill="1" applyBorder="1" applyAlignment="1">
      <alignment horizontal="center"/>
    </xf>
    <xf numFmtId="167" fontId="6" fillId="19" borderId="0" xfId="0" applyFont="1" applyFill="1" applyBorder="1" applyAlignment="1">
      <alignment horizontal="left"/>
    </xf>
    <xf numFmtId="167" fontId="7" fillId="19" borderId="0" xfId="0" applyFont="1" applyFill="1" applyBorder="1" applyAlignment="1">
      <alignment horizontal="left"/>
    </xf>
    <xf numFmtId="167" fontId="9" fillId="19" borderId="0" xfId="0" applyFont="1" applyFill="1" applyBorder="1" applyAlignment="1">
      <alignment horizontal="left"/>
    </xf>
    <xf numFmtId="2" fontId="7" fillId="19" borderId="0" xfId="0" applyNumberFormat="1" applyFont="1" applyFill="1" applyBorder="1" applyAlignment="1">
      <alignment horizontal="left"/>
    </xf>
    <xf numFmtId="0" fontId="69" fillId="19" borderId="0" xfId="0" applyNumberFormat="1" applyFont="1" applyFill="1" applyBorder="1" applyAlignment="1">
      <alignment horizontal="left"/>
    </xf>
    <xf numFmtId="165" fontId="7" fillId="19" borderId="0" xfId="0" applyNumberFormat="1" applyFont="1" applyFill="1" applyBorder="1" applyAlignment="1">
      <alignment horizontal="left"/>
    </xf>
    <xf numFmtId="2" fontId="0" fillId="19" borderId="0" xfId="0" applyNumberFormat="1" applyFill="1" applyBorder="1" applyAlignment="1">
      <alignment horizontal="left"/>
    </xf>
    <xf numFmtId="2" fontId="69" fillId="19" borderId="0" xfId="0" applyNumberFormat="1" applyFont="1" applyFill="1" applyBorder="1" applyAlignment="1">
      <alignment horizontal="left"/>
    </xf>
    <xf numFmtId="2" fontId="24" fillId="19" borderId="0" xfId="0" applyNumberFormat="1" applyFont="1" applyFill="1" applyBorder="1" applyAlignment="1">
      <alignment horizontal="left"/>
    </xf>
    <xf numFmtId="2" fontId="38" fillId="19" borderId="0" xfId="0" applyNumberFormat="1" applyFont="1" applyFill="1" applyBorder="1" applyAlignment="1">
      <alignment horizontal="left"/>
    </xf>
    <xf numFmtId="10" fontId="7" fillId="19" borderId="0" xfId="1" applyNumberFormat="1" applyFont="1" applyFill="1" applyBorder="1" applyAlignment="1">
      <alignment horizontal="left"/>
    </xf>
    <xf numFmtId="0" fontId="25" fillId="0" borderId="0" xfId="0" applyNumberFormat="1" applyFont="1" applyFill="1" applyBorder="1" applyAlignment="1"/>
    <xf numFmtId="0" fontId="25" fillId="19" borderId="0" xfId="0" applyNumberFormat="1" applyFont="1" applyFill="1" applyBorder="1" applyAlignment="1"/>
    <xf numFmtId="0" fontId="54" fillId="11" borderId="0" xfId="0" applyNumberFormat="1" applyFont="1" applyFill="1" applyAlignment="1">
      <alignment horizontal="left"/>
    </xf>
    <xf numFmtId="0" fontId="2" fillId="17" borderId="0" xfId="0" applyNumberFormat="1" applyFont="1" applyFill="1" applyBorder="1" applyAlignment="1">
      <alignment horizontal="left"/>
    </xf>
    <xf numFmtId="0" fontId="2" fillId="11" borderId="0" xfId="0" applyNumberFormat="1" applyFont="1" applyFill="1" applyBorder="1" applyAlignment="1"/>
    <xf numFmtId="0" fontId="2" fillId="17" borderId="0" xfId="0" applyNumberFormat="1" applyFont="1" applyFill="1" applyBorder="1" applyAlignment="1"/>
    <xf numFmtId="0" fontId="2" fillId="0" borderId="0" xfId="0" applyNumberFormat="1" applyFont="1" applyFill="1" applyAlignment="1">
      <alignment horizontal="left"/>
    </xf>
    <xf numFmtId="0" fontId="2" fillId="0" borderId="0" xfId="0" applyNumberFormat="1" applyFont="1" applyFill="1" applyBorder="1" applyAlignment="1">
      <alignment horizontal="left"/>
    </xf>
    <xf numFmtId="0" fontId="54" fillId="11" borderId="0" xfId="0" applyNumberFormat="1" applyFont="1" applyFill="1" applyBorder="1" applyAlignment="1"/>
    <xf numFmtId="0" fontId="54" fillId="17" borderId="0" xfId="0" applyNumberFormat="1" applyFont="1" applyFill="1" applyBorder="1" applyAlignment="1"/>
    <xf numFmtId="0" fontId="54" fillId="0" borderId="0" xfId="0" applyNumberFormat="1" applyFont="1" applyFill="1" applyAlignment="1">
      <alignment horizontal="left"/>
    </xf>
    <xf numFmtId="0" fontId="35" fillId="19" borderId="0" xfId="0" applyNumberFormat="1" applyFont="1" applyFill="1" applyBorder="1" applyAlignment="1">
      <alignment horizontal="left"/>
    </xf>
    <xf numFmtId="0" fontId="13" fillId="19" borderId="0" xfId="0" applyNumberFormat="1" applyFont="1" applyFill="1" applyBorder="1" applyAlignment="1">
      <alignment horizontal="left"/>
    </xf>
    <xf numFmtId="0" fontId="54" fillId="11" borderId="0" xfId="0" applyNumberFormat="1" applyFont="1" applyFill="1" applyBorder="1" applyAlignment="1">
      <alignment horizontal="left"/>
    </xf>
    <xf numFmtId="0" fontId="54" fillId="17" borderId="0" xfId="0" applyNumberFormat="1" applyFont="1" applyFill="1" applyBorder="1" applyAlignment="1">
      <alignment horizontal="left"/>
    </xf>
    <xf numFmtId="0" fontId="13" fillId="0" borderId="0" xfId="0" applyNumberFormat="1" applyFont="1" applyFill="1" applyAlignment="1">
      <alignment vertical="top" wrapText="1"/>
    </xf>
    <xf numFmtId="0" fontId="7" fillId="0" borderId="0" xfId="0" quotePrefix="1" applyNumberFormat="1" applyFont="1" applyFill="1" applyAlignment="1">
      <alignment vertical="top" wrapText="1"/>
    </xf>
    <xf numFmtId="0" fontId="2" fillId="17" borderId="0" xfId="0" applyNumberFormat="1" applyFont="1" applyFill="1" applyBorder="1" applyAlignment="1">
      <alignment horizontal="left" wrapText="1"/>
    </xf>
    <xf numFmtId="0" fontId="7" fillId="0" borderId="0" xfId="0" quotePrefix="1" applyNumberFormat="1" applyFont="1" applyBorder="1" applyAlignment="1">
      <alignment vertical="top"/>
    </xf>
    <xf numFmtId="0" fontId="7" fillId="0" borderId="0" xfId="0" quotePrefix="1" applyNumberFormat="1" applyFont="1" applyBorder="1" applyAlignment="1">
      <alignment horizontal="left" vertical="top" indent="1"/>
    </xf>
    <xf numFmtId="0" fontId="7" fillId="0" borderId="0" xfId="0" quotePrefix="1" applyNumberFormat="1" applyFont="1" applyBorder="1" applyAlignment="1">
      <alignment horizontal="left" vertical="top"/>
    </xf>
    <xf numFmtId="0" fontId="13" fillId="0" borderId="0" xfId="0" quotePrefix="1" applyNumberFormat="1" applyFont="1" applyBorder="1" applyAlignment="1">
      <alignment horizontal="left" vertical="top" wrapText="1" indent="1"/>
    </xf>
    <xf numFmtId="167" fontId="26" fillId="0" borderId="0" xfId="0" applyFont="1" applyFill="1" applyBorder="1" applyAlignment="1">
      <alignment horizontal="right"/>
    </xf>
    <xf numFmtId="0" fontId="7" fillId="19" borderId="0" xfId="0" applyNumberFormat="1" applyFont="1" applyFill="1"/>
    <xf numFmtId="0" fontId="13" fillId="19" borderId="0" xfId="0" applyNumberFormat="1" applyFont="1" applyFill="1" applyBorder="1" applyAlignment="1">
      <alignment horizontal="left" vertical="top"/>
    </xf>
    <xf numFmtId="0" fontId="7" fillId="19" borderId="0" xfId="0" applyNumberFormat="1" applyFont="1" applyFill="1" applyBorder="1" applyAlignment="1">
      <alignment horizontal="left" vertical="top"/>
    </xf>
    <xf numFmtId="0" fontId="87" fillId="19" borderId="0" xfId="0" applyNumberFormat="1" applyFont="1" applyFill="1" applyAlignment="1"/>
    <xf numFmtId="0" fontId="7" fillId="19" borderId="0" xfId="0" applyNumberFormat="1" applyFont="1" applyFill="1" applyAlignment="1">
      <alignment horizontal="left"/>
    </xf>
    <xf numFmtId="9" fontId="7" fillId="0" borderId="0" xfId="0" applyNumberFormat="1" applyFont="1" applyFill="1" applyAlignment="1">
      <alignment horizontal="left"/>
    </xf>
    <xf numFmtId="167" fontId="7" fillId="0" borderId="86" xfId="0" applyFont="1" applyFill="1" applyBorder="1"/>
    <xf numFmtId="167" fontId="17" fillId="17" borderId="0" xfId="0" applyFont="1" applyFill="1" applyBorder="1" applyAlignment="1">
      <alignment wrapText="1"/>
    </xf>
    <xf numFmtId="167" fontId="126" fillId="17" borderId="1" xfId="0" applyFont="1" applyFill="1" applyBorder="1" applyAlignment="1">
      <alignment horizontal="left"/>
    </xf>
    <xf numFmtId="167" fontId="31" fillId="0" borderId="0" xfId="0" applyFont="1" applyFill="1" applyAlignment="1">
      <alignment wrapText="1"/>
    </xf>
    <xf numFmtId="167" fontId="0" fillId="0" borderId="0" xfId="0" applyFill="1" applyBorder="1" applyAlignment="1"/>
    <xf numFmtId="2" fontId="69" fillId="0" borderId="62" xfId="0" applyNumberFormat="1" applyFont="1" applyBorder="1" applyAlignment="1">
      <alignment horizontal="left"/>
    </xf>
    <xf numFmtId="2" fontId="68" fillId="0" borderId="62" xfId="0" applyNumberFormat="1" applyFont="1" applyBorder="1" applyAlignment="1">
      <alignment horizontal="left"/>
    </xf>
    <xf numFmtId="167" fontId="69" fillId="0" borderId="1" xfId="0" applyFont="1" applyFill="1" applyBorder="1"/>
    <xf numFmtId="167" fontId="122" fillId="5" borderId="0" xfId="0" applyFont="1" applyFill="1" applyAlignment="1">
      <alignment horizontal="left"/>
    </xf>
    <xf numFmtId="167" fontId="0" fillId="19" borderId="0" xfId="0" applyFill="1" applyAlignment="1">
      <alignment horizontal="left"/>
    </xf>
    <xf numFmtId="167" fontId="0" fillId="19" borderId="0" xfId="0" applyFill="1"/>
    <xf numFmtId="167" fontId="17" fillId="19" borderId="0" xfId="0" applyFont="1" applyFill="1"/>
    <xf numFmtId="167" fontId="7" fillId="19" borderId="0" xfId="0" applyFont="1" applyFill="1" applyAlignment="1">
      <alignment horizontal="left"/>
    </xf>
    <xf numFmtId="2" fontId="53" fillId="19" borderId="0" xfId="0" applyNumberFormat="1" applyFont="1" applyFill="1"/>
    <xf numFmtId="167" fontId="35" fillId="19" borderId="0" xfId="0" applyFont="1" applyFill="1" applyAlignment="1">
      <alignment horizontal="right"/>
    </xf>
    <xf numFmtId="167" fontId="6" fillId="19" borderId="0" xfId="0" applyFont="1" applyFill="1" applyAlignment="1">
      <alignment horizontal="left"/>
    </xf>
    <xf numFmtId="167" fontId="0" fillId="19" borderId="72" xfId="0" applyFill="1" applyBorder="1" applyAlignment="1">
      <alignment horizontal="left"/>
    </xf>
    <xf numFmtId="167" fontId="31" fillId="19" borderId="0" xfId="0" applyFont="1" applyFill="1" applyAlignment="1">
      <alignment horizontal="left"/>
    </xf>
    <xf numFmtId="0" fontId="7" fillId="19" borderId="72" xfId="0" applyNumberFormat="1" applyFont="1" applyFill="1" applyBorder="1"/>
    <xf numFmtId="9" fontId="7" fillId="19" borderId="0" xfId="1" applyFont="1" applyFill="1" applyBorder="1" applyAlignment="1">
      <alignment horizontal="left"/>
    </xf>
    <xf numFmtId="0" fontId="7" fillId="19" borderId="0" xfId="0" applyNumberFormat="1" applyFont="1" applyFill="1" applyBorder="1"/>
    <xf numFmtId="0" fontId="7" fillId="3" borderId="0" xfId="0" applyNumberFormat="1" applyFont="1" applyFill="1" applyAlignment="1">
      <alignment horizontal="left"/>
    </xf>
    <xf numFmtId="167" fontId="10" fillId="19" borderId="0" xfId="0" applyFont="1" applyFill="1"/>
    <xf numFmtId="167" fontId="35" fillId="19" borderId="0" xfId="0" applyFont="1" applyFill="1"/>
    <xf numFmtId="0" fontId="13" fillId="19" borderId="0" xfId="0" applyNumberFormat="1" applyFont="1" applyFill="1" applyAlignment="1">
      <alignment horizontal="left"/>
    </xf>
    <xf numFmtId="167" fontId="33" fillId="19" borderId="0" xfId="0" applyFont="1" applyFill="1"/>
    <xf numFmtId="167" fontId="83" fillId="19" borderId="0" xfId="0" applyFont="1" applyFill="1"/>
    <xf numFmtId="2" fontId="7" fillId="19" borderId="0" xfId="0" applyNumberFormat="1" applyFont="1" applyFill="1" applyAlignment="1">
      <alignment horizontal="left"/>
    </xf>
    <xf numFmtId="0" fontId="7" fillId="29" borderId="0" xfId="0" applyNumberFormat="1" applyFont="1" applyFill="1" applyBorder="1" applyAlignment="1">
      <alignment horizontal="left"/>
    </xf>
    <xf numFmtId="167" fontId="69" fillId="0" borderId="12" xfId="0" applyFont="1" applyFill="1" applyBorder="1" applyAlignment="1">
      <alignment horizontal="right"/>
    </xf>
    <xf numFmtId="167" fontId="69" fillId="11" borderId="0" xfId="0" applyFont="1" applyFill="1" applyBorder="1" applyAlignment="1">
      <alignment horizontal="left"/>
    </xf>
    <xf numFmtId="167" fontId="6" fillId="0" borderId="0" xfId="0" applyFont="1" applyFill="1" applyBorder="1" applyAlignment="1">
      <alignment horizontal="left"/>
    </xf>
    <xf numFmtId="167" fontId="7" fillId="0" borderId="0" xfId="0" quotePrefix="1" applyFont="1" applyFill="1" applyBorder="1" applyAlignment="1">
      <alignment horizontal="left" indent="1"/>
    </xf>
    <xf numFmtId="167" fontId="68" fillId="0" borderId="116" xfId="0" applyFont="1" applyFill="1" applyBorder="1" applyAlignment="1">
      <alignment horizontal="left"/>
    </xf>
    <xf numFmtId="14" fontId="80" fillId="0" borderId="0" xfId="5" applyNumberFormat="1" applyFont="1" applyFill="1" applyBorder="1" applyAlignment="1">
      <alignment horizontal="left"/>
    </xf>
    <xf numFmtId="167" fontId="7" fillId="0" borderId="0" xfId="0" applyFont="1" applyFill="1" applyAlignment="1">
      <alignment horizontal="right"/>
    </xf>
    <xf numFmtId="165" fontId="6" fillId="0" borderId="29" xfId="0" applyNumberFormat="1" applyFont="1" applyFill="1" applyBorder="1" applyAlignment="1">
      <alignment horizontal="left"/>
    </xf>
    <xf numFmtId="165" fontId="7" fillId="0" borderId="29" xfId="0" applyNumberFormat="1" applyFont="1" applyFill="1" applyBorder="1" applyAlignment="1">
      <alignment horizontal="left" indent="1"/>
    </xf>
    <xf numFmtId="9" fontId="7" fillId="0" borderId="29" xfId="1" applyFont="1" applyFill="1" applyBorder="1" applyAlignment="1">
      <alignment horizontal="left" indent="1"/>
    </xf>
    <xf numFmtId="167" fontId="7" fillId="29" borderId="0" xfId="0" applyFont="1" applyFill="1" applyBorder="1" applyAlignment="1">
      <alignment horizontal="left"/>
    </xf>
    <xf numFmtId="167" fontId="7" fillId="29" borderId="1" xfId="0" applyFont="1" applyFill="1" applyBorder="1"/>
    <xf numFmtId="167" fontId="7" fillId="29" borderId="0" xfId="0" applyFont="1" applyFill="1" applyBorder="1"/>
    <xf numFmtId="167" fontId="9" fillId="0" borderId="0" xfId="3" quotePrefix="1" applyFont="1" applyFill="1" applyAlignment="1" applyProtection="1"/>
    <xf numFmtId="167" fontId="7" fillId="0" borderId="12" xfId="0" applyFont="1" applyFill="1" applyBorder="1" applyAlignment="1">
      <alignment horizontal="left" vertical="top" wrapText="1"/>
    </xf>
    <xf numFmtId="167" fontId="7" fillId="0" borderId="0" xfId="0" applyFont="1" applyFill="1" applyBorder="1" applyAlignment="1">
      <alignment horizontal="left" vertical="top" wrapText="1"/>
    </xf>
    <xf numFmtId="0" fontId="53" fillId="0" borderId="0" xfId="0" applyNumberFormat="1" applyFont="1" applyFill="1" applyBorder="1" applyAlignment="1">
      <alignment wrapText="1"/>
    </xf>
    <xf numFmtId="0" fontId="53" fillId="0" borderId="52" xfId="0" applyNumberFormat="1" applyFont="1" applyFill="1" applyBorder="1" applyAlignment="1">
      <alignment wrapText="1"/>
    </xf>
    <xf numFmtId="167" fontId="7" fillId="0" borderId="0" xfId="0" applyFont="1" applyFill="1" applyBorder="1" applyAlignment="1">
      <alignment vertical="top" wrapText="1"/>
    </xf>
    <xf numFmtId="0" fontId="69" fillId="11" borderId="0" xfId="0" applyNumberFormat="1" applyFont="1" applyFill="1" applyAlignment="1">
      <alignment wrapText="1"/>
    </xf>
    <xf numFmtId="0" fontId="7" fillId="0" borderId="0" xfId="0" applyNumberFormat="1" applyFont="1" applyFill="1" applyAlignment="1">
      <alignment vertical="top" wrapText="1"/>
    </xf>
    <xf numFmtId="0" fontId="13" fillId="0" borderId="0" xfId="0" applyNumberFormat="1" applyFont="1" applyFill="1" applyAlignment="1">
      <alignment horizontal="left" vertical="top" wrapText="1" indent="1"/>
    </xf>
    <xf numFmtId="0" fontId="7" fillId="0" borderId="0" xfId="0" applyNumberFormat="1" applyFont="1" applyFill="1" applyAlignment="1">
      <alignment horizontal="left" vertical="top" wrapText="1"/>
    </xf>
    <xf numFmtId="0" fontId="7" fillId="0" borderId="0" xfId="0" quotePrefix="1" applyNumberFormat="1" applyFont="1" applyFill="1" applyAlignment="1">
      <alignment horizontal="left" vertical="top" wrapText="1" indent="1"/>
    </xf>
    <xf numFmtId="0" fontId="0" fillId="0" borderId="0" xfId="0" applyNumberFormat="1" applyFill="1" applyAlignment="1">
      <alignment horizontal="left" vertical="top" wrapText="1"/>
    </xf>
    <xf numFmtId="0" fontId="7" fillId="0" borderId="0" xfId="0" quotePrefix="1" applyNumberFormat="1" applyFont="1" applyFill="1" applyBorder="1" applyAlignment="1">
      <alignment horizontal="left" wrapText="1" indent="1"/>
    </xf>
    <xf numFmtId="167" fontId="13" fillId="0" borderId="0" xfId="0" applyFont="1" applyFill="1" applyBorder="1" applyAlignment="1">
      <alignment horizontal="left" wrapText="1" indent="1"/>
    </xf>
    <xf numFmtId="0" fontId="7" fillId="0" borderId="0" xfId="0" applyNumberFormat="1" applyFont="1" applyFill="1" applyBorder="1" applyAlignment="1">
      <alignment wrapText="1"/>
    </xf>
    <xf numFmtId="167" fontId="7" fillId="0" borderId="0" xfId="0" applyFont="1" applyFill="1" applyBorder="1" applyAlignment="1">
      <alignment horizontal="left" wrapText="1"/>
    </xf>
    <xf numFmtId="167" fontId="6" fillId="0" borderId="20" xfId="0" applyFont="1" applyFill="1" applyBorder="1" applyAlignment="1">
      <alignment horizontal="center"/>
    </xf>
    <xf numFmtId="167" fontId="6" fillId="0" borderId="86" xfId="0" applyFont="1" applyFill="1" applyBorder="1" applyAlignment="1">
      <alignment horizontal="center"/>
    </xf>
    <xf numFmtId="167" fontId="6" fillId="0" borderId="87" xfId="0" applyFont="1" applyFill="1" applyBorder="1" applyAlignment="1">
      <alignment horizontal="center"/>
    </xf>
    <xf numFmtId="0" fontId="7" fillId="0" borderId="4" xfId="0" applyNumberFormat="1" applyFont="1" applyFill="1" applyBorder="1" applyAlignment="1">
      <alignment wrapText="1"/>
    </xf>
    <xf numFmtId="167" fontId="7" fillId="0" borderId="10" xfId="0" applyFont="1" applyFill="1" applyBorder="1" applyAlignment="1">
      <alignment horizontal="left" wrapText="1"/>
    </xf>
    <xf numFmtId="167" fontId="7" fillId="0" borderId="4" xfId="0" applyFont="1" applyFill="1" applyBorder="1" applyAlignment="1">
      <alignment horizontal="left" wrapText="1"/>
    </xf>
    <xf numFmtId="167" fontId="7" fillId="0" borderId="19" xfId="0" applyFont="1" applyFill="1" applyBorder="1" applyAlignment="1">
      <alignment horizontal="left" wrapText="1"/>
    </xf>
    <xf numFmtId="167" fontId="7" fillId="0" borderId="17" xfId="0" applyFont="1" applyFill="1" applyBorder="1" applyAlignment="1">
      <alignment horizontal="left" wrapText="1"/>
    </xf>
    <xf numFmtId="167" fontId="7" fillId="0" borderId="22" xfId="0" applyFont="1" applyFill="1" applyBorder="1" applyAlignment="1">
      <alignment horizontal="left" wrapText="1"/>
    </xf>
    <xf numFmtId="14" fontId="53" fillId="0" borderId="0" xfId="0" applyNumberFormat="1" applyFont="1" applyFill="1" applyBorder="1" applyAlignment="1">
      <alignment horizontal="left" wrapText="1"/>
    </xf>
    <xf numFmtId="167" fontId="7" fillId="0" borderId="0" xfId="0" applyFont="1" applyFill="1" applyAlignment="1">
      <alignment wrapText="1"/>
    </xf>
    <xf numFmtId="165" fontId="7" fillId="0" borderId="12" xfId="0" applyNumberFormat="1" applyFont="1" applyFill="1" applyBorder="1" applyAlignment="1">
      <alignment horizontal="center"/>
    </xf>
    <xf numFmtId="0" fontId="7" fillId="0" borderId="0" xfId="0" applyNumberFormat="1" applyFont="1" applyFill="1" applyBorder="1" applyAlignment="1">
      <alignment horizontal="left" vertical="top" wrapText="1" indent="1"/>
    </xf>
    <xf numFmtId="9" fontId="6" fillId="0" borderId="52" xfId="1" applyFont="1" applyFill="1" applyBorder="1" applyAlignment="1">
      <alignment horizontal="center"/>
    </xf>
    <xf numFmtId="0" fontId="7" fillId="0" borderId="0" xfId="0" applyNumberFormat="1" applyFont="1" applyFill="1" applyBorder="1" applyAlignment="1">
      <alignment horizontal="left" wrapText="1"/>
    </xf>
    <xf numFmtId="0" fontId="25" fillId="0" borderId="0" xfId="0" applyNumberFormat="1" applyFont="1" applyFill="1" applyBorder="1" applyAlignment="1">
      <alignment horizontal="left" wrapText="1"/>
    </xf>
    <xf numFmtId="0" fontId="7" fillId="0" borderId="52" xfId="0" applyNumberFormat="1" applyFont="1" applyFill="1" applyBorder="1" applyAlignment="1">
      <alignment horizontal="left" wrapText="1"/>
    </xf>
    <xf numFmtId="167" fontId="13" fillId="0" borderId="71" xfId="0" applyNumberFormat="1" applyFont="1" applyFill="1" applyBorder="1" applyAlignment="1">
      <alignment horizontal="left" wrapText="1"/>
    </xf>
    <xf numFmtId="167" fontId="13" fillId="0" borderId="72" xfId="0" applyNumberFormat="1" applyFont="1" applyFill="1" applyBorder="1" applyAlignment="1">
      <alignment horizontal="left" wrapText="1"/>
    </xf>
    <xf numFmtId="167" fontId="13" fillId="0" borderId="6" xfId="0" applyNumberFormat="1" applyFont="1" applyFill="1" applyBorder="1" applyAlignment="1">
      <alignment horizontal="left" wrapText="1"/>
    </xf>
    <xf numFmtId="167" fontId="13" fillId="0" borderId="23" xfId="0" applyNumberFormat="1" applyFont="1" applyFill="1" applyBorder="1" applyAlignment="1">
      <alignment horizontal="left" wrapText="1"/>
    </xf>
    <xf numFmtId="167" fontId="13" fillId="0" borderId="17" xfId="0" applyNumberFormat="1" applyFont="1" applyFill="1" applyBorder="1" applyAlignment="1">
      <alignment horizontal="left" wrapText="1"/>
    </xf>
    <xf numFmtId="167" fontId="13" fillId="0" borderId="22" xfId="0" applyNumberFormat="1" applyFont="1" applyFill="1" applyBorder="1" applyAlignment="1">
      <alignment horizontal="left" wrapText="1"/>
    </xf>
    <xf numFmtId="167" fontId="53" fillId="0" borderId="70" xfId="0" applyFont="1" applyBorder="1" applyAlignment="1">
      <alignment horizontal="left" vertical="top" wrapText="1"/>
    </xf>
    <xf numFmtId="167" fontId="53" fillId="0" borderId="9" xfId="0" applyFont="1" applyBorder="1" applyAlignment="1">
      <alignment horizontal="left" vertical="top" wrapText="1"/>
    </xf>
    <xf numFmtId="167" fontId="53" fillId="0" borderId="7" xfId="0" applyFont="1" applyBorder="1" applyAlignment="1">
      <alignment horizontal="left" vertical="top" wrapText="1"/>
    </xf>
    <xf numFmtId="167" fontId="13" fillId="0" borderId="1" xfId="0" applyNumberFormat="1" applyFont="1" applyFill="1" applyBorder="1" applyAlignment="1">
      <alignment horizontal="left" wrapText="1"/>
    </xf>
    <xf numFmtId="167" fontId="13" fillId="0" borderId="0" xfId="0" applyNumberFormat="1" applyFont="1" applyFill="1" applyBorder="1" applyAlignment="1">
      <alignment horizontal="left" wrapText="1"/>
    </xf>
    <xf numFmtId="167" fontId="13" fillId="0" borderId="4" xfId="0" applyNumberFormat="1" applyFont="1" applyFill="1" applyBorder="1" applyAlignment="1">
      <alignment horizontal="left" wrapText="1"/>
    </xf>
    <xf numFmtId="0" fontId="7" fillId="0" borderId="0" xfId="0" quotePrefix="1" applyNumberFormat="1" applyFont="1" applyBorder="1" applyAlignment="1">
      <alignment horizontal="left" wrapText="1" indent="1"/>
    </xf>
    <xf numFmtId="0" fontId="7" fillId="0" borderId="24" xfId="0" applyNumberFormat="1" applyFont="1" applyFill="1" applyBorder="1" applyAlignment="1">
      <alignment horizontal="left" wrapText="1"/>
    </xf>
    <xf numFmtId="0" fontId="7" fillId="0" borderId="12" xfId="0" applyNumberFormat="1" applyFont="1" applyFill="1" applyBorder="1" applyAlignment="1">
      <alignment horizontal="left" wrapText="1"/>
    </xf>
    <xf numFmtId="0" fontId="7" fillId="0" borderId="25" xfId="0" applyNumberFormat="1" applyFont="1" applyFill="1" applyBorder="1" applyAlignment="1">
      <alignment horizontal="left" wrapText="1"/>
    </xf>
    <xf numFmtId="0" fontId="7" fillId="0" borderId="1" xfId="0" applyNumberFormat="1" applyFont="1" applyFill="1" applyBorder="1" applyAlignment="1">
      <alignment horizontal="left" wrapText="1"/>
    </xf>
    <xf numFmtId="0" fontId="7" fillId="0" borderId="4" xfId="0" applyNumberFormat="1" applyFont="1" applyFill="1" applyBorder="1" applyAlignment="1">
      <alignment horizontal="left" wrapText="1"/>
    </xf>
    <xf numFmtId="0" fontId="7" fillId="0" borderId="23" xfId="0" applyNumberFormat="1" applyFont="1" applyFill="1" applyBorder="1" applyAlignment="1">
      <alignment horizontal="left" wrapText="1"/>
    </xf>
    <xf numFmtId="0" fontId="7" fillId="0" borderId="17" xfId="0" applyNumberFormat="1" applyFont="1" applyFill="1" applyBorder="1" applyAlignment="1">
      <alignment horizontal="left" wrapText="1"/>
    </xf>
    <xf numFmtId="0" fontId="7" fillId="0" borderId="22" xfId="0" applyNumberFormat="1" applyFont="1" applyFill="1" applyBorder="1" applyAlignment="1">
      <alignment horizontal="left" wrapText="1"/>
    </xf>
    <xf numFmtId="0" fontId="7" fillId="0" borderId="71" xfId="0" applyNumberFormat="1" applyFont="1" applyFill="1" applyBorder="1" applyAlignment="1">
      <alignment horizontal="left" wrapText="1"/>
    </xf>
    <xf numFmtId="0" fontId="7" fillId="0" borderId="72" xfId="0" applyNumberFormat="1" applyFont="1" applyFill="1" applyBorder="1" applyAlignment="1">
      <alignment horizontal="left" wrapText="1"/>
    </xf>
    <xf numFmtId="0" fontId="7" fillId="0" borderId="6" xfId="0" applyNumberFormat="1" applyFont="1" applyFill="1" applyBorder="1" applyAlignment="1">
      <alignment horizontal="left" wrapText="1"/>
    </xf>
    <xf numFmtId="0" fontId="7" fillId="0" borderId="88" xfId="0" applyNumberFormat="1" applyFont="1" applyFill="1" applyBorder="1" applyAlignment="1">
      <alignment horizontal="left" wrapText="1"/>
    </xf>
    <xf numFmtId="0" fontId="7" fillId="0" borderId="53" xfId="0" applyNumberFormat="1" applyFont="1" applyFill="1" applyBorder="1" applyAlignment="1">
      <alignment horizontal="left" wrapText="1"/>
    </xf>
    <xf numFmtId="0" fontId="7" fillId="0" borderId="0" xfId="0" applyNumberFormat="1" applyFont="1" applyBorder="1" applyAlignment="1">
      <alignment horizontal="left" wrapText="1" indent="1"/>
    </xf>
    <xf numFmtId="0" fontId="7" fillId="0" borderId="0" xfId="0" applyNumberFormat="1" applyFont="1" applyFill="1" applyBorder="1" applyAlignment="1">
      <alignment horizontal="left" wrapText="1" indent="1"/>
    </xf>
    <xf numFmtId="165" fontId="7" fillId="0" borderId="27" xfId="0" applyNumberFormat="1" applyFont="1" applyFill="1" applyBorder="1" applyAlignment="1">
      <alignment horizontal="left" indent="3"/>
    </xf>
    <xf numFmtId="165" fontId="7" fillId="0" borderId="28" xfId="0" applyNumberFormat="1" applyFont="1" applyFill="1" applyBorder="1" applyAlignment="1">
      <alignment horizontal="left" indent="3"/>
    </xf>
    <xf numFmtId="2" fontId="6" fillId="0" borderId="29" xfId="0" applyNumberFormat="1" applyFont="1" applyFill="1" applyBorder="1" applyAlignment="1">
      <alignment horizontal="center"/>
    </xf>
    <xf numFmtId="167" fontId="6" fillId="0" borderId="20" xfId="0" applyFont="1" applyFill="1" applyBorder="1" applyAlignment="1">
      <alignment horizontal="center" wrapText="1"/>
    </xf>
    <xf numFmtId="167" fontId="6" fillId="0" borderId="87" xfId="0" applyFont="1" applyFill="1" applyBorder="1" applyAlignment="1">
      <alignment horizontal="center" wrapText="1"/>
    </xf>
    <xf numFmtId="0" fontId="7" fillId="0" borderId="0" xfId="0" applyNumberFormat="1" applyFont="1" applyFill="1" applyAlignment="1">
      <alignment wrapText="1"/>
    </xf>
    <xf numFmtId="165" fontId="7" fillId="0" borderId="0" xfId="0" applyNumberFormat="1" applyFont="1" applyFill="1" applyBorder="1" applyAlignment="1">
      <alignment horizontal="center"/>
    </xf>
    <xf numFmtId="167" fontId="7" fillId="0" borderId="12" xfId="0" applyFont="1" applyFill="1" applyBorder="1" applyAlignment="1">
      <alignment horizontal="left" wrapText="1"/>
    </xf>
    <xf numFmtId="167" fontId="53" fillId="0" borderId="0" xfId="0" applyFont="1" applyBorder="1" applyAlignment="1">
      <alignment horizontal="left" wrapText="1"/>
    </xf>
    <xf numFmtId="0" fontId="53" fillId="0" borderId="0" xfId="0" applyNumberFormat="1" applyFont="1" applyFill="1" applyBorder="1" applyAlignment="1">
      <alignment horizontal="left" wrapText="1"/>
    </xf>
    <xf numFmtId="0" fontId="7" fillId="0" borderId="0" xfId="0" quotePrefix="1" applyNumberFormat="1" applyFont="1" applyFill="1" applyBorder="1" applyAlignment="1">
      <alignment horizontal="left" vertical="top" wrapText="1" indent="1"/>
    </xf>
    <xf numFmtId="167" fontId="7" fillId="0" borderId="0" xfId="0" applyFont="1" applyBorder="1" applyAlignment="1">
      <alignment horizontal="left" wrapText="1"/>
    </xf>
    <xf numFmtId="2" fontId="7" fillId="0" borderId="0" xfId="0" applyNumberFormat="1" applyFont="1" applyBorder="1" applyAlignment="1">
      <alignment horizontal="left" vertical="top" wrapText="1"/>
    </xf>
    <xf numFmtId="0" fontId="72" fillId="0" borderId="0" xfId="0" applyNumberFormat="1" applyFont="1" applyBorder="1" applyAlignment="1">
      <alignment horizontal="left" wrapText="1" indent="1"/>
    </xf>
    <xf numFmtId="0" fontId="72" fillId="0" borderId="0" xfId="0" quotePrefix="1" applyNumberFormat="1" applyFont="1" applyBorder="1" applyAlignment="1">
      <alignment horizontal="left" wrapText="1" indent="1"/>
    </xf>
    <xf numFmtId="0" fontId="7" fillId="0" borderId="0" xfId="0" applyNumberFormat="1" applyFont="1" applyBorder="1" applyAlignment="1">
      <alignment horizontal="left" wrapText="1"/>
    </xf>
    <xf numFmtId="167" fontId="7" fillId="0" borderId="0" xfId="0" quotePrefix="1" applyFont="1" applyBorder="1" applyAlignment="1">
      <alignment horizontal="left" wrapText="1" indent="1"/>
    </xf>
    <xf numFmtId="167" fontId="7" fillId="0" borderId="0" xfId="0" applyFont="1" applyBorder="1" applyAlignment="1">
      <alignment horizontal="left" wrapText="1" indent="1"/>
    </xf>
    <xf numFmtId="167" fontId="7" fillId="0" borderId="86" xfId="0" applyNumberFormat="1" applyFont="1" applyFill="1" applyBorder="1" applyAlignment="1" applyProtection="1">
      <alignment horizontal="left"/>
      <protection locked="0"/>
    </xf>
    <xf numFmtId="167" fontId="53" fillId="0" borderId="86" xfId="0" applyNumberFormat="1" applyFont="1" applyFill="1" applyBorder="1" applyAlignment="1" applyProtection="1">
      <alignment horizontal="left"/>
      <protection locked="0"/>
    </xf>
    <xf numFmtId="167" fontId="7" fillId="0" borderId="86" xfId="0" applyNumberFormat="1" applyFont="1" applyBorder="1" applyAlignment="1">
      <alignment horizontal="left"/>
    </xf>
    <xf numFmtId="0" fontId="13" fillId="0" borderId="0" xfId="0" applyNumberFormat="1" applyFont="1" applyBorder="1" applyAlignment="1">
      <alignment horizontal="left" wrapText="1" indent="2"/>
    </xf>
    <xf numFmtId="0" fontId="25" fillId="0" borderId="0" xfId="0" applyNumberFormat="1" applyFont="1" applyBorder="1" applyAlignment="1">
      <alignment horizontal="left" wrapText="1"/>
    </xf>
    <xf numFmtId="0" fontId="25" fillId="0" borderId="0" xfId="0" quotePrefix="1" applyNumberFormat="1" applyFont="1" applyBorder="1" applyAlignment="1">
      <alignment horizontal="left" wrapText="1"/>
    </xf>
    <xf numFmtId="167" fontId="7" fillId="0" borderId="86" xfId="0" applyNumberFormat="1" applyFont="1" applyFill="1" applyBorder="1" applyAlignment="1">
      <alignment horizontal="left"/>
    </xf>
    <xf numFmtId="0" fontId="13" fillId="0" borderId="0" xfId="0" applyNumberFormat="1" applyFont="1" applyBorder="1" applyAlignment="1">
      <alignment horizontal="left" vertical="top" wrapText="1" indent="1"/>
    </xf>
    <xf numFmtId="0" fontId="13" fillId="0" borderId="0" xfId="0" quotePrefix="1" applyNumberFormat="1" applyFont="1" applyBorder="1" applyAlignment="1">
      <alignment horizontal="left" vertical="top" wrapText="1" indent="1"/>
    </xf>
    <xf numFmtId="1" fontId="7" fillId="0" borderId="86" xfId="0" applyNumberFormat="1" applyFont="1" applyFill="1" applyBorder="1" applyAlignment="1">
      <alignment horizontal="left"/>
    </xf>
    <xf numFmtId="167" fontId="7" fillId="0" borderId="86" xfId="0" applyFont="1" applyBorder="1" applyAlignment="1">
      <alignment horizontal="left"/>
    </xf>
    <xf numFmtId="167" fontId="25" fillId="0" borderId="0" xfId="0" applyFont="1" applyFill="1" applyBorder="1" applyAlignment="1">
      <alignment horizontal="left" wrapText="1"/>
    </xf>
    <xf numFmtId="167" fontId="0" fillId="0" borderId="0" xfId="0"/>
    <xf numFmtId="0" fontId="7" fillId="0" borderId="0" xfId="0" applyNumberFormat="1" applyFont="1" applyFill="1" applyBorder="1" applyAlignment="1">
      <alignment horizontal="left" wrapText="1" indent="2"/>
    </xf>
    <xf numFmtId="0" fontId="7" fillId="0" borderId="0" xfId="0" applyNumberFormat="1" applyFont="1" applyBorder="1" applyAlignment="1">
      <alignment horizontal="left" wrapText="1" indent="2"/>
    </xf>
    <xf numFmtId="167" fontId="25" fillId="0" borderId="86" xfId="0" applyNumberFormat="1" applyFont="1" applyFill="1" applyBorder="1" applyAlignment="1" applyProtection="1">
      <alignment horizontal="left"/>
      <protection locked="0"/>
    </xf>
    <xf numFmtId="167" fontId="53" fillId="0" borderId="0" xfId="0" applyFont="1" applyBorder="1" applyAlignment="1">
      <alignment wrapText="1"/>
    </xf>
    <xf numFmtId="0" fontId="13" fillId="0" borderId="0" xfId="0" applyNumberFormat="1" applyFont="1" applyBorder="1" applyAlignment="1">
      <alignment horizontal="left" wrapText="1" indent="1"/>
    </xf>
    <xf numFmtId="2" fontId="7" fillId="0" borderId="12" xfId="0" applyNumberFormat="1" applyFont="1" applyBorder="1" applyAlignment="1">
      <alignment horizontal="left" wrapText="1"/>
    </xf>
    <xf numFmtId="2" fontId="7" fillId="0" borderId="0" xfId="0" applyNumberFormat="1" applyFont="1" applyBorder="1" applyAlignment="1">
      <alignment horizontal="left" wrapText="1"/>
    </xf>
    <xf numFmtId="167" fontId="57" fillId="0" borderId="0" xfId="0" applyFont="1" applyFill="1" applyBorder="1" applyAlignment="1">
      <alignment horizontal="left" wrapText="1"/>
    </xf>
    <xf numFmtId="167" fontId="7" fillId="0" borderId="0" xfId="0" applyFont="1" applyFill="1" applyBorder="1" applyAlignment="1">
      <alignment wrapText="1"/>
    </xf>
    <xf numFmtId="0" fontId="57" fillId="0" borderId="0" xfId="0" applyNumberFormat="1" applyFont="1" applyBorder="1" applyAlignment="1">
      <alignment horizontal="left" wrapText="1"/>
    </xf>
    <xf numFmtId="167" fontId="72" fillId="0" borderId="0" xfId="0" applyFont="1" applyBorder="1" applyAlignment="1">
      <alignment horizontal="left" wrapText="1"/>
    </xf>
    <xf numFmtId="0" fontId="25" fillId="0" borderId="0" xfId="0" applyNumberFormat="1" applyFont="1" applyFill="1" applyBorder="1" applyAlignment="1">
      <alignment wrapText="1"/>
    </xf>
    <xf numFmtId="167" fontId="98" fillId="0" borderId="0" xfId="0" applyFont="1" applyAlignment="1">
      <alignment wrapText="1"/>
    </xf>
    <xf numFmtId="167" fontId="31" fillId="0" borderId="0" xfId="0" applyFont="1" applyFill="1" applyBorder="1" applyAlignment="1">
      <alignment wrapText="1"/>
    </xf>
    <xf numFmtId="167" fontId="7" fillId="11" borderId="86" xfId="0" applyNumberFormat="1" applyFont="1" applyFill="1" applyBorder="1" applyAlignment="1" applyProtection="1">
      <alignment horizontal="left"/>
      <protection locked="0"/>
    </xf>
    <xf numFmtId="167" fontId="25" fillId="0" borderId="86" xfId="0" applyNumberFormat="1" applyFont="1" applyBorder="1" applyAlignment="1">
      <alignment horizontal="left"/>
    </xf>
    <xf numFmtId="167" fontId="7" fillId="11" borderId="86" xfId="0" applyNumberFormat="1" applyFont="1" applyFill="1" applyBorder="1" applyAlignment="1">
      <alignment horizontal="left"/>
    </xf>
    <xf numFmtId="167" fontId="13" fillId="0" borderId="86" xfId="0" applyNumberFormat="1" applyFont="1" applyBorder="1" applyAlignment="1">
      <alignment horizontal="left"/>
    </xf>
    <xf numFmtId="1" fontId="25" fillId="0" borderId="86" xfId="0" applyNumberFormat="1" applyFont="1" applyFill="1" applyBorder="1" applyAlignment="1">
      <alignment horizontal="left"/>
    </xf>
    <xf numFmtId="0" fontId="72" fillId="0" borderId="0" xfId="0" applyNumberFormat="1" applyFont="1" applyBorder="1" applyAlignment="1">
      <alignment horizontal="left" wrapText="1"/>
    </xf>
    <xf numFmtId="1" fontId="7" fillId="11" borderId="86" xfId="0" applyNumberFormat="1" applyFont="1" applyFill="1" applyBorder="1" applyAlignment="1">
      <alignment horizontal="left"/>
    </xf>
    <xf numFmtId="0" fontId="69" fillId="0" borderId="0" xfId="0" applyNumberFormat="1" applyFont="1" applyBorder="1" applyAlignment="1">
      <alignment wrapText="1"/>
    </xf>
    <xf numFmtId="0" fontId="53" fillId="0" borderId="0" xfId="0" applyNumberFormat="1" applyFont="1" applyBorder="1" applyAlignment="1">
      <alignment horizontal="left" wrapText="1"/>
    </xf>
    <xf numFmtId="0" fontId="7" fillId="0" borderId="0" xfId="0" quotePrefix="1" applyNumberFormat="1" applyFont="1" applyFill="1" applyBorder="1" applyAlignment="1">
      <alignment horizontal="left" wrapText="1"/>
    </xf>
    <xf numFmtId="2" fontId="25" fillId="0" borderId="0" xfId="1" applyNumberFormat="1" applyFont="1" applyFill="1" applyBorder="1" applyAlignment="1">
      <alignment horizontal="left" wrapText="1"/>
    </xf>
    <xf numFmtId="167" fontId="10" fillId="0" borderId="0" xfId="0" applyFont="1" applyAlignment="1">
      <alignment horizontal="center" wrapText="1"/>
    </xf>
    <xf numFmtId="167" fontId="7" fillId="0" borderId="0" xfId="0" applyFont="1" applyBorder="1" applyAlignment="1">
      <alignment wrapText="1"/>
    </xf>
    <xf numFmtId="167" fontId="7" fillId="0" borderId="0" xfId="0" applyFont="1" applyAlignment="1">
      <alignment wrapText="1"/>
    </xf>
    <xf numFmtId="167" fontId="7" fillId="0" borderId="12" xfId="0" applyFont="1" applyBorder="1" applyAlignment="1">
      <alignment vertical="top" wrapText="1"/>
    </xf>
    <xf numFmtId="167" fontId="7" fillId="0" borderId="17" xfId="0" applyFont="1" applyBorder="1" applyAlignment="1">
      <alignment vertical="top" wrapText="1"/>
    </xf>
    <xf numFmtId="167" fontId="7" fillId="0" borderId="72" xfId="0" applyFont="1" applyBorder="1" applyAlignment="1">
      <alignment vertical="top" wrapText="1"/>
    </xf>
    <xf numFmtId="0" fontId="7" fillId="0" borderId="72" xfId="0" applyNumberFormat="1" applyFont="1" applyBorder="1" applyAlignment="1">
      <alignment vertical="top" wrapText="1"/>
    </xf>
    <xf numFmtId="0" fontId="7" fillId="0" borderId="0" xfId="0" applyNumberFormat="1" applyFont="1" applyBorder="1" applyAlignment="1">
      <alignment vertical="top" wrapText="1"/>
    </xf>
    <xf numFmtId="0" fontId="7" fillId="0" borderId="17" xfId="0" applyNumberFormat="1" applyFont="1" applyBorder="1" applyAlignment="1">
      <alignment vertical="top" wrapText="1"/>
    </xf>
    <xf numFmtId="1" fontId="6" fillId="0" borderId="17" xfId="0" applyNumberFormat="1" applyFont="1" applyFill="1" applyBorder="1" applyAlignment="1">
      <alignment horizontal="center"/>
    </xf>
    <xf numFmtId="167" fontId="7" fillId="0" borderId="52" xfId="0" applyFont="1" applyBorder="1" applyAlignment="1">
      <alignment vertical="top" wrapText="1"/>
    </xf>
    <xf numFmtId="0" fontId="7" fillId="0" borderId="62" xfId="0" applyNumberFormat="1" applyFont="1" applyBorder="1"/>
    <xf numFmtId="167" fontId="7" fillId="0" borderId="3" xfId="0" applyFont="1" applyBorder="1"/>
    <xf numFmtId="167" fontId="7" fillId="0" borderId="62" xfId="0" applyFont="1" applyBorder="1"/>
    <xf numFmtId="1" fontId="7" fillId="0" borderId="62" xfId="0" applyNumberFormat="1" applyFont="1" applyBorder="1"/>
    <xf numFmtId="0" fontId="13" fillId="0" borderId="62" xfId="0" applyNumberFormat="1" applyFont="1" applyBorder="1"/>
    <xf numFmtId="0" fontId="87" fillId="0" borderId="0" xfId="0" applyNumberFormat="1" applyFont="1" applyAlignment="1">
      <alignment wrapText="1"/>
    </xf>
    <xf numFmtId="0" fontId="36" fillId="0" borderId="0" xfId="0" applyNumberFormat="1" applyFont="1" applyBorder="1" applyAlignment="1">
      <alignment wrapText="1"/>
    </xf>
    <xf numFmtId="167" fontId="6" fillId="0" borderId="0" xfId="0" applyFont="1" applyFill="1" applyBorder="1" applyAlignment="1">
      <alignment horizontal="left"/>
    </xf>
    <xf numFmtId="0" fontId="7" fillId="11" borderId="62" xfId="0" applyNumberFormat="1" applyFont="1" applyFill="1" applyBorder="1"/>
    <xf numFmtId="1" fontId="7" fillId="11" borderId="62" xfId="0" applyNumberFormat="1" applyFont="1" applyFill="1" applyBorder="1"/>
    <xf numFmtId="0" fontId="13" fillId="0" borderId="0" xfId="0" applyNumberFormat="1" applyFont="1" applyBorder="1" applyAlignment="1">
      <alignment horizontal="left" wrapText="1"/>
    </xf>
  </cellXfs>
  <cellStyles count="9">
    <cellStyle name="Hyperlink" xfId="3" builtinId="8"/>
    <cellStyle name="Komma" xfId="8" builtinId="3"/>
    <cellStyle name="Normal 10 2" xfId="5"/>
    <cellStyle name="Normal 2" xfId="2"/>
    <cellStyle name="Normal 3" xfId="6"/>
    <cellStyle name="Pourcentage 2" xfId="7"/>
    <cellStyle name="Procent" xfId="1" builtinId="5"/>
    <cellStyle name="Standaard" xfId="0" builtinId="0"/>
    <cellStyle name="Style 1" xfId="4"/>
  </cellStyles>
  <dxfs count="0"/>
  <tableStyles count="0" defaultTableStyle="TableStyleMedium9" defaultPivotStyle="PivotStyleLight16"/>
  <colors>
    <mruColors>
      <color rgb="FFFFE389"/>
      <color rgb="FFFFDB69"/>
      <color rgb="FFFFFF99"/>
      <color rgb="FFFFCC99"/>
      <color rgb="FFFFCC66"/>
      <color rgb="FFFFCC00"/>
      <color rgb="FFFFFF66"/>
      <color rgb="FF8BC5FF"/>
      <color rgb="FF6DB6FF"/>
      <color rgb="FF9BCD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28788769215859E-2"/>
          <c:y val="4.0188593566719735E-2"/>
          <c:w val="0.8920610081614917"/>
          <c:h val="0.7814514919778075"/>
        </c:manualLayout>
      </c:layout>
      <c:lineChart>
        <c:grouping val="standard"/>
        <c:varyColors val="0"/>
        <c:ser>
          <c:idx val="0"/>
          <c:order val="0"/>
          <c:tx>
            <c:strRef>
              <c:f>'Implied ERP Data'!$B$4</c:f>
              <c:strCache>
                <c:ptCount val="1"/>
                <c:pt idx="0">
                  <c:v>ERP</c:v>
                </c:pt>
              </c:strCache>
            </c:strRef>
          </c:tx>
          <c:spPr>
            <a:ln w="15875">
              <a:solidFill>
                <a:schemeClr val="bg2">
                  <a:lumMod val="50000"/>
                </a:schemeClr>
              </a:solidFill>
            </a:ln>
          </c:spPr>
          <c:marker>
            <c:symbol val="none"/>
          </c:marker>
          <c:cat>
            <c:numRef>
              <c:f>'Implied ERP Data'!$A$1619:$A$2897</c:f>
              <c:numCache>
                <c:formatCode>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Data'!$B$1619:$B$2897</c:f>
              <c:numCache>
                <c:formatCode>0.00%</c:formatCode>
                <c:ptCount val="1279"/>
                <c:pt idx="0">
                  <c:v>5.983999999999999E-2</c:v>
                </c:pt>
                <c:pt idx="1">
                  <c:v>5.8400000000000007E-2</c:v>
                </c:pt>
                <c:pt idx="2">
                  <c:v>5.9000000000000011E-2</c:v>
                </c:pt>
                <c:pt idx="3">
                  <c:v>6.1600000000000002E-2</c:v>
                </c:pt>
                <c:pt idx="4">
                  <c:v>6.3789999999999999E-2</c:v>
                </c:pt>
                <c:pt idx="5">
                  <c:v>6.1159999999999999E-2</c:v>
                </c:pt>
                <c:pt idx="6">
                  <c:v>6.1770000000000005E-2</c:v>
                </c:pt>
                <c:pt idx="7">
                  <c:v>6.2240000000000011E-2</c:v>
                </c:pt>
                <c:pt idx="8">
                  <c:v>6.2890000000000001E-2</c:v>
                </c:pt>
                <c:pt idx="9">
                  <c:v>6.1050000000000007E-2</c:v>
                </c:pt>
                <c:pt idx="10">
                  <c:v>6.4190000000000011E-2</c:v>
                </c:pt>
                <c:pt idx="11">
                  <c:v>6.5640000000000004E-2</c:v>
                </c:pt>
                <c:pt idx="12">
                  <c:v>6.7140000000000005E-2</c:v>
                </c:pt>
                <c:pt idx="13">
                  <c:v>6.7540000000000017E-2</c:v>
                </c:pt>
                <c:pt idx="14">
                  <c:v>6.1519999999999991E-2</c:v>
                </c:pt>
                <c:pt idx="15">
                  <c:v>6.1930000000000013E-2</c:v>
                </c:pt>
                <c:pt idx="16">
                  <c:v>6.3790000000000013E-2</c:v>
                </c:pt>
                <c:pt idx="17">
                  <c:v>6.5060000000000007E-2</c:v>
                </c:pt>
                <c:pt idx="18">
                  <c:v>6.3100000000000003E-2</c:v>
                </c:pt>
                <c:pt idx="19">
                  <c:v>6.5860000000000002E-2</c:v>
                </c:pt>
                <c:pt idx="20">
                  <c:v>7.178000000000001E-2</c:v>
                </c:pt>
                <c:pt idx="21">
                  <c:v>7.0750000000000007E-2</c:v>
                </c:pt>
                <c:pt idx="22">
                  <c:v>7.0949999999999999E-2</c:v>
                </c:pt>
                <c:pt idx="23">
                  <c:v>7.2489999999999999E-2</c:v>
                </c:pt>
                <c:pt idx="24">
                  <c:v>7.196000000000001E-2</c:v>
                </c:pt>
                <c:pt idx="25">
                  <c:v>7.887000000000001E-2</c:v>
                </c:pt>
                <c:pt idx="26">
                  <c:v>8.0979999999999996E-2</c:v>
                </c:pt>
                <c:pt idx="27">
                  <c:v>8.4269999999999998E-2</c:v>
                </c:pt>
                <c:pt idx="28">
                  <c:v>8.3930000000000005E-2</c:v>
                </c:pt>
                <c:pt idx="29">
                  <c:v>8.7639999999999996E-2</c:v>
                </c:pt>
                <c:pt idx="30">
                  <c:v>7.9460000000000003E-2</c:v>
                </c:pt>
                <c:pt idx="31">
                  <c:v>7.6840000000000006E-2</c:v>
                </c:pt>
                <c:pt idx="32">
                  <c:v>8.1570000000000004E-2</c:v>
                </c:pt>
                <c:pt idx="33">
                  <c:v>8.6009999999999989E-2</c:v>
                </c:pt>
                <c:pt idx="34">
                  <c:v>8.5360000000000019E-2</c:v>
                </c:pt>
                <c:pt idx="35">
                  <c:v>8.2890000000000019E-2</c:v>
                </c:pt>
                <c:pt idx="36">
                  <c:v>8.3000000000000004E-2</c:v>
                </c:pt>
                <c:pt idx="37">
                  <c:v>8.7829999999999991E-2</c:v>
                </c:pt>
                <c:pt idx="38">
                  <c:v>8.9310000000000014E-2</c:v>
                </c:pt>
                <c:pt idx="39">
                  <c:v>9.3090000000000006E-2</c:v>
                </c:pt>
                <c:pt idx="40">
                  <c:v>9.64E-2</c:v>
                </c:pt>
                <c:pt idx="41">
                  <c:v>9.5579999999999998E-2</c:v>
                </c:pt>
                <c:pt idx="42">
                  <c:v>8.9329999999999993E-2</c:v>
                </c:pt>
                <c:pt idx="43">
                  <c:v>8.7090000000000001E-2</c:v>
                </c:pt>
                <c:pt idx="44">
                  <c:v>8.4599999999999995E-2</c:v>
                </c:pt>
                <c:pt idx="45">
                  <c:v>8.3390000000000006E-2</c:v>
                </c:pt>
                <c:pt idx="46">
                  <c:v>8.0159999999999995E-2</c:v>
                </c:pt>
                <c:pt idx="47">
                  <c:v>8.1330000000000013E-2</c:v>
                </c:pt>
                <c:pt idx="48">
                  <c:v>8.6559999999999984E-2</c:v>
                </c:pt>
                <c:pt idx="49">
                  <c:v>8.6090000000000014E-2</c:v>
                </c:pt>
                <c:pt idx="50">
                  <c:v>8.7790000000000021E-2</c:v>
                </c:pt>
                <c:pt idx="51">
                  <c:v>9.0389999999999998E-2</c:v>
                </c:pt>
                <c:pt idx="52">
                  <c:v>9.0700000000000003E-2</c:v>
                </c:pt>
                <c:pt idx="53">
                  <c:v>9.0569999999999998E-2</c:v>
                </c:pt>
                <c:pt idx="54">
                  <c:v>9.2590000000000006E-2</c:v>
                </c:pt>
                <c:pt idx="55">
                  <c:v>9.3339999999999992E-2</c:v>
                </c:pt>
                <c:pt idx="56">
                  <c:v>9.7180000000000002E-2</c:v>
                </c:pt>
                <c:pt idx="57">
                  <c:v>0.10129000000000002</c:v>
                </c:pt>
                <c:pt idx="58">
                  <c:v>0.1026</c:v>
                </c:pt>
                <c:pt idx="59">
                  <c:v>9.7040000000000001E-2</c:v>
                </c:pt>
                <c:pt idx="60">
                  <c:v>9.7200000000000009E-2</c:v>
                </c:pt>
                <c:pt idx="61">
                  <c:v>9.7560000000000008E-2</c:v>
                </c:pt>
                <c:pt idx="62">
                  <c:v>9.486E-2</c:v>
                </c:pt>
                <c:pt idx="63">
                  <c:v>9.6120000000000025E-2</c:v>
                </c:pt>
                <c:pt idx="64">
                  <c:v>0.10086000000000001</c:v>
                </c:pt>
                <c:pt idx="65">
                  <c:v>0.10072</c:v>
                </c:pt>
                <c:pt idx="66">
                  <c:v>0.10104</c:v>
                </c:pt>
                <c:pt idx="67">
                  <c:v>9.9640000000000006E-2</c:v>
                </c:pt>
                <c:pt idx="68">
                  <c:v>0.10331</c:v>
                </c:pt>
                <c:pt idx="69">
                  <c:v>9.8649999999999988E-2</c:v>
                </c:pt>
                <c:pt idx="70">
                  <c:v>9.6869999999999998E-2</c:v>
                </c:pt>
                <c:pt idx="71">
                  <c:v>9.6020000000000008E-2</c:v>
                </c:pt>
                <c:pt idx="72">
                  <c:v>9.6449999999999994E-2</c:v>
                </c:pt>
                <c:pt idx="73">
                  <c:v>9.7629999999999995E-2</c:v>
                </c:pt>
                <c:pt idx="74">
                  <c:v>9.8829999999999987E-2</c:v>
                </c:pt>
                <c:pt idx="75">
                  <c:v>9.8849999999999993E-2</c:v>
                </c:pt>
                <c:pt idx="76">
                  <c:v>0.10073</c:v>
                </c:pt>
                <c:pt idx="77">
                  <c:v>0.10026</c:v>
                </c:pt>
                <c:pt idx="78">
                  <c:v>9.9379999999999982E-2</c:v>
                </c:pt>
                <c:pt idx="79">
                  <c:v>0.10103000000000001</c:v>
                </c:pt>
                <c:pt idx="80">
                  <c:v>0.10045</c:v>
                </c:pt>
                <c:pt idx="81">
                  <c:v>0.10055</c:v>
                </c:pt>
                <c:pt idx="82">
                  <c:v>0.10059000000000001</c:v>
                </c:pt>
                <c:pt idx="83">
                  <c:v>0.10030999999999998</c:v>
                </c:pt>
                <c:pt idx="84">
                  <c:v>9.8510000000000014E-2</c:v>
                </c:pt>
                <c:pt idx="85">
                  <c:v>9.8999999999999991E-2</c:v>
                </c:pt>
                <c:pt idx="86">
                  <c:v>9.623000000000001E-2</c:v>
                </c:pt>
                <c:pt idx="87">
                  <c:v>9.4269999999999993E-2</c:v>
                </c:pt>
                <c:pt idx="88">
                  <c:v>9.1670000000000001E-2</c:v>
                </c:pt>
                <c:pt idx="89">
                  <c:v>9.172000000000001E-2</c:v>
                </c:pt>
                <c:pt idx="90">
                  <c:v>9.3230000000000007E-2</c:v>
                </c:pt>
                <c:pt idx="91">
                  <c:v>9.4730000000000009E-2</c:v>
                </c:pt>
                <c:pt idx="92">
                  <c:v>9.5939999999999998E-2</c:v>
                </c:pt>
                <c:pt idx="93">
                  <c:v>9.7390000000000004E-2</c:v>
                </c:pt>
                <c:pt idx="94">
                  <c:v>0.10135999999999999</c:v>
                </c:pt>
                <c:pt idx="95">
                  <c:v>0.10310000000000001</c:v>
                </c:pt>
                <c:pt idx="96">
                  <c:v>0.1024</c:v>
                </c:pt>
                <c:pt idx="97">
                  <c:v>0.10384</c:v>
                </c:pt>
                <c:pt idx="98">
                  <c:v>0.10441</c:v>
                </c:pt>
                <c:pt idx="99">
                  <c:v>0.10430999999999999</c:v>
                </c:pt>
                <c:pt idx="100">
                  <c:v>0.10422000000000001</c:v>
                </c:pt>
                <c:pt idx="101">
                  <c:v>0.10383000000000001</c:v>
                </c:pt>
                <c:pt idx="102">
                  <c:v>0.10093000000000001</c:v>
                </c:pt>
                <c:pt idx="103">
                  <c:v>0.1009</c:v>
                </c:pt>
                <c:pt idx="104">
                  <c:v>9.8170000000000007E-2</c:v>
                </c:pt>
                <c:pt idx="105">
                  <c:v>9.9410000000000012E-2</c:v>
                </c:pt>
                <c:pt idx="106">
                  <c:v>9.9860000000000004E-2</c:v>
                </c:pt>
                <c:pt idx="107">
                  <c:v>0.10186000000000001</c:v>
                </c:pt>
                <c:pt idx="108">
                  <c:v>0.10045000000000001</c:v>
                </c:pt>
                <c:pt idx="109">
                  <c:v>9.9270000000000011E-2</c:v>
                </c:pt>
                <c:pt idx="110">
                  <c:v>9.8610000000000003E-2</c:v>
                </c:pt>
                <c:pt idx="111">
                  <c:v>9.6089999999999995E-2</c:v>
                </c:pt>
                <c:pt idx="112">
                  <c:v>9.4569999999999987E-2</c:v>
                </c:pt>
                <c:pt idx="113">
                  <c:v>9.6870000000000012E-2</c:v>
                </c:pt>
                <c:pt idx="114">
                  <c:v>9.8510000000000014E-2</c:v>
                </c:pt>
                <c:pt idx="115">
                  <c:v>0.10127000000000001</c:v>
                </c:pt>
                <c:pt idx="116">
                  <c:v>0.10062999999999998</c:v>
                </c:pt>
                <c:pt idx="117">
                  <c:v>0.10233</c:v>
                </c:pt>
                <c:pt idx="118">
                  <c:v>0.10505</c:v>
                </c:pt>
                <c:pt idx="119">
                  <c:v>0.10496</c:v>
                </c:pt>
                <c:pt idx="120">
                  <c:v>0.1041</c:v>
                </c:pt>
                <c:pt idx="121">
                  <c:v>0.10736000000000001</c:v>
                </c:pt>
                <c:pt idx="122">
                  <c:v>0.10926</c:v>
                </c:pt>
                <c:pt idx="123">
                  <c:v>0.11092</c:v>
                </c:pt>
                <c:pt idx="124">
                  <c:v>0.11047000000000001</c:v>
                </c:pt>
                <c:pt idx="125">
                  <c:v>0.10782</c:v>
                </c:pt>
                <c:pt idx="126">
                  <c:v>0.10948000000000001</c:v>
                </c:pt>
                <c:pt idx="127">
                  <c:v>0.11289999999999999</c:v>
                </c:pt>
                <c:pt idx="128">
                  <c:v>0.11512</c:v>
                </c:pt>
                <c:pt idx="129">
                  <c:v>0.11044000000000001</c:v>
                </c:pt>
                <c:pt idx="130">
                  <c:v>0.11533000000000002</c:v>
                </c:pt>
                <c:pt idx="131">
                  <c:v>0.11754999999999999</c:v>
                </c:pt>
                <c:pt idx="132">
                  <c:v>0.11804000000000001</c:v>
                </c:pt>
                <c:pt idx="133">
                  <c:v>0.11259999999999999</c:v>
                </c:pt>
                <c:pt idx="134">
                  <c:v>0.1114</c:v>
                </c:pt>
                <c:pt idx="135">
                  <c:v>0.11093</c:v>
                </c:pt>
                <c:pt idx="136">
                  <c:v>0.11021</c:v>
                </c:pt>
                <c:pt idx="137">
                  <c:v>0.10715</c:v>
                </c:pt>
                <c:pt idx="138">
                  <c:v>0.10699000000000002</c:v>
                </c:pt>
                <c:pt idx="139">
                  <c:v>0.10639</c:v>
                </c:pt>
                <c:pt idx="140">
                  <c:v>0.10695</c:v>
                </c:pt>
                <c:pt idx="141">
                  <c:v>0.10696</c:v>
                </c:pt>
                <c:pt idx="142">
                  <c:v>0.10441</c:v>
                </c:pt>
                <c:pt idx="143">
                  <c:v>0.10280999999999998</c:v>
                </c:pt>
                <c:pt idx="144">
                  <c:v>0.10193999999999999</c:v>
                </c:pt>
                <c:pt idx="145">
                  <c:v>0.1014</c:v>
                </c:pt>
                <c:pt idx="146">
                  <c:v>0.10253999999999999</c:v>
                </c:pt>
                <c:pt idx="147">
                  <c:v>0.10634</c:v>
                </c:pt>
                <c:pt idx="148">
                  <c:v>0.10456000000000001</c:v>
                </c:pt>
                <c:pt idx="149">
                  <c:v>0.10326</c:v>
                </c:pt>
                <c:pt idx="150">
                  <c:v>9.7699999999999995E-2</c:v>
                </c:pt>
                <c:pt idx="151">
                  <c:v>9.6290000000000001E-2</c:v>
                </c:pt>
                <c:pt idx="152">
                  <c:v>9.6020000000000008E-2</c:v>
                </c:pt>
                <c:pt idx="153">
                  <c:v>9.6729999999999997E-2</c:v>
                </c:pt>
                <c:pt idx="154">
                  <c:v>9.5960000000000004E-2</c:v>
                </c:pt>
                <c:pt idx="155">
                  <c:v>9.3329999999999996E-2</c:v>
                </c:pt>
                <c:pt idx="156">
                  <c:v>9.221E-2</c:v>
                </c:pt>
                <c:pt idx="157">
                  <c:v>9.2480000000000007E-2</c:v>
                </c:pt>
                <c:pt idx="158">
                  <c:v>9.083999999999999E-2</c:v>
                </c:pt>
                <c:pt idx="159">
                  <c:v>8.8399999999999992E-2</c:v>
                </c:pt>
                <c:pt idx="160">
                  <c:v>9.2310000000000017E-2</c:v>
                </c:pt>
                <c:pt idx="161">
                  <c:v>9.1999999999999998E-2</c:v>
                </c:pt>
                <c:pt idx="162">
                  <c:v>8.9709999999999998E-2</c:v>
                </c:pt>
                <c:pt idx="163">
                  <c:v>8.9280000000000012E-2</c:v>
                </c:pt>
                <c:pt idx="164">
                  <c:v>8.7989999999999999E-2</c:v>
                </c:pt>
                <c:pt idx="165">
                  <c:v>8.839000000000001E-2</c:v>
                </c:pt>
                <c:pt idx="166">
                  <c:v>8.8590000000000002E-2</c:v>
                </c:pt>
                <c:pt idx="167">
                  <c:v>8.8089999999999988E-2</c:v>
                </c:pt>
                <c:pt idx="168">
                  <c:v>8.6520000000000014E-2</c:v>
                </c:pt>
                <c:pt idx="169">
                  <c:v>8.387E-2</c:v>
                </c:pt>
                <c:pt idx="170">
                  <c:v>8.3889999999999992E-2</c:v>
                </c:pt>
                <c:pt idx="171">
                  <c:v>8.2299999999999998E-2</c:v>
                </c:pt>
                <c:pt idx="172">
                  <c:v>7.9630000000000006E-2</c:v>
                </c:pt>
                <c:pt idx="173">
                  <c:v>8.1820000000000004E-2</c:v>
                </c:pt>
                <c:pt idx="174">
                  <c:v>8.183E-2</c:v>
                </c:pt>
                <c:pt idx="175">
                  <c:v>8.5169999999999996E-2</c:v>
                </c:pt>
                <c:pt idx="176">
                  <c:v>8.4850000000000009E-2</c:v>
                </c:pt>
                <c:pt idx="177">
                  <c:v>8.3350000000000007E-2</c:v>
                </c:pt>
                <c:pt idx="178">
                  <c:v>8.2119999999999999E-2</c:v>
                </c:pt>
                <c:pt idx="179">
                  <c:v>7.9919999999999991E-2</c:v>
                </c:pt>
                <c:pt idx="180">
                  <c:v>8.09E-2</c:v>
                </c:pt>
                <c:pt idx="181">
                  <c:v>7.9229999999999995E-2</c:v>
                </c:pt>
                <c:pt idx="182">
                  <c:v>7.8460000000000016E-2</c:v>
                </c:pt>
                <c:pt idx="183">
                  <c:v>7.8089999999999993E-2</c:v>
                </c:pt>
                <c:pt idx="184">
                  <c:v>7.7240000000000003E-2</c:v>
                </c:pt>
                <c:pt idx="185">
                  <c:v>7.7600000000000002E-2</c:v>
                </c:pt>
                <c:pt idx="186">
                  <c:v>7.8109999999999999E-2</c:v>
                </c:pt>
                <c:pt idx="187">
                  <c:v>7.5510000000000008E-2</c:v>
                </c:pt>
                <c:pt idx="188">
                  <c:v>7.5209999999999999E-2</c:v>
                </c:pt>
                <c:pt idx="189">
                  <c:v>7.6969999999999997E-2</c:v>
                </c:pt>
                <c:pt idx="190">
                  <c:v>7.6319999999999999E-2</c:v>
                </c:pt>
                <c:pt idx="191">
                  <c:v>7.5180000000000011E-2</c:v>
                </c:pt>
                <c:pt idx="192">
                  <c:v>7.664E-2</c:v>
                </c:pt>
                <c:pt idx="193">
                  <c:v>7.6840000000000006E-2</c:v>
                </c:pt>
                <c:pt idx="194">
                  <c:v>7.5420000000000001E-2</c:v>
                </c:pt>
                <c:pt idx="195">
                  <c:v>7.4819999999999998E-2</c:v>
                </c:pt>
                <c:pt idx="196">
                  <c:v>7.5359999999999996E-2</c:v>
                </c:pt>
                <c:pt idx="197">
                  <c:v>7.7979999999999994E-2</c:v>
                </c:pt>
                <c:pt idx="198">
                  <c:v>7.8349999999999989E-2</c:v>
                </c:pt>
                <c:pt idx="199">
                  <c:v>8.0590000000000009E-2</c:v>
                </c:pt>
                <c:pt idx="200">
                  <c:v>7.9829999999999984E-2</c:v>
                </c:pt>
                <c:pt idx="201">
                  <c:v>7.9580000000000012E-2</c:v>
                </c:pt>
                <c:pt idx="202">
                  <c:v>8.2100000000000006E-2</c:v>
                </c:pt>
                <c:pt idx="203">
                  <c:v>8.2169999999999993E-2</c:v>
                </c:pt>
                <c:pt idx="204">
                  <c:v>8.0599999999999991E-2</c:v>
                </c:pt>
                <c:pt idx="205">
                  <c:v>8.0839999999999995E-2</c:v>
                </c:pt>
                <c:pt idx="206">
                  <c:v>8.1290000000000001E-2</c:v>
                </c:pt>
                <c:pt idx="207">
                  <c:v>8.0310000000000006E-2</c:v>
                </c:pt>
                <c:pt idx="208">
                  <c:v>8.0839999999999995E-2</c:v>
                </c:pt>
                <c:pt idx="209">
                  <c:v>7.936E-2</c:v>
                </c:pt>
                <c:pt idx="210">
                  <c:v>8.1820000000000004E-2</c:v>
                </c:pt>
                <c:pt idx="211">
                  <c:v>8.1799999999999998E-2</c:v>
                </c:pt>
                <c:pt idx="212">
                  <c:v>8.3299999999999999E-2</c:v>
                </c:pt>
                <c:pt idx="213">
                  <c:v>8.3420000000000008E-2</c:v>
                </c:pt>
                <c:pt idx="214">
                  <c:v>8.5130000000000011E-2</c:v>
                </c:pt>
                <c:pt idx="215">
                  <c:v>8.4510000000000002E-2</c:v>
                </c:pt>
                <c:pt idx="216">
                  <c:v>8.5610000000000006E-2</c:v>
                </c:pt>
                <c:pt idx="217">
                  <c:v>8.4340000000000012E-2</c:v>
                </c:pt>
                <c:pt idx="218">
                  <c:v>8.3160000000000012E-2</c:v>
                </c:pt>
                <c:pt idx="219">
                  <c:v>8.073000000000001E-2</c:v>
                </c:pt>
                <c:pt idx="220">
                  <c:v>8.0829999999999999E-2</c:v>
                </c:pt>
                <c:pt idx="221">
                  <c:v>7.980000000000001E-2</c:v>
                </c:pt>
                <c:pt idx="222">
                  <c:v>7.893E-2</c:v>
                </c:pt>
                <c:pt idx="223">
                  <c:v>7.8610000000000013E-2</c:v>
                </c:pt>
                <c:pt idx="224">
                  <c:v>7.8100000000000003E-2</c:v>
                </c:pt>
                <c:pt idx="225">
                  <c:v>7.6410000000000006E-2</c:v>
                </c:pt>
                <c:pt idx="226">
                  <c:v>7.6329999999999995E-2</c:v>
                </c:pt>
                <c:pt idx="227">
                  <c:v>7.5929999999999997E-2</c:v>
                </c:pt>
                <c:pt idx="228">
                  <c:v>7.7130000000000004E-2</c:v>
                </c:pt>
                <c:pt idx="229">
                  <c:v>7.6660000000000006E-2</c:v>
                </c:pt>
                <c:pt idx="230">
                  <c:v>7.51E-2</c:v>
                </c:pt>
                <c:pt idx="231">
                  <c:v>7.619999999999999E-2</c:v>
                </c:pt>
                <c:pt idx="232">
                  <c:v>7.4460000000000012E-2</c:v>
                </c:pt>
                <c:pt idx="233">
                  <c:v>7.4339999999999989E-2</c:v>
                </c:pt>
                <c:pt idx="234">
                  <c:v>7.4309999999999987E-2</c:v>
                </c:pt>
                <c:pt idx="235">
                  <c:v>7.3459999999999998E-2</c:v>
                </c:pt>
                <c:pt idx="236">
                  <c:v>7.17E-2</c:v>
                </c:pt>
                <c:pt idx="237">
                  <c:v>7.1869999999999989E-2</c:v>
                </c:pt>
                <c:pt idx="238">
                  <c:v>7.2870000000000004E-2</c:v>
                </c:pt>
                <c:pt idx="239">
                  <c:v>7.2239999999999999E-2</c:v>
                </c:pt>
                <c:pt idx="240">
                  <c:v>7.1760000000000004E-2</c:v>
                </c:pt>
                <c:pt idx="241">
                  <c:v>7.3030000000000012E-2</c:v>
                </c:pt>
                <c:pt idx="242">
                  <c:v>7.5060000000000016E-2</c:v>
                </c:pt>
                <c:pt idx="243">
                  <c:v>7.4150000000000008E-2</c:v>
                </c:pt>
                <c:pt idx="244">
                  <c:v>7.4810000000000001E-2</c:v>
                </c:pt>
                <c:pt idx="245">
                  <c:v>7.354999999999999E-2</c:v>
                </c:pt>
                <c:pt idx="246">
                  <c:v>7.1680000000000008E-2</c:v>
                </c:pt>
                <c:pt idx="247">
                  <c:v>7.0750000000000007E-2</c:v>
                </c:pt>
                <c:pt idx="248">
                  <c:v>7.0610000000000006E-2</c:v>
                </c:pt>
                <c:pt idx="249">
                  <c:v>7.085000000000001E-2</c:v>
                </c:pt>
                <c:pt idx="250">
                  <c:v>7.1149999999999991E-2</c:v>
                </c:pt>
                <c:pt idx="251">
                  <c:v>7.0199999999999999E-2</c:v>
                </c:pt>
                <c:pt idx="252">
                  <c:v>7.153000000000001E-2</c:v>
                </c:pt>
                <c:pt idx="253">
                  <c:v>7.2889999999999996E-2</c:v>
                </c:pt>
                <c:pt idx="254">
                  <c:v>7.3689999999999992E-2</c:v>
                </c:pt>
                <c:pt idx="255">
                  <c:v>7.2970000000000007E-2</c:v>
                </c:pt>
                <c:pt idx="256">
                  <c:v>7.2180000000000008E-2</c:v>
                </c:pt>
                <c:pt idx="257">
                  <c:v>7.078000000000001E-2</c:v>
                </c:pt>
                <c:pt idx="258">
                  <c:v>6.9760000000000003E-2</c:v>
                </c:pt>
                <c:pt idx="259">
                  <c:v>6.7979999999999999E-2</c:v>
                </c:pt>
                <c:pt idx="260">
                  <c:v>6.8360000000000004E-2</c:v>
                </c:pt>
                <c:pt idx="261">
                  <c:v>6.853999999999999E-2</c:v>
                </c:pt>
                <c:pt idx="262">
                  <c:v>6.8330000000000002E-2</c:v>
                </c:pt>
                <c:pt idx="263">
                  <c:v>6.7379999999999995E-2</c:v>
                </c:pt>
                <c:pt idx="264">
                  <c:v>6.583E-2</c:v>
                </c:pt>
                <c:pt idx="265">
                  <c:v>6.5140000000000017E-2</c:v>
                </c:pt>
                <c:pt idx="266">
                  <c:v>6.5040000000000014E-2</c:v>
                </c:pt>
                <c:pt idx="267">
                  <c:v>6.541000000000001E-2</c:v>
                </c:pt>
                <c:pt idx="268">
                  <c:v>6.4850000000000019E-2</c:v>
                </c:pt>
                <c:pt idx="269">
                  <c:v>6.4869999999999997E-2</c:v>
                </c:pt>
                <c:pt idx="270">
                  <c:v>6.6349999999999992E-2</c:v>
                </c:pt>
                <c:pt idx="271">
                  <c:v>6.6940000000000013E-2</c:v>
                </c:pt>
                <c:pt idx="272">
                  <c:v>6.5960000000000005E-2</c:v>
                </c:pt>
                <c:pt idx="273">
                  <c:v>6.6410000000000011E-2</c:v>
                </c:pt>
                <c:pt idx="274">
                  <c:v>6.6600000000000006E-2</c:v>
                </c:pt>
                <c:pt idx="275">
                  <c:v>6.8030000000000007E-2</c:v>
                </c:pt>
                <c:pt idx="276">
                  <c:v>6.9779999999999995E-2</c:v>
                </c:pt>
                <c:pt idx="277">
                  <c:v>6.9360000000000005E-2</c:v>
                </c:pt>
                <c:pt idx="278">
                  <c:v>6.7320000000000005E-2</c:v>
                </c:pt>
                <c:pt idx="279">
                  <c:v>6.7470000000000002E-2</c:v>
                </c:pt>
                <c:pt idx="280">
                  <c:v>6.6649999999999987E-2</c:v>
                </c:pt>
                <c:pt idx="281">
                  <c:v>6.5659999999999996E-2</c:v>
                </c:pt>
                <c:pt idx="282">
                  <c:v>6.5180000000000002E-2</c:v>
                </c:pt>
                <c:pt idx="283">
                  <c:v>6.6360000000000002E-2</c:v>
                </c:pt>
                <c:pt idx="284">
                  <c:v>6.4130000000000006E-2</c:v>
                </c:pt>
                <c:pt idx="285">
                  <c:v>6.3629999999999992E-2</c:v>
                </c:pt>
                <c:pt idx="286">
                  <c:v>6.4340000000000008E-2</c:v>
                </c:pt>
                <c:pt idx="287">
                  <c:v>6.3390000000000002E-2</c:v>
                </c:pt>
                <c:pt idx="288">
                  <c:v>6.4350000000000004E-2</c:v>
                </c:pt>
                <c:pt idx="289">
                  <c:v>6.3810000000000006E-2</c:v>
                </c:pt>
                <c:pt idx="290">
                  <c:v>6.4850000000000019E-2</c:v>
                </c:pt>
                <c:pt idx="291">
                  <c:v>6.4520000000000008E-2</c:v>
                </c:pt>
                <c:pt idx="292">
                  <c:v>6.5460000000000004E-2</c:v>
                </c:pt>
                <c:pt idx="293">
                  <c:v>6.701E-2</c:v>
                </c:pt>
                <c:pt idx="294">
                  <c:v>6.9319999999999993E-2</c:v>
                </c:pt>
                <c:pt idx="295">
                  <c:v>6.7059999999999995E-2</c:v>
                </c:pt>
                <c:pt idx="296">
                  <c:v>6.9790000000000005E-2</c:v>
                </c:pt>
                <c:pt idx="297">
                  <c:v>6.9429999999999992E-2</c:v>
                </c:pt>
                <c:pt idx="298">
                  <c:v>7.0069999999999993E-2</c:v>
                </c:pt>
                <c:pt idx="299">
                  <c:v>6.8020000000000011E-2</c:v>
                </c:pt>
                <c:pt idx="300">
                  <c:v>6.7230000000000012E-2</c:v>
                </c:pt>
                <c:pt idx="301">
                  <c:v>6.6860000000000003E-2</c:v>
                </c:pt>
                <c:pt idx="302">
                  <c:v>6.6220000000000001E-2</c:v>
                </c:pt>
                <c:pt idx="303">
                  <c:v>6.7000000000000004E-2</c:v>
                </c:pt>
                <c:pt idx="304">
                  <c:v>6.6070000000000018E-2</c:v>
                </c:pt>
                <c:pt idx="305">
                  <c:v>6.5880000000000008E-2</c:v>
                </c:pt>
                <c:pt idx="306">
                  <c:v>6.5589999999999996E-2</c:v>
                </c:pt>
                <c:pt idx="307">
                  <c:v>6.5070000000000003E-2</c:v>
                </c:pt>
                <c:pt idx="308">
                  <c:v>6.5870000000000012E-2</c:v>
                </c:pt>
                <c:pt idx="309">
                  <c:v>6.5709999999999991E-2</c:v>
                </c:pt>
                <c:pt idx="310">
                  <c:v>6.7090000000000011E-2</c:v>
                </c:pt>
                <c:pt idx="311">
                  <c:v>6.7760000000000001E-2</c:v>
                </c:pt>
                <c:pt idx="312">
                  <c:v>6.6460000000000005E-2</c:v>
                </c:pt>
                <c:pt idx="313">
                  <c:v>6.7060000000000008E-2</c:v>
                </c:pt>
                <c:pt idx="314">
                  <c:v>6.6850000000000007E-2</c:v>
                </c:pt>
                <c:pt idx="315">
                  <c:v>6.9839999999999999E-2</c:v>
                </c:pt>
                <c:pt idx="316">
                  <c:v>6.9220000000000004E-2</c:v>
                </c:pt>
                <c:pt idx="317">
                  <c:v>7.0710000000000009E-2</c:v>
                </c:pt>
                <c:pt idx="318">
                  <c:v>6.9279999999999994E-2</c:v>
                </c:pt>
                <c:pt idx="319">
                  <c:v>6.8890000000000007E-2</c:v>
                </c:pt>
                <c:pt idx="320">
                  <c:v>6.8830000000000002E-2</c:v>
                </c:pt>
                <c:pt idx="321">
                  <c:v>6.762E-2</c:v>
                </c:pt>
                <c:pt idx="322">
                  <c:v>6.8249999999999991E-2</c:v>
                </c:pt>
                <c:pt idx="323">
                  <c:v>6.9699999999999984E-2</c:v>
                </c:pt>
                <c:pt idx="324">
                  <c:v>7.032999999999999E-2</c:v>
                </c:pt>
                <c:pt idx="325">
                  <c:v>6.9720000000000004E-2</c:v>
                </c:pt>
                <c:pt idx="326">
                  <c:v>6.9010000000000002E-2</c:v>
                </c:pt>
                <c:pt idx="327">
                  <c:v>6.8750000000000006E-2</c:v>
                </c:pt>
                <c:pt idx="328">
                  <c:v>6.8040000000000003E-2</c:v>
                </c:pt>
                <c:pt idx="329">
                  <c:v>6.7919999999999994E-2</c:v>
                </c:pt>
                <c:pt idx="330">
                  <c:v>6.8980000000000014E-2</c:v>
                </c:pt>
                <c:pt idx="331">
                  <c:v>6.9429999999999992E-2</c:v>
                </c:pt>
                <c:pt idx="332">
                  <c:v>6.8159999999999998E-2</c:v>
                </c:pt>
                <c:pt idx="333">
                  <c:v>6.696000000000002E-2</c:v>
                </c:pt>
                <c:pt idx="334">
                  <c:v>6.6229999999999997E-2</c:v>
                </c:pt>
                <c:pt idx="335">
                  <c:v>6.6250000000000003E-2</c:v>
                </c:pt>
                <c:pt idx="336">
                  <c:v>6.5680000000000002E-2</c:v>
                </c:pt>
                <c:pt idx="337">
                  <c:v>6.522E-2</c:v>
                </c:pt>
                <c:pt idx="338">
                  <c:v>6.5030000000000004E-2</c:v>
                </c:pt>
                <c:pt idx="339">
                  <c:v>6.5429999999999988E-2</c:v>
                </c:pt>
                <c:pt idx="340">
                  <c:v>6.4190000000000011E-2</c:v>
                </c:pt>
                <c:pt idx="341">
                  <c:v>6.3769999999999993E-2</c:v>
                </c:pt>
                <c:pt idx="342">
                  <c:v>6.3390000000000002E-2</c:v>
                </c:pt>
                <c:pt idx="343">
                  <c:v>6.3300000000000009E-2</c:v>
                </c:pt>
                <c:pt idx="344">
                  <c:v>6.2950000000000006E-2</c:v>
                </c:pt>
                <c:pt idx="345">
                  <c:v>6.3230000000000008E-2</c:v>
                </c:pt>
                <c:pt idx="346">
                  <c:v>6.4469999999999986E-2</c:v>
                </c:pt>
                <c:pt idx="347">
                  <c:v>6.4369999999999997E-2</c:v>
                </c:pt>
                <c:pt idx="348">
                  <c:v>6.4020000000000007E-2</c:v>
                </c:pt>
                <c:pt idx="349">
                  <c:v>6.4879999999999993E-2</c:v>
                </c:pt>
                <c:pt idx="350">
                  <c:v>6.472E-2</c:v>
                </c:pt>
                <c:pt idx="351">
                  <c:v>6.4230000000000009E-2</c:v>
                </c:pt>
                <c:pt idx="352">
                  <c:v>6.5569999999999989E-2</c:v>
                </c:pt>
                <c:pt idx="353">
                  <c:v>6.6529999999999992E-2</c:v>
                </c:pt>
                <c:pt idx="354">
                  <c:v>6.7150000000000001E-2</c:v>
                </c:pt>
                <c:pt idx="355">
                  <c:v>6.7430000000000004E-2</c:v>
                </c:pt>
                <c:pt idx="356">
                  <c:v>6.7330000000000001E-2</c:v>
                </c:pt>
                <c:pt idx="357">
                  <c:v>6.8000000000000005E-2</c:v>
                </c:pt>
                <c:pt idx="358">
                  <c:v>6.8489999999999995E-2</c:v>
                </c:pt>
                <c:pt idx="359">
                  <c:v>6.8339999999999998E-2</c:v>
                </c:pt>
                <c:pt idx="360">
                  <c:v>6.7840000000000011E-2</c:v>
                </c:pt>
                <c:pt idx="361">
                  <c:v>6.7049999999999998E-2</c:v>
                </c:pt>
                <c:pt idx="362">
                  <c:v>6.7169999999999994E-2</c:v>
                </c:pt>
                <c:pt idx="363">
                  <c:v>6.9870000000000002E-2</c:v>
                </c:pt>
                <c:pt idx="364">
                  <c:v>7.1700000000000014E-2</c:v>
                </c:pt>
                <c:pt idx="365">
                  <c:v>7.1650000000000005E-2</c:v>
                </c:pt>
                <c:pt idx="366">
                  <c:v>7.1179999999999993E-2</c:v>
                </c:pt>
                <c:pt idx="367">
                  <c:v>7.0120000000000002E-2</c:v>
                </c:pt>
                <c:pt idx="368">
                  <c:v>6.9860000000000005E-2</c:v>
                </c:pt>
                <c:pt idx="369">
                  <c:v>7.0879999999999999E-2</c:v>
                </c:pt>
                <c:pt idx="370">
                  <c:v>7.075999999999999E-2</c:v>
                </c:pt>
                <c:pt idx="371">
                  <c:v>7.0150000000000004E-2</c:v>
                </c:pt>
                <c:pt idx="372">
                  <c:v>6.8959999999999994E-2</c:v>
                </c:pt>
                <c:pt idx="373">
                  <c:v>6.8090000000000012E-2</c:v>
                </c:pt>
                <c:pt idx="374">
                  <c:v>6.7650000000000002E-2</c:v>
                </c:pt>
                <c:pt idx="375">
                  <c:v>6.770000000000001E-2</c:v>
                </c:pt>
                <c:pt idx="376">
                  <c:v>6.9530000000000008E-2</c:v>
                </c:pt>
                <c:pt idx="377">
                  <c:v>6.9650000000000004E-2</c:v>
                </c:pt>
                <c:pt idx="378">
                  <c:v>7.0900000000000019E-2</c:v>
                </c:pt>
                <c:pt idx="379">
                  <c:v>7.0690000000000003E-2</c:v>
                </c:pt>
                <c:pt idx="380">
                  <c:v>6.971999999999999E-2</c:v>
                </c:pt>
                <c:pt idx="381">
                  <c:v>6.8940000000000001E-2</c:v>
                </c:pt>
                <c:pt idx="382">
                  <c:v>6.8019999999999997E-2</c:v>
                </c:pt>
                <c:pt idx="383">
                  <c:v>6.7970000000000003E-2</c:v>
                </c:pt>
                <c:pt idx="384">
                  <c:v>6.6739999999999994E-2</c:v>
                </c:pt>
                <c:pt idx="385">
                  <c:v>6.6450000000000009E-2</c:v>
                </c:pt>
                <c:pt idx="386">
                  <c:v>6.6979999999999998E-2</c:v>
                </c:pt>
                <c:pt idx="387">
                  <c:v>6.5869999999999998E-2</c:v>
                </c:pt>
                <c:pt idx="388">
                  <c:v>6.5809999999999994E-2</c:v>
                </c:pt>
                <c:pt idx="389">
                  <c:v>6.5530000000000005E-2</c:v>
                </c:pt>
                <c:pt idx="390">
                  <c:v>6.6049999999999998E-2</c:v>
                </c:pt>
                <c:pt idx="391">
                  <c:v>6.541000000000001E-2</c:v>
                </c:pt>
                <c:pt idx="392">
                  <c:v>6.5189999999999998E-2</c:v>
                </c:pt>
                <c:pt idx="393">
                  <c:v>6.5030000000000004E-2</c:v>
                </c:pt>
                <c:pt idx="394">
                  <c:v>6.541000000000001E-2</c:v>
                </c:pt>
                <c:pt idx="395">
                  <c:v>6.5799999999999997E-2</c:v>
                </c:pt>
                <c:pt idx="396">
                  <c:v>6.5339999999999995E-2</c:v>
                </c:pt>
                <c:pt idx="397">
                  <c:v>6.4809999999999993E-2</c:v>
                </c:pt>
                <c:pt idx="398">
                  <c:v>6.3380000000000006E-2</c:v>
                </c:pt>
                <c:pt idx="399">
                  <c:v>6.3299999999999995E-2</c:v>
                </c:pt>
                <c:pt idx="400">
                  <c:v>6.3180000000000014E-2</c:v>
                </c:pt>
                <c:pt idx="401">
                  <c:v>6.3700000000000007E-2</c:v>
                </c:pt>
                <c:pt idx="402">
                  <c:v>6.427999999999999E-2</c:v>
                </c:pt>
                <c:pt idx="403">
                  <c:v>6.341999999999999E-2</c:v>
                </c:pt>
                <c:pt idx="404">
                  <c:v>6.2270000000000013E-2</c:v>
                </c:pt>
                <c:pt idx="405">
                  <c:v>6.2610000000000013E-2</c:v>
                </c:pt>
                <c:pt idx="406">
                  <c:v>6.3439999999999996E-2</c:v>
                </c:pt>
                <c:pt idx="407">
                  <c:v>6.1839999999999992E-2</c:v>
                </c:pt>
                <c:pt idx="408">
                  <c:v>6.1630000000000004E-2</c:v>
                </c:pt>
                <c:pt idx="409">
                  <c:v>6.2039999999999998E-2</c:v>
                </c:pt>
                <c:pt idx="410">
                  <c:v>6.1520000000000012E-2</c:v>
                </c:pt>
                <c:pt idx="411">
                  <c:v>6.1379999999999997E-2</c:v>
                </c:pt>
                <c:pt idx="412">
                  <c:v>6.2759999999999996E-2</c:v>
                </c:pt>
                <c:pt idx="413">
                  <c:v>6.3320000000000001E-2</c:v>
                </c:pt>
                <c:pt idx="414">
                  <c:v>6.2120000000000009E-2</c:v>
                </c:pt>
                <c:pt idx="415">
                  <c:v>6.2609999999999999E-2</c:v>
                </c:pt>
                <c:pt idx="416">
                  <c:v>6.368E-2</c:v>
                </c:pt>
                <c:pt idx="417">
                  <c:v>6.2890000000000001E-2</c:v>
                </c:pt>
                <c:pt idx="418">
                  <c:v>6.2640000000000015E-2</c:v>
                </c:pt>
                <c:pt idx="419">
                  <c:v>6.541000000000001E-2</c:v>
                </c:pt>
                <c:pt idx="420">
                  <c:v>6.6030000000000005E-2</c:v>
                </c:pt>
                <c:pt idx="421">
                  <c:v>6.4680000000000001E-2</c:v>
                </c:pt>
                <c:pt idx="422">
                  <c:v>6.5030000000000004E-2</c:v>
                </c:pt>
                <c:pt idx="423">
                  <c:v>6.4350000000000004E-2</c:v>
                </c:pt>
                <c:pt idx="424">
                  <c:v>6.8010000000000001E-2</c:v>
                </c:pt>
                <c:pt idx="425">
                  <c:v>7.0290000000000005E-2</c:v>
                </c:pt>
                <c:pt idx="426">
                  <c:v>7.1970000000000006E-2</c:v>
                </c:pt>
                <c:pt idx="427">
                  <c:v>7.4629999999999988E-2</c:v>
                </c:pt>
                <c:pt idx="428">
                  <c:v>6.8049999999999999E-2</c:v>
                </c:pt>
                <c:pt idx="429">
                  <c:v>6.863000000000001E-2</c:v>
                </c:pt>
                <c:pt idx="430">
                  <c:v>6.7379999999999995E-2</c:v>
                </c:pt>
                <c:pt idx="431">
                  <c:v>6.7500000000000004E-2</c:v>
                </c:pt>
                <c:pt idx="432">
                  <c:v>7.060000000000001E-2</c:v>
                </c:pt>
                <c:pt idx="433">
                  <c:v>7.127E-2</c:v>
                </c:pt>
                <c:pt idx="434">
                  <c:v>7.0490000000000011E-2</c:v>
                </c:pt>
                <c:pt idx="435">
                  <c:v>7.2740000000000013E-2</c:v>
                </c:pt>
                <c:pt idx="436">
                  <c:v>7.5150000000000008E-2</c:v>
                </c:pt>
                <c:pt idx="437">
                  <c:v>7.5239999999999987E-2</c:v>
                </c:pt>
                <c:pt idx="438">
                  <c:v>7.5550000000000006E-2</c:v>
                </c:pt>
                <c:pt idx="439">
                  <c:v>7.8820000000000015E-2</c:v>
                </c:pt>
                <c:pt idx="440">
                  <c:v>7.665000000000001E-2</c:v>
                </c:pt>
                <c:pt idx="441">
                  <c:v>7.3959999999999984E-2</c:v>
                </c:pt>
                <c:pt idx="442">
                  <c:v>7.4279999999999985E-2</c:v>
                </c:pt>
                <c:pt idx="443">
                  <c:v>7.400000000000001E-2</c:v>
                </c:pt>
                <c:pt idx="444">
                  <c:v>7.4049999999999991E-2</c:v>
                </c:pt>
                <c:pt idx="445">
                  <c:v>7.4249999999999997E-2</c:v>
                </c:pt>
                <c:pt idx="446">
                  <c:v>7.324E-2</c:v>
                </c:pt>
                <c:pt idx="447">
                  <c:v>7.5760000000000008E-2</c:v>
                </c:pt>
                <c:pt idx="448">
                  <c:v>7.6769999999999991E-2</c:v>
                </c:pt>
                <c:pt idx="449">
                  <c:v>7.7979999999999994E-2</c:v>
                </c:pt>
                <c:pt idx="450">
                  <c:v>7.6229999999999992E-2</c:v>
                </c:pt>
                <c:pt idx="451">
                  <c:v>7.4400000000000008E-2</c:v>
                </c:pt>
                <c:pt idx="452">
                  <c:v>7.424E-2</c:v>
                </c:pt>
                <c:pt idx="453">
                  <c:v>7.2720000000000007E-2</c:v>
                </c:pt>
                <c:pt idx="454">
                  <c:v>7.196000000000001E-2</c:v>
                </c:pt>
                <c:pt idx="455">
                  <c:v>7.2290000000000007E-2</c:v>
                </c:pt>
                <c:pt idx="456">
                  <c:v>7.2170000000000012E-2</c:v>
                </c:pt>
                <c:pt idx="457">
                  <c:v>7.1209999999999996E-2</c:v>
                </c:pt>
                <c:pt idx="458">
                  <c:v>7.0240000000000011E-2</c:v>
                </c:pt>
                <c:pt idx="459">
                  <c:v>7.1480000000000002E-2</c:v>
                </c:pt>
                <c:pt idx="460">
                  <c:v>7.263E-2</c:v>
                </c:pt>
                <c:pt idx="461">
                  <c:v>7.4279999999999985E-2</c:v>
                </c:pt>
                <c:pt idx="462">
                  <c:v>7.458999999999999E-2</c:v>
                </c:pt>
                <c:pt idx="463">
                  <c:v>7.4149999999999994E-2</c:v>
                </c:pt>
                <c:pt idx="464">
                  <c:v>7.6610000000000011E-2</c:v>
                </c:pt>
                <c:pt idx="465">
                  <c:v>7.6829999999999996E-2</c:v>
                </c:pt>
                <c:pt idx="466">
                  <c:v>7.8340000000000007E-2</c:v>
                </c:pt>
                <c:pt idx="467">
                  <c:v>7.8070000000000001E-2</c:v>
                </c:pt>
                <c:pt idx="468">
                  <c:v>7.8469999999999998E-2</c:v>
                </c:pt>
                <c:pt idx="469">
                  <c:v>7.6410000000000006E-2</c:v>
                </c:pt>
                <c:pt idx="470">
                  <c:v>7.5620000000000007E-2</c:v>
                </c:pt>
                <c:pt idx="471">
                  <c:v>7.4480000000000005E-2</c:v>
                </c:pt>
                <c:pt idx="472">
                  <c:v>7.4160000000000004E-2</c:v>
                </c:pt>
                <c:pt idx="473">
                  <c:v>7.4510000000000007E-2</c:v>
                </c:pt>
                <c:pt idx="474">
                  <c:v>7.2889999999999996E-2</c:v>
                </c:pt>
                <c:pt idx="475">
                  <c:v>7.2749999999999995E-2</c:v>
                </c:pt>
                <c:pt idx="476">
                  <c:v>7.3169999999999999E-2</c:v>
                </c:pt>
                <c:pt idx="477">
                  <c:v>7.4740000000000001E-2</c:v>
                </c:pt>
                <c:pt idx="478">
                  <c:v>7.4599999999999986E-2</c:v>
                </c:pt>
                <c:pt idx="479">
                  <c:v>7.5139999999999998E-2</c:v>
                </c:pt>
                <c:pt idx="480">
                  <c:v>7.4220000000000008E-2</c:v>
                </c:pt>
                <c:pt idx="481">
                  <c:v>7.2550000000000003E-2</c:v>
                </c:pt>
                <c:pt idx="482">
                  <c:v>7.1840000000000015E-2</c:v>
                </c:pt>
                <c:pt idx="483">
                  <c:v>7.0690000000000003E-2</c:v>
                </c:pt>
                <c:pt idx="484">
                  <c:v>7.0200000000000012E-2</c:v>
                </c:pt>
                <c:pt idx="485">
                  <c:v>7.0709999999999995E-2</c:v>
                </c:pt>
                <c:pt idx="486">
                  <c:v>7.1129999999999999E-2</c:v>
                </c:pt>
                <c:pt idx="487">
                  <c:v>7.2609999999999994E-2</c:v>
                </c:pt>
                <c:pt idx="488">
                  <c:v>7.0819999999999994E-2</c:v>
                </c:pt>
                <c:pt idx="489">
                  <c:v>7.1629999999999999E-2</c:v>
                </c:pt>
                <c:pt idx="490">
                  <c:v>7.1660000000000001E-2</c:v>
                </c:pt>
                <c:pt idx="491">
                  <c:v>7.2179999999999994E-2</c:v>
                </c:pt>
                <c:pt idx="492">
                  <c:v>7.3409999999999989E-2</c:v>
                </c:pt>
                <c:pt idx="493">
                  <c:v>7.2549999999999989E-2</c:v>
                </c:pt>
                <c:pt idx="494">
                  <c:v>7.322999999999999E-2</c:v>
                </c:pt>
                <c:pt idx="495">
                  <c:v>7.601999999999999E-2</c:v>
                </c:pt>
                <c:pt idx="496">
                  <c:v>7.6390000000000013E-2</c:v>
                </c:pt>
                <c:pt idx="497">
                  <c:v>7.6770000000000005E-2</c:v>
                </c:pt>
                <c:pt idx="498">
                  <c:v>7.7300000000000008E-2</c:v>
                </c:pt>
                <c:pt idx="499">
                  <c:v>7.5670000000000001E-2</c:v>
                </c:pt>
                <c:pt idx="500">
                  <c:v>7.6030000000000014E-2</c:v>
                </c:pt>
                <c:pt idx="501">
                  <c:v>7.7280000000000015E-2</c:v>
                </c:pt>
                <c:pt idx="502">
                  <c:v>7.869000000000001E-2</c:v>
                </c:pt>
                <c:pt idx="503">
                  <c:v>7.8240000000000004E-2</c:v>
                </c:pt>
                <c:pt idx="504">
                  <c:v>8.030000000000001E-2</c:v>
                </c:pt>
                <c:pt idx="505">
                  <c:v>8.134000000000001E-2</c:v>
                </c:pt>
                <c:pt idx="506">
                  <c:v>7.9930000000000001E-2</c:v>
                </c:pt>
                <c:pt idx="507">
                  <c:v>7.9000000000000001E-2</c:v>
                </c:pt>
                <c:pt idx="508">
                  <c:v>7.9649999999999999E-2</c:v>
                </c:pt>
                <c:pt idx="509">
                  <c:v>8.0340000000000009E-2</c:v>
                </c:pt>
                <c:pt idx="510">
                  <c:v>7.7560000000000004E-2</c:v>
                </c:pt>
                <c:pt idx="511">
                  <c:v>7.6569999999999999E-2</c:v>
                </c:pt>
                <c:pt idx="512">
                  <c:v>7.536000000000001E-2</c:v>
                </c:pt>
                <c:pt idx="513">
                  <c:v>7.5239999999999987E-2</c:v>
                </c:pt>
                <c:pt idx="514">
                  <c:v>7.6850000000000002E-2</c:v>
                </c:pt>
                <c:pt idx="515">
                  <c:v>7.6129999999999989E-2</c:v>
                </c:pt>
                <c:pt idx="516">
                  <c:v>7.4939999999999993E-2</c:v>
                </c:pt>
                <c:pt idx="517">
                  <c:v>7.4299999999999991E-2</c:v>
                </c:pt>
                <c:pt idx="518">
                  <c:v>7.3429999999999995E-2</c:v>
                </c:pt>
                <c:pt idx="519">
                  <c:v>7.3789999999999994E-2</c:v>
                </c:pt>
                <c:pt idx="520">
                  <c:v>7.3660000000000003E-2</c:v>
                </c:pt>
                <c:pt idx="521">
                  <c:v>7.3220000000000007E-2</c:v>
                </c:pt>
                <c:pt idx="522">
                  <c:v>7.393000000000001E-2</c:v>
                </c:pt>
                <c:pt idx="523">
                  <c:v>7.2730000000000003E-2</c:v>
                </c:pt>
                <c:pt idx="524">
                  <c:v>7.2770000000000015E-2</c:v>
                </c:pt>
                <c:pt idx="525">
                  <c:v>7.4309999999999987E-2</c:v>
                </c:pt>
                <c:pt idx="526">
                  <c:v>7.5450000000000003E-2</c:v>
                </c:pt>
                <c:pt idx="527">
                  <c:v>7.3779999999999998E-2</c:v>
                </c:pt>
                <c:pt idx="528">
                  <c:v>7.4510000000000007E-2</c:v>
                </c:pt>
                <c:pt idx="529">
                  <c:v>7.4740000000000001E-2</c:v>
                </c:pt>
                <c:pt idx="530">
                  <c:v>7.4900000000000008E-2</c:v>
                </c:pt>
                <c:pt idx="531">
                  <c:v>7.5019999999999989E-2</c:v>
                </c:pt>
                <c:pt idx="532">
                  <c:v>7.4840000000000004E-2</c:v>
                </c:pt>
                <c:pt idx="533">
                  <c:v>7.578E-2</c:v>
                </c:pt>
                <c:pt idx="534">
                  <c:v>7.4310000000000015E-2</c:v>
                </c:pt>
                <c:pt idx="535">
                  <c:v>7.4560000000000001E-2</c:v>
                </c:pt>
                <c:pt idx="536">
                  <c:v>7.4079999999999993E-2</c:v>
                </c:pt>
                <c:pt idx="537">
                  <c:v>7.4060000000000001E-2</c:v>
                </c:pt>
                <c:pt idx="538">
                  <c:v>7.3580000000000007E-2</c:v>
                </c:pt>
                <c:pt idx="539">
                  <c:v>7.4069999999999997E-2</c:v>
                </c:pt>
                <c:pt idx="540">
                  <c:v>7.2580000000000006E-2</c:v>
                </c:pt>
                <c:pt idx="541">
                  <c:v>7.2349999999999998E-2</c:v>
                </c:pt>
                <c:pt idx="542">
                  <c:v>7.1489999999999998E-2</c:v>
                </c:pt>
                <c:pt idx="543">
                  <c:v>7.1249999999999994E-2</c:v>
                </c:pt>
                <c:pt idx="544">
                  <c:v>7.1160000000000001E-2</c:v>
                </c:pt>
                <c:pt idx="545">
                  <c:v>7.060000000000001E-2</c:v>
                </c:pt>
                <c:pt idx="546">
                  <c:v>6.9459999999999994E-2</c:v>
                </c:pt>
                <c:pt idx="547">
                  <c:v>6.966E-2</c:v>
                </c:pt>
                <c:pt idx="548">
                  <c:v>6.9699999999999998E-2</c:v>
                </c:pt>
                <c:pt idx="549">
                  <c:v>6.9530000000000008E-2</c:v>
                </c:pt>
                <c:pt idx="550">
                  <c:v>6.9449999999999998E-2</c:v>
                </c:pt>
                <c:pt idx="551">
                  <c:v>6.9360000000000005E-2</c:v>
                </c:pt>
                <c:pt idx="552">
                  <c:v>7.042000000000001E-2</c:v>
                </c:pt>
                <c:pt idx="553">
                  <c:v>7.0790000000000006E-2</c:v>
                </c:pt>
                <c:pt idx="554">
                  <c:v>7.0599999999999982E-2</c:v>
                </c:pt>
                <c:pt idx="555">
                  <c:v>7.152E-2</c:v>
                </c:pt>
                <c:pt idx="556">
                  <c:v>7.1239999999999998E-2</c:v>
                </c:pt>
                <c:pt idx="557">
                  <c:v>7.1129999999999999E-2</c:v>
                </c:pt>
                <c:pt idx="558">
                  <c:v>7.1299999999999988E-2</c:v>
                </c:pt>
                <c:pt idx="559">
                  <c:v>7.0530000000000009E-2</c:v>
                </c:pt>
                <c:pt idx="560">
                  <c:v>7.0990000000000011E-2</c:v>
                </c:pt>
                <c:pt idx="561">
                  <c:v>7.1649999999999991E-2</c:v>
                </c:pt>
                <c:pt idx="562">
                  <c:v>7.0979999999999988E-2</c:v>
                </c:pt>
                <c:pt idx="563">
                  <c:v>6.9769999999999999E-2</c:v>
                </c:pt>
                <c:pt idx="564">
                  <c:v>7.0679999999999993E-2</c:v>
                </c:pt>
                <c:pt idx="565">
                  <c:v>7.0489999999999997E-2</c:v>
                </c:pt>
                <c:pt idx="566">
                  <c:v>6.8559999999999996E-2</c:v>
                </c:pt>
                <c:pt idx="567">
                  <c:v>6.8670000000000009E-2</c:v>
                </c:pt>
                <c:pt idx="568">
                  <c:v>6.9800000000000001E-2</c:v>
                </c:pt>
                <c:pt idx="569">
                  <c:v>7.1980000000000002E-2</c:v>
                </c:pt>
                <c:pt idx="570">
                  <c:v>6.9789999999999991E-2</c:v>
                </c:pt>
                <c:pt idx="571">
                  <c:v>6.948E-2</c:v>
                </c:pt>
                <c:pt idx="572">
                  <c:v>6.9559999999999997E-2</c:v>
                </c:pt>
                <c:pt idx="573">
                  <c:v>7.0730000000000001E-2</c:v>
                </c:pt>
                <c:pt idx="574">
                  <c:v>7.2800000000000017E-2</c:v>
                </c:pt>
                <c:pt idx="575">
                  <c:v>6.9800000000000001E-2</c:v>
                </c:pt>
                <c:pt idx="576">
                  <c:v>6.831000000000001E-2</c:v>
                </c:pt>
                <c:pt idx="577">
                  <c:v>6.7730000000000012E-2</c:v>
                </c:pt>
                <c:pt idx="578">
                  <c:v>6.7670000000000008E-2</c:v>
                </c:pt>
                <c:pt idx="579">
                  <c:v>6.631999999999999E-2</c:v>
                </c:pt>
                <c:pt idx="580">
                  <c:v>6.5360000000000015E-2</c:v>
                </c:pt>
                <c:pt idx="581">
                  <c:v>6.5930000000000002E-2</c:v>
                </c:pt>
                <c:pt idx="582">
                  <c:v>6.5759999999999985E-2</c:v>
                </c:pt>
                <c:pt idx="583">
                  <c:v>6.5240000000000006E-2</c:v>
                </c:pt>
                <c:pt idx="584">
                  <c:v>6.4839999999999995E-2</c:v>
                </c:pt>
                <c:pt idx="585">
                  <c:v>6.5100000000000005E-2</c:v>
                </c:pt>
                <c:pt idx="586">
                  <c:v>6.4950000000000008E-2</c:v>
                </c:pt>
                <c:pt idx="587">
                  <c:v>6.5509999999999999E-2</c:v>
                </c:pt>
                <c:pt idx="588">
                  <c:v>6.5930000000000002E-2</c:v>
                </c:pt>
                <c:pt idx="589">
                  <c:v>6.4939999999999998E-2</c:v>
                </c:pt>
                <c:pt idx="590">
                  <c:v>6.5180000000000002E-2</c:v>
                </c:pt>
                <c:pt idx="591">
                  <c:v>6.4829999999999999E-2</c:v>
                </c:pt>
                <c:pt idx="592">
                  <c:v>6.4979999999999996E-2</c:v>
                </c:pt>
                <c:pt idx="593">
                  <c:v>6.5189999999999998E-2</c:v>
                </c:pt>
                <c:pt idx="594">
                  <c:v>6.5539999999999987E-2</c:v>
                </c:pt>
                <c:pt idx="595">
                  <c:v>6.4820000000000003E-2</c:v>
                </c:pt>
                <c:pt idx="596">
                  <c:v>6.5709999999999991E-2</c:v>
                </c:pt>
                <c:pt idx="597">
                  <c:v>6.6070000000000004E-2</c:v>
                </c:pt>
                <c:pt idx="598">
                  <c:v>6.5579999999999999E-2</c:v>
                </c:pt>
                <c:pt idx="599">
                  <c:v>6.5790000000000001E-2</c:v>
                </c:pt>
                <c:pt idx="600">
                  <c:v>6.5519999999999995E-2</c:v>
                </c:pt>
                <c:pt idx="601">
                  <c:v>6.5570000000000003E-2</c:v>
                </c:pt>
                <c:pt idx="602">
                  <c:v>6.6310000000000008E-2</c:v>
                </c:pt>
                <c:pt idx="603">
                  <c:v>6.7399999999999988E-2</c:v>
                </c:pt>
                <c:pt idx="604">
                  <c:v>6.5449999999999994E-2</c:v>
                </c:pt>
                <c:pt idx="605">
                  <c:v>6.2979999999999994E-2</c:v>
                </c:pt>
                <c:pt idx="606">
                  <c:v>6.3159999999999994E-2</c:v>
                </c:pt>
                <c:pt idx="607">
                  <c:v>6.3219999999999998E-2</c:v>
                </c:pt>
                <c:pt idx="608">
                  <c:v>6.3119999999999996E-2</c:v>
                </c:pt>
                <c:pt idx="609">
                  <c:v>6.1750000000000006E-2</c:v>
                </c:pt>
                <c:pt idx="610">
                  <c:v>6.2349999999999996E-2</c:v>
                </c:pt>
                <c:pt idx="611">
                  <c:v>6.2370000000000002E-2</c:v>
                </c:pt>
                <c:pt idx="612">
                  <c:v>6.164E-2</c:v>
                </c:pt>
                <c:pt idx="613">
                  <c:v>6.1999999999999993E-2</c:v>
                </c:pt>
                <c:pt idx="614">
                  <c:v>6.226000000000001E-2</c:v>
                </c:pt>
                <c:pt idx="615">
                  <c:v>6.1349999999999995E-2</c:v>
                </c:pt>
                <c:pt idx="616">
                  <c:v>6.0840000000000012E-2</c:v>
                </c:pt>
                <c:pt idx="617">
                  <c:v>6.1720000000000004E-2</c:v>
                </c:pt>
                <c:pt idx="618">
                  <c:v>6.2449999999999999E-2</c:v>
                </c:pt>
                <c:pt idx="619">
                  <c:v>6.0890000000000007E-2</c:v>
                </c:pt>
                <c:pt idx="620">
                  <c:v>6.0510000000000001E-2</c:v>
                </c:pt>
                <c:pt idx="621">
                  <c:v>6.114E-2</c:v>
                </c:pt>
                <c:pt idx="622">
                  <c:v>6.029000000000001E-2</c:v>
                </c:pt>
                <c:pt idx="623">
                  <c:v>5.987E-2</c:v>
                </c:pt>
                <c:pt idx="624">
                  <c:v>5.9550000000000013E-2</c:v>
                </c:pt>
                <c:pt idx="625">
                  <c:v>5.8940000000000013E-2</c:v>
                </c:pt>
                <c:pt idx="626">
                  <c:v>5.9389999999999998E-2</c:v>
                </c:pt>
                <c:pt idx="627">
                  <c:v>5.926E-2</c:v>
                </c:pt>
                <c:pt idx="628">
                  <c:v>5.9040000000000016E-2</c:v>
                </c:pt>
                <c:pt idx="629">
                  <c:v>5.918000000000001E-2</c:v>
                </c:pt>
                <c:pt idx="630">
                  <c:v>5.9229999999999998E-2</c:v>
                </c:pt>
                <c:pt idx="631">
                  <c:v>5.987E-2</c:v>
                </c:pt>
                <c:pt idx="632">
                  <c:v>5.9060000000000008E-2</c:v>
                </c:pt>
                <c:pt idx="633">
                  <c:v>6.0659999999999999E-2</c:v>
                </c:pt>
                <c:pt idx="634">
                  <c:v>6.1440000000000008E-2</c:v>
                </c:pt>
                <c:pt idx="635">
                  <c:v>6.2099999999999989E-2</c:v>
                </c:pt>
                <c:pt idx="636">
                  <c:v>6.2590000000000007E-2</c:v>
                </c:pt>
                <c:pt idx="637">
                  <c:v>6.1380000000000011E-2</c:v>
                </c:pt>
                <c:pt idx="638">
                  <c:v>6.1099999999999995E-2</c:v>
                </c:pt>
                <c:pt idx="639">
                  <c:v>6.1110000000000005E-2</c:v>
                </c:pt>
                <c:pt idx="640">
                  <c:v>6.1330000000000003E-2</c:v>
                </c:pt>
                <c:pt idx="641">
                  <c:v>5.994E-2</c:v>
                </c:pt>
                <c:pt idx="642">
                  <c:v>6.0670000000000002E-2</c:v>
                </c:pt>
                <c:pt idx="643">
                  <c:v>6.0570000000000006E-2</c:v>
                </c:pt>
                <c:pt idx="644">
                  <c:v>6.0150000000000009E-2</c:v>
                </c:pt>
                <c:pt idx="645">
                  <c:v>6.0299999999999999E-2</c:v>
                </c:pt>
                <c:pt idx="646">
                  <c:v>6.1300000000000007E-2</c:v>
                </c:pt>
                <c:pt idx="647">
                  <c:v>6.2360000000000006E-2</c:v>
                </c:pt>
                <c:pt idx="648">
                  <c:v>6.2829999999999997E-2</c:v>
                </c:pt>
                <c:pt idx="649">
                  <c:v>6.5329999999999999E-2</c:v>
                </c:pt>
                <c:pt idx="650">
                  <c:v>6.6699999999999995E-2</c:v>
                </c:pt>
                <c:pt idx="651">
                  <c:v>6.4809999999999993E-2</c:v>
                </c:pt>
                <c:pt idx="652">
                  <c:v>6.4119999999999996E-2</c:v>
                </c:pt>
                <c:pt idx="653">
                  <c:v>6.2370000000000002E-2</c:v>
                </c:pt>
                <c:pt idx="654">
                  <c:v>6.2430000000000006E-2</c:v>
                </c:pt>
                <c:pt idx="655">
                  <c:v>6.2439999999999996E-2</c:v>
                </c:pt>
                <c:pt idx="656">
                  <c:v>6.1550000000000001E-2</c:v>
                </c:pt>
                <c:pt idx="657">
                  <c:v>6.090000000000001E-2</c:v>
                </c:pt>
                <c:pt idx="658">
                  <c:v>6.0689999999999994E-2</c:v>
                </c:pt>
                <c:pt idx="659">
                  <c:v>6.0179999999999997E-2</c:v>
                </c:pt>
                <c:pt idx="660">
                  <c:v>5.9610000000000003E-2</c:v>
                </c:pt>
                <c:pt idx="661">
                  <c:v>6.0160000000000012E-2</c:v>
                </c:pt>
                <c:pt idx="662">
                  <c:v>5.918000000000001E-2</c:v>
                </c:pt>
                <c:pt idx="663">
                  <c:v>5.901E-2</c:v>
                </c:pt>
                <c:pt idx="664">
                  <c:v>5.8880000000000002E-2</c:v>
                </c:pt>
                <c:pt idx="665">
                  <c:v>5.8090000000000003E-2</c:v>
                </c:pt>
                <c:pt idx="666">
                  <c:v>5.8379999999999994E-2</c:v>
                </c:pt>
                <c:pt idx="667">
                  <c:v>5.7490000000000006E-2</c:v>
                </c:pt>
                <c:pt idx="668">
                  <c:v>5.7689999999999998E-2</c:v>
                </c:pt>
                <c:pt idx="669">
                  <c:v>5.9390000000000012E-2</c:v>
                </c:pt>
                <c:pt idx="670">
                  <c:v>5.885E-2</c:v>
                </c:pt>
                <c:pt idx="671">
                  <c:v>5.952000000000001E-2</c:v>
                </c:pt>
                <c:pt idx="672">
                  <c:v>6.0020000000000004E-2</c:v>
                </c:pt>
                <c:pt idx="673">
                  <c:v>6.2619999999999995E-2</c:v>
                </c:pt>
                <c:pt idx="674">
                  <c:v>6.2050000000000001E-2</c:v>
                </c:pt>
                <c:pt idx="675">
                  <c:v>6.0650000000000009E-2</c:v>
                </c:pt>
                <c:pt idx="676">
                  <c:v>6.08E-2</c:v>
                </c:pt>
                <c:pt idx="677">
                  <c:v>6.0520000000000004E-2</c:v>
                </c:pt>
                <c:pt idx="678">
                  <c:v>5.9879999999999996E-2</c:v>
                </c:pt>
                <c:pt idx="679">
                  <c:v>5.978E-2</c:v>
                </c:pt>
                <c:pt idx="680">
                  <c:v>5.9910000000000005E-2</c:v>
                </c:pt>
                <c:pt idx="681">
                  <c:v>5.9740000000000001E-2</c:v>
                </c:pt>
                <c:pt idx="682">
                  <c:v>5.9709999999999999E-2</c:v>
                </c:pt>
                <c:pt idx="683">
                  <c:v>6.0240000000000009E-2</c:v>
                </c:pt>
                <c:pt idx="684">
                  <c:v>6.1349999999999995E-2</c:v>
                </c:pt>
                <c:pt idx="685">
                  <c:v>6.1099999999999995E-2</c:v>
                </c:pt>
                <c:pt idx="686">
                  <c:v>6.2070000000000007E-2</c:v>
                </c:pt>
                <c:pt idx="687">
                  <c:v>6.1180000000000005E-2</c:v>
                </c:pt>
                <c:pt idx="688">
                  <c:v>6.1120000000000001E-2</c:v>
                </c:pt>
                <c:pt idx="689">
                  <c:v>6.1709999999999994E-2</c:v>
                </c:pt>
                <c:pt idx="690">
                  <c:v>6.2230000000000008E-2</c:v>
                </c:pt>
                <c:pt idx="691">
                  <c:v>6.1940000000000009E-2</c:v>
                </c:pt>
                <c:pt idx="692">
                  <c:v>6.2870000000000009E-2</c:v>
                </c:pt>
                <c:pt idx="693">
                  <c:v>6.239999999999999E-2</c:v>
                </c:pt>
                <c:pt idx="694">
                  <c:v>6.216E-2</c:v>
                </c:pt>
                <c:pt idx="695">
                  <c:v>6.3029999999999989E-2</c:v>
                </c:pt>
                <c:pt idx="696">
                  <c:v>6.4660000000000009E-2</c:v>
                </c:pt>
                <c:pt idx="697">
                  <c:v>6.411E-2</c:v>
                </c:pt>
                <c:pt idx="698">
                  <c:v>6.412000000000001E-2</c:v>
                </c:pt>
                <c:pt idx="699">
                  <c:v>6.4829999999999999E-2</c:v>
                </c:pt>
                <c:pt idx="700">
                  <c:v>6.4549999999999996E-2</c:v>
                </c:pt>
                <c:pt idx="701">
                  <c:v>6.4639999999999989E-2</c:v>
                </c:pt>
                <c:pt idx="702">
                  <c:v>6.3399999999999998E-2</c:v>
                </c:pt>
                <c:pt idx="703">
                  <c:v>6.4130000000000006E-2</c:v>
                </c:pt>
                <c:pt idx="704">
                  <c:v>6.4700000000000008E-2</c:v>
                </c:pt>
                <c:pt idx="705">
                  <c:v>6.3920000000000018E-2</c:v>
                </c:pt>
                <c:pt idx="706">
                  <c:v>6.4750000000000002E-2</c:v>
                </c:pt>
                <c:pt idx="707">
                  <c:v>6.4060000000000006E-2</c:v>
                </c:pt>
                <c:pt idx="708">
                  <c:v>6.5159999999999996E-2</c:v>
                </c:pt>
                <c:pt idx="709">
                  <c:v>6.4999999999999988E-2</c:v>
                </c:pt>
                <c:pt idx="710">
                  <c:v>6.659000000000001E-2</c:v>
                </c:pt>
                <c:pt idx="711">
                  <c:v>6.6720000000000002E-2</c:v>
                </c:pt>
                <c:pt idx="712">
                  <c:v>6.5560000000000007E-2</c:v>
                </c:pt>
                <c:pt idx="713">
                  <c:v>6.6970000000000016E-2</c:v>
                </c:pt>
                <c:pt idx="714">
                  <c:v>6.7240000000000008E-2</c:v>
                </c:pt>
                <c:pt idx="715">
                  <c:v>6.6710000000000005E-2</c:v>
                </c:pt>
                <c:pt idx="716">
                  <c:v>6.724999999999999E-2</c:v>
                </c:pt>
                <c:pt idx="717">
                  <c:v>6.6110000000000002E-2</c:v>
                </c:pt>
                <c:pt idx="718">
                  <c:v>6.6679999999999989E-2</c:v>
                </c:pt>
                <c:pt idx="719">
                  <c:v>6.8540000000000004E-2</c:v>
                </c:pt>
                <c:pt idx="720">
                  <c:v>6.8860000000000005E-2</c:v>
                </c:pt>
                <c:pt idx="721">
                  <c:v>6.8290000000000003E-2</c:v>
                </c:pt>
                <c:pt idx="722">
                  <c:v>6.7569999999999991E-2</c:v>
                </c:pt>
                <c:pt idx="723">
                  <c:v>6.583E-2</c:v>
                </c:pt>
                <c:pt idx="724">
                  <c:v>6.4450000000000007E-2</c:v>
                </c:pt>
                <c:pt idx="725">
                  <c:v>6.3960000000000003E-2</c:v>
                </c:pt>
                <c:pt idx="726">
                  <c:v>6.3800000000000009E-2</c:v>
                </c:pt>
                <c:pt idx="727">
                  <c:v>6.4319999999999988E-2</c:v>
                </c:pt>
                <c:pt idx="728">
                  <c:v>6.547E-2</c:v>
                </c:pt>
                <c:pt idx="729">
                  <c:v>6.4729999999999996E-2</c:v>
                </c:pt>
                <c:pt idx="730">
                  <c:v>6.7110000000000003E-2</c:v>
                </c:pt>
                <c:pt idx="731">
                  <c:v>7.0179999999999992E-2</c:v>
                </c:pt>
                <c:pt idx="732">
                  <c:v>7.0290000000000005E-2</c:v>
                </c:pt>
                <c:pt idx="733">
                  <c:v>6.9419999999999996E-2</c:v>
                </c:pt>
                <c:pt idx="734">
                  <c:v>7.0220000000000005E-2</c:v>
                </c:pt>
                <c:pt idx="735">
                  <c:v>7.1150000000000005E-2</c:v>
                </c:pt>
                <c:pt idx="736">
                  <c:v>7.2919999999999999E-2</c:v>
                </c:pt>
                <c:pt idx="737">
                  <c:v>7.1920000000000012E-2</c:v>
                </c:pt>
                <c:pt idx="738">
                  <c:v>7.0230000000000015E-2</c:v>
                </c:pt>
                <c:pt idx="739">
                  <c:v>6.8129999999999996E-2</c:v>
                </c:pt>
                <c:pt idx="740">
                  <c:v>6.8120000000000014E-2</c:v>
                </c:pt>
                <c:pt idx="741">
                  <c:v>6.9169999999999995E-2</c:v>
                </c:pt>
                <c:pt idx="742">
                  <c:v>6.9600000000000009E-2</c:v>
                </c:pt>
                <c:pt idx="743">
                  <c:v>7.1289999999999992E-2</c:v>
                </c:pt>
                <c:pt idx="744">
                  <c:v>7.1670000000000011E-2</c:v>
                </c:pt>
                <c:pt idx="745">
                  <c:v>7.3620000000000005E-2</c:v>
                </c:pt>
                <c:pt idx="746">
                  <c:v>7.5870000000000021E-2</c:v>
                </c:pt>
                <c:pt idx="747">
                  <c:v>7.7940000000000009E-2</c:v>
                </c:pt>
                <c:pt idx="748">
                  <c:v>7.9469999999999985E-2</c:v>
                </c:pt>
                <c:pt idx="749">
                  <c:v>8.3199999999999996E-2</c:v>
                </c:pt>
                <c:pt idx="750">
                  <c:v>8.3839999999999998E-2</c:v>
                </c:pt>
                <c:pt idx="751">
                  <c:v>8.8479999999999989E-2</c:v>
                </c:pt>
                <c:pt idx="752">
                  <c:v>8.5950000000000013E-2</c:v>
                </c:pt>
                <c:pt idx="753">
                  <c:v>8.9880000000000002E-2</c:v>
                </c:pt>
                <c:pt idx="754">
                  <c:v>8.6440000000000017E-2</c:v>
                </c:pt>
                <c:pt idx="755">
                  <c:v>8.387E-2</c:v>
                </c:pt>
                <c:pt idx="756">
                  <c:v>8.3249999999999991E-2</c:v>
                </c:pt>
                <c:pt idx="757">
                  <c:v>8.3960000000000007E-2</c:v>
                </c:pt>
                <c:pt idx="758">
                  <c:v>8.5070000000000021E-2</c:v>
                </c:pt>
                <c:pt idx="759">
                  <c:v>8.993000000000001E-2</c:v>
                </c:pt>
                <c:pt idx="760">
                  <c:v>9.0749999999999997E-2</c:v>
                </c:pt>
                <c:pt idx="761">
                  <c:v>9.0380000000000002E-2</c:v>
                </c:pt>
                <c:pt idx="762">
                  <c:v>9.0120000000000006E-2</c:v>
                </c:pt>
                <c:pt idx="763">
                  <c:v>8.811999999999999E-2</c:v>
                </c:pt>
                <c:pt idx="764">
                  <c:v>8.8540000000000008E-2</c:v>
                </c:pt>
                <c:pt idx="765">
                  <c:v>8.9130000000000001E-2</c:v>
                </c:pt>
                <c:pt idx="766">
                  <c:v>8.6840000000000014E-2</c:v>
                </c:pt>
                <c:pt idx="767">
                  <c:v>8.7170000000000011E-2</c:v>
                </c:pt>
                <c:pt idx="768">
                  <c:v>8.431000000000001E-2</c:v>
                </c:pt>
                <c:pt idx="769">
                  <c:v>8.5250000000000006E-2</c:v>
                </c:pt>
                <c:pt idx="770">
                  <c:v>8.8520000000000001E-2</c:v>
                </c:pt>
                <c:pt idx="771">
                  <c:v>9.3230000000000007E-2</c:v>
                </c:pt>
                <c:pt idx="772">
                  <c:v>9.4119999999999995E-2</c:v>
                </c:pt>
                <c:pt idx="773">
                  <c:v>9.1129999999999989E-2</c:v>
                </c:pt>
                <c:pt idx="774">
                  <c:v>9.1000000000000011E-2</c:v>
                </c:pt>
                <c:pt idx="775">
                  <c:v>9.4380000000000006E-2</c:v>
                </c:pt>
                <c:pt idx="776">
                  <c:v>9.7270000000000009E-2</c:v>
                </c:pt>
                <c:pt idx="777">
                  <c:v>9.6059999999999993E-2</c:v>
                </c:pt>
                <c:pt idx="778">
                  <c:v>9.3719999999999998E-2</c:v>
                </c:pt>
                <c:pt idx="779">
                  <c:v>9.1410000000000005E-2</c:v>
                </c:pt>
                <c:pt idx="780">
                  <c:v>9.1469999999999996E-2</c:v>
                </c:pt>
                <c:pt idx="781">
                  <c:v>9.4E-2</c:v>
                </c:pt>
                <c:pt idx="782">
                  <c:v>9.3290000000000012E-2</c:v>
                </c:pt>
                <c:pt idx="783">
                  <c:v>9.4380000000000006E-2</c:v>
                </c:pt>
                <c:pt idx="784">
                  <c:v>9.9060000000000009E-2</c:v>
                </c:pt>
                <c:pt idx="785">
                  <c:v>9.8430000000000004E-2</c:v>
                </c:pt>
                <c:pt idx="786">
                  <c:v>9.6610000000000001E-2</c:v>
                </c:pt>
                <c:pt idx="787">
                  <c:v>9.1880000000000003E-2</c:v>
                </c:pt>
                <c:pt idx="788">
                  <c:v>9.1889999999999999E-2</c:v>
                </c:pt>
                <c:pt idx="789">
                  <c:v>9.1230000000000006E-2</c:v>
                </c:pt>
                <c:pt idx="790">
                  <c:v>9.443E-2</c:v>
                </c:pt>
                <c:pt idx="791">
                  <c:v>9.6650000000000014E-2</c:v>
                </c:pt>
                <c:pt idx="792">
                  <c:v>0.10013999999999999</c:v>
                </c:pt>
                <c:pt idx="793">
                  <c:v>9.6509999999999999E-2</c:v>
                </c:pt>
                <c:pt idx="794">
                  <c:v>9.2980000000000007E-2</c:v>
                </c:pt>
                <c:pt idx="795">
                  <c:v>9.2080000000000023E-2</c:v>
                </c:pt>
                <c:pt idx="796">
                  <c:v>8.967E-2</c:v>
                </c:pt>
                <c:pt idx="797">
                  <c:v>8.9510000000000006E-2</c:v>
                </c:pt>
                <c:pt idx="798">
                  <c:v>8.6609999999999993E-2</c:v>
                </c:pt>
                <c:pt idx="799">
                  <c:v>8.8149999999999992E-2</c:v>
                </c:pt>
                <c:pt idx="800">
                  <c:v>8.6410000000000001E-2</c:v>
                </c:pt>
                <c:pt idx="801">
                  <c:v>8.8419999999999985E-2</c:v>
                </c:pt>
                <c:pt idx="802">
                  <c:v>8.9370000000000005E-2</c:v>
                </c:pt>
                <c:pt idx="803">
                  <c:v>8.8709999999999983E-2</c:v>
                </c:pt>
                <c:pt idx="804">
                  <c:v>9.1020000000000004E-2</c:v>
                </c:pt>
                <c:pt idx="805">
                  <c:v>8.8139999999999996E-2</c:v>
                </c:pt>
                <c:pt idx="806">
                  <c:v>8.6790000000000006E-2</c:v>
                </c:pt>
                <c:pt idx="807">
                  <c:v>8.7809999999999985E-2</c:v>
                </c:pt>
                <c:pt idx="808">
                  <c:v>8.8129999999999986E-2</c:v>
                </c:pt>
                <c:pt idx="809">
                  <c:v>8.3640000000000006E-2</c:v>
                </c:pt>
                <c:pt idx="810">
                  <c:v>8.4330000000000002E-2</c:v>
                </c:pt>
                <c:pt idx="811">
                  <c:v>8.8550000000000004E-2</c:v>
                </c:pt>
                <c:pt idx="812">
                  <c:v>9.4619999999999996E-2</c:v>
                </c:pt>
                <c:pt idx="813">
                  <c:v>9.3329999999999996E-2</c:v>
                </c:pt>
                <c:pt idx="814">
                  <c:v>9.0470000000000009E-2</c:v>
                </c:pt>
                <c:pt idx="815">
                  <c:v>9.2069999999999985E-2</c:v>
                </c:pt>
                <c:pt idx="816">
                  <c:v>9.3000000000000013E-2</c:v>
                </c:pt>
                <c:pt idx="817">
                  <c:v>9.2490000000000003E-2</c:v>
                </c:pt>
                <c:pt idx="818">
                  <c:v>9.5189999999999997E-2</c:v>
                </c:pt>
                <c:pt idx="819">
                  <c:v>9.491999999999999E-2</c:v>
                </c:pt>
                <c:pt idx="820">
                  <c:v>9.2020000000000005E-2</c:v>
                </c:pt>
                <c:pt idx="821">
                  <c:v>9.3789999999999998E-2</c:v>
                </c:pt>
                <c:pt idx="822">
                  <c:v>9.4879999999999992E-2</c:v>
                </c:pt>
                <c:pt idx="823">
                  <c:v>9.4750000000000015E-2</c:v>
                </c:pt>
                <c:pt idx="824">
                  <c:v>9.5080000000000012E-2</c:v>
                </c:pt>
                <c:pt idx="825">
                  <c:v>9.4830000000000012E-2</c:v>
                </c:pt>
                <c:pt idx="826">
                  <c:v>9.7850000000000006E-2</c:v>
                </c:pt>
                <c:pt idx="827">
                  <c:v>9.8909999999999998E-2</c:v>
                </c:pt>
                <c:pt idx="828">
                  <c:v>9.7720000000000001E-2</c:v>
                </c:pt>
                <c:pt idx="829">
                  <c:v>9.6760000000000013E-2</c:v>
                </c:pt>
                <c:pt idx="830">
                  <c:v>9.5769999999999994E-2</c:v>
                </c:pt>
                <c:pt idx="831">
                  <c:v>9.2399999999999996E-2</c:v>
                </c:pt>
                <c:pt idx="832">
                  <c:v>9.1690000000000008E-2</c:v>
                </c:pt>
                <c:pt idx="833">
                  <c:v>8.989999999999998E-2</c:v>
                </c:pt>
                <c:pt idx="834">
                  <c:v>9.1619999999999993E-2</c:v>
                </c:pt>
                <c:pt idx="835">
                  <c:v>9.1150000000000009E-2</c:v>
                </c:pt>
                <c:pt idx="836">
                  <c:v>8.9260000000000006E-2</c:v>
                </c:pt>
                <c:pt idx="837">
                  <c:v>9.0319999999999998E-2</c:v>
                </c:pt>
                <c:pt idx="838">
                  <c:v>9.1559999999999989E-2</c:v>
                </c:pt>
                <c:pt idx="839">
                  <c:v>9.4340000000000007E-2</c:v>
                </c:pt>
                <c:pt idx="840">
                  <c:v>9.1909999999999992E-2</c:v>
                </c:pt>
                <c:pt idx="841">
                  <c:v>9.529E-2</c:v>
                </c:pt>
                <c:pt idx="842">
                  <c:v>9.5219999999999999E-2</c:v>
                </c:pt>
                <c:pt idx="843">
                  <c:v>9.7990000000000008E-2</c:v>
                </c:pt>
                <c:pt idx="844">
                  <c:v>9.7049999999999997E-2</c:v>
                </c:pt>
                <c:pt idx="845">
                  <c:v>9.8080000000000001E-2</c:v>
                </c:pt>
                <c:pt idx="846">
                  <c:v>9.8080000000000001E-2</c:v>
                </c:pt>
                <c:pt idx="847">
                  <c:v>9.4950000000000007E-2</c:v>
                </c:pt>
                <c:pt idx="848">
                  <c:v>9.5660000000000009E-2</c:v>
                </c:pt>
                <c:pt idx="849">
                  <c:v>9.4660000000000008E-2</c:v>
                </c:pt>
                <c:pt idx="850">
                  <c:v>9.4100000000000003E-2</c:v>
                </c:pt>
                <c:pt idx="851">
                  <c:v>9.4490000000000018E-2</c:v>
                </c:pt>
                <c:pt idx="852">
                  <c:v>9.5259999999999997E-2</c:v>
                </c:pt>
                <c:pt idx="853">
                  <c:v>9.5479999999999995E-2</c:v>
                </c:pt>
                <c:pt idx="854">
                  <c:v>9.5309999999999992E-2</c:v>
                </c:pt>
                <c:pt idx="855">
                  <c:v>9.2850000000000002E-2</c:v>
                </c:pt>
                <c:pt idx="856">
                  <c:v>9.2109999999999984E-2</c:v>
                </c:pt>
                <c:pt idx="857">
                  <c:v>9.2760000000000009E-2</c:v>
                </c:pt>
                <c:pt idx="858">
                  <c:v>9.4570000000000001E-2</c:v>
                </c:pt>
                <c:pt idx="859">
                  <c:v>9.4460000000000016E-2</c:v>
                </c:pt>
                <c:pt idx="860">
                  <c:v>9.5149999999999985E-2</c:v>
                </c:pt>
                <c:pt idx="861">
                  <c:v>9.3359999999999999E-2</c:v>
                </c:pt>
                <c:pt idx="862">
                  <c:v>9.3659999999999993E-2</c:v>
                </c:pt>
                <c:pt idx="863">
                  <c:v>9.2549999999999993E-2</c:v>
                </c:pt>
                <c:pt idx="864">
                  <c:v>9.3550000000000008E-2</c:v>
                </c:pt>
                <c:pt idx="865">
                  <c:v>9.2810000000000004E-2</c:v>
                </c:pt>
                <c:pt idx="866">
                  <c:v>9.1580000000000009E-2</c:v>
                </c:pt>
                <c:pt idx="867">
                  <c:v>9.144999999999999E-2</c:v>
                </c:pt>
                <c:pt idx="868">
                  <c:v>8.950000000000001E-2</c:v>
                </c:pt>
                <c:pt idx="869">
                  <c:v>8.8610000000000008E-2</c:v>
                </c:pt>
                <c:pt idx="870">
                  <c:v>8.7290000000000006E-2</c:v>
                </c:pt>
                <c:pt idx="871">
                  <c:v>8.7669999999999998E-2</c:v>
                </c:pt>
                <c:pt idx="872">
                  <c:v>8.7849999999999998E-2</c:v>
                </c:pt>
                <c:pt idx="873">
                  <c:v>8.7289999999999993E-2</c:v>
                </c:pt>
                <c:pt idx="874">
                  <c:v>8.7720000000000006E-2</c:v>
                </c:pt>
                <c:pt idx="875">
                  <c:v>8.967E-2</c:v>
                </c:pt>
                <c:pt idx="876">
                  <c:v>8.9630000000000015E-2</c:v>
                </c:pt>
                <c:pt idx="877">
                  <c:v>8.7279999999999996E-2</c:v>
                </c:pt>
                <c:pt idx="878">
                  <c:v>8.6779999999999996E-2</c:v>
                </c:pt>
                <c:pt idx="879">
                  <c:v>8.4870000000000001E-2</c:v>
                </c:pt>
                <c:pt idx="880">
                  <c:v>8.5329999999999989E-2</c:v>
                </c:pt>
                <c:pt idx="881">
                  <c:v>8.4769999999999998E-2</c:v>
                </c:pt>
                <c:pt idx="882">
                  <c:v>8.4269999999999998E-2</c:v>
                </c:pt>
                <c:pt idx="883">
                  <c:v>8.3740000000000009E-2</c:v>
                </c:pt>
                <c:pt idx="884">
                  <c:v>8.5530000000000009E-2</c:v>
                </c:pt>
                <c:pt idx="885">
                  <c:v>8.4989999999999982E-2</c:v>
                </c:pt>
                <c:pt idx="886">
                  <c:v>8.568000000000002E-2</c:v>
                </c:pt>
                <c:pt idx="887">
                  <c:v>8.5689999999999988E-2</c:v>
                </c:pt>
                <c:pt idx="888">
                  <c:v>8.5540000000000019E-2</c:v>
                </c:pt>
                <c:pt idx="889">
                  <c:v>8.4149999999999989E-2</c:v>
                </c:pt>
                <c:pt idx="890">
                  <c:v>8.2889999999999991E-2</c:v>
                </c:pt>
                <c:pt idx="891">
                  <c:v>8.3080000000000015E-2</c:v>
                </c:pt>
                <c:pt idx="892">
                  <c:v>8.4380000000000011E-2</c:v>
                </c:pt>
                <c:pt idx="893">
                  <c:v>8.4970000000000004E-2</c:v>
                </c:pt>
                <c:pt idx="894">
                  <c:v>8.4559999999999996E-2</c:v>
                </c:pt>
                <c:pt idx="895">
                  <c:v>8.5610000000000006E-2</c:v>
                </c:pt>
                <c:pt idx="896">
                  <c:v>8.5589999999999999E-2</c:v>
                </c:pt>
                <c:pt idx="897">
                  <c:v>8.5520000000000013E-2</c:v>
                </c:pt>
                <c:pt idx="898">
                  <c:v>8.4449999999999997E-2</c:v>
                </c:pt>
                <c:pt idx="899">
                  <c:v>8.4900000000000003E-2</c:v>
                </c:pt>
                <c:pt idx="900">
                  <c:v>8.5039999999999991E-2</c:v>
                </c:pt>
                <c:pt idx="901">
                  <c:v>8.7630000000000013E-2</c:v>
                </c:pt>
                <c:pt idx="902">
                  <c:v>8.6980000000000002E-2</c:v>
                </c:pt>
                <c:pt idx="903">
                  <c:v>8.5419999999999996E-2</c:v>
                </c:pt>
                <c:pt idx="904">
                  <c:v>8.516E-2</c:v>
                </c:pt>
                <c:pt idx="905">
                  <c:v>8.5430000000000006E-2</c:v>
                </c:pt>
                <c:pt idx="906">
                  <c:v>8.3790000000000017E-2</c:v>
                </c:pt>
                <c:pt idx="907">
                  <c:v>8.2059999999999994E-2</c:v>
                </c:pt>
                <c:pt idx="908">
                  <c:v>8.1620000000000012E-2</c:v>
                </c:pt>
                <c:pt idx="909">
                  <c:v>8.0700000000000008E-2</c:v>
                </c:pt>
                <c:pt idx="910">
                  <c:v>8.0240000000000006E-2</c:v>
                </c:pt>
                <c:pt idx="911">
                  <c:v>8.1089999999999995E-2</c:v>
                </c:pt>
                <c:pt idx="912">
                  <c:v>8.1810000000000008E-2</c:v>
                </c:pt>
                <c:pt idx="913">
                  <c:v>8.3479999999999985E-2</c:v>
                </c:pt>
                <c:pt idx="914">
                  <c:v>8.3549999999999999E-2</c:v>
                </c:pt>
                <c:pt idx="915">
                  <c:v>8.1959999999999991E-2</c:v>
                </c:pt>
                <c:pt idx="916">
                  <c:v>8.2810000000000009E-2</c:v>
                </c:pt>
                <c:pt idx="917">
                  <c:v>8.3780000000000007E-2</c:v>
                </c:pt>
                <c:pt idx="918">
                  <c:v>8.4920000000000009E-2</c:v>
                </c:pt>
                <c:pt idx="919">
                  <c:v>8.4659999999999999E-2</c:v>
                </c:pt>
                <c:pt idx="920">
                  <c:v>8.4260000000000002E-2</c:v>
                </c:pt>
                <c:pt idx="921">
                  <c:v>8.4860000000000005E-2</c:v>
                </c:pt>
                <c:pt idx="922">
                  <c:v>8.702E-2</c:v>
                </c:pt>
                <c:pt idx="923">
                  <c:v>8.7650000000000006E-2</c:v>
                </c:pt>
                <c:pt idx="924">
                  <c:v>8.7650000000000006E-2</c:v>
                </c:pt>
                <c:pt idx="925">
                  <c:v>8.7650000000000006E-2</c:v>
                </c:pt>
                <c:pt idx="926">
                  <c:v>9.0569999999999998E-2</c:v>
                </c:pt>
                <c:pt idx="927">
                  <c:v>8.839000000000001E-2</c:v>
                </c:pt>
                <c:pt idx="928">
                  <c:v>8.7720000000000006E-2</c:v>
                </c:pt>
                <c:pt idx="929">
                  <c:v>8.9550000000000005E-2</c:v>
                </c:pt>
                <c:pt idx="930">
                  <c:v>8.9830000000000007E-2</c:v>
                </c:pt>
                <c:pt idx="931">
                  <c:v>8.7900000000000006E-2</c:v>
                </c:pt>
                <c:pt idx="932">
                  <c:v>8.9200000000000002E-2</c:v>
                </c:pt>
                <c:pt idx="933">
                  <c:v>9.0279999999999999E-2</c:v>
                </c:pt>
                <c:pt idx="934">
                  <c:v>9.0010000000000007E-2</c:v>
                </c:pt>
                <c:pt idx="935">
                  <c:v>9.2859999999999998E-2</c:v>
                </c:pt>
                <c:pt idx="936">
                  <c:v>9.1420000000000001E-2</c:v>
                </c:pt>
                <c:pt idx="937">
                  <c:v>8.949E-2</c:v>
                </c:pt>
                <c:pt idx="938">
                  <c:v>9.0470000000000009E-2</c:v>
                </c:pt>
                <c:pt idx="939">
                  <c:v>8.9410000000000003E-2</c:v>
                </c:pt>
                <c:pt idx="940">
                  <c:v>8.9969999999999994E-2</c:v>
                </c:pt>
                <c:pt idx="941">
                  <c:v>8.9969999999999994E-2</c:v>
                </c:pt>
                <c:pt idx="942">
                  <c:v>9.0910000000000005E-2</c:v>
                </c:pt>
                <c:pt idx="943">
                  <c:v>9.1080000000000008E-2</c:v>
                </c:pt>
                <c:pt idx="944">
                  <c:v>9.2460000000000001E-2</c:v>
                </c:pt>
                <c:pt idx="945">
                  <c:v>9.1350000000000001E-2</c:v>
                </c:pt>
                <c:pt idx="946">
                  <c:v>9.3280000000000016E-2</c:v>
                </c:pt>
                <c:pt idx="947">
                  <c:v>9.391999999999999E-2</c:v>
                </c:pt>
                <c:pt idx="948">
                  <c:v>9.2910000000000006E-2</c:v>
                </c:pt>
                <c:pt idx="949">
                  <c:v>9.3140000000000001E-2</c:v>
                </c:pt>
                <c:pt idx="950">
                  <c:v>9.5329999999999998E-2</c:v>
                </c:pt>
                <c:pt idx="951">
                  <c:v>9.6099999999999991E-2</c:v>
                </c:pt>
                <c:pt idx="952">
                  <c:v>9.6399999999999986E-2</c:v>
                </c:pt>
                <c:pt idx="953">
                  <c:v>9.8070000000000004E-2</c:v>
                </c:pt>
                <c:pt idx="954">
                  <c:v>9.844E-2</c:v>
                </c:pt>
                <c:pt idx="955">
                  <c:v>9.8090000000000011E-2</c:v>
                </c:pt>
                <c:pt idx="956">
                  <c:v>9.6020000000000008E-2</c:v>
                </c:pt>
                <c:pt idx="957">
                  <c:v>9.8559999999999995E-2</c:v>
                </c:pt>
                <c:pt idx="958">
                  <c:v>9.8190000000000013E-2</c:v>
                </c:pt>
                <c:pt idx="959">
                  <c:v>9.8400000000000001E-2</c:v>
                </c:pt>
                <c:pt idx="960">
                  <c:v>9.8360000000000003E-2</c:v>
                </c:pt>
                <c:pt idx="961">
                  <c:v>9.7909999999999997E-2</c:v>
                </c:pt>
                <c:pt idx="962">
                  <c:v>0.10021000000000001</c:v>
                </c:pt>
                <c:pt idx="963">
                  <c:v>0.10120000000000001</c:v>
                </c:pt>
                <c:pt idx="964">
                  <c:v>0.10288</c:v>
                </c:pt>
                <c:pt idx="965">
                  <c:v>0.10262</c:v>
                </c:pt>
                <c:pt idx="966">
                  <c:v>0.10212</c:v>
                </c:pt>
                <c:pt idx="967">
                  <c:v>9.9349999999999994E-2</c:v>
                </c:pt>
                <c:pt idx="968">
                  <c:v>9.8630000000000009E-2</c:v>
                </c:pt>
                <c:pt idx="969">
                  <c:v>9.8909999999999998E-2</c:v>
                </c:pt>
                <c:pt idx="970">
                  <c:v>9.9650000000000002E-2</c:v>
                </c:pt>
                <c:pt idx="971">
                  <c:v>9.9060000000000009E-2</c:v>
                </c:pt>
                <c:pt idx="972">
                  <c:v>9.9220000000000003E-2</c:v>
                </c:pt>
                <c:pt idx="973">
                  <c:v>9.9030000000000007E-2</c:v>
                </c:pt>
                <c:pt idx="974">
                  <c:v>9.8330000000000001E-2</c:v>
                </c:pt>
                <c:pt idx="975">
                  <c:v>9.8780000000000007E-2</c:v>
                </c:pt>
                <c:pt idx="976">
                  <c:v>9.638999999999999E-2</c:v>
                </c:pt>
                <c:pt idx="977">
                  <c:v>9.4149999999999998E-2</c:v>
                </c:pt>
                <c:pt idx="978">
                  <c:v>9.4759999999999997E-2</c:v>
                </c:pt>
                <c:pt idx="979">
                  <c:v>9.4590000000000007E-2</c:v>
                </c:pt>
                <c:pt idx="980">
                  <c:v>9.7470000000000001E-2</c:v>
                </c:pt>
                <c:pt idx="981">
                  <c:v>9.774999999999999E-2</c:v>
                </c:pt>
                <c:pt idx="982">
                  <c:v>9.6030000000000004E-2</c:v>
                </c:pt>
                <c:pt idx="983">
                  <c:v>9.7070000000000004E-2</c:v>
                </c:pt>
                <c:pt idx="984">
                  <c:v>9.4170000000000004E-2</c:v>
                </c:pt>
                <c:pt idx="985">
                  <c:v>9.3810000000000004E-2</c:v>
                </c:pt>
                <c:pt idx="986">
                  <c:v>9.2970000000000011E-2</c:v>
                </c:pt>
                <c:pt idx="987">
                  <c:v>9.3659999999999993E-2</c:v>
                </c:pt>
                <c:pt idx="988">
                  <c:v>9.5080000000000012E-2</c:v>
                </c:pt>
                <c:pt idx="989">
                  <c:v>9.6930000000000002E-2</c:v>
                </c:pt>
                <c:pt idx="990">
                  <c:v>9.7290000000000015E-2</c:v>
                </c:pt>
                <c:pt idx="991">
                  <c:v>9.6790000000000001E-2</c:v>
                </c:pt>
                <c:pt idx="992">
                  <c:v>9.759000000000001E-2</c:v>
                </c:pt>
                <c:pt idx="993">
                  <c:v>9.8509999999999986E-2</c:v>
                </c:pt>
                <c:pt idx="994">
                  <c:v>9.7699999999999995E-2</c:v>
                </c:pt>
                <c:pt idx="995">
                  <c:v>9.8080000000000014E-2</c:v>
                </c:pt>
                <c:pt idx="996">
                  <c:v>9.7979999999999998E-2</c:v>
                </c:pt>
                <c:pt idx="997">
                  <c:v>9.7710000000000005E-2</c:v>
                </c:pt>
                <c:pt idx="998">
                  <c:v>9.6630000000000008E-2</c:v>
                </c:pt>
                <c:pt idx="999">
                  <c:v>9.8529999999999993E-2</c:v>
                </c:pt>
                <c:pt idx="1000">
                  <c:v>0.10025000000000001</c:v>
                </c:pt>
                <c:pt idx="1001">
                  <c:v>0.10033999999999998</c:v>
                </c:pt>
                <c:pt idx="1002">
                  <c:v>9.9479999999999999E-2</c:v>
                </c:pt>
                <c:pt idx="1003">
                  <c:v>9.6790000000000001E-2</c:v>
                </c:pt>
                <c:pt idx="1004">
                  <c:v>9.4820000000000015E-2</c:v>
                </c:pt>
                <c:pt idx="1005">
                  <c:v>9.4049999999999995E-2</c:v>
                </c:pt>
                <c:pt idx="1006">
                  <c:v>9.5850000000000005E-2</c:v>
                </c:pt>
                <c:pt idx="1007">
                  <c:v>9.5020000000000007E-2</c:v>
                </c:pt>
                <c:pt idx="1008">
                  <c:v>9.8029999999999992E-2</c:v>
                </c:pt>
                <c:pt idx="1009">
                  <c:v>9.4160000000000008E-2</c:v>
                </c:pt>
                <c:pt idx="1010">
                  <c:v>9.3339999999999992E-2</c:v>
                </c:pt>
                <c:pt idx="1011">
                  <c:v>9.1850000000000001E-2</c:v>
                </c:pt>
                <c:pt idx="1012">
                  <c:v>9.2689999999999995E-2</c:v>
                </c:pt>
                <c:pt idx="1013">
                  <c:v>9.2260000000000009E-2</c:v>
                </c:pt>
                <c:pt idx="1014">
                  <c:v>9.2850000000000002E-2</c:v>
                </c:pt>
                <c:pt idx="1015">
                  <c:v>9.308000000000001E-2</c:v>
                </c:pt>
                <c:pt idx="1016">
                  <c:v>9.2119999999999994E-2</c:v>
                </c:pt>
                <c:pt idx="1017">
                  <c:v>9.1169999999999987E-2</c:v>
                </c:pt>
                <c:pt idx="1018">
                  <c:v>9.0740000000000001E-2</c:v>
                </c:pt>
                <c:pt idx="1019">
                  <c:v>8.9939999999999992E-2</c:v>
                </c:pt>
                <c:pt idx="1020">
                  <c:v>9.0209999999999985E-2</c:v>
                </c:pt>
                <c:pt idx="1021">
                  <c:v>8.9029999999999998E-2</c:v>
                </c:pt>
                <c:pt idx="1022">
                  <c:v>9.058999999999999E-2</c:v>
                </c:pt>
                <c:pt idx="1023">
                  <c:v>9.1929999999999998E-2</c:v>
                </c:pt>
                <c:pt idx="1024">
                  <c:v>9.2349999999999988E-2</c:v>
                </c:pt>
                <c:pt idx="1025">
                  <c:v>9.1980000000000006E-2</c:v>
                </c:pt>
                <c:pt idx="1026">
                  <c:v>9.2290000000000011E-2</c:v>
                </c:pt>
                <c:pt idx="1027">
                  <c:v>9.219999999999999E-2</c:v>
                </c:pt>
                <c:pt idx="1028">
                  <c:v>9.3180000000000013E-2</c:v>
                </c:pt>
                <c:pt idx="1029">
                  <c:v>9.2960000000000015E-2</c:v>
                </c:pt>
                <c:pt idx="1030">
                  <c:v>9.2119999999999994E-2</c:v>
                </c:pt>
                <c:pt idx="1031">
                  <c:v>9.2390000000000014E-2</c:v>
                </c:pt>
                <c:pt idx="1032">
                  <c:v>9.1909999999999992E-2</c:v>
                </c:pt>
                <c:pt idx="1033">
                  <c:v>8.9610000000000009E-2</c:v>
                </c:pt>
                <c:pt idx="1034">
                  <c:v>8.9209999999999998E-2</c:v>
                </c:pt>
                <c:pt idx="1035">
                  <c:v>8.8829999999999992E-2</c:v>
                </c:pt>
                <c:pt idx="1036">
                  <c:v>8.8370000000000018E-2</c:v>
                </c:pt>
                <c:pt idx="1037">
                  <c:v>8.7029999999999996E-2</c:v>
                </c:pt>
                <c:pt idx="1038">
                  <c:v>8.8160000000000002E-2</c:v>
                </c:pt>
                <c:pt idx="1039">
                  <c:v>8.5440000000000002E-2</c:v>
                </c:pt>
                <c:pt idx="1040">
                  <c:v>8.5879999999999998E-2</c:v>
                </c:pt>
                <c:pt idx="1041">
                  <c:v>8.6830000000000004E-2</c:v>
                </c:pt>
                <c:pt idx="1042">
                  <c:v>8.6880000000000013E-2</c:v>
                </c:pt>
                <c:pt idx="1043">
                  <c:v>8.7760000000000005E-2</c:v>
                </c:pt>
                <c:pt idx="1044">
                  <c:v>8.7040000000000006E-2</c:v>
                </c:pt>
                <c:pt idx="1045">
                  <c:v>8.8110000000000022E-2</c:v>
                </c:pt>
                <c:pt idx="1046">
                  <c:v>8.7559999999999999E-2</c:v>
                </c:pt>
                <c:pt idx="1047">
                  <c:v>9.0340000000000004E-2</c:v>
                </c:pt>
                <c:pt idx="1048">
                  <c:v>9.0329999999999994E-2</c:v>
                </c:pt>
                <c:pt idx="1049">
                  <c:v>9.1579999999999995E-2</c:v>
                </c:pt>
                <c:pt idx="1050">
                  <c:v>9.0800000000000006E-2</c:v>
                </c:pt>
                <c:pt idx="1051">
                  <c:v>9.0840000000000018E-2</c:v>
                </c:pt>
                <c:pt idx="1052">
                  <c:v>9.104000000000001E-2</c:v>
                </c:pt>
                <c:pt idx="1053">
                  <c:v>9.104000000000001E-2</c:v>
                </c:pt>
                <c:pt idx="1054">
                  <c:v>8.950000000000001E-2</c:v>
                </c:pt>
                <c:pt idx="1055">
                  <c:v>9.0750000000000011E-2</c:v>
                </c:pt>
                <c:pt idx="1056">
                  <c:v>9.1060000000000002E-2</c:v>
                </c:pt>
                <c:pt idx="1057">
                  <c:v>9.1509999999999994E-2</c:v>
                </c:pt>
                <c:pt idx="1058">
                  <c:v>9.0879999999999989E-2</c:v>
                </c:pt>
                <c:pt idx="1059">
                  <c:v>9.1750000000000012E-2</c:v>
                </c:pt>
                <c:pt idx="1060">
                  <c:v>9.1179999999999997E-2</c:v>
                </c:pt>
                <c:pt idx="1061">
                  <c:v>8.9470000000000008E-2</c:v>
                </c:pt>
                <c:pt idx="1062">
                  <c:v>8.7859999999999994E-2</c:v>
                </c:pt>
                <c:pt idx="1063">
                  <c:v>8.7770000000000015E-2</c:v>
                </c:pt>
                <c:pt idx="1064">
                  <c:v>8.8860000000000008E-2</c:v>
                </c:pt>
                <c:pt idx="1065">
                  <c:v>8.8719999999999993E-2</c:v>
                </c:pt>
                <c:pt idx="1066">
                  <c:v>9.0079999999999993E-2</c:v>
                </c:pt>
                <c:pt idx="1067">
                  <c:v>8.9939999999999992E-2</c:v>
                </c:pt>
                <c:pt idx="1068">
                  <c:v>8.9570000000000011E-2</c:v>
                </c:pt>
                <c:pt idx="1069">
                  <c:v>9.0029999999999999E-2</c:v>
                </c:pt>
                <c:pt idx="1070">
                  <c:v>9.1319999999999998E-2</c:v>
                </c:pt>
                <c:pt idx="1071">
                  <c:v>9.042E-2</c:v>
                </c:pt>
                <c:pt idx="1072">
                  <c:v>9.128E-2</c:v>
                </c:pt>
                <c:pt idx="1073">
                  <c:v>9.0549999999999992E-2</c:v>
                </c:pt>
                <c:pt idx="1074">
                  <c:v>9.0400000000000008E-2</c:v>
                </c:pt>
                <c:pt idx="1075">
                  <c:v>9.1219999999999996E-2</c:v>
                </c:pt>
                <c:pt idx="1076">
                  <c:v>9.0410000000000004E-2</c:v>
                </c:pt>
                <c:pt idx="1077">
                  <c:v>9.1799999999999993E-2</c:v>
                </c:pt>
                <c:pt idx="1078">
                  <c:v>9.2159999999999992E-2</c:v>
                </c:pt>
                <c:pt idx="1079">
                  <c:v>9.261999999999998E-2</c:v>
                </c:pt>
                <c:pt idx="1080">
                  <c:v>9.2760000000000009E-2</c:v>
                </c:pt>
                <c:pt idx="1081">
                  <c:v>9.2719999999999983E-2</c:v>
                </c:pt>
                <c:pt idx="1082">
                  <c:v>9.3090000000000006E-2</c:v>
                </c:pt>
                <c:pt idx="1083">
                  <c:v>9.3719999999999998E-2</c:v>
                </c:pt>
                <c:pt idx="1084">
                  <c:v>9.469000000000001E-2</c:v>
                </c:pt>
                <c:pt idx="1085">
                  <c:v>9.2850000000000002E-2</c:v>
                </c:pt>
                <c:pt idx="1086">
                  <c:v>9.2130000000000004E-2</c:v>
                </c:pt>
                <c:pt idx="1087">
                  <c:v>9.1589999999999991E-2</c:v>
                </c:pt>
                <c:pt idx="1088">
                  <c:v>9.0889999999999985E-2</c:v>
                </c:pt>
                <c:pt idx="1089">
                  <c:v>9.0240000000000015E-2</c:v>
                </c:pt>
                <c:pt idx="1090">
                  <c:v>9.0560000000000015E-2</c:v>
                </c:pt>
                <c:pt idx="1091">
                  <c:v>0.09</c:v>
                </c:pt>
                <c:pt idx="1092">
                  <c:v>9.0719999999999995E-2</c:v>
                </c:pt>
                <c:pt idx="1093">
                  <c:v>8.974E-2</c:v>
                </c:pt>
                <c:pt idx="1094">
                  <c:v>9.0340000000000004E-2</c:v>
                </c:pt>
                <c:pt idx="1095">
                  <c:v>8.990999999999999E-2</c:v>
                </c:pt>
                <c:pt idx="1096">
                  <c:v>8.9959999999999998E-2</c:v>
                </c:pt>
                <c:pt idx="1097">
                  <c:v>9.0119999999999992E-2</c:v>
                </c:pt>
                <c:pt idx="1098">
                  <c:v>9.0440000000000006E-2</c:v>
                </c:pt>
                <c:pt idx="1099">
                  <c:v>9.035E-2</c:v>
                </c:pt>
                <c:pt idx="1100">
                  <c:v>9.033999999999999E-2</c:v>
                </c:pt>
                <c:pt idx="1101">
                  <c:v>8.9510000000000006E-2</c:v>
                </c:pt>
                <c:pt idx="1102">
                  <c:v>8.9149999999999993E-2</c:v>
                </c:pt>
                <c:pt idx="1103">
                  <c:v>8.8970000000000007E-2</c:v>
                </c:pt>
                <c:pt idx="1104">
                  <c:v>8.8819999999999996E-2</c:v>
                </c:pt>
                <c:pt idx="1105">
                  <c:v>8.8279999999999997E-2</c:v>
                </c:pt>
                <c:pt idx="1106">
                  <c:v>8.7499999999999994E-2</c:v>
                </c:pt>
                <c:pt idx="1107">
                  <c:v>8.6599999999999996E-2</c:v>
                </c:pt>
                <c:pt idx="1108">
                  <c:v>8.6739999999999998E-2</c:v>
                </c:pt>
                <c:pt idx="1109">
                  <c:v>8.7440000000000004E-2</c:v>
                </c:pt>
                <c:pt idx="1110">
                  <c:v>8.7440000000000004E-2</c:v>
                </c:pt>
                <c:pt idx="1111">
                  <c:v>8.7540000000000007E-2</c:v>
                </c:pt>
                <c:pt idx="1112">
                  <c:v>8.795E-2</c:v>
                </c:pt>
                <c:pt idx="1113">
                  <c:v>8.8399999999999992E-2</c:v>
                </c:pt>
                <c:pt idx="1114">
                  <c:v>8.8739999999999986E-2</c:v>
                </c:pt>
                <c:pt idx="1115">
                  <c:v>8.5879999999999998E-2</c:v>
                </c:pt>
                <c:pt idx="1116">
                  <c:v>8.5210000000000008E-2</c:v>
                </c:pt>
                <c:pt idx="1117">
                  <c:v>8.4440000000000015E-2</c:v>
                </c:pt>
                <c:pt idx="1118">
                  <c:v>8.455E-2</c:v>
                </c:pt>
                <c:pt idx="1119">
                  <c:v>8.4790000000000004E-2</c:v>
                </c:pt>
                <c:pt idx="1120">
                  <c:v>8.4429999999999991E-2</c:v>
                </c:pt>
                <c:pt idx="1121">
                  <c:v>8.3499999999999991E-2</c:v>
                </c:pt>
                <c:pt idx="1122">
                  <c:v>8.3170000000000008E-2</c:v>
                </c:pt>
                <c:pt idx="1123">
                  <c:v>8.3789999999999989E-2</c:v>
                </c:pt>
                <c:pt idx="1124">
                  <c:v>8.410999999999999E-2</c:v>
                </c:pt>
                <c:pt idx="1125">
                  <c:v>8.3650000000000002E-2</c:v>
                </c:pt>
                <c:pt idx="1126">
                  <c:v>8.233E-2</c:v>
                </c:pt>
                <c:pt idx="1127">
                  <c:v>8.2750000000000004E-2</c:v>
                </c:pt>
                <c:pt idx="1128">
                  <c:v>8.1969999999999987E-2</c:v>
                </c:pt>
                <c:pt idx="1129">
                  <c:v>8.2079999999999986E-2</c:v>
                </c:pt>
                <c:pt idx="1130">
                  <c:v>8.2359999999999989E-2</c:v>
                </c:pt>
                <c:pt idx="1131">
                  <c:v>8.1879999999999994E-2</c:v>
                </c:pt>
                <c:pt idx="1132">
                  <c:v>8.1040000000000015E-2</c:v>
                </c:pt>
                <c:pt idx="1133">
                  <c:v>8.0370000000000011E-2</c:v>
                </c:pt>
                <c:pt idx="1134">
                  <c:v>8.0600000000000005E-2</c:v>
                </c:pt>
                <c:pt idx="1135">
                  <c:v>8.0890000000000004E-2</c:v>
                </c:pt>
                <c:pt idx="1136">
                  <c:v>8.2200000000000009E-2</c:v>
                </c:pt>
                <c:pt idx="1137">
                  <c:v>8.1679999999999989E-2</c:v>
                </c:pt>
                <c:pt idx="1138">
                  <c:v>8.3889999999999992E-2</c:v>
                </c:pt>
                <c:pt idx="1139">
                  <c:v>8.3090000000000011E-2</c:v>
                </c:pt>
                <c:pt idx="1140">
                  <c:v>8.3400000000000002E-2</c:v>
                </c:pt>
                <c:pt idx="1141">
                  <c:v>8.3659999999999998E-2</c:v>
                </c:pt>
                <c:pt idx="1142">
                  <c:v>8.2810000000000009E-2</c:v>
                </c:pt>
                <c:pt idx="1143">
                  <c:v>8.2810000000000009E-2</c:v>
                </c:pt>
                <c:pt idx="1144">
                  <c:v>8.2210000000000005E-2</c:v>
                </c:pt>
                <c:pt idx="1145">
                  <c:v>8.1290000000000015E-2</c:v>
                </c:pt>
                <c:pt idx="1146">
                  <c:v>8.1869999999999998E-2</c:v>
                </c:pt>
                <c:pt idx="1147">
                  <c:v>8.1780000000000005E-2</c:v>
                </c:pt>
                <c:pt idx="1148">
                  <c:v>8.201E-2</c:v>
                </c:pt>
                <c:pt idx="1149">
                  <c:v>8.1280000000000005E-2</c:v>
                </c:pt>
                <c:pt idx="1150">
                  <c:v>8.1259999999999999E-2</c:v>
                </c:pt>
                <c:pt idx="1151">
                  <c:v>8.3170000000000008E-2</c:v>
                </c:pt>
                <c:pt idx="1152">
                  <c:v>8.252000000000001E-2</c:v>
                </c:pt>
                <c:pt idx="1153">
                  <c:v>8.2240000000000008E-2</c:v>
                </c:pt>
                <c:pt idx="1154">
                  <c:v>8.4670000000000009E-2</c:v>
                </c:pt>
                <c:pt idx="1155">
                  <c:v>8.3789999999999989E-2</c:v>
                </c:pt>
                <c:pt idx="1156">
                  <c:v>8.385999999999999E-2</c:v>
                </c:pt>
                <c:pt idx="1157">
                  <c:v>8.48E-2</c:v>
                </c:pt>
                <c:pt idx="1158">
                  <c:v>8.5120000000000001E-2</c:v>
                </c:pt>
                <c:pt idx="1159">
                  <c:v>8.3400000000000002E-2</c:v>
                </c:pt>
                <c:pt idx="1160">
                  <c:v>8.3229999999999985E-2</c:v>
                </c:pt>
                <c:pt idx="1161">
                  <c:v>8.2579999999999987E-2</c:v>
                </c:pt>
                <c:pt idx="1162">
                  <c:v>8.1449999999999995E-2</c:v>
                </c:pt>
                <c:pt idx="1163">
                  <c:v>8.1739999999999993E-2</c:v>
                </c:pt>
                <c:pt idx="1164">
                  <c:v>8.2089999999999996E-2</c:v>
                </c:pt>
                <c:pt idx="1165">
                  <c:v>8.2189999999999999E-2</c:v>
                </c:pt>
                <c:pt idx="1166">
                  <c:v>8.1669999999999993E-2</c:v>
                </c:pt>
                <c:pt idx="1167">
                  <c:v>8.1950000000000009E-2</c:v>
                </c:pt>
                <c:pt idx="1168">
                  <c:v>8.2530000000000006E-2</c:v>
                </c:pt>
                <c:pt idx="1169">
                  <c:v>8.3539999999999989E-2</c:v>
                </c:pt>
                <c:pt idx="1170">
                  <c:v>8.2830000000000001E-2</c:v>
                </c:pt>
                <c:pt idx="1171">
                  <c:v>8.345000000000001E-2</c:v>
                </c:pt>
                <c:pt idx="1172">
                  <c:v>8.3510000000000015E-2</c:v>
                </c:pt>
                <c:pt idx="1173">
                  <c:v>8.4730000000000014E-2</c:v>
                </c:pt>
                <c:pt idx="1174">
                  <c:v>8.455E-2</c:v>
                </c:pt>
                <c:pt idx="1175">
                  <c:v>8.5999999999999993E-2</c:v>
                </c:pt>
                <c:pt idx="1176">
                  <c:v>8.5910000000000014E-2</c:v>
                </c:pt>
                <c:pt idx="1177">
                  <c:v>8.5029999999999994E-2</c:v>
                </c:pt>
                <c:pt idx="1178">
                  <c:v>8.5719999999999991E-2</c:v>
                </c:pt>
                <c:pt idx="1179">
                  <c:v>8.6609999999999993E-2</c:v>
                </c:pt>
                <c:pt idx="1180">
                  <c:v>8.7780000000000011E-2</c:v>
                </c:pt>
                <c:pt idx="1181">
                  <c:v>8.7730000000000002E-2</c:v>
                </c:pt>
                <c:pt idx="1182">
                  <c:v>8.7000000000000008E-2</c:v>
                </c:pt>
                <c:pt idx="1183">
                  <c:v>8.516E-2</c:v>
                </c:pt>
                <c:pt idx="1184">
                  <c:v>8.4589999999999999E-2</c:v>
                </c:pt>
                <c:pt idx="1185">
                  <c:v>8.5600000000000009E-2</c:v>
                </c:pt>
                <c:pt idx="1186">
                  <c:v>8.6449999999999999E-2</c:v>
                </c:pt>
                <c:pt idx="1187">
                  <c:v>8.653000000000001E-2</c:v>
                </c:pt>
                <c:pt idx="1188">
                  <c:v>8.8020000000000001E-2</c:v>
                </c:pt>
                <c:pt idx="1189">
                  <c:v>8.8240000000000013E-2</c:v>
                </c:pt>
                <c:pt idx="1190">
                  <c:v>8.7590000000000001E-2</c:v>
                </c:pt>
                <c:pt idx="1191">
                  <c:v>8.7380000000000013E-2</c:v>
                </c:pt>
                <c:pt idx="1192">
                  <c:v>8.5600000000000009E-2</c:v>
                </c:pt>
                <c:pt idx="1193">
                  <c:v>8.5519999999999999E-2</c:v>
                </c:pt>
                <c:pt idx="1194">
                  <c:v>8.4820000000000007E-2</c:v>
                </c:pt>
                <c:pt idx="1195">
                  <c:v>8.5639999999999994E-2</c:v>
                </c:pt>
                <c:pt idx="1196">
                  <c:v>8.5059999999999997E-2</c:v>
                </c:pt>
                <c:pt idx="1197">
                  <c:v>8.5040000000000018E-2</c:v>
                </c:pt>
                <c:pt idx="1198">
                  <c:v>8.5120000000000001E-2</c:v>
                </c:pt>
                <c:pt idx="1199">
                  <c:v>8.5450000000000012E-2</c:v>
                </c:pt>
                <c:pt idx="1200">
                  <c:v>8.3900000000000002E-2</c:v>
                </c:pt>
                <c:pt idx="1201">
                  <c:v>8.387E-2</c:v>
                </c:pt>
                <c:pt idx="1202">
                  <c:v>8.2919999999999994E-2</c:v>
                </c:pt>
                <c:pt idx="1203">
                  <c:v>8.2909999999999998E-2</c:v>
                </c:pt>
                <c:pt idx="1204">
                  <c:v>8.2800000000000012E-2</c:v>
                </c:pt>
                <c:pt idx="1205">
                  <c:v>8.1399999999999986E-2</c:v>
                </c:pt>
                <c:pt idx="1206">
                  <c:v>8.1739999999999993E-2</c:v>
                </c:pt>
                <c:pt idx="1207">
                  <c:v>8.1159999999999996E-2</c:v>
                </c:pt>
                <c:pt idx="1208">
                  <c:v>8.0680000000000002E-2</c:v>
                </c:pt>
                <c:pt idx="1209">
                  <c:v>8.1189999999999998E-2</c:v>
                </c:pt>
                <c:pt idx="1210">
                  <c:v>8.0939999999999998E-2</c:v>
                </c:pt>
                <c:pt idx="1211">
                  <c:v>8.0240000000000006E-2</c:v>
                </c:pt>
                <c:pt idx="1212">
                  <c:v>8.0090000000000008E-2</c:v>
                </c:pt>
                <c:pt idx="1213">
                  <c:v>7.9630000000000006E-2</c:v>
                </c:pt>
                <c:pt idx="1214">
                  <c:v>8.0560000000000007E-2</c:v>
                </c:pt>
                <c:pt idx="1215">
                  <c:v>8.088999999999999E-2</c:v>
                </c:pt>
                <c:pt idx="1216">
                  <c:v>7.9930000000000001E-2</c:v>
                </c:pt>
                <c:pt idx="1217">
                  <c:v>7.8719999999999984E-2</c:v>
                </c:pt>
                <c:pt idx="1218">
                  <c:v>7.9070000000000001E-2</c:v>
                </c:pt>
                <c:pt idx="1219">
                  <c:v>7.9030000000000003E-2</c:v>
                </c:pt>
                <c:pt idx="1220">
                  <c:v>7.9050000000000009E-2</c:v>
                </c:pt>
                <c:pt idx="1221">
                  <c:v>7.9279999999999989E-2</c:v>
                </c:pt>
                <c:pt idx="1222">
                  <c:v>7.8869999999999996E-2</c:v>
                </c:pt>
                <c:pt idx="1223">
                  <c:v>7.9890000000000003E-2</c:v>
                </c:pt>
                <c:pt idx="1224">
                  <c:v>8.0390000000000017E-2</c:v>
                </c:pt>
                <c:pt idx="1225">
                  <c:v>7.954E-2</c:v>
                </c:pt>
                <c:pt idx="1226">
                  <c:v>7.8990000000000005E-2</c:v>
                </c:pt>
                <c:pt idx="1227">
                  <c:v>7.9600000000000004E-2</c:v>
                </c:pt>
                <c:pt idx="1228">
                  <c:v>8.0049999999999996E-2</c:v>
                </c:pt>
                <c:pt idx="1229">
                  <c:v>8.029E-2</c:v>
                </c:pt>
                <c:pt idx="1230">
                  <c:v>8.0460000000000018E-2</c:v>
                </c:pt>
                <c:pt idx="1231">
                  <c:v>7.9989999999999992E-2</c:v>
                </c:pt>
                <c:pt idx="1232">
                  <c:v>7.9299999999999995E-2</c:v>
                </c:pt>
                <c:pt idx="1233">
                  <c:v>7.9519999999999993E-2</c:v>
                </c:pt>
                <c:pt idx="1234">
                  <c:v>8.0049999999999996E-2</c:v>
                </c:pt>
                <c:pt idx="1235">
                  <c:v>8.0350000000000005E-2</c:v>
                </c:pt>
                <c:pt idx="1236">
                  <c:v>8.0790000000000001E-2</c:v>
                </c:pt>
                <c:pt idx="1237">
                  <c:v>8.0159999999999995E-2</c:v>
                </c:pt>
                <c:pt idx="1238">
                  <c:v>7.9430000000000014E-2</c:v>
                </c:pt>
                <c:pt idx="1239">
                  <c:v>7.9350000000000004E-2</c:v>
                </c:pt>
                <c:pt idx="1240">
                  <c:v>7.9920000000000005E-2</c:v>
                </c:pt>
                <c:pt idx="1241">
                  <c:v>7.9399999999999998E-2</c:v>
                </c:pt>
                <c:pt idx="1242">
                  <c:v>7.9660000000000009E-2</c:v>
                </c:pt>
                <c:pt idx="1243">
                  <c:v>8.0700000000000008E-2</c:v>
                </c:pt>
                <c:pt idx="1244">
                  <c:v>7.9519999999999993E-2</c:v>
                </c:pt>
                <c:pt idx="1245">
                  <c:v>7.9310000000000005E-2</c:v>
                </c:pt>
                <c:pt idx="1246">
                  <c:v>7.8719999999999998E-2</c:v>
                </c:pt>
                <c:pt idx="1247">
                  <c:v>7.8569999999999987E-2</c:v>
                </c:pt>
                <c:pt idx="1248">
                  <c:v>7.8420000000000004E-2</c:v>
                </c:pt>
                <c:pt idx="1249">
                  <c:v>7.8269999999999992E-2</c:v>
                </c:pt>
                <c:pt idx="1250">
                  <c:v>7.9199999999999993E-2</c:v>
                </c:pt>
                <c:pt idx="1251">
                  <c:v>7.8719999999999984E-2</c:v>
                </c:pt>
                <c:pt idx="1252">
                  <c:v>7.9100000000000004E-2</c:v>
                </c:pt>
                <c:pt idx="1253">
                  <c:v>7.8979999999999995E-2</c:v>
                </c:pt>
                <c:pt idx="1254">
                  <c:v>7.8309999999999991E-2</c:v>
                </c:pt>
                <c:pt idx="1255">
                  <c:v>7.8409999999999994E-2</c:v>
                </c:pt>
                <c:pt idx="1256">
                  <c:v>7.8149999999999997E-2</c:v>
                </c:pt>
                <c:pt idx="1257">
                  <c:v>7.7689999999999995E-2</c:v>
                </c:pt>
                <c:pt idx="1258">
                  <c:v>7.6240000000000002E-2</c:v>
                </c:pt>
                <c:pt idx="1259">
                  <c:v>7.6089999999999991E-2</c:v>
                </c:pt>
                <c:pt idx="1260">
                  <c:v>7.6149999999999995E-2</c:v>
                </c:pt>
                <c:pt idx="1261">
                  <c:v>7.6159999999999992E-2</c:v>
                </c:pt>
                <c:pt idx="1262">
                  <c:v>7.5819999999999999E-2</c:v>
                </c:pt>
                <c:pt idx="1263">
                  <c:v>7.619999999999999E-2</c:v>
                </c:pt>
                <c:pt idx="1264">
                  <c:v>7.5329999999999994E-2</c:v>
                </c:pt>
                <c:pt idx="1265">
                  <c:v>7.5289999999999996E-2</c:v>
                </c:pt>
                <c:pt idx="1266">
                  <c:v>7.4829999999999994E-2</c:v>
                </c:pt>
                <c:pt idx="1267">
                  <c:v>7.4979999999999991E-2</c:v>
                </c:pt>
                <c:pt idx="1268">
                  <c:v>7.5129999999999988E-2</c:v>
                </c:pt>
                <c:pt idx="1269">
                  <c:v>7.4639999999999998E-2</c:v>
                </c:pt>
                <c:pt idx="1270">
                  <c:v>7.4299999999999991E-2</c:v>
                </c:pt>
                <c:pt idx="1271">
                  <c:v>7.3880000000000001E-2</c:v>
                </c:pt>
                <c:pt idx="1272">
                  <c:v>7.2520000000000001E-2</c:v>
                </c:pt>
                <c:pt idx="1273">
                  <c:v>7.2079999999999991E-2</c:v>
                </c:pt>
                <c:pt idx="1274">
                  <c:v>7.1870000000000003E-2</c:v>
                </c:pt>
                <c:pt idx="1275">
                  <c:v>7.1589999999999987E-2</c:v>
                </c:pt>
                <c:pt idx="1276">
                  <c:v>7.1730000000000002E-2</c:v>
                </c:pt>
                <c:pt idx="1277">
                  <c:v>7.289000000000001E-2</c:v>
                </c:pt>
                <c:pt idx="1278">
                  <c:v>7.2590000000000002E-2</c:v>
                </c:pt>
              </c:numCache>
            </c:numRef>
          </c:val>
          <c:smooth val="0"/>
        </c:ser>
        <c:ser>
          <c:idx val="1"/>
          <c:order val="1"/>
          <c:tx>
            <c:v>ERP 3y avg</c:v>
          </c:tx>
          <c:spPr>
            <a:ln>
              <a:solidFill>
                <a:srgbClr val="FFC000"/>
              </a:solidFill>
            </a:ln>
          </c:spPr>
          <c:marker>
            <c:symbol val="none"/>
          </c:marker>
          <c:cat>
            <c:numRef>
              <c:f>'Implied ERP Data'!$A$1619:$A$2897</c:f>
              <c:numCache>
                <c:formatCode>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Data'!$C$1619:$C$2897</c:f>
              <c:numCache>
                <c:formatCode>0.00%</c:formatCode>
                <c:ptCount val="1279"/>
                <c:pt idx="0">
                  <c:v>4.4991391752577325E-2</c:v>
                </c:pt>
                <c:pt idx="1">
                  <c:v>4.499149484536083E-2</c:v>
                </c:pt>
                <c:pt idx="2">
                  <c:v>4.499363402061856E-2</c:v>
                </c:pt>
                <c:pt idx="3">
                  <c:v>4.4999987113402071E-2</c:v>
                </c:pt>
                <c:pt idx="4">
                  <c:v>4.5008118556701025E-2</c:v>
                </c:pt>
                <c:pt idx="5">
                  <c:v>4.5013853092783503E-2</c:v>
                </c:pt>
                <c:pt idx="6">
                  <c:v>4.5020605670103089E-2</c:v>
                </c:pt>
                <c:pt idx="7">
                  <c:v>4.5028363402061858E-2</c:v>
                </c:pt>
                <c:pt idx="8">
                  <c:v>4.5037448453608263E-2</c:v>
                </c:pt>
                <c:pt idx="9">
                  <c:v>4.5042487113402072E-2</c:v>
                </c:pt>
                <c:pt idx="10">
                  <c:v>4.5052860824742295E-2</c:v>
                </c:pt>
                <c:pt idx="11">
                  <c:v>4.5066404639175266E-2</c:v>
                </c:pt>
                <c:pt idx="12">
                  <c:v>4.508155927835053E-2</c:v>
                </c:pt>
                <c:pt idx="13">
                  <c:v>4.5098762886597948E-2</c:v>
                </c:pt>
                <c:pt idx="14">
                  <c:v>4.5108157216494853E-2</c:v>
                </c:pt>
                <c:pt idx="15">
                  <c:v>4.5117641752577313E-2</c:v>
                </c:pt>
                <c:pt idx="16">
                  <c:v>4.5130747422680417E-2</c:v>
                </c:pt>
                <c:pt idx="17">
                  <c:v>4.5145734536082477E-2</c:v>
                </c:pt>
                <c:pt idx="18">
                  <c:v>4.5158286082474228E-2</c:v>
                </c:pt>
                <c:pt idx="19">
                  <c:v>4.5173724226804129E-2</c:v>
                </c:pt>
                <c:pt idx="20">
                  <c:v>4.519625E-2</c:v>
                </c:pt>
                <c:pt idx="21">
                  <c:v>4.5218028350515464E-2</c:v>
                </c:pt>
                <c:pt idx="22">
                  <c:v>4.5240115979381441E-2</c:v>
                </c:pt>
                <c:pt idx="23">
                  <c:v>4.5264703608247435E-2</c:v>
                </c:pt>
                <c:pt idx="24">
                  <c:v>4.5288234536082481E-2</c:v>
                </c:pt>
                <c:pt idx="25">
                  <c:v>4.5321507731958775E-2</c:v>
                </c:pt>
                <c:pt idx="26">
                  <c:v>4.5358402061855665E-2</c:v>
                </c:pt>
                <c:pt idx="27">
                  <c:v>4.5399394329896904E-2</c:v>
                </c:pt>
                <c:pt idx="28">
                  <c:v>4.5439548969072166E-2</c:v>
                </c:pt>
                <c:pt idx="29">
                  <c:v>4.5482667525773186E-2</c:v>
                </c:pt>
                <c:pt idx="30">
                  <c:v>4.5515322164948448E-2</c:v>
                </c:pt>
                <c:pt idx="31">
                  <c:v>4.5544265463917509E-2</c:v>
                </c:pt>
                <c:pt idx="32">
                  <c:v>4.5579046391752559E-2</c:v>
                </c:pt>
                <c:pt idx="33">
                  <c:v>4.5618582474226781E-2</c:v>
                </c:pt>
                <c:pt idx="34">
                  <c:v>4.5657152061855652E-2</c:v>
                </c:pt>
                <c:pt idx="35">
                  <c:v>4.5692422680412369E-2</c:v>
                </c:pt>
                <c:pt idx="36">
                  <c:v>4.572855670103091E-2</c:v>
                </c:pt>
                <c:pt idx="37">
                  <c:v>4.577039948453606E-2</c:v>
                </c:pt>
                <c:pt idx="38">
                  <c:v>4.5813891752577295E-2</c:v>
                </c:pt>
                <c:pt idx="39">
                  <c:v>4.5862164948453576E-2</c:v>
                </c:pt>
                <c:pt idx="40">
                  <c:v>4.5914987113402042E-2</c:v>
                </c:pt>
                <c:pt idx="41">
                  <c:v>4.5967487113402032E-2</c:v>
                </c:pt>
                <c:pt idx="42">
                  <c:v>4.6012706185566972E-2</c:v>
                </c:pt>
                <c:pt idx="43">
                  <c:v>4.6054652061855633E-2</c:v>
                </c:pt>
                <c:pt idx="44">
                  <c:v>4.6093389175257696E-2</c:v>
                </c:pt>
                <c:pt idx="45">
                  <c:v>4.6131945876288619E-2</c:v>
                </c:pt>
                <c:pt idx="46">
                  <c:v>4.616614690721646E-2</c:v>
                </c:pt>
                <c:pt idx="47">
                  <c:v>4.6201353092783469E-2</c:v>
                </c:pt>
                <c:pt idx="48">
                  <c:v>4.6243015463917479E-2</c:v>
                </c:pt>
                <c:pt idx="49">
                  <c:v>4.6284304123711296E-2</c:v>
                </c:pt>
                <c:pt idx="50">
                  <c:v>4.6327615979381412E-2</c:v>
                </c:pt>
                <c:pt idx="51">
                  <c:v>4.6374716494845328E-2</c:v>
                </c:pt>
                <c:pt idx="52">
                  <c:v>4.6420902061855618E-2</c:v>
                </c:pt>
                <c:pt idx="53">
                  <c:v>4.6466585051546348E-2</c:v>
                </c:pt>
                <c:pt idx="54">
                  <c:v>4.6515541237113357E-2</c:v>
                </c:pt>
                <c:pt idx="55">
                  <c:v>4.6567938144329857E-2</c:v>
                </c:pt>
                <c:pt idx="56">
                  <c:v>4.6624987113402024E-2</c:v>
                </c:pt>
                <c:pt idx="57">
                  <c:v>4.6688092783505115E-2</c:v>
                </c:pt>
                <c:pt idx="58">
                  <c:v>4.6753002577319548E-2</c:v>
                </c:pt>
                <c:pt idx="59">
                  <c:v>4.6809471649484506E-2</c:v>
                </c:pt>
                <c:pt idx="60">
                  <c:v>4.6866984536082436E-2</c:v>
                </c:pt>
                <c:pt idx="61">
                  <c:v>4.6925476804123664E-2</c:v>
                </c:pt>
                <c:pt idx="62">
                  <c:v>4.6979600515463869E-2</c:v>
                </c:pt>
                <c:pt idx="63">
                  <c:v>4.7034471649484481E-2</c:v>
                </c:pt>
                <c:pt idx="64">
                  <c:v>4.7095193298969017E-2</c:v>
                </c:pt>
                <c:pt idx="65">
                  <c:v>4.7155682989690667E-2</c:v>
                </c:pt>
                <c:pt idx="66">
                  <c:v>4.7217306701030866E-2</c:v>
                </c:pt>
                <c:pt idx="67">
                  <c:v>4.7276804123711276E-2</c:v>
                </c:pt>
                <c:pt idx="68">
                  <c:v>4.7340902061855601E-2</c:v>
                </c:pt>
                <c:pt idx="69">
                  <c:v>4.7398969072164884E-2</c:v>
                </c:pt>
                <c:pt idx="70">
                  <c:v>4.7454536082474165E-2</c:v>
                </c:pt>
                <c:pt idx="71">
                  <c:v>4.7508801546391706E-2</c:v>
                </c:pt>
                <c:pt idx="72">
                  <c:v>4.7561701030927786E-2</c:v>
                </c:pt>
                <c:pt idx="73">
                  <c:v>4.7616636597938092E-2</c:v>
                </c:pt>
                <c:pt idx="74">
                  <c:v>4.76718427835051E-2</c:v>
                </c:pt>
                <c:pt idx="75">
                  <c:v>4.7728170103092722E-2</c:v>
                </c:pt>
                <c:pt idx="76">
                  <c:v>4.7787757731958709E-2</c:v>
                </c:pt>
                <c:pt idx="77">
                  <c:v>4.7848118556700972E-2</c:v>
                </c:pt>
                <c:pt idx="78">
                  <c:v>4.7906623711340142E-2</c:v>
                </c:pt>
                <c:pt idx="79">
                  <c:v>4.7967048969072106E-2</c:v>
                </c:pt>
                <c:pt idx="80">
                  <c:v>4.8027912371133956E-2</c:v>
                </c:pt>
                <c:pt idx="81">
                  <c:v>4.8089574742267972E-2</c:v>
                </c:pt>
                <c:pt idx="82">
                  <c:v>4.8152100515463848E-2</c:v>
                </c:pt>
                <c:pt idx="83">
                  <c:v>4.8214536082474148E-2</c:v>
                </c:pt>
                <c:pt idx="84">
                  <c:v>4.827512886597931E-2</c:v>
                </c:pt>
                <c:pt idx="85">
                  <c:v>4.8335850515463838E-2</c:v>
                </c:pt>
                <c:pt idx="86">
                  <c:v>4.8393788659793747E-2</c:v>
                </c:pt>
                <c:pt idx="87">
                  <c:v>4.8449845360824667E-2</c:v>
                </c:pt>
                <c:pt idx="88">
                  <c:v>4.8502731958762813E-2</c:v>
                </c:pt>
                <c:pt idx="89">
                  <c:v>4.8555154639175195E-2</c:v>
                </c:pt>
                <c:pt idx="90">
                  <c:v>4.8608376288659723E-2</c:v>
                </c:pt>
                <c:pt idx="91">
                  <c:v>4.866400773195869E-2</c:v>
                </c:pt>
                <c:pt idx="92">
                  <c:v>4.8722809278350446E-2</c:v>
                </c:pt>
                <c:pt idx="93">
                  <c:v>4.8782783505154567E-2</c:v>
                </c:pt>
                <c:pt idx="94">
                  <c:v>4.8847860824742198E-2</c:v>
                </c:pt>
                <c:pt idx="95">
                  <c:v>4.8915760309278279E-2</c:v>
                </c:pt>
                <c:pt idx="96">
                  <c:v>4.8981739690721587E-2</c:v>
                </c:pt>
                <c:pt idx="97">
                  <c:v>4.9049922680412306E-2</c:v>
                </c:pt>
                <c:pt idx="98">
                  <c:v>4.9118466494845296E-2</c:v>
                </c:pt>
                <c:pt idx="99">
                  <c:v>4.9187641752577255E-2</c:v>
                </c:pt>
                <c:pt idx="100">
                  <c:v>4.925551546391746E-2</c:v>
                </c:pt>
                <c:pt idx="101">
                  <c:v>4.9323041237113341E-2</c:v>
                </c:pt>
                <c:pt idx="102">
                  <c:v>4.9387216494845287E-2</c:v>
                </c:pt>
                <c:pt idx="103">
                  <c:v>4.9451340206185503E-2</c:v>
                </c:pt>
                <c:pt idx="104">
                  <c:v>4.9511907216494795E-2</c:v>
                </c:pt>
                <c:pt idx="105">
                  <c:v>4.95745103092783E-2</c:v>
                </c:pt>
                <c:pt idx="106">
                  <c:v>4.9637306701030878E-2</c:v>
                </c:pt>
                <c:pt idx="107">
                  <c:v>4.9703685567010263E-2</c:v>
                </c:pt>
                <c:pt idx="108">
                  <c:v>4.9768079896907173E-2</c:v>
                </c:pt>
                <c:pt idx="109">
                  <c:v>4.9830708762886554E-2</c:v>
                </c:pt>
                <c:pt idx="110">
                  <c:v>4.9891765463917478E-2</c:v>
                </c:pt>
                <c:pt idx="111">
                  <c:v>4.9949871134020565E-2</c:v>
                </c:pt>
                <c:pt idx="112">
                  <c:v>5.0006082474226742E-2</c:v>
                </c:pt>
                <c:pt idx="113">
                  <c:v>5.0065051546391702E-2</c:v>
                </c:pt>
                <c:pt idx="114">
                  <c:v>5.0126249999999949E-2</c:v>
                </c:pt>
                <c:pt idx="115">
                  <c:v>5.0192152061855615E-2</c:v>
                </c:pt>
                <c:pt idx="116">
                  <c:v>5.0256585051546329E-2</c:v>
                </c:pt>
                <c:pt idx="117">
                  <c:v>5.032271907216488E-2</c:v>
                </c:pt>
                <c:pt idx="118">
                  <c:v>5.039317010309273E-2</c:v>
                </c:pt>
                <c:pt idx="119">
                  <c:v>5.0463814432989633E-2</c:v>
                </c:pt>
                <c:pt idx="120">
                  <c:v>5.053359536082469E-2</c:v>
                </c:pt>
                <c:pt idx="121">
                  <c:v>5.0607551546391703E-2</c:v>
                </c:pt>
                <c:pt idx="122">
                  <c:v>5.0683814432989638E-2</c:v>
                </c:pt>
                <c:pt idx="123">
                  <c:v>5.076243556701026E-2</c:v>
                </c:pt>
                <c:pt idx="124">
                  <c:v>5.084057989690717E-2</c:v>
                </c:pt>
                <c:pt idx="125">
                  <c:v>5.0915953608247376E-2</c:v>
                </c:pt>
                <c:pt idx="126">
                  <c:v>5.0993569587628809E-2</c:v>
                </c:pt>
                <c:pt idx="127">
                  <c:v>5.1074806701030873E-2</c:v>
                </c:pt>
                <c:pt idx="128">
                  <c:v>5.1159574742267983E-2</c:v>
                </c:pt>
                <c:pt idx="129">
                  <c:v>5.1237422680412315E-2</c:v>
                </c:pt>
                <c:pt idx="130">
                  <c:v>5.1321108247422621E-2</c:v>
                </c:pt>
                <c:pt idx="131">
                  <c:v>5.14091752577319E-2</c:v>
                </c:pt>
                <c:pt idx="132">
                  <c:v>5.1497822164948394E-2</c:v>
                </c:pt>
                <c:pt idx="133">
                  <c:v>5.1579587628865921E-2</c:v>
                </c:pt>
                <c:pt idx="134">
                  <c:v>5.1659613402061808E-2</c:v>
                </c:pt>
                <c:pt idx="135">
                  <c:v>5.1740618556700986E-2</c:v>
                </c:pt>
                <c:pt idx="136">
                  <c:v>5.1822177835051504E-2</c:v>
                </c:pt>
                <c:pt idx="137">
                  <c:v>5.1900206185566969E-2</c:v>
                </c:pt>
                <c:pt idx="138">
                  <c:v>5.1977938144329855E-2</c:v>
                </c:pt>
                <c:pt idx="139">
                  <c:v>5.2054304123711301E-2</c:v>
                </c:pt>
                <c:pt idx="140">
                  <c:v>5.2132783505154587E-2</c:v>
                </c:pt>
                <c:pt idx="141">
                  <c:v>5.2210927835051497E-2</c:v>
                </c:pt>
                <c:pt idx="142">
                  <c:v>5.2285412371133981E-2</c:v>
                </c:pt>
                <c:pt idx="143">
                  <c:v>5.2357925257731912E-2</c:v>
                </c:pt>
                <c:pt idx="144">
                  <c:v>5.2429162371133972E-2</c:v>
                </c:pt>
                <c:pt idx="145">
                  <c:v>5.2499445876288617E-2</c:v>
                </c:pt>
                <c:pt idx="146">
                  <c:v>5.2571494845360778E-2</c:v>
                </c:pt>
                <c:pt idx="147">
                  <c:v>5.2648427835051498E-2</c:v>
                </c:pt>
                <c:pt idx="148">
                  <c:v>5.2723659793814381E-2</c:v>
                </c:pt>
                <c:pt idx="149">
                  <c:v>5.279742268041232E-2</c:v>
                </c:pt>
                <c:pt idx="150">
                  <c:v>5.2864252577319533E-2</c:v>
                </c:pt>
                <c:pt idx="151">
                  <c:v>5.292960051546388E-2</c:v>
                </c:pt>
                <c:pt idx="152">
                  <c:v>5.299466494845357E-2</c:v>
                </c:pt>
                <c:pt idx="153">
                  <c:v>5.3060115979381407E-2</c:v>
                </c:pt>
                <c:pt idx="154">
                  <c:v>5.3124858247422635E-2</c:v>
                </c:pt>
                <c:pt idx="155">
                  <c:v>5.318622422680408E-2</c:v>
                </c:pt>
                <c:pt idx="156">
                  <c:v>5.3247048969072126E-2</c:v>
                </c:pt>
                <c:pt idx="157">
                  <c:v>5.3308749999999974E-2</c:v>
                </c:pt>
                <c:pt idx="158">
                  <c:v>5.336913659793812E-2</c:v>
                </c:pt>
                <c:pt idx="159">
                  <c:v>5.3424664948453576E-2</c:v>
                </c:pt>
                <c:pt idx="160">
                  <c:v>5.3486030927835007E-2</c:v>
                </c:pt>
                <c:pt idx="161">
                  <c:v>5.35474097938144E-2</c:v>
                </c:pt>
                <c:pt idx="162">
                  <c:v>5.3605940721649439E-2</c:v>
                </c:pt>
                <c:pt idx="163">
                  <c:v>5.3664097938144285E-2</c:v>
                </c:pt>
                <c:pt idx="164">
                  <c:v>5.3719999999999962E-2</c:v>
                </c:pt>
                <c:pt idx="165">
                  <c:v>5.377622422680408E-2</c:v>
                </c:pt>
                <c:pt idx="166">
                  <c:v>5.3833402061855627E-2</c:v>
                </c:pt>
                <c:pt idx="167">
                  <c:v>5.3890953608247381E-2</c:v>
                </c:pt>
                <c:pt idx="168">
                  <c:v>5.3947190721649441E-2</c:v>
                </c:pt>
                <c:pt idx="169">
                  <c:v>5.3999394329896859E-2</c:v>
                </c:pt>
                <c:pt idx="170">
                  <c:v>5.4052319587628801E-2</c:v>
                </c:pt>
                <c:pt idx="171">
                  <c:v>5.410306701030921E-2</c:v>
                </c:pt>
                <c:pt idx="172">
                  <c:v>5.414989690721643E-2</c:v>
                </c:pt>
                <c:pt idx="173">
                  <c:v>5.4199703608247364E-2</c:v>
                </c:pt>
                <c:pt idx="174">
                  <c:v>5.4249420103092715E-2</c:v>
                </c:pt>
                <c:pt idx="175">
                  <c:v>5.4303427835051481E-2</c:v>
                </c:pt>
                <c:pt idx="176">
                  <c:v>5.4357680412371066E-2</c:v>
                </c:pt>
                <c:pt idx="177">
                  <c:v>5.4409600515463855E-2</c:v>
                </c:pt>
                <c:pt idx="178">
                  <c:v>5.4459652061855608E-2</c:v>
                </c:pt>
                <c:pt idx="179">
                  <c:v>5.4507628865979332E-2</c:v>
                </c:pt>
                <c:pt idx="180">
                  <c:v>5.4557512886597881E-2</c:v>
                </c:pt>
                <c:pt idx="181">
                  <c:v>5.4606082474226755E-2</c:v>
                </c:pt>
                <c:pt idx="182">
                  <c:v>5.4653208762886554E-2</c:v>
                </c:pt>
                <c:pt idx="183">
                  <c:v>5.4700902061855627E-2</c:v>
                </c:pt>
                <c:pt idx="184">
                  <c:v>5.474759020618554E-2</c:v>
                </c:pt>
                <c:pt idx="185">
                  <c:v>5.4795141752577284E-2</c:v>
                </c:pt>
                <c:pt idx="186">
                  <c:v>5.4844072164948424E-2</c:v>
                </c:pt>
                <c:pt idx="187">
                  <c:v>5.4889265463917494E-2</c:v>
                </c:pt>
                <c:pt idx="188">
                  <c:v>5.4934020618556664E-2</c:v>
                </c:pt>
                <c:pt idx="189">
                  <c:v>5.4979922680412345E-2</c:v>
                </c:pt>
                <c:pt idx="190">
                  <c:v>5.5024871134020589E-2</c:v>
                </c:pt>
                <c:pt idx="191">
                  <c:v>5.5069329896907195E-2</c:v>
                </c:pt>
                <c:pt idx="192">
                  <c:v>5.5115605670103068E-2</c:v>
                </c:pt>
                <c:pt idx="193">
                  <c:v>5.5163002577319556E-2</c:v>
                </c:pt>
                <c:pt idx="194">
                  <c:v>5.5208891752577295E-2</c:v>
                </c:pt>
                <c:pt idx="195">
                  <c:v>5.5254819587628845E-2</c:v>
                </c:pt>
                <c:pt idx="196">
                  <c:v>5.5301172680412354E-2</c:v>
                </c:pt>
                <c:pt idx="197">
                  <c:v>5.535186855670101E-2</c:v>
                </c:pt>
                <c:pt idx="198">
                  <c:v>5.5403182989690707E-2</c:v>
                </c:pt>
                <c:pt idx="199">
                  <c:v>5.5456726804123696E-2</c:v>
                </c:pt>
                <c:pt idx="200">
                  <c:v>5.5508453608247417E-2</c:v>
                </c:pt>
                <c:pt idx="201">
                  <c:v>5.556067010309277E-2</c:v>
                </c:pt>
                <c:pt idx="202">
                  <c:v>5.5616043814432976E-2</c:v>
                </c:pt>
                <c:pt idx="203">
                  <c:v>5.5672242268041225E-2</c:v>
                </c:pt>
                <c:pt idx="204">
                  <c:v>5.5726984536082456E-2</c:v>
                </c:pt>
                <c:pt idx="205">
                  <c:v>5.5782332474226801E-2</c:v>
                </c:pt>
                <c:pt idx="206">
                  <c:v>5.5837590206185561E-2</c:v>
                </c:pt>
                <c:pt idx="207">
                  <c:v>5.5892100515463901E-2</c:v>
                </c:pt>
                <c:pt idx="208">
                  <c:v>5.5947190721649463E-2</c:v>
                </c:pt>
                <c:pt idx="209">
                  <c:v>5.5997113402061843E-2</c:v>
                </c:pt>
                <c:pt idx="210">
                  <c:v>5.6049304123711327E-2</c:v>
                </c:pt>
                <c:pt idx="211">
                  <c:v>5.610068298969071E-2</c:v>
                </c:pt>
                <c:pt idx="212">
                  <c:v>5.6151610824742251E-2</c:v>
                </c:pt>
                <c:pt idx="213">
                  <c:v>5.6202409793814412E-2</c:v>
                </c:pt>
                <c:pt idx="214">
                  <c:v>5.6251623711340182E-2</c:v>
                </c:pt>
                <c:pt idx="215">
                  <c:v>5.6302177835051523E-2</c:v>
                </c:pt>
                <c:pt idx="216">
                  <c:v>5.6354948453608236E-2</c:v>
                </c:pt>
                <c:pt idx="217">
                  <c:v>5.6406430412371124E-2</c:v>
                </c:pt>
                <c:pt idx="218">
                  <c:v>5.6455335051546374E-2</c:v>
                </c:pt>
                <c:pt idx="219">
                  <c:v>5.650256443298967E-2</c:v>
                </c:pt>
                <c:pt idx="220">
                  <c:v>5.6550360824742248E-2</c:v>
                </c:pt>
                <c:pt idx="221">
                  <c:v>5.6596353092783477E-2</c:v>
                </c:pt>
                <c:pt idx="222">
                  <c:v>5.6641237113402049E-2</c:v>
                </c:pt>
                <c:pt idx="223">
                  <c:v>5.6684162371134002E-2</c:v>
                </c:pt>
                <c:pt idx="224">
                  <c:v>5.6726791237113376E-2</c:v>
                </c:pt>
                <c:pt idx="225">
                  <c:v>5.6763981958762873E-2</c:v>
                </c:pt>
                <c:pt idx="226">
                  <c:v>5.6802345360824714E-2</c:v>
                </c:pt>
                <c:pt idx="227">
                  <c:v>5.6839291237113371E-2</c:v>
                </c:pt>
                <c:pt idx="228">
                  <c:v>5.6875128865979355E-2</c:v>
                </c:pt>
                <c:pt idx="229">
                  <c:v>5.6911159793814399E-2</c:v>
                </c:pt>
                <c:pt idx="230">
                  <c:v>5.6947886597938112E-2</c:v>
                </c:pt>
                <c:pt idx="231">
                  <c:v>5.6985502577319554E-2</c:v>
                </c:pt>
                <c:pt idx="232">
                  <c:v>5.7021868556701001E-2</c:v>
                </c:pt>
                <c:pt idx="233">
                  <c:v>5.7058453608247385E-2</c:v>
                </c:pt>
                <c:pt idx="234">
                  <c:v>5.7095386597938114E-2</c:v>
                </c:pt>
                <c:pt idx="235">
                  <c:v>5.7132332474226763E-2</c:v>
                </c:pt>
                <c:pt idx="236">
                  <c:v>5.7167396907216464E-2</c:v>
                </c:pt>
                <c:pt idx="237">
                  <c:v>5.7202951030927804E-2</c:v>
                </c:pt>
                <c:pt idx="238">
                  <c:v>5.7239175257731922E-2</c:v>
                </c:pt>
                <c:pt idx="239">
                  <c:v>5.7274368556700997E-2</c:v>
                </c:pt>
                <c:pt idx="240">
                  <c:v>5.7309703608247387E-2</c:v>
                </c:pt>
                <c:pt idx="241">
                  <c:v>5.7347384020618522E-2</c:v>
                </c:pt>
                <c:pt idx="242">
                  <c:v>5.7388595360824711E-2</c:v>
                </c:pt>
                <c:pt idx="243">
                  <c:v>5.7428453608247401E-2</c:v>
                </c:pt>
                <c:pt idx="244">
                  <c:v>5.7469149484536054E-2</c:v>
                </c:pt>
                <c:pt idx="245">
                  <c:v>5.7508298969072134E-2</c:v>
                </c:pt>
                <c:pt idx="246">
                  <c:v>5.7544162371133988E-2</c:v>
                </c:pt>
                <c:pt idx="247">
                  <c:v>5.7579239690721609E-2</c:v>
                </c:pt>
                <c:pt idx="248">
                  <c:v>5.7613028350515426E-2</c:v>
                </c:pt>
                <c:pt idx="249">
                  <c:v>5.7647847938144293E-2</c:v>
                </c:pt>
                <c:pt idx="250">
                  <c:v>5.767978092783501E-2</c:v>
                </c:pt>
                <c:pt idx="251">
                  <c:v>5.7709716494845333E-2</c:v>
                </c:pt>
                <c:pt idx="252">
                  <c:v>5.7741378865979347E-2</c:v>
                </c:pt>
                <c:pt idx="253">
                  <c:v>5.7775953608247381E-2</c:v>
                </c:pt>
                <c:pt idx="254">
                  <c:v>5.7811958762886549E-2</c:v>
                </c:pt>
                <c:pt idx="255">
                  <c:v>5.7845889175257688E-2</c:v>
                </c:pt>
                <c:pt idx="256">
                  <c:v>5.7879832474226768E-2</c:v>
                </c:pt>
                <c:pt idx="257">
                  <c:v>5.7912190721649444E-2</c:v>
                </c:pt>
                <c:pt idx="258">
                  <c:v>5.7943749999999968E-2</c:v>
                </c:pt>
                <c:pt idx="259">
                  <c:v>5.7973466494845319E-2</c:v>
                </c:pt>
                <c:pt idx="260">
                  <c:v>5.8003440721649452E-2</c:v>
                </c:pt>
                <c:pt idx="261">
                  <c:v>5.8033273195876256E-2</c:v>
                </c:pt>
                <c:pt idx="262">
                  <c:v>5.8062293814432966E-2</c:v>
                </c:pt>
                <c:pt idx="263">
                  <c:v>5.8090670103092761E-2</c:v>
                </c:pt>
                <c:pt idx="264">
                  <c:v>5.8116920103092759E-2</c:v>
                </c:pt>
                <c:pt idx="265">
                  <c:v>5.8143286082474203E-2</c:v>
                </c:pt>
                <c:pt idx="266">
                  <c:v>5.8168608247422662E-2</c:v>
                </c:pt>
                <c:pt idx="267">
                  <c:v>5.8193853092783493E-2</c:v>
                </c:pt>
                <c:pt idx="268">
                  <c:v>5.8219523195876276E-2</c:v>
                </c:pt>
                <c:pt idx="269">
                  <c:v>5.824434278350514E-2</c:v>
                </c:pt>
                <c:pt idx="270">
                  <c:v>5.8270863402061848E-2</c:v>
                </c:pt>
                <c:pt idx="271">
                  <c:v>5.8298556701030908E-2</c:v>
                </c:pt>
                <c:pt idx="272">
                  <c:v>5.8325541237113386E-2</c:v>
                </c:pt>
                <c:pt idx="273">
                  <c:v>5.8353273195876271E-2</c:v>
                </c:pt>
                <c:pt idx="274">
                  <c:v>5.8379948453608221E-2</c:v>
                </c:pt>
                <c:pt idx="275">
                  <c:v>5.8408788659793792E-2</c:v>
                </c:pt>
                <c:pt idx="276">
                  <c:v>5.8440051546391737E-2</c:v>
                </c:pt>
                <c:pt idx="277">
                  <c:v>5.8470889175257723E-2</c:v>
                </c:pt>
                <c:pt idx="278">
                  <c:v>5.8499020618556691E-2</c:v>
                </c:pt>
                <c:pt idx="279">
                  <c:v>5.8526649484536071E-2</c:v>
                </c:pt>
                <c:pt idx="280">
                  <c:v>5.8553221649484517E-2</c:v>
                </c:pt>
                <c:pt idx="281">
                  <c:v>5.8578466494845341E-2</c:v>
                </c:pt>
                <c:pt idx="282">
                  <c:v>5.8604329896907198E-2</c:v>
                </c:pt>
                <c:pt idx="283">
                  <c:v>5.8631597938144313E-2</c:v>
                </c:pt>
                <c:pt idx="284">
                  <c:v>5.8656018041237094E-2</c:v>
                </c:pt>
                <c:pt idx="285">
                  <c:v>5.8679845360824719E-2</c:v>
                </c:pt>
                <c:pt idx="286">
                  <c:v>5.8705038659793797E-2</c:v>
                </c:pt>
                <c:pt idx="287">
                  <c:v>5.8728221649484512E-2</c:v>
                </c:pt>
                <c:pt idx="288">
                  <c:v>5.8753195876288626E-2</c:v>
                </c:pt>
                <c:pt idx="289">
                  <c:v>5.8777332474226777E-2</c:v>
                </c:pt>
                <c:pt idx="290">
                  <c:v>5.8801417525773156E-2</c:v>
                </c:pt>
                <c:pt idx="291">
                  <c:v>5.8824548969072132E-2</c:v>
                </c:pt>
                <c:pt idx="292">
                  <c:v>5.8849600515463882E-2</c:v>
                </c:pt>
                <c:pt idx="293">
                  <c:v>5.8877474226804102E-2</c:v>
                </c:pt>
                <c:pt idx="294">
                  <c:v>5.8908930412371115E-2</c:v>
                </c:pt>
                <c:pt idx="295">
                  <c:v>5.8937216494845339E-2</c:v>
                </c:pt>
                <c:pt idx="296">
                  <c:v>5.8968518041237088E-2</c:v>
                </c:pt>
                <c:pt idx="297">
                  <c:v>5.8999806701030902E-2</c:v>
                </c:pt>
                <c:pt idx="298">
                  <c:v>5.9031945876288634E-2</c:v>
                </c:pt>
                <c:pt idx="299">
                  <c:v>5.9062139175257704E-2</c:v>
                </c:pt>
                <c:pt idx="300">
                  <c:v>5.9091713917525747E-2</c:v>
                </c:pt>
                <c:pt idx="301">
                  <c:v>5.9120914948453583E-2</c:v>
                </c:pt>
                <c:pt idx="302">
                  <c:v>5.9150463917525743E-2</c:v>
                </c:pt>
                <c:pt idx="303">
                  <c:v>5.9180979381443267E-2</c:v>
                </c:pt>
                <c:pt idx="304">
                  <c:v>5.9210747422680392E-2</c:v>
                </c:pt>
                <c:pt idx="305">
                  <c:v>5.9240773195876263E-2</c:v>
                </c:pt>
                <c:pt idx="306">
                  <c:v>5.9270528350515432E-2</c:v>
                </c:pt>
                <c:pt idx="307">
                  <c:v>5.9298582474226778E-2</c:v>
                </c:pt>
                <c:pt idx="308">
                  <c:v>5.9328788659793782E-2</c:v>
                </c:pt>
                <c:pt idx="309">
                  <c:v>5.9359226804123692E-2</c:v>
                </c:pt>
                <c:pt idx="310">
                  <c:v>5.939141752577317E-2</c:v>
                </c:pt>
                <c:pt idx="311">
                  <c:v>5.9425476804123689E-2</c:v>
                </c:pt>
                <c:pt idx="312">
                  <c:v>5.9457706185566984E-2</c:v>
                </c:pt>
                <c:pt idx="313">
                  <c:v>5.9491211340206157E-2</c:v>
                </c:pt>
                <c:pt idx="314">
                  <c:v>5.9524368556701006E-2</c:v>
                </c:pt>
                <c:pt idx="315">
                  <c:v>5.9560489690721627E-2</c:v>
                </c:pt>
                <c:pt idx="316">
                  <c:v>5.9595347938144298E-2</c:v>
                </c:pt>
                <c:pt idx="317">
                  <c:v>5.9631198453608217E-2</c:v>
                </c:pt>
                <c:pt idx="318">
                  <c:v>5.9664935567010281E-2</c:v>
                </c:pt>
                <c:pt idx="319">
                  <c:v>5.9698981958762866E-2</c:v>
                </c:pt>
                <c:pt idx="320">
                  <c:v>5.9733969072164925E-2</c:v>
                </c:pt>
                <c:pt idx="321">
                  <c:v>5.9766971649484503E-2</c:v>
                </c:pt>
                <c:pt idx="322">
                  <c:v>5.9801030927835015E-2</c:v>
                </c:pt>
                <c:pt idx="323">
                  <c:v>5.9836997422680373E-2</c:v>
                </c:pt>
                <c:pt idx="324">
                  <c:v>5.9873427835051507E-2</c:v>
                </c:pt>
                <c:pt idx="325">
                  <c:v>5.990951030927831E-2</c:v>
                </c:pt>
                <c:pt idx="326">
                  <c:v>5.9944600515463874E-2</c:v>
                </c:pt>
                <c:pt idx="327">
                  <c:v>5.9980103092783461E-2</c:v>
                </c:pt>
                <c:pt idx="328">
                  <c:v>6.001518041237109E-2</c:v>
                </c:pt>
                <c:pt idx="329">
                  <c:v>6.0049355670103048E-2</c:v>
                </c:pt>
                <c:pt idx="330">
                  <c:v>6.0084884020618519E-2</c:v>
                </c:pt>
                <c:pt idx="331">
                  <c:v>6.012115979381441E-2</c:v>
                </c:pt>
                <c:pt idx="332">
                  <c:v>6.0156030927835023E-2</c:v>
                </c:pt>
                <c:pt idx="333">
                  <c:v>6.0189548969072137E-2</c:v>
                </c:pt>
                <c:pt idx="334">
                  <c:v>6.0221018041237084E-2</c:v>
                </c:pt>
                <c:pt idx="335">
                  <c:v>6.025179123711337E-2</c:v>
                </c:pt>
                <c:pt idx="336">
                  <c:v>6.0281082474226776E-2</c:v>
                </c:pt>
                <c:pt idx="337">
                  <c:v>6.0311262886597918E-2</c:v>
                </c:pt>
                <c:pt idx="338">
                  <c:v>6.0340103092783481E-2</c:v>
                </c:pt>
                <c:pt idx="339">
                  <c:v>6.036867268041235E-2</c:v>
                </c:pt>
                <c:pt idx="340">
                  <c:v>6.0395992268041217E-2</c:v>
                </c:pt>
                <c:pt idx="341">
                  <c:v>6.0423402061855661E-2</c:v>
                </c:pt>
                <c:pt idx="342">
                  <c:v>6.0450425257731942E-2</c:v>
                </c:pt>
                <c:pt idx="343">
                  <c:v>6.0478157216494827E-2</c:v>
                </c:pt>
                <c:pt idx="344">
                  <c:v>6.0505644329896899E-2</c:v>
                </c:pt>
                <c:pt idx="345">
                  <c:v>6.0534097938144314E-2</c:v>
                </c:pt>
                <c:pt idx="346">
                  <c:v>6.0564329896907201E-2</c:v>
                </c:pt>
                <c:pt idx="347">
                  <c:v>6.059510309278348E-2</c:v>
                </c:pt>
                <c:pt idx="348">
                  <c:v>6.0626211340206161E-2</c:v>
                </c:pt>
                <c:pt idx="349">
                  <c:v>6.0658775773195853E-2</c:v>
                </c:pt>
                <c:pt idx="350">
                  <c:v>6.0691636597938116E-2</c:v>
                </c:pt>
                <c:pt idx="351">
                  <c:v>6.0723685567010292E-2</c:v>
                </c:pt>
                <c:pt idx="352">
                  <c:v>6.0757925257731944E-2</c:v>
                </c:pt>
                <c:pt idx="353">
                  <c:v>6.079359536082473E-2</c:v>
                </c:pt>
                <c:pt idx="354">
                  <c:v>6.0829690721649468E-2</c:v>
                </c:pt>
                <c:pt idx="355">
                  <c:v>6.0867422680412363E-2</c:v>
                </c:pt>
                <c:pt idx="356">
                  <c:v>6.0905657216494831E-2</c:v>
                </c:pt>
                <c:pt idx="357">
                  <c:v>6.0944097938144308E-2</c:v>
                </c:pt>
                <c:pt idx="358">
                  <c:v>6.0983865979381421E-2</c:v>
                </c:pt>
                <c:pt idx="359">
                  <c:v>6.1023659793814397E-2</c:v>
                </c:pt>
                <c:pt idx="360">
                  <c:v>6.1062023195876253E-2</c:v>
                </c:pt>
                <c:pt idx="361">
                  <c:v>6.109999999999996E-2</c:v>
                </c:pt>
                <c:pt idx="362">
                  <c:v>6.1138015463917492E-2</c:v>
                </c:pt>
                <c:pt idx="363">
                  <c:v>6.1180167525773162E-2</c:v>
                </c:pt>
                <c:pt idx="364">
                  <c:v>6.1224510309278307E-2</c:v>
                </c:pt>
                <c:pt idx="365">
                  <c:v>6.1269471649484493E-2</c:v>
                </c:pt>
                <c:pt idx="366">
                  <c:v>6.1314845360824689E-2</c:v>
                </c:pt>
                <c:pt idx="367">
                  <c:v>6.1358994845360795E-2</c:v>
                </c:pt>
                <c:pt idx="368">
                  <c:v>6.1402371134020584E-2</c:v>
                </c:pt>
                <c:pt idx="369">
                  <c:v>6.1447190721649454E-2</c:v>
                </c:pt>
                <c:pt idx="370">
                  <c:v>6.1492139175257698E-2</c:v>
                </c:pt>
                <c:pt idx="371">
                  <c:v>6.1536533505154603E-2</c:v>
                </c:pt>
                <c:pt idx="372">
                  <c:v>6.1578634020618514E-2</c:v>
                </c:pt>
                <c:pt idx="373">
                  <c:v>6.1619342783505116E-2</c:v>
                </c:pt>
                <c:pt idx="374">
                  <c:v>6.1660515463917487E-2</c:v>
                </c:pt>
                <c:pt idx="375">
                  <c:v>6.1701997422680371E-2</c:v>
                </c:pt>
                <c:pt idx="376">
                  <c:v>6.1745618556700993E-2</c:v>
                </c:pt>
                <c:pt idx="377">
                  <c:v>6.1790128865979344E-2</c:v>
                </c:pt>
                <c:pt idx="378">
                  <c:v>6.1836262886597902E-2</c:v>
                </c:pt>
                <c:pt idx="379">
                  <c:v>6.1881610824742236E-2</c:v>
                </c:pt>
                <c:pt idx="380">
                  <c:v>6.1926237113402019E-2</c:v>
                </c:pt>
                <c:pt idx="381">
                  <c:v>6.1969858247422641E-2</c:v>
                </c:pt>
                <c:pt idx="382">
                  <c:v>6.2011778350515412E-2</c:v>
                </c:pt>
                <c:pt idx="383">
                  <c:v>6.2053878865979344E-2</c:v>
                </c:pt>
                <c:pt idx="384">
                  <c:v>6.20949097938144E-2</c:v>
                </c:pt>
                <c:pt idx="385">
                  <c:v>6.213514175257729E-2</c:v>
                </c:pt>
                <c:pt idx="386">
                  <c:v>6.2176881443298949E-2</c:v>
                </c:pt>
                <c:pt idx="387">
                  <c:v>6.2217023195876256E-2</c:v>
                </c:pt>
                <c:pt idx="388">
                  <c:v>6.2257693298969047E-2</c:v>
                </c:pt>
                <c:pt idx="389">
                  <c:v>6.2298311855670079E-2</c:v>
                </c:pt>
                <c:pt idx="390">
                  <c:v>6.2338891752577293E-2</c:v>
                </c:pt>
                <c:pt idx="391">
                  <c:v>6.2378595360824712E-2</c:v>
                </c:pt>
                <c:pt idx="392">
                  <c:v>6.2418608247422645E-2</c:v>
                </c:pt>
                <c:pt idx="393">
                  <c:v>6.2458247422680378E-2</c:v>
                </c:pt>
                <c:pt idx="394">
                  <c:v>6.2498118556700989E-2</c:v>
                </c:pt>
                <c:pt idx="395">
                  <c:v>6.2539046391752548E-2</c:v>
                </c:pt>
                <c:pt idx="396">
                  <c:v>6.2578878865979362E-2</c:v>
                </c:pt>
                <c:pt idx="397">
                  <c:v>6.2617487113402037E-2</c:v>
                </c:pt>
                <c:pt idx="398">
                  <c:v>6.2651288659793788E-2</c:v>
                </c:pt>
                <c:pt idx="399">
                  <c:v>6.2683724226804099E-2</c:v>
                </c:pt>
                <c:pt idx="400">
                  <c:v>6.2714974226804096E-2</c:v>
                </c:pt>
                <c:pt idx="401">
                  <c:v>6.2746907216494813E-2</c:v>
                </c:pt>
                <c:pt idx="402">
                  <c:v>6.277813144329894E-2</c:v>
                </c:pt>
                <c:pt idx="403">
                  <c:v>6.2809059278350482E-2</c:v>
                </c:pt>
                <c:pt idx="404">
                  <c:v>6.2839046391752543E-2</c:v>
                </c:pt>
                <c:pt idx="405">
                  <c:v>6.2870618556701008E-2</c:v>
                </c:pt>
                <c:pt idx="406">
                  <c:v>6.2903904639175237E-2</c:v>
                </c:pt>
                <c:pt idx="407">
                  <c:v>6.2934652061855653E-2</c:v>
                </c:pt>
                <c:pt idx="408">
                  <c:v>6.296435567010307E-2</c:v>
                </c:pt>
                <c:pt idx="409">
                  <c:v>6.299201030927834E-2</c:v>
                </c:pt>
                <c:pt idx="410">
                  <c:v>6.3020863402061852E-2</c:v>
                </c:pt>
                <c:pt idx="411">
                  <c:v>6.3049768041237103E-2</c:v>
                </c:pt>
                <c:pt idx="412">
                  <c:v>6.3081881443298959E-2</c:v>
                </c:pt>
                <c:pt idx="413">
                  <c:v>6.3114755154639157E-2</c:v>
                </c:pt>
                <c:pt idx="414">
                  <c:v>6.3146701030927815E-2</c:v>
                </c:pt>
                <c:pt idx="415">
                  <c:v>6.3180335051546369E-2</c:v>
                </c:pt>
                <c:pt idx="416">
                  <c:v>6.321640463917523E-2</c:v>
                </c:pt>
                <c:pt idx="417">
                  <c:v>6.3251069587628855E-2</c:v>
                </c:pt>
                <c:pt idx="418">
                  <c:v>6.3285811855670102E-2</c:v>
                </c:pt>
                <c:pt idx="419">
                  <c:v>6.3323724226804115E-2</c:v>
                </c:pt>
                <c:pt idx="420">
                  <c:v>6.3363492268041235E-2</c:v>
                </c:pt>
                <c:pt idx="421">
                  <c:v>6.3400025773195881E-2</c:v>
                </c:pt>
                <c:pt idx="422">
                  <c:v>6.3438749999999988E-2</c:v>
                </c:pt>
                <c:pt idx="423">
                  <c:v>6.3477564432989672E-2</c:v>
                </c:pt>
                <c:pt idx="424">
                  <c:v>6.3520889175257708E-2</c:v>
                </c:pt>
                <c:pt idx="425">
                  <c:v>6.3567590206185548E-2</c:v>
                </c:pt>
                <c:pt idx="426">
                  <c:v>6.3617396907216475E-2</c:v>
                </c:pt>
                <c:pt idx="427">
                  <c:v>6.3670695876288638E-2</c:v>
                </c:pt>
                <c:pt idx="428">
                  <c:v>6.3715760309278321E-2</c:v>
                </c:pt>
                <c:pt idx="429">
                  <c:v>6.3762590206185535E-2</c:v>
                </c:pt>
                <c:pt idx="430">
                  <c:v>6.3808015463917497E-2</c:v>
                </c:pt>
                <c:pt idx="431">
                  <c:v>6.3853273195876276E-2</c:v>
                </c:pt>
                <c:pt idx="432">
                  <c:v>6.3902036082474203E-2</c:v>
                </c:pt>
                <c:pt idx="433">
                  <c:v>6.3952989690721607E-2</c:v>
                </c:pt>
                <c:pt idx="434">
                  <c:v>6.4002628865979336E-2</c:v>
                </c:pt>
                <c:pt idx="435">
                  <c:v>6.4054871134020586E-2</c:v>
                </c:pt>
                <c:pt idx="436">
                  <c:v>6.4109355670103063E-2</c:v>
                </c:pt>
                <c:pt idx="437">
                  <c:v>6.4164664948453576E-2</c:v>
                </c:pt>
                <c:pt idx="438">
                  <c:v>6.422091494845357E-2</c:v>
                </c:pt>
                <c:pt idx="439">
                  <c:v>6.428124999999997E-2</c:v>
                </c:pt>
                <c:pt idx="440">
                  <c:v>6.4338002577319545E-2</c:v>
                </c:pt>
                <c:pt idx="441">
                  <c:v>6.4392332474226766E-2</c:v>
                </c:pt>
                <c:pt idx="442">
                  <c:v>6.4447203608247378E-2</c:v>
                </c:pt>
                <c:pt idx="443">
                  <c:v>6.4501907216494805E-2</c:v>
                </c:pt>
                <c:pt idx="444">
                  <c:v>6.4556159793814391E-2</c:v>
                </c:pt>
                <c:pt idx="445">
                  <c:v>6.4610837628865936E-2</c:v>
                </c:pt>
                <c:pt idx="446">
                  <c:v>6.4663904639175207E-2</c:v>
                </c:pt>
                <c:pt idx="447">
                  <c:v>6.472051546391748E-2</c:v>
                </c:pt>
                <c:pt idx="448">
                  <c:v>6.4778969072164919E-2</c:v>
                </c:pt>
                <c:pt idx="449">
                  <c:v>6.4839497422680373E-2</c:v>
                </c:pt>
                <c:pt idx="450">
                  <c:v>6.4898195876288617E-2</c:v>
                </c:pt>
                <c:pt idx="451">
                  <c:v>6.4954909793814394E-2</c:v>
                </c:pt>
                <c:pt idx="452">
                  <c:v>6.5011688144329866E-2</c:v>
                </c:pt>
                <c:pt idx="453">
                  <c:v>6.5066842783505122E-2</c:v>
                </c:pt>
                <c:pt idx="454">
                  <c:v>6.5121958762886553E-2</c:v>
                </c:pt>
                <c:pt idx="455">
                  <c:v>6.5176958762886553E-2</c:v>
                </c:pt>
                <c:pt idx="456">
                  <c:v>6.5232036082474174E-2</c:v>
                </c:pt>
                <c:pt idx="457">
                  <c:v>6.5285940721649435E-2</c:v>
                </c:pt>
                <c:pt idx="458">
                  <c:v>6.5338981958762837E-2</c:v>
                </c:pt>
                <c:pt idx="459">
                  <c:v>6.5393195876288612E-2</c:v>
                </c:pt>
                <c:pt idx="460">
                  <c:v>6.5449961340206142E-2</c:v>
                </c:pt>
                <c:pt idx="461">
                  <c:v>6.550987113402057E-2</c:v>
                </c:pt>
                <c:pt idx="462">
                  <c:v>6.5569987113402006E-2</c:v>
                </c:pt>
                <c:pt idx="463">
                  <c:v>6.5629536082474182E-2</c:v>
                </c:pt>
                <c:pt idx="464">
                  <c:v>6.5690257731958718E-2</c:v>
                </c:pt>
                <c:pt idx="465">
                  <c:v>6.5751443298969037E-2</c:v>
                </c:pt>
                <c:pt idx="466">
                  <c:v>6.5815051546391709E-2</c:v>
                </c:pt>
                <c:pt idx="467">
                  <c:v>6.5878994845360778E-2</c:v>
                </c:pt>
                <c:pt idx="468">
                  <c:v>6.5943659793814391E-2</c:v>
                </c:pt>
                <c:pt idx="469">
                  <c:v>6.6004033505154602E-2</c:v>
                </c:pt>
                <c:pt idx="470">
                  <c:v>6.6064420103092755E-2</c:v>
                </c:pt>
                <c:pt idx="471">
                  <c:v>6.6124278350515431E-2</c:v>
                </c:pt>
                <c:pt idx="472">
                  <c:v>6.6183543814432949E-2</c:v>
                </c:pt>
                <c:pt idx="473">
                  <c:v>6.6242448453608202E-2</c:v>
                </c:pt>
                <c:pt idx="474">
                  <c:v>6.6299652061855632E-2</c:v>
                </c:pt>
                <c:pt idx="475">
                  <c:v>6.6356108247422649E-2</c:v>
                </c:pt>
                <c:pt idx="476">
                  <c:v>6.6412938144329858E-2</c:v>
                </c:pt>
                <c:pt idx="477">
                  <c:v>6.6471134020618508E-2</c:v>
                </c:pt>
                <c:pt idx="478">
                  <c:v>6.6528505154639123E-2</c:v>
                </c:pt>
                <c:pt idx="479">
                  <c:v>6.6585605670103049E-2</c:v>
                </c:pt>
                <c:pt idx="480">
                  <c:v>6.6642409793814375E-2</c:v>
                </c:pt>
                <c:pt idx="481">
                  <c:v>6.6697164948453555E-2</c:v>
                </c:pt>
                <c:pt idx="482">
                  <c:v>6.6750064432989628E-2</c:v>
                </c:pt>
                <c:pt idx="483">
                  <c:v>6.6802654639175202E-2</c:v>
                </c:pt>
                <c:pt idx="484">
                  <c:v>6.685541237113396E-2</c:v>
                </c:pt>
                <c:pt idx="485">
                  <c:v>6.690912371134014E-2</c:v>
                </c:pt>
                <c:pt idx="486">
                  <c:v>6.6964278350515397E-2</c:v>
                </c:pt>
                <c:pt idx="487">
                  <c:v>6.7021365979381367E-2</c:v>
                </c:pt>
                <c:pt idx="488">
                  <c:v>6.707460051546385E-2</c:v>
                </c:pt>
                <c:pt idx="489">
                  <c:v>6.7128466494845301E-2</c:v>
                </c:pt>
                <c:pt idx="490">
                  <c:v>6.7183569587628805E-2</c:v>
                </c:pt>
                <c:pt idx="491">
                  <c:v>6.723957474226798E-2</c:v>
                </c:pt>
                <c:pt idx="492">
                  <c:v>6.7296662371133964E-2</c:v>
                </c:pt>
                <c:pt idx="493">
                  <c:v>6.7352731958762818E-2</c:v>
                </c:pt>
                <c:pt idx="494">
                  <c:v>6.7408234536082426E-2</c:v>
                </c:pt>
                <c:pt idx="495">
                  <c:v>6.7468054123711291E-2</c:v>
                </c:pt>
                <c:pt idx="496">
                  <c:v>6.7526005154639135E-2</c:v>
                </c:pt>
                <c:pt idx="497">
                  <c:v>6.7584858247422649E-2</c:v>
                </c:pt>
                <c:pt idx="498">
                  <c:v>6.7643634020618515E-2</c:v>
                </c:pt>
                <c:pt idx="499">
                  <c:v>6.7699188144329861E-2</c:v>
                </c:pt>
                <c:pt idx="500">
                  <c:v>6.7752461340206155E-2</c:v>
                </c:pt>
                <c:pt idx="501">
                  <c:v>6.7806726804123682E-2</c:v>
                </c:pt>
                <c:pt idx="502">
                  <c:v>6.7862564432989672E-2</c:v>
                </c:pt>
                <c:pt idx="503">
                  <c:v>6.7919278350515436E-2</c:v>
                </c:pt>
                <c:pt idx="504">
                  <c:v>6.7977371134020581E-2</c:v>
                </c:pt>
                <c:pt idx="505">
                  <c:v>6.8037396907216455E-2</c:v>
                </c:pt>
                <c:pt idx="506">
                  <c:v>6.8094097938144291E-2</c:v>
                </c:pt>
                <c:pt idx="507">
                  <c:v>6.8148775773195835E-2</c:v>
                </c:pt>
                <c:pt idx="508">
                  <c:v>6.8205090206185537E-2</c:v>
                </c:pt>
                <c:pt idx="509">
                  <c:v>6.8264355670103055E-2</c:v>
                </c:pt>
                <c:pt idx="510">
                  <c:v>6.8318659793814393E-2</c:v>
                </c:pt>
                <c:pt idx="511">
                  <c:v>6.8369317010309225E-2</c:v>
                </c:pt>
                <c:pt idx="512">
                  <c:v>6.8419664948453571E-2</c:v>
                </c:pt>
                <c:pt idx="513">
                  <c:v>6.8468492268041192E-2</c:v>
                </c:pt>
                <c:pt idx="514">
                  <c:v>6.8515463917525748E-2</c:v>
                </c:pt>
                <c:pt idx="515">
                  <c:v>6.8563015463917493E-2</c:v>
                </c:pt>
                <c:pt idx="516">
                  <c:v>6.8609497422680382E-2</c:v>
                </c:pt>
                <c:pt idx="517">
                  <c:v>6.8654858247422651E-2</c:v>
                </c:pt>
                <c:pt idx="518">
                  <c:v>6.8701224226804095E-2</c:v>
                </c:pt>
                <c:pt idx="519">
                  <c:v>6.8747963917525745E-2</c:v>
                </c:pt>
                <c:pt idx="520">
                  <c:v>6.8794716494845323E-2</c:v>
                </c:pt>
                <c:pt idx="521">
                  <c:v>6.8841030927835015E-2</c:v>
                </c:pt>
                <c:pt idx="522">
                  <c:v>6.8886920103092747E-2</c:v>
                </c:pt>
                <c:pt idx="523">
                  <c:v>6.893148195876285E-2</c:v>
                </c:pt>
                <c:pt idx="524">
                  <c:v>6.8977087628865938E-2</c:v>
                </c:pt>
                <c:pt idx="525">
                  <c:v>6.9025064432989655E-2</c:v>
                </c:pt>
                <c:pt idx="526">
                  <c:v>6.9075038659793767E-2</c:v>
                </c:pt>
                <c:pt idx="527">
                  <c:v>6.9123402061855618E-2</c:v>
                </c:pt>
                <c:pt idx="528">
                  <c:v>6.9170708762886543E-2</c:v>
                </c:pt>
                <c:pt idx="529">
                  <c:v>6.9218260309278301E-2</c:v>
                </c:pt>
                <c:pt idx="530">
                  <c:v>6.9263518041237065E-2</c:v>
                </c:pt>
                <c:pt idx="531">
                  <c:v>6.9307255154639133E-2</c:v>
                </c:pt>
                <c:pt idx="532">
                  <c:v>6.935220360824737E-2</c:v>
                </c:pt>
                <c:pt idx="533">
                  <c:v>6.9398762886597895E-2</c:v>
                </c:pt>
                <c:pt idx="534">
                  <c:v>6.9444394329896852E-2</c:v>
                </c:pt>
                <c:pt idx="535">
                  <c:v>6.9489652061855617E-2</c:v>
                </c:pt>
                <c:pt idx="536">
                  <c:v>6.9532976804123667E-2</c:v>
                </c:pt>
                <c:pt idx="537">
                  <c:v>6.9578144329896868E-2</c:v>
                </c:pt>
                <c:pt idx="538">
                  <c:v>6.9625206185566973E-2</c:v>
                </c:pt>
                <c:pt idx="539">
                  <c:v>6.9673131443298925E-2</c:v>
                </c:pt>
                <c:pt idx="540">
                  <c:v>6.9719729381443246E-2</c:v>
                </c:pt>
                <c:pt idx="541">
                  <c:v>6.9765992268041185E-2</c:v>
                </c:pt>
                <c:pt idx="542">
                  <c:v>6.9810012886597883E-2</c:v>
                </c:pt>
                <c:pt idx="543">
                  <c:v>6.9855115979381391E-2</c:v>
                </c:pt>
                <c:pt idx="544">
                  <c:v>6.9900541237113339E-2</c:v>
                </c:pt>
                <c:pt idx="545">
                  <c:v>6.9944213917525713E-2</c:v>
                </c:pt>
                <c:pt idx="546">
                  <c:v>6.9986855670103029E-2</c:v>
                </c:pt>
                <c:pt idx="547">
                  <c:v>7.0030193298969007E-2</c:v>
                </c:pt>
                <c:pt idx="548">
                  <c:v>7.0074059278350448E-2</c:v>
                </c:pt>
                <c:pt idx="549">
                  <c:v>7.0117126288659737E-2</c:v>
                </c:pt>
                <c:pt idx="550">
                  <c:v>7.0161391752577268E-2</c:v>
                </c:pt>
                <c:pt idx="551">
                  <c:v>7.0205708762886551E-2</c:v>
                </c:pt>
                <c:pt idx="552">
                  <c:v>7.0251469072164896E-2</c:v>
                </c:pt>
                <c:pt idx="553">
                  <c:v>7.0298389175257686E-2</c:v>
                </c:pt>
                <c:pt idx="554">
                  <c:v>7.0345605670103048E-2</c:v>
                </c:pt>
                <c:pt idx="555">
                  <c:v>7.0394226804123661E-2</c:v>
                </c:pt>
                <c:pt idx="556">
                  <c:v>7.044207474226799E-2</c:v>
                </c:pt>
                <c:pt idx="557">
                  <c:v>7.048948453608242E-2</c:v>
                </c:pt>
                <c:pt idx="558">
                  <c:v>7.0536958762886556E-2</c:v>
                </c:pt>
                <c:pt idx="559">
                  <c:v>7.0581894329896852E-2</c:v>
                </c:pt>
                <c:pt idx="560">
                  <c:v>7.0625760309278293E-2</c:v>
                </c:pt>
                <c:pt idx="561">
                  <c:v>7.066887886597932E-2</c:v>
                </c:pt>
                <c:pt idx="562">
                  <c:v>7.0712139175257677E-2</c:v>
                </c:pt>
                <c:pt idx="563">
                  <c:v>7.0752951030927783E-2</c:v>
                </c:pt>
                <c:pt idx="564">
                  <c:v>7.0795451030927797E-2</c:v>
                </c:pt>
                <c:pt idx="565">
                  <c:v>7.0838131443298924E-2</c:v>
                </c:pt>
                <c:pt idx="566">
                  <c:v>7.0878685567010269E-2</c:v>
                </c:pt>
                <c:pt idx="567">
                  <c:v>7.0919201030927789E-2</c:v>
                </c:pt>
                <c:pt idx="568">
                  <c:v>7.0961546391752534E-2</c:v>
                </c:pt>
                <c:pt idx="569">
                  <c:v>7.1005798969072123E-2</c:v>
                </c:pt>
                <c:pt idx="570">
                  <c:v>7.1046597938144287E-2</c:v>
                </c:pt>
                <c:pt idx="571">
                  <c:v>7.1085966494845318E-2</c:v>
                </c:pt>
                <c:pt idx="572">
                  <c:v>7.1125902061855636E-2</c:v>
                </c:pt>
                <c:pt idx="573">
                  <c:v>7.1166172680412337E-2</c:v>
                </c:pt>
                <c:pt idx="574">
                  <c:v>7.1208260309278307E-2</c:v>
                </c:pt>
                <c:pt idx="575">
                  <c:v>7.1244819587628822E-2</c:v>
                </c:pt>
                <c:pt idx="576">
                  <c:v>7.1279755154639135E-2</c:v>
                </c:pt>
                <c:pt idx="577">
                  <c:v>7.1314162371133971E-2</c:v>
                </c:pt>
                <c:pt idx="578">
                  <c:v>7.1349381443298929E-2</c:v>
                </c:pt>
                <c:pt idx="579">
                  <c:v>7.138145618556696E-2</c:v>
                </c:pt>
                <c:pt idx="580">
                  <c:v>7.1411301546391706E-2</c:v>
                </c:pt>
                <c:pt idx="581">
                  <c:v>7.1439574742267989E-2</c:v>
                </c:pt>
                <c:pt idx="582">
                  <c:v>7.1467951030927776E-2</c:v>
                </c:pt>
                <c:pt idx="583">
                  <c:v>7.149304123711335E-2</c:v>
                </c:pt>
                <c:pt idx="584">
                  <c:v>7.1518195876288604E-2</c:v>
                </c:pt>
                <c:pt idx="585">
                  <c:v>7.1545309278350469E-2</c:v>
                </c:pt>
                <c:pt idx="586">
                  <c:v>7.1571675257731907E-2</c:v>
                </c:pt>
                <c:pt idx="587">
                  <c:v>7.1598969072164897E-2</c:v>
                </c:pt>
                <c:pt idx="588">
                  <c:v>7.1629304123711296E-2</c:v>
                </c:pt>
                <c:pt idx="589">
                  <c:v>7.1658041237113362E-2</c:v>
                </c:pt>
                <c:pt idx="590">
                  <c:v>7.1688376288659747E-2</c:v>
                </c:pt>
                <c:pt idx="591">
                  <c:v>7.1716984536082426E-2</c:v>
                </c:pt>
                <c:pt idx="592">
                  <c:v>7.1744226804123665E-2</c:v>
                </c:pt>
                <c:pt idx="593">
                  <c:v>7.1772860824742213E-2</c:v>
                </c:pt>
                <c:pt idx="594">
                  <c:v>7.18027190721649E-2</c:v>
                </c:pt>
                <c:pt idx="595">
                  <c:v>7.1833659793814383E-2</c:v>
                </c:pt>
                <c:pt idx="596">
                  <c:v>7.186689432989686E-2</c:v>
                </c:pt>
                <c:pt idx="597">
                  <c:v>7.1900360824742229E-2</c:v>
                </c:pt>
                <c:pt idx="598">
                  <c:v>7.1933917525773147E-2</c:v>
                </c:pt>
                <c:pt idx="599">
                  <c:v>7.1966018041237076E-2</c:v>
                </c:pt>
                <c:pt idx="600">
                  <c:v>7.1998195876288612E-2</c:v>
                </c:pt>
                <c:pt idx="601">
                  <c:v>7.2028685567010267E-2</c:v>
                </c:pt>
                <c:pt idx="602">
                  <c:v>7.2059948453608205E-2</c:v>
                </c:pt>
                <c:pt idx="603">
                  <c:v>7.2092087628865931E-2</c:v>
                </c:pt>
                <c:pt idx="604">
                  <c:v>7.2121146907216452E-2</c:v>
                </c:pt>
                <c:pt idx="605">
                  <c:v>7.2148492268041195E-2</c:v>
                </c:pt>
                <c:pt idx="606">
                  <c:v>7.2176301546391708E-2</c:v>
                </c:pt>
                <c:pt idx="607">
                  <c:v>7.2204755154639144E-2</c:v>
                </c:pt>
                <c:pt idx="608">
                  <c:v>7.2233041237113355E-2</c:v>
                </c:pt>
                <c:pt idx="609">
                  <c:v>7.2259033505154599E-2</c:v>
                </c:pt>
                <c:pt idx="610">
                  <c:v>7.2283969072164903E-2</c:v>
                </c:pt>
                <c:pt idx="611">
                  <c:v>7.2308067010309243E-2</c:v>
                </c:pt>
                <c:pt idx="612">
                  <c:v>7.2328672680412334E-2</c:v>
                </c:pt>
                <c:pt idx="613">
                  <c:v>7.2348195876288615E-2</c:v>
                </c:pt>
                <c:pt idx="614">
                  <c:v>7.2368801546391706E-2</c:v>
                </c:pt>
                <c:pt idx="615">
                  <c:v>7.2385476804123661E-2</c:v>
                </c:pt>
                <c:pt idx="616">
                  <c:v>7.2400206185566959E-2</c:v>
                </c:pt>
                <c:pt idx="617">
                  <c:v>7.2415786082474176E-2</c:v>
                </c:pt>
                <c:pt idx="618">
                  <c:v>7.2432525773195824E-2</c:v>
                </c:pt>
                <c:pt idx="619">
                  <c:v>7.2444291237113351E-2</c:v>
                </c:pt>
                <c:pt idx="620">
                  <c:v>7.2453814432989636E-2</c:v>
                </c:pt>
                <c:pt idx="621">
                  <c:v>7.2463724226804069E-2</c:v>
                </c:pt>
                <c:pt idx="622">
                  <c:v>7.2471494845360779E-2</c:v>
                </c:pt>
                <c:pt idx="623">
                  <c:v>7.2473286082474178E-2</c:v>
                </c:pt>
                <c:pt idx="624">
                  <c:v>7.2477371134020571E-2</c:v>
                </c:pt>
                <c:pt idx="625">
                  <c:v>7.2477023195876247E-2</c:v>
                </c:pt>
                <c:pt idx="626">
                  <c:v>7.2482783505154594E-2</c:v>
                </c:pt>
                <c:pt idx="627">
                  <c:v>7.2488878865979336E-2</c:v>
                </c:pt>
                <c:pt idx="628">
                  <c:v>7.2493414948453572E-2</c:v>
                </c:pt>
                <c:pt idx="629">
                  <c:v>7.2500657216494804E-2</c:v>
                </c:pt>
                <c:pt idx="630">
                  <c:v>7.2507499999999947E-2</c:v>
                </c:pt>
                <c:pt idx="631">
                  <c:v>7.2513260309278293E-2</c:v>
                </c:pt>
                <c:pt idx="632">
                  <c:v>7.251963917525768E-2</c:v>
                </c:pt>
                <c:pt idx="633">
                  <c:v>7.2528891752577263E-2</c:v>
                </c:pt>
                <c:pt idx="634">
                  <c:v>7.2534819587628807E-2</c:v>
                </c:pt>
                <c:pt idx="635">
                  <c:v>7.2542873711340147E-2</c:v>
                </c:pt>
                <c:pt idx="636">
                  <c:v>7.2549523195876237E-2</c:v>
                </c:pt>
                <c:pt idx="637">
                  <c:v>7.2554445876288606E-2</c:v>
                </c:pt>
                <c:pt idx="638">
                  <c:v>7.255817010309272E-2</c:v>
                </c:pt>
                <c:pt idx="639">
                  <c:v>7.256572164948448E-2</c:v>
                </c:pt>
                <c:pt idx="640">
                  <c:v>7.2574342783505094E-2</c:v>
                </c:pt>
                <c:pt idx="641">
                  <c:v>7.2582190721649426E-2</c:v>
                </c:pt>
                <c:pt idx="642">
                  <c:v>7.2589046391752524E-2</c:v>
                </c:pt>
                <c:pt idx="643">
                  <c:v>7.2597706185566949E-2</c:v>
                </c:pt>
                <c:pt idx="644">
                  <c:v>7.2606198453608189E-2</c:v>
                </c:pt>
                <c:pt idx="645">
                  <c:v>7.2614510309278291E-2</c:v>
                </c:pt>
                <c:pt idx="646">
                  <c:v>7.2624497422680359E-2</c:v>
                </c:pt>
                <c:pt idx="647">
                  <c:v>7.2634922680412314E-2</c:v>
                </c:pt>
                <c:pt idx="648">
                  <c:v>7.2647667525773132E-2</c:v>
                </c:pt>
                <c:pt idx="649">
                  <c:v>7.2665541237113343E-2</c:v>
                </c:pt>
                <c:pt idx="650">
                  <c:v>7.2684974226804075E-2</c:v>
                </c:pt>
                <c:pt idx="651">
                  <c:v>7.2699432989690671E-2</c:v>
                </c:pt>
                <c:pt idx="652">
                  <c:v>7.2710038659793766E-2</c:v>
                </c:pt>
                <c:pt idx="653">
                  <c:v>7.271682989690717E-2</c:v>
                </c:pt>
                <c:pt idx="654">
                  <c:v>7.272197164948449E-2</c:v>
                </c:pt>
                <c:pt idx="655">
                  <c:v>7.2729381443298935E-2</c:v>
                </c:pt>
                <c:pt idx="656">
                  <c:v>7.2733814432989652E-2</c:v>
                </c:pt>
                <c:pt idx="657">
                  <c:v>7.2736237113402019E-2</c:v>
                </c:pt>
                <c:pt idx="658">
                  <c:v>7.273649484536078E-2</c:v>
                </c:pt>
                <c:pt idx="659">
                  <c:v>7.2737744845360774E-2</c:v>
                </c:pt>
                <c:pt idx="660">
                  <c:v>7.2739059278350462E-2</c:v>
                </c:pt>
                <c:pt idx="661">
                  <c:v>7.2739652061855634E-2</c:v>
                </c:pt>
                <c:pt idx="662">
                  <c:v>7.2738981958762841E-2</c:v>
                </c:pt>
                <c:pt idx="663">
                  <c:v>7.2734329896907174E-2</c:v>
                </c:pt>
                <c:pt idx="664">
                  <c:v>7.2732512886597905E-2</c:v>
                </c:pt>
                <c:pt idx="665">
                  <c:v>7.2728775773195836E-2</c:v>
                </c:pt>
                <c:pt idx="666">
                  <c:v>7.2725425257731915E-2</c:v>
                </c:pt>
                <c:pt idx="667">
                  <c:v>7.2725579896907172E-2</c:v>
                </c:pt>
                <c:pt idx="668">
                  <c:v>7.2725902061855627E-2</c:v>
                </c:pt>
                <c:pt idx="669">
                  <c:v>7.2730064432989655E-2</c:v>
                </c:pt>
                <c:pt idx="670">
                  <c:v>7.2733840206185535E-2</c:v>
                </c:pt>
                <c:pt idx="671">
                  <c:v>7.2737847938144293E-2</c:v>
                </c:pt>
                <c:pt idx="672">
                  <c:v>7.2745528350515426E-2</c:v>
                </c:pt>
                <c:pt idx="673">
                  <c:v>7.2757577319587596E-2</c:v>
                </c:pt>
                <c:pt idx="674">
                  <c:v>7.2767847938144295E-2</c:v>
                </c:pt>
                <c:pt idx="675">
                  <c:v>7.2776108247422658E-2</c:v>
                </c:pt>
                <c:pt idx="676">
                  <c:v>7.2786198453608217E-2</c:v>
                </c:pt>
                <c:pt idx="677">
                  <c:v>7.2794999999999957E-2</c:v>
                </c:pt>
                <c:pt idx="678">
                  <c:v>7.2802384020618519E-2</c:v>
                </c:pt>
                <c:pt idx="679">
                  <c:v>7.2808956185566986E-2</c:v>
                </c:pt>
                <c:pt idx="680">
                  <c:v>7.2814252577319563E-2</c:v>
                </c:pt>
                <c:pt idx="681">
                  <c:v>7.281840206185565E-2</c:v>
                </c:pt>
                <c:pt idx="682">
                  <c:v>7.2823492268041218E-2</c:v>
                </c:pt>
                <c:pt idx="683">
                  <c:v>7.2831494845360806E-2</c:v>
                </c:pt>
                <c:pt idx="684">
                  <c:v>7.2841172680412361E-2</c:v>
                </c:pt>
                <c:pt idx="685">
                  <c:v>7.28528092783505E-2</c:v>
                </c:pt>
                <c:pt idx="686">
                  <c:v>7.286481958762886E-2</c:v>
                </c:pt>
                <c:pt idx="687">
                  <c:v>7.2875850515463914E-2</c:v>
                </c:pt>
                <c:pt idx="688">
                  <c:v>7.2887036082474224E-2</c:v>
                </c:pt>
                <c:pt idx="689">
                  <c:v>7.2899188144329885E-2</c:v>
                </c:pt>
                <c:pt idx="690">
                  <c:v>7.291298969072163E-2</c:v>
                </c:pt>
                <c:pt idx="691">
                  <c:v>7.2927229381443276E-2</c:v>
                </c:pt>
                <c:pt idx="692">
                  <c:v>7.2941340206185548E-2</c:v>
                </c:pt>
                <c:pt idx="693">
                  <c:v>7.2955219072164929E-2</c:v>
                </c:pt>
                <c:pt idx="694">
                  <c:v>7.2968788659793796E-2</c:v>
                </c:pt>
                <c:pt idx="695">
                  <c:v>7.2985811855670088E-2</c:v>
                </c:pt>
                <c:pt idx="696">
                  <c:v>7.3004420103092757E-2</c:v>
                </c:pt>
                <c:pt idx="697">
                  <c:v>7.3021610824742247E-2</c:v>
                </c:pt>
                <c:pt idx="698">
                  <c:v>7.3038698453608233E-2</c:v>
                </c:pt>
                <c:pt idx="699">
                  <c:v>7.3054909793814418E-2</c:v>
                </c:pt>
                <c:pt idx="700">
                  <c:v>7.3071224226804107E-2</c:v>
                </c:pt>
                <c:pt idx="701">
                  <c:v>7.3088853092783498E-2</c:v>
                </c:pt>
                <c:pt idx="702">
                  <c:v>7.3106559278350497E-2</c:v>
                </c:pt>
                <c:pt idx="703">
                  <c:v>7.3125708762886585E-2</c:v>
                </c:pt>
                <c:pt idx="704">
                  <c:v>7.3145682989690708E-2</c:v>
                </c:pt>
                <c:pt idx="705">
                  <c:v>7.3165682989690714E-2</c:v>
                </c:pt>
                <c:pt idx="706">
                  <c:v>7.3184755154639153E-2</c:v>
                </c:pt>
                <c:pt idx="707">
                  <c:v>7.3203505154639151E-2</c:v>
                </c:pt>
                <c:pt idx="708">
                  <c:v>7.322220360824741E-2</c:v>
                </c:pt>
                <c:pt idx="709">
                  <c:v>7.3240914948453584E-2</c:v>
                </c:pt>
                <c:pt idx="710">
                  <c:v>7.3261726804123697E-2</c:v>
                </c:pt>
                <c:pt idx="711">
                  <c:v>7.3283878865979368E-2</c:v>
                </c:pt>
                <c:pt idx="712">
                  <c:v>7.3305476804123693E-2</c:v>
                </c:pt>
                <c:pt idx="713">
                  <c:v>7.3329342783505128E-2</c:v>
                </c:pt>
                <c:pt idx="714">
                  <c:v>7.3352164948453591E-2</c:v>
                </c:pt>
                <c:pt idx="715">
                  <c:v>7.3375721649484513E-2</c:v>
                </c:pt>
                <c:pt idx="716">
                  <c:v>7.3399162371134002E-2</c:v>
                </c:pt>
                <c:pt idx="717">
                  <c:v>7.3422358247422673E-2</c:v>
                </c:pt>
                <c:pt idx="718">
                  <c:v>7.3444252577319569E-2</c:v>
                </c:pt>
                <c:pt idx="719">
                  <c:v>7.3468286082474202E-2</c:v>
                </c:pt>
                <c:pt idx="720">
                  <c:v>7.3492203608247389E-2</c:v>
                </c:pt>
                <c:pt idx="721">
                  <c:v>7.3514265463917497E-2</c:v>
                </c:pt>
                <c:pt idx="722">
                  <c:v>7.3536868556700996E-2</c:v>
                </c:pt>
                <c:pt idx="723">
                  <c:v>7.3558311855670078E-2</c:v>
                </c:pt>
                <c:pt idx="724">
                  <c:v>7.3577706185566971E-2</c:v>
                </c:pt>
                <c:pt idx="725">
                  <c:v>7.3596585051546357E-2</c:v>
                </c:pt>
                <c:pt idx="726">
                  <c:v>7.3613505154639144E-2</c:v>
                </c:pt>
                <c:pt idx="727">
                  <c:v>7.3631069587628842E-2</c:v>
                </c:pt>
                <c:pt idx="728">
                  <c:v>7.3648402061855633E-2</c:v>
                </c:pt>
                <c:pt idx="729">
                  <c:v>7.3663376288659765E-2</c:v>
                </c:pt>
                <c:pt idx="730">
                  <c:v>7.3680425257731941E-2</c:v>
                </c:pt>
                <c:pt idx="731">
                  <c:v>7.3703118556701003E-2</c:v>
                </c:pt>
                <c:pt idx="732">
                  <c:v>7.3722384020618537E-2</c:v>
                </c:pt>
                <c:pt idx="733">
                  <c:v>7.3740103092783477E-2</c:v>
                </c:pt>
                <c:pt idx="734">
                  <c:v>7.3759600515463888E-2</c:v>
                </c:pt>
                <c:pt idx="735">
                  <c:v>7.3777925257731927E-2</c:v>
                </c:pt>
                <c:pt idx="736">
                  <c:v>7.3798092783505131E-2</c:v>
                </c:pt>
                <c:pt idx="737">
                  <c:v>7.3816237113402045E-2</c:v>
                </c:pt>
                <c:pt idx="738">
                  <c:v>7.3830257731958754E-2</c:v>
                </c:pt>
                <c:pt idx="739">
                  <c:v>7.3841597938144307E-2</c:v>
                </c:pt>
                <c:pt idx="740">
                  <c:v>7.3851327319587615E-2</c:v>
                </c:pt>
                <c:pt idx="741">
                  <c:v>7.3863956185567001E-2</c:v>
                </c:pt>
                <c:pt idx="742">
                  <c:v>7.3872435567010286E-2</c:v>
                </c:pt>
                <c:pt idx="743">
                  <c:v>7.3880863402061833E-2</c:v>
                </c:pt>
                <c:pt idx="744">
                  <c:v>7.3891675257731923E-2</c:v>
                </c:pt>
                <c:pt idx="745">
                  <c:v>7.3908749999999968E-2</c:v>
                </c:pt>
                <c:pt idx="746">
                  <c:v>7.3932036082474201E-2</c:v>
                </c:pt>
                <c:pt idx="747">
                  <c:v>7.3959987113402029E-2</c:v>
                </c:pt>
                <c:pt idx="748">
                  <c:v>7.3989213917525748E-2</c:v>
                </c:pt>
                <c:pt idx="749">
                  <c:v>7.4025322164948421E-2</c:v>
                </c:pt>
                <c:pt idx="750">
                  <c:v>7.4059085051546361E-2</c:v>
                </c:pt>
                <c:pt idx="751">
                  <c:v>7.409918814432985E-2</c:v>
                </c:pt>
                <c:pt idx="752">
                  <c:v>7.4133724226804087E-2</c:v>
                </c:pt>
                <c:pt idx="753">
                  <c:v>7.4172706185566969E-2</c:v>
                </c:pt>
                <c:pt idx="754">
                  <c:v>7.4207499999999968E-2</c:v>
                </c:pt>
                <c:pt idx="755">
                  <c:v>7.423716494845356E-2</c:v>
                </c:pt>
                <c:pt idx="756">
                  <c:v>7.4265051546391722E-2</c:v>
                </c:pt>
                <c:pt idx="757">
                  <c:v>7.4293273195876253E-2</c:v>
                </c:pt>
                <c:pt idx="758">
                  <c:v>7.4325322164948415E-2</c:v>
                </c:pt>
                <c:pt idx="759">
                  <c:v>7.4365322164948414E-2</c:v>
                </c:pt>
                <c:pt idx="760">
                  <c:v>7.4405103092783476E-2</c:v>
                </c:pt>
                <c:pt idx="761">
                  <c:v>7.4445554123711316E-2</c:v>
                </c:pt>
                <c:pt idx="762">
                  <c:v>7.4487371134020583E-2</c:v>
                </c:pt>
                <c:pt idx="763">
                  <c:v>7.4526056701030893E-2</c:v>
                </c:pt>
                <c:pt idx="764">
                  <c:v>7.4562783505154606E-2</c:v>
                </c:pt>
                <c:pt idx="765">
                  <c:v>7.4600644329896881E-2</c:v>
                </c:pt>
                <c:pt idx="766">
                  <c:v>7.4635141752577294E-2</c:v>
                </c:pt>
                <c:pt idx="767">
                  <c:v>7.4667770618556673E-2</c:v>
                </c:pt>
                <c:pt idx="768">
                  <c:v>7.469630154639173E-2</c:v>
                </c:pt>
                <c:pt idx="769">
                  <c:v>7.4725940721649453E-2</c:v>
                </c:pt>
                <c:pt idx="770">
                  <c:v>7.4762164948453586E-2</c:v>
                </c:pt>
                <c:pt idx="771">
                  <c:v>7.4801520618556674E-2</c:v>
                </c:pt>
                <c:pt idx="772">
                  <c:v>7.4843737113402031E-2</c:v>
                </c:pt>
                <c:pt idx="773">
                  <c:v>7.4882744845360796E-2</c:v>
                </c:pt>
                <c:pt idx="774">
                  <c:v>7.4922938144329862E-2</c:v>
                </c:pt>
                <c:pt idx="775">
                  <c:v>7.4967963917525735E-2</c:v>
                </c:pt>
                <c:pt idx="776">
                  <c:v>7.5016198453608213E-2</c:v>
                </c:pt>
                <c:pt idx="777">
                  <c:v>7.5064729381443263E-2</c:v>
                </c:pt>
                <c:pt idx="778">
                  <c:v>7.5109471649484505E-2</c:v>
                </c:pt>
                <c:pt idx="779">
                  <c:v>7.5147886597938113E-2</c:v>
                </c:pt>
                <c:pt idx="780">
                  <c:v>7.5183556701030899E-2</c:v>
                </c:pt>
                <c:pt idx="781">
                  <c:v>7.5225876288659774E-2</c:v>
                </c:pt>
                <c:pt idx="782">
                  <c:v>7.5266494845360812E-2</c:v>
                </c:pt>
                <c:pt idx="783">
                  <c:v>7.5307912371134003E-2</c:v>
                </c:pt>
                <c:pt idx="784">
                  <c:v>7.535452319587628E-2</c:v>
                </c:pt>
                <c:pt idx="785">
                  <c:v>7.5402693298969065E-2</c:v>
                </c:pt>
                <c:pt idx="786">
                  <c:v>7.5444471649484535E-2</c:v>
                </c:pt>
                <c:pt idx="787">
                  <c:v>7.5478286082474227E-2</c:v>
                </c:pt>
                <c:pt idx="788">
                  <c:v>7.551018041237112E-2</c:v>
                </c:pt>
                <c:pt idx="789">
                  <c:v>7.5540708762886599E-2</c:v>
                </c:pt>
                <c:pt idx="790">
                  <c:v>7.5583118556701037E-2</c:v>
                </c:pt>
                <c:pt idx="791">
                  <c:v>7.5627860824742266E-2</c:v>
                </c:pt>
                <c:pt idx="792">
                  <c:v>7.5674703608247434E-2</c:v>
                </c:pt>
                <c:pt idx="793">
                  <c:v>7.571523195876291E-2</c:v>
                </c:pt>
                <c:pt idx="794">
                  <c:v>7.5753737113402067E-2</c:v>
                </c:pt>
                <c:pt idx="795">
                  <c:v>7.5787525773195891E-2</c:v>
                </c:pt>
                <c:pt idx="796">
                  <c:v>7.5810579896907218E-2</c:v>
                </c:pt>
                <c:pt idx="797">
                  <c:v>7.583475515463918E-2</c:v>
                </c:pt>
                <c:pt idx="798">
                  <c:v>7.5854935567010312E-2</c:v>
                </c:pt>
                <c:pt idx="799">
                  <c:v>7.5875115979381444E-2</c:v>
                </c:pt>
                <c:pt idx="800">
                  <c:v>7.5893737113402068E-2</c:v>
                </c:pt>
                <c:pt idx="801">
                  <c:v>7.5906043814433E-2</c:v>
                </c:pt>
                <c:pt idx="802">
                  <c:v>7.5916855670103103E-2</c:v>
                </c:pt>
                <c:pt idx="803">
                  <c:v>7.5922577319587639E-2</c:v>
                </c:pt>
                <c:pt idx="804">
                  <c:v>7.5931713917525775E-2</c:v>
                </c:pt>
                <c:pt idx="805">
                  <c:v>7.5932358247422685E-2</c:v>
                </c:pt>
                <c:pt idx="806">
                  <c:v>7.5941804123711348E-2</c:v>
                </c:pt>
                <c:pt idx="807">
                  <c:v>7.595594072164949E-2</c:v>
                </c:pt>
                <c:pt idx="808">
                  <c:v>7.5964394329896906E-2</c:v>
                </c:pt>
                <c:pt idx="809">
                  <c:v>7.5961340206185571E-2</c:v>
                </c:pt>
                <c:pt idx="810">
                  <c:v>7.5960012886597941E-2</c:v>
                </c:pt>
                <c:pt idx="811">
                  <c:v>7.5967306701030926E-2</c:v>
                </c:pt>
                <c:pt idx="812">
                  <c:v>7.5982280927835058E-2</c:v>
                </c:pt>
                <c:pt idx="813">
                  <c:v>7.598936855670102E-2</c:v>
                </c:pt>
                <c:pt idx="814">
                  <c:v>7.5990863402061862E-2</c:v>
                </c:pt>
                <c:pt idx="815">
                  <c:v>7.5989548969072174E-2</c:v>
                </c:pt>
                <c:pt idx="816">
                  <c:v>7.5985167525773209E-2</c:v>
                </c:pt>
                <c:pt idx="817">
                  <c:v>7.598118556701032E-2</c:v>
                </c:pt>
                <c:pt idx="818">
                  <c:v>7.598873711340208E-2</c:v>
                </c:pt>
                <c:pt idx="819">
                  <c:v>7.5998827319587639E-2</c:v>
                </c:pt>
                <c:pt idx="820">
                  <c:v>7.6008389175257735E-2</c:v>
                </c:pt>
                <c:pt idx="821">
                  <c:v>7.6021791237113404E-2</c:v>
                </c:pt>
                <c:pt idx="822">
                  <c:v>7.6040760309278352E-2</c:v>
                </c:pt>
                <c:pt idx="823">
                  <c:v>7.6058054123711347E-2</c:v>
                </c:pt>
                <c:pt idx="824">
                  <c:v>7.6069033505154635E-2</c:v>
                </c:pt>
                <c:pt idx="825">
                  <c:v>7.608029639175258E-2</c:v>
                </c:pt>
                <c:pt idx="826">
                  <c:v>7.6093260309278363E-2</c:v>
                </c:pt>
                <c:pt idx="827">
                  <c:v>7.6104239690721665E-2</c:v>
                </c:pt>
                <c:pt idx="828">
                  <c:v>7.6113286082474238E-2</c:v>
                </c:pt>
                <c:pt idx="829">
                  <c:v>7.6121262886597957E-2</c:v>
                </c:pt>
                <c:pt idx="830">
                  <c:v>7.6125360824742277E-2</c:v>
                </c:pt>
                <c:pt idx="831">
                  <c:v>7.6124149484536108E-2</c:v>
                </c:pt>
                <c:pt idx="832">
                  <c:v>7.6117074742268059E-2</c:v>
                </c:pt>
                <c:pt idx="833">
                  <c:v>7.6102396907216513E-2</c:v>
                </c:pt>
                <c:pt idx="834">
                  <c:v>7.6088247422680416E-2</c:v>
                </c:pt>
                <c:pt idx="835">
                  <c:v>7.608065721649486E-2</c:v>
                </c:pt>
                <c:pt idx="836">
                  <c:v>7.6070425257731986E-2</c:v>
                </c:pt>
                <c:pt idx="837">
                  <c:v>7.6061095360824768E-2</c:v>
                </c:pt>
                <c:pt idx="838">
                  <c:v>7.6056842783505163E-2</c:v>
                </c:pt>
                <c:pt idx="839">
                  <c:v>7.6054548969072183E-2</c:v>
                </c:pt>
                <c:pt idx="840">
                  <c:v>7.6043015463917549E-2</c:v>
                </c:pt>
                <c:pt idx="841">
                  <c:v>7.6036018041237122E-2</c:v>
                </c:pt>
                <c:pt idx="842">
                  <c:v>7.6028518041237128E-2</c:v>
                </c:pt>
                <c:pt idx="843">
                  <c:v>7.6026391752577333E-2</c:v>
                </c:pt>
                <c:pt idx="844">
                  <c:v>7.6018324742268065E-2</c:v>
                </c:pt>
                <c:pt idx="845">
                  <c:v>7.6017590206185606E-2</c:v>
                </c:pt>
                <c:pt idx="846">
                  <c:v>7.6019149484536128E-2</c:v>
                </c:pt>
                <c:pt idx="847">
                  <c:v>7.6017770618556746E-2</c:v>
                </c:pt>
                <c:pt idx="848">
                  <c:v>7.6016752577319643E-2</c:v>
                </c:pt>
                <c:pt idx="849">
                  <c:v>7.6012925257731997E-2</c:v>
                </c:pt>
                <c:pt idx="850">
                  <c:v>7.6006829896907255E-2</c:v>
                </c:pt>
                <c:pt idx="851">
                  <c:v>7.6001211340206223E-2</c:v>
                </c:pt>
                <c:pt idx="852">
                  <c:v>7.5994162371134086E-2</c:v>
                </c:pt>
                <c:pt idx="853">
                  <c:v>7.5988002577319635E-2</c:v>
                </c:pt>
                <c:pt idx="854">
                  <c:v>7.5982757731958811E-2</c:v>
                </c:pt>
                <c:pt idx="855">
                  <c:v>7.597221649484541E-2</c:v>
                </c:pt>
                <c:pt idx="856">
                  <c:v>7.5961469072165E-2</c:v>
                </c:pt>
                <c:pt idx="857">
                  <c:v>7.5951430412371179E-2</c:v>
                </c:pt>
                <c:pt idx="858">
                  <c:v>7.5943672680412397E-2</c:v>
                </c:pt>
                <c:pt idx="859">
                  <c:v>7.5936134020618579E-2</c:v>
                </c:pt>
                <c:pt idx="860">
                  <c:v>7.5931804123711366E-2</c:v>
                </c:pt>
                <c:pt idx="861">
                  <c:v>7.5924536082474237E-2</c:v>
                </c:pt>
                <c:pt idx="862">
                  <c:v>7.592122422680414E-2</c:v>
                </c:pt>
                <c:pt idx="863">
                  <c:v>7.5919007731958768E-2</c:v>
                </c:pt>
                <c:pt idx="864">
                  <c:v>7.5921430412371149E-2</c:v>
                </c:pt>
                <c:pt idx="865">
                  <c:v>7.5922835051546414E-2</c:v>
                </c:pt>
                <c:pt idx="866">
                  <c:v>7.5920708762886618E-2</c:v>
                </c:pt>
                <c:pt idx="867">
                  <c:v>7.591648195876291E-2</c:v>
                </c:pt>
                <c:pt idx="868">
                  <c:v>7.5908182989690751E-2</c:v>
                </c:pt>
                <c:pt idx="869">
                  <c:v>7.5896868556701066E-2</c:v>
                </c:pt>
                <c:pt idx="870">
                  <c:v>7.5878737113402095E-2</c:v>
                </c:pt>
                <c:pt idx="871">
                  <c:v>7.5858853092783535E-2</c:v>
                </c:pt>
                <c:pt idx="872">
                  <c:v>7.5840103092783551E-2</c:v>
                </c:pt>
                <c:pt idx="873">
                  <c:v>7.5818775773195929E-2</c:v>
                </c:pt>
                <c:pt idx="874">
                  <c:v>7.5797268041237154E-2</c:v>
                </c:pt>
                <c:pt idx="875">
                  <c:v>7.577840206185571E-2</c:v>
                </c:pt>
                <c:pt idx="876">
                  <c:v>7.575960051546396E-2</c:v>
                </c:pt>
                <c:pt idx="877">
                  <c:v>7.5738273195876324E-2</c:v>
                </c:pt>
                <c:pt idx="878">
                  <c:v>7.5720038659793862E-2</c:v>
                </c:pt>
                <c:pt idx="879">
                  <c:v>7.5699381443299019E-2</c:v>
                </c:pt>
                <c:pt idx="880">
                  <c:v>7.5682835051546424E-2</c:v>
                </c:pt>
                <c:pt idx="881">
                  <c:v>7.5663969072164994E-2</c:v>
                </c:pt>
                <c:pt idx="882">
                  <c:v>7.5643878865979411E-2</c:v>
                </c:pt>
                <c:pt idx="883">
                  <c:v>7.5620528350515498E-2</c:v>
                </c:pt>
                <c:pt idx="884">
                  <c:v>7.5601301546391789E-2</c:v>
                </c:pt>
                <c:pt idx="885">
                  <c:v>7.5582899484536115E-2</c:v>
                </c:pt>
                <c:pt idx="886">
                  <c:v>7.5566237113402088E-2</c:v>
                </c:pt>
                <c:pt idx="887">
                  <c:v>7.5552835051546419E-2</c:v>
                </c:pt>
                <c:pt idx="888">
                  <c:v>7.5541198453608294E-2</c:v>
                </c:pt>
                <c:pt idx="889">
                  <c:v>7.5524806701030969E-2</c:v>
                </c:pt>
                <c:pt idx="890">
                  <c:v>7.5504677835051576E-2</c:v>
                </c:pt>
                <c:pt idx="891">
                  <c:v>7.54812371134021E-2</c:v>
                </c:pt>
                <c:pt idx="892">
                  <c:v>7.5460296391752599E-2</c:v>
                </c:pt>
                <c:pt idx="893">
                  <c:v>7.5437925257731991E-2</c:v>
                </c:pt>
                <c:pt idx="894">
                  <c:v>7.5411520618556743E-2</c:v>
                </c:pt>
                <c:pt idx="895">
                  <c:v>7.538658505154644E-2</c:v>
                </c:pt>
                <c:pt idx="896">
                  <c:v>7.5362731958762932E-2</c:v>
                </c:pt>
                <c:pt idx="897">
                  <c:v>7.5334587628866037E-2</c:v>
                </c:pt>
                <c:pt idx="898">
                  <c:v>7.5302615979381482E-2</c:v>
                </c:pt>
                <c:pt idx="899">
                  <c:v>7.5269085051546447E-2</c:v>
                </c:pt>
                <c:pt idx="900">
                  <c:v>7.5236314432989726E-2</c:v>
                </c:pt>
                <c:pt idx="901">
                  <c:v>7.5210296391752612E-2</c:v>
                </c:pt>
                <c:pt idx="902">
                  <c:v>7.5181301546391785E-2</c:v>
                </c:pt>
                <c:pt idx="903">
                  <c:v>7.514588917525776E-2</c:v>
                </c:pt>
                <c:pt idx="904">
                  <c:v>7.5107280927835085E-2</c:v>
                </c:pt>
                <c:pt idx="905">
                  <c:v>7.5075051546391783E-2</c:v>
                </c:pt>
                <c:pt idx="906">
                  <c:v>7.5034407216494875E-2</c:v>
                </c:pt>
                <c:pt idx="907">
                  <c:v>7.4988672680412399E-2</c:v>
                </c:pt>
                <c:pt idx="908">
                  <c:v>7.4941739690721682E-2</c:v>
                </c:pt>
                <c:pt idx="909">
                  <c:v>7.4900631443299004E-2</c:v>
                </c:pt>
                <c:pt idx="910">
                  <c:v>7.4860476804123749E-2</c:v>
                </c:pt>
                <c:pt idx="911">
                  <c:v>7.482202319587633E-2</c:v>
                </c:pt>
                <c:pt idx="912">
                  <c:v>7.4785425257731991E-2</c:v>
                </c:pt>
                <c:pt idx="913">
                  <c:v>7.4754922680412408E-2</c:v>
                </c:pt>
                <c:pt idx="914">
                  <c:v>7.4724716494845411E-2</c:v>
                </c:pt>
                <c:pt idx="915">
                  <c:v>7.4693234536082537E-2</c:v>
                </c:pt>
                <c:pt idx="916">
                  <c:v>7.4662126288659855E-2</c:v>
                </c:pt>
                <c:pt idx="917">
                  <c:v>7.4632255154639227E-2</c:v>
                </c:pt>
                <c:pt idx="918">
                  <c:v>7.4607139175257783E-2</c:v>
                </c:pt>
                <c:pt idx="919">
                  <c:v>7.4583750000000046E-2</c:v>
                </c:pt>
                <c:pt idx="920">
                  <c:v>7.4560966494845407E-2</c:v>
                </c:pt>
                <c:pt idx="921">
                  <c:v>7.4539652061855713E-2</c:v>
                </c:pt>
                <c:pt idx="922">
                  <c:v>7.4519652061855721E-2</c:v>
                </c:pt>
                <c:pt idx="923">
                  <c:v>7.4495567010309335E-2</c:v>
                </c:pt>
                <c:pt idx="924">
                  <c:v>7.4473775773195916E-2</c:v>
                </c:pt>
                <c:pt idx="925">
                  <c:v>7.4453659793814478E-2</c:v>
                </c:pt>
                <c:pt idx="926">
                  <c:v>7.4444471649484575E-2</c:v>
                </c:pt>
                <c:pt idx="927">
                  <c:v>7.443429123711344E-2</c:v>
                </c:pt>
                <c:pt idx="928">
                  <c:v>7.4423595360824782E-2</c:v>
                </c:pt>
                <c:pt idx="929">
                  <c:v>7.44143427835052E-2</c:v>
                </c:pt>
                <c:pt idx="930">
                  <c:v>7.4406443298969116E-2</c:v>
                </c:pt>
                <c:pt idx="931">
                  <c:v>7.4399445876288689E-2</c:v>
                </c:pt>
                <c:pt idx="932">
                  <c:v>7.4395567010309319E-2</c:v>
                </c:pt>
                <c:pt idx="933">
                  <c:v>7.4392731958762934E-2</c:v>
                </c:pt>
                <c:pt idx="934">
                  <c:v>7.4391662371134051E-2</c:v>
                </c:pt>
                <c:pt idx="935">
                  <c:v>7.439740979381447E-2</c:v>
                </c:pt>
                <c:pt idx="936">
                  <c:v>7.4396262886597966E-2</c:v>
                </c:pt>
                <c:pt idx="937">
                  <c:v>7.4393028350515492E-2</c:v>
                </c:pt>
                <c:pt idx="938">
                  <c:v>7.4394007731958797E-2</c:v>
                </c:pt>
                <c:pt idx="939">
                  <c:v>7.4394175257731981E-2</c:v>
                </c:pt>
                <c:pt idx="940">
                  <c:v>7.4396726804123736E-2</c:v>
                </c:pt>
                <c:pt idx="941">
                  <c:v>7.4398762886597983E-2</c:v>
                </c:pt>
                <c:pt idx="942">
                  <c:v>7.4401752577319638E-2</c:v>
                </c:pt>
                <c:pt idx="943">
                  <c:v>7.4405605670103125E-2</c:v>
                </c:pt>
                <c:pt idx="944">
                  <c:v>7.441326030927839E-2</c:v>
                </c:pt>
                <c:pt idx="945">
                  <c:v>7.442289948453612E-2</c:v>
                </c:pt>
                <c:pt idx="946">
                  <c:v>7.4435000000000043E-2</c:v>
                </c:pt>
                <c:pt idx="947">
                  <c:v>7.4449974226804175E-2</c:v>
                </c:pt>
                <c:pt idx="948">
                  <c:v>7.4467087628866016E-2</c:v>
                </c:pt>
                <c:pt idx="949">
                  <c:v>7.4481675257731986E-2</c:v>
                </c:pt>
                <c:pt idx="950">
                  <c:v>7.4499072164948485E-2</c:v>
                </c:pt>
                <c:pt idx="951">
                  <c:v>7.4513157216494888E-2</c:v>
                </c:pt>
                <c:pt idx="952">
                  <c:v>7.4528041237113443E-2</c:v>
                </c:pt>
                <c:pt idx="953">
                  <c:v>7.4547010309278378E-2</c:v>
                </c:pt>
                <c:pt idx="954">
                  <c:v>7.4568041237113442E-2</c:v>
                </c:pt>
                <c:pt idx="955">
                  <c:v>7.4591456185567048E-2</c:v>
                </c:pt>
                <c:pt idx="956">
                  <c:v>7.4610940721649532E-2</c:v>
                </c:pt>
                <c:pt idx="957">
                  <c:v>7.4635850515463939E-2</c:v>
                </c:pt>
                <c:pt idx="958">
                  <c:v>7.4661275773195923E-2</c:v>
                </c:pt>
                <c:pt idx="959">
                  <c:v>7.4687448453608279E-2</c:v>
                </c:pt>
                <c:pt idx="960">
                  <c:v>7.4714664948453635E-2</c:v>
                </c:pt>
                <c:pt idx="961">
                  <c:v>7.4740837628866019E-2</c:v>
                </c:pt>
                <c:pt idx="962">
                  <c:v>7.4769317010309297E-2</c:v>
                </c:pt>
                <c:pt idx="963">
                  <c:v>7.48024226804124E-2</c:v>
                </c:pt>
                <c:pt idx="964">
                  <c:v>7.4838079896907245E-2</c:v>
                </c:pt>
                <c:pt idx="965">
                  <c:v>7.487113402061861E-2</c:v>
                </c:pt>
                <c:pt idx="966">
                  <c:v>7.4904381443299001E-2</c:v>
                </c:pt>
                <c:pt idx="967">
                  <c:v>7.4935528350515493E-2</c:v>
                </c:pt>
                <c:pt idx="968">
                  <c:v>7.4963865979381483E-2</c:v>
                </c:pt>
                <c:pt idx="969">
                  <c:v>7.499230670103095E-2</c:v>
                </c:pt>
                <c:pt idx="970">
                  <c:v>7.5023530927835078E-2</c:v>
                </c:pt>
                <c:pt idx="971">
                  <c:v>7.5054768041237119E-2</c:v>
                </c:pt>
                <c:pt idx="972">
                  <c:v>7.5085515463917549E-2</c:v>
                </c:pt>
                <c:pt idx="973">
                  <c:v>7.5112641752577355E-2</c:v>
                </c:pt>
                <c:pt idx="974">
                  <c:v>7.5138389175257753E-2</c:v>
                </c:pt>
                <c:pt idx="975">
                  <c:v>7.5161829896907242E-2</c:v>
                </c:pt>
                <c:pt idx="976">
                  <c:v>7.5183170103092806E-2</c:v>
                </c:pt>
                <c:pt idx="977">
                  <c:v>7.5201945876288687E-2</c:v>
                </c:pt>
                <c:pt idx="978">
                  <c:v>7.5218260309278376E-2</c:v>
                </c:pt>
                <c:pt idx="979">
                  <c:v>7.5234265463917552E-2</c:v>
                </c:pt>
                <c:pt idx="980">
                  <c:v>7.5256005154639191E-2</c:v>
                </c:pt>
                <c:pt idx="981">
                  <c:v>7.5277796391752597E-2</c:v>
                </c:pt>
                <c:pt idx="982">
                  <c:v>7.5296791237113428E-2</c:v>
                </c:pt>
                <c:pt idx="983">
                  <c:v>7.5318389175257752E-2</c:v>
                </c:pt>
                <c:pt idx="984">
                  <c:v>7.5335567010309301E-2</c:v>
                </c:pt>
                <c:pt idx="985">
                  <c:v>7.5354188144329926E-2</c:v>
                </c:pt>
                <c:pt idx="986">
                  <c:v>7.5368556701030931E-2</c:v>
                </c:pt>
                <c:pt idx="987">
                  <c:v>7.5383840206185576E-2</c:v>
                </c:pt>
                <c:pt idx="988">
                  <c:v>7.5399020618556731E-2</c:v>
                </c:pt>
                <c:pt idx="989">
                  <c:v>7.541643041237113E-2</c:v>
                </c:pt>
                <c:pt idx="990">
                  <c:v>7.5432100515463923E-2</c:v>
                </c:pt>
                <c:pt idx="991">
                  <c:v>7.5447925257731974E-2</c:v>
                </c:pt>
                <c:pt idx="992">
                  <c:v>7.5463363402061862E-2</c:v>
                </c:pt>
                <c:pt idx="993">
                  <c:v>7.5481623711340221E-2</c:v>
                </c:pt>
                <c:pt idx="994">
                  <c:v>7.5500360824742277E-2</c:v>
                </c:pt>
                <c:pt idx="995">
                  <c:v>7.5522719072164957E-2</c:v>
                </c:pt>
                <c:pt idx="996">
                  <c:v>7.5544819587628861E-2</c:v>
                </c:pt>
                <c:pt idx="997">
                  <c:v>7.5567899484536086E-2</c:v>
                </c:pt>
                <c:pt idx="998">
                  <c:v>7.5590708762886608E-2</c:v>
                </c:pt>
                <c:pt idx="999">
                  <c:v>7.5616378865979383E-2</c:v>
                </c:pt>
                <c:pt idx="1000">
                  <c:v>7.5644922680412383E-2</c:v>
                </c:pt>
                <c:pt idx="1001">
                  <c:v>7.5675760309278375E-2</c:v>
                </c:pt>
                <c:pt idx="1002">
                  <c:v>7.570559278350518E-2</c:v>
                </c:pt>
                <c:pt idx="1003">
                  <c:v>7.5732474226804139E-2</c:v>
                </c:pt>
                <c:pt idx="1004">
                  <c:v>7.5755270618556705E-2</c:v>
                </c:pt>
                <c:pt idx="1005">
                  <c:v>7.5777680412371137E-2</c:v>
                </c:pt>
                <c:pt idx="1006">
                  <c:v>7.5804420103092796E-2</c:v>
                </c:pt>
                <c:pt idx="1007">
                  <c:v>7.5828672680412393E-2</c:v>
                </c:pt>
                <c:pt idx="1008">
                  <c:v>7.5859046391752588E-2</c:v>
                </c:pt>
                <c:pt idx="1009">
                  <c:v>7.588458762886599E-2</c:v>
                </c:pt>
                <c:pt idx="1010">
                  <c:v>7.5909110824742276E-2</c:v>
                </c:pt>
                <c:pt idx="1011">
                  <c:v>7.5932809278350555E-2</c:v>
                </c:pt>
                <c:pt idx="1012">
                  <c:v>7.5959858247422699E-2</c:v>
                </c:pt>
                <c:pt idx="1013">
                  <c:v>7.5986134020618573E-2</c:v>
                </c:pt>
                <c:pt idx="1014">
                  <c:v>7.6011881443298998E-2</c:v>
                </c:pt>
                <c:pt idx="1015">
                  <c:v>7.6038737113402102E-2</c:v>
                </c:pt>
                <c:pt idx="1016">
                  <c:v>7.6064974226804166E-2</c:v>
                </c:pt>
                <c:pt idx="1017">
                  <c:v>7.6088350515463962E-2</c:v>
                </c:pt>
                <c:pt idx="1018">
                  <c:v>7.6108556701030963E-2</c:v>
                </c:pt>
                <c:pt idx="1019">
                  <c:v>7.6128904639175293E-2</c:v>
                </c:pt>
                <c:pt idx="1020">
                  <c:v>7.6148750000000029E-2</c:v>
                </c:pt>
                <c:pt idx="1021">
                  <c:v>7.6168698453608283E-2</c:v>
                </c:pt>
                <c:pt idx="1022">
                  <c:v>7.6193067010309312E-2</c:v>
                </c:pt>
                <c:pt idx="1023">
                  <c:v>7.6220360824742289E-2</c:v>
                </c:pt>
                <c:pt idx="1024">
                  <c:v>7.6248376288659825E-2</c:v>
                </c:pt>
                <c:pt idx="1025">
                  <c:v>7.6275605670103122E-2</c:v>
                </c:pt>
                <c:pt idx="1026">
                  <c:v>7.6302847938144361E-2</c:v>
                </c:pt>
                <c:pt idx="1027">
                  <c:v>7.6331198453608279E-2</c:v>
                </c:pt>
                <c:pt idx="1028">
                  <c:v>7.6359097938144355E-2</c:v>
                </c:pt>
                <c:pt idx="1029">
                  <c:v>7.6384961340206212E-2</c:v>
                </c:pt>
                <c:pt idx="1030">
                  <c:v>7.6408711340206215E-2</c:v>
                </c:pt>
                <c:pt idx="1031">
                  <c:v>7.6433737113402081E-2</c:v>
                </c:pt>
                <c:pt idx="1032">
                  <c:v>7.6459162371134051E-2</c:v>
                </c:pt>
                <c:pt idx="1033">
                  <c:v>7.6483427835051576E-2</c:v>
                </c:pt>
                <c:pt idx="1034">
                  <c:v>7.6508492268041267E-2</c:v>
                </c:pt>
                <c:pt idx="1035">
                  <c:v>7.6535360824742285E-2</c:v>
                </c:pt>
                <c:pt idx="1036">
                  <c:v>7.6561146907216535E-2</c:v>
                </c:pt>
                <c:pt idx="1037">
                  <c:v>7.6584974226804145E-2</c:v>
                </c:pt>
                <c:pt idx="1038">
                  <c:v>7.6610528350515503E-2</c:v>
                </c:pt>
                <c:pt idx="1039">
                  <c:v>7.6633801546391767E-2</c:v>
                </c:pt>
                <c:pt idx="1040">
                  <c:v>7.6659639175257741E-2</c:v>
                </c:pt>
                <c:pt idx="1041">
                  <c:v>7.6687590206185582E-2</c:v>
                </c:pt>
                <c:pt idx="1042">
                  <c:v>7.6715734536082492E-2</c:v>
                </c:pt>
                <c:pt idx="1043">
                  <c:v>7.6744536082474266E-2</c:v>
                </c:pt>
                <c:pt idx="1044">
                  <c:v>7.6773131443299003E-2</c:v>
                </c:pt>
                <c:pt idx="1045">
                  <c:v>7.6803079896907253E-2</c:v>
                </c:pt>
                <c:pt idx="1046">
                  <c:v>7.6830412371134069E-2</c:v>
                </c:pt>
                <c:pt idx="1047">
                  <c:v>7.6860567010309314E-2</c:v>
                </c:pt>
                <c:pt idx="1048">
                  <c:v>7.6891971649484581E-2</c:v>
                </c:pt>
                <c:pt idx="1049">
                  <c:v>7.6924407216494878E-2</c:v>
                </c:pt>
                <c:pt idx="1050">
                  <c:v>7.6955592783505194E-2</c:v>
                </c:pt>
                <c:pt idx="1051">
                  <c:v>7.6984987113402084E-2</c:v>
                </c:pt>
                <c:pt idx="1052">
                  <c:v>7.7012384020618607E-2</c:v>
                </c:pt>
                <c:pt idx="1053">
                  <c:v>7.7040322164948494E-2</c:v>
                </c:pt>
                <c:pt idx="1054">
                  <c:v>7.706890463917529E-2</c:v>
                </c:pt>
                <c:pt idx="1055">
                  <c:v>7.7098904639175292E-2</c:v>
                </c:pt>
                <c:pt idx="1056">
                  <c:v>7.7130360824742311E-2</c:v>
                </c:pt>
                <c:pt idx="1057">
                  <c:v>7.7163672680412423E-2</c:v>
                </c:pt>
                <c:pt idx="1058">
                  <c:v>7.7196791237113455E-2</c:v>
                </c:pt>
                <c:pt idx="1059">
                  <c:v>7.7229510309278396E-2</c:v>
                </c:pt>
                <c:pt idx="1060">
                  <c:v>7.726436855670106E-2</c:v>
                </c:pt>
                <c:pt idx="1061">
                  <c:v>7.7297667525773245E-2</c:v>
                </c:pt>
                <c:pt idx="1062">
                  <c:v>7.732797680412376E-2</c:v>
                </c:pt>
                <c:pt idx="1063">
                  <c:v>7.7359394329896955E-2</c:v>
                </c:pt>
                <c:pt idx="1064">
                  <c:v>7.7390979381443334E-2</c:v>
                </c:pt>
                <c:pt idx="1065">
                  <c:v>7.7423079896907263E-2</c:v>
                </c:pt>
                <c:pt idx="1066">
                  <c:v>7.7455592783505195E-2</c:v>
                </c:pt>
                <c:pt idx="1067">
                  <c:v>7.7488350515463961E-2</c:v>
                </c:pt>
                <c:pt idx="1068">
                  <c:v>7.7519420103092818E-2</c:v>
                </c:pt>
                <c:pt idx="1069">
                  <c:v>7.754908505154641E-2</c:v>
                </c:pt>
                <c:pt idx="1070">
                  <c:v>7.7577435567010355E-2</c:v>
                </c:pt>
                <c:pt idx="1071">
                  <c:v>7.7607538659793862E-2</c:v>
                </c:pt>
                <c:pt idx="1072">
                  <c:v>7.7635231958762915E-2</c:v>
                </c:pt>
                <c:pt idx="1073">
                  <c:v>7.7662448453608285E-2</c:v>
                </c:pt>
                <c:pt idx="1074">
                  <c:v>7.7688646907216524E-2</c:v>
                </c:pt>
                <c:pt idx="1075">
                  <c:v>7.7718543814433036E-2</c:v>
                </c:pt>
                <c:pt idx="1076">
                  <c:v>7.7748414948453637E-2</c:v>
                </c:pt>
                <c:pt idx="1077">
                  <c:v>7.7780554123711376E-2</c:v>
                </c:pt>
                <c:pt idx="1078">
                  <c:v>7.7813981958762921E-2</c:v>
                </c:pt>
                <c:pt idx="1079">
                  <c:v>7.7846997422680433E-2</c:v>
                </c:pt>
                <c:pt idx="1080">
                  <c:v>7.7881391752577356E-2</c:v>
                </c:pt>
                <c:pt idx="1081">
                  <c:v>7.7915979381443318E-2</c:v>
                </c:pt>
                <c:pt idx="1082">
                  <c:v>7.7951417525773212E-2</c:v>
                </c:pt>
                <c:pt idx="1083">
                  <c:v>7.7988337628866006E-2</c:v>
                </c:pt>
                <c:pt idx="1084">
                  <c:v>7.8025476804123736E-2</c:v>
                </c:pt>
                <c:pt idx="1085">
                  <c:v>7.806045103092786E-2</c:v>
                </c:pt>
                <c:pt idx="1086">
                  <c:v>7.8092719072164959E-2</c:v>
                </c:pt>
                <c:pt idx="1087">
                  <c:v>7.8123427835051565E-2</c:v>
                </c:pt>
                <c:pt idx="1088">
                  <c:v>7.8154909793814439E-2</c:v>
                </c:pt>
                <c:pt idx="1089">
                  <c:v>7.8184780927835068E-2</c:v>
                </c:pt>
                <c:pt idx="1090">
                  <c:v>7.8215335051546403E-2</c:v>
                </c:pt>
                <c:pt idx="1091">
                  <c:v>7.8241314432989706E-2</c:v>
                </c:pt>
                <c:pt idx="1092">
                  <c:v>7.8269020618556714E-2</c:v>
                </c:pt>
                <c:pt idx="1093">
                  <c:v>7.8293543814433014E-2</c:v>
                </c:pt>
                <c:pt idx="1094">
                  <c:v>7.8320682989690735E-2</c:v>
                </c:pt>
                <c:pt idx="1095">
                  <c:v>7.8347770618556717E-2</c:v>
                </c:pt>
                <c:pt idx="1096">
                  <c:v>7.8375000000000014E-2</c:v>
                </c:pt>
                <c:pt idx="1097">
                  <c:v>7.8403994845360828E-2</c:v>
                </c:pt>
                <c:pt idx="1098">
                  <c:v>7.8432590206185579E-2</c:v>
                </c:pt>
                <c:pt idx="1099">
                  <c:v>7.8459201030927836E-2</c:v>
                </c:pt>
                <c:pt idx="1100">
                  <c:v>7.8484987113402058E-2</c:v>
                </c:pt>
                <c:pt idx="1101">
                  <c:v>7.8510489690721663E-2</c:v>
                </c:pt>
                <c:pt idx="1102">
                  <c:v>7.8536443298969083E-2</c:v>
                </c:pt>
                <c:pt idx="1103">
                  <c:v>7.8562500000000007E-2</c:v>
                </c:pt>
                <c:pt idx="1104">
                  <c:v>7.8589278350515476E-2</c:v>
                </c:pt>
                <c:pt idx="1105">
                  <c:v>7.861551546391754E-2</c:v>
                </c:pt>
                <c:pt idx="1106">
                  <c:v>7.8639381443298961E-2</c:v>
                </c:pt>
                <c:pt idx="1107">
                  <c:v>7.8661507731958763E-2</c:v>
                </c:pt>
                <c:pt idx="1108">
                  <c:v>7.8685451030927819E-2</c:v>
                </c:pt>
                <c:pt idx="1109">
                  <c:v>7.8711842783505154E-2</c:v>
                </c:pt>
                <c:pt idx="1110">
                  <c:v>7.8739175257731941E-2</c:v>
                </c:pt>
                <c:pt idx="1111">
                  <c:v>7.8766610824742261E-2</c:v>
                </c:pt>
                <c:pt idx="1112">
                  <c:v>7.8795309278350503E-2</c:v>
                </c:pt>
                <c:pt idx="1113">
                  <c:v>7.8825180412371132E-2</c:v>
                </c:pt>
                <c:pt idx="1114">
                  <c:v>7.8855734536082453E-2</c:v>
                </c:pt>
                <c:pt idx="1115">
                  <c:v>7.8882087628865963E-2</c:v>
                </c:pt>
                <c:pt idx="1116">
                  <c:v>7.8909175257731945E-2</c:v>
                </c:pt>
                <c:pt idx="1117">
                  <c:v>7.8935811855670071E-2</c:v>
                </c:pt>
                <c:pt idx="1118">
                  <c:v>7.8963079896907193E-2</c:v>
                </c:pt>
                <c:pt idx="1119">
                  <c:v>7.899077319587626E-2</c:v>
                </c:pt>
                <c:pt idx="1120">
                  <c:v>7.9018453608247413E-2</c:v>
                </c:pt>
                <c:pt idx="1121">
                  <c:v>7.9044574742268003E-2</c:v>
                </c:pt>
                <c:pt idx="1122">
                  <c:v>7.9068672680412344E-2</c:v>
                </c:pt>
                <c:pt idx="1123">
                  <c:v>7.9093698453608238E-2</c:v>
                </c:pt>
                <c:pt idx="1124">
                  <c:v>7.9119587628865964E-2</c:v>
                </c:pt>
                <c:pt idx="1125">
                  <c:v>7.9143775773195854E-2</c:v>
                </c:pt>
                <c:pt idx="1126">
                  <c:v>7.916646907216493E-2</c:v>
                </c:pt>
                <c:pt idx="1127">
                  <c:v>7.9190335051546365E-2</c:v>
                </c:pt>
                <c:pt idx="1128">
                  <c:v>7.921146907216492E-2</c:v>
                </c:pt>
                <c:pt idx="1129">
                  <c:v>7.9231507731958709E-2</c:v>
                </c:pt>
                <c:pt idx="1130">
                  <c:v>7.9251108247422639E-2</c:v>
                </c:pt>
                <c:pt idx="1131">
                  <c:v>7.9269729381443263E-2</c:v>
                </c:pt>
                <c:pt idx="1132">
                  <c:v>7.9287396907216465E-2</c:v>
                </c:pt>
                <c:pt idx="1133">
                  <c:v>7.9303337628865933E-2</c:v>
                </c:pt>
                <c:pt idx="1134">
                  <c:v>7.9318943298969033E-2</c:v>
                </c:pt>
                <c:pt idx="1135">
                  <c:v>7.9335115979381393E-2</c:v>
                </c:pt>
                <c:pt idx="1136">
                  <c:v>7.9353621134020585E-2</c:v>
                </c:pt>
                <c:pt idx="1137">
                  <c:v>7.9372474226804088E-2</c:v>
                </c:pt>
                <c:pt idx="1138">
                  <c:v>7.939402061855666E-2</c:v>
                </c:pt>
                <c:pt idx="1139">
                  <c:v>7.9411056701030866E-2</c:v>
                </c:pt>
                <c:pt idx="1140">
                  <c:v>7.9426134020618502E-2</c:v>
                </c:pt>
                <c:pt idx="1141">
                  <c:v>7.9441610824742215E-2</c:v>
                </c:pt>
                <c:pt idx="1142">
                  <c:v>7.9456597938144274E-2</c:v>
                </c:pt>
                <c:pt idx="1143">
                  <c:v>7.9472951030927788E-2</c:v>
                </c:pt>
                <c:pt idx="1144">
                  <c:v>7.9488865979381387E-2</c:v>
                </c:pt>
                <c:pt idx="1145">
                  <c:v>7.9502280927834998E-2</c:v>
                </c:pt>
                <c:pt idx="1146">
                  <c:v>7.9516597938144293E-2</c:v>
                </c:pt>
                <c:pt idx="1147">
                  <c:v>7.9531585051546339E-2</c:v>
                </c:pt>
                <c:pt idx="1148">
                  <c:v>7.9548402061855622E-2</c:v>
                </c:pt>
                <c:pt idx="1149">
                  <c:v>7.9565399484536031E-2</c:v>
                </c:pt>
                <c:pt idx="1150">
                  <c:v>7.9582938144329846E-2</c:v>
                </c:pt>
                <c:pt idx="1151">
                  <c:v>7.9602873711340158E-2</c:v>
                </c:pt>
                <c:pt idx="1152">
                  <c:v>7.961961340206182E-2</c:v>
                </c:pt>
                <c:pt idx="1153">
                  <c:v>7.9635837628865946E-2</c:v>
                </c:pt>
                <c:pt idx="1154">
                  <c:v>7.9653582474226756E-2</c:v>
                </c:pt>
                <c:pt idx="1155">
                  <c:v>7.9670463917525733E-2</c:v>
                </c:pt>
                <c:pt idx="1156">
                  <c:v>7.9688685567010267E-2</c:v>
                </c:pt>
                <c:pt idx="1157">
                  <c:v>7.970912371134016E-2</c:v>
                </c:pt>
                <c:pt idx="1158">
                  <c:v>7.9731159793814385E-2</c:v>
                </c:pt>
                <c:pt idx="1159">
                  <c:v>7.9751043814432959E-2</c:v>
                </c:pt>
                <c:pt idx="1160">
                  <c:v>7.9772293814432946E-2</c:v>
                </c:pt>
                <c:pt idx="1161">
                  <c:v>7.9793079896907163E-2</c:v>
                </c:pt>
                <c:pt idx="1162">
                  <c:v>7.9811726804123656E-2</c:v>
                </c:pt>
                <c:pt idx="1163">
                  <c:v>7.983217783505149E-2</c:v>
                </c:pt>
                <c:pt idx="1164">
                  <c:v>7.9853157216494788E-2</c:v>
                </c:pt>
                <c:pt idx="1165">
                  <c:v>7.9874626288659739E-2</c:v>
                </c:pt>
                <c:pt idx="1166">
                  <c:v>7.9894755154639119E-2</c:v>
                </c:pt>
                <c:pt idx="1167">
                  <c:v>7.9916069587628827E-2</c:v>
                </c:pt>
                <c:pt idx="1168">
                  <c:v>7.9938414948453565E-2</c:v>
                </c:pt>
                <c:pt idx="1169">
                  <c:v>7.9962268041237072E-2</c:v>
                </c:pt>
                <c:pt idx="1170">
                  <c:v>7.9984716494845315E-2</c:v>
                </c:pt>
                <c:pt idx="1171">
                  <c:v>8.0007461340206143E-2</c:v>
                </c:pt>
                <c:pt idx="1172">
                  <c:v>8.0030876288659736E-2</c:v>
                </c:pt>
                <c:pt idx="1173">
                  <c:v>8.0056546391752526E-2</c:v>
                </c:pt>
                <c:pt idx="1174">
                  <c:v>8.0083827319587575E-2</c:v>
                </c:pt>
                <c:pt idx="1175">
                  <c:v>8.0113079896907163E-2</c:v>
                </c:pt>
                <c:pt idx="1176">
                  <c:v>8.0142371134020562E-2</c:v>
                </c:pt>
                <c:pt idx="1177">
                  <c:v>8.0169858247422621E-2</c:v>
                </c:pt>
                <c:pt idx="1178">
                  <c:v>8.0197487113402008E-2</c:v>
                </c:pt>
                <c:pt idx="1179">
                  <c:v>8.0227371134020564E-2</c:v>
                </c:pt>
                <c:pt idx="1180">
                  <c:v>8.0260244845360776E-2</c:v>
                </c:pt>
                <c:pt idx="1181">
                  <c:v>8.0292615979381407E-2</c:v>
                </c:pt>
                <c:pt idx="1182">
                  <c:v>8.0322976804123661E-2</c:v>
                </c:pt>
                <c:pt idx="1183">
                  <c:v>8.0353028350515401E-2</c:v>
                </c:pt>
                <c:pt idx="1184">
                  <c:v>8.0382615979381386E-2</c:v>
                </c:pt>
                <c:pt idx="1185">
                  <c:v>8.041297680412364E-2</c:v>
                </c:pt>
                <c:pt idx="1186">
                  <c:v>8.0445103092783452E-2</c:v>
                </c:pt>
                <c:pt idx="1187">
                  <c:v>8.0477512886597879E-2</c:v>
                </c:pt>
                <c:pt idx="1188">
                  <c:v>8.0510064432989636E-2</c:v>
                </c:pt>
                <c:pt idx="1189">
                  <c:v>8.0542177835051479E-2</c:v>
                </c:pt>
                <c:pt idx="1190">
                  <c:v>8.0574999999999938E-2</c:v>
                </c:pt>
                <c:pt idx="1191">
                  <c:v>8.0606920103092741E-2</c:v>
                </c:pt>
                <c:pt idx="1192">
                  <c:v>8.0635167525773141E-2</c:v>
                </c:pt>
                <c:pt idx="1193">
                  <c:v>8.0664329896907166E-2</c:v>
                </c:pt>
                <c:pt idx="1194">
                  <c:v>8.0692912371133976E-2</c:v>
                </c:pt>
                <c:pt idx="1195">
                  <c:v>8.0718981958762814E-2</c:v>
                </c:pt>
                <c:pt idx="1196">
                  <c:v>8.0743505154639114E-2</c:v>
                </c:pt>
                <c:pt idx="1197">
                  <c:v>8.0769742268041178E-2</c:v>
                </c:pt>
                <c:pt idx="1198">
                  <c:v>8.0795631443298918E-2</c:v>
                </c:pt>
                <c:pt idx="1199">
                  <c:v>8.0822822164948405E-2</c:v>
                </c:pt>
                <c:pt idx="1200">
                  <c:v>8.0843298969072108E-2</c:v>
                </c:pt>
                <c:pt idx="1201">
                  <c:v>8.0860798969072112E-2</c:v>
                </c:pt>
                <c:pt idx="1202">
                  <c:v>8.0874909793814384E-2</c:v>
                </c:pt>
                <c:pt idx="1203">
                  <c:v>8.0885579896907173E-2</c:v>
                </c:pt>
                <c:pt idx="1204">
                  <c:v>8.0904587628865932E-2</c:v>
                </c:pt>
                <c:pt idx="1205">
                  <c:v>8.092104381443295E-2</c:v>
                </c:pt>
                <c:pt idx="1206">
                  <c:v>8.0939548969072128E-2</c:v>
                </c:pt>
                <c:pt idx="1207">
                  <c:v>8.0957152061855636E-2</c:v>
                </c:pt>
                <c:pt idx="1208">
                  <c:v>8.0970141752577288E-2</c:v>
                </c:pt>
                <c:pt idx="1209">
                  <c:v>8.098292525773193E-2</c:v>
                </c:pt>
                <c:pt idx="1210">
                  <c:v>8.0996391752577279E-2</c:v>
                </c:pt>
                <c:pt idx="1211">
                  <c:v>8.1006056701030893E-2</c:v>
                </c:pt>
                <c:pt idx="1212">
                  <c:v>8.1012422680412324E-2</c:v>
                </c:pt>
                <c:pt idx="1213">
                  <c:v>8.1018079896907166E-2</c:v>
                </c:pt>
                <c:pt idx="1214">
                  <c:v>8.1024536082474174E-2</c:v>
                </c:pt>
                <c:pt idx="1215">
                  <c:v>8.1027203608247361E-2</c:v>
                </c:pt>
                <c:pt idx="1216">
                  <c:v>8.1031430412371069E-2</c:v>
                </c:pt>
                <c:pt idx="1217">
                  <c:v>8.1037564432989637E-2</c:v>
                </c:pt>
                <c:pt idx="1218">
                  <c:v>8.1043737113401987E-2</c:v>
                </c:pt>
                <c:pt idx="1219">
                  <c:v>8.1050219072164892E-2</c:v>
                </c:pt>
                <c:pt idx="1220">
                  <c:v>8.1056662371133958E-2</c:v>
                </c:pt>
                <c:pt idx="1221">
                  <c:v>8.1063144329896836E-2</c:v>
                </c:pt>
                <c:pt idx="1222">
                  <c:v>8.107039948453601E-2</c:v>
                </c:pt>
                <c:pt idx="1223">
                  <c:v>8.107572164948447E-2</c:v>
                </c:pt>
                <c:pt idx="1224">
                  <c:v>8.1080386597938078E-2</c:v>
                </c:pt>
                <c:pt idx="1225">
                  <c:v>8.1082396907216442E-2</c:v>
                </c:pt>
                <c:pt idx="1226">
                  <c:v>8.1085953608247371E-2</c:v>
                </c:pt>
                <c:pt idx="1227">
                  <c:v>8.1092654639175185E-2</c:v>
                </c:pt>
                <c:pt idx="1228">
                  <c:v>8.1100141752577265E-2</c:v>
                </c:pt>
                <c:pt idx="1229">
                  <c:v>8.1109896907216428E-2</c:v>
                </c:pt>
                <c:pt idx="1230">
                  <c:v>8.1120850515463847E-2</c:v>
                </c:pt>
                <c:pt idx="1231">
                  <c:v>8.1130773195876235E-2</c:v>
                </c:pt>
                <c:pt idx="1232">
                  <c:v>8.1139961340206138E-2</c:v>
                </c:pt>
                <c:pt idx="1233">
                  <c:v>8.1150670103092737E-2</c:v>
                </c:pt>
                <c:pt idx="1234">
                  <c:v>8.1163311855670064E-2</c:v>
                </c:pt>
                <c:pt idx="1235">
                  <c:v>8.1174742268041195E-2</c:v>
                </c:pt>
                <c:pt idx="1236">
                  <c:v>8.1185257731958727E-2</c:v>
                </c:pt>
                <c:pt idx="1237">
                  <c:v>8.1192835051546355E-2</c:v>
                </c:pt>
                <c:pt idx="1238">
                  <c:v>8.1199072164948413E-2</c:v>
                </c:pt>
                <c:pt idx="1239">
                  <c:v>8.1205773195876241E-2</c:v>
                </c:pt>
                <c:pt idx="1240">
                  <c:v>8.1210038659793773E-2</c:v>
                </c:pt>
                <c:pt idx="1241">
                  <c:v>8.121335051546387E-2</c:v>
                </c:pt>
                <c:pt idx="1242">
                  <c:v>8.1215051546391706E-2</c:v>
                </c:pt>
                <c:pt idx="1243">
                  <c:v>8.1218440721649424E-2</c:v>
                </c:pt>
                <c:pt idx="1244">
                  <c:v>8.1219793814432936E-2</c:v>
                </c:pt>
                <c:pt idx="1245">
                  <c:v>8.1223530927835005E-2</c:v>
                </c:pt>
                <c:pt idx="1246">
                  <c:v>8.1227525773195822E-2</c:v>
                </c:pt>
                <c:pt idx="1247">
                  <c:v>8.1232796391752515E-2</c:v>
                </c:pt>
                <c:pt idx="1248">
                  <c:v>8.1238286082474159E-2</c:v>
                </c:pt>
                <c:pt idx="1249">
                  <c:v>8.1243131443298894E-2</c:v>
                </c:pt>
                <c:pt idx="1250">
                  <c:v>8.1251262886597869E-2</c:v>
                </c:pt>
                <c:pt idx="1251">
                  <c:v>8.1258956185566944E-2</c:v>
                </c:pt>
                <c:pt idx="1252">
                  <c:v>8.1266597938144267E-2</c:v>
                </c:pt>
                <c:pt idx="1253">
                  <c:v>8.1272061855670027E-2</c:v>
                </c:pt>
                <c:pt idx="1254">
                  <c:v>8.1276842783505082E-2</c:v>
                </c:pt>
                <c:pt idx="1255">
                  <c:v>8.1281056701030863E-2</c:v>
                </c:pt>
                <c:pt idx="1256">
                  <c:v>8.1286121134020561E-2</c:v>
                </c:pt>
                <c:pt idx="1257">
                  <c:v>8.1292744845360754E-2</c:v>
                </c:pt>
                <c:pt idx="1258">
                  <c:v>8.1298414948453523E-2</c:v>
                </c:pt>
                <c:pt idx="1259">
                  <c:v>8.1305373711340126E-2</c:v>
                </c:pt>
                <c:pt idx="1260">
                  <c:v>8.1313041237113318E-2</c:v>
                </c:pt>
                <c:pt idx="1261">
                  <c:v>8.1320064432989628E-2</c:v>
                </c:pt>
                <c:pt idx="1262">
                  <c:v>8.132610824742259E-2</c:v>
                </c:pt>
                <c:pt idx="1263">
                  <c:v>8.1330734536082389E-2</c:v>
                </c:pt>
                <c:pt idx="1264">
                  <c:v>8.1336546391752501E-2</c:v>
                </c:pt>
                <c:pt idx="1265">
                  <c:v>8.1341262886597862E-2</c:v>
                </c:pt>
                <c:pt idx="1266">
                  <c:v>8.1345347938144241E-2</c:v>
                </c:pt>
                <c:pt idx="1267">
                  <c:v>8.1348956185566937E-2</c:v>
                </c:pt>
                <c:pt idx="1268">
                  <c:v>8.1351172680412281E-2</c:v>
                </c:pt>
                <c:pt idx="1269">
                  <c:v>8.1353865979381365E-2</c:v>
                </c:pt>
                <c:pt idx="1270">
                  <c:v>8.1355244845360747E-2</c:v>
                </c:pt>
                <c:pt idx="1271">
                  <c:v>8.1352487113401983E-2</c:v>
                </c:pt>
                <c:pt idx="1272">
                  <c:v>8.1347499999999906E-2</c:v>
                </c:pt>
                <c:pt idx="1273">
                  <c:v>8.1341456185566929E-2</c:v>
                </c:pt>
                <c:pt idx="1274">
                  <c:v>8.1334458762886516E-2</c:v>
                </c:pt>
                <c:pt idx="1275">
                  <c:v>8.132920103092775E-2</c:v>
                </c:pt>
                <c:pt idx="1276">
                  <c:v>8.1323659793814368E-2</c:v>
                </c:pt>
                <c:pt idx="1277">
                  <c:v>8.1318002577319498E-2</c:v>
                </c:pt>
                <c:pt idx="1278">
                  <c:v>8.1310141752577239E-2</c:v>
                </c:pt>
              </c:numCache>
            </c:numRef>
          </c:val>
          <c:smooth val="0"/>
        </c:ser>
        <c:dLbls>
          <c:showLegendKey val="0"/>
          <c:showVal val="0"/>
          <c:showCatName val="0"/>
          <c:showSerName val="0"/>
          <c:showPercent val="0"/>
          <c:showBubbleSize val="0"/>
        </c:dLbls>
        <c:marker val="1"/>
        <c:smooth val="0"/>
        <c:axId val="64547840"/>
        <c:axId val="109642496"/>
      </c:lineChart>
      <c:dateAx>
        <c:axId val="64547840"/>
        <c:scaling>
          <c:orientation val="minMax"/>
        </c:scaling>
        <c:delete val="0"/>
        <c:axPos val="b"/>
        <c:numFmt formatCode="mm/yy" sourceLinked="0"/>
        <c:majorTickMark val="out"/>
        <c:minorTickMark val="none"/>
        <c:tickLblPos val="nextTo"/>
        <c:crossAx val="109642496"/>
        <c:crosses val="autoZero"/>
        <c:auto val="1"/>
        <c:lblOffset val="100"/>
        <c:baseTimeUnit val="days"/>
        <c:majorUnit val="6"/>
        <c:majorTimeUnit val="months"/>
      </c:dateAx>
      <c:valAx>
        <c:axId val="10964249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64547840"/>
        <c:crosses val="autoZero"/>
        <c:crossBetween val="between"/>
        <c:majorUnit val="1.0000000000000005E-2"/>
      </c:valAx>
    </c:plotArea>
    <c:legend>
      <c:legendPos val="b"/>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8369496999947E-2"/>
          <c:y val="4.4782153009103924E-2"/>
          <c:w val="0.88083628632400002"/>
          <c:h val="0.74687116514315965"/>
        </c:manualLayout>
      </c:layout>
      <c:lineChart>
        <c:grouping val="standard"/>
        <c:varyColors val="0"/>
        <c:ser>
          <c:idx val="0"/>
          <c:order val="0"/>
          <c:tx>
            <c:v>Eurobund 10Y strip</c:v>
          </c:tx>
          <c:spPr>
            <a:ln w="19050">
              <a:solidFill>
                <a:srgbClr val="FFC000"/>
              </a:solidFill>
            </a:ln>
          </c:spPr>
          <c:marker>
            <c:symbol val="picture"/>
            <c:spPr>
              <a:ln w="9525">
                <a:noFill/>
              </a:ln>
            </c:spPr>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'!$F$12:$F$206</c:f>
              <c:numCache>
                <c:formatCode>0.00</c:formatCode>
                <c:ptCount val="195"/>
                <c:pt idx="0">
                  <c:v>3.4596999999999998</c:v>
                </c:pt>
                <c:pt idx="1">
                  <c:v>3.4903</c:v>
                </c:pt>
                <c:pt idx="2">
                  <c:v>3.3744999999999998</c:v>
                </c:pt>
                <c:pt idx="3">
                  <c:v>3.3281999999999998</c:v>
                </c:pt>
                <c:pt idx="4">
                  <c:v>3.3129</c:v>
                </c:pt>
                <c:pt idx="5">
                  <c:v>3.2359999999999998</c:v>
                </c:pt>
                <c:pt idx="6">
                  <c:v>3.2940999999999998</c:v>
                </c:pt>
                <c:pt idx="7">
                  <c:v>3.3856999999999999</c:v>
                </c:pt>
                <c:pt idx="8">
                  <c:v>3.2136</c:v>
                </c:pt>
                <c:pt idx="9">
                  <c:v>3.2584</c:v>
                </c:pt>
                <c:pt idx="10">
                  <c:v>3.2778</c:v>
                </c:pt>
                <c:pt idx="11">
                  <c:v>3.2124999999999999</c:v>
                </c:pt>
                <c:pt idx="12">
                  <c:v>3.2723</c:v>
                </c:pt>
                <c:pt idx="13">
                  <c:v>3.2033999999999998</c:v>
                </c:pt>
                <c:pt idx="14">
                  <c:v>3.2605</c:v>
                </c:pt>
                <c:pt idx="15">
                  <c:v>3.1686000000000001</c:v>
                </c:pt>
                <c:pt idx="16">
                  <c:v>3.1347999999999998</c:v>
                </c:pt>
                <c:pt idx="17">
                  <c:v>3.0710999999999999</c:v>
                </c:pt>
                <c:pt idx="18">
                  <c:v>2.8247</c:v>
                </c:pt>
                <c:pt idx="19">
                  <c:v>2.9371</c:v>
                </c:pt>
                <c:pt idx="20">
                  <c:v>2.7593000000000001</c:v>
                </c:pt>
                <c:pt idx="21">
                  <c:v>2.762</c:v>
                </c:pt>
                <c:pt idx="22">
                  <c:v>2.6898</c:v>
                </c:pt>
                <c:pt idx="23">
                  <c:v>2.6966000000000001</c:v>
                </c:pt>
                <c:pt idx="24">
                  <c:v>2.8418999999999999</c:v>
                </c:pt>
                <c:pt idx="25">
                  <c:v>2.7107000000000001</c:v>
                </c:pt>
                <c:pt idx="26">
                  <c:v>2.6945000000000001</c:v>
                </c:pt>
                <c:pt idx="27">
                  <c:v>2.7275</c:v>
                </c:pt>
                <c:pt idx="28">
                  <c:v>2.7137000000000002</c:v>
                </c:pt>
                <c:pt idx="29">
                  <c:v>2.7805999999999997</c:v>
                </c:pt>
                <c:pt idx="30">
                  <c:v>2.7481999999999998</c:v>
                </c:pt>
                <c:pt idx="31">
                  <c:v>2.6303000000000001</c:v>
                </c:pt>
                <c:pt idx="32">
                  <c:v>2.4999000000000002</c:v>
                </c:pt>
                <c:pt idx="33">
                  <c:v>2.3877000000000002</c:v>
                </c:pt>
                <c:pt idx="34">
                  <c:v>2.2605</c:v>
                </c:pt>
                <c:pt idx="35">
                  <c:v>2.4455999999999998</c:v>
                </c:pt>
                <c:pt idx="36">
                  <c:v>2.5085999999999999</c:v>
                </c:pt>
                <c:pt idx="37">
                  <c:v>2.5411999999999999</c:v>
                </c:pt>
                <c:pt idx="38">
                  <c:v>2.3748</c:v>
                </c:pt>
                <c:pt idx="39">
                  <c:v>2.3515000000000001</c:v>
                </c:pt>
                <c:pt idx="40">
                  <c:v>2.3605999999999998</c:v>
                </c:pt>
                <c:pt idx="41">
                  <c:v>2.4058000000000002</c:v>
                </c:pt>
                <c:pt idx="42">
                  <c:v>2.5579000000000001</c:v>
                </c:pt>
                <c:pt idx="43">
                  <c:v>2.6261000000000001</c:v>
                </c:pt>
                <c:pt idx="44">
                  <c:v>2.4975999999999998</c:v>
                </c:pt>
                <c:pt idx="45">
                  <c:v>2.5722</c:v>
                </c:pt>
                <c:pt idx="46">
                  <c:v>2.8242000000000003</c:v>
                </c:pt>
                <c:pt idx="47">
                  <c:v>2.7896000000000001</c:v>
                </c:pt>
                <c:pt idx="48">
                  <c:v>2.9</c:v>
                </c:pt>
                <c:pt idx="49">
                  <c:v>3.0152000000000001</c:v>
                </c:pt>
                <c:pt idx="50">
                  <c:v>3.0714000000000001</c:v>
                </c:pt>
                <c:pt idx="51">
                  <c:v>2.9981</c:v>
                </c:pt>
                <c:pt idx="52">
                  <c:v>3.0026999999999999</c:v>
                </c:pt>
                <c:pt idx="53">
                  <c:v>2.9420999999999999</c:v>
                </c:pt>
                <c:pt idx="54">
                  <c:v>3.0676999999999999</c:v>
                </c:pt>
                <c:pt idx="55">
                  <c:v>3.2065999999999999</c:v>
                </c:pt>
                <c:pt idx="56">
                  <c:v>3.2387999999999999</c:v>
                </c:pt>
                <c:pt idx="57">
                  <c:v>3.3329</c:v>
                </c:pt>
                <c:pt idx="58">
                  <c:v>3.3367</c:v>
                </c:pt>
                <c:pt idx="59">
                  <c:v>3.2825000000000002</c:v>
                </c:pt>
                <c:pt idx="60">
                  <c:v>3.2006000000000001</c:v>
                </c:pt>
                <c:pt idx="61">
                  <c:v>3.3670999999999998</c:v>
                </c:pt>
                <c:pt idx="62">
                  <c:v>3.3315000000000001</c:v>
                </c:pt>
                <c:pt idx="63">
                  <c:v>3.2938999999999998</c:v>
                </c:pt>
                <c:pt idx="64">
                  <c:v>3.3672</c:v>
                </c:pt>
                <c:pt idx="65">
                  <c:v>3.4260999999999999</c:v>
                </c:pt>
                <c:pt idx="66">
                  <c:v>3.5259999999999998</c:v>
                </c:pt>
                <c:pt idx="67">
                  <c:v>3.4279999999999999</c:v>
                </c:pt>
                <c:pt idx="68">
                  <c:v>3.3075000000000001</c:v>
                </c:pt>
                <c:pt idx="69">
                  <c:v>3.2345000000000002</c:v>
                </c:pt>
                <c:pt idx="70">
                  <c:v>3.1979000000000002</c:v>
                </c:pt>
                <c:pt idx="71">
                  <c:v>3.1366000000000001</c:v>
                </c:pt>
                <c:pt idx="72">
                  <c:v>3.1593</c:v>
                </c:pt>
                <c:pt idx="73">
                  <c:v>3.1042000000000001</c:v>
                </c:pt>
                <c:pt idx="74">
                  <c:v>3.1814</c:v>
                </c:pt>
                <c:pt idx="75">
                  <c:v>3.0888</c:v>
                </c:pt>
                <c:pt idx="76">
                  <c:v>3.0497000000000001</c:v>
                </c:pt>
                <c:pt idx="77">
                  <c:v>2.9424999999999999</c:v>
                </c:pt>
                <c:pt idx="78">
                  <c:v>3.1027</c:v>
                </c:pt>
                <c:pt idx="79">
                  <c:v>2.9516</c:v>
                </c:pt>
                <c:pt idx="80">
                  <c:v>2.7888000000000002</c:v>
                </c:pt>
                <c:pt idx="81">
                  <c:v>2.9358</c:v>
                </c:pt>
                <c:pt idx="82">
                  <c:v>2.6867000000000001</c:v>
                </c:pt>
                <c:pt idx="83">
                  <c:v>2.5026999999999999</c:v>
                </c:pt>
                <c:pt idx="84">
                  <c:v>2.4733000000000001</c:v>
                </c:pt>
                <c:pt idx="85">
                  <c:v>2.2627999999999999</c:v>
                </c:pt>
                <c:pt idx="86">
                  <c:v>2.2585000000000002</c:v>
                </c:pt>
                <c:pt idx="87">
                  <c:v>2.1383000000000001</c:v>
                </c:pt>
                <c:pt idx="88">
                  <c:v>1.9298</c:v>
                </c:pt>
                <c:pt idx="89">
                  <c:v>1.9733000000000001</c:v>
                </c:pt>
                <c:pt idx="90">
                  <c:v>1.8433000000000002</c:v>
                </c:pt>
                <c:pt idx="91">
                  <c:v>2.0228000000000002</c:v>
                </c:pt>
                <c:pt idx="92">
                  <c:v>2.177</c:v>
                </c:pt>
                <c:pt idx="93">
                  <c:v>2.3895</c:v>
                </c:pt>
                <c:pt idx="94">
                  <c:v>2.2824</c:v>
                </c:pt>
                <c:pt idx="95">
                  <c:v>2.3834</c:v>
                </c:pt>
                <c:pt idx="96">
                  <c:v>2.0371000000000001</c:v>
                </c:pt>
                <c:pt idx="97">
                  <c:v>2.0619000000000001</c:v>
                </c:pt>
                <c:pt idx="98">
                  <c:v>2.1762000000000001</c:v>
                </c:pt>
                <c:pt idx="99">
                  <c:v>2.4011</c:v>
                </c:pt>
                <c:pt idx="100">
                  <c:v>2.3212999999999999</c:v>
                </c:pt>
                <c:pt idx="101">
                  <c:v>2.2913999999999999</c:v>
                </c:pt>
                <c:pt idx="102">
                  <c:v>2.0068999999999999</c:v>
                </c:pt>
                <c:pt idx="103">
                  <c:v>2.0943000000000001</c:v>
                </c:pt>
                <c:pt idx="104">
                  <c:v>1.9616</c:v>
                </c:pt>
                <c:pt idx="105">
                  <c:v>2.0217000000000001</c:v>
                </c:pt>
                <c:pt idx="106">
                  <c:v>1.9414</c:v>
                </c:pt>
                <c:pt idx="107">
                  <c:v>2.1133999999999999</c:v>
                </c:pt>
                <c:pt idx="108">
                  <c:v>2.0729000000000002</c:v>
                </c:pt>
                <c:pt idx="109">
                  <c:v>2.1657000000000002</c:v>
                </c:pt>
                <c:pt idx="110">
                  <c:v>2.19</c:v>
                </c:pt>
                <c:pt idx="111">
                  <c:v>2.1516999999999999</c:v>
                </c:pt>
                <c:pt idx="112">
                  <c:v>2.1246999999999998</c:v>
                </c:pt>
                <c:pt idx="113">
                  <c:v>2.0619000000000001</c:v>
                </c:pt>
                <c:pt idx="114">
                  <c:v>2.0663</c:v>
                </c:pt>
                <c:pt idx="115">
                  <c:v>2.3227000000000002</c:v>
                </c:pt>
                <c:pt idx="116">
                  <c:v>2.1440999999999999</c:v>
                </c:pt>
                <c:pt idx="117">
                  <c:v>2.0756999999999999</c:v>
                </c:pt>
                <c:pt idx="118">
                  <c:v>1.9594</c:v>
                </c:pt>
                <c:pt idx="119">
                  <c:v>1.9377</c:v>
                </c:pt>
                <c:pt idx="120">
                  <c:v>1.9205999999999999</c:v>
                </c:pt>
                <c:pt idx="121">
                  <c:v>1.9266999999999999</c:v>
                </c:pt>
                <c:pt idx="122">
                  <c:v>1.8010999999999999</c:v>
                </c:pt>
                <c:pt idx="123">
                  <c:v>1.7099</c:v>
                </c:pt>
                <c:pt idx="124">
                  <c:v>1.6417000000000002</c:v>
                </c:pt>
                <c:pt idx="125">
                  <c:v>1.5507</c:v>
                </c:pt>
                <c:pt idx="126">
                  <c:v>1.3658999999999999</c:v>
                </c:pt>
                <c:pt idx="127">
                  <c:v>1.5369999999999999</c:v>
                </c:pt>
                <c:pt idx="128">
                  <c:v>1.6419000000000001</c:v>
                </c:pt>
                <c:pt idx="129">
                  <c:v>1.7619</c:v>
                </c:pt>
                <c:pt idx="130">
                  <c:v>1.8042</c:v>
                </c:pt>
                <c:pt idx="131">
                  <c:v>1.5425</c:v>
                </c:pt>
                <c:pt idx="132">
                  <c:v>1.4786000000000001</c:v>
                </c:pt>
                <c:pt idx="133">
                  <c:v>1.3793</c:v>
                </c:pt>
                <c:pt idx="134">
                  <c:v>1.6089</c:v>
                </c:pt>
                <c:pt idx="135">
                  <c:v>1.6284999999999998</c:v>
                </c:pt>
                <c:pt idx="136">
                  <c:v>1.5956999999999999</c:v>
                </c:pt>
                <c:pt idx="137">
                  <c:v>1.7130999999999998</c:v>
                </c:pt>
                <c:pt idx="138">
                  <c:v>1.5552999999999999</c:v>
                </c:pt>
                <c:pt idx="139">
                  <c:v>1.556</c:v>
                </c:pt>
                <c:pt idx="140">
                  <c:v>1.7343999999999999</c:v>
                </c:pt>
                <c:pt idx="141">
                  <c:v>1.9053</c:v>
                </c:pt>
                <c:pt idx="142">
                  <c:v>1.7970999999999999</c:v>
                </c:pt>
                <c:pt idx="143">
                  <c:v>1.6278999999999999</c:v>
                </c:pt>
                <c:pt idx="144">
                  <c:v>1.7138</c:v>
                </c:pt>
                <c:pt idx="145">
                  <c:v>1.6598000000000002</c:v>
                </c:pt>
                <c:pt idx="146">
                  <c:v>1.7972000000000001</c:v>
                </c:pt>
                <c:pt idx="147">
                  <c:v>1.7151999999999998</c:v>
                </c:pt>
                <c:pt idx="148">
                  <c:v>1.6265000000000001</c:v>
                </c:pt>
                <c:pt idx="149">
                  <c:v>1.5234999999999999</c:v>
                </c:pt>
                <c:pt idx="150">
                  <c:v>1.448</c:v>
                </c:pt>
                <c:pt idx="151">
                  <c:v>1.5651999999999999</c:v>
                </c:pt>
                <c:pt idx="152">
                  <c:v>1.5032999999999999</c:v>
                </c:pt>
                <c:pt idx="153">
                  <c:v>1.4006000000000001</c:v>
                </c:pt>
                <c:pt idx="154">
                  <c:v>1.4639</c:v>
                </c:pt>
                <c:pt idx="155">
                  <c:v>1.4941</c:v>
                </c:pt>
                <c:pt idx="156">
                  <c:v>1.417</c:v>
                </c:pt>
                <c:pt idx="157">
                  <c:v>1.6514</c:v>
                </c:pt>
                <c:pt idx="158">
                  <c:v>1.7036</c:v>
                </c:pt>
                <c:pt idx="159">
                  <c:v>1.6316000000000002</c:v>
                </c:pt>
                <c:pt idx="160">
                  <c:v>1.7039</c:v>
                </c:pt>
                <c:pt idx="161">
                  <c:v>1.7410000000000001</c:v>
                </c:pt>
                <c:pt idx="162">
                  <c:v>1.6916</c:v>
                </c:pt>
                <c:pt idx="163">
                  <c:v>1.7454000000000001</c:v>
                </c:pt>
                <c:pt idx="164">
                  <c:v>1.6703000000000001</c:v>
                </c:pt>
                <c:pt idx="165">
                  <c:v>1.5255000000000001</c:v>
                </c:pt>
                <c:pt idx="166">
                  <c:v>1.6223000000000001</c:v>
                </c:pt>
                <c:pt idx="167">
                  <c:v>1.55</c:v>
                </c:pt>
                <c:pt idx="168">
                  <c:v>1.4696</c:v>
                </c:pt>
                <c:pt idx="169">
                  <c:v>1.3980999999999999</c:v>
                </c:pt>
                <c:pt idx="170">
                  <c:v>1.3176000000000001</c:v>
                </c:pt>
                <c:pt idx="171">
                  <c:v>1.3584000000000001</c:v>
                </c:pt>
                <c:pt idx="172">
                  <c:v>1.3597000000000001</c:v>
                </c:pt>
                <c:pt idx="173">
                  <c:v>1.3108</c:v>
                </c:pt>
                <c:pt idx="174">
                  <c:v>1.3441000000000001</c:v>
                </c:pt>
                <c:pt idx="175">
                  <c:v>1.4782999999999999</c:v>
                </c:pt>
                <c:pt idx="176">
                  <c:v>1.4211</c:v>
                </c:pt>
                <c:pt idx="177">
                  <c:v>1.5093000000000001</c:v>
                </c:pt>
                <c:pt idx="178">
                  <c:v>1.6049</c:v>
                </c:pt>
                <c:pt idx="179">
                  <c:v>1.6167</c:v>
                </c:pt>
                <c:pt idx="180">
                  <c:v>1.6095000000000002</c:v>
                </c:pt>
                <c:pt idx="181">
                  <c:v>1.8109999999999999</c:v>
                </c:pt>
                <c:pt idx="182">
                  <c:v>1.8231000000000002</c:v>
                </c:pt>
                <c:pt idx="183">
                  <c:v>1.8142</c:v>
                </c:pt>
                <c:pt idx="184">
                  <c:v>1.651</c:v>
                </c:pt>
                <c:pt idx="185">
                  <c:v>1.6247</c:v>
                </c:pt>
                <c:pt idx="186">
                  <c:v>1.7763</c:v>
                </c:pt>
                <c:pt idx="187">
                  <c:v>1.7557</c:v>
                </c:pt>
                <c:pt idx="188">
                  <c:v>1.7865</c:v>
                </c:pt>
                <c:pt idx="189">
                  <c:v>1.9784000000000002</c:v>
                </c:pt>
                <c:pt idx="190">
                  <c:v>2.0331000000000001</c:v>
                </c:pt>
                <c:pt idx="191">
                  <c:v>1.9699</c:v>
                </c:pt>
                <c:pt idx="192">
                  <c:v>2.0655999999999999</c:v>
                </c:pt>
                <c:pt idx="193">
                  <c:v>2.0554999999999999</c:v>
                </c:pt>
                <c:pt idx="194">
                  <c:v>2.0415000000000001</c:v>
                </c:pt>
              </c:numCache>
            </c:numRef>
          </c:val>
          <c:smooth val="0"/>
        </c:ser>
        <c:ser>
          <c:idx val="5"/>
          <c:order val="1"/>
          <c:tx>
            <c:v>US T-bonds 10Y strip</c:v>
          </c:tx>
          <c:spPr>
            <a:ln w="12700">
              <a:solidFill>
                <a:schemeClr val="bg2">
                  <a:lumMod val="50000"/>
                </a:schemeClr>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'!$AE$12:$AE$206</c:f>
              <c:numCache>
                <c:formatCode>0.00</c:formatCode>
                <c:ptCount val="195"/>
                <c:pt idx="0">
                  <c:v>2.8959999999999999</c:v>
                </c:pt>
                <c:pt idx="1">
                  <c:v>2.8460000000000001</c:v>
                </c:pt>
                <c:pt idx="2">
                  <c:v>2.6419999999999999</c:v>
                </c:pt>
                <c:pt idx="3">
                  <c:v>2.6509999999999998</c:v>
                </c:pt>
                <c:pt idx="4">
                  <c:v>2.7130000000000001</c:v>
                </c:pt>
                <c:pt idx="5">
                  <c:v>2.7850000000000001</c:v>
                </c:pt>
                <c:pt idx="6">
                  <c:v>2.8580000000000001</c:v>
                </c:pt>
                <c:pt idx="7">
                  <c:v>2.9020000000000001</c:v>
                </c:pt>
                <c:pt idx="8">
                  <c:v>2.798</c:v>
                </c:pt>
                <c:pt idx="9">
                  <c:v>2.8540000000000001</c:v>
                </c:pt>
                <c:pt idx="10">
                  <c:v>2.8460000000000001</c:v>
                </c:pt>
                <c:pt idx="11">
                  <c:v>2.88</c:v>
                </c:pt>
                <c:pt idx="12">
                  <c:v>3.0539999999999998</c:v>
                </c:pt>
                <c:pt idx="13">
                  <c:v>3.1110000000000002</c:v>
                </c:pt>
                <c:pt idx="14">
                  <c:v>3.0569999999999999</c:v>
                </c:pt>
                <c:pt idx="15">
                  <c:v>2.964</c:v>
                </c:pt>
                <c:pt idx="16">
                  <c:v>3.0419999999999998</c:v>
                </c:pt>
                <c:pt idx="17">
                  <c:v>2.9290000000000003</c:v>
                </c:pt>
                <c:pt idx="18">
                  <c:v>2.85</c:v>
                </c:pt>
                <c:pt idx="19">
                  <c:v>2.9580000000000002</c:v>
                </c:pt>
                <c:pt idx="20">
                  <c:v>2.734</c:v>
                </c:pt>
                <c:pt idx="21">
                  <c:v>2.8340000000000001</c:v>
                </c:pt>
                <c:pt idx="22">
                  <c:v>2.83</c:v>
                </c:pt>
                <c:pt idx="23">
                  <c:v>2.8479999999999999</c:v>
                </c:pt>
                <c:pt idx="24">
                  <c:v>2.7650000000000001</c:v>
                </c:pt>
                <c:pt idx="25">
                  <c:v>2.67</c:v>
                </c:pt>
                <c:pt idx="26">
                  <c:v>2.5099999999999998</c:v>
                </c:pt>
                <c:pt idx="27">
                  <c:v>2.5659999999999998</c:v>
                </c:pt>
                <c:pt idx="28">
                  <c:v>2.4049999999999998</c:v>
                </c:pt>
                <c:pt idx="29">
                  <c:v>2.4820000000000002</c:v>
                </c:pt>
                <c:pt idx="30">
                  <c:v>2.3970000000000002</c:v>
                </c:pt>
                <c:pt idx="31">
                  <c:v>2.286</c:v>
                </c:pt>
                <c:pt idx="32">
                  <c:v>2.2090000000000001</c:v>
                </c:pt>
                <c:pt idx="33">
                  <c:v>2.1589999999999998</c:v>
                </c:pt>
                <c:pt idx="34">
                  <c:v>2.1930000000000001</c:v>
                </c:pt>
                <c:pt idx="35">
                  <c:v>2.222</c:v>
                </c:pt>
                <c:pt idx="36">
                  <c:v>2.3319999999999999</c:v>
                </c:pt>
                <c:pt idx="37">
                  <c:v>2.2359999999999998</c:v>
                </c:pt>
                <c:pt idx="38">
                  <c:v>2.056</c:v>
                </c:pt>
                <c:pt idx="39">
                  <c:v>1.9450000000000001</c:v>
                </c:pt>
                <c:pt idx="40">
                  <c:v>1.8340000000000001</c:v>
                </c:pt>
                <c:pt idx="41">
                  <c:v>1.9550000000000001</c:v>
                </c:pt>
                <c:pt idx="42">
                  <c:v>1.97</c:v>
                </c:pt>
                <c:pt idx="43">
                  <c:v>2.012</c:v>
                </c:pt>
                <c:pt idx="44">
                  <c:v>1.9390000000000001</c:v>
                </c:pt>
                <c:pt idx="45">
                  <c:v>2.1859999999999999</c:v>
                </c:pt>
                <c:pt idx="46">
                  <c:v>2.286</c:v>
                </c:pt>
                <c:pt idx="47">
                  <c:v>2.36</c:v>
                </c:pt>
                <c:pt idx="48">
                  <c:v>2.452</c:v>
                </c:pt>
                <c:pt idx="49">
                  <c:v>2.7290000000000001</c:v>
                </c:pt>
                <c:pt idx="50">
                  <c:v>2.7850000000000001</c:v>
                </c:pt>
                <c:pt idx="51">
                  <c:v>2.8380000000000001</c:v>
                </c:pt>
                <c:pt idx="52">
                  <c:v>2.6890000000000001</c:v>
                </c:pt>
                <c:pt idx="53">
                  <c:v>2.8180000000000001</c:v>
                </c:pt>
                <c:pt idx="54">
                  <c:v>2.7290000000000001</c:v>
                </c:pt>
                <c:pt idx="55">
                  <c:v>2.7450000000000001</c:v>
                </c:pt>
                <c:pt idx="56">
                  <c:v>2.6749999999999998</c:v>
                </c:pt>
                <c:pt idx="57">
                  <c:v>2.93</c:v>
                </c:pt>
                <c:pt idx="58">
                  <c:v>2.903</c:v>
                </c:pt>
                <c:pt idx="59">
                  <c:v>2.8369999999999997</c:v>
                </c:pt>
                <c:pt idx="60">
                  <c:v>2.6760000000000002</c:v>
                </c:pt>
                <c:pt idx="61">
                  <c:v>2.6760000000000002</c:v>
                </c:pt>
                <c:pt idx="62">
                  <c:v>2.6579999999999999</c:v>
                </c:pt>
                <c:pt idx="63">
                  <c:v>2.5129999999999999</c:v>
                </c:pt>
                <c:pt idx="64">
                  <c:v>2.6549999999999998</c:v>
                </c:pt>
                <c:pt idx="65">
                  <c:v>2.6360000000000001</c:v>
                </c:pt>
                <c:pt idx="66">
                  <c:v>2.73</c:v>
                </c:pt>
                <c:pt idx="67">
                  <c:v>2.593</c:v>
                </c:pt>
                <c:pt idx="68">
                  <c:v>2.5640000000000001</c:v>
                </c:pt>
                <c:pt idx="69">
                  <c:v>2.444</c:v>
                </c:pt>
                <c:pt idx="70">
                  <c:v>2.4169999999999998</c:v>
                </c:pt>
                <c:pt idx="71">
                  <c:v>2.4609999999999999</c:v>
                </c:pt>
                <c:pt idx="72">
                  <c:v>2.4289999999999998</c:v>
                </c:pt>
                <c:pt idx="73">
                  <c:v>2.3559999999999999</c:v>
                </c:pt>
                <c:pt idx="74">
                  <c:v>2.2549999999999999</c:v>
                </c:pt>
                <c:pt idx="75">
                  <c:v>2.282</c:v>
                </c:pt>
                <c:pt idx="76">
                  <c:v>2.2930000000000001</c:v>
                </c:pt>
                <c:pt idx="77">
                  <c:v>2.2589999999999999</c:v>
                </c:pt>
                <c:pt idx="78">
                  <c:v>2.4390000000000001</c:v>
                </c:pt>
                <c:pt idx="79">
                  <c:v>2.3740000000000001</c:v>
                </c:pt>
                <c:pt idx="80">
                  <c:v>2.302</c:v>
                </c:pt>
                <c:pt idx="81">
                  <c:v>2.3029999999999999</c:v>
                </c:pt>
                <c:pt idx="82">
                  <c:v>2.1859999999999999</c:v>
                </c:pt>
                <c:pt idx="83">
                  <c:v>2.0209999999999999</c:v>
                </c:pt>
                <c:pt idx="84">
                  <c:v>1.6950000000000001</c:v>
                </c:pt>
                <c:pt idx="85">
                  <c:v>1.571</c:v>
                </c:pt>
                <c:pt idx="86">
                  <c:v>1.647</c:v>
                </c:pt>
                <c:pt idx="87">
                  <c:v>1.54</c:v>
                </c:pt>
                <c:pt idx="88">
                  <c:v>1.5070000000000001</c:v>
                </c:pt>
                <c:pt idx="89">
                  <c:v>1.5979999999999999</c:v>
                </c:pt>
                <c:pt idx="90">
                  <c:v>1.4910000000000001</c:v>
                </c:pt>
                <c:pt idx="91">
                  <c:v>1.556</c:v>
                </c:pt>
                <c:pt idx="92">
                  <c:v>1.669</c:v>
                </c:pt>
                <c:pt idx="93">
                  <c:v>1.7330000000000001</c:v>
                </c:pt>
                <c:pt idx="94">
                  <c:v>1.7389999999999999</c:v>
                </c:pt>
                <c:pt idx="95">
                  <c:v>1.764</c:v>
                </c:pt>
                <c:pt idx="96">
                  <c:v>1.6019999999999999</c:v>
                </c:pt>
                <c:pt idx="97">
                  <c:v>1.619</c:v>
                </c:pt>
                <c:pt idx="98">
                  <c:v>1.611</c:v>
                </c:pt>
                <c:pt idx="99">
                  <c:v>1.66</c:v>
                </c:pt>
                <c:pt idx="100">
                  <c:v>1.679</c:v>
                </c:pt>
                <c:pt idx="101">
                  <c:v>1.7109999999999999</c:v>
                </c:pt>
                <c:pt idx="102">
                  <c:v>1.5510000000000002</c:v>
                </c:pt>
                <c:pt idx="103">
                  <c:v>1.6850000000000001</c:v>
                </c:pt>
                <c:pt idx="104">
                  <c:v>1.5760000000000001</c:v>
                </c:pt>
                <c:pt idx="105">
                  <c:v>1.6890000000000001</c:v>
                </c:pt>
                <c:pt idx="106">
                  <c:v>1.6</c:v>
                </c:pt>
                <c:pt idx="107">
                  <c:v>1.7050000000000001</c:v>
                </c:pt>
                <c:pt idx="108">
                  <c:v>1.5840000000000001</c:v>
                </c:pt>
                <c:pt idx="109">
                  <c:v>1.621</c:v>
                </c:pt>
                <c:pt idx="110">
                  <c:v>1.6139999999999999</c:v>
                </c:pt>
                <c:pt idx="111">
                  <c:v>1.63</c:v>
                </c:pt>
                <c:pt idx="112">
                  <c:v>1.569</c:v>
                </c:pt>
                <c:pt idx="113">
                  <c:v>1.6139999999999999</c:v>
                </c:pt>
                <c:pt idx="114">
                  <c:v>1.6659999999999999</c:v>
                </c:pt>
                <c:pt idx="115">
                  <c:v>1.8740000000000001</c:v>
                </c:pt>
                <c:pt idx="116">
                  <c:v>1.804</c:v>
                </c:pt>
                <c:pt idx="117">
                  <c:v>1.798</c:v>
                </c:pt>
                <c:pt idx="118">
                  <c:v>1.7029999999999998</c:v>
                </c:pt>
                <c:pt idx="119">
                  <c:v>1.68</c:v>
                </c:pt>
                <c:pt idx="120">
                  <c:v>1.649</c:v>
                </c:pt>
                <c:pt idx="121">
                  <c:v>1.621</c:v>
                </c:pt>
                <c:pt idx="122">
                  <c:v>1.587</c:v>
                </c:pt>
                <c:pt idx="123">
                  <c:v>1.5620000000000001</c:v>
                </c:pt>
                <c:pt idx="124">
                  <c:v>1.474</c:v>
                </c:pt>
                <c:pt idx="125">
                  <c:v>1.522</c:v>
                </c:pt>
                <c:pt idx="126">
                  <c:v>1.278</c:v>
                </c:pt>
                <c:pt idx="127">
                  <c:v>1.413</c:v>
                </c:pt>
                <c:pt idx="128">
                  <c:v>1.341</c:v>
                </c:pt>
                <c:pt idx="129">
                  <c:v>1.4510000000000001</c:v>
                </c:pt>
                <c:pt idx="130">
                  <c:v>1.425</c:v>
                </c:pt>
                <c:pt idx="131">
                  <c:v>1.3879999999999999</c:v>
                </c:pt>
                <c:pt idx="132">
                  <c:v>1.3360000000000001</c:v>
                </c:pt>
                <c:pt idx="133">
                  <c:v>1.304</c:v>
                </c:pt>
                <c:pt idx="134">
                  <c:v>1.3660000000000001</c:v>
                </c:pt>
                <c:pt idx="135">
                  <c:v>1.379</c:v>
                </c:pt>
                <c:pt idx="136">
                  <c:v>1.448</c:v>
                </c:pt>
                <c:pt idx="137">
                  <c:v>1.5659999999999998</c:v>
                </c:pt>
                <c:pt idx="138">
                  <c:v>1.4450000000000001</c:v>
                </c:pt>
                <c:pt idx="139">
                  <c:v>1.3260000000000001</c:v>
                </c:pt>
                <c:pt idx="140">
                  <c:v>1.409</c:v>
                </c:pt>
                <c:pt idx="141">
                  <c:v>1.5609999999999999</c:v>
                </c:pt>
                <c:pt idx="142">
                  <c:v>1.462</c:v>
                </c:pt>
                <c:pt idx="143">
                  <c:v>1.371</c:v>
                </c:pt>
                <c:pt idx="144">
                  <c:v>1.4470000000000001</c:v>
                </c:pt>
                <c:pt idx="145">
                  <c:v>1.391</c:v>
                </c:pt>
                <c:pt idx="146">
                  <c:v>1.468</c:v>
                </c:pt>
                <c:pt idx="147">
                  <c:v>1.448</c:v>
                </c:pt>
                <c:pt idx="148">
                  <c:v>1.4510000000000001</c:v>
                </c:pt>
                <c:pt idx="149">
                  <c:v>1.339</c:v>
                </c:pt>
                <c:pt idx="150">
                  <c:v>1.3280000000000001</c:v>
                </c:pt>
                <c:pt idx="151">
                  <c:v>1.399</c:v>
                </c:pt>
                <c:pt idx="152">
                  <c:v>1.333</c:v>
                </c:pt>
                <c:pt idx="153">
                  <c:v>1.345</c:v>
                </c:pt>
                <c:pt idx="154">
                  <c:v>1.383</c:v>
                </c:pt>
                <c:pt idx="155">
                  <c:v>1.4359999999999999</c:v>
                </c:pt>
                <c:pt idx="156">
                  <c:v>1.377</c:v>
                </c:pt>
                <c:pt idx="157">
                  <c:v>1.5609999999999999</c:v>
                </c:pt>
                <c:pt idx="158">
                  <c:v>1.5030000000000001</c:v>
                </c:pt>
                <c:pt idx="159">
                  <c:v>1.492</c:v>
                </c:pt>
                <c:pt idx="160">
                  <c:v>1.5659999999999998</c:v>
                </c:pt>
                <c:pt idx="161">
                  <c:v>1.5939999999999999</c:v>
                </c:pt>
                <c:pt idx="162">
                  <c:v>1.585</c:v>
                </c:pt>
                <c:pt idx="163">
                  <c:v>1.6040000000000001</c:v>
                </c:pt>
                <c:pt idx="164">
                  <c:v>1.597</c:v>
                </c:pt>
                <c:pt idx="165">
                  <c:v>1.528</c:v>
                </c:pt>
                <c:pt idx="166">
                  <c:v>1.7010000000000001</c:v>
                </c:pt>
                <c:pt idx="167">
                  <c:v>1.653</c:v>
                </c:pt>
                <c:pt idx="168">
                  <c:v>1.6179999999999999</c:v>
                </c:pt>
                <c:pt idx="169">
                  <c:v>1.5739999999999998</c:v>
                </c:pt>
                <c:pt idx="170">
                  <c:v>1.4319999999999999</c:v>
                </c:pt>
                <c:pt idx="171">
                  <c:v>1.413</c:v>
                </c:pt>
                <c:pt idx="172">
                  <c:v>1.4219999999999999</c:v>
                </c:pt>
                <c:pt idx="173">
                  <c:v>1.395</c:v>
                </c:pt>
                <c:pt idx="174">
                  <c:v>1.4490000000000001</c:v>
                </c:pt>
                <c:pt idx="175">
                  <c:v>1.5840000000000001</c:v>
                </c:pt>
                <c:pt idx="176">
                  <c:v>1.633</c:v>
                </c:pt>
                <c:pt idx="177">
                  <c:v>1.671</c:v>
                </c:pt>
                <c:pt idx="178">
                  <c:v>1.762</c:v>
                </c:pt>
                <c:pt idx="179">
                  <c:v>1.768</c:v>
                </c:pt>
                <c:pt idx="180">
                  <c:v>1.7109999999999999</c:v>
                </c:pt>
                <c:pt idx="181">
                  <c:v>2.0259999999999998</c:v>
                </c:pt>
                <c:pt idx="182">
                  <c:v>2.0329999999999999</c:v>
                </c:pt>
                <c:pt idx="183">
                  <c:v>2.286</c:v>
                </c:pt>
                <c:pt idx="184">
                  <c:v>2.141</c:v>
                </c:pt>
                <c:pt idx="185">
                  <c:v>2.0630000000000002</c:v>
                </c:pt>
                <c:pt idx="186">
                  <c:v>2.101</c:v>
                </c:pt>
                <c:pt idx="187">
                  <c:v>2.1230000000000002</c:v>
                </c:pt>
                <c:pt idx="188">
                  <c:v>2.0630000000000002</c:v>
                </c:pt>
                <c:pt idx="189">
                  <c:v>2.2650000000000001</c:v>
                </c:pt>
                <c:pt idx="190">
                  <c:v>2.2359999999999998</c:v>
                </c:pt>
                <c:pt idx="191">
                  <c:v>2.2519999999999998</c:v>
                </c:pt>
                <c:pt idx="192">
                  <c:v>2.387</c:v>
                </c:pt>
                <c:pt idx="193">
                  <c:v>2.3279999999999998</c:v>
                </c:pt>
                <c:pt idx="194">
                  <c:v>2.1800000000000002</c:v>
                </c:pt>
              </c:numCache>
            </c:numRef>
          </c:val>
          <c:smooth val="0"/>
        </c:ser>
        <c:ser>
          <c:idx val="1"/>
          <c:order val="2"/>
          <c:tx>
            <c:v>Belgium 10Y strip</c:v>
          </c:tx>
          <c:spPr>
            <a:ln w="12700">
              <a:solidFill>
                <a:srgbClr val="C00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'!$X$12:$X$206</c:f>
              <c:numCache>
                <c:formatCode>0.00</c:formatCode>
                <c:ptCount val="195"/>
                <c:pt idx="0">
                  <c:v>3.7805999999999997</c:v>
                </c:pt>
                <c:pt idx="1">
                  <c:v>3.7974000000000001</c:v>
                </c:pt>
                <c:pt idx="2">
                  <c:v>3.7831000000000001</c:v>
                </c:pt>
                <c:pt idx="3">
                  <c:v>3.7246999999999999</c:v>
                </c:pt>
                <c:pt idx="4">
                  <c:v>3.6829000000000001</c:v>
                </c:pt>
                <c:pt idx="5">
                  <c:v>3.6616999999999997</c:v>
                </c:pt>
                <c:pt idx="6">
                  <c:v>3.6398999999999999</c:v>
                </c:pt>
                <c:pt idx="7">
                  <c:v>3.6886000000000001</c:v>
                </c:pt>
                <c:pt idx="8">
                  <c:v>3.5846999999999998</c:v>
                </c:pt>
                <c:pt idx="9">
                  <c:v>3.6071999999999997</c:v>
                </c:pt>
                <c:pt idx="10">
                  <c:v>3.6122999999999998</c:v>
                </c:pt>
                <c:pt idx="11">
                  <c:v>3.5670000000000002</c:v>
                </c:pt>
                <c:pt idx="12">
                  <c:v>3.5724999999999998</c:v>
                </c:pt>
                <c:pt idx="13">
                  <c:v>3.5030999999999999</c:v>
                </c:pt>
                <c:pt idx="14">
                  <c:v>3.5385999999999997</c:v>
                </c:pt>
                <c:pt idx="15">
                  <c:v>3.5390999999999999</c:v>
                </c:pt>
                <c:pt idx="16">
                  <c:v>3.5375000000000001</c:v>
                </c:pt>
                <c:pt idx="17">
                  <c:v>3.4723999999999999</c:v>
                </c:pt>
                <c:pt idx="18">
                  <c:v>3.4906000000000001</c:v>
                </c:pt>
                <c:pt idx="19">
                  <c:v>3.3224</c:v>
                </c:pt>
                <c:pt idx="20">
                  <c:v>3.1720000000000002</c:v>
                </c:pt>
                <c:pt idx="21">
                  <c:v>3.1783999999999999</c:v>
                </c:pt>
                <c:pt idx="22">
                  <c:v>3.4986000000000002</c:v>
                </c:pt>
                <c:pt idx="23">
                  <c:v>3.4228999999999998</c:v>
                </c:pt>
                <c:pt idx="24">
                  <c:v>3.5472000000000001</c:v>
                </c:pt>
                <c:pt idx="25">
                  <c:v>3.6288999999999998</c:v>
                </c:pt>
                <c:pt idx="26">
                  <c:v>3.3860000000000001</c:v>
                </c:pt>
                <c:pt idx="27">
                  <c:v>3.3321999999999998</c:v>
                </c:pt>
                <c:pt idx="28">
                  <c:v>3.3452000000000002</c:v>
                </c:pt>
                <c:pt idx="29">
                  <c:v>3.4363999999999999</c:v>
                </c:pt>
                <c:pt idx="30">
                  <c:v>3.3517000000000001</c:v>
                </c:pt>
                <c:pt idx="31">
                  <c:v>3.1621000000000001</c:v>
                </c:pt>
                <c:pt idx="32">
                  <c:v>3.0924999999999998</c:v>
                </c:pt>
                <c:pt idx="33">
                  <c:v>3.0388000000000002</c:v>
                </c:pt>
                <c:pt idx="34">
                  <c:v>2.9502999999999999</c:v>
                </c:pt>
                <c:pt idx="35">
                  <c:v>3.0859999999999999</c:v>
                </c:pt>
                <c:pt idx="36">
                  <c:v>3.2393000000000001</c:v>
                </c:pt>
                <c:pt idx="37">
                  <c:v>3.3691</c:v>
                </c:pt>
                <c:pt idx="38">
                  <c:v>3.3153999999999999</c:v>
                </c:pt>
                <c:pt idx="39">
                  <c:v>3.1713</c:v>
                </c:pt>
                <c:pt idx="40">
                  <c:v>3.2584</c:v>
                </c:pt>
                <c:pt idx="41">
                  <c:v>3.2408000000000001</c:v>
                </c:pt>
                <c:pt idx="42">
                  <c:v>3.4201000000000001</c:v>
                </c:pt>
                <c:pt idx="43">
                  <c:v>3.4581</c:v>
                </c:pt>
                <c:pt idx="44">
                  <c:v>3.3294999999999999</c:v>
                </c:pt>
                <c:pt idx="45">
                  <c:v>3.4104000000000001</c:v>
                </c:pt>
                <c:pt idx="46">
                  <c:v>3.6818999999999997</c:v>
                </c:pt>
                <c:pt idx="47">
                  <c:v>3.7134</c:v>
                </c:pt>
                <c:pt idx="48">
                  <c:v>3.9295</c:v>
                </c:pt>
                <c:pt idx="49">
                  <c:v>3.9920999999999998</c:v>
                </c:pt>
                <c:pt idx="50">
                  <c:v>3.9998</c:v>
                </c:pt>
                <c:pt idx="51">
                  <c:v>3.9872999999999998</c:v>
                </c:pt>
                <c:pt idx="52">
                  <c:v>3.9628999999999999</c:v>
                </c:pt>
                <c:pt idx="53">
                  <c:v>4.1338999999999997</c:v>
                </c:pt>
                <c:pt idx="54">
                  <c:v>4.0862999999999996</c:v>
                </c:pt>
                <c:pt idx="55">
                  <c:v>4.1006999999999998</c:v>
                </c:pt>
                <c:pt idx="56">
                  <c:v>4.1954000000000002</c:v>
                </c:pt>
                <c:pt idx="57">
                  <c:v>4.0556000000000001</c:v>
                </c:pt>
                <c:pt idx="58">
                  <c:v>4.1856999999999998</c:v>
                </c:pt>
                <c:pt idx="59">
                  <c:v>4.1555999999999997</c:v>
                </c:pt>
                <c:pt idx="60">
                  <c:v>4.2053000000000003</c:v>
                </c:pt>
                <c:pt idx="61">
                  <c:v>4.2644000000000002</c:v>
                </c:pt>
                <c:pt idx="62">
                  <c:v>4.2232000000000003</c:v>
                </c:pt>
                <c:pt idx="63">
                  <c:v>4.0712999999999999</c:v>
                </c:pt>
                <c:pt idx="64">
                  <c:v>4.1813000000000002</c:v>
                </c:pt>
                <c:pt idx="65">
                  <c:v>4.2260999999999997</c:v>
                </c:pt>
                <c:pt idx="66">
                  <c:v>4.2287999999999997</c:v>
                </c:pt>
                <c:pt idx="67">
                  <c:v>4.2449000000000003</c:v>
                </c:pt>
                <c:pt idx="68">
                  <c:v>4.24</c:v>
                </c:pt>
                <c:pt idx="69">
                  <c:v>4.1821999999999999</c:v>
                </c:pt>
                <c:pt idx="70">
                  <c:v>4.1436999999999999</c:v>
                </c:pt>
                <c:pt idx="71">
                  <c:v>4.1219999999999999</c:v>
                </c:pt>
                <c:pt idx="72">
                  <c:v>4.2159000000000004</c:v>
                </c:pt>
                <c:pt idx="73">
                  <c:v>4.1600999999999999</c:v>
                </c:pt>
                <c:pt idx="74">
                  <c:v>4.0536000000000003</c:v>
                </c:pt>
                <c:pt idx="75">
                  <c:v>4.1449999999999996</c:v>
                </c:pt>
                <c:pt idx="76">
                  <c:v>4.1271000000000004</c:v>
                </c:pt>
                <c:pt idx="77">
                  <c:v>4.1302000000000003</c:v>
                </c:pt>
                <c:pt idx="78">
                  <c:v>4.0888</c:v>
                </c:pt>
                <c:pt idx="79">
                  <c:v>4.1155999999999997</c:v>
                </c:pt>
                <c:pt idx="80">
                  <c:v>4.2964000000000002</c:v>
                </c:pt>
                <c:pt idx="81">
                  <c:v>4.3045</c:v>
                </c:pt>
                <c:pt idx="82">
                  <c:v>4.4400000000000004</c:v>
                </c:pt>
                <c:pt idx="83">
                  <c:v>4.4912000000000001</c:v>
                </c:pt>
                <c:pt idx="84">
                  <c:v>4.1170999999999998</c:v>
                </c:pt>
                <c:pt idx="85">
                  <c:v>3.9386999999999999</c:v>
                </c:pt>
                <c:pt idx="86">
                  <c:v>3.9493</c:v>
                </c:pt>
                <c:pt idx="87">
                  <c:v>4.0522999999999998</c:v>
                </c:pt>
                <c:pt idx="88">
                  <c:v>3.9325999999999999</c:v>
                </c:pt>
                <c:pt idx="89">
                  <c:v>3.7523999999999997</c:v>
                </c:pt>
                <c:pt idx="90">
                  <c:v>3.7499000000000002</c:v>
                </c:pt>
                <c:pt idx="91">
                  <c:v>3.6776</c:v>
                </c:pt>
                <c:pt idx="92">
                  <c:v>3.9943</c:v>
                </c:pt>
                <c:pt idx="93">
                  <c:v>4.4225000000000003</c:v>
                </c:pt>
                <c:pt idx="94">
                  <c:v>4.4279000000000002</c:v>
                </c:pt>
                <c:pt idx="95">
                  <c:v>4.3239000000000001</c:v>
                </c:pt>
                <c:pt idx="96">
                  <c:v>4.3997999999999999</c:v>
                </c:pt>
                <c:pt idx="97">
                  <c:v>4.4968000000000004</c:v>
                </c:pt>
                <c:pt idx="98">
                  <c:v>4.8472</c:v>
                </c:pt>
                <c:pt idx="99">
                  <c:v>5.8441000000000001</c:v>
                </c:pt>
                <c:pt idx="100">
                  <c:v>4.6371000000000002</c:v>
                </c:pt>
                <c:pt idx="101">
                  <c:v>4.5134999999999996</c:v>
                </c:pt>
                <c:pt idx="102">
                  <c:v>4.2587000000000002</c:v>
                </c:pt>
                <c:pt idx="103">
                  <c:v>4.0650000000000004</c:v>
                </c:pt>
                <c:pt idx="104">
                  <c:v>4.0180999999999996</c:v>
                </c:pt>
                <c:pt idx="105">
                  <c:v>4.5697999999999999</c:v>
                </c:pt>
                <c:pt idx="106">
                  <c:v>4.1302000000000003</c:v>
                </c:pt>
                <c:pt idx="107">
                  <c:v>4.0704000000000002</c:v>
                </c:pt>
                <c:pt idx="108">
                  <c:v>3.7518000000000002</c:v>
                </c:pt>
                <c:pt idx="109">
                  <c:v>3.6048999999999998</c:v>
                </c:pt>
                <c:pt idx="110">
                  <c:v>3.6339000000000001</c:v>
                </c:pt>
                <c:pt idx="111">
                  <c:v>3.6650999999999998</c:v>
                </c:pt>
                <c:pt idx="112">
                  <c:v>3.7309000000000001</c:v>
                </c:pt>
                <c:pt idx="113">
                  <c:v>3.5377999999999998</c:v>
                </c:pt>
                <c:pt idx="114">
                  <c:v>3.5026999999999999</c:v>
                </c:pt>
                <c:pt idx="115">
                  <c:v>3.4272</c:v>
                </c:pt>
                <c:pt idx="116">
                  <c:v>3.4752000000000001</c:v>
                </c:pt>
                <c:pt idx="117">
                  <c:v>3.4944999999999999</c:v>
                </c:pt>
                <c:pt idx="118">
                  <c:v>3.5137999999999998</c:v>
                </c:pt>
                <c:pt idx="119">
                  <c:v>3.4872000000000001</c:v>
                </c:pt>
                <c:pt idx="120">
                  <c:v>3.5808999999999997</c:v>
                </c:pt>
                <c:pt idx="121">
                  <c:v>3.4750000000000001</c:v>
                </c:pt>
                <c:pt idx="122">
                  <c:v>3.3426</c:v>
                </c:pt>
                <c:pt idx="123">
                  <c:v>3.2923999999999998</c:v>
                </c:pt>
                <c:pt idx="124">
                  <c:v>3.4746000000000001</c:v>
                </c:pt>
                <c:pt idx="125">
                  <c:v>3.2057000000000002</c:v>
                </c:pt>
                <c:pt idx="126">
                  <c:v>2.9472</c:v>
                </c:pt>
                <c:pt idx="127">
                  <c:v>3.1408999999999998</c:v>
                </c:pt>
                <c:pt idx="128">
                  <c:v>3.2759999999999998</c:v>
                </c:pt>
                <c:pt idx="129">
                  <c:v>3.3264</c:v>
                </c:pt>
                <c:pt idx="130">
                  <c:v>3.2631999999999999</c:v>
                </c:pt>
                <c:pt idx="131">
                  <c:v>2.8555999999999999</c:v>
                </c:pt>
                <c:pt idx="132">
                  <c:v>2.7353000000000001</c:v>
                </c:pt>
                <c:pt idx="133">
                  <c:v>2.5545999999999998</c:v>
                </c:pt>
                <c:pt idx="134">
                  <c:v>2.8003</c:v>
                </c:pt>
                <c:pt idx="135">
                  <c:v>2.6465000000000001</c:v>
                </c:pt>
                <c:pt idx="136">
                  <c:v>2.6095000000000002</c:v>
                </c:pt>
                <c:pt idx="137">
                  <c:v>2.6855000000000002</c:v>
                </c:pt>
                <c:pt idx="138">
                  <c:v>2.5724999999999998</c:v>
                </c:pt>
                <c:pt idx="139">
                  <c:v>2.6334</c:v>
                </c:pt>
                <c:pt idx="140">
                  <c:v>2.6848999999999998</c:v>
                </c:pt>
                <c:pt idx="141">
                  <c:v>2.7016</c:v>
                </c:pt>
                <c:pt idx="142">
                  <c:v>2.6960999999999999</c:v>
                </c:pt>
                <c:pt idx="143">
                  <c:v>2.6135999999999999</c:v>
                </c:pt>
                <c:pt idx="144">
                  <c:v>2.5590999999999999</c:v>
                </c:pt>
                <c:pt idx="145">
                  <c:v>2.4809999999999999</c:v>
                </c:pt>
                <c:pt idx="146">
                  <c:v>2.5087000000000002</c:v>
                </c:pt>
                <c:pt idx="147">
                  <c:v>2.5760999999999998</c:v>
                </c:pt>
                <c:pt idx="148">
                  <c:v>2.5097</c:v>
                </c:pt>
                <c:pt idx="149">
                  <c:v>2.4001999999999999</c:v>
                </c:pt>
                <c:pt idx="150">
                  <c:v>2.3403</c:v>
                </c:pt>
                <c:pt idx="151">
                  <c:v>2.3658000000000001</c:v>
                </c:pt>
                <c:pt idx="152">
                  <c:v>2.2063000000000001</c:v>
                </c:pt>
                <c:pt idx="153">
                  <c:v>2.1663000000000001</c:v>
                </c:pt>
                <c:pt idx="154">
                  <c:v>2.1943000000000001</c:v>
                </c:pt>
                <c:pt idx="155">
                  <c:v>2.1294</c:v>
                </c:pt>
                <c:pt idx="156">
                  <c:v>2.1349</c:v>
                </c:pt>
                <c:pt idx="157">
                  <c:v>2.3323999999999998</c:v>
                </c:pt>
                <c:pt idx="158">
                  <c:v>2.2986</c:v>
                </c:pt>
                <c:pt idx="159">
                  <c:v>2.3224999999999998</c:v>
                </c:pt>
                <c:pt idx="160">
                  <c:v>2.4201000000000001</c:v>
                </c:pt>
                <c:pt idx="161">
                  <c:v>2.4319999999999999</c:v>
                </c:pt>
                <c:pt idx="162">
                  <c:v>2.4163999999999999</c:v>
                </c:pt>
                <c:pt idx="163">
                  <c:v>2.4742000000000002</c:v>
                </c:pt>
                <c:pt idx="164">
                  <c:v>2.4043000000000001</c:v>
                </c:pt>
                <c:pt idx="165">
                  <c:v>2.2728999999999999</c:v>
                </c:pt>
                <c:pt idx="166">
                  <c:v>2.2803</c:v>
                </c:pt>
                <c:pt idx="167">
                  <c:v>2.2111000000000001</c:v>
                </c:pt>
                <c:pt idx="168">
                  <c:v>2.1823000000000001</c:v>
                </c:pt>
                <c:pt idx="169">
                  <c:v>2.1838000000000002</c:v>
                </c:pt>
                <c:pt idx="170">
                  <c:v>1.9140000000000001</c:v>
                </c:pt>
                <c:pt idx="171">
                  <c:v>2.0125999999999999</c:v>
                </c:pt>
                <c:pt idx="172">
                  <c:v>1.9838</c:v>
                </c:pt>
                <c:pt idx="173">
                  <c:v>1.9527000000000001</c:v>
                </c:pt>
                <c:pt idx="174">
                  <c:v>1.9180999999999999</c:v>
                </c:pt>
                <c:pt idx="175">
                  <c:v>2.0268999999999999</c:v>
                </c:pt>
                <c:pt idx="176">
                  <c:v>1.9471000000000001</c:v>
                </c:pt>
                <c:pt idx="177">
                  <c:v>2.0689000000000002</c:v>
                </c:pt>
                <c:pt idx="178">
                  <c:v>2.1949999999999998</c:v>
                </c:pt>
                <c:pt idx="179">
                  <c:v>2.2826</c:v>
                </c:pt>
                <c:pt idx="180">
                  <c:v>2.2974999999999999</c:v>
                </c:pt>
                <c:pt idx="181">
                  <c:v>2.6036000000000001</c:v>
                </c:pt>
                <c:pt idx="182">
                  <c:v>2.6141999999999999</c:v>
                </c:pt>
                <c:pt idx="183">
                  <c:v>2.5901000000000001</c:v>
                </c:pt>
                <c:pt idx="184">
                  <c:v>2.5051000000000001</c:v>
                </c:pt>
                <c:pt idx="185">
                  <c:v>2.5044</c:v>
                </c:pt>
                <c:pt idx="186">
                  <c:v>2.5512999999999999</c:v>
                </c:pt>
                <c:pt idx="187">
                  <c:v>2.4796</c:v>
                </c:pt>
                <c:pt idx="188">
                  <c:v>2.5246</c:v>
                </c:pt>
                <c:pt idx="189">
                  <c:v>2.6795</c:v>
                </c:pt>
                <c:pt idx="190">
                  <c:v>2.7810999999999999</c:v>
                </c:pt>
                <c:pt idx="191">
                  <c:v>2.7747000000000002</c:v>
                </c:pt>
                <c:pt idx="192">
                  <c:v>2.8544999999999998</c:v>
                </c:pt>
                <c:pt idx="193">
                  <c:v>2.8765999999999998</c:v>
                </c:pt>
                <c:pt idx="194">
                  <c:v>2.7781000000000002</c:v>
                </c:pt>
              </c:numCache>
            </c:numRef>
          </c:val>
          <c:smooth val="0"/>
        </c:ser>
        <c:dLbls>
          <c:showLegendKey val="0"/>
          <c:showVal val="0"/>
          <c:showCatName val="0"/>
          <c:showSerName val="0"/>
          <c:showPercent val="0"/>
          <c:showBubbleSize val="0"/>
        </c:dLbls>
        <c:marker val="1"/>
        <c:smooth val="0"/>
        <c:axId val="98522624"/>
        <c:axId val="98523776"/>
      </c:lineChart>
      <c:dateAx>
        <c:axId val="98522624"/>
        <c:scaling>
          <c:orientation val="minMax"/>
        </c:scaling>
        <c:delete val="0"/>
        <c:axPos val="b"/>
        <c:numFmt formatCode="mm/yyyy" sourceLinked="0"/>
        <c:majorTickMark val="out"/>
        <c:minorTickMark val="none"/>
        <c:tickLblPos val="nextTo"/>
        <c:spPr>
          <a:noFill/>
        </c:spPr>
        <c:txPr>
          <a:bodyPr/>
          <a:lstStyle/>
          <a:p>
            <a:pPr>
              <a:defRPr sz="1200" b="0" baseline="0">
                <a:latin typeface="Arial" pitchFamily="34" charset="0"/>
              </a:defRPr>
            </a:pPr>
            <a:endParaRPr lang="fr-FR"/>
          </a:p>
        </c:txPr>
        <c:crossAx val="98523776"/>
        <c:crosses val="autoZero"/>
        <c:auto val="1"/>
        <c:lblOffset val="100"/>
        <c:baseTimeUnit val="days"/>
        <c:majorUnit val="6"/>
        <c:majorTimeUnit val="months"/>
        <c:minorUnit val="26"/>
      </c:dateAx>
      <c:valAx>
        <c:axId val="98523776"/>
        <c:scaling>
          <c:orientation val="minMax"/>
        </c:scaling>
        <c:delete val="0"/>
        <c:axPos val="l"/>
        <c:majorGridlines>
          <c:spPr>
            <a:ln>
              <a:prstDash val="lgDash"/>
            </a:ln>
          </c:spPr>
        </c:majorGridlines>
        <c:numFmt formatCode="0.0" sourceLinked="0"/>
        <c:majorTickMark val="out"/>
        <c:minorTickMark val="none"/>
        <c:tickLblPos val="nextTo"/>
        <c:txPr>
          <a:bodyPr/>
          <a:lstStyle/>
          <a:p>
            <a:pPr>
              <a:defRPr sz="1200" b="0" baseline="0">
                <a:latin typeface="Arial" pitchFamily="34" charset="0"/>
              </a:defRPr>
            </a:pPr>
            <a:endParaRPr lang="fr-FR"/>
          </a:p>
        </c:txPr>
        <c:crossAx val="98522624"/>
        <c:crosses val="autoZero"/>
        <c:crossBetween val="between"/>
      </c:valAx>
    </c:plotArea>
    <c:legend>
      <c:legendPos val="r"/>
      <c:layout>
        <c:manualLayout>
          <c:xMode val="edge"/>
          <c:yMode val="edge"/>
          <c:x val="4.3868768895582401E-3"/>
          <c:y val="0.88518745737154669"/>
          <c:w val="0.96981159430456865"/>
          <c:h val="9.6518243594838168E-2"/>
        </c:manualLayout>
      </c:layout>
      <c:overlay val="0"/>
      <c:txPr>
        <a:bodyPr/>
        <a:lstStyle/>
        <a:p>
          <a:pPr>
            <a:defRPr sz="1200" baseline="0">
              <a:latin typeface="Arial" pitchFamily="34" charset="0"/>
            </a:defRPr>
          </a:pPr>
          <a:endParaRPr lang="fr-FR"/>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8369496999947E-2"/>
          <c:y val="4.4782153009103924E-2"/>
          <c:w val="0.86438142244666494"/>
          <c:h val="0.76462028828063922"/>
        </c:manualLayout>
      </c:layout>
      <c:lineChart>
        <c:grouping val="standard"/>
        <c:varyColors val="0"/>
        <c:ser>
          <c:idx val="4"/>
          <c:order val="0"/>
          <c:tx>
            <c:v>Spread Belgium</c:v>
          </c:tx>
          <c:spPr>
            <a:ln w="2222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'!$AA$12:$AA$206</c:f>
              <c:numCache>
                <c:formatCode>0.00</c:formatCode>
                <c:ptCount val="195"/>
                <c:pt idx="0">
                  <c:v>0.32089999999999996</c:v>
                </c:pt>
                <c:pt idx="1">
                  <c:v>0.30710000000000015</c:v>
                </c:pt>
                <c:pt idx="2">
                  <c:v>0.4086000000000003</c:v>
                </c:pt>
                <c:pt idx="3">
                  <c:v>0.39650000000000007</c:v>
                </c:pt>
                <c:pt idx="4">
                  <c:v>0.37000000000000011</c:v>
                </c:pt>
                <c:pt idx="5">
                  <c:v>0.42569999999999997</c:v>
                </c:pt>
                <c:pt idx="6">
                  <c:v>0.34580000000000011</c:v>
                </c:pt>
                <c:pt idx="7">
                  <c:v>0.30290000000000017</c:v>
                </c:pt>
                <c:pt idx="8">
                  <c:v>0.37109999999999976</c:v>
                </c:pt>
                <c:pt idx="9">
                  <c:v>0.34879999999999978</c:v>
                </c:pt>
                <c:pt idx="10">
                  <c:v>0.3344999999999998</c:v>
                </c:pt>
                <c:pt idx="11">
                  <c:v>0.35450000000000026</c:v>
                </c:pt>
                <c:pt idx="12">
                  <c:v>0.3001999999999998</c:v>
                </c:pt>
                <c:pt idx="13">
                  <c:v>0.29970000000000008</c:v>
                </c:pt>
                <c:pt idx="14">
                  <c:v>0.27809999999999979</c:v>
                </c:pt>
                <c:pt idx="15">
                  <c:v>0.37049999999999983</c:v>
                </c:pt>
                <c:pt idx="16">
                  <c:v>0.40270000000000028</c:v>
                </c:pt>
                <c:pt idx="17">
                  <c:v>0.40129999999999999</c:v>
                </c:pt>
                <c:pt idx="18">
                  <c:v>0.66590000000000016</c:v>
                </c:pt>
                <c:pt idx="19">
                  <c:v>0.38529999999999998</c:v>
                </c:pt>
                <c:pt idx="20">
                  <c:v>0.41270000000000007</c:v>
                </c:pt>
                <c:pt idx="21">
                  <c:v>0.41639999999999988</c:v>
                </c:pt>
                <c:pt idx="22">
                  <c:v>0.80880000000000019</c:v>
                </c:pt>
                <c:pt idx="23">
                  <c:v>0.72629999999999972</c:v>
                </c:pt>
                <c:pt idx="24">
                  <c:v>0.70530000000000026</c:v>
                </c:pt>
                <c:pt idx="25">
                  <c:v>0.91819999999999968</c:v>
                </c:pt>
                <c:pt idx="26">
                  <c:v>0.6915</c:v>
                </c:pt>
                <c:pt idx="27">
                  <c:v>0.60469999999999979</c:v>
                </c:pt>
                <c:pt idx="28">
                  <c:v>0.63149999999999995</c:v>
                </c:pt>
                <c:pt idx="29">
                  <c:v>0.65580000000000016</c:v>
                </c:pt>
                <c:pt idx="30">
                  <c:v>0.60350000000000037</c:v>
                </c:pt>
                <c:pt idx="31">
                  <c:v>0.53180000000000005</c:v>
                </c:pt>
                <c:pt idx="32">
                  <c:v>0.59259999999999957</c:v>
                </c:pt>
                <c:pt idx="33">
                  <c:v>0.65110000000000001</c:v>
                </c:pt>
                <c:pt idx="34">
                  <c:v>0.68979999999999997</c:v>
                </c:pt>
                <c:pt idx="35">
                  <c:v>0.64040000000000008</c:v>
                </c:pt>
                <c:pt idx="36">
                  <c:v>0.73070000000000013</c:v>
                </c:pt>
                <c:pt idx="37">
                  <c:v>0.82790000000000008</c:v>
                </c:pt>
                <c:pt idx="38">
                  <c:v>0.94059999999999988</c:v>
                </c:pt>
                <c:pt idx="39">
                  <c:v>0.81979999999999986</c:v>
                </c:pt>
                <c:pt idx="40">
                  <c:v>0.89780000000000015</c:v>
                </c:pt>
                <c:pt idx="41">
                  <c:v>0.83499999999999996</c:v>
                </c:pt>
                <c:pt idx="42">
                  <c:v>0.86220000000000008</c:v>
                </c:pt>
                <c:pt idx="43">
                  <c:v>0.83199999999999985</c:v>
                </c:pt>
                <c:pt idx="44">
                  <c:v>0.83190000000000008</c:v>
                </c:pt>
                <c:pt idx="45">
                  <c:v>0.83820000000000006</c:v>
                </c:pt>
                <c:pt idx="46">
                  <c:v>0.85769999999999946</c:v>
                </c:pt>
                <c:pt idx="47">
                  <c:v>0.92379999999999995</c:v>
                </c:pt>
                <c:pt idx="48">
                  <c:v>1.0295000000000001</c:v>
                </c:pt>
                <c:pt idx="49">
                  <c:v>0.97689999999999966</c:v>
                </c:pt>
                <c:pt idx="50">
                  <c:v>0.92839999999999989</c:v>
                </c:pt>
                <c:pt idx="51">
                  <c:v>0.98919999999999986</c:v>
                </c:pt>
                <c:pt idx="52">
                  <c:v>0.96019999999999994</c:v>
                </c:pt>
                <c:pt idx="53">
                  <c:v>1.1917999999999997</c:v>
                </c:pt>
                <c:pt idx="54">
                  <c:v>1.0185999999999997</c:v>
                </c:pt>
                <c:pt idx="55">
                  <c:v>0.89409999999999989</c:v>
                </c:pt>
                <c:pt idx="56">
                  <c:v>0.95660000000000034</c:v>
                </c:pt>
                <c:pt idx="57">
                  <c:v>0.72270000000000012</c:v>
                </c:pt>
                <c:pt idx="58">
                  <c:v>0.84899999999999975</c:v>
                </c:pt>
                <c:pt idx="59">
                  <c:v>0.87309999999999954</c:v>
                </c:pt>
                <c:pt idx="60">
                  <c:v>1.0047000000000001</c:v>
                </c:pt>
                <c:pt idx="61">
                  <c:v>0.89730000000000043</c:v>
                </c:pt>
                <c:pt idx="62">
                  <c:v>0.89170000000000016</c:v>
                </c:pt>
                <c:pt idx="63">
                  <c:v>0.77740000000000009</c:v>
                </c:pt>
                <c:pt idx="64">
                  <c:v>0.81410000000000027</c:v>
                </c:pt>
                <c:pt idx="65">
                  <c:v>0.79999999999999982</c:v>
                </c:pt>
                <c:pt idx="66">
                  <c:v>0.70279999999999987</c:v>
                </c:pt>
                <c:pt idx="67">
                  <c:v>0.8169000000000004</c:v>
                </c:pt>
                <c:pt idx="68">
                  <c:v>0.93250000000000011</c:v>
                </c:pt>
                <c:pt idx="69">
                  <c:v>0.94769999999999976</c:v>
                </c:pt>
                <c:pt idx="70">
                  <c:v>0.94579999999999975</c:v>
                </c:pt>
                <c:pt idx="71">
                  <c:v>0.98539999999999983</c:v>
                </c:pt>
                <c:pt idx="72">
                  <c:v>1.0566000000000004</c:v>
                </c:pt>
                <c:pt idx="73">
                  <c:v>1.0558999999999998</c:v>
                </c:pt>
                <c:pt idx="74">
                  <c:v>0.87220000000000031</c:v>
                </c:pt>
                <c:pt idx="75">
                  <c:v>1.0561999999999996</c:v>
                </c:pt>
                <c:pt idx="76">
                  <c:v>1.0774000000000004</c:v>
                </c:pt>
                <c:pt idx="77">
                  <c:v>1.1877000000000004</c:v>
                </c:pt>
                <c:pt idx="78">
                  <c:v>0.98609999999999998</c:v>
                </c:pt>
                <c:pt idx="79">
                  <c:v>1.1639999999999997</c:v>
                </c:pt>
                <c:pt idx="80">
                  <c:v>1.5076000000000001</c:v>
                </c:pt>
                <c:pt idx="81">
                  <c:v>1.3687</c:v>
                </c:pt>
                <c:pt idx="82">
                  <c:v>1.7533000000000003</c:v>
                </c:pt>
                <c:pt idx="83">
                  <c:v>1.9885000000000002</c:v>
                </c:pt>
                <c:pt idx="84">
                  <c:v>1.6437999999999997</c:v>
                </c:pt>
                <c:pt idx="85">
                  <c:v>1.6758999999999999</c:v>
                </c:pt>
                <c:pt idx="86">
                  <c:v>1.6907999999999999</c:v>
                </c:pt>
                <c:pt idx="87">
                  <c:v>1.9139999999999997</c:v>
                </c:pt>
                <c:pt idx="88">
                  <c:v>2.0027999999999997</c:v>
                </c:pt>
                <c:pt idx="89">
                  <c:v>1.7790999999999997</c:v>
                </c:pt>
                <c:pt idx="90">
                  <c:v>1.9066000000000001</c:v>
                </c:pt>
                <c:pt idx="91">
                  <c:v>1.6547999999999998</c:v>
                </c:pt>
                <c:pt idx="92">
                  <c:v>1.8172999999999999</c:v>
                </c:pt>
                <c:pt idx="93">
                  <c:v>2.0330000000000004</c:v>
                </c:pt>
                <c:pt idx="94">
                  <c:v>2.1455000000000002</c:v>
                </c:pt>
                <c:pt idx="95">
                  <c:v>1.9405000000000001</c:v>
                </c:pt>
                <c:pt idx="96">
                  <c:v>2.3626999999999998</c:v>
                </c:pt>
                <c:pt idx="97">
                  <c:v>2.4349000000000003</c:v>
                </c:pt>
                <c:pt idx="98">
                  <c:v>2.6709999999999998</c:v>
                </c:pt>
                <c:pt idx="99">
                  <c:v>3.4430000000000001</c:v>
                </c:pt>
                <c:pt idx="100">
                  <c:v>2.3158000000000003</c:v>
                </c:pt>
                <c:pt idx="101">
                  <c:v>2.2220999999999997</c:v>
                </c:pt>
                <c:pt idx="102">
                  <c:v>2.2518000000000002</c:v>
                </c:pt>
                <c:pt idx="103">
                  <c:v>1.9707000000000003</c:v>
                </c:pt>
                <c:pt idx="104">
                  <c:v>2.0564999999999998</c:v>
                </c:pt>
                <c:pt idx="105">
                  <c:v>2.5480999999999998</c:v>
                </c:pt>
                <c:pt idx="106">
                  <c:v>2.1888000000000005</c:v>
                </c:pt>
                <c:pt idx="107">
                  <c:v>1.9570000000000003</c:v>
                </c:pt>
                <c:pt idx="108">
                  <c:v>1.6789000000000001</c:v>
                </c:pt>
                <c:pt idx="109">
                  <c:v>1.4391999999999996</c:v>
                </c:pt>
                <c:pt idx="110">
                  <c:v>1.4439000000000002</c:v>
                </c:pt>
                <c:pt idx="111">
                  <c:v>1.5133999999999999</c:v>
                </c:pt>
                <c:pt idx="112">
                  <c:v>1.6062000000000003</c:v>
                </c:pt>
                <c:pt idx="113">
                  <c:v>1.4758999999999998</c:v>
                </c:pt>
                <c:pt idx="114">
                  <c:v>1.4363999999999999</c:v>
                </c:pt>
                <c:pt idx="115">
                  <c:v>1.1044999999999998</c:v>
                </c:pt>
                <c:pt idx="116">
                  <c:v>1.3311000000000002</c:v>
                </c:pt>
                <c:pt idx="117">
                  <c:v>1.4188000000000001</c:v>
                </c:pt>
                <c:pt idx="118">
                  <c:v>1.5543999999999998</c:v>
                </c:pt>
                <c:pt idx="119">
                  <c:v>1.5495000000000001</c:v>
                </c:pt>
                <c:pt idx="120">
                  <c:v>1.6602999999999999</c:v>
                </c:pt>
                <c:pt idx="121">
                  <c:v>1.5483000000000002</c:v>
                </c:pt>
                <c:pt idx="122">
                  <c:v>1.5415000000000001</c:v>
                </c:pt>
                <c:pt idx="123">
                  <c:v>1.5824999999999998</c:v>
                </c:pt>
                <c:pt idx="124">
                  <c:v>1.8329</c:v>
                </c:pt>
                <c:pt idx="125">
                  <c:v>1.6550000000000002</c:v>
                </c:pt>
                <c:pt idx="126">
                  <c:v>1.5813000000000001</c:v>
                </c:pt>
                <c:pt idx="127">
                  <c:v>1.6038999999999999</c:v>
                </c:pt>
                <c:pt idx="128">
                  <c:v>1.6340999999999997</c:v>
                </c:pt>
                <c:pt idx="129">
                  <c:v>1.5645</c:v>
                </c:pt>
                <c:pt idx="130">
                  <c:v>1.4589999999999999</c:v>
                </c:pt>
                <c:pt idx="131">
                  <c:v>1.3130999999999999</c:v>
                </c:pt>
                <c:pt idx="132">
                  <c:v>1.2566999999999999</c:v>
                </c:pt>
                <c:pt idx="133">
                  <c:v>1.1752999999999998</c:v>
                </c:pt>
                <c:pt idx="134">
                  <c:v>1.1914</c:v>
                </c:pt>
                <c:pt idx="135">
                  <c:v>1.0180000000000002</c:v>
                </c:pt>
                <c:pt idx="136">
                  <c:v>1.0138000000000003</c:v>
                </c:pt>
                <c:pt idx="137">
                  <c:v>0.97240000000000038</c:v>
                </c:pt>
                <c:pt idx="138">
                  <c:v>1.0171999999999999</c:v>
                </c:pt>
                <c:pt idx="139">
                  <c:v>1.0773999999999999</c:v>
                </c:pt>
                <c:pt idx="140">
                  <c:v>0.9504999999999999</c:v>
                </c:pt>
                <c:pt idx="141">
                  <c:v>0.79630000000000001</c:v>
                </c:pt>
                <c:pt idx="142">
                  <c:v>0.89900000000000002</c:v>
                </c:pt>
                <c:pt idx="143">
                  <c:v>0.98570000000000002</c:v>
                </c:pt>
                <c:pt idx="144">
                  <c:v>0.84529999999999994</c:v>
                </c:pt>
                <c:pt idx="145">
                  <c:v>0.82119999999999971</c:v>
                </c:pt>
                <c:pt idx="146">
                  <c:v>0.71150000000000002</c:v>
                </c:pt>
                <c:pt idx="147">
                  <c:v>0.8609</c:v>
                </c:pt>
                <c:pt idx="148">
                  <c:v>0.88319999999999999</c:v>
                </c:pt>
                <c:pt idx="149">
                  <c:v>0.87670000000000003</c:v>
                </c:pt>
                <c:pt idx="150">
                  <c:v>0.89230000000000009</c:v>
                </c:pt>
                <c:pt idx="151">
                  <c:v>0.8006000000000002</c:v>
                </c:pt>
                <c:pt idx="152">
                  <c:v>0.70300000000000029</c:v>
                </c:pt>
                <c:pt idx="153">
                  <c:v>0.76570000000000005</c:v>
                </c:pt>
                <c:pt idx="154">
                  <c:v>0.73040000000000016</c:v>
                </c:pt>
                <c:pt idx="155">
                  <c:v>0.63529999999999998</c:v>
                </c:pt>
                <c:pt idx="156">
                  <c:v>0.71789999999999998</c:v>
                </c:pt>
                <c:pt idx="157">
                  <c:v>0.68099999999999983</c:v>
                </c:pt>
                <c:pt idx="158">
                  <c:v>0.59499999999999997</c:v>
                </c:pt>
                <c:pt idx="159">
                  <c:v>0.69089999999999963</c:v>
                </c:pt>
                <c:pt idx="160">
                  <c:v>0.71620000000000017</c:v>
                </c:pt>
                <c:pt idx="161">
                  <c:v>0.69099999999999984</c:v>
                </c:pt>
                <c:pt idx="162">
                  <c:v>0.72479999999999989</c:v>
                </c:pt>
                <c:pt idx="163">
                  <c:v>0.72880000000000011</c:v>
                </c:pt>
                <c:pt idx="164">
                  <c:v>0.73399999999999999</c:v>
                </c:pt>
                <c:pt idx="165">
                  <c:v>0.74739999999999984</c:v>
                </c:pt>
                <c:pt idx="166">
                  <c:v>0.65799999999999992</c:v>
                </c:pt>
                <c:pt idx="167">
                  <c:v>0.66110000000000002</c:v>
                </c:pt>
                <c:pt idx="168">
                  <c:v>0.71270000000000011</c:v>
                </c:pt>
                <c:pt idx="169">
                  <c:v>0.78570000000000029</c:v>
                </c:pt>
                <c:pt idx="170">
                  <c:v>0.59640000000000004</c:v>
                </c:pt>
                <c:pt idx="171">
                  <c:v>0.65419999999999989</c:v>
                </c:pt>
                <c:pt idx="172">
                  <c:v>0.62409999999999988</c:v>
                </c:pt>
                <c:pt idx="173">
                  <c:v>0.64190000000000014</c:v>
                </c:pt>
                <c:pt idx="174">
                  <c:v>0.57399999999999984</c:v>
                </c:pt>
                <c:pt idx="175">
                  <c:v>0.54859999999999998</c:v>
                </c:pt>
                <c:pt idx="176">
                  <c:v>0.52600000000000002</c:v>
                </c:pt>
                <c:pt idx="177">
                  <c:v>0.5596000000000001</c:v>
                </c:pt>
                <c:pt idx="178">
                  <c:v>0.59009999999999985</c:v>
                </c:pt>
                <c:pt idx="179">
                  <c:v>0.66589999999999994</c:v>
                </c:pt>
                <c:pt idx="180">
                  <c:v>0.68799999999999972</c:v>
                </c:pt>
                <c:pt idx="181">
                  <c:v>0.79260000000000019</c:v>
                </c:pt>
                <c:pt idx="182">
                  <c:v>0.79109999999999969</c:v>
                </c:pt>
                <c:pt idx="183">
                  <c:v>0.77590000000000003</c:v>
                </c:pt>
                <c:pt idx="184">
                  <c:v>0.85410000000000008</c:v>
                </c:pt>
                <c:pt idx="185">
                  <c:v>0.87969999999999993</c:v>
                </c:pt>
                <c:pt idx="186">
                  <c:v>0.77499999999999991</c:v>
                </c:pt>
                <c:pt idx="187">
                  <c:v>0.72389999999999999</c:v>
                </c:pt>
                <c:pt idx="188">
                  <c:v>0.73809999999999998</c:v>
                </c:pt>
                <c:pt idx="189">
                  <c:v>0.70109999999999983</c:v>
                </c:pt>
                <c:pt idx="190">
                  <c:v>0.74799999999999978</c:v>
                </c:pt>
                <c:pt idx="191">
                  <c:v>0.80480000000000018</c:v>
                </c:pt>
                <c:pt idx="192">
                  <c:v>0.78889999999999993</c:v>
                </c:pt>
                <c:pt idx="193">
                  <c:v>0.82109999999999994</c:v>
                </c:pt>
                <c:pt idx="194">
                  <c:v>0.73660000000000014</c:v>
                </c:pt>
              </c:numCache>
            </c:numRef>
          </c:val>
          <c:smooth val="0"/>
        </c:ser>
        <c:ser>
          <c:idx val="3"/>
          <c:order val="1"/>
          <c:tx>
            <c:strRef>
              <c:f>'Rf &amp; Cd Calculation '!$AL$1</c:f>
              <c:strCache>
                <c:ptCount val="1"/>
                <c:pt idx="0">
                  <c:v>Spread AA</c:v>
                </c:pt>
              </c:strCache>
            </c:strRef>
          </c:tx>
          <c:spPr>
            <a:ln w="19050">
              <a:solidFill>
                <a:schemeClr val="bg2">
                  <a:lumMod val="75000"/>
                </a:schemeClr>
              </a:solidFill>
            </a:ln>
          </c:spPr>
          <c:marker>
            <c:symbol val="none"/>
          </c:marker>
          <c:val>
            <c:numRef>
              <c:f>'Rf &amp; Cd Calculation '!$BH$12:$BH$206</c:f>
              <c:numCache>
                <c:formatCode>0.00</c:formatCode>
                <c:ptCount val="195"/>
                <c:pt idx="0">
                  <c:v>1.6234000000000002</c:v>
                </c:pt>
                <c:pt idx="1">
                  <c:v>1.4549999999999996</c:v>
                </c:pt>
                <c:pt idx="2">
                  <c:v>1.4928000000000003</c:v>
                </c:pt>
                <c:pt idx="3">
                  <c:v>1.5372000000000003</c:v>
                </c:pt>
                <c:pt idx="4">
                  <c:v>1.5582000000000003</c:v>
                </c:pt>
                <c:pt idx="5">
                  <c:v>1.5703000000000005</c:v>
                </c:pt>
                <c:pt idx="6">
                  <c:v>1.6361000000000003</c:v>
                </c:pt>
                <c:pt idx="7">
                  <c:v>1.6260000000000003</c:v>
                </c:pt>
                <c:pt idx="8">
                  <c:v>1.6195999999999997</c:v>
                </c:pt>
                <c:pt idx="9">
                  <c:v>1.5658000000000003</c:v>
                </c:pt>
                <c:pt idx="10">
                  <c:v>1.5424999999999995</c:v>
                </c:pt>
                <c:pt idx="11">
                  <c:v>1.5533000000000006</c:v>
                </c:pt>
                <c:pt idx="12">
                  <c:v>1.5382000000000002</c:v>
                </c:pt>
                <c:pt idx="13">
                  <c:v>1.5279000000000003</c:v>
                </c:pt>
                <c:pt idx="14">
                  <c:v>1.4562000000000004</c:v>
                </c:pt>
                <c:pt idx="15">
                  <c:v>1.5102999999999995</c:v>
                </c:pt>
                <c:pt idx="16">
                  <c:v>1.4986999999999999</c:v>
                </c:pt>
                <c:pt idx="17">
                  <c:v>1.4848000000000003</c:v>
                </c:pt>
                <c:pt idx="18">
                  <c:v>1.6149000000000004</c:v>
                </c:pt>
                <c:pt idx="19">
                  <c:v>1.5824999999999996</c:v>
                </c:pt>
                <c:pt idx="20">
                  <c:v>1.7507999999999995</c:v>
                </c:pt>
                <c:pt idx="21">
                  <c:v>1.8706999999999998</c:v>
                </c:pt>
                <c:pt idx="22">
                  <c:v>1.8928000000000003</c:v>
                </c:pt>
                <c:pt idx="23">
                  <c:v>1.9204999999999997</c:v>
                </c:pt>
                <c:pt idx="24">
                  <c:v>1.8289999999999997</c:v>
                </c:pt>
                <c:pt idx="25">
                  <c:v>1.8403999999999998</c:v>
                </c:pt>
                <c:pt idx="26">
                  <c:v>1.8606000000000003</c:v>
                </c:pt>
                <c:pt idx="27">
                  <c:v>1.8472</c:v>
                </c:pt>
                <c:pt idx="28">
                  <c:v>1.6274999999999995</c:v>
                </c:pt>
                <c:pt idx="29">
                  <c:v>1.5441000000000003</c:v>
                </c:pt>
                <c:pt idx="30">
                  <c:v>1.4940000000000007</c:v>
                </c:pt>
                <c:pt idx="31">
                  <c:v>1.4028</c:v>
                </c:pt>
                <c:pt idx="32">
                  <c:v>1.3700999999999999</c:v>
                </c:pt>
                <c:pt idx="33">
                  <c:v>1.3177999999999996</c:v>
                </c:pt>
                <c:pt idx="34">
                  <c:v>1.3532000000000002</c:v>
                </c:pt>
                <c:pt idx="35">
                  <c:v>1.3466000000000005</c:v>
                </c:pt>
                <c:pt idx="36">
                  <c:v>1.2846000000000002</c:v>
                </c:pt>
                <c:pt idx="37">
                  <c:v>1.3210999999999999</c:v>
                </c:pt>
                <c:pt idx="38">
                  <c:v>1.3572000000000002</c:v>
                </c:pt>
                <c:pt idx="39">
                  <c:v>1.4161999999999999</c:v>
                </c:pt>
                <c:pt idx="40">
                  <c:v>1.3942000000000001</c:v>
                </c:pt>
                <c:pt idx="41">
                  <c:v>1.3968999999999996</c:v>
                </c:pt>
                <c:pt idx="42">
                  <c:v>1.3673000000000002</c:v>
                </c:pt>
                <c:pt idx="43">
                  <c:v>1.3359999999999999</c:v>
                </c:pt>
                <c:pt idx="44">
                  <c:v>1.3302</c:v>
                </c:pt>
                <c:pt idx="45">
                  <c:v>1.3151999999999999</c:v>
                </c:pt>
                <c:pt idx="46">
                  <c:v>1.2916999999999996</c:v>
                </c:pt>
                <c:pt idx="47">
                  <c:v>1.3608000000000002</c:v>
                </c:pt>
                <c:pt idx="48">
                  <c:v>1.4041999999999999</c:v>
                </c:pt>
                <c:pt idx="49">
                  <c:v>1.3511999999999995</c:v>
                </c:pt>
                <c:pt idx="50">
                  <c:v>1.3540999999999994</c:v>
                </c:pt>
                <c:pt idx="51">
                  <c:v>1.3535000000000004</c:v>
                </c:pt>
                <c:pt idx="52">
                  <c:v>1.3913000000000002</c:v>
                </c:pt>
                <c:pt idx="53">
                  <c:v>1.3216999999999999</c:v>
                </c:pt>
                <c:pt idx="54">
                  <c:v>1.3380000000000005</c:v>
                </c:pt>
                <c:pt idx="55">
                  <c:v>1.2830000000000004</c:v>
                </c:pt>
                <c:pt idx="56">
                  <c:v>1.2761</c:v>
                </c:pt>
                <c:pt idx="57">
                  <c:v>1.2528999999999999</c:v>
                </c:pt>
                <c:pt idx="58">
                  <c:v>1.2197</c:v>
                </c:pt>
                <c:pt idx="59">
                  <c:v>1.1958999999999995</c:v>
                </c:pt>
                <c:pt idx="60">
                  <c:v>1.2047000000000003</c:v>
                </c:pt>
                <c:pt idx="61">
                  <c:v>1.1745000000000001</c:v>
                </c:pt>
                <c:pt idx="62">
                  <c:v>1.1745999999999999</c:v>
                </c:pt>
                <c:pt idx="63">
                  <c:v>1.2004999999999999</c:v>
                </c:pt>
                <c:pt idx="64">
                  <c:v>1.2611000000000003</c:v>
                </c:pt>
                <c:pt idx="65">
                  <c:v>1.2630999999999997</c:v>
                </c:pt>
                <c:pt idx="66">
                  <c:v>1.2625999999999999</c:v>
                </c:pt>
                <c:pt idx="67">
                  <c:v>1.2285000000000004</c:v>
                </c:pt>
                <c:pt idx="68">
                  <c:v>1.1795</c:v>
                </c:pt>
                <c:pt idx="69">
                  <c:v>1.2022999999999997</c:v>
                </c:pt>
                <c:pt idx="70">
                  <c:v>1.1660999999999997</c:v>
                </c:pt>
                <c:pt idx="71">
                  <c:v>1.1046999999999998</c:v>
                </c:pt>
                <c:pt idx="72">
                  <c:v>1.0899999999999999</c:v>
                </c:pt>
                <c:pt idx="73">
                  <c:v>1.2277</c:v>
                </c:pt>
                <c:pt idx="74">
                  <c:v>1.2438000000000002</c:v>
                </c:pt>
                <c:pt idx="75">
                  <c:v>1.2630999999999997</c:v>
                </c:pt>
                <c:pt idx="76">
                  <c:v>1.3908999999999998</c:v>
                </c:pt>
                <c:pt idx="77">
                  <c:v>1.4001999999999999</c:v>
                </c:pt>
                <c:pt idx="78">
                  <c:v>1.4457999999999998</c:v>
                </c:pt>
                <c:pt idx="79">
                  <c:v>1.4027000000000003</c:v>
                </c:pt>
                <c:pt idx="80">
                  <c:v>1.5007999999999999</c:v>
                </c:pt>
                <c:pt idx="81">
                  <c:v>1.5028000000000001</c:v>
                </c:pt>
                <c:pt idx="82">
                  <c:v>1.5767999999999995</c:v>
                </c:pt>
                <c:pt idx="83">
                  <c:v>1.7971000000000004</c:v>
                </c:pt>
                <c:pt idx="84">
                  <c:v>2.1207000000000003</c:v>
                </c:pt>
                <c:pt idx="85">
                  <c:v>2.1846000000000001</c:v>
                </c:pt>
                <c:pt idx="86">
                  <c:v>2.2738</c:v>
                </c:pt>
                <c:pt idx="87">
                  <c:v>2.2846000000000002</c:v>
                </c:pt>
                <c:pt idx="88">
                  <c:v>2.3323</c:v>
                </c:pt>
                <c:pt idx="89">
                  <c:v>2.4358000000000004</c:v>
                </c:pt>
                <c:pt idx="90">
                  <c:v>2.4772999999999996</c:v>
                </c:pt>
                <c:pt idx="91">
                  <c:v>2.4725000000000001</c:v>
                </c:pt>
                <c:pt idx="92">
                  <c:v>2.4133999999999998</c:v>
                </c:pt>
                <c:pt idx="93">
                  <c:v>2.2103000000000002</c:v>
                </c:pt>
                <c:pt idx="94">
                  <c:v>2.1871999999999998</c:v>
                </c:pt>
                <c:pt idx="95">
                  <c:v>2.0102000000000002</c:v>
                </c:pt>
                <c:pt idx="96">
                  <c:v>2.1466999999999996</c:v>
                </c:pt>
                <c:pt idx="97">
                  <c:v>2.1271</c:v>
                </c:pt>
                <c:pt idx="98">
                  <c:v>2.1989999999999994</c:v>
                </c:pt>
                <c:pt idx="99">
                  <c:v>2.3367999999999998</c:v>
                </c:pt>
                <c:pt idx="100">
                  <c:v>2.5015999999999998</c:v>
                </c:pt>
                <c:pt idx="101">
                  <c:v>2.4402000000000004</c:v>
                </c:pt>
                <c:pt idx="102">
                  <c:v>2.4463999999999997</c:v>
                </c:pt>
                <c:pt idx="103">
                  <c:v>2.4363999999999995</c:v>
                </c:pt>
                <c:pt idx="104">
                  <c:v>2.4619</c:v>
                </c:pt>
                <c:pt idx="105">
                  <c:v>2.3815999999999997</c:v>
                </c:pt>
                <c:pt idx="106">
                  <c:v>2.4337999999999997</c:v>
                </c:pt>
                <c:pt idx="107">
                  <c:v>2.3954</c:v>
                </c:pt>
                <c:pt idx="108">
                  <c:v>2.2613999999999996</c:v>
                </c:pt>
                <c:pt idx="109">
                  <c:v>2.0117000000000003</c:v>
                </c:pt>
                <c:pt idx="110">
                  <c:v>1.9884999999999997</c:v>
                </c:pt>
                <c:pt idx="111">
                  <c:v>1.9263000000000003</c:v>
                </c:pt>
                <c:pt idx="112">
                  <c:v>1.8481000000000001</c:v>
                </c:pt>
                <c:pt idx="113">
                  <c:v>1.7925999999999997</c:v>
                </c:pt>
                <c:pt idx="114">
                  <c:v>1.7938999999999998</c:v>
                </c:pt>
                <c:pt idx="115">
                  <c:v>1.6894</c:v>
                </c:pt>
                <c:pt idx="116">
                  <c:v>1.7778</c:v>
                </c:pt>
                <c:pt idx="117">
                  <c:v>1.7875999999999999</c:v>
                </c:pt>
                <c:pt idx="118">
                  <c:v>1.8971</c:v>
                </c:pt>
                <c:pt idx="119">
                  <c:v>1.9192</c:v>
                </c:pt>
                <c:pt idx="120">
                  <c:v>1.8982000000000001</c:v>
                </c:pt>
                <c:pt idx="121">
                  <c:v>1.9605000000000001</c:v>
                </c:pt>
                <c:pt idx="122">
                  <c:v>1.9536000000000002</c:v>
                </c:pt>
                <c:pt idx="123">
                  <c:v>1.9577000000000002</c:v>
                </c:pt>
                <c:pt idx="124">
                  <c:v>2.0164</c:v>
                </c:pt>
                <c:pt idx="125">
                  <c:v>2.0821000000000001</c:v>
                </c:pt>
                <c:pt idx="126">
                  <c:v>2.1383000000000001</c:v>
                </c:pt>
                <c:pt idx="127">
                  <c:v>2.1061000000000001</c:v>
                </c:pt>
                <c:pt idx="128">
                  <c:v>2.1484999999999999</c:v>
                </c:pt>
                <c:pt idx="129">
                  <c:v>2.0884999999999998</c:v>
                </c:pt>
                <c:pt idx="130">
                  <c:v>2.0468000000000002</c:v>
                </c:pt>
                <c:pt idx="131">
                  <c:v>2.0573999999999999</c:v>
                </c:pt>
                <c:pt idx="132">
                  <c:v>2.0314999999999999</c:v>
                </c:pt>
                <c:pt idx="133">
                  <c:v>1.9648999999999999</c:v>
                </c:pt>
                <c:pt idx="134">
                  <c:v>1.8440999999999999</c:v>
                </c:pt>
                <c:pt idx="135">
                  <c:v>1.7135000000000002</c:v>
                </c:pt>
                <c:pt idx="136">
                  <c:v>1.5762</c:v>
                </c:pt>
                <c:pt idx="137">
                  <c:v>1.5122</c:v>
                </c:pt>
                <c:pt idx="138">
                  <c:v>1.508</c:v>
                </c:pt>
                <c:pt idx="139">
                  <c:v>1.5590000000000002</c:v>
                </c:pt>
                <c:pt idx="140">
                  <c:v>1.6282000000000001</c:v>
                </c:pt>
                <c:pt idx="141">
                  <c:v>1.5670000000000002</c:v>
                </c:pt>
                <c:pt idx="142">
                  <c:v>1.5972</c:v>
                </c:pt>
                <c:pt idx="143">
                  <c:v>1.6854</c:v>
                </c:pt>
                <c:pt idx="144">
                  <c:v>1.6661999999999999</c:v>
                </c:pt>
                <c:pt idx="145">
                  <c:v>1.6612999999999998</c:v>
                </c:pt>
                <c:pt idx="146">
                  <c:v>1.5880000000000001</c:v>
                </c:pt>
                <c:pt idx="147">
                  <c:v>1.6112000000000002</c:v>
                </c:pt>
                <c:pt idx="148">
                  <c:v>1.6065</c:v>
                </c:pt>
                <c:pt idx="149">
                  <c:v>1.6167000000000002</c:v>
                </c:pt>
                <c:pt idx="150">
                  <c:v>1.6415999999999999</c:v>
                </c:pt>
                <c:pt idx="151">
                  <c:v>1.6492</c:v>
                </c:pt>
                <c:pt idx="152">
                  <c:v>1.6664000000000003</c:v>
                </c:pt>
                <c:pt idx="153">
                  <c:v>1.6716</c:v>
                </c:pt>
                <c:pt idx="154">
                  <c:v>1.6679000000000002</c:v>
                </c:pt>
                <c:pt idx="155">
                  <c:v>1.6433</c:v>
                </c:pt>
                <c:pt idx="156">
                  <c:v>1.6544999999999999</c:v>
                </c:pt>
                <c:pt idx="157">
                  <c:v>1.6144000000000001</c:v>
                </c:pt>
                <c:pt idx="158">
                  <c:v>1.6001999999999998</c:v>
                </c:pt>
                <c:pt idx="159">
                  <c:v>1.5886</c:v>
                </c:pt>
                <c:pt idx="160">
                  <c:v>1.6114999999999999</c:v>
                </c:pt>
                <c:pt idx="161">
                  <c:v>1.6193999999999997</c:v>
                </c:pt>
                <c:pt idx="162">
                  <c:v>1.6275999999999999</c:v>
                </c:pt>
                <c:pt idx="163">
                  <c:v>1.6065999999999998</c:v>
                </c:pt>
                <c:pt idx="164">
                  <c:v>1.5781999999999998</c:v>
                </c:pt>
                <c:pt idx="165">
                  <c:v>1.5931999999999999</c:v>
                </c:pt>
                <c:pt idx="166">
                  <c:v>1.5501</c:v>
                </c:pt>
                <c:pt idx="167">
                  <c:v>1.5302</c:v>
                </c:pt>
                <c:pt idx="168">
                  <c:v>1.538</c:v>
                </c:pt>
                <c:pt idx="169">
                  <c:v>1.5754000000000001</c:v>
                </c:pt>
                <c:pt idx="170">
                  <c:v>1.597</c:v>
                </c:pt>
                <c:pt idx="171">
                  <c:v>1.5524</c:v>
                </c:pt>
                <c:pt idx="172">
                  <c:v>1.5153999999999996</c:v>
                </c:pt>
                <c:pt idx="173">
                  <c:v>1.4513000000000003</c:v>
                </c:pt>
                <c:pt idx="174">
                  <c:v>1.3744999999999998</c:v>
                </c:pt>
                <c:pt idx="175">
                  <c:v>1.3313000000000001</c:v>
                </c:pt>
                <c:pt idx="176">
                  <c:v>1.3273999999999999</c:v>
                </c:pt>
                <c:pt idx="177">
                  <c:v>1.3104</c:v>
                </c:pt>
                <c:pt idx="178">
                  <c:v>1.2619</c:v>
                </c:pt>
                <c:pt idx="179">
                  <c:v>1.3507</c:v>
                </c:pt>
                <c:pt idx="180">
                  <c:v>1.4140999999999999</c:v>
                </c:pt>
                <c:pt idx="181">
                  <c:v>1.4140999999999999</c:v>
                </c:pt>
                <c:pt idx="182">
                  <c:v>1.4882999999999997</c:v>
                </c:pt>
                <c:pt idx="183">
                  <c:v>1.4386999999999999</c:v>
                </c:pt>
                <c:pt idx="184">
                  <c:v>1.5443999999999998</c:v>
                </c:pt>
                <c:pt idx="185">
                  <c:v>1.5113999999999999</c:v>
                </c:pt>
                <c:pt idx="186">
                  <c:v>1.4674</c:v>
                </c:pt>
                <c:pt idx="187">
                  <c:v>1.4401999999999999</c:v>
                </c:pt>
                <c:pt idx="188">
                  <c:v>1.4272000000000002</c:v>
                </c:pt>
                <c:pt idx="189">
                  <c:v>1.3879999999999999</c:v>
                </c:pt>
                <c:pt idx="190">
                  <c:v>1.4207999999999998</c:v>
                </c:pt>
                <c:pt idx="191">
                  <c:v>1.4064000000000001</c:v>
                </c:pt>
                <c:pt idx="192">
                  <c:v>1.4529000000000001</c:v>
                </c:pt>
                <c:pt idx="193">
                  <c:v>1.4419</c:v>
                </c:pt>
                <c:pt idx="194">
                  <c:v>1.4478</c:v>
                </c:pt>
              </c:numCache>
            </c:numRef>
          </c:val>
          <c:smooth val="0"/>
        </c:ser>
        <c:ser>
          <c:idx val="0"/>
          <c:order val="2"/>
          <c:tx>
            <c:v>Spread France</c:v>
          </c:tx>
          <c:spPr>
            <a:ln w="19050">
              <a:solidFill>
                <a:schemeClr val="bg1">
                  <a:lumMod val="50000"/>
                </a:schemeClr>
              </a:solidFill>
              <a:prstDash val="sysDot"/>
            </a:ln>
          </c:spPr>
          <c:marker>
            <c:symbol val="none"/>
          </c:marker>
          <c:val>
            <c:numRef>
              <c:f>'Rf &amp; Cd Calculation '!$N$12:$N$206</c:f>
              <c:numCache>
                <c:formatCode>0.00</c:formatCode>
                <c:ptCount val="195"/>
                <c:pt idx="0">
                  <c:v>0.13430000000000009</c:v>
                </c:pt>
                <c:pt idx="1">
                  <c:v>8.1700000000000106E-2</c:v>
                </c:pt>
                <c:pt idx="2">
                  <c:v>0.12950000000000017</c:v>
                </c:pt>
                <c:pt idx="3">
                  <c:v>0.13480000000000025</c:v>
                </c:pt>
                <c:pt idx="4">
                  <c:v>0.1480999999999999</c:v>
                </c:pt>
                <c:pt idx="5">
                  <c:v>0.24700000000000033</c:v>
                </c:pt>
                <c:pt idx="6">
                  <c:v>0.20390000000000041</c:v>
                </c:pt>
                <c:pt idx="7">
                  <c:v>0.18230000000000013</c:v>
                </c:pt>
                <c:pt idx="8">
                  <c:v>0.18940000000000001</c:v>
                </c:pt>
                <c:pt idx="9">
                  <c:v>0.18760000000000021</c:v>
                </c:pt>
                <c:pt idx="10">
                  <c:v>0.18420000000000014</c:v>
                </c:pt>
                <c:pt idx="11">
                  <c:v>0.20750000000000002</c:v>
                </c:pt>
                <c:pt idx="12">
                  <c:v>0.20369999999999999</c:v>
                </c:pt>
                <c:pt idx="13">
                  <c:v>0.19360000000000044</c:v>
                </c:pt>
                <c:pt idx="14">
                  <c:v>0.20150000000000023</c:v>
                </c:pt>
                <c:pt idx="15">
                  <c:v>0.2083999999999997</c:v>
                </c:pt>
                <c:pt idx="16">
                  <c:v>0.23620000000000019</c:v>
                </c:pt>
                <c:pt idx="17">
                  <c:v>0.2179000000000002</c:v>
                </c:pt>
                <c:pt idx="18">
                  <c:v>0.32529999999999992</c:v>
                </c:pt>
                <c:pt idx="19">
                  <c:v>0.17890000000000006</c:v>
                </c:pt>
                <c:pt idx="20">
                  <c:v>0.15969999999999995</c:v>
                </c:pt>
                <c:pt idx="21">
                  <c:v>0.17899999999999983</c:v>
                </c:pt>
                <c:pt idx="22">
                  <c:v>0.32120000000000015</c:v>
                </c:pt>
                <c:pt idx="23">
                  <c:v>0.3283999999999998</c:v>
                </c:pt>
                <c:pt idx="24">
                  <c:v>0.2681</c:v>
                </c:pt>
                <c:pt idx="25">
                  <c:v>0.38129999999999997</c:v>
                </c:pt>
                <c:pt idx="26">
                  <c:v>0.28549999999999986</c:v>
                </c:pt>
                <c:pt idx="27">
                  <c:v>0.23449999999999971</c:v>
                </c:pt>
                <c:pt idx="28">
                  <c:v>0.23829999999999973</c:v>
                </c:pt>
                <c:pt idx="29">
                  <c:v>0.21740000000000048</c:v>
                </c:pt>
                <c:pt idx="30">
                  <c:v>0.19680000000000009</c:v>
                </c:pt>
                <c:pt idx="31">
                  <c:v>0.14170000000000016</c:v>
                </c:pt>
                <c:pt idx="32">
                  <c:v>0.22109999999999985</c:v>
                </c:pt>
                <c:pt idx="33">
                  <c:v>0.1942999999999997</c:v>
                </c:pt>
                <c:pt idx="34">
                  <c:v>0.27450000000000019</c:v>
                </c:pt>
                <c:pt idx="35">
                  <c:v>0.18740000000000023</c:v>
                </c:pt>
                <c:pt idx="36">
                  <c:v>0.18340000000000023</c:v>
                </c:pt>
                <c:pt idx="37">
                  <c:v>0.23980000000000024</c:v>
                </c:pt>
                <c:pt idx="38">
                  <c:v>0.32620000000000005</c:v>
                </c:pt>
                <c:pt idx="39">
                  <c:v>0.30249999999999977</c:v>
                </c:pt>
                <c:pt idx="40">
                  <c:v>0.30740000000000034</c:v>
                </c:pt>
                <c:pt idx="41">
                  <c:v>0.35619999999999985</c:v>
                </c:pt>
                <c:pt idx="42">
                  <c:v>0.31610000000000005</c:v>
                </c:pt>
                <c:pt idx="43">
                  <c:v>0.28690000000000015</c:v>
                </c:pt>
                <c:pt idx="44">
                  <c:v>0.35440000000000005</c:v>
                </c:pt>
                <c:pt idx="45">
                  <c:v>0.38280000000000003</c:v>
                </c:pt>
                <c:pt idx="46">
                  <c:v>0.27879999999999994</c:v>
                </c:pt>
                <c:pt idx="47">
                  <c:v>0.34839999999999982</c:v>
                </c:pt>
                <c:pt idx="48">
                  <c:v>0.36400000000000032</c:v>
                </c:pt>
                <c:pt idx="49">
                  <c:v>0.28079999999999972</c:v>
                </c:pt>
                <c:pt idx="50">
                  <c:v>0.3226</c:v>
                </c:pt>
                <c:pt idx="51">
                  <c:v>0.3519000000000001</c:v>
                </c:pt>
                <c:pt idx="52">
                  <c:v>0.35930000000000017</c:v>
                </c:pt>
                <c:pt idx="53">
                  <c:v>0.39090000000000025</c:v>
                </c:pt>
                <c:pt idx="54">
                  <c:v>0.33630000000000004</c:v>
                </c:pt>
                <c:pt idx="55">
                  <c:v>0.28440000000000021</c:v>
                </c:pt>
                <c:pt idx="56">
                  <c:v>0.28820000000000023</c:v>
                </c:pt>
                <c:pt idx="57">
                  <c:v>0.28710000000000013</c:v>
                </c:pt>
                <c:pt idx="58">
                  <c:v>0.32830000000000004</c:v>
                </c:pt>
                <c:pt idx="59">
                  <c:v>0.33649999999999958</c:v>
                </c:pt>
                <c:pt idx="60">
                  <c:v>0.32140000000000013</c:v>
                </c:pt>
                <c:pt idx="61">
                  <c:v>0.26590000000000025</c:v>
                </c:pt>
                <c:pt idx="62">
                  <c:v>0.23249999999999993</c:v>
                </c:pt>
                <c:pt idx="63">
                  <c:v>0.23310000000000031</c:v>
                </c:pt>
                <c:pt idx="64">
                  <c:v>0.26880000000000015</c:v>
                </c:pt>
                <c:pt idx="65">
                  <c:v>0.29790000000000028</c:v>
                </c:pt>
                <c:pt idx="66">
                  <c:v>0.25500000000000034</c:v>
                </c:pt>
                <c:pt idx="67">
                  <c:v>0.2759999999999998</c:v>
                </c:pt>
                <c:pt idx="68">
                  <c:v>0.29849999999999977</c:v>
                </c:pt>
                <c:pt idx="69">
                  <c:v>0.32750000000000012</c:v>
                </c:pt>
                <c:pt idx="70">
                  <c:v>0.30409999999999959</c:v>
                </c:pt>
                <c:pt idx="71">
                  <c:v>0.28239999999999998</c:v>
                </c:pt>
                <c:pt idx="72">
                  <c:v>0.27769999999999984</c:v>
                </c:pt>
                <c:pt idx="73">
                  <c:v>0.2387999999999999</c:v>
                </c:pt>
                <c:pt idx="74">
                  <c:v>0.17459999999999987</c:v>
                </c:pt>
                <c:pt idx="75">
                  <c:v>0.24420000000000019</c:v>
                </c:pt>
                <c:pt idx="76">
                  <c:v>0.31530000000000014</c:v>
                </c:pt>
                <c:pt idx="77">
                  <c:v>0.35250000000000004</c:v>
                </c:pt>
                <c:pt idx="78">
                  <c:v>0.30929999999999991</c:v>
                </c:pt>
                <c:pt idx="79">
                  <c:v>0.46240000000000014</c:v>
                </c:pt>
                <c:pt idx="80">
                  <c:v>0.58119999999999994</c:v>
                </c:pt>
                <c:pt idx="81">
                  <c:v>0.47820000000000018</c:v>
                </c:pt>
                <c:pt idx="82">
                  <c:v>0.5383</c:v>
                </c:pt>
                <c:pt idx="83">
                  <c:v>0.6503000000000001</c:v>
                </c:pt>
                <c:pt idx="84">
                  <c:v>0.50669999999999993</c:v>
                </c:pt>
                <c:pt idx="85">
                  <c:v>0.49520000000000008</c:v>
                </c:pt>
                <c:pt idx="86">
                  <c:v>0.56449999999999978</c:v>
                </c:pt>
                <c:pt idx="87">
                  <c:v>0.62069999999999981</c:v>
                </c:pt>
                <c:pt idx="88">
                  <c:v>0.55420000000000003</c:v>
                </c:pt>
                <c:pt idx="89">
                  <c:v>0.63070000000000004</c:v>
                </c:pt>
                <c:pt idx="90">
                  <c:v>0.7157</c:v>
                </c:pt>
                <c:pt idx="91">
                  <c:v>0.57919999999999972</c:v>
                </c:pt>
                <c:pt idx="92">
                  <c:v>0.57699999999999996</c:v>
                </c:pt>
                <c:pt idx="93">
                  <c:v>0.74150000000000027</c:v>
                </c:pt>
                <c:pt idx="94">
                  <c:v>0.96260000000000012</c:v>
                </c:pt>
                <c:pt idx="95">
                  <c:v>0.77559999999999985</c:v>
                </c:pt>
                <c:pt idx="96">
                  <c:v>1.0139</c:v>
                </c:pt>
                <c:pt idx="97">
                  <c:v>1.3241000000000001</c:v>
                </c:pt>
                <c:pt idx="98">
                  <c:v>1.2917999999999998</c:v>
                </c:pt>
                <c:pt idx="99">
                  <c:v>1.2898999999999998</c:v>
                </c:pt>
                <c:pt idx="100">
                  <c:v>0.94669999999999987</c:v>
                </c:pt>
                <c:pt idx="101">
                  <c:v>0.97360000000000024</c:v>
                </c:pt>
                <c:pt idx="102">
                  <c:v>1.0501</c:v>
                </c:pt>
                <c:pt idx="103">
                  <c:v>0.91769999999999996</c:v>
                </c:pt>
                <c:pt idx="104">
                  <c:v>1.1864000000000001</c:v>
                </c:pt>
                <c:pt idx="105">
                  <c:v>1.3443000000000001</c:v>
                </c:pt>
                <c:pt idx="106">
                  <c:v>1.1336000000000002</c:v>
                </c:pt>
                <c:pt idx="107">
                  <c:v>0.97560000000000002</c:v>
                </c:pt>
                <c:pt idx="108">
                  <c:v>0.96109999999999962</c:v>
                </c:pt>
                <c:pt idx="109">
                  <c:v>0.73529999999999962</c:v>
                </c:pt>
                <c:pt idx="110">
                  <c:v>0.72699999999999987</c:v>
                </c:pt>
                <c:pt idx="111">
                  <c:v>0.85530000000000017</c:v>
                </c:pt>
                <c:pt idx="112">
                  <c:v>0.82830000000000004</c:v>
                </c:pt>
                <c:pt idx="113">
                  <c:v>0.72409999999999997</c:v>
                </c:pt>
                <c:pt idx="114">
                  <c:v>0.82669999999999977</c:v>
                </c:pt>
                <c:pt idx="115">
                  <c:v>0.69529999999999959</c:v>
                </c:pt>
                <c:pt idx="116">
                  <c:v>0.80290000000000017</c:v>
                </c:pt>
                <c:pt idx="117">
                  <c:v>0.81430000000000025</c:v>
                </c:pt>
                <c:pt idx="118">
                  <c:v>1.0295999999999998</c:v>
                </c:pt>
                <c:pt idx="119">
                  <c:v>1.0123000000000002</c:v>
                </c:pt>
                <c:pt idx="120">
                  <c:v>1.1704000000000003</c:v>
                </c:pt>
                <c:pt idx="121">
                  <c:v>1.0733000000000001</c:v>
                </c:pt>
                <c:pt idx="122">
                  <c:v>1.0249000000000001</c:v>
                </c:pt>
                <c:pt idx="123">
                  <c:v>1.0941000000000003</c:v>
                </c:pt>
                <c:pt idx="124">
                  <c:v>1.2102999999999997</c:v>
                </c:pt>
                <c:pt idx="125">
                  <c:v>0.96729999999999983</c:v>
                </c:pt>
                <c:pt idx="126">
                  <c:v>0.89010000000000034</c:v>
                </c:pt>
                <c:pt idx="127">
                  <c:v>0.97599999999999998</c:v>
                </c:pt>
                <c:pt idx="128">
                  <c:v>0.94309999999999983</c:v>
                </c:pt>
                <c:pt idx="129">
                  <c:v>0.84009999999999985</c:v>
                </c:pt>
                <c:pt idx="130">
                  <c:v>0.88179999999999992</c:v>
                </c:pt>
                <c:pt idx="131">
                  <c:v>0.83250000000000002</c:v>
                </c:pt>
                <c:pt idx="132">
                  <c:v>0.74940000000000007</c:v>
                </c:pt>
                <c:pt idx="133">
                  <c:v>0.69369999999999998</c:v>
                </c:pt>
                <c:pt idx="134">
                  <c:v>0.61409999999999987</c:v>
                </c:pt>
                <c:pt idx="135">
                  <c:v>0.48150000000000004</c:v>
                </c:pt>
                <c:pt idx="136">
                  <c:v>0.48030000000000017</c:v>
                </c:pt>
                <c:pt idx="137">
                  <c:v>0.42090000000000005</c:v>
                </c:pt>
                <c:pt idx="138">
                  <c:v>0.49970000000000026</c:v>
                </c:pt>
                <c:pt idx="139">
                  <c:v>0.60199999999999987</c:v>
                </c:pt>
                <c:pt idx="140">
                  <c:v>0.47259999999999991</c:v>
                </c:pt>
                <c:pt idx="141">
                  <c:v>0.35670000000000002</c:v>
                </c:pt>
                <c:pt idx="142">
                  <c:v>0.47789999999999999</c:v>
                </c:pt>
                <c:pt idx="143">
                  <c:v>0.55010000000000003</c:v>
                </c:pt>
                <c:pt idx="144">
                  <c:v>0.57120000000000015</c:v>
                </c:pt>
                <c:pt idx="145">
                  <c:v>0.49319999999999986</c:v>
                </c:pt>
                <c:pt idx="146">
                  <c:v>0.41480000000000006</c:v>
                </c:pt>
                <c:pt idx="147">
                  <c:v>0.53679999999999994</c:v>
                </c:pt>
                <c:pt idx="148">
                  <c:v>0.59649999999999981</c:v>
                </c:pt>
                <c:pt idx="149">
                  <c:v>0.60550000000000015</c:v>
                </c:pt>
                <c:pt idx="150">
                  <c:v>0.625</c:v>
                </c:pt>
                <c:pt idx="151">
                  <c:v>0.59480000000000022</c:v>
                </c:pt>
                <c:pt idx="152">
                  <c:v>0.54669999999999996</c:v>
                </c:pt>
                <c:pt idx="153">
                  <c:v>0.55639999999999978</c:v>
                </c:pt>
                <c:pt idx="154">
                  <c:v>0.51110000000000011</c:v>
                </c:pt>
                <c:pt idx="155">
                  <c:v>0.4879</c:v>
                </c:pt>
                <c:pt idx="156">
                  <c:v>0.57800000000000007</c:v>
                </c:pt>
                <c:pt idx="157">
                  <c:v>0.49059999999999993</c:v>
                </c:pt>
                <c:pt idx="158">
                  <c:v>0.45039999999999991</c:v>
                </c:pt>
                <c:pt idx="159">
                  <c:v>0.49839999999999973</c:v>
                </c:pt>
                <c:pt idx="160">
                  <c:v>0.52010000000000023</c:v>
                </c:pt>
                <c:pt idx="161">
                  <c:v>0.5089999999999999</c:v>
                </c:pt>
                <c:pt idx="162">
                  <c:v>0.54439999999999977</c:v>
                </c:pt>
                <c:pt idx="163">
                  <c:v>0.53259999999999996</c:v>
                </c:pt>
                <c:pt idx="164">
                  <c:v>0.55770000000000008</c:v>
                </c:pt>
                <c:pt idx="165">
                  <c:v>0.58749999999999991</c:v>
                </c:pt>
                <c:pt idx="166">
                  <c:v>0.50369999999999981</c:v>
                </c:pt>
                <c:pt idx="167">
                  <c:v>0.51700000000000013</c:v>
                </c:pt>
                <c:pt idx="168">
                  <c:v>0.54940000000000011</c:v>
                </c:pt>
                <c:pt idx="169">
                  <c:v>0.62690000000000001</c:v>
                </c:pt>
                <c:pt idx="170">
                  <c:v>0.4363999999999999</c:v>
                </c:pt>
                <c:pt idx="171">
                  <c:v>0.4496</c:v>
                </c:pt>
                <c:pt idx="172">
                  <c:v>0.43429999999999991</c:v>
                </c:pt>
                <c:pt idx="173">
                  <c:v>0.43020000000000014</c:v>
                </c:pt>
                <c:pt idx="174">
                  <c:v>0.47789999999999999</c:v>
                </c:pt>
                <c:pt idx="175">
                  <c:v>0.47770000000000001</c:v>
                </c:pt>
                <c:pt idx="176">
                  <c:v>0.43890000000000007</c:v>
                </c:pt>
                <c:pt idx="177">
                  <c:v>0.43369999999999997</c:v>
                </c:pt>
                <c:pt idx="178">
                  <c:v>0.46909999999999985</c:v>
                </c:pt>
                <c:pt idx="179">
                  <c:v>0.51229999999999998</c:v>
                </c:pt>
                <c:pt idx="180">
                  <c:v>0.47949999999999982</c:v>
                </c:pt>
                <c:pt idx="181">
                  <c:v>0.5089999999999999</c:v>
                </c:pt>
                <c:pt idx="182">
                  <c:v>0.52389999999999981</c:v>
                </c:pt>
                <c:pt idx="183">
                  <c:v>0.48280000000000012</c:v>
                </c:pt>
                <c:pt idx="184">
                  <c:v>0.54200000000000004</c:v>
                </c:pt>
                <c:pt idx="185">
                  <c:v>0.56330000000000013</c:v>
                </c:pt>
                <c:pt idx="186">
                  <c:v>0.50269999999999992</c:v>
                </c:pt>
                <c:pt idx="187">
                  <c:v>0.44229999999999992</c:v>
                </c:pt>
                <c:pt idx="188">
                  <c:v>0.44750000000000001</c:v>
                </c:pt>
                <c:pt idx="189">
                  <c:v>0.42159999999999975</c:v>
                </c:pt>
                <c:pt idx="190">
                  <c:v>0.44289999999999985</c:v>
                </c:pt>
                <c:pt idx="191">
                  <c:v>0.50309999999999988</c:v>
                </c:pt>
                <c:pt idx="192">
                  <c:v>0.48439999999999994</c:v>
                </c:pt>
                <c:pt idx="193">
                  <c:v>0.48250000000000037</c:v>
                </c:pt>
                <c:pt idx="194">
                  <c:v>0.41149999999999975</c:v>
                </c:pt>
              </c:numCache>
            </c:numRef>
          </c:val>
          <c:smooth val="0"/>
        </c:ser>
        <c:dLbls>
          <c:showLegendKey val="0"/>
          <c:showVal val="0"/>
          <c:showCatName val="0"/>
          <c:showSerName val="0"/>
          <c:showPercent val="0"/>
          <c:showBubbleSize val="0"/>
        </c:dLbls>
        <c:marker val="1"/>
        <c:smooth val="0"/>
        <c:axId val="122791808"/>
        <c:axId val="122793344"/>
      </c:lineChart>
      <c:dateAx>
        <c:axId val="122791808"/>
        <c:scaling>
          <c:orientation val="minMax"/>
        </c:scaling>
        <c:delete val="0"/>
        <c:axPos val="b"/>
        <c:numFmt formatCode="mm/yy;@" sourceLinked="0"/>
        <c:majorTickMark val="out"/>
        <c:minorTickMark val="none"/>
        <c:tickLblPos val="nextTo"/>
        <c:spPr>
          <a:noFill/>
        </c:spPr>
        <c:txPr>
          <a:bodyPr/>
          <a:lstStyle/>
          <a:p>
            <a:pPr>
              <a:defRPr sz="1200" b="0" baseline="0">
                <a:latin typeface="Arial" pitchFamily="34" charset="0"/>
              </a:defRPr>
            </a:pPr>
            <a:endParaRPr lang="fr-FR"/>
          </a:p>
        </c:txPr>
        <c:crossAx val="122793344"/>
        <c:crosses val="autoZero"/>
        <c:auto val="1"/>
        <c:lblOffset val="100"/>
        <c:baseTimeUnit val="days"/>
        <c:majorUnit val="6"/>
        <c:majorTimeUnit val="months"/>
        <c:minorUnit val="26"/>
      </c:dateAx>
      <c:valAx>
        <c:axId val="122793344"/>
        <c:scaling>
          <c:orientation val="minMax"/>
        </c:scaling>
        <c:delete val="0"/>
        <c:axPos val="l"/>
        <c:majorGridlines>
          <c:spPr>
            <a:ln>
              <a:prstDash val="lgDash"/>
            </a:ln>
          </c:spPr>
        </c:majorGridlines>
        <c:numFmt formatCode="0.00" sourceLinked="1"/>
        <c:majorTickMark val="out"/>
        <c:minorTickMark val="none"/>
        <c:tickLblPos val="nextTo"/>
        <c:txPr>
          <a:bodyPr/>
          <a:lstStyle/>
          <a:p>
            <a:pPr>
              <a:defRPr sz="1200" b="0" baseline="0">
                <a:latin typeface="Arial" pitchFamily="34" charset="0"/>
              </a:defRPr>
            </a:pPr>
            <a:endParaRPr lang="fr-FR"/>
          </a:p>
        </c:txPr>
        <c:crossAx val="122791808"/>
        <c:crosses val="autoZero"/>
        <c:crossBetween val="between"/>
      </c:valAx>
    </c:plotArea>
    <c:legend>
      <c:legendPos val="r"/>
      <c:legendEntry>
        <c:idx val="0"/>
        <c:txPr>
          <a:bodyPr/>
          <a:lstStyle/>
          <a:p>
            <a:pPr>
              <a:defRPr sz="1200" baseline="0">
                <a:latin typeface="Arial" pitchFamily="34" charset="0"/>
              </a:defRPr>
            </a:pPr>
            <a:endParaRPr lang="fr-FR"/>
          </a:p>
        </c:txPr>
      </c:legendEntry>
      <c:layout>
        <c:manualLayout>
          <c:xMode val="edge"/>
          <c:yMode val="edge"/>
          <c:x val="1.7546705999489001E-2"/>
          <c:y val="0.89438821391204559"/>
          <c:w val="0.89427756653992396"/>
          <c:h val="0.10561178608795441"/>
        </c:manualLayout>
      </c:layout>
      <c:overlay val="0"/>
      <c:txPr>
        <a:bodyPr/>
        <a:lstStyle/>
        <a:p>
          <a:pPr>
            <a:defRPr sz="1200" baseline="0">
              <a:latin typeface="Arial" pitchFamily="34" charset="0"/>
            </a:defRPr>
          </a:pPr>
          <a:endParaRPr lang="fr-FR"/>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8369496999947E-2"/>
          <c:y val="4.4782153009103924E-2"/>
          <c:w val="0.88083628632400002"/>
          <c:h val="0.74687116514315965"/>
        </c:manualLayout>
      </c:layout>
      <c:lineChart>
        <c:grouping val="standard"/>
        <c:varyColors val="0"/>
        <c:ser>
          <c:idx val="0"/>
          <c:order val="0"/>
          <c:tx>
            <c:v>Euro-Bund 10Y strip</c:v>
          </c:tx>
          <c:spPr>
            <a:ln w="19050">
              <a:solidFill>
                <a:srgbClr val="FFC000"/>
              </a:solidFill>
            </a:ln>
          </c:spPr>
          <c:marker>
            <c:symbol val="picture"/>
            <c:spPr>
              <a:ln w="9525">
                <a:noFill/>
              </a:ln>
            </c:spPr>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'!$F$12:$F$206</c:f>
              <c:numCache>
                <c:formatCode>0.00</c:formatCode>
                <c:ptCount val="195"/>
                <c:pt idx="0">
                  <c:v>3.4596999999999998</c:v>
                </c:pt>
                <c:pt idx="1">
                  <c:v>3.4903</c:v>
                </c:pt>
                <c:pt idx="2">
                  <c:v>3.3744999999999998</c:v>
                </c:pt>
                <c:pt idx="3">
                  <c:v>3.3281999999999998</c:v>
                </c:pt>
                <c:pt idx="4">
                  <c:v>3.3129</c:v>
                </c:pt>
                <c:pt idx="5">
                  <c:v>3.2359999999999998</c:v>
                </c:pt>
                <c:pt idx="6">
                  <c:v>3.2940999999999998</c:v>
                </c:pt>
                <c:pt idx="7">
                  <c:v>3.3856999999999999</c:v>
                </c:pt>
                <c:pt idx="8">
                  <c:v>3.2136</c:v>
                </c:pt>
                <c:pt idx="9">
                  <c:v>3.2584</c:v>
                </c:pt>
                <c:pt idx="10">
                  <c:v>3.2778</c:v>
                </c:pt>
                <c:pt idx="11">
                  <c:v>3.2124999999999999</c:v>
                </c:pt>
                <c:pt idx="12">
                  <c:v>3.2723</c:v>
                </c:pt>
                <c:pt idx="13">
                  <c:v>3.2033999999999998</c:v>
                </c:pt>
                <c:pt idx="14">
                  <c:v>3.2605</c:v>
                </c:pt>
                <c:pt idx="15">
                  <c:v>3.1686000000000001</c:v>
                </c:pt>
                <c:pt idx="16">
                  <c:v>3.1347999999999998</c:v>
                </c:pt>
                <c:pt idx="17">
                  <c:v>3.0710999999999999</c:v>
                </c:pt>
                <c:pt idx="18">
                  <c:v>2.8247</c:v>
                </c:pt>
                <c:pt idx="19">
                  <c:v>2.9371</c:v>
                </c:pt>
                <c:pt idx="20">
                  <c:v>2.7593000000000001</c:v>
                </c:pt>
                <c:pt idx="21">
                  <c:v>2.762</c:v>
                </c:pt>
                <c:pt idx="22">
                  <c:v>2.6898</c:v>
                </c:pt>
                <c:pt idx="23">
                  <c:v>2.6966000000000001</c:v>
                </c:pt>
                <c:pt idx="24">
                  <c:v>2.8418999999999999</c:v>
                </c:pt>
                <c:pt idx="25">
                  <c:v>2.7107000000000001</c:v>
                </c:pt>
                <c:pt idx="26">
                  <c:v>2.6945000000000001</c:v>
                </c:pt>
                <c:pt idx="27">
                  <c:v>2.7275</c:v>
                </c:pt>
                <c:pt idx="28">
                  <c:v>2.7137000000000002</c:v>
                </c:pt>
                <c:pt idx="29">
                  <c:v>2.7805999999999997</c:v>
                </c:pt>
                <c:pt idx="30">
                  <c:v>2.7481999999999998</c:v>
                </c:pt>
                <c:pt idx="31">
                  <c:v>2.6303000000000001</c:v>
                </c:pt>
                <c:pt idx="32">
                  <c:v>2.4999000000000002</c:v>
                </c:pt>
                <c:pt idx="33">
                  <c:v>2.3877000000000002</c:v>
                </c:pt>
                <c:pt idx="34">
                  <c:v>2.2605</c:v>
                </c:pt>
                <c:pt idx="35">
                  <c:v>2.4455999999999998</c:v>
                </c:pt>
                <c:pt idx="36">
                  <c:v>2.5085999999999999</c:v>
                </c:pt>
                <c:pt idx="37">
                  <c:v>2.5411999999999999</c:v>
                </c:pt>
                <c:pt idx="38">
                  <c:v>2.3748</c:v>
                </c:pt>
                <c:pt idx="39">
                  <c:v>2.3515000000000001</c:v>
                </c:pt>
                <c:pt idx="40">
                  <c:v>2.3605999999999998</c:v>
                </c:pt>
                <c:pt idx="41">
                  <c:v>2.4058000000000002</c:v>
                </c:pt>
                <c:pt idx="42">
                  <c:v>2.5579000000000001</c:v>
                </c:pt>
                <c:pt idx="43">
                  <c:v>2.6261000000000001</c:v>
                </c:pt>
                <c:pt idx="44">
                  <c:v>2.4975999999999998</c:v>
                </c:pt>
                <c:pt idx="45">
                  <c:v>2.5722</c:v>
                </c:pt>
                <c:pt idx="46">
                  <c:v>2.8242000000000003</c:v>
                </c:pt>
                <c:pt idx="47">
                  <c:v>2.7896000000000001</c:v>
                </c:pt>
                <c:pt idx="48">
                  <c:v>2.9</c:v>
                </c:pt>
                <c:pt idx="49">
                  <c:v>3.0152000000000001</c:v>
                </c:pt>
                <c:pt idx="50">
                  <c:v>3.0714000000000001</c:v>
                </c:pt>
                <c:pt idx="51">
                  <c:v>2.9981</c:v>
                </c:pt>
                <c:pt idx="52">
                  <c:v>3.0026999999999999</c:v>
                </c:pt>
                <c:pt idx="53">
                  <c:v>2.9420999999999999</c:v>
                </c:pt>
                <c:pt idx="54">
                  <c:v>3.0676999999999999</c:v>
                </c:pt>
                <c:pt idx="55">
                  <c:v>3.2065999999999999</c:v>
                </c:pt>
                <c:pt idx="56">
                  <c:v>3.2387999999999999</c:v>
                </c:pt>
                <c:pt idx="57">
                  <c:v>3.3329</c:v>
                </c:pt>
                <c:pt idx="58">
                  <c:v>3.3367</c:v>
                </c:pt>
                <c:pt idx="59">
                  <c:v>3.2825000000000002</c:v>
                </c:pt>
                <c:pt idx="60">
                  <c:v>3.2006000000000001</c:v>
                </c:pt>
                <c:pt idx="61">
                  <c:v>3.3670999999999998</c:v>
                </c:pt>
                <c:pt idx="62">
                  <c:v>3.3315000000000001</c:v>
                </c:pt>
                <c:pt idx="63">
                  <c:v>3.2938999999999998</c:v>
                </c:pt>
                <c:pt idx="64">
                  <c:v>3.3672</c:v>
                </c:pt>
                <c:pt idx="65">
                  <c:v>3.4260999999999999</c:v>
                </c:pt>
                <c:pt idx="66">
                  <c:v>3.5259999999999998</c:v>
                </c:pt>
                <c:pt idx="67">
                  <c:v>3.4279999999999999</c:v>
                </c:pt>
                <c:pt idx="68">
                  <c:v>3.3075000000000001</c:v>
                </c:pt>
                <c:pt idx="69">
                  <c:v>3.2345000000000002</c:v>
                </c:pt>
                <c:pt idx="70">
                  <c:v>3.1979000000000002</c:v>
                </c:pt>
                <c:pt idx="71">
                  <c:v>3.1366000000000001</c:v>
                </c:pt>
                <c:pt idx="72">
                  <c:v>3.1593</c:v>
                </c:pt>
                <c:pt idx="73">
                  <c:v>3.1042000000000001</c:v>
                </c:pt>
                <c:pt idx="74">
                  <c:v>3.1814</c:v>
                </c:pt>
                <c:pt idx="75">
                  <c:v>3.0888</c:v>
                </c:pt>
                <c:pt idx="76">
                  <c:v>3.0497000000000001</c:v>
                </c:pt>
                <c:pt idx="77">
                  <c:v>2.9424999999999999</c:v>
                </c:pt>
                <c:pt idx="78">
                  <c:v>3.1027</c:v>
                </c:pt>
                <c:pt idx="79">
                  <c:v>2.9516</c:v>
                </c:pt>
                <c:pt idx="80">
                  <c:v>2.7888000000000002</c:v>
                </c:pt>
                <c:pt idx="81">
                  <c:v>2.9358</c:v>
                </c:pt>
                <c:pt idx="82">
                  <c:v>2.6867000000000001</c:v>
                </c:pt>
                <c:pt idx="83">
                  <c:v>2.5026999999999999</c:v>
                </c:pt>
                <c:pt idx="84">
                  <c:v>2.4733000000000001</c:v>
                </c:pt>
                <c:pt idx="85">
                  <c:v>2.2627999999999999</c:v>
                </c:pt>
                <c:pt idx="86">
                  <c:v>2.2585000000000002</c:v>
                </c:pt>
                <c:pt idx="87">
                  <c:v>2.1383000000000001</c:v>
                </c:pt>
                <c:pt idx="88">
                  <c:v>1.9298</c:v>
                </c:pt>
                <c:pt idx="89">
                  <c:v>1.9733000000000001</c:v>
                </c:pt>
                <c:pt idx="90">
                  <c:v>1.8433000000000002</c:v>
                </c:pt>
                <c:pt idx="91">
                  <c:v>2.0228000000000002</c:v>
                </c:pt>
                <c:pt idx="92">
                  <c:v>2.177</c:v>
                </c:pt>
                <c:pt idx="93">
                  <c:v>2.3895</c:v>
                </c:pt>
                <c:pt idx="94">
                  <c:v>2.2824</c:v>
                </c:pt>
                <c:pt idx="95">
                  <c:v>2.3834</c:v>
                </c:pt>
                <c:pt idx="96">
                  <c:v>2.0371000000000001</c:v>
                </c:pt>
                <c:pt idx="97">
                  <c:v>2.0619000000000001</c:v>
                </c:pt>
                <c:pt idx="98">
                  <c:v>2.1762000000000001</c:v>
                </c:pt>
                <c:pt idx="99">
                  <c:v>2.4011</c:v>
                </c:pt>
                <c:pt idx="100">
                  <c:v>2.3212999999999999</c:v>
                </c:pt>
                <c:pt idx="101">
                  <c:v>2.2913999999999999</c:v>
                </c:pt>
                <c:pt idx="102">
                  <c:v>2.0068999999999999</c:v>
                </c:pt>
                <c:pt idx="103">
                  <c:v>2.0943000000000001</c:v>
                </c:pt>
                <c:pt idx="104">
                  <c:v>1.9616</c:v>
                </c:pt>
                <c:pt idx="105">
                  <c:v>2.0217000000000001</c:v>
                </c:pt>
                <c:pt idx="106">
                  <c:v>1.9414</c:v>
                </c:pt>
                <c:pt idx="107">
                  <c:v>2.1133999999999999</c:v>
                </c:pt>
                <c:pt idx="108">
                  <c:v>2.0729000000000002</c:v>
                </c:pt>
                <c:pt idx="109">
                  <c:v>2.1657000000000002</c:v>
                </c:pt>
                <c:pt idx="110">
                  <c:v>2.19</c:v>
                </c:pt>
                <c:pt idx="111">
                  <c:v>2.1516999999999999</c:v>
                </c:pt>
                <c:pt idx="112">
                  <c:v>2.1246999999999998</c:v>
                </c:pt>
                <c:pt idx="113">
                  <c:v>2.0619000000000001</c:v>
                </c:pt>
                <c:pt idx="114">
                  <c:v>2.0663</c:v>
                </c:pt>
                <c:pt idx="115">
                  <c:v>2.3227000000000002</c:v>
                </c:pt>
                <c:pt idx="116">
                  <c:v>2.1440999999999999</c:v>
                </c:pt>
                <c:pt idx="117">
                  <c:v>2.0756999999999999</c:v>
                </c:pt>
                <c:pt idx="118">
                  <c:v>1.9594</c:v>
                </c:pt>
                <c:pt idx="119">
                  <c:v>1.9377</c:v>
                </c:pt>
                <c:pt idx="120">
                  <c:v>1.9205999999999999</c:v>
                </c:pt>
                <c:pt idx="121">
                  <c:v>1.9266999999999999</c:v>
                </c:pt>
                <c:pt idx="122">
                  <c:v>1.8010999999999999</c:v>
                </c:pt>
                <c:pt idx="123">
                  <c:v>1.7099</c:v>
                </c:pt>
                <c:pt idx="124">
                  <c:v>1.6417000000000002</c:v>
                </c:pt>
                <c:pt idx="125">
                  <c:v>1.5507</c:v>
                </c:pt>
                <c:pt idx="126">
                  <c:v>1.3658999999999999</c:v>
                </c:pt>
                <c:pt idx="127">
                  <c:v>1.5369999999999999</c:v>
                </c:pt>
                <c:pt idx="128">
                  <c:v>1.6419000000000001</c:v>
                </c:pt>
                <c:pt idx="129">
                  <c:v>1.7619</c:v>
                </c:pt>
                <c:pt idx="130">
                  <c:v>1.8042</c:v>
                </c:pt>
                <c:pt idx="131">
                  <c:v>1.5425</c:v>
                </c:pt>
                <c:pt idx="132">
                  <c:v>1.4786000000000001</c:v>
                </c:pt>
                <c:pt idx="133">
                  <c:v>1.3793</c:v>
                </c:pt>
                <c:pt idx="134">
                  <c:v>1.6089</c:v>
                </c:pt>
                <c:pt idx="135">
                  <c:v>1.6284999999999998</c:v>
                </c:pt>
                <c:pt idx="136">
                  <c:v>1.5956999999999999</c:v>
                </c:pt>
                <c:pt idx="137">
                  <c:v>1.7130999999999998</c:v>
                </c:pt>
                <c:pt idx="138">
                  <c:v>1.5552999999999999</c:v>
                </c:pt>
                <c:pt idx="139">
                  <c:v>1.556</c:v>
                </c:pt>
                <c:pt idx="140">
                  <c:v>1.7343999999999999</c:v>
                </c:pt>
                <c:pt idx="141">
                  <c:v>1.9053</c:v>
                </c:pt>
                <c:pt idx="142">
                  <c:v>1.7970999999999999</c:v>
                </c:pt>
                <c:pt idx="143">
                  <c:v>1.6278999999999999</c:v>
                </c:pt>
                <c:pt idx="144">
                  <c:v>1.7138</c:v>
                </c:pt>
                <c:pt idx="145">
                  <c:v>1.6598000000000002</c:v>
                </c:pt>
                <c:pt idx="146">
                  <c:v>1.7972000000000001</c:v>
                </c:pt>
                <c:pt idx="147">
                  <c:v>1.7151999999999998</c:v>
                </c:pt>
                <c:pt idx="148">
                  <c:v>1.6265000000000001</c:v>
                </c:pt>
                <c:pt idx="149">
                  <c:v>1.5234999999999999</c:v>
                </c:pt>
                <c:pt idx="150">
                  <c:v>1.448</c:v>
                </c:pt>
                <c:pt idx="151">
                  <c:v>1.5651999999999999</c:v>
                </c:pt>
                <c:pt idx="152">
                  <c:v>1.5032999999999999</c:v>
                </c:pt>
                <c:pt idx="153">
                  <c:v>1.4006000000000001</c:v>
                </c:pt>
                <c:pt idx="154">
                  <c:v>1.4639</c:v>
                </c:pt>
                <c:pt idx="155">
                  <c:v>1.4941</c:v>
                </c:pt>
                <c:pt idx="156">
                  <c:v>1.417</c:v>
                </c:pt>
                <c:pt idx="157">
                  <c:v>1.6514</c:v>
                </c:pt>
                <c:pt idx="158">
                  <c:v>1.7036</c:v>
                </c:pt>
                <c:pt idx="159">
                  <c:v>1.6316000000000002</c:v>
                </c:pt>
                <c:pt idx="160">
                  <c:v>1.7039</c:v>
                </c:pt>
                <c:pt idx="161">
                  <c:v>1.7410000000000001</c:v>
                </c:pt>
                <c:pt idx="162">
                  <c:v>1.6916</c:v>
                </c:pt>
                <c:pt idx="163">
                  <c:v>1.7454000000000001</c:v>
                </c:pt>
                <c:pt idx="164">
                  <c:v>1.6703000000000001</c:v>
                </c:pt>
                <c:pt idx="165">
                  <c:v>1.5255000000000001</c:v>
                </c:pt>
                <c:pt idx="166">
                  <c:v>1.6223000000000001</c:v>
                </c:pt>
                <c:pt idx="167">
                  <c:v>1.55</c:v>
                </c:pt>
                <c:pt idx="168">
                  <c:v>1.4696</c:v>
                </c:pt>
                <c:pt idx="169">
                  <c:v>1.3980999999999999</c:v>
                </c:pt>
                <c:pt idx="170">
                  <c:v>1.3176000000000001</c:v>
                </c:pt>
                <c:pt idx="171">
                  <c:v>1.3584000000000001</c:v>
                </c:pt>
                <c:pt idx="172">
                  <c:v>1.3597000000000001</c:v>
                </c:pt>
                <c:pt idx="173">
                  <c:v>1.3108</c:v>
                </c:pt>
                <c:pt idx="174">
                  <c:v>1.3441000000000001</c:v>
                </c:pt>
                <c:pt idx="175">
                  <c:v>1.4782999999999999</c:v>
                </c:pt>
                <c:pt idx="176">
                  <c:v>1.4211</c:v>
                </c:pt>
                <c:pt idx="177">
                  <c:v>1.5093000000000001</c:v>
                </c:pt>
                <c:pt idx="178">
                  <c:v>1.6049</c:v>
                </c:pt>
                <c:pt idx="179">
                  <c:v>1.6167</c:v>
                </c:pt>
                <c:pt idx="180">
                  <c:v>1.6095000000000002</c:v>
                </c:pt>
                <c:pt idx="181">
                  <c:v>1.8109999999999999</c:v>
                </c:pt>
                <c:pt idx="182">
                  <c:v>1.8231000000000002</c:v>
                </c:pt>
                <c:pt idx="183">
                  <c:v>1.8142</c:v>
                </c:pt>
                <c:pt idx="184">
                  <c:v>1.651</c:v>
                </c:pt>
                <c:pt idx="185">
                  <c:v>1.6247</c:v>
                </c:pt>
                <c:pt idx="186">
                  <c:v>1.7763</c:v>
                </c:pt>
                <c:pt idx="187">
                  <c:v>1.7557</c:v>
                </c:pt>
                <c:pt idx="188">
                  <c:v>1.7865</c:v>
                </c:pt>
                <c:pt idx="189">
                  <c:v>1.9784000000000002</c:v>
                </c:pt>
                <c:pt idx="190">
                  <c:v>2.0331000000000001</c:v>
                </c:pt>
                <c:pt idx="191">
                  <c:v>1.9699</c:v>
                </c:pt>
                <c:pt idx="192">
                  <c:v>2.0655999999999999</c:v>
                </c:pt>
                <c:pt idx="193">
                  <c:v>2.0554999999999999</c:v>
                </c:pt>
                <c:pt idx="194">
                  <c:v>2.0415000000000001</c:v>
                </c:pt>
              </c:numCache>
            </c:numRef>
          </c:val>
          <c:smooth val="0"/>
        </c:ser>
        <c:ser>
          <c:idx val="5"/>
          <c:order val="1"/>
          <c:tx>
            <c:v>US T-bonds 10Y strip</c:v>
          </c:tx>
          <c:spPr>
            <a:ln w="12700">
              <a:solidFill>
                <a:schemeClr val="bg2">
                  <a:lumMod val="50000"/>
                </a:schemeClr>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'!$AE$12:$AE$206</c:f>
              <c:numCache>
                <c:formatCode>0.00</c:formatCode>
                <c:ptCount val="195"/>
                <c:pt idx="0">
                  <c:v>2.8959999999999999</c:v>
                </c:pt>
                <c:pt idx="1">
                  <c:v>2.8460000000000001</c:v>
                </c:pt>
                <c:pt idx="2">
                  <c:v>2.6419999999999999</c:v>
                </c:pt>
                <c:pt idx="3">
                  <c:v>2.6509999999999998</c:v>
                </c:pt>
                <c:pt idx="4">
                  <c:v>2.7130000000000001</c:v>
                </c:pt>
                <c:pt idx="5">
                  <c:v>2.7850000000000001</c:v>
                </c:pt>
                <c:pt idx="6">
                  <c:v>2.8580000000000001</c:v>
                </c:pt>
                <c:pt idx="7">
                  <c:v>2.9020000000000001</c:v>
                </c:pt>
                <c:pt idx="8">
                  <c:v>2.798</c:v>
                </c:pt>
                <c:pt idx="9">
                  <c:v>2.8540000000000001</c:v>
                </c:pt>
                <c:pt idx="10">
                  <c:v>2.8460000000000001</c:v>
                </c:pt>
                <c:pt idx="11">
                  <c:v>2.88</c:v>
                </c:pt>
                <c:pt idx="12">
                  <c:v>3.0539999999999998</c:v>
                </c:pt>
                <c:pt idx="13">
                  <c:v>3.1110000000000002</c:v>
                </c:pt>
                <c:pt idx="14">
                  <c:v>3.0569999999999999</c:v>
                </c:pt>
                <c:pt idx="15">
                  <c:v>2.964</c:v>
                </c:pt>
                <c:pt idx="16">
                  <c:v>3.0419999999999998</c:v>
                </c:pt>
                <c:pt idx="17">
                  <c:v>2.9290000000000003</c:v>
                </c:pt>
                <c:pt idx="18">
                  <c:v>2.85</c:v>
                </c:pt>
                <c:pt idx="19">
                  <c:v>2.9580000000000002</c:v>
                </c:pt>
                <c:pt idx="20">
                  <c:v>2.734</c:v>
                </c:pt>
                <c:pt idx="21">
                  <c:v>2.8340000000000001</c:v>
                </c:pt>
                <c:pt idx="22">
                  <c:v>2.83</c:v>
                </c:pt>
                <c:pt idx="23">
                  <c:v>2.8479999999999999</c:v>
                </c:pt>
                <c:pt idx="24">
                  <c:v>2.7650000000000001</c:v>
                </c:pt>
                <c:pt idx="25">
                  <c:v>2.67</c:v>
                </c:pt>
                <c:pt idx="26">
                  <c:v>2.5099999999999998</c:v>
                </c:pt>
                <c:pt idx="27">
                  <c:v>2.5659999999999998</c:v>
                </c:pt>
                <c:pt idx="28">
                  <c:v>2.4049999999999998</c:v>
                </c:pt>
                <c:pt idx="29">
                  <c:v>2.4820000000000002</c:v>
                </c:pt>
                <c:pt idx="30">
                  <c:v>2.3970000000000002</c:v>
                </c:pt>
                <c:pt idx="31">
                  <c:v>2.286</c:v>
                </c:pt>
                <c:pt idx="32">
                  <c:v>2.2090000000000001</c:v>
                </c:pt>
                <c:pt idx="33">
                  <c:v>2.1589999999999998</c:v>
                </c:pt>
                <c:pt idx="34">
                  <c:v>2.1930000000000001</c:v>
                </c:pt>
                <c:pt idx="35">
                  <c:v>2.222</c:v>
                </c:pt>
                <c:pt idx="36">
                  <c:v>2.3319999999999999</c:v>
                </c:pt>
                <c:pt idx="37">
                  <c:v>2.2359999999999998</c:v>
                </c:pt>
                <c:pt idx="38">
                  <c:v>2.056</c:v>
                </c:pt>
                <c:pt idx="39">
                  <c:v>1.9450000000000001</c:v>
                </c:pt>
                <c:pt idx="40">
                  <c:v>1.8340000000000001</c:v>
                </c:pt>
                <c:pt idx="41">
                  <c:v>1.9550000000000001</c:v>
                </c:pt>
                <c:pt idx="42">
                  <c:v>1.97</c:v>
                </c:pt>
                <c:pt idx="43">
                  <c:v>2.012</c:v>
                </c:pt>
                <c:pt idx="44">
                  <c:v>1.9390000000000001</c:v>
                </c:pt>
                <c:pt idx="45">
                  <c:v>2.1859999999999999</c:v>
                </c:pt>
                <c:pt idx="46">
                  <c:v>2.286</c:v>
                </c:pt>
                <c:pt idx="47">
                  <c:v>2.36</c:v>
                </c:pt>
                <c:pt idx="48">
                  <c:v>2.452</c:v>
                </c:pt>
                <c:pt idx="49">
                  <c:v>2.7290000000000001</c:v>
                </c:pt>
                <c:pt idx="50">
                  <c:v>2.7850000000000001</c:v>
                </c:pt>
                <c:pt idx="51">
                  <c:v>2.8380000000000001</c:v>
                </c:pt>
                <c:pt idx="52">
                  <c:v>2.6890000000000001</c:v>
                </c:pt>
                <c:pt idx="53">
                  <c:v>2.8180000000000001</c:v>
                </c:pt>
                <c:pt idx="54">
                  <c:v>2.7290000000000001</c:v>
                </c:pt>
                <c:pt idx="55">
                  <c:v>2.7450000000000001</c:v>
                </c:pt>
                <c:pt idx="56">
                  <c:v>2.6749999999999998</c:v>
                </c:pt>
                <c:pt idx="57">
                  <c:v>2.93</c:v>
                </c:pt>
                <c:pt idx="58">
                  <c:v>2.903</c:v>
                </c:pt>
                <c:pt idx="59">
                  <c:v>2.8369999999999997</c:v>
                </c:pt>
                <c:pt idx="60">
                  <c:v>2.6760000000000002</c:v>
                </c:pt>
                <c:pt idx="61">
                  <c:v>2.6760000000000002</c:v>
                </c:pt>
                <c:pt idx="62">
                  <c:v>2.6579999999999999</c:v>
                </c:pt>
                <c:pt idx="63">
                  <c:v>2.5129999999999999</c:v>
                </c:pt>
                <c:pt idx="64">
                  <c:v>2.6549999999999998</c:v>
                </c:pt>
                <c:pt idx="65">
                  <c:v>2.6360000000000001</c:v>
                </c:pt>
                <c:pt idx="66">
                  <c:v>2.73</c:v>
                </c:pt>
                <c:pt idx="67">
                  <c:v>2.593</c:v>
                </c:pt>
                <c:pt idx="68">
                  <c:v>2.5640000000000001</c:v>
                </c:pt>
                <c:pt idx="69">
                  <c:v>2.444</c:v>
                </c:pt>
                <c:pt idx="70">
                  <c:v>2.4169999999999998</c:v>
                </c:pt>
                <c:pt idx="71">
                  <c:v>2.4609999999999999</c:v>
                </c:pt>
                <c:pt idx="72">
                  <c:v>2.4289999999999998</c:v>
                </c:pt>
                <c:pt idx="73">
                  <c:v>2.3559999999999999</c:v>
                </c:pt>
                <c:pt idx="74">
                  <c:v>2.2549999999999999</c:v>
                </c:pt>
                <c:pt idx="75">
                  <c:v>2.282</c:v>
                </c:pt>
                <c:pt idx="76">
                  <c:v>2.2930000000000001</c:v>
                </c:pt>
                <c:pt idx="77">
                  <c:v>2.2589999999999999</c:v>
                </c:pt>
                <c:pt idx="78">
                  <c:v>2.4390000000000001</c:v>
                </c:pt>
                <c:pt idx="79">
                  <c:v>2.3740000000000001</c:v>
                </c:pt>
                <c:pt idx="80">
                  <c:v>2.302</c:v>
                </c:pt>
                <c:pt idx="81">
                  <c:v>2.3029999999999999</c:v>
                </c:pt>
                <c:pt idx="82">
                  <c:v>2.1859999999999999</c:v>
                </c:pt>
                <c:pt idx="83">
                  <c:v>2.0209999999999999</c:v>
                </c:pt>
                <c:pt idx="84">
                  <c:v>1.6950000000000001</c:v>
                </c:pt>
                <c:pt idx="85">
                  <c:v>1.571</c:v>
                </c:pt>
                <c:pt idx="86">
                  <c:v>1.647</c:v>
                </c:pt>
                <c:pt idx="87">
                  <c:v>1.54</c:v>
                </c:pt>
                <c:pt idx="88">
                  <c:v>1.5070000000000001</c:v>
                </c:pt>
                <c:pt idx="89">
                  <c:v>1.5979999999999999</c:v>
                </c:pt>
                <c:pt idx="90">
                  <c:v>1.4910000000000001</c:v>
                </c:pt>
                <c:pt idx="91">
                  <c:v>1.556</c:v>
                </c:pt>
                <c:pt idx="92">
                  <c:v>1.669</c:v>
                </c:pt>
                <c:pt idx="93">
                  <c:v>1.7330000000000001</c:v>
                </c:pt>
                <c:pt idx="94">
                  <c:v>1.7389999999999999</c:v>
                </c:pt>
                <c:pt idx="95">
                  <c:v>1.764</c:v>
                </c:pt>
                <c:pt idx="96">
                  <c:v>1.6019999999999999</c:v>
                </c:pt>
                <c:pt idx="97">
                  <c:v>1.619</c:v>
                </c:pt>
                <c:pt idx="98">
                  <c:v>1.611</c:v>
                </c:pt>
                <c:pt idx="99">
                  <c:v>1.66</c:v>
                </c:pt>
                <c:pt idx="100">
                  <c:v>1.679</c:v>
                </c:pt>
                <c:pt idx="101">
                  <c:v>1.7109999999999999</c:v>
                </c:pt>
                <c:pt idx="102">
                  <c:v>1.5510000000000002</c:v>
                </c:pt>
                <c:pt idx="103">
                  <c:v>1.6850000000000001</c:v>
                </c:pt>
                <c:pt idx="104">
                  <c:v>1.5760000000000001</c:v>
                </c:pt>
                <c:pt idx="105">
                  <c:v>1.6890000000000001</c:v>
                </c:pt>
                <c:pt idx="106">
                  <c:v>1.6</c:v>
                </c:pt>
                <c:pt idx="107">
                  <c:v>1.7050000000000001</c:v>
                </c:pt>
                <c:pt idx="108">
                  <c:v>1.5840000000000001</c:v>
                </c:pt>
                <c:pt idx="109">
                  <c:v>1.621</c:v>
                </c:pt>
                <c:pt idx="110">
                  <c:v>1.6139999999999999</c:v>
                </c:pt>
                <c:pt idx="111">
                  <c:v>1.63</c:v>
                </c:pt>
                <c:pt idx="112">
                  <c:v>1.569</c:v>
                </c:pt>
                <c:pt idx="113">
                  <c:v>1.6139999999999999</c:v>
                </c:pt>
                <c:pt idx="114">
                  <c:v>1.6659999999999999</c:v>
                </c:pt>
                <c:pt idx="115">
                  <c:v>1.8740000000000001</c:v>
                </c:pt>
                <c:pt idx="116">
                  <c:v>1.804</c:v>
                </c:pt>
                <c:pt idx="117">
                  <c:v>1.798</c:v>
                </c:pt>
                <c:pt idx="118">
                  <c:v>1.7029999999999998</c:v>
                </c:pt>
                <c:pt idx="119">
                  <c:v>1.68</c:v>
                </c:pt>
                <c:pt idx="120">
                  <c:v>1.649</c:v>
                </c:pt>
                <c:pt idx="121">
                  <c:v>1.621</c:v>
                </c:pt>
                <c:pt idx="122">
                  <c:v>1.587</c:v>
                </c:pt>
                <c:pt idx="123">
                  <c:v>1.5620000000000001</c:v>
                </c:pt>
                <c:pt idx="124">
                  <c:v>1.474</c:v>
                </c:pt>
                <c:pt idx="125">
                  <c:v>1.522</c:v>
                </c:pt>
                <c:pt idx="126">
                  <c:v>1.278</c:v>
                </c:pt>
                <c:pt idx="127">
                  <c:v>1.413</c:v>
                </c:pt>
                <c:pt idx="128">
                  <c:v>1.341</c:v>
                </c:pt>
                <c:pt idx="129">
                  <c:v>1.4510000000000001</c:v>
                </c:pt>
                <c:pt idx="130">
                  <c:v>1.425</c:v>
                </c:pt>
                <c:pt idx="131">
                  <c:v>1.3879999999999999</c:v>
                </c:pt>
                <c:pt idx="132">
                  <c:v>1.3360000000000001</c:v>
                </c:pt>
                <c:pt idx="133">
                  <c:v>1.304</c:v>
                </c:pt>
                <c:pt idx="134">
                  <c:v>1.3660000000000001</c:v>
                </c:pt>
                <c:pt idx="135">
                  <c:v>1.379</c:v>
                </c:pt>
                <c:pt idx="136">
                  <c:v>1.448</c:v>
                </c:pt>
                <c:pt idx="137">
                  <c:v>1.5659999999999998</c:v>
                </c:pt>
                <c:pt idx="138">
                  <c:v>1.4450000000000001</c:v>
                </c:pt>
                <c:pt idx="139">
                  <c:v>1.3260000000000001</c:v>
                </c:pt>
                <c:pt idx="140">
                  <c:v>1.409</c:v>
                </c:pt>
                <c:pt idx="141">
                  <c:v>1.5609999999999999</c:v>
                </c:pt>
                <c:pt idx="142">
                  <c:v>1.462</c:v>
                </c:pt>
                <c:pt idx="143">
                  <c:v>1.371</c:v>
                </c:pt>
                <c:pt idx="144">
                  <c:v>1.4470000000000001</c:v>
                </c:pt>
                <c:pt idx="145">
                  <c:v>1.391</c:v>
                </c:pt>
                <c:pt idx="146">
                  <c:v>1.468</c:v>
                </c:pt>
                <c:pt idx="147">
                  <c:v>1.448</c:v>
                </c:pt>
                <c:pt idx="148">
                  <c:v>1.4510000000000001</c:v>
                </c:pt>
                <c:pt idx="149">
                  <c:v>1.339</c:v>
                </c:pt>
                <c:pt idx="150">
                  <c:v>1.3280000000000001</c:v>
                </c:pt>
                <c:pt idx="151">
                  <c:v>1.399</c:v>
                </c:pt>
                <c:pt idx="152">
                  <c:v>1.333</c:v>
                </c:pt>
                <c:pt idx="153">
                  <c:v>1.345</c:v>
                </c:pt>
                <c:pt idx="154">
                  <c:v>1.383</c:v>
                </c:pt>
                <c:pt idx="155">
                  <c:v>1.4359999999999999</c:v>
                </c:pt>
                <c:pt idx="156">
                  <c:v>1.377</c:v>
                </c:pt>
                <c:pt idx="157">
                  <c:v>1.5609999999999999</c:v>
                </c:pt>
                <c:pt idx="158">
                  <c:v>1.5030000000000001</c:v>
                </c:pt>
                <c:pt idx="159">
                  <c:v>1.492</c:v>
                </c:pt>
                <c:pt idx="160">
                  <c:v>1.5659999999999998</c:v>
                </c:pt>
                <c:pt idx="161">
                  <c:v>1.5939999999999999</c:v>
                </c:pt>
                <c:pt idx="162">
                  <c:v>1.585</c:v>
                </c:pt>
                <c:pt idx="163">
                  <c:v>1.6040000000000001</c:v>
                </c:pt>
                <c:pt idx="164">
                  <c:v>1.597</c:v>
                </c:pt>
                <c:pt idx="165">
                  <c:v>1.528</c:v>
                </c:pt>
                <c:pt idx="166">
                  <c:v>1.7010000000000001</c:v>
                </c:pt>
                <c:pt idx="167">
                  <c:v>1.653</c:v>
                </c:pt>
                <c:pt idx="168">
                  <c:v>1.6179999999999999</c:v>
                </c:pt>
                <c:pt idx="169">
                  <c:v>1.5739999999999998</c:v>
                </c:pt>
                <c:pt idx="170">
                  <c:v>1.4319999999999999</c:v>
                </c:pt>
                <c:pt idx="171">
                  <c:v>1.413</c:v>
                </c:pt>
                <c:pt idx="172">
                  <c:v>1.4219999999999999</c:v>
                </c:pt>
                <c:pt idx="173">
                  <c:v>1.395</c:v>
                </c:pt>
                <c:pt idx="174">
                  <c:v>1.4490000000000001</c:v>
                </c:pt>
                <c:pt idx="175">
                  <c:v>1.5840000000000001</c:v>
                </c:pt>
                <c:pt idx="176">
                  <c:v>1.633</c:v>
                </c:pt>
                <c:pt idx="177">
                  <c:v>1.671</c:v>
                </c:pt>
                <c:pt idx="178">
                  <c:v>1.762</c:v>
                </c:pt>
                <c:pt idx="179">
                  <c:v>1.768</c:v>
                </c:pt>
                <c:pt idx="180">
                  <c:v>1.7109999999999999</c:v>
                </c:pt>
                <c:pt idx="181">
                  <c:v>2.0259999999999998</c:v>
                </c:pt>
                <c:pt idx="182">
                  <c:v>2.0329999999999999</c:v>
                </c:pt>
                <c:pt idx="183">
                  <c:v>2.286</c:v>
                </c:pt>
                <c:pt idx="184">
                  <c:v>2.141</c:v>
                </c:pt>
                <c:pt idx="185">
                  <c:v>2.0630000000000002</c:v>
                </c:pt>
                <c:pt idx="186">
                  <c:v>2.101</c:v>
                </c:pt>
                <c:pt idx="187">
                  <c:v>2.1230000000000002</c:v>
                </c:pt>
                <c:pt idx="188">
                  <c:v>2.0630000000000002</c:v>
                </c:pt>
                <c:pt idx="189">
                  <c:v>2.2650000000000001</c:v>
                </c:pt>
                <c:pt idx="190">
                  <c:v>2.2359999999999998</c:v>
                </c:pt>
                <c:pt idx="191">
                  <c:v>2.2519999999999998</c:v>
                </c:pt>
                <c:pt idx="192">
                  <c:v>2.387</c:v>
                </c:pt>
                <c:pt idx="193">
                  <c:v>2.3279999999999998</c:v>
                </c:pt>
                <c:pt idx="194">
                  <c:v>2.1800000000000002</c:v>
                </c:pt>
              </c:numCache>
            </c:numRef>
          </c:val>
          <c:smooth val="0"/>
        </c:ser>
        <c:ser>
          <c:idx val="1"/>
          <c:order val="2"/>
          <c:tx>
            <c:v>Belgique 10Y strip</c:v>
          </c:tx>
          <c:spPr>
            <a:ln w="12700">
              <a:solidFill>
                <a:srgbClr val="C00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'!$X$12:$X$206</c:f>
              <c:numCache>
                <c:formatCode>0.00</c:formatCode>
                <c:ptCount val="195"/>
                <c:pt idx="0">
                  <c:v>3.7805999999999997</c:v>
                </c:pt>
                <c:pt idx="1">
                  <c:v>3.7974000000000001</c:v>
                </c:pt>
                <c:pt idx="2">
                  <c:v>3.7831000000000001</c:v>
                </c:pt>
                <c:pt idx="3">
                  <c:v>3.7246999999999999</c:v>
                </c:pt>
                <c:pt idx="4">
                  <c:v>3.6829000000000001</c:v>
                </c:pt>
                <c:pt idx="5">
                  <c:v>3.6616999999999997</c:v>
                </c:pt>
                <c:pt idx="6">
                  <c:v>3.6398999999999999</c:v>
                </c:pt>
                <c:pt idx="7">
                  <c:v>3.6886000000000001</c:v>
                </c:pt>
                <c:pt idx="8">
                  <c:v>3.5846999999999998</c:v>
                </c:pt>
                <c:pt idx="9">
                  <c:v>3.6071999999999997</c:v>
                </c:pt>
                <c:pt idx="10">
                  <c:v>3.6122999999999998</c:v>
                </c:pt>
                <c:pt idx="11">
                  <c:v>3.5670000000000002</c:v>
                </c:pt>
                <c:pt idx="12">
                  <c:v>3.5724999999999998</c:v>
                </c:pt>
                <c:pt idx="13">
                  <c:v>3.5030999999999999</c:v>
                </c:pt>
                <c:pt idx="14">
                  <c:v>3.5385999999999997</c:v>
                </c:pt>
                <c:pt idx="15">
                  <c:v>3.5390999999999999</c:v>
                </c:pt>
                <c:pt idx="16">
                  <c:v>3.5375000000000001</c:v>
                </c:pt>
                <c:pt idx="17">
                  <c:v>3.4723999999999999</c:v>
                </c:pt>
                <c:pt idx="18">
                  <c:v>3.4906000000000001</c:v>
                </c:pt>
                <c:pt idx="19">
                  <c:v>3.3224</c:v>
                </c:pt>
                <c:pt idx="20">
                  <c:v>3.1720000000000002</c:v>
                </c:pt>
                <c:pt idx="21">
                  <c:v>3.1783999999999999</c:v>
                </c:pt>
                <c:pt idx="22">
                  <c:v>3.4986000000000002</c:v>
                </c:pt>
                <c:pt idx="23">
                  <c:v>3.4228999999999998</c:v>
                </c:pt>
                <c:pt idx="24">
                  <c:v>3.5472000000000001</c:v>
                </c:pt>
                <c:pt idx="25">
                  <c:v>3.6288999999999998</c:v>
                </c:pt>
                <c:pt idx="26">
                  <c:v>3.3860000000000001</c:v>
                </c:pt>
                <c:pt idx="27">
                  <c:v>3.3321999999999998</c:v>
                </c:pt>
                <c:pt idx="28">
                  <c:v>3.3452000000000002</c:v>
                </c:pt>
                <c:pt idx="29">
                  <c:v>3.4363999999999999</c:v>
                </c:pt>
                <c:pt idx="30">
                  <c:v>3.3517000000000001</c:v>
                </c:pt>
                <c:pt idx="31">
                  <c:v>3.1621000000000001</c:v>
                </c:pt>
                <c:pt idx="32">
                  <c:v>3.0924999999999998</c:v>
                </c:pt>
                <c:pt idx="33">
                  <c:v>3.0388000000000002</c:v>
                </c:pt>
                <c:pt idx="34">
                  <c:v>2.9502999999999999</c:v>
                </c:pt>
                <c:pt idx="35">
                  <c:v>3.0859999999999999</c:v>
                </c:pt>
                <c:pt idx="36">
                  <c:v>3.2393000000000001</c:v>
                </c:pt>
                <c:pt idx="37">
                  <c:v>3.3691</c:v>
                </c:pt>
                <c:pt idx="38">
                  <c:v>3.3153999999999999</c:v>
                </c:pt>
                <c:pt idx="39">
                  <c:v>3.1713</c:v>
                </c:pt>
                <c:pt idx="40">
                  <c:v>3.2584</c:v>
                </c:pt>
                <c:pt idx="41">
                  <c:v>3.2408000000000001</c:v>
                </c:pt>
                <c:pt idx="42">
                  <c:v>3.4201000000000001</c:v>
                </c:pt>
                <c:pt idx="43">
                  <c:v>3.4581</c:v>
                </c:pt>
                <c:pt idx="44">
                  <c:v>3.3294999999999999</c:v>
                </c:pt>
                <c:pt idx="45">
                  <c:v>3.4104000000000001</c:v>
                </c:pt>
                <c:pt idx="46">
                  <c:v>3.6818999999999997</c:v>
                </c:pt>
                <c:pt idx="47">
                  <c:v>3.7134</c:v>
                </c:pt>
                <c:pt idx="48">
                  <c:v>3.9295</c:v>
                </c:pt>
                <c:pt idx="49">
                  <c:v>3.9920999999999998</c:v>
                </c:pt>
                <c:pt idx="50">
                  <c:v>3.9998</c:v>
                </c:pt>
                <c:pt idx="51">
                  <c:v>3.9872999999999998</c:v>
                </c:pt>
                <c:pt idx="52">
                  <c:v>3.9628999999999999</c:v>
                </c:pt>
                <c:pt idx="53">
                  <c:v>4.1338999999999997</c:v>
                </c:pt>
                <c:pt idx="54">
                  <c:v>4.0862999999999996</c:v>
                </c:pt>
                <c:pt idx="55">
                  <c:v>4.1006999999999998</c:v>
                </c:pt>
                <c:pt idx="56">
                  <c:v>4.1954000000000002</c:v>
                </c:pt>
                <c:pt idx="57">
                  <c:v>4.0556000000000001</c:v>
                </c:pt>
                <c:pt idx="58">
                  <c:v>4.1856999999999998</c:v>
                </c:pt>
                <c:pt idx="59">
                  <c:v>4.1555999999999997</c:v>
                </c:pt>
                <c:pt idx="60">
                  <c:v>4.2053000000000003</c:v>
                </c:pt>
                <c:pt idx="61">
                  <c:v>4.2644000000000002</c:v>
                </c:pt>
                <c:pt idx="62">
                  <c:v>4.2232000000000003</c:v>
                </c:pt>
                <c:pt idx="63">
                  <c:v>4.0712999999999999</c:v>
                </c:pt>
                <c:pt idx="64">
                  <c:v>4.1813000000000002</c:v>
                </c:pt>
                <c:pt idx="65">
                  <c:v>4.2260999999999997</c:v>
                </c:pt>
                <c:pt idx="66">
                  <c:v>4.2287999999999997</c:v>
                </c:pt>
                <c:pt idx="67">
                  <c:v>4.2449000000000003</c:v>
                </c:pt>
                <c:pt idx="68">
                  <c:v>4.24</c:v>
                </c:pt>
                <c:pt idx="69">
                  <c:v>4.1821999999999999</c:v>
                </c:pt>
                <c:pt idx="70">
                  <c:v>4.1436999999999999</c:v>
                </c:pt>
                <c:pt idx="71">
                  <c:v>4.1219999999999999</c:v>
                </c:pt>
                <c:pt idx="72">
                  <c:v>4.2159000000000004</c:v>
                </c:pt>
                <c:pt idx="73">
                  <c:v>4.1600999999999999</c:v>
                </c:pt>
                <c:pt idx="74">
                  <c:v>4.0536000000000003</c:v>
                </c:pt>
                <c:pt idx="75">
                  <c:v>4.1449999999999996</c:v>
                </c:pt>
                <c:pt idx="76">
                  <c:v>4.1271000000000004</c:v>
                </c:pt>
                <c:pt idx="77">
                  <c:v>4.1302000000000003</c:v>
                </c:pt>
                <c:pt idx="78">
                  <c:v>4.0888</c:v>
                </c:pt>
                <c:pt idx="79">
                  <c:v>4.1155999999999997</c:v>
                </c:pt>
                <c:pt idx="80">
                  <c:v>4.2964000000000002</c:v>
                </c:pt>
                <c:pt idx="81">
                  <c:v>4.3045</c:v>
                </c:pt>
                <c:pt idx="82">
                  <c:v>4.4400000000000004</c:v>
                </c:pt>
                <c:pt idx="83">
                  <c:v>4.4912000000000001</c:v>
                </c:pt>
                <c:pt idx="84">
                  <c:v>4.1170999999999998</c:v>
                </c:pt>
                <c:pt idx="85">
                  <c:v>3.9386999999999999</c:v>
                </c:pt>
                <c:pt idx="86">
                  <c:v>3.9493</c:v>
                </c:pt>
                <c:pt idx="87">
                  <c:v>4.0522999999999998</c:v>
                </c:pt>
                <c:pt idx="88">
                  <c:v>3.9325999999999999</c:v>
                </c:pt>
                <c:pt idx="89">
                  <c:v>3.7523999999999997</c:v>
                </c:pt>
                <c:pt idx="90">
                  <c:v>3.7499000000000002</c:v>
                </c:pt>
                <c:pt idx="91">
                  <c:v>3.6776</c:v>
                </c:pt>
                <c:pt idx="92">
                  <c:v>3.9943</c:v>
                </c:pt>
                <c:pt idx="93">
                  <c:v>4.4225000000000003</c:v>
                </c:pt>
                <c:pt idx="94">
                  <c:v>4.4279000000000002</c:v>
                </c:pt>
                <c:pt idx="95">
                  <c:v>4.3239000000000001</c:v>
                </c:pt>
                <c:pt idx="96">
                  <c:v>4.3997999999999999</c:v>
                </c:pt>
                <c:pt idx="97">
                  <c:v>4.4968000000000004</c:v>
                </c:pt>
                <c:pt idx="98">
                  <c:v>4.8472</c:v>
                </c:pt>
                <c:pt idx="99">
                  <c:v>5.8441000000000001</c:v>
                </c:pt>
                <c:pt idx="100">
                  <c:v>4.6371000000000002</c:v>
                </c:pt>
                <c:pt idx="101">
                  <c:v>4.5134999999999996</c:v>
                </c:pt>
                <c:pt idx="102">
                  <c:v>4.2587000000000002</c:v>
                </c:pt>
                <c:pt idx="103">
                  <c:v>4.0650000000000004</c:v>
                </c:pt>
                <c:pt idx="104">
                  <c:v>4.0180999999999996</c:v>
                </c:pt>
                <c:pt idx="105">
                  <c:v>4.5697999999999999</c:v>
                </c:pt>
                <c:pt idx="106">
                  <c:v>4.1302000000000003</c:v>
                </c:pt>
                <c:pt idx="107">
                  <c:v>4.0704000000000002</c:v>
                </c:pt>
                <c:pt idx="108">
                  <c:v>3.7518000000000002</c:v>
                </c:pt>
                <c:pt idx="109">
                  <c:v>3.6048999999999998</c:v>
                </c:pt>
                <c:pt idx="110">
                  <c:v>3.6339000000000001</c:v>
                </c:pt>
                <c:pt idx="111">
                  <c:v>3.6650999999999998</c:v>
                </c:pt>
                <c:pt idx="112">
                  <c:v>3.7309000000000001</c:v>
                </c:pt>
                <c:pt idx="113">
                  <c:v>3.5377999999999998</c:v>
                </c:pt>
                <c:pt idx="114">
                  <c:v>3.5026999999999999</c:v>
                </c:pt>
                <c:pt idx="115">
                  <c:v>3.4272</c:v>
                </c:pt>
                <c:pt idx="116">
                  <c:v>3.4752000000000001</c:v>
                </c:pt>
                <c:pt idx="117">
                  <c:v>3.4944999999999999</c:v>
                </c:pt>
                <c:pt idx="118">
                  <c:v>3.5137999999999998</c:v>
                </c:pt>
                <c:pt idx="119">
                  <c:v>3.4872000000000001</c:v>
                </c:pt>
                <c:pt idx="120">
                  <c:v>3.5808999999999997</c:v>
                </c:pt>
                <c:pt idx="121">
                  <c:v>3.4750000000000001</c:v>
                </c:pt>
                <c:pt idx="122">
                  <c:v>3.3426</c:v>
                </c:pt>
                <c:pt idx="123">
                  <c:v>3.2923999999999998</c:v>
                </c:pt>
                <c:pt idx="124">
                  <c:v>3.4746000000000001</c:v>
                </c:pt>
                <c:pt idx="125">
                  <c:v>3.2057000000000002</c:v>
                </c:pt>
                <c:pt idx="126">
                  <c:v>2.9472</c:v>
                </c:pt>
                <c:pt idx="127">
                  <c:v>3.1408999999999998</c:v>
                </c:pt>
                <c:pt idx="128">
                  <c:v>3.2759999999999998</c:v>
                </c:pt>
                <c:pt idx="129">
                  <c:v>3.3264</c:v>
                </c:pt>
                <c:pt idx="130">
                  <c:v>3.2631999999999999</c:v>
                </c:pt>
                <c:pt idx="131">
                  <c:v>2.8555999999999999</c:v>
                </c:pt>
                <c:pt idx="132">
                  <c:v>2.7353000000000001</c:v>
                </c:pt>
                <c:pt idx="133">
                  <c:v>2.5545999999999998</c:v>
                </c:pt>
                <c:pt idx="134">
                  <c:v>2.8003</c:v>
                </c:pt>
                <c:pt idx="135">
                  <c:v>2.6465000000000001</c:v>
                </c:pt>
                <c:pt idx="136">
                  <c:v>2.6095000000000002</c:v>
                </c:pt>
                <c:pt idx="137">
                  <c:v>2.6855000000000002</c:v>
                </c:pt>
                <c:pt idx="138">
                  <c:v>2.5724999999999998</c:v>
                </c:pt>
                <c:pt idx="139">
                  <c:v>2.6334</c:v>
                </c:pt>
                <c:pt idx="140">
                  <c:v>2.6848999999999998</c:v>
                </c:pt>
                <c:pt idx="141">
                  <c:v>2.7016</c:v>
                </c:pt>
                <c:pt idx="142">
                  <c:v>2.6960999999999999</c:v>
                </c:pt>
                <c:pt idx="143">
                  <c:v>2.6135999999999999</c:v>
                </c:pt>
                <c:pt idx="144">
                  <c:v>2.5590999999999999</c:v>
                </c:pt>
                <c:pt idx="145">
                  <c:v>2.4809999999999999</c:v>
                </c:pt>
                <c:pt idx="146">
                  <c:v>2.5087000000000002</c:v>
                </c:pt>
                <c:pt idx="147">
                  <c:v>2.5760999999999998</c:v>
                </c:pt>
                <c:pt idx="148">
                  <c:v>2.5097</c:v>
                </c:pt>
                <c:pt idx="149">
                  <c:v>2.4001999999999999</c:v>
                </c:pt>
                <c:pt idx="150">
                  <c:v>2.3403</c:v>
                </c:pt>
                <c:pt idx="151">
                  <c:v>2.3658000000000001</c:v>
                </c:pt>
                <c:pt idx="152">
                  <c:v>2.2063000000000001</c:v>
                </c:pt>
                <c:pt idx="153">
                  <c:v>2.1663000000000001</c:v>
                </c:pt>
                <c:pt idx="154">
                  <c:v>2.1943000000000001</c:v>
                </c:pt>
                <c:pt idx="155">
                  <c:v>2.1294</c:v>
                </c:pt>
                <c:pt idx="156">
                  <c:v>2.1349</c:v>
                </c:pt>
                <c:pt idx="157">
                  <c:v>2.3323999999999998</c:v>
                </c:pt>
                <c:pt idx="158">
                  <c:v>2.2986</c:v>
                </c:pt>
                <c:pt idx="159">
                  <c:v>2.3224999999999998</c:v>
                </c:pt>
                <c:pt idx="160">
                  <c:v>2.4201000000000001</c:v>
                </c:pt>
                <c:pt idx="161">
                  <c:v>2.4319999999999999</c:v>
                </c:pt>
                <c:pt idx="162">
                  <c:v>2.4163999999999999</c:v>
                </c:pt>
                <c:pt idx="163">
                  <c:v>2.4742000000000002</c:v>
                </c:pt>
                <c:pt idx="164">
                  <c:v>2.4043000000000001</c:v>
                </c:pt>
                <c:pt idx="165">
                  <c:v>2.2728999999999999</c:v>
                </c:pt>
                <c:pt idx="166">
                  <c:v>2.2803</c:v>
                </c:pt>
                <c:pt idx="167">
                  <c:v>2.2111000000000001</c:v>
                </c:pt>
                <c:pt idx="168">
                  <c:v>2.1823000000000001</c:v>
                </c:pt>
                <c:pt idx="169">
                  <c:v>2.1838000000000002</c:v>
                </c:pt>
                <c:pt idx="170">
                  <c:v>1.9140000000000001</c:v>
                </c:pt>
                <c:pt idx="171">
                  <c:v>2.0125999999999999</c:v>
                </c:pt>
                <c:pt idx="172">
                  <c:v>1.9838</c:v>
                </c:pt>
                <c:pt idx="173">
                  <c:v>1.9527000000000001</c:v>
                </c:pt>
                <c:pt idx="174">
                  <c:v>1.9180999999999999</c:v>
                </c:pt>
                <c:pt idx="175">
                  <c:v>2.0268999999999999</c:v>
                </c:pt>
                <c:pt idx="176">
                  <c:v>1.9471000000000001</c:v>
                </c:pt>
                <c:pt idx="177">
                  <c:v>2.0689000000000002</c:v>
                </c:pt>
                <c:pt idx="178">
                  <c:v>2.1949999999999998</c:v>
                </c:pt>
                <c:pt idx="179">
                  <c:v>2.2826</c:v>
                </c:pt>
                <c:pt idx="180">
                  <c:v>2.2974999999999999</c:v>
                </c:pt>
                <c:pt idx="181">
                  <c:v>2.6036000000000001</c:v>
                </c:pt>
                <c:pt idx="182">
                  <c:v>2.6141999999999999</c:v>
                </c:pt>
                <c:pt idx="183">
                  <c:v>2.5901000000000001</c:v>
                </c:pt>
                <c:pt idx="184">
                  <c:v>2.5051000000000001</c:v>
                </c:pt>
                <c:pt idx="185">
                  <c:v>2.5044</c:v>
                </c:pt>
                <c:pt idx="186">
                  <c:v>2.5512999999999999</c:v>
                </c:pt>
                <c:pt idx="187">
                  <c:v>2.4796</c:v>
                </c:pt>
                <c:pt idx="188">
                  <c:v>2.5246</c:v>
                </c:pt>
                <c:pt idx="189">
                  <c:v>2.6795</c:v>
                </c:pt>
                <c:pt idx="190">
                  <c:v>2.7810999999999999</c:v>
                </c:pt>
                <c:pt idx="191">
                  <c:v>2.7747000000000002</c:v>
                </c:pt>
                <c:pt idx="192">
                  <c:v>2.8544999999999998</c:v>
                </c:pt>
                <c:pt idx="193">
                  <c:v>2.8765999999999998</c:v>
                </c:pt>
                <c:pt idx="194">
                  <c:v>2.7781000000000002</c:v>
                </c:pt>
              </c:numCache>
            </c:numRef>
          </c:val>
          <c:smooth val="0"/>
        </c:ser>
        <c:dLbls>
          <c:showLegendKey val="0"/>
          <c:showVal val="0"/>
          <c:showCatName val="0"/>
          <c:showSerName val="0"/>
          <c:showPercent val="0"/>
          <c:showBubbleSize val="0"/>
        </c:dLbls>
        <c:marker val="1"/>
        <c:smooth val="0"/>
        <c:axId val="117641600"/>
        <c:axId val="117643136"/>
      </c:lineChart>
      <c:dateAx>
        <c:axId val="117641600"/>
        <c:scaling>
          <c:orientation val="minMax"/>
        </c:scaling>
        <c:delete val="0"/>
        <c:axPos val="b"/>
        <c:numFmt formatCode="mm/yyyy" sourceLinked="0"/>
        <c:majorTickMark val="out"/>
        <c:minorTickMark val="none"/>
        <c:tickLblPos val="nextTo"/>
        <c:spPr>
          <a:noFill/>
        </c:spPr>
        <c:txPr>
          <a:bodyPr/>
          <a:lstStyle/>
          <a:p>
            <a:pPr>
              <a:defRPr sz="1200" b="0" baseline="0">
                <a:latin typeface="Arial" pitchFamily="34" charset="0"/>
              </a:defRPr>
            </a:pPr>
            <a:endParaRPr lang="fr-FR"/>
          </a:p>
        </c:txPr>
        <c:crossAx val="117643136"/>
        <c:crosses val="autoZero"/>
        <c:auto val="1"/>
        <c:lblOffset val="100"/>
        <c:baseTimeUnit val="days"/>
        <c:majorUnit val="6"/>
        <c:majorTimeUnit val="months"/>
        <c:minorUnit val="26"/>
      </c:dateAx>
      <c:valAx>
        <c:axId val="117643136"/>
        <c:scaling>
          <c:orientation val="minMax"/>
        </c:scaling>
        <c:delete val="0"/>
        <c:axPos val="l"/>
        <c:majorGridlines>
          <c:spPr>
            <a:ln>
              <a:prstDash val="lgDash"/>
            </a:ln>
          </c:spPr>
        </c:majorGridlines>
        <c:numFmt formatCode="0.0" sourceLinked="0"/>
        <c:majorTickMark val="out"/>
        <c:minorTickMark val="none"/>
        <c:tickLblPos val="nextTo"/>
        <c:txPr>
          <a:bodyPr/>
          <a:lstStyle/>
          <a:p>
            <a:pPr>
              <a:defRPr sz="1200" b="0" baseline="0">
                <a:latin typeface="Arial" pitchFamily="34" charset="0"/>
              </a:defRPr>
            </a:pPr>
            <a:endParaRPr lang="fr-FR"/>
          </a:p>
        </c:txPr>
        <c:crossAx val="117641600"/>
        <c:crosses val="autoZero"/>
        <c:crossBetween val="between"/>
      </c:valAx>
    </c:plotArea>
    <c:legend>
      <c:legendPos val="r"/>
      <c:layout>
        <c:manualLayout>
          <c:xMode val="edge"/>
          <c:yMode val="edge"/>
          <c:x val="4.3868141659780084E-3"/>
          <c:y val="0.86060907104502815"/>
          <c:w val="0.96981159430456865"/>
          <c:h val="9.6518243594838168E-2"/>
        </c:manualLayout>
      </c:layout>
      <c:overlay val="0"/>
      <c:txPr>
        <a:bodyPr/>
        <a:lstStyle/>
        <a:p>
          <a:pPr>
            <a:defRPr sz="1200" baseline="0">
              <a:latin typeface="Arial" pitchFamily="34" charset="0"/>
            </a:defRPr>
          </a:pPr>
          <a:endParaRPr lang="fr-FR"/>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28788769215859E-2"/>
          <c:y val="4.0188593566719735E-2"/>
          <c:w val="0.8920610081614917"/>
          <c:h val="0.74953471339637678"/>
        </c:manualLayout>
      </c:layout>
      <c:lineChart>
        <c:grouping val="standard"/>
        <c:varyColors val="0"/>
        <c:ser>
          <c:idx val="0"/>
          <c:order val="0"/>
          <c:tx>
            <c:strRef>
              <c:f>'Implied ERP Data'!$B$4</c:f>
              <c:strCache>
                <c:ptCount val="1"/>
                <c:pt idx="0">
                  <c:v>ERP</c:v>
                </c:pt>
              </c:strCache>
            </c:strRef>
          </c:tx>
          <c:spPr>
            <a:ln w="15875">
              <a:solidFill>
                <a:schemeClr val="bg2">
                  <a:lumMod val="50000"/>
                </a:schemeClr>
              </a:solidFill>
            </a:ln>
          </c:spPr>
          <c:marker>
            <c:symbol val="none"/>
          </c:marker>
          <c:cat>
            <c:numRef>
              <c:f>'Implied ERP Data'!#REF!</c:f>
              <c:numCache>
                <c:formatCode>dd\-mmm\-yy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Data'!#REF!</c:f>
              <c:numCache>
                <c:formatCode>0.00%</c:formatCode>
                <c:ptCount val="1279"/>
                <c:pt idx="0">
                  <c:v>5.9840000000000004E-2</c:v>
                </c:pt>
                <c:pt idx="1">
                  <c:v>5.8400000000000014E-2</c:v>
                </c:pt>
                <c:pt idx="2">
                  <c:v>5.9000000000000434E-2</c:v>
                </c:pt>
                <c:pt idx="3">
                  <c:v>6.1600000000000002E-2</c:v>
                </c:pt>
                <c:pt idx="4">
                  <c:v>6.3789999999999999E-2</c:v>
                </c:pt>
                <c:pt idx="5">
                  <c:v>6.1159999999999985E-2</c:v>
                </c:pt>
                <c:pt idx="6">
                  <c:v>6.1770000000000012E-2</c:v>
                </c:pt>
                <c:pt idx="7">
                  <c:v>6.2240000000000011E-2</c:v>
                </c:pt>
                <c:pt idx="8">
                  <c:v>6.2890000000000584E-2</c:v>
                </c:pt>
                <c:pt idx="9">
                  <c:v>6.1050000000000014E-2</c:v>
                </c:pt>
                <c:pt idx="10">
                  <c:v>6.4190000000000094E-2</c:v>
                </c:pt>
                <c:pt idx="11">
                  <c:v>6.5640000000000004E-2</c:v>
                </c:pt>
                <c:pt idx="12">
                  <c:v>6.7140000000000005E-2</c:v>
                </c:pt>
                <c:pt idx="13">
                  <c:v>6.7540000000000017E-2</c:v>
                </c:pt>
                <c:pt idx="14">
                  <c:v>6.1519999999999991E-2</c:v>
                </c:pt>
                <c:pt idx="15">
                  <c:v>6.1930000000000013E-2</c:v>
                </c:pt>
                <c:pt idx="16">
                  <c:v>6.3790000000000124E-2</c:v>
                </c:pt>
                <c:pt idx="17">
                  <c:v>6.5060000000000021E-2</c:v>
                </c:pt>
                <c:pt idx="18">
                  <c:v>6.3100000000000003E-2</c:v>
                </c:pt>
                <c:pt idx="19">
                  <c:v>6.5860000000000113E-2</c:v>
                </c:pt>
                <c:pt idx="20">
                  <c:v>7.178000000000001E-2</c:v>
                </c:pt>
                <c:pt idx="21">
                  <c:v>7.0750000000000021E-2</c:v>
                </c:pt>
                <c:pt idx="22">
                  <c:v>7.0949999999999999E-2</c:v>
                </c:pt>
                <c:pt idx="23">
                  <c:v>7.2489999999999999E-2</c:v>
                </c:pt>
                <c:pt idx="24">
                  <c:v>7.196000000000001E-2</c:v>
                </c:pt>
                <c:pt idx="25">
                  <c:v>7.887000000000001E-2</c:v>
                </c:pt>
                <c:pt idx="26">
                  <c:v>8.098000000000001E-2</c:v>
                </c:pt>
                <c:pt idx="27">
                  <c:v>8.4270000000000025E-2</c:v>
                </c:pt>
                <c:pt idx="28">
                  <c:v>8.3930000000000046E-2</c:v>
                </c:pt>
                <c:pt idx="29">
                  <c:v>8.7640000000000023E-2</c:v>
                </c:pt>
                <c:pt idx="30">
                  <c:v>7.9460000000000933E-2</c:v>
                </c:pt>
                <c:pt idx="31">
                  <c:v>7.6840000000000006E-2</c:v>
                </c:pt>
                <c:pt idx="32">
                  <c:v>8.1570000000000004E-2</c:v>
                </c:pt>
                <c:pt idx="33">
                  <c:v>8.6010000000000031E-2</c:v>
                </c:pt>
                <c:pt idx="34">
                  <c:v>8.5360000000000047E-2</c:v>
                </c:pt>
                <c:pt idx="35">
                  <c:v>8.2890000000000047E-2</c:v>
                </c:pt>
                <c:pt idx="36">
                  <c:v>8.3000000000000046E-2</c:v>
                </c:pt>
                <c:pt idx="37">
                  <c:v>8.7830000000000047E-2</c:v>
                </c:pt>
                <c:pt idx="38">
                  <c:v>8.9310000000000014E-2</c:v>
                </c:pt>
                <c:pt idx="39">
                  <c:v>9.3090000000000228E-2</c:v>
                </c:pt>
                <c:pt idx="40">
                  <c:v>9.64E-2</c:v>
                </c:pt>
                <c:pt idx="41">
                  <c:v>9.5580000000000026E-2</c:v>
                </c:pt>
                <c:pt idx="42">
                  <c:v>8.933000000000002E-2</c:v>
                </c:pt>
                <c:pt idx="43">
                  <c:v>8.7090000000000001E-2</c:v>
                </c:pt>
                <c:pt idx="44">
                  <c:v>8.4600000000000244E-2</c:v>
                </c:pt>
                <c:pt idx="45">
                  <c:v>8.3390000000000047E-2</c:v>
                </c:pt>
                <c:pt idx="46">
                  <c:v>8.0160000000000023E-2</c:v>
                </c:pt>
                <c:pt idx="47">
                  <c:v>8.1330000000000013E-2</c:v>
                </c:pt>
                <c:pt idx="48">
                  <c:v>8.6560000000000067E-2</c:v>
                </c:pt>
                <c:pt idx="49">
                  <c:v>8.6090000000000028E-2</c:v>
                </c:pt>
                <c:pt idx="50">
                  <c:v>8.7790000000000021E-2</c:v>
                </c:pt>
                <c:pt idx="51">
                  <c:v>9.0390000000000026E-2</c:v>
                </c:pt>
                <c:pt idx="52">
                  <c:v>9.0700000000000044E-2</c:v>
                </c:pt>
                <c:pt idx="53">
                  <c:v>9.0570000000000025E-2</c:v>
                </c:pt>
                <c:pt idx="54">
                  <c:v>9.2590000000000047E-2</c:v>
                </c:pt>
                <c:pt idx="55">
                  <c:v>9.334000000000002E-2</c:v>
                </c:pt>
                <c:pt idx="56">
                  <c:v>9.718000000000003E-2</c:v>
                </c:pt>
                <c:pt idx="57">
                  <c:v>0.10129000000000224</c:v>
                </c:pt>
                <c:pt idx="58">
                  <c:v>0.10260000000000002</c:v>
                </c:pt>
                <c:pt idx="59">
                  <c:v>9.7040000000000001E-2</c:v>
                </c:pt>
                <c:pt idx="60">
                  <c:v>9.7200000000000022E-2</c:v>
                </c:pt>
                <c:pt idx="61">
                  <c:v>9.7560000000000008E-2</c:v>
                </c:pt>
                <c:pt idx="62">
                  <c:v>9.4860000000000208E-2</c:v>
                </c:pt>
                <c:pt idx="63">
                  <c:v>9.6120000000000025E-2</c:v>
                </c:pt>
                <c:pt idx="64">
                  <c:v>0.10086000000000002</c:v>
                </c:pt>
                <c:pt idx="65">
                  <c:v>0.10072000000000129</c:v>
                </c:pt>
                <c:pt idx="66">
                  <c:v>0.10104</c:v>
                </c:pt>
                <c:pt idx="67">
                  <c:v>9.9640000000000048E-2</c:v>
                </c:pt>
                <c:pt idx="68">
                  <c:v>0.10331</c:v>
                </c:pt>
                <c:pt idx="69">
                  <c:v>9.8650000000003971E-2</c:v>
                </c:pt>
                <c:pt idx="70">
                  <c:v>9.6870000000000026E-2</c:v>
                </c:pt>
                <c:pt idx="71">
                  <c:v>9.6020000000000008E-2</c:v>
                </c:pt>
                <c:pt idx="72">
                  <c:v>9.6450000000000008E-2</c:v>
                </c:pt>
                <c:pt idx="73">
                  <c:v>9.7630000000000022E-2</c:v>
                </c:pt>
                <c:pt idx="74">
                  <c:v>9.8830000000000265E-2</c:v>
                </c:pt>
                <c:pt idx="75">
                  <c:v>9.8850000000001548E-2</c:v>
                </c:pt>
                <c:pt idx="76">
                  <c:v>0.10073000000000012</c:v>
                </c:pt>
                <c:pt idx="77">
                  <c:v>0.10026000000000022</c:v>
                </c:pt>
                <c:pt idx="78">
                  <c:v>9.9380000000000024E-2</c:v>
                </c:pt>
                <c:pt idx="79">
                  <c:v>0.10103000000000002</c:v>
                </c:pt>
                <c:pt idx="80">
                  <c:v>0.10045</c:v>
                </c:pt>
                <c:pt idx="81">
                  <c:v>0.10055</c:v>
                </c:pt>
                <c:pt idx="82">
                  <c:v>0.10059000000000012</c:v>
                </c:pt>
                <c:pt idx="83">
                  <c:v>0.10030999999999678</c:v>
                </c:pt>
                <c:pt idx="84">
                  <c:v>9.8510000000000264E-2</c:v>
                </c:pt>
                <c:pt idx="85">
                  <c:v>9.9000000000000046E-2</c:v>
                </c:pt>
                <c:pt idx="86">
                  <c:v>9.6230000000000024E-2</c:v>
                </c:pt>
                <c:pt idx="87">
                  <c:v>9.427000000000002E-2</c:v>
                </c:pt>
                <c:pt idx="88">
                  <c:v>9.1670000000000001E-2</c:v>
                </c:pt>
                <c:pt idx="89">
                  <c:v>9.1720000000000065E-2</c:v>
                </c:pt>
                <c:pt idx="90">
                  <c:v>9.3230000000000063E-2</c:v>
                </c:pt>
                <c:pt idx="91">
                  <c:v>9.4730000000000245E-2</c:v>
                </c:pt>
                <c:pt idx="92">
                  <c:v>9.5940000000000025E-2</c:v>
                </c:pt>
                <c:pt idx="93">
                  <c:v>9.7390000000000004E-2</c:v>
                </c:pt>
                <c:pt idx="94">
                  <c:v>0.10135999999999616</c:v>
                </c:pt>
                <c:pt idx="95">
                  <c:v>0.10310000000000002</c:v>
                </c:pt>
                <c:pt idx="96">
                  <c:v>0.1024</c:v>
                </c:pt>
                <c:pt idx="97">
                  <c:v>0.10384</c:v>
                </c:pt>
                <c:pt idx="98">
                  <c:v>0.10441</c:v>
                </c:pt>
                <c:pt idx="99">
                  <c:v>0.10430999999999988</c:v>
                </c:pt>
                <c:pt idx="100">
                  <c:v>0.10422000000000255</c:v>
                </c:pt>
                <c:pt idx="101">
                  <c:v>0.10383000000000002</c:v>
                </c:pt>
                <c:pt idx="102">
                  <c:v>0.10093000000000002</c:v>
                </c:pt>
                <c:pt idx="103">
                  <c:v>0.1009</c:v>
                </c:pt>
                <c:pt idx="104">
                  <c:v>9.8170000000000007E-2</c:v>
                </c:pt>
                <c:pt idx="105">
                  <c:v>9.9410000000000012E-2</c:v>
                </c:pt>
                <c:pt idx="106">
                  <c:v>9.9860000000000226E-2</c:v>
                </c:pt>
                <c:pt idx="107">
                  <c:v>0.10186000000000002</c:v>
                </c:pt>
                <c:pt idx="108">
                  <c:v>0.10045000000000001</c:v>
                </c:pt>
                <c:pt idx="109">
                  <c:v>9.9270000000000025E-2</c:v>
                </c:pt>
                <c:pt idx="110">
                  <c:v>9.8610000000000225E-2</c:v>
                </c:pt>
                <c:pt idx="111">
                  <c:v>9.6090000000000023E-2</c:v>
                </c:pt>
                <c:pt idx="112">
                  <c:v>9.4570000000000265E-2</c:v>
                </c:pt>
                <c:pt idx="113">
                  <c:v>9.6870000000000026E-2</c:v>
                </c:pt>
                <c:pt idx="114">
                  <c:v>9.8510000000000264E-2</c:v>
                </c:pt>
                <c:pt idx="115">
                  <c:v>0.10127000000000012</c:v>
                </c:pt>
                <c:pt idx="116">
                  <c:v>0.10062999999999998</c:v>
                </c:pt>
                <c:pt idx="117">
                  <c:v>0.10233</c:v>
                </c:pt>
                <c:pt idx="118">
                  <c:v>0.10505</c:v>
                </c:pt>
                <c:pt idx="119">
                  <c:v>0.10496000000000009</c:v>
                </c:pt>
                <c:pt idx="120">
                  <c:v>0.10410000000000012</c:v>
                </c:pt>
                <c:pt idx="121">
                  <c:v>0.10736000000000002</c:v>
                </c:pt>
                <c:pt idx="122">
                  <c:v>0.10926000000000283</c:v>
                </c:pt>
                <c:pt idx="123">
                  <c:v>0.11092</c:v>
                </c:pt>
                <c:pt idx="124">
                  <c:v>0.11047000000000001</c:v>
                </c:pt>
                <c:pt idx="125">
                  <c:v>0.10782000000000012</c:v>
                </c:pt>
                <c:pt idx="126">
                  <c:v>0.10948000000000002</c:v>
                </c:pt>
                <c:pt idx="127">
                  <c:v>0.11289999999999988</c:v>
                </c:pt>
                <c:pt idx="128">
                  <c:v>0.11512000000000019</c:v>
                </c:pt>
                <c:pt idx="129">
                  <c:v>0.11044000000000001</c:v>
                </c:pt>
                <c:pt idx="130">
                  <c:v>0.11533000000000002</c:v>
                </c:pt>
                <c:pt idx="131">
                  <c:v>0.11754999999999995</c:v>
                </c:pt>
                <c:pt idx="132">
                  <c:v>0.11804000000000002</c:v>
                </c:pt>
                <c:pt idx="133">
                  <c:v>0.11259999999999998</c:v>
                </c:pt>
                <c:pt idx="134">
                  <c:v>0.1114</c:v>
                </c:pt>
                <c:pt idx="135">
                  <c:v>0.11093</c:v>
                </c:pt>
                <c:pt idx="136">
                  <c:v>0.11021</c:v>
                </c:pt>
                <c:pt idx="137">
                  <c:v>0.10715000000000002</c:v>
                </c:pt>
                <c:pt idx="138">
                  <c:v>0.10699000000000022</c:v>
                </c:pt>
                <c:pt idx="139">
                  <c:v>0.10639000000000012</c:v>
                </c:pt>
                <c:pt idx="140">
                  <c:v>0.10695</c:v>
                </c:pt>
                <c:pt idx="141">
                  <c:v>0.10696000000000012</c:v>
                </c:pt>
                <c:pt idx="142">
                  <c:v>0.10441</c:v>
                </c:pt>
                <c:pt idx="143">
                  <c:v>0.10280999999999985</c:v>
                </c:pt>
                <c:pt idx="144">
                  <c:v>0.10193999999999998</c:v>
                </c:pt>
                <c:pt idx="145">
                  <c:v>0.1014</c:v>
                </c:pt>
                <c:pt idx="146">
                  <c:v>0.10253999999999998</c:v>
                </c:pt>
                <c:pt idx="147">
                  <c:v>0.10634</c:v>
                </c:pt>
                <c:pt idx="148">
                  <c:v>0.10456000000000019</c:v>
                </c:pt>
                <c:pt idx="149">
                  <c:v>0.10326000000000179</c:v>
                </c:pt>
                <c:pt idx="150">
                  <c:v>9.7700000000000023E-2</c:v>
                </c:pt>
                <c:pt idx="151">
                  <c:v>9.6290000000000001E-2</c:v>
                </c:pt>
                <c:pt idx="152">
                  <c:v>9.6020000000000008E-2</c:v>
                </c:pt>
                <c:pt idx="153">
                  <c:v>9.6730000000000024E-2</c:v>
                </c:pt>
                <c:pt idx="154">
                  <c:v>9.5960000000000045E-2</c:v>
                </c:pt>
                <c:pt idx="155">
                  <c:v>9.3330000000000024E-2</c:v>
                </c:pt>
                <c:pt idx="156">
                  <c:v>9.2210000000000014E-2</c:v>
                </c:pt>
                <c:pt idx="157">
                  <c:v>9.2479999999999979E-2</c:v>
                </c:pt>
                <c:pt idx="158">
                  <c:v>9.0840000000000018E-2</c:v>
                </c:pt>
                <c:pt idx="159">
                  <c:v>8.840000000000002E-2</c:v>
                </c:pt>
                <c:pt idx="160">
                  <c:v>9.2310000000000031E-2</c:v>
                </c:pt>
                <c:pt idx="161">
                  <c:v>9.2000000000000026E-2</c:v>
                </c:pt>
                <c:pt idx="162">
                  <c:v>8.9710000000000026E-2</c:v>
                </c:pt>
                <c:pt idx="163">
                  <c:v>8.9280000000000012E-2</c:v>
                </c:pt>
                <c:pt idx="164">
                  <c:v>8.7990000000000027E-2</c:v>
                </c:pt>
                <c:pt idx="165">
                  <c:v>8.8390000000000066E-2</c:v>
                </c:pt>
                <c:pt idx="166">
                  <c:v>8.8590000000001265E-2</c:v>
                </c:pt>
                <c:pt idx="167">
                  <c:v>8.8090000000000265E-2</c:v>
                </c:pt>
                <c:pt idx="168">
                  <c:v>8.6520000000000263E-2</c:v>
                </c:pt>
                <c:pt idx="169">
                  <c:v>8.3870000000000028E-2</c:v>
                </c:pt>
                <c:pt idx="170">
                  <c:v>8.3890000000000228E-2</c:v>
                </c:pt>
                <c:pt idx="171">
                  <c:v>8.2300000000000012E-2</c:v>
                </c:pt>
                <c:pt idx="172">
                  <c:v>7.9630000000000034E-2</c:v>
                </c:pt>
                <c:pt idx="173">
                  <c:v>8.1820000000000045E-2</c:v>
                </c:pt>
                <c:pt idx="174">
                  <c:v>8.1830000000000028E-2</c:v>
                </c:pt>
                <c:pt idx="175">
                  <c:v>8.5170000000000023E-2</c:v>
                </c:pt>
                <c:pt idx="176">
                  <c:v>8.4850000000000744E-2</c:v>
                </c:pt>
                <c:pt idx="177">
                  <c:v>8.3350000000000243E-2</c:v>
                </c:pt>
                <c:pt idx="178">
                  <c:v>8.2120000000000026E-2</c:v>
                </c:pt>
                <c:pt idx="179">
                  <c:v>7.9920000000000033E-2</c:v>
                </c:pt>
                <c:pt idx="180">
                  <c:v>8.0900000000000027E-2</c:v>
                </c:pt>
                <c:pt idx="181">
                  <c:v>7.9229999999999995E-2</c:v>
                </c:pt>
                <c:pt idx="182">
                  <c:v>7.846000000000003E-2</c:v>
                </c:pt>
                <c:pt idx="183">
                  <c:v>7.8089999999999993E-2</c:v>
                </c:pt>
                <c:pt idx="184">
                  <c:v>7.7240000000000003E-2</c:v>
                </c:pt>
                <c:pt idx="185">
                  <c:v>7.7600000000000002E-2</c:v>
                </c:pt>
                <c:pt idx="186">
                  <c:v>7.8109999999999999E-2</c:v>
                </c:pt>
                <c:pt idx="187">
                  <c:v>7.5510000000000022E-2</c:v>
                </c:pt>
                <c:pt idx="188">
                  <c:v>7.5209999999999999E-2</c:v>
                </c:pt>
                <c:pt idx="189">
                  <c:v>7.6969999999999997E-2</c:v>
                </c:pt>
                <c:pt idx="190">
                  <c:v>7.6319999999999999E-2</c:v>
                </c:pt>
                <c:pt idx="191">
                  <c:v>7.5180000000000011E-2</c:v>
                </c:pt>
                <c:pt idx="192">
                  <c:v>7.664E-2</c:v>
                </c:pt>
                <c:pt idx="193">
                  <c:v>7.6840000000000006E-2</c:v>
                </c:pt>
                <c:pt idx="194">
                  <c:v>7.5420000000000001E-2</c:v>
                </c:pt>
                <c:pt idx="195">
                  <c:v>7.4820000000000039E-2</c:v>
                </c:pt>
                <c:pt idx="196">
                  <c:v>7.5360000000000024E-2</c:v>
                </c:pt>
                <c:pt idx="197">
                  <c:v>7.7979999999999994E-2</c:v>
                </c:pt>
                <c:pt idx="198">
                  <c:v>7.8349999999999989E-2</c:v>
                </c:pt>
                <c:pt idx="199">
                  <c:v>8.0590000000000245E-2</c:v>
                </c:pt>
                <c:pt idx="200">
                  <c:v>7.9829999999999984E-2</c:v>
                </c:pt>
                <c:pt idx="201">
                  <c:v>7.9580000000000123E-2</c:v>
                </c:pt>
                <c:pt idx="202">
                  <c:v>8.2100000000000006E-2</c:v>
                </c:pt>
                <c:pt idx="203">
                  <c:v>8.2170000000000021E-2</c:v>
                </c:pt>
                <c:pt idx="204">
                  <c:v>8.0600000000000047E-2</c:v>
                </c:pt>
                <c:pt idx="205">
                  <c:v>8.0840000000000023E-2</c:v>
                </c:pt>
                <c:pt idx="206">
                  <c:v>8.1290000000000001E-2</c:v>
                </c:pt>
                <c:pt idx="207">
                  <c:v>8.031000000000002E-2</c:v>
                </c:pt>
                <c:pt idx="208">
                  <c:v>8.0840000000000023E-2</c:v>
                </c:pt>
                <c:pt idx="209">
                  <c:v>7.9360000000002442E-2</c:v>
                </c:pt>
                <c:pt idx="210">
                  <c:v>8.1820000000000045E-2</c:v>
                </c:pt>
                <c:pt idx="211">
                  <c:v>8.1800000000000025E-2</c:v>
                </c:pt>
                <c:pt idx="212">
                  <c:v>8.3300000000000041E-2</c:v>
                </c:pt>
                <c:pt idx="213">
                  <c:v>8.3420000000000008E-2</c:v>
                </c:pt>
                <c:pt idx="214">
                  <c:v>8.5130000000000025E-2</c:v>
                </c:pt>
                <c:pt idx="215">
                  <c:v>8.4510000000000043E-2</c:v>
                </c:pt>
                <c:pt idx="216">
                  <c:v>8.5610000000000006E-2</c:v>
                </c:pt>
                <c:pt idx="217">
                  <c:v>8.4340000000000026E-2</c:v>
                </c:pt>
                <c:pt idx="218">
                  <c:v>8.3160000000000067E-2</c:v>
                </c:pt>
                <c:pt idx="219">
                  <c:v>8.0730000000000024E-2</c:v>
                </c:pt>
                <c:pt idx="220">
                  <c:v>8.0830000000000041E-2</c:v>
                </c:pt>
                <c:pt idx="221">
                  <c:v>7.9800000000000523E-2</c:v>
                </c:pt>
                <c:pt idx="222">
                  <c:v>7.893E-2</c:v>
                </c:pt>
                <c:pt idx="223">
                  <c:v>7.8610000000000013E-2</c:v>
                </c:pt>
                <c:pt idx="224">
                  <c:v>7.8100000000000003E-2</c:v>
                </c:pt>
                <c:pt idx="225">
                  <c:v>7.641000000000002E-2</c:v>
                </c:pt>
                <c:pt idx="226">
                  <c:v>7.6329999999999995E-2</c:v>
                </c:pt>
                <c:pt idx="227">
                  <c:v>7.5929999999999997E-2</c:v>
                </c:pt>
                <c:pt idx="228">
                  <c:v>7.7130000000000004E-2</c:v>
                </c:pt>
                <c:pt idx="229">
                  <c:v>7.6660000000000006E-2</c:v>
                </c:pt>
                <c:pt idx="230">
                  <c:v>7.51E-2</c:v>
                </c:pt>
                <c:pt idx="231">
                  <c:v>7.619999999999999E-2</c:v>
                </c:pt>
                <c:pt idx="232">
                  <c:v>7.4460000000000123E-2</c:v>
                </c:pt>
                <c:pt idx="233">
                  <c:v>7.4340000000000003E-2</c:v>
                </c:pt>
                <c:pt idx="234">
                  <c:v>7.4310000000002499E-2</c:v>
                </c:pt>
                <c:pt idx="235">
                  <c:v>7.3459999999999998E-2</c:v>
                </c:pt>
                <c:pt idx="236">
                  <c:v>7.1700000000000014E-2</c:v>
                </c:pt>
                <c:pt idx="237">
                  <c:v>7.1869999999999989E-2</c:v>
                </c:pt>
                <c:pt idx="238">
                  <c:v>7.2870000000000004E-2</c:v>
                </c:pt>
                <c:pt idx="239">
                  <c:v>7.2239999999999999E-2</c:v>
                </c:pt>
                <c:pt idx="240">
                  <c:v>7.1760000000000004E-2</c:v>
                </c:pt>
                <c:pt idx="241">
                  <c:v>7.3030000000000012E-2</c:v>
                </c:pt>
                <c:pt idx="242">
                  <c:v>7.5060000000000113E-2</c:v>
                </c:pt>
                <c:pt idx="243">
                  <c:v>7.4150000000000021E-2</c:v>
                </c:pt>
                <c:pt idx="244">
                  <c:v>7.4810000000002194E-2</c:v>
                </c:pt>
                <c:pt idx="245">
                  <c:v>7.354999999999999E-2</c:v>
                </c:pt>
                <c:pt idx="246">
                  <c:v>7.1680000000000008E-2</c:v>
                </c:pt>
                <c:pt idx="247">
                  <c:v>7.0750000000000021E-2</c:v>
                </c:pt>
                <c:pt idx="248">
                  <c:v>7.061000000000002E-2</c:v>
                </c:pt>
                <c:pt idx="249">
                  <c:v>7.085000000000001E-2</c:v>
                </c:pt>
                <c:pt idx="250">
                  <c:v>7.1149999999999977E-2</c:v>
                </c:pt>
                <c:pt idx="251">
                  <c:v>7.0199999999999999E-2</c:v>
                </c:pt>
                <c:pt idx="252">
                  <c:v>7.153000000000001E-2</c:v>
                </c:pt>
                <c:pt idx="253">
                  <c:v>7.2890000000000524E-2</c:v>
                </c:pt>
                <c:pt idx="254">
                  <c:v>7.3689999999999992E-2</c:v>
                </c:pt>
                <c:pt idx="255">
                  <c:v>7.2970000000000021E-2</c:v>
                </c:pt>
                <c:pt idx="256">
                  <c:v>7.2180000000000022E-2</c:v>
                </c:pt>
                <c:pt idx="257">
                  <c:v>7.0780000000000023E-2</c:v>
                </c:pt>
                <c:pt idx="258">
                  <c:v>6.9760000000002306E-2</c:v>
                </c:pt>
                <c:pt idx="259">
                  <c:v>6.7979999999999999E-2</c:v>
                </c:pt>
                <c:pt idx="260">
                  <c:v>6.8360000000000004E-2</c:v>
                </c:pt>
                <c:pt idx="261">
                  <c:v>6.853999999999999E-2</c:v>
                </c:pt>
                <c:pt idx="262">
                  <c:v>6.833000000000003E-2</c:v>
                </c:pt>
                <c:pt idx="263">
                  <c:v>6.7380000000000023E-2</c:v>
                </c:pt>
                <c:pt idx="264">
                  <c:v>6.5830000000000014E-2</c:v>
                </c:pt>
                <c:pt idx="265">
                  <c:v>6.5140000000000017E-2</c:v>
                </c:pt>
                <c:pt idx="266">
                  <c:v>6.5040000000000014E-2</c:v>
                </c:pt>
                <c:pt idx="267">
                  <c:v>6.5410000000000024E-2</c:v>
                </c:pt>
                <c:pt idx="268">
                  <c:v>6.4850000000000033E-2</c:v>
                </c:pt>
                <c:pt idx="269">
                  <c:v>6.4870000000000011E-2</c:v>
                </c:pt>
                <c:pt idx="270">
                  <c:v>6.6349999999999992E-2</c:v>
                </c:pt>
                <c:pt idx="271">
                  <c:v>6.6940000000000013E-2</c:v>
                </c:pt>
                <c:pt idx="272">
                  <c:v>6.5960000000000032E-2</c:v>
                </c:pt>
                <c:pt idx="273">
                  <c:v>6.6410000000000011E-2</c:v>
                </c:pt>
                <c:pt idx="274">
                  <c:v>6.6600000000000006E-2</c:v>
                </c:pt>
                <c:pt idx="275">
                  <c:v>6.8030000000000021E-2</c:v>
                </c:pt>
                <c:pt idx="276">
                  <c:v>6.9780000000000134E-2</c:v>
                </c:pt>
                <c:pt idx="277">
                  <c:v>6.9360000000002114E-2</c:v>
                </c:pt>
                <c:pt idx="278">
                  <c:v>6.7320000000000033E-2</c:v>
                </c:pt>
                <c:pt idx="279">
                  <c:v>6.7470000000000002E-2</c:v>
                </c:pt>
                <c:pt idx="280">
                  <c:v>6.6649999999999987E-2</c:v>
                </c:pt>
                <c:pt idx="281">
                  <c:v>6.5659999999999996E-2</c:v>
                </c:pt>
                <c:pt idx="282">
                  <c:v>6.5180000000000002E-2</c:v>
                </c:pt>
                <c:pt idx="283">
                  <c:v>6.6360000000000002E-2</c:v>
                </c:pt>
                <c:pt idx="284">
                  <c:v>6.4130000000000034E-2</c:v>
                </c:pt>
                <c:pt idx="285">
                  <c:v>6.3629999999999978E-2</c:v>
                </c:pt>
                <c:pt idx="286">
                  <c:v>6.4340000000000022E-2</c:v>
                </c:pt>
                <c:pt idx="287">
                  <c:v>6.3390000000000113E-2</c:v>
                </c:pt>
                <c:pt idx="288">
                  <c:v>6.4350000000000032E-2</c:v>
                </c:pt>
                <c:pt idx="289">
                  <c:v>6.3810000000000033E-2</c:v>
                </c:pt>
                <c:pt idx="290">
                  <c:v>6.4850000000000033E-2</c:v>
                </c:pt>
                <c:pt idx="291">
                  <c:v>6.4520000000000022E-2</c:v>
                </c:pt>
                <c:pt idx="292">
                  <c:v>6.5460000000000004E-2</c:v>
                </c:pt>
                <c:pt idx="293">
                  <c:v>6.7010000000000139E-2</c:v>
                </c:pt>
                <c:pt idx="294">
                  <c:v>6.9320000000000034E-2</c:v>
                </c:pt>
                <c:pt idx="295">
                  <c:v>6.7060000000000022E-2</c:v>
                </c:pt>
                <c:pt idx="296">
                  <c:v>6.9790000000002489E-2</c:v>
                </c:pt>
                <c:pt idx="297">
                  <c:v>6.9429999999999992E-2</c:v>
                </c:pt>
                <c:pt idx="298">
                  <c:v>7.0069999999999993E-2</c:v>
                </c:pt>
                <c:pt idx="299">
                  <c:v>6.8020000000000011E-2</c:v>
                </c:pt>
                <c:pt idx="300">
                  <c:v>6.7230000000000012E-2</c:v>
                </c:pt>
                <c:pt idx="301">
                  <c:v>6.6860000000000003E-2</c:v>
                </c:pt>
                <c:pt idx="302">
                  <c:v>6.6220000000000001E-2</c:v>
                </c:pt>
                <c:pt idx="303">
                  <c:v>6.7000000000000004E-2</c:v>
                </c:pt>
                <c:pt idx="304">
                  <c:v>6.6070000000000018E-2</c:v>
                </c:pt>
                <c:pt idx="305">
                  <c:v>6.5880000000000022E-2</c:v>
                </c:pt>
                <c:pt idx="306">
                  <c:v>6.5589999999999996E-2</c:v>
                </c:pt>
                <c:pt idx="307">
                  <c:v>6.5070000000000003E-2</c:v>
                </c:pt>
                <c:pt idx="308">
                  <c:v>6.5870000000000012E-2</c:v>
                </c:pt>
                <c:pt idx="309">
                  <c:v>6.5709999999999991E-2</c:v>
                </c:pt>
                <c:pt idx="310">
                  <c:v>6.7090000000000122E-2</c:v>
                </c:pt>
                <c:pt idx="311">
                  <c:v>6.7760000000000514E-2</c:v>
                </c:pt>
                <c:pt idx="312">
                  <c:v>6.6460000000000019E-2</c:v>
                </c:pt>
                <c:pt idx="313">
                  <c:v>6.7060000000000022E-2</c:v>
                </c:pt>
                <c:pt idx="314">
                  <c:v>6.6850000000000007E-2</c:v>
                </c:pt>
                <c:pt idx="315">
                  <c:v>6.9840000000000013E-2</c:v>
                </c:pt>
                <c:pt idx="316">
                  <c:v>6.9220000000000004E-2</c:v>
                </c:pt>
                <c:pt idx="317">
                  <c:v>7.0710000000000134E-2</c:v>
                </c:pt>
                <c:pt idx="318">
                  <c:v>6.9279999999999994E-2</c:v>
                </c:pt>
                <c:pt idx="319">
                  <c:v>6.8890000000000104E-2</c:v>
                </c:pt>
                <c:pt idx="320">
                  <c:v>6.8830000000000002E-2</c:v>
                </c:pt>
                <c:pt idx="321">
                  <c:v>6.762E-2</c:v>
                </c:pt>
                <c:pt idx="322">
                  <c:v>6.8249999999999977E-2</c:v>
                </c:pt>
                <c:pt idx="323">
                  <c:v>6.9699999999999984E-2</c:v>
                </c:pt>
                <c:pt idx="324">
                  <c:v>7.032999999999999E-2</c:v>
                </c:pt>
                <c:pt idx="325">
                  <c:v>6.9720000000000032E-2</c:v>
                </c:pt>
                <c:pt idx="326">
                  <c:v>6.9010000000000932E-2</c:v>
                </c:pt>
                <c:pt idx="327">
                  <c:v>6.8750000000000019E-2</c:v>
                </c:pt>
                <c:pt idx="328">
                  <c:v>6.8040000000000003E-2</c:v>
                </c:pt>
                <c:pt idx="329">
                  <c:v>6.7919999999999994E-2</c:v>
                </c:pt>
                <c:pt idx="330">
                  <c:v>6.8980000000000014E-2</c:v>
                </c:pt>
                <c:pt idx="331">
                  <c:v>6.9429999999999992E-2</c:v>
                </c:pt>
                <c:pt idx="332">
                  <c:v>6.8159999999999998E-2</c:v>
                </c:pt>
                <c:pt idx="333">
                  <c:v>6.696000000000002E-2</c:v>
                </c:pt>
                <c:pt idx="334">
                  <c:v>6.6229999999999997E-2</c:v>
                </c:pt>
                <c:pt idx="335">
                  <c:v>6.6250000000000003E-2</c:v>
                </c:pt>
                <c:pt idx="336">
                  <c:v>6.5680000000000002E-2</c:v>
                </c:pt>
                <c:pt idx="337">
                  <c:v>6.522E-2</c:v>
                </c:pt>
                <c:pt idx="338">
                  <c:v>6.5030000000000004E-2</c:v>
                </c:pt>
                <c:pt idx="339">
                  <c:v>6.5429999999999988E-2</c:v>
                </c:pt>
                <c:pt idx="340">
                  <c:v>6.4190000000000094E-2</c:v>
                </c:pt>
                <c:pt idx="341">
                  <c:v>6.3769999999999993E-2</c:v>
                </c:pt>
                <c:pt idx="342">
                  <c:v>6.3390000000000113E-2</c:v>
                </c:pt>
                <c:pt idx="343">
                  <c:v>6.3300000000000023E-2</c:v>
                </c:pt>
                <c:pt idx="344">
                  <c:v>6.295000000000002E-2</c:v>
                </c:pt>
                <c:pt idx="345">
                  <c:v>6.3230000000000008E-2</c:v>
                </c:pt>
                <c:pt idx="346">
                  <c:v>6.4470000000000013E-2</c:v>
                </c:pt>
                <c:pt idx="347">
                  <c:v>6.4370000000000024E-2</c:v>
                </c:pt>
                <c:pt idx="348">
                  <c:v>6.4020000000000021E-2</c:v>
                </c:pt>
                <c:pt idx="349">
                  <c:v>6.4879999999999993E-2</c:v>
                </c:pt>
                <c:pt idx="350">
                  <c:v>6.4720000000000014E-2</c:v>
                </c:pt>
                <c:pt idx="351">
                  <c:v>6.4230000000000023E-2</c:v>
                </c:pt>
                <c:pt idx="352">
                  <c:v>6.5569999999999989E-2</c:v>
                </c:pt>
                <c:pt idx="353">
                  <c:v>6.6529999999999992E-2</c:v>
                </c:pt>
                <c:pt idx="354">
                  <c:v>6.7150000000000001E-2</c:v>
                </c:pt>
                <c:pt idx="355">
                  <c:v>6.7430000000000004E-2</c:v>
                </c:pt>
                <c:pt idx="356">
                  <c:v>6.7330000000000514E-2</c:v>
                </c:pt>
                <c:pt idx="357">
                  <c:v>6.8000000000000019E-2</c:v>
                </c:pt>
                <c:pt idx="358">
                  <c:v>6.8489999999999995E-2</c:v>
                </c:pt>
                <c:pt idx="359">
                  <c:v>6.8339999999999998E-2</c:v>
                </c:pt>
                <c:pt idx="360">
                  <c:v>6.7840000000000011E-2</c:v>
                </c:pt>
                <c:pt idx="361">
                  <c:v>6.7049999999999998E-2</c:v>
                </c:pt>
                <c:pt idx="362">
                  <c:v>6.7169999999999994E-2</c:v>
                </c:pt>
                <c:pt idx="363">
                  <c:v>6.9870000000000029E-2</c:v>
                </c:pt>
                <c:pt idx="364">
                  <c:v>7.1700000000000014E-2</c:v>
                </c:pt>
                <c:pt idx="365">
                  <c:v>7.1650000000000005E-2</c:v>
                </c:pt>
                <c:pt idx="366">
                  <c:v>7.1179999999999979E-2</c:v>
                </c:pt>
                <c:pt idx="367">
                  <c:v>7.0120000000000002E-2</c:v>
                </c:pt>
                <c:pt idx="368">
                  <c:v>6.9860000000000533E-2</c:v>
                </c:pt>
                <c:pt idx="369">
                  <c:v>7.0879999999999999E-2</c:v>
                </c:pt>
                <c:pt idx="370">
                  <c:v>7.075999999999999E-2</c:v>
                </c:pt>
                <c:pt idx="371">
                  <c:v>7.0150000000000004E-2</c:v>
                </c:pt>
                <c:pt idx="372">
                  <c:v>6.8959999999999994E-2</c:v>
                </c:pt>
                <c:pt idx="373">
                  <c:v>6.8090000000000012E-2</c:v>
                </c:pt>
                <c:pt idx="374">
                  <c:v>6.7650000000000002E-2</c:v>
                </c:pt>
                <c:pt idx="375">
                  <c:v>6.7700000000000024E-2</c:v>
                </c:pt>
                <c:pt idx="376">
                  <c:v>6.9530000000000022E-2</c:v>
                </c:pt>
                <c:pt idx="377">
                  <c:v>6.9650000000000004E-2</c:v>
                </c:pt>
                <c:pt idx="378">
                  <c:v>7.0900000000000019E-2</c:v>
                </c:pt>
                <c:pt idx="379">
                  <c:v>7.0690000000000003E-2</c:v>
                </c:pt>
                <c:pt idx="380">
                  <c:v>6.9720000000000032E-2</c:v>
                </c:pt>
                <c:pt idx="381">
                  <c:v>6.8940000000000001E-2</c:v>
                </c:pt>
                <c:pt idx="382">
                  <c:v>6.8019999999999997E-2</c:v>
                </c:pt>
                <c:pt idx="383">
                  <c:v>6.7970000000000003E-2</c:v>
                </c:pt>
                <c:pt idx="384">
                  <c:v>6.6739999999999994E-2</c:v>
                </c:pt>
                <c:pt idx="385">
                  <c:v>6.6450000000000009E-2</c:v>
                </c:pt>
                <c:pt idx="386">
                  <c:v>6.6979999999999998E-2</c:v>
                </c:pt>
                <c:pt idx="387">
                  <c:v>6.5869999999999998E-2</c:v>
                </c:pt>
                <c:pt idx="388">
                  <c:v>6.5809999999999994E-2</c:v>
                </c:pt>
                <c:pt idx="389">
                  <c:v>6.5530000000000019E-2</c:v>
                </c:pt>
                <c:pt idx="390">
                  <c:v>6.6049999999999998E-2</c:v>
                </c:pt>
                <c:pt idx="391">
                  <c:v>6.5410000000000024E-2</c:v>
                </c:pt>
                <c:pt idx="392">
                  <c:v>6.5189999999999998E-2</c:v>
                </c:pt>
                <c:pt idx="393">
                  <c:v>6.5030000000000004E-2</c:v>
                </c:pt>
                <c:pt idx="394">
                  <c:v>6.5410000000000024E-2</c:v>
                </c:pt>
                <c:pt idx="395">
                  <c:v>6.5800000000000011E-2</c:v>
                </c:pt>
                <c:pt idx="396">
                  <c:v>6.5340000000000009E-2</c:v>
                </c:pt>
                <c:pt idx="397">
                  <c:v>6.4809999999999993E-2</c:v>
                </c:pt>
                <c:pt idx="398">
                  <c:v>6.338000000000002E-2</c:v>
                </c:pt>
                <c:pt idx="399">
                  <c:v>6.3299999999999995E-2</c:v>
                </c:pt>
                <c:pt idx="400">
                  <c:v>6.3180000000000014E-2</c:v>
                </c:pt>
                <c:pt idx="401">
                  <c:v>6.370000000000002E-2</c:v>
                </c:pt>
                <c:pt idx="402">
                  <c:v>6.427999999999999E-2</c:v>
                </c:pt>
                <c:pt idx="403">
                  <c:v>6.341999999999999E-2</c:v>
                </c:pt>
                <c:pt idx="404">
                  <c:v>6.2270000000000013E-2</c:v>
                </c:pt>
                <c:pt idx="405">
                  <c:v>6.2610000000000013E-2</c:v>
                </c:pt>
                <c:pt idx="406">
                  <c:v>6.3439999999999996E-2</c:v>
                </c:pt>
                <c:pt idx="407">
                  <c:v>6.1839999999999992E-2</c:v>
                </c:pt>
                <c:pt idx="408">
                  <c:v>6.1629999999999976E-2</c:v>
                </c:pt>
                <c:pt idx="409">
                  <c:v>6.2040000000000012E-2</c:v>
                </c:pt>
                <c:pt idx="410">
                  <c:v>6.1520000000000005E-2</c:v>
                </c:pt>
                <c:pt idx="411">
                  <c:v>6.1379999999999997E-2</c:v>
                </c:pt>
                <c:pt idx="412">
                  <c:v>6.2760000000000524E-2</c:v>
                </c:pt>
                <c:pt idx="413">
                  <c:v>6.3320000000000001E-2</c:v>
                </c:pt>
                <c:pt idx="414">
                  <c:v>6.2120000000000022E-2</c:v>
                </c:pt>
                <c:pt idx="415">
                  <c:v>6.2609999999999999E-2</c:v>
                </c:pt>
                <c:pt idx="416">
                  <c:v>6.368E-2</c:v>
                </c:pt>
                <c:pt idx="417">
                  <c:v>6.2890000000000584E-2</c:v>
                </c:pt>
                <c:pt idx="418">
                  <c:v>6.2640000000000015E-2</c:v>
                </c:pt>
                <c:pt idx="419">
                  <c:v>6.5410000000000024E-2</c:v>
                </c:pt>
                <c:pt idx="420">
                  <c:v>6.6030000000000019E-2</c:v>
                </c:pt>
                <c:pt idx="421">
                  <c:v>6.4680000000000001E-2</c:v>
                </c:pt>
                <c:pt idx="422">
                  <c:v>6.5030000000000004E-2</c:v>
                </c:pt>
                <c:pt idx="423">
                  <c:v>6.4350000000000032E-2</c:v>
                </c:pt>
                <c:pt idx="424">
                  <c:v>6.8010000000000084E-2</c:v>
                </c:pt>
                <c:pt idx="425">
                  <c:v>7.0290000000000019E-2</c:v>
                </c:pt>
                <c:pt idx="426">
                  <c:v>7.1970000000000006E-2</c:v>
                </c:pt>
                <c:pt idx="427">
                  <c:v>7.4629999999999988E-2</c:v>
                </c:pt>
                <c:pt idx="428">
                  <c:v>6.8049999999999999E-2</c:v>
                </c:pt>
                <c:pt idx="429">
                  <c:v>6.863000000000001E-2</c:v>
                </c:pt>
                <c:pt idx="430">
                  <c:v>6.7380000000000023E-2</c:v>
                </c:pt>
                <c:pt idx="431">
                  <c:v>6.7500000000000004E-2</c:v>
                </c:pt>
                <c:pt idx="432">
                  <c:v>7.060000000000001E-2</c:v>
                </c:pt>
                <c:pt idx="433">
                  <c:v>7.127E-2</c:v>
                </c:pt>
                <c:pt idx="434">
                  <c:v>7.0490000000000094E-2</c:v>
                </c:pt>
                <c:pt idx="435">
                  <c:v>7.2740000000000013E-2</c:v>
                </c:pt>
                <c:pt idx="436">
                  <c:v>7.5150000000000008E-2</c:v>
                </c:pt>
                <c:pt idx="437">
                  <c:v>7.5239999999999987E-2</c:v>
                </c:pt>
                <c:pt idx="438">
                  <c:v>7.555000000000002E-2</c:v>
                </c:pt>
                <c:pt idx="439">
                  <c:v>7.8820000000000029E-2</c:v>
                </c:pt>
                <c:pt idx="440">
                  <c:v>7.665000000000001E-2</c:v>
                </c:pt>
                <c:pt idx="441">
                  <c:v>7.3959999999999984E-2</c:v>
                </c:pt>
                <c:pt idx="442">
                  <c:v>7.4279999999999985E-2</c:v>
                </c:pt>
                <c:pt idx="443">
                  <c:v>7.4000000000000024E-2</c:v>
                </c:pt>
                <c:pt idx="444">
                  <c:v>7.4049999999999991E-2</c:v>
                </c:pt>
                <c:pt idx="445">
                  <c:v>7.4249999999999997E-2</c:v>
                </c:pt>
                <c:pt idx="446">
                  <c:v>7.324E-2</c:v>
                </c:pt>
                <c:pt idx="447">
                  <c:v>7.5760000000000133E-2</c:v>
                </c:pt>
                <c:pt idx="448">
                  <c:v>7.6769999999999991E-2</c:v>
                </c:pt>
                <c:pt idx="449">
                  <c:v>7.7979999999999994E-2</c:v>
                </c:pt>
                <c:pt idx="450">
                  <c:v>7.6229999999999978E-2</c:v>
                </c:pt>
                <c:pt idx="451">
                  <c:v>7.4400000000000133E-2</c:v>
                </c:pt>
                <c:pt idx="452">
                  <c:v>7.424E-2</c:v>
                </c:pt>
                <c:pt idx="453">
                  <c:v>7.2720000000000104E-2</c:v>
                </c:pt>
                <c:pt idx="454">
                  <c:v>7.196000000000001E-2</c:v>
                </c:pt>
                <c:pt idx="455">
                  <c:v>7.2290000000000021E-2</c:v>
                </c:pt>
                <c:pt idx="456">
                  <c:v>7.2170000000000012E-2</c:v>
                </c:pt>
                <c:pt idx="457">
                  <c:v>7.1209999999999996E-2</c:v>
                </c:pt>
                <c:pt idx="458">
                  <c:v>7.0240000000000011E-2</c:v>
                </c:pt>
                <c:pt idx="459">
                  <c:v>7.1480000000000002E-2</c:v>
                </c:pt>
                <c:pt idx="460">
                  <c:v>7.2630000000000014E-2</c:v>
                </c:pt>
                <c:pt idx="461">
                  <c:v>7.4279999999999985E-2</c:v>
                </c:pt>
                <c:pt idx="462">
                  <c:v>7.458999999999999E-2</c:v>
                </c:pt>
                <c:pt idx="463">
                  <c:v>7.4149999999999994E-2</c:v>
                </c:pt>
                <c:pt idx="464">
                  <c:v>7.6610000000000011E-2</c:v>
                </c:pt>
                <c:pt idx="465">
                  <c:v>7.6829999999999996E-2</c:v>
                </c:pt>
                <c:pt idx="466">
                  <c:v>7.8340000000000021E-2</c:v>
                </c:pt>
                <c:pt idx="467">
                  <c:v>7.8070000000000001E-2</c:v>
                </c:pt>
                <c:pt idx="468">
                  <c:v>7.8469999999999998E-2</c:v>
                </c:pt>
                <c:pt idx="469">
                  <c:v>7.641000000000002E-2</c:v>
                </c:pt>
                <c:pt idx="470">
                  <c:v>7.5620000000000007E-2</c:v>
                </c:pt>
                <c:pt idx="471">
                  <c:v>7.4480000000000032E-2</c:v>
                </c:pt>
                <c:pt idx="472">
                  <c:v>7.4160000000000184E-2</c:v>
                </c:pt>
                <c:pt idx="473">
                  <c:v>7.4510000000000132E-2</c:v>
                </c:pt>
                <c:pt idx="474">
                  <c:v>7.2890000000000524E-2</c:v>
                </c:pt>
                <c:pt idx="475">
                  <c:v>7.2750000000000023E-2</c:v>
                </c:pt>
                <c:pt idx="476">
                  <c:v>7.3169999999999999E-2</c:v>
                </c:pt>
                <c:pt idx="477">
                  <c:v>7.4740000000000084E-2</c:v>
                </c:pt>
                <c:pt idx="478">
                  <c:v>7.4600000000000014E-2</c:v>
                </c:pt>
                <c:pt idx="479">
                  <c:v>7.5139999999999998E-2</c:v>
                </c:pt>
                <c:pt idx="480">
                  <c:v>7.4220000000000008E-2</c:v>
                </c:pt>
                <c:pt idx="481">
                  <c:v>7.2550000000000003E-2</c:v>
                </c:pt>
                <c:pt idx="482">
                  <c:v>7.1840000000000015E-2</c:v>
                </c:pt>
                <c:pt idx="483">
                  <c:v>7.0690000000000003E-2</c:v>
                </c:pt>
                <c:pt idx="484">
                  <c:v>7.0200000000000012E-2</c:v>
                </c:pt>
                <c:pt idx="485">
                  <c:v>7.0710000000000134E-2</c:v>
                </c:pt>
                <c:pt idx="486">
                  <c:v>7.1129999999999999E-2</c:v>
                </c:pt>
                <c:pt idx="487">
                  <c:v>7.2609999999999994E-2</c:v>
                </c:pt>
                <c:pt idx="488">
                  <c:v>7.0819999999999994E-2</c:v>
                </c:pt>
                <c:pt idx="489">
                  <c:v>7.1629999999999999E-2</c:v>
                </c:pt>
                <c:pt idx="490">
                  <c:v>7.1660000000000001E-2</c:v>
                </c:pt>
                <c:pt idx="491">
                  <c:v>7.2179999999999994E-2</c:v>
                </c:pt>
                <c:pt idx="492">
                  <c:v>7.3409999999999989E-2</c:v>
                </c:pt>
                <c:pt idx="493">
                  <c:v>7.2549999999999989E-2</c:v>
                </c:pt>
                <c:pt idx="494">
                  <c:v>7.322999999999999E-2</c:v>
                </c:pt>
                <c:pt idx="495">
                  <c:v>7.601999999999999E-2</c:v>
                </c:pt>
                <c:pt idx="496">
                  <c:v>7.6390000000000013E-2</c:v>
                </c:pt>
                <c:pt idx="497">
                  <c:v>7.6770000000000019E-2</c:v>
                </c:pt>
                <c:pt idx="498">
                  <c:v>7.7300000000000132E-2</c:v>
                </c:pt>
                <c:pt idx="499">
                  <c:v>7.5670000000000001E-2</c:v>
                </c:pt>
                <c:pt idx="500">
                  <c:v>7.6030000000000014E-2</c:v>
                </c:pt>
                <c:pt idx="501">
                  <c:v>7.7280000000000029E-2</c:v>
                </c:pt>
                <c:pt idx="502">
                  <c:v>7.869000000000001E-2</c:v>
                </c:pt>
                <c:pt idx="503">
                  <c:v>7.8240000000000004E-2</c:v>
                </c:pt>
                <c:pt idx="504">
                  <c:v>8.0300000000000024E-2</c:v>
                </c:pt>
                <c:pt idx="505">
                  <c:v>8.134000000000001E-2</c:v>
                </c:pt>
                <c:pt idx="506">
                  <c:v>7.9930000000000112E-2</c:v>
                </c:pt>
                <c:pt idx="507">
                  <c:v>7.9000000000000514E-2</c:v>
                </c:pt>
                <c:pt idx="508">
                  <c:v>7.9649999999999999E-2</c:v>
                </c:pt>
                <c:pt idx="509">
                  <c:v>8.0340000000000023E-2</c:v>
                </c:pt>
                <c:pt idx="510">
                  <c:v>7.7560000000000032E-2</c:v>
                </c:pt>
                <c:pt idx="511">
                  <c:v>7.6569999999999999E-2</c:v>
                </c:pt>
                <c:pt idx="512">
                  <c:v>7.5360000000000024E-2</c:v>
                </c:pt>
                <c:pt idx="513">
                  <c:v>7.5239999999999987E-2</c:v>
                </c:pt>
                <c:pt idx="514">
                  <c:v>7.6850000000000002E-2</c:v>
                </c:pt>
                <c:pt idx="515">
                  <c:v>7.6129999999999989E-2</c:v>
                </c:pt>
                <c:pt idx="516">
                  <c:v>7.4939999999999993E-2</c:v>
                </c:pt>
                <c:pt idx="517">
                  <c:v>7.4299999999999991E-2</c:v>
                </c:pt>
                <c:pt idx="518">
                  <c:v>7.3429999999999995E-2</c:v>
                </c:pt>
                <c:pt idx="519">
                  <c:v>7.3789999999999994E-2</c:v>
                </c:pt>
                <c:pt idx="520">
                  <c:v>7.3660000000000003E-2</c:v>
                </c:pt>
                <c:pt idx="521">
                  <c:v>7.3220000000000007E-2</c:v>
                </c:pt>
                <c:pt idx="522">
                  <c:v>7.393000000000001E-2</c:v>
                </c:pt>
                <c:pt idx="523">
                  <c:v>7.2730000000000114E-2</c:v>
                </c:pt>
                <c:pt idx="524">
                  <c:v>7.2770000000000112E-2</c:v>
                </c:pt>
                <c:pt idx="525">
                  <c:v>7.4310000000002499E-2</c:v>
                </c:pt>
                <c:pt idx="526">
                  <c:v>7.5450000000000003E-2</c:v>
                </c:pt>
                <c:pt idx="527">
                  <c:v>7.3779999999999998E-2</c:v>
                </c:pt>
                <c:pt idx="528">
                  <c:v>7.4510000000000132E-2</c:v>
                </c:pt>
                <c:pt idx="529">
                  <c:v>7.4740000000000084E-2</c:v>
                </c:pt>
                <c:pt idx="530">
                  <c:v>7.4900000000000022E-2</c:v>
                </c:pt>
                <c:pt idx="531">
                  <c:v>7.5020000000000003E-2</c:v>
                </c:pt>
                <c:pt idx="532">
                  <c:v>7.4840000000000004E-2</c:v>
                </c:pt>
                <c:pt idx="533">
                  <c:v>7.5780000000000014E-2</c:v>
                </c:pt>
                <c:pt idx="534">
                  <c:v>7.4310000000002527E-2</c:v>
                </c:pt>
                <c:pt idx="535">
                  <c:v>7.4560000000000112E-2</c:v>
                </c:pt>
                <c:pt idx="536">
                  <c:v>7.4079999999999993E-2</c:v>
                </c:pt>
                <c:pt idx="537">
                  <c:v>7.4060000000000514E-2</c:v>
                </c:pt>
                <c:pt idx="538">
                  <c:v>7.358000000000002E-2</c:v>
                </c:pt>
                <c:pt idx="539">
                  <c:v>7.4070000000000011E-2</c:v>
                </c:pt>
                <c:pt idx="540">
                  <c:v>7.2580000000000019E-2</c:v>
                </c:pt>
                <c:pt idx="541">
                  <c:v>7.2349999999999998E-2</c:v>
                </c:pt>
                <c:pt idx="542">
                  <c:v>7.1489999999999998E-2</c:v>
                </c:pt>
                <c:pt idx="543">
                  <c:v>7.1249999999999966E-2</c:v>
                </c:pt>
                <c:pt idx="544">
                  <c:v>7.1160000000000001E-2</c:v>
                </c:pt>
                <c:pt idx="545">
                  <c:v>7.060000000000001E-2</c:v>
                </c:pt>
                <c:pt idx="546">
                  <c:v>6.9459999999999994E-2</c:v>
                </c:pt>
                <c:pt idx="547">
                  <c:v>6.9660000000000014E-2</c:v>
                </c:pt>
                <c:pt idx="548">
                  <c:v>6.9700000000000123E-2</c:v>
                </c:pt>
                <c:pt idx="549">
                  <c:v>6.9530000000000022E-2</c:v>
                </c:pt>
                <c:pt idx="550">
                  <c:v>6.9449999999999998E-2</c:v>
                </c:pt>
                <c:pt idx="551">
                  <c:v>6.9360000000002114E-2</c:v>
                </c:pt>
                <c:pt idx="552">
                  <c:v>7.042000000000001E-2</c:v>
                </c:pt>
                <c:pt idx="553">
                  <c:v>7.0790000000000533E-2</c:v>
                </c:pt>
                <c:pt idx="554">
                  <c:v>7.0599999999999982E-2</c:v>
                </c:pt>
                <c:pt idx="555">
                  <c:v>7.152E-2</c:v>
                </c:pt>
                <c:pt idx="556">
                  <c:v>7.1239999999999998E-2</c:v>
                </c:pt>
                <c:pt idx="557">
                  <c:v>7.1129999999999999E-2</c:v>
                </c:pt>
                <c:pt idx="558">
                  <c:v>7.1299999999999988E-2</c:v>
                </c:pt>
                <c:pt idx="559">
                  <c:v>7.0530000000000009E-2</c:v>
                </c:pt>
                <c:pt idx="560">
                  <c:v>7.0990000000000039E-2</c:v>
                </c:pt>
                <c:pt idx="561">
                  <c:v>7.1649999999999978E-2</c:v>
                </c:pt>
                <c:pt idx="562">
                  <c:v>7.0979999999999988E-2</c:v>
                </c:pt>
                <c:pt idx="563">
                  <c:v>6.9770000000000124E-2</c:v>
                </c:pt>
                <c:pt idx="564">
                  <c:v>7.0679999999999993E-2</c:v>
                </c:pt>
                <c:pt idx="565">
                  <c:v>7.0489999999999997E-2</c:v>
                </c:pt>
                <c:pt idx="566">
                  <c:v>6.8559999999999996E-2</c:v>
                </c:pt>
                <c:pt idx="567">
                  <c:v>6.8670000000000009E-2</c:v>
                </c:pt>
                <c:pt idx="568">
                  <c:v>6.9800000000000112E-2</c:v>
                </c:pt>
                <c:pt idx="569">
                  <c:v>7.1980000000000002E-2</c:v>
                </c:pt>
                <c:pt idx="570">
                  <c:v>6.9790000000002475E-2</c:v>
                </c:pt>
                <c:pt idx="571">
                  <c:v>6.9480000000000014E-2</c:v>
                </c:pt>
                <c:pt idx="572">
                  <c:v>6.9559999999999997E-2</c:v>
                </c:pt>
                <c:pt idx="573">
                  <c:v>7.0730000000000112E-2</c:v>
                </c:pt>
                <c:pt idx="574">
                  <c:v>7.2800000000000031E-2</c:v>
                </c:pt>
                <c:pt idx="575">
                  <c:v>6.9800000000000112E-2</c:v>
                </c:pt>
                <c:pt idx="576">
                  <c:v>6.8310000000000023E-2</c:v>
                </c:pt>
                <c:pt idx="577">
                  <c:v>6.7730000000000123E-2</c:v>
                </c:pt>
                <c:pt idx="578">
                  <c:v>6.7670000000000008E-2</c:v>
                </c:pt>
                <c:pt idx="579">
                  <c:v>6.631999999999999E-2</c:v>
                </c:pt>
                <c:pt idx="580">
                  <c:v>6.5360000000000112E-2</c:v>
                </c:pt>
                <c:pt idx="581">
                  <c:v>6.5930000000000002E-2</c:v>
                </c:pt>
                <c:pt idx="582">
                  <c:v>6.5759999999999999E-2</c:v>
                </c:pt>
                <c:pt idx="583">
                  <c:v>6.5240000000000006E-2</c:v>
                </c:pt>
                <c:pt idx="584">
                  <c:v>6.4840000000000023E-2</c:v>
                </c:pt>
                <c:pt idx="585">
                  <c:v>6.5100000000000019E-2</c:v>
                </c:pt>
                <c:pt idx="586">
                  <c:v>6.4950000000000022E-2</c:v>
                </c:pt>
                <c:pt idx="587">
                  <c:v>6.5509999999999999E-2</c:v>
                </c:pt>
                <c:pt idx="588">
                  <c:v>6.5930000000000002E-2</c:v>
                </c:pt>
                <c:pt idx="589">
                  <c:v>6.4940000000000012E-2</c:v>
                </c:pt>
                <c:pt idx="590">
                  <c:v>6.5180000000000002E-2</c:v>
                </c:pt>
                <c:pt idx="591">
                  <c:v>6.4829999999999999E-2</c:v>
                </c:pt>
                <c:pt idx="592">
                  <c:v>6.4979999999999996E-2</c:v>
                </c:pt>
                <c:pt idx="593">
                  <c:v>6.5189999999999998E-2</c:v>
                </c:pt>
                <c:pt idx="594">
                  <c:v>6.5539999999999987E-2</c:v>
                </c:pt>
                <c:pt idx="595">
                  <c:v>6.4820000000000003E-2</c:v>
                </c:pt>
                <c:pt idx="596">
                  <c:v>6.5709999999999991E-2</c:v>
                </c:pt>
                <c:pt idx="597">
                  <c:v>6.6070000000000004E-2</c:v>
                </c:pt>
                <c:pt idx="598">
                  <c:v>6.5579999999999999E-2</c:v>
                </c:pt>
                <c:pt idx="599">
                  <c:v>6.5790000000000584E-2</c:v>
                </c:pt>
                <c:pt idx="600">
                  <c:v>6.5520000000000009E-2</c:v>
                </c:pt>
                <c:pt idx="601">
                  <c:v>6.5570000000000003E-2</c:v>
                </c:pt>
                <c:pt idx="602">
                  <c:v>6.6310000000000022E-2</c:v>
                </c:pt>
                <c:pt idx="603">
                  <c:v>6.7400000000000029E-2</c:v>
                </c:pt>
                <c:pt idx="604">
                  <c:v>6.5449999999999994E-2</c:v>
                </c:pt>
                <c:pt idx="605">
                  <c:v>6.2979999999999994E-2</c:v>
                </c:pt>
                <c:pt idx="606">
                  <c:v>6.3159999999999994E-2</c:v>
                </c:pt>
                <c:pt idx="607">
                  <c:v>6.3219999999999998E-2</c:v>
                </c:pt>
                <c:pt idx="608">
                  <c:v>6.3119999999999996E-2</c:v>
                </c:pt>
                <c:pt idx="609">
                  <c:v>6.1750000000000013E-2</c:v>
                </c:pt>
                <c:pt idx="610">
                  <c:v>6.2350000000000114E-2</c:v>
                </c:pt>
                <c:pt idx="611">
                  <c:v>6.2370000000000023E-2</c:v>
                </c:pt>
                <c:pt idx="612">
                  <c:v>6.1639999999999986E-2</c:v>
                </c:pt>
                <c:pt idx="613">
                  <c:v>6.1999999999999993E-2</c:v>
                </c:pt>
                <c:pt idx="614">
                  <c:v>6.2260000000000024E-2</c:v>
                </c:pt>
                <c:pt idx="615">
                  <c:v>6.1349999999999995E-2</c:v>
                </c:pt>
                <c:pt idx="616">
                  <c:v>6.0840000000000012E-2</c:v>
                </c:pt>
                <c:pt idx="617">
                  <c:v>6.1720000000000004E-2</c:v>
                </c:pt>
                <c:pt idx="618">
                  <c:v>6.2449999999999999E-2</c:v>
                </c:pt>
                <c:pt idx="619">
                  <c:v>6.0890000000000034E-2</c:v>
                </c:pt>
                <c:pt idx="620">
                  <c:v>6.0510000000000112E-2</c:v>
                </c:pt>
                <c:pt idx="621">
                  <c:v>6.114E-2</c:v>
                </c:pt>
                <c:pt idx="622">
                  <c:v>6.0290000000000024E-2</c:v>
                </c:pt>
                <c:pt idx="623">
                  <c:v>5.9870000000000013E-2</c:v>
                </c:pt>
                <c:pt idx="624">
                  <c:v>5.9550000000000033E-2</c:v>
                </c:pt>
                <c:pt idx="625">
                  <c:v>5.8940000000000006E-2</c:v>
                </c:pt>
                <c:pt idx="626">
                  <c:v>5.9390000000002288E-2</c:v>
                </c:pt>
                <c:pt idx="627">
                  <c:v>5.9260000000000014E-2</c:v>
                </c:pt>
                <c:pt idx="628">
                  <c:v>5.9040000000000023E-2</c:v>
                </c:pt>
                <c:pt idx="629">
                  <c:v>5.9180000000000024E-2</c:v>
                </c:pt>
                <c:pt idx="630">
                  <c:v>5.9229999999999998E-2</c:v>
                </c:pt>
                <c:pt idx="631">
                  <c:v>5.9870000000000013E-2</c:v>
                </c:pt>
                <c:pt idx="632">
                  <c:v>5.9060000000000924E-2</c:v>
                </c:pt>
                <c:pt idx="633">
                  <c:v>6.0659999999999999E-2</c:v>
                </c:pt>
                <c:pt idx="634">
                  <c:v>6.1440000000000008E-2</c:v>
                </c:pt>
                <c:pt idx="635">
                  <c:v>6.2100000000000023E-2</c:v>
                </c:pt>
                <c:pt idx="636">
                  <c:v>6.2590000000000034E-2</c:v>
                </c:pt>
                <c:pt idx="637">
                  <c:v>6.1380000000000032E-2</c:v>
                </c:pt>
                <c:pt idx="638">
                  <c:v>6.1100000000000002E-2</c:v>
                </c:pt>
                <c:pt idx="639">
                  <c:v>6.1110000000000012E-2</c:v>
                </c:pt>
                <c:pt idx="640">
                  <c:v>6.1330000000000023E-2</c:v>
                </c:pt>
                <c:pt idx="641">
                  <c:v>5.9940000000000014E-2</c:v>
                </c:pt>
                <c:pt idx="642">
                  <c:v>6.0670000000000002E-2</c:v>
                </c:pt>
                <c:pt idx="643">
                  <c:v>6.0570000000000013E-2</c:v>
                </c:pt>
                <c:pt idx="644">
                  <c:v>6.0150000000000009E-2</c:v>
                </c:pt>
                <c:pt idx="645">
                  <c:v>6.0299999999999999E-2</c:v>
                </c:pt>
                <c:pt idx="646">
                  <c:v>6.1300000000000014E-2</c:v>
                </c:pt>
                <c:pt idx="647">
                  <c:v>6.2360000000002032E-2</c:v>
                </c:pt>
                <c:pt idx="648">
                  <c:v>6.2829999999999997E-2</c:v>
                </c:pt>
                <c:pt idx="649">
                  <c:v>6.5329999999999999E-2</c:v>
                </c:pt>
                <c:pt idx="650">
                  <c:v>6.6699999999999995E-2</c:v>
                </c:pt>
                <c:pt idx="651">
                  <c:v>6.4809999999999993E-2</c:v>
                </c:pt>
                <c:pt idx="652">
                  <c:v>6.412000000000001E-2</c:v>
                </c:pt>
                <c:pt idx="653">
                  <c:v>6.2370000000000023E-2</c:v>
                </c:pt>
                <c:pt idx="654">
                  <c:v>6.2430000000000034E-2</c:v>
                </c:pt>
                <c:pt idx="655">
                  <c:v>6.2440000000000002E-2</c:v>
                </c:pt>
                <c:pt idx="656">
                  <c:v>6.1550000000000001E-2</c:v>
                </c:pt>
                <c:pt idx="657">
                  <c:v>6.0900000000000024E-2</c:v>
                </c:pt>
                <c:pt idx="658">
                  <c:v>6.0689999999999987E-2</c:v>
                </c:pt>
                <c:pt idx="659">
                  <c:v>6.0179999999999997E-2</c:v>
                </c:pt>
                <c:pt idx="660">
                  <c:v>5.9610000000000024E-2</c:v>
                </c:pt>
                <c:pt idx="661">
                  <c:v>6.0160000000000033E-2</c:v>
                </c:pt>
                <c:pt idx="662">
                  <c:v>5.9180000000000024E-2</c:v>
                </c:pt>
                <c:pt idx="663">
                  <c:v>5.9010000000000534E-2</c:v>
                </c:pt>
                <c:pt idx="664">
                  <c:v>5.8880000000000023E-2</c:v>
                </c:pt>
                <c:pt idx="665">
                  <c:v>5.8090000000000024E-2</c:v>
                </c:pt>
                <c:pt idx="666">
                  <c:v>5.8379999999999987E-2</c:v>
                </c:pt>
                <c:pt idx="667">
                  <c:v>5.7490000000000124E-2</c:v>
                </c:pt>
                <c:pt idx="668">
                  <c:v>5.7689999999999998E-2</c:v>
                </c:pt>
                <c:pt idx="669">
                  <c:v>5.9390000000002309E-2</c:v>
                </c:pt>
                <c:pt idx="670">
                  <c:v>5.8850000000000013E-2</c:v>
                </c:pt>
                <c:pt idx="671">
                  <c:v>5.9520000000000024E-2</c:v>
                </c:pt>
                <c:pt idx="672">
                  <c:v>6.0020000000000004E-2</c:v>
                </c:pt>
                <c:pt idx="673">
                  <c:v>6.2620000000000009E-2</c:v>
                </c:pt>
                <c:pt idx="674">
                  <c:v>6.2050000000000084E-2</c:v>
                </c:pt>
                <c:pt idx="675">
                  <c:v>6.0650000000000009E-2</c:v>
                </c:pt>
                <c:pt idx="676">
                  <c:v>6.0800000000000014E-2</c:v>
                </c:pt>
                <c:pt idx="677">
                  <c:v>6.0520000000000004E-2</c:v>
                </c:pt>
                <c:pt idx="678">
                  <c:v>5.9880000000000523E-2</c:v>
                </c:pt>
                <c:pt idx="679">
                  <c:v>5.9780000000000534E-2</c:v>
                </c:pt>
                <c:pt idx="680">
                  <c:v>5.9910000000001858E-2</c:v>
                </c:pt>
                <c:pt idx="681">
                  <c:v>5.9740000000000112E-2</c:v>
                </c:pt>
                <c:pt idx="682">
                  <c:v>5.9710000000002351E-2</c:v>
                </c:pt>
                <c:pt idx="683">
                  <c:v>6.0240000000000009E-2</c:v>
                </c:pt>
                <c:pt idx="684">
                  <c:v>6.1349999999999995E-2</c:v>
                </c:pt>
                <c:pt idx="685">
                  <c:v>6.1100000000000002E-2</c:v>
                </c:pt>
                <c:pt idx="686">
                  <c:v>6.2070000000000014E-2</c:v>
                </c:pt>
                <c:pt idx="687">
                  <c:v>6.1180000000000012E-2</c:v>
                </c:pt>
                <c:pt idx="688">
                  <c:v>6.1120000000000001E-2</c:v>
                </c:pt>
                <c:pt idx="689">
                  <c:v>6.1709999999999994E-2</c:v>
                </c:pt>
                <c:pt idx="690">
                  <c:v>6.2230000000000014E-2</c:v>
                </c:pt>
                <c:pt idx="691">
                  <c:v>6.1940000000000009E-2</c:v>
                </c:pt>
                <c:pt idx="692">
                  <c:v>6.2870000000000009E-2</c:v>
                </c:pt>
                <c:pt idx="693">
                  <c:v>6.2400000000000122E-2</c:v>
                </c:pt>
                <c:pt idx="694">
                  <c:v>6.2160000000000104E-2</c:v>
                </c:pt>
                <c:pt idx="695">
                  <c:v>6.3029999999999989E-2</c:v>
                </c:pt>
                <c:pt idx="696">
                  <c:v>6.4660000000000023E-2</c:v>
                </c:pt>
                <c:pt idx="697">
                  <c:v>6.4110000000000014E-2</c:v>
                </c:pt>
                <c:pt idx="698">
                  <c:v>6.412000000000001E-2</c:v>
                </c:pt>
                <c:pt idx="699">
                  <c:v>6.4829999999999999E-2</c:v>
                </c:pt>
                <c:pt idx="700">
                  <c:v>6.4549999999999996E-2</c:v>
                </c:pt>
                <c:pt idx="701">
                  <c:v>6.4639999999999989E-2</c:v>
                </c:pt>
                <c:pt idx="702">
                  <c:v>6.3400000000000012E-2</c:v>
                </c:pt>
                <c:pt idx="703">
                  <c:v>6.4130000000000034E-2</c:v>
                </c:pt>
                <c:pt idx="704">
                  <c:v>6.4700000000000132E-2</c:v>
                </c:pt>
                <c:pt idx="705">
                  <c:v>6.3920000000000018E-2</c:v>
                </c:pt>
                <c:pt idx="706">
                  <c:v>6.4750000000000113E-2</c:v>
                </c:pt>
                <c:pt idx="707">
                  <c:v>6.4060000000000034E-2</c:v>
                </c:pt>
                <c:pt idx="708">
                  <c:v>6.5159999999999996E-2</c:v>
                </c:pt>
                <c:pt idx="709">
                  <c:v>6.5000000000000002E-2</c:v>
                </c:pt>
                <c:pt idx="710">
                  <c:v>6.659000000000001E-2</c:v>
                </c:pt>
                <c:pt idx="711">
                  <c:v>6.6720000000000002E-2</c:v>
                </c:pt>
                <c:pt idx="712">
                  <c:v>6.5560000000000021E-2</c:v>
                </c:pt>
                <c:pt idx="713">
                  <c:v>6.6970000000000016E-2</c:v>
                </c:pt>
                <c:pt idx="714">
                  <c:v>6.7240000000000008E-2</c:v>
                </c:pt>
                <c:pt idx="715">
                  <c:v>6.6710000000000033E-2</c:v>
                </c:pt>
                <c:pt idx="716">
                  <c:v>6.724999999999999E-2</c:v>
                </c:pt>
                <c:pt idx="717">
                  <c:v>6.6110000000000002E-2</c:v>
                </c:pt>
                <c:pt idx="718">
                  <c:v>6.6679999999999975E-2</c:v>
                </c:pt>
                <c:pt idx="719">
                  <c:v>6.8540000000000004E-2</c:v>
                </c:pt>
                <c:pt idx="720">
                  <c:v>6.8860000000000032E-2</c:v>
                </c:pt>
                <c:pt idx="721">
                  <c:v>6.8290000000000003E-2</c:v>
                </c:pt>
                <c:pt idx="722">
                  <c:v>6.7569999999999991E-2</c:v>
                </c:pt>
                <c:pt idx="723">
                  <c:v>6.5830000000000014E-2</c:v>
                </c:pt>
                <c:pt idx="724">
                  <c:v>6.4450000000000021E-2</c:v>
                </c:pt>
                <c:pt idx="725">
                  <c:v>6.3960000000000003E-2</c:v>
                </c:pt>
                <c:pt idx="726">
                  <c:v>6.3800000000000009E-2</c:v>
                </c:pt>
                <c:pt idx="727">
                  <c:v>6.4320000000000113E-2</c:v>
                </c:pt>
                <c:pt idx="728">
                  <c:v>6.547E-2</c:v>
                </c:pt>
                <c:pt idx="729">
                  <c:v>6.4730000000000523E-2</c:v>
                </c:pt>
                <c:pt idx="730">
                  <c:v>6.7110000000000031E-2</c:v>
                </c:pt>
                <c:pt idx="731">
                  <c:v>7.0179999999999992E-2</c:v>
                </c:pt>
                <c:pt idx="732">
                  <c:v>7.0290000000000019E-2</c:v>
                </c:pt>
                <c:pt idx="733">
                  <c:v>6.9420000000000023E-2</c:v>
                </c:pt>
                <c:pt idx="734">
                  <c:v>7.0220000000000005E-2</c:v>
                </c:pt>
                <c:pt idx="735">
                  <c:v>7.1150000000000005E-2</c:v>
                </c:pt>
                <c:pt idx="736">
                  <c:v>7.2920000000000013E-2</c:v>
                </c:pt>
                <c:pt idx="737">
                  <c:v>7.1920000000000012E-2</c:v>
                </c:pt>
                <c:pt idx="738">
                  <c:v>7.0230000000000029E-2</c:v>
                </c:pt>
                <c:pt idx="739">
                  <c:v>6.8129999999999996E-2</c:v>
                </c:pt>
                <c:pt idx="740">
                  <c:v>6.8120000000000014E-2</c:v>
                </c:pt>
                <c:pt idx="741">
                  <c:v>6.9170000000000009E-2</c:v>
                </c:pt>
                <c:pt idx="742">
                  <c:v>6.9600000000000023E-2</c:v>
                </c:pt>
                <c:pt idx="743">
                  <c:v>7.1289999999999992E-2</c:v>
                </c:pt>
                <c:pt idx="744">
                  <c:v>7.1670000000000011E-2</c:v>
                </c:pt>
                <c:pt idx="745">
                  <c:v>7.3620000000000005E-2</c:v>
                </c:pt>
                <c:pt idx="746">
                  <c:v>7.5870000000000021E-2</c:v>
                </c:pt>
                <c:pt idx="747">
                  <c:v>7.7940000000000009E-2</c:v>
                </c:pt>
                <c:pt idx="748">
                  <c:v>7.9470000000000013E-2</c:v>
                </c:pt>
                <c:pt idx="749">
                  <c:v>8.3200000000000024E-2</c:v>
                </c:pt>
                <c:pt idx="750">
                  <c:v>8.3840000000000026E-2</c:v>
                </c:pt>
                <c:pt idx="751">
                  <c:v>8.8480000000000031E-2</c:v>
                </c:pt>
                <c:pt idx="752">
                  <c:v>8.5950000000000068E-2</c:v>
                </c:pt>
                <c:pt idx="753">
                  <c:v>8.9880000000000002E-2</c:v>
                </c:pt>
                <c:pt idx="754">
                  <c:v>8.6440000000000017E-2</c:v>
                </c:pt>
                <c:pt idx="755">
                  <c:v>8.3870000000000028E-2</c:v>
                </c:pt>
                <c:pt idx="756">
                  <c:v>8.3250000000000227E-2</c:v>
                </c:pt>
                <c:pt idx="757">
                  <c:v>8.3960000000000048E-2</c:v>
                </c:pt>
                <c:pt idx="758">
                  <c:v>8.5070000000000021E-2</c:v>
                </c:pt>
                <c:pt idx="759">
                  <c:v>8.9930000000000065E-2</c:v>
                </c:pt>
                <c:pt idx="760">
                  <c:v>9.0750000000000247E-2</c:v>
                </c:pt>
                <c:pt idx="761">
                  <c:v>9.0380000000000016E-2</c:v>
                </c:pt>
                <c:pt idx="762">
                  <c:v>9.0120000000000047E-2</c:v>
                </c:pt>
                <c:pt idx="763">
                  <c:v>8.8120000000000268E-2</c:v>
                </c:pt>
                <c:pt idx="764">
                  <c:v>8.8540000000000368E-2</c:v>
                </c:pt>
                <c:pt idx="765">
                  <c:v>8.9130000000000043E-2</c:v>
                </c:pt>
                <c:pt idx="766">
                  <c:v>8.6840000000000014E-2</c:v>
                </c:pt>
                <c:pt idx="767">
                  <c:v>8.7170000000000011E-2</c:v>
                </c:pt>
                <c:pt idx="768">
                  <c:v>8.4310000000000024E-2</c:v>
                </c:pt>
                <c:pt idx="769">
                  <c:v>8.5250000000000006E-2</c:v>
                </c:pt>
                <c:pt idx="770">
                  <c:v>8.8520000000003943E-2</c:v>
                </c:pt>
                <c:pt idx="771">
                  <c:v>9.3230000000000063E-2</c:v>
                </c:pt>
                <c:pt idx="772">
                  <c:v>9.4120000000000245E-2</c:v>
                </c:pt>
                <c:pt idx="773">
                  <c:v>9.1130000000000044E-2</c:v>
                </c:pt>
                <c:pt idx="774">
                  <c:v>9.1000000000000025E-2</c:v>
                </c:pt>
                <c:pt idx="775">
                  <c:v>9.4380000000000006E-2</c:v>
                </c:pt>
                <c:pt idx="776">
                  <c:v>9.7270000000000009E-2</c:v>
                </c:pt>
                <c:pt idx="777">
                  <c:v>9.606000000000002E-2</c:v>
                </c:pt>
                <c:pt idx="778">
                  <c:v>9.3720000000001247E-2</c:v>
                </c:pt>
                <c:pt idx="779">
                  <c:v>9.1409999999999991E-2</c:v>
                </c:pt>
                <c:pt idx="780">
                  <c:v>9.147000000000001E-2</c:v>
                </c:pt>
                <c:pt idx="781">
                  <c:v>9.4000000000000028E-2</c:v>
                </c:pt>
                <c:pt idx="782">
                  <c:v>9.3290000000000067E-2</c:v>
                </c:pt>
                <c:pt idx="783">
                  <c:v>9.4380000000000006E-2</c:v>
                </c:pt>
                <c:pt idx="784">
                  <c:v>9.9060000000000065E-2</c:v>
                </c:pt>
                <c:pt idx="785">
                  <c:v>9.8430000000000045E-2</c:v>
                </c:pt>
                <c:pt idx="786">
                  <c:v>9.6610000000000001E-2</c:v>
                </c:pt>
                <c:pt idx="787">
                  <c:v>9.1880000000000003E-2</c:v>
                </c:pt>
                <c:pt idx="788">
                  <c:v>9.1890000000000027E-2</c:v>
                </c:pt>
                <c:pt idx="789">
                  <c:v>9.1230000000000006E-2</c:v>
                </c:pt>
                <c:pt idx="790">
                  <c:v>9.443E-2</c:v>
                </c:pt>
                <c:pt idx="791">
                  <c:v>9.6650000000000263E-2</c:v>
                </c:pt>
                <c:pt idx="792">
                  <c:v>0.10013999999999998</c:v>
                </c:pt>
                <c:pt idx="793">
                  <c:v>9.651000000000004E-2</c:v>
                </c:pt>
                <c:pt idx="794">
                  <c:v>9.2979999999999993E-2</c:v>
                </c:pt>
                <c:pt idx="795">
                  <c:v>9.2080000000000009E-2</c:v>
                </c:pt>
                <c:pt idx="796">
                  <c:v>8.9670000000000027E-2</c:v>
                </c:pt>
                <c:pt idx="797">
                  <c:v>8.9510000000000048E-2</c:v>
                </c:pt>
                <c:pt idx="798">
                  <c:v>8.661000000000002E-2</c:v>
                </c:pt>
                <c:pt idx="799">
                  <c:v>8.8150000000000728E-2</c:v>
                </c:pt>
                <c:pt idx="800">
                  <c:v>8.6410000000000015E-2</c:v>
                </c:pt>
                <c:pt idx="801">
                  <c:v>8.8420000000000026E-2</c:v>
                </c:pt>
                <c:pt idx="802">
                  <c:v>8.9370000000000005E-2</c:v>
                </c:pt>
                <c:pt idx="803">
                  <c:v>8.8710000000000067E-2</c:v>
                </c:pt>
                <c:pt idx="804">
                  <c:v>9.1020000000000045E-2</c:v>
                </c:pt>
                <c:pt idx="805">
                  <c:v>8.8140000000000024E-2</c:v>
                </c:pt>
                <c:pt idx="806">
                  <c:v>8.6790000000000006E-2</c:v>
                </c:pt>
                <c:pt idx="807">
                  <c:v>8.7810000000000013E-2</c:v>
                </c:pt>
                <c:pt idx="808">
                  <c:v>8.8130000000000028E-2</c:v>
                </c:pt>
                <c:pt idx="809">
                  <c:v>8.3640000000000048E-2</c:v>
                </c:pt>
                <c:pt idx="810">
                  <c:v>8.4330000000000002E-2</c:v>
                </c:pt>
                <c:pt idx="811">
                  <c:v>8.8550000000001766E-2</c:v>
                </c:pt>
                <c:pt idx="812">
                  <c:v>9.4620000000001245E-2</c:v>
                </c:pt>
                <c:pt idx="813">
                  <c:v>9.3330000000000024E-2</c:v>
                </c:pt>
                <c:pt idx="814">
                  <c:v>9.0470000000000023E-2</c:v>
                </c:pt>
                <c:pt idx="815">
                  <c:v>9.2070000000000013E-2</c:v>
                </c:pt>
                <c:pt idx="816">
                  <c:v>9.3000000000000208E-2</c:v>
                </c:pt>
                <c:pt idx="817">
                  <c:v>9.2490000000000003E-2</c:v>
                </c:pt>
                <c:pt idx="818">
                  <c:v>9.5190000000000025E-2</c:v>
                </c:pt>
                <c:pt idx="819">
                  <c:v>9.4920000000000226E-2</c:v>
                </c:pt>
                <c:pt idx="820">
                  <c:v>9.2020000000000005E-2</c:v>
                </c:pt>
                <c:pt idx="821">
                  <c:v>9.3790000000000248E-2</c:v>
                </c:pt>
                <c:pt idx="822">
                  <c:v>9.488000000000002E-2</c:v>
                </c:pt>
                <c:pt idx="823">
                  <c:v>9.4750000000000764E-2</c:v>
                </c:pt>
                <c:pt idx="824">
                  <c:v>9.5080000000000026E-2</c:v>
                </c:pt>
                <c:pt idx="825">
                  <c:v>9.4830000000000067E-2</c:v>
                </c:pt>
                <c:pt idx="826">
                  <c:v>9.7850000000000006E-2</c:v>
                </c:pt>
                <c:pt idx="827">
                  <c:v>9.8910000000000026E-2</c:v>
                </c:pt>
                <c:pt idx="828">
                  <c:v>9.7720000000000043E-2</c:v>
                </c:pt>
                <c:pt idx="829">
                  <c:v>9.6760000000000027E-2</c:v>
                </c:pt>
                <c:pt idx="830">
                  <c:v>9.5770000000000022E-2</c:v>
                </c:pt>
                <c:pt idx="831">
                  <c:v>9.240000000000001E-2</c:v>
                </c:pt>
                <c:pt idx="832">
                  <c:v>9.1690000000000063E-2</c:v>
                </c:pt>
                <c:pt idx="833">
                  <c:v>8.9900000000000063E-2</c:v>
                </c:pt>
                <c:pt idx="834">
                  <c:v>9.1620000000000243E-2</c:v>
                </c:pt>
                <c:pt idx="835">
                  <c:v>9.1150000000000064E-2</c:v>
                </c:pt>
                <c:pt idx="836">
                  <c:v>8.9260000000000006E-2</c:v>
                </c:pt>
                <c:pt idx="837">
                  <c:v>9.0320000000000025E-2</c:v>
                </c:pt>
                <c:pt idx="838">
                  <c:v>9.1560000000000225E-2</c:v>
                </c:pt>
                <c:pt idx="839">
                  <c:v>9.4340000000000007E-2</c:v>
                </c:pt>
                <c:pt idx="840">
                  <c:v>9.1910000000000033E-2</c:v>
                </c:pt>
                <c:pt idx="841">
                  <c:v>9.5290000000000027E-2</c:v>
                </c:pt>
                <c:pt idx="842">
                  <c:v>9.5220000000000027E-2</c:v>
                </c:pt>
                <c:pt idx="843">
                  <c:v>9.7990000000000008E-2</c:v>
                </c:pt>
                <c:pt idx="844">
                  <c:v>9.7050000000000025E-2</c:v>
                </c:pt>
                <c:pt idx="845">
                  <c:v>9.8080000000000028E-2</c:v>
                </c:pt>
                <c:pt idx="846">
                  <c:v>9.8080000000000028E-2</c:v>
                </c:pt>
                <c:pt idx="847">
                  <c:v>9.4950000000000298E-2</c:v>
                </c:pt>
                <c:pt idx="848">
                  <c:v>9.5660000000000064E-2</c:v>
                </c:pt>
                <c:pt idx="849">
                  <c:v>9.4660000000000744E-2</c:v>
                </c:pt>
                <c:pt idx="850">
                  <c:v>9.4100000000000045E-2</c:v>
                </c:pt>
                <c:pt idx="851">
                  <c:v>9.4490000000000046E-2</c:v>
                </c:pt>
                <c:pt idx="852">
                  <c:v>9.5260000000000025E-2</c:v>
                </c:pt>
                <c:pt idx="853">
                  <c:v>9.5480000000000009E-2</c:v>
                </c:pt>
                <c:pt idx="854">
                  <c:v>9.531000000000002E-2</c:v>
                </c:pt>
                <c:pt idx="855">
                  <c:v>9.2850000000000044E-2</c:v>
                </c:pt>
                <c:pt idx="856">
                  <c:v>9.2110000000000011E-2</c:v>
                </c:pt>
                <c:pt idx="857">
                  <c:v>9.2760000000000023E-2</c:v>
                </c:pt>
                <c:pt idx="858">
                  <c:v>9.4570000000000265E-2</c:v>
                </c:pt>
                <c:pt idx="859">
                  <c:v>9.4460000000000044E-2</c:v>
                </c:pt>
                <c:pt idx="860">
                  <c:v>9.5150000000000068E-2</c:v>
                </c:pt>
                <c:pt idx="861">
                  <c:v>9.3360000000000068E-2</c:v>
                </c:pt>
                <c:pt idx="862">
                  <c:v>9.3660000000001228E-2</c:v>
                </c:pt>
                <c:pt idx="863">
                  <c:v>9.2550000000000243E-2</c:v>
                </c:pt>
                <c:pt idx="864">
                  <c:v>9.3550000000004185E-2</c:v>
                </c:pt>
                <c:pt idx="865">
                  <c:v>9.2810000000000004E-2</c:v>
                </c:pt>
                <c:pt idx="866">
                  <c:v>9.1580000000000022E-2</c:v>
                </c:pt>
                <c:pt idx="867">
                  <c:v>9.1450000000000004E-2</c:v>
                </c:pt>
                <c:pt idx="868">
                  <c:v>8.9500000000000246E-2</c:v>
                </c:pt>
                <c:pt idx="869">
                  <c:v>8.8610000000000064E-2</c:v>
                </c:pt>
                <c:pt idx="870">
                  <c:v>8.7290000000000006E-2</c:v>
                </c:pt>
                <c:pt idx="871">
                  <c:v>8.7670000000000026E-2</c:v>
                </c:pt>
                <c:pt idx="872">
                  <c:v>8.7850000000000025E-2</c:v>
                </c:pt>
                <c:pt idx="873">
                  <c:v>8.7290000000000006E-2</c:v>
                </c:pt>
                <c:pt idx="874">
                  <c:v>8.7720000000000006E-2</c:v>
                </c:pt>
                <c:pt idx="875">
                  <c:v>8.9670000000000027E-2</c:v>
                </c:pt>
                <c:pt idx="876">
                  <c:v>8.9630000000000265E-2</c:v>
                </c:pt>
                <c:pt idx="877">
                  <c:v>8.728000000000001E-2</c:v>
                </c:pt>
                <c:pt idx="878">
                  <c:v>8.6780000000000024E-2</c:v>
                </c:pt>
                <c:pt idx="879">
                  <c:v>8.4870000000000043E-2</c:v>
                </c:pt>
                <c:pt idx="880">
                  <c:v>8.5330000000000045E-2</c:v>
                </c:pt>
                <c:pt idx="881">
                  <c:v>8.4770000000000026E-2</c:v>
                </c:pt>
                <c:pt idx="882">
                  <c:v>8.4270000000000025E-2</c:v>
                </c:pt>
                <c:pt idx="883">
                  <c:v>8.3740000000000064E-2</c:v>
                </c:pt>
                <c:pt idx="884">
                  <c:v>8.5530000000000064E-2</c:v>
                </c:pt>
                <c:pt idx="885">
                  <c:v>8.4990000000000065E-2</c:v>
                </c:pt>
                <c:pt idx="886">
                  <c:v>8.568000000000002E-2</c:v>
                </c:pt>
                <c:pt idx="887">
                  <c:v>8.5690000000000224E-2</c:v>
                </c:pt>
                <c:pt idx="888">
                  <c:v>8.5540000000000047E-2</c:v>
                </c:pt>
                <c:pt idx="889">
                  <c:v>8.4150000000000266E-2</c:v>
                </c:pt>
                <c:pt idx="890">
                  <c:v>8.2890000000000005E-2</c:v>
                </c:pt>
                <c:pt idx="891">
                  <c:v>8.3080000000000043E-2</c:v>
                </c:pt>
                <c:pt idx="892">
                  <c:v>8.4380000000000011E-2</c:v>
                </c:pt>
                <c:pt idx="893">
                  <c:v>8.4970000000000004E-2</c:v>
                </c:pt>
                <c:pt idx="894">
                  <c:v>8.4560000000000746E-2</c:v>
                </c:pt>
                <c:pt idx="895">
                  <c:v>8.5610000000000006E-2</c:v>
                </c:pt>
                <c:pt idx="896">
                  <c:v>8.5590000000000263E-2</c:v>
                </c:pt>
                <c:pt idx="897">
                  <c:v>8.5520000000000568E-2</c:v>
                </c:pt>
                <c:pt idx="898">
                  <c:v>8.4450000000000025E-2</c:v>
                </c:pt>
                <c:pt idx="899">
                  <c:v>8.4900000000000045E-2</c:v>
                </c:pt>
                <c:pt idx="900">
                  <c:v>8.5040000000000018E-2</c:v>
                </c:pt>
                <c:pt idx="901">
                  <c:v>8.7630000000000027E-2</c:v>
                </c:pt>
                <c:pt idx="902">
                  <c:v>8.6980000000000002E-2</c:v>
                </c:pt>
                <c:pt idx="903">
                  <c:v>8.5420000000000024E-2</c:v>
                </c:pt>
                <c:pt idx="904">
                  <c:v>8.5160000000000027E-2</c:v>
                </c:pt>
                <c:pt idx="905">
                  <c:v>8.5430000000000006E-2</c:v>
                </c:pt>
                <c:pt idx="906">
                  <c:v>8.3790000000000267E-2</c:v>
                </c:pt>
                <c:pt idx="907">
                  <c:v>8.2060000000000022E-2</c:v>
                </c:pt>
                <c:pt idx="908">
                  <c:v>8.1620000000000067E-2</c:v>
                </c:pt>
                <c:pt idx="909">
                  <c:v>8.0700000000000008E-2</c:v>
                </c:pt>
                <c:pt idx="910">
                  <c:v>8.0240000000000006E-2</c:v>
                </c:pt>
                <c:pt idx="911">
                  <c:v>8.1090000000000023E-2</c:v>
                </c:pt>
                <c:pt idx="912">
                  <c:v>8.1810000000000022E-2</c:v>
                </c:pt>
                <c:pt idx="913">
                  <c:v>8.3480000000000013E-2</c:v>
                </c:pt>
                <c:pt idx="914">
                  <c:v>8.3550000000001748E-2</c:v>
                </c:pt>
                <c:pt idx="915">
                  <c:v>8.1960000000000047E-2</c:v>
                </c:pt>
                <c:pt idx="916">
                  <c:v>8.2810000000000009E-2</c:v>
                </c:pt>
                <c:pt idx="917">
                  <c:v>8.3780000000000007E-2</c:v>
                </c:pt>
                <c:pt idx="918">
                  <c:v>8.4920000000000065E-2</c:v>
                </c:pt>
                <c:pt idx="919">
                  <c:v>8.4660000000000263E-2</c:v>
                </c:pt>
                <c:pt idx="920">
                  <c:v>8.4260000000000043E-2</c:v>
                </c:pt>
                <c:pt idx="921">
                  <c:v>8.4860000000000047E-2</c:v>
                </c:pt>
                <c:pt idx="922">
                  <c:v>8.7020000000000028E-2</c:v>
                </c:pt>
                <c:pt idx="923">
                  <c:v>8.7650000000000047E-2</c:v>
                </c:pt>
                <c:pt idx="924">
                  <c:v>8.7650000000000047E-2</c:v>
                </c:pt>
                <c:pt idx="925">
                  <c:v>8.7650000000000047E-2</c:v>
                </c:pt>
                <c:pt idx="926">
                  <c:v>9.0570000000000025E-2</c:v>
                </c:pt>
                <c:pt idx="927">
                  <c:v>8.8390000000000066E-2</c:v>
                </c:pt>
                <c:pt idx="928">
                  <c:v>8.7720000000000006E-2</c:v>
                </c:pt>
                <c:pt idx="929">
                  <c:v>8.9550000000000768E-2</c:v>
                </c:pt>
                <c:pt idx="930">
                  <c:v>8.9830000000000063E-2</c:v>
                </c:pt>
                <c:pt idx="931">
                  <c:v>8.7900000000000006E-2</c:v>
                </c:pt>
                <c:pt idx="932">
                  <c:v>8.9200000000000043E-2</c:v>
                </c:pt>
                <c:pt idx="933">
                  <c:v>9.0280000000000013E-2</c:v>
                </c:pt>
                <c:pt idx="934">
                  <c:v>9.0010000000000007E-2</c:v>
                </c:pt>
                <c:pt idx="935">
                  <c:v>9.2860000000000026E-2</c:v>
                </c:pt>
                <c:pt idx="936">
                  <c:v>9.1420000000000001E-2</c:v>
                </c:pt>
                <c:pt idx="937">
                  <c:v>8.9490000000000028E-2</c:v>
                </c:pt>
                <c:pt idx="938">
                  <c:v>9.0470000000000023E-2</c:v>
                </c:pt>
                <c:pt idx="939">
                  <c:v>8.9410000000000003E-2</c:v>
                </c:pt>
                <c:pt idx="940">
                  <c:v>8.9970000000000022E-2</c:v>
                </c:pt>
                <c:pt idx="941">
                  <c:v>8.9970000000000022E-2</c:v>
                </c:pt>
                <c:pt idx="942">
                  <c:v>9.0910000000000005E-2</c:v>
                </c:pt>
                <c:pt idx="943">
                  <c:v>9.1080000000000022E-2</c:v>
                </c:pt>
                <c:pt idx="944">
                  <c:v>9.2460000000000001E-2</c:v>
                </c:pt>
                <c:pt idx="945">
                  <c:v>9.1350000000000028E-2</c:v>
                </c:pt>
                <c:pt idx="946">
                  <c:v>9.3280000000000016E-2</c:v>
                </c:pt>
                <c:pt idx="947">
                  <c:v>9.3920000000000267E-2</c:v>
                </c:pt>
                <c:pt idx="948">
                  <c:v>9.291000000000002E-2</c:v>
                </c:pt>
                <c:pt idx="949">
                  <c:v>9.3140000000000028E-2</c:v>
                </c:pt>
                <c:pt idx="950">
                  <c:v>9.5330000000000026E-2</c:v>
                </c:pt>
                <c:pt idx="951">
                  <c:v>9.6100000000000046E-2</c:v>
                </c:pt>
                <c:pt idx="952">
                  <c:v>9.6400000000000013E-2</c:v>
                </c:pt>
                <c:pt idx="953">
                  <c:v>9.8070000000000046E-2</c:v>
                </c:pt>
                <c:pt idx="954">
                  <c:v>9.844E-2</c:v>
                </c:pt>
                <c:pt idx="955">
                  <c:v>9.8090000000000246E-2</c:v>
                </c:pt>
                <c:pt idx="956">
                  <c:v>9.6020000000000008E-2</c:v>
                </c:pt>
                <c:pt idx="957">
                  <c:v>9.8560000000001868E-2</c:v>
                </c:pt>
                <c:pt idx="958">
                  <c:v>9.8190000000000263E-2</c:v>
                </c:pt>
                <c:pt idx="959">
                  <c:v>9.8400000000000043E-2</c:v>
                </c:pt>
                <c:pt idx="960">
                  <c:v>9.8360000000000045E-2</c:v>
                </c:pt>
                <c:pt idx="961">
                  <c:v>9.7910000000000011E-2</c:v>
                </c:pt>
                <c:pt idx="962">
                  <c:v>0.10021000000000002</c:v>
                </c:pt>
                <c:pt idx="963">
                  <c:v>0.10120000000000012</c:v>
                </c:pt>
                <c:pt idx="964">
                  <c:v>0.10288</c:v>
                </c:pt>
                <c:pt idx="965">
                  <c:v>0.10262000000000022</c:v>
                </c:pt>
                <c:pt idx="966">
                  <c:v>0.10212000000000022</c:v>
                </c:pt>
                <c:pt idx="967">
                  <c:v>9.9350000000000063E-2</c:v>
                </c:pt>
                <c:pt idx="968">
                  <c:v>9.8630000000001244E-2</c:v>
                </c:pt>
                <c:pt idx="969">
                  <c:v>9.8910000000000026E-2</c:v>
                </c:pt>
                <c:pt idx="970">
                  <c:v>9.9650000000001265E-2</c:v>
                </c:pt>
                <c:pt idx="971">
                  <c:v>9.9060000000000065E-2</c:v>
                </c:pt>
                <c:pt idx="972">
                  <c:v>9.9220000000000225E-2</c:v>
                </c:pt>
                <c:pt idx="973">
                  <c:v>9.9030000000000062E-2</c:v>
                </c:pt>
                <c:pt idx="974">
                  <c:v>9.8330000000000028E-2</c:v>
                </c:pt>
                <c:pt idx="975">
                  <c:v>9.8780000000000007E-2</c:v>
                </c:pt>
                <c:pt idx="976">
                  <c:v>9.6390000000000003E-2</c:v>
                </c:pt>
                <c:pt idx="977">
                  <c:v>9.4150000000000067E-2</c:v>
                </c:pt>
                <c:pt idx="978">
                  <c:v>9.4760000000000066E-2</c:v>
                </c:pt>
                <c:pt idx="979">
                  <c:v>9.4590000000001048E-2</c:v>
                </c:pt>
                <c:pt idx="980">
                  <c:v>9.7470000000000015E-2</c:v>
                </c:pt>
                <c:pt idx="981">
                  <c:v>9.7750000000000045E-2</c:v>
                </c:pt>
                <c:pt idx="982">
                  <c:v>9.6030000000000004E-2</c:v>
                </c:pt>
                <c:pt idx="983">
                  <c:v>9.7070000000000004E-2</c:v>
                </c:pt>
                <c:pt idx="984">
                  <c:v>9.4170000000000004E-2</c:v>
                </c:pt>
                <c:pt idx="985">
                  <c:v>9.3810000000000046E-2</c:v>
                </c:pt>
                <c:pt idx="986">
                  <c:v>9.2970000000000011E-2</c:v>
                </c:pt>
                <c:pt idx="987">
                  <c:v>9.3660000000001228E-2</c:v>
                </c:pt>
                <c:pt idx="988">
                  <c:v>9.5080000000000026E-2</c:v>
                </c:pt>
                <c:pt idx="989">
                  <c:v>9.6930000000000002E-2</c:v>
                </c:pt>
                <c:pt idx="990">
                  <c:v>9.7290000000000015E-2</c:v>
                </c:pt>
                <c:pt idx="991">
                  <c:v>9.6790000000000043E-2</c:v>
                </c:pt>
                <c:pt idx="992">
                  <c:v>9.7590000000000066E-2</c:v>
                </c:pt>
                <c:pt idx="993">
                  <c:v>9.8510000000000264E-2</c:v>
                </c:pt>
                <c:pt idx="994">
                  <c:v>9.7700000000000023E-2</c:v>
                </c:pt>
                <c:pt idx="995">
                  <c:v>9.8080000000000028E-2</c:v>
                </c:pt>
                <c:pt idx="996">
                  <c:v>9.7980000000000012E-2</c:v>
                </c:pt>
                <c:pt idx="997">
                  <c:v>9.7710000000000005E-2</c:v>
                </c:pt>
                <c:pt idx="998">
                  <c:v>9.6630000000000008E-2</c:v>
                </c:pt>
                <c:pt idx="999">
                  <c:v>9.8530000000001228E-2</c:v>
                </c:pt>
                <c:pt idx="1000">
                  <c:v>0.10025000000000002</c:v>
                </c:pt>
                <c:pt idx="1001">
                  <c:v>0.10033999999999985</c:v>
                </c:pt>
                <c:pt idx="1002">
                  <c:v>9.9480000000000013E-2</c:v>
                </c:pt>
                <c:pt idx="1003">
                  <c:v>9.6790000000000043E-2</c:v>
                </c:pt>
                <c:pt idx="1004">
                  <c:v>9.4820000000000265E-2</c:v>
                </c:pt>
                <c:pt idx="1005">
                  <c:v>9.4050000000000744E-2</c:v>
                </c:pt>
                <c:pt idx="1006">
                  <c:v>9.5850000000000227E-2</c:v>
                </c:pt>
                <c:pt idx="1007">
                  <c:v>9.5020000000000243E-2</c:v>
                </c:pt>
                <c:pt idx="1008">
                  <c:v>9.8030000000000228E-2</c:v>
                </c:pt>
                <c:pt idx="1009">
                  <c:v>9.4160000000000008E-2</c:v>
                </c:pt>
                <c:pt idx="1010">
                  <c:v>9.334000000000002E-2</c:v>
                </c:pt>
                <c:pt idx="1011">
                  <c:v>9.1850000000000098E-2</c:v>
                </c:pt>
                <c:pt idx="1012">
                  <c:v>9.2690000000000008E-2</c:v>
                </c:pt>
                <c:pt idx="1013">
                  <c:v>9.2260000000000023E-2</c:v>
                </c:pt>
                <c:pt idx="1014">
                  <c:v>9.2850000000000044E-2</c:v>
                </c:pt>
                <c:pt idx="1015">
                  <c:v>9.3080000000000024E-2</c:v>
                </c:pt>
                <c:pt idx="1016">
                  <c:v>9.2120000000000007E-2</c:v>
                </c:pt>
                <c:pt idx="1017">
                  <c:v>9.1170000000000015E-2</c:v>
                </c:pt>
                <c:pt idx="1018">
                  <c:v>9.0740000000000043E-2</c:v>
                </c:pt>
                <c:pt idx="1019">
                  <c:v>8.994000000000002E-2</c:v>
                </c:pt>
                <c:pt idx="1020">
                  <c:v>9.0210000000000012E-2</c:v>
                </c:pt>
                <c:pt idx="1021">
                  <c:v>8.9030000000000026E-2</c:v>
                </c:pt>
                <c:pt idx="1022">
                  <c:v>9.0590000000000268E-2</c:v>
                </c:pt>
                <c:pt idx="1023">
                  <c:v>9.1930000000000026E-2</c:v>
                </c:pt>
                <c:pt idx="1024">
                  <c:v>9.2350000000000002E-2</c:v>
                </c:pt>
                <c:pt idx="1025">
                  <c:v>9.198000000000002E-2</c:v>
                </c:pt>
                <c:pt idx="1026">
                  <c:v>9.2290000000000025E-2</c:v>
                </c:pt>
                <c:pt idx="1027">
                  <c:v>9.2200000000000018E-2</c:v>
                </c:pt>
                <c:pt idx="1028">
                  <c:v>9.3180000000000027E-2</c:v>
                </c:pt>
                <c:pt idx="1029">
                  <c:v>9.2960000000000043E-2</c:v>
                </c:pt>
                <c:pt idx="1030">
                  <c:v>9.2120000000000007E-2</c:v>
                </c:pt>
                <c:pt idx="1031">
                  <c:v>9.2390000000000014E-2</c:v>
                </c:pt>
                <c:pt idx="1032">
                  <c:v>9.1910000000000033E-2</c:v>
                </c:pt>
                <c:pt idx="1033">
                  <c:v>8.9610000000000065E-2</c:v>
                </c:pt>
                <c:pt idx="1034">
                  <c:v>8.9210000000000025E-2</c:v>
                </c:pt>
                <c:pt idx="1035">
                  <c:v>8.8830000000000048E-2</c:v>
                </c:pt>
                <c:pt idx="1036">
                  <c:v>8.8370000000000046E-2</c:v>
                </c:pt>
                <c:pt idx="1037">
                  <c:v>8.7030000000000024E-2</c:v>
                </c:pt>
                <c:pt idx="1038">
                  <c:v>8.8160000000000224E-2</c:v>
                </c:pt>
                <c:pt idx="1039">
                  <c:v>8.5440000000000002E-2</c:v>
                </c:pt>
                <c:pt idx="1040">
                  <c:v>8.5880000000000026E-2</c:v>
                </c:pt>
                <c:pt idx="1041">
                  <c:v>8.6830000000000004E-2</c:v>
                </c:pt>
                <c:pt idx="1042">
                  <c:v>8.6880000000000013E-2</c:v>
                </c:pt>
                <c:pt idx="1043">
                  <c:v>8.7760000000000005E-2</c:v>
                </c:pt>
                <c:pt idx="1044">
                  <c:v>8.704000000000002E-2</c:v>
                </c:pt>
                <c:pt idx="1045">
                  <c:v>8.8110000000000022E-2</c:v>
                </c:pt>
                <c:pt idx="1046">
                  <c:v>8.7560000000000068E-2</c:v>
                </c:pt>
                <c:pt idx="1047">
                  <c:v>9.0340000000000004E-2</c:v>
                </c:pt>
                <c:pt idx="1048">
                  <c:v>9.0330000000000021E-2</c:v>
                </c:pt>
                <c:pt idx="1049">
                  <c:v>9.1580000000000022E-2</c:v>
                </c:pt>
                <c:pt idx="1050">
                  <c:v>9.0800000000000006E-2</c:v>
                </c:pt>
                <c:pt idx="1051">
                  <c:v>9.0840000000000018E-2</c:v>
                </c:pt>
                <c:pt idx="1052">
                  <c:v>9.1040000000000024E-2</c:v>
                </c:pt>
                <c:pt idx="1053">
                  <c:v>9.1040000000000024E-2</c:v>
                </c:pt>
                <c:pt idx="1054">
                  <c:v>8.9500000000000246E-2</c:v>
                </c:pt>
                <c:pt idx="1055">
                  <c:v>9.0750000000000247E-2</c:v>
                </c:pt>
                <c:pt idx="1056">
                  <c:v>9.1060000000000002E-2</c:v>
                </c:pt>
                <c:pt idx="1057">
                  <c:v>9.1510000000000022E-2</c:v>
                </c:pt>
                <c:pt idx="1058">
                  <c:v>9.0880000000000044E-2</c:v>
                </c:pt>
                <c:pt idx="1059">
                  <c:v>9.1750000000000068E-2</c:v>
                </c:pt>
                <c:pt idx="1060">
                  <c:v>9.1180000000000011E-2</c:v>
                </c:pt>
                <c:pt idx="1061">
                  <c:v>8.9470000000000008E-2</c:v>
                </c:pt>
                <c:pt idx="1062">
                  <c:v>8.7860000000000021E-2</c:v>
                </c:pt>
                <c:pt idx="1063">
                  <c:v>8.7770000000000015E-2</c:v>
                </c:pt>
                <c:pt idx="1064">
                  <c:v>8.8860000000000244E-2</c:v>
                </c:pt>
                <c:pt idx="1065">
                  <c:v>8.8720000000001228E-2</c:v>
                </c:pt>
                <c:pt idx="1066">
                  <c:v>9.0080000000000021E-2</c:v>
                </c:pt>
                <c:pt idx="1067">
                  <c:v>8.994000000000002E-2</c:v>
                </c:pt>
                <c:pt idx="1068">
                  <c:v>8.9570000000000066E-2</c:v>
                </c:pt>
                <c:pt idx="1069">
                  <c:v>9.0030000000000041E-2</c:v>
                </c:pt>
                <c:pt idx="1070">
                  <c:v>9.1320000000000026E-2</c:v>
                </c:pt>
                <c:pt idx="1071">
                  <c:v>9.0420000000000028E-2</c:v>
                </c:pt>
                <c:pt idx="1072">
                  <c:v>9.128E-2</c:v>
                </c:pt>
                <c:pt idx="1073">
                  <c:v>9.0550000000001227E-2</c:v>
                </c:pt>
                <c:pt idx="1074">
                  <c:v>9.0400000000000008E-2</c:v>
                </c:pt>
                <c:pt idx="1075">
                  <c:v>9.1220000000000023E-2</c:v>
                </c:pt>
                <c:pt idx="1076">
                  <c:v>9.0410000000000018E-2</c:v>
                </c:pt>
                <c:pt idx="1077">
                  <c:v>9.180000000000002E-2</c:v>
                </c:pt>
                <c:pt idx="1078">
                  <c:v>9.216000000000002E-2</c:v>
                </c:pt>
                <c:pt idx="1079">
                  <c:v>9.2620000000000063E-2</c:v>
                </c:pt>
                <c:pt idx="1080">
                  <c:v>9.2760000000000023E-2</c:v>
                </c:pt>
                <c:pt idx="1081">
                  <c:v>9.2720000000000025E-2</c:v>
                </c:pt>
                <c:pt idx="1082">
                  <c:v>9.3090000000000228E-2</c:v>
                </c:pt>
                <c:pt idx="1083">
                  <c:v>9.3720000000001247E-2</c:v>
                </c:pt>
                <c:pt idx="1084">
                  <c:v>9.4690000000000746E-2</c:v>
                </c:pt>
                <c:pt idx="1085">
                  <c:v>9.2850000000000044E-2</c:v>
                </c:pt>
                <c:pt idx="1086">
                  <c:v>9.2130000000000004E-2</c:v>
                </c:pt>
                <c:pt idx="1087">
                  <c:v>9.1590000000000046E-2</c:v>
                </c:pt>
                <c:pt idx="1088">
                  <c:v>9.0890000000000026E-2</c:v>
                </c:pt>
                <c:pt idx="1089">
                  <c:v>9.0240000000000015E-2</c:v>
                </c:pt>
                <c:pt idx="1090">
                  <c:v>9.0560000000000265E-2</c:v>
                </c:pt>
                <c:pt idx="1091">
                  <c:v>9.0000000000000024E-2</c:v>
                </c:pt>
                <c:pt idx="1092">
                  <c:v>9.0720000000000245E-2</c:v>
                </c:pt>
                <c:pt idx="1093">
                  <c:v>8.9740000000000028E-2</c:v>
                </c:pt>
                <c:pt idx="1094">
                  <c:v>9.0340000000000004E-2</c:v>
                </c:pt>
                <c:pt idx="1095">
                  <c:v>8.9910000000000018E-2</c:v>
                </c:pt>
                <c:pt idx="1096">
                  <c:v>8.9960000000000026E-2</c:v>
                </c:pt>
                <c:pt idx="1097">
                  <c:v>9.0120000000000047E-2</c:v>
                </c:pt>
                <c:pt idx="1098">
                  <c:v>9.044000000000002E-2</c:v>
                </c:pt>
                <c:pt idx="1099">
                  <c:v>9.0350000000000028E-2</c:v>
                </c:pt>
                <c:pt idx="1100">
                  <c:v>9.0340000000000018E-2</c:v>
                </c:pt>
                <c:pt idx="1101">
                  <c:v>8.9510000000000048E-2</c:v>
                </c:pt>
                <c:pt idx="1102">
                  <c:v>8.9150000000000298E-2</c:v>
                </c:pt>
                <c:pt idx="1103">
                  <c:v>8.8970000000000007E-2</c:v>
                </c:pt>
                <c:pt idx="1104">
                  <c:v>8.8820000000001245E-2</c:v>
                </c:pt>
                <c:pt idx="1105">
                  <c:v>8.8280000000000025E-2</c:v>
                </c:pt>
                <c:pt idx="1106">
                  <c:v>8.7500000000000008E-2</c:v>
                </c:pt>
                <c:pt idx="1107">
                  <c:v>8.6600000000000024E-2</c:v>
                </c:pt>
                <c:pt idx="1108">
                  <c:v>8.6740000000000025E-2</c:v>
                </c:pt>
                <c:pt idx="1109">
                  <c:v>8.743999999999999E-2</c:v>
                </c:pt>
                <c:pt idx="1110">
                  <c:v>8.743999999999999E-2</c:v>
                </c:pt>
                <c:pt idx="1111">
                  <c:v>8.7540000000000007E-2</c:v>
                </c:pt>
                <c:pt idx="1112">
                  <c:v>8.7950000000000028E-2</c:v>
                </c:pt>
                <c:pt idx="1113">
                  <c:v>8.840000000000002E-2</c:v>
                </c:pt>
                <c:pt idx="1114">
                  <c:v>8.8740000000000027E-2</c:v>
                </c:pt>
                <c:pt idx="1115">
                  <c:v>8.5880000000000026E-2</c:v>
                </c:pt>
                <c:pt idx="1116">
                  <c:v>8.5210000000000022E-2</c:v>
                </c:pt>
                <c:pt idx="1117">
                  <c:v>8.4440000000000015E-2</c:v>
                </c:pt>
                <c:pt idx="1118">
                  <c:v>8.4550000000001568E-2</c:v>
                </c:pt>
                <c:pt idx="1119">
                  <c:v>8.4790000000000226E-2</c:v>
                </c:pt>
                <c:pt idx="1120">
                  <c:v>8.4430000000000047E-2</c:v>
                </c:pt>
                <c:pt idx="1121">
                  <c:v>8.3500000000000268E-2</c:v>
                </c:pt>
                <c:pt idx="1122">
                  <c:v>8.3170000000000008E-2</c:v>
                </c:pt>
                <c:pt idx="1123">
                  <c:v>8.3790000000000267E-2</c:v>
                </c:pt>
                <c:pt idx="1124">
                  <c:v>8.4110000000000018E-2</c:v>
                </c:pt>
                <c:pt idx="1125">
                  <c:v>8.3650000000001765E-2</c:v>
                </c:pt>
                <c:pt idx="1126">
                  <c:v>8.233E-2</c:v>
                </c:pt>
                <c:pt idx="1127">
                  <c:v>8.2750000000000046E-2</c:v>
                </c:pt>
                <c:pt idx="1128">
                  <c:v>8.1970000000000015E-2</c:v>
                </c:pt>
                <c:pt idx="1129">
                  <c:v>8.2080000000000014E-2</c:v>
                </c:pt>
                <c:pt idx="1130">
                  <c:v>8.236000000000003E-2</c:v>
                </c:pt>
                <c:pt idx="1131">
                  <c:v>8.1880000000000008E-2</c:v>
                </c:pt>
                <c:pt idx="1132">
                  <c:v>8.1040000000000015E-2</c:v>
                </c:pt>
                <c:pt idx="1133">
                  <c:v>8.0370000000000011E-2</c:v>
                </c:pt>
                <c:pt idx="1134">
                  <c:v>8.0600000000000047E-2</c:v>
                </c:pt>
                <c:pt idx="1135">
                  <c:v>8.0890000000000045E-2</c:v>
                </c:pt>
                <c:pt idx="1136">
                  <c:v>8.2200000000000009E-2</c:v>
                </c:pt>
                <c:pt idx="1137">
                  <c:v>8.168000000000003E-2</c:v>
                </c:pt>
                <c:pt idx="1138">
                  <c:v>8.3890000000000228E-2</c:v>
                </c:pt>
                <c:pt idx="1139">
                  <c:v>8.3090000000000067E-2</c:v>
                </c:pt>
                <c:pt idx="1140">
                  <c:v>8.3400000000000002E-2</c:v>
                </c:pt>
                <c:pt idx="1141">
                  <c:v>8.3660000000000248E-2</c:v>
                </c:pt>
                <c:pt idx="1142">
                  <c:v>8.2810000000000009E-2</c:v>
                </c:pt>
                <c:pt idx="1143">
                  <c:v>8.2810000000000009E-2</c:v>
                </c:pt>
                <c:pt idx="1144">
                  <c:v>8.2209999999999991E-2</c:v>
                </c:pt>
                <c:pt idx="1145">
                  <c:v>8.1290000000000043E-2</c:v>
                </c:pt>
                <c:pt idx="1146">
                  <c:v>8.1870000000000026E-2</c:v>
                </c:pt>
                <c:pt idx="1147">
                  <c:v>8.1780000000000005E-2</c:v>
                </c:pt>
                <c:pt idx="1148">
                  <c:v>8.201E-2</c:v>
                </c:pt>
                <c:pt idx="1149">
                  <c:v>8.1279999999999991E-2</c:v>
                </c:pt>
                <c:pt idx="1150">
                  <c:v>8.1260000000000041E-2</c:v>
                </c:pt>
                <c:pt idx="1151">
                  <c:v>8.3170000000000008E-2</c:v>
                </c:pt>
                <c:pt idx="1152">
                  <c:v>8.2520000000000066E-2</c:v>
                </c:pt>
                <c:pt idx="1153">
                  <c:v>8.2239999999999994E-2</c:v>
                </c:pt>
                <c:pt idx="1154">
                  <c:v>8.4670000000000065E-2</c:v>
                </c:pt>
                <c:pt idx="1155">
                  <c:v>8.3790000000000267E-2</c:v>
                </c:pt>
                <c:pt idx="1156">
                  <c:v>8.3860000000000226E-2</c:v>
                </c:pt>
                <c:pt idx="1157">
                  <c:v>8.4800000000000028E-2</c:v>
                </c:pt>
                <c:pt idx="1158">
                  <c:v>8.5120000000000043E-2</c:v>
                </c:pt>
                <c:pt idx="1159">
                  <c:v>8.3400000000000002E-2</c:v>
                </c:pt>
                <c:pt idx="1160">
                  <c:v>8.3230000000000026E-2</c:v>
                </c:pt>
                <c:pt idx="1161">
                  <c:v>8.2580000000000015E-2</c:v>
                </c:pt>
                <c:pt idx="1162">
                  <c:v>8.1450000000000022E-2</c:v>
                </c:pt>
                <c:pt idx="1163">
                  <c:v>8.1740000000000021E-2</c:v>
                </c:pt>
                <c:pt idx="1164">
                  <c:v>8.2090000000000024E-2</c:v>
                </c:pt>
                <c:pt idx="1165">
                  <c:v>8.2190000000000027E-2</c:v>
                </c:pt>
                <c:pt idx="1166">
                  <c:v>8.167000000000002E-2</c:v>
                </c:pt>
                <c:pt idx="1167">
                  <c:v>8.1950000000000023E-2</c:v>
                </c:pt>
                <c:pt idx="1168">
                  <c:v>8.2530000000000006E-2</c:v>
                </c:pt>
                <c:pt idx="1169">
                  <c:v>8.3540000000000267E-2</c:v>
                </c:pt>
                <c:pt idx="1170">
                  <c:v>8.2830000000000001E-2</c:v>
                </c:pt>
                <c:pt idx="1171">
                  <c:v>8.3450000000000066E-2</c:v>
                </c:pt>
                <c:pt idx="1172">
                  <c:v>8.3510000000000265E-2</c:v>
                </c:pt>
                <c:pt idx="1173">
                  <c:v>8.4730000000000208E-2</c:v>
                </c:pt>
                <c:pt idx="1174">
                  <c:v>8.4550000000001568E-2</c:v>
                </c:pt>
                <c:pt idx="1175">
                  <c:v>8.6000000000000021E-2</c:v>
                </c:pt>
                <c:pt idx="1176">
                  <c:v>8.5910000000000014E-2</c:v>
                </c:pt>
                <c:pt idx="1177">
                  <c:v>8.5030000000000022E-2</c:v>
                </c:pt>
                <c:pt idx="1178">
                  <c:v>8.5720000000000227E-2</c:v>
                </c:pt>
                <c:pt idx="1179">
                  <c:v>8.661000000000002E-2</c:v>
                </c:pt>
                <c:pt idx="1180">
                  <c:v>8.7780000000000011E-2</c:v>
                </c:pt>
                <c:pt idx="1181">
                  <c:v>8.7730000000000002E-2</c:v>
                </c:pt>
                <c:pt idx="1182">
                  <c:v>8.7000000000000008E-2</c:v>
                </c:pt>
                <c:pt idx="1183">
                  <c:v>8.5160000000000027E-2</c:v>
                </c:pt>
                <c:pt idx="1184">
                  <c:v>8.4590000000000248E-2</c:v>
                </c:pt>
                <c:pt idx="1185">
                  <c:v>8.5600000000000065E-2</c:v>
                </c:pt>
                <c:pt idx="1186">
                  <c:v>8.6450000000000027E-2</c:v>
                </c:pt>
                <c:pt idx="1187">
                  <c:v>8.6530000000000065E-2</c:v>
                </c:pt>
                <c:pt idx="1188">
                  <c:v>8.8020000000000764E-2</c:v>
                </c:pt>
                <c:pt idx="1189">
                  <c:v>8.8240000000000027E-2</c:v>
                </c:pt>
                <c:pt idx="1190">
                  <c:v>8.7590000000000043E-2</c:v>
                </c:pt>
                <c:pt idx="1191">
                  <c:v>8.7379999999999999E-2</c:v>
                </c:pt>
                <c:pt idx="1192">
                  <c:v>8.5600000000000065E-2</c:v>
                </c:pt>
                <c:pt idx="1193">
                  <c:v>8.5520000000000568E-2</c:v>
                </c:pt>
                <c:pt idx="1194">
                  <c:v>8.4820000000000298E-2</c:v>
                </c:pt>
                <c:pt idx="1195">
                  <c:v>8.5640000000000022E-2</c:v>
                </c:pt>
                <c:pt idx="1196">
                  <c:v>8.5060000000000024E-2</c:v>
                </c:pt>
                <c:pt idx="1197">
                  <c:v>8.5040000000000018E-2</c:v>
                </c:pt>
                <c:pt idx="1198">
                  <c:v>8.5120000000000043E-2</c:v>
                </c:pt>
                <c:pt idx="1199">
                  <c:v>8.5450000000000026E-2</c:v>
                </c:pt>
                <c:pt idx="1200">
                  <c:v>8.3900000000000044E-2</c:v>
                </c:pt>
                <c:pt idx="1201">
                  <c:v>8.3870000000000028E-2</c:v>
                </c:pt>
                <c:pt idx="1202">
                  <c:v>8.2920000000000008E-2</c:v>
                </c:pt>
                <c:pt idx="1203">
                  <c:v>8.2910000000000011E-2</c:v>
                </c:pt>
                <c:pt idx="1204">
                  <c:v>8.2800000000000026E-2</c:v>
                </c:pt>
                <c:pt idx="1205">
                  <c:v>8.1400000000000014E-2</c:v>
                </c:pt>
                <c:pt idx="1206">
                  <c:v>8.1740000000000021E-2</c:v>
                </c:pt>
                <c:pt idx="1207">
                  <c:v>8.1160000000000024E-2</c:v>
                </c:pt>
                <c:pt idx="1208">
                  <c:v>8.0680000000000002E-2</c:v>
                </c:pt>
                <c:pt idx="1209">
                  <c:v>8.1190000000000026E-2</c:v>
                </c:pt>
                <c:pt idx="1210">
                  <c:v>8.0940000000000026E-2</c:v>
                </c:pt>
                <c:pt idx="1211">
                  <c:v>8.0240000000000006E-2</c:v>
                </c:pt>
                <c:pt idx="1212">
                  <c:v>8.0090000000000008E-2</c:v>
                </c:pt>
                <c:pt idx="1213">
                  <c:v>7.9630000000000034E-2</c:v>
                </c:pt>
                <c:pt idx="1214">
                  <c:v>8.0560000000000048E-2</c:v>
                </c:pt>
                <c:pt idx="1215">
                  <c:v>8.0890000000000045E-2</c:v>
                </c:pt>
                <c:pt idx="1216">
                  <c:v>7.9930000000000112E-2</c:v>
                </c:pt>
                <c:pt idx="1217">
                  <c:v>7.8719999999999984E-2</c:v>
                </c:pt>
                <c:pt idx="1218">
                  <c:v>7.9070000000000029E-2</c:v>
                </c:pt>
                <c:pt idx="1219">
                  <c:v>7.9030000000000114E-2</c:v>
                </c:pt>
                <c:pt idx="1220">
                  <c:v>7.9050000000000023E-2</c:v>
                </c:pt>
                <c:pt idx="1221">
                  <c:v>7.9279999999999989E-2</c:v>
                </c:pt>
                <c:pt idx="1222">
                  <c:v>7.887000000000001E-2</c:v>
                </c:pt>
                <c:pt idx="1223">
                  <c:v>7.989000000000232E-2</c:v>
                </c:pt>
                <c:pt idx="1224">
                  <c:v>8.0390000000000017E-2</c:v>
                </c:pt>
                <c:pt idx="1225">
                  <c:v>7.954E-2</c:v>
                </c:pt>
                <c:pt idx="1226">
                  <c:v>7.8990000000000032E-2</c:v>
                </c:pt>
                <c:pt idx="1227">
                  <c:v>7.9600000000000004E-2</c:v>
                </c:pt>
                <c:pt idx="1228">
                  <c:v>8.0050000000000066E-2</c:v>
                </c:pt>
                <c:pt idx="1229">
                  <c:v>8.0290000000000028E-2</c:v>
                </c:pt>
                <c:pt idx="1230">
                  <c:v>8.0460000000000018E-2</c:v>
                </c:pt>
                <c:pt idx="1231">
                  <c:v>7.9989999999999992E-2</c:v>
                </c:pt>
                <c:pt idx="1232">
                  <c:v>7.9300000000000134E-2</c:v>
                </c:pt>
                <c:pt idx="1233">
                  <c:v>7.9519999999999993E-2</c:v>
                </c:pt>
                <c:pt idx="1234">
                  <c:v>8.0050000000000066E-2</c:v>
                </c:pt>
                <c:pt idx="1235">
                  <c:v>8.0350000000000005E-2</c:v>
                </c:pt>
                <c:pt idx="1236">
                  <c:v>8.0790000000000028E-2</c:v>
                </c:pt>
                <c:pt idx="1237">
                  <c:v>8.0160000000000023E-2</c:v>
                </c:pt>
                <c:pt idx="1238">
                  <c:v>7.9430000000000514E-2</c:v>
                </c:pt>
                <c:pt idx="1239">
                  <c:v>7.9350000000000434E-2</c:v>
                </c:pt>
                <c:pt idx="1240">
                  <c:v>7.9920000000000033E-2</c:v>
                </c:pt>
                <c:pt idx="1241">
                  <c:v>7.9400000000000123E-2</c:v>
                </c:pt>
                <c:pt idx="1242">
                  <c:v>7.9660000000000022E-2</c:v>
                </c:pt>
                <c:pt idx="1243">
                  <c:v>8.0700000000000008E-2</c:v>
                </c:pt>
                <c:pt idx="1244">
                  <c:v>7.9519999999999993E-2</c:v>
                </c:pt>
                <c:pt idx="1245">
                  <c:v>7.9310000000002545E-2</c:v>
                </c:pt>
                <c:pt idx="1246">
                  <c:v>7.8720000000000012E-2</c:v>
                </c:pt>
                <c:pt idx="1247">
                  <c:v>7.8569999999999987E-2</c:v>
                </c:pt>
                <c:pt idx="1248">
                  <c:v>7.8420000000000004E-2</c:v>
                </c:pt>
                <c:pt idx="1249">
                  <c:v>7.8269999999999992E-2</c:v>
                </c:pt>
                <c:pt idx="1250">
                  <c:v>7.9199999999999993E-2</c:v>
                </c:pt>
                <c:pt idx="1251">
                  <c:v>7.8719999999999984E-2</c:v>
                </c:pt>
                <c:pt idx="1252">
                  <c:v>7.9100000000000004E-2</c:v>
                </c:pt>
                <c:pt idx="1253">
                  <c:v>7.8979999999999995E-2</c:v>
                </c:pt>
                <c:pt idx="1254">
                  <c:v>7.8309999999999991E-2</c:v>
                </c:pt>
                <c:pt idx="1255">
                  <c:v>7.8409999999999994E-2</c:v>
                </c:pt>
                <c:pt idx="1256">
                  <c:v>7.8149999999999997E-2</c:v>
                </c:pt>
                <c:pt idx="1257">
                  <c:v>7.7689999999999995E-2</c:v>
                </c:pt>
                <c:pt idx="1258">
                  <c:v>7.6240000000000002E-2</c:v>
                </c:pt>
                <c:pt idx="1259">
                  <c:v>7.6089999999999991E-2</c:v>
                </c:pt>
                <c:pt idx="1260">
                  <c:v>7.6149999999999995E-2</c:v>
                </c:pt>
                <c:pt idx="1261">
                  <c:v>7.6159999999999992E-2</c:v>
                </c:pt>
                <c:pt idx="1262">
                  <c:v>7.5820000000000012E-2</c:v>
                </c:pt>
                <c:pt idx="1263">
                  <c:v>7.619999999999999E-2</c:v>
                </c:pt>
                <c:pt idx="1264">
                  <c:v>7.5329999999999994E-2</c:v>
                </c:pt>
                <c:pt idx="1265">
                  <c:v>7.5289999999999996E-2</c:v>
                </c:pt>
                <c:pt idx="1266">
                  <c:v>7.4829999999999994E-2</c:v>
                </c:pt>
                <c:pt idx="1267">
                  <c:v>7.4979999999999991E-2</c:v>
                </c:pt>
                <c:pt idx="1268">
                  <c:v>7.5129999999999988E-2</c:v>
                </c:pt>
                <c:pt idx="1269">
                  <c:v>7.4639999999999998E-2</c:v>
                </c:pt>
                <c:pt idx="1270">
                  <c:v>7.4299999999999991E-2</c:v>
                </c:pt>
                <c:pt idx="1271">
                  <c:v>7.3880000000000001E-2</c:v>
                </c:pt>
                <c:pt idx="1272">
                  <c:v>7.2520000000000001E-2</c:v>
                </c:pt>
                <c:pt idx="1273">
                  <c:v>7.2079999999999991E-2</c:v>
                </c:pt>
                <c:pt idx="1274">
                  <c:v>7.1870000000000003E-2</c:v>
                </c:pt>
                <c:pt idx="1275">
                  <c:v>7.1589999999999987E-2</c:v>
                </c:pt>
                <c:pt idx="1276">
                  <c:v>7.1730000000000002E-2</c:v>
                </c:pt>
                <c:pt idx="1277">
                  <c:v>7.2890000000000524E-2</c:v>
                </c:pt>
                <c:pt idx="1278">
                  <c:v>7.2590000000000113E-2</c:v>
                </c:pt>
              </c:numCache>
            </c:numRef>
          </c:val>
          <c:smooth val="0"/>
        </c:ser>
        <c:ser>
          <c:idx val="1"/>
          <c:order val="1"/>
          <c:tx>
            <c:strRef>
              <c:f>'Implied ERP Data'!$C$4</c:f>
              <c:strCache>
                <c:ptCount val="1"/>
                <c:pt idx="0">
                  <c:v>ERP Moy. 3 ans</c:v>
                </c:pt>
              </c:strCache>
            </c:strRef>
          </c:tx>
          <c:spPr>
            <a:ln>
              <a:solidFill>
                <a:srgbClr val="FFC000"/>
              </a:solidFill>
            </a:ln>
          </c:spPr>
          <c:marker>
            <c:symbol val="none"/>
          </c:marker>
          <c:cat>
            <c:numRef>
              <c:f>'Implied ERP Data'!#REF!</c:f>
              <c:numCache>
                <c:formatCode>dd\-mmm\-yy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Data'!#REF!</c:f>
              <c:numCache>
                <c:formatCode>0.00%</c:formatCode>
                <c:ptCount val="1279"/>
                <c:pt idx="0">
                  <c:v>4.4991391752577423E-2</c:v>
                </c:pt>
                <c:pt idx="1">
                  <c:v>4.4991494845363751E-2</c:v>
                </c:pt>
                <c:pt idx="2">
                  <c:v>4.4993634020622099E-2</c:v>
                </c:pt>
                <c:pt idx="3">
                  <c:v>4.4999987113402133E-2</c:v>
                </c:pt>
                <c:pt idx="4">
                  <c:v>4.5008118556701032E-2</c:v>
                </c:pt>
                <c:pt idx="5">
                  <c:v>4.5013853092783503E-2</c:v>
                </c:pt>
                <c:pt idx="6">
                  <c:v>4.5020605670103089E-2</c:v>
                </c:pt>
                <c:pt idx="7">
                  <c:v>4.5028363402061858E-2</c:v>
                </c:pt>
                <c:pt idx="8">
                  <c:v>4.5037448453608422E-2</c:v>
                </c:pt>
                <c:pt idx="9">
                  <c:v>4.5042487113402134E-2</c:v>
                </c:pt>
                <c:pt idx="10">
                  <c:v>4.5052860824742524E-2</c:v>
                </c:pt>
                <c:pt idx="11">
                  <c:v>4.5066404639177236E-2</c:v>
                </c:pt>
                <c:pt idx="12">
                  <c:v>4.5081559278350357E-2</c:v>
                </c:pt>
                <c:pt idx="13">
                  <c:v>4.5098762886597962E-2</c:v>
                </c:pt>
                <c:pt idx="14">
                  <c:v>4.5108157216494846E-2</c:v>
                </c:pt>
                <c:pt idx="15">
                  <c:v>4.5117641752577334E-2</c:v>
                </c:pt>
                <c:pt idx="16">
                  <c:v>4.5130747422680417E-2</c:v>
                </c:pt>
                <c:pt idx="17">
                  <c:v>4.5145734536082477E-2</c:v>
                </c:pt>
                <c:pt idx="18">
                  <c:v>4.5158286082474228E-2</c:v>
                </c:pt>
                <c:pt idx="19">
                  <c:v>4.5173724226804129E-2</c:v>
                </c:pt>
                <c:pt idx="20">
                  <c:v>4.5196250000000104E-2</c:v>
                </c:pt>
                <c:pt idx="21">
                  <c:v>4.5218028350515464E-2</c:v>
                </c:pt>
                <c:pt idx="22">
                  <c:v>4.5240115979381386E-2</c:v>
                </c:pt>
                <c:pt idx="23">
                  <c:v>4.5264703608247435E-2</c:v>
                </c:pt>
                <c:pt idx="24">
                  <c:v>4.5288234536082481E-2</c:v>
                </c:pt>
                <c:pt idx="25">
                  <c:v>4.5321507731958782E-2</c:v>
                </c:pt>
                <c:pt idx="26">
                  <c:v>4.5358402061855672E-2</c:v>
                </c:pt>
                <c:pt idx="27">
                  <c:v>4.5399394329897133E-2</c:v>
                </c:pt>
                <c:pt idx="28">
                  <c:v>4.5439548969072055E-2</c:v>
                </c:pt>
                <c:pt idx="29">
                  <c:v>4.5482667525774033E-2</c:v>
                </c:pt>
                <c:pt idx="30">
                  <c:v>4.5515322164948462E-2</c:v>
                </c:pt>
                <c:pt idx="31">
                  <c:v>4.5544265463917356E-2</c:v>
                </c:pt>
                <c:pt idx="32">
                  <c:v>4.5579046391751685E-2</c:v>
                </c:pt>
                <c:pt idx="33">
                  <c:v>4.5618582474226781E-2</c:v>
                </c:pt>
                <c:pt idx="34">
                  <c:v>4.5657152061855645E-2</c:v>
                </c:pt>
                <c:pt idx="35">
                  <c:v>4.5692422680412403E-2</c:v>
                </c:pt>
                <c:pt idx="36">
                  <c:v>4.5728556701030897E-2</c:v>
                </c:pt>
                <c:pt idx="37">
                  <c:v>4.5770399484536102E-2</c:v>
                </c:pt>
                <c:pt idx="38">
                  <c:v>4.5813891752577433E-2</c:v>
                </c:pt>
                <c:pt idx="39">
                  <c:v>4.5862164948454034E-2</c:v>
                </c:pt>
                <c:pt idx="40">
                  <c:v>4.5914987113402132E-2</c:v>
                </c:pt>
                <c:pt idx="41">
                  <c:v>4.5967487113402934E-2</c:v>
                </c:pt>
                <c:pt idx="42">
                  <c:v>4.6012706185566972E-2</c:v>
                </c:pt>
                <c:pt idx="43">
                  <c:v>4.6054652061855605E-2</c:v>
                </c:pt>
                <c:pt idx="44">
                  <c:v>4.6093389175257696E-2</c:v>
                </c:pt>
                <c:pt idx="45">
                  <c:v>4.6131945876288619E-2</c:v>
                </c:pt>
                <c:pt idx="46">
                  <c:v>4.6166146907216474E-2</c:v>
                </c:pt>
                <c:pt idx="47">
                  <c:v>4.6201353092783365E-2</c:v>
                </c:pt>
                <c:pt idx="48">
                  <c:v>4.6243015463916945E-2</c:v>
                </c:pt>
                <c:pt idx="49">
                  <c:v>4.6284304123711303E-2</c:v>
                </c:pt>
                <c:pt idx="50">
                  <c:v>4.6327615979381433E-2</c:v>
                </c:pt>
                <c:pt idx="51">
                  <c:v>4.6374716494845328E-2</c:v>
                </c:pt>
                <c:pt idx="52">
                  <c:v>4.6420902061855375E-2</c:v>
                </c:pt>
                <c:pt idx="53">
                  <c:v>4.6466585051548222E-2</c:v>
                </c:pt>
                <c:pt idx="54">
                  <c:v>4.6515541237113392E-2</c:v>
                </c:pt>
                <c:pt idx="55">
                  <c:v>4.6567938144329912E-2</c:v>
                </c:pt>
                <c:pt idx="56">
                  <c:v>4.6624987113402017E-2</c:v>
                </c:pt>
                <c:pt idx="57">
                  <c:v>4.6688092783505046E-2</c:v>
                </c:pt>
                <c:pt idx="58">
                  <c:v>4.6753002577319548E-2</c:v>
                </c:pt>
                <c:pt idx="59">
                  <c:v>4.6809471649484506E-2</c:v>
                </c:pt>
                <c:pt idx="60">
                  <c:v>4.6866984536082533E-2</c:v>
                </c:pt>
                <c:pt idx="61">
                  <c:v>4.6925476804123734E-2</c:v>
                </c:pt>
                <c:pt idx="62">
                  <c:v>4.6979600515463855E-2</c:v>
                </c:pt>
                <c:pt idx="63">
                  <c:v>4.7034471649484523E-2</c:v>
                </c:pt>
                <c:pt idx="64">
                  <c:v>4.7095193298969017E-2</c:v>
                </c:pt>
                <c:pt idx="65">
                  <c:v>4.7155682989690723E-2</c:v>
                </c:pt>
                <c:pt idx="66">
                  <c:v>4.7217306701030873E-2</c:v>
                </c:pt>
                <c:pt idx="67">
                  <c:v>4.7276804123711484E-2</c:v>
                </c:pt>
                <c:pt idx="68">
                  <c:v>4.7340902061855601E-2</c:v>
                </c:pt>
                <c:pt idx="69">
                  <c:v>4.7398969072164884E-2</c:v>
                </c:pt>
                <c:pt idx="70">
                  <c:v>4.7454536082474172E-2</c:v>
                </c:pt>
                <c:pt idx="71">
                  <c:v>4.7508801546391734E-2</c:v>
                </c:pt>
                <c:pt idx="72">
                  <c:v>4.7561701030927932E-2</c:v>
                </c:pt>
                <c:pt idx="73">
                  <c:v>4.7616636597940153E-2</c:v>
                </c:pt>
                <c:pt idx="74">
                  <c:v>4.7671842783502658E-2</c:v>
                </c:pt>
                <c:pt idx="75">
                  <c:v>4.7728170103092722E-2</c:v>
                </c:pt>
                <c:pt idx="76">
                  <c:v>4.7787757731958813E-2</c:v>
                </c:pt>
                <c:pt idx="77">
                  <c:v>4.7848118556700965E-2</c:v>
                </c:pt>
                <c:pt idx="78">
                  <c:v>4.7906623711342439E-2</c:v>
                </c:pt>
                <c:pt idx="79">
                  <c:v>4.7967048969072106E-2</c:v>
                </c:pt>
                <c:pt idx="80">
                  <c:v>4.8027912371133963E-2</c:v>
                </c:pt>
                <c:pt idx="81">
                  <c:v>4.8089574742267965E-2</c:v>
                </c:pt>
                <c:pt idx="82">
                  <c:v>4.8152100515463848E-2</c:v>
                </c:pt>
                <c:pt idx="83">
                  <c:v>4.8214536082474148E-2</c:v>
                </c:pt>
                <c:pt idx="84">
                  <c:v>4.8275128865978657E-2</c:v>
                </c:pt>
                <c:pt idx="85">
                  <c:v>4.8335850515463796E-2</c:v>
                </c:pt>
                <c:pt idx="86">
                  <c:v>4.8393788659794004E-2</c:v>
                </c:pt>
                <c:pt idx="87">
                  <c:v>4.8449845360823245E-2</c:v>
                </c:pt>
                <c:pt idx="88">
                  <c:v>4.8502731958765047E-2</c:v>
                </c:pt>
                <c:pt idx="89">
                  <c:v>4.8555154639175056E-2</c:v>
                </c:pt>
                <c:pt idx="90">
                  <c:v>4.8608376288659647E-2</c:v>
                </c:pt>
                <c:pt idx="91">
                  <c:v>4.866400773195869E-2</c:v>
                </c:pt>
                <c:pt idx="92">
                  <c:v>4.8722809278350446E-2</c:v>
                </c:pt>
                <c:pt idx="93">
                  <c:v>4.8782783505154574E-2</c:v>
                </c:pt>
                <c:pt idx="94">
                  <c:v>4.8847860824742198E-2</c:v>
                </c:pt>
                <c:pt idx="95">
                  <c:v>4.8915760309278293E-2</c:v>
                </c:pt>
                <c:pt idx="96">
                  <c:v>4.8981739690721587E-2</c:v>
                </c:pt>
                <c:pt idx="97">
                  <c:v>4.9049922680412306E-2</c:v>
                </c:pt>
                <c:pt idx="98">
                  <c:v>4.9118466494845532E-2</c:v>
                </c:pt>
                <c:pt idx="99">
                  <c:v>4.9187641752577414E-2</c:v>
                </c:pt>
                <c:pt idx="100">
                  <c:v>4.9255515463917446E-2</c:v>
                </c:pt>
                <c:pt idx="101">
                  <c:v>4.9323041237114132E-2</c:v>
                </c:pt>
                <c:pt idx="102">
                  <c:v>4.9387216494847508E-2</c:v>
                </c:pt>
                <c:pt idx="103">
                  <c:v>4.9451340206185496E-2</c:v>
                </c:pt>
                <c:pt idx="104">
                  <c:v>4.9511907216494823E-2</c:v>
                </c:pt>
                <c:pt idx="105">
                  <c:v>4.9574510309278313E-2</c:v>
                </c:pt>
                <c:pt idx="106">
                  <c:v>4.9637306701030892E-2</c:v>
                </c:pt>
                <c:pt idx="107">
                  <c:v>4.9703685567010533E-2</c:v>
                </c:pt>
                <c:pt idx="108">
                  <c:v>4.9768079896909297E-2</c:v>
                </c:pt>
                <c:pt idx="109">
                  <c:v>4.9830708762886554E-2</c:v>
                </c:pt>
                <c:pt idx="110">
                  <c:v>4.9891765463917478E-2</c:v>
                </c:pt>
                <c:pt idx="111">
                  <c:v>4.9949871134020572E-2</c:v>
                </c:pt>
                <c:pt idx="112">
                  <c:v>5.0006082474226832E-2</c:v>
                </c:pt>
                <c:pt idx="113">
                  <c:v>5.0065051546391834E-2</c:v>
                </c:pt>
                <c:pt idx="114">
                  <c:v>5.0126249999999949E-2</c:v>
                </c:pt>
                <c:pt idx="115">
                  <c:v>5.0192152061855615E-2</c:v>
                </c:pt>
                <c:pt idx="116">
                  <c:v>5.0256585051547023E-2</c:v>
                </c:pt>
                <c:pt idx="117">
                  <c:v>5.032271907216488E-2</c:v>
                </c:pt>
                <c:pt idx="118">
                  <c:v>5.0393170103092813E-2</c:v>
                </c:pt>
                <c:pt idx="119">
                  <c:v>5.0463814432989723E-2</c:v>
                </c:pt>
                <c:pt idx="120">
                  <c:v>5.053359536082469E-2</c:v>
                </c:pt>
                <c:pt idx="121">
                  <c:v>5.0607551546391724E-2</c:v>
                </c:pt>
                <c:pt idx="122">
                  <c:v>5.0683814432989638E-2</c:v>
                </c:pt>
                <c:pt idx="123">
                  <c:v>5.0762435567010933E-2</c:v>
                </c:pt>
                <c:pt idx="124">
                  <c:v>5.084057989690717E-2</c:v>
                </c:pt>
                <c:pt idx="125">
                  <c:v>5.0915953608247383E-2</c:v>
                </c:pt>
                <c:pt idx="126">
                  <c:v>5.0993569587628823E-2</c:v>
                </c:pt>
                <c:pt idx="127">
                  <c:v>5.1074806701030866E-2</c:v>
                </c:pt>
                <c:pt idx="128">
                  <c:v>5.1159574742267955E-2</c:v>
                </c:pt>
                <c:pt idx="129">
                  <c:v>5.1237422680412315E-2</c:v>
                </c:pt>
                <c:pt idx="130">
                  <c:v>5.1321108247422607E-2</c:v>
                </c:pt>
                <c:pt idx="131">
                  <c:v>5.14091752577319E-2</c:v>
                </c:pt>
                <c:pt idx="132">
                  <c:v>5.1497822164948394E-2</c:v>
                </c:pt>
                <c:pt idx="133">
                  <c:v>5.1579587628865865E-2</c:v>
                </c:pt>
                <c:pt idx="134">
                  <c:v>5.1659613402061808E-2</c:v>
                </c:pt>
                <c:pt idx="135">
                  <c:v>5.1740618556700986E-2</c:v>
                </c:pt>
                <c:pt idx="136">
                  <c:v>5.1822177835051504E-2</c:v>
                </c:pt>
                <c:pt idx="137">
                  <c:v>5.1900206185566969E-2</c:v>
                </c:pt>
                <c:pt idx="138">
                  <c:v>5.1977938144329862E-2</c:v>
                </c:pt>
                <c:pt idx="139">
                  <c:v>5.2054304123711932E-2</c:v>
                </c:pt>
                <c:pt idx="140">
                  <c:v>5.2132783505154587E-2</c:v>
                </c:pt>
                <c:pt idx="141">
                  <c:v>5.2210927835053593E-2</c:v>
                </c:pt>
                <c:pt idx="142">
                  <c:v>5.2285412371133981E-2</c:v>
                </c:pt>
                <c:pt idx="143">
                  <c:v>5.2357925257734139E-2</c:v>
                </c:pt>
                <c:pt idx="144">
                  <c:v>5.2429162371133965E-2</c:v>
                </c:pt>
                <c:pt idx="145">
                  <c:v>5.2499445876288714E-2</c:v>
                </c:pt>
                <c:pt idx="146">
                  <c:v>5.2571494845362124E-2</c:v>
                </c:pt>
                <c:pt idx="147">
                  <c:v>5.2648427835051533E-2</c:v>
                </c:pt>
                <c:pt idx="148">
                  <c:v>5.2723659793814402E-2</c:v>
                </c:pt>
                <c:pt idx="149">
                  <c:v>5.2797422680412834E-2</c:v>
                </c:pt>
                <c:pt idx="150">
                  <c:v>5.2864252577319526E-2</c:v>
                </c:pt>
                <c:pt idx="151">
                  <c:v>5.292960051546388E-2</c:v>
                </c:pt>
                <c:pt idx="152">
                  <c:v>5.2994664948455839E-2</c:v>
                </c:pt>
                <c:pt idx="153">
                  <c:v>5.3060115979381414E-2</c:v>
                </c:pt>
                <c:pt idx="154">
                  <c:v>5.3124858247422635E-2</c:v>
                </c:pt>
                <c:pt idx="155">
                  <c:v>5.3186224226804114E-2</c:v>
                </c:pt>
                <c:pt idx="156">
                  <c:v>5.3247048969071765E-2</c:v>
                </c:pt>
                <c:pt idx="157">
                  <c:v>5.3308749999999967E-2</c:v>
                </c:pt>
                <c:pt idx="158">
                  <c:v>5.336913659793812E-2</c:v>
                </c:pt>
                <c:pt idx="159">
                  <c:v>5.3424664948454013E-2</c:v>
                </c:pt>
                <c:pt idx="160">
                  <c:v>5.3486030927837928E-2</c:v>
                </c:pt>
                <c:pt idx="161">
                  <c:v>5.3547409793814386E-2</c:v>
                </c:pt>
                <c:pt idx="162">
                  <c:v>5.3605940721649405E-2</c:v>
                </c:pt>
                <c:pt idx="163">
                  <c:v>5.3664097938146617E-2</c:v>
                </c:pt>
                <c:pt idx="164">
                  <c:v>5.3720000000000004E-2</c:v>
                </c:pt>
                <c:pt idx="165">
                  <c:v>5.3776224226804524E-2</c:v>
                </c:pt>
                <c:pt idx="166">
                  <c:v>5.3833402061855627E-2</c:v>
                </c:pt>
                <c:pt idx="167">
                  <c:v>5.3890953608247423E-2</c:v>
                </c:pt>
                <c:pt idx="168">
                  <c:v>5.3947190721649441E-2</c:v>
                </c:pt>
                <c:pt idx="169">
                  <c:v>5.3999394329897012E-2</c:v>
                </c:pt>
                <c:pt idx="170">
                  <c:v>5.4052319587628933E-2</c:v>
                </c:pt>
                <c:pt idx="171">
                  <c:v>5.4103067010309334E-2</c:v>
                </c:pt>
                <c:pt idx="172">
                  <c:v>5.4149896907216513E-2</c:v>
                </c:pt>
                <c:pt idx="173">
                  <c:v>5.4199703608247413E-2</c:v>
                </c:pt>
                <c:pt idx="174">
                  <c:v>5.4249420103092721E-2</c:v>
                </c:pt>
                <c:pt idx="175">
                  <c:v>5.4303427835054631E-2</c:v>
                </c:pt>
                <c:pt idx="176">
                  <c:v>5.4357680412373086E-2</c:v>
                </c:pt>
                <c:pt idx="177">
                  <c:v>5.4409600515463903E-2</c:v>
                </c:pt>
                <c:pt idx="178">
                  <c:v>5.4459652061855608E-2</c:v>
                </c:pt>
                <c:pt idx="179">
                  <c:v>5.4507628865979332E-2</c:v>
                </c:pt>
                <c:pt idx="180">
                  <c:v>5.4557512886597902E-2</c:v>
                </c:pt>
                <c:pt idx="181">
                  <c:v>5.4606082474226894E-2</c:v>
                </c:pt>
                <c:pt idx="182">
                  <c:v>5.4653208762886547E-2</c:v>
                </c:pt>
                <c:pt idx="183">
                  <c:v>5.4700902061855634E-2</c:v>
                </c:pt>
                <c:pt idx="184">
                  <c:v>5.4747590206185824E-2</c:v>
                </c:pt>
                <c:pt idx="185">
                  <c:v>5.4795141752577332E-2</c:v>
                </c:pt>
                <c:pt idx="186">
                  <c:v>5.4844072164948424E-2</c:v>
                </c:pt>
                <c:pt idx="187">
                  <c:v>5.4889265463917487E-2</c:v>
                </c:pt>
                <c:pt idx="188">
                  <c:v>5.4934020618556824E-2</c:v>
                </c:pt>
                <c:pt idx="189">
                  <c:v>5.4979922680412352E-2</c:v>
                </c:pt>
                <c:pt idx="190">
                  <c:v>5.5024871134020804E-2</c:v>
                </c:pt>
                <c:pt idx="191">
                  <c:v>5.5069329896907333E-2</c:v>
                </c:pt>
                <c:pt idx="192">
                  <c:v>5.5115605670103068E-2</c:v>
                </c:pt>
                <c:pt idx="193">
                  <c:v>5.5163002577319556E-2</c:v>
                </c:pt>
                <c:pt idx="194">
                  <c:v>5.5208891752577302E-2</c:v>
                </c:pt>
                <c:pt idx="195">
                  <c:v>5.5254819587628852E-2</c:v>
                </c:pt>
                <c:pt idx="196">
                  <c:v>5.5301172680412347E-2</c:v>
                </c:pt>
                <c:pt idx="197">
                  <c:v>5.535186855670101E-2</c:v>
                </c:pt>
                <c:pt idx="198">
                  <c:v>5.5403182989690714E-2</c:v>
                </c:pt>
                <c:pt idx="199">
                  <c:v>5.5456726804125826E-2</c:v>
                </c:pt>
                <c:pt idx="200">
                  <c:v>5.5508453608247424E-2</c:v>
                </c:pt>
                <c:pt idx="201">
                  <c:v>5.5560670103092832E-2</c:v>
                </c:pt>
                <c:pt idx="202">
                  <c:v>5.5616043814434114E-2</c:v>
                </c:pt>
                <c:pt idx="203">
                  <c:v>5.5672242268041232E-2</c:v>
                </c:pt>
                <c:pt idx="204">
                  <c:v>5.572698453608442E-2</c:v>
                </c:pt>
                <c:pt idx="205">
                  <c:v>5.5782332474227023E-2</c:v>
                </c:pt>
                <c:pt idx="206">
                  <c:v>5.5837590206185922E-2</c:v>
                </c:pt>
                <c:pt idx="207">
                  <c:v>5.5892100515463922E-2</c:v>
                </c:pt>
                <c:pt idx="208">
                  <c:v>5.5947190721649463E-2</c:v>
                </c:pt>
                <c:pt idx="209">
                  <c:v>5.5997113402061864E-2</c:v>
                </c:pt>
                <c:pt idx="210">
                  <c:v>5.6049304123711327E-2</c:v>
                </c:pt>
                <c:pt idx="211">
                  <c:v>5.6100682989690724E-2</c:v>
                </c:pt>
                <c:pt idx="212">
                  <c:v>5.6151610824742584E-2</c:v>
                </c:pt>
                <c:pt idx="213">
                  <c:v>5.6202409793814405E-2</c:v>
                </c:pt>
                <c:pt idx="214">
                  <c:v>5.6251623711340182E-2</c:v>
                </c:pt>
                <c:pt idx="215">
                  <c:v>5.6302177835052113E-2</c:v>
                </c:pt>
                <c:pt idx="216">
                  <c:v>5.6354948453608313E-2</c:v>
                </c:pt>
                <c:pt idx="217">
                  <c:v>5.6406430412372033E-2</c:v>
                </c:pt>
                <c:pt idx="218">
                  <c:v>5.6455335051546512E-2</c:v>
                </c:pt>
                <c:pt idx="219">
                  <c:v>5.6502564432989684E-2</c:v>
                </c:pt>
                <c:pt idx="220">
                  <c:v>5.6550360824742324E-2</c:v>
                </c:pt>
                <c:pt idx="221">
                  <c:v>5.6596353092783484E-2</c:v>
                </c:pt>
                <c:pt idx="222">
                  <c:v>5.6641237113402049E-2</c:v>
                </c:pt>
                <c:pt idx="223">
                  <c:v>5.6684162371133766E-2</c:v>
                </c:pt>
                <c:pt idx="224">
                  <c:v>5.6726791237115416E-2</c:v>
                </c:pt>
                <c:pt idx="225">
                  <c:v>5.6763981958765572E-2</c:v>
                </c:pt>
                <c:pt idx="226">
                  <c:v>5.6802345360824687E-2</c:v>
                </c:pt>
                <c:pt idx="227">
                  <c:v>5.6839291237114113E-2</c:v>
                </c:pt>
                <c:pt idx="228">
                  <c:v>5.6875128865979355E-2</c:v>
                </c:pt>
                <c:pt idx="229">
                  <c:v>5.6911159793814246E-2</c:v>
                </c:pt>
                <c:pt idx="230">
                  <c:v>5.6947886597938105E-2</c:v>
                </c:pt>
                <c:pt idx="231">
                  <c:v>5.6985502577319345E-2</c:v>
                </c:pt>
                <c:pt idx="232">
                  <c:v>5.7021868556701001E-2</c:v>
                </c:pt>
                <c:pt idx="233">
                  <c:v>5.7058453608247413E-2</c:v>
                </c:pt>
                <c:pt idx="234">
                  <c:v>5.7095386597938114E-2</c:v>
                </c:pt>
                <c:pt idx="235">
                  <c:v>5.7132332474226923E-2</c:v>
                </c:pt>
                <c:pt idx="236">
                  <c:v>5.7167396907218553E-2</c:v>
                </c:pt>
                <c:pt idx="237">
                  <c:v>5.720295103092974E-2</c:v>
                </c:pt>
                <c:pt idx="238">
                  <c:v>5.7239175257731922E-2</c:v>
                </c:pt>
                <c:pt idx="239">
                  <c:v>5.7274368556700955E-2</c:v>
                </c:pt>
                <c:pt idx="240">
                  <c:v>5.7309703608247414E-2</c:v>
                </c:pt>
                <c:pt idx="241">
                  <c:v>5.7347384020619133E-2</c:v>
                </c:pt>
                <c:pt idx="242">
                  <c:v>5.7388595360824711E-2</c:v>
                </c:pt>
                <c:pt idx="243">
                  <c:v>5.7428453608247422E-2</c:v>
                </c:pt>
                <c:pt idx="244">
                  <c:v>5.7469149484536054E-2</c:v>
                </c:pt>
                <c:pt idx="245">
                  <c:v>5.7508298969072127E-2</c:v>
                </c:pt>
                <c:pt idx="246">
                  <c:v>5.7544162371133946E-2</c:v>
                </c:pt>
                <c:pt idx="247">
                  <c:v>5.7579239690721623E-2</c:v>
                </c:pt>
                <c:pt idx="248">
                  <c:v>5.7613028350515932E-2</c:v>
                </c:pt>
                <c:pt idx="249">
                  <c:v>5.7647847938144293E-2</c:v>
                </c:pt>
                <c:pt idx="250">
                  <c:v>5.7679780927835024E-2</c:v>
                </c:pt>
                <c:pt idx="251">
                  <c:v>5.7709716494845513E-2</c:v>
                </c:pt>
                <c:pt idx="252">
                  <c:v>5.7741378865979347E-2</c:v>
                </c:pt>
                <c:pt idx="253">
                  <c:v>5.7775953608247402E-2</c:v>
                </c:pt>
                <c:pt idx="254">
                  <c:v>5.7811958762886549E-2</c:v>
                </c:pt>
                <c:pt idx="255">
                  <c:v>5.7845889175257667E-2</c:v>
                </c:pt>
                <c:pt idx="256">
                  <c:v>5.7879832474226782E-2</c:v>
                </c:pt>
                <c:pt idx="257">
                  <c:v>5.7912190721649534E-2</c:v>
                </c:pt>
                <c:pt idx="258">
                  <c:v>5.7943749999999968E-2</c:v>
                </c:pt>
                <c:pt idx="259">
                  <c:v>5.7973466494845333E-2</c:v>
                </c:pt>
                <c:pt idx="260">
                  <c:v>5.8003440721649473E-2</c:v>
                </c:pt>
                <c:pt idx="261">
                  <c:v>5.8033273195876513E-2</c:v>
                </c:pt>
                <c:pt idx="262">
                  <c:v>5.8062293814436082E-2</c:v>
                </c:pt>
                <c:pt idx="263">
                  <c:v>5.8090670103092913E-2</c:v>
                </c:pt>
                <c:pt idx="264">
                  <c:v>5.8116920103092932E-2</c:v>
                </c:pt>
                <c:pt idx="265">
                  <c:v>5.8143286082474176E-2</c:v>
                </c:pt>
                <c:pt idx="266">
                  <c:v>5.8168608247422732E-2</c:v>
                </c:pt>
                <c:pt idx="267">
                  <c:v>5.8193853092783486E-2</c:v>
                </c:pt>
                <c:pt idx="268">
                  <c:v>5.8219523195876283E-2</c:v>
                </c:pt>
                <c:pt idx="269">
                  <c:v>5.8244342783502566E-2</c:v>
                </c:pt>
                <c:pt idx="270">
                  <c:v>5.8270863402061765E-2</c:v>
                </c:pt>
                <c:pt idx="271">
                  <c:v>5.8298556701030887E-2</c:v>
                </c:pt>
                <c:pt idx="272">
                  <c:v>5.8325541237113393E-2</c:v>
                </c:pt>
                <c:pt idx="273">
                  <c:v>5.8353273195876514E-2</c:v>
                </c:pt>
                <c:pt idx="274">
                  <c:v>5.8379948453608221E-2</c:v>
                </c:pt>
                <c:pt idx="275">
                  <c:v>5.8408788659793792E-2</c:v>
                </c:pt>
                <c:pt idx="276">
                  <c:v>5.8440051546391793E-2</c:v>
                </c:pt>
                <c:pt idx="277">
                  <c:v>5.8470889175257675E-2</c:v>
                </c:pt>
                <c:pt idx="278">
                  <c:v>5.8499020618556732E-2</c:v>
                </c:pt>
                <c:pt idx="279">
                  <c:v>5.8526649484536092E-2</c:v>
                </c:pt>
                <c:pt idx="280">
                  <c:v>5.8553221649484524E-2</c:v>
                </c:pt>
                <c:pt idx="281">
                  <c:v>5.8578466494845362E-2</c:v>
                </c:pt>
                <c:pt idx="282">
                  <c:v>5.8604329896907198E-2</c:v>
                </c:pt>
                <c:pt idx="283">
                  <c:v>5.8631597938144514E-2</c:v>
                </c:pt>
                <c:pt idx="284">
                  <c:v>5.8656018041237094E-2</c:v>
                </c:pt>
                <c:pt idx="285">
                  <c:v>5.8679845360822061E-2</c:v>
                </c:pt>
                <c:pt idx="286">
                  <c:v>5.8705038659793804E-2</c:v>
                </c:pt>
                <c:pt idx="287">
                  <c:v>5.8728221649484512E-2</c:v>
                </c:pt>
                <c:pt idx="288">
                  <c:v>5.8753195876288723E-2</c:v>
                </c:pt>
                <c:pt idx="289">
                  <c:v>5.8777332474226784E-2</c:v>
                </c:pt>
                <c:pt idx="290">
                  <c:v>5.8801417525773184E-2</c:v>
                </c:pt>
                <c:pt idx="291">
                  <c:v>5.8824548969071966E-2</c:v>
                </c:pt>
                <c:pt idx="292">
                  <c:v>5.8849600515463875E-2</c:v>
                </c:pt>
                <c:pt idx="293">
                  <c:v>5.8877474226804102E-2</c:v>
                </c:pt>
                <c:pt idx="294">
                  <c:v>5.8908930412371122E-2</c:v>
                </c:pt>
                <c:pt idx="295">
                  <c:v>5.8937216494845512E-2</c:v>
                </c:pt>
                <c:pt idx="296">
                  <c:v>5.8968518041237102E-2</c:v>
                </c:pt>
                <c:pt idx="297">
                  <c:v>5.8999806701030895E-2</c:v>
                </c:pt>
                <c:pt idx="298">
                  <c:v>5.9031945876288634E-2</c:v>
                </c:pt>
                <c:pt idx="299">
                  <c:v>5.9062139175257794E-2</c:v>
                </c:pt>
                <c:pt idx="300">
                  <c:v>5.9091713917528474E-2</c:v>
                </c:pt>
                <c:pt idx="301">
                  <c:v>5.9120914948454034E-2</c:v>
                </c:pt>
                <c:pt idx="302">
                  <c:v>5.915046391752795E-2</c:v>
                </c:pt>
                <c:pt idx="303">
                  <c:v>5.9180979381443434E-2</c:v>
                </c:pt>
                <c:pt idx="304">
                  <c:v>5.9210747422680413E-2</c:v>
                </c:pt>
                <c:pt idx="305">
                  <c:v>5.9240773195876284E-2</c:v>
                </c:pt>
                <c:pt idx="306">
                  <c:v>5.9270528350515432E-2</c:v>
                </c:pt>
                <c:pt idx="307">
                  <c:v>5.9298582474226813E-2</c:v>
                </c:pt>
                <c:pt idx="308">
                  <c:v>5.9328788659793824E-2</c:v>
                </c:pt>
                <c:pt idx="309">
                  <c:v>5.9359226804125913E-2</c:v>
                </c:pt>
                <c:pt idx="310">
                  <c:v>5.9391417525774134E-2</c:v>
                </c:pt>
                <c:pt idx="311">
                  <c:v>5.9425476804124133E-2</c:v>
                </c:pt>
                <c:pt idx="312">
                  <c:v>5.9457706185566984E-2</c:v>
                </c:pt>
                <c:pt idx="313">
                  <c:v>5.9491211340208815E-2</c:v>
                </c:pt>
                <c:pt idx="314">
                  <c:v>5.9524368556701013E-2</c:v>
                </c:pt>
                <c:pt idx="315">
                  <c:v>5.9560489690722113E-2</c:v>
                </c:pt>
                <c:pt idx="316">
                  <c:v>5.9595347938144534E-2</c:v>
                </c:pt>
                <c:pt idx="317">
                  <c:v>5.9631198453608314E-2</c:v>
                </c:pt>
                <c:pt idx="318">
                  <c:v>5.9664935567010323E-2</c:v>
                </c:pt>
                <c:pt idx="319">
                  <c:v>5.9698981958765412E-2</c:v>
                </c:pt>
                <c:pt idx="320">
                  <c:v>5.9733969072164932E-2</c:v>
                </c:pt>
                <c:pt idx="321">
                  <c:v>5.9766971649487653E-2</c:v>
                </c:pt>
                <c:pt idx="322">
                  <c:v>5.980103092783795E-2</c:v>
                </c:pt>
                <c:pt idx="323">
                  <c:v>5.9836997422683218E-2</c:v>
                </c:pt>
                <c:pt idx="324">
                  <c:v>5.9873427835054144E-2</c:v>
                </c:pt>
                <c:pt idx="325">
                  <c:v>5.9909510309278324E-2</c:v>
                </c:pt>
                <c:pt idx="326">
                  <c:v>5.9944600515463874E-2</c:v>
                </c:pt>
                <c:pt idx="327">
                  <c:v>5.9980103092783482E-2</c:v>
                </c:pt>
                <c:pt idx="328">
                  <c:v>6.0015180412371104E-2</c:v>
                </c:pt>
                <c:pt idx="329">
                  <c:v>6.0049355670101646E-2</c:v>
                </c:pt>
                <c:pt idx="330">
                  <c:v>6.0084884020619032E-2</c:v>
                </c:pt>
                <c:pt idx="331">
                  <c:v>6.0121159793813855E-2</c:v>
                </c:pt>
                <c:pt idx="332">
                  <c:v>6.0156030927837889E-2</c:v>
                </c:pt>
                <c:pt idx="333">
                  <c:v>6.0189548969071867E-2</c:v>
                </c:pt>
                <c:pt idx="334">
                  <c:v>6.0221018041237077E-2</c:v>
                </c:pt>
                <c:pt idx="335">
                  <c:v>6.0251791237113522E-2</c:v>
                </c:pt>
                <c:pt idx="336">
                  <c:v>6.0281082474226783E-2</c:v>
                </c:pt>
                <c:pt idx="337">
                  <c:v>6.0311262886597924E-2</c:v>
                </c:pt>
                <c:pt idx="338">
                  <c:v>6.0340103092783481E-2</c:v>
                </c:pt>
                <c:pt idx="339">
                  <c:v>6.0368672680412384E-2</c:v>
                </c:pt>
                <c:pt idx="340">
                  <c:v>6.0395992268042133E-2</c:v>
                </c:pt>
                <c:pt idx="341">
                  <c:v>6.0423402061855674E-2</c:v>
                </c:pt>
                <c:pt idx="342">
                  <c:v>6.0450425257732934E-2</c:v>
                </c:pt>
                <c:pt idx="343">
                  <c:v>6.0478157216494806E-2</c:v>
                </c:pt>
                <c:pt idx="344">
                  <c:v>6.0505644329896913E-2</c:v>
                </c:pt>
                <c:pt idx="345">
                  <c:v>6.0534097938147187E-2</c:v>
                </c:pt>
                <c:pt idx="346">
                  <c:v>6.0564329896907333E-2</c:v>
                </c:pt>
                <c:pt idx="347">
                  <c:v>6.059510309278348E-2</c:v>
                </c:pt>
                <c:pt idx="348">
                  <c:v>6.0626211340207133E-2</c:v>
                </c:pt>
                <c:pt idx="349">
                  <c:v>6.0658775773195846E-2</c:v>
                </c:pt>
                <c:pt idx="350">
                  <c:v>6.0691636597939004E-2</c:v>
                </c:pt>
                <c:pt idx="351">
                  <c:v>6.0723685567010334E-2</c:v>
                </c:pt>
                <c:pt idx="352">
                  <c:v>6.0757925257734123E-2</c:v>
                </c:pt>
                <c:pt idx="353">
                  <c:v>6.0793595360824813E-2</c:v>
                </c:pt>
                <c:pt idx="354">
                  <c:v>6.0829690721649503E-2</c:v>
                </c:pt>
                <c:pt idx="355">
                  <c:v>6.0867422680412404E-2</c:v>
                </c:pt>
                <c:pt idx="356">
                  <c:v>6.0905657216494831E-2</c:v>
                </c:pt>
                <c:pt idx="357">
                  <c:v>6.0944097938146376E-2</c:v>
                </c:pt>
                <c:pt idx="358">
                  <c:v>6.0983865979381421E-2</c:v>
                </c:pt>
                <c:pt idx="359">
                  <c:v>6.1023659793814397E-2</c:v>
                </c:pt>
                <c:pt idx="360">
                  <c:v>6.1062023195876933E-2</c:v>
                </c:pt>
                <c:pt idx="361">
                  <c:v>6.1099999999999974E-2</c:v>
                </c:pt>
                <c:pt idx="362">
                  <c:v>6.1138015463917457E-2</c:v>
                </c:pt>
                <c:pt idx="363">
                  <c:v>6.1180167525773155E-2</c:v>
                </c:pt>
                <c:pt idx="364">
                  <c:v>6.1224510309278307E-2</c:v>
                </c:pt>
                <c:pt idx="365">
                  <c:v>6.1269471649484486E-2</c:v>
                </c:pt>
                <c:pt idx="366">
                  <c:v>6.1314845360824675E-2</c:v>
                </c:pt>
                <c:pt idx="367">
                  <c:v>6.1358994845362967E-2</c:v>
                </c:pt>
                <c:pt idx="368">
                  <c:v>6.1402371134022124E-2</c:v>
                </c:pt>
                <c:pt idx="369">
                  <c:v>6.1447190721649454E-2</c:v>
                </c:pt>
                <c:pt idx="370">
                  <c:v>6.1492139175257712E-2</c:v>
                </c:pt>
                <c:pt idx="371">
                  <c:v>6.1536533505154603E-2</c:v>
                </c:pt>
                <c:pt idx="372">
                  <c:v>6.1578634020619014E-2</c:v>
                </c:pt>
                <c:pt idx="373">
                  <c:v>6.1619342783503256E-2</c:v>
                </c:pt>
                <c:pt idx="374">
                  <c:v>6.1660515463917466E-2</c:v>
                </c:pt>
                <c:pt idx="375">
                  <c:v>6.1701997422680434E-2</c:v>
                </c:pt>
                <c:pt idx="376">
                  <c:v>6.1745618556700986E-2</c:v>
                </c:pt>
                <c:pt idx="377">
                  <c:v>6.1790128865979344E-2</c:v>
                </c:pt>
                <c:pt idx="378">
                  <c:v>6.1836262886597902E-2</c:v>
                </c:pt>
                <c:pt idx="379">
                  <c:v>6.1881610824744505E-2</c:v>
                </c:pt>
                <c:pt idx="380">
                  <c:v>6.1926237113402123E-2</c:v>
                </c:pt>
                <c:pt idx="381">
                  <c:v>6.1969858247422641E-2</c:v>
                </c:pt>
                <c:pt idx="382">
                  <c:v>6.2011778350515523E-2</c:v>
                </c:pt>
                <c:pt idx="383">
                  <c:v>6.2053878865979344E-2</c:v>
                </c:pt>
                <c:pt idx="384">
                  <c:v>6.2094909793814414E-2</c:v>
                </c:pt>
                <c:pt idx="385">
                  <c:v>6.213514175257729E-2</c:v>
                </c:pt>
                <c:pt idx="386">
                  <c:v>6.2176881443299012E-2</c:v>
                </c:pt>
                <c:pt idx="387">
                  <c:v>6.2217023195876534E-2</c:v>
                </c:pt>
                <c:pt idx="388">
                  <c:v>6.2257693298969054E-2</c:v>
                </c:pt>
                <c:pt idx="389">
                  <c:v>6.2298311855672216E-2</c:v>
                </c:pt>
                <c:pt idx="390">
                  <c:v>6.2338891752577834E-2</c:v>
                </c:pt>
                <c:pt idx="391">
                  <c:v>6.2378595360824712E-2</c:v>
                </c:pt>
                <c:pt idx="392">
                  <c:v>6.2418608247424651E-2</c:v>
                </c:pt>
                <c:pt idx="393">
                  <c:v>6.2458247422680392E-2</c:v>
                </c:pt>
                <c:pt idx="394">
                  <c:v>6.2498118556700989E-2</c:v>
                </c:pt>
                <c:pt idx="395">
                  <c:v>6.2539046391752548E-2</c:v>
                </c:pt>
                <c:pt idx="396">
                  <c:v>6.2578878865979362E-2</c:v>
                </c:pt>
                <c:pt idx="397">
                  <c:v>6.2617487113402134E-2</c:v>
                </c:pt>
                <c:pt idx="398">
                  <c:v>6.2651288659793788E-2</c:v>
                </c:pt>
                <c:pt idx="399">
                  <c:v>6.2683724226804113E-2</c:v>
                </c:pt>
                <c:pt idx="400">
                  <c:v>6.2714974226806747E-2</c:v>
                </c:pt>
                <c:pt idx="401">
                  <c:v>6.2746907216494813E-2</c:v>
                </c:pt>
                <c:pt idx="402">
                  <c:v>6.2778131443299023E-2</c:v>
                </c:pt>
                <c:pt idx="403">
                  <c:v>6.2809059278350468E-2</c:v>
                </c:pt>
                <c:pt idx="404">
                  <c:v>6.2839046391752543E-2</c:v>
                </c:pt>
                <c:pt idx="405">
                  <c:v>6.2870618556701133E-2</c:v>
                </c:pt>
                <c:pt idx="406">
                  <c:v>6.2903904639175334E-2</c:v>
                </c:pt>
                <c:pt idx="407">
                  <c:v>6.2934652061855653E-2</c:v>
                </c:pt>
                <c:pt idx="408">
                  <c:v>6.296435567010307E-2</c:v>
                </c:pt>
                <c:pt idx="409">
                  <c:v>6.2992010309278534E-2</c:v>
                </c:pt>
                <c:pt idx="410">
                  <c:v>6.3020863402061852E-2</c:v>
                </c:pt>
                <c:pt idx="411">
                  <c:v>6.3049768041237089E-2</c:v>
                </c:pt>
                <c:pt idx="412">
                  <c:v>6.3081881443298973E-2</c:v>
                </c:pt>
                <c:pt idx="413">
                  <c:v>6.3114755154639171E-2</c:v>
                </c:pt>
                <c:pt idx="414">
                  <c:v>6.3146701030927829E-2</c:v>
                </c:pt>
                <c:pt idx="415">
                  <c:v>6.3180335051546424E-2</c:v>
                </c:pt>
                <c:pt idx="416">
                  <c:v>6.3216404639175494E-2</c:v>
                </c:pt>
                <c:pt idx="417">
                  <c:v>6.3251069587628855E-2</c:v>
                </c:pt>
                <c:pt idx="418">
                  <c:v>6.3285811855670102E-2</c:v>
                </c:pt>
                <c:pt idx="419">
                  <c:v>6.3323724226804129E-2</c:v>
                </c:pt>
                <c:pt idx="420">
                  <c:v>6.3363492268042124E-2</c:v>
                </c:pt>
                <c:pt idx="421">
                  <c:v>6.3400025773195881E-2</c:v>
                </c:pt>
                <c:pt idx="422">
                  <c:v>6.3438749999999988E-2</c:v>
                </c:pt>
                <c:pt idx="423">
                  <c:v>6.3477564432989672E-2</c:v>
                </c:pt>
                <c:pt idx="424">
                  <c:v>6.352088917525768E-2</c:v>
                </c:pt>
                <c:pt idx="425">
                  <c:v>6.3567590206185562E-2</c:v>
                </c:pt>
                <c:pt idx="426">
                  <c:v>6.3617396907216933E-2</c:v>
                </c:pt>
                <c:pt idx="427">
                  <c:v>6.3670695876288638E-2</c:v>
                </c:pt>
                <c:pt idx="428">
                  <c:v>6.3715760309278321E-2</c:v>
                </c:pt>
                <c:pt idx="429">
                  <c:v>6.3762590206185923E-2</c:v>
                </c:pt>
                <c:pt idx="430">
                  <c:v>6.3808015463917497E-2</c:v>
                </c:pt>
                <c:pt idx="431">
                  <c:v>6.3853273195876331E-2</c:v>
                </c:pt>
                <c:pt idx="432">
                  <c:v>6.3902036082474203E-2</c:v>
                </c:pt>
                <c:pt idx="433">
                  <c:v>6.3952989690721634E-2</c:v>
                </c:pt>
                <c:pt idx="434">
                  <c:v>6.4002628865979433E-2</c:v>
                </c:pt>
                <c:pt idx="435">
                  <c:v>6.4054871134020933E-2</c:v>
                </c:pt>
                <c:pt idx="436">
                  <c:v>6.4109355670103049E-2</c:v>
                </c:pt>
                <c:pt idx="437">
                  <c:v>6.4164664948454533E-2</c:v>
                </c:pt>
                <c:pt idx="438">
                  <c:v>6.4220914948454014E-2</c:v>
                </c:pt>
                <c:pt idx="439">
                  <c:v>6.428124999999997E-2</c:v>
                </c:pt>
                <c:pt idx="440">
                  <c:v>6.4338002577319559E-2</c:v>
                </c:pt>
                <c:pt idx="441">
                  <c:v>6.4392332474227834E-2</c:v>
                </c:pt>
                <c:pt idx="442">
                  <c:v>6.4447203608247419E-2</c:v>
                </c:pt>
                <c:pt idx="443">
                  <c:v>6.4501907216494819E-2</c:v>
                </c:pt>
                <c:pt idx="444">
                  <c:v>6.4556159793814391E-2</c:v>
                </c:pt>
                <c:pt idx="445">
                  <c:v>6.4610837628865936E-2</c:v>
                </c:pt>
                <c:pt idx="446">
                  <c:v>6.4663904639175512E-2</c:v>
                </c:pt>
                <c:pt idx="447">
                  <c:v>6.472051546391748E-2</c:v>
                </c:pt>
                <c:pt idx="448">
                  <c:v>6.4778969072164919E-2</c:v>
                </c:pt>
                <c:pt idx="449">
                  <c:v>6.4839497422682524E-2</c:v>
                </c:pt>
                <c:pt idx="450">
                  <c:v>6.4898195876288894E-2</c:v>
                </c:pt>
                <c:pt idx="451">
                  <c:v>6.4954909793814394E-2</c:v>
                </c:pt>
                <c:pt idx="452">
                  <c:v>6.5011688144329921E-2</c:v>
                </c:pt>
                <c:pt idx="453">
                  <c:v>6.5066842783505108E-2</c:v>
                </c:pt>
                <c:pt idx="454">
                  <c:v>6.5121958762886456E-2</c:v>
                </c:pt>
                <c:pt idx="455">
                  <c:v>6.5176958762886553E-2</c:v>
                </c:pt>
                <c:pt idx="456">
                  <c:v>6.5232036082474174E-2</c:v>
                </c:pt>
                <c:pt idx="457">
                  <c:v>6.5285940721649435E-2</c:v>
                </c:pt>
                <c:pt idx="458">
                  <c:v>6.5338981958765585E-2</c:v>
                </c:pt>
                <c:pt idx="459">
                  <c:v>6.5393195876288834E-2</c:v>
                </c:pt>
                <c:pt idx="460">
                  <c:v>6.5449961340206184E-2</c:v>
                </c:pt>
                <c:pt idx="461">
                  <c:v>6.550987113402057E-2</c:v>
                </c:pt>
                <c:pt idx="462">
                  <c:v>6.556998711340202E-2</c:v>
                </c:pt>
                <c:pt idx="463">
                  <c:v>6.5629536082474155E-2</c:v>
                </c:pt>
                <c:pt idx="464">
                  <c:v>6.5690257731958718E-2</c:v>
                </c:pt>
                <c:pt idx="465">
                  <c:v>6.5751443298969037E-2</c:v>
                </c:pt>
                <c:pt idx="466">
                  <c:v>6.5815051546391834E-2</c:v>
                </c:pt>
                <c:pt idx="467">
                  <c:v>6.5878994845362124E-2</c:v>
                </c:pt>
                <c:pt idx="468">
                  <c:v>6.5943659793814391E-2</c:v>
                </c:pt>
                <c:pt idx="469">
                  <c:v>6.6004033505154602E-2</c:v>
                </c:pt>
                <c:pt idx="470">
                  <c:v>6.6064420103092783E-2</c:v>
                </c:pt>
                <c:pt idx="471">
                  <c:v>6.6124278350515431E-2</c:v>
                </c:pt>
                <c:pt idx="472">
                  <c:v>6.6183543814432949E-2</c:v>
                </c:pt>
                <c:pt idx="473">
                  <c:v>6.6242448453608202E-2</c:v>
                </c:pt>
                <c:pt idx="474">
                  <c:v>6.6299652061855618E-2</c:v>
                </c:pt>
                <c:pt idx="475">
                  <c:v>6.635610824742269E-2</c:v>
                </c:pt>
                <c:pt idx="476">
                  <c:v>6.6412938144332467E-2</c:v>
                </c:pt>
                <c:pt idx="477">
                  <c:v>6.6471134020618508E-2</c:v>
                </c:pt>
                <c:pt idx="478">
                  <c:v>6.6528505154639109E-2</c:v>
                </c:pt>
                <c:pt idx="479">
                  <c:v>6.6585605670103049E-2</c:v>
                </c:pt>
                <c:pt idx="480">
                  <c:v>6.6642409793814375E-2</c:v>
                </c:pt>
                <c:pt idx="481">
                  <c:v>6.6697164948453583E-2</c:v>
                </c:pt>
                <c:pt idx="482">
                  <c:v>6.6750064432989628E-2</c:v>
                </c:pt>
                <c:pt idx="483">
                  <c:v>6.6802654639175424E-2</c:v>
                </c:pt>
                <c:pt idx="484">
                  <c:v>6.685541237113396E-2</c:v>
                </c:pt>
                <c:pt idx="485">
                  <c:v>6.690912371134014E-2</c:v>
                </c:pt>
                <c:pt idx="486">
                  <c:v>6.696427835051541E-2</c:v>
                </c:pt>
                <c:pt idx="487">
                  <c:v>6.7021365979381367E-2</c:v>
                </c:pt>
                <c:pt idx="488">
                  <c:v>6.7074600515463864E-2</c:v>
                </c:pt>
                <c:pt idx="489">
                  <c:v>6.7128466494845301E-2</c:v>
                </c:pt>
                <c:pt idx="490">
                  <c:v>6.7183569587628819E-2</c:v>
                </c:pt>
                <c:pt idx="491">
                  <c:v>6.723957474226798E-2</c:v>
                </c:pt>
                <c:pt idx="492">
                  <c:v>6.7296662371133992E-2</c:v>
                </c:pt>
                <c:pt idx="493">
                  <c:v>6.7352731958766399E-2</c:v>
                </c:pt>
                <c:pt idx="494">
                  <c:v>6.7408234536082523E-2</c:v>
                </c:pt>
                <c:pt idx="495">
                  <c:v>6.7468054123712123E-2</c:v>
                </c:pt>
                <c:pt idx="496">
                  <c:v>6.7526005154639163E-2</c:v>
                </c:pt>
                <c:pt idx="497">
                  <c:v>6.7584858247422663E-2</c:v>
                </c:pt>
                <c:pt idx="498">
                  <c:v>6.7643634020619514E-2</c:v>
                </c:pt>
                <c:pt idx="499">
                  <c:v>6.7699188144329861E-2</c:v>
                </c:pt>
                <c:pt idx="500">
                  <c:v>6.7752461340209291E-2</c:v>
                </c:pt>
                <c:pt idx="501">
                  <c:v>6.7806726804126707E-2</c:v>
                </c:pt>
                <c:pt idx="502">
                  <c:v>6.7862564432989922E-2</c:v>
                </c:pt>
                <c:pt idx="503">
                  <c:v>6.7919278350515519E-2</c:v>
                </c:pt>
                <c:pt idx="504">
                  <c:v>6.7977371134020734E-2</c:v>
                </c:pt>
                <c:pt idx="505">
                  <c:v>6.8037396907217024E-2</c:v>
                </c:pt>
                <c:pt idx="506">
                  <c:v>6.8094097938147718E-2</c:v>
                </c:pt>
                <c:pt idx="507">
                  <c:v>6.8148775773195766E-2</c:v>
                </c:pt>
                <c:pt idx="508">
                  <c:v>6.8205090206185537E-2</c:v>
                </c:pt>
                <c:pt idx="509">
                  <c:v>6.8264355670103055E-2</c:v>
                </c:pt>
                <c:pt idx="510">
                  <c:v>6.8318659793814393E-2</c:v>
                </c:pt>
                <c:pt idx="511">
                  <c:v>6.8369317010309294E-2</c:v>
                </c:pt>
                <c:pt idx="512">
                  <c:v>6.8419664948454112E-2</c:v>
                </c:pt>
                <c:pt idx="513">
                  <c:v>6.8468492268041914E-2</c:v>
                </c:pt>
                <c:pt idx="514">
                  <c:v>6.8515463917525984E-2</c:v>
                </c:pt>
                <c:pt idx="515">
                  <c:v>6.8563015463917493E-2</c:v>
                </c:pt>
                <c:pt idx="516">
                  <c:v>6.8609497422680382E-2</c:v>
                </c:pt>
                <c:pt idx="517">
                  <c:v>6.8654858247422651E-2</c:v>
                </c:pt>
                <c:pt idx="518">
                  <c:v>6.8701224226804122E-2</c:v>
                </c:pt>
                <c:pt idx="519">
                  <c:v>6.8747963917525939E-2</c:v>
                </c:pt>
                <c:pt idx="520">
                  <c:v>6.8794716494845434E-2</c:v>
                </c:pt>
                <c:pt idx="521">
                  <c:v>6.8841030927835514E-2</c:v>
                </c:pt>
                <c:pt idx="522">
                  <c:v>6.8886920103092913E-2</c:v>
                </c:pt>
                <c:pt idx="523">
                  <c:v>6.8931481958762933E-2</c:v>
                </c:pt>
                <c:pt idx="524">
                  <c:v>6.8977087628865938E-2</c:v>
                </c:pt>
                <c:pt idx="525">
                  <c:v>6.9025064432989683E-2</c:v>
                </c:pt>
                <c:pt idx="526">
                  <c:v>6.9075038659793794E-2</c:v>
                </c:pt>
                <c:pt idx="527">
                  <c:v>6.9123402061855618E-2</c:v>
                </c:pt>
                <c:pt idx="528">
                  <c:v>6.9170708762886543E-2</c:v>
                </c:pt>
                <c:pt idx="529">
                  <c:v>6.9218260309278384E-2</c:v>
                </c:pt>
                <c:pt idx="530">
                  <c:v>6.9263518041237121E-2</c:v>
                </c:pt>
                <c:pt idx="531">
                  <c:v>6.9307255154639133E-2</c:v>
                </c:pt>
                <c:pt idx="532">
                  <c:v>6.9352203608249743E-2</c:v>
                </c:pt>
                <c:pt idx="533">
                  <c:v>6.9398762886597923E-2</c:v>
                </c:pt>
                <c:pt idx="534">
                  <c:v>6.9444394329897033E-2</c:v>
                </c:pt>
                <c:pt idx="535">
                  <c:v>6.9489652061855617E-2</c:v>
                </c:pt>
                <c:pt idx="536">
                  <c:v>6.9532976804126692E-2</c:v>
                </c:pt>
                <c:pt idx="537">
                  <c:v>6.9578144329896868E-2</c:v>
                </c:pt>
                <c:pt idx="538">
                  <c:v>6.9625206185566973E-2</c:v>
                </c:pt>
                <c:pt idx="539">
                  <c:v>6.9673131443298938E-2</c:v>
                </c:pt>
                <c:pt idx="540">
                  <c:v>6.9719729381444023E-2</c:v>
                </c:pt>
                <c:pt idx="541">
                  <c:v>6.9765992268042434E-2</c:v>
                </c:pt>
                <c:pt idx="542">
                  <c:v>6.9810012886597994E-2</c:v>
                </c:pt>
                <c:pt idx="543">
                  <c:v>6.9855115979381391E-2</c:v>
                </c:pt>
                <c:pt idx="544">
                  <c:v>6.9900541237113534E-2</c:v>
                </c:pt>
                <c:pt idx="545">
                  <c:v>6.9944213917527184E-2</c:v>
                </c:pt>
                <c:pt idx="546">
                  <c:v>6.9986855670103029E-2</c:v>
                </c:pt>
                <c:pt idx="547">
                  <c:v>7.0030193298969007E-2</c:v>
                </c:pt>
                <c:pt idx="548">
                  <c:v>7.0074059278350448E-2</c:v>
                </c:pt>
                <c:pt idx="549">
                  <c:v>7.0117126288659737E-2</c:v>
                </c:pt>
                <c:pt idx="550">
                  <c:v>7.0161391752577323E-2</c:v>
                </c:pt>
                <c:pt idx="551">
                  <c:v>7.0205708762886468E-2</c:v>
                </c:pt>
                <c:pt idx="552">
                  <c:v>7.0251469072164868E-2</c:v>
                </c:pt>
                <c:pt idx="553">
                  <c:v>7.0298389175257686E-2</c:v>
                </c:pt>
                <c:pt idx="554">
                  <c:v>7.0345605670103048E-2</c:v>
                </c:pt>
                <c:pt idx="555">
                  <c:v>7.0394226804126742E-2</c:v>
                </c:pt>
                <c:pt idx="556">
                  <c:v>7.044207474226799E-2</c:v>
                </c:pt>
                <c:pt idx="557">
                  <c:v>7.048948453608242E-2</c:v>
                </c:pt>
                <c:pt idx="558">
                  <c:v>7.0536958762886556E-2</c:v>
                </c:pt>
                <c:pt idx="559">
                  <c:v>7.0581894329896894E-2</c:v>
                </c:pt>
                <c:pt idx="560">
                  <c:v>7.0625760309278293E-2</c:v>
                </c:pt>
                <c:pt idx="561">
                  <c:v>7.0668878865979307E-2</c:v>
                </c:pt>
                <c:pt idx="562">
                  <c:v>7.0712139175257704E-2</c:v>
                </c:pt>
                <c:pt idx="563">
                  <c:v>7.0752951030930433E-2</c:v>
                </c:pt>
                <c:pt idx="564">
                  <c:v>7.079545103093024E-2</c:v>
                </c:pt>
                <c:pt idx="565">
                  <c:v>7.0838131443298924E-2</c:v>
                </c:pt>
                <c:pt idx="566">
                  <c:v>7.0878685567010283E-2</c:v>
                </c:pt>
                <c:pt idx="567">
                  <c:v>7.0919201030927914E-2</c:v>
                </c:pt>
                <c:pt idx="568">
                  <c:v>7.0961546391752478E-2</c:v>
                </c:pt>
                <c:pt idx="569">
                  <c:v>7.1005798969072109E-2</c:v>
                </c:pt>
                <c:pt idx="570">
                  <c:v>7.1046597938144523E-2</c:v>
                </c:pt>
                <c:pt idx="571">
                  <c:v>7.1085966494845318E-2</c:v>
                </c:pt>
                <c:pt idx="572">
                  <c:v>7.1125902061855456E-2</c:v>
                </c:pt>
                <c:pt idx="573">
                  <c:v>7.1166172680412337E-2</c:v>
                </c:pt>
                <c:pt idx="574">
                  <c:v>7.1208260309278307E-2</c:v>
                </c:pt>
                <c:pt idx="575">
                  <c:v>7.1244819587628766E-2</c:v>
                </c:pt>
                <c:pt idx="576">
                  <c:v>7.1279755154639066E-2</c:v>
                </c:pt>
                <c:pt idx="577">
                  <c:v>7.1314162371133971E-2</c:v>
                </c:pt>
                <c:pt idx="578">
                  <c:v>7.1349381443298929E-2</c:v>
                </c:pt>
                <c:pt idx="579">
                  <c:v>7.138145618556696E-2</c:v>
                </c:pt>
                <c:pt idx="580">
                  <c:v>7.1411301546391734E-2</c:v>
                </c:pt>
                <c:pt idx="581">
                  <c:v>7.1439574742267989E-2</c:v>
                </c:pt>
                <c:pt idx="582">
                  <c:v>7.1467951030927984E-2</c:v>
                </c:pt>
                <c:pt idx="583">
                  <c:v>7.1493041237113933E-2</c:v>
                </c:pt>
                <c:pt idx="584">
                  <c:v>7.1518195876288604E-2</c:v>
                </c:pt>
                <c:pt idx="585">
                  <c:v>7.1545309278350247E-2</c:v>
                </c:pt>
                <c:pt idx="586">
                  <c:v>7.157167525773192E-2</c:v>
                </c:pt>
                <c:pt idx="587">
                  <c:v>7.1598969072164897E-2</c:v>
                </c:pt>
                <c:pt idx="588">
                  <c:v>7.1629304123711296E-2</c:v>
                </c:pt>
                <c:pt idx="589">
                  <c:v>7.1658041237113362E-2</c:v>
                </c:pt>
                <c:pt idx="590">
                  <c:v>7.1688376288659747E-2</c:v>
                </c:pt>
                <c:pt idx="591">
                  <c:v>7.1716984536084133E-2</c:v>
                </c:pt>
                <c:pt idx="592">
                  <c:v>7.1744226804123984E-2</c:v>
                </c:pt>
                <c:pt idx="593">
                  <c:v>7.1772860824742504E-2</c:v>
                </c:pt>
                <c:pt idx="594">
                  <c:v>7.18027190721649E-2</c:v>
                </c:pt>
                <c:pt idx="595">
                  <c:v>7.1833659793814383E-2</c:v>
                </c:pt>
                <c:pt idx="596">
                  <c:v>7.1866894329897124E-2</c:v>
                </c:pt>
                <c:pt idx="597">
                  <c:v>7.1900360824742313E-2</c:v>
                </c:pt>
                <c:pt idx="598">
                  <c:v>7.1933917525773189E-2</c:v>
                </c:pt>
                <c:pt idx="599">
                  <c:v>7.1966018041237104E-2</c:v>
                </c:pt>
                <c:pt idx="600">
                  <c:v>7.1998195876288612E-2</c:v>
                </c:pt>
                <c:pt idx="601">
                  <c:v>7.2028685567010281E-2</c:v>
                </c:pt>
                <c:pt idx="602">
                  <c:v>7.2059948453608219E-2</c:v>
                </c:pt>
                <c:pt idx="603">
                  <c:v>7.2092087628867124E-2</c:v>
                </c:pt>
                <c:pt idx="604">
                  <c:v>7.2121146907216452E-2</c:v>
                </c:pt>
                <c:pt idx="605">
                  <c:v>7.2148492268041334E-2</c:v>
                </c:pt>
                <c:pt idx="606">
                  <c:v>7.2176301546391833E-2</c:v>
                </c:pt>
                <c:pt idx="607">
                  <c:v>7.2204755154639144E-2</c:v>
                </c:pt>
                <c:pt idx="608">
                  <c:v>7.2233041237113424E-2</c:v>
                </c:pt>
                <c:pt idx="609">
                  <c:v>7.2259033505154585E-2</c:v>
                </c:pt>
                <c:pt idx="610">
                  <c:v>7.2283969072164889E-2</c:v>
                </c:pt>
                <c:pt idx="611">
                  <c:v>7.2308067010309424E-2</c:v>
                </c:pt>
                <c:pt idx="612">
                  <c:v>7.2328672680412334E-2</c:v>
                </c:pt>
                <c:pt idx="613">
                  <c:v>7.2348195876288629E-2</c:v>
                </c:pt>
                <c:pt idx="614">
                  <c:v>7.2368801546392122E-2</c:v>
                </c:pt>
                <c:pt idx="615">
                  <c:v>7.2385476804124133E-2</c:v>
                </c:pt>
                <c:pt idx="616">
                  <c:v>7.2400206185566973E-2</c:v>
                </c:pt>
                <c:pt idx="617">
                  <c:v>7.2415786082474176E-2</c:v>
                </c:pt>
                <c:pt idx="618">
                  <c:v>7.2432525773195824E-2</c:v>
                </c:pt>
                <c:pt idx="619">
                  <c:v>7.2444291237114114E-2</c:v>
                </c:pt>
                <c:pt idx="620">
                  <c:v>7.2453814432989733E-2</c:v>
                </c:pt>
                <c:pt idx="621">
                  <c:v>7.2463724226806747E-2</c:v>
                </c:pt>
                <c:pt idx="622">
                  <c:v>7.2471494845363138E-2</c:v>
                </c:pt>
                <c:pt idx="623">
                  <c:v>7.2473286082474178E-2</c:v>
                </c:pt>
                <c:pt idx="624">
                  <c:v>7.2477371134020904E-2</c:v>
                </c:pt>
                <c:pt idx="625">
                  <c:v>7.2477023195876414E-2</c:v>
                </c:pt>
                <c:pt idx="626">
                  <c:v>7.2482783505154594E-2</c:v>
                </c:pt>
                <c:pt idx="627">
                  <c:v>7.2488878865979336E-2</c:v>
                </c:pt>
                <c:pt idx="628">
                  <c:v>7.249341494845693E-2</c:v>
                </c:pt>
                <c:pt idx="629">
                  <c:v>7.2500657216494804E-2</c:v>
                </c:pt>
                <c:pt idx="630">
                  <c:v>7.2507500000000003E-2</c:v>
                </c:pt>
                <c:pt idx="631">
                  <c:v>7.2513260309278432E-2</c:v>
                </c:pt>
                <c:pt idx="632">
                  <c:v>7.2519639175257694E-2</c:v>
                </c:pt>
                <c:pt idx="633">
                  <c:v>7.2528891752577304E-2</c:v>
                </c:pt>
                <c:pt idx="634">
                  <c:v>7.2534819587628807E-2</c:v>
                </c:pt>
                <c:pt idx="635">
                  <c:v>7.2542873711340161E-2</c:v>
                </c:pt>
                <c:pt idx="636">
                  <c:v>7.2549523195876237E-2</c:v>
                </c:pt>
                <c:pt idx="637">
                  <c:v>7.255444587628862E-2</c:v>
                </c:pt>
                <c:pt idx="638">
                  <c:v>7.255817010309272E-2</c:v>
                </c:pt>
                <c:pt idx="639">
                  <c:v>7.2565721649484494E-2</c:v>
                </c:pt>
                <c:pt idx="640">
                  <c:v>7.2574342783505066E-2</c:v>
                </c:pt>
                <c:pt idx="641">
                  <c:v>7.2582190721649439E-2</c:v>
                </c:pt>
                <c:pt idx="642">
                  <c:v>7.2589046391752496E-2</c:v>
                </c:pt>
                <c:pt idx="643">
                  <c:v>7.259770618556699E-2</c:v>
                </c:pt>
                <c:pt idx="644">
                  <c:v>7.2606198453608314E-2</c:v>
                </c:pt>
                <c:pt idx="645">
                  <c:v>7.2614510309278332E-2</c:v>
                </c:pt>
                <c:pt idx="646">
                  <c:v>7.2624497422680484E-2</c:v>
                </c:pt>
                <c:pt idx="647">
                  <c:v>7.2634922680412314E-2</c:v>
                </c:pt>
                <c:pt idx="648">
                  <c:v>7.2647667525773132E-2</c:v>
                </c:pt>
                <c:pt idx="649">
                  <c:v>7.2665541237113412E-2</c:v>
                </c:pt>
                <c:pt idx="650">
                  <c:v>7.2684974226804103E-2</c:v>
                </c:pt>
                <c:pt idx="651">
                  <c:v>7.2699432989690824E-2</c:v>
                </c:pt>
                <c:pt idx="652">
                  <c:v>7.2710038659794834E-2</c:v>
                </c:pt>
                <c:pt idx="653">
                  <c:v>7.2716829896909987E-2</c:v>
                </c:pt>
                <c:pt idx="654">
                  <c:v>7.2721971649484504E-2</c:v>
                </c:pt>
                <c:pt idx="655">
                  <c:v>7.2729381443299004E-2</c:v>
                </c:pt>
                <c:pt idx="656">
                  <c:v>7.2733814432989832E-2</c:v>
                </c:pt>
                <c:pt idx="657">
                  <c:v>7.2736237113405391E-2</c:v>
                </c:pt>
                <c:pt idx="658">
                  <c:v>7.2736494845364819E-2</c:v>
                </c:pt>
                <c:pt idx="659">
                  <c:v>7.2737744845363494E-2</c:v>
                </c:pt>
                <c:pt idx="660">
                  <c:v>7.2739059278350462E-2</c:v>
                </c:pt>
                <c:pt idx="661">
                  <c:v>7.2739652061855634E-2</c:v>
                </c:pt>
                <c:pt idx="662">
                  <c:v>7.2738981958766116E-2</c:v>
                </c:pt>
                <c:pt idx="663">
                  <c:v>7.2734329896907923E-2</c:v>
                </c:pt>
                <c:pt idx="664">
                  <c:v>7.2732512886597933E-2</c:v>
                </c:pt>
                <c:pt idx="665">
                  <c:v>7.2728775773195836E-2</c:v>
                </c:pt>
                <c:pt idx="666">
                  <c:v>7.2725425257732124E-2</c:v>
                </c:pt>
                <c:pt idx="667">
                  <c:v>7.2725579896907172E-2</c:v>
                </c:pt>
                <c:pt idx="668">
                  <c:v>7.2725902061855627E-2</c:v>
                </c:pt>
                <c:pt idx="669">
                  <c:v>7.2730064432989724E-2</c:v>
                </c:pt>
                <c:pt idx="670">
                  <c:v>7.2733840206185535E-2</c:v>
                </c:pt>
                <c:pt idx="671">
                  <c:v>7.2737847938147124E-2</c:v>
                </c:pt>
                <c:pt idx="672">
                  <c:v>7.2745528350515454E-2</c:v>
                </c:pt>
                <c:pt idx="673">
                  <c:v>7.2757577319587804E-2</c:v>
                </c:pt>
                <c:pt idx="674">
                  <c:v>7.2767847938147334E-2</c:v>
                </c:pt>
                <c:pt idx="675">
                  <c:v>7.2776108247422713E-2</c:v>
                </c:pt>
                <c:pt idx="676">
                  <c:v>7.2786198453609133E-2</c:v>
                </c:pt>
                <c:pt idx="677">
                  <c:v>7.2795000000000123E-2</c:v>
                </c:pt>
                <c:pt idx="678">
                  <c:v>7.2802384020619934E-2</c:v>
                </c:pt>
                <c:pt idx="679">
                  <c:v>7.2808956185566986E-2</c:v>
                </c:pt>
                <c:pt idx="680">
                  <c:v>7.2814252577319563E-2</c:v>
                </c:pt>
                <c:pt idx="681">
                  <c:v>7.2818402061855692E-2</c:v>
                </c:pt>
                <c:pt idx="682">
                  <c:v>7.2823492268042023E-2</c:v>
                </c:pt>
                <c:pt idx="683">
                  <c:v>7.2831494845363998E-2</c:v>
                </c:pt>
                <c:pt idx="684">
                  <c:v>7.2841172680412361E-2</c:v>
                </c:pt>
                <c:pt idx="685">
                  <c:v>7.28528092783505E-2</c:v>
                </c:pt>
                <c:pt idx="686">
                  <c:v>7.2864819587628873E-2</c:v>
                </c:pt>
                <c:pt idx="687">
                  <c:v>7.28758505154639E-2</c:v>
                </c:pt>
                <c:pt idx="688">
                  <c:v>7.2887036082474224E-2</c:v>
                </c:pt>
                <c:pt idx="689">
                  <c:v>7.2899188144329899E-2</c:v>
                </c:pt>
                <c:pt idx="690">
                  <c:v>7.2912989690722504E-2</c:v>
                </c:pt>
                <c:pt idx="691">
                  <c:v>7.2927229381443512E-2</c:v>
                </c:pt>
                <c:pt idx="692">
                  <c:v>7.2941340206185548E-2</c:v>
                </c:pt>
                <c:pt idx="693">
                  <c:v>7.2955219072164915E-2</c:v>
                </c:pt>
                <c:pt idx="694">
                  <c:v>7.2968788659793823E-2</c:v>
                </c:pt>
                <c:pt idx="695">
                  <c:v>7.2985811855670504E-2</c:v>
                </c:pt>
                <c:pt idx="696">
                  <c:v>7.3004420103092812E-2</c:v>
                </c:pt>
                <c:pt idx="697">
                  <c:v>7.3021610824744468E-2</c:v>
                </c:pt>
                <c:pt idx="698">
                  <c:v>7.3038698453608594E-2</c:v>
                </c:pt>
                <c:pt idx="699">
                  <c:v>7.3054909793814418E-2</c:v>
                </c:pt>
                <c:pt idx="700">
                  <c:v>7.3071224226804107E-2</c:v>
                </c:pt>
                <c:pt idx="701">
                  <c:v>7.3088853092783498E-2</c:v>
                </c:pt>
                <c:pt idx="702">
                  <c:v>7.3106559278350497E-2</c:v>
                </c:pt>
                <c:pt idx="703">
                  <c:v>7.3125708762886446E-2</c:v>
                </c:pt>
                <c:pt idx="704">
                  <c:v>7.3145682989690708E-2</c:v>
                </c:pt>
                <c:pt idx="705">
                  <c:v>7.3165682989690714E-2</c:v>
                </c:pt>
                <c:pt idx="706">
                  <c:v>7.3184755154639153E-2</c:v>
                </c:pt>
                <c:pt idx="707">
                  <c:v>7.3203505154639151E-2</c:v>
                </c:pt>
                <c:pt idx="708">
                  <c:v>7.322220360824741E-2</c:v>
                </c:pt>
                <c:pt idx="709">
                  <c:v>7.3240914948453584E-2</c:v>
                </c:pt>
                <c:pt idx="710">
                  <c:v>7.3261726804123933E-2</c:v>
                </c:pt>
                <c:pt idx="711">
                  <c:v>7.3283878865979368E-2</c:v>
                </c:pt>
                <c:pt idx="712">
                  <c:v>7.3305476804124123E-2</c:v>
                </c:pt>
                <c:pt idx="713">
                  <c:v>7.3329342783504656E-2</c:v>
                </c:pt>
                <c:pt idx="714">
                  <c:v>7.3352164948453924E-2</c:v>
                </c:pt>
                <c:pt idx="715">
                  <c:v>7.3375721649484513E-2</c:v>
                </c:pt>
                <c:pt idx="716">
                  <c:v>7.3399162371134002E-2</c:v>
                </c:pt>
                <c:pt idx="717">
                  <c:v>7.3422358247422673E-2</c:v>
                </c:pt>
                <c:pt idx="718">
                  <c:v>7.3444252577319555E-2</c:v>
                </c:pt>
                <c:pt idx="719">
                  <c:v>7.3468286082474202E-2</c:v>
                </c:pt>
                <c:pt idx="720">
                  <c:v>7.3492203608249124E-2</c:v>
                </c:pt>
                <c:pt idx="721">
                  <c:v>7.3514265463917497E-2</c:v>
                </c:pt>
                <c:pt idx="722">
                  <c:v>7.3536868556700996E-2</c:v>
                </c:pt>
                <c:pt idx="723">
                  <c:v>7.3558311855670119E-2</c:v>
                </c:pt>
                <c:pt idx="724">
                  <c:v>7.3577706185566971E-2</c:v>
                </c:pt>
                <c:pt idx="725">
                  <c:v>7.3596585051547134E-2</c:v>
                </c:pt>
                <c:pt idx="726">
                  <c:v>7.3613505154639144E-2</c:v>
                </c:pt>
                <c:pt idx="727">
                  <c:v>7.3631069587628842E-2</c:v>
                </c:pt>
                <c:pt idx="728">
                  <c:v>7.3648402061855606E-2</c:v>
                </c:pt>
                <c:pt idx="729">
                  <c:v>7.3663376288659765E-2</c:v>
                </c:pt>
                <c:pt idx="730">
                  <c:v>7.3680425257732024E-2</c:v>
                </c:pt>
                <c:pt idx="731">
                  <c:v>7.3703118556701031E-2</c:v>
                </c:pt>
                <c:pt idx="732">
                  <c:v>7.3722384020619133E-2</c:v>
                </c:pt>
                <c:pt idx="733">
                  <c:v>7.3740103092783477E-2</c:v>
                </c:pt>
                <c:pt idx="734">
                  <c:v>7.3759600515463888E-2</c:v>
                </c:pt>
                <c:pt idx="735">
                  <c:v>7.3777925257732024E-2</c:v>
                </c:pt>
                <c:pt idx="736">
                  <c:v>7.3798092783505131E-2</c:v>
                </c:pt>
                <c:pt idx="737">
                  <c:v>7.3816237113404945E-2</c:v>
                </c:pt>
                <c:pt idx="738">
                  <c:v>7.3830257731958782E-2</c:v>
                </c:pt>
                <c:pt idx="739">
                  <c:v>7.3841597938144432E-2</c:v>
                </c:pt>
                <c:pt idx="740">
                  <c:v>7.3851327319587629E-2</c:v>
                </c:pt>
                <c:pt idx="741">
                  <c:v>7.3863956185567001E-2</c:v>
                </c:pt>
                <c:pt idx="742">
                  <c:v>7.3872435567010314E-2</c:v>
                </c:pt>
                <c:pt idx="743">
                  <c:v>7.3880863402061833E-2</c:v>
                </c:pt>
                <c:pt idx="744">
                  <c:v>7.3891675257732034E-2</c:v>
                </c:pt>
                <c:pt idx="745">
                  <c:v>7.3908749999999968E-2</c:v>
                </c:pt>
                <c:pt idx="746">
                  <c:v>7.3932036082474284E-2</c:v>
                </c:pt>
                <c:pt idx="747">
                  <c:v>7.3959987113402029E-2</c:v>
                </c:pt>
                <c:pt idx="748">
                  <c:v>7.3989213917525831E-2</c:v>
                </c:pt>
                <c:pt idx="749">
                  <c:v>7.4025322164948421E-2</c:v>
                </c:pt>
                <c:pt idx="750">
                  <c:v>7.4059085051547124E-2</c:v>
                </c:pt>
                <c:pt idx="751">
                  <c:v>7.4099188144329864E-2</c:v>
                </c:pt>
                <c:pt idx="752">
                  <c:v>7.4133724226804934E-2</c:v>
                </c:pt>
                <c:pt idx="753">
                  <c:v>7.4172706185566969E-2</c:v>
                </c:pt>
                <c:pt idx="754">
                  <c:v>7.4207500000000023E-2</c:v>
                </c:pt>
                <c:pt idx="755">
                  <c:v>7.4237164948453824E-2</c:v>
                </c:pt>
                <c:pt idx="756">
                  <c:v>7.4265051546391833E-2</c:v>
                </c:pt>
                <c:pt idx="757">
                  <c:v>7.4293273195876933E-2</c:v>
                </c:pt>
                <c:pt idx="758">
                  <c:v>7.4325322164948429E-2</c:v>
                </c:pt>
                <c:pt idx="759">
                  <c:v>7.4365322164948594E-2</c:v>
                </c:pt>
                <c:pt idx="760">
                  <c:v>7.4405103092783489E-2</c:v>
                </c:pt>
                <c:pt idx="761">
                  <c:v>7.4445554123711413E-2</c:v>
                </c:pt>
                <c:pt idx="762">
                  <c:v>7.4487371134023192E-2</c:v>
                </c:pt>
                <c:pt idx="763">
                  <c:v>7.4526056701030893E-2</c:v>
                </c:pt>
                <c:pt idx="764">
                  <c:v>7.4562783505154634E-2</c:v>
                </c:pt>
                <c:pt idx="765">
                  <c:v>7.4600644329896923E-2</c:v>
                </c:pt>
                <c:pt idx="766">
                  <c:v>7.4635141752577294E-2</c:v>
                </c:pt>
                <c:pt idx="767">
                  <c:v>7.4667770618556714E-2</c:v>
                </c:pt>
                <c:pt idx="768">
                  <c:v>7.4696301546392133E-2</c:v>
                </c:pt>
                <c:pt idx="769">
                  <c:v>7.4725940721649453E-2</c:v>
                </c:pt>
                <c:pt idx="770">
                  <c:v>7.4762164948456528E-2</c:v>
                </c:pt>
                <c:pt idx="771">
                  <c:v>7.4801520618556813E-2</c:v>
                </c:pt>
                <c:pt idx="772">
                  <c:v>7.4843737113402933E-2</c:v>
                </c:pt>
                <c:pt idx="773">
                  <c:v>7.4882744845363614E-2</c:v>
                </c:pt>
                <c:pt idx="774">
                  <c:v>7.4922938144332568E-2</c:v>
                </c:pt>
                <c:pt idx="775">
                  <c:v>7.4967963917528843E-2</c:v>
                </c:pt>
                <c:pt idx="776">
                  <c:v>7.5016198453608934E-2</c:v>
                </c:pt>
                <c:pt idx="777">
                  <c:v>7.5064729381443984E-2</c:v>
                </c:pt>
                <c:pt idx="778">
                  <c:v>7.5109471649484505E-2</c:v>
                </c:pt>
                <c:pt idx="779">
                  <c:v>7.5147886597938113E-2</c:v>
                </c:pt>
                <c:pt idx="780">
                  <c:v>7.5183556701030899E-2</c:v>
                </c:pt>
                <c:pt idx="781">
                  <c:v>7.5225876288659746E-2</c:v>
                </c:pt>
                <c:pt idx="782">
                  <c:v>7.5266494845364032E-2</c:v>
                </c:pt>
                <c:pt idx="783">
                  <c:v>7.5307912371134003E-2</c:v>
                </c:pt>
                <c:pt idx="784">
                  <c:v>7.5354523195876433E-2</c:v>
                </c:pt>
                <c:pt idx="785">
                  <c:v>7.5402693298969134E-2</c:v>
                </c:pt>
                <c:pt idx="786">
                  <c:v>7.5444471649484535E-2</c:v>
                </c:pt>
                <c:pt idx="787">
                  <c:v>7.5478286082474227E-2</c:v>
                </c:pt>
                <c:pt idx="788">
                  <c:v>7.551018041237112E-2</c:v>
                </c:pt>
                <c:pt idx="789">
                  <c:v>7.5540708762886585E-2</c:v>
                </c:pt>
                <c:pt idx="790">
                  <c:v>7.5583118556701037E-2</c:v>
                </c:pt>
                <c:pt idx="791">
                  <c:v>7.5627860824742321E-2</c:v>
                </c:pt>
                <c:pt idx="792">
                  <c:v>7.5674703608247421E-2</c:v>
                </c:pt>
                <c:pt idx="793">
                  <c:v>7.5715231958766255E-2</c:v>
                </c:pt>
                <c:pt idx="794">
                  <c:v>7.575373711340451E-2</c:v>
                </c:pt>
                <c:pt idx="795">
                  <c:v>7.5787525773195891E-2</c:v>
                </c:pt>
                <c:pt idx="796">
                  <c:v>7.5810579896907523E-2</c:v>
                </c:pt>
                <c:pt idx="797">
                  <c:v>7.583475515463918E-2</c:v>
                </c:pt>
                <c:pt idx="798">
                  <c:v>7.5854935567010312E-2</c:v>
                </c:pt>
                <c:pt idx="799">
                  <c:v>7.5875115979381444E-2</c:v>
                </c:pt>
                <c:pt idx="800">
                  <c:v>7.5893737113404774E-2</c:v>
                </c:pt>
                <c:pt idx="801">
                  <c:v>7.5906043814434124E-2</c:v>
                </c:pt>
                <c:pt idx="802">
                  <c:v>7.5916855670103103E-2</c:v>
                </c:pt>
                <c:pt idx="803">
                  <c:v>7.5922577319587722E-2</c:v>
                </c:pt>
                <c:pt idx="804">
                  <c:v>7.5931713917525914E-2</c:v>
                </c:pt>
                <c:pt idx="805">
                  <c:v>7.5932358247422713E-2</c:v>
                </c:pt>
                <c:pt idx="806">
                  <c:v>7.5941804123711362E-2</c:v>
                </c:pt>
                <c:pt idx="807">
                  <c:v>7.595594072164949E-2</c:v>
                </c:pt>
                <c:pt idx="808">
                  <c:v>7.5964394329896934E-2</c:v>
                </c:pt>
                <c:pt idx="809">
                  <c:v>7.5961340206185571E-2</c:v>
                </c:pt>
                <c:pt idx="810">
                  <c:v>7.5960012886597969E-2</c:v>
                </c:pt>
                <c:pt idx="811">
                  <c:v>7.5967306701030926E-2</c:v>
                </c:pt>
                <c:pt idx="812">
                  <c:v>7.5982280927838319E-2</c:v>
                </c:pt>
                <c:pt idx="813">
                  <c:v>7.598936855670102E-2</c:v>
                </c:pt>
                <c:pt idx="814">
                  <c:v>7.5990863402061862E-2</c:v>
                </c:pt>
                <c:pt idx="815">
                  <c:v>7.5989548969072146E-2</c:v>
                </c:pt>
                <c:pt idx="816">
                  <c:v>7.5985167525773209E-2</c:v>
                </c:pt>
                <c:pt idx="817">
                  <c:v>7.598118556701032E-2</c:v>
                </c:pt>
                <c:pt idx="818">
                  <c:v>7.5988737113402094E-2</c:v>
                </c:pt>
                <c:pt idx="819">
                  <c:v>7.5998827319587722E-2</c:v>
                </c:pt>
                <c:pt idx="820">
                  <c:v>7.6008389175257735E-2</c:v>
                </c:pt>
                <c:pt idx="821">
                  <c:v>7.6021791237113431E-2</c:v>
                </c:pt>
                <c:pt idx="822">
                  <c:v>7.6040760309278352E-2</c:v>
                </c:pt>
                <c:pt idx="823">
                  <c:v>7.6058054123711402E-2</c:v>
                </c:pt>
                <c:pt idx="824">
                  <c:v>7.6069033505154635E-2</c:v>
                </c:pt>
                <c:pt idx="825">
                  <c:v>7.608029639175258E-2</c:v>
                </c:pt>
                <c:pt idx="826">
                  <c:v>7.6093260309278404E-2</c:v>
                </c:pt>
                <c:pt idx="827">
                  <c:v>7.610423969072172E-2</c:v>
                </c:pt>
                <c:pt idx="828">
                  <c:v>7.6113286082474238E-2</c:v>
                </c:pt>
                <c:pt idx="829">
                  <c:v>7.6121262886597957E-2</c:v>
                </c:pt>
                <c:pt idx="830">
                  <c:v>7.6125360824742291E-2</c:v>
                </c:pt>
                <c:pt idx="831">
                  <c:v>7.612414948453608E-2</c:v>
                </c:pt>
                <c:pt idx="832">
                  <c:v>7.6117074742268073E-2</c:v>
                </c:pt>
                <c:pt idx="833">
                  <c:v>7.6102396907217124E-2</c:v>
                </c:pt>
                <c:pt idx="834">
                  <c:v>7.6088247422680416E-2</c:v>
                </c:pt>
                <c:pt idx="835">
                  <c:v>7.608065721649486E-2</c:v>
                </c:pt>
                <c:pt idx="836">
                  <c:v>7.6070425257732013E-2</c:v>
                </c:pt>
                <c:pt idx="837">
                  <c:v>7.6061095360824768E-2</c:v>
                </c:pt>
                <c:pt idx="838">
                  <c:v>7.6056842783505149E-2</c:v>
                </c:pt>
                <c:pt idx="839">
                  <c:v>7.6054548969072155E-2</c:v>
                </c:pt>
                <c:pt idx="840">
                  <c:v>7.6043015463917549E-2</c:v>
                </c:pt>
                <c:pt idx="841">
                  <c:v>7.6036018041237122E-2</c:v>
                </c:pt>
                <c:pt idx="842">
                  <c:v>7.6028518041237128E-2</c:v>
                </c:pt>
                <c:pt idx="843">
                  <c:v>7.6026391752577333E-2</c:v>
                </c:pt>
                <c:pt idx="844">
                  <c:v>7.6018324742268092E-2</c:v>
                </c:pt>
                <c:pt idx="845">
                  <c:v>7.6017590206185634E-2</c:v>
                </c:pt>
                <c:pt idx="846">
                  <c:v>7.6019149484536128E-2</c:v>
                </c:pt>
                <c:pt idx="847">
                  <c:v>7.6017770618556801E-2</c:v>
                </c:pt>
                <c:pt idx="848">
                  <c:v>7.6016752577319643E-2</c:v>
                </c:pt>
                <c:pt idx="849">
                  <c:v>7.6012925257734454E-2</c:v>
                </c:pt>
                <c:pt idx="850">
                  <c:v>7.6006829896907324E-2</c:v>
                </c:pt>
                <c:pt idx="851">
                  <c:v>7.6001211340206584E-2</c:v>
                </c:pt>
                <c:pt idx="852">
                  <c:v>7.5994162371134086E-2</c:v>
                </c:pt>
                <c:pt idx="853">
                  <c:v>7.5988002577319635E-2</c:v>
                </c:pt>
                <c:pt idx="854">
                  <c:v>7.5982757731958811E-2</c:v>
                </c:pt>
                <c:pt idx="855">
                  <c:v>7.5972216494845424E-2</c:v>
                </c:pt>
                <c:pt idx="856">
                  <c:v>7.5961469072165E-2</c:v>
                </c:pt>
                <c:pt idx="857">
                  <c:v>7.5951430412371193E-2</c:v>
                </c:pt>
                <c:pt idx="858">
                  <c:v>7.5943672680412397E-2</c:v>
                </c:pt>
                <c:pt idx="859">
                  <c:v>7.5936134020619134E-2</c:v>
                </c:pt>
                <c:pt idx="860">
                  <c:v>7.5931804123711422E-2</c:v>
                </c:pt>
                <c:pt idx="861">
                  <c:v>7.5924536082474237E-2</c:v>
                </c:pt>
                <c:pt idx="862">
                  <c:v>7.5921224226804154E-2</c:v>
                </c:pt>
                <c:pt idx="863">
                  <c:v>7.5919007731958782E-2</c:v>
                </c:pt>
                <c:pt idx="864">
                  <c:v>7.5921430412371163E-2</c:v>
                </c:pt>
                <c:pt idx="865">
                  <c:v>7.5922835051547122E-2</c:v>
                </c:pt>
                <c:pt idx="866">
                  <c:v>7.5920708762886618E-2</c:v>
                </c:pt>
                <c:pt idx="867">
                  <c:v>7.5916481958766463E-2</c:v>
                </c:pt>
                <c:pt idx="868">
                  <c:v>7.5908182989690751E-2</c:v>
                </c:pt>
                <c:pt idx="869">
                  <c:v>7.5896868556701122E-2</c:v>
                </c:pt>
                <c:pt idx="870">
                  <c:v>7.5878737113402123E-2</c:v>
                </c:pt>
                <c:pt idx="871">
                  <c:v>7.5858853092783535E-2</c:v>
                </c:pt>
                <c:pt idx="872">
                  <c:v>7.5840103092783551E-2</c:v>
                </c:pt>
                <c:pt idx="873">
                  <c:v>7.5818775773195929E-2</c:v>
                </c:pt>
                <c:pt idx="874">
                  <c:v>7.5797268041239652E-2</c:v>
                </c:pt>
                <c:pt idx="875">
                  <c:v>7.577840206185571E-2</c:v>
                </c:pt>
                <c:pt idx="876">
                  <c:v>7.5759600515463973E-2</c:v>
                </c:pt>
                <c:pt idx="877">
                  <c:v>7.5738273195876504E-2</c:v>
                </c:pt>
                <c:pt idx="878">
                  <c:v>7.5720038659793903E-2</c:v>
                </c:pt>
                <c:pt idx="879">
                  <c:v>7.5699381443299019E-2</c:v>
                </c:pt>
                <c:pt idx="880">
                  <c:v>7.5682835051547034E-2</c:v>
                </c:pt>
                <c:pt idx="881">
                  <c:v>7.566396907216498E-2</c:v>
                </c:pt>
                <c:pt idx="882">
                  <c:v>7.5643878865979369E-2</c:v>
                </c:pt>
                <c:pt idx="883">
                  <c:v>7.5620528350515498E-2</c:v>
                </c:pt>
                <c:pt idx="884">
                  <c:v>7.5601301546391803E-2</c:v>
                </c:pt>
                <c:pt idx="885">
                  <c:v>7.5582899484536184E-2</c:v>
                </c:pt>
                <c:pt idx="886">
                  <c:v>7.5566237113404752E-2</c:v>
                </c:pt>
                <c:pt idx="887">
                  <c:v>7.5552835051547584E-2</c:v>
                </c:pt>
                <c:pt idx="888">
                  <c:v>7.5541198453608294E-2</c:v>
                </c:pt>
                <c:pt idx="889">
                  <c:v>7.5524806701030969E-2</c:v>
                </c:pt>
                <c:pt idx="890">
                  <c:v>7.5504677835052034E-2</c:v>
                </c:pt>
                <c:pt idx="891">
                  <c:v>7.5481237113402114E-2</c:v>
                </c:pt>
                <c:pt idx="892">
                  <c:v>7.5460296391752599E-2</c:v>
                </c:pt>
                <c:pt idx="893">
                  <c:v>7.5437925257734392E-2</c:v>
                </c:pt>
                <c:pt idx="894">
                  <c:v>7.5411520618556813E-2</c:v>
                </c:pt>
                <c:pt idx="895">
                  <c:v>7.5386585051549146E-2</c:v>
                </c:pt>
                <c:pt idx="896">
                  <c:v>7.5362731958766818E-2</c:v>
                </c:pt>
                <c:pt idx="897">
                  <c:v>7.5334587628866134E-2</c:v>
                </c:pt>
                <c:pt idx="898">
                  <c:v>7.5302615979382134E-2</c:v>
                </c:pt>
                <c:pt idx="899">
                  <c:v>7.5269085051546933E-2</c:v>
                </c:pt>
                <c:pt idx="900">
                  <c:v>7.5236314432989781E-2</c:v>
                </c:pt>
                <c:pt idx="901">
                  <c:v>7.5210296391752612E-2</c:v>
                </c:pt>
                <c:pt idx="902">
                  <c:v>7.5181301546391813E-2</c:v>
                </c:pt>
                <c:pt idx="903">
                  <c:v>7.5145889175257746E-2</c:v>
                </c:pt>
                <c:pt idx="904">
                  <c:v>7.5107280927837902E-2</c:v>
                </c:pt>
                <c:pt idx="905">
                  <c:v>7.5075051546391783E-2</c:v>
                </c:pt>
                <c:pt idx="906">
                  <c:v>7.5034407216494903E-2</c:v>
                </c:pt>
                <c:pt idx="907">
                  <c:v>7.4988672680412399E-2</c:v>
                </c:pt>
                <c:pt idx="908">
                  <c:v>7.4941739690721723E-2</c:v>
                </c:pt>
                <c:pt idx="909">
                  <c:v>7.4900631443302015E-2</c:v>
                </c:pt>
                <c:pt idx="910">
                  <c:v>7.4860476804126955E-2</c:v>
                </c:pt>
                <c:pt idx="911">
                  <c:v>7.4822023195877024E-2</c:v>
                </c:pt>
                <c:pt idx="912">
                  <c:v>7.4785425257734572E-2</c:v>
                </c:pt>
                <c:pt idx="913">
                  <c:v>7.4754922680412422E-2</c:v>
                </c:pt>
                <c:pt idx="914">
                  <c:v>7.4724716494845522E-2</c:v>
                </c:pt>
                <c:pt idx="915">
                  <c:v>7.4693234536084965E-2</c:v>
                </c:pt>
                <c:pt idx="916">
                  <c:v>7.4662126288659869E-2</c:v>
                </c:pt>
                <c:pt idx="917">
                  <c:v>7.4632255154639504E-2</c:v>
                </c:pt>
                <c:pt idx="918">
                  <c:v>7.4607139175257783E-2</c:v>
                </c:pt>
                <c:pt idx="919">
                  <c:v>7.4583750000000101E-2</c:v>
                </c:pt>
                <c:pt idx="920">
                  <c:v>7.4560966494845504E-2</c:v>
                </c:pt>
                <c:pt idx="921">
                  <c:v>7.4539652061855713E-2</c:v>
                </c:pt>
                <c:pt idx="922">
                  <c:v>7.4519652061855721E-2</c:v>
                </c:pt>
                <c:pt idx="923">
                  <c:v>7.4495567010309433E-2</c:v>
                </c:pt>
                <c:pt idx="924">
                  <c:v>7.4473775773195916E-2</c:v>
                </c:pt>
                <c:pt idx="925">
                  <c:v>7.4453659793814492E-2</c:v>
                </c:pt>
                <c:pt idx="926">
                  <c:v>7.4444471649484589E-2</c:v>
                </c:pt>
                <c:pt idx="927">
                  <c:v>7.4434291237116604E-2</c:v>
                </c:pt>
                <c:pt idx="928">
                  <c:v>7.4423595360824782E-2</c:v>
                </c:pt>
                <c:pt idx="929">
                  <c:v>7.44143427835052E-2</c:v>
                </c:pt>
                <c:pt idx="930">
                  <c:v>7.4406443298969116E-2</c:v>
                </c:pt>
                <c:pt idx="931">
                  <c:v>7.4399445876288814E-2</c:v>
                </c:pt>
                <c:pt idx="932">
                  <c:v>7.4395567010309513E-2</c:v>
                </c:pt>
                <c:pt idx="933">
                  <c:v>7.4392731958767458E-2</c:v>
                </c:pt>
                <c:pt idx="934">
                  <c:v>7.4391662371134093E-2</c:v>
                </c:pt>
                <c:pt idx="935">
                  <c:v>7.4397409793814914E-2</c:v>
                </c:pt>
                <c:pt idx="936">
                  <c:v>7.4396262886600825E-2</c:v>
                </c:pt>
                <c:pt idx="937">
                  <c:v>7.4393028350518642E-2</c:v>
                </c:pt>
                <c:pt idx="938">
                  <c:v>7.4394007731959033E-2</c:v>
                </c:pt>
                <c:pt idx="939">
                  <c:v>7.4394175257732134E-2</c:v>
                </c:pt>
                <c:pt idx="940">
                  <c:v>7.4396726804127664E-2</c:v>
                </c:pt>
                <c:pt idx="941">
                  <c:v>7.4398762886599024E-2</c:v>
                </c:pt>
                <c:pt idx="942">
                  <c:v>7.4401752577319638E-2</c:v>
                </c:pt>
                <c:pt idx="943">
                  <c:v>7.4405605670103125E-2</c:v>
                </c:pt>
                <c:pt idx="944">
                  <c:v>7.4413260309279014E-2</c:v>
                </c:pt>
                <c:pt idx="945">
                  <c:v>7.4422899484536134E-2</c:v>
                </c:pt>
                <c:pt idx="946">
                  <c:v>7.4435000000000084E-2</c:v>
                </c:pt>
                <c:pt idx="947">
                  <c:v>7.4449974226804189E-2</c:v>
                </c:pt>
                <c:pt idx="948">
                  <c:v>7.4467087628867834E-2</c:v>
                </c:pt>
                <c:pt idx="949">
                  <c:v>7.4481675257732124E-2</c:v>
                </c:pt>
                <c:pt idx="950">
                  <c:v>7.4499072164948513E-2</c:v>
                </c:pt>
                <c:pt idx="951">
                  <c:v>7.4513157216494902E-2</c:v>
                </c:pt>
                <c:pt idx="952">
                  <c:v>7.4528041237113513E-2</c:v>
                </c:pt>
                <c:pt idx="953">
                  <c:v>7.4547010309278391E-2</c:v>
                </c:pt>
                <c:pt idx="954">
                  <c:v>7.4568041237114024E-2</c:v>
                </c:pt>
                <c:pt idx="955">
                  <c:v>7.4591456185567062E-2</c:v>
                </c:pt>
                <c:pt idx="956">
                  <c:v>7.4610940721649532E-2</c:v>
                </c:pt>
                <c:pt idx="957">
                  <c:v>7.4635850515463925E-2</c:v>
                </c:pt>
                <c:pt idx="958">
                  <c:v>7.4661275773195909E-2</c:v>
                </c:pt>
                <c:pt idx="959">
                  <c:v>7.4687448453608404E-2</c:v>
                </c:pt>
                <c:pt idx="960">
                  <c:v>7.4714664948457243E-2</c:v>
                </c:pt>
                <c:pt idx="961">
                  <c:v>7.4740837628866033E-2</c:v>
                </c:pt>
                <c:pt idx="962">
                  <c:v>7.4769317010309533E-2</c:v>
                </c:pt>
                <c:pt idx="963">
                  <c:v>7.4802422680412414E-2</c:v>
                </c:pt>
                <c:pt idx="964">
                  <c:v>7.4838079896907994E-2</c:v>
                </c:pt>
                <c:pt idx="965">
                  <c:v>7.4871134020619012E-2</c:v>
                </c:pt>
                <c:pt idx="966">
                  <c:v>7.4904381443299084E-2</c:v>
                </c:pt>
                <c:pt idx="967">
                  <c:v>7.4935528350515493E-2</c:v>
                </c:pt>
                <c:pt idx="968">
                  <c:v>7.4963865979381483E-2</c:v>
                </c:pt>
                <c:pt idx="969">
                  <c:v>7.4992306701032033E-2</c:v>
                </c:pt>
                <c:pt idx="970">
                  <c:v>7.5023530927837909E-2</c:v>
                </c:pt>
                <c:pt idx="971">
                  <c:v>7.5054768041237119E-2</c:v>
                </c:pt>
                <c:pt idx="972">
                  <c:v>7.5085515463917549E-2</c:v>
                </c:pt>
                <c:pt idx="973">
                  <c:v>7.5112641752577522E-2</c:v>
                </c:pt>
                <c:pt idx="974">
                  <c:v>7.5138389175257753E-2</c:v>
                </c:pt>
                <c:pt idx="975">
                  <c:v>7.5161829896907284E-2</c:v>
                </c:pt>
                <c:pt idx="976">
                  <c:v>7.5183170103092806E-2</c:v>
                </c:pt>
                <c:pt idx="977">
                  <c:v>7.5201945876288687E-2</c:v>
                </c:pt>
                <c:pt idx="978">
                  <c:v>7.5218260309278404E-2</c:v>
                </c:pt>
                <c:pt idx="979">
                  <c:v>7.5234265463917552E-2</c:v>
                </c:pt>
                <c:pt idx="980">
                  <c:v>7.5256005154639191E-2</c:v>
                </c:pt>
                <c:pt idx="981">
                  <c:v>7.5277796391752597E-2</c:v>
                </c:pt>
                <c:pt idx="982">
                  <c:v>7.5296791237116065E-2</c:v>
                </c:pt>
                <c:pt idx="983">
                  <c:v>7.5318389175257752E-2</c:v>
                </c:pt>
                <c:pt idx="984">
                  <c:v>7.5335567010309384E-2</c:v>
                </c:pt>
                <c:pt idx="985">
                  <c:v>7.5354188144329926E-2</c:v>
                </c:pt>
                <c:pt idx="986">
                  <c:v>7.5368556701030931E-2</c:v>
                </c:pt>
                <c:pt idx="987">
                  <c:v>7.5383840206185576E-2</c:v>
                </c:pt>
                <c:pt idx="988">
                  <c:v>7.5399020618556814E-2</c:v>
                </c:pt>
                <c:pt idx="989">
                  <c:v>7.5416430412372934E-2</c:v>
                </c:pt>
                <c:pt idx="990">
                  <c:v>7.5432100515463923E-2</c:v>
                </c:pt>
                <c:pt idx="991">
                  <c:v>7.5447925257732112E-2</c:v>
                </c:pt>
                <c:pt idx="992">
                  <c:v>7.5463363402061889E-2</c:v>
                </c:pt>
                <c:pt idx="993">
                  <c:v>7.5481623711340914E-2</c:v>
                </c:pt>
                <c:pt idx="994">
                  <c:v>7.5500360824742513E-2</c:v>
                </c:pt>
                <c:pt idx="995">
                  <c:v>7.5522719072164957E-2</c:v>
                </c:pt>
                <c:pt idx="996">
                  <c:v>7.5544819587628861E-2</c:v>
                </c:pt>
                <c:pt idx="997">
                  <c:v>7.5567899484536113E-2</c:v>
                </c:pt>
                <c:pt idx="998">
                  <c:v>7.5590708762886608E-2</c:v>
                </c:pt>
                <c:pt idx="999">
                  <c:v>7.5616378865979383E-2</c:v>
                </c:pt>
                <c:pt idx="1000">
                  <c:v>7.5644922680412383E-2</c:v>
                </c:pt>
                <c:pt idx="1001">
                  <c:v>7.5675760309278375E-2</c:v>
                </c:pt>
                <c:pt idx="1002">
                  <c:v>7.570559278350518E-2</c:v>
                </c:pt>
                <c:pt idx="1003">
                  <c:v>7.5732474226807345E-2</c:v>
                </c:pt>
                <c:pt idx="1004">
                  <c:v>7.5755270618556733E-2</c:v>
                </c:pt>
                <c:pt idx="1005">
                  <c:v>7.5777680412371914E-2</c:v>
                </c:pt>
                <c:pt idx="1006">
                  <c:v>7.5804420103092823E-2</c:v>
                </c:pt>
                <c:pt idx="1007">
                  <c:v>7.5828672680412393E-2</c:v>
                </c:pt>
                <c:pt idx="1008">
                  <c:v>7.5859046391752546E-2</c:v>
                </c:pt>
                <c:pt idx="1009">
                  <c:v>7.588458762886599E-2</c:v>
                </c:pt>
                <c:pt idx="1010">
                  <c:v>7.5909110824742332E-2</c:v>
                </c:pt>
                <c:pt idx="1011">
                  <c:v>7.5932809278350555E-2</c:v>
                </c:pt>
                <c:pt idx="1012">
                  <c:v>7.5959858247422699E-2</c:v>
                </c:pt>
                <c:pt idx="1013">
                  <c:v>7.5986134020619114E-2</c:v>
                </c:pt>
                <c:pt idx="1014">
                  <c:v>7.6011881443298998E-2</c:v>
                </c:pt>
                <c:pt idx="1015">
                  <c:v>7.6038737113402102E-2</c:v>
                </c:pt>
                <c:pt idx="1016">
                  <c:v>7.606497422680418E-2</c:v>
                </c:pt>
                <c:pt idx="1017">
                  <c:v>7.6088350515463962E-2</c:v>
                </c:pt>
                <c:pt idx="1018">
                  <c:v>7.6108556701030949E-2</c:v>
                </c:pt>
                <c:pt idx="1019">
                  <c:v>7.6128904639175293E-2</c:v>
                </c:pt>
                <c:pt idx="1020">
                  <c:v>7.6148750000000029E-2</c:v>
                </c:pt>
                <c:pt idx="1021">
                  <c:v>7.6168698453608533E-2</c:v>
                </c:pt>
                <c:pt idx="1022">
                  <c:v>7.6193067010309312E-2</c:v>
                </c:pt>
                <c:pt idx="1023">
                  <c:v>7.6220360824742303E-2</c:v>
                </c:pt>
                <c:pt idx="1024">
                  <c:v>7.6248376288659256E-2</c:v>
                </c:pt>
                <c:pt idx="1025">
                  <c:v>7.6275605670103067E-2</c:v>
                </c:pt>
                <c:pt idx="1026">
                  <c:v>7.6302847938144513E-2</c:v>
                </c:pt>
                <c:pt idx="1027">
                  <c:v>7.6331198453608293E-2</c:v>
                </c:pt>
                <c:pt idx="1028">
                  <c:v>7.6359097938144924E-2</c:v>
                </c:pt>
                <c:pt idx="1029">
                  <c:v>7.6384961340206933E-2</c:v>
                </c:pt>
                <c:pt idx="1030">
                  <c:v>7.6408711340206534E-2</c:v>
                </c:pt>
                <c:pt idx="1031">
                  <c:v>7.6433737113402123E-2</c:v>
                </c:pt>
                <c:pt idx="1032">
                  <c:v>7.6459162371133968E-2</c:v>
                </c:pt>
                <c:pt idx="1033">
                  <c:v>7.6483427835052534E-2</c:v>
                </c:pt>
                <c:pt idx="1034">
                  <c:v>7.6508492268041323E-2</c:v>
                </c:pt>
                <c:pt idx="1035">
                  <c:v>7.6535360824742313E-2</c:v>
                </c:pt>
                <c:pt idx="1036">
                  <c:v>7.6561146907216535E-2</c:v>
                </c:pt>
                <c:pt idx="1037">
                  <c:v>7.6584974226804159E-2</c:v>
                </c:pt>
                <c:pt idx="1038">
                  <c:v>7.6610528350515503E-2</c:v>
                </c:pt>
                <c:pt idx="1039">
                  <c:v>7.6633801546391794E-2</c:v>
                </c:pt>
                <c:pt idx="1040">
                  <c:v>7.6659639175257741E-2</c:v>
                </c:pt>
                <c:pt idx="1041">
                  <c:v>7.6687590206185582E-2</c:v>
                </c:pt>
                <c:pt idx="1042">
                  <c:v>7.6715734536082533E-2</c:v>
                </c:pt>
                <c:pt idx="1043">
                  <c:v>7.6744536082474266E-2</c:v>
                </c:pt>
                <c:pt idx="1044">
                  <c:v>7.6773131443299003E-2</c:v>
                </c:pt>
                <c:pt idx="1045">
                  <c:v>7.6803079896907323E-2</c:v>
                </c:pt>
                <c:pt idx="1046">
                  <c:v>7.6830412371134069E-2</c:v>
                </c:pt>
                <c:pt idx="1047">
                  <c:v>7.6860567010309314E-2</c:v>
                </c:pt>
                <c:pt idx="1048">
                  <c:v>7.6891971649484581E-2</c:v>
                </c:pt>
                <c:pt idx="1049">
                  <c:v>7.6924407216494878E-2</c:v>
                </c:pt>
                <c:pt idx="1050">
                  <c:v>7.6955592783505167E-2</c:v>
                </c:pt>
                <c:pt idx="1051">
                  <c:v>7.6984987113402084E-2</c:v>
                </c:pt>
                <c:pt idx="1052">
                  <c:v>7.7012384020621716E-2</c:v>
                </c:pt>
                <c:pt idx="1053">
                  <c:v>7.7040322164948494E-2</c:v>
                </c:pt>
                <c:pt idx="1054">
                  <c:v>7.7068904639175539E-2</c:v>
                </c:pt>
                <c:pt idx="1055">
                  <c:v>7.7098904639175514E-2</c:v>
                </c:pt>
                <c:pt idx="1056">
                  <c:v>7.7130360824742533E-2</c:v>
                </c:pt>
                <c:pt idx="1057">
                  <c:v>7.7163672680412423E-2</c:v>
                </c:pt>
                <c:pt idx="1058">
                  <c:v>7.7196791237116827E-2</c:v>
                </c:pt>
                <c:pt idx="1059">
                  <c:v>7.7229510309278396E-2</c:v>
                </c:pt>
                <c:pt idx="1060">
                  <c:v>7.7264368556701074E-2</c:v>
                </c:pt>
                <c:pt idx="1061">
                  <c:v>7.7297667525773994E-2</c:v>
                </c:pt>
                <c:pt idx="1062">
                  <c:v>7.7327976804126203E-2</c:v>
                </c:pt>
                <c:pt idx="1063">
                  <c:v>7.7359394329897024E-2</c:v>
                </c:pt>
                <c:pt idx="1064">
                  <c:v>7.7390979381444194E-2</c:v>
                </c:pt>
                <c:pt idx="1065">
                  <c:v>7.7423079896907512E-2</c:v>
                </c:pt>
                <c:pt idx="1066">
                  <c:v>7.7455592783505195E-2</c:v>
                </c:pt>
                <c:pt idx="1067">
                  <c:v>7.7488350515463961E-2</c:v>
                </c:pt>
                <c:pt idx="1068">
                  <c:v>7.7519420103092831E-2</c:v>
                </c:pt>
                <c:pt idx="1069">
                  <c:v>7.7549085051546424E-2</c:v>
                </c:pt>
                <c:pt idx="1070">
                  <c:v>7.7577435567010383E-2</c:v>
                </c:pt>
                <c:pt idx="1071">
                  <c:v>7.7607538659793904E-2</c:v>
                </c:pt>
                <c:pt idx="1072">
                  <c:v>7.7635231958764594E-2</c:v>
                </c:pt>
                <c:pt idx="1073">
                  <c:v>7.7662448453608424E-2</c:v>
                </c:pt>
                <c:pt idx="1074">
                  <c:v>7.7688646907216524E-2</c:v>
                </c:pt>
                <c:pt idx="1075">
                  <c:v>7.771854381443552E-2</c:v>
                </c:pt>
                <c:pt idx="1076">
                  <c:v>7.7748414948454594E-2</c:v>
                </c:pt>
                <c:pt idx="1077">
                  <c:v>7.7780554123712514E-2</c:v>
                </c:pt>
                <c:pt idx="1078">
                  <c:v>7.7813981958766668E-2</c:v>
                </c:pt>
                <c:pt idx="1079">
                  <c:v>7.7846997422680933E-2</c:v>
                </c:pt>
                <c:pt idx="1080">
                  <c:v>7.7881391752577411E-2</c:v>
                </c:pt>
                <c:pt idx="1081">
                  <c:v>7.7915979381443512E-2</c:v>
                </c:pt>
                <c:pt idx="1082">
                  <c:v>7.7951417525773434E-2</c:v>
                </c:pt>
                <c:pt idx="1083">
                  <c:v>7.7988337628866033E-2</c:v>
                </c:pt>
                <c:pt idx="1084">
                  <c:v>7.8025476804123833E-2</c:v>
                </c:pt>
                <c:pt idx="1085">
                  <c:v>7.8060451030929123E-2</c:v>
                </c:pt>
                <c:pt idx="1086">
                  <c:v>7.8092719072164959E-2</c:v>
                </c:pt>
                <c:pt idx="1087">
                  <c:v>7.8123427835052134E-2</c:v>
                </c:pt>
                <c:pt idx="1088">
                  <c:v>7.8154909793814425E-2</c:v>
                </c:pt>
                <c:pt idx="1089">
                  <c:v>7.818478092783733E-2</c:v>
                </c:pt>
                <c:pt idx="1090">
                  <c:v>7.8215335051546514E-2</c:v>
                </c:pt>
                <c:pt idx="1091">
                  <c:v>7.8241314432989706E-2</c:v>
                </c:pt>
                <c:pt idx="1092">
                  <c:v>7.8269020618556714E-2</c:v>
                </c:pt>
                <c:pt idx="1093">
                  <c:v>7.8293543814433514E-2</c:v>
                </c:pt>
                <c:pt idx="1094">
                  <c:v>7.8320682989690804E-2</c:v>
                </c:pt>
                <c:pt idx="1095">
                  <c:v>7.8347770618556731E-2</c:v>
                </c:pt>
                <c:pt idx="1096">
                  <c:v>7.8375000000000014E-2</c:v>
                </c:pt>
                <c:pt idx="1097">
                  <c:v>7.8403994845363853E-2</c:v>
                </c:pt>
                <c:pt idx="1098">
                  <c:v>7.8432590206185593E-2</c:v>
                </c:pt>
                <c:pt idx="1099">
                  <c:v>7.8459201030927919E-2</c:v>
                </c:pt>
                <c:pt idx="1100">
                  <c:v>7.8484987113402113E-2</c:v>
                </c:pt>
                <c:pt idx="1101">
                  <c:v>7.8510489690721913E-2</c:v>
                </c:pt>
                <c:pt idx="1102">
                  <c:v>7.8536443298969083E-2</c:v>
                </c:pt>
                <c:pt idx="1103">
                  <c:v>7.8562500000000104E-2</c:v>
                </c:pt>
                <c:pt idx="1104">
                  <c:v>7.858927835051549E-2</c:v>
                </c:pt>
                <c:pt idx="1105">
                  <c:v>7.861551546391754E-2</c:v>
                </c:pt>
                <c:pt idx="1106">
                  <c:v>7.8639381443298961E-2</c:v>
                </c:pt>
                <c:pt idx="1107">
                  <c:v>7.8661507731958763E-2</c:v>
                </c:pt>
                <c:pt idx="1108">
                  <c:v>7.8685451030927819E-2</c:v>
                </c:pt>
                <c:pt idx="1109">
                  <c:v>7.871184278350514E-2</c:v>
                </c:pt>
                <c:pt idx="1110">
                  <c:v>7.8739175257731983E-2</c:v>
                </c:pt>
                <c:pt idx="1111">
                  <c:v>7.8766610824746258E-2</c:v>
                </c:pt>
                <c:pt idx="1112">
                  <c:v>7.8795309278350489E-2</c:v>
                </c:pt>
                <c:pt idx="1113">
                  <c:v>7.8825180412371132E-2</c:v>
                </c:pt>
                <c:pt idx="1114">
                  <c:v>7.8855734536082481E-2</c:v>
                </c:pt>
                <c:pt idx="1115">
                  <c:v>7.8882087628866934E-2</c:v>
                </c:pt>
                <c:pt idx="1116">
                  <c:v>7.8909175257731959E-2</c:v>
                </c:pt>
                <c:pt idx="1117">
                  <c:v>7.8935811855670113E-2</c:v>
                </c:pt>
                <c:pt idx="1118">
                  <c:v>7.8963079896907193E-2</c:v>
                </c:pt>
                <c:pt idx="1119">
                  <c:v>7.8990773195876413E-2</c:v>
                </c:pt>
                <c:pt idx="1120">
                  <c:v>7.9018453608247524E-2</c:v>
                </c:pt>
                <c:pt idx="1121">
                  <c:v>7.9044574742268003E-2</c:v>
                </c:pt>
                <c:pt idx="1122">
                  <c:v>7.9068672680412413E-2</c:v>
                </c:pt>
                <c:pt idx="1123">
                  <c:v>7.90936984536115E-2</c:v>
                </c:pt>
                <c:pt idx="1124">
                  <c:v>7.9119587628865964E-2</c:v>
                </c:pt>
                <c:pt idx="1125">
                  <c:v>7.9143775773195854E-2</c:v>
                </c:pt>
                <c:pt idx="1126">
                  <c:v>7.916646907216493E-2</c:v>
                </c:pt>
                <c:pt idx="1127">
                  <c:v>7.9190335051549127E-2</c:v>
                </c:pt>
                <c:pt idx="1128">
                  <c:v>7.921146907216492E-2</c:v>
                </c:pt>
                <c:pt idx="1129">
                  <c:v>7.9231507731958709E-2</c:v>
                </c:pt>
                <c:pt idx="1130">
                  <c:v>7.9251108247422639E-2</c:v>
                </c:pt>
                <c:pt idx="1131">
                  <c:v>7.9269729381443332E-2</c:v>
                </c:pt>
                <c:pt idx="1132">
                  <c:v>7.9287396907217034E-2</c:v>
                </c:pt>
                <c:pt idx="1133">
                  <c:v>7.9303337628865933E-2</c:v>
                </c:pt>
                <c:pt idx="1134">
                  <c:v>7.9318943298969033E-2</c:v>
                </c:pt>
                <c:pt idx="1135">
                  <c:v>7.9335115979381421E-2</c:v>
                </c:pt>
                <c:pt idx="1136">
                  <c:v>7.9353621134024499E-2</c:v>
                </c:pt>
                <c:pt idx="1137">
                  <c:v>7.9372474226807169E-2</c:v>
                </c:pt>
                <c:pt idx="1138">
                  <c:v>7.9394020618557104E-2</c:v>
                </c:pt>
                <c:pt idx="1139">
                  <c:v>7.9411056701030894E-2</c:v>
                </c:pt>
                <c:pt idx="1140">
                  <c:v>7.9426134020621084E-2</c:v>
                </c:pt>
                <c:pt idx="1141">
                  <c:v>7.9441610824744935E-2</c:v>
                </c:pt>
                <c:pt idx="1142">
                  <c:v>7.9456597938148188E-2</c:v>
                </c:pt>
                <c:pt idx="1143">
                  <c:v>7.9472951030930522E-2</c:v>
                </c:pt>
                <c:pt idx="1144">
                  <c:v>7.9488865979381401E-2</c:v>
                </c:pt>
                <c:pt idx="1145">
                  <c:v>7.9502280927838814E-2</c:v>
                </c:pt>
                <c:pt idx="1146">
                  <c:v>7.9516597938148553E-2</c:v>
                </c:pt>
                <c:pt idx="1147">
                  <c:v>7.9531585051547504E-2</c:v>
                </c:pt>
                <c:pt idx="1148">
                  <c:v>7.9548402061855622E-2</c:v>
                </c:pt>
                <c:pt idx="1149">
                  <c:v>7.9565399484536184E-2</c:v>
                </c:pt>
                <c:pt idx="1150">
                  <c:v>7.9582938144332843E-2</c:v>
                </c:pt>
                <c:pt idx="1151">
                  <c:v>7.9602873711340172E-2</c:v>
                </c:pt>
                <c:pt idx="1152">
                  <c:v>7.9619613402061834E-2</c:v>
                </c:pt>
                <c:pt idx="1153">
                  <c:v>7.963583762886596E-2</c:v>
                </c:pt>
                <c:pt idx="1154">
                  <c:v>7.9653582474226783E-2</c:v>
                </c:pt>
                <c:pt idx="1155">
                  <c:v>7.9670463917525913E-2</c:v>
                </c:pt>
                <c:pt idx="1156">
                  <c:v>7.9688685567010309E-2</c:v>
                </c:pt>
                <c:pt idx="1157">
                  <c:v>7.9709123711340174E-2</c:v>
                </c:pt>
                <c:pt idx="1158">
                  <c:v>7.9731159793814385E-2</c:v>
                </c:pt>
                <c:pt idx="1159">
                  <c:v>7.9751043814434194E-2</c:v>
                </c:pt>
                <c:pt idx="1160">
                  <c:v>7.9772293814436818E-2</c:v>
                </c:pt>
                <c:pt idx="1161">
                  <c:v>7.9793079896910327E-2</c:v>
                </c:pt>
                <c:pt idx="1162">
                  <c:v>7.9811726804126654E-2</c:v>
                </c:pt>
                <c:pt idx="1163">
                  <c:v>7.9832177835054211E-2</c:v>
                </c:pt>
                <c:pt idx="1164">
                  <c:v>7.9853157216494802E-2</c:v>
                </c:pt>
                <c:pt idx="1165">
                  <c:v>7.9874626288659739E-2</c:v>
                </c:pt>
                <c:pt idx="1166">
                  <c:v>7.9894755154639133E-2</c:v>
                </c:pt>
                <c:pt idx="1167">
                  <c:v>7.9916069587628924E-2</c:v>
                </c:pt>
                <c:pt idx="1168">
                  <c:v>7.9938414948456243E-2</c:v>
                </c:pt>
                <c:pt idx="1169">
                  <c:v>7.9962268041239751E-2</c:v>
                </c:pt>
                <c:pt idx="1170">
                  <c:v>7.9984716494845523E-2</c:v>
                </c:pt>
                <c:pt idx="1171">
                  <c:v>8.0007461340207267E-2</c:v>
                </c:pt>
                <c:pt idx="1172">
                  <c:v>8.0030876288661068E-2</c:v>
                </c:pt>
                <c:pt idx="1173">
                  <c:v>8.0056546391756675E-2</c:v>
                </c:pt>
                <c:pt idx="1174">
                  <c:v>8.0083827319587575E-2</c:v>
                </c:pt>
                <c:pt idx="1175">
                  <c:v>8.0113079896907149E-2</c:v>
                </c:pt>
                <c:pt idx="1176">
                  <c:v>8.0142371134020562E-2</c:v>
                </c:pt>
                <c:pt idx="1177">
                  <c:v>8.0169858247423245E-2</c:v>
                </c:pt>
                <c:pt idx="1178">
                  <c:v>8.0197487113402244E-2</c:v>
                </c:pt>
                <c:pt idx="1179">
                  <c:v>8.0227371134021744E-2</c:v>
                </c:pt>
                <c:pt idx="1180">
                  <c:v>8.0260244845360693E-2</c:v>
                </c:pt>
                <c:pt idx="1181">
                  <c:v>8.0292615979381407E-2</c:v>
                </c:pt>
                <c:pt idx="1182">
                  <c:v>8.0322976804123633E-2</c:v>
                </c:pt>
                <c:pt idx="1183">
                  <c:v>8.0353028350515443E-2</c:v>
                </c:pt>
                <c:pt idx="1184">
                  <c:v>8.0382615979381289E-2</c:v>
                </c:pt>
                <c:pt idx="1185">
                  <c:v>8.0412976804123459E-2</c:v>
                </c:pt>
                <c:pt idx="1186">
                  <c:v>8.0445103092783465E-2</c:v>
                </c:pt>
                <c:pt idx="1187">
                  <c:v>8.0477512886597879E-2</c:v>
                </c:pt>
                <c:pt idx="1188">
                  <c:v>8.0510064432989706E-2</c:v>
                </c:pt>
                <c:pt idx="1189">
                  <c:v>8.0542177835051493E-2</c:v>
                </c:pt>
                <c:pt idx="1190">
                  <c:v>8.0575000000000244E-2</c:v>
                </c:pt>
                <c:pt idx="1191">
                  <c:v>8.0606920103097654E-2</c:v>
                </c:pt>
                <c:pt idx="1192">
                  <c:v>8.0635167525773765E-2</c:v>
                </c:pt>
                <c:pt idx="1193">
                  <c:v>8.0664329896908263E-2</c:v>
                </c:pt>
                <c:pt idx="1194">
                  <c:v>8.0692912371134046E-2</c:v>
                </c:pt>
                <c:pt idx="1195">
                  <c:v>8.0718981958762828E-2</c:v>
                </c:pt>
                <c:pt idx="1196">
                  <c:v>8.0743505154639766E-2</c:v>
                </c:pt>
                <c:pt idx="1197">
                  <c:v>8.0769742268041206E-2</c:v>
                </c:pt>
                <c:pt idx="1198">
                  <c:v>8.0795631443298946E-2</c:v>
                </c:pt>
                <c:pt idx="1199">
                  <c:v>8.0822822164952596E-2</c:v>
                </c:pt>
                <c:pt idx="1200">
                  <c:v>8.0843298969072247E-2</c:v>
                </c:pt>
                <c:pt idx="1201">
                  <c:v>8.0860798969074568E-2</c:v>
                </c:pt>
                <c:pt idx="1202">
                  <c:v>8.0874909793815244E-2</c:v>
                </c:pt>
                <c:pt idx="1203">
                  <c:v>8.0885579896907173E-2</c:v>
                </c:pt>
                <c:pt idx="1204">
                  <c:v>8.0904587628865932E-2</c:v>
                </c:pt>
                <c:pt idx="1205">
                  <c:v>8.0921043814433047E-2</c:v>
                </c:pt>
                <c:pt idx="1206">
                  <c:v>8.0939548969075265E-2</c:v>
                </c:pt>
                <c:pt idx="1207">
                  <c:v>8.0957152061855706E-2</c:v>
                </c:pt>
                <c:pt idx="1208">
                  <c:v>8.0970141752577288E-2</c:v>
                </c:pt>
                <c:pt idx="1209">
                  <c:v>8.098292525773193E-2</c:v>
                </c:pt>
                <c:pt idx="1210">
                  <c:v>8.0996391752577765E-2</c:v>
                </c:pt>
                <c:pt idx="1211">
                  <c:v>8.1006056701030948E-2</c:v>
                </c:pt>
                <c:pt idx="1212">
                  <c:v>8.1012422680412366E-2</c:v>
                </c:pt>
                <c:pt idx="1213">
                  <c:v>8.1018079896907153E-2</c:v>
                </c:pt>
                <c:pt idx="1214">
                  <c:v>8.1024536082475243E-2</c:v>
                </c:pt>
                <c:pt idx="1215">
                  <c:v>8.1027203608247361E-2</c:v>
                </c:pt>
                <c:pt idx="1216">
                  <c:v>8.1031430412371069E-2</c:v>
                </c:pt>
                <c:pt idx="1217">
                  <c:v>8.1037564432989664E-2</c:v>
                </c:pt>
                <c:pt idx="1218">
                  <c:v>8.1043737113401959E-2</c:v>
                </c:pt>
                <c:pt idx="1219">
                  <c:v>8.105021907216485E-2</c:v>
                </c:pt>
                <c:pt idx="1220">
                  <c:v>8.1056662371135568E-2</c:v>
                </c:pt>
                <c:pt idx="1221">
                  <c:v>8.1063144329896863E-2</c:v>
                </c:pt>
                <c:pt idx="1222">
                  <c:v>8.1070399484536065E-2</c:v>
                </c:pt>
                <c:pt idx="1223">
                  <c:v>8.1075721649484497E-2</c:v>
                </c:pt>
                <c:pt idx="1224">
                  <c:v>8.1080386597938051E-2</c:v>
                </c:pt>
                <c:pt idx="1225">
                  <c:v>8.1082396907216525E-2</c:v>
                </c:pt>
                <c:pt idx="1226">
                  <c:v>8.1085953608247371E-2</c:v>
                </c:pt>
                <c:pt idx="1227">
                  <c:v>8.1092654639175019E-2</c:v>
                </c:pt>
                <c:pt idx="1228">
                  <c:v>8.1100141752577251E-2</c:v>
                </c:pt>
                <c:pt idx="1229">
                  <c:v>8.1109896907216567E-2</c:v>
                </c:pt>
                <c:pt idx="1230">
                  <c:v>8.1120850515464568E-2</c:v>
                </c:pt>
                <c:pt idx="1231">
                  <c:v>8.1130773195876568E-2</c:v>
                </c:pt>
                <c:pt idx="1232">
                  <c:v>8.1139961340206262E-2</c:v>
                </c:pt>
                <c:pt idx="1233">
                  <c:v>8.1150670103094263E-2</c:v>
                </c:pt>
                <c:pt idx="1234">
                  <c:v>8.1163311855670051E-2</c:v>
                </c:pt>
                <c:pt idx="1235">
                  <c:v>8.1174742268041208E-2</c:v>
                </c:pt>
                <c:pt idx="1236">
                  <c:v>8.1185257731958449E-2</c:v>
                </c:pt>
                <c:pt idx="1237">
                  <c:v>8.1192835051546397E-2</c:v>
                </c:pt>
                <c:pt idx="1238">
                  <c:v>8.1199072164948524E-2</c:v>
                </c:pt>
                <c:pt idx="1239">
                  <c:v>8.1205773195876768E-2</c:v>
                </c:pt>
                <c:pt idx="1240">
                  <c:v>8.1210038659793732E-2</c:v>
                </c:pt>
                <c:pt idx="1241">
                  <c:v>8.1213350515463897E-2</c:v>
                </c:pt>
                <c:pt idx="1242">
                  <c:v>8.1215051546391692E-2</c:v>
                </c:pt>
                <c:pt idx="1243">
                  <c:v>8.1218440721649743E-2</c:v>
                </c:pt>
                <c:pt idx="1244">
                  <c:v>8.1219793814432936E-2</c:v>
                </c:pt>
                <c:pt idx="1245">
                  <c:v>8.1223530927834992E-2</c:v>
                </c:pt>
                <c:pt idx="1246">
                  <c:v>8.1227525773195863E-2</c:v>
                </c:pt>
                <c:pt idx="1247">
                  <c:v>8.1232796391752543E-2</c:v>
                </c:pt>
                <c:pt idx="1248">
                  <c:v>8.1238286082474173E-2</c:v>
                </c:pt>
                <c:pt idx="1249">
                  <c:v>8.1243131443298339E-2</c:v>
                </c:pt>
                <c:pt idx="1250">
                  <c:v>8.1251262886597897E-2</c:v>
                </c:pt>
                <c:pt idx="1251">
                  <c:v>8.1258956185567208E-2</c:v>
                </c:pt>
                <c:pt idx="1252">
                  <c:v>8.1266597938144253E-2</c:v>
                </c:pt>
                <c:pt idx="1253">
                  <c:v>8.1272061855670014E-2</c:v>
                </c:pt>
                <c:pt idx="1254">
                  <c:v>8.1276842783505096E-2</c:v>
                </c:pt>
                <c:pt idx="1255">
                  <c:v>8.1281056701030849E-2</c:v>
                </c:pt>
                <c:pt idx="1256">
                  <c:v>8.1286121134020534E-2</c:v>
                </c:pt>
                <c:pt idx="1257">
                  <c:v>8.1292744845360684E-2</c:v>
                </c:pt>
                <c:pt idx="1258">
                  <c:v>8.1298414948453523E-2</c:v>
                </c:pt>
                <c:pt idx="1259">
                  <c:v>8.1305373711340168E-2</c:v>
                </c:pt>
                <c:pt idx="1260">
                  <c:v>8.1313041237113179E-2</c:v>
                </c:pt>
                <c:pt idx="1261">
                  <c:v>8.1320064432989628E-2</c:v>
                </c:pt>
                <c:pt idx="1262">
                  <c:v>8.1326108247422868E-2</c:v>
                </c:pt>
                <c:pt idx="1263">
                  <c:v>8.1330734536082444E-2</c:v>
                </c:pt>
                <c:pt idx="1264">
                  <c:v>8.1336546391752765E-2</c:v>
                </c:pt>
                <c:pt idx="1265">
                  <c:v>8.1341262886597834E-2</c:v>
                </c:pt>
                <c:pt idx="1266">
                  <c:v>8.1345347938144241E-2</c:v>
                </c:pt>
                <c:pt idx="1267">
                  <c:v>8.1348956185566965E-2</c:v>
                </c:pt>
                <c:pt idx="1268">
                  <c:v>8.1351172680412545E-2</c:v>
                </c:pt>
                <c:pt idx="1269">
                  <c:v>8.1353865979381726E-2</c:v>
                </c:pt>
                <c:pt idx="1270">
                  <c:v>8.1355244845360733E-2</c:v>
                </c:pt>
                <c:pt idx="1271">
                  <c:v>8.1352487113401983E-2</c:v>
                </c:pt>
                <c:pt idx="1272">
                  <c:v>8.1347500000000031E-2</c:v>
                </c:pt>
                <c:pt idx="1273">
                  <c:v>8.1341456185566943E-2</c:v>
                </c:pt>
                <c:pt idx="1274">
                  <c:v>8.1334458762888764E-2</c:v>
                </c:pt>
                <c:pt idx="1275">
                  <c:v>8.1329201030927681E-2</c:v>
                </c:pt>
                <c:pt idx="1276">
                  <c:v>8.1323659793814354E-2</c:v>
                </c:pt>
                <c:pt idx="1277">
                  <c:v>8.1318002577319526E-2</c:v>
                </c:pt>
                <c:pt idx="1278">
                  <c:v>8.1310141752577239E-2</c:v>
                </c:pt>
              </c:numCache>
            </c:numRef>
          </c:val>
          <c:smooth val="0"/>
        </c:ser>
        <c:dLbls>
          <c:showLegendKey val="0"/>
          <c:showVal val="0"/>
          <c:showCatName val="0"/>
          <c:showSerName val="0"/>
          <c:showPercent val="0"/>
          <c:showBubbleSize val="0"/>
        </c:dLbls>
        <c:marker val="1"/>
        <c:smooth val="0"/>
        <c:axId val="119390592"/>
        <c:axId val="119392128"/>
      </c:lineChart>
      <c:dateAx>
        <c:axId val="119390592"/>
        <c:scaling>
          <c:orientation val="minMax"/>
        </c:scaling>
        <c:delete val="0"/>
        <c:axPos val="b"/>
        <c:numFmt formatCode="mm/yy" sourceLinked="0"/>
        <c:majorTickMark val="out"/>
        <c:minorTickMark val="none"/>
        <c:tickLblPos val="nextTo"/>
        <c:crossAx val="119392128"/>
        <c:crosses val="autoZero"/>
        <c:auto val="1"/>
        <c:lblOffset val="100"/>
        <c:baseTimeUnit val="days"/>
        <c:majorUnit val="6"/>
        <c:majorTimeUnit val="months"/>
      </c:dateAx>
      <c:valAx>
        <c:axId val="11939212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19390592"/>
        <c:crosses val="autoZero"/>
        <c:crossBetween val="between"/>
        <c:majorUnit val="2.0000000000000011E-2"/>
      </c:valAx>
    </c:plotArea>
    <c:legend>
      <c:legendPos val="b"/>
      <c:layout>
        <c:manualLayout>
          <c:xMode val="edge"/>
          <c:yMode val="edge"/>
          <c:x val="0.45767042972417332"/>
          <c:y val="0.9066161488630502"/>
          <c:w val="0.50077193999745417"/>
          <c:h val="7.1216372050590754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14074845557084E-2"/>
          <c:y val="4.5314143125567322E-2"/>
          <c:w val="0.86711334073557267"/>
          <c:h val="0.84980640720795908"/>
        </c:manualLayout>
      </c:layout>
      <c:scatterChart>
        <c:scatterStyle val="lineMarker"/>
        <c:varyColors val="0"/>
        <c:ser>
          <c:idx val="0"/>
          <c:order val="0"/>
          <c:spPr>
            <a:ln w="28575">
              <a:noFill/>
            </a:ln>
          </c:spPr>
          <c:marker>
            <c:symbol val="circle"/>
            <c:size val="9"/>
            <c:spPr>
              <a:solidFill>
                <a:srgbClr val="FFC000"/>
              </a:solidFill>
            </c:spPr>
          </c:marker>
          <c:dPt>
            <c:idx val="1"/>
            <c:marker>
              <c:spPr>
                <a:solidFill>
                  <a:srgbClr val="C00000"/>
                </a:solidFill>
              </c:spPr>
            </c:marker>
            <c:bubble3D val="0"/>
          </c:dPt>
          <c:dLbls>
            <c:dLbl>
              <c:idx val="0"/>
              <c:layout>
                <c:manualLayout>
                  <c:x val="-3.7580868957515612E-2"/>
                  <c:y val="-4.8983872395235876E-2"/>
                </c:manualLayout>
              </c:layout>
              <c:tx>
                <c:strRef>
                  <c:f>ERP!$X$258</c:f>
                  <c:strCache>
                    <c:ptCount val="1"/>
                    <c:pt idx="0">
                      <c:v>DE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
              <c:layout>
                <c:manualLayout>
                  <c:x val="-3.6988367083155803E-2"/>
                  <c:y val="-4.8983872395235876E-2"/>
                </c:manualLayout>
              </c:layout>
              <c:tx>
                <c:strRef>
                  <c:f>ERP!$X$259</c:f>
                  <c:strCache>
                    <c:ptCount val="1"/>
                    <c:pt idx="0">
                      <c:v>BE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2"/>
              <c:layout>
                <c:manualLayout>
                  <c:x val="-3.7580868957515612E-2"/>
                  <c:y val="-4.8983872395235807E-2"/>
                </c:manualLayout>
              </c:layout>
              <c:tx>
                <c:strRef>
                  <c:f>ERP!$X$260</c:f>
                  <c:strCache>
                    <c:ptCount val="1"/>
                    <c:pt idx="0">
                      <c:v>DK</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3"/>
              <c:layout>
                <c:manualLayout>
                  <c:x val="-3.6988367083155803E-2"/>
                  <c:y val="-4.8983872395235876E-2"/>
                </c:manualLayout>
              </c:layout>
              <c:tx>
                <c:strRef>
                  <c:f>ERP!$X$261</c:f>
                  <c:strCache>
                    <c:ptCount val="1"/>
                    <c:pt idx="0">
                      <c:v>ES</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4"/>
              <c:layout>
                <c:manualLayout>
                  <c:x val="-3.2195259306503111E-2"/>
                  <c:y val="-4.8983872395235876E-2"/>
                </c:manualLayout>
              </c:layout>
              <c:tx>
                <c:strRef>
                  <c:f>ERP!$X$262</c:f>
                  <c:strCache>
                    <c:ptCount val="1"/>
                    <c:pt idx="0">
                      <c:v>FI</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5"/>
              <c:layout>
                <c:manualLayout>
                  <c:x val="-3.6977680676602211E-2"/>
                  <c:y val="-4.8983872395235876E-2"/>
                </c:manualLayout>
              </c:layout>
              <c:tx>
                <c:strRef>
                  <c:f>ERP!$X$263</c:f>
                  <c:strCache>
                    <c:ptCount val="1"/>
                    <c:pt idx="0">
                      <c:v>FR</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6"/>
              <c:layout>
                <c:manualLayout>
                  <c:x val="-3.2798447587417692E-2"/>
                  <c:y val="-4.8983872395235897E-2"/>
                </c:manualLayout>
              </c:layout>
              <c:tx>
                <c:strRef>
                  <c:f>ERP!$X$264</c:f>
                  <c:strCache>
                    <c:ptCount val="1"/>
                    <c:pt idx="0">
                      <c:v>IE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7"/>
              <c:layout>
                <c:manualLayout>
                  <c:x val="-3.2195259306503111E-2"/>
                  <c:y val="-4.8983872395235876E-2"/>
                </c:manualLayout>
              </c:layout>
              <c:tx>
                <c:strRef>
                  <c:f>ERP!$X$265</c:f>
                  <c:strCache>
                    <c:ptCount val="1"/>
                    <c:pt idx="0">
                      <c:v>IT</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8"/>
              <c:layout>
                <c:manualLayout>
                  <c:x val="-3.8776389487290001E-2"/>
                  <c:y val="-4.8983872395235876E-2"/>
                </c:manualLayout>
              </c:layout>
              <c:tx>
                <c:strRef>
                  <c:f>ERP!$X$266</c:f>
                  <c:strCache>
                    <c:ptCount val="1"/>
                    <c:pt idx="0">
                      <c:v>NO</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9"/>
              <c:layout>
                <c:manualLayout>
                  <c:x val="-7.7682033606204334E-2"/>
                  <c:y val="-8.3248050964915193E-2"/>
                </c:manualLayout>
              </c:layout>
              <c:tx>
                <c:strRef>
                  <c:f>ERP!$X$267</c:f>
                  <c:strCache>
                    <c:ptCount val="1"/>
                    <c:pt idx="0">
                      <c:v>NL (Brattle)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0"/>
              <c:layout>
                <c:manualLayout>
                  <c:x val="-6.9894526863590933E-2"/>
                  <c:y val="-4.8983872395235876E-2"/>
                </c:manualLayout>
              </c:layout>
              <c:tx>
                <c:strRef>
                  <c:f>ERP!$X$268</c:f>
                  <c:strCache>
                    <c:ptCount val="1"/>
                    <c:pt idx="0">
                      <c:v>NL (Nera)</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1"/>
              <c:layout>
                <c:manualLayout>
                  <c:x val="-3.6385178802240452E-2"/>
                  <c:y val="-4.8983872395235876E-2"/>
                </c:manualLayout>
              </c:layout>
              <c:tx>
                <c:strRef>
                  <c:f>ERP!$X$269</c:f>
                  <c:strCache>
                    <c:ptCount val="1"/>
                    <c:pt idx="0">
                      <c:v>PT</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2"/>
              <c:layout>
                <c:manualLayout>
                  <c:x val="-3.7580868957515612E-2"/>
                  <c:y val="-4.8983872395235876E-2"/>
                </c:manualLayout>
              </c:layout>
              <c:tx>
                <c:strRef>
                  <c:f>ERP!$X$270</c:f>
                  <c:strCache>
                    <c:ptCount val="1"/>
                    <c:pt idx="0">
                      <c:v>UK</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3"/>
              <c:layout>
                <c:manualLayout>
                  <c:x val="-3.6988367083155803E-2"/>
                  <c:y val="-4.8983872395235876E-2"/>
                </c:manualLayout>
              </c:layout>
              <c:tx>
                <c:strRef>
                  <c:f>ERP!$X$271</c:f>
                  <c:strCache>
                    <c:ptCount val="1"/>
                    <c:pt idx="0">
                      <c:v>SE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showLegendKey val="0"/>
            <c:showVal val="1"/>
            <c:showCatName val="0"/>
            <c:showSerName val="0"/>
            <c:showPercent val="0"/>
            <c:showBubbleSize val="0"/>
            <c:showLeaderLines val="0"/>
          </c:dLbls>
          <c:xVal>
            <c:numRef>
              <c:f>ERP!$V$258:$V$271</c:f>
              <c:numCache>
                <c:formatCode>m/d/yyyy</c:formatCode>
                <c:ptCount val="14"/>
                <c:pt idx="0">
                  <c:v>40695</c:v>
                </c:pt>
                <c:pt idx="1">
                  <c:v>40302</c:v>
                </c:pt>
                <c:pt idx="2">
                  <c:v>41250</c:v>
                </c:pt>
                <c:pt idx="3">
                  <c:v>41256</c:v>
                </c:pt>
                <c:pt idx="4">
                  <c:v>41396</c:v>
                </c:pt>
                <c:pt idx="5">
                  <c:v>41303</c:v>
                </c:pt>
                <c:pt idx="6">
                  <c:v>39590</c:v>
                </c:pt>
                <c:pt idx="7">
                  <c:v>40864</c:v>
                </c:pt>
                <c:pt idx="8">
                  <c:v>40330</c:v>
                </c:pt>
                <c:pt idx="9">
                  <c:v>40983</c:v>
                </c:pt>
                <c:pt idx="10">
                  <c:v>41099</c:v>
                </c:pt>
                <c:pt idx="11">
                  <c:v>41185</c:v>
                </c:pt>
                <c:pt idx="12">
                  <c:v>40744</c:v>
                </c:pt>
                <c:pt idx="13">
                  <c:v>40576</c:v>
                </c:pt>
              </c:numCache>
            </c:numRef>
          </c:xVal>
          <c:yVal>
            <c:numRef>
              <c:f>ERP!$W$258:$W$271</c:f>
              <c:numCache>
                <c:formatCode>0.0%</c:formatCode>
                <c:ptCount val="14"/>
                <c:pt idx="0">
                  <c:v>4.7300000000000002E-2</c:v>
                </c:pt>
                <c:pt idx="1">
                  <c:v>5.2499999999999998E-2</c:v>
                </c:pt>
                <c:pt idx="2">
                  <c:v>3.85E-2</c:v>
                </c:pt>
                <c:pt idx="3">
                  <c:v>5.7999999999999996E-2</c:v>
                </c:pt>
                <c:pt idx="4">
                  <c:v>5.5E-2</c:v>
                </c:pt>
                <c:pt idx="5">
                  <c:v>0.05</c:v>
                </c:pt>
                <c:pt idx="6">
                  <c:v>5.4000000000000006E-2</c:v>
                </c:pt>
                <c:pt idx="7">
                  <c:v>4.87E-2</c:v>
                </c:pt>
                <c:pt idx="8">
                  <c:v>4.4999999999999998E-2</c:v>
                </c:pt>
                <c:pt idx="9">
                  <c:v>0.05</c:v>
                </c:pt>
                <c:pt idx="10">
                  <c:v>6.8699999999999997E-2</c:v>
                </c:pt>
                <c:pt idx="11">
                  <c:v>5.8600000000000006E-2</c:v>
                </c:pt>
                <c:pt idx="12">
                  <c:v>0.05</c:v>
                </c:pt>
                <c:pt idx="13">
                  <c:v>0.05</c:v>
                </c:pt>
              </c:numCache>
            </c:numRef>
          </c:yVal>
          <c:smooth val="0"/>
        </c:ser>
        <c:dLbls>
          <c:showLegendKey val="0"/>
          <c:showVal val="0"/>
          <c:showCatName val="0"/>
          <c:showSerName val="0"/>
          <c:showPercent val="0"/>
          <c:showBubbleSize val="0"/>
        </c:dLbls>
        <c:axId val="123765888"/>
        <c:axId val="123767424"/>
      </c:scatterChart>
      <c:valAx>
        <c:axId val="123765888"/>
        <c:scaling>
          <c:orientation val="minMax"/>
          <c:max val="41700"/>
          <c:min val="39500"/>
        </c:scaling>
        <c:delete val="0"/>
        <c:axPos val="b"/>
        <c:numFmt formatCode="mm/yyyy" sourceLinked="0"/>
        <c:majorTickMark val="out"/>
        <c:minorTickMark val="none"/>
        <c:tickLblPos val="nextTo"/>
        <c:crossAx val="123767424"/>
        <c:crosses val="autoZero"/>
        <c:crossBetween val="midCat"/>
        <c:majorUnit val="350"/>
      </c:valAx>
      <c:valAx>
        <c:axId val="123767424"/>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crossAx val="123765888"/>
        <c:crosses val="autoZero"/>
        <c:crossBetween val="midCat"/>
      </c:valAx>
    </c:plotArea>
    <c:plotVisOnly val="1"/>
    <c:dispBlanksAs val="gap"/>
    <c:showDLblsOverMax val="0"/>
  </c:chart>
  <c:spPr>
    <a:noFill/>
    <a:ln>
      <a:noFill/>
    </a:ln>
  </c:spPr>
  <c:txPr>
    <a:bodyPr/>
    <a:lstStyle/>
    <a:p>
      <a:pPr>
        <a:defRPr sz="1200" i="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7486006826212"/>
          <c:y val="4.4782153009103924E-2"/>
          <c:w val="0.8423400712690805"/>
          <c:h val="0.7993454074264944"/>
        </c:manualLayout>
      </c:layout>
      <c:lineChart>
        <c:grouping val="standard"/>
        <c:varyColors val="0"/>
        <c:ser>
          <c:idx val="4"/>
          <c:order val="0"/>
          <c:tx>
            <c:v>Spread Belgique</c:v>
          </c:tx>
          <c:spPr>
            <a:ln w="19050">
              <a:solidFill>
                <a:schemeClr val="bg1">
                  <a:lumMod val="50000"/>
                </a:schemeClr>
              </a:solidFill>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'!$AA$12:$AA$206</c:f>
              <c:numCache>
                <c:formatCode>0.00</c:formatCode>
                <c:ptCount val="195"/>
                <c:pt idx="0">
                  <c:v>0.32089999999999996</c:v>
                </c:pt>
                <c:pt idx="1">
                  <c:v>0.30710000000000015</c:v>
                </c:pt>
                <c:pt idx="2">
                  <c:v>0.4086000000000003</c:v>
                </c:pt>
                <c:pt idx="3">
                  <c:v>0.39650000000000007</c:v>
                </c:pt>
                <c:pt idx="4">
                  <c:v>0.37000000000000011</c:v>
                </c:pt>
                <c:pt idx="5">
                  <c:v>0.42569999999999997</c:v>
                </c:pt>
                <c:pt idx="6">
                  <c:v>0.34580000000000011</c:v>
                </c:pt>
                <c:pt idx="7">
                  <c:v>0.30290000000000017</c:v>
                </c:pt>
                <c:pt idx="8">
                  <c:v>0.37109999999999976</c:v>
                </c:pt>
                <c:pt idx="9">
                  <c:v>0.34879999999999978</c:v>
                </c:pt>
                <c:pt idx="10">
                  <c:v>0.3344999999999998</c:v>
                </c:pt>
                <c:pt idx="11">
                  <c:v>0.35450000000000026</c:v>
                </c:pt>
                <c:pt idx="12">
                  <c:v>0.3001999999999998</c:v>
                </c:pt>
                <c:pt idx="13">
                  <c:v>0.29970000000000008</c:v>
                </c:pt>
                <c:pt idx="14">
                  <c:v>0.27809999999999979</c:v>
                </c:pt>
                <c:pt idx="15">
                  <c:v>0.37049999999999983</c:v>
                </c:pt>
                <c:pt idx="16">
                  <c:v>0.40270000000000028</c:v>
                </c:pt>
                <c:pt idx="17">
                  <c:v>0.40129999999999999</c:v>
                </c:pt>
                <c:pt idx="18">
                  <c:v>0.66590000000000016</c:v>
                </c:pt>
                <c:pt idx="19">
                  <c:v>0.38529999999999998</c:v>
                </c:pt>
                <c:pt idx="20">
                  <c:v>0.41270000000000007</c:v>
                </c:pt>
                <c:pt idx="21">
                  <c:v>0.41639999999999988</c:v>
                </c:pt>
                <c:pt idx="22">
                  <c:v>0.80880000000000019</c:v>
                </c:pt>
                <c:pt idx="23">
                  <c:v>0.72629999999999972</c:v>
                </c:pt>
                <c:pt idx="24">
                  <c:v>0.70530000000000026</c:v>
                </c:pt>
                <c:pt idx="25">
                  <c:v>0.91819999999999968</c:v>
                </c:pt>
                <c:pt idx="26">
                  <c:v>0.6915</c:v>
                </c:pt>
                <c:pt idx="27">
                  <c:v>0.60469999999999979</c:v>
                </c:pt>
                <c:pt idx="28">
                  <c:v>0.63149999999999995</c:v>
                </c:pt>
                <c:pt idx="29">
                  <c:v>0.65580000000000016</c:v>
                </c:pt>
                <c:pt idx="30">
                  <c:v>0.60350000000000037</c:v>
                </c:pt>
                <c:pt idx="31">
                  <c:v>0.53180000000000005</c:v>
                </c:pt>
                <c:pt idx="32">
                  <c:v>0.59259999999999957</c:v>
                </c:pt>
                <c:pt idx="33">
                  <c:v>0.65110000000000001</c:v>
                </c:pt>
                <c:pt idx="34">
                  <c:v>0.68979999999999997</c:v>
                </c:pt>
                <c:pt idx="35">
                  <c:v>0.64040000000000008</c:v>
                </c:pt>
                <c:pt idx="36">
                  <c:v>0.73070000000000013</c:v>
                </c:pt>
                <c:pt idx="37">
                  <c:v>0.82790000000000008</c:v>
                </c:pt>
                <c:pt idx="38">
                  <c:v>0.94059999999999988</c:v>
                </c:pt>
                <c:pt idx="39">
                  <c:v>0.81979999999999986</c:v>
                </c:pt>
                <c:pt idx="40">
                  <c:v>0.89780000000000015</c:v>
                </c:pt>
                <c:pt idx="41">
                  <c:v>0.83499999999999996</c:v>
                </c:pt>
                <c:pt idx="42">
                  <c:v>0.86220000000000008</c:v>
                </c:pt>
                <c:pt idx="43">
                  <c:v>0.83199999999999985</c:v>
                </c:pt>
                <c:pt idx="44">
                  <c:v>0.83190000000000008</c:v>
                </c:pt>
                <c:pt idx="45">
                  <c:v>0.83820000000000006</c:v>
                </c:pt>
                <c:pt idx="46">
                  <c:v>0.85769999999999946</c:v>
                </c:pt>
                <c:pt idx="47">
                  <c:v>0.92379999999999995</c:v>
                </c:pt>
                <c:pt idx="48">
                  <c:v>1.0295000000000001</c:v>
                </c:pt>
                <c:pt idx="49">
                  <c:v>0.97689999999999966</c:v>
                </c:pt>
                <c:pt idx="50">
                  <c:v>0.92839999999999989</c:v>
                </c:pt>
                <c:pt idx="51">
                  <c:v>0.98919999999999986</c:v>
                </c:pt>
                <c:pt idx="52">
                  <c:v>0.96019999999999994</c:v>
                </c:pt>
                <c:pt idx="53">
                  <c:v>1.1917999999999997</c:v>
                </c:pt>
                <c:pt idx="54">
                  <c:v>1.0185999999999997</c:v>
                </c:pt>
                <c:pt idx="55">
                  <c:v>0.89409999999999989</c:v>
                </c:pt>
                <c:pt idx="56">
                  <c:v>0.95660000000000034</c:v>
                </c:pt>
                <c:pt idx="57">
                  <c:v>0.72270000000000012</c:v>
                </c:pt>
                <c:pt idx="58">
                  <c:v>0.84899999999999975</c:v>
                </c:pt>
                <c:pt idx="59">
                  <c:v>0.87309999999999954</c:v>
                </c:pt>
                <c:pt idx="60">
                  <c:v>1.0047000000000001</c:v>
                </c:pt>
                <c:pt idx="61">
                  <c:v>0.89730000000000043</c:v>
                </c:pt>
                <c:pt idx="62">
                  <c:v>0.89170000000000016</c:v>
                </c:pt>
                <c:pt idx="63">
                  <c:v>0.77740000000000009</c:v>
                </c:pt>
                <c:pt idx="64">
                  <c:v>0.81410000000000027</c:v>
                </c:pt>
                <c:pt idx="65">
                  <c:v>0.79999999999999982</c:v>
                </c:pt>
                <c:pt idx="66">
                  <c:v>0.70279999999999987</c:v>
                </c:pt>
                <c:pt idx="67">
                  <c:v>0.8169000000000004</c:v>
                </c:pt>
                <c:pt idx="68">
                  <c:v>0.93250000000000011</c:v>
                </c:pt>
                <c:pt idx="69">
                  <c:v>0.94769999999999976</c:v>
                </c:pt>
                <c:pt idx="70">
                  <c:v>0.94579999999999975</c:v>
                </c:pt>
                <c:pt idx="71">
                  <c:v>0.98539999999999983</c:v>
                </c:pt>
                <c:pt idx="72">
                  <c:v>1.0566000000000004</c:v>
                </c:pt>
                <c:pt idx="73">
                  <c:v>1.0558999999999998</c:v>
                </c:pt>
                <c:pt idx="74">
                  <c:v>0.87220000000000031</c:v>
                </c:pt>
                <c:pt idx="75">
                  <c:v>1.0561999999999996</c:v>
                </c:pt>
                <c:pt idx="76">
                  <c:v>1.0774000000000004</c:v>
                </c:pt>
                <c:pt idx="77">
                  <c:v>1.1877000000000004</c:v>
                </c:pt>
                <c:pt idx="78">
                  <c:v>0.98609999999999998</c:v>
                </c:pt>
                <c:pt idx="79">
                  <c:v>1.1639999999999997</c:v>
                </c:pt>
                <c:pt idx="80">
                  <c:v>1.5076000000000001</c:v>
                </c:pt>
                <c:pt idx="81">
                  <c:v>1.3687</c:v>
                </c:pt>
                <c:pt idx="82">
                  <c:v>1.7533000000000003</c:v>
                </c:pt>
                <c:pt idx="83">
                  <c:v>1.9885000000000002</c:v>
                </c:pt>
                <c:pt idx="84">
                  <c:v>1.6437999999999997</c:v>
                </c:pt>
                <c:pt idx="85">
                  <c:v>1.6758999999999999</c:v>
                </c:pt>
                <c:pt idx="86">
                  <c:v>1.6907999999999999</c:v>
                </c:pt>
                <c:pt idx="87">
                  <c:v>1.9139999999999997</c:v>
                </c:pt>
                <c:pt idx="88">
                  <c:v>2.0027999999999997</c:v>
                </c:pt>
                <c:pt idx="89">
                  <c:v>1.7790999999999997</c:v>
                </c:pt>
                <c:pt idx="90">
                  <c:v>1.9066000000000001</c:v>
                </c:pt>
                <c:pt idx="91">
                  <c:v>1.6547999999999998</c:v>
                </c:pt>
                <c:pt idx="92">
                  <c:v>1.8172999999999999</c:v>
                </c:pt>
                <c:pt idx="93">
                  <c:v>2.0330000000000004</c:v>
                </c:pt>
                <c:pt idx="94">
                  <c:v>2.1455000000000002</c:v>
                </c:pt>
                <c:pt idx="95">
                  <c:v>1.9405000000000001</c:v>
                </c:pt>
                <c:pt idx="96">
                  <c:v>2.3626999999999998</c:v>
                </c:pt>
                <c:pt idx="97">
                  <c:v>2.4349000000000003</c:v>
                </c:pt>
                <c:pt idx="98">
                  <c:v>2.6709999999999998</c:v>
                </c:pt>
                <c:pt idx="99">
                  <c:v>3.4430000000000001</c:v>
                </c:pt>
                <c:pt idx="100">
                  <c:v>2.3158000000000003</c:v>
                </c:pt>
                <c:pt idx="101">
                  <c:v>2.2220999999999997</c:v>
                </c:pt>
                <c:pt idx="102">
                  <c:v>2.2518000000000002</c:v>
                </c:pt>
                <c:pt idx="103">
                  <c:v>1.9707000000000003</c:v>
                </c:pt>
                <c:pt idx="104">
                  <c:v>2.0564999999999998</c:v>
                </c:pt>
                <c:pt idx="105">
                  <c:v>2.5480999999999998</c:v>
                </c:pt>
                <c:pt idx="106">
                  <c:v>2.1888000000000005</c:v>
                </c:pt>
                <c:pt idx="107">
                  <c:v>1.9570000000000003</c:v>
                </c:pt>
                <c:pt idx="108">
                  <c:v>1.6789000000000001</c:v>
                </c:pt>
                <c:pt idx="109">
                  <c:v>1.4391999999999996</c:v>
                </c:pt>
                <c:pt idx="110">
                  <c:v>1.4439000000000002</c:v>
                </c:pt>
                <c:pt idx="111">
                  <c:v>1.5133999999999999</c:v>
                </c:pt>
                <c:pt idx="112">
                  <c:v>1.6062000000000003</c:v>
                </c:pt>
                <c:pt idx="113">
                  <c:v>1.4758999999999998</c:v>
                </c:pt>
                <c:pt idx="114">
                  <c:v>1.4363999999999999</c:v>
                </c:pt>
                <c:pt idx="115">
                  <c:v>1.1044999999999998</c:v>
                </c:pt>
                <c:pt idx="116">
                  <c:v>1.3311000000000002</c:v>
                </c:pt>
                <c:pt idx="117">
                  <c:v>1.4188000000000001</c:v>
                </c:pt>
                <c:pt idx="118">
                  <c:v>1.5543999999999998</c:v>
                </c:pt>
                <c:pt idx="119">
                  <c:v>1.5495000000000001</c:v>
                </c:pt>
                <c:pt idx="120">
                  <c:v>1.6602999999999999</c:v>
                </c:pt>
                <c:pt idx="121">
                  <c:v>1.5483000000000002</c:v>
                </c:pt>
                <c:pt idx="122">
                  <c:v>1.5415000000000001</c:v>
                </c:pt>
                <c:pt idx="123">
                  <c:v>1.5824999999999998</c:v>
                </c:pt>
                <c:pt idx="124">
                  <c:v>1.8329</c:v>
                </c:pt>
                <c:pt idx="125">
                  <c:v>1.6550000000000002</c:v>
                </c:pt>
                <c:pt idx="126">
                  <c:v>1.5813000000000001</c:v>
                </c:pt>
                <c:pt idx="127">
                  <c:v>1.6038999999999999</c:v>
                </c:pt>
                <c:pt idx="128">
                  <c:v>1.6340999999999997</c:v>
                </c:pt>
                <c:pt idx="129">
                  <c:v>1.5645</c:v>
                </c:pt>
                <c:pt idx="130">
                  <c:v>1.4589999999999999</c:v>
                </c:pt>
                <c:pt idx="131">
                  <c:v>1.3130999999999999</c:v>
                </c:pt>
                <c:pt idx="132">
                  <c:v>1.2566999999999999</c:v>
                </c:pt>
                <c:pt idx="133">
                  <c:v>1.1752999999999998</c:v>
                </c:pt>
                <c:pt idx="134">
                  <c:v>1.1914</c:v>
                </c:pt>
                <c:pt idx="135">
                  <c:v>1.0180000000000002</c:v>
                </c:pt>
                <c:pt idx="136">
                  <c:v>1.0138000000000003</c:v>
                </c:pt>
                <c:pt idx="137">
                  <c:v>0.97240000000000038</c:v>
                </c:pt>
                <c:pt idx="138">
                  <c:v>1.0171999999999999</c:v>
                </c:pt>
                <c:pt idx="139">
                  <c:v>1.0773999999999999</c:v>
                </c:pt>
                <c:pt idx="140">
                  <c:v>0.9504999999999999</c:v>
                </c:pt>
                <c:pt idx="141">
                  <c:v>0.79630000000000001</c:v>
                </c:pt>
                <c:pt idx="142">
                  <c:v>0.89900000000000002</c:v>
                </c:pt>
                <c:pt idx="143">
                  <c:v>0.98570000000000002</c:v>
                </c:pt>
                <c:pt idx="144">
                  <c:v>0.84529999999999994</c:v>
                </c:pt>
                <c:pt idx="145">
                  <c:v>0.82119999999999971</c:v>
                </c:pt>
                <c:pt idx="146">
                  <c:v>0.71150000000000002</c:v>
                </c:pt>
                <c:pt idx="147">
                  <c:v>0.8609</c:v>
                </c:pt>
                <c:pt idx="148">
                  <c:v>0.88319999999999999</c:v>
                </c:pt>
                <c:pt idx="149">
                  <c:v>0.87670000000000003</c:v>
                </c:pt>
                <c:pt idx="150">
                  <c:v>0.89230000000000009</c:v>
                </c:pt>
                <c:pt idx="151">
                  <c:v>0.8006000000000002</c:v>
                </c:pt>
                <c:pt idx="152">
                  <c:v>0.70300000000000029</c:v>
                </c:pt>
                <c:pt idx="153">
                  <c:v>0.76570000000000005</c:v>
                </c:pt>
                <c:pt idx="154">
                  <c:v>0.73040000000000016</c:v>
                </c:pt>
                <c:pt idx="155">
                  <c:v>0.63529999999999998</c:v>
                </c:pt>
                <c:pt idx="156">
                  <c:v>0.71789999999999998</c:v>
                </c:pt>
                <c:pt idx="157">
                  <c:v>0.68099999999999983</c:v>
                </c:pt>
                <c:pt idx="158">
                  <c:v>0.59499999999999997</c:v>
                </c:pt>
                <c:pt idx="159">
                  <c:v>0.69089999999999963</c:v>
                </c:pt>
                <c:pt idx="160">
                  <c:v>0.71620000000000017</c:v>
                </c:pt>
                <c:pt idx="161">
                  <c:v>0.69099999999999984</c:v>
                </c:pt>
                <c:pt idx="162">
                  <c:v>0.72479999999999989</c:v>
                </c:pt>
                <c:pt idx="163">
                  <c:v>0.72880000000000011</c:v>
                </c:pt>
                <c:pt idx="164">
                  <c:v>0.73399999999999999</c:v>
                </c:pt>
                <c:pt idx="165">
                  <c:v>0.74739999999999984</c:v>
                </c:pt>
                <c:pt idx="166">
                  <c:v>0.65799999999999992</c:v>
                </c:pt>
                <c:pt idx="167">
                  <c:v>0.66110000000000002</c:v>
                </c:pt>
                <c:pt idx="168">
                  <c:v>0.71270000000000011</c:v>
                </c:pt>
                <c:pt idx="169">
                  <c:v>0.78570000000000029</c:v>
                </c:pt>
                <c:pt idx="170">
                  <c:v>0.59640000000000004</c:v>
                </c:pt>
                <c:pt idx="171">
                  <c:v>0.65419999999999989</c:v>
                </c:pt>
                <c:pt idx="172">
                  <c:v>0.62409999999999988</c:v>
                </c:pt>
                <c:pt idx="173">
                  <c:v>0.64190000000000014</c:v>
                </c:pt>
                <c:pt idx="174">
                  <c:v>0.57399999999999984</c:v>
                </c:pt>
                <c:pt idx="175">
                  <c:v>0.54859999999999998</c:v>
                </c:pt>
                <c:pt idx="176">
                  <c:v>0.52600000000000002</c:v>
                </c:pt>
                <c:pt idx="177">
                  <c:v>0.5596000000000001</c:v>
                </c:pt>
                <c:pt idx="178">
                  <c:v>0.59009999999999985</c:v>
                </c:pt>
                <c:pt idx="179">
                  <c:v>0.66589999999999994</c:v>
                </c:pt>
                <c:pt idx="180">
                  <c:v>0.68799999999999972</c:v>
                </c:pt>
                <c:pt idx="181">
                  <c:v>0.79260000000000019</c:v>
                </c:pt>
                <c:pt idx="182">
                  <c:v>0.79109999999999969</c:v>
                </c:pt>
                <c:pt idx="183">
                  <c:v>0.77590000000000003</c:v>
                </c:pt>
                <c:pt idx="184">
                  <c:v>0.85410000000000008</c:v>
                </c:pt>
                <c:pt idx="185">
                  <c:v>0.87969999999999993</c:v>
                </c:pt>
                <c:pt idx="186">
                  <c:v>0.77499999999999991</c:v>
                </c:pt>
                <c:pt idx="187">
                  <c:v>0.72389999999999999</c:v>
                </c:pt>
                <c:pt idx="188">
                  <c:v>0.73809999999999998</c:v>
                </c:pt>
                <c:pt idx="189">
                  <c:v>0.70109999999999983</c:v>
                </c:pt>
                <c:pt idx="190">
                  <c:v>0.74799999999999978</c:v>
                </c:pt>
                <c:pt idx="191">
                  <c:v>0.80480000000000018</c:v>
                </c:pt>
                <c:pt idx="192">
                  <c:v>0.78889999999999993</c:v>
                </c:pt>
                <c:pt idx="193">
                  <c:v>0.82109999999999994</c:v>
                </c:pt>
                <c:pt idx="194">
                  <c:v>0.73660000000000014</c:v>
                </c:pt>
              </c:numCache>
            </c:numRef>
          </c:val>
          <c:smooth val="0"/>
        </c:ser>
        <c:dLbls>
          <c:showLegendKey val="0"/>
          <c:showVal val="0"/>
          <c:showCatName val="0"/>
          <c:showSerName val="0"/>
          <c:showPercent val="0"/>
          <c:showBubbleSize val="0"/>
        </c:dLbls>
        <c:marker val="1"/>
        <c:smooth val="0"/>
        <c:axId val="128998400"/>
        <c:axId val="129008384"/>
      </c:lineChart>
      <c:dateAx>
        <c:axId val="128998400"/>
        <c:scaling>
          <c:orientation val="minMax"/>
        </c:scaling>
        <c:delete val="0"/>
        <c:axPos val="b"/>
        <c:numFmt formatCode="yyyy" sourceLinked="0"/>
        <c:majorTickMark val="out"/>
        <c:minorTickMark val="none"/>
        <c:tickLblPos val="nextTo"/>
        <c:spPr>
          <a:noFill/>
        </c:spPr>
        <c:txPr>
          <a:bodyPr/>
          <a:lstStyle/>
          <a:p>
            <a:pPr>
              <a:defRPr sz="1150" b="0" baseline="0">
                <a:latin typeface="Arial" pitchFamily="34" charset="0"/>
              </a:defRPr>
            </a:pPr>
            <a:endParaRPr lang="fr-FR"/>
          </a:p>
        </c:txPr>
        <c:crossAx val="129008384"/>
        <c:crosses val="autoZero"/>
        <c:auto val="1"/>
        <c:lblOffset val="100"/>
        <c:baseTimeUnit val="days"/>
        <c:majorUnit val="1"/>
        <c:majorTimeUnit val="years"/>
        <c:minorUnit val="1"/>
        <c:minorTimeUnit val="years"/>
      </c:dateAx>
      <c:valAx>
        <c:axId val="129008384"/>
        <c:scaling>
          <c:orientation val="minMax"/>
        </c:scaling>
        <c:delete val="1"/>
        <c:axPos val="l"/>
        <c:majorGridlines>
          <c:spPr>
            <a:ln>
              <a:prstDash val="lgDash"/>
            </a:ln>
          </c:spPr>
        </c:majorGridlines>
        <c:numFmt formatCode="0.0" sourceLinked="0"/>
        <c:majorTickMark val="out"/>
        <c:minorTickMark val="none"/>
        <c:tickLblPos val="none"/>
        <c:crossAx val="128998400"/>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8369496999947E-2"/>
          <c:y val="4.4782153009103924E-2"/>
          <c:w val="0.89518366301773256"/>
          <c:h val="0.76462028828063922"/>
        </c:manualLayout>
      </c:layout>
      <c:lineChart>
        <c:grouping val="standard"/>
        <c:varyColors val="0"/>
        <c:ser>
          <c:idx val="0"/>
          <c:order val="0"/>
          <c:tx>
            <c:v>A</c:v>
          </c:tx>
          <c:spPr>
            <a:ln w="22225">
              <a:solidFill>
                <a:schemeClr val="accent3">
                  <a:lumMod val="50000"/>
                </a:schemeClr>
              </a:solidFill>
            </a:ln>
          </c:spPr>
          <c:marker>
            <c:symbol val="none"/>
          </c:marker>
          <c:val>
            <c:numRef>
              <c:f>'Rf &amp; Cd Calculation '!$AT$12:$AT$206</c:f>
              <c:numCache>
                <c:formatCode>0.00</c:formatCode>
                <c:ptCount val="195"/>
                <c:pt idx="0">
                  <c:v>1.0653000000000006</c:v>
                </c:pt>
                <c:pt idx="1">
                  <c:v>0.99860000000000015</c:v>
                </c:pt>
                <c:pt idx="2">
                  <c:v>1.0364</c:v>
                </c:pt>
                <c:pt idx="3">
                  <c:v>1.0537000000000001</c:v>
                </c:pt>
                <c:pt idx="4">
                  <c:v>1.0578000000000003</c:v>
                </c:pt>
                <c:pt idx="5">
                  <c:v>1.0132000000000003</c:v>
                </c:pt>
                <c:pt idx="6">
                  <c:v>1.0543</c:v>
                </c:pt>
                <c:pt idx="7">
                  <c:v>1.0433000000000003</c:v>
                </c:pt>
                <c:pt idx="8">
                  <c:v>1.0348999999999999</c:v>
                </c:pt>
                <c:pt idx="9">
                  <c:v>1.0038999999999998</c:v>
                </c:pt>
                <c:pt idx="10">
                  <c:v>0.99610000000000021</c:v>
                </c:pt>
                <c:pt idx="11">
                  <c:v>1.0164000000000004</c:v>
                </c:pt>
                <c:pt idx="12">
                  <c:v>1.0028000000000001</c:v>
                </c:pt>
                <c:pt idx="13">
                  <c:v>1.0045000000000006</c:v>
                </c:pt>
                <c:pt idx="14">
                  <c:v>0.98070000000000013</c:v>
                </c:pt>
                <c:pt idx="15">
                  <c:v>1.0604999999999998</c:v>
                </c:pt>
                <c:pt idx="16">
                  <c:v>1.0394999999999999</c:v>
                </c:pt>
                <c:pt idx="17">
                  <c:v>1.0157000000000003</c:v>
                </c:pt>
                <c:pt idx="18">
                  <c:v>1.0343999999999998</c:v>
                </c:pt>
                <c:pt idx="19">
                  <c:v>1.0248999999999997</c:v>
                </c:pt>
                <c:pt idx="20">
                  <c:v>1.1059999999999999</c:v>
                </c:pt>
                <c:pt idx="21">
                  <c:v>1.0655999999999999</c:v>
                </c:pt>
                <c:pt idx="22">
                  <c:v>1.0437000000000003</c:v>
                </c:pt>
                <c:pt idx="23">
                  <c:v>1.0425999999999997</c:v>
                </c:pt>
                <c:pt idx="24">
                  <c:v>1.0263</c:v>
                </c:pt>
                <c:pt idx="25">
                  <c:v>1.1212</c:v>
                </c:pt>
                <c:pt idx="26">
                  <c:v>1.1257999999999999</c:v>
                </c:pt>
                <c:pt idx="27">
                  <c:v>1.1284000000000001</c:v>
                </c:pt>
                <c:pt idx="28">
                  <c:v>1.1322999999999999</c:v>
                </c:pt>
                <c:pt idx="29">
                  <c:v>1.0694000000000004</c:v>
                </c:pt>
                <c:pt idx="30">
                  <c:v>1.0640000000000001</c:v>
                </c:pt>
                <c:pt idx="31">
                  <c:v>1.0009999999999999</c:v>
                </c:pt>
                <c:pt idx="32">
                  <c:v>0.96619999999999973</c:v>
                </c:pt>
                <c:pt idx="33">
                  <c:v>0.91209999999999969</c:v>
                </c:pt>
                <c:pt idx="34">
                  <c:v>0.96550000000000002</c:v>
                </c:pt>
                <c:pt idx="35">
                  <c:v>1.0202</c:v>
                </c:pt>
                <c:pt idx="36">
                  <c:v>1.0381</c:v>
                </c:pt>
                <c:pt idx="37">
                  <c:v>1.0701000000000001</c:v>
                </c:pt>
                <c:pt idx="38">
                  <c:v>1.0977999999999999</c:v>
                </c:pt>
                <c:pt idx="39">
                  <c:v>1.1282000000000001</c:v>
                </c:pt>
                <c:pt idx="40">
                  <c:v>1.0685000000000002</c:v>
                </c:pt>
                <c:pt idx="41">
                  <c:v>1.077</c:v>
                </c:pt>
                <c:pt idx="42">
                  <c:v>1.0657999999999999</c:v>
                </c:pt>
                <c:pt idx="43">
                  <c:v>1.0388999999999999</c:v>
                </c:pt>
                <c:pt idx="44">
                  <c:v>1.0373000000000001</c:v>
                </c:pt>
                <c:pt idx="45">
                  <c:v>1.0514999999999999</c:v>
                </c:pt>
                <c:pt idx="46">
                  <c:v>1.0152999999999999</c:v>
                </c:pt>
                <c:pt idx="47">
                  <c:v>1.0492999999999997</c:v>
                </c:pt>
                <c:pt idx="48">
                  <c:v>1.0676999999999999</c:v>
                </c:pt>
                <c:pt idx="49">
                  <c:v>1.0373000000000001</c:v>
                </c:pt>
                <c:pt idx="50">
                  <c:v>1.0463</c:v>
                </c:pt>
                <c:pt idx="51">
                  <c:v>1.0514000000000001</c:v>
                </c:pt>
                <c:pt idx="52">
                  <c:v>1.0289999999999999</c:v>
                </c:pt>
                <c:pt idx="53">
                  <c:v>0.98470000000000013</c:v>
                </c:pt>
                <c:pt idx="54">
                  <c:v>1.0297000000000005</c:v>
                </c:pt>
                <c:pt idx="55">
                  <c:v>1.0117000000000003</c:v>
                </c:pt>
                <c:pt idx="56">
                  <c:v>1.0200999999999998</c:v>
                </c:pt>
                <c:pt idx="57">
                  <c:v>0.98999999999999977</c:v>
                </c:pt>
                <c:pt idx="58">
                  <c:v>0.98319999999999963</c:v>
                </c:pt>
                <c:pt idx="59">
                  <c:v>0.96459999999999946</c:v>
                </c:pt>
                <c:pt idx="60">
                  <c:v>0.98689999999999989</c:v>
                </c:pt>
                <c:pt idx="61">
                  <c:v>0.95710000000000051</c:v>
                </c:pt>
                <c:pt idx="62">
                  <c:v>0.92969999999999953</c:v>
                </c:pt>
                <c:pt idx="63">
                  <c:v>0.94350000000000023</c:v>
                </c:pt>
                <c:pt idx="64">
                  <c:v>0.96950000000000047</c:v>
                </c:pt>
                <c:pt idx="65">
                  <c:v>0.94810000000000016</c:v>
                </c:pt>
                <c:pt idx="66">
                  <c:v>0.94850000000000012</c:v>
                </c:pt>
                <c:pt idx="67">
                  <c:v>0.97700000000000031</c:v>
                </c:pt>
                <c:pt idx="68">
                  <c:v>1.0003000000000002</c:v>
                </c:pt>
                <c:pt idx="69">
                  <c:v>1.0383999999999998</c:v>
                </c:pt>
                <c:pt idx="70">
                  <c:v>0.99679999999999991</c:v>
                </c:pt>
                <c:pt idx="71">
                  <c:v>0.96970000000000001</c:v>
                </c:pt>
                <c:pt idx="72">
                  <c:v>0.94610000000000039</c:v>
                </c:pt>
                <c:pt idx="73">
                  <c:v>0.96080000000000032</c:v>
                </c:pt>
                <c:pt idx="74">
                  <c:v>0.94369999999999976</c:v>
                </c:pt>
                <c:pt idx="75">
                  <c:v>0.94559999999999977</c:v>
                </c:pt>
                <c:pt idx="76">
                  <c:v>1.0257000000000001</c:v>
                </c:pt>
                <c:pt idx="77">
                  <c:v>1.0536000000000003</c:v>
                </c:pt>
                <c:pt idx="78">
                  <c:v>1.0874999999999999</c:v>
                </c:pt>
                <c:pt idx="79">
                  <c:v>1.0525000000000002</c:v>
                </c:pt>
                <c:pt idx="80">
                  <c:v>1.0599999999999996</c:v>
                </c:pt>
                <c:pt idx="81">
                  <c:v>1.0554000000000001</c:v>
                </c:pt>
                <c:pt idx="82">
                  <c:v>1.1055000000000001</c:v>
                </c:pt>
                <c:pt idx="83">
                  <c:v>1.2480000000000002</c:v>
                </c:pt>
                <c:pt idx="84">
                  <c:v>1.3250000000000002</c:v>
                </c:pt>
                <c:pt idx="85">
                  <c:v>1.3142</c:v>
                </c:pt>
                <c:pt idx="86">
                  <c:v>1.4318999999999997</c:v>
                </c:pt>
                <c:pt idx="87">
                  <c:v>1.4184000000000001</c:v>
                </c:pt>
                <c:pt idx="88">
                  <c:v>1.4244000000000001</c:v>
                </c:pt>
                <c:pt idx="89">
                  <c:v>1.5139999999999998</c:v>
                </c:pt>
                <c:pt idx="90">
                  <c:v>1.5122999999999998</c:v>
                </c:pt>
                <c:pt idx="91">
                  <c:v>1.464</c:v>
                </c:pt>
                <c:pt idx="92">
                  <c:v>1.4333</c:v>
                </c:pt>
                <c:pt idx="93">
                  <c:v>1.3370000000000002</c:v>
                </c:pt>
                <c:pt idx="94">
                  <c:v>1.3262</c:v>
                </c:pt>
                <c:pt idx="95">
                  <c:v>1.2637</c:v>
                </c:pt>
                <c:pt idx="96">
                  <c:v>1.3250999999999999</c:v>
                </c:pt>
                <c:pt idx="97">
                  <c:v>1.2927</c:v>
                </c:pt>
                <c:pt idx="98">
                  <c:v>1.3167999999999997</c:v>
                </c:pt>
                <c:pt idx="99">
                  <c:v>1.2905000000000002</c:v>
                </c:pt>
                <c:pt idx="100">
                  <c:v>1.4390999999999998</c:v>
                </c:pt>
                <c:pt idx="101">
                  <c:v>1.4543000000000004</c:v>
                </c:pt>
                <c:pt idx="102">
                  <c:v>1.4866000000000001</c:v>
                </c:pt>
                <c:pt idx="103">
                  <c:v>1.4752000000000001</c:v>
                </c:pt>
                <c:pt idx="104">
                  <c:v>1.5062</c:v>
                </c:pt>
                <c:pt idx="105">
                  <c:v>1.4474999999999998</c:v>
                </c:pt>
                <c:pt idx="106">
                  <c:v>1.4604000000000001</c:v>
                </c:pt>
                <c:pt idx="107">
                  <c:v>1.4419</c:v>
                </c:pt>
                <c:pt idx="108">
                  <c:v>1.3794999999999997</c:v>
                </c:pt>
                <c:pt idx="109">
                  <c:v>1.2136999999999998</c:v>
                </c:pt>
                <c:pt idx="110">
                  <c:v>1.2558000000000002</c:v>
                </c:pt>
                <c:pt idx="111">
                  <c:v>1.2315</c:v>
                </c:pt>
                <c:pt idx="112">
                  <c:v>1.1826000000000003</c:v>
                </c:pt>
                <c:pt idx="113">
                  <c:v>1.1661000000000001</c:v>
                </c:pt>
                <c:pt idx="114">
                  <c:v>1.1461999999999999</c:v>
                </c:pt>
                <c:pt idx="115">
                  <c:v>1.0789999999999997</c:v>
                </c:pt>
                <c:pt idx="116">
                  <c:v>1.149</c:v>
                </c:pt>
                <c:pt idx="117">
                  <c:v>1.1520000000000001</c:v>
                </c:pt>
                <c:pt idx="118">
                  <c:v>1.2113999999999998</c:v>
                </c:pt>
                <c:pt idx="119">
                  <c:v>1.2227000000000001</c:v>
                </c:pt>
                <c:pt idx="120">
                  <c:v>1.2287000000000003</c:v>
                </c:pt>
                <c:pt idx="121">
                  <c:v>1.2168000000000001</c:v>
                </c:pt>
                <c:pt idx="122">
                  <c:v>1.2518000000000002</c:v>
                </c:pt>
                <c:pt idx="123">
                  <c:v>1.26</c:v>
                </c:pt>
                <c:pt idx="124">
                  <c:v>1.2524999999999999</c:v>
                </c:pt>
                <c:pt idx="125">
                  <c:v>1.2614999999999998</c:v>
                </c:pt>
                <c:pt idx="126">
                  <c:v>1.2744</c:v>
                </c:pt>
                <c:pt idx="127">
                  <c:v>1.2514000000000003</c:v>
                </c:pt>
                <c:pt idx="128">
                  <c:v>1.2369999999999997</c:v>
                </c:pt>
                <c:pt idx="129">
                  <c:v>1.2091999999999998</c:v>
                </c:pt>
                <c:pt idx="130">
                  <c:v>1.1723000000000001</c:v>
                </c:pt>
                <c:pt idx="131">
                  <c:v>1.2225000000000001</c:v>
                </c:pt>
                <c:pt idx="132">
                  <c:v>1.2138</c:v>
                </c:pt>
                <c:pt idx="133">
                  <c:v>1.2419</c:v>
                </c:pt>
                <c:pt idx="134">
                  <c:v>1.0982000000000001</c:v>
                </c:pt>
                <c:pt idx="135">
                  <c:v>1.0342000000000002</c:v>
                </c:pt>
                <c:pt idx="136">
                  <c:v>0.97429999999999994</c:v>
                </c:pt>
                <c:pt idx="137">
                  <c:v>0.92609999999999992</c:v>
                </c:pt>
                <c:pt idx="138">
                  <c:v>0.96269999999999989</c:v>
                </c:pt>
                <c:pt idx="139">
                  <c:v>0.95350000000000001</c:v>
                </c:pt>
                <c:pt idx="140">
                  <c:v>0.95219999999999994</c:v>
                </c:pt>
                <c:pt idx="141">
                  <c:v>0.89760000000000018</c:v>
                </c:pt>
                <c:pt idx="142">
                  <c:v>0.93389999999999995</c:v>
                </c:pt>
                <c:pt idx="143">
                  <c:v>1.0135000000000001</c:v>
                </c:pt>
                <c:pt idx="144">
                  <c:v>0.98599999999999977</c:v>
                </c:pt>
                <c:pt idx="145">
                  <c:v>0.98819999999999997</c:v>
                </c:pt>
                <c:pt idx="146">
                  <c:v>0.93219999999999992</c:v>
                </c:pt>
                <c:pt idx="147">
                  <c:v>0.9581000000000004</c:v>
                </c:pt>
                <c:pt idx="148">
                  <c:v>0.96740000000000004</c:v>
                </c:pt>
                <c:pt idx="149">
                  <c:v>0.98090000000000011</c:v>
                </c:pt>
                <c:pt idx="150">
                  <c:v>0.99400000000000022</c:v>
                </c:pt>
                <c:pt idx="151">
                  <c:v>0.98360000000000003</c:v>
                </c:pt>
                <c:pt idx="152">
                  <c:v>0.99460000000000015</c:v>
                </c:pt>
                <c:pt idx="153">
                  <c:v>1.0043999999999997</c:v>
                </c:pt>
                <c:pt idx="154">
                  <c:v>1.0024</c:v>
                </c:pt>
                <c:pt idx="155">
                  <c:v>0.96479999999999988</c:v>
                </c:pt>
                <c:pt idx="156">
                  <c:v>0.9795999999999998</c:v>
                </c:pt>
                <c:pt idx="157">
                  <c:v>0.93200000000000016</c:v>
                </c:pt>
                <c:pt idx="158">
                  <c:v>0.92420000000000013</c:v>
                </c:pt>
                <c:pt idx="159">
                  <c:v>0.93310000000000004</c:v>
                </c:pt>
                <c:pt idx="160">
                  <c:v>0.91950000000000021</c:v>
                </c:pt>
                <c:pt idx="161">
                  <c:v>0.92179999999999973</c:v>
                </c:pt>
                <c:pt idx="162">
                  <c:v>0.93620000000000014</c:v>
                </c:pt>
                <c:pt idx="163">
                  <c:v>0.92819999999999991</c:v>
                </c:pt>
                <c:pt idx="164">
                  <c:v>0.91310000000000002</c:v>
                </c:pt>
                <c:pt idx="165">
                  <c:v>0.95179999999999998</c:v>
                </c:pt>
                <c:pt idx="166">
                  <c:v>0.91670000000000007</c:v>
                </c:pt>
                <c:pt idx="167">
                  <c:v>0.92230000000000012</c:v>
                </c:pt>
                <c:pt idx="168">
                  <c:v>0.9294</c:v>
                </c:pt>
                <c:pt idx="169">
                  <c:v>0.96180000000000021</c:v>
                </c:pt>
                <c:pt idx="170">
                  <c:v>0.98870000000000013</c:v>
                </c:pt>
                <c:pt idx="171">
                  <c:v>0.95789999999999997</c:v>
                </c:pt>
                <c:pt idx="172">
                  <c:v>0.9291999999999998</c:v>
                </c:pt>
                <c:pt idx="173">
                  <c:v>0.86549999999999994</c:v>
                </c:pt>
                <c:pt idx="174">
                  <c:v>0.80969999999999986</c:v>
                </c:pt>
                <c:pt idx="175">
                  <c:v>0.79309999999999992</c:v>
                </c:pt>
                <c:pt idx="176">
                  <c:v>0.79239999999999977</c:v>
                </c:pt>
                <c:pt idx="177">
                  <c:v>0.77179999999999982</c:v>
                </c:pt>
                <c:pt idx="178">
                  <c:v>0.7289000000000001</c:v>
                </c:pt>
                <c:pt idx="179">
                  <c:v>0.7840999999999998</c:v>
                </c:pt>
                <c:pt idx="180">
                  <c:v>0.79869999999999974</c:v>
                </c:pt>
                <c:pt idx="181">
                  <c:v>0.79240000000000022</c:v>
                </c:pt>
                <c:pt idx="182">
                  <c:v>0.83440000000000003</c:v>
                </c:pt>
                <c:pt idx="183">
                  <c:v>0.75430000000000019</c:v>
                </c:pt>
                <c:pt idx="184">
                  <c:v>0.84320000000000017</c:v>
                </c:pt>
                <c:pt idx="185">
                  <c:v>0.8021999999999998</c:v>
                </c:pt>
                <c:pt idx="186">
                  <c:v>0.80079999999999973</c:v>
                </c:pt>
                <c:pt idx="187">
                  <c:v>0.78339999999999987</c:v>
                </c:pt>
                <c:pt idx="188">
                  <c:v>0.76240000000000019</c:v>
                </c:pt>
                <c:pt idx="189">
                  <c:v>0.7347999999999999</c:v>
                </c:pt>
                <c:pt idx="190">
                  <c:v>0.74880000000000013</c:v>
                </c:pt>
                <c:pt idx="191">
                  <c:v>0.69379999999999997</c:v>
                </c:pt>
                <c:pt idx="192">
                  <c:v>0.73960000000000026</c:v>
                </c:pt>
                <c:pt idx="193">
                  <c:v>0.70630000000000015</c:v>
                </c:pt>
                <c:pt idx="194">
                  <c:v>0.69729999999999981</c:v>
                </c:pt>
              </c:numCache>
            </c:numRef>
          </c:val>
          <c:smooth val="0"/>
        </c:ser>
        <c:ser>
          <c:idx val="2"/>
          <c:order val="1"/>
          <c:tx>
            <c:v>BBB+</c:v>
          </c:tx>
          <c:spPr>
            <a:ln w="1587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'!$BA$12:$BA$206</c:f>
              <c:numCache>
                <c:formatCode>0.00</c:formatCode>
                <c:ptCount val="195"/>
                <c:pt idx="0">
                  <c:v>1.2843</c:v>
                </c:pt>
                <c:pt idx="1">
                  <c:v>1.1678000000000002</c:v>
                </c:pt>
                <c:pt idx="2">
                  <c:v>1.2056</c:v>
                </c:pt>
                <c:pt idx="3">
                  <c:v>1.1717000000000004</c:v>
                </c:pt>
                <c:pt idx="4">
                  <c:v>1.1867000000000001</c:v>
                </c:pt>
                <c:pt idx="5">
                  <c:v>1.1607000000000003</c:v>
                </c:pt>
                <c:pt idx="6">
                  <c:v>1.1888000000000001</c:v>
                </c:pt>
                <c:pt idx="7">
                  <c:v>1.1705000000000005</c:v>
                </c:pt>
                <c:pt idx="8">
                  <c:v>1.1541999999999999</c:v>
                </c:pt>
                <c:pt idx="9">
                  <c:v>1.1108000000000002</c:v>
                </c:pt>
                <c:pt idx="10">
                  <c:v>1.0912999999999995</c:v>
                </c:pt>
                <c:pt idx="11">
                  <c:v>1.1041000000000003</c:v>
                </c:pt>
                <c:pt idx="12">
                  <c:v>1.0892000000000004</c:v>
                </c:pt>
                <c:pt idx="13">
                  <c:v>1.0830000000000006</c:v>
                </c:pt>
                <c:pt idx="14">
                  <c:v>1.0701000000000005</c:v>
                </c:pt>
                <c:pt idx="15">
                  <c:v>1.1541999999999999</c:v>
                </c:pt>
                <c:pt idx="16">
                  <c:v>1.1746000000000003</c:v>
                </c:pt>
                <c:pt idx="17">
                  <c:v>1.1640999999999999</c:v>
                </c:pt>
                <c:pt idx="18">
                  <c:v>1.2929000000000004</c:v>
                </c:pt>
                <c:pt idx="19">
                  <c:v>1.2607999999999997</c:v>
                </c:pt>
                <c:pt idx="20">
                  <c:v>1.3946000000000001</c:v>
                </c:pt>
                <c:pt idx="21">
                  <c:v>1.4202999999999997</c:v>
                </c:pt>
                <c:pt idx="22">
                  <c:v>1.3650000000000002</c:v>
                </c:pt>
                <c:pt idx="23">
                  <c:v>1.3793999999999995</c:v>
                </c:pt>
                <c:pt idx="24">
                  <c:v>1.3291000000000004</c:v>
                </c:pt>
                <c:pt idx="25">
                  <c:v>1.3369</c:v>
                </c:pt>
                <c:pt idx="26">
                  <c:v>1.3412000000000002</c:v>
                </c:pt>
                <c:pt idx="27">
                  <c:v>1.3654999999999999</c:v>
                </c:pt>
                <c:pt idx="28">
                  <c:v>1.3757000000000001</c:v>
                </c:pt>
                <c:pt idx="29">
                  <c:v>1.2786</c:v>
                </c:pt>
                <c:pt idx="30">
                  <c:v>1.2486000000000002</c:v>
                </c:pt>
                <c:pt idx="31">
                  <c:v>1.1863000000000001</c:v>
                </c:pt>
                <c:pt idx="32">
                  <c:v>1.1669999999999998</c:v>
                </c:pt>
                <c:pt idx="33">
                  <c:v>1.1164000000000001</c:v>
                </c:pt>
                <c:pt idx="34">
                  <c:v>1.1775000000000002</c:v>
                </c:pt>
                <c:pt idx="35">
                  <c:v>1.1536</c:v>
                </c:pt>
                <c:pt idx="36">
                  <c:v>1.1445000000000003</c:v>
                </c:pt>
                <c:pt idx="37">
                  <c:v>1.1682000000000001</c:v>
                </c:pt>
                <c:pt idx="38">
                  <c:v>1.1961999999999997</c:v>
                </c:pt>
                <c:pt idx="39">
                  <c:v>1.2601</c:v>
                </c:pt>
                <c:pt idx="40">
                  <c:v>1.2415000000000003</c:v>
                </c:pt>
                <c:pt idx="41">
                  <c:v>1.2429999999999999</c:v>
                </c:pt>
                <c:pt idx="42">
                  <c:v>1.2359999999999998</c:v>
                </c:pt>
                <c:pt idx="43">
                  <c:v>1.2225000000000001</c:v>
                </c:pt>
                <c:pt idx="44">
                  <c:v>1.2809000000000004</c:v>
                </c:pt>
                <c:pt idx="45">
                  <c:v>1.3109999999999999</c:v>
                </c:pt>
                <c:pt idx="46">
                  <c:v>1.2911000000000001</c:v>
                </c:pt>
                <c:pt idx="47">
                  <c:v>1.3524000000000003</c:v>
                </c:pt>
                <c:pt idx="48">
                  <c:v>1.3887000000000005</c:v>
                </c:pt>
                <c:pt idx="49">
                  <c:v>1.3364000000000003</c:v>
                </c:pt>
                <c:pt idx="50">
                  <c:v>1.3283999999999998</c:v>
                </c:pt>
                <c:pt idx="51">
                  <c:v>1.3315999999999999</c:v>
                </c:pt>
                <c:pt idx="52">
                  <c:v>1.2971000000000004</c:v>
                </c:pt>
                <c:pt idx="53">
                  <c:v>1.2700000000000005</c:v>
                </c:pt>
                <c:pt idx="54">
                  <c:v>1.3122000000000003</c:v>
                </c:pt>
                <c:pt idx="55">
                  <c:v>1.2548000000000004</c:v>
                </c:pt>
                <c:pt idx="56">
                  <c:v>1.2420000000000004</c:v>
                </c:pt>
                <c:pt idx="57">
                  <c:v>1.1613000000000002</c:v>
                </c:pt>
                <c:pt idx="58">
                  <c:v>1.1410000000000005</c:v>
                </c:pt>
                <c:pt idx="59">
                  <c:v>1.1241999999999996</c:v>
                </c:pt>
                <c:pt idx="60">
                  <c:v>1.1491000000000002</c:v>
                </c:pt>
                <c:pt idx="61">
                  <c:v>1.1167000000000007</c:v>
                </c:pt>
                <c:pt idx="62">
                  <c:v>1.1000999999999994</c:v>
                </c:pt>
                <c:pt idx="63">
                  <c:v>1.1272000000000002</c:v>
                </c:pt>
                <c:pt idx="64">
                  <c:v>1.1390999999999996</c:v>
                </c:pt>
                <c:pt idx="65">
                  <c:v>1.1314000000000002</c:v>
                </c:pt>
                <c:pt idx="66">
                  <c:v>1.1151</c:v>
                </c:pt>
                <c:pt idx="67">
                  <c:v>1.1231999999999998</c:v>
                </c:pt>
                <c:pt idx="68">
                  <c:v>1.1372999999999998</c:v>
                </c:pt>
                <c:pt idx="69">
                  <c:v>1.1508999999999996</c:v>
                </c:pt>
                <c:pt idx="70">
                  <c:v>1.1025999999999994</c:v>
                </c:pt>
                <c:pt idx="71">
                  <c:v>1.0684</c:v>
                </c:pt>
                <c:pt idx="72">
                  <c:v>1.0454999999999997</c:v>
                </c:pt>
                <c:pt idx="73">
                  <c:v>1.1171000000000002</c:v>
                </c:pt>
                <c:pt idx="74">
                  <c:v>1.1027000000000005</c:v>
                </c:pt>
                <c:pt idx="75">
                  <c:v>1.0895999999999999</c:v>
                </c:pt>
                <c:pt idx="76">
                  <c:v>1.1876000000000002</c:v>
                </c:pt>
                <c:pt idx="77">
                  <c:v>1.2233999999999998</c:v>
                </c:pt>
                <c:pt idx="78">
                  <c:v>1.2802000000000002</c:v>
                </c:pt>
                <c:pt idx="79">
                  <c:v>1.2378</c:v>
                </c:pt>
                <c:pt idx="80">
                  <c:v>1.3031999999999995</c:v>
                </c:pt>
                <c:pt idx="81">
                  <c:v>1.3004000000000002</c:v>
                </c:pt>
                <c:pt idx="82">
                  <c:v>1.3486000000000002</c:v>
                </c:pt>
                <c:pt idx="83">
                  <c:v>1.5913000000000004</c:v>
                </c:pt>
                <c:pt idx="84">
                  <c:v>1.7881999999999998</c:v>
                </c:pt>
                <c:pt idx="85">
                  <c:v>1.8306</c:v>
                </c:pt>
                <c:pt idx="86">
                  <c:v>1.8976999999999999</c:v>
                </c:pt>
                <c:pt idx="87">
                  <c:v>2.0705999999999998</c:v>
                </c:pt>
                <c:pt idx="88">
                  <c:v>2.1010999999999997</c:v>
                </c:pt>
                <c:pt idx="89">
                  <c:v>2.3128000000000002</c:v>
                </c:pt>
                <c:pt idx="90">
                  <c:v>2.3365999999999998</c:v>
                </c:pt>
                <c:pt idx="91">
                  <c:v>2.3102999999999998</c:v>
                </c:pt>
                <c:pt idx="92">
                  <c:v>2.2556999999999996</c:v>
                </c:pt>
                <c:pt idx="93">
                  <c:v>2.1115000000000004</c:v>
                </c:pt>
                <c:pt idx="94">
                  <c:v>2.0292000000000003</c:v>
                </c:pt>
                <c:pt idx="95">
                  <c:v>1.9720000000000004</c:v>
                </c:pt>
                <c:pt idx="96">
                  <c:v>2.0853999999999995</c:v>
                </c:pt>
                <c:pt idx="97">
                  <c:v>2.0642999999999998</c:v>
                </c:pt>
                <c:pt idx="98">
                  <c:v>2.0555999999999996</c:v>
                </c:pt>
                <c:pt idx="99">
                  <c:v>2.1037000000000003</c:v>
                </c:pt>
                <c:pt idx="100">
                  <c:v>2.2289000000000003</c:v>
                </c:pt>
                <c:pt idx="101">
                  <c:v>2.2574999999999998</c:v>
                </c:pt>
                <c:pt idx="102">
                  <c:v>2.3177000000000003</c:v>
                </c:pt>
                <c:pt idx="103">
                  <c:v>2.31</c:v>
                </c:pt>
                <c:pt idx="104">
                  <c:v>2.3368000000000002</c:v>
                </c:pt>
                <c:pt idx="105">
                  <c:v>2.2618</c:v>
                </c:pt>
                <c:pt idx="106">
                  <c:v>2.2884000000000002</c:v>
                </c:pt>
                <c:pt idx="107">
                  <c:v>2.2512000000000003</c:v>
                </c:pt>
                <c:pt idx="108">
                  <c:v>2.1609000000000003</c:v>
                </c:pt>
                <c:pt idx="109">
                  <c:v>1.9566999999999997</c:v>
                </c:pt>
                <c:pt idx="110">
                  <c:v>1.9575999999999998</c:v>
                </c:pt>
                <c:pt idx="111">
                  <c:v>1.9122000000000003</c:v>
                </c:pt>
                <c:pt idx="112">
                  <c:v>1.81</c:v>
                </c:pt>
                <c:pt idx="113">
                  <c:v>1.7388999999999997</c:v>
                </c:pt>
                <c:pt idx="114">
                  <c:v>1.7044000000000001</c:v>
                </c:pt>
                <c:pt idx="115">
                  <c:v>1.6006999999999998</c:v>
                </c:pt>
                <c:pt idx="116">
                  <c:v>1.6603000000000003</c:v>
                </c:pt>
                <c:pt idx="117">
                  <c:v>1.6677</c:v>
                </c:pt>
                <c:pt idx="118">
                  <c:v>1.7557999999999998</c:v>
                </c:pt>
                <c:pt idx="119">
                  <c:v>1.7631999999999999</c:v>
                </c:pt>
                <c:pt idx="120">
                  <c:v>1.7725000000000004</c:v>
                </c:pt>
                <c:pt idx="121">
                  <c:v>1.7707000000000002</c:v>
                </c:pt>
                <c:pt idx="122">
                  <c:v>1.7654000000000001</c:v>
                </c:pt>
                <c:pt idx="123">
                  <c:v>1.8116000000000001</c:v>
                </c:pt>
                <c:pt idx="124">
                  <c:v>1.8866999999999998</c:v>
                </c:pt>
                <c:pt idx="125">
                  <c:v>2.0428999999999999</c:v>
                </c:pt>
                <c:pt idx="126">
                  <c:v>2.1084000000000001</c:v>
                </c:pt>
                <c:pt idx="127">
                  <c:v>2.0929000000000002</c:v>
                </c:pt>
                <c:pt idx="128">
                  <c:v>2.0998999999999999</c:v>
                </c:pt>
                <c:pt idx="129">
                  <c:v>2.0728999999999997</c:v>
                </c:pt>
                <c:pt idx="130">
                  <c:v>1.9843999999999997</c:v>
                </c:pt>
                <c:pt idx="131">
                  <c:v>1.9468000000000001</c:v>
                </c:pt>
                <c:pt idx="132">
                  <c:v>1.9</c:v>
                </c:pt>
                <c:pt idx="133">
                  <c:v>1.7960999999999998</c:v>
                </c:pt>
                <c:pt idx="134">
                  <c:v>1.6172000000000002</c:v>
                </c:pt>
                <c:pt idx="135">
                  <c:v>1.3847</c:v>
                </c:pt>
                <c:pt idx="136">
                  <c:v>1.3044000000000002</c:v>
                </c:pt>
                <c:pt idx="137">
                  <c:v>1.3016000000000001</c:v>
                </c:pt>
                <c:pt idx="138">
                  <c:v>1.3178000000000001</c:v>
                </c:pt>
                <c:pt idx="139">
                  <c:v>1.2841999999999998</c:v>
                </c:pt>
                <c:pt idx="140">
                  <c:v>1.2236000000000002</c:v>
                </c:pt>
                <c:pt idx="141">
                  <c:v>1.1414</c:v>
                </c:pt>
                <c:pt idx="142">
                  <c:v>1.1703999999999999</c:v>
                </c:pt>
                <c:pt idx="143">
                  <c:v>1.2387999999999999</c:v>
                </c:pt>
                <c:pt idx="144">
                  <c:v>1.1950000000000003</c:v>
                </c:pt>
                <c:pt idx="145">
                  <c:v>1.2030999999999996</c:v>
                </c:pt>
                <c:pt idx="146">
                  <c:v>1.1299999999999999</c:v>
                </c:pt>
                <c:pt idx="147">
                  <c:v>1.145</c:v>
                </c:pt>
                <c:pt idx="148">
                  <c:v>1.1399999999999997</c:v>
                </c:pt>
                <c:pt idx="149">
                  <c:v>1.1334000000000004</c:v>
                </c:pt>
                <c:pt idx="150">
                  <c:v>1.1404999999999998</c:v>
                </c:pt>
                <c:pt idx="151">
                  <c:v>1.1219999999999999</c:v>
                </c:pt>
                <c:pt idx="152">
                  <c:v>1.1201000000000003</c:v>
                </c:pt>
                <c:pt idx="153">
                  <c:v>1.1195000000000002</c:v>
                </c:pt>
                <c:pt idx="154">
                  <c:v>1.1155999999999999</c:v>
                </c:pt>
                <c:pt idx="155">
                  <c:v>1.0918999999999999</c:v>
                </c:pt>
                <c:pt idx="156">
                  <c:v>1.0871000000000002</c:v>
                </c:pt>
                <c:pt idx="157">
                  <c:v>1.0524000000000002</c:v>
                </c:pt>
                <c:pt idx="158">
                  <c:v>1.0399</c:v>
                </c:pt>
                <c:pt idx="159">
                  <c:v>1.0456999999999996</c:v>
                </c:pt>
                <c:pt idx="160">
                  <c:v>1.0621</c:v>
                </c:pt>
                <c:pt idx="161">
                  <c:v>1.0562999999999998</c:v>
                </c:pt>
                <c:pt idx="162">
                  <c:v>1.0689</c:v>
                </c:pt>
                <c:pt idx="163">
                  <c:v>1.0554999999999999</c:v>
                </c:pt>
                <c:pt idx="164">
                  <c:v>1.0589999999999997</c:v>
                </c:pt>
                <c:pt idx="165">
                  <c:v>1.0751999999999997</c:v>
                </c:pt>
                <c:pt idx="166">
                  <c:v>1.0419999999999998</c:v>
                </c:pt>
                <c:pt idx="167">
                  <c:v>1.1150999999999998</c:v>
                </c:pt>
                <c:pt idx="168">
                  <c:v>1.1344999999999998</c:v>
                </c:pt>
                <c:pt idx="169">
                  <c:v>1.1442000000000001</c:v>
                </c:pt>
                <c:pt idx="170">
                  <c:v>1.1707000000000001</c:v>
                </c:pt>
                <c:pt idx="171">
                  <c:v>1.1263000000000001</c:v>
                </c:pt>
                <c:pt idx="172">
                  <c:v>1.0960000000000001</c:v>
                </c:pt>
                <c:pt idx="173">
                  <c:v>1.0657999999999999</c:v>
                </c:pt>
                <c:pt idx="174">
                  <c:v>0.9859</c:v>
                </c:pt>
                <c:pt idx="175">
                  <c:v>0.92120000000000024</c:v>
                </c:pt>
                <c:pt idx="176">
                  <c:v>0.88589999999999991</c:v>
                </c:pt>
                <c:pt idx="177">
                  <c:v>0.86030000000000006</c:v>
                </c:pt>
                <c:pt idx="178">
                  <c:v>0.82000000000000006</c:v>
                </c:pt>
                <c:pt idx="179">
                  <c:v>0.89030000000000009</c:v>
                </c:pt>
                <c:pt idx="180">
                  <c:v>0.93669999999999964</c:v>
                </c:pt>
                <c:pt idx="181">
                  <c:v>0.91520000000000001</c:v>
                </c:pt>
                <c:pt idx="182">
                  <c:v>0.93670000000000009</c:v>
                </c:pt>
                <c:pt idx="183">
                  <c:v>0.90850000000000009</c:v>
                </c:pt>
                <c:pt idx="184">
                  <c:v>1.0010999999999999</c:v>
                </c:pt>
                <c:pt idx="185">
                  <c:v>0.96540000000000004</c:v>
                </c:pt>
                <c:pt idx="186">
                  <c:v>0.96499999999999986</c:v>
                </c:pt>
                <c:pt idx="187">
                  <c:v>0.95250000000000012</c:v>
                </c:pt>
                <c:pt idx="188">
                  <c:v>0.9254</c:v>
                </c:pt>
                <c:pt idx="189">
                  <c:v>0.90490000000000004</c:v>
                </c:pt>
                <c:pt idx="190">
                  <c:v>0.92559999999999976</c:v>
                </c:pt>
                <c:pt idx="191">
                  <c:v>0.90700000000000003</c:v>
                </c:pt>
                <c:pt idx="192">
                  <c:v>0.94950000000000001</c:v>
                </c:pt>
                <c:pt idx="193">
                  <c:v>0.9121999999999999</c:v>
                </c:pt>
                <c:pt idx="194">
                  <c:v>0.89229999999999965</c:v>
                </c:pt>
              </c:numCache>
            </c:numRef>
          </c:val>
          <c:smooth val="0"/>
        </c:ser>
        <c:ser>
          <c:idx val="4"/>
          <c:order val="2"/>
          <c:tx>
            <c:v>BBB</c:v>
          </c:tx>
          <c:spPr>
            <a:ln w="2222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'!$BH$12:$BH$206</c:f>
              <c:numCache>
                <c:formatCode>0.00</c:formatCode>
                <c:ptCount val="195"/>
                <c:pt idx="0">
                  <c:v>1.6234000000000002</c:v>
                </c:pt>
                <c:pt idx="1">
                  <c:v>1.4549999999999996</c:v>
                </c:pt>
                <c:pt idx="2">
                  <c:v>1.4928000000000003</c:v>
                </c:pt>
                <c:pt idx="3">
                  <c:v>1.5372000000000003</c:v>
                </c:pt>
                <c:pt idx="4">
                  <c:v>1.5582000000000003</c:v>
                </c:pt>
                <c:pt idx="5">
                  <c:v>1.5703000000000005</c:v>
                </c:pt>
                <c:pt idx="6">
                  <c:v>1.6361000000000003</c:v>
                </c:pt>
                <c:pt idx="7">
                  <c:v>1.6260000000000003</c:v>
                </c:pt>
                <c:pt idx="8">
                  <c:v>1.6195999999999997</c:v>
                </c:pt>
                <c:pt idx="9">
                  <c:v>1.5658000000000003</c:v>
                </c:pt>
                <c:pt idx="10">
                  <c:v>1.5424999999999995</c:v>
                </c:pt>
                <c:pt idx="11">
                  <c:v>1.5533000000000006</c:v>
                </c:pt>
                <c:pt idx="12">
                  <c:v>1.5382000000000002</c:v>
                </c:pt>
                <c:pt idx="13">
                  <c:v>1.5279000000000003</c:v>
                </c:pt>
                <c:pt idx="14">
                  <c:v>1.4562000000000004</c:v>
                </c:pt>
                <c:pt idx="15">
                  <c:v>1.5102999999999995</c:v>
                </c:pt>
                <c:pt idx="16">
                  <c:v>1.4986999999999999</c:v>
                </c:pt>
                <c:pt idx="17">
                  <c:v>1.4848000000000003</c:v>
                </c:pt>
                <c:pt idx="18">
                  <c:v>1.6149000000000004</c:v>
                </c:pt>
                <c:pt idx="19">
                  <c:v>1.5824999999999996</c:v>
                </c:pt>
                <c:pt idx="20">
                  <c:v>1.7507999999999995</c:v>
                </c:pt>
                <c:pt idx="21">
                  <c:v>1.8706999999999998</c:v>
                </c:pt>
                <c:pt idx="22">
                  <c:v>1.8928000000000003</c:v>
                </c:pt>
                <c:pt idx="23">
                  <c:v>1.9204999999999997</c:v>
                </c:pt>
                <c:pt idx="24">
                  <c:v>1.8289999999999997</c:v>
                </c:pt>
                <c:pt idx="25">
                  <c:v>1.8403999999999998</c:v>
                </c:pt>
                <c:pt idx="26">
                  <c:v>1.8606000000000003</c:v>
                </c:pt>
                <c:pt idx="27">
                  <c:v>1.8472</c:v>
                </c:pt>
                <c:pt idx="28">
                  <c:v>1.6274999999999995</c:v>
                </c:pt>
                <c:pt idx="29">
                  <c:v>1.5441000000000003</c:v>
                </c:pt>
                <c:pt idx="30">
                  <c:v>1.4940000000000007</c:v>
                </c:pt>
                <c:pt idx="31">
                  <c:v>1.4028</c:v>
                </c:pt>
                <c:pt idx="32">
                  <c:v>1.3700999999999999</c:v>
                </c:pt>
                <c:pt idx="33">
                  <c:v>1.3177999999999996</c:v>
                </c:pt>
                <c:pt idx="34">
                  <c:v>1.3532000000000002</c:v>
                </c:pt>
                <c:pt idx="35">
                  <c:v>1.3466000000000005</c:v>
                </c:pt>
                <c:pt idx="36">
                  <c:v>1.2846000000000002</c:v>
                </c:pt>
                <c:pt idx="37">
                  <c:v>1.3210999999999999</c:v>
                </c:pt>
                <c:pt idx="38">
                  <c:v>1.3572000000000002</c:v>
                </c:pt>
                <c:pt idx="39">
                  <c:v>1.4161999999999999</c:v>
                </c:pt>
                <c:pt idx="40">
                  <c:v>1.3942000000000001</c:v>
                </c:pt>
                <c:pt idx="41">
                  <c:v>1.3968999999999996</c:v>
                </c:pt>
                <c:pt idx="42">
                  <c:v>1.3673000000000002</c:v>
                </c:pt>
                <c:pt idx="43">
                  <c:v>1.3359999999999999</c:v>
                </c:pt>
                <c:pt idx="44">
                  <c:v>1.3302</c:v>
                </c:pt>
                <c:pt idx="45">
                  <c:v>1.3151999999999999</c:v>
                </c:pt>
                <c:pt idx="46">
                  <c:v>1.2916999999999996</c:v>
                </c:pt>
                <c:pt idx="47">
                  <c:v>1.3608000000000002</c:v>
                </c:pt>
                <c:pt idx="48">
                  <c:v>1.4041999999999999</c:v>
                </c:pt>
                <c:pt idx="49">
                  <c:v>1.3511999999999995</c:v>
                </c:pt>
                <c:pt idx="50">
                  <c:v>1.3540999999999994</c:v>
                </c:pt>
                <c:pt idx="51">
                  <c:v>1.3535000000000004</c:v>
                </c:pt>
                <c:pt idx="52">
                  <c:v>1.3913000000000002</c:v>
                </c:pt>
                <c:pt idx="53">
                  <c:v>1.3216999999999999</c:v>
                </c:pt>
                <c:pt idx="54">
                  <c:v>1.3380000000000005</c:v>
                </c:pt>
                <c:pt idx="55">
                  <c:v>1.2830000000000004</c:v>
                </c:pt>
                <c:pt idx="56">
                  <c:v>1.2761</c:v>
                </c:pt>
                <c:pt idx="57">
                  <c:v>1.2528999999999999</c:v>
                </c:pt>
                <c:pt idx="58">
                  <c:v>1.2197</c:v>
                </c:pt>
                <c:pt idx="59">
                  <c:v>1.1958999999999995</c:v>
                </c:pt>
                <c:pt idx="60">
                  <c:v>1.2047000000000003</c:v>
                </c:pt>
                <c:pt idx="61">
                  <c:v>1.1745000000000001</c:v>
                </c:pt>
                <c:pt idx="62">
                  <c:v>1.1745999999999999</c:v>
                </c:pt>
                <c:pt idx="63">
                  <c:v>1.2004999999999999</c:v>
                </c:pt>
                <c:pt idx="64">
                  <c:v>1.2611000000000003</c:v>
                </c:pt>
                <c:pt idx="65">
                  <c:v>1.2630999999999997</c:v>
                </c:pt>
                <c:pt idx="66">
                  <c:v>1.2625999999999999</c:v>
                </c:pt>
                <c:pt idx="67">
                  <c:v>1.2285000000000004</c:v>
                </c:pt>
                <c:pt idx="68">
                  <c:v>1.1795</c:v>
                </c:pt>
                <c:pt idx="69">
                  <c:v>1.2022999999999997</c:v>
                </c:pt>
                <c:pt idx="70">
                  <c:v>1.1660999999999997</c:v>
                </c:pt>
                <c:pt idx="71">
                  <c:v>1.1046999999999998</c:v>
                </c:pt>
                <c:pt idx="72">
                  <c:v>1.0899999999999999</c:v>
                </c:pt>
                <c:pt idx="73">
                  <c:v>1.2277</c:v>
                </c:pt>
                <c:pt idx="74">
                  <c:v>1.2438000000000002</c:v>
                </c:pt>
                <c:pt idx="75">
                  <c:v>1.2630999999999997</c:v>
                </c:pt>
                <c:pt idx="76">
                  <c:v>1.3908999999999998</c:v>
                </c:pt>
                <c:pt idx="77">
                  <c:v>1.4001999999999999</c:v>
                </c:pt>
                <c:pt idx="78">
                  <c:v>1.4457999999999998</c:v>
                </c:pt>
                <c:pt idx="79">
                  <c:v>1.4027000000000003</c:v>
                </c:pt>
                <c:pt idx="80">
                  <c:v>1.5007999999999999</c:v>
                </c:pt>
                <c:pt idx="81">
                  <c:v>1.5028000000000001</c:v>
                </c:pt>
                <c:pt idx="82">
                  <c:v>1.5767999999999995</c:v>
                </c:pt>
                <c:pt idx="83">
                  <c:v>1.7971000000000004</c:v>
                </c:pt>
                <c:pt idx="84">
                  <c:v>2.1207000000000003</c:v>
                </c:pt>
                <c:pt idx="85">
                  <c:v>2.1846000000000001</c:v>
                </c:pt>
                <c:pt idx="86">
                  <c:v>2.2738</c:v>
                </c:pt>
                <c:pt idx="87">
                  <c:v>2.2846000000000002</c:v>
                </c:pt>
                <c:pt idx="88">
                  <c:v>2.3323</c:v>
                </c:pt>
                <c:pt idx="89">
                  <c:v>2.4358000000000004</c:v>
                </c:pt>
                <c:pt idx="90">
                  <c:v>2.4772999999999996</c:v>
                </c:pt>
                <c:pt idx="91">
                  <c:v>2.4725000000000001</c:v>
                </c:pt>
                <c:pt idx="92">
                  <c:v>2.4133999999999998</c:v>
                </c:pt>
                <c:pt idx="93">
                  <c:v>2.2103000000000002</c:v>
                </c:pt>
                <c:pt idx="94">
                  <c:v>2.1871999999999998</c:v>
                </c:pt>
                <c:pt idx="95">
                  <c:v>2.0102000000000002</c:v>
                </c:pt>
                <c:pt idx="96">
                  <c:v>2.1466999999999996</c:v>
                </c:pt>
                <c:pt idx="97">
                  <c:v>2.1271</c:v>
                </c:pt>
                <c:pt idx="98">
                  <c:v>2.1989999999999994</c:v>
                </c:pt>
                <c:pt idx="99">
                  <c:v>2.3367999999999998</c:v>
                </c:pt>
                <c:pt idx="100">
                  <c:v>2.5015999999999998</c:v>
                </c:pt>
                <c:pt idx="101">
                  <c:v>2.4402000000000004</c:v>
                </c:pt>
                <c:pt idx="102">
                  <c:v>2.4463999999999997</c:v>
                </c:pt>
                <c:pt idx="103">
                  <c:v>2.4363999999999995</c:v>
                </c:pt>
                <c:pt idx="104">
                  <c:v>2.4619</c:v>
                </c:pt>
                <c:pt idx="105">
                  <c:v>2.3815999999999997</c:v>
                </c:pt>
                <c:pt idx="106">
                  <c:v>2.4337999999999997</c:v>
                </c:pt>
                <c:pt idx="107">
                  <c:v>2.3954</c:v>
                </c:pt>
                <c:pt idx="108">
                  <c:v>2.2613999999999996</c:v>
                </c:pt>
                <c:pt idx="109">
                  <c:v>2.0117000000000003</c:v>
                </c:pt>
                <c:pt idx="110">
                  <c:v>1.9884999999999997</c:v>
                </c:pt>
                <c:pt idx="111">
                  <c:v>1.9263000000000003</c:v>
                </c:pt>
                <c:pt idx="112">
                  <c:v>1.8481000000000001</c:v>
                </c:pt>
                <c:pt idx="113">
                  <c:v>1.7925999999999997</c:v>
                </c:pt>
                <c:pt idx="114">
                  <c:v>1.7938999999999998</c:v>
                </c:pt>
                <c:pt idx="115">
                  <c:v>1.6894</c:v>
                </c:pt>
                <c:pt idx="116">
                  <c:v>1.7778</c:v>
                </c:pt>
                <c:pt idx="117">
                  <c:v>1.7875999999999999</c:v>
                </c:pt>
                <c:pt idx="118">
                  <c:v>1.8971</c:v>
                </c:pt>
                <c:pt idx="119">
                  <c:v>1.9192</c:v>
                </c:pt>
                <c:pt idx="120">
                  <c:v>1.8982000000000001</c:v>
                </c:pt>
                <c:pt idx="121">
                  <c:v>1.9605000000000001</c:v>
                </c:pt>
                <c:pt idx="122">
                  <c:v>1.9536000000000002</c:v>
                </c:pt>
                <c:pt idx="123">
                  <c:v>1.9577000000000002</c:v>
                </c:pt>
                <c:pt idx="124">
                  <c:v>2.0164</c:v>
                </c:pt>
                <c:pt idx="125">
                  <c:v>2.0821000000000001</c:v>
                </c:pt>
                <c:pt idx="126">
                  <c:v>2.1383000000000001</c:v>
                </c:pt>
                <c:pt idx="127">
                  <c:v>2.1061000000000001</c:v>
                </c:pt>
                <c:pt idx="128">
                  <c:v>2.1484999999999999</c:v>
                </c:pt>
                <c:pt idx="129">
                  <c:v>2.0884999999999998</c:v>
                </c:pt>
                <c:pt idx="130">
                  <c:v>2.0468000000000002</c:v>
                </c:pt>
                <c:pt idx="131">
                  <c:v>2.0573999999999999</c:v>
                </c:pt>
                <c:pt idx="132">
                  <c:v>2.0314999999999999</c:v>
                </c:pt>
                <c:pt idx="133">
                  <c:v>1.9648999999999999</c:v>
                </c:pt>
                <c:pt idx="134">
                  <c:v>1.8440999999999999</c:v>
                </c:pt>
                <c:pt idx="135">
                  <c:v>1.7135000000000002</c:v>
                </c:pt>
                <c:pt idx="136">
                  <c:v>1.5762</c:v>
                </c:pt>
                <c:pt idx="137">
                  <c:v>1.5122</c:v>
                </c:pt>
                <c:pt idx="138">
                  <c:v>1.508</c:v>
                </c:pt>
                <c:pt idx="139">
                  <c:v>1.5590000000000002</c:v>
                </c:pt>
                <c:pt idx="140">
                  <c:v>1.6282000000000001</c:v>
                </c:pt>
                <c:pt idx="141">
                  <c:v>1.5670000000000002</c:v>
                </c:pt>
                <c:pt idx="142">
                  <c:v>1.5972</c:v>
                </c:pt>
                <c:pt idx="143">
                  <c:v>1.6854</c:v>
                </c:pt>
                <c:pt idx="144">
                  <c:v>1.6661999999999999</c:v>
                </c:pt>
                <c:pt idx="145">
                  <c:v>1.6612999999999998</c:v>
                </c:pt>
                <c:pt idx="146">
                  <c:v>1.5880000000000001</c:v>
                </c:pt>
                <c:pt idx="147">
                  <c:v>1.6112000000000002</c:v>
                </c:pt>
                <c:pt idx="148">
                  <c:v>1.6065</c:v>
                </c:pt>
                <c:pt idx="149">
                  <c:v>1.6167000000000002</c:v>
                </c:pt>
                <c:pt idx="150">
                  <c:v>1.6415999999999999</c:v>
                </c:pt>
                <c:pt idx="151">
                  <c:v>1.6492</c:v>
                </c:pt>
                <c:pt idx="152">
                  <c:v>1.6664000000000003</c:v>
                </c:pt>
                <c:pt idx="153">
                  <c:v>1.6716</c:v>
                </c:pt>
                <c:pt idx="154">
                  <c:v>1.6679000000000002</c:v>
                </c:pt>
                <c:pt idx="155">
                  <c:v>1.6433</c:v>
                </c:pt>
                <c:pt idx="156">
                  <c:v>1.6544999999999999</c:v>
                </c:pt>
                <c:pt idx="157">
                  <c:v>1.6144000000000001</c:v>
                </c:pt>
                <c:pt idx="158">
                  <c:v>1.6001999999999998</c:v>
                </c:pt>
                <c:pt idx="159">
                  <c:v>1.5886</c:v>
                </c:pt>
                <c:pt idx="160">
                  <c:v>1.6114999999999999</c:v>
                </c:pt>
                <c:pt idx="161">
                  <c:v>1.6193999999999997</c:v>
                </c:pt>
                <c:pt idx="162">
                  <c:v>1.6275999999999999</c:v>
                </c:pt>
                <c:pt idx="163">
                  <c:v>1.6065999999999998</c:v>
                </c:pt>
                <c:pt idx="164">
                  <c:v>1.5781999999999998</c:v>
                </c:pt>
                <c:pt idx="165">
                  <c:v>1.5931999999999999</c:v>
                </c:pt>
                <c:pt idx="166">
                  <c:v>1.5501</c:v>
                </c:pt>
                <c:pt idx="167">
                  <c:v>1.5302</c:v>
                </c:pt>
                <c:pt idx="168">
                  <c:v>1.538</c:v>
                </c:pt>
                <c:pt idx="169">
                  <c:v>1.5754000000000001</c:v>
                </c:pt>
                <c:pt idx="170">
                  <c:v>1.597</c:v>
                </c:pt>
                <c:pt idx="171">
                  <c:v>1.5524</c:v>
                </c:pt>
                <c:pt idx="172">
                  <c:v>1.5153999999999996</c:v>
                </c:pt>
                <c:pt idx="173">
                  <c:v>1.4513000000000003</c:v>
                </c:pt>
                <c:pt idx="174">
                  <c:v>1.3744999999999998</c:v>
                </c:pt>
                <c:pt idx="175">
                  <c:v>1.3313000000000001</c:v>
                </c:pt>
                <c:pt idx="176">
                  <c:v>1.3273999999999999</c:v>
                </c:pt>
                <c:pt idx="177">
                  <c:v>1.3104</c:v>
                </c:pt>
                <c:pt idx="178">
                  <c:v>1.2619</c:v>
                </c:pt>
                <c:pt idx="179">
                  <c:v>1.3507</c:v>
                </c:pt>
                <c:pt idx="180">
                  <c:v>1.4140999999999999</c:v>
                </c:pt>
                <c:pt idx="181">
                  <c:v>1.4140999999999999</c:v>
                </c:pt>
                <c:pt idx="182">
                  <c:v>1.4882999999999997</c:v>
                </c:pt>
                <c:pt idx="183">
                  <c:v>1.4386999999999999</c:v>
                </c:pt>
                <c:pt idx="184">
                  <c:v>1.5443999999999998</c:v>
                </c:pt>
                <c:pt idx="185">
                  <c:v>1.5113999999999999</c:v>
                </c:pt>
                <c:pt idx="186">
                  <c:v>1.4674</c:v>
                </c:pt>
                <c:pt idx="187">
                  <c:v>1.4401999999999999</c:v>
                </c:pt>
                <c:pt idx="188">
                  <c:v>1.4272000000000002</c:v>
                </c:pt>
                <c:pt idx="189">
                  <c:v>1.3879999999999999</c:v>
                </c:pt>
                <c:pt idx="190">
                  <c:v>1.4207999999999998</c:v>
                </c:pt>
                <c:pt idx="191">
                  <c:v>1.4064000000000001</c:v>
                </c:pt>
                <c:pt idx="192">
                  <c:v>1.4529000000000001</c:v>
                </c:pt>
                <c:pt idx="193">
                  <c:v>1.4419</c:v>
                </c:pt>
                <c:pt idx="194">
                  <c:v>1.4478</c:v>
                </c:pt>
              </c:numCache>
            </c:numRef>
          </c:val>
          <c:smooth val="0"/>
        </c:ser>
        <c:ser>
          <c:idx val="1"/>
          <c:order val="3"/>
          <c:tx>
            <c:v>BBB-</c:v>
          </c:tx>
          <c:spPr>
            <a:ln w="15875">
              <a:solidFill>
                <a:srgbClr val="FFC000"/>
              </a:solidFill>
              <a:prstDash val="dash"/>
            </a:ln>
          </c:spPr>
          <c:marker>
            <c:symbol val="none"/>
          </c:marker>
          <c:val>
            <c:numRef>
              <c:f>'Rf &amp; Cd Calculation '!$BO$12:$BO$206</c:f>
              <c:numCache>
                <c:formatCode>0.00</c:formatCode>
                <c:ptCount val="195"/>
                <c:pt idx="0">
                  <c:v>2.1307</c:v>
                </c:pt>
                <c:pt idx="1">
                  <c:v>1.9971000000000001</c:v>
                </c:pt>
                <c:pt idx="2">
                  <c:v>2.0348999999999999</c:v>
                </c:pt>
                <c:pt idx="3">
                  <c:v>2.0795000000000003</c:v>
                </c:pt>
                <c:pt idx="4">
                  <c:v>2.0799000000000003</c:v>
                </c:pt>
                <c:pt idx="5">
                  <c:v>2.0731000000000002</c:v>
                </c:pt>
                <c:pt idx="6">
                  <c:v>2.1514000000000002</c:v>
                </c:pt>
                <c:pt idx="7">
                  <c:v>2.1536</c:v>
                </c:pt>
                <c:pt idx="8">
                  <c:v>2.1630999999999996</c:v>
                </c:pt>
                <c:pt idx="9">
                  <c:v>2.1394000000000002</c:v>
                </c:pt>
                <c:pt idx="10">
                  <c:v>2.0815000000000001</c:v>
                </c:pt>
                <c:pt idx="11">
                  <c:v>2.1157999999999997</c:v>
                </c:pt>
                <c:pt idx="12">
                  <c:v>2.1171000000000002</c:v>
                </c:pt>
                <c:pt idx="13">
                  <c:v>2.0965000000000003</c:v>
                </c:pt>
                <c:pt idx="14">
                  <c:v>2.0706000000000002</c:v>
                </c:pt>
                <c:pt idx="15">
                  <c:v>2.1388000000000003</c:v>
                </c:pt>
                <c:pt idx="16">
                  <c:v>2.1328999999999998</c:v>
                </c:pt>
                <c:pt idx="17">
                  <c:v>2.0229000000000004</c:v>
                </c:pt>
                <c:pt idx="18">
                  <c:v>2.2912999999999997</c:v>
                </c:pt>
                <c:pt idx="19">
                  <c:v>2.3310000000000004</c:v>
                </c:pt>
                <c:pt idx="20">
                  <c:v>2.5092000000000003</c:v>
                </c:pt>
                <c:pt idx="21">
                  <c:v>2.4745000000000004</c:v>
                </c:pt>
                <c:pt idx="22">
                  <c:v>2.4787999999999997</c:v>
                </c:pt>
                <c:pt idx="23">
                  <c:v>2.5057999999999998</c:v>
                </c:pt>
                <c:pt idx="24">
                  <c:v>2.4329999999999998</c:v>
                </c:pt>
                <c:pt idx="25">
                  <c:v>2.4214000000000002</c:v>
                </c:pt>
                <c:pt idx="26">
                  <c:v>2.4328999999999996</c:v>
                </c:pt>
                <c:pt idx="27">
                  <c:v>2.4075999999999995</c:v>
                </c:pt>
                <c:pt idx="28">
                  <c:v>2.3728999999999996</c:v>
                </c:pt>
                <c:pt idx="29">
                  <c:v>2.3748000000000005</c:v>
                </c:pt>
                <c:pt idx="30">
                  <c:v>2.2764000000000006</c:v>
                </c:pt>
                <c:pt idx="31">
                  <c:v>2.1917999999999997</c:v>
                </c:pt>
                <c:pt idx="32">
                  <c:v>2.2172999999999998</c:v>
                </c:pt>
                <c:pt idx="33">
                  <c:v>2.1756999999999995</c:v>
                </c:pt>
                <c:pt idx="34">
                  <c:v>2.2269000000000001</c:v>
                </c:pt>
                <c:pt idx="35">
                  <c:v>2.1267000000000005</c:v>
                </c:pt>
                <c:pt idx="36">
                  <c:v>2.1582000000000003</c:v>
                </c:pt>
                <c:pt idx="37">
                  <c:v>2.1711</c:v>
                </c:pt>
                <c:pt idx="38">
                  <c:v>2.1407000000000003</c:v>
                </c:pt>
                <c:pt idx="39">
                  <c:v>2.1972</c:v>
                </c:pt>
                <c:pt idx="40">
                  <c:v>2.2037000000000004</c:v>
                </c:pt>
                <c:pt idx="41">
                  <c:v>2.1528999999999998</c:v>
                </c:pt>
                <c:pt idx="42">
                  <c:v>2.1273</c:v>
                </c:pt>
                <c:pt idx="43">
                  <c:v>2.069</c:v>
                </c:pt>
                <c:pt idx="44">
                  <c:v>2.0562</c:v>
                </c:pt>
                <c:pt idx="45">
                  <c:v>2.1008</c:v>
                </c:pt>
                <c:pt idx="46">
                  <c:v>2.0806999999999993</c:v>
                </c:pt>
                <c:pt idx="47">
                  <c:v>2.1814999999999998</c:v>
                </c:pt>
                <c:pt idx="48">
                  <c:v>2.3207</c:v>
                </c:pt>
                <c:pt idx="49">
                  <c:v>2.2133000000000003</c:v>
                </c:pt>
                <c:pt idx="50">
                  <c:v>2.1987999999999999</c:v>
                </c:pt>
                <c:pt idx="51">
                  <c:v>2.1928000000000001</c:v>
                </c:pt>
                <c:pt idx="52">
                  <c:v>2.1600999999999999</c:v>
                </c:pt>
                <c:pt idx="53">
                  <c:v>2.1081000000000003</c:v>
                </c:pt>
                <c:pt idx="54">
                  <c:v>2.1311000000000004</c:v>
                </c:pt>
                <c:pt idx="55">
                  <c:v>2.0354999999999999</c:v>
                </c:pt>
                <c:pt idx="56">
                  <c:v>2.0419000000000005</c:v>
                </c:pt>
                <c:pt idx="57">
                  <c:v>2.0112999999999999</c:v>
                </c:pt>
                <c:pt idx="58">
                  <c:v>1.9575999999999998</c:v>
                </c:pt>
                <c:pt idx="59">
                  <c:v>1.8931</c:v>
                </c:pt>
                <c:pt idx="60">
                  <c:v>2.0158999999999998</c:v>
                </c:pt>
                <c:pt idx="61">
                  <c:v>1.9464000000000006</c:v>
                </c:pt>
                <c:pt idx="62">
                  <c:v>1.9559999999999995</c:v>
                </c:pt>
                <c:pt idx="63">
                  <c:v>2.0372000000000003</c:v>
                </c:pt>
                <c:pt idx="64">
                  <c:v>1.9590999999999998</c:v>
                </c:pt>
                <c:pt idx="65">
                  <c:v>1.9089</c:v>
                </c:pt>
                <c:pt idx="66">
                  <c:v>1.8776000000000002</c:v>
                </c:pt>
                <c:pt idx="67">
                  <c:v>1.8714000000000004</c:v>
                </c:pt>
                <c:pt idx="68">
                  <c:v>1.8876999999999997</c:v>
                </c:pt>
                <c:pt idx="69">
                  <c:v>1.8729999999999998</c:v>
                </c:pt>
                <c:pt idx="70">
                  <c:v>1.8485999999999998</c:v>
                </c:pt>
                <c:pt idx="71">
                  <c:v>1.7972999999999995</c:v>
                </c:pt>
                <c:pt idx="72">
                  <c:v>1.7682000000000002</c:v>
                </c:pt>
                <c:pt idx="73">
                  <c:v>1.7844000000000002</c:v>
                </c:pt>
                <c:pt idx="74">
                  <c:v>1.7882999999999996</c:v>
                </c:pt>
                <c:pt idx="75">
                  <c:v>1.8182999999999998</c:v>
                </c:pt>
                <c:pt idx="76">
                  <c:v>1.9533999999999998</c:v>
                </c:pt>
                <c:pt idx="77">
                  <c:v>1.9977999999999998</c:v>
                </c:pt>
                <c:pt idx="78">
                  <c:v>2.0393000000000003</c:v>
                </c:pt>
                <c:pt idx="79">
                  <c:v>2.0035999999999996</c:v>
                </c:pt>
                <c:pt idx="80">
                  <c:v>2.0325999999999995</c:v>
                </c:pt>
                <c:pt idx="81">
                  <c:v>2.0405000000000002</c:v>
                </c:pt>
                <c:pt idx="82">
                  <c:v>2.1135000000000002</c:v>
                </c:pt>
                <c:pt idx="83">
                  <c:v>2.4138999999999999</c:v>
                </c:pt>
                <c:pt idx="84">
                  <c:v>2.4805999999999999</c:v>
                </c:pt>
                <c:pt idx="85">
                  <c:v>2.6364000000000005</c:v>
                </c:pt>
                <c:pt idx="86">
                  <c:v>2.6379999999999995</c:v>
                </c:pt>
                <c:pt idx="87">
                  <c:v>2.6512000000000002</c:v>
                </c:pt>
                <c:pt idx="88">
                  <c:v>2.6684999999999999</c:v>
                </c:pt>
                <c:pt idx="89">
                  <c:v>2.7408000000000001</c:v>
                </c:pt>
                <c:pt idx="90">
                  <c:v>2.8463000000000003</c:v>
                </c:pt>
                <c:pt idx="91">
                  <c:v>2.9677999999999995</c:v>
                </c:pt>
                <c:pt idx="92">
                  <c:v>3.0207999999999999</c:v>
                </c:pt>
                <c:pt idx="93">
                  <c:v>2.8466000000000005</c:v>
                </c:pt>
                <c:pt idx="94">
                  <c:v>2.8234000000000004</c:v>
                </c:pt>
                <c:pt idx="95">
                  <c:v>2.75</c:v>
                </c:pt>
                <c:pt idx="96">
                  <c:v>2.8630999999999998</c:v>
                </c:pt>
                <c:pt idx="97">
                  <c:v>2.8353999999999995</c:v>
                </c:pt>
                <c:pt idx="98">
                  <c:v>2.8714999999999997</c:v>
                </c:pt>
                <c:pt idx="99">
                  <c:v>2.9987999999999997</c:v>
                </c:pt>
                <c:pt idx="100">
                  <c:v>3.3601999999999999</c:v>
                </c:pt>
                <c:pt idx="101">
                  <c:v>3.4095999999999997</c:v>
                </c:pt>
                <c:pt idx="102">
                  <c:v>3.5377999999999998</c:v>
                </c:pt>
                <c:pt idx="103">
                  <c:v>3.6160999999999999</c:v>
                </c:pt>
                <c:pt idx="104">
                  <c:v>3.702</c:v>
                </c:pt>
                <c:pt idx="105">
                  <c:v>3.6354999999999995</c:v>
                </c:pt>
                <c:pt idx="106">
                  <c:v>3.5944000000000003</c:v>
                </c:pt>
                <c:pt idx="107">
                  <c:v>3.4975999999999998</c:v>
                </c:pt>
                <c:pt idx="108">
                  <c:v>3.2496999999999994</c:v>
                </c:pt>
                <c:pt idx="109">
                  <c:v>2.8681999999999999</c:v>
                </c:pt>
                <c:pt idx="110">
                  <c:v>2.8699999999999997</c:v>
                </c:pt>
                <c:pt idx="111">
                  <c:v>2.8118999999999996</c:v>
                </c:pt>
                <c:pt idx="112">
                  <c:v>2.7723000000000004</c:v>
                </c:pt>
                <c:pt idx="113">
                  <c:v>2.6778</c:v>
                </c:pt>
                <c:pt idx="114">
                  <c:v>2.6470000000000002</c:v>
                </c:pt>
                <c:pt idx="115">
                  <c:v>2.5308999999999999</c:v>
                </c:pt>
                <c:pt idx="116">
                  <c:v>2.6751000000000005</c:v>
                </c:pt>
                <c:pt idx="117">
                  <c:v>2.6983999999999999</c:v>
                </c:pt>
                <c:pt idx="118">
                  <c:v>2.8184</c:v>
                </c:pt>
                <c:pt idx="119">
                  <c:v>2.9231000000000003</c:v>
                </c:pt>
                <c:pt idx="120">
                  <c:v>2.9453</c:v>
                </c:pt>
                <c:pt idx="121">
                  <c:v>2.9194999999999998</c:v>
                </c:pt>
                <c:pt idx="122">
                  <c:v>2.8969000000000005</c:v>
                </c:pt>
                <c:pt idx="123">
                  <c:v>2.9187000000000003</c:v>
                </c:pt>
                <c:pt idx="124">
                  <c:v>3.0054999999999996</c:v>
                </c:pt>
                <c:pt idx="125">
                  <c:v>3.1069000000000004</c:v>
                </c:pt>
                <c:pt idx="126">
                  <c:v>3.1706000000000003</c:v>
                </c:pt>
                <c:pt idx="127">
                  <c:v>3.1856999999999998</c:v>
                </c:pt>
                <c:pt idx="128">
                  <c:v>3.2219000000000002</c:v>
                </c:pt>
                <c:pt idx="129">
                  <c:v>3.1644000000000005</c:v>
                </c:pt>
                <c:pt idx="130">
                  <c:v>3.0724</c:v>
                </c:pt>
                <c:pt idx="131">
                  <c:v>3.0252000000000003</c:v>
                </c:pt>
                <c:pt idx="132">
                  <c:v>2.9062000000000001</c:v>
                </c:pt>
                <c:pt idx="133">
                  <c:v>2.8505000000000003</c:v>
                </c:pt>
                <c:pt idx="134">
                  <c:v>2.6601999999999997</c:v>
                </c:pt>
                <c:pt idx="135">
                  <c:v>2.4239000000000006</c:v>
                </c:pt>
                <c:pt idx="136">
                  <c:v>2.3445</c:v>
                </c:pt>
                <c:pt idx="137">
                  <c:v>2.3048000000000002</c:v>
                </c:pt>
                <c:pt idx="138">
                  <c:v>2.3256000000000001</c:v>
                </c:pt>
                <c:pt idx="139">
                  <c:v>2.2681</c:v>
                </c:pt>
                <c:pt idx="140">
                  <c:v>2.2538999999999998</c:v>
                </c:pt>
                <c:pt idx="141">
                  <c:v>2.1912999999999996</c:v>
                </c:pt>
                <c:pt idx="142">
                  <c:v>2.2516000000000003</c:v>
                </c:pt>
                <c:pt idx="143">
                  <c:v>2.3523999999999998</c:v>
                </c:pt>
                <c:pt idx="144">
                  <c:v>2.3280000000000003</c:v>
                </c:pt>
                <c:pt idx="145">
                  <c:v>2.2994999999999997</c:v>
                </c:pt>
                <c:pt idx="146">
                  <c:v>2.1521999999999997</c:v>
                </c:pt>
                <c:pt idx="147">
                  <c:v>2.1107</c:v>
                </c:pt>
                <c:pt idx="148">
                  <c:v>2.048</c:v>
                </c:pt>
                <c:pt idx="149">
                  <c:v>2.0131000000000001</c:v>
                </c:pt>
                <c:pt idx="150">
                  <c:v>2.0154000000000001</c:v>
                </c:pt>
                <c:pt idx="151">
                  <c:v>1.9618000000000002</c:v>
                </c:pt>
                <c:pt idx="152">
                  <c:v>1.9474</c:v>
                </c:pt>
                <c:pt idx="153">
                  <c:v>1.9591000000000001</c:v>
                </c:pt>
                <c:pt idx="154">
                  <c:v>1.9398000000000002</c:v>
                </c:pt>
                <c:pt idx="155">
                  <c:v>1.9262999999999999</c:v>
                </c:pt>
                <c:pt idx="156">
                  <c:v>1.9595999999999998</c:v>
                </c:pt>
                <c:pt idx="157">
                  <c:v>1.8554000000000002</c:v>
                </c:pt>
                <c:pt idx="158">
                  <c:v>1.7950000000000002</c:v>
                </c:pt>
                <c:pt idx="159">
                  <c:v>1.8169999999999997</c:v>
                </c:pt>
                <c:pt idx="160">
                  <c:v>1.8473999999999999</c:v>
                </c:pt>
                <c:pt idx="161">
                  <c:v>1.8847</c:v>
                </c:pt>
                <c:pt idx="162">
                  <c:v>1.8882999999999999</c:v>
                </c:pt>
                <c:pt idx="163">
                  <c:v>1.8599999999999999</c:v>
                </c:pt>
                <c:pt idx="164">
                  <c:v>1.8422999999999998</c:v>
                </c:pt>
                <c:pt idx="165">
                  <c:v>1.8555000000000001</c:v>
                </c:pt>
                <c:pt idx="166">
                  <c:v>1.8119000000000001</c:v>
                </c:pt>
                <c:pt idx="167">
                  <c:v>1.8078999999999998</c:v>
                </c:pt>
                <c:pt idx="168">
                  <c:v>1.8310000000000002</c:v>
                </c:pt>
                <c:pt idx="169">
                  <c:v>1.8957999999999999</c:v>
                </c:pt>
                <c:pt idx="170">
                  <c:v>1.9213</c:v>
                </c:pt>
                <c:pt idx="171">
                  <c:v>1.8416000000000001</c:v>
                </c:pt>
                <c:pt idx="172">
                  <c:v>1.8093999999999997</c:v>
                </c:pt>
                <c:pt idx="173">
                  <c:v>1.7507999999999999</c:v>
                </c:pt>
                <c:pt idx="174">
                  <c:v>1.6768000000000001</c:v>
                </c:pt>
                <c:pt idx="175">
                  <c:v>1.6311</c:v>
                </c:pt>
                <c:pt idx="176">
                  <c:v>1.5960000000000001</c:v>
                </c:pt>
                <c:pt idx="177">
                  <c:v>1.5373000000000001</c:v>
                </c:pt>
                <c:pt idx="178">
                  <c:v>1.5065000000000002</c:v>
                </c:pt>
                <c:pt idx="179">
                  <c:v>1.6232</c:v>
                </c:pt>
                <c:pt idx="180">
                  <c:v>1.669</c:v>
                </c:pt>
                <c:pt idx="181">
                  <c:v>1.7271000000000001</c:v>
                </c:pt>
                <c:pt idx="182">
                  <c:v>1.8447999999999998</c:v>
                </c:pt>
                <c:pt idx="183">
                  <c:v>1.7793999999999999</c:v>
                </c:pt>
                <c:pt idx="184">
                  <c:v>1.8943000000000001</c:v>
                </c:pt>
                <c:pt idx="185">
                  <c:v>1.8960999999999999</c:v>
                </c:pt>
                <c:pt idx="186">
                  <c:v>1.9432</c:v>
                </c:pt>
                <c:pt idx="187">
                  <c:v>1.8932000000000002</c:v>
                </c:pt>
                <c:pt idx="188">
                  <c:v>1.8492</c:v>
                </c:pt>
                <c:pt idx="189">
                  <c:v>1.8037999999999998</c:v>
                </c:pt>
                <c:pt idx="190">
                  <c:v>1.8423999999999996</c:v>
                </c:pt>
                <c:pt idx="191">
                  <c:v>1.827</c:v>
                </c:pt>
                <c:pt idx="192">
                  <c:v>1.8742999999999999</c:v>
                </c:pt>
                <c:pt idx="193">
                  <c:v>1.8386</c:v>
                </c:pt>
                <c:pt idx="194">
                  <c:v>1.8151999999999999</c:v>
                </c:pt>
              </c:numCache>
            </c:numRef>
          </c:val>
          <c:smooth val="0"/>
        </c:ser>
        <c:ser>
          <c:idx val="3"/>
          <c:order val="4"/>
          <c:tx>
            <c:v>BB</c:v>
          </c:tx>
          <c:spPr>
            <a:ln w="22225">
              <a:solidFill>
                <a:schemeClr val="bg2">
                  <a:lumMod val="75000"/>
                </a:schemeClr>
              </a:solidFill>
            </a:ln>
          </c:spPr>
          <c:marker>
            <c:symbol val="none"/>
          </c:marker>
          <c:val>
            <c:numRef>
              <c:f>'Rf &amp; Cd Calculation '!$BV$12:$BV$206</c:f>
              <c:numCache>
                <c:formatCode>0.00</c:formatCode>
                <c:ptCount val="195"/>
                <c:pt idx="0">
                  <c:v>4.5815000000000001</c:v>
                </c:pt>
                <c:pt idx="1">
                  <c:v>4.3162000000000003</c:v>
                </c:pt>
                <c:pt idx="2">
                  <c:v>4.354000000000001</c:v>
                </c:pt>
                <c:pt idx="3">
                  <c:v>4.4941000000000004</c:v>
                </c:pt>
                <c:pt idx="4">
                  <c:v>4.5952000000000002</c:v>
                </c:pt>
                <c:pt idx="5">
                  <c:v>4.6371000000000002</c:v>
                </c:pt>
                <c:pt idx="6">
                  <c:v>4.8196999999999992</c:v>
                </c:pt>
                <c:pt idx="7">
                  <c:v>4.8145000000000007</c:v>
                </c:pt>
                <c:pt idx="8">
                  <c:v>4.7695000000000007</c:v>
                </c:pt>
                <c:pt idx="9">
                  <c:v>4.5907</c:v>
                </c:pt>
                <c:pt idx="10">
                  <c:v>4.4812000000000003</c:v>
                </c:pt>
                <c:pt idx="11">
                  <c:v>4.4581999999999997</c:v>
                </c:pt>
                <c:pt idx="12">
                  <c:v>4.3828999999999994</c:v>
                </c:pt>
                <c:pt idx="13">
                  <c:v>4.3881999999999994</c:v>
                </c:pt>
                <c:pt idx="14">
                  <c:v>4.3186</c:v>
                </c:pt>
                <c:pt idx="15">
                  <c:v>4.2611000000000008</c:v>
                </c:pt>
                <c:pt idx="16">
                  <c:v>4.2889999999999997</c:v>
                </c:pt>
                <c:pt idx="17">
                  <c:v>4.2088999999999999</c:v>
                </c:pt>
                <c:pt idx="18">
                  <c:v>4.5384000000000002</c:v>
                </c:pt>
                <c:pt idx="19">
                  <c:v>4.5372000000000003</c:v>
                </c:pt>
                <c:pt idx="20">
                  <c:v>4.6704000000000008</c:v>
                </c:pt>
                <c:pt idx="21">
                  <c:v>4.5291999999999994</c:v>
                </c:pt>
                <c:pt idx="22">
                  <c:v>4.5174000000000003</c:v>
                </c:pt>
                <c:pt idx="23">
                  <c:v>4.6178999999999997</c:v>
                </c:pt>
                <c:pt idx="24">
                  <c:v>4.4171000000000005</c:v>
                </c:pt>
                <c:pt idx="25">
                  <c:v>4.5316000000000001</c:v>
                </c:pt>
                <c:pt idx="26">
                  <c:v>4.7006999999999994</c:v>
                </c:pt>
                <c:pt idx="27">
                  <c:v>4.5941999999999998</c:v>
                </c:pt>
                <c:pt idx="28">
                  <c:v>4.6552999999999995</c:v>
                </c:pt>
                <c:pt idx="29">
                  <c:v>4.5939000000000005</c:v>
                </c:pt>
                <c:pt idx="30">
                  <c:v>4.4782999999999999</c:v>
                </c:pt>
                <c:pt idx="31">
                  <c:v>4.3583999999999996</c:v>
                </c:pt>
                <c:pt idx="32">
                  <c:v>4.4700999999999995</c:v>
                </c:pt>
                <c:pt idx="33">
                  <c:v>4.3927999999999994</c:v>
                </c:pt>
                <c:pt idx="34">
                  <c:v>4.4940999999999995</c:v>
                </c:pt>
                <c:pt idx="35">
                  <c:v>4.3600000000000003</c:v>
                </c:pt>
                <c:pt idx="36">
                  <c:v>4.2795000000000005</c:v>
                </c:pt>
                <c:pt idx="37">
                  <c:v>4.1949000000000005</c:v>
                </c:pt>
                <c:pt idx="38">
                  <c:v>4.3518000000000008</c:v>
                </c:pt>
                <c:pt idx="39">
                  <c:v>4.3678000000000008</c:v>
                </c:pt>
                <c:pt idx="40">
                  <c:v>4.2781000000000002</c:v>
                </c:pt>
                <c:pt idx="41">
                  <c:v>4.1873999999999993</c:v>
                </c:pt>
                <c:pt idx="42">
                  <c:v>4.0411999999999999</c:v>
                </c:pt>
                <c:pt idx="43">
                  <c:v>3.9726999999999997</c:v>
                </c:pt>
                <c:pt idx="44">
                  <c:v>3.9743999999999997</c:v>
                </c:pt>
                <c:pt idx="45">
                  <c:v>3.9231000000000003</c:v>
                </c:pt>
                <c:pt idx="46">
                  <c:v>3.8957999999999995</c:v>
                </c:pt>
                <c:pt idx="47">
                  <c:v>4.0780000000000003</c:v>
                </c:pt>
                <c:pt idx="48">
                  <c:v>4.1318000000000001</c:v>
                </c:pt>
                <c:pt idx="49">
                  <c:v>3.8864000000000001</c:v>
                </c:pt>
                <c:pt idx="50">
                  <c:v>3.8725999999999998</c:v>
                </c:pt>
                <c:pt idx="51">
                  <c:v>3.8409000000000004</c:v>
                </c:pt>
                <c:pt idx="52">
                  <c:v>3.8742000000000001</c:v>
                </c:pt>
                <c:pt idx="53">
                  <c:v>3.7919</c:v>
                </c:pt>
                <c:pt idx="54">
                  <c:v>3.6598000000000002</c:v>
                </c:pt>
                <c:pt idx="55">
                  <c:v>3.5232000000000001</c:v>
                </c:pt>
                <c:pt idx="56">
                  <c:v>3.4483000000000001</c:v>
                </c:pt>
                <c:pt idx="57">
                  <c:v>3.3660000000000001</c:v>
                </c:pt>
                <c:pt idx="58">
                  <c:v>3.3455999999999997</c:v>
                </c:pt>
                <c:pt idx="59">
                  <c:v>3.3633999999999999</c:v>
                </c:pt>
                <c:pt idx="60">
                  <c:v>3.3692999999999995</c:v>
                </c:pt>
                <c:pt idx="61">
                  <c:v>3.2429000000000006</c:v>
                </c:pt>
                <c:pt idx="62">
                  <c:v>3.2966999999999995</c:v>
                </c:pt>
                <c:pt idx="63">
                  <c:v>3.4712000000000005</c:v>
                </c:pt>
                <c:pt idx="64">
                  <c:v>3.3664999999999998</c:v>
                </c:pt>
                <c:pt idx="65">
                  <c:v>3.2864000000000004</c:v>
                </c:pt>
                <c:pt idx="66">
                  <c:v>3.2103000000000002</c:v>
                </c:pt>
                <c:pt idx="67">
                  <c:v>3.2984999999999998</c:v>
                </c:pt>
                <c:pt idx="68">
                  <c:v>3.3537999999999997</c:v>
                </c:pt>
                <c:pt idx="69">
                  <c:v>3.3810999999999996</c:v>
                </c:pt>
                <c:pt idx="70">
                  <c:v>3.3313999999999999</c:v>
                </c:pt>
                <c:pt idx="71">
                  <c:v>3.3195999999999999</c:v>
                </c:pt>
                <c:pt idx="72">
                  <c:v>3.2847</c:v>
                </c:pt>
                <c:pt idx="73">
                  <c:v>3.3362000000000003</c:v>
                </c:pt>
                <c:pt idx="74">
                  <c:v>3.3</c:v>
                </c:pt>
                <c:pt idx="75">
                  <c:v>3.3790000000000004</c:v>
                </c:pt>
                <c:pt idx="76">
                  <c:v>3.5608999999999997</c:v>
                </c:pt>
                <c:pt idx="77">
                  <c:v>3.649</c:v>
                </c:pt>
                <c:pt idx="78">
                  <c:v>3.6325999999999996</c:v>
                </c:pt>
                <c:pt idx="79">
                  <c:v>3.6230000000000002</c:v>
                </c:pt>
                <c:pt idx="80">
                  <c:v>3.8166000000000002</c:v>
                </c:pt>
                <c:pt idx="81">
                  <c:v>3.7422</c:v>
                </c:pt>
                <c:pt idx="82">
                  <c:v>3.9043000000000001</c:v>
                </c:pt>
                <c:pt idx="83">
                  <c:v>4.2532000000000005</c:v>
                </c:pt>
                <c:pt idx="84">
                  <c:v>4.4790000000000001</c:v>
                </c:pt>
                <c:pt idx="85">
                  <c:v>4.6974</c:v>
                </c:pt>
                <c:pt idx="86">
                  <c:v>5.1264000000000003</c:v>
                </c:pt>
                <c:pt idx="87">
                  <c:v>5.5510000000000002</c:v>
                </c:pt>
                <c:pt idx="88">
                  <c:v>5.7936999999999994</c:v>
                </c:pt>
                <c:pt idx="89">
                  <c:v>5.8525</c:v>
                </c:pt>
                <c:pt idx="90">
                  <c:v>5.9379999999999997</c:v>
                </c:pt>
                <c:pt idx="91">
                  <c:v>5.8879000000000001</c:v>
                </c:pt>
                <c:pt idx="92">
                  <c:v>5.8624000000000009</c:v>
                </c:pt>
                <c:pt idx="93">
                  <c:v>5.7196999999999996</c:v>
                </c:pt>
                <c:pt idx="94">
                  <c:v>5.6315999999999997</c:v>
                </c:pt>
                <c:pt idx="95">
                  <c:v>5.2751999999999999</c:v>
                </c:pt>
                <c:pt idx="96">
                  <c:v>5.4048999999999996</c:v>
                </c:pt>
                <c:pt idx="97">
                  <c:v>5.4687999999999999</c:v>
                </c:pt>
                <c:pt idx="98">
                  <c:v>5.5601000000000003</c:v>
                </c:pt>
                <c:pt idx="99">
                  <c:v>5.6811000000000007</c:v>
                </c:pt>
                <c:pt idx="100">
                  <c:v>5.7990000000000004</c:v>
                </c:pt>
                <c:pt idx="101">
                  <c:v>5.6966000000000001</c:v>
                </c:pt>
                <c:pt idx="102">
                  <c:v>5.8948999999999998</c:v>
                </c:pt>
                <c:pt idx="103">
                  <c:v>5.8218999999999994</c:v>
                </c:pt>
                <c:pt idx="104">
                  <c:v>5.9203999999999999</c:v>
                </c:pt>
                <c:pt idx="105">
                  <c:v>5.6913999999999998</c:v>
                </c:pt>
                <c:pt idx="106">
                  <c:v>5.5689000000000002</c:v>
                </c:pt>
                <c:pt idx="107">
                  <c:v>5.4056999999999995</c:v>
                </c:pt>
                <c:pt idx="108">
                  <c:v>5.2585999999999995</c:v>
                </c:pt>
                <c:pt idx="109">
                  <c:v>4.9925999999999995</c:v>
                </c:pt>
                <c:pt idx="110">
                  <c:v>4.8560999999999996</c:v>
                </c:pt>
                <c:pt idx="111">
                  <c:v>4.7511000000000001</c:v>
                </c:pt>
                <c:pt idx="112">
                  <c:v>4.4823000000000004</c:v>
                </c:pt>
                <c:pt idx="113">
                  <c:v>4.2613000000000003</c:v>
                </c:pt>
                <c:pt idx="114">
                  <c:v>4.3057999999999996</c:v>
                </c:pt>
                <c:pt idx="115">
                  <c:v>4.0123999999999995</c:v>
                </c:pt>
                <c:pt idx="116">
                  <c:v>4.2706</c:v>
                </c:pt>
                <c:pt idx="117">
                  <c:v>4.3414999999999999</c:v>
                </c:pt>
                <c:pt idx="118">
                  <c:v>4.5594999999999999</c:v>
                </c:pt>
                <c:pt idx="119">
                  <c:v>4.6914999999999996</c:v>
                </c:pt>
                <c:pt idx="120">
                  <c:v>4.7205999999999992</c:v>
                </c:pt>
                <c:pt idx="121">
                  <c:v>4.7662999999999993</c:v>
                </c:pt>
                <c:pt idx="122">
                  <c:v>4.7129000000000003</c:v>
                </c:pt>
                <c:pt idx="123">
                  <c:v>4.7103000000000002</c:v>
                </c:pt>
                <c:pt idx="124">
                  <c:v>4.8056000000000001</c:v>
                </c:pt>
                <c:pt idx="125">
                  <c:v>4.9006999999999996</c:v>
                </c:pt>
                <c:pt idx="126">
                  <c:v>4.9762000000000004</c:v>
                </c:pt>
                <c:pt idx="127">
                  <c:v>4.8556999999999997</c:v>
                </c:pt>
                <c:pt idx="128">
                  <c:v>4.8194999999999997</c:v>
                </c:pt>
                <c:pt idx="129">
                  <c:v>4.5385</c:v>
                </c:pt>
                <c:pt idx="130">
                  <c:v>4.4093999999999998</c:v>
                </c:pt>
                <c:pt idx="131">
                  <c:v>4.5382999999999996</c:v>
                </c:pt>
                <c:pt idx="132">
                  <c:v>4.5869999999999997</c:v>
                </c:pt>
                <c:pt idx="133">
                  <c:v>4.4917000000000007</c:v>
                </c:pt>
                <c:pt idx="134">
                  <c:v>4.3896999999999995</c:v>
                </c:pt>
                <c:pt idx="135">
                  <c:v>4.2838000000000003</c:v>
                </c:pt>
                <c:pt idx="136">
                  <c:v>4.2169999999999996</c:v>
                </c:pt>
                <c:pt idx="137">
                  <c:v>4.0693000000000001</c:v>
                </c:pt>
                <c:pt idx="138">
                  <c:v>4.1955</c:v>
                </c:pt>
                <c:pt idx="139">
                  <c:v>4.1912000000000003</c:v>
                </c:pt>
                <c:pt idx="140">
                  <c:v>4.0720000000000001</c:v>
                </c:pt>
                <c:pt idx="141">
                  <c:v>3.9361999999999999</c:v>
                </c:pt>
                <c:pt idx="142">
                  <c:v>4.0362000000000009</c:v>
                </c:pt>
                <c:pt idx="143">
                  <c:v>4.3139000000000003</c:v>
                </c:pt>
                <c:pt idx="144">
                  <c:v>4.1844000000000001</c:v>
                </c:pt>
                <c:pt idx="145">
                  <c:v>4.1854999999999993</c:v>
                </c:pt>
                <c:pt idx="146">
                  <c:v>3.9614000000000003</c:v>
                </c:pt>
                <c:pt idx="147">
                  <c:v>4.1103000000000005</c:v>
                </c:pt>
                <c:pt idx="148">
                  <c:v>4.1345999999999998</c:v>
                </c:pt>
                <c:pt idx="149">
                  <c:v>4.2013999999999996</c:v>
                </c:pt>
                <c:pt idx="150">
                  <c:v>4.1173000000000002</c:v>
                </c:pt>
                <c:pt idx="151">
                  <c:v>4.0045999999999999</c:v>
                </c:pt>
                <c:pt idx="152">
                  <c:v>4.0303000000000004</c:v>
                </c:pt>
                <c:pt idx="153">
                  <c:v>3.9722</c:v>
                </c:pt>
                <c:pt idx="154">
                  <c:v>3.8540000000000001</c:v>
                </c:pt>
                <c:pt idx="155">
                  <c:v>3.6755</c:v>
                </c:pt>
                <c:pt idx="156">
                  <c:v>3.7033000000000005</c:v>
                </c:pt>
                <c:pt idx="157">
                  <c:v>3.4546999999999999</c:v>
                </c:pt>
                <c:pt idx="158">
                  <c:v>3.3027000000000006</c:v>
                </c:pt>
                <c:pt idx="159">
                  <c:v>3.3353999999999995</c:v>
                </c:pt>
                <c:pt idx="160">
                  <c:v>3.3132000000000001</c:v>
                </c:pt>
                <c:pt idx="161">
                  <c:v>3.6008</c:v>
                </c:pt>
                <c:pt idx="162">
                  <c:v>3.6807999999999996</c:v>
                </c:pt>
                <c:pt idx="163">
                  <c:v>3.5426000000000002</c:v>
                </c:pt>
                <c:pt idx="164">
                  <c:v>3.5218999999999996</c:v>
                </c:pt>
                <c:pt idx="165">
                  <c:v>3.5944000000000003</c:v>
                </c:pt>
                <c:pt idx="166">
                  <c:v>3.4444999999999997</c:v>
                </c:pt>
                <c:pt idx="167">
                  <c:v>3.4563000000000006</c:v>
                </c:pt>
                <c:pt idx="168">
                  <c:v>3.5609999999999999</c:v>
                </c:pt>
                <c:pt idx="169">
                  <c:v>3.6411000000000002</c:v>
                </c:pt>
                <c:pt idx="170">
                  <c:v>3.6327000000000003</c:v>
                </c:pt>
                <c:pt idx="171">
                  <c:v>3.5081000000000002</c:v>
                </c:pt>
                <c:pt idx="172">
                  <c:v>3.4447999999999999</c:v>
                </c:pt>
                <c:pt idx="173">
                  <c:v>3.3844999999999996</c:v>
                </c:pt>
                <c:pt idx="174">
                  <c:v>3.2596999999999996</c:v>
                </c:pt>
                <c:pt idx="175">
                  <c:v>3.1538000000000004</c:v>
                </c:pt>
                <c:pt idx="176">
                  <c:v>3.2093999999999996</c:v>
                </c:pt>
                <c:pt idx="177">
                  <c:v>3.1577999999999995</c:v>
                </c:pt>
                <c:pt idx="178">
                  <c:v>3.1228000000000007</c:v>
                </c:pt>
                <c:pt idx="179">
                  <c:v>3.3413000000000004</c:v>
                </c:pt>
                <c:pt idx="180">
                  <c:v>3.5161000000000002</c:v>
                </c:pt>
                <c:pt idx="181">
                  <c:v>3.4853000000000005</c:v>
                </c:pt>
                <c:pt idx="182">
                  <c:v>3.6259999999999994</c:v>
                </c:pt>
                <c:pt idx="183">
                  <c:v>3.5519000000000003</c:v>
                </c:pt>
                <c:pt idx="184">
                  <c:v>3.5630000000000006</c:v>
                </c:pt>
                <c:pt idx="185">
                  <c:v>3.4540000000000006</c:v>
                </c:pt>
                <c:pt idx="186">
                  <c:v>3.3207000000000004</c:v>
                </c:pt>
                <c:pt idx="187">
                  <c:v>3.2727000000000004</c:v>
                </c:pt>
                <c:pt idx="188">
                  <c:v>3.2267000000000001</c:v>
                </c:pt>
                <c:pt idx="189">
                  <c:v>3.1459999999999995</c:v>
                </c:pt>
                <c:pt idx="190">
                  <c:v>3.2355999999999998</c:v>
                </c:pt>
                <c:pt idx="191">
                  <c:v>3.2782</c:v>
                </c:pt>
                <c:pt idx="192">
                  <c:v>3.2919999999999998</c:v>
                </c:pt>
                <c:pt idx="193">
                  <c:v>3.2615000000000003</c:v>
                </c:pt>
                <c:pt idx="194">
                  <c:v>3.2337999999999996</c:v>
                </c:pt>
              </c:numCache>
            </c:numRef>
          </c:val>
          <c:smooth val="0"/>
        </c:ser>
        <c:dLbls>
          <c:showLegendKey val="0"/>
          <c:showVal val="0"/>
          <c:showCatName val="0"/>
          <c:showSerName val="0"/>
          <c:showPercent val="0"/>
          <c:showBubbleSize val="0"/>
        </c:dLbls>
        <c:marker val="1"/>
        <c:smooth val="0"/>
        <c:axId val="127364096"/>
        <c:axId val="127365888"/>
      </c:lineChart>
      <c:catAx>
        <c:axId val="127364096"/>
        <c:scaling>
          <c:orientation val="minMax"/>
        </c:scaling>
        <c:delete val="0"/>
        <c:axPos val="b"/>
        <c:numFmt formatCode="mm/yy" sourceLinked="0"/>
        <c:majorTickMark val="out"/>
        <c:minorTickMark val="none"/>
        <c:tickLblPos val="nextTo"/>
        <c:spPr>
          <a:noFill/>
        </c:spPr>
        <c:txPr>
          <a:bodyPr/>
          <a:lstStyle/>
          <a:p>
            <a:pPr>
              <a:defRPr sz="1200" b="0" baseline="0">
                <a:latin typeface="Arial" pitchFamily="34" charset="0"/>
              </a:defRPr>
            </a:pPr>
            <a:endParaRPr lang="fr-FR"/>
          </a:p>
        </c:txPr>
        <c:crossAx val="127365888"/>
        <c:crosses val="autoZero"/>
        <c:auto val="1"/>
        <c:lblAlgn val="ctr"/>
        <c:lblOffset val="100"/>
        <c:tickLblSkip val="26"/>
        <c:tickMarkSkip val="26"/>
        <c:noMultiLvlLbl val="0"/>
      </c:catAx>
      <c:valAx>
        <c:axId val="127365888"/>
        <c:scaling>
          <c:orientation val="minMax"/>
        </c:scaling>
        <c:delete val="0"/>
        <c:axPos val="l"/>
        <c:majorGridlines>
          <c:spPr>
            <a:ln>
              <a:prstDash val="lgDash"/>
            </a:ln>
          </c:spPr>
        </c:majorGridlines>
        <c:numFmt formatCode="0.0" sourceLinked="0"/>
        <c:majorTickMark val="out"/>
        <c:minorTickMark val="none"/>
        <c:tickLblPos val="nextTo"/>
        <c:txPr>
          <a:bodyPr/>
          <a:lstStyle/>
          <a:p>
            <a:pPr>
              <a:defRPr sz="1200" b="0" baseline="0">
                <a:latin typeface="Arial" pitchFamily="34" charset="0"/>
              </a:defRPr>
            </a:pPr>
            <a:endParaRPr lang="fr-FR"/>
          </a:p>
        </c:txPr>
        <c:crossAx val="127364096"/>
        <c:crosses val="autoZero"/>
        <c:crossBetween val="between"/>
      </c:valAx>
    </c:plotArea>
    <c:legend>
      <c:legendPos val="r"/>
      <c:legendEntry>
        <c:idx val="1"/>
        <c:txPr>
          <a:bodyPr/>
          <a:lstStyle/>
          <a:p>
            <a:pPr>
              <a:defRPr sz="1200" baseline="0">
                <a:latin typeface="Arial" pitchFamily="34" charset="0"/>
              </a:defRPr>
            </a:pPr>
            <a:endParaRPr lang="fr-FR"/>
          </a:p>
        </c:txPr>
      </c:legendEntry>
      <c:legendEntry>
        <c:idx val="2"/>
        <c:txPr>
          <a:bodyPr/>
          <a:lstStyle/>
          <a:p>
            <a:pPr>
              <a:defRPr sz="1200" baseline="0">
                <a:latin typeface="Arial" pitchFamily="34" charset="0"/>
              </a:defRPr>
            </a:pPr>
            <a:endParaRPr lang="fr-FR"/>
          </a:p>
        </c:txPr>
      </c:legendEntry>
      <c:layout>
        <c:manualLayout>
          <c:xMode val="edge"/>
          <c:yMode val="edge"/>
          <c:x val="1.7546705999489001E-2"/>
          <c:y val="0.89968874478924621"/>
          <c:w val="0.95702956267795181"/>
          <c:h val="8.5520457001698566E-2"/>
        </c:manualLayout>
      </c:layout>
      <c:overlay val="0"/>
      <c:txPr>
        <a:bodyPr/>
        <a:lstStyle/>
        <a:p>
          <a:pPr>
            <a:defRPr sz="1200" baseline="0">
              <a:latin typeface="Arial" pitchFamily="34" charset="0"/>
            </a:defRPr>
          </a:pPr>
          <a:endParaRPr lang="fr-FR"/>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14074845557084E-2"/>
          <c:y val="4.5314143125567322E-2"/>
          <c:w val="0.86711334073557267"/>
          <c:h val="0.84980640720795908"/>
        </c:manualLayout>
      </c:layout>
      <c:scatterChart>
        <c:scatterStyle val="lineMarker"/>
        <c:varyColors val="0"/>
        <c:ser>
          <c:idx val="0"/>
          <c:order val="0"/>
          <c:spPr>
            <a:ln w="28575">
              <a:noFill/>
            </a:ln>
          </c:spPr>
          <c:marker>
            <c:symbol val="circle"/>
            <c:size val="9"/>
            <c:spPr>
              <a:solidFill>
                <a:srgbClr val="FFC000"/>
              </a:solidFill>
            </c:spPr>
          </c:marker>
          <c:dPt>
            <c:idx val="1"/>
            <c:marker>
              <c:spPr>
                <a:solidFill>
                  <a:srgbClr val="C00000"/>
                </a:solidFill>
              </c:spPr>
            </c:marker>
            <c:bubble3D val="0"/>
          </c:dPt>
          <c:dLbls>
            <c:dLbl>
              <c:idx val="0"/>
              <c:layout>
                <c:manualLayout>
                  <c:x val="-3.7580868957515612E-2"/>
                  <c:y val="-4.8983872395235876E-2"/>
                </c:manualLayout>
              </c:layout>
              <c:tx>
                <c:strRef>
                  <c:f>ERP!$X$258</c:f>
                  <c:strCache>
                    <c:ptCount val="1"/>
                    <c:pt idx="0">
                      <c:v>DE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
              <c:layout>
                <c:manualLayout>
                  <c:x val="-3.6988367083155817E-2"/>
                  <c:y val="-4.8983872395235876E-2"/>
                </c:manualLayout>
              </c:layout>
              <c:tx>
                <c:strRef>
                  <c:f>ERP!$X$259</c:f>
                  <c:strCache>
                    <c:ptCount val="1"/>
                    <c:pt idx="0">
                      <c:v>BE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2"/>
              <c:layout>
                <c:manualLayout>
                  <c:x val="-3.7580868957515612E-2"/>
                  <c:y val="-4.8983872395235807E-2"/>
                </c:manualLayout>
              </c:layout>
              <c:tx>
                <c:strRef>
                  <c:f>ERP!$X$260</c:f>
                  <c:strCache>
                    <c:ptCount val="1"/>
                    <c:pt idx="0">
                      <c:v>DK</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3"/>
              <c:layout>
                <c:manualLayout>
                  <c:x val="-3.6988367083155817E-2"/>
                  <c:y val="-4.8983872395235876E-2"/>
                </c:manualLayout>
              </c:layout>
              <c:tx>
                <c:strRef>
                  <c:f>ERP!$X$261</c:f>
                  <c:strCache>
                    <c:ptCount val="1"/>
                    <c:pt idx="0">
                      <c:v>ES</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4"/>
              <c:layout>
                <c:manualLayout>
                  <c:x val="-3.2195259306503111E-2"/>
                  <c:y val="-4.8983872395235876E-2"/>
                </c:manualLayout>
              </c:layout>
              <c:tx>
                <c:strRef>
                  <c:f>ERP!$X$262</c:f>
                  <c:strCache>
                    <c:ptCount val="1"/>
                    <c:pt idx="0">
                      <c:v>FI</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5"/>
              <c:layout>
                <c:manualLayout>
                  <c:x val="-3.6977680676602211E-2"/>
                  <c:y val="-4.8983872395235876E-2"/>
                </c:manualLayout>
              </c:layout>
              <c:tx>
                <c:strRef>
                  <c:f>ERP!$X$263</c:f>
                  <c:strCache>
                    <c:ptCount val="1"/>
                    <c:pt idx="0">
                      <c:v>FR</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6"/>
              <c:layout>
                <c:manualLayout>
                  <c:x val="-3.2798447587417692E-2"/>
                  <c:y val="-4.8983872395235897E-2"/>
                </c:manualLayout>
              </c:layout>
              <c:tx>
                <c:strRef>
                  <c:f>ERP!$X$264</c:f>
                  <c:strCache>
                    <c:ptCount val="1"/>
                    <c:pt idx="0">
                      <c:v>IE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7"/>
              <c:layout>
                <c:manualLayout>
                  <c:x val="-3.2195259306503111E-2"/>
                  <c:y val="-4.8983872395235876E-2"/>
                </c:manualLayout>
              </c:layout>
              <c:tx>
                <c:strRef>
                  <c:f>ERP!$X$265</c:f>
                  <c:strCache>
                    <c:ptCount val="1"/>
                    <c:pt idx="0">
                      <c:v>IT</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8"/>
              <c:layout>
                <c:manualLayout>
                  <c:x val="-3.8776389487290001E-2"/>
                  <c:y val="-4.8983872395235876E-2"/>
                </c:manualLayout>
              </c:layout>
              <c:tx>
                <c:strRef>
                  <c:f>ERP!$X$266</c:f>
                  <c:strCache>
                    <c:ptCount val="1"/>
                    <c:pt idx="0">
                      <c:v>NO</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9"/>
              <c:layout>
                <c:manualLayout>
                  <c:x val="-7.7682033606204334E-2"/>
                  <c:y val="-8.3248050964915193E-2"/>
                </c:manualLayout>
              </c:layout>
              <c:tx>
                <c:strRef>
                  <c:f>ERP!$X$267</c:f>
                  <c:strCache>
                    <c:ptCount val="1"/>
                    <c:pt idx="0">
                      <c:v>NL (Brattle)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0"/>
              <c:layout>
                <c:manualLayout>
                  <c:x val="-6.9894526863590933E-2"/>
                  <c:y val="-4.8983872395235876E-2"/>
                </c:manualLayout>
              </c:layout>
              <c:tx>
                <c:strRef>
                  <c:f>ERP!$X$268</c:f>
                  <c:strCache>
                    <c:ptCount val="1"/>
                    <c:pt idx="0">
                      <c:v>NL (Nera)</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1"/>
              <c:layout>
                <c:manualLayout>
                  <c:x val="-3.6385178802240452E-2"/>
                  <c:y val="-4.8983872395235876E-2"/>
                </c:manualLayout>
              </c:layout>
              <c:tx>
                <c:strRef>
                  <c:f>ERP!$X$269</c:f>
                  <c:strCache>
                    <c:ptCount val="1"/>
                    <c:pt idx="0">
                      <c:v>PT</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2"/>
              <c:layout>
                <c:manualLayout>
                  <c:x val="-3.7580868957515612E-2"/>
                  <c:y val="-4.8983872395235876E-2"/>
                </c:manualLayout>
              </c:layout>
              <c:tx>
                <c:strRef>
                  <c:f>ERP!$X$270</c:f>
                  <c:strCache>
                    <c:ptCount val="1"/>
                    <c:pt idx="0">
                      <c:v>UK</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3"/>
              <c:layout>
                <c:manualLayout>
                  <c:x val="-3.6988367083155817E-2"/>
                  <c:y val="-4.8983872395235876E-2"/>
                </c:manualLayout>
              </c:layout>
              <c:tx>
                <c:strRef>
                  <c:f>ERP!$X$271</c:f>
                  <c:strCache>
                    <c:ptCount val="1"/>
                    <c:pt idx="0">
                      <c:v>SE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showLegendKey val="0"/>
            <c:showVal val="1"/>
            <c:showCatName val="0"/>
            <c:showSerName val="0"/>
            <c:showPercent val="0"/>
            <c:showBubbleSize val="0"/>
            <c:showLeaderLines val="0"/>
          </c:dLbls>
          <c:xVal>
            <c:numRef>
              <c:f>ERP!$V$258:$V$271</c:f>
              <c:numCache>
                <c:formatCode>m/d/yyyy</c:formatCode>
                <c:ptCount val="14"/>
                <c:pt idx="0">
                  <c:v>40695</c:v>
                </c:pt>
                <c:pt idx="1">
                  <c:v>40302</c:v>
                </c:pt>
                <c:pt idx="2">
                  <c:v>41250</c:v>
                </c:pt>
                <c:pt idx="3">
                  <c:v>41256</c:v>
                </c:pt>
                <c:pt idx="4">
                  <c:v>41396</c:v>
                </c:pt>
                <c:pt idx="5">
                  <c:v>41303</c:v>
                </c:pt>
                <c:pt idx="6">
                  <c:v>39590</c:v>
                </c:pt>
                <c:pt idx="7">
                  <c:v>40864</c:v>
                </c:pt>
                <c:pt idx="8">
                  <c:v>40330</c:v>
                </c:pt>
                <c:pt idx="9">
                  <c:v>40983</c:v>
                </c:pt>
                <c:pt idx="10">
                  <c:v>41099</c:v>
                </c:pt>
                <c:pt idx="11">
                  <c:v>41185</c:v>
                </c:pt>
                <c:pt idx="12">
                  <c:v>40744</c:v>
                </c:pt>
                <c:pt idx="13">
                  <c:v>40576</c:v>
                </c:pt>
              </c:numCache>
            </c:numRef>
          </c:xVal>
          <c:yVal>
            <c:numRef>
              <c:f>ERP!$W$258:$W$271</c:f>
              <c:numCache>
                <c:formatCode>0.0%</c:formatCode>
                <c:ptCount val="14"/>
                <c:pt idx="0">
                  <c:v>4.7300000000000002E-2</c:v>
                </c:pt>
                <c:pt idx="1">
                  <c:v>5.2499999999999998E-2</c:v>
                </c:pt>
                <c:pt idx="2">
                  <c:v>3.85E-2</c:v>
                </c:pt>
                <c:pt idx="3">
                  <c:v>5.7999999999999996E-2</c:v>
                </c:pt>
                <c:pt idx="4">
                  <c:v>5.5E-2</c:v>
                </c:pt>
                <c:pt idx="5">
                  <c:v>0.05</c:v>
                </c:pt>
                <c:pt idx="6">
                  <c:v>5.4000000000000006E-2</c:v>
                </c:pt>
                <c:pt idx="7">
                  <c:v>4.87E-2</c:v>
                </c:pt>
                <c:pt idx="8">
                  <c:v>4.4999999999999998E-2</c:v>
                </c:pt>
                <c:pt idx="9">
                  <c:v>0.05</c:v>
                </c:pt>
                <c:pt idx="10">
                  <c:v>6.8699999999999997E-2</c:v>
                </c:pt>
                <c:pt idx="11">
                  <c:v>5.8600000000000006E-2</c:v>
                </c:pt>
                <c:pt idx="12">
                  <c:v>0.05</c:v>
                </c:pt>
                <c:pt idx="13">
                  <c:v>0.05</c:v>
                </c:pt>
              </c:numCache>
            </c:numRef>
          </c:yVal>
          <c:smooth val="0"/>
        </c:ser>
        <c:dLbls>
          <c:showLegendKey val="0"/>
          <c:showVal val="0"/>
          <c:showCatName val="0"/>
          <c:showSerName val="0"/>
          <c:showPercent val="0"/>
          <c:showBubbleSize val="0"/>
        </c:dLbls>
        <c:axId val="127393152"/>
        <c:axId val="128791680"/>
      </c:scatterChart>
      <c:valAx>
        <c:axId val="127393152"/>
        <c:scaling>
          <c:orientation val="minMax"/>
          <c:max val="41700"/>
          <c:min val="39500"/>
        </c:scaling>
        <c:delete val="0"/>
        <c:axPos val="b"/>
        <c:numFmt formatCode="mm/yyyy" sourceLinked="0"/>
        <c:majorTickMark val="out"/>
        <c:minorTickMark val="none"/>
        <c:tickLblPos val="nextTo"/>
        <c:crossAx val="128791680"/>
        <c:crosses val="autoZero"/>
        <c:crossBetween val="midCat"/>
        <c:majorUnit val="350"/>
      </c:valAx>
      <c:valAx>
        <c:axId val="128791680"/>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crossAx val="127393152"/>
        <c:crosses val="autoZero"/>
        <c:crossBetween val="midCat"/>
      </c:valAx>
    </c:plotArea>
    <c:plotVisOnly val="1"/>
    <c:dispBlanksAs val="gap"/>
    <c:showDLblsOverMax val="0"/>
  </c:chart>
  <c:spPr>
    <a:noFill/>
    <a:ln>
      <a:noFill/>
    </a:ln>
  </c:spPr>
  <c:txPr>
    <a:bodyPr/>
    <a:lstStyle/>
    <a:p>
      <a:pPr>
        <a:defRPr sz="1200" i="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28788769215859E-2"/>
          <c:y val="4.0188593566719735E-2"/>
          <c:w val="0.8920610081614917"/>
          <c:h val="0.74953471339637701"/>
        </c:manualLayout>
      </c:layout>
      <c:lineChart>
        <c:grouping val="standard"/>
        <c:varyColors val="0"/>
        <c:ser>
          <c:idx val="0"/>
          <c:order val="0"/>
          <c:tx>
            <c:strRef>
              <c:f>'Implied ERP Data'!$B$4</c:f>
              <c:strCache>
                <c:ptCount val="1"/>
                <c:pt idx="0">
                  <c:v>ERP</c:v>
                </c:pt>
              </c:strCache>
            </c:strRef>
          </c:tx>
          <c:spPr>
            <a:ln w="15875">
              <a:solidFill>
                <a:schemeClr val="bg2">
                  <a:lumMod val="50000"/>
                </a:schemeClr>
              </a:solidFill>
            </a:ln>
          </c:spPr>
          <c:marker>
            <c:symbol val="none"/>
          </c:marker>
          <c:cat>
            <c:numRef>
              <c:f>'Implied ERP Data'!#REF!</c:f>
              <c:numCache>
                <c:formatCode>dd\-mmm\-yy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Data'!#REF!</c:f>
              <c:numCache>
                <c:formatCode>0.00%</c:formatCode>
                <c:ptCount val="1279"/>
                <c:pt idx="0">
                  <c:v>5.9840000000000004E-2</c:v>
                </c:pt>
                <c:pt idx="1">
                  <c:v>5.8400000000000014E-2</c:v>
                </c:pt>
                <c:pt idx="2">
                  <c:v>5.9000000000000434E-2</c:v>
                </c:pt>
                <c:pt idx="3">
                  <c:v>6.1600000000000002E-2</c:v>
                </c:pt>
                <c:pt idx="4">
                  <c:v>6.3789999999999999E-2</c:v>
                </c:pt>
                <c:pt idx="5">
                  <c:v>6.1159999999999985E-2</c:v>
                </c:pt>
                <c:pt idx="6">
                  <c:v>6.1770000000000012E-2</c:v>
                </c:pt>
                <c:pt idx="7">
                  <c:v>6.2240000000000011E-2</c:v>
                </c:pt>
                <c:pt idx="8">
                  <c:v>6.2890000000000584E-2</c:v>
                </c:pt>
                <c:pt idx="9">
                  <c:v>6.1050000000000014E-2</c:v>
                </c:pt>
                <c:pt idx="10">
                  <c:v>6.4190000000000094E-2</c:v>
                </c:pt>
                <c:pt idx="11">
                  <c:v>6.5640000000000004E-2</c:v>
                </c:pt>
                <c:pt idx="12">
                  <c:v>6.7140000000000005E-2</c:v>
                </c:pt>
                <c:pt idx="13">
                  <c:v>6.7540000000000017E-2</c:v>
                </c:pt>
                <c:pt idx="14">
                  <c:v>6.1519999999999991E-2</c:v>
                </c:pt>
                <c:pt idx="15">
                  <c:v>6.1930000000000013E-2</c:v>
                </c:pt>
                <c:pt idx="16">
                  <c:v>6.3790000000000124E-2</c:v>
                </c:pt>
                <c:pt idx="17">
                  <c:v>6.5060000000000021E-2</c:v>
                </c:pt>
                <c:pt idx="18">
                  <c:v>6.3100000000000003E-2</c:v>
                </c:pt>
                <c:pt idx="19">
                  <c:v>6.5860000000000113E-2</c:v>
                </c:pt>
                <c:pt idx="20">
                  <c:v>7.178000000000001E-2</c:v>
                </c:pt>
                <c:pt idx="21">
                  <c:v>7.0750000000000021E-2</c:v>
                </c:pt>
                <c:pt idx="22">
                  <c:v>7.0949999999999999E-2</c:v>
                </c:pt>
                <c:pt idx="23">
                  <c:v>7.2489999999999999E-2</c:v>
                </c:pt>
                <c:pt idx="24">
                  <c:v>7.196000000000001E-2</c:v>
                </c:pt>
                <c:pt idx="25">
                  <c:v>7.887000000000001E-2</c:v>
                </c:pt>
                <c:pt idx="26">
                  <c:v>8.098000000000001E-2</c:v>
                </c:pt>
                <c:pt idx="27">
                  <c:v>8.4270000000000025E-2</c:v>
                </c:pt>
                <c:pt idx="28">
                  <c:v>8.3930000000000046E-2</c:v>
                </c:pt>
                <c:pt idx="29">
                  <c:v>8.7640000000000023E-2</c:v>
                </c:pt>
                <c:pt idx="30">
                  <c:v>7.9460000000000933E-2</c:v>
                </c:pt>
                <c:pt idx="31">
                  <c:v>7.6840000000000006E-2</c:v>
                </c:pt>
                <c:pt idx="32">
                  <c:v>8.1570000000000004E-2</c:v>
                </c:pt>
                <c:pt idx="33">
                  <c:v>8.6010000000000031E-2</c:v>
                </c:pt>
                <c:pt idx="34">
                  <c:v>8.5360000000000047E-2</c:v>
                </c:pt>
                <c:pt idx="35">
                  <c:v>8.2890000000000047E-2</c:v>
                </c:pt>
                <c:pt idx="36">
                  <c:v>8.3000000000000046E-2</c:v>
                </c:pt>
                <c:pt idx="37">
                  <c:v>8.7830000000000047E-2</c:v>
                </c:pt>
                <c:pt idx="38">
                  <c:v>8.9310000000000014E-2</c:v>
                </c:pt>
                <c:pt idx="39">
                  <c:v>9.3090000000000228E-2</c:v>
                </c:pt>
                <c:pt idx="40">
                  <c:v>9.64E-2</c:v>
                </c:pt>
                <c:pt idx="41">
                  <c:v>9.5580000000000026E-2</c:v>
                </c:pt>
                <c:pt idx="42">
                  <c:v>8.933000000000002E-2</c:v>
                </c:pt>
                <c:pt idx="43">
                  <c:v>8.7090000000000001E-2</c:v>
                </c:pt>
                <c:pt idx="44">
                  <c:v>8.4600000000000244E-2</c:v>
                </c:pt>
                <c:pt idx="45">
                  <c:v>8.3390000000000047E-2</c:v>
                </c:pt>
                <c:pt idx="46">
                  <c:v>8.0160000000000023E-2</c:v>
                </c:pt>
                <c:pt idx="47">
                  <c:v>8.1330000000000013E-2</c:v>
                </c:pt>
                <c:pt idx="48">
                  <c:v>8.6560000000000067E-2</c:v>
                </c:pt>
                <c:pt idx="49">
                  <c:v>8.6090000000000028E-2</c:v>
                </c:pt>
                <c:pt idx="50">
                  <c:v>8.7790000000000021E-2</c:v>
                </c:pt>
                <c:pt idx="51">
                  <c:v>9.0390000000000026E-2</c:v>
                </c:pt>
                <c:pt idx="52">
                  <c:v>9.0700000000000044E-2</c:v>
                </c:pt>
                <c:pt idx="53">
                  <c:v>9.0570000000000025E-2</c:v>
                </c:pt>
                <c:pt idx="54">
                  <c:v>9.2590000000000047E-2</c:v>
                </c:pt>
                <c:pt idx="55">
                  <c:v>9.334000000000002E-2</c:v>
                </c:pt>
                <c:pt idx="56">
                  <c:v>9.718000000000003E-2</c:v>
                </c:pt>
                <c:pt idx="57">
                  <c:v>0.10129000000000227</c:v>
                </c:pt>
                <c:pt idx="58">
                  <c:v>0.10260000000000002</c:v>
                </c:pt>
                <c:pt idx="59">
                  <c:v>9.7040000000000001E-2</c:v>
                </c:pt>
                <c:pt idx="60">
                  <c:v>9.7200000000000022E-2</c:v>
                </c:pt>
                <c:pt idx="61">
                  <c:v>9.7560000000000008E-2</c:v>
                </c:pt>
                <c:pt idx="62">
                  <c:v>9.4860000000000208E-2</c:v>
                </c:pt>
                <c:pt idx="63">
                  <c:v>9.6120000000000025E-2</c:v>
                </c:pt>
                <c:pt idx="64">
                  <c:v>0.10086000000000002</c:v>
                </c:pt>
                <c:pt idx="65">
                  <c:v>0.10072000000000129</c:v>
                </c:pt>
                <c:pt idx="66">
                  <c:v>0.10104</c:v>
                </c:pt>
                <c:pt idx="67">
                  <c:v>9.9640000000000048E-2</c:v>
                </c:pt>
                <c:pt idx="68">
                  <c:v>0.10331</c:v>
                </c:pt>
                <c:pt idx="69">
                  <c:v>9.865000000000404E-2</c:v>
                </c:pt>
                <c:pt idx="70">
                  <c:v>9.6870000000000026E-2</c:v>
                </c:pt>
                <c:pt idx="71">
                  <c:v>9.6020000000000008E-2</c:v>
                </c:pt>
                <c:pt idx="72">
                  <c:v>9.6450000000000008E-2</c:v>
                </c:pt>
                <c:pt idx="73">
                  <c:v>9.7630000000000022E-2</c:v>
                </c:pt>
                <c:pt idx="74">
                  <c:v>9.8830000000000265E-2</c:v>
                </c:pt>
                <c:pt idx="75">
                  <c:v>9.8850000000001548E-2</c:v>
                </c:pt>
                <c:pt idx="76">
                  <c:v>0.10073000000000012</c:v>
                </c:pt>
                <c:pt idx="77">
                  <c:v>0.10026000000000022</c:v>
                </c:pt>
                <c:pt idx="78">
                  <c:v>9.9380000000000024E-2</c:v>
                </c:pt>
                <c:pt idx="79">
                  <c:v>0.10103000000000002</c:v>
                </c:pt>
                <c:pt idx="80">
                  <c:v>0.10045</c:v>
                </c:pt>
                <c:pt idx="81">
                  <c:v>0.10055</c:v>
                </c:pt>
                <c:pt idx="82">
                  <c:v>0.10059000000000012</c:v>
                </c:pt>
                <c:pt idx="83">
                  <c:v>0.10030999999999672</c:v>
                </c:pt>
                <c:pt idx="84">
                  <c:v>9.8510000000000264E-2</c:v>
                </c:pt>
                <c:pt idx="85">
                  <c:v>9.9000000000000046E-2</c:v>
                </c:pt>
                <c:pt idx="86">
                  <c:v>9.6230000000000024E-2</c:v>
                </c:pt>
                <c:pt idx="87">
                  <c:v>9.427000000000002E-2</c:v>
                </c:pt>
                <c:pt idx="88">
                  <c:v>9.1670000000000001E-2</c:v>
                </c:pt>
                <c:pt idx="89">
                  <c:v>9.1720000000000065E-2</c:v>
                </c:pt>
                <c:pt idx="90">
                  <c:v>9.3230000000000063E-2</c:v>
                </c:pt>
                <c:pt idx="91">
                  <c:v>9.4730000000000245E-2</c:v>
                </c:pt>
                <c:pt idx="92">
                  <c:v>9.5940000000000025E-2</c:v>
                </c:pt>
                <c:pt idx="93">
                  <c:v>9.7390000000000004E-2</c:v>
                </c:pt>
                <c:pt idx="94">
                  <c:v>0.10135999999999608</c:v>
                </c:pt>
                <c:pt idx="95">
                  <c:v>0.10310000000000002</c:v>
                </c:pt>
                <c:pt idx="96">
                  <c:v>0.1024</c:v>
                </c:pt>
                <c:pt idx="97">
                  <c:v>0.10384</c:v>
                </c:pt>
                <c:pt idx="98">
                  <c:v>0.10441</c:v>
                </c:pt>
                <c:pt idx="99">
                  <c:v>0.10430999999999988</c:v>
                </c:pt>
                <c:pt idx="100">
                  <c:v>0.10422000000000259</c:v>
                </c:pt>
                <c:pt idx="101">
                  <c:v>0.10383000000000002</c:v>
                </c:pt>
                <c:pt idx="102">
                  <c:v>0.10093000000000002</c:v>
                </c:pt>
                <c:pt idx="103">
                  <c:v>0.1009</c:v>
                </c:pt>
                <c:pt idx="104">
                  <c:v>9.8170000000000007E-2</c:v>
                </c:pt>
                <c:pt idx="105">
                  <c:v>9.9410000000000012E-2</c:v>
                </c:pt>
                <c:pt idx="106">
                  <c:v>9.9860000000000226E-2</c:v>
                </c:pt>
                <c:pt idx="107">
                  <c:v>0.10186000000000002</c:v>
                </c:pt>
                <c:pt idx="108">
                  <c:v>0.10045000000000001</c:v>
                </c:pt>
                <c:pt idx="109">
                  <c:v>9.9270000000000025E-2</c:v>
                </c:pt>
                <c:pt idx="110">
                  <c:v>9.8610000000000225E-2</c:v>
                </c:pt>
                <c:pt idx="111">
                  <c:v>9.6090000000000023E-2</c:v>
                </c:pt>
                <c:pt idx="112">
                  <c:v>9.4570000000000265E-2</c:v>
                </c:pt>
                <c:pt idx="113">
                  <c:v>9.6870000000000026E-2</c:v>
                </c:pt>
                <c:pt idx="114">
                  <c:v>9.8510000000000264E-2</c:v>
                </c:pt>
                <c:pt idx="115">
                  <c:v>0.10127000000000012</c:v>
                </c:pt>
                <c:pt idx="116">
                  <c:v>0.10062999999999998</c:v>
                </c:pt>
                <c:pt idx="117">
                  <c:v>0.10233</c:v>
                </c:pt>
                <c:pt idx="118">
                  <c:v>0.10505</c:v>
                </c:pt>
                <c:pt idx="119">
                  <c:v>0.10496000000000009</c:v>
                </c:pt>
                <c:pt idx="120">
                  <c:v>0.10410000000000012</c:v>
                </c:pt>
                <c:pt idx="121">
                  <c:v>0.10736000000000002</c:v>
                </c:pt>
                <c:pt idx="122">
                  <c:v>0.10926000000000288</c:v>
                </c:pt>
                <c:pt idx="123">
                  <c:v>0.11092</c:v>
                </c:pt>
                <c:pt idx="124">
                  <c:v>0.11047000000000001</c:v>
                </c:pt>
                <c:pt idx="125">
                  <c:v>0.10782000000000012</c:v>
                </c:pt>
                <c:pt idx="126">
                  <c:v>0.10948000000000002</c:v>
                </c:pt>
                <c:pt idx="127">
                  <c:v>0.11289999999999988</c:v>
                </c:pt>
                <c:pt idx="128">
                  <c:v>0.11512000000000019</c:v>
                </c:pt>
                <c:pt idx="129">
                  <c:v>0.11044000000000001</c:v>
                </c:pt>
                <c:pt idx="130">
                  <c:v>0.11533000000000002</c:v>
                </c:pt>
                <c:pt idx="131">
                  <c:v>0.11754999999999995</c:v>
                </c:pt>
                <c:pt idx="132">
                  <c:v>0.11804000000000002</c:v>
                </c:pt>
                <c:pt idx="133">
                  <c:v>0.11259999999999998</c:v>
                </c:pt>
                <c:pt idx="134">
                  <c:v>0.1114</c:v>
                </c:pt>
                <c:pt idx="135">
                  <c:v>0.11093</c:v>
                </c:pt>
                <c:pt idx="136">
                  <c:v>0.11021</c:v>
                </c:pt>
                <c:pt idx="137">
                  <c:v>0.10715000000000002</c:v>
                </c:pt>
                <c:pt idx="138">
                  <c:v>0.10699000000000022</c:v>
                </c:pt>
                <c:pt idx="139">
                  <c:v>0.10639000000000012</c:v>
                </c:pt>
                <c:pt idx="140">
                  <c:v>0.10695</c:v>
                </c:pt>
                <c:pt idx="141">
                  <c:v>0.10696000000000012</c:v>
                </c:pt>
                <c:pt idx="142">
                  <c:v>0.10441</c:v>
                </c:pt>
                <c:pt idx="143">
                  <c:v>0.10280999999999985</c:v>
                </c:pt>
                <c:pt idx="144">
                  <c:v>0.10193999999999998</c:v>
                </c:pt>
                <c:pt idx="145">
                  <c:v>0.1014</c:v>
                </c:pt>
                <c:pt idx="146">
                  <c:v>0.10253999999999998</c:v>
                </c:pt>
                <c:pt idx="147">
                  <c:v>0.10634</c:v>
                </c:pt>
                <c:pt idx="148">
                  <c:v>0.10456000000000019</c:v>
                </c:pt>
                <c:pt idx="149">
                  <c:v>0.10326000000000179</c:v>
                </c:pt>
                <c:pt idx="150">
                  <c:v>9.7700000000000023E-2</c:v>
                </c:pt>
                <c:pt idx="151">
                  <c:v>9.6290000000000001E-2</c:v>
                </c:pt>
                <c:pt idx="152">
                  <c:v>9.6020000000000008E-2</c:v>
                </c:pt>
                <c:pt idx="153">
                  <c:v>9.6730000000000024E-2</c:v>
                </c:pt>
                <c:pt idx="154">
                  <c:v>9.5960000000000045E-2</c:v>
                </c:pt>
                <c:pt idx="155">
                  <c:v>9.3330000000000024E-2</c:v>
                </c:pt>
                <c:pt idx="156">
                  <c:v>9.2210000000000014E-2</c:v>
                </c:pt>
                <c:pt idx="157">
                  <c:v>9.2479999999999979E-2</c:v>
                </c:pt>
                <c:pt idx="158">
                  <c:v>9.0840000000000018E-2</c:v>
                </c:pt>
                <c:pt idx="159">
                  <c:v>8.840000000000002E-2</c:v>
                </c:pt>
                <c:pt idx="160">
                  <c:v>9.2310000000000031E-2</c:v>
                </c:pt>
                <c:pt idx="161">
                  <c:v>9.2000000000000026E-2</c:v>
                </c:pt>
                <c:pt idx="162">
                  <c:v>8.9710000000000026E-2</c:v>
                </c:pt>
                <c:pt idx="163">
                  <c:v>8.9280000000000012E-2</c:v>
                </c:pt>
                <c:pt idx="164">
                  <c:v>8.7990000000000027E-2</c:v>
                </c:pt>
                <c:pt idx="165">
                  <c:v>8.8390000000000066E-2</c:v>
                </c:pt>
                <c:pt idx="166">
                  <c:v>8.8590000000001265E-2</c:v>
                </c:pt>
                <c:pt idx="167">
                  <c:v>8.8090000000000265E-2</c:v>
                </c:pt>
                <c:pt idx="168">
                  <c:v>8.6520000000000263E-2</c:v>
                </c:pt>
                <c:pt idx="169">
                  <c:v>8.3870000000000028E-2</c:v>
                </c:pt>
                <c:pt idx="170">
                  <c:v>8.3890000000000228E-2</c:v>
                </c:pt>
                <c:pt idx="171">
                  <c:v>8.2300000000000012E-2</c:v>
                </c:pt>
                <c:pt idx="172">
                  <c:v>7.9630000000000034E-2</c:v>
                </c:pt>
                <c:pt idx="173">
                  <c:v>8.1820000000000045E-2</c:v>
                </c:pt>
                <c:pt idx="174">
                  <c:v>8.1830000000000028E-2</c:v>
                </c:pt>
                <c:pt idx="175">
                  <c:v>8.5170000000000023E-2</c:v>
                </c:pt>
                <c:pt idx="176">
                  <c:v>8.4850000000000744E-2</c:v>
                </c:pt>
                <c:pt idx="177">
                  <c:v>8.3350000000000243E-2</c:v>
                </c:pt>
                <c:pt idx="178">
                  <c:v>8.2120000000000026E-2</c:v>
                </c:pt>
                <c:pt idx="179">
                  <c:v>7.9920000000000033E-2</c:v>
                </c:pt>
                <c:pt idx="180">
                  <c:v>8.0900000000000027E-2</c:v>
                </c:pt>
                <c:pt idx="181">
                  <c:v>7.9229999999999995E-2</c:v>
                </c:pt>
                <c:pt idx="182">
                  <c:v>7.846000000000003E-2</c:v>
                </c:pt>
                <c:pt idx="183">
                  <c:v>7.8089999999999993E-2</c:v>
                </c:pt>
                <c:pt idx="184">
                  <c:v>7.7240000000000003E-2</c:v>
                </c:pt>
                <c:pt idx="185">
                  <c:v>7.7600000000000002E-2</c:v>
                </c:pt>
                <c:pt idx="186">
                  <c:v>7.8109999999999999E-2</c:v>
                </c:pt>
                <c:pt idx="187">
                  <c:v>7.5510000000000022E-2</c:v>
                </c:pt>
                <c:pt idx="188">
                  <c:v>7.5209999999999999E-2</c:v>
                </c:pt>
                <c:pt idx="189">
                  <c:v>7.6969999999999997E-2</c:v>
                </c:pt>
                <c:pt idx="190">
                  <c:v>7.6319999999999999E-2</c:v>
                </c:pt>
                <c:pt idx="191">
                  <c:v>7.5180000000000011E-2</c:v>
                </c:pt>
                <c:pt idx="192">
                  <c:v>7.664E-2</c:v>
                </c:pt>
                <c:pt idx="193">
                  <c:v>7.6840000000000006E-2</c:v>
                </c:pt>
                <c:pt idx="194">
                  <c:v>7.5420000000000001E-2</c:v>
                </c:pt>
                <c:pt idx="195">
                  <c:v>7.4820000000000039E-2</c:v>
                </c:pt>
                <c:pt idx="196">
                  <c:v>7.5360000000000024E-2</c:v>
                </c:pt>
                <c:pt idx="197">
                  <c:v>7.7979999999999994E-2</c:v>
                </c:pt>
                <c:pt idx="198">
                  <c:v>7.8349999999999989E-2</c:v>
                </c:pt>
                <c:pt idx="199">
                  <c:v>8.0590000000000245E-2</c:v>
                </c:pt>
                <c:pt idx="200">
                  <c:v>7.9829999999999984E-2</c:v>
                </c:pt>
                <c:pt idx="201">
                  <c:v>7.9580000000000123E-2</c:v>
                </c:pt>
                <c:pt idx="202">
                  <c:v>8.2100000000000006E-2</c:v>
                </c:pt>
                <c:pt idx="203">
                  <c:v>8.2170000000000021E-2</c:v>
                </c:pt>
                <c:pt idx="204">
                  <c:v>8.0600000000000047E-2</c:v>
                </c:pt>
                <c:pt idx="205">
                  <c:v>8.0840000000000023E-2</c:v>
                </c:pt>
                <c:pt idx="206">
                  <c:v>8.1290000000000001E-2</c:v>
                </c:pt>
                <c:pt idx="207">
                  <c:v>8.031000000000002E-2</c:v>
                </c:pt>
                <c:pt idx="208">
                  <c:v>8.0840000000000023E-2</c:v>
                </c:pt>
                <c:pt idx="209">
                  <c:v>7.9360000000002484E-2</c:v>
                </c:pt>
                <c:pt idx="210">
                  <c:v>8.1820000000000045E-2</c:v>
                </c:pt>
                <c:pt idx="211">
                  <c:v>8.1800000000000025E-2</c:v>
                </c:pt>
                <c:pt idx="212">
                  <c:v>8.3300000000000041E-2</c:v>
                </c:pt>
                <c:pt idx="213">
                  <c:v>8.3420000000000008E-2</c:v>
                </c:pt>
                <c:pt idx="214">
                  <c:v>8.5130000000000025E-2</c:v>
                </c:pt>
                <c:pt idx="215">
                  <c:v>8.4510000000000043E-2</c:v>
                </c:pt>
                <c:pt idx="216">
                  <c:v>8.5610000000000006E-2</c:v>
                </c:pt>
                <c:pt idx="217">
                  <c:v>8.4340000000000026E-2</c:v>
                </c:pt>
                <c:pt idx="218">
                  <c:v>8.3160000000000067E-2</c:v>
                </c:pt>
                <c:pt idx="219">
                  <c:v>8.0730000000000024E-2</c:v>
                </c:pt>
                <c:pt idx="220">
                  <c:v>8.0830000000000041E-2</c:v>
                </c:pt>
                <c:pt idx="221">
                  <c:v>7.9800000000000523E-2</c:v>
                </c:pt>
                <c:pt idx="222">
                  <c:v>7.893E-2</c:v>
                </c:pt>
                <c:pt idx="223">
                  <c:v>7.8610000000000013E-2</c:v>
                </c:pt>
                <c:pt idx="224">
                  <c:v>7.8100000000000003E-2</c:v>
                </c:pt>
                <c:pt idx="225">
                  <c:v>7.641000000000002E-2</c:v>
                </c:pt>
                <c:pt idx="226">
                  <c:v>7.6329999999999995E-2</c:v>
                </c:pt>
                <c:pt idx="227">
                  <c:v>7.5929999999999997E-2</c:v>
                </c:pt>
                <c:pt idx="228">
                  <c:v>7.7130000000000004E-2</c:v>
                </c:pt>
                <c:pt idx="229">
                  <c:v>7.6660000000000006E-2</c:v>
                </c:pt>
                <c:pt idx="230">
                  <c:v>7.51E-2</c:v>
                </c:pt>
                <c:pt idx="231">
                  <c:v>7.619999999999999E-2</c:v>
                </c:pt>
                <c:pt idx="232">
                  <c:v>7.4460000000000123E-2</c:v>
                </c:pt>
                <c:pt idx="233">
                  <c:v>7.4340000000000003E-2</c:v>
                </c:pt>
                <c:pt idx="234">
                  <c:v>7.4310000000002527E-2</c:v>
                </c:pt>
                <c:pt idx="235">
                  <c:v>7.3459999999999998E-2</c:v>
                </c:pt>
                <c:pt idx="236">
                  <c:v>7.1700000000000014E-2</c:v>
                </c:pt>
                <c:pt idx="237">
                  <c:v>7.1869999999999989E-2</c:v>
                </c:pt>
                <c:pt idx="238">
                  <c:v>7.2870000000000004E-2</c:v>
                </c:pt>
                <c:pt idx="239">
                  <c:v>7.2239999999999999E-2</c:v>
                </c:pt>
                <c:pt idx="240">
                  <c:v>7.1760000000000004E-2</c:v>
                </c:pt>
                <c:pt idx="241">
                  <c:v>7.3030000000000012E-2</c:v>
                </c:pt>
                <c:pt idx="242">
                  <c:v>7.5060000000000113E-2</c:v>
                </c:pt>
                <c:pt idx="243">
                  <c:v>7.4150000000000021E-2</c:v>
                </c:pt>
                <c:pt idx="244">
                  <c:v>7.4810000000002194E-2</c:v>
                </c:pt>
                <c:pt idx="245">
                  <c:v>7.354999999999999E-2</c:v>
                </c:pt>
                <c:pt idx="246">
                  <c:v>7.1680000000000008E-2</c:v>
                </c:pt>
                <c:pt idx="247">
                  <c:v>7.0750000000000021E-2</c:v>
                </c:pt>
                <c:pt idx="248">
                  <c:v>7.061000000000002E-2</c:v>
                </c:pt>
                <c:pt idx="249">
                  <c:v>7.085000000000001E-2</c:v>
                </c:pt>
                <c:pt idx="250">
                  <c:v>7.1149999999999977E-2</c:v>
                </c:pt>
                <c:pt idx="251">
                  <c:v>7.0199999999999999E-2</c:v>
                </c:pt>
                <c:pt idx="252">
                  <c:v>7.153000000000001E-2</c:v>
                </c:pt>
                <c:pt idx="253">
                  <c:v>7.2890000000000524E-2</c:v>
                </c:pt>
                <c:pt idx="254">
                  <c:v>7.3689999999999992E-2</c:v>
                </c:pt>
                <c:pt idx="255">
                  <c:v>7.2970000000000021E-2</c:v>
                </c:pt>
                <c:pt idx="256">
                  <c:v>7.2180000000000022E-2</c:v>
                </c:pt>
                <c:pt idx="257">
                  <c:v>7.0780000000000023E-2</c:v>
                </c:pt>
                <c:pt idx="258">
                  <c:v>6.9760000000002334E-2</c:v>
                </c:pt>
                <c:pt idx="259">
                  <c:v>6.7979999999999999E-2</c:v>
                </c:pt>
                <c:pt idx="260">
                  <c:v>6.8360000000000004E-2</c:v>
                </c:pt>
                <c:pt idx="261">
                  <c:v>6.853999999999999E-2</c:v>
                </c:pt>
                <c:pt idx="262">
                  <c:v>6.833000000000003E-2</c:v>
                </c:pt>
                <c:pt idx="263">
                  <c:v>6.7380000000000023E-2</c:v>
                </c:pt>
                <c:pt idx="264">
                  <c:v>6.5830000000000014E-2</c:v>
                </c:pt>
                <c:pt idx="265">
                  <c:v>6.5140000000000017E-2</c:v>
                </c:pt>
                <c:pt idx="266">
                  <c:v>6.5040000000000014E-2</c:v>
                </c:pt>
                <c:pt idx="267">
                  <c:v>6.5410000000000024E-2</c:v>
                </c:pt>
                <c:pt idx="268">
                  <c:v>6.4850000000000033E-2</c:v>
                </c:pt>
                <c:pt idx="269">
                  <c:v>6.4870000000000011E-2</c:v>
                </c:pt>
                <c:pt idx="270">
                  <c:v>6.6349999999999992E-2</c:v>
                </c:pt>
                <c:pt idx="271">
                  <c:v>6.6940000000000013E-2</c:v>
                </c:pt>
                <c:pt idx="272">
                  <c:v>6.5960000000000032E-2</c:v>
                </c:pt>
                <c:pt idx="273">
                  <c:v>6.6410000000000011E-2</c:v>
                </c:pt>
                <c:pt idx="274">
                  <c:v>6.6600000000000006E-2</c:v>
                </c:pt>
                <c:pt idx="275">
                  <c:v>6.8030000000000021E-2</c:v>
                </c:pt>
                <c:pt idx="276">
                  <c:v>6.9780000000000134E-2</c:v>
                </c:pt>
                <c:pt idx="277">
                  <c:v>6.9360000000002114E-2</c:v>
                </c:pt>
                <c:pt idx="278">
                  <c:v>6.7320000000000033E-2</c:v>
                </c:pt>
                <c:pt idx="279">
                  <c:v>6.7470000000000002E-2</c:v>
                </c:pt>
                <c:pt idx="280">
                  <c:v>6.6649999999999987E-2</c:v>
                </c:pt>
                <c:pt idx="281">
                  <c:v>6.5659999999999996E-2</c:v>
                </c:pt>
                <c:pt idx="282">
                  <c:v>6.5180000000000002E-2</c:v>
                </c:pt>
                <c:pt idx="283">
                  <c:v>6.6360000000000002E-2</c:v>
                </c:pt>
                <c:pt idx="284">
                  <c:v>6.4130000000000034E-2</c:v>
                </c:pt>
                <c:pt idx="285">
                  <c:v>6.3629999999999978E-2</c:v>
                </c:pt>
                <c:pt idx="286">
                  <c:v>6.4340000000000022E-2</c:v>
                </c:pt>
                <c:pt idx="287">
                  <c:v>6.3390000000000113E-2</c:v>
                </c:pt>
                <c:pt idx="288">
                  <c:v>6.4350000000000032E-2</c:v>
                </c:pt>
                <c:pt idx="289">
                  <c:v>6.3810000000000033E-2</c:v>
                </c:pt>
                <c:pt idx="290">
                  <c:v>6.4850000000000033E-2</c:v>
                </c:pt>
                <c:pt idx="291">
                  <c:v>6.4520000000000022E-2</c:v>
                </c:pt>
                <c:pt idx="292">
                  <c:v>6.5460000000000004E-2</c:v>
                </c:pt>
                <c:pt idx="293">
                  <c:v>6.7010000000000139E-2</c:v>
                </c:pt>
                <c:pt idx="294">
                  <c:v>6.9320000000000034E-2</c:v>
                </c:pt>
                <c:pt idx="295">
                  <c:v>6.7060000000000022E-2</c:v>
                </c:pt>
                <c:pt idx="296">
                  <c:v>6.9790000000002517E-2</c:v>
                </c:pt>
                <c:pt idx="297">
                  <c:v>6.9429999999999992E-2</c:v>
                </c:pt>
                <c:pt idx="298">
                  <c:v>7.0069999999999993E-2</c:v>
                </c:pt>
                <c:pt idx="299">
                  <c:v>6.8020000000000011E-2</c:v>
                </c:pt>
                <c:pt idx="300">
                  <c:v>6.7230000000000012E-2</c:v>
                </c:pt>
                <c:pt idx="301">
                  <c:v>6.6860000000000003E-2</c:v>
                </c:pt>
                <c:pt idx="302">
                  <c:v>6.6220000000000001E-2</c:v>
                </c:pt>
                <c:pt idx="303">
                  <c:v>6.7000000000000004E-2</c:v>
                </c:pt>
                <c:pt idx="304">
                  <c:v>6.6070000000000018E-2</c:v>
                </c:pt>
                <c:pt idx="305">
                  <c:v>6.5880000000000022E-2</c:v>
                </c:pt>
                <c:pt idx="306">
                  <c:v>6.5589999999999996E-2</c:v>
                </c:pt>
                <c:pt idx="307">
                  <c:v>6.5070000000000003E-2</c:v>
                </c:pt>
                <c:pt idx="308">
                  <c:v>6.5870000000000012E-2</c:v>
                </c:pt>
                <c:pt idx="309">
                  <c:v>6.5709999999999991E-2</c:v>
                </c:pt>
                <c:pt idx="310">
                  <c:v>6.7090000000000122E-2</c:v>
                </c:pt>
                <c:pt idx="311">
                  <c:v>6.7760000000000514E-2</c:v>
                </c:pt>
                <c:pt idx="312">
                  <c:v>6.6460000000000019E-2</c:v>
                </c:pt>
                <c:pt idx="313">
                  <c:v>6.7060000000000022E-2</c:v>
                </c:pt>
                <c:pt idx="314">
                  <c:v>6.6850000000000007E-2</c:v>
                </c:pt>
                <c:pt idx="315">
                  <c:v>6.9840000000000013E-2</c:v>
                </c:pt>
                <c:pt idx="316">
                  <c:v>6.9220000000000004E-2</c:v>
                </c:pt>
                <c:pt idx="317">
                  <c:v>7.0710000000000134E-2</c:v>
                </c:pt>
                <c:pt idx="318">
                  <c:v>6.9279999999999994E-2</c:v>
                </c:pt>
                <c:pt idx="319">
                  <c:v>6.8890000000000104E-2</c:v>
                </c:pt>
                <c:pt idx="320">
                  <c:v>6.8830000000000002E-2</c:v>
                </c:pt>
                <c:pt idx="321">
                  <c:v>6.762E-2</c:v>
                </c:pt>
                <c:pt idx="322">
                  <c:v>6.8249999999999977E-2</c:v>
                </c:pt>
                <c:pt idx="323">
                  <c:v>6.9699999999999984E-2</c:v>
                </c:pt>
                <c:pt idx="324">
                  <c:v>7.032999999999999E-2</c:v>
                </c:pt>
                <c:pt idx="325">
                  <c:v>6.9720000000000032E-2</c:v>
                </c:pt>
                <c:pt idx="326">
                  <c:v>6.9010000000000932E-2</c:v>
                </c:pt>
                <c:pt idx="327">
                  <c:v>6.8750000000000019E-2</c:v>
                </c:pt>
                <c:pt idx="328">
                  <c:v>6.8040000000000003E-2</c:v>
                </c:pt>
                <c:pt idx="329">
                  <c:v>6.7919999999999994E-2</c:v>
                </c:pt>
                <c:pt idx="330">
                  <c:v>6.8980000000000014E-2</c:v>
                </c:pt>
                <c:pt idx="331">
                  <c:v>6.9429999999999992E-2</c:v>
                </c:pt>
                <c:pt idx="332">
                  <c:v>6.8159999999999998E-2</c:v>
                </c:pt>
                <c:pt idx="333">
                  <c:v>6.696000000000002E-2</c:v>
                </c:pt>
                <c:pt idx="334">
                  <c:v>6.6229999999999997E-2</c:v>
                </c:pt>
                <c:pt idx="335">
                  <c:v>6.6250000000000003E-2</c:v>
                </c:pt>
                <c:pt idx="336">
                  <c:v>6.5680000000000002E-2</c:v>
                </c:pt>
                <c:pt idx="337">
                  <c:v>6.522E-2</c:v>
                </c:pt>
                <c:pt idx="338">
                  <c:v>6.5030000000000004E-2</c:v>
                </c:pt>
                <c:pt idx="339">
                  <c:v>6.5429999999999988E-2</c:v>
                </c:pt>
                <c:pt idx="340">
                  <c:v>6.4190000000000094E-2</c:v>
                </c:pt>
                <c:pt idx="341">
                  <c:v>6.3769999999999993E-2</c:v>
                </c:pt>
                <c:pt idx="342">
                  <c:v>6.3390000000000113E-2</c:v>
                </c:pt>
                <c:pt idx="343">
                  <c:v>6.3300000000000023E-2</c:v>
                </c:pt>
                <c:pt idx="344">
                  <c:v>6.295000000000002E-2</c:v>
                </c:pt>
                <c:pt idx="345">
                  <c:v>6.3230000000000008E-2</c:v>
                </c:pt>
                <c:pt idx="346">
                  <c:v>6.4470000000000013E-2</c:v>
                </c:pt>
                <c:pt idx="347">
                  <c:v>6.4370000000000024E-2</c:v>
                </c:pt>
                <c:pt idx="348">
                  <c:v>6.4020000000000021E-2</c:v>
                </c:pt>
                <c:pt idx="349">
                  <c:v>6.4879999999999993E-2</c:v>
                </c:pt>
                <c:pt idx="350">
                  <c:v>6.4720000000000014E-2</c:v>
                </c:pt>
                <c:pt idx="351">
                  <c:v>6.4230000000000023E-2</c:v>
                </c:pt>
                <c:pt idx="352">
                  <c:v>6.5569999999999989E-2</c:v>
                </c:pt>
                <c:pt idx="353">
                  <c:v>6.6529999999999992E-2</c:v>
                </c:pt>
                <c:pt idx="354">
                  <c:v>6.7150000000000001E-2</c:v>
                </c:pt>
                <c:pt idx="355">
                  <c:v>6.7430000000000004E-2</c:v>
                </c:pt>
                <c:pt idx="356">
                  <c:v>6.7330000000000514E-2</c:v>
                </c:pt>
                <c:pt idx="357">
                  <c:v>6.8000000000000019E-2</c:v>
                </c:pt>
                <c:pt idx="358">
                  <c:v>6.8489999999999995E-2</c:v>
                </c:pt>
                <c:pt idx="359">
                  <c:v>6.8339999999999998E-2</c:v>
                </c:pt>
                <c:pt idx="360">
                  <c:v>6.7840000000000011E-2</c:v>
                </c:pt>
                <c:pt idx="361">
                  <c:v>6.7049999999999998E-2</c:v>
                </c:pt>
                <c:pt idx="362">
                  <c:v>6.7169999999999994E-2</c:v>
                </c:pt>
                <c:pt idx="363">
                  <c:v>6.9870000000000029E-2</c:v>
                </c:pt>
                <c:pt idx="364">
                  <c:v>7.1700000000000014E-2</c:v>
                </c:pt>
                <c:pt idx="365">
                  <c:v>7.1650000000000005E-2</c:v>
                </c:pt>
                <c:pt idx="366">
                  <c:v>7.1179999999999979E-2</c:v>
                </c:pt>
                <c:pt idx="367">
                  <c:v>7.0120000000000002E-2</c:v>
                </c:pt>
                <c:pt idx="368">
                  <c:v>6.9860000000000533E-2</c:v>
                </c:pt>
                <c:pt idx="369">
                  <c:v>7.0879999999999999E-2</c:v>
                </c:pt>
                <c:pt idx="370">
                  <c:v>7.075999999999999E-2</c:v>
                </c:pt>
                <c:pt idx="371">
                  <c:v>7.0150000000000004E-2</c:v>
                </c:pt>
                <c:pt idx="372">
                  <c:v>6.8959999999999994E-2</c:v>
                </c:pt>
                <c:pt idx="373">
                  <c:v>6.8090000000000012E-2</c:v>
                </c:pt>
                <c:pt idx="374">
                  <c:v>6.7650000000000002E-2</c:v>
                </c:pt>
                <c:pt idx="375">
                  <c:v>6.7700000000000024E-2</c:v>
                </c:pt>
                <c:pt idx="376">
                  <c:v>6.9530000000000022E-2</c:v>
                </c:pt>
                <c:pt idx="377">
                  <c:v>6.9650000000000004E-2</c:v>
                </c:pt>
                <c:pt idx="378">
                  <c:v>7.0900000000000019E-2</c:v>
                </c:pt>
                <c:pt idx="379">
                  <c:v>7.0690000000000003E-2</c:v>
                </c:pt>
                <c:pt idx="380">
                  <c:v>6.9720000000000032E-2</c:v>
                </c:pt>
                <c:pt idx="381">
                  <c:v>6.8940000000000001E-2</c:v>
                </c:pt>
                <c:pt idx="382">
                  <c:v>6.8019999999999997E-2</c:v>
                </c:pt>
                <c:pt idx="383">
                  <c:v>6.7970000000000003E-2</c:v>
                </c:pt>
                <c:pt idx="384">
                  <c:v>6.6739999999999994E-2</c:v>
                </c:pt>
                <c:pt idx="385">
                  <c:v>6.6450000000000009E-2</c:v>
                </c:pt>
                <c:pt idx="386">
                  <c:v>6.6979999999999998E-2</c:v>
                </c:pt>
                <c:pt idx="387">
                  <c:v>6.5869999999999998E-2</c:v>
                </c:pt>
                <c:pt idx="388">
                  <c:v>6.5809999999999994E-2</c:v>
                </c:pt>
                <c:pt idx="389">
                  <c:v>6.5530000000000019E-2</c:v>
                </c:pt>
                <c:pt idx="390">
                  <c:v>6.6049999999999998E-2</c:v>
                </c:pt>
                <c:pt idx="391">
                  <c:v>6.5410000000000024E-2</c:v>
                </c:pt>
                <c:pt idx="392">
                  <c:v>6.5189999999999998E-2</c:v>
                </c:pt>
                <c:pt idx="393">
                  <c:v>6.5030000000000004E-2</c:v>
                </c:pt>
                <c:pt idx="394">
                  <c:v>6.5410000000000024E-2</c:v>
                </c:pt>
                <c:pt idx="395">
                  <c:v>6.5800000000000011E-2</c:v>
                </c:pt>
                <c:pt idx="396">
                  <c:v>6.5340000000000009E-2</c:v>
                </c:pt>
                <c:pt idx="397">
                  <c:v>6.4809999999999993E-2</c:v>
                </c:pt>
                <c:pt idx="398">
                  <c:v>6.338000000000002E-2</c:v>
                </c:pt>
                <c:pt idx="399">
                  <c:v>6.3299999999999995E-2</c:v>
                </c:pt>
                <c:pt idx="400">
                  <c:v>6.3180000000000014E-2</c:v>
                </c:pt>
                <c:pt idx="401">
                  <c:v>6.370000000000002E-2</c:v>
                </c:pt>
                <c:pt idx="402">
                  <c:v>6.427999999999999E-2</c:v>
                </c:pt>
                <c:pt idx="403">
                  <c:v>6.341999999999999E-2</c:v>
                </c:pt>
                <c:pt idx="404">
                  <c:v>6.2270000000000013E-2</c:v>
                </c:pt>
                <c:pt idx="405">
                  <c:v>6.2610000000000013E-2</c:v>
                </c:pt>
                <c:pt idx="406">
                  <c:v>6.3439999999999996E-2</c:v>
                </c:pt>
                <c:pt idx="407">
                  <c:v>6.1839999999999992E-2</c:v>
                </c:pt>
                <c:pt idx="408">
                  <c:v>6.1629999999999976E-2</c:v>
                </c:pt>
                <c:pt idx="409">
                  <c:v>6.2040000000000012E-2</c:v>
                </c:pt>
                <c:pt idx="410">
                  <c:v>6.1520000000000005E-2</c:v>
                </c:pt>
                <c:pt idx="411">
                  <c:v>6.1379999999999997E-2</c:v>
                </c:pt>
                <c:pt idx="412">
                  <c:v>6.2760000000000524E-2</c:v>
                </c:pt>
                <c:pt idx="413">
                  <c:v>6.3320000000000001E-2</c:v>
                </c:pt>
                <c:pt idx="414">
                  <c:v>6.2120000000000022E-2</c:v>
                </c:pt>
                <c:pt idx="415">
                  <c:v>6.2609999999999999E-2</c:v>
                </c:pt>
                <c:pt idx="416">
                  <c:v>6.368E-2</c:v>
                </c:pt>
                <c:pt idx="417">
                  <c:v>6.2890000000000584E-2</c:v>
                </c:pt>
                <c:pt idx="418">
                  <c:v>6.2640000000000015E-2</c:v>
                </c:pt>
                <c:pt idx="419">
                  <c:v>6.5410000000000024E-2</c:v>
                </c:pt>
                <c:pt idx="420">
                  <c:v>6.6030000000000019E-2</c:v>
                </c:pt>
                <c:pt idx="421">
                  <c:v>6.4680000000000001E-2</c:v>
                </c:pt>
                <c:pt idx="422">
                  <c:v>6.5030000000000004E-2</c:v>
                </c:pt>
                <c:pt idx="423">
                  <c:v>6.4350000000000032E-2</c:v>
                </c:pt>
                <c:pt idx="424">
                  <c:v>6.8010000000000084E-2</c:v>
                </c:pt>
                <c:pt idx="425">
                  <c:v>7.0290000000000019E-2</c:v>
                </c:pt>
                <c:pt idx="426">
                  <c:v>7.1970000000000006E-2</c:v>
                </c:pt>
                <c:pt idx="427">
                  <c:v>7.4629999999999988E-2</c:v>
                </c:pt>
                <c:pt idx="428">
                  <c:v>6.8049999999999999E-2</c:v>
                </c:pt>
                <c:pt idx="429">
                  <c:v>6.863000000000001E-2</c:v>
                </c:pt>
                <c:pt idx="430">
                  <c:v>6.7380000000000023E-2</c:v>
                </c:pt>
                <c:pt idx="431">
                  <c:v>6.7500000000000004E-2</c:v>
                </c:pt>
                <c:pt idx="432">
                  <c:v>7.060000000000001E-2</c:v>
                </c:pt>
                <c:pt idx="433">
                  <c:v>7.127E-2</c:v>
                </c:pt>
                <c:pt idx="434">
                  <c:v>7.0490000000000094E-2</c:v>
                </c:pt>
                <c:pt idx="435">
                  <c:v>7.2740000000000013E-2</c:v>
                </c:pt>
                <c:pt idx="436">
                  <c:v>7.5150000000000008E-2</c:v>
                </c:pt>
                <c:pt idx="437">
                  <c:v>7.5239999999999987E-2</c:v>
                </c:pt>
                <c:pt idx="438">
                  <c:v>7.555000000000002E-2</c:v>
                </c:pt>
                <c:pt idx="439">
                  <c:v>7.8820000000000029E-2</c:v>
                </c:pt>
                <c:pt idx="440">
                  <c:v>7.665000000000001E-2</c:v>
                </c:pt>
                <c:pt idx="441">
                  <c:v>7.3959999999999984E-2</c:v>
                </c:pt>
                <c:pt idx="442">
                  <c:v>7.4279999999999985E-2</c:v>
                </c:pt>
                <c:pt idx="443">
                  <c:v>7.4000000000000024E-2</c:v>
                </c:pt>
                <c:pt idx="444">
                  <c:v>7.4049999999999991E-2</c:v>
                </c:pt>
                <c:pt idx="445">
                  <c:v>7.4249999999999997E-2</c:v>
                </c:pt>
                <c:pt idx="446">
                  <c:v>7.324E-2</c:v>
                </c:pt>
                <c:pt idx="447">
                  <c:v>7.5760000000000133E-2</c:v>
                </c:pt>
                <c:pt idx="448">
                  <c:v>7.6769999999999991E-2</c:v>
                </c:pt>
                <c:pt idx="449">
                  <c:v>7.7979999999999994E-2</c:v>
                </c:pt>
                <c:pt idx="450">
                  <c:v>7.6229999999999978E-2</c:v>
                </c:pt>
                <c:pt idx="451">
                  <c:v>7.4400000000000133E-2</c:v>
                </c:pt>
                <c:pt idx="452">
                  <c:v>7.424E-2</c:v>
                </c:pt>
                <c:pt idx="453">
                  <c:v>7.2720000000000104E-2</c:v>
                </c:pt>
                <c:pt idx="454">
                  <c:v>7.196000000000001E-2</c:v>
                </c:pt>
                <c:pt idx="455">
                  <c:v>7.2290000000000021E-2</c:v>
                </c:pt>
                <c:pt idx="456">
                  <c:v>7.2170000000000012E-2</c:v>
                </c:pt>
                <c:pt idx="457">
                  <c:v>7.1209999999999996E-2</c:v>
                </c:pt>
                <c:pt idx="458">
                  <c:v>7.0240000000000011E-2</c:v>
                </c:pt>
                <c:pt idx="459">
                  <c:v>7.1480000000000002E-2</c:v>
                </c:pt>
                <c:pt idx="460">
                  <c:v>7.2630000000000014E-2</c:v>
                </c:pt>
                <c:pt idx="461">
                  <c:v>7.4279999999999985E-2</c:v>
                </c:pt>
                <c:pt idx="462">
                  <c:v>7.458999999999999E-2</c:v>
                </c:pt>
                <c:pt idx="463">
                  <c:v>7.4149999999999994E-2</c:v>
                </c:pt>
                <c:pt idx="464">
                  <c:v>7.6610000000000011E-2</c:v>
                </c:pt>
                <c:pt idx="465">
                  <c:v>7.6829999999999996E-2</c:v>
                </c:pt>
                <c:pt idx="466">
                  <c:v>7.8340000000000021E-2</c:v>
                </c:pt>
                <c:pt idx="467">
                  <c:v>7.8070000000000001E-2</c:v>
                </c:pt>
                <c:pt idx="468">
                  <c:v>7.8469999999999998E-2</c:v>
                </c:pt>
                <c:pt idx="469">
                  <c:v>7.641000000000002E-2</c:v>
                </c:pt>
                <c:pt idx="470">
                  <c:v>7.5620000000000007E-2</c:v>
                </c:pt>
                <c:pt idx="471">
                  <c:v>7.4480000000000032E-2</c:v>
                </c:pt>
                <c:pt idx="472">
                  <c:v>7.4160000000000184E-2</c:v>
                </c:pt>
                <c:pt idx="473">
                  <c:v>7.4510000000000132E-2</c:v>
                </c:pt>
                <c:pt idx="474">
                  <c:v>7.2890000000000524E-2</c:v>
                </c:pt>
                <c:pt idx="475">
                  <c:v>7.2750000000000023E-2</c:v>
                </c:pt>
                <c:pt idx="476">
                  <c:v>7.3169999999999999E-2</c:v>
                </c:pt>
                <c:pt idx="477">
                  <c:v>7.4740000000000084E-2</c:v>
                </c:pt>
                <c:pt idx="478">
                  <c:v>7.4600000000000014E-2</c:v>
                </c:pt>
                <c:pt idx="479">
                  <c:v>7.5139999999999998E-2</c:v>
                </c:pt>
                <c:pt idx="480">
                  <c:v>7.4220000000000008E-2</c:v>
                </c:pt>
                <c:pt idx="481">
                  <c:v>7.2550000000000003E-2</c:v>
                </c:pt>
                <c:pt idx="482">
                  <c:v>7.1840000000000015E-2</c:v>
                </c:pt>
                <c:pt idx="483">
                  <c:v>7.0690000000000003E-2</c:v>
                </c:pt>
                <c:pt idx="484">
                  <c:v>7.0200000000000012E-2</c:v>
                </c:pt>
                <c:pt idx="485">
                  <c:v>7.0710000000000134E-2</c:v>
                </c:pt>
                <c:pt idx="486">
                  <c:v>7.1129999999999999E-2</c:v>
                </c:pt>
                <c:pt idx="487">
                  <c:v>7.2609999999999994E-2</c:v>
                </c:pt>
                <c:pt idx="488">
                  <c:v>7.0819999999999994E-2</c:v>
                </c:pt>
                <c:pt idx="489">
                  <c:v>7.1629999999999999E-2</c:v>
                </c:pt>
                <c:pt idx="490">
                  <c:v>7.1660000000000001E-2</c:v>
                </c:pt>
                <c:pt idx="491">
                  <c:v>7.2179999999999994E-2</c:v>
                </c:pt>
                <c:pt idx="492">
                  <c:v>7.3409999999999989E-2</c:v>
                </c:pt>
                <c:pt idx="493">
                  <c:v>7.2549999999999989E-2</c:v>
                </c:pt>
                <c:pt idx="494">
                  <c:v>7.322999999999999E-2</c:v>
                </c:pt>
                <c:pt idx="495">
                  <c:v>7.601999999999999E-2</c:v>
                </c:pt>
                <c:pt idx="496">
                  <c:v>7.6390000000000013E-2</c:v>
                </c:pt>
                <c:pt idx="497">
                  <c:v>7.6770000000000019E-2</c:v>
                </c:pt>
                <c:pt idx="498">
                  <c:v>7.7300000000000132E-2</c:v>
                </c:pt>
                <c:pt idx="499">
                  <c:v>7.5670000000000001E-2</c:v>
                </c:pt>
                <c:pt idx="500">
                  <c:v>7.6030000000000014E-2</c:v>
                </c:pt>
                <c:pt idx="501">
                  <c:v>7.7280000000000029E-2</c:v>
                </c:pt>
                <c:pt idx="502">
                  <c:v>7.869000000000001E-2</c:v>
                </c:pt>
                <c:pt idx="503">
                  <c:v>7.8240000000000004E-2</c:v>
                </c:pt>
                <c:pt idx="504">
                  <c:v>8.0300000000000024E-2</c:v>
                </c:pt>
                <c:pt idx="505">
                  <c:v>8.134000000000001E-2</c:v>
                </c:pt>
                <c:pt idx="506">
                  <c:v>7.9930000000000112E-2</c:v>
                </c:pt>
                <c:pt idx="507">
                  <c:v>7.9000000000000514E-2</c:v>
                </c:pt>
                <c:pt idx="508">
                  <c:v>7.9649999999999999E-2</c:v>
                </c:pt>
                <c:pt idx="509">
                  <c:v>8.0340000000000023E-2</c:v>
                </c:pt>
                <c:pt idx="510">
                  <c:v>7.7560000000000032E-2</c:v>
                </c:pt>
                <c:pt idx="511">
                  <c:v>7.6569999999999999E-2</c:v>
                </c:pt>
                <c:pt idx="512">
                  <c:v>7.5360000000000024E-2</c:v>
                </c:pt>
                <c:pt idx="513">
                  <c:v>7.5239999999999987E-2</c:v>
                </c:pt>
                <c:pt idx="514">
                  <c:v>7.6850000000000002E-2</c:v>
                </c:pt>
                <c:pt idx="515">
                  <c:v>7.6129999999999989E-2</c:v>
                </c:pt>
                <c:pt idx="516">
                  <c:v>7.4939999999999993E-2</c:v>
                </c:pt>
                <c:pt idx="517">
                  <c:v>7.4299999999999991E-2</c:v>
                </c:pt>
                <c:pt idx="518">
                  <c:v>7.3429999999999995E-2</c:v>
                </c:pt>
                <c:pt idx="519">
                  <c:v>7.3789999999999994E-2</c:v>
                </c:pt>
                <c:pt idx="520">
                  <c:v>7.3660000000000003E-2</c:v>
                </c:pt>
                <c:pt idx="521">
                  <c:v>7.3220000000000007E-2</c:v>
                </c:pt>
                <c:pt idx="522">
                  <c:v>7.393000000000001E-2</c:v>
                </c:pt>
                <c:pt idx="523">
                  <c:v>7.2730000000000114E-2</c:v>
                </c:pt>
                <c:pt idx="524">
                  <c:v>7.2770000000000112E-2</c:v>
                </c:pt>
                <c:pt idx="525">
                  <c:v>7.4310000000002527E-2</c:v>
                </c:pt>
                <c:pt idx="526">
                  <c:v>7.5450000000000003E-2</c:v>
                </c:pt>
                <c:pt idx="527">
                  <c:v>7.3779999999999998E-2</c:v>
                </c:pt>
                <c:pt idx="528">
                  <c:v>7.4510000000000132E-2</c:v>
                </c:pt>
                <c:pt idx="529">
                  <c:v>7.4740000000000084E-2</c:v>
                </c:pt>
                <c:pt idx="530">
                  <c:v>7.4900000000000022E-2</c:v>
                </c:pt>
                <c:pt idx="531">
                  <c:v>7.5020000000000003E-2</c:v>
                </c:pt>
                <c:pt idx="532">
                  <c:v>7.4840000000000004E-2</c:v>
                </c:pt>
                <c:pt idx="533">
                  <c:v>7.5780000000000014E-2</c:v>
                </c:pt>
                <c:pt idx="534">
                  <c:v>7.4310000000002555E-2</c:v>
                </c:pt>
                <c:pt idx="535">
                  <c:v>7.4560000000000112E-2</c:v>
                </c:pt>
                <c:pt idx="536">
                  <c:v>7.4079999999999993E-2</c:v>
                </c:pt>
                <c:pt idx="537">
                  <c:v>7.4060000000000514E-2</c:v>
                </c:pt>
                <c:pt idx="538">
                  <c:v>7.358000000000002E-2</c:v>
                </c:pt>
                <c:pt idx="539">
                  <c:v>7.4070000000000011E-2</c:v>
                </c:pt>
                <c:pt idx="540">
                  <c:v>7.2580000000000019E-2</c:v>
                </c:pt>
                <c:pt idx="541">
                  <c:v>7.2349999999999998E-2</c:v>
                </c:pt>
                <c:pt idx="542">
                  <c:v>7.1489999999999998E-2</c:v>
                </c:pt>
                <c:pt idx="543">
                  <c:v>7.1249999999999966E-2</c:v>
                </c:pt>
                <c:pt idx="544">
                  <c:v>7.1160000000000001E-2</c:v>
                </c:pt>
                <c:pt idx="545">
                  <c:v>7.060000000000001E-2</c:v>
                </c:pt>
                <c:pt idx="546">
                  <c:v>6.9459999999999994E-2</c:v>
                </c:pt>
                <c:pt idx="547">
                  <c:v>6.9660000000000014E-2</c:v>
                </c:pt>
                <c:pt idx="548">
                  <c:v>6.9700000000000123E-2</c:v>
                </c:pt>
                <c:pt idx="549">
                  <c:v>6.9530000000000022E-2</c:v>
                </c:pt>
                <c:pt idx="550">
                  <c:v>6.9449999999999998E-2</c:v>
                </c:pt>
                <c:pt idx="551">
                  <c:v>6.9360000000002114E-2</c:v>
                </c:pt>
                <c:pt idx="552">
                  <c:v>7.042000000000001E-2</c:v>
                </c:pt>
                <c:pt idx="553">
                  <c:v>7.0790000000000533E-2</c:v>
                </c:pt>
                <c:pt idx="554">
                  <c:v>7.0599999999999982E-2</c:v>
                </c:pt>
                <c:pt idx="555">
                  <c:v>7.152E-2</c:v>
                </c:pt>
                <c:pt idx="556">
                  <c:v>7.1239999999999998E-2</c:v>
                </c:pt>
                <c:pt idx="557">
                  <c:v>7.1129999999999999E-2</c:v>
                </c:pt>
                <c:pt idx="558">
                  <c:v>7.1299999999999988E-2</c:v>
                </c:pt>
                <c:pt idx="559">
                  <c:v>7.0530000000000009E-2</c:v>
                </c:pt>
                <c:pt idx="560">
                  <c:v>7.0990000000000039E-2</c:v>
                </c:pt>
                <c:pt idx="561">
                  <c:v>7.1649999999999978E-2</c:v>
                </c:pt>
                <c:pt idx="562">
                  <c:v>7.0979999999999988E-2</c:v>
                </c:pt>
                <c:pt idx="563">
                  <c:v>6.9770000000000124E-2</c:v>
                </c:pt>
                <c:pt idx="564">
                  <c:v>7.0679999999999993E-2</c:v>
                </c:pt>
                <c:pt idx="565">
                  <c:v>7.0489999999999997E-2</c:v>
                </c:pt>
                <c:pt idx="566">
                  <c:v>6.8559999999999996E-2</c:v>
                </c:pt>
                <c:pt idx="567">
                  <c:v>6.8670000000000009E-2</c:v>
                </c:pt>
                <c:pt idx="568">
                  <c:v>6.9800000000000112E-2</c:v>
                </c:pt>
                <c:pt idx="569">
                  <c:v>7.1980000000000002E-2</c:v>
                </c:pt>
                <c:pt idx="570">
                  <c:v>6.9790000000002503E-2</c:v>
                </c:pt>
                <c:pt idx="571">
                  <c:v>6.9480000000000014E-2</c:v>
                </c:pt>
                <c:pt idx="572">
                  <c:v>6.9559999999999997E-2</c:v>
                </c:pt>
                <c:pt idx="573">
                  <c:v>7.0730000000000112E-2</c:v>
                </c:pt>
                <c:pt idx="574">
                  <c:v>7.2800000000000031E-2</c:v>
                </c:pt>
                <c:pt idx="575">
                  <c:v>6.9800000000000112E-2</c:v>
                </c:pt>
                <c:pt idx="576">
                  <c:v>6.8310000000000023E-2</c:v>
                </c:pt>
                <c:pt idx="577">
                  <c:v>6.7730000000000123E-2</c:v>
                </c:pt>
                <c:pt idx="578">
                  <c:v>6.7670000000000008E-2</c:v>
                </c:pt>
                <c:pt idx="579">
                  <c:v>6.631999999999999E-2</c:v>
                </c:pt>
                <c:pt idx="580">
                  <c:v>6.5360000000000112E-2</c:v>
                </c:pt>
                <c:pt idx="581">
                  <c:v>6.5930000000000002E-2</c:v>
                </c:pt>
                <c:pt idx="582">
                  <c:v>6.5759999999999999E-2</c:v>
                </c:pt>
                <c:pt idx="583">
                  <c:v>6.5240000000000006E-2</c:v>
                </c:pt>
                <c:pt idx="584">
                  <c:v>6.4840000000000023E-2</c:v>
                </c:pt>
                <c:pt idx="585">
                  <c:v>6.5100000000000019E-2</c:v>
                </c:pt>
                <c:pt idx="586">
                  <c:v>6.4950000000000022E-2</c:v>
                </c:pt>
                <c:pt idx="587">
                  <c:v>6.5509999999999999E-2</c:v>
                </c:pt>
                <c:pt idx="588">
                  <c:v>6.5930000000000002E-2</c:v>
                </c:pt>
                <c:pt idx="589">
                  <c:v>6.4940000000000012E-2</c:v>
                </c:pt>
                <c:pt idx="590">
                  <c:v>6.5180000000000002E-2</c:v>
                </c:pt>
                <c:pt idx="591">
                  <c:v>6.4829999999999999E-2</c:v>
                </c:pt>
                <c:pt idx="592">
                  <c:v>6.4979999999999996E-2</c:v>
                </c:pt>
                <c:pt idx="593">
                  <c:v>6.5189999999999998E-2</c:v>
                </c:pt>
                <c:pt idx="594">
                  <c:v>6.5539999999999987E-2</c:v>
                </c:pt>
                <c:pt idx="595">
                  <c:v>6.4820000000000003E-2</c:v>
                </c:pt>
                <c:pt idx="596">
                  <c:v>6.5709999999999991E-2</c:v>
                </c:pt>
                <c:pt idx="597">
                  <c:v>6.6070000000000004E-2</c:v>
                </c:pt>
                <c:pt idx="598">
                  <c:v>6.5579999999999999E-2</c:v>
                </c:pt>
                <c:pt idx="599">
                  <c:v>6.5790000000000584E-2</c:v>
                </c:pt>
                <c:pt idx="600">
                  <c:v>6.5520000000000009E-2</c:v>
                </c:pt>
                <c:pt idx="601">
                  <c:v>6.5570000000000003E-2</c:v>
                </c:pt>
                <c:pt idx="602">
                  <c:v>6.6310000000000022E-2</c:v>
                </c:pt>
                <c:pt idx="603">
                  <c:v>6.7400000000000029E-2</c:v>
                </c:pt>
                <c:pt idx="604">
                  <c:v>6.5449999999999994E-2</c:v>
                </c:pt>
                <c:pt idx="605">
                  <c:v>6.2979999999999994E-2</c:v>
                </c:pt>
                <c:pt idx="606">
                  <c:v>6.3159999999999994E-2</c:v>
                </c:pt>
                <c:pt idx="607">
                  <c:v>6.3219999999999998E-2</c:v>
                </c:pt>
                <c:pt idx="608">
                  <c:v>6.3119999999999996E-2</c:v>
                </c:pt>
                <c:pt idx="609">
                  <c:v>6.1750000000000013E-2</c:v>
                </c:pt>
                <c:pt idx="610">
                  <c:v>6.2350000000000114E-2</c:v>
                </c:pt>
                <c:pt idx="611">
                  <c:v>6.2370000000000023E-2</c:v>
                </c:pt>
                <c:pt idx="612">
                  <c:v>6.1639999999999986E-2</c:v>
                </c:pt>
                <c:pt idx="613">
                  <c:v>6.1999999999999993E-2</c:v>
                </c:pt>
                <c:pt idx="614">
                  <c:v>6.2260000000000024E-2</c:v>
                </c:pt>
                <c:pt idx="615">
                  <c:v>6.1349999999999995E-2</c:v>
                </c:pt>
                <c:pt idx="616">
                  <c:v>6.0840000000000012E-2</c:v>
                </c:pt>
                <c:pt idx="617">
                  <c:v>6.1720000000000004E-2</c:v>
                </c:pt>
                <c:pt idx="618">
                  <c:v>6.2449999999999999E-2</c:v>
                </c:pt>
                <c:pt idx="619">
                  <c:v>6.0890000000000034E-2</c:v>
                </c:pt>
                <c:pt idx="620">
                  <c:v>6.0510000000000112E-2</c:v>
                </c:pt>
                <c:pt idx="621">
                  <c:v>6.114E-2</c:v>
                </c:pt>
                <c:pt idx="622">
                  <c:v>6.0290000000000024E-2</c:v>
                </c:pt>
                <c:pt idx="623">
                  <c:v>5.9870000000000013E-2</c:v>
                </c:pt>
                <c:pt idx="624">
                  <c:v>5.9550000000000033E-2</c:v>
                </c:pt>
                <c:pt idx="625">
                  <c:v>5.8940000000000006E-2</c:v>
                </c:pt>
                <c:pt idx="626">
                  <c:v>5.9390000000002323E-2</c:v>
                </c:pt>
                <c:pt idx="627">
                  <c:v>5.9260000000000014E-2</c:v>
                </c:pt>
                <c:pt idx="628">
                  <c:v>5.9040000000000023E-2</c:v>
                </c:pt>
                <c:pt idx="629">
                  <c:v>5.9180000000000024E-2</c:v>
                </c:pt>
                <c:pt idx="630">
                  <c:v>5.9229999999999998E-2</c:v>
                </c:pt>
                <c:pt idx="631">
                  <c:v>5.9870000000000013E-2</c:v>
                </c:pt>
                <c:pt idx="632">
                  <c:v>5.9060000000000924E-2</c:v>
                </c:pt>
                <c:pt idx="633">
                  <c:v>6.0659999999999999E-2</c:v>
                </c:pt>
                <c:pt idx="634">
                  <c:v>6.1440000000000008E-2</c:v>
                </c:pt>
                <c:pt idx="635">
                  <c:v>6.2100000000000023E-2</c:v>
                </c:pt>
                <c:pt idx="636">
                  <c:v>6.2590000000000034E-2</c:v>
                </c:pt>
                <c:pt idx="637">
                  <c:v>6.1380000000000032E-2</c:v>
                </c:pt>
                <c:pt idx="638">
                  <c:v>6.1100000000000002E-2</c:v>
                </c:pt>
                <c:pt idx="639">
                  <c:v>6.1110000000000012E-2</c:v>
                </c:pt>
                <c:pt idx="640">
                  <c:v>6.1330000000000023E-2</c:v>
                </c:pt>
                <c:pt idx="641">
                  <c:v>5.9940000000000014E-2</c:v>
                </c:pt>
                <c:pt idx="642">
                  <c:v>6.0670000000000002E-2</c:v>
                </c:pt>
                <c:pt idx="643">
                  <c:v>6.0570000000000013E-2</c:v>
                </c:pt>
                <c:pt idx="644">
                  <c:v>6.0150000000000009E-2</c:v>
                </c:pt>
                <c:pt idx="645">
                  <c:v>6.0299999999999999E-2</c:v>
                </c:pt>
                <c:pt idx="646">
                  <c:v>6.1300000000000014E-2</c:v>
                </c:pt>
                <c:pt idx="647">
                  <c:v>6.2360000000002046E-2</c:v>
                </c:pt>
                <c:pt idx="648">
                  <c:v>6.2829999999999997E-2</c:v>
                </c:pt>
                <c:pt idx="649">
                  <c:v>6.5329999999999999E-2</c:v>
                </c:pt>
                <c:pt idx="650">
                  <c:v>6.6699999999999995E-2</c:v>
                </c:pt>
                <c:pt idx="651">
                  <c:v>6.4809999999999993E-2</c:v>
                </c:pt>
                <c:pt idx="652">
                  <c:v>6.412000000000001E-2</c:v>
                </c:pt>
                <c:pt idx="653">
                  <c:v>6.2370000000000023E-2</c:v>
                </c:pt>
                <c:pt idx="654">
                  <c:v>6.2430000000000034E-2</c:v>
                </c:pt>
                <c:pt idx="655">
                  <c:v>6.2440000000000002E-2</c:v>
                </c:pt>
                <c:pt idx="656">
                  <c:v>6.1550000000000001E-2</c:v>
                </c:pt>
                <c:pt idx="657">
                  <c:v>6.0900000000000024E-2</c:v>
                </c:pt>
                <c:pt idx="658">
                  <c:v>6.0689999999999987E-2</c:v>
                </c:pt>
                <c:pt idx="659">
                  <c:v>6.0179999999999997E-2</c:v>
                </c:pt>
                <c:pt idx="660">
                  <c:v>5.9610000000000024E-2</c:v>
                </c:pt>
                <c:pt idx="661">
                  <c:v>6.0160000000000033E-2</c:v>
                </c:pt>
                <c:pt idx="662">
                  <c:v>5.9180000000000024E-2</c:v>
                </c:pt>
                <c:pt idx="663">
                  <c:v>5.9010000000000534E-2</c:v>
                </c:pt>
                <c:pt idx="664">
                  <c:v>5.8880000000000023E-2</c:v>
                </c:pt>
                <c:pt idx="665">
                  <c:v>5.8090000000000024E-2</c:v>
                </c:pt>
                <c:pt idx="666">
                  <c:v>5.8379999999999987E-2</c:v>
                </c:pt>
                <c:pt idx="667">
                  <c:v>5.7490000000000124E-2</c:v>
                </c:pt>
                <c:pt idx="668">
                  <c:v>5.7689999999999998E-2</c:v>
                </c:pt>
                <c:pt idx="669">
                  <c:v>5.9390000000002337E-2</c:v>
                </c:pt>
                <c:pt idx="670">
                  <c:v>5.8850000000000013E-2</c:v>
                </c:pt>
                <c:pt idx="671">
                  <c:v>5.9520000000000024E-2</c:v>
                </c:pt>
                <c:pt idx="672">
                  <c:v>6.0020000000000004E-2</c:v>
                </c:pt>
                <c:pt idx="673">
                  <c:v>6.2620000000000009E-2</c:v>
                </c:pt>
                <c:pt idx="674">
                  <c:v>6.2050000000000084E-2</c:v>
                </c:pt>
                <c:pt idx="675">
                  <c:v>6.0650000000000009E-2</c:v>
                </c:pt>
                <c:pt idx="676">
                  <c:v>6.0800000000000014E-2</c:v>
                </c:pt>
                <c:pt idx="677">
                  <c:v>6.0520000000000004E-2</c:v>
                </c:pt>
                <c:pt idx="678">
                  <c:v>5.9880000000000523E-2</c:v>
                </c:pt>
                <c:pt idx="679">
                  <c:v>5.9780000000000534E-2</c:v>
                </c:pt>
                <c:pt idx="680">
                  <c:v>5.9910000000001892E-2</c:v>
                </c:pt>
                <c:pt idx="681">
                  <c:v>5.9740000000000112E-2</c:v>
                </c:pt>
                <c:pt idx="682">
                  <c:v>5.9710000000002386E-2</c:v>
                </c:pt>
                <c:pt idx="683">
                  <c:v>6.0240000000000009E-2</c:v>
                </c:pt>
                <c:pt idx="684">
                  <c:v>6.1349999999999995E-2</c:v>
                </c:pt>
                <c:pt idx="685">
                  <c:v>6.1100000000000002E-2</c:v>
                </c:pt>
                <c:pt idx="686">
                  <c:v>6.2070000000000014E-2</c:v>
                </c:pt>
                <c:pt idx="687">
                  <c:v>6.1180000000000012E-2</c:v>
                </c:pt>
                <c:pt idx="688">
                  <c:v>6.1120000000000001E-2</c:v>
                </c:pt>
                <c:pt idx="689">
                  <c:v>6.1709999999999994E-2</c:v>
                </c:pt>
                <c:pt idx="690">
                  <c:v>6.2230000000000014E-2</c:v>
                </c:pt>
                <c:pt idx="691">
                  <c:v>6.1940000000000009E-2</c:v>
                </c:pt>
                <c:pt idx="692">
                  <c:v>6.2870000000000009E-2</c:v>
                </c:pt>
                <c:pt idx="693">
                  <c:v>6.2400000000000122E-2</c:v>
                </c:pt>
                <c:pt idx="694">
                  <c:v>6.2160000000000104E-2</c:v>
                </c:pt>
                <c:pt idx="695">
                  <c:v>6.3029999999999989E-2</c:v>
                </c:pt>
                <c:pt idx="696">
                  <c:v>6.4660000000000023E-2</c:v>
                </c:pt>
                <c:pt idx="697">
                  <c:v>6.4110000000000014E-2</c:v>
                </c:pt>
                <c:pt idx="698">
                  <c:v>6.412000000000001E-2</c:v>
                </c:pt>
                <c:pt idx="699">
                  <c:v>6.4829999999999999E-2</c:v>
                </c:pt>
                <c:pt idx="700">
                  <c:v>6.4549999999999996E-2</c:v>
                </c:pt>
                <c:pt idx="701">
                  <c:v>6.4639999999999989E-2</c:v>
                </c:pt>
                <c:pt idx="702">
                  <c:v>6.3400000000000012E-2</c:v>
                </c:pt>
                <c:pt idx="703">
                  <c:v>6.4130000000000034E-2</c:v>
                </c:pt>
                <c:pt idx="704">
                  <c:v>6.4700000000000132E-2</c:v>
                </c:pt>
                <c:pt idx="705">
                  <c:v>6.3920000000000018E-2</c:v>
                </c:pt>
                <c:pt idx="706">
                  <c:v>6.4750000000000113E-2</c:v>
                </c:pt>
                <c:pt idx="707">
                  <c:v>6.4060000000000034E-2</c:v>
                </c:pt>
                <c:pt idx="708">
                  <c:v>6.5159999999999996E-2</c:v>
                </c:pt>
                <c:pt idx="709">
                  <c:v>6.5000000000000002E-2</c:v>
                </c:pt>
                <c:pt idx="710">
                  <c:v>6.659000000000001E-2</c:v>
                </c:pt>
                <c:pt idx="711">
                  <c:v>6.6720000000000002E-2</c:v>
                </c:pt>
                <c:pt idx="712">
                  <c:v>6.5560000000000021E-2</c:v>
                </c:pt>
                <c:pt idx="713">
                  <c:v>6.6970000000000016E-2</c:v>
                </c:pt>
                <c:pt idx="714">
                  <c:v>6.7240000000000008E-2</c:v>
                </c:pt>
                <c:pt idx="715">
                  <c:v>6.6710000000000033E-2</c:v>
                </c:pt>
                <c:pt idx="716">
                  <c:v>6.724999999999999E-2</c:v>
                </c:pt>
                <c:pt idx="717">
                  <c:v>6.6110000000000002E-2</c:v>
                </c:pt>
                <c:pt idx="718">
                  <c:v>6.6679999999999975E-2</c:v>
                </c:pt>
                <c:pt idx="719">
                  <c:v>6.8540000000000004E-2</c:v>
                </c:pt>
                <c:pt idx="720">
                  <c:v>6.8860000000000032E-2</c:v>
                </c:pt>
                <c:pt idx="721">
                  <c:v>6.8290000000000003E-2</c:v>
                </c:pt>
                <c:pt idx="722">
                  <c:v>6.7569999999999991E-2</c:v>
                </c:pt>
                <c:pt idx="723">
                  <c:v>6.5830000000000014E-2</c:v>
                </c:pt>
                <c:pt idx="724">
                  <c:v>6.4450000000000021E-2</c:v>
                </c:pt>
                <c:pt idx="725">
                  <c:v>6.3960000000000003E-2</c:v>
                </c:pt>
                <c:pt idx="726">
                  <c:v>6.3800000000000009E-2</c:v>
                </c:pt>
                <c:pt idx="727">
                  <c:v>6.4320000000000113E-2</c:v>
                </c:pt>
                <c:pt idx="728">
                  <c:v>6.547E-2</c:v>
                </c:pt>
                <c:pt idx="729">
                  <c:v>6.4730000000000523E-2</c:v>
                </c:pt>
                <c:pt idx="730">
                  <c:v>6.7110000000000031E-2</c:v>
                </c:pt>
                <c:pt idx="731">
                  <c:v>7.0179999999999992E-2</c:v>
                </c:pt>
                <c:pt idx="732">
                  <c:v>7.0290000000000019E-2</c:v>
                </c:pt>
                <c:pt idx="733">
                  <c:v>6.9420000000000023E-2</c:v>
                </c:pt>
                <c:pt idx="734">
                  <c:v>7.0220000000000005E-2</c:v>
                </c:pt>
                <c:pt idx="735">
                  <c:v>7.1150000000000005E-2</c:v>
                </c:pt>
                <c:pt idx="736">
                  <c:v>7.2920000000000013E-2</c:v>
                </c:pt>
                <c:pt idx="737">
                  <c:v>7.1920000000000012E-2</c:v>
                </c:pt>
                <c:pt idx="738">
                  <c:v>7.0230000000000029E-2</c:v>
                </c:pt>
                <c:pt idx="739">
                  <c:v>6.8129999999999996E-2</c:v>
                </c:pt>
                <c:pt idx="740">
                  <c:v>6.8120000000000014E-2</c:v>
                </c:pt>
                <c:pt idx="741">
                  <c:v>6.9170000000000009E-2</c:v>
                </c:pt>
                <c:pt idx="742">
                  <c:v>6.9600000000000023E-2</c:v>
                </c:pt>
                <c:pt idx="743">
                  <c:v>7.1289999999999992E-2</c:v>
                </c:pt>
                <c:pt idx="744">
                  <c:v>7.1670000000000011E-2</c:v>
                </c:pt>
                <c:pt idx="745">
                  <c:v>7.3620000000000005E-2</c:v>
                </c:pt>
                <c:pt idx="746">
                  <c:v>7.5870000000000021E-2</c:v>
                </c:pt>
                <c:pt idx="747">
                  <c:v>7.7940000000000009E-2</c:v>
                </c:pt>
                <c:pt idx="748">
                  <c:v>7.9470000000000013E-2</c:v>
                </c:pt>
                <c:pt idx="749">
                  <c:v>8.3200000000000024E-2</c:v>
                </c:pt>
                <c:pt idx="750">
                  <c:v>8.3840000000000026E-2</c:v>
                </c:pt>
                <c:pt idx="751">
                  <c:v>8.8480000000000031E-2</c:v>
                </c:pt>
                <c:pt idx="752">
                  <c:v>8.5950000000000068E-2</c:v>
                </c:pt>
                <c:pt idx="753">
                  <c:v>8.9880000000000002E-2</c:v>
                </c:pt>
                <c:pt idx="754">
                  <c:v>8.6440000000000017E-2</c:v>
                </c:pt>
                <c:pt idx="755">
                  <c:v>8.3870000000000028E-2</c:v>
                </c:pt>
                <c:pt idx="756">
                  <c:v>8.3250000000000227E-2</c:v>
                </c:pt>
                <c:pt idx="757">
                  <c:v>8.3960000000000048E-2</c:v>
                </c:pt>
                <c:pt idx="758">
                  <c:v>8.5070000000000021E-2</c:v>
                </c:pt>
                <c:pt idx="759">
                  <c:v>8.9930000000000065E-2</c:v>
                </c:pt>
                <c:pt idx="760">
                  <c:v>9.0750000000000247E-2</c:v>
                </c:pt>
                <c:pt idx="761">
                  <c:v>9.0380000000000016E-2</c:v>
                </c:pt>
                <c:pt idx="762">
                  <c:v>9.0120000000000047E-2</c:v>
                </c:pt>
                <c:pt idx="763">
                  <c:v>8.8120000000000268E-2</c:v>
                </c:pt>
                <c:pt idx="764">
                  <c:v>8.8540000000000368E-2</c:v>
                </c:pt>
                <c:pt idx="765">
                  <c:v>8.9130000000000043E-2</c:v>
                </c:pt>
                <c:pt idx="766">
                  <c:v>8.6840000000000014E-2</c:v>
                </c:pt>
                <c:pt idx="767">
                  <c:v>8.7170000000000011E-2</c:v>
                </c:pt>
                <c:pt idx="768">
                  <c:v>8.4310000000000024E-2</c:v>
                </c:pt>
                <c:pt idx="769">
                  <c:v>8.5250000000000006E-2</c:v>
                </c:pt>
                <c:pt idx="770">
                  <c:v>8.8520000000004012E-2</c:v>
                </c:pt>
                <c:pt idx="771">
                  <c:v>9.3230000000000063E-2</c:v>
                </c:pt>
                <c:pt idx="772">
                  <c:v>9.4120000000000245E-2</c:v>
                </c:pt>
                <c:pt idx="773">
                  <c:v>9.1130000000000044E-2</c:v>
                </c:pt>
                <c:pt idx="774">
                  <c:v>9.1000000000000025E-2</c:v>
                </c:pt>
                <c:pt idx="775">
                  <c:v>9.4380000000000006E-2</c:v>
                </c:pt>
                <c:pt idx="776">
                  <c:v>9.7270000000000009E-2</c:v>
                </c:pt>
                <c:pt idx="777">
                  <c:v>9.606000000000002E-2</c:v>
                </c:pt>
                <c:pt idx="778">
                  <c:v>9.3720000000001247E-2</c:v>
                </c:pt>
                <c:pt idx="779">
                  <c:v>9.1409999999999991E-2</c:v>
                </c:pt>
                <c:pt idx="780">
                  <c:v>9.147000000000001E-2</c:v>
                </c:pt>
                <c:pt idx="781">
                  <c:v>9.4000000000000028E-2</c:v>
                </c:pt>
                <c:pt idx="782">
                  <c:v>9.3290000000000067E-2</c:v>
                </c:pt>
                <c:pt idx="783">
                  <c:v>9.4380000000000006E-2</c:v>
                </c:pt>
                <c:pt idx="784">
                  <c:v>9.9060000000000065E-2</c:v>
                </c:pt>
                <c:pt idx="785">
                  <c:v>9.8430000000000045E-2</c:v>
                </c:pt>
                <c:pt idx="786">
                  <c:v>9.6610000000000001E-2</c:v>
                </c:pt>
                <c:pt idx="787">
                  <c:v>9.1880000000000003E-2</c:v>
                </c:pt>
                <c:pt idx="788">
                  <c:v>9.1890000000000027E-2</c:v>
                </c:pt>
                <c:pt idx="789">
                  <c:v>9.1230000000000006E-2</c:v>
                </c:pt>
                <c:pt idx="790">
                  <c:v>9.443E-2</c:v>
                </c:pt>
                <c:pt idx="791">
                  <c:v>9.6650000000000263E-2</c:v>
                </c:pt>
                <c:pt idx="792">
                  <c:v>0.10013999999999998</c:v>
                </c:pt>
                <c:pt idx="793">
                  <c:v>9.651000000000004E-2</c:v>
                </c:pt>
                <c:pt idx="794">
                  <c:v>9.2979999999999993E-2</c:v>
                </c:pt>
                <c:pt idx="795">
                  <c:v>9.2080000000000009E-2</c:v>
                </c:pt>
                <c:pt idx="796">
                  <c:v>8.9670000000000027E-2</c:v>
                </c:pt>
                <c:pt idx="797">
                  <c:v>8.9510000000000048E-2</c:v>
                </c:pt>
                <c:pt idx="798">
                  <c:v>8.661000000000002E-2</c:v>
                </c:pt>
                <c:pt idx="799">
                  <c:v>8.8150000000000728E-2</c:v>
                </c:pt>
                <c:pt idx="800">
                  <c:v>8.6410000000000015E-2</c:v>
                </c:pt>
                <c:pt idx="801">
                  <c:v>8.8420000000000026E-2</c:v>
                </c:pt>
                <c:pt idx="802">
                  <c:v>8.9370000000000005E-2</c:v>
                </c:pt>
                <c:pt idx="803">
                  <c:v>8.8710000000000067E-2</c:v>
                </c:pt>
                <c:pt idx="804">
                  <c:v>9.1020000000000045E-2</c:v>
                </c:pt>
                <c:pt idx="805">
                  <c:v>8.8140000000000024E-2</c:v>
                </c:pt>
                <c:pt idx="806">
                  <c:v>8.6790000000000006E-2</c:v>
                </c:pt>
                <c:pt idx="807">
                  <c:v>8.7810000000000013E-2</c:v>
                </c:pt>
                <c:pt idx="808">
                  <c:v>8.8130000000000028E-2</c:v>
                </c:pt>
                <c:pt idx="809">
                  <c:v>8.3640000000000048E-2</c:v>
                </c:pt>
                <c:pt idx="810">
                  <c:v>8.4330000000000002E-2</c:v>
                </c:pt>
                <c:pt idx="811">
                  <c:v>8.8550000000001766E-2</c:v>
                </c:pt>
                <c:pt idx="812">
                  <c:v>9.4620000000001245E-2</c:v>
                </c:pt>
                <c:pt idx="813">
                  <c:v>9.3330000000000024E-2</c:v>
                </c:pt>
                <c:pt idx="814">
                  <c:v>9.0470000000000023E-2</c:v>
                </c:pt>
                <c:pt idx="815">
                  <c:v>9.2070000000000013E-2</c:v>
                </c:pt>
                <c:pt idx="816">
                  <c:v>9.3000000000000208E-2</c:v>
                </c:pt>
                <c:pt idx="817">
                  <c:v>9.2490000000000003E-2</c:v>
                </c:pt>
                <c:pt idx="818">
                  <c:v>9.5190000000000025E-2</c:v>
                </c:pt>
                <c:pt idx="819">
                  <c:v>9.4920000000000226E-2</c:v>
                </c:pt>
                <c:pt idx="820">
                  <c:v>9.2020000000000005E-2</c:v>
                </c:pt>
                <c:pt idx="821">
                  <c:v>9.3790000000000248E-2</c:v>
                </c:pt>
                <c:pt idx="822">
                  <c:v>9.488000000000002E-2</c:v>
                </c:pt>
                <c:pt idx="823">
                  <c:v>9.4750000000000764E-2</c:v>
                </c:pt>
                <c:pt idx="824">
                  <c:v>9.5080000000000026E-2</c:v>
                </c:pt>
                <c:pt idx="825">
                  <c:v>9.4830000000000067E-2</c:v>
                </c:pt>
                <c:pt idx="826">
                  <c:v>9.7850000000000006E-2</c:v>
                </c:pt>
                <c:pt idx="827">
                  <c:v>9.8910000000000026E-2</c:v>
                </c:pt>
                <c:pt idx="828">
                  <c:v>9.7720000000000043E-2</c:v>
                </c:pt>
                <c:pt idx="829">
                  <c:v>9.6760000000000027E-2</c:v>
                </c:pt>
                <c:pt idx="830">
                  <c:v>9.5770000000000022E-2</c:v>
                </c:pt>
                <c:pt idx="831">
                  <c:v>9.240000000000001E-2</c:v>
                </c:pt>
                <c:pt idx="832">
                  <c:v>9.1690000000000063E-2</c:v>
                </c:pt>
                <c:pt idx="833">
                  <c:v>8.9900000000000063E-2</c:v>
                </c:pt>
                <c:pt idx="834">
                  <c:v>9.1620000000000243E-2</c:v>
                </c:pt>
                <c:pt idx="835">
                  <c:v>9.1150000000000064E-2</c:v>
                </c:pt>
                <c:pt idx="836">
                  <c:v>8.9260000000000006E-2</c:v>
                </c:pt>
                <c:pt idx="837">
                  <c:v>9.0320000000000025E-2</c:v>
                </c:pt>
                <c:pt idx="838">
                  <c:v>9.1560000000000225E-2</c:v>
                </c:pt>
                <c:pt idx="839">
                  <c:v>9.4340000000000007E-2</c:v>
                </c:pt>
                <c:pt idx="840">
                  <c:v>9.1910000000000033E-2</c:v>
                </c:pt>
                <c:pt idx="841">
                  <c:v>9.5290000000000027E-2</c:v>
                </c:pt>
                <c:pt idx="842">
                  <c:v>9.5220000000000027E-2</c:v>
                </c:pt>
                <c:pt idx="843">
                  <c:v>9.7990000000000008E-2</c:v>
                </c:pt>
                <c:pt idx="844">
                  <c:v>9.7050000000000025E-2</c:v>
                </c:pt>
                <c:pt idx="845">
                  <c:v>9.8080000000000028E-2</c:v>
                </c:pt>
                <c:pt idx="846">
                  <c:v>9.8080000000000028E-2</c:v>
                </c:pt>
                <c:pt idx="847">
                  <c:v>9.4950000000000298E-2</c:v>
                </c:pt>
                <c:pt idx="848">
                  <c:v>9.5660000000000064E-2</c:v>
                </c:pt>
                <c:pt idx="849">
                  <c:v>9.4660000000000744E-2</c:v>
                </c:pt>
                <c:pt idx="850">
                  <c:v>9.4100000000000045E-2</c:v>
                </c:pt>
                <c:pt idx="851">
                  <c:v>9.4490000000000046E-2</c:v>
                </c:pt>
                <c:pt idx="852">
                  <c:v>9.5260000000000025E-2</c:v>
                </c:pt>
                <c:pt idx="853">
                  <c:v>9.5480000000000009E-2</c:v>
                </c:pt>
                <c:pt idx="854">
                  <c:v>9.531000000000002E-2</c:v>
                </c:pt>
                <c:pt idx="855">
                  <c:v>9.2850000000000044E-2</c:v>
                </c:pt>
                <c:pt idx="856">
                  <c:v>9.2110000000000011E-2</c:v>
                </c:pt>
                <c:pt idx="857">
                  <c:v>9.2760000000000023E-2</c:v>
                </c:pt>
                <c:pt idx="858">
                  <c:v>9.4570000000000265E-2</c:v>
                </c:pt>
                <c:pt idx="859">
                  <c:v>9.4460000000000044E-2</c:v>
                </c:pt>
                <c:pt idx="860">
                  <c:v>9.5150000000000068E-2</c:v>
                </c:pt>
                <c:pt idx="861">
                  <c:v>9.3360000000000068E-2</c:v>
                </c:pt>
                <c:pt idx="862">
                  <c:v>9.3660000000001228E-2</c:v>
                </c:pt>
                <c:pt idx="863">
                  <c:v>9.2550000000000243E-2</c:v>
                </c:pt>
                <c:pt idx="864">
                  <c:v>9.3550000000004241E-2</c:v>
                </c:pt>
                <c:pt idx="865">
                  <c:v>9.2810000000000004E-2</c:v>
                </c:pt>
                <c:pt idx="866">
                  <c:v>9.1580000000000022E-2</c:v>
                </c:pt>
                <c:pt idx="867">
                  <c:v>9.1450000000000004E-2</c:v>
                </c:pt>
                <c:pt idx="868">
                  <c:v>8.9500000000000246E-2</c:v>
                </c:pt>
                <c:pt idx="869">
                  <c:v>8.8610000000000064E-2</c:v>
                </c:pt>
                <c:pt idx="870">
                  <c:v>8.7290000000000006E-2</c:v>
                </c:pt>
                <c:pt idx="871">
                  <c:v>8.7670000000000026E-2</c:v>
                </c:pt>
                <c:pt idx="872">
                  <c:v>8.7850000000000025E-2</c:v>
                </c:pt>
                <c:pt idx="873">
                  <c:v>8.7290000000000006E-2</c:v>
                </c:pt>
                <c:pt idx="874">
                  <c:v>8.7720000000000006E-2</c:v>
                </c:pt>
                <c:pt idx="875">
                  <c:v>8.9670000000000027E-2</c:v>
                </c:pt>
                <c:pt idx="876">
                  <c:v>8.9630000000000265E-2</c:v>
                </c:pt>
                <c:pt idx="877">
                  <c:v>8.728000000000001E-2</c:v>
                </c:pt>
                <c:pt idx="878">
                  <c:v>8.6780000000000024E-2</c:v>
                </c:pt>
                <c:pt idx="879">
                  <c:v>8.4870000000000043E-2</c:v>
                </c:pt>
                <c:pt idx="880">
                  <c:v>8.5330000000000045E-2</c:v>
                </c:pt>
                <c:pt idx="881">
                  <c:v>8.4770000000000026E-2</c:v>
                </c:pt>
                <c:pt idx="882">
                  <c:v>8.4270000000000025E-2</c:v>
                </c:pt>
                <c:pt idx="883">
                  <c:v>8.3740000000000064E-2</c:v>
                </c:pt>
                <c:pt idx="884">
                  <c:v>8.5530000000000064E-2</c:v>
                </c:pt>
                <c:pt idx="885">
                  <c:v>8.4990000000000065E-2</c:v>
                </c:pt>
                <c:pt idx="886">
                  <c:v>8.568000000000002E-2</c:v>
                </c:pt>
                <c:pt idx="887">
                  <c:v>8.5690000000000224E-2</c:v>
                </c:pt>
                <c:pt idx="888">
                  <c:v>8.5540000000000047E-2</c:v>
                </c:pt>
                <c:pt idx="889">
                  <c:v>8.4150000000000266E-2</c:v>
                </c:pt>
                <c:pt idx="890">
                  <c:v>8.2890000000000005E-2</c:v>
                </c:pt>
                <c:pt idx="891">
                  <c:v>8.3080000000000043E-2</c:v>
                </c:pt>
                <c:pt idx="892">
                  <c:v>8.4380000000000011E-2</c:v>
                </c:pt>
                <c:pt idx="893">
                  <c:v>8.4970000000000004E-2</c:v>
                </c:pt>
                <c:pt idx="894">
                  <c:v>8.4560000000000746E-2</c:v>
                </c:pt>
                <c:pt idx="895">
                  <c:v>8.5610000000000006E-2</c:v>
                </c:pt>
                <c:pt idx="896">
                  <c:v>8.5590000000000263E-2</c:v>
                </c:pt>
                <c:pt idx="897">
                  <c:v>8.5520000000000568E-2</c:v>
                </c:pt>
                <c:pt idx="898">
                  <c:v>8.4450000000000025E-2</c:v>
                </c:pt>
                <c:pt idx="899">
                  <c:v>8.4900000000000045E-2</c:v>
                </c:pt>
                <c:pt idx="900">
                  <c:v>8.5040000000000018E-2</c:v>
                </c:pt>
                <c:pt idx="901">
                  <c:v>8.7630000000000027E-2</c:v>
                </c:pt>
                <c:pt idx="902">
                  <c:v>8.6980000000000002E-2</c:v>
                </c:pt>
                <c:pt idx="903">
                  <c:v>8.5420000000000024E-2</c:v>
                </c:pt>
                <c:pt idx="904">
                  <c:v>8.5160000000000027E-2</c:v>
                </c:pt>
                <c:pt idx="905">
                  <c:v>8.5430000000000006E-2</c:v>
                </c:pt>
                <c:pt idx="906">
                  <c:v>8.3790000000000267E-2</c:v>
                </c:pt>
                <c:pt idx="907">
                  <c:v>8.2060000000000022E-2</c:v>
                </c:pt>
                <c:pt idx="908">
                  <c:v>8.1620000000000067E-2</c:v>
                </c:pt>
                <c:pt idx="909">
                  <c:v>8.0700000000000008E-2</c:v>
                </c:pt>
                <c:pt idx="910">
                  <c:v>8.0240000000000006E-2</c:v>
                </c:pt>
                <c:pt idx="911">
                  <c:v>8.1090000000000023E-2</c:v>
                </c:pt>
                <c:pt idx="912">
                  <c:v>8.1810000000000022E-2</c:v>
                </c:pt>
                <c:pt idx="913">
                  <c:v>8.3480000000000013E-2</c:v>
                </c:pt>
                <c:pt idx="914">
                  <c:v>8.3550000000001748E-2</c:v>
                </c:pt>
                <c:pt idx="915">
                  <c:v>8.1960000000000047E-2</c:v>
                </c:pt>
                <c:pt idx="916">
                  <c:v>8.2810000000000009E-2</c:v>
                </c:pt>
                <c:pt idx="917">
                  <c:v>8.3780000000000007E-2</c:v>
                </c:pt>
                <c:pt idx="918">
                  <c:v>8.4920000000000065E-2</c:v>
                </c:pt>
                <c:pt idx="919">
                  <c:v>8.4660000000000263E-2</c:v>
                </c:pt>
                <c:pt idx="920">
                  <c:v>8.4260000000000043E-2</c:v>
                </c:pt>
                <c:pt idx="921">
                  <c:v>8.4860000000000047E-2</c:v>
                </c:pt>
                <c:pt idx="922">
                  <c:v>8.7020000000000028E-2</c:v>
                </c:pt>
                <c:pt idx="923">
                  <c:v>8.7650000000000047E-2</c:v>
                </c:pt>
                <c:pt idx="924">
                  <c:v>8.7650000000000047E-2</c:v>
                </c:pt>
                <c:pt idx="925">
                  <c:v>8.7650000000000047E-2</c:v>
                </c:pt>
                <c:pt idx="926">
                  <c:v>9.0570000000000025E-2</c:v>
                </c:pt>
                <c:pt idx="927">
                  <c:v>8.8390000000000066E-2</c:v>
                </c:pt>
                <c:pt idx="928">
                  <c:v>8.7720000000000006E-2</c:v>
                </c:pt>
                <c:pt idx="929">
                  <c:v>8.9550000000000768E-2</c:v>
                </c:pt>
                <c:pt idx="930">
                  <c:v>8.9830000000000063E-2</c:v>
                </c:pt>
                <c:pt idx="931">
                  <c:v>8.7900000000000006E-2</c:v>
                </c:pt>
                <c:pt idx="932">
                  <c:v>8.9200000000000043E-2</c:v>
                </c:pt>
                <c:pt idx="933">
                  <c:v>9.0280000000000013E-2</c:v>
                </c:pt>
                <c:pt idx="934">
                  <c:v>9.0010000000000007E-2</c:v>
                </c:pt>
                <c:pt idx="935">
                  <c:v>9.2860000000000026E-2</c:v>
                </c:pt>
                <c:pt idx="936">
                  <c:v>9.1420000000000001E-2</c:v>
                </c:pt>
                <c:pt idx="937">
                  <c:v>8.9490000000000028E-2</c:v>
                </c:pt>
                <c:pt idx="938">
                  <c:v>9.0470000000000023E-2</c:v>
                </c:pt>
                <c:pt idx="939">
                  <c:v>8.9410000000000003E-2</c:v>
                </c:pt>
                <c:pt idx="940">
                  <c:v>8.9970000000000022E-2</c:v>
                </c:pt>
                <c:pt idx="941">
                  <c:v>8.9970000000000022E-2</c:v>
                </c:pt>
                <c:pt idx="942">
                  <c:v>9.0910000000000005E-2</c:v>
                </c:pt>
                <c:pt idx="943">
                  <c:v>9.1080000000000022E-2</c:v>
                </c:pt>
                <c:pt idx="944">
                  <c:v>9.2460000000000001E-2</c:v>
                </c:pt>
                <c:pt idx="945">
                  <c:v>9.1350000000000028E-2</c:v>
                </c:pt>
                <c:pt idx="946">
                  <c:v>9.3280000000000016E-2</c:v>
                </c:pt>
                <c:pt idx="947">
                  <c:v>9.3920000000000267E-2</c:v>
                </c:pt>
                <c:pt idx="948">
                  <c:v>9.291000000000002E-2</c:v>
                </c:pt>
                <c:pt idx="949">
                  <c:v>9.3140000000000028E-2</c:v>
                </c:pt>
                <c:pt idx="950">
                  <c:v>9.5330000000000026E-2</c:v>
                </c:pt>
                <c:pt idx="951">
                  <c:v>9.6100000000000046E-2</c:v>
                </c:pt>
                <c:pt idx="952">
                  <c:v>9.6400000000000013E-2</c:v>
                </c:pt>
                <c:pt idx="953">
                  <c:v>9.8070000000000046E-2</c:v>
                </c:pt>
                <c:pt idx="954">
                  <c:v>9.844E-2</c:v>
                </c:pt>
                <c:pt idx="955">
                  <c:v>9.8090000000000246E-2</c:v>
                </c:pt>
                <c:pt idx="956">
                  <c:v>9.6020000000000008E-2</c:v>
                </c:pt>
                <c:pt idx="957">
                  <c:v>9.8560000000001868E-2</c:v>
                </c:pt>
                <c:pt idx="958">
                  <c:v>9.8190000000000263E-2</c:v>
                </c:pt>
                <c:pt idx="959">
                  <c:v>9.8400000000000043E-2</c:v>
                </c:pt>
                <c:pt idx="960">
                  <c:v>9.8360000000000045E-2</c:v>
                </c:pt>
                <c:pt idx="961">
                  <c:v>9.7910000000000011E-2</c:v>
                </c:pt>
                <c:pt idx="962">
                  <c:v>0.10021000000000002</c:v>
                </c:pt>
                <c:pt idx="963">
                  <c:v>0.10120000000000012</c:v>
                </c:pt>
                <c:pt idx="964">
                  <c:v>0.10288</c:v>
                </c:pt>
                <c:pt idx="965">
                  <c:v>0.10262000000000022</c:v>
                </c:pt>
                <c:pt idx="966">
                  <c:v>0.10212000000000022</c:v>
                </c:pt>
                <c:pt idx="967">
                  <c:v>9.9350000000000063E-2</c:v>
                </c:pt>
                <c:pt idx="968">
                  <c:v>9.8630000000001244E-2</c:v>
                </c:pt>
                <c:pt idx="969">
                  <c:v>9.8910000000000026E-2</c:v>
                </c:pt>
                <c:pt idx="970">
                  <c:v>9.9650000000001265E-2</c:v>
                </c:pt>
                <c:pt idx="971">
                  <c:v>9.9060000000000065E-2</c:v>
                </c:pt>
                <c:pt idx="972">
                  <c:v>9.9220000000000225E-2</c:v>
                </c:pt>
                <c:pt idx="973">
                  <c:v>9.9030000000000062E-2</c:v>
                </c:pt>
                <c:pt idx="974">
                  <c:v>9.8330000000000028E-2</c:v>
                </c:pt>
                <c:pt idx="975">
                  <c:v>9.8780000000000007E-2</c:v>
                </c:pt>
                <c:pt idx="976">
                  <c:v>9.6390000000000003E-2</c:v>
                </c:pt>
                <c:pt idx="977">
                  <c:v>9.4150000000000067E-2</c:v>
                </c:pt>
                <c:pt idx="978">
                  <c:v>9.4760000000000066E-2</c:v>
                </c:pt>
                <c:pt idx="979">
                  <c:v>9.4590000000001048E-2</c:v>
                </c:pt>
                <c:pt idx="980">
                  <c:v>9.7470000000000015E-2</c:v>
                </c:pt>
                <c:pt idx="981">
                  <c:v>9.7750000000000045E-2</c:v>
                </c:pt>
                <c:pt idx="982">
                  <c:v>9.6030000000000004E-2</c:v>
                </c:pt>
                <c:pt idx="983">
                  <c:v>9.7070000000000004E-2</c:v>
                </c:pt>
                <c:pt idx="984">
                  <c:v>9.4170000000000004E-2</c:v>
                </c:pt>
                <c:pt idx="985">
                  <c:v>9.3810000000000046E-2</c:v>
                </c:pt>
                <c:pt idx="986">
                  <c:v>9.2970000000000011E-2</c:v>
                </c:pt>
                <c:pt idx="987">
                  <c:v>9.3660000000001228E-2</c:v>
                </c:pt>
                <c:pt idx="988">
                  <c:v>9.5080000000000026E-2</c:v>
                </c:pt>
                <c:pt idx="989">
                  <c:v>9.6930000000000002E-2</c:v>
                </c:pt>
                <c:pt idx="990">
                  <c:v>9.7290000000000015E-2</c:v>
                </c:pt>
                <c:pt idx="991">
                  <c:v>9.6790000000000043E-2</c:v>
                </c:pt>
                <c:pt idx="992">
                  <c:v>9.7590000000000066E-2</c:v>
                </c:pt>
                <c:pt idx="993">
                  <c:v>9.8510000000000264E-2</c:v>
                </c:pt>
                <c:pt idx="994">
                  <c:v>9.7700000000000023E-2</c:v>
                </c:pt>
                <c:pt idx="995">
                  <c:v>9.8080000000000028E-2</c:v>
                </c:pt>
                <c:pt idx="996">
                  <c:v>9.7980000000000012E-2</c:v>
                </c:pt>
                <c:pt idx="997">
                  <c:v>9.7710000000000005E-2</c:v>
                </c:pt>
                <c:pt idx="998">
                  <c:v>9.6630000000000008E-2</c:v>
                </c:pt>
                <c:pt idx="999">
                  <c:v>9.8530000000001228E-2</c:v>
                </c:pt>
                <c:pt idx="1000">
                  <c:v>0.10025000000000002</c:v>
                </c:pt>
                <c:pt idx="1001">
                  <c:v>0.10033999999999985</c:v>
                </c:pt>
                <c:pt idx="1002">
                  <c:v>9.9480000000000013E-2</c:v>
                </c:pt>
                <c:pt idx="1003">
                  <c:v>9.6790000000000043E-2</c:v>
                </c:pt>
                <c:pt idx="1004">
                  <c:v>9.4820000000000265E-2</c:v>
                </c:pt>
                <c:pt idx="1005">
                  <c:v>9.4050000000000744E-2</c:v>
                </c:pt>
                <c:pt idx="1006">
                  <c:v>9.5850000000000227E-2</c:v>
                </c:pt>
                <c:pt idx="1007">
                  <c:v>9.5020000000000243E-2</c:v>
                </c:pt>
                <c:pt idx="1008">
                  <c:v>9.8030000000000228E-2</c:v>
                </c:pt>
                <c:pt idx="1009">
                  <c:v>9.4160000000000008E-2</c:v>
                </c:pt>
                <c:pt idx="1010">
                  <c:v>9.334000000000002E-2</c:v>
                </c:pt>
                <c:pt idx="1011">
                  <c:v>9.1850000000000098E-2</c:v>
                </c:pt>
                <c:pt idx="1012">
                  <c:v>9.2690000000000008E-2</c:v>
                </c:pt>
                <c:pt idx="1013">
                  <c:v>9.2260000000000023E-2</c:v>
                </c:pt>
                <c:pt idx="1014">
                  <c:v>9.2850000000000044E-2</c:v>
                </c:pt>
                <c:pt idx="1015">
                  <c:v>9.3080000000000024E-2</c:v>
                </c:pt>
                <c:pt idx="1016">
                  <c:v>9.2120000000000007E-2</c:v>
                </c:pt>
                <c:pt idx="1017">
                  <c:v>9.1170000000000015E-2</c:v>
                </c:pt>
                <c:pt idx="1018">
                  <c:v>9.0740000000000043E-2</c:v>
                </c:pt>
                <c:pt idx="1019">
                  <c:v>8.994000000000002E-2</c:v>
                </c:pt>
                <c:pt idx="1020">
                  <c:v>9.0210000000000012E-2</c:v>
                </c:pt>
                <c:pt idx="1021">
                  <c:v>8.9030000000000026E-2</c:v>
                </c:pt>
                <c:pt idx="1022">
                  <c:v>9.0590000000000268E-2</c:v>
                </c:pt>
                <c:pt idx="1023">
                  <c:v>9.1930000000000026E-2</c:v>
                </c:pt>
                <c:pt idx="1024">
                  <c:v>9.2350000000000002E-2</c:v>
                </c:pt>
                <c:pt idx="1025">
                  <c:v>9.198000000000002E-2</c:v>
                </c:pt>
                <c:pt idx="1026">
                  <c:v>9.2290000000000025E-2</c:v>
                </c:pt>
                <c:pt idx="1027">
                  <c:v>9.2200000000000018E-2</c:v>
                </c:pt>
                <c:pt idx="1028">
                  <c:v>9.3180000000000027E-2</c:v>
                </c:pt>
                <c:pt idx="1029">
                  <c:v>9.2960000000000043E-2</c:v>
                </c:pt>
                <c:pt idx="1030">
                  <c:v>9.2120000000000007E-2</c:v>
                </c:pt>
                <c:pt idx="1031">
                  <c:v>9.2390000000000014E-2</c:v>
                </c:pt>
                <c:pt idx="1032">
                  <c:v>9.1910000000000033E-2</c:v>
                </c:pt>
                <c:pt idx="1033">
                  <c:v>8.9610000000000065E-2</c:v>
                </c:pt>
                <c:pt idx="1034">
                  <c:v>8.9210000000000025E-2</c:v>
                </c:pt>
                <c:pt idx="1035">
                  <c:v>8.8830000000000048E-2</c:v>
                </c:pt>
                <c:pt idx="1036">
                  <c:v>8.8370000000000046E-2</c:v>
                </c:pt>
                <c:pt idx="1037">
                  <c:v>8.7030000000000024E-2</c:v>
                </c:pt>
                <c:pt idx="1038">
                  <c:v>8.8160000000000224E-2</c:v>
                </c:pt>
                <c:pt idx="1039">
                  <c:v>8.5440000000000002E-2</c:v>
                </c:pt>
                <c:pt idx="1040">
                  <c:v>8.5880000000000026E-2</c:v>
                </c:pt>
                <c:pt idx="1041">
                  <c:v>8.6830000000000004E-2</c:v>
                </c:pt>
                <c:pt idx="1042">
                  <c:v>8.6880000000000013E-2</c:v>
                </c:pt>
                <c:pt idx="1043">
                  <c:v>8.7760000000000005E-2</c:v>
                </c:pt>
                <c:pt idx="1044">
                  <c:v>8.704000000000002E-2</c:v>
                </c:pt>
                <c:pt idx="1045">
                  <c:v>8.8110000000000022E-2</c:v>
                </c:pt>
                <c:pt idx="1046">
                  <c:v>8.7560000000000068E-2</c:v>
                </c:pt>
                <c:pt idx="1047">
                  <c:v>9.0340000000000004E-2</c:v>
                </c:pt>
                <c:pt idx="1048">
                  <c:v>9.0330000000000021E-2</c:v>
                </c:pt>
                <c:pt idx="1049">
                  <c:v>9.1580000000000022E-2</c:v>
                </c:pt>
                <c:pt idx="1050">
                  <c:v>9.0800000000000006E-2</c:v>
                </c:pt>
                <c:pt idx="1051">
                  <c:v>9.0840000000000018E-2</c:v>
                </c:pt>
                <c:pt idx="1052">
                  <c:v>9.1040000000000024E-2</c:v>
                </c:pt>
                <c:pt idx="1053">
                  <c:v>9.1040000000000024E-2</c:v>
                </c:pt>
                <c:pt idx="1054">
                  <c:v>8.9500000000000246E-2</c:v>
                </c:pt>
                <c:pt idx="1055">
                  <c:v>9.0750000000000247E-2</c:v>
                </c:pt>
                <c:pt idx="1056">
                  <c:v>9.1060000000000002E-2</c:v>
                </c:pt>
                <c:pt idx="1057">
                  <c:v>9.1510000000000022E-2</c:v>
                </c:pt>
                <c:pt idx="1058">
                  <c:v>9.0880000000000044E-2</c:v>
                </c:pt>
                <c:pt idx="1059">
                  <c:v>9.1750000000000068E-2</c:v>
                </c:pt>
                <c:pt idx="1060">
                  <c:v>9.1180000000000011E-2</c:v>
                </c:pt>
                <c:pt idx="1061">
                  <c:v>8.9470000000000008E-2</c:v>
                </c:pt>
                <c:pt idx="1062">
                  <c:v>8.7860000000000021E-2</c:v>
                </c:pt>
                <c:pt idx="1063">
                  <c:v>8.7770000000000015E-2</c:v>
                </c:pt>
                <c:pt idx="1064">
                  <c:v>8.8860000000000244E-2</c:v>
                </c:pt>
                <c:pt idx="1065">
                  <c:v>8.8720000000001228E-2</c:v>
                </c:pt>
                <c:pt idx="1066">
                  <c:v>9.0080000000000021E-2</c:v>
                </c:pt>
                <c:pt idx="1067">
                  <c:v>8.994000000000002E-2</c:v>
                </c:pt>
                <c:pt idx="1068">
                  <c:v>8.9570000000000066E-2</c:v>
                </c:pt>
                <c:pt idx="1069">
                  <c:v>9.0030000000000041E-2</c:v>
                </c:pt>
                <c:pt idx="1070">
                  <c:v>9.1320000000000026E-2</c:v>
                </c:pt>
                <c:pt idx="1071">
                  <c:v>9.0420000000000028E-2</c:v>
                </c:pt>
                <c:pt idx="1072">
                  <c:v>9.128E-2</c:v>
                </c:pt>
                <c:pt idx="1073">
                  <c:v>9.0550000000001227E-2</c:v>
                </c:pt>
                <c:pt idx="1074">
                  <c:v>9.0400000000000008E-2</c:v>
                </c:pt>
                <c:pt idx="1075">
                  <c:v>9.1220000000000023E-2</c:v>
                </c:pt>
                <c:pt idx="1076">
                  <c:v>9.0410000000000018E-2</c:v>
                </c:pt>
                <c:pt idx="1077">
                  <c:v>9.180000000000002E-2</c:v>
                </c:pt>
                <c:pt idx="1078">
                  <c:v>9.216000000000002E-2</c:v>
                </c:pt>
                <c:pt idx="1079">
                  <c:v>9.2620000000000063E-2</c:v>
                </c:pt>
                <c:pt idx="1080">
                  <c:v>9.2760000000000023E-2</c:v>
                </c:pt>
                <c:pt idx="1081">
                  <c:v>9.2720000000000025E-2</c:v>
                </c:pt>
                <c:pt idx="1082">
                  <c:v>9.3090000000000228E-2</c:v>
                </c:pt>
                <c:pt idx="1083">
                  <c:v>9.3720000000001247E-2</c:v>
                </c:pt>
                <c:pt idx="1084">
                  <c:v>9.4690000000000746E-2</c:v>
                </c:pt>
                <c:pt idx="1085">
                  <c:v>9.2850000000000044E-2</c:v>
                </c:pt>
                <c:pt idx="1086">
                  <c:v>9.2130000000000004E-2</c:v>
                </c:pt>
                <c:pt idx="1087">
                  <c:v>9.1590000000000046E-2</c:v>
                </c:pt>
                <c:pt idx="1088">
                  <c:v>9.0890000000000026E-2</c:v>
                </c:pt>
                <c:pt idx="1089">
                  <c:v>9.0240000000000015E-2</c:v>
                </c:pt>
                <c:pt idx="1090">
                  <c:v>9.0560000000000265E-2</c:v>
                </c:pt>
                <c:pt idx="1091">
                  <c:v>9.0000000000000024E-2</c:v>
                </c:pt>
                <c:pt idx="1092">
                  <c:v>9.0720000000000245E-2</c:v>
                </c:pt>
                <c:pt idx="1093">
                  <c:v>8.9740000000000028E-2</c:v>
                </c:pt>
                <c:pt idx="1094">
                  <c:v>9.0340000000000004E-2</c:v>
                </c:pt>
                <c:pt idx="1095">
                  <c:v>8.9910000000000018E-2</c:v>
                </c:pt>
                <c:pt idx="1096">
                  <c:v>8.9960000000000026E-2</c:v>
                </c:pt>
                <c:pt idx="1097">
                  <c:v>9.0120000000000047E-2</c:v>
                </c:pt>
                <c:pt idx="1098">
                  <c:v>9.044000000000002E-2</c:v>
                </c:pt>
                <c:pt idx="1099">
                  <c:v>9.0350000000000028E-2</c:v>
                </c:pt>
                <c:pt idx="1100">
                  <c:v>9.0340000000000018E-2</c:v>
                </c:pt>
                <c:pt idx="1101">
                  <c:v>8.9510000000000048E-2</c:v>
                </c:pt>
                <c:pt idx="1102">
                  <c:v>8.9150000000000298E-2</c:v>
                </c:pt>
                <c:pt idx="1103">
                  <c:v>8.8970000000000007E-2</c:v>
                </c:pt>
                <c:pt idx="1104">
                  <c:v>8.8820000000001245E-2</c:v>
                </c:pt>
                <c:pt idx="1105">
                  <c:v>8.8280000000000025E-2</c:v>
                </c:pt>
                <c:pt idx="1106">
                  <c:v>8.7500000000000008E-2</c:v>
                </c:pt>
                <c:pt idx="1107">
                  <c:v>8.6600000000000024E-2</c:v>
                </c:pt>
                <c:pt idx="1108">
                  <c:v>8.6740000000000025E-2</c:v>
                </c:pt>
                <c:pt idx="1109">
                  <c:v>8.743999999999999E-2</c:v>
                </c:pt>
                <c:pt idx="1110">
                  <c:v>8.743999999999999E-2</c:v>
                </c:pt>
                <c:pt idx="1111">
                  <c:v>8.7540000000000007E-2</c:v>
                </c:pt>
                <c:pt idx="1112">
                  <c:v>8.7950000000000028E-2</c:v>
                </c:pt>
                <c:pt idx="1113">
                  <c:v>8.840000000000002E-2</c:v>
                </c:pt>
                <c:pt idx="1114">
                  <c:v>8.8740000000000027E-2</c:v>
                </c:pt>
                <c:pt idx="1115">
                  <c:v>8.5880000000000026E-2</c:v>
                </c:pt>
                <c:pt idx="1116">
                  <c:v>8.5210000000000022E-2</c:v>
                </c:pt>
                <c:pt idx="1117">
                  <c:v>8.4440000000000015E-2</c:v>
                </c:pt>
                <c:pt idx="1118">
                  <c:v>8.4550000000001568E-2</c:v>
                </c:pt>
                <c:pt idx="1119">
                  <c:v>8.4790000000000226E-2</c:v>
                </c:pt>
                <c:pt idx="1120">
                  <c:v>8.4430000000000047E-2</c:v>
                </c:pt>
                <c:pt idx="1121">
                  <c:v>8.3500000000000268E-2</c:v>
                </c:pt>
                <c:pt idx="1122">
                  <c:v>8.3170000000000008E-2</c:v>
                </c:pt>
                <c:pt idx="1123">
                  <c:v>8.3790000000000267E-2</c:v>
                </c:pt>
                <c:pt idx="1124">
                  <c:v>8.4110000000000018E-2</c:v>
                </c:pt>
                <c:pt idx="1125">
                  <c:v>8.3650000000001765E-2</c:v>
                </c:pt>
                <c:pt idx="1126">
                  <c:v>8.233E-2</c:v>
                </c:pt>
                <c:pt idx="1127">
                  <c:v>8.2750000000000046E-2</c:v>
                </c:pt>
                <c:pt idx="1128">
                  <c:v>8.1970000000000015E-2</c:v>
                </c:pt>
                <c:pt idx="1129">
                  <c:v>8.2080000000000014E-2</c:v>
                </c:pt>
                <c:pt idx="1130">
                  <c:v>8.236000000000003E-2</c:v>
                </c:pt>
                <c:pt idx="1131">
                  <c:v>8.1880000000000008E-2</c:v>
                </c:pt>
                <c:pt idx="1132">
                  <c:v>8.1040000000000015E-2</c:v>
                </c:pt>
                <c:pt idx="1133">
                  <c:v>8.0370000000000011E-2</c:v>
                </c:pt>
                <c:pt idx="1134">
                  <c:v>8.0600000000000047E-2</c:v>
                </c:pt>
                <c:pt idx="1135">
                  <c:v>8.0890000000000045E-2</c:v>
                </c:pt>
                <c:pt idx="1136">
                  <c:v>8.2200000000000009E-2</c:v>
                </c:pt>
                <c:pt idx="1137">
                  <c:v>8.168000000000003E-2</c:v>
                </c:pt>
                <c:pt idx="1138">
                  <c:v>8.3890000000000228E-2</c:v>
                </c:pt>
                <c:pt idx="1139">
                  <c:v>8.3090000000000067E-2</c:v>
                </c:pt>
                <c:pt idx="1140">
                  <c:v>8.3400000000000002E-2</c:v>
                </c:pt>
                <c:pt idx="1141">
                  <c:v>8.3660000000000248E-2</c:v>
                </c:pt>
                <c:pt idx="1142">
                  <c:v>8.2810000000000009E-2</c:v>
                </c:pt>
                <c:pt idx="1143">
                  <c:v>8.2810000000000009E-2</c:v>
                </c:pt>
                <c:pt idx="1144">
                  <c:v>8.2209999999999991E-2</c:v>
                </c:pt>
                <c:pt idx="1145">
                  <c:v>8.1290000000000043E-2</c:v>
                </c:pt>
                <c:pt idx="1146">
                  <c:v>8.1870000000000026E-2</c:v>
                </c:pt>
                <c:pt idx="1147">
                  <c:v>8.1780000000000005E-2</c:v>
                </c:pt>
                <c:pt idx="1148">
                  <c:v>8.201E-2</c:v>
                </c:pt>
                <c:pt idx="1149">
                  <c:v>8.1279999999999991E-2</c:v>
                </c:pt>
                <c:pt idx="1150">
                  <c:v>8.1260000000000041E-2</c:v>
                </c:pt>
                <c:pt idx="1151">
                  <c:v>8.3170000000000008E-2</c:v>
                </c:pt>
                <c:pt idx="1152">
                  <c:v>8.2520000000000066E-2</c:v>
                </c:pt>
                <c:pt idx="1153">
                  <c:v>8.2239999999999994E-2</c:v>
                </c:pt>
                <c:pt idx="1154">
                  <c:v>8.4670000000000065E-2</c:v>
                </c:pt>
                <c:pt idx="1155">
                  <c:v>8.3790000000000267E-2</c:v>
                </c:pt>
                <c:pt idx="1156">
                  <c:v>8.3860000000000226E-2</c:v>
                </c:pt>
                <c:pt idx="1157">
                  <c:v>8.4800000000000028E-2</c:v>
                </c:pt>
                <c:pt idx="1158">
                  <c:v>8.5120000000000043E-2</c:v>
                </c:pt>
                <c:pt idx="1159">
                  <c:v>8.3400000000000002E-2</c:v>
                </c:pt>
                <c:pt idx="1160">
                  <c:v>8.3230000000000026E-2</c:v>
                </c:pt>
                <c:pt idx="1161">
                  <c:v>8.2580000000000015E-2</c:v>
                </c:pt>
                <c:pt idx="1162">
                  <c:v>8.1450000000000022E-2</c:v>
                </c:pt>
                <c:pt idx="1163">
                  <c:v>8.1740000000000021E-2</c:v>
                </c:pt>
                <c:pt idx="1164">
                  <c:v>8.2090000000000024E-2</c:v>
                </c:pt>
                <c:pt idx="1165">
                  <c:v>8.2190000000000027E-2</c:v>
                </c:pt>
                <c:pt idx="1166">
                  <c:v>8.167000000000002E-2</c:v>
                </c:pt>
                <c:pt idx="1167">
                  <c:v>8.1950000000000023E-2</c:v>
                </c:pt>
                <c:pt idx="1168">
                  <c:v>8.2530000000000006E-2</c:v>
                </c:pt>
                <c:pt idx="1169">
                  <c:v>8.3540000000000267E-2</c:v>
                </c:pt>
                <c:pt idx="1170">
                  <c:v>8.2830000000000001E-2</c:v>
                </c:pt>
                <c:pt idx="1171">
                  <c:v>8.3450000000000066E-2</c:v>
                </c:pt>
                <c:pt idx="1172">
                  <c:v>8.3510000000000265E-2</c:v>
                </c:pt>
                <c:pt idx="1173">
                  <c:v>8.4730000000000208E-2</c:v>
                </c:pt>
                <c:pt idx="1174">
                  <c:v>8.4550000000001568E-2</c:v>
                </c:pt>
                <c:pt idx="1175">
                  <c:v>8.6000000000000021E-2</c:v>
                </c:pt>
                <c:pt idx="1176">
                  <c:v>8.5910000000000014E-2</c:v>
                </c:pt>
                <c:pt idx="1177">
                  <c:v>8.5030000000000022E-2</c:v>
                </c:pt>
                <c:pt idx="1178">
                  <c:v>8.5720000000000227E-2</c:v>
                </c:pt>
                <c:pt idx="1179">
                  <c:v>8.661000000000002E-2</c:v>
                </c:pt>
                <c:pt idx="1180">
                  <c:v>8.7780000000000011E-2</c:v>
                </c:pt>
                <c:pt idx="1181">
                  <c:v>8.7730000000000002E-2</c:v>
                </c:pt>
                <c:pt idx="1182">
                  <c:v>8.7000000000000008E-2</c:v>
                </c:pt>
                <c:pt idx="1183">
                  <c:v>8.5160000000000027E-2</c:v>
                </c:pt>
                <c:pt idx="1184">
                  <c:v>8.4590000000000248E-2</c:v>
                </c:pt>
                <c:pt idx="1185">
                  <c:v>8.5600000000000065E-2</c:v>
                </c:pt>
                <c:pt idx="1186">
                  <c:v>8.6450000000000027E-2</c:v>
                </c:pt>
                <c:pt idx="1187">
                  <c:v>8.6530000000000065E-2</c:v>
                </c:pt>
                <c:pt idx="1188">
                  <c:v>8.8020000000000764E-2</c:v>
                </c:pt>
                <c:pt idx="1189">
                  <c:v>8.8240000000000027E-2</c:v>
                </c:pt>
                <c:pt idx="1190">
                  <c:v>8.7590000000000043E-2</c:v>
                </c:pt>
                <c:pt idx="1191">
                  <c:v>8.7379999999999999E-2</c:v>
                </c:pt>
                <c:pt idx="1192">
                  <c:v>8.5600000000000065E-2</c:v>
                </c:pt>
                <c:pt idx="1193">
                  <c:v>8.5520000000000568E-2</c:v>
                </c:pt>
                <c:pt idx="1194">
                  <c:v>8.4820000000000298E-2</c:v>
                </c:pt>
                <c:pt idx="1195">
                  <c:v>8.5640000000000022E-2</c:v>
                </c:pt>
                <c:pt idx="1196">
                  <c:v>8.5060000000000024E-2</c:v>
                </c:pt>
                <c:pt idx="1197">
                  <c:v>8.5040000000000018E-2</c:v>
                </c:pt>
                <c:pt idx="1198">
                  <c:v>8.5120000000000043E-2</c:v>
                </c:pt>
                <c:pt idx="1199">
                  <c:v>8.5450000000000026E-2</c:v>
                </c:pt>
                <c:pt idx="1200">
                  <c:v>8.3900000000000044E-2</c:v>
                </c:pt>
                <c:pt idx="1201">
                  <c:v>8.3870000000000028E-2</c:v>
                </c:pt>
                <c:pt idx="1202">
                  <c:v>8.2920000000000008E-2</c:v>
                </c:pt>
                <c:pt idx="1203">
                  <c:v>8.2910000000000011E-2</c:v>
                </c:pt>
                <c:pt idx="1204">
                  <c:v>8.2800000000000026E-2</c:v>
                </c:pt>
                <c:pt idx="1205">
                  <c:v>8.1400000000000014E-2</c:v>
                </c:pt>
                <c:pt idx="1206">
                  <c:v>8.1740000000000021E-2</c:v>
                </c:pt>
                <c:pt idx="1207">
                  <c:v>8.1160000000000024E-2</c:v>
                </c:pt>
                <c:pt idx="1208">
                  <c:v>8.0680000000000002E-2</c:v>
                </c:pt>
                <c:pt idx="1209">
                  <c:v>8.1190000000000026E-2</c:v>
                </c:pt>
                <c:pt idx="1210">
                  <c:v>8.0940000000000026E-2</c:v>
                </c:pt>
                <c:pt idx="1211">
                  <c:v>8.0240000000000006E-2</c:v>
                </c:pt>
                <c:pt idx="1212">
                  <c:v>8.0090000000000008E-2</c:v>
                </c:pt>
                <c:pt idx="1213">
                  <c:v>7.9630000000000034E-2</c:v>
                </c:pt>
                <c:pt idx="1214">
                  <c:v>8.0560000000000048E-2</c:v>
                </c:pt>
                <c:pt idx="1215">
                  <c:v>8.0890000000000045E-2</c:v>
                </c:pt>
                <c:pt idx="1216">
                  <c:v>7.9930000000000112E-2</c:v>
                </c:pt>
                <c:pt idx="1217">
                  <c:v>7.8719999999999984E-2</c:v>
                </c:pt>
                <c:pt idx="1218">
                  <c:v>7.9070000000000029E-2</c:v>
                </c:pt>
                <c:pt idx="1219">
                  <c:v>7.9030000000000114E-2</c:v>
                </c:pt>
                <c:pt idx="1220">
                  <c:v>7.9050000000000023E-2</c:v>
                </c:pt>
                <c:pt idx="1221">
                  <c:v>7.9279999999999989E-2</c:v>
                </c:pt>
                <c:pt idx="1222">
                  <c:v>7.887000000000001E-2</c:v>
                </c:pt>
                <c:pt idx="1223">
                  <c:v>7.9890000000002348E-2</c:v>
                </c:pt>
                <c:pt idx="1224">
                  <c:v>8.0390000000000017E-2</c:v>
                </c:pt>
                <c:pt idx="1225">
                  <c:v>7.954E-2</c:v>
                </c:pt>
                <c:pt idx="1226">
                  <c:v>7.8990000000000032E-2</c:v>
                </c:pt>
                <c:pt idx="1227">
                  <c:v>7.9600000000000004E-2</c:v>
                </c:pt>
                <c:pt idx="1228">
                  <c:v>8.0050000000000066E-2</c:v>
                </c:pt>
                <c:pt idx="1229">
                  <c:v>8.0290000000000028E-2</c:v>
                </c:pt>
                <c:pt idx="1230">
                  <c:v>8.0460000000000018E-2</c:v>
                </c:pt>
                <c:pt idx="1231">
                  <c:v>7.9989999999999992E-2</c:v>
                </c:pt>
                <c:pt idx="1232">
                  <c:v>7.9300000000000134E-2</c:v>
                </c:pt>
                <c:pt idx="1233">
                  <c:v>7.9519999999999993E-2</c:v>
                </c:pt>
                <c:pt idx="1234">
                  <c:v>8.0050000000000066E-2</c:v>
                </c:pt>
                <c:pt idx="1235">
                  <c:v>8.0350000000000005E-2</c:v>
                </c:pt>
                <c:pt idx="1236">
                  <c:v>8.0790000000000028E-2</c:v>
                </c:pt>
                <c:pt idx="1237">
                  <c:v>8.0160000000000023E-2</c:v>
                </c:pt>
                <c:pt idx="1238">
                  <c:v>7.9430000000000514E-2</c:v>
                </c:pt>
                <c:pt idx="1239">
                  <c:v>7.9350000000000434E-2</c:v>
                </c:pt>
                <c:pt idx="1240">
                  <c:v>7.9920000000000033E-2</c:v>
                </c:pt>
                <c:pt idx="1241">
                  <c:v>7.9400000000000123E-2</c:v>
                </c:pt>
                <c:pt idx="1242">
                  <c:v>7.9660000000000022E-2</c:v>
                </c:pt>
                <c:pt idx="1243">
                  <c:v>8.0700000000000008E-2</c:v>
                </c:pt>
                <c:pt idx="1244">
                  <c:v>7.9519999999999993E-2</c:v>
                </c:pt>
                <c:pt idx="1245">
                  <c:v>7.9310000000002587E-2</c:v>
                </c:pt>
                <c:pt idx="1246">
                  <c:v>7.8720000000000012E-2</c:v>
                </c:pt>
                <c:pt idx="1247">
                  <c:v>7.8569999999999987E-2</c:v>
                </c:pt>
                <c:pt idx="1248">
                  <c:v>7.8420000000000004E-2</c:v>
                </c:pt>
                <c:pt idx="1249">
                  <c:v>7.8269999999999992E-2</c:v>
                </c:pt>
                <c:pt idx="1250">
                  <c:v>7.9199999999999993E-2</c:v>
                </c:pt>
                <c:pt idx="1251">
                  <c:v>7.8719999999999984E-2</c:v>
                </c:pt>
                <c:pt idx="1252">
                  <c:v>7.9100000000000004E-2</c:v>
                </c:pt>
                <c:pt idx="1253">
                  <c:v>7.8979999999999995E-2</c:v>
                </c:pt>
                <c:pt idx="1254">
                  <c:v>7.8309999999999991E-2</c:v>
                </c:pt>
                <c:pt idx="1255">
                  <c:v>7.8409999999999994E-2</c:v>
                </c:pt>
                <c:pt idx="1256">
                  <c:v>7.8149999999999997E-2</c:v>
                </c:pt>
                <c:pt idx="1257">
                  <c:v>7.7689999999999995E-2</c:v>
                </c:pt>
                <c:pt idx="1258">
                  <c:v>7.6240000000000002E-2</c:v>
                </c:pt>
                <c:pt idx="1259">
                  <c:v>7.6089999999999991E-2</c:v>
                </c:pt>
                <c:pt idx="1260">
                  <c:v>7.6149999999999995E-2</c:v>
                </c:pt>
                <c:pt idx="1261">
                  <c:v>7.6159999999999992E-2</c:v>
                </c:pt>
                <c:pt idx="1262">
                  <c:v>7.5820000000000012E-2</c:v>
                </c:pt>
                <c:pt idx="1263">
                  <c:v>7.619999999999999E-2</c:v>
                </c:pt>
                <c:pt idx="1264">
                  <c:v>7.5329999999999994E-2</c:v>
                </c:pt>
                <c:pt idx="1265">
                  <c:v>7.5289999999999996E-2</c:v>
                </c:pt>
                <c:pt idx="1266">
                  <c:v>7.4829999999999994E-2</c:v>
                </c:pt>
                <c:pt idx="1267">
                  <c:v>7.4979999999999991E-2</c:v>
                </c:pt>
                <c:pt idx="1268">
                  <c:v>7.5129999999999988E-2</c:v>
                </c:pt>
                <c:pt idx="1269">
                  <c:v>7.4639999999999998E-2</c:v>
                </c:pt>
                <c:pt idx="1270">
                  <c:v>7.4299999999999991E-2</c:v>
                </c:pt>
                <c:pt idx="1271">
                  <c:v>7.3880000000000001E-2</c:v>
                </c:pt>
                <c:pt idx="1272">
                  <c:v>7.2520000000000001E-2</c:v>
                </c:pt>
                <c:pt idx="1273">
                  <c:v>7.2079999999999991E-2</c:v>
                </c:pt>
                <c:pt idx="1274">
                  <c:v>7.1870000000000003E-2</c:v>
                </c:pt>
                <c:pt idx="1275">
                  <c:v>7.1589999999999987E-2</c:v>
                </c:pt>
                <c:pt idx="1276">
                  <c:v>7.1730000000000002E-2</c:v>
                </c:pt>
                <c:pt idx="1277">
                  <c:v>7.2890000000000524E-2</c:v>
                </c:pt>
                <c:pt idx="1278">
                  <c:v>7.2590000000000113E-2</c:v>
                </c:pt>
              </c:numCache>
            </c:numRef>
          </c:val>
          <c:smooth val="0"/>
        </c:ser>
        <c:ser>
          <c:idx val="1"/>
          <c:order val="1"/>
          <c:tx>
            <c:v>ERP 3y avg.</c:v>
          </c:tx>
          <c:spPr>
            <a:ln>
              <a:solidFill>
                <a:srgbClr val="FFC000"/>
              </a:solidFill>
            </a:ln>
          </c:spPr>
          <c:marker>
            <c:symbol val="none"/>
          </c:marker>
          <c:cat>
            <c:numRef>
              <c:f>'Implied ERP Data'!#REF!</c:f>
              <c:numCache>
                <c:formatCode>dd\-mmm\-yy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Data'!#REF!</c:f>
              <c:numCache>
                <c:formatCode>0.00%</c:formatCode>
                <c:ptCount val="1279"/>
                <c:pt idx="0">
                  <c:v>4.4991391752577423E-2</c:v>
                </c:pt>
                <c:pt idx="1">
                  <c:v>4.4991494845363807E-2</c:v>
                </c:pt>
                <c:pt idx="2">
                  <c:v>4.4993634020622141E-2</c:v>
                </c:pt>
                <c:pt idx="3">
                  <c:v>4.4999987113402133E-2</c:v>
                </c:pt>
                <c:pt idx="4">
                  <c:v>4.5008118556701032E-2</c:v>
                </c:pt>
                <c:pt idx="5">
                  <c:v>4.5013853092783503E-2</c:v>
                </c:pt>
                <c:pt idx="6">
                  <c:v>4.5020605670103089E-2</c:v>
                </c:pt>
                <c:pt idx="7">
                  <c:v>4.5028363402061858E-2</c:v>
                </c:pt>
                <c:pt idx="8">
                  <c:v>4.5037448453608422E-2</c:v>
                </c:pt>
                <c:pt idx="9">
                  <c:v>4.5042487113402134E-2</c:v>
                </c:pt>
                <c:pt idx="10">
                  <c:v>4.5052860824742524E-2</c:v>
                </c:pt>
                <c:pt idx="11">
                  <c:v>4.5066404639177271E-2</c:v>
                </c:pt>
                <c:pt idx="12">
                  <c:v>4.5081559278350357E-2</c:v>
                </c:pt>
                <c:pt idx="13">
                  <c:v>4.5098762886597962E-2</c:v>
                </c:pt>
                <c:pt idx="14">
                  <c:v>4.5108157216494846E-2</c:v>
                </c:pt>
                <c:pt idx="15">
                  <c:v>4.5117641752577334E-2</c:v>
                </c:pt>
                <c:pt idx="16">
                  <c:v>4.5130747422680417E-2</c:v>
                </c:pt>
                <c:pt idx="17">
                  <c:v>4.5145734536082477E-2</c:v>
                </c:pt>
                <c:pt idx="18">
                  <c:v>4.5158286082474228E-2</c:v>
                </c:pt>
                <c:pt idx="19">
                  <c:v>4.5173724226804129E-2</c:v>
                </c:pt>
                <c:pt idx="20">
                  <c:v>4.5196250000000104E-2</c:v>
                </c:pt>
                <c:pt idx="21">
                  <c:v>4.5218028350515464E-2</c:v>
                </c:pt>
                <c:pt idx="22">
                  <c:v>4.5240115979381386E-2</c:v>
                </c:pt>
                <c:pt idx="23">
                  <c:v>4.5264703608247435E-2</c:v>
                </c:pt>
                <c:pt idx="24">
                  <c:v>4.5288234536082481E-2</c:v>
                </c:pt>
                <c:pt idx="25">
                  <c:v>4.5321507731958782E-2</c:v>
                </c:pt>
                <c:pt idx="26">
                  <c:v>4.5358402061855672E-2</c:v>
                </c:pt>
                <c:pt idx="27">
                  <c:v>4.5399394329897133E-2</c:v>
                </c:pt>
                <c:pt idx="28">
                  <c:v>4.5439548969072055E-2</c:v>
                </c:pt>
                <c:pt idx="29">
                  <c:v>4.5482667525774033E-2</c:v>
                </c:pt>
                <c:pt idx="30">
                  <c:v>4.5515322164948462E-2</c:v>
                </c:pt>
                <c:pt idx="31">
                  <c:v>4.5544265463917356E-2</c:v>
                </c:pt>
                <c:pt idx="32">
                  <c:v>4.5579046391751685E-2</c:v>
                </c:pt>
                <c:pt idx="33">
                  <c:v>4.5618582474226781E-2</c:v>
                </c:pt>
                <c:pt idx="34">
                  <c:v>4.5657152061855645E-2</c:v>
                </c:pt>
                <c:pt idx="35">
                  <c:v>4.5692422680412403E-2</c:v>
                </c:pt>
                <c:pt idx="36">
                  <c:v>4.5728556701030897E-2</c:v>
                </c:pt>
                <c:pt idx="37">
                  <c:v>4.5770399484536102E-2</c:v>
                </c:pt>
                <c:pt idx="38">
                  <c:v>4.5813891752577433E-2</c:v>
                </c:pt>
                <c:pt idx="39">
                  <c:v>4.5862164948454034E-2</c:v>
                </c:pt>
                <c:pt idx="40">
                  <c:v>4.5914987113402132E-2</c:v>
                </c:pt>
                <c:pt idx="41">
                  <c:v>4.5967487113402934E-2</c:v>
                </c:pt>
                <c:pt idx="42">
                  <c:v>4.6012706185566972E-2</c:v>
                </c:pt>
                <c:pt idx="43">
                  <c:v>4.6054652061855605E-2</c:v>
                </c:pt>
                <c:pt idx="44">
                  <c:v>4.6093389175257696E-2</c:v>
                </c:pt>
                <c:pt idx="45">
                  <c:v>4.6131945876288619E-2</c:v>
                </c:pt>
                <c:pt idx="46">
                  <c:v>4.6166146907216474E-2</c:v>
                </c:pt>
                <c:pt idx="47">
                  <c:v>4.6201353092783365E-2</c:v>
                </c:pt>
                <c:pt idx="48">
                  <c:v>4.6243015463916945E-2</c:v>
                </c:pt>
                <c:pt idx="49">
                  <c:v>4.6284304123711303E-2</c:v>
                </c:pt>
                <c:pt idx="50">
                  <c:v>4.6327615979381433E-2</c:v>
                </c:pt>
                <c:pt idx="51">
                  <c:v>4.6374716494845328E-2</c:v>
                </c:pt>
                <c:pt idx="52">
                  <c:v>4.6420902061855375E-2</c:v>
                </c:pt>
                <c:pt idx="53">
                  <c:v>4.6466585051548256E-2</c:v>
                </c:pt>
                <c:pt idx="54">
                  <c:v>4.6515541237113392E-2</c:v>
                </c:pt>
                <c:pt idx="55">
                  <c:v>4.6567938144329912E-2</c:v>
                </c:pt>
                <c:pt idx="56">
                  <c:v>4.6624987113402017E-2</c:v>
                </c:pt>
                <c:pt idx="57">
                  <c:v>4.6688092783505046E-2</c:v>
                </c:pt>
                <c:pt idx="58">
                  <c:v>4.6753002577319548E-2</c:v>
                </c:pt>
                <c:pt idx="59">
                  <c:v>4.6809471649484506E-2</c:v>
                </c:pt>
                <c:pt idx="60">
                  <c:v>4.6866984536082533E-2</c:v>
                </c:pt>
                <c:pt idx="61">
                  <c:v>4.6925476804123734E-2</c:v>
                </c:pt>
                <c:pt idx="62">
                  <c:v>4.6979600515463855E-2</c:v>
                </c:pt>
                <c:pt idx="63">
                  <c:v>4.7034471649484523E-2</c:v>
                </c:pt>
                <c:pt idx="64">
                  <c:v>4.7095193298969017E-2</c:v>
                </c:pt>
                <c:pt idx="65">
                  <c:v>4.7155682989690723E-2</c:v>
                </c:pt>
                <c:pt idx="66">
                  <c:v>4.7217306701030873E-2</c:v>
                </c:pt>
                <c:pt idx="67">
                  <c:v>4.7276804123711484E-2</c:v>
                </c:pt>
                <c:pt idx="68">
                  <c:v>4.7340902061855601E-2</c:v>
                </c:pt>
                <c:pt idx="69">
                  <c:v>4.7398969072164884E-2</c:v>
                </c:pt>
                <c:pt idx="70">
                  <c:v>4.7454536082474172E-2</c:v>
                </c:pt>
                <c:pt idx="71">
                  <c:v>4.7508801546391734E-2</c:v>
                </c:pt>
                <c:pt idx="72">
                  <c:v>4.7561701030927932E-2</c:v>
                </c:pt>
                <c:pt idx="73">
                  <c:v>4.7616636597940187E-2</c:v>
                </c:pt>
                <c:pt idx="74">
                  <c:v>4.767184278350263E-2</c:v>
                </c:pt>
                <c:pt idx="75">
                  <c:v>4.7728170103092722E-2</c:v>
                </c:pt>
                <c:pt idx="76">
                  <c:v>4.7787757731958813E-2</c:v>
                </c:pt>
                <c:pt idx="77">
                  <c:v>4.7848118556700965E-2</c:v>
                </c:pt>
                <c:pt idx="78">
                  <c:v>4.7906623711342466E-2</c:v>
                </c:pt>
                <c:pt idx="79">
                  <c:v>4.7967048969072106E-2</c:v>
                </c:pt>
                <c:pt idx="80">
                  <c:v>4.8027912371133963E-2</c:v>
                </c:pt>
                <c:pt idx="81">
                  <c:v>4.8089574742267965E-2</c:v>
                </c:pt>
                <c:pt idx="82">
                  <c:v>4.8152100515463848E-2</c:v>
                </c:pt>
                <c:pt idx="83">
                  <c:v>4.8214536082474148E-2</c:v>
                </c:pt>
                <c:pt idx="84">
                  <c:v>4.8275128865978657E-2</c:v>
                </c:pt>
                <c:pt idx="85">
                  <c:v>4.8335850515463796E-2</c:v>
                </c:pt>
                <c:pt idx="86">
                  <c:v>4.8393788659794004E-2</c:v>
                </c:pt>
                <c:pt idx="87">
                  <c:v>4.8449845360823245E-2</c:v>
                </c:pt>
                <c:pt idx="88">
                  <c:v>4.8502731958765095E-2</c:v>
                </c:pt>
                <c:pt idx="89">
                  <c:v>4.8555154639175056E-2</c:v>
                </c:pt>
                <c:pt idx="90">
                  <c:v>4.8608376288659647E-2</c:v>
                </c:pt>
                <c:pt idx="91">
                  <c:v>4.866400773195869E-2</c:v>
                </c:pt>
                <c:pt idx="92">
                  <c:v>4.8722809278350446E-2</c:v>
                </c:pt>
                <c:pt idx="93">
                  <c:v>4.8782783505154574E-2</c:v>
                </c:pt>
                <c:pt idx="94">
                  <c:v>4.8847860824742198E-2</c:v>
                </c:pt>
                <c:pt idx="95">
                  <c:v>4.8915760309278293E-2</c:v>
                </c:pt>
                <c:pt idx="96">
                  <c:v>4.8981739690721587E-2</c:v>
                </c:pt>
                <c:pt idx="97">
                  <c:v>4.9049922680412306E-2</c:v>
                </c:pt>
                <c:pt idx="98">
                  <c:v>4.9118466494845532E-2</c:v>
                </c:pt>
                <c:pt idx="99">
                  <c:v>4.9187641752577414E-2</c:v>
                </c:pt>
                <c:pt idx="100">
                  <c:v>4.9255515463917446E-2</c:v>
                </c:pt>
                <c:pt idx="101">
                  <c:v>4.9323041237114132E-2</c:v>
                </c:pt>
                <c:pt idx="102">
                  <c:v>4.9387216494847529E-2</c:v>
                </c:pt>
                <c:pt idx="103">
                  <c:v>4.9451340206185496E-2</c:v>
                </c:pt>
                <c:pt idx="104">
                  <c:v>4.9511907216494823E-2</c:v>
                </c:pt>
                <c:pt idx="105">
                  <c:v>4.9574510309278313E-2</c:v>
                </c:pt>
                <c:pt idx="106">
                  <c:v>4.9637306701030892E-2</c:v>
                </c:pt>
                <c:pt idx="107">
                  <c:v>4.9703685567010533E-2</c:v>
                </c:pt>
                <c:pt idx="108">
                  <c:v>4.9768079896909331E-2</c:v>
                </c:pt>
                <c:pt idx="109">
                  <c:v>4.9830708762886554E-2</c:v>
                </c:pt>
                <c:pt idx="110">
                  <c:v>4.9891765463917478E-2</c:v>
                </c:pt>
                <c:pt idx="111">
                  <c:v>4.9949871134020572E-2</c:v>
                </c:pt>
                <c:pt idx="112">
                  <c:v>5.0006082474226832E-2</c:v>
                </c:pt>
                <c:pt idx="113">
                  <c:v>5.0065051546391834E-2</c:v>
                </c:pt>
                <c:pt idx="114">
                  <c:v>5.0126249999999949E-2</c:v>
                </c:pt>
                <c:pt idx="115">
                  <c:v>5.0192152061855615E-2</c:v>
                </c:pt>
                <c:pt idx="116">
                  <c:v>5.0256585051547023E-2</c:v>
                </c:pt>
                <c:pt idx="117">
                  <c:v>5.032271907216488E-2</c:v>
                </c:pt>
                <c:pt idx="118">
                  <c:v>5.0393170103092813E-2</c:v>
                </c:pt>
                <c:pt idx="119">
                  <c:v>5.0463814432989723E-2</c:v>
                </c:pt>
                <c:pt idx="120">
                  <c:v>5.053359536082469E-2</c:v>
                </c:pt>
                <c:pt idx="121">
                  <c:v>5.0607551546391724E-2</c:v>
                </c:pt>
                <c:pt idx="122">
                  <c:v>5.0683814432989638E-2</c:v>
                </c:pt>
                <c:pt idx="123">
                  <c:v>5.0762435567010933E-2</c:v>
                </c:pt>
                <c:pt idx="124">
                  <c:v>5.084057989690717E-2</c:v>
                </c:pt>
                <c:pt idx="125">
                  <c:v>5.0915953608247383E-2</c:v>
                </c:pt>
                <c:pt idx="126">
                  <c:v>5.0993569587628823E-2</c:v>
                </c:pt>
                <c:pt idx="127">
                  <c:v>5.1074806701030866E-2</c:v>
                </c:pt>
                <c:pt idx="128">
                  <c:v>5.1159574742267955E-2</c:v>
                </c:pt>
                <c:pt idx="129">
                  <c:v>5.1237422680412315E-2</c:v>
                </c:pt>
                <c:pt idx="130">
                  <c:v>5.1321108247422607E-2</c:v>
                </c:pt>
                <c:pt idx="131">
                  <c:v>5.14091752577319E-2</c:v>
                </c:pt>
                <c:pt idx="132">
                  <c:v>5.1497822164948394E-2</c:v>
                </c:pt>
                <c:pt idx="133">
                  <c:v>5.1579587628865865E-2</c:v>
                </c:pt>
                <c:pt idx="134">
                  <c:v>5.1659613402061808E-2</c:v>
                </c:pt>
                <c:pt idx="135">
                  <c:v>5.1740618556700986E-2</c:v>
                </c:pt>
                <c:pt idx="136">
                  <c:v>5.1822177835051504E-2</c:v>
                </c:pt>
                <c:pt idx="137">
                  <c:v>5.1900206185566969E-2</c:v>
                </c:pt>
                <c:pt idx="138">
                  <c:v>5.1977938144329862E-2</c:v>
                </c:pt>
                <c:pt idx="139">
                  <c:v>5.2054304123711932E-2</c:v>
                </c:pt>
                <c:pt idx="140">
                  <c:v>5.2132783505154587E-2</c:v>
                </c:pt>
                <c:pt idx="141">
                  <c:v>5.2210927835053628E-2</c:v>
                </c:pt>
                <c:pt idx="142">
                  <c:v>5.2285412371133981E-2</c:v>
                </c:pt>
                <c:pt idx="143">
                  <c:v>5.2357925257734167E-2</c:v>
                </c:pt>
                <c:pt idx="144">
                  <c:v>5.2429162371133965E-2</c:v>
                </c:pt>
                <c:pt idx="145">
                  <c:v>5.2499445876288714E-2</c:v>
                </c:pt>
                <c:pt idx="146">
                  <c:v>5.2571494845362124E-2</c:v>
                </c:pt>
                <c:pt idx="147">
                  <c:v>5.2648427835051533E-2</c:v>
                </c:pt>
                <c:pt idx="148">
                  <c:v>5.2723659793814402E-2</c:v>
                </c:pt>
                <c:pt idx="149">
                  <c:v>5.2797422680412834E-2</c:v>
                </c:pt>
                <c:pt idx="150">
                  <c:v>5.2864252577319526E-2</c:v>
                </c:pt>
                <c:pt idx="151">
                  <c:v>5.292960051546388E-2</c:v>
                </c:pt>
                <c:pt idx="152">
                  <c:v>5.2994664948455873E-2</c:v>
                </c:pt>
                <c:pt idx="153">
                  <c:v>5.3060115979381414E-2</c:v>
                </c:pt>
                <c:pt idx="154">
                  <c:v>5.3124858247422635E-2</c:v>
                </c:pt>
                <c:pt idx="155">
                  <c:v>5.3186224226804114E-2</c:v>
                </c:pt>
                <c:pt idx="156">
                  <c:v>5.3247048969071765E-2</c:v>
                </c:pt>
                <c:pt idx="157">
                  <c:v>5.3308749999999967E-2</c:v>
                </c:pt>
                <c:pt idx="158">
                  <c:v>5.336913659793812E-2</c:v>
                </c:pt>
                <c:pt idx="159">
                  <c:v>5.3424664948454013E-2</c:v>
                </c:pt>
                <c:pt idx="160">
                  <c:v>5.3486030927837963E-2</c:v>
                </c:pt>
                <c:pt idx="161">
                  <c:v>5.3547409793814386E-2</c:v>
                </c:pt>
                <c:pt idx="162">
                  <c:v>5.3605940721649405E-2</c:v>
                </c:pt>
                <c:pt idx="163">
                  <c:v>5.3664097938146679E-2</c:v>
                </c:pt>
                <c:pt idx="164">
                  <c:v>5.3720000000000004E-2</c:v>
                </c:pt>
                <c:pt idx="165">
                  <c:v>5.3776224226804524E-2</c:v>
                </c:pt>
                <c:pt idx="166">
                  <c:v>5.3833402061855627E-2</c:v>
                </c:pt>
                <c:pt idx="167">
                  <c:v>5.3890953608247423E-2</c:v>
                </c:pt>
                <c:pt idx="168">
                  <c:v>5.3947190721649441E-2</c:v>
                </c:pt>
                <c:pt idx="169">
                  <c:v>5.3999394329897012E-2</c:v>
                </c:pt>
                <c:pt idx="170">
                  <c:v>5.4052319587628933E-2</c:v>
                </c:pt>
                <c:pt idx="171">
                  <c:v>5.4103067010309334E-2</c:v>
                </c:pt>
                <c:pt idx="172">
                  <c:v>5.4149896907216513E-2</c:v>
                </c:pt>
                <c:pt idx="173">
                  <c:v>5.4199703608247413E-2</c:v>
                </c:pt>
                <c:pt idx="174">
                  <c:v>5.4249420103092721E-2</c:v>
                </c:pt>
                <c:pt idx="175">
                  <c:v>5.430342783505468E-2</c:v>
                </c:pt>
                <c:pt idx="176">
                  <c:v>5.435768041237312E-2</c:v>
                </c:pt>
                <c:pt idx="177">
                  <c:v>5.4409600515463903E-2</c:v>
                </c:pt>
                <c:pt idx="178">
                  <c:v>5.4459652061855608E-2</c:v>
                </c:pt>
                <c:pt idx="179">
                  <c:v>5.4507628865979332E-2</c:v>
                </c:pt>
                <c:pt idx="180">
                  <c:v>5.4557512886597902E-2</c:v>
                </c:pt>
                <c:pt idx="181">
                  <c:v>5.4606082474226894E-2</c:v>
                </c:pt>
                <c:pt idx="182">
                  <c:v>5.4653208762886547E-2</c:v>
                </c:pt>
                <c:pt idx="183">
                  <c:v>5.4700902061855634E-2</c:v>
                </c:pt>
                <c:pt idx="184">
                  <c:v>5.4747590206185824E-2</c:v>
                </c:pt>
                <c:pt idx="185">
                  <c:v>5.4795141752577332E-2</c:v>
                </c:pt>
                <c:pt idx="186">
                  <c:v>5.4844072164948424E-2</c:v>
                </c:pt>
                <c:pt idx="187">
                  <c:v>5.4889265463917487E-2</c:v>
                </c:pt>
                <c:pt idx="188">
                  <c:v>5.4934020618556824E-2</c:v>
                </c:pt>
                <c:pt idx="189">
                  <c:v>5.4979922680412352E-2</c:v>
                </c:pt>
                <c:pt idx="190">
                  <c:v>5.5024871134020804E-2</c:v>
                </c:pt>
                <c:pt idx="191">
                  <c:v>5.5069329896907333E-2</c:v>
                </c:pt>
                <c:pt idx="192">
                  <c:v>5.5115605670103068E-2</c:v>
                </c:pt>
                <c:pt idx="193">
                  <c:v>5.5163002577319556E-2</c:v>
                </c:pt>
                <c:pt idx="194">
                  <c:v>5.5208891752577302E-2</c:v>
                </c:pt>
                <c:pt idx="195">
                  <c:v>5.5254819587628852E-2</c:v>
                </c:pt>
                <c:pt idx="196">
                  <c:v>5.5301172680412347E-2</c:v>
                </c:pt>
                <c:pt idx="197">
                  <c:v>5.535186855670101E-2</c:v>
                </c:pt>
                <c:pt idx="198">
                  <c:v>5.5403182989690714E-2</c:v>
                </c:pt>
                <c:pt idx="199">
                  <c:v>5.5456726804125868E-2</c:v>
                </c:pt>
                <c:pt idx="200">
                  <c:v>5.5508453608247424E-2</c:v>
                </c:pt>
                <c:pt idx="201">
                  <c:v>5.5560670103092832E-2</c:v>
                </c:pt>
                <c:pt idx="202">
                  <c:v>5.5616043814434114E-2</c:v>
                </c:pt>
                <c:pt idx="203">
                  <c:v>5.5672242268041232E-2</c:v>
                </c:pt>
                <c:pt idx="204">
                  <c:v>5.5726984536084441E-2</c:v>
                </c:pt>
                <c:pt idx="205">
                  <c:v>5.5782332474227023E-2</c:v>
                </c:pt>
                <c:pt idx="206">
                  <c:v>5.5837590206185922E-2</c:v>
                </c:pt>
                <c:pt idx="207">
                  <c:v>5.5892100515463922E-2</c:v>
                </c:pt>
                <c:pt idx="208">
                  <c:v>5.5947190721649463E-2</c:v>
                </c:pt>
                <c:pt idx="209">
                  <c:v>5.5997113402061864E-2</c:v>
                </c:pt>
                <c:pt idx="210">
                  <c:v>5.6049304123711327E-2</c:v>
                </c:pt>
                <c:pt idx="211">
                  <c:v>5.6100682989690724E-2</c:v>
                </c:pt>
                <c:pt idx="212">
                  <c:v>5.6151610824742584E-2</c:v>
                </c:pt>
                <c:pt idx="213">
                  <c:v>5.6202409793814405E-2</c:v>
                </c:pt>
                <c:pt idx="214">
                  <c:v>5.6251623711340182E-2</c:v>
                </c:pt>
                <c:pt idx="215">
                  <c:v>5.6302177835052113E-2</c:v>
                </c:pt>
                <c:pt idx="216">
                  <c:v>5.6354948453608313E-2</c:v>
                </c:pt>
                <c:pt idx="217">
                  <c:v>5.6406430412372033E-2</c:v>
                </c:pt>
                <c:pt idx="218">
                  <c:v>5.6455335051546512E-2</c:v>
                </c:pt>
                <c:pt idx="219">
                  <c:v>5.6502564432989684E-2</c:v>
                </c:pt>
                <c:pt idx="220">
                  <c:v>5.6550360824742324E-2</c:v>
                </c:pt>
                <c:pt idx="221">
                  <c:v>5.6596353092783484E-2</c:v>
                </c:pt>
                <c:pt idx="222">
                  <c:v>5.6641237113402049E-2</c:v>
                </c:pt>
                <c:pt idx="223">
                  <c:v>5.6684162371133766E-2</c:v>
                </c:pt>
                <c:pt idx="224">
                  <c:v>5.6726791237115451E-2</c:v>
                </c:pt>
                <c:pt idx="225">
                  <c:v>5.6763981958765607E-2</c:v>
                </c:pt>
                <c:pt idx="226">
                  <c:v>5.6802345360824687E-2</c:v>
                </c:pt>
                <c:pt idx="227">
                  <c:v>5.6839291237114113E-2</c:v>
                </c:pt>
                <c:pt idx="228">
                  <c:v>5.6875128865979355E-2</c:v>
                </c:pt>
                <c:pt idx="229">
                  <c:v>5.6911159793814246E-2</c:v>
                </c:pt>
                <c:pt idx="230">
                  <c:v>5.6947886597938105E-2</c:v>
                </c:pt>
                <c:pt idx="231">
                  <c:v>5.6985502577319345E-2</c:v>
                </c:pt>
                <c:pt idx="232">
                  <c:v>5.7021868556701001E-2</c:v>
                </c:pt>
                <c:pt idx="233">
                  <c:v>5.7058453608247413E-2</c:v>
                </c:pt>
                <c:pt idx="234">
                  <c:v>5.7095386597938114E-2</c:v>
                </c:pt>
                <c:pt idx="235">
                  <c:v>5.7132332474226923E-2</c:v>
                </c:pt>
                <c:pt idx="236">
                  <c:v>5.7167396907218587E-2</c:v>
                </c:pt>
                <c:pt idx="237">
                  <c:v>5.7202951030929775E-2</c:v>
                </c:pt>
                <c:pt idx="238">
                  <c:v>5.7239175257731922E-2</c:v>
                </c:pt>
                <c:pt idx="239">
                  <c:v>5.7274368556700955E-2</c:v>
                </c:pt>
                <c:pt idx="240">
                  <c:v>5.7309703608247414E-2</c:v>
                </c:pt>
                <c:pt idx="241">
                  <c:v>5.7347384020619133E-2</c:v>
                </c:pt>
                <c:pt idx="242">
                  <c:v>5.7388595360824711E-2</c:v>
                </c:pt>
                <c:pt idx="243">
                  <c:v>5.7428453608247422E-2</c:v>
                </c:pt>
                <c:pt idx="244">
                  <c:v>5.7469149484536054E-2</c:v>
                </c:pt>
                <c:pt idx="245">
                  <c:v>5.7508298969072127E-2</c:v>
                </c:pt>
                <c:pt idx="246">
                  <c:v>5.7544162371133946E-2</c:v>
                </c:pt>
                <c:pt idx="247">
                  <c:v>5.7579239690721623E-2</c:v>
                </c:pt>
                <c:pt idx="248">
                  <c:v>5.7613028350515932E-2</c:v>
                </c:pt>
                <c:pt idx="249">
                  <c:v>5.7647847938144293E-2</c:v>
                </c:pt>
                <c:pt idx="250">
                  <c:v>5.7679780927835024E-2</c:v>
                </c:pt>
                <c:pt idx="251">
                  <c:v>5.7709716494845513E-2</c:v>
                </c:pt>
                <c:pt idx="252">
                  <c:v>5.7741378865979347E-2</c:v>
                </c:pt>
                <c:pt idx="253">
                  <c:v>5.7775953608247402E-2</c:v>
                </c:pt>
                <c:pt idx="254">
                  <c:v>5.7811958762886549E-2</c:v>
                </c:pt>
                <c:pt idx="255">
                  <c:v>5.7845889175257667E-2</c:v>
                </c:pt>
                <c:pt idx="256">
                  <c:v>5.7879832474226782E-2</c:v>
                </c:pt>
                <c:pt idx="257">
                  <c:v>5.7912190721649534E-2</c:v>
                </c:pt>
                <c:pt idx="258">
                  <c:v>5.7943749999999968E-2</c:v>
                </c:pt>
                <c:pt idx="259">
                  <c:v>5.7973466494845333E-2</c:v>
                </c:pt>
                <c:pt idx="260">
                  <c:v>5.8003440721649473E-2</c:v>
                </c:pt>
                <c:pt idx="261">
                  <c:v>5.8033273195876513E-2</c:v>
                </c:pt>
                <c:pt idx="262">
                  <c:v>5.8062293814436138E-2</c:v>
                </c:pt>
                <c:pt idx="263">
                  <c:v>5.8090670103092913E-2</c:v>
                </c:pt>
                <c:pt idx="264">
                  <c:v>5.8116920103092932E-2</c:v>
                </c:pt>
                <c:pt idx="265">
                  <c:v>5.8143286082474176E-2</c:v>
                </c:pt>
                <c:pt idx="266">
                  <c:v>5.8168608247422732E-2</c:v>
                </c:pt>
                <c:pt idx="267">
                  <c:v>5.8193853092783486E-2</c:v>
                </c:pt>
                <c:pt idx="268">
                  <c:v>5.8219523195876283E-2</c:v>
                </c:pt>
                <c:pt idx="269">
                  <c:v>5.8244342783502531E-2</c:v>
                </c:pt>
                <c:pt idx="270">
                  <c:v>5.8270863402061765E-2</c:v>
                </c:pt>
                <c:pt idx="271">
                  <c:v>5.8298556701030887E-2</c:v>
                </c:pt>
                <c:pt idx="272">
                  <c:v>5.8325541237113393E-2</c:v>
                </c:pt>
                <c:pt idx="273">
                  <c:v>5.8353273195876514E-2</c:v>
                </c:pt>
                <c:pt idx="274">
                  <c:v>5.8379948453608221E-2</c:v>
                </c:pt>
                <c:pt idx="275">
                  <c:v>5.8408788659793792E-2</c:v>
                </c:pt>
                <c:pt idx="276">
                  <c:v>5.8440051546391793E-2</c:v>
                </c:pt>
                <c:pt idx="277">
                  <c:v>5.8470889175257675E-2</c:v>
                </c:pt>
                <c:pt idx="278">
                  <c:v>5.8499020618556732E-2</c:v>
                </c:pt>
                <c:pt idx="279">
                  <c:v>5.8526649484536092E-2</c:v>
                </c:pt>
                <c:pt idx="280">
                  <c:v>5.8553221649484524E-2</c:v>
                </c:pt>
                <c:pt idx="281">
                  <c:v>5.8578466494845362E-2</c:v>
                </c:pt>
                <c:pt idx="282">
                  <c:v>5.8604329896907198E-2</c:v>
                </c:pt>
                <c:pt idx="283">
                  <c:v>5.8631597938144514E-2</c:v>
                </c:pt>
                <c:pt idx="284">
                  <c:v>5.8656018041237094E-2</c:v>
                </c:pt>
                <c:pt idx="285">
                  <c:v>5.8679845360822019E-2</c:v>
                </c:pt>
                <c:pt idx="286">
                  <c:v>5.8705038659793804E-2</c:v>
                </c:pt>
                <c:pt idx="287">
                  <c:v>5.8728221649484512E-2</c:v>
                </c:pt>
                <c:pt idx="288">
                  <c:v>5.8753195876288723E-2</c:v>
                </c:pt>
                <c:pt idx="289">
                  <c:v>5.8777332474226784E-2</c:v>
                </c:pt>
                <c:pt idx="290">
                  <c:v>5.8801417525773184E-2</c:v>
                </c:pt>
                <c:pt idx="291">
                  <c:v>5.8824548969071966E-2</c:v>
                </c:pt>
                <c:pt idx="292">
                  <c:v>5.8849600515463875E-2</c:v>
                </c:pt>
                <c:pt idx="293">
                  <c:v>5.8877474226804102E-2</c:v>
                </c:pt>
                <c:pt idx="294">
                  <c:v>5.8908930412371122E-2</c:v>
                </c:pt>
                <c:pt idx="295">
                  <c:v>5.8937216494845512E-2</c:v>
                </c:pt>
                <c:pt idx="296">
                  <c:v>5.8968518041237102E-2</c:v>
                </c:pt>
                <c:pt idx="297">
                  <c:v>5.8999806701030895E-2</c:v>
                </c:pt>
                <c:pt idx="298">
                  <c:v>5.9031945876288634E-2</c:v>
                </c:pt>
                <c:pt idx="299">
                  <c:v>5.9062139175257794E-2</c:v>
                </c:pt>
                <c:pt idx="300">
                  <c:v>5.9091713917528516E-2</c:v>
                </c:pt>
                <c:pt idx="301">
                  <c:v>5.9120914948454034E-2</c:v>
                </c:pt>
                <c:pt idx="302">
                  <c:v>5.9150463917527971E-2</c:v>
                </c:pt>
                <c:pt idx="303">
                  <c:v>5.9180979381443434E-2</c:v>
                </c:pt>
                <c:pt idx="304">
                  <c:v>5.9210747422680413E-2</c:v>
                </c:pt>
                <c:pt idx="305">
                  <c:v>5.9240773195876284E-2</c:v>
                </c:pt>
                <c:pt idx="306">
                  <c:v>5.9270528350515432E-2</c:v>
                </c:pt>
                <c:pt idx="307">
                  <c:v>5.9298582474226813E-2</c:v>
                </c:pt>
                <c:pt idx="308">
                  <c:v>5.9328788659793824E-2</c:v>
                </c:pt>
                <c:pt idx="309">
                  <c:v>5.935922680412594E-2</c:v>
                </c:pt>
                <c:pt idx="310">
                  <c:v>5.9391417525774134E-2</c:v>
                </c:pt>
                <c:pt idx="311">
                  <c:v>5.9425476804124133E-2</c:v>
                </c:pt>
                <c:pt idx="312">
                  <c:v>5.9457706185566984E-2</c:v>
                </c:pt>
                <c:pt idx="313">
                  <c:v>5.9491211340208856E-2</c:v>
                </c:pt>
                <c:pt idx="314">
                  <c:v>5.9524368556701013E-2</c:v>
                </c:pt>
                <c:pt idx="315">
                  <c:v>5.9560489690722113E-2</c:v>
                </c:pt>
                <c:pt idx="316">
                  <c:v>5.9595347938144534E-2</c:v>
                </c:pt>
                <c:pt idx="317">
                  <c:v>5.9631198453608314E-2</c:v>
                </c:pt>
                <c:pt idx="318">
                  <c:v>5.9664935567010323E-2</c:v>
                </c:pt>
                <c:pt idx="319">
                  <c:v>5.9698981958765447E-2</c:v>
                </c:pt>
                <c:pt idx="320">
                  <c:v>5.9733969072164932E-2</c:v>
                </c:pt>
                <c:pt idx="321">
                  <c:v>5.9766971649487709E-2</c:v>
                </c:pt>
                <c:pt idx="322">
                  <c:v>5.9801030927837985E-2</c:v>
                </c:pt>
                <c:pt idx="323">
                  <c:v>5.983699742268328E-2</c:v>
                </c:pt>
                <c:pt idx="324">
                  <c:v>5.9873427835054178E-2</c:v>
                </c:pt>
                <c:pt idx="325">
                  <c:v>5.9909510309278324E-2</c:v>
                </c:pt>
                <c:pt idx="326">
                  <c:v>5.9944600515463874E-2</c:v>
                </c:pt>
                <c:pt idx="327">
                  <c:v>5.9980103092783482E-2</c:v>
                </c:pt>
                <c:pt idx="328">
                  <c:v>6.0015180412371104E-2</c:v>
                </c:pt>
                <c:pt idx="329">
                  <c:v>6.0049355670101646E-2</c:v>
                </c:pt>
                <c:pt idx="330">
                  <c:v>6.0084884020619032E-2</c:v>
                </c:pt>
                <c:pt idx="331">
                  <c:v>6.0121159793813855E-2</c:v>
                </c:pt>
                <c:pt idx="332">
                  <c:v>6.0156030927837924E-2</c:v>
                </c:pt>
                <c:pt idx="333">
                  <c:v>6.0189548969071867E-2</c:v>
                </c:pt>
                <c:pt idx="334">
                  <c:v>6.0221018041237077E-2</c:v>
                </c:pt>
                <c:pt idx="335">
                  <c:v>6.0251791237113522E-2</c:v>
                </c:pt>
                <c:pt idx="336">
                  <c:v>6.0281082474226783E-2</c:v>
                </c:pt>
                <c:pt idx="337">
                  <c:v>6.0311262886597924E-2</c:v>
                </c:pt>
                <c:pt idx="338">
                  <c:v>6.0340103092783481E-2</c:v>
                </c:pt>
                <c:pt idx="339">
                  <c:v>6.0368672680412384E-2</c:v>
                </c:pt>
                <c:pt idx="340">
                  <c:v>6.0395992268042133E-2</c:v>
                </c:pt>
                <c:pt idx="341">
                  <c:v>6.0423402061855674E-2</c:v>
                </c:pt>
                <c:pt idx="342">
                  <c:v>6.0450425257732934E-2</c:v>
                </c:pt>
                <c:pt idx="343">
                  <c:v>6.0478157216494806E-2</c:v>
                </c:pt>
                <c:pt idx="344">
                  <c:v>6.0505644329896913E-2</c:v>
                </c:pt>
                <c:pt idx="345">
                  <c:v>6.0534097938147235E-2</c:v>
                </c:pt>
                <c:pt idx="346">
                  <c:v>6.0564329896907333E-2</c:v>
                </c:pt>
                <c:pt idx="347">
                  <c:v>6.059510309278348E-2</c:v>
                </c:pt>
                <c:pt idx="348">
                  <c:v>6.0626211340207133E-2</c:v>
                </c:pt>
                <c:pt idx="349">
                  <c:v>6.0658775773195846E-2</c:v>
                </c:pt>
                <c:pt idx="350">
                  <c:v>6.0691636597939004E-2</c:v>
                </c:pt>
                <c:pt idx="351">
                  <c:v>6.0723685567010334E-2</c:v>
                </c:pt>
                <c:pt idx="352">
                  <c:v>6.0757925257734137E-2</c:v>
                </c:pt>
                <c:pt idx="353">
                  <c:v>6.0793595360824813E-2</c:v>
                </c:pt>
                <c:pt idx="354">
                  <c:v>6.0829690721649503E-2</c:v>
                </c:pt>
                <c:pt idx="355">
                  <c:v>6.0867422680412404E-2</c:v>
                </c:pt>
                <c:pt idx="356">
                  <c:v>6.0905657216494831E-2</c:v>
                </c:pt>
                <c:pt idx="357">
                  <c:v>6.0944097938146417E-2</c:v>
                </c:pt>
                <c:pt idx="358">
                  <c:v>6.0983865979381421E-2</c:v>
                </c:pt>
                <c:pt idx="359">
                  <c:v>6.1023659793814397E-2</c:v>
                </c:pt>
                <c:pt idx="360">
                  <c:v>6.1062023195876933E-2</c:v>
                </c:pt>
                <c:pt idx="361">
                  <c:v>6.1099999999999974E-2</c:v>
                </c:pt>
                <c:pt idx="362">
                  <c:v>6.1138015463917457E-2</c:v>
                </c:pt>
                <c:pt idx="363">
                  <c:v>6.1180167525773155E-2</c:v>
                </c:pt>
                <c:pt idx="364">
                  <c:v>6.1224510309278307E-2</c:v>
                </c:pt>
                <c:pt idx="365">
                  <c:v>6.1269471649484486E-2</c:v>
                </c:pt>
                <c:pt idx="366">
                  <c:v>6.1314845360824675E-2</c:v>
                </c:pt>
                <c:pt idx="367">
                  <c:v>6.1358994845362988E-2</c:v>
                </c:pt>
                <c:pt idx="368">
                  <c:v>6.1402371134022124E-2</c:v>
                </c:pt>
                <c:pt idx="369">
                  <c:v>6.1447190721649454E-2</c:v>
                </c:pt>
                <c:pt idx="370">
                  <c:v>6.1492139175257712E-2</c:v>
                </c:pt>
                <c:pt idx="371">
                  <c:v>6.1536533505154603E-2</c:v>
                </c:pt>
                <c:pt idx="372">
                  <c:v>6.1578634020619014E-2</c:v>
                </c:pt>
                <c:pt idx="373">
                  <c:v>6.1619342783503256E-2</c:v>
                </c:pt>
                <c:pt idx="374">
                  <c:v>6.1660515463917466E-2</c:v>
                </c:pt>
                <c:pt idx="375">
                  <c:v>6.1701997422680434E-2</c:v>
                </c:pt>
                <c:pt idx="376">
                  <c:v>6.1745618556700986E-2</c:v>
                </c:pt>
                <c:pt idx="377">
                  <c:v>6.1790128865979344E-2</c:v>
                </c:pt>
                <c:pt idx="378">
                  <c:v>6.1836262886597902E-2</c:v>
                </c:pt>
                <c:pt idx="379">
                  <c:v>6.1881610824744526E-2</c:v>
                </c:pt>
                <c:pt idx="380">
                  <c:v>6.1926237113402123E-2</c:v>
                </c:pt>
                <c:pt idx="381">
                  <c:v>6.1969858247422641E-2</c:v>
                </c:pt>
                <c:pt idx="382">
                  <c:v>6.2011778350515523E-2</c:v>
                </c:pt>
                <c:pt idx="383">
                  <c:v>6.2053878865979344E-2</c:v>
                </c:pt>
                <c:pt idx="384">
                  <c:v>6.2094909793814414E-2</c:v>
                </c:pt>
                <c:pt idx="385">
                  <c:v>6.213514175257729E-2</c:v>
                </c:pt>
                <c:pt idx="386">
                  <c:v>6.2176881443299012E-2</c:v>
                </c:pt>
                <c:pt idx="387">
                  <c:v>6.2217023195876534E-2</c:v>
                </c:pt>
                <c:pt idx="388">
                  <c:v>6.2257693298969054E-2</c:v>
                </c:pt>
                <c:pt idx="389">
                  <c:v>6.229831185567225E-2</c:v>
                </c:pt>
                <c:pt idx="390">
                  <c:v>6.2338891752577834E-2</c:v>
                </c:pt>
                <c:pt idx="391">
                  <c:v>6.2378595360824712E-2</c:v>
                </c:pt>
                <c:pt idx="392">
                  <c:v>6.2418608247424685E-2</c:v>
                </c:pt>
                <c:pt idx="393">
                  <c:v>6.2458247422680392E-2</c:v>
                </c:pt>
                <c:pt idx="394">
                  <c:v>6.2498118556700989E-2</c:v>
                </c:pt>
                <c:pt idx="395">
                  <c:v>6.2539046391752548E-2</c:v>
                </c:pt>
                <c:pt idx="396">
                  <c:v>6.2578878865979362E-2</c:v>
                </c:pt>
                <c:pt idx="397">
                  <c:v>6.2617487113402134E-2</c:v>
                </c:pt>
                <c:pt idx="398">
                  <c:v>6.2651288659793788E-2</c:v>
                </c:pt>
                <c:pt idx="399">
                  <c:v>6.2683724226804113E-2</c:v>
                </c:pt>
                <c:pt idx="400">
                  <c:v>6.2714974226806802E-2</c:v>
                </c:pt>
                <c:pt idx="401">
                  <c:v>6.2746907216494813E-2</c:v>
                </c:pt>
                <c:pt idx="402">
                  <c:v>6.2778131443299023E-2</c:v>
                </c:pt>
                <c:pt idx="403">
                  <c:v>6.2809059278350468E-2</c:v>
                </c:pt>
                <c:pt idx="404">
                  <c:v>6.2839046391752543E-2</c:v>
                </c:pt>
                <c:pt idx="405">
                  <c:v>6.2870618556701133E-2</c:v>
                </c:pt>
                <c:pt idx="406">
                  <c:v>6.2903904639175334E-2</c:v>
                </c:pt>
                <c:pt idx="407">
                  <c:v>6.2934652061855653E-2</c:v>
                </c:pt>
                <c:pt idx="408">
                  <c:v>6.296435567010307E-2</c:v>
                </c:pt>
                <c:pt idx="409">
                  <c:v>6.2992010309278534E-2</c:v>
                </c:pt>
                <c:pt idx="410">
                  <c:v>6.3020863402061852E-2</c:v>
                </c:pt>
                <c:pt idx="411">
                  <c:v>6.3049768041237089E-2</c:v>
                </c:pt>
                <c:pt idx="412">
                  <c:v>6.3081881443298973E-2</c:v>
                </c:pt>
                <c:pt idx="413">
                  <c:v>6.3114755154639171E-2</c:v>
                </c:pt>
                <c:pt idx="414">
                  <c:v>6.3146701030927829E-2</c:v>
                </c:pt>
                <c:pt idx="415">
                  <c:v>6.3180335051546424E-2</c:v>
                </c:pt>
                <c:pt idx="416">
                  <c:v>6.3216404639175494E-2</c:v>
                </c:pt>
                <c:pt idx="417">
                  <c:v>6.3251069587628855E-2</c:v>
                </c:pt>
                <c:pt idx="418">
                  <c:v>6.3285811855670102E-2</c:v>
                </c:pt>
                <c:pt idx="419">
                  <c:v>6.3323724226804129E-2</c:v>
                </c:pt>
                <c:pt idx="420">
                  <c:v>6.3363492268042124E-2</c:v>
                </c:pt>
                <c:pt idx="421">
                  <c:v>6.3400025773195881E-2</c:v>
                </c:pt>
                <c:pt idx="422">
                  <c:v>6.3438749999999988E-2</c:v>
                </c:pt>
                <c:pt idx="423">
                  <c:v>6.3477564432989672E-2</c:v>
                </c:pt>
                <c:pt idx="424">
                  <c:v>6.352088917525768E-2</c:v>
                </c:pt>
                <c:pt idx="425">
                  <c:v>6.3567590206185562E-2</c:v>
                </c:pt>
                <c:pt idx="426">
                  <c:v>6.3617396907216933E-2</c:v>
                </c:pt>
                <c:pt idx="427">
                  <c:v>6.3670695876288638E-2</c:v>
                </c:pt>
                <c:pt idx="428">
                  <c:v>6.3715760309278321E-2</c:v>
                </c:pt>
                <c:pt idx="429">
                  <c:v>6.3762590206185923E-2</c:v>
                </c:pt>
                <c:pt idx="430">
                  <c:v>6.3808015463917497E-2</c:v>
                </c:pt>
                <c:pt idx="431">
                  <c:v>6.3853273195876331E-2</c:v>
                </c:pt>
                <c:pt idx="432">
                  <c:v>6.3902036082474203E-2</c:v>
                </c:pt>
                <c:pt idx="433">
                  <c:v>6.3952989690721634E-2</c:v>
                </c:pt>
                <c:pt idx="434">
                  <c:v>6.4002628865979433E-2</c:v>
                </c:pt>
                <c:pt idx="435">
                  <c:v>6.4054871134020933E-2</c:v>
                </c:pt>
                <c:pt idx="436">
                  <c:v>6.4109355670103049E-2</c:v>
                </c:pt>
                <c:pt idx="437">
                  <c:v>6.4164664948454533E-2</c:v>
                </c:pt>
                <c:pt idx="438">
                  <c:v>6.4220914948454014E-2</c:v>
                </c:pt>
                <c:pt idx="439">
                  <c:v>6.428124999999997E-2</c:v>
                </c:pt>
                <c:pt idx="440">
                  <c:v>6.4338002577319559E-2</c:v>
                </c:pt>
                <c:pt idx="441">
                  <c:v>6.4392332474227834E-2</c:v>
                </c:pt>
                <c:pt idx="442">
                  <c:v>6.4447203608247419E-2</c:v>
                </c:pt>
                <c:pt idx="443">
                  <c:v>6.4501907216494819E-2</c:v>
                </c:pt>
                <c:pt idx="444">
                  <c:v>6.4556159793814391E-2</c:v>
                </c:pt>
                <c:pt idx="445">
                  <c:v>6.4610837628865936E-2</c:v>
                </c:pt>
                <c:pt idx="446">
                  <c:v>6.4663904639175512E-2</c:v>
                </c:pt>
                <c:pt idx="447">
                  <c:v>6.472051546391748E-2</c:v>
                </c:pt>
                <c:pt idx="448">
                  <c:v>6.4778969072164919E-2</c:v>
                </c:pt>
                <c:pt idx="449">
                  <c:v>6.4839497422682524E-2</c:v>
                </c:pt>
                <c:pt idx="450">
                  <c:v>6.4898195876288894E-2</c:v>
                </c:pt>
                <c:pt idx="451">
                  <c:v>6.4954909793814394E-2</c:v>
                </c:pt>
                <c:pt idx="452">
                  <c:v>6.5011688144329921E-2</c:v>
                </c:pt>
                <c:pt idx="453">
                  <c:v>6.5066842783505108E-2</c:v>
                </c:pt>
                <c:pt idx="454">
                  <c:v>6.5121958762886456E-2</c:v>
                </c:pt>
                <c:pt idx="455">
                  <c:v>6.5176958762886553E-2</c:v>
                </c:pt>
                <c:pt idx="456">
                  <c:v>6.5232036082474174E-2</c:v>
                </c:pt>
                <c:pt idx="457">
                  <c:v>6.5285940721649435E-2</c:v>
                </c:pt>
                <c:pt idx="458">
                  <c:v>6.5338981958765641E-2</c:v>
                </c:pt>
                <c:pt idx="459">
                  <c:v>6.5393195876288834E-2</c:v>
                </c:pt>
                <c:pt idx="460">
                  <c:v>6.5449961340206184E-2</c:v>
                </c:pt>
                <c:pt idx="461">
                  <c:v>6.550987113402057E-2</c:v>
                </c:pt>
                <c:pt idx="462">
                  <c:v>6.556998711340202E-2</c:v>
                </c:pt>
                <c:pt idx="463">
                  <c:v>6.5629536082474155E-2</c:v>
                </c:pt>
                <c:pt idx="464">
                  <c:v>6.5690257731958718E-2</c:v>
                </c:pt>
                <c:pt idx="465">
                  <c:v>6.5751443298969037E-2</c:v>
                </c:pt>
                <c:pt idx="466">
                  <c:v>6.5815051546391834E-2</c:v>
                </c:pt>
                <c:pt idx="467">
                  <c:v>6.5878994845362124E-2</c:v>
                </c:pt>
                <c:pt idx="468">
                  <c:v>6.5943659793814391E-2</c:v>
                </c:pt>
                <c:pt idx="469">
                  <c:v>6.6004033505154602E-2</c:v>
                </c:pt>
                <c:pt idx="470">
                  <c:v>6.6064420103092783E-2</c:v>
                </c:pt>
                <c:pt idx="471">
                  <c:v>6.6124278350515431E-2</c:v>
                </c:pt>
                <c:pt idx="472">
                  <c:v>6.6183543814432949E-2</c:v>
                </c:pt>
                <c:pt idx="473">
                  <c:v>6.6242448453608202E-2</c:v>
                </c:pt>
                <c:pt idx="474">
                  <c:v>6.6299652061855618E-2</c:v>
                </c:pt>
                <c:pt idx="475">
                  <c:v>6.635610824742269E-2</c:v>
                </c:pt>
                <c:pt idx="476">
                  <c:v>6.6412938144332495E-2</c:v>
                </c:pt>
                <c:pt idx="477">
                  <c:v>6.6471134020618508E-2</c:v>
                </c:pt>
                <c:pt idx="478">
                  <c:v>6.6528505154639109E-2</c:v>
                </c:pt>
                <c:pt idx="479">
                  <c:v>6.6585605670103049E-2</c:v>
                </c:pt>
                <c:pt idx="480">
                  <c:v>6.6642409793814375E-2</c:v>
                </c:pt>
                <c:pt idx="481">
                  <c:v>6.6697164948453583E-2</c:v>
                </c:pt>
                <c:pt idx="482">
                  <c:v>6.6750064432989628E-2</c:v>
                </c:pt>
                <c:pt idx="483">
                  <c:v>6.6802654639175424E-2</c:v>
                </c:pt>
                <c:pt idx="484">
                  <c:v>6.685541237113396E-2</c:v>
                </c:pt>
                <c:pt idx="485">
                  <c:v>6.690912371134014E-2</c:v>
                </c:pt>
                <c:pt idx="486">
                  <c:v>6.696427835051541E-2</c:v>
                </c:pt>
                <c:pt idx="487">
                  <c:v>6.7021365979381367E-2</c:v>
                </c:pt>
                <c:pt idx="488">
                  <c:v>6.7074600515463864E-2</c:v>
                </c:pt>
                <c:pt idx="489">
                  <c:v>6.7128466494845301E-2</c:v>
                </c:pt>
                <c:pt idx="490">
                  <c:v>6.7183569587628819E-2</c:v>
                </c:pt>
                <c:pt idx="491">
                  <c:v>6.723957474226798E-2</c:v>
                </c:pt>
                <c:pt idx="492">
                  <c:v>6.7296662371133992E-2</c:v>
                </c:pt>
                <c:pt idx="493">
                  <c:v>6.7352731958766454E-2</c:v>
                </c:pt>
                <c:pt idx="494">
                  <c:v>6.7408234536082523E-2</c:v>
                </c:pt>
                <c:pt idx="495">
                  <c:v>6.7468054123712123E-2</c:v>
                </c:pt>
                <c:pt idx="496">
                  <c:v>6.7526005154639163E-2</c:v>
                </c:pt>
                <c:pt idx="497">
                  <c:v>6.7584858247422663E-2</c:v>
                </c:pt>
                <c:pt idx="498">
                  <c:v>6.7643634020619514E-2</c:v>
                </c:pt>
                <c:pt idx="499">
                  <c:v>6.7699188144329861E-2</c:v>
                </c:pt>
                <c:pt idx="500">
                  <c:v>6.7752461340209333E-2</c:v>
                </c:pt>
                <c:pt idx="501">
                  <c:v>6.7806726804126763E-2</c:v>
                </c:pt>
                <c:pt idx="502">
                  <c:v>6.7862564432989922E-2</c:v>
                </c:pt>
                <c:pt idx="503">
                  <c:v>6.7919278350515519E-2</c:v>
                </c:pt>
                <c:pt idx="504">
                  <c:v>6.7977371134020734E-2</c:v>
                </c:pt>
                <c:pt idx="505">
                  <c:v>6.8037396907217024E-2</c:v>
                </c:pt>
                <c:pt idx="506">
                  <c:v>6.8094097938147774E-2</c:v>
                </c:pt>
                <c:pt idx="507">
                  <c:v>6.8148775773195766E-2</c:v>
                </c:pt>
                <c:pt idx="508">
                  <c:v>6.8205090206185537E-2</c:v>
                </c:pt>
                <c:pt idx="509">
                  <c:v>6.8264355670103055E-2</c:v>
                </c:pt>
                <c:pt idx="510">
                  <c:v>6.8318659793814393E-2</c:v>
                </c:pt>
                <c:pt idx="511">
                  <c:v>6.8369317010309294E-2</c:v>
                </c:pt>
                <c:pt idx="512">
                  <c:v>6.8419664948454112E-2</c:v>
                </c:pt>
                <c:pt idx="513">
                  <c:v>6.8468492268041914E-2</c:v>
                </c:pt>
                <c:pt idx="514">
                  <c:v>6.8515463917525984E-2</c:v>
                </c:pt>
                <c:pt idx="515">
                  <c:v>6.8563015463917493E-2</c:v>
                </c:pt>
                <c:pt idx="516">
                  <c:v>6.8609497422680382E-2</c:v>
                </c:pt>
                <c:pt idx="517">
                  <c:v>6.8654858247422651E-2</c:v>
                </c:pt>
                <c:pt idx="518">
                  <c:v>6.8701224226804122E-2</c:v>
                </c:pt>
                <c:pt idx="519">
                  <c:v>6.8747963917525939E-2</c:v>
                </c:pt>
                <c:pt idx="520">
                  <c:v>6.8794716494845434E-2</c:v>
                </c:pt>
                <c:pt idx="521">
                  <c:v>6.8841030927835514E-2</c:v>
                </c:pt>
                <c:pt idx="522">
                  <c:v>6.8886920103092913E-2</c:v>
                </c:pt>
                <c:pt idx="523">
                  <c:v>6.8931481958762933E-2</c:v>
                </c:pt>
                <c:pt idx="524">
                  <c:v>6.8977087628865938E-2</c:v>
                </c:pt>
                <c:pt idx="525">
                  <c:v>6.9025064432989683E-2</c:v>
                </c:pt>
                <c:pt idx="526">
                  <c:v>6.9075038659793794E-2</c:v>
                </c:pt>
                <c:pt idx="527">
                  <c:v>6.9123402061855618E-2</c:v>
                </c:pt>
                <c:pt idx="528">
                  <c:v>6.9170708762886543E-2</c:v>
                </c:pt>
                <c:pt idx="529">
                  <c:v>6.9218260309278384E-2</c:v>
                </c:pt>
                <c:pt idx="530">
                  <c:v>6.9263518041237121E-2</c:v>
                </c:pt>
                <c:pt idx="531">
                  <c:v>6.9307255154639133E-2</c:v>
                </c:pt>
                <c:pt idx="532">
                  <c:v>6.9352203608249785E-2</c:v>
                </c:pt>
                <c:pt idx="533">
                  <c:v>6.9398762886597923E-2</c:v>
                </c:pt>
                <c:pt idx="534">
                  <c:v>6.9444394329897033E-2</c:v>
                </c:pt>
                <c:pt idx="535">
                  <c:v>6.9489652061855617E-2</c:v>
                </c:pt>
                <c:pt idx="536">
                  <c:v>6.9532976804126748E-2</c:v>
                </c:pt>
                <c:pt idx="537">
                  <c:v>6.9578144329896868E-2</c:v>
                </c:pt>
                <c:pt idx="538">
                  <c:v>6.9625206185566973E-2</c:v>
                </c:pt>
                <c:pt idx="539">
                  <c:v>6.9673131443298938E-2</c:v>
                </c:pt>
                <c:pt idx="540">
                  <c:v>6.9719729381444023E-2</c:v>
                </c:pt>
                <c:pt idx="541">
                  <c:v>6.9765992268042434E-2</c:v>
                </c:pt>
                <c:pt idx="542">
                  <c:v>6.9810012886597994E-2</c:v>
                </c:pt>
                <c:pt idx="543">
                  <c:v>6.9855115979381391E-2</c:v>
                </c:pt>
                <c:pt idx="544">
                  <c:v>6.9900541237113534E-2</c:v>
                </c:pt>
                <c:pt idx="545">
                  <c:v>6.9944213917527184E-2</c:v>
                </c:pt>
                <c:pt idx="546">
                  <c:v>6.9986855670103029E-2</c:v>
                </c:pt>
                <c:pt idx="547">
                  <c:v>7.0030193298969007E-2</c:v>
                </c:pt>
                <c:pt idx="548">
                  <c:v>7.0074059278350448E-2</c:v>
                </c:pt>
                <c:pt idx="549">
                  <c:v>7.0117126288659737E-2</c:v>
                </c:pt>
                <c:pt idx="550">
                  <c:v>7.0161391752577323E-2</c:v>
                </c:pt>
                <c:pt idx="551">
                  <c:v>7.0205708762886468E-2</c:v>
                </c:pt>
                <c:pt idx="552">
                  <c:v>7.0251469072164868E-2</c:v>
                </c:pt>
                <c:pt idx="553">
                  <c:v>7.0298389175257686E-2</c:v>
                </c:pt>
                <c:pt idx="554">
                  <c:v>7.0345605670103048E-2</c:v>
                </c:pt>
                <c:pt idx="555">
                  <c:v>7.0394226804126797E-2</c:v>
                </c:pt>
                <c:pt idx="556">
                  <c:v>7.044207474226799E-2</c:v>
                </c:pt>
                <c:pt idx="557">
                  <c:v>7.048948453608242E-2</c:v>
                </c:pt>
                <c:pt idx="558">
                  <c:v>7.0536958762886556E-2</c:v>
                </c:pt>
                <c:pt idx="559">
                  <c:v>7.0581894329896894E-2</c:v>
                </c:pt>
                <c:pt idx="560">
                  <c:v>7.0625760309278293E-2</c:v>
                </c:pt>
                <c:pt idx="561">
                  <c:v>7.0668878865979307E-2</c:v>
                </c:pt>
                <c:pt idx="562">
                  <c:v>7.0712139175257704E-2</c:v>
                </c:pt>
                <c:pt idx="563">
                  <c:v>7.0752951030930475E-2</c:v>
                </c:pt>
                <c:pt idx="564">
                  <c:v>7.0795451030930295E-2</c:v>
                </c:pt>
                <c:pt idx="565">
                  <c:v>7.0838131443298924E-2</c:v>
                </c:pt>
                <c:pt idx="566">
                  <c:v>7.0878685567010283E-2</c:v>
                </c:pt>
                <c:pt idx="567">
                  <c:v>7.0919201030927914E-2</c:v>
                </c:pt>
                <c:pt idx="568">
                  <c:v>7.0961546391752478E-2</c:v>
                </c:pt>
                <c:pt idx="569">
                  <c:v>7.1005798969072109E-2</c:v>
                </c:pt>
                <c:pt idx="570">
                  <c:v>7.1046597938144523E-2</c:v>
                </c:pt>
                <c:pt idx="571">
                  <c:v>7.1085966494845318E-2</c:v>
                </c:pt>
                <c:pt idx="572">
                  <c:v>7.1125902061855456E-2</c:v>
                </c:pt>
                <c:pt idx="573">
                  <c:v>7.1166172680412337E-2</c:v>
                </c:pt>
                <c:pt idx="574">
                  <c:v>7.1208260309278307E-2</c:v>
                </c:pt>
                <c:pt idx="575">
                  <c:v>7.1244819587628766E-2</c:v>
                </c:pt>
                <c:pt idx="576">
                  <c:v>7.1279755154639066E-2</c:v>
                </c:pt>
                <c:pt idx="577">
                  <c:v>7.1314162371133971E-2</c:v>
                </c:pt>
                <c:pt idx="578">
                  <c:v>7.1349381443298929E-2</c:v>
                </c:pt>
                <c:pt idx="579">
                  <c:v>7.138145618556696E-2</c:v>
                </c:pt>
                <c:pt idx="580">
                  <c:v>7.1411301546391734E-2</c:v>
                </c:pt>
                <c:pt idx="581">
                  <c:v>7.1439574742267989E-2</c:v>
                </c:pt>
                <c:pt idx="582">
                  <c:v>7.1467951030927984E-2</c:v>
                </c:pt>
                <c:pt idx="583">
                  <c:v>7.1493041237113933E-2</c:v>
                </c:pt>
                <c:pt idx="584">
                  <c:v>7.1518195876288604E-2</c:v>
                </c:pt>
                <c:pt idx="585">
                  <c:v>7.1545309278350247E-2</c:v>
                </c:pt>
                <c:pt idx="586">
                  <c:v>7.157167525773192E-2</c:v>
                </c:pt>
                <c:pt idx="587">
                  <c:v>7.1598969072164897E-2</c:v>
                </c:pt>
                <c:pt idx="588">
                  <c:v>7.1629304123711296E-2</c:v>
                </c:pt>
                <c:pt idx="589">
                  <c:v>7.1658041237113362E-2</c:v>
                </c:pt>
                <c:pt idx="590">
                  <c:v>7.1688376288659747E-2</c:v>
                </c:pt>
                <c:pt idx="591">
                  <c:v>7.1716984536084133E-2</c:v>
                </c:pt>
                <c:pt idx="592">
                  <c:v>7.1744226804123984E-2</c:v>
                </c:pt>
                <c:pt idx="593">
                  <c:v>7.1772860824742504E-2</c:v>
                </c:pt>
                <c:pt idx="594">
                  <c:v>7.18027190721649E-2</c:v>
                </c:pt>
                <c:pt idx="595">
                  <c:v>7.1833659793814383E-2</c:v>
                </c:pt>
                <c:pt idx="596">
                  <c:v>7.1866894329897124E-2</c:v>
                </c:pt>
                <c:pt idx="597">
                  <c:v>7.1900360824742313E-2</c:v>
                </c:pt>
                <c:pt idx="598">
                  <c:v>7.1933917525773189E-2</c:v>
                </c:pt>
                <c:pt idx="599">
                  <c:v>7.1966018041237104E-2</c:v>
                </c:pt>
                <c:pt idx="600">
                  <c:v>7.1998195876288612E-2</c:v>
                </c:pt>
                <c:pt idx="601">
                  <c:v>7.2028685567010281E-2</c:v>
                </c:pt>
                <c:pt idx="602">
                  <c:v>7.2059948453608219E-2</c:v>
                </c:pt>
                <c:pt idx="603">
                  <c:v>7.2092087628867124E-2</c:v>
                </c:pt>
                <c:pt idx="604">
                  <c:v>7.2121146907216452E-2</c:v>
                </c:pt>
                <c:pt idx="605">
                  <c:v>7.2148492268041334E-2</c:v>
                </c:pt>
                <c:pt idx="606">
                  <c:v>7.2176301546391833E-2</c:v>
                </c:pt>
                <c:pt idx="607">
                  <c:v>7.2204755154639144E-2</c:v>
                </c:pt>
                <c:pt idx="608">
                  <c:v>7.2233041237113424E-2</c:v>
                </c:pt>
                <c:pt idx="609">
                  <c:v>7.2259033505154585E-2</c:v>
                </c:pt>
                <c:pt idx="610">
                  <c:v>7.2283969072164889E-2</c:v>
                </c:pt>
                <c:pt idx="611">
                  <c:v>7.2308067010309424E-2</c:v>
                </c:pt>
                <c:pt idx="612">
                  <c:v>7.2328672680412334E-2</c:v>
                </c:pt>
                <c:pt idx="613">
                  <c:v>7.2348195876288629E-2</c:v>
                </c:pt>
                <c:pt idx="614">
                  <c:v>7.2368801546392122E-2</c:v>
                </c:pt>
                <c:pt idx="615">
                  <c:v>7.2385476804124133E-2</c:v>
                </c:pt>
                <c:pt idx="616">
                  <c:v>7.2400206185566973E-2</c:v>
                </c:pt>
                <c:pt idx="617">
                  <c:v>7.2415786082474176E-2</c:v>
                </c:pt>
                <c:pt idx="618">
                  <c:v>7.2432525773195824E-2</c:v>
                </c:pt>
                <c:pt idx="619">
                  <c:v>7.2444291237114114E-2</c:v>
                </c:pt>
                <c:pt idx="620">
                  <c:v>7.2453814432989733E-2</c:v>
                </c:pt>
                <c:pt idx="621">
                  <c:v>7.2463724226806803E-2</c:v>
                </c:pt>
                <c:pt idx="622">
                  <c:v>7.2471494845363166E-2</c:v>
                </c:pt>
                <c:pt idx="623">
                  <c:v>7.2473286082474178E-2</c:v>
                </c:pt>
                <c:pt idx="624">
                  <c:v>7.2477371134020904E-2</c:v>
                </c:pt>
                <c:pt idx="625">
                  <c:v>7.2477023195876414E-2</c:v>
                </c:pt>
                <c:pt idx="626">
                  <c:v>7.2482783505154594E-2</c:v>
                </c:pt>
                <c:pt idx="627">
                  <c:v>7.2488878865979336E-2</c:v>
                </c:pt>
                <c:pt idx="628">
                  <c:v>7.2493414948456986E-2</c:v>
                </c:pt>
                <c:pt idx="629">
                  <c:v>7.2500657216494804E-2</c:v>
                </c:pt>
                <c:pt idx="630">
                  <c:v>7.2507500000000003E-2</c:v>
                </c:pt>
                <c:pt idx="631">
                  <c:v>7.2513260309278432E-2</c:v>
                </c:pt>
                <c:pt idx="632">
                  <c:v>7.2519639175257694E-2</c:v>
                </c:pt>
                <c:pt idx="633">
                  <c:v>7.2528891752577304E-2</c:v>
                </c:pt>
                <c:pt idx="634">
                  <c:v>7.2534819587628807E-2</c:v>
                </c:pt>
                <c:pt idx="635">
                  <c:v>7.2542873711340161E-2</c:v>
                </c:pt>
                <c:pt idx="636">
                  <c:v>7.2549523195876237E-2</c:v>
                </c:pt>
                <c:pt idx="637">
                  <c:v>7.255444587628862E-2</c:v>
                </c:pt>
                <c:pt idx="638">
                  <c:v>7.255817010309272E-2</c:v>
                </c:pt>
                <c:pt idx="639">
                  <c:v>7.2565721649484494E-2</c:v>
                </c:pt>
                <c:pt idx="640">
                  <c:v>7.2574342783505066E-2</c:v>
                </c:pt>
                <c:pt idx="641">
                  <c:v>7.2582190721649439E-2</c:v>
                </c:pt>
                <c:pt idx="642">
                  <c:v>7.2589046391752496E-2</c:v>
                </c:pt>
                <c:pt idx="643">
                  <c:v>7.259770618556699E-2</c:v>
                </c:pt>
                <c:pt idx="644">
                  <c:v>7.2606198453608314E-2</c:v>
                </c:pt>
                <c:pt idx="645">
                  <c:v>7.2614510309278332E-2</c:v>
                </c:pt>
                <c:pt idx="646">
                  <c:v>7.2624497422680484E-2</c:v>
                </c:pt>
                <c:pt idx="647">
                  <c:v>7.2634922680412314E-2</c:v>
                </c:pt>
                <c:pt idx="648">
                  <c:v>7.2647667525773132E-2</c:v>
                </c:pt>
                <c:pt idx="649">
                  <c:v>7.2665541237113412E-2</c:v>
                </c:pt>
                <c:pt idx="650">
                  <c:v>7.2684974226804103E-2</c:v>
                </c:pt>
                <c:pt idx="651">
                  <c:v>7.2699432989690824E-2</c:v>
                </c:pt>
                <c:pt idx="652">
                  <c:v>7.2710038659794834E-2</c:v>
                </c:pt>
                <c:pt idx="653">
                  <c:v>7.2716829896910015E-2</c:v>
                </c:pt>
                <c:pt idx="654">
                  <c:v>7.2721971649484504E-2</c:v>
                </c:pt>
                <c:pt idx="655">
                  <c:v>7.2729381443299004E-2</c:v>
                </c:pt>
                <c:pt idx="656">
                  <c:v>7.2733814432989832E-2</c:v>
                </c:pt>
                <c:pt idx="657">
                  <c:v>7.2736237113405447E-2</c:v>
                </c:pt>
                <c:pt idx="658">
                  <c:v>7.2736494845364874E-2</c:v>
                </c:pt>
                <c:pt idx="659">
                  <c:v>7.2737744845363522E-2</c:v>
                </c:pt>
                <c:pt idx="660">
                  <c:v>7.2739059278350462E-2</c:v>
                </c:pt>
                <c:pt idx="661">
                  <c:v>7.2739652061855634E-2</c:v>
                </c:pt>
                <c:pt idx="662">
                  <c:v>7.2738981958766172E-2</c:v>
                </c:pt>
                <c:pt idx="663">
                  <c:v>7.2734329896907923E-2</c:v>
                </c:pt>
                <c:pt idx="664">
                  <c:v>7.2732512886597933E-2</c:v>
                </c:pt>
                <c:pt idx="665">
                  <c:v>7.2728775773195836E-2</c:v>
                </c:pt>
                <c:pt idx="666">
                  <c:v>7.2725425257732124E-2</c:v>
                </c:pt>
                <c:pt idx="667">
                  <c:v>7.2725579896907172E-2</c:v>
                </c:pt>
                <c:pt idx="668">
                  <c:v>7.2725902061855627E-2</c:v>
                </c:pt>
                <c:pt idx="669">
                  <c:v>7.2730064432989724E-2</c:v>
                </c:pt>
                <c:pt idx="670">
                  <c:v>7.2733840206185535E-2</c:v>
                </c:pt>
                <c:pt idx="671">
                  <c:v>7.2737847938147152E-2</c:v>
                </c:pt>
                <c:pt idx="672">
                  <c:v>7.2745528350515454E-2</c:v>
                </c:pt>
                <c:pt idx="673">
                  <c:v>7.2757577319587804E-2</c:v>
                </c:pt>
                <c:pt idx="674">
                  <c:v>7.2767847938147376E-2</c:v>
                </c:pt>
                <c:pt idx="675">
                  <c:v>7.2776108247422713E-2</c:v>
                </c:pt>
                <c:pt idx="676">
                  <c:v>7.2786198453609133E-2</c:v>
                </c:pt>
                <c:pt idx="677">
                  <c:v>7.2795000000000123E-2</c:v>
                </c:pt>
                <c:pt idx="678">
                  <c:v>7.2802384020619934E-2</c:v>
                </c:pt>
                <c:pt idx="679">
                  <c:v>7.2808956185566986E-2</c:v>
                </c:pt>
                <c:pt idx="680">
                  <c:v>7.2814252577319563E-2</c:v>
                </c:pt>
                <c:pt idx="681">
                  <c:v>7.2818402061855692E-2</c:v>
                </c:pt>
                <c:pt idx="682">
                  <c:v>7.2823492268042023E-2</c:v>
                </c:pt>
                <c:pt idx="683">
                  <c:v>7.2831494845364039E-2</c:v>
                </c:pt>
                <c:pt idx="684">
                  <c:v>7.2841172680412361E-2</c:v>
                </c:pt>
                <c:pt idx="685">
                  <c:v>7.28528092783505E-2</c:v>
                </c:pt>
                <c:pt idx="686">
                  <c:v>7.2864819587628873E-2</c:v>
                </c:pt>
                <c:pt idx="687">
                  <c:v>7.28758505154639E-2</c:v>
                </c:pt>
                <c:pt idx="688">
                  <c:v>7.2887036082474224E-2</c:v>
                </c:pt>
                <c:pt idx="689">
                  <c:v>7.2899188144329899E-2</c:v>
                </c:pt>
                <c:pt idx="690">
                  <c:v>7.2912989690722504E-2</c:v>
                </c:pt>
                <c:pt idx="691">
                  <c:v>7.2927229381443512E-2</c:v>
                </c:pt>
                <c:pt idx="692">
                  <c:v>7.2941340206185548E-2</c:v>
                </c:pt>
                <c:pt idx="693">
                  <c:v>7.2955219072164915E-2</c:v>
                </c:pt>
                <c:pt idx="694">
                  <c:v>7.2968788659793823E-2</c:v>
                </c:pt>
                <c:pt idx="695">
                  <c:v>7.2985811855670504E-2</c:v>
                </c:pt>
                <c:pt idx="696">
                  <c:v>7.3004420103092812E-2</c:v>
                </c:pt>
                <c:pt idx="697">
                  <c:v>7.3021610824744496E-2</c:v>
                </c:pt>
                <c:pt idx="698">
                  <c:v>7.3038698453608594E-2</c:v>
                </c:pt>
                <c:pt idx="699">
                  <c:v>7.3054909793814418E-2</c:v>
                </c:pt>
                <c:pt idx="700">
                  <c:v>7.3071224226804107E-2</c:v>
                </c:pt>
                <c:pt idx="701">
                  <c:v>7.3088853092783498E-2</c:v>
                </c:pt>
                <c:pt idx="702">
                  <c:v>7.3106559278350497E-2</c:v>
                </c:pt>
                <c:pt idx="703">
                  <c:v>7.3125708762886446E-2</c:v>
                </c:pt>
                <c:pt idx="704">
                  <c:v>7.3145682989690708E-2</c:v>
                </c:pt>
                <c:pt idx="705">
                  <c:v>7.3165682989690714E-2</c:v>
                </c:pt>
                <c:pt idx="706">
                  <c:v>7.3184755154639153E-2</c:v>
                </c:pt>
                <c:pt idx="707">
                  <c:v>7.3203505154639151E-2</c:v>
                </c:pt>
                <c:pt idx="708">
                  <c:v>7.322220360824741E-2</c:v>
                </c:pt>
                <c:pt idx="709">
                  <c:v>7.3240914948453584E-2</c:v>
                </c:pt>
                <c:pt idx="710">
                  <c:v>7.3261726804123933E-2</c:v>
                </c:pt>
                <c:pt idx="711">
                  <c:v>7.3283878865979368E-2</c:v>
                </c:pt>
                <c:pt idx="712">
                  <c:v>7.3305476804124123E-2</c:v>
                </c:pt>
                <c:pt idx="713">
                  <c:v>7.3329342783504656E-2</c:v>
                </c:pt>
                <c:pt idx="714">
                  <c:v>7.3352164948453924E-2</c:v>
                </c:pt>
                <c:pt idx="715">
                  <c:v>7.3375721649484513E-2</c:v>
                </c:pt>
                <c:pt idx="716">
                  <c:v>7.3399162371134002E-2</c:v>
                </c:pt>
                <c:pt idx="717">
                  <c:v>7.3422358247422673E-2</c:v>
                </c:pt>
                <c:pt idx="718">
                  <c:v>7.3444252577319555E-2</c:v>
                </c:pt>
                <c:pt idx="719">
                  <c:v>7.3468286082474202E-2</c:v>
                </c:pt>
                <c:pt idx="720">
                  <c:v>7.3492203608249124E-2</c:v>
                </c:pt>
                <c:pt idx="721">
                  <c:v>7.3514265463917497E-2</c:v>
                </c:pt>
                <c:pt idx="722">
                  <c:v>7.3536868556700996E-2</c:v>
                </c:pt>
                <c:pt idx="723">
                  <c:v>7.3558311855670119E-2</c:v>
                </c:pt>
                <c:pt idx="724">
                  <c:v>7.3577706185566971E-2</c:v>
                </c:pt>
                <c:pt idx="725">
                  <c:v>7.3596585051547134E-2</c:v>
                </c:pt>
                <c:pt idx="726">
                  <c:v>7.3613505154639144E-2</c:v>
                </c:pt>
                <c:pt idx="727">
                  <c:v>7.3631069587628842E-2</c:v>
                </c:pt>
                <c:pt idx="728">
                  <c:v>7.3648402061855606E-2</c:v>
                </c:pt>
                <c:pt idx="729">
                  <c:v>7.3663376288659765E-2</c:v>
                </c:pt>
                <c:pt idx="730">
                  <c:v>7.3680425257732024E-2</c:v>
                </c:pt>
                <c:pt idx="731">
                  <c:v>7.3703118556701031E-2</c:v>
                </c:pt>
                <c:pt idx="732">
                  <c:v>7.3722384020619133E-2</c:v>
                </c:pt>
                <c:pt idx="733">
                  <c:v>7.3740103092783477E-2</c:v>
                </c:pt>
                <c:pt idx="734">
                  <c:v>7.3759600515463888E-2</c:v>
                </c:pt>
                <c:pt idx="735">
                  <c:v>7.3777925257732024E-2</c:v>
                </c:pt>
                <c:pt idx="736">
                  <c:v>7.3798092783505131E-2</c:v>
                </c:pt>
                <c:pt idx="737">
                  <c:v>7.3816237113404987E-2</c:v>
                </c:pt>
                <c:pt idx="738">
                  <c:v>7.3830257731958782E-2</c:v>
                </c:pt>
                <c:pt idx="739">
                  <c:v>7.3841597938144432E-2</c:v>
                </c:pt>
                <c:pt idx="740">
                  <c:v>7.3851327319587629E-2</c:v>
                </c:pt>
                <c:pt idx="741">
                  <c:v>7.3863956185567001E-2</c:v>
                </c:pt>
                <c:pt idx="742">
                  <c:v>7.3872435567010314E-2</c:v>
                </c:pt>
                <c:pt idx="743">
                  <c:v>7.3880863402061833E-2</c:v>
                </c:pt>
                <c:pt idx="744">
                  <c:v>7.3891675257732034E-2</c:v>
                </c:pt>
                <c:pt idx="745">
                  <c:v>7.3908749999999968E-2</c:v>
                </c:pt>
                <c:pt idx="746">
                  <c:v>7.3932036082474284E-2</c:v>
                </c:pt>
                <c:pt idx="747">
                  <c:v>7.3959987113402029E-2</c:v>
                </c:pt>
                <c:pt idx="748">
                  <c:v>7.3989213917525831E-2</c:v>
                </c:pt>
                <c:pt idx="749">
                  <c:v>7.4025322164948421E-2</c:v>
                </c:pt>
                <c:pt idx="750">
                  <c:v>7.4059085051547124E-2</c:v>
                </c:pt>
                <c:pt idx="751">
                  <c:v>7.4099188144329864E-2</c:v>
                </c:pt>
                <c:pt idx="752">
                  <c:v>7.4133724226804934E-2</c:v>
                </c:pt>
                <c:pt idx="753">
                  <c:v>7.4172706185566969E-2</c:v>
                </c:pt>
                <c:pt idx="754">
                  <c:v>7.4207500000000023E-2</c:v>
                </c:pt>
                <c:pt idx="755">
                  <c:v>7.4237164948453824E-2</c:v>
                </c:pt>
                <c:pt idx="756">
                  <c:v>7.4265051546391833E-2</c:v>
                </c:pt>
                <c:pt idx="757">
                  <c:v>7.4293273195876933E-2</c:v>
                </c:pt>
                <c:pt idx="758">
                  <c:v>7.4325322164948429E-2</c:v>
                </c:pt>
                <c:pt idx="759">
                  <c:v>7.4365322164948594E-2</c:v>
                </c:pt>
                <c:pt idx="760">
                  <c:v>7.4405103092783489E-2</c:v>
                </c:pt>
                <c:pt idx="761">
                  <c:v>7.4445554123711413E-2</c:v>
                </c:pt>
                <c:pt idx="762">
                  <c:v>7.4487371134023234E-2</c:v>
                </c:pt>
                <c:pt idx="763">
                  <c:v>7.4526056701030893E-2</c:v>
                </c:pt>
                <c:pt idx="764">
                  <c:v>7.4562783505154634E-2</c:v>
                </c:pt>
                <c:pt idx="765">
                  <c:v>7.4600644329896923E-2</c:v>
                </c:pt>
                <c:pt idx="766">
                  <c:v>7.4635141752577294E-2</c:v>
                </c:pt>
                <c:pt idx="767">
                  <c:v>7.4667770618556714E-2</c:v>
                </c:pt>
                <c:pt idx="768">
                  <c:v>7.4696301546392133E-2</c:v>
                </c:pt>
                <c:pt idx="769">
                  <c:v>7.4725940721649453E-2</c:v>
                </c:pt>
                <c:pt idx="770">
                  <c:v>7.4762164948456583E-2</c:v>
                </c:pt>
                <c:pt idx="771">
                  <c:v>7.4801520618556813E-2</c:v>
                </c:pt>
                <c:pt idx="772">
                  <c:v>7.4843737113402933E-2</c:v>
                </c:pt>
                <c:pt idx="773">
                  <c:v>7.4882744845363669E-2</c:v>
                </c:pt>
                <c:pt idx="774">
                  <c:v>7.4922938144332596E-2</c:v>
                </c:pt>
                <c:pt idx="775">
                  <c:v>7.4967963917528899E-2</c:v>
                </c:pt>
                <c:pt idx="776">
                  <c:v>7.5016198453608934E-2</c:v>
                </c:pt>
                <c:pt idx="777">
                  <c:v>7.5064729381443984E-2</c:v>
                </c:pt>
                <c:pt idx="778">
                  <c:v>7.5109471649484505E-2</c:v>
                </c:pt>
                <c:pt idx="779">
                  <c:v>7.5147886597938113E-2</c:v>
                </c:pt>
                <c:pt idx="780">
                  <c:v>7.5183556701030899E-2</c:v>
                </c:pt>
                <c:pt idx="781">
                  <c:v>7.5225876288659746E-2</c:v>
                </c:pt>
                <c:pt idx="782">
                  <c:v>7.5266494845364074E-2</c:v>
                </c:pt>
                <c:pt idx="783">
                  <c:v>7.5307912371134003E-2</c:v>
                </c:pt>
                <c:pt idx="784">
                  <c:v>7.5354523195876433E-2</c:v>
                </c:pt>
                <c:pt idx="785">
                  <c:v>7.5402693298969134E-2</c:v>
                </c:pt>
                <c:pt idx="786">
                  <c:v>7.5444471649484535E-2</c:v>
                </c:pt>
                <c:pt idx="787">
                  <c:v>7.5478286082474227E-2</c:v>
                </c:pt>
                <c:pt idx="788">
                  <c:v>7.551018041237112E-2</c:v>
                </c:pt>
                <c:pt idx="789">
                  <c:v>7.5540708762886585E-2</c:v>
                </c:pt>
                <c:pt idx="790">
                  <c:v>7.5583118556701037E-2</c:v>
                </c:pt>
                <c:pt idx="791">
                  <c:v>7.5627860824742321E-2</c:v>
                </c:pt>
                <c:pt idx="792">
                  <c:v>7.5674703608247421E-2</c:v>
                </c:pt>
                <c:pt idx="793">
                  <c:v>7.5715231958766324E-2</c:v>
                </c:pt>
                <c:pt idx="794">
                  <c:v>7.5753737113404537E-2</c:v>
                </c:pt>
                <c:pt idx="795">
                  <c:v>7.5787525773195891E-2</c:v>
                </c:pt>
                <c:pt idx="796">
                  <c:v>7.5810579896907523E-2</c:v>
                </c:pt>
                <c:pt idx="797">
                  <c:v>7.583475515463918E-2</c:v>
                </c:pt>
                <c:pt idx="798">
                  <c:v>7.5854935567010312E-2</c:v>
                </c:pt>
                <c:pt idx="799">
                  <c:v>7.5875115979381444E-2</c:v>
                </c:pt>
                <c:pt idx="800">
                  <c:v>7.5893737113404802E-2</c:v>
                </c:pt>
                <c:pt idx="801">
                  <c:v>7.5906043814434124E-2</c:v>
                </c:pt>
                <c:pt idx="802">
                  <c:v>7.5916855670103103E-2</c:v>
                </c:pt>
                <c:pt idx="803">
                  <c:v>7.5922577319587722E-2</c:v>
                </c:pt>
                <c:pt idx="804">
                  <c:v>7.5931713917525914E-2</c:v>
                </c:pt>
                <c:pt idx="805">
                  <c:v>7.5932358247422713E-2</c:v>
                </c:pt>
                <c:pt idx="806">
                  <c:v>7.5941804123711362E-2</c:v>
                </c:pt>
                <c:pt idx="807">
                  <c:v>7.595594072164949E-2</c:v>
                </c:pt>
                <c:pt idx="808">
                  <c:v>7.5964394329896934E-2</c:v>
                </c:pt>
                <c:pt idx="809">
                  <c:v>7.5961340206185571E-2</c:v>
                </c:pt>
                <c:pt idx="810">
                  <c:v>7.5960012886597969E-2</c:v>
                </c:pt>
                <c:pt idx="811">
                  <c:v>7.5967306701030926E-2</c:v>
                </c:pt>
                <c:pt idx="812">
                  <c:v>7.5982280927838375E-2</c:v>
                </c:pt>
                <c:pt idx="813">
                  <c:v>7.598936855670102E-2</c:v>
                </c:pt>
                <c:pt idx="814">
                  <c:v>7.5990863402061862E-2</c:v>
                </c:pt>
                <c:pt idx="815">
                  <c:v>7.5989548969072146E-2</c:v>
                </c:pt>
                <c:pt idx="816">
                  <c:v>7.5985167525773209E-2</c:v>
                </c:pt>
                <c:pt idx="817">
                  <c:v>7.598118556701032E-2</c:v>
                </c:pt>
                <c:pt idx="818">
                  <c:v>7.5988737113402094E-2</c:v>
                </c:pt>
                <c:pt idx="819">
                  <c:v>7.5998827319587722E-2</c:v>
                </c:pt>
                <c:pt idx="820">
                  <c:v>7.6008389175257735E-2</c:v>
                </c:pt>
                <c:pt idx="821">
                  <c:v>7.6021791237113431E-2</c:v>
                </c:pt>
                <c:pt idx="822">
                  <c:v>7.6040760309278352E-2</c:v>
                </c:pt>
                <c:pt idx="823">
                  <c:v>7.6058054123711402E-2</c:v>
                </c:pt>
                <c:pt idx="824">
                  <c:v>7.6069033505154635E-2</c:v>
                </c:pt>
                <c:pt idx="825">
                  <c:v>7.608029639175258E-2</c:v>
                </c:pt>
                <c:pt idx="826">
                  <c:v>7.6093260309278404E-2</c:v>
                </c:pt>
                <c:pt idx="827">
                  <c:v>7.610423969072172E-2</c:v>
                </c:pt>
                <c:pt idx="828">
                  <c:v>7.6113286082474238E-2</c:v>
                </c:pt>
                <c:pt idx="829">
                  <c:v>7.6121262886597957E-2</c:v>
                </c:pt>
                <c:pt idx="830">
                  <c:v>7.6125360824742291E-2</c:v>
                </c:pt>
                <c:pt idx="831">
                  <c:v>7.612414948453608E-2</c:v>
                </c:pt>
                <c:pt idx="832">
                  <c:v>7.6117074742268073E-2</c:v>
                </c:pt>
                <c:pt idx="833">
                  <c:v>7.6102396907217124E-2</c:v>
                </c:pt>
                <c:pt idx="834">
                  <c:v>7.6088247422680416E-2</c:v>
                </c:pt>
                <c:pt idx="835">
                  <c:v>7.608065721649486E-2</c:v>
                </c:pt>
                <c:pt idx="836">
                  <c:v>7.6070425257732013E-2</c:v>
                </c:pt>
                <c:pt idx="837">
                  <c:v>7.6061095360824768E-2</c:v>
                </c:pt>
                <c:pt idx="838">
                  <c:v>7.6056842783505149E-2</c:v>
                </c:pt>
                <c:pt idx="839">
                  <c:v>7.6054548969072155E-2</c:v>
                </c:pt>
                <c:pt idx="840">
                  <c:v>7.6043015463917549E-2</c:v>
                </c:pt>
                <c:pt idx="841">
                  <c:v>7.6036018041237122E-2</c:v>
                </c:pt>
                <c:pt idx="842">
                  <c:v>7.6028518041237128E-2</c:v>
                </c:pt>
                <c:pt idx="843">
                  <c:v>7.6026391752577333E-2</c:v>
                </c:pt>
                <c:pt idx="844">
                  <c:v>7.6018324742268092E-2</c:v>
                </c:pt>
                <c:pt idx="845">
                  <c:v>7.6017590206185634E-2</c:v>
                </c:pt>
                <c:pt idx="846">
                  <c:v>7.6019149484536128E-2</c:v>
                </c:pt>
                <c:pt idx="847">
                  <c:v>7.6017770618556801E-2</c:v>
                </c:pt>
                <c:pt idx="848">
                  <c:v>7.6016752577319643E-2</c:v>
                </c:pt>
                <c:pt idx="849">
                  <c:v>7.6012925257734482E-2</c:v>
                </c:pt>
                <c:pt idx="850">
                  <c:v>7.6006829896907324E-2</c:v>
                </c:pt>
                <c:pt idx="851">
                  <c:v>7.6001211340206584E-2</c:v>
                </c:pt>
                <c:pt idx="852">
                  <c:v>7.5994162371134086E-2</c:v>
                </c:pt>
                <c:pt idx="853">
                  <c:v>7.5988002577319635E-2</c:v>
                </c:pt>
                <c:pt idx="854">
                  <c:v>7.5982757731958811E-2</c:v>
                </c:pt>
                <c:pt idx="855">
                  <c:v>7.5972216494845424E-2</c:v>
                </c:pt>
                <c:pt idx="856">
                  <c:v>7.5961469072165E-2</c:v>
                </c:pt>
                <c:pt idx="857">
                  <c:v>7.5951430412371193E-2</c:v>
                </c:pt>
                <c:pt idx="858">
                  <c:v>7.5943672680412397E-2</c:v>
                </c:pt>
                <c:pt idx="859">
                  <c:v>7.5936134020619134E-2</c:v>
                </c:pt>
                <c:pt idx="860">
                  <c:v>7.5931804123711422E-2</c:v>
                </c:pt>
                <c:pt idx="861">
                  <c:v>7.5924536082474237E-2</c:v>
                </c:pt>
                <c:pt idx="862">
                  <c:v>7.5921224226804154E-2</c:v>
                </c:pt>
                <c:pt idx="863">
                  <c:v>7.5919007731958782E-2</c:v>
                </c:pt>
                <c:pt idx="864">
                  <c:v>7.5921430412371163E-2</c:v>
                </c:pt>
                <c:pt idx="865">
                  <c:v>7.5922835051547122E-2</c:v>
                </c:pt>
                <c:pt idx="866">
                  <c:v>7.5920708762886618E-2</c:v>
                </c:pt>
                <c:pt idx="867">
                  <c:v>7.5916481958766519E-2</c:v>
                </c:pt>
                <c:pt idx="868">
                  <c:v>7.5908182989690751E-2</c:v>
                </c:pt>
                <c:pt idx="869">
                  <c:v>7.5896868556701122E-2</c:v>
                </c:pt>
                <c:pt idx="870">
                  <c:v>7.5878737113402123E-2</c:v>
                </c:pt>
                <c:pt idx="871">
                  <c:v>7.5858853092783535E-2</c:v>
                </c:pt>
                <c:pt idx="872">
                  <c:v>7.5840103092783551E-2</c:v>
                </c:pt>
                <c:pt idx="873">
                  <c:v>7.5818775773195929E-2</c:v>
                </c:pt>
                <c:pt idx="874">
                  <c:v>7.5797268041239693E-2</c:v>
                </c:pt>
                <c:pt idx="875">
                  <c:v>7.577840206185571E-2</c:v>
                </c:pt>
                <c:pt idx="876">
                  <c:v>7.5759600515463973E-2</c:v>
                </c:pt>
                <c:pt idx="877">
                  <c:v>7.5738273195876504E-2</c:v>
                </c:pt>
                <c:pt idx="878">
                  <c:v>7.5720038659793903E-2</c:v>
                </c:pt>
                <c:pt idx="879">
                  <c:v>7.5699381443299019E-2</c:v>
                </c:pt>
                <c:pt idx="880">
                  <c:v>7.5682835051547034E-2</c:v>
                </c:pt>
                <c:pt idx="881">
                  <c:v>7.566396907216498E-2</c:v>
                </c:pt>
                <c:pt idx="882">
                  <c:v>7.5643878865979369E-2</c:v>
                </c:pt>
                <c:pt idx="883">
                  <c:v>7.5620528350515498E-2</c:v>
                </c:pt>
                <c:pt idx="884">
                  <c:v>7.5601301546391803E-2</c:v>
                </c:pt>
                <c:pt idx="885">
                  <c:v>7.5582899484536184E-2</c:v>
                </c:pt>
                <c:pt idx="886">
                  <c:v>7.5566237113404794E-2</c:v>
                </c:pt>
                <c:pt idx="887">
                  <c:v>7.5552835051547584E-2</c:v>
                </c:pt>
                <c:pt idx="888">
                  <c:v>7.5541198453608294E-2</c:v>
                </c:pt>
                <c:pt idx="889">
                  <c:v>7.5524806701030969E-2</c:v>
                </c:pt>
                <c:pt idx="890">
                  <c:v>7.5504677835052034E-2</c:v>
                </c:pt>
                <c:pt idx="891">
                  <c:v>7.5481237113402114E-2</c:v>
                </c:pt>
                <c:pt idx="892">
                  <c:v>7.5460296391752599E-2</c:v>
                </c:pt>
                <c:pt idx="893">
                  <c:v>7.543792525773442E-2</c:v>
                </c:pt>
                <c:pt idx="894">
                  <c:v>7.5411520618556813E-2</c:v>
                </c:pt>
                <c:pt idx="895">
                  <c:v>7.5386585051549188E-2</c:v>
                </c:pt>
                <c:pt idx="896">
                  <c:v>7.5362731958766888E-2</c:v>
                </c:pt>
                <c:pt idx="897">
                  <c:v>7.5334587628866134E-2</c:v>
                </c:pt>
                <c:pt idx="898">
                  <c:v>7.5302615979382134E-2</c:v>
                </c:pt>
                <c:pt idx="899">
                  <c:v>7.5269085051546933E-2</c:v>
                </c:pt>
                <c:pt idx="900">
                  <c:v>7.5236314432989781E-2</c:v>
                </c:pt>
                <c:pt idx="901">
                  <c:v>7.5210296391752612E-2</c:v>
                </c:pt>
                <c:pt idx="902">
                  <c:v>7.5181301546391813E-2</c:v>
                </c:pt>
                <c:pt idx="903">
                  <c:v>7.5145889175257746E-2</c:v>
                </c:pt>
                <c:pt idx="904">
                  <c:v>7.510728092783793E-2</c:v>
                </c:pt>
                <c:pt idx="905">
                  <c:v>7.5075051546391783E-2</c:v>
                </c:pt>
                <c:pt idx="906">
                  <c:v>7.5034407216494903E-2</c:v>
                </c:pt>
                <c:pt idx="907">
                  <c:v>7.4988672680412399E-2</c:v>
                </c:pt>
                <c:pt idx="908">
                  <c:v>7.4941739690721723E-2</c:v>
                </c:pt>
                <c:pt idx="909">
                  <c:v>7.4900631443302071E-2</c:v>
                </c:pt>
                <c:pt idx="910">
                  <c:v>7.486047680412701E-2</c:v>
                </c:pt>
                <c:pt idx="911">
                  <c:v>7.4822023195877024E-2</c:v>
                </c:pt>
                <c:pt idx="912">
                  <c:v>7.47854252577346E-2</c:v>
                </c:pt>
                <c:pt idx="913">
                  <c:v>7.4754922680412422E-2</c:v>
                </c:pt>
                <c:pt idx="914">
                  <c:v>7.4724716494845522E-2</c:v>
                </c:pt>
                <c:pt idx="915">
                  <c:v>7.4693234536084993E-2</c:v>
                </c:pt>
                <c:pt idx="916">
                  <c:v>7.4662126288659869E-2</c:v>
                </c:pt>
                <c:pt idx="917">
                  <c:v>7.4632255154639504E-2</c:v>
                </c:pt>
                <c:pt idx="918">
                  <c:v>7.4607139175257783E-2</c:v>
                </c:pt>
                <c:pt idx="919">
                  <c:v>7.4583750000000101E-2</c:v>
                </c:pt>
                <c:pt idx="920">
                  <c:v>7.4560966494845504E-2</c:v>
                </c:pt>
                <c:pt idx="921">
                  <c:v>7.4539652061855713E-2</c:v>
                </c:pt>
                <c:pt idx="922">
                  <c:v>7.4519652061855721E-2</c:v>
                </c:pt>
                <c:pt idx="923">
                  <c:v>7.4495567010309433E-2</c:v>
                </c:pt>
                <c:pt idx="924">
                  <c:v>7.4473775773195916E-2</c:v>
                </c:pt>
                <c:pt idx="925">
                  <c:v>7.4453659793814492E-2</c:v>
                </c:pt>
                <c:pt idx="926">
                  <c:v>7.4444471649484589E-2</c:v>
                </c:pt>
                <c:pt idx="927">
                  <c:v>7.4434291237116659E-2</c:v>
                </c:pt>
                <c:pt idx="928">
                  <c:v>7.4423595360824782E-2</c:v>
                </c:pt>
                <c:pt idx="929">
                  <c:v>7.44143427835052E-2</c:v>
                </c:pt>
                <c:pt idx="930">
                  <c:v>7.4406443298969116E-2</c:v>
                </c:pt>
                <c:pt idx="931">
                  <c:v>7.4399445876288814E-2</c:v>
                </c:pt>
                <c:pt idx="932">
                  <c:v>7.4395567010309513E-2</c:v>
                </c:pt>
                <c:pt idx="933">
                  <c:v>7.4392731958767527E-2</c:v>
                </c:pt>
                <c:pt idx="934">
                  <c:v>7.4391662371134093E-2</c:v>
                </c:pt>
                <c:pt idx="935">
                  <c:v>7.4397409793814914E-2</c:v>
                </c:pt>
                <c:pt idx="936">
                  <c:v>7.4396262886600881E-2</c:v>
                </c:pt>
                <c:pt idx="937">
                  <c:v>7.4393028350518697E-2</c:v>
                </c:pt>
                <c:pt idx="938">
                  <c:v>7.4394007731959033E-2</c:v>
                </c:pt>
                <c:pt idx="939">
                  <c:v>7.4394175257732134E-2</c:v>
                </c:pt>
                <c:pt idx="940">
                  <c:v>7.4396726804127719E-2</c:v>
                </c:pt>
                <c:pt idx="941">
                  <c:v>7.4398762886599024E-2</c:v>
                </c:pt>
                <c:pt idx="942">
                  <c:v>7.4401752577319638E-2</c:v>
                </c:pt>
                <c:pt idx="943">
                  <c:v>7.4405605670103125E-2</c:v>
                </c:pt>
                <c:pt idx="944">
                  <c:v>7.4413260309279014E-2</c:v>
                </c:pt>
                <c:pt idx="945">
                  <c:v>7.4422899484536134E-2</c:v>
                </c:pt>
                <c:pt idx="946">
                  <c:v>7.4435000000000084E-2</c:v>
                </c:pt>
                <c:pt idx="947">
                  <c:v>7.4449974226804189E-2</c:v>
                </c:pt>
                <c:pt idx="948">
                  <c:v>7.4467087628867834E-2</c:v>
                </c:pt>
                <c:pt idx="949">
                  <c:v>7.4481675257732124E-2</c:v>
                </c:pt>
                <c:pt idx="950">
                  <c:v>7.4499072164948513E-2</c:v>
                </c:pt>
                <c:pt idx="951">
                  <c:v>7.4513157216494902E-2</c:v>
                </c:pt>
                <c:pt idx="952">
                  <c:v>7.4528041237113513E-2</c:v>
                </c:pt>
                <c:pt idx="953">
                  <c:v>7.4547010309278391E-2</c:v>
                </c:pt>
                <c:pt idx="954">
                  <c:v>7.4568041237114024E-2</c:v>
                </c:pt>
                <c:pt idx="955">
                  <c:v>7.4591456185567062E-2</c:v>
                </c:pt>
                <c:pt idx="956">
                  <c:v>7.4610940721649532E-2</c:v>
                </c:pt>
                <c:pt idx="957">
                  <c:v>7.4635850515463925E-2</c:v>
                </c:pt>
                <c:pt idx="958">
                  <c:v>7.4661275773195909E-2</c:v>
                </c:pt>
                <c:pt idx="959">
                  <c:v>7.4687448453608404E-2</c:v>
                </c:pt>
                <c:pt idx="960">
                  <c:v>7.4714664948457299E-2</c:v>
                </c:pt>
                <c:pt idx="961">
                  <c:v>7.4740837628866033E-2</c:v>
                </c:pt>
                <c:pt idx="962">
                  <c:v>7.4769317010309533E-2</c:v>
                </c:pt>
                <c:pt idx="963">
                  <c:v>7.4802422680412414E-2</c:v>
                </c:pt>
                <c:pt idx="964">
                  <c:v>7.4838079896907994E-2</c:v>
                </c:pt>
                <c:pt idx="965">
                  <c:v>7.4871134020619012E-2</c:v>
                </c:pt>
                <c:pt idx="966">
                  <c:v>7.4904381443299084E-2</c:v>
                </c:pt>
                <c:pt idx="967">
                  <c:v>7.4935528350515493E-2</c:v>
                </c:pt>
                <c:pt idx="968">
                  <c:v>7.4963865979381483E-2</c:v>
                </c:pt>
                <c:pt idx="969">
                  <c:v>7.4992306701032033E-2</c:v>
                </c:pt>
                <c:pt idx="970">
                  <c:v>7.5023530927837936E-2</c:v>
                </c:pt>
                <c:pt idx="971">
                  <c:v>7.5054768041237119E-2</c:v>
                </c:pt>
                <c:pt idx="972">
                  <c:v>7.5085515463917549E-2</c:v>
                </c:pt>
                <c:pt idx="973">
                  <c:v>7.5112641752577522E-2</c:v>
                </c:pt>
                <c:pt idx="974">
                  <c:v>7.5138389175257753E-2</c:v>
                </c:pt>
                <c:pt idx="975">
                  <c:v>7.5161829896907284E-2</c:v>
                </c:pt>
                <c:pt idx="976">
                  <c:v>7.5183170103092806E-2</c:v>
                </c:pt>
                <c:pt idx="977">
                  <c:v>7.5201945876288687E-2</c:v>
                </c:pt>
                <c:pt idx="978">
                  <c:v>7.5218260309278404E-2</c:v>
                </c:pt>
                <c:pt idx="979">
                  <c:v>7.5234265463917552E-2</c:v>
                </c:pt>
                <c:pt idx="980">
                  <c:v>7.5256005154639191E-2</c:v>
                </c:pt>
                <c:pt idx="981">
                  <c:v>7.5277796391752597E-2</c:v>
                </c:pt>
                <c:pt idx="982">
                  <c:v>7.529679123711612E-2</c:v>
                </c:pt>
                <c:pt idx="983">
                  <c:v>7.5318389175257752E-2</c:v>
                </c:pt>
                <c:pt idx="984">
                  <c:v>7.5335567010309384E-2</c:v>
                </c:pt>
                <c:pt idx="985">
                  <c:v>7.5354188144329926E-2</c:v>
                </c:pt>
                <c:pt idx="986">
                  <c:v>7.5368556701030931E-2</c:v>
                </c:pt>
                <c:pt idx="987">
                  <c:v>7.5383840206185576E-2</c:v>
                </c:pt>
                <c:pt idx="988">
                  <c:v>7.5399020618556814E-2</c:v>
                </c:pt>
                <c:pt idx="989">
                  <c:v>7.5416430412372934E-2</c:v>
                </c:pt>
                <c:pt idx="990">
                  <c:v>7.5432100515463923E-2</c:v>
                </c:pt>
                <c:pt idx="991">
                  <c:v>7.5447925257732112E-2</c:v>
                </c:pt>
                <c:pt idx="992">
                  <c:v>7.5463363402061889E-2</c:v>
                </c:pt>
                <c:pt idx="993">
                  <c:v>7.5481623711340914E-2</c:v>
                </c:pt>
                <c:pt idx="994">
                  <c:v>7.5500360824742513E-2</c:v>
                </c:pt>
                <c:pt idx="995">
                  <c:v>7.5522719072164957E-2</c:v>
                </c:pt>
                <c:pt idx="996">
                  <c:v>7.5544819587628861E-2</c:v>
                </c:pt>
                <c:pt idx="997">
                  <c:v>7.5567899484536113E-2</c:v>
                </c:pt>
                <c:pt idx="998">
                  <c:v>7.5590708762886608E-2</c:v>
                </c:pt>
                <c:pt idx="999">
                  <c:v>7.5616378865979383E-2</c:v>
                </c:pt>
                <c:pt idx="1000">
                  <c:v>7.5644922680412383E-2</c:v>
                </c:pt>
                <c:pt idx="1001">
                  <c:v>7.5675760309278375E-2</c:v>
                </c:pt>
                <c:pt idx="1002">
                  <c:v>7.570559278350518E-2</c:v>
                </c:pt>
                <c:pt idx="1003">
                  <c:v>7.57324742268074E-2</c:v>
                </c:pt>
                <c:pt idx="1004">
                  <c:v>7.5755270618556733E-2</c:v>
                </c:pt>
                <c:pt idx="1005">
                  <c:v>7.5777680412371914E-2</c:v>
                </c:pt>
                <c:pt idx="1006">
                  <c:v>7.5804420103092823E-2</c:v>
                </c:pt>
                <c:pt idx="1007">
                  <c:v>7.5828672680412393E-2</c:v>
                </c:pt>
                <c:pt idx="1008">
                  <c:v>7.5859046391752546E-2</c:v>
                </c:pt>
                <c:pt idx="1009">
                  <c:v>7.588458762886599E-2</c:v>
                </c:pt>
                <c:pt idx="1010">
                  <c:v>7.5909110824742332E-2</c:v>
                </c:pt>
                <c:pt idx="1011">
                  <c:v>7.5932809278350555E-2</c:v>
                </c:pt>
                <c:pt idx="1012">
                  <c:v>7.5959858247422699E-2</c:v>
                </c:pt>
                <c:pt idx="1013">
                  <c:v>7.5986134020619114E-2</c:v>
                </c:pt>
                <c:pt idx="1014">
                  <c:v>7.6011881443298998E-2</c:v>
                </c:pt>
                <c:pt idx="1015">
                  <c:v>7.6038737113402102E-2</c:v>
                </c:pt>
                <c:pt idx="1016">
                  <c:v>7.606497422680418E-2</c:v>
                </c:pt>
                <c:pt idx="1017">
                  <c:v>7.6088350515463962E-2</c:v>
                </c:pt>
                <c:pt idx="1018">
                  <c:v>7.6108556701030949E-2</c:v>
                </c:pt>
                <c:pt idx="1019">
                  <c:v>7.6128904639175293E-2</c:v>
                </c:pt>
                <c:pt idx="1020">
                  <c:v>7.6148750000000029E-2</c:v>
                </c:pt>
                <c:pt idx="1021">
                  <c:v>7.6168698453608533E-2</c:v>
                </c:pt>
                <c:pt idx="1022">
                  <c:v>7.6193067010309312E-2</c:v>
                </c:pt>
                <c:pt idx="1023">
                  <c:v>7.6220360824742303E-2</c:v>
                </c:pt>
                <c:pt idx="1024">
                  <c:v>7.6248376288659256E-2</c:v>
                </c:pt>
                <c:pt idx="1025">
                  <c:v>7.6275605670103067E-2</c:v>
                </c:pt>
                <c:pt idx="1026">
                  <c:v>7.6302847938144513E-2</c:v>
                </c:pt>
                <c:pt idx="1027">
                  <c:v>7.6331198453608293E-2</c:v>
                </c:pt>
                <c:pt idx="1028">
                  <c:v>7.6359097938144924E-2</c:v>
                </c:pt>
                <c:pt idx="1029">
                  <c:v>7.6384961340206933E-2</c:v>
                </c:pt>
                <c:pt idx="1030">
                  <c:v>7.6408711340206534E-2</c:v>
                </c:pt>
                <c:pt idx="1031">
                  <c:v>7.6433737113402123E-2</c:v>
                </c:pt>
                <c:pt idx="1032">
                  <c:v>7.6459162371133968E-2</c:v>
                </c:pt>
                <c:pt idx="1033">
                  <c:v>7.6483427835052534E-2</c:v>
                </c:pt>
                <c:pt idx="1034">
                  <c:v>7.6508492268041323E-2</c:v>
                </c:pt>
                <c:pt idx="1035">
                  <c:v>7.6535360824742313E-2</c:v>
                </c:pt>
                <c:pt idx="1036">
                  <c:v>7.6561146907216535E-2</c:v>
                </c:pt>
                <c:pt idx="1037">
                  <c:v>7.6584974226804159E-2</c:v>
                </c:pt>
                <c:pt idx="1038">
                  <c:v>7.6610528350515503E-2</c:v>
                </c:pt>
                <c:pt idx="1039">
                  <c:v>7.6633801546391794E-2</c:v>
                </c:pt>
                <c:pt idx="1040">
                  <c:v>7.6659639175257741E-2</c:v>
                </c:pt>
                <c:pt idx="1041">
                  <c:v>7.6687590206185582E-2</c:v>
                </c:pt>
                <c:pt idx="1042">
                  <c:v>7.6715734536082533E-2</c:v>
                </c:pt>
                <c:pt idx="1043">
                  <c:v>7.6744536082474266E-2</c:v>
                </c:pt>
                <c:pt idx="1044">
                  <c:v>7.6773131443299003E-2</c:v>
                </c:pt>
                <c:pt idx="1045">
                  <c:v>7.6803079896907323E-2</c:v>
                </c:pt>
                <c:pt idx="1046">
                  <c:v>7.6830412371134069E-2</c:v>
                </c:pt>
                <c:pt idx="1047">
                  <c:v>7.6860567010309314E-2</c:v>
                </c:pt>
                <c:pt idx="1048">
                  <c:v>7.6891971649484581E-2</c:v>
                </c:pt>
                <c:pt idx="1049">
                  <c:v>7.6924407216494878E-2</c:v>
                </c:pt>
                <c:pt idx="1050">
                  <c:v>7.6955592783505167E-2</c:v>
                </c:pt>
                <c:pt idx="1051">
                  <c:v>7.6984987113402084E-2</c:v>
                </c:pt>
                <c:pt idx="1052">
                  <c:v>7.7012384020621771E-2</c:v>
                </c:pt>
                <c:pt idx="1053">
                  <c:v>7.7040322164948494E-2</c:v>
                </c:pt>
                <c:pt idx="1054">
                  <c:v>7.7068904639175539E-2</c:v>
                </c:pt>
                <c:pt idx="1055">
                  <c:v>7.7098904639175514E-2</c:v>
                </c:pt>
                <c:pt idx="1056">
                  <c:v>7.7130360824742533E-2</c:v>
                </c:pt>
                <c:pt idx="1057">
                  <c:v>7.7163672680412423E-2</c:v>
                </c:pt>
                <c:pt idx="1058">
                  <c:v>7.7196791237116896E-2</c:v>
                </c:pt>
                <c:pt idx="1059">
                  <c:v>7.7229510309278396E-2</c:v>
                </c:pt>
                <c:pt idx="1060">
                  <c:v>7.7264368556701074E-2</c:v>
                </c:pt>
                <c:pt idx="1061">
                  <c:v>7.7297667525773994E-2</c:v>
                </c:pt>
                <c:pt idx="1062">
                  <c:v>7.7327976804126258E-2</c:v>
                </c:pt>
                <c:pt idx="1063">
                  <c:v>7.7359394329897024E-2</c:v>
                </c:pt>
                <c:pt idx="1064">
                  <c:v>7.7390979381444194E-2</c:v>
                </c:pt>
                <c:pt idx="1065">
                  <c:v>7.7423079896907512E-2</c:v>
                </c:pt>
                <c:pt idx="1066">
                  <c:v>7.7455592783505195E-2</c:v>
                </c:pt>
                <c:pt idx="1067">
                  <c:v>7.7488350515463961E-2</c:v>
                </c:pt>
                <c:pt idx="1068">
                  <c:v>7.7519420103092831E-2</c:v>
                </c:pt>
                <c:pt idx="1069">
                  <c:v>7.7549085051546424E-2</c:v>
                </c:pt>
                <c:pt idx="1070">
                  <c:v>7.7577435567010383E-2</c:v>
                </c:pt>
                <c:pt idx="1071">
                  <c:v>7.7607538659793904E-2</c:v>
                </c:pt>
                <c:pt idx="1072">
                  <c:v>7.7635231958764594E-2</c:v>
                </c:pt>
                <c:pt idx="1073">
                  <c:v>7.7662448453608424E-2</c:v>
                </c:pt>
                <c:pt idx="1074">
                  <c:v>7.7688646907216524E-2</c:v>
                </c:pt>
                <c:pt idx="1075">
                  <c:v>7.7718543814435548E-2</c:v>
                </c:pt>
                <c:pt idx="1076">
                  <c:v>7.7748414948454594E-2</c:v>
                </c:pt>
                <c:pt idx="1077">
                  <c:v>7.7780554123712514E-2</c:v>
                </c:pt>
                <c:pt idx="1078">
                  <c:v>7.7813981958766737E-2</c:v>
                </c:pt>
                <c:pt idx="1079">
                  <c:v>7.7846997422680933E-2</c:v>
                </c:pt>
                <c:pt idx="1080">
                  <c:v>7.7881391752577411E-2</c:v>
                </c:pt>
                <c:pt idx="1081">
                  <c:v>7.7915979381443512E-2</c:v>
                </c:pt>
                <c:pt idx="1082">
                  <c:v>7.7951417525773434E-2</c:v>
                </c:pt>
                <c:pt idx="1083">
                  <c:v>7.7988337628866033E-2</c:v>
                </c:pt>
                <c:pt idx="1084">
                  <c:v>7.8025476804123833E-2</c:v>
                </c:pt>
                <c:pt idx="1085">
                  <c:v>7.8060451030929123E-2</c:v>
                </c:pt>
                <c:pt idx="1086">
                  <c:v>7.8092719072164959E-2</c:v>
                </c:pt>
                <c:pt idx="1087">
                  <c:v>7.8123427835052134E-2</c:v>
                </c:pt>
                <c:pt idx="1088">
                  <c:v>7.8154909793814425E-2</c:v>
                </c:pt>
                <c:pt idx="1089">
                  <c:v>7.8184780927837358E-2</c:v>
                </c:pt>
                <c:pt idx="1090">
                  <c:v>7.8215335051546514E-2</c:v>
                </c:pt>
                <c:pt idx="1091">
                  <c:v>7.8241314432989706E-2</c:v>
                </c:pt>
                <c:pt idx="1092">
                  <c:v>7.8269020618556714E-2</c:v>
                </c:pt>
                <c:pt idx="1093">
                  <c:v>7.8293543814433514E-2</c:v>
                </c:pt>
                <c:pt idx="1094">
                  <c:v>7.8320682989690804E-2</c:v>
                </c:pt>
                <c:pt idx="1095">
                  <c:v>7.8347770618556731E-2</c:v>
                </c:pt>
                <c:pt idx="1096">
                  <c:v>7.8375000000000014E-2</c:v>
                </c:pt>
                <c:pt idx="1097">
                  <c:v>7.8403994845363909E-2</c:v>
                </c:pt>
                <c:pt idx="1098">
                  <c:v>7.8432590206185593E-2</c:v>
                </c:pt>
                <c:pt idx="1099">
                  <c:v>7.8459201030927919E-2</c:v>
                </c:pt>
                <c:pt idx="1100">
                  <c:v>7.8484987113402113E-2</c:v>
                </c:pt>
                <c:pt idx="1101">
                  <c:v>7.8510489690721913E-2</c:v>
                </c:pt>
                <c:pt idx="1102">
                  <c:v>7.8536443298969083E-2</c:v>
                </c:pt>
                <c:pt idx="1103">
                  <c:v>7.8562500000000104E-2</c:v>
                </c:pt>
                <c:pt idx="1104">
                  <c:v>7.858927835051549E-2</c:v>
                </c:pt>
                <c:pt idx="1105">
                  <c:v>7.861551546391754E-2</c:v>
                </c:pt>
                <c:pt idx="1106">
                  <c:v>7.8639381443298961E-2</c:v>
                </c:pt>
                <c:pt idx="1107">
                  <c:v>7.8661507731958763E-2</c:v>
                </c:pt>
                <c:pt idx="1108">
                  <c:v>7.8685451030927819E-2</c:v>
                </c:pt>
                <c:pt idx="1109">
                  <c:v>7.871184278350514E-2</c:v>
                </c:pt>
                <c:pt idx="1110">
                  <c:v>7.8739175257731983E-2</c:v>
                </c:pt>
                <c:pt idx="1111">
                  <c:v>7.8766610824746341E-2</c:v>
                </c:pt>
                <c:pt idx="1112">
                  <c:v>7.8795309278350489E-2</c:v>
                </c:pt>
                <c:pt idx="1113">
                  <c:v>7.8825180412371132E-2</c:v>
                </c:pt>
                <c:pt idx="1114">
                  <c:v>7.8855734536082481E-2</c:v>
                </c:pt>
                <c:pt idx="1115">
                  <c:v>7.8882087628866934E-2</c:v>
                </c:pt>
                <c:pt idx="1116">
                  <c:v>7.8909175257731959E-2</c:v>
                </c:pt>
                <c:pt idx="1117">
                  <c:v>7.8935811855670113E-2</c:v>
                </c:pt>
                <c:pt idx="1118">
                  <c:v>7.8963079896907193E-2</c:v>
                </c:pt>
                <c:pt idx="1119">
                  <c:v>7.8990773195876413E-2</c:v>
                </c:pt>
                <c:pt idx="1120">
                  <c:v>7.9018453608247524E-2</c:v>
                </c:pt>
                <c:pt idx="1121">
                  <c:v>7.9044574742268003E-2</c:v>
                </c:pt>
                <c:pt idx="1122">
                  <c:v>7.9068672680412413E-2</c:v>
                </c:pt>
                <c:pt idx="1123">
                  <c:v>7.9093698453611555E-2</c:v>
                </c:pt>
                <c:pt idx="1124">
                  <c:v>7.9119587628865964E-2</c:v>
                </c:pt>
                <c:pt idx="1125">
                  <c:v>7.9143775773195854E-2</c:v>
                </c:pt>
                <c:pt idx="1126">
                  <c:v>7.916646907216493E-2</c:v>
                </c:pt>
                <c:pt idx="1127">
                  <c:v>7.9190335051549154E-2</c:v>
                </c:pt>
                <c:pt idx="1128">
                  <c:v>7.921146907216492E-2</c:v>
                </c:pt>
                <c:pt idx="1129">
                  <c:v>7.9231507731958709E-2</c:v>
                </c:pt>
                <c:pt idx="1130">
                  <c:v>7.9251108247422639E-2</c:v>
                </c:pt>
                <c:pt idx="1131">
                  <c:v>7.9269729381443332E-2</c:v>
                </c:pt>
                <c:pt idx="1132">
                  <c:v>7.9287396907217034E-2</c:v>
                </c:pt>
                <c:pt idx="1133">
                  <c:v>7.9303337628865933E-2</c:v>
                </c:pt>
                <c:pt idx="1134">
                  <c:v>7.9318943298969033E-2</c:v>
                </c:pt>
                <c:pt idx="1135">
                  <c:v>7.9335115979381421E-2</c:v>
                </c:pt>
                <c:pt idx="1136">
                  <c:v>7.9353621134024555E-2</c:v>
                </c:pt>
                <c:pt idx="1137">
                  <c:v>7.937247422680721E-2</c:v>
                </c:pt>
                <c:pt idx="1138">
                  <c:v>7.9394020618557104E-2</c:v>
                </c:pt>
                <c:pt idx="1139">
                  <c:v>7.9411056701030894E-2</c:v>
                </c:pt>
                <c:pt idx="1140">
                  <c:v>7.9426134020621125E-2</c:v>
                </c:pt>
                <c:pt idx="1141">
                  <c:v>7.9441610824744963E-2</c:v>
                </c:pt>
                <c:pt idx="1142">
                  <c:v>7.9456597938148257E-2</c:v>
                </c:pt>
                <c:pt idx="1143">
                  <c:v>7.947295103093055E-2</c:v>
                </c:pt>
                <c:pt idx="1144">
                  <c:v>7.9488865979381401E-2</c:v>
                </c:pt>
                <c:pt idx="1145">
                  <c:v>7.950228092783887E-2</c:v>
                </c:pt>
                <c:pt idx="1146">
                  <c:v>7.9516597938148609E-2</c:v>
                </c:pt>
                <c:pt idx="1147">
                  <c:v>7.9531585051547504E-2</c:v>
                </c:pt>
                <c:pt idx="1148">
                  <c:v>7.9548402061855622E-2</c:v>
                </c:pt>
                <c:pt idx="1149">
                  <c:v>7.9565399484536184E-2</c:v>
                </c:pt>
                <c:pt idx="1150">
                  <c:v>7.9582938144332885E-2</c:v>
                </c:pt>
                <c:pt idx="1151">
                  <c:v>7.9602873711340172E-2</c:v>
                </c:pt>
                <c:pt idx="1152">
                  <c:v>7.9619613402061834E-2</c:v>
                </c:pt>
                <c:pt idx="1153">
                  <c:v>7.963583762886596E-2</c:v>
                </c:pt>
                <c:pt idx="1154">
                  <c:v>7.9653582474226783E-2</c:v>
                </c:pt>
                <c:pt idx="1155">
                  <c:v>7.9670463917525913E-2</c:v>
                </c:pt>
                <c:pt idx="1156">
                  <c:v>7.9688685567010309E-2</c:v>
                </c:pt>
                <c:pt idx="1157">
                  <c:v>7.9709123711340174E-2</c:v>
                </c:pt>
                <c:pt idx="1158">
                  <c:v>7.9731159793814385E-2</c:v>
                </c:pt>
                <c:pt idx="1159">
                  <c:v>7.9751043814434194E-2</c:v>
                </c:pt>
                <c:pt idx="1160">
                  <c:v>7.9772293814436887E-2</c:v>
                </c:pt>
                <c:pt idx="1161">
                  <c:v>7.9793079896910382E-2</c:v>
                </c:pt>
                <c:pt idx="1162">
                  <c:v>7.9811726804126709E-2</c:v>
                </c:pt>
                <c:pt idx="1163">
                  <c:v>7.9832177835054238E-2</c:v>
                </c:pt>
                <c:pt idx="1164">
                  <c:v>7.9853157216494802E-2</c:v>
                </c:pt>
                <c:pt idx="1165">
                  <c:v>7.9874626288659739E-2</c:v>
                </c:pt>
                <c:pt idx="1166">
                  <c:v>7.9894755154639133E-2</c:v>
                </c:pt>
                <c:pt idx="1167">
                  <c:v>7.9916069587628924E-2</c:v>
                </c:pt>
                <c:pt idx="1168">
                  <c:v>7.9938414948456299E-2</c:v>
                </c:pt>
                <c:pt idx="1169">
                  <c:v>7.9962268041239792E-2</c:v>
                </c:pt>
                <c:pt idx="1170">
                  <c:v>7.9984716494845523E-2</c:v>
                </c:pt>
                <c:pt idx="1171">
                  <c:v>8.0007461340207267E-2</c:v>
                </c:pt>
                <c:pt idx="1172">
                  <c:v>8.0030876288661068E-2</c:v>
                </c:pt>
                <c:pt idx="1173">
                  <c:v>8.0056546391756744E-2</c:v>
                </c:pt>
                <c:pt idx="1174">
                  <c:v>8.0083827319587575E-2</c:v>
                </c:pt>
                <c:pt idx="1175">
                  <c:v>8.0113079896907149E-2</c:v>
                </c:pt>
                <c:pt idx="1176">
                  <c:v>8.0142371134020562E-2</c:v>
                </c:pt>
                <c:pt idx="1177">
                  <c:v>8.0169858247423245E-2</c:v>
                </c:pt>
                <c:pt idx="1178">
                  <c:v>8.0197487113402244E-2</c:v>
                </c:pt>
                <c:pt idx="1179">
                  <c:v>8.0227371134021744E-2</c:v>
                </c:pt>
                <c:pt idx="1180">
                  <c:v>8.0260244845360693E-2</c:v>
                </c:pt>
                <c:pt idx="1181">
                  <c:v>8.0292615979381407E-2</c:v>
                </c:pt>
                <c:pt idx="1182">
                  <c:v>8.0322976804123633E-2</c:v>
                </c:pt>
                <c:pt idx="1183">
                  <c:v>8.0353028350515443E-2</c:v>
                </c:pt>
                <c:pt idx="1184">
                  <c:v>8.0382615979381289E-2</c:v>
                </c:pt>
                <c:pt idx="1185">
                  <c:v>8.0412976804123459E-2</c:v>
                </c:pt>
                <c:pt idx="1186">
                  <c:v>8.0445103092783465E-2</c:v>
                </c:pt>
                <c:pt idx="1187">
                  <c:v>8.0477512886597879E-2</c:v>
                </c:pt>
                <c:pt idx="1188">
                  <c:v>8.0510064432989706E-2</c:v>
                </c:pt>
                <c:pt idx="1189">
                  <c:v>8.0542177835051493E-2</c:v>
                </c:pt>
                <c:pt idx="1190">
                  <c:v>8.0575000000000244E-2</c:v>
                </c:pt>
                <c:pt idx="1191">
                  <c:v>8.0606920103097723E-2</c:v>
                </c:pt>
                <c:pt idx="1192">
                  <c:v>8.0635167525773765E-2</c:v>
                </c:pt>
                <c:pt idx="1193">
                  <c:v>8.0664329896908263E-2</c:v>
                </c:pt>
                <c:pt idx="1194">
                  <c:v>8.0692912371134046E-2</c:v>
                </c:pt>
                <c:pt idx="1195">
                  <c:v>8.0718981958762828E-2</c:v>
                </c:pt>
                <c:pt idx="1196">
                  <c:v>8.0743505154639766E-2</c:v>
                </c:pt>
                <c:pt idx="1197">
                  <c:v>8.0769742268041206E-2</c:v>
                </c:pt>
                <c:pt idx="1198">
                  <c:v>8.0795631443298946E-2</c:v>
                </c:pt>
                <c:pt idx="1199">
                  <c:v>8.0822822164952665E-2</c:v>
                </c:pt>
                <c:pt idx="1200">
                  <c:v>8.0843298969072247E-2</c:v>
                </c:pt>
                <c:pt idx="1201">
                  <c:v>8.0860798969074568E-2</c:v>
                </c:pt>
                <c:pt idx="1202">
                  <c:v>8.0874909793815244E-2</c:v>
                </c:pt>
                <c:pt idx="1203">
                  <c:v>8.0885579896907173E-2</c:v>
                </c:pt>
                <c:pt idx="1204">
                  <c:v>8.0904587628865932E-2</c:v>
                </c:pt>
                <c:pt idx="1205">
                  <c:v>8.0921043814433047E-2</c:v>
                </c:pt>
                <c:pt idx="1206">
                  <c:v>8.0939548969075265E-2</c:v>
                </c:pt>
                <c:pt idx="1207">
                  <c:v>8.0957152061855706E-2</c:v>
                </c:pt>
                <c:pt idx="1208">
                  <c:v>8.0970141752577288E-2</c:v>
                </c:pt>
                <c:pt idx="1209">
                  <c:v>8.098292525773193E-2</c:v>
                </c:pt>
                <c:pt idx="1210">
                  <c:v>8.0996391752577765E-2</c:v>
                </c:pt>
                <c:pt idx="1211">
                  <c:v>8.1006056701030948E-2</c:v>
                </c:pt>
                <c:pt idx="1212">
                  <c:v>8.1012422680412366E-2</c:v>
                </c:pt>
                <c:pt idx="1213">
                  <c:v>8.1018079896907153E-2</c:v>
                </c:pt>
                <c:pt idx="1214">
                  <c:v>8.1024536082475243E-2</c:v>
                </c:pt>
                <c:pt idx="1215">
                  <c:v>8.1027203608247361E-2</c:v>
                </c:pt>
                <c:pt idx="1216">
                  <c:v>8.1031430412371069E-2</c:v>
                </c:pt>
                <c:pt idx="1217">
                  <c:v>8.1037564432989664E-2</c:v>
                </c:pt>
                <c:pt idx="1218">
                  <c:v>8.1043737113401959E-2</c:v>
                </c:pt>
                <c:pt idx="1219">
                  <c:v>8.105021907216485E-2</c:v>
                </c:pt>
                <c:pt idx="1220">
                  <c:v>8.1056662371135568E-2</c:v>
                </c:pt>
                <c:pt idx="1221">
                  <c:v>8.1063144329896863E-2</c:v>
                </c:pt>
                <c:pt idx="1222">
                  <c:v>8.1070399484536065E-2</c:v>
                </c:pt>
                <c:pt idx="1223">
                  <c:v>8.1075721649484497E-2</c:v>
                </c:pt>
                <c:pt idx="1224">
                  <c:v>8.1080386597938051E-2</c:v>
                </c:pt>
                <c:pt idx="1225">
                  <c:v>8.1082396907216525E-2</c:v>
                </c:pt>
                <c:pt idx="1226">
                  <c:v>8.1085953608247371E-2</c:v>
                </c:pt>
                <c:pt idx="1227">
                  <c:v>8.1092654639175019E-2</c:v>
                </c:pt>
                <c:pt idx="1228">
                  <c:v>8.1100141752577251E-2</c:v>
                </c:pt>
                <c:pt idx="1229">
                  <c:v>8.1109896907216567E-2</c:v>
                </c:pt>
                <c:pt idx="1230">
                  <c:v>8.1120850515464568E-2</c:v>
                </c:pt>
                <c:pt idx="1231">
                  <c:v>8.1130773195876568E-2</c:v>
                </c:pt>
                <c:pt idx="1232">
                  <c:v>8.1139961340206262E-2</c:v>
                </c:pt>
                <c:pt idx="1233">
                  <c:v>8.1150670103094263E-2</c:v>
                </c:pt>
                <c:pt idx="1234">
                  <c:v>8.1163311855670051E-2</c:v>
                </c:pt>
                <c:pt idx="1235">
                  <c:v>8.1174742268041208E-2</c:v>
                </c:pt>
                <c:pt idx="1236">
                  <c:v>8.1185257731958449E-2</c:v>
                </c:pt>
                <c:pt idx="1237">
                  <c:v>8.1192835051546397E-2</c:v>
                </c:pt>
                <c:pt idx="1238">
                  <c:v>8.1199072164948524E-2</c:v>
                </c:pt>
                <c:pt idx="1239">
                  <c:v>8.1205773195876768E-2</c:v>
                </c:pt>
                <c:pt idx="1240">
                  <c:v>8.1210038659793732E-2</c:v>
                </c:pt>
                <c:pt idx="1241">
                  <c:v>8.1213350515463897E-2</c:v>
                </c:pt>
                <c:pt idx="1242">
                  <c:v>8.1215051546391692E-2</c:v>
                </c:pt>
                <c:pt idx="1243">
                  <c:v>8.1218440721649743E-2</c:v>
                </c:pt>
                <c:pt idx="1244">
                  <c:v>8.1219793814432936E-2</c:v>
                </c:pt>
                <c:pt idx="1245">
                  <c:v>8.1223530927834992E-2</c:v>
                </c:pt>
                <c:pt idx="1246">
                  <c:v>8.1227525773195863E-2</c:v>
                </c:pt>
                <c:pt idx="1247">
                  <c:v>8.1232796391752543E-2</c:v>
                </c:pt>
                <c:pt idx="1248">
                  <c:v>8.1238286082474173E-2</c:v>
                </c:pt>
                <c:pt idx="1249">
                  <c:v>8.1243131443298339E-2</c:v>
                </c:pt>
                <c:pt idx="1250">
                  <c:v>8.1251262886597897E-2</c:v>
                </c:pt>
                <c:pt idx="1251">
                  <c:v>8.1258956185567208E-2</c:v>
                </c:pt>
                <c:pt idx="1252">
                  <c:v>8.1266597938144253E-2</c:v>
                </c:pt>
                <c:pt idx="1253">
                  <c:v>8.1272061855670014E-2</c:v>
                </c:pt>
                <c:pt idx="1254">
                  <c:v>8.1276842783505096E-2</c:v>
                </c:pt>
                <c:pt idx="1255">
                  <c:v>8.1281056701030849E-2</c:v>
                </c:pt>
                <c:pt idx="1256">
                  <c:v>8.1286121134020534E-2</c:v>
                </c:pt>
                <c:pt idx="1257">
                  <c:v>8.1292744845360684E-2</c:v>
                </c:pt>
                <c:pt idx="1258">
                  <c:v>8.1298414948453523E-2</c:v>
                </c:pt>
                <c:pt idx="1259">
                  <c:v>8.1305373711340168E-2</c:v>
                </c:pt>
                <c:pt idx="1260">
                  <c:v>8.1313041237113179E-2</c:v>
                </c:pt>
                <c:pt idx="1261">
                  <c:v>8.1320064432989628E-2</c:v>
                </c:pt>
                <c:pt idx="1262">
                  <c:v>8.1326108247422868E-2</c:v>
                </c:pt>
                <c:pt idx="1263">
                  <c:v>8.1330734536082444E-2</c:v>
                </c:pt>
                <c:pt idx="1264">
                  <c:v>8.1336546391752765E-2</c:v>
                </c:pt>
                <c:pt idx="1265">
                  <c:v>8.1341262886597834E-2</c:v>
                </c:pt>
                <c:pt idx="1266">
                  <c:v>8.1345347938144241E-2</c:v>
                </c:pt>
                <c:pt idx="1267">
                  <c:v>8.1348956185566965E-2</c:v>
                </c:pt>
                <c:pt idx="1268">
                  <c:v>8.1351172680412545E-2</c:v>
                </c:pt>
                <c:pt idx="1269">
                  <c:v>8.1353865979381726E-2</c:v>
                </c:pt>
                <c:pt idx="1270">
                  <c:v>8.1355244845360733E-2</c:v>
                </c:pt>
                <c:pt idx="1271">
                  <c:v>8.1352487113401983E-2</c:v>
                </c:pt>
                <c:pt idx="1272">
                  <c:v>8.1347500000000031E-2</c:v>
                </c:pt>
                <c:pt idx="1273">
                  <c:v>8.1341456185566943E-2</c:v>
                </c:pt>
                <c:pt idx="1274">
                  <c:v>8.1334458762888764E-2</c:v>
                </c:pt>
                <c:pt idx="1275">
                  <c:v>8.1329201030927681E-2</c:v>
                </c:pt>
                <c:pt idx="1276">
                  <c:v>8.1323659793814354E-2</c:v>
                </c:pt>
                <c:pt idx="1277">
                  <c:v>8.1318002577319526E-2</c:v>
                </c:pt>
                <c:pt idx="1278">
                  <c:v>8.1310141752577239E-2</c:v>
                </c:pt>
              </c:numCache>
            </c:numRef>
          </c:val>
          <c:smooth val="0"/>
        </c:ser>
        <c:dLbls>
          <c:showLegendKey val="0"/>
          <c:showVal val="0"/>
          <c:showCatName val="0"/>
          <c:showSerName val="0"/>
          <c:showPercent val="0"/>
          <c:showBubbleSize val="0"/>
        </c:dLbls>
        <c:marker val="1"/>
        <c:smooth val="0"/>
        <c:axId val="128825600"/>
        <c:axId val="128827392"/>
      </c:lineChart>
      <c:dateAx>
        <c:axId val="128825600"/>
        <c:scaling>
          <c:orientation val="minMax"/>
        </c:scaling>
        <c:delete val="0"/>
        <c:axPos val="b"/>
        <c:numFmt formatCode="mm/yy" sourceLinked="0"/>
        <c:majorTickMark val="out"/>
        <c:minorTickMark val="none"/>
        <c:tickLblPos val="nextTo"/>
        <c:crossAx val="128827392"/>
        <c:crosses val="autoZero"/>
        <c:auto val="1"/>
        <c:lblOffset val="100"/>
        <c:baseTimeUnit val="days"/>
        <c:majorUnit val="6"/>
        <c:majorTimeUnit val="months"/>
      </c:dateAx>
      <c:valAx>
        <c:axId val="12882739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28825600"/>
        <c:crosses val="autoZero"/>
        <c:crossBetween val="between"/>
        <c:majorUnit val="2.0000000000000011E-2"/>
      </c:valAx>
    </c:plotArea>
    <c:legend>
      <c:legendPos val="b"/>
      <c:layout>
        <c:manualLayout>
          <c:xMode val="edge"/>
          <c:yMode val="edge"/>
          <c:x val="0.45767042972417332"/>
          <c:y val="0.90661614886304998"/>
          <c:w val="0.50077193999745417"/>
          <c:h val="7.1216372050590754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'Implied ERP Data'!$B$4</c:f>
              <c:strCache>
                <c:ptCount val="1"/>
                <c:pt idx="0">
                  <c:v>ERP</c:v>
                </c:pt>
              </c:strCache>
            </c:strRef>
          </c:tx>
          <c:spPr>
            <a:ln w="15875">
              <a:solidFill>
                <a:srgbClr val="FFC000"/>
              </a:solidFill>
            </a:ln>
          </c:spPr>
          <c:marker>
            <c:symbol val="none"/>
          </c:marker>
          <c:cat>
            <c:numRef>
              <c:f>'[2]Implied ERP Data'!$A$6:$A$2897</c:f>
              <c:numCache>
                <c:formatCode>General</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Data'!$B$6:$B$2897</c:f>
              <c:numCache>
                <c:formatCode>0.00%</c:formatCode>
                <c:ptCount val="2892"/>
                <c:pt idx="0">
                  <c:v>5.3025490659450093E-2</c:v>
                </c:pt>
                <c:pt idx="1">
                  <c:v>5.1515931547776804E-2</c:v>
                </c:pt>
                <c:pt idx="2">
                  <c:v>5.0070983044130893E-2</c:v>
                </c:pt>
                <c:pt idx="3">
                  <c:v>4.9366304978190195E-2</c:v>
                </c:pt>
                <c:pt idx="4">
                  <c:v>4.8739599793481497E-2</c:v>
                </c:pt>
                <c:pt idx="5">
                  <c:v>4.8283329507442414E-2</c:v>
                </c:pt>
                <c:pt idx="6">
                  <c:v>4.8362120534751696E-2</c:v>
                </c:pt>
                <c:pt idx="7">
                  <c:v>4.8569028517083487E-2</c:v>
                </c:pt>
                <c:pt idx="8">
                  <c:v>4.8780729301682015E-2</c:v>
                </c:pt>
                <c:pt idx="9">
                  <c:v>4.8352938851160987E-2</c:v>
                </c:pt>
                <c:pt idx="10">
                  <c:v>4.9498335874747702E-2</c:v>
                </c:pt>
                <c:pt idx="11">
                  <c:v>4.998392932263071E-2</c:v>
                </c:pt>
                <c:pt idx="12">
                  <c:v>5.0236056809302702E-2</c:v>
                </c:pt>
                <c:pt idx="13">
                  <c:v>5.0834671292315281E-2</c:v>
                </c:pt>
                <c:pt idx="14">
                  <c:v>5.0478497772482187E-2</c:v>
                </c:pt>
                <c:pt idx="15">
                  <c:v>4.7412427476112198E-2</c:v>
                </c:pt>
                <c:pt idx="16">
                  <c:v>4.6305981397628294E-2</c:v>
                </c:pt>
                <c:pt idx="17">
                  <c:v>4.5224987500353413E-2</c:v>
                </c:pt>
                <c:pt idx="18">
                  <c:v>4.6176916469483992E-2</c:v>
                </c:pt>
                <c:pt idx="19">
                  <c:v>4.6593805237313796E-2</c:v>
                </c:pt>
                <c:pt idx="20">
                  <c:v>4.796263825669559E-2</c:v>
                </c:pt>
                <c:pt idx="21">
                  <c:v>4.8307772687298307E-2</c:v>
                </c:pt>
                <c:pt idx="22">
                  <c:v>4.8269923600861908E-2</c:v>
                </c:pt>
                <c:pt idx="23">
                  <c:v>4.6509549809576403E-2</c:v>
                </c:pt>
                <c:pt idx="24">
                  <c:v>4.7065980442515691E-2</c:v>
                </c:pt>
                <c:pt idx="25">
                  <c:v>4.7450646432385918E-2</c:v>
                </c:pt>
                <c:pt idx="26">
                  <c:v>4.7811628555848307E-2</c:v>
                </c:pt>
                <c:pt idx="27">
                  <c:v>4.5047236861145298E-2</c:v>
                </c:pt>
                <c:pt idx="28">
                  <c:v>4.4626074418711213E-2</c:v>
                </c:pt>
                <c:pt idx="29">
                  <c:v>4.3979061640244496E-2</c:v>
                </c:pt>
                <c:pt idx="30">
                  <c:v>4.5275632451875596E-2</c:v>
                </c:pt>
                <c:pt idx="31">
                  <c:v>4.5202436270864899E-2</c:v>
                </c:pt>
                <c:pt idx="32">
                  <c:v>4.4195941404866594E-2</c:v>
                </c:pt>
                <c:pt idx="33">
                  <c:v>4.5299999999999993E-2</c:v>
                </c:pt>
                <c:pt idx="34">
                  <c:v>4.5472609824039306E-2</c:v>
                </c:pt>
                <c:pt idx="35">
                  <c:v>4.6781053517134262E-2</c:v>
                </c:pt>
                <c:pt idx="36">
                  <c:v>4.6341332511855508E-2</c:v>
                </c:pt>
                <c:pt idx="37">
                  <c:v>4.6791938833025043E-2</c:v>
                </c:pt>
                <c:pt idx="38">
                  <c:v>4.5628539593390388E-2</c:v>
                </c:pt>
                <c:pt idx="39">
                  <c:v>4.5769529651826291E-2</c:v>
                </c:pt>
                <c:pt idx="40">
                  <c:v>4.6405538860705996E-2</c:v>
                </c:pt>
                <c:pt idx="41">
                  <c:v>4.5336112714790905E-2</c:v>
                </c:pt>
                <c:pt idx="42">
                  <c:v>4.5946799652738998E-2</c:v>
                </c:pt>
                <c:pt idx="43">
                  <c:v>4.4635255000958711E-2</c:v>
                </c:pt>
                <c:pt idx="44">
                  <c:v>4.3780226467019095E-2</c:v>
                </c:pt>
                <c:pt idx="45">
                  <c:v>4.3512348471239998E-2</c:v>
                </c:pt>
                <c:pt idx="46">
                  <c:v>4.427991364688668E-2</c:v>
                </c:pt>
                <c:pt idx="47">
                  <c:v>4.49743965345267E-2</c:v>
                </c:pt>
                <c:pt idx="48">
                  <c:v>4.5089487003693696E-2</c:v>
                </c:pt>
                <c:pt idx="49">
                  <c:v>4.5115882550873003E-2</c:v>
                </c:pt>
                <c:pt idx="50">
                  <c:v>4.5920144842883183E-2</c:v>
                </c:pt>
                <c:pt idx="51">
                  <c:v>4.6684498361341309E-2</c:v>
                </c:pt>
                <c:pt idx="52">
                  <c:v>4.6964544806966393E-2</c:v>
                </c:pt>
                <c:pt idx="53">
                  <c:v>4.5941442416368501E-2</c:v>
                </c:pt>
                <c:pt idx="54">
                  <c:v>4.6133375250397901E-2</c:v>
                </c:pt>
                <c:pt idx="55">
                  <c:v>4.5533193950833301E-2</c:v>
                </c:pt>
                <c:pt idx="56">
                  <c:v>4.5156222580858295E-2</c:v>
                </c:pt>
                <c:pt idx="57">
                  <c:v>4.4575796877626105E-2</c:v>
                </c:pt>
                <c:pt idx="58">
                  <c:v>4.4492893422802895E-2</c:v>
                </c:pt>
                <c:pt idx="59">
                  <c:v>4.5214937943667002E-2</c:v>
                </c:pt>
                <c:pt idx="60">
                  <c:v>4.5547777866153008E-2</c:v>
                </c:pt>
                <c:pt idx="61">
                  <c:v>4.5982330076497095E-2</c:v>
                </c:pt>
                <c:pt idx="62">
                  <c:v>4.6326859842346489E-2</c:v>
                </c:pt>
                <c:pt idx="63">
                  <c:v>4.5709501262506926E-2</c:v>
                </c:pt>
                <c:pt idx="64">
                  <c:v>4.65459095082916E-2</c:v>
                </c:pt>
                <c:pt idx="65">
                  <c:v>4.5535963009669202E-2</c:v>
                </c:pt>
                <c:pt idx="66">
                  <c:v>4.4706011970976893E-2</c:v>
                </c:pt>
                <c:pt idx="67">
                  <c:v>4.4120569545438706E-2</c:v>
                </c:pt>
                <c:pt idx="68">
                  <c:v>4.4738049132718102E-2</c:v>
                </c:pt>
                <c:pt idx="69">
                  <c:v>4.3654712233472004E-2</c:v>
                </c:pt>
                <c:pt idx="70">
                  <c:v>4.2200449417817094E-2</c:v>
                </c:pt>
                <c:pt idx="71">
                  <c:v>4.1991228500970888E-2</c:v>
                </c:pt>
                <c:pt idx="72">
                  <c:v>4.0834410629136307E-2</c:v>
                </c:pt>
                <c:pt idx="73">
                  <c:v>4.0139797324844809E-2</c:v>
                </c:pt>
                <c:pt idx="74">
                  <c:v>3.9865144874443904E-2</c:v>
                </c:pt>
                <c:pt idx="75">
                  <c:v>3.9987176591864702E-2</c:v>
                </c:pt>
                <c:pt idx="76">
                  <c:v>4.0136581697384599E-2</c:v>
                </c:pt>
                <c:pt idx="77">
                  <c:v>3.9977430685197296E-2</c:v>
                </c:pt>
                <c:pt idx="78">
                  <c:v>3.9525656457876888E-2</c:v>
                </c:pt>
                <c:pt idx="79">
                  <c:v>3.9219732370730391E-2</c:v>
                </c:pt>
                <c:pt idx="80">
                  <c:v>3.8973130705670399E-2</c:v>
                </c:pt>
                <c:pt idx="81">
                  <c:v>3.88003985062585E-2</c:v>
                </c:pt>
                <c:pt idx="82">
                  <c:v>3.8749082357800474E-2</c:v>
                </c:pt>
                <c:pt idx="83">
                  <c:v>3.9012136445611099E-2</c:v>
                </c:pt>
                <c:pt idx="84">
                  <c:v>3.8636449450753112E-2</c:v>
                </c:pt>
                <c:pt idx="85">
                  <c:v>3.8621104567555298E-2</c:v>
                </c:pt>
                <c:pt idx="86">
                  <c:v>3.8891487292558896E-2</c:v>
                </c:pt>
                <c:pt idx="87">
                  <c:v>3.9038159774250521E-2</c:v>
                </c:pt>
                <c:pt idx="88">
                  <c:v>3.8344579277299104E-2</c:v>
                </c:pt>
                <c:pt idx="89">
                  <c:v>3.9180332252294496E-2</c:v>
                </c:pt>
                <c:pt idx="90">
                  <c:v>3.97969562761653E-2</c:v>
                </c:pt>
                <c:pt idx="91">
                  <c:v>4.0956469465626394E-2</c:v>
                </c:pt>
                <c:pt idx="92">
                  <c:v>4.1123602567559196E-2</c:v>
                </c:pt>
                <c:pt idx="93">
                  <c:v>4.1378555992359518E-2</c:v>
                </c:pt>
                <c:pt idx="94">
                  <c:v>4.1288826455799017E-2</c:v>
                </c:pt>
                <c:pt idx="95">
                  <c:v>4.0660614917563113E-2</c:v>
                </c:pt>
                <c:pt idx="96">
                  <c:v>4.1707340659844397E-2</c:v>
                </c:pt>
                <c:pt idx="97">
                  <c:v>4.1381571052955889E-2</c:v>
                </c:pt>
                <c:pt idx="98">
                  <c:v>4.156734690433448E-2</c:v>
                </c:pt>
                <c:pt idx="99">
                  <c:v>4.0121984541620997E-2</c:v>
                </c:pt>
                <c:pt idx="100">
                  <c:v>3.9792489264405505E-2</c:v>
                </c:pt>
                <c:pt idx="101">
                  <c:v>4.0057763244897605E-2</c:v>
                </c:pt>
                <c:pt idx="102">
                  <c:v>3.9725352290039498E-2</c:v>
                </c:pt>
                <c:pt idx="103">
                  <c:v>4.0491556025696304E-2</c:v>
                </c:pt>
                <c:pt idx="104">
                  <c:v>4.0302629236087496E-2</c:v>
                </c:pt>
                <c:pt idx="105">
                  <c:v>4.0899830969606796E-2</c:v>
                </c:pt>
                <c:pt idx="106">
                  <c:v>4.1986987246528405E-2</c:v>
                </c:pt>
                <c:pt idx="107">
                  <c:v>4.2247443877959687E-2</c:v>
                </c:pt>
                <c:pt idx="108">
                  <c:v>4.2026585066562497E-2</c:v>
                </c:pt>
                <c:pt idx="109">
                  <c:v>4.1795248568126803E-2</c:v>
                </c:pt>
                <c:pt idx="110">
                  <c:v>4.3649568121996891E-2</c:v>
                </c:pt>
                <c:pt idx="111">
                  <c:v>4.3525441723579299E-2</c:v>
                </c:pt>
                <c:pt idx="112">
                  <c:v>4.2750706836629106E-2</c:v>
                </c:pt>
                <c:pt idx="113">
                  <c:v>4.2241199804805792E-2</c:v>
                </c:pt>
                <c:pt idx="114">
                  <c:v>4.1036523674560212E-2</c:v>
                </c:pt>
                <c:pt idx="115">
                  <c:v>4.0871050141961705E-2</c:v>
                </c:pt>
                <c:pt idx="116">
                  <c:v>4.0987284535132104E-2</c:v>
                </c:pt>
                <c:pt idx="117">
                  <c:v>4.2008041811493299E-2</c:v>
                </c:pt>
                <c:pt idx="118">
                  <c:v>4.2163903217757516E-2</c:v>
                </c:pt>
                <c:pt idx="119">
                  <c:v>4.2775835576054411E-2</c:v>
                </c:pt>
                <c:pt idx="120">
                  <c:v>4.3364762958042792E-2</c:v>
                </c:pt>
                <c:pt idx="121">
                  <c:v>4.28821333663746E-2</c:v>
                </c:pt>
                <c:pt idx="122">
                  <c:v>4.2459203128653901E-2</c:v>
                </c:pt>
                <c:pt idx="123">
                  <c:v>4.2878867097938686E-2</c:v>
                </c:pt>
                <c:pt idx="124">
                  <c:v>4.3192405995416204E-2</c:v>
                </c:pt>
                <c:pt idx="125">
                  <c:v>4.4065840581845803E-2</c:v>
                </c:pt>
                <c:pt idx="126">
                  <c:v>4.322555414875049E-2</c:v>
                </c:pt>
                <c:pt idx="127">
                  <c:v>4.3825554148750487E-2</c:v>
                </c:pt>
                <c:pt idx="128">
                  <c:v>4.5604376201806601E-2</c:v>
                </c:pt>
                <c:pt idx="129">
                  <c:v>4.5303332747427705E-2</c:v>
                </c:pt>
                <c:pt idx="130">
                  <c:v>4.5405142291841886E-2</c:v>
                </c:pt>
                <c:pt idx="131">
                  <c:v>4.5858040508351995E-2</c:v>
                </c:pt>
                <c:pt idx="132">
                  <c:v>4.5829828274886214E-2</c:v>
                </c:pt>
                <c:pt idx="133">
                  <c:v>4.5533034318051592E-2</c:v>
                </c:pt>
                <c:pt idx="134">
                  <c:v>4.6930733245729599E-2</c:v>
                </c:pt>
                <c:pt idx="135">
                  <c:v>4.8165097481792186E-2</c:v>
                </c:pt>
                <c:pt idx="136">
                  <c:v>5.0109596320967509E-2</c:v>
                </c:pt>
                <c:pt idx="137">
                  <c:v>4.8295564052273698E-2</c:v>
                </c:pt>
                <c:pt idx="138">
                  <c:v>4.8792097140476304E-2</c:v>
                </c:pt>
                <c:pt idx="139">
                  <c:v>4.9884181146780893E-2</c:v>
                </c:pt>
                <c:pt idx="140">
                  <c:v>5.0584366414257183E-2</c:v>
                </c:pt>
                <c:pt idx="141">
                  <c:v>5.1224685567225106E-2</c:v>
                </c:pt>
                <c:pt idx="142">
                  <c:v>5.3150075618353408E-2</c:v>
                </c:pt>
                <c:pt idx="143">
                  <c:v>5.1889650027709698E-2</c:v>
                </c:pt>
                <c:pt idx="144">
                  <c:v>5.3837070360137289E-2</c:v>
                </c:pt>
                <c:pt idx="145">
                  <c:v>5.2668074124939686E-2</c:v>
                </c:pt>
                <c:pt idx="146">
                  <c:v>5.0385868735204606E-2</c:v>
                </c:pt>
                <c:pt idx="147">
                  <c:v>5.2300647152853791E-2</c:v>
                </c:pt>
                <c:pt idx="148">
                  <c:v>5.2856334670907001E-2</c:v>
                </c:pt>
                <c:pt idx="149">
                  <c:v>5.1653576794508688E-2</c:v>
                </c:pt>
                <c:pt idx="150">
                  <c:v>4.9360986494526291E-2</c:v>
                </c:pt>
                <c:pt idx="151">
                  <c:v>4.9654043731747699E-2</c:v>
                </c:pt>
                <c:pt idx="152">
                  <c:v>5.0064401507603301E-2</c:v>
                </c:pt>
                <c:pt idx="153">
                  <c:v>5.2107694790698399E-2</c:v>
                </c:pt>
                <c:pt idx="154">
                  <c:v>5.4108436880959808E-2</c:v>
                </c:pt>
                <c:pt idx="155">
                  <c:v>5.4400388307417495E-2</c:v>
                </c:pt>
                <c:pt idx="156">
                  <c:v>5.6805153795471013E-2</c:v>
                </c:pt>
                <c:pt idx="157">
                  <c:v>5.6514383582566101E-2</c:v>
                </c:pt>
                <c:pt idx="158">
                  <c:v>5.5183110557193202E-2</c:v>
                </c:pt>
                <c:pt idx="159">
                  <c:v>5.4330054588234616E-2</c:v>
                </c:pt>
                <c:pt idx="160">
                  <c:v>5.6836172930472398E-2</c:v>
                </c:pt>
                <c:pt idx="161">
                  <c:v>5.974265923910127E-2</c:v>
                </c:pt>
                <c:pt idx="162">
                  <c:v>6.0226923596633564E-2</c:v>
                </c:pt>
                <c:pt idx="163">
                  <c:v>6.3129629210681687E-2</c:v>
                </c:pt>
                <c:pt idx="164">
                  <c:v>6.1593427135463889E-2</c:v>
                </c:pt>
                <c:pt idx="165">
                  <c:v>6.1311429158066713E-2</c:v>
                </c:pt>
                <c:pt idx="166">
                  <c:v>5.790165561338452E-2</c:v>
                </c:pt>
                <c:pt idx="167">
                  <c:v>5.7572677272942706E-2</c:v>
                </c:pt>
                <c:pt idx="168">
                  <c:v>5.9056793447598913E-2</c:v>
                </c:pt>
                <c:pt idx="169">
                  <c:v>5.765887202809971E-2</c:v>
                </c:pt>
                <c:pt idx="170">
                  <c:v>5.8394665755071413E-2</c:v>
                </c:pt>
                <c:pt idx="171">
                  <c:v>5.8925611506731305E-2</c:v>
                </c:pt>
                <c:pt idx="172">
                  <c:v>5.8103263400759581E-2</c:v>
                </c:pt>
                <c:pt idx="173">
                  <c:v>6.0349249504835313E-2</c:v>
                </c:pt>
                <c:pt idx="174">
                  <c:v>6.1402173094511403E-2</c:v>
                </c:pt>
                <c:pt idx="175">
                  <c:v>6.2085720494457215E-2</c:v>
                </c:pt>
                <c:pt idx="176">
                  <c:v>6.2371715063745406E-2</c:v>
                </c:pt>
                <c:pt idx="177">
                  <c:v>6.6244661921875406E-2</c:v>
                </c:pt>
                <c:pt idx="178">
                  <c:v>6.6094049007624098E-2</c:v>
                </c:pt>
                <c:pt idx="179">
                  <c:v>6.7413905195172999E-2</c:v>
                </c:pt>
                <c:pt idx="180">
                  <c:v>6.5909951167702888E-2</c:v>
                </c:pt>
                <c:pt idx="181">
                  <c:v>6.6530583522535311E-2</c:v>
                </c:pt>
                <c:pt idx="182">
                  <c:v>6.5290000000000015E-2</c:v>
                </c:pt>
                <c:pt idx="183">
                  <c:v>6.3500000000000001E-2</c:v>
                </c:pt>
                <c:pt idx="184">
                  <c:v>6.5879999999999994E-2</c:v>
                </c:pt>
                <c:pt idx="185">
                  <c:v>6.7100000000000007E-2</c:v>
                </c:pt>
                <c:pt idx="186">
                  <c:v>6.8600000000000008E-2</c:v>
                </c:pt>
                <c:pt idx="187">
                  <c:v>6.8900000000000003E-2</c:v>
                </c:pt>
                <c:pt idx="188">
                  <c:v>7.1200000000000013E-2</c:v>
                </c:pt>
                <c:pt idx="189">
                  <c:v>7.17E-2</c:v>
                </c:pt>
                <c:pt idx="190">
                  <c:v>7.2600000000000012E-2</c:v>
                </c:pt>
                <c:pt idx="191">
                  <c:v>7.5299999999999992E-2</c:v>
                </c:pt>
                <c:pt idx="192">
                  <c:v>7.7399999999999997E-2</c:v>
                </c:pt>
                <c:pt idx="193">
                  <c:v>7.5800000000000006E-2</c:v>
                </c:pt>
                <c:pt idx="194">
                  <c:v>7.3200000000000001E-2</c:v>
                </c:pt>
                <c:pt idx="195">
                  <c:v>7.3300000000000004E-2</c:v>
                </c:pt>
                <c:pt idx="196">
                  <c:v>7.690000000000001E-2</c:v>
                </c:pt>
                <c:pt idx="197">
                  <c:v>7.6299999999999993E-2</c:v>
                </c:pt>
                <c:pt idx="198">
                  <c:v>7.4300000000000005E-2</c:v>
                </c:pt>
                <c:pt idx="199">
                  <c:v>7.5600000000000001E-2</c:v>
                </c:pt>
                <c:pt idx="200">
                  <c:v>7.6800000000000007E-2</c:v>
                </c:pt>
                <c:pt idx="201">
                  <c:v>7.8599999999999989E-2</c:v>
                </c:pt>
                <c:pt idx="202">
                  <c:v>7.9499999999999987E-2</c:v>
                </c:pt>
                <c:pt idx="203">
                  <c:v>8.030000000000001E-2</c:v>
                </c:pt>
                <c:pt idx="204">
                  <c:v>7.8199999999999992E-2</c:v>
                </c:pt>
                <c:pt idx="205">
                  <c:v>7.4100000000000013E-2</c:v>
                </c:pt>
                <c:pt idx="206">
                  <c:v>7.4499999999999997E-2</c:v>
                </c:pt>
                <c:pt idx="207">
                  <c:v>6.9199999999999998E-2</c:v>
                </c:pt>
                <c:pt idx="208">
                  <c:v>6.9199999999999984E-2</c:v>
                </c:pt>
                <c:pt idx="209">
                  <c:v>6.6230000000000011E-2</c:v>
                </c:pt>
                <c:pt idx="210">
                  <c:v>6.5899999999999986E-2</c:v>
                </c:pt>
                <c:pt idx="211">
                  <c:v>6.480000000000001E-2</c:v>
                </c:pt>
                <c:pt idx="212">
                  <c:v>6.5099999999999991E-2</c:v>
                </c:pt>
                <c:pt idx="213">
                  <c:v>6.7900000000000016E-2</c:v>
                </c:pt>
                <c:pt idx="214">
                  <c:v>6.6290000000000002E-2</c:v>
                </c:pt>
                <c:pt idx="215">
                  <c:v>6.6900000000000001E-2</c:v>
                </c:pt>
                <c:pt idx="216">
                  <c:v>6.6000000000000003E-2</c:v>
                </c:pt>
                <c:pt idx="217">
                  <c:v>6.8699999999999997E-2</c:v>
                </c:pt>
                <c:pt idx="218">
                  <c:v>6.6600000000000006E-2</c:v>
                </c:pt>
                <c:pt idx="219">
                  <c:v>6.6500000000000017E-2</c:v>
                </c:pt>
                <c:pt idx="220">
                  <c:v>6.3299999999999995E-2</c:v>
                </c:pt>
                <c:pt idx="221">
                  <c:v>6.2700000000000006E-2</c:v>
                </c:pt>
                <c:pt idx="222">
                  <c:v>6.3299999999999995E-2</c:v>
                </c:pt>
                <c:pt idx="223">
                  <c:v>6.59E-2</c:v>
                </c:pt>
                <c:pt idx="224">
                  <c:v>6.8700000000000011E-2</c:v>
                </c:pt>
                <c:pt idx="225">
                  <c:v>6.8400000000000002E-2</c:v>
                </c:pt>
                <c:pt idx="226">
                  <c:v>6.8699999999999997E-2</c:v>
                </c:pt>
                <c:pt idx="227">
                  <c:v>6.6659999999999997E-2</c:v>
                </c:pt>
                <c:pt idx="228">
                  <c:v>6.6400000000000001E-2</c:v>
                </c:pt>
                <c:pt idx="229">
                  <c:v>6.5500000000000003E-2</c:v>
                </c:pt>
                <c:pt idx="230">
                  <c:v>6.6000000000000003E-2</c:v>
                </c:pt>
                <c:pt idx="231">
                  <c:v>6.6400000000000001E-2</c:v>
                </c:pt>
                <c:pt idx="232">
                  <c:v>6.3500000000000001E-2</c:v>
                </c:pt>
                <c:pt idx="233">
                  <c:v>6.3E-2</c:v>
                </c:pt>
                <c:pt idx="234">
                  <c:v>6.2600000000000003E-2</c:v>
                </c:pt>
                <c:pt idx="235">
                  <c:v>6.3899999999999998E-2</c:v>
                </c:pt>
                <c:pt idx="236">
                  <c:v>6.1549999999999994E-2</c:v>
                </c:pt>
                <c:pt idx="237">
                  <c:v>6.0699999999999997E-2</c:v>
                </c:pt>
                <c:pt idx="238">
                  <c:v>6.1099999999999995E-2</c:v>
                </c:pt>
                <c:pt idx="239">
                  <c:v>6.0180000000000004E-2</c:v>
                </c:pt>
                <c:pt idx="240">
                  <c:v>6.2189999999999995E-2</c:v>
                </c:pt>
                <c:pt idx="241">
                  <c:v>6.2400000000000011E-2</c:v>
                </c:pt>
                <c:pt idx="242">
                  <c:v>6.3289999999999999E-2</c:v>
                </c:pt>
                <c:pt idx="243">
                  <c:v>6.4100000000000004E-2</c:v>
                </c:pt>
                <c:pt idx="244">
                  <c:v>6.5700000000000008E-2</c:v>
                </c:pt>
                <c:pt idx="245">
                  <c:v>6.565E-2</c:v>
                </c:pt>
                <c:pt idx="246">
                  <c:v>6.5109999999999987E-2</c:v>
                </c:pt>
                <c:pt idx="247">
                  <c:v>6.649999999999999E-2</c:v>
                </c:pt>
                <c:pt idx="248">
                  <c:v>6.7100000000000007E-2</c:v>
                </c:pt>
                <c:pt idx="249">
                  <c:v>6.5900000000000014E-2</c:v>
                </c:pt>
                <c:pt idx="250">
                  <c:v>6.6909999999999997E-2</c:v>
                </c:pt>
                <c:pt idx="251">
                  <c:v>6.8600000000000008E-2</c:v>
                </c:pt>
                <c:pt idx="252">
                  <c:v>6.9250000000000006E-2</c:v>
                </c:pt>
                <c:pt idx="253">
                  <c:v>7.1340000000000001E-2</c:v>
                </c:pt>
                <c:pt idx="254">
                  <c:v>6.7400000000000002E-2</c:v>
                </c:pt>
                <c:pt idx="255">
                  <c:v>6.699999999999999E-2</c:v>
                </c:pt>
                <c:pt idx="256">
                  <c:v>6.699999999999999E-2</c:v>
                </c:pt>
                <c:pt idx="257">
                  <c:v>6.7600000000000007E-2</c:v>
                </c:pt>
                <c:pt idx="258">
                  <c:v>6.9599999999999995E-2</c:v>
                </c:pt>
                <c:pt idx="259">
                  <c:v>6.8800000000000014E-2</c:v>
                </c:pt>
                <c:pt idx="260">
                  <c:v>6.8199999999999997E-2</c:v>
                </c:pt>
                <c:pt idx="261">
                  <c:v>6.770000000000001E-2</c:v>
                </c:pt>
                <c:pt idx="262">
                  <c:v>6.7599999999999993E-2</c:v>
                </c:pt>
                <c:pt idx="263">
                  <c:v>6.8199999999999997E-2</c:v>
                </c:pt>
                <c:pt idx="264">
                  <c:v>6.810999999999999E-2</c:v>
                </c:pt>
                <c:pt idx="265">
                  <c:v>7.0249999999999993E-2</c:v>
                </c:pt>
                <c:pt idx="266">
                  <c:v>7.0650000000000018E-2</c:v>
                </c:pt>
                <c:pt idx="267">
                  <c:v>7.1839999999999987E-2</c:v>
                </c:pt>
                <c:pt idx="268">
                  <c:v>7.2690000000000005E-2</c:v>
                </c:pt>
                <c:pt idx="269">
                  <c:v>7.3340000000000002E-2</c:v>
                </c:pt>
                <c:pt idx="270">
                  <c:v>7.3800000000000004E-2</c:v>
                </c:pt>
                <c:pt idx="271">
                  <c:v>7.5940000000000007E-2</c:v>
                </c:pt>
                <c:pt idx="272">
                  <c:v>7.6469999999999996E-2</c:v>
                </c:pt>
                <c:pt idx="273">
                  <c:v>7.5920000000000001E-2</c:v>
                </c:pt>
                <c:pt idx="274">
                  <c:v>7.5139999999999998E-2</c:v>
                </c:pt>
                <c:pt idx="275">
                  <c:v>7.4980000000000005E-2</c:v>
                </c:pt>
                <c:pt idx="276">
                  <c:v>7.4739999999999987E-2</c:v>
                </c:pt>
                <c:pt idx="277">
                  <c:v>7.7189999999999995E-2</c:v>
                </c:pt>
                <c:pt idx="278">
                  <c:v>7.6050000000000006E-2</c:v>
                </c:pt>
                <c:pt idx="279">
                  <c:v>7.7160000000000006E-2</c:v>
                </c:pt>
                <c:pt idx="280">
                  <c:v>7.8100000000000003E-2</c:v>
                </c:pt>
                <c:pt idx="281">
                  <c:v>7.851000000000001E-2</c:v>
                </c:pt>
                <c:pt idx="282">
                  <c:v>7.782E-2</c:v>
                </c:pt>
                <c:pt idx="283">
                  <c:v>7.9570000000000002E-2</c:v>
                </c:pt>
                <c:pt idx="284">
                  <c:v>8.047E-2</c:v>
                </c:pt>
                <c:pt idx="285">
                  <c:v>7.8799999999999995E-2</c:v>
                </c:pt>
                <c:pt idx="286">
                  <c:v>7.7710000000000001E-2</c:v>
                </c:pt>
                <c:pt idx="287">
                  <c:v>7.7229999999999993E-2</c:v>
                </c:pt>
                <c:pt idx="288">
                  <c:v>7.8820000000000001E-2</c:v>
                </c:pt>
                <c:pt idx="289">
                  <c:v>7.9819999999999988E-2</c:v>
                </c:pt>
                <c:pt idx="290">
                  <c:v>7.9479999999999995E-2</c:v>
                </c:pt>
                <c:pt idx="291">
                  <c:v>8.0759999999999998E-2</c:v>
                </c:pt>
                <c:pt idx="292">
                  <c:v>8.3060000000000009E-2</c:v>
                </c:pt>
                <c:pt idx="293">
                  <c:v>8.3839999999999998E-2</c:v>
                </c:pt>
                <c:pt idx="294">
                  <c:v>8.2470000000000002E-2</c:v>
                </c:pt>
                <c:pt idx="295">
                  <c:v>8.1799999999999998E-2</c:v>
                </c:pt>
                <c:pt idx="296">
                  <c:v>8.2449999999999996E-2</c:v>
                </c:pt>
                <c:pt idx="297">
                  <c:v>8.3940000000000001E-2</c:v>
                </c:pt>
                <c:pt idx="298">
                  <c:v>8.4260000000000002E-2</c:v>
                </c:pt>
                <c:pt idx="299">
                  <c:v>8.5059999999999997E-2</c:v>
                </c:pt>
                <c:pt idx="300">
                  <c:v>8.6599999999999996E-2</c:v>
                </c:pt>
                <c:pt idx="301">
                  <c:v>8.8840000000000002E-2</c:v>
                </c:pt>
                <c:pt idx="302">
                  <c:v>8.9110000000000009E-2</c:v>
                </c:pt>
                <c:pt idx="303">
                  <c:v>9.0330000000000008E-2</c:v>
                </c:pt>
                <c:pt idx="304">
                  <c:v>8.6830000000000004E-2</c:v>
                </c:pt>
                <c:pt idx="305">
                  <c:v>8.1920000000000007E-2</c:v>
                </c:pt>
                <c:pt idx="306">
                  <c:v>7.8800000000000009E-2</c:v>
                </c:pt>
                <c:pt idx="307">
                  <c:v>7.8110000000000013E-2</c:v>
                </c:pt>
                <c:pt idx="308">
                  <c:v>7.6390000000000013E-2</c:v>
                </c:pt>
                <c:pt idx="309">
                  <c:v>7.7449999999999991E-2</c:v>
                </c:pt>
                <c:pt idx="310">
                  <c:v>7.4100000000000013E-2</c:v>
                </c:pt>
                <c:pt idx="311">
                  <c:v>7.7790000000000012E-2</c:v>
                </c:pt>
                <c:pt idx="312">
                  <c:v>7.6700000000000004E-2</c:v>
                </c:pt>
                <c:pt idx="313">
                  <c:v>7.7079999999999996E-2</c:v>
                </c:pt>
                <c:pt idx="314">
                  <c:v>7.8140000000000001E-2</c:v>
                </c:pt>
                <c:pt idx="315">
                  <c:v>7.868E-2</c:v>
                </c:pt>
                <c:pt idx="316">
                  <c:v>8.1960000000000019E-2</c:v>
                </c:pt>
                <c:pt idx="317">
                  <c:v>8.1529999999999991E-2</c:v>
                </c:pt>
                <c:pt idx="318">
                  <c:v>7.7959999999999988E-2</c:v>
                </c:pt>
                <c:pt idx="319">
                  <c:v>7.6939999999999995E-2</c:v>
                </c:pt>
                <c:pt idx="320">
                  <c:v>7.5909999999999991E-2</c:v>
                </c:pt>
                <c:pt idx="321">
                  <c:v>7.263E-2</c:v>
                </c:pt>
                <c:pt idx="322">
                  <c:v>7.2819999999999996E-2</c:v>
                </c:pt>
                <c:pt idx="323">
                  <c:v>7.4459999999999998E-2</c:v>
                </c:pt>
                <c:pt idx="324">
                  <c:v>7.5270000000000004E-2</c:v>
                </c:pt>
                <c:pt idx="325">
                  <c:v>7.4340000000000017E-2</c:v>
                </c:pt>
                <c:pt idx="326">
                  <c:v>7.3599999999999999E-2</c:v>
                </c:pt>
                <c:pt idx="327">
                  <c:v>7.2849999999999998E-2</c:v>
                </c:pt>
                <c:pt idx="328">
                  <c:v>7.2929999999999995E-2</c:v>
                </c:pt>
                <c:pt idx="329">
                  <c:v>7.2309999999999999E-2</c:v>
                </c:pt>
                <c:pt idx="330">
                  <c:v>7.2360000000000008E-2</c:v>
                </c:pt>
                <c:pt idx="331">
                  <c:v>7.042000000000001E-2</c:v>
                </c:pt>
                <c:pt idx="332">
                  <c:v>7.22E-2</c:v>
                </c:pt>
                <c:pt idx="333">
                  <c:v>7.2300000000000003E-2</c:v>
                </c:pt>
                <c:pt idx="334">
                  <c:v>7.1160000000000001E-2</c:v>
                </c:pt>
                <c:pt idx="335">
                  <c:v>7.0800000000000016E-2</c:v>
                </c:pt>
                <c:pt idx="336">
                  <c:v>7.1510000000000004E-2</c:v>
                </c:pt>
                <c:pt idx="337">
                  <c:v>7.0900000000000005E-2</c:v>
                </c:pt>
                <c:pt idx="338">
                  <c:v>7.0080000000000003E-2</c:v>
                </c:pt>
                <c:pt idx="339">
                  <c:v>6.899000000000001E-2</c:v>
                </c:pt>
                <c:pt idx="340">
                  <c:v>7.193999999999999E-2</c:v>
                </c:pt>
                <c:pt idx="341">
                  <c:v>7.1660000000000001E-2</c:v>
                </c:pt>
                <c:pt idx="342">
                  <c:v>7.193999999999999E-2</c:v>
                </c:pt>
                <c:pt idx="343">
                  <c:v>7.2179999999999994E-2</c:v>
                </c:pt>
                <c:pt idx="344">
                  <c:v>7.177E-2</c:v>
                </c:pt>
                <c:pt idx="345">
                  <c:v>7.1930000000000008E-2</c:v>
                </c:pt>
                <c:pt idx="346">
                  <c:v>7.1909999999999988E-2</c:v>
                </c:pt>
                <c:pt idx="347">
                  <c:v>7.5120000000000006E-2</c:v>
                </c:pt>
                <c:pt idx="348">
                  <c:v>7.6039999999999996E-2</c:v>
                </c:pt>
                <c:pt idx="349">
                  <c:v>7.529000000000001E-2</c:v>
                </c:pt>
                <c:pt idx="350">
                  <c:v>7.6289999999999997E-2</c:v>
                </c:pt>
                <c:pt idx="351">
                  <c:v>7.6579999999999995E-2</c:v>
                </c:pt>
                <c:pt idx="352">
                  <c:v>7.5690000000000007E-2</c:v>
                </c:pt>
                <c:pt idx="353">
                  <c:v>7.3340000000000002E-2</c:v>
                </c:pt>
                <c:pt idx="354">
                  <c:v>7.2130000000000014E-2</c:v>
                </c:pt>
                <c:pt idx="355">
                  <c:v>7.3650000000000007E-2</c:v>
                </c:pt>
                <c:pt idx="356">
                  <c:v>7.2280000000000011E-2</c:v>
                </c:pt>
                <c:pt idx="357">
                  <c:v>7.1970000000000006E-2</c:v>
                </c:pt>
                <c:pt idx="358">
                  <c:v>7.2250000000000009E-2</c:v>
                </c:pt>
                <c:pt idx="359">
                  <c:v>7.2650000000000006E-2</c:v>
                </c:pt>
                <c:pt idx="360">
                  <c:v>7.2190000000000004E-2</c:v>
                </c:pt>
                <c:pt idx="361">
                  <c:v>7.1840000000000015E-2</c:v>
                </c:pt>
                <c:pt idx="362">
                  <c:v>7.4779999999999999E-2</c:v>
                </c:pt>
                <c:pt idx="363">
                  <c:v>7.3409999999999989E-2</c:v>
                </c:pt>
                <c:pt idx="364">
                  <c:v>7.2230000000000003E-2</c:v>
                </c:pt>
                <c:pt idx="365">
                  <c:v>7.1220000000000006E-2</c:v>
                </c:pt>
                <c:pt idx="366">
                  <c:v>7.332000000000001E-2</c:v>
                </c:pt>
                <c:pt idx="367">
                  <c:v>7.1369999999999989E-2</c:v>
                </c:pt>
                <c:pt idx="368">
                  <c:v>7.2980000000000003E-2</c:v>
                </c:pt>
                <c:pt idx="369">
                  <c:v>7.3569999999999997E-2</c:v>
                </c:pt>
                <c:pt idx="370">
                  <c:v>7.350000000000001E-2</c:v>
                </c:pt>
                <c:pt idx="371">
                  <c:v>7.1500000000000008E-2</c:v>
                </c:pt>
                <c:pt idx="372">
                  <c:v>7.0469999999999991E-2</c:v>
                </c:pt>
                <c:pt idx="373">
                  <c:v>7.1870000000000003E-2</c:v>
                </c:pt>
                <c:pt idx="374">
                  <c:v>7.2720000000000007E-2</c:v>
                </c:pt>
                <c:pt idx="375">
                  <c:v>7.1120000000000003E-2</c:v>
                </c:pt>
                <c:pt idx="376">
                  <c:v>7.0349999999999996E-2</c:v>
                </c:pt>
                <c:pt idx="377">
                  <c:v>7.1160000000000001E-2</c:v>
                </c:pt>
                <c:pt idx="378">
                  <c:v>6.8750000000000006E-2</c:v>
                </c:pt>
                <c:pt idx="379">
                  <c:v>6.8449999999999983E-2</c:v>
                </c:pt>
                <c:pt idx="380">
                  <c:v>6.9190000000000002E-2</c:v>
                </c:pt>
                <c:pt idx="381">
                  <c:v>7.041E-2</c:v>
                </c:pt>
                <c:pt idx="382">
                  <c:v>6.8460000000000007E-2</c:v>
                </c:pt>
                <c:pt idx="383">
                  <c:v>6.6530000000000006E-2</c:v>
                </c:pt>
                <c:pt idx="384">
                  <c:v>6.6610000000000003E-2</c:v>
                </c:pt>
                <c:pt idx="385">
                  <c:v>6.7240000000000008E-2</c:v>
                </c:pt>
                <c:pt idx="386">
                  <c:v>6.6990000000000008E-2</c:v>
                </c:pt>
                <c:pt idx="387">
                  <c:v>6.7029999999999992E-2</c:v>
                </c:pt>
                <c:pt idx="388">
                  <c:v>6.6639999999999991E-2</c:v>
                </c:pt>
                <c:pt idx="389">
                  <c:v>6.7790000000000003E-2</c:v>
                </c:pt>
                <c:pt idx="390">
                  <c:v>6.6299999999999984E-2</c:v>
                </c:pt>
                <c:pt idx="391">
                  <c:v>6.6940000000000013E-2</c:v>
                </c:pt>
                <c:pt idx="392">
                  <c:v>6.5380000000000008E-2</c:v>
                </c:pt>
                <c:pt idx="393">
                  <c:v>6.5540000000000001E-2</c:v>
                </c:pt>
                <c:pt idx="394">
                  <c:v>6.5449999999999994E-2</c:v>
                </c:pt>
                <c:pt idx="395">
                  <c:v>6.4430000000000001E-2</c:v>
                </c:pt>
                <c:pt idx="396">
                  <c:v>6.1940000000000002E-2</c:v>
                </c:pt>
                <c:pt idx="397">
                  <c:v>6.1880000000000004E-2</c:v>
                </c:pt>
                <c:pt idx="398">
                  <c:v>6.2459999999999995E-2</c:v>
                </c:pt>
                <c:pt idx="399">
                  <c:v>6.2960000000000016E-2</c:v>
                </c:pt>
                <c:pt idx="400">
                  <c:v>6.2060000000000004E-2</c:v>
                </c:pt>
                <c:pt idx="401">
                  <c:v>6.208000000000001E-2</c:v>
                </c:pt>
                <c:pt idx="402">
                  <c:v>6.2570000000000001E-2</c:v>
                </c:pt>
                <c:pt idx="403">
                  <c:v>6.0899999999999996E-2</c:v>
                </c:pt>
                <c:pt idx="404">
                  <c:v>5.9250000000000004E-2</c:v>
                </c:pt>
                <c:pt idx="405">
                  <c:v>5.7950000000000002E-2</c:v>
                </c:pt>
                <c:pt idx="406">
                  <c:v>5.8579999999999993E-2</c:v>
                </c:pt>
                <c:pt idx="407">
                  <c:v>5.9100000000000014E-2</c:v>
                </c:pt>
                <c:pt idx="408">
                  <c:v>6.0899999999999996E-2</c:v>
                </c:pt>
                <c:pt idx="409">
                  <c:v>5.9519999999999997E-2</c:v>
                </c:pt>
                <c:pt idx="410">
                  <c:v>6.0929999999999998E-2</c:v>
                </c:pt>
                <c:pt idx="411">
                  <c:v>6.0430000000000005E-2</c:v>
                </c:pt>
                <c:pt idx="412">
                  <c:v>6.1770000000000005E-2</c:v>
                </c:pt>
                <c:pt idx="413">
                  <c:v>6.1119999999999994E-2</c:v>
                </c:pt>
                <c:pt idx="414">
                  <c:v>6.0560000000000003E-2</c:v>
                </c:pt>
                <c:pt idx="415">
                  <c:v>6.0490000000000016E-2</c:v>
                </c:pt>
                <c:pt idx="416">
                  <c:v>6.0059999999999995E-2</c:v>
                </c:pt>
                <c:pt idx="417">
                  <c:v>6.0570000000000013E-2</c:v>
                </c:pt>
                <c:pt idx="418">
                  <c:v>6.2289999999999998E-2</c:v>
                </c:pt>
                <c:pt idx="419">
                  <c:v>6.2770000000000006E-2</c:v>
                </c:pt>
                <c:pt idx="420">
                  <c:v>6.2970000000000012E-2</c:v>
                </c:pt>
                <c:pt idx="421">
                  <c:v>6.3600000000000018E-2</c:v>
                </c:pt>
                <c:pt idx="422">
                  <c:v>6.4390000000000003E-2</c:v>
                </c:pt>
                <c:pt idx="423">
                  <c:v>6.4280000000000004E-2</c:v>
                </c:pt>
                <c:pt idx="424">
                  <c:v>6.566000000000001E-2</c:v>
                </c:pt>
                <c:pt idx="425">
                  <c:v>6.5390000000000004E-2</c:v>
                </c:pt>
                <c:pt idx="426">
                  <c:v>6.4169999999999991E-2</c:v>
                </c:pt>
                <c:pt idx="427">
                  <c:v>6.183000000000001E-2</c:v>
                </c:pt>
                <c:pt idx="428">
                  <c:v>6.2289999999999998E-2</c:v>
                </c:pt>
                <c:pt idx="429">
                  <c:v>6.2479999999999994E-2</c:v>
                </c:pt>
                <c:pt idx="430">
                  <c:v>6.2129999999999998E-2</c:v>
                </c:pt>
                <c:pt idx="431">
                  <c:v>6.0600000000000008E-2</c:v>
                </c:pt>
                <c:pt idx="432">
                  <c:v>6.1379999999999997E-2</c:v>
                </c:pt>
                <c:pt idx="433">
                  <c:v>6.0069999999999998E-2</c:v>
                </c:pt>
                <c:pt idx="434">
                  <c:v>6.0039999999999996E-2</c:v>
                </c:pt>
                <c:pt idx="435">
                  <c:v>5.7980000000000011E-2</c:v>
                </c:pt>
                <c:pt idx="436">
                  <c:v>5.8740000000000007E-2</c:v>
                </c:pt>
                <c:pt idx="437">
                  <c:v>5.9279999999999999E-2</c:v>
                </c:pt>
                <c:pt idx="438">
                  <c:v>5.9290000000000002E-2</c:v>
                </c:pt>
                <c:pt idx="439">
                  <c:v>5.9440000000000007E-2</c:v>
                </c:pt>
                <c:pt idx="440">
                  <c:v>6.0580000000000009E-2</c:v>
                </c:pt>
                <c:pt idx="441">
                  <c:v>6.0200000000000004E-2</c:v>
                </c:pt>
                <c:pt idx="442">
                  <c:v>6.0769999999999998E-2</c:v>
                </c:pt>
                <c:pt idx="443">
                  <c:v>5.9899999999999995E-2</c:v>
                </c:pt>
                <c:pt idx="444">
                  <c:v>5.8900000000000008E-2</c:v>
                </c:pt>
                <c:pt idx="445">
                  <c:v>5.8540000000000002E-2</c:v>
                </c:pt>
                <c:pt idx="446">
                  <c:v>5.7479999999999996E-2</c:v>
                </c:pt>
                <c:pt idx="447">
                  <c:v>5.8350000000000006E-2</c:v>
                </c:pt>
                <c:pt idx="448">
                  <c:v>5.6770000000000008E-2</c:v>
                </c:pt>
                <c:pt idx="449">
                  <c:v>5.7180000000000009E-2</c:v>
                </c:pt>
                <c:pt idx="450">
                  <c:v>5.7299999999999997E-2</c:v>
                </c:pt>
                <c:pt idx="451">
                  <c:v>5.6140000000000009E-2</c:v>
                </c:pt>
                <c:pt idx="452">
                  <c:v>5.5320000000000001E-2</c:v>
                </c:pt>
                <c:pt idx="453">
                  <c:v>5.6120000000000003E-2</c:v>
                </c:pt>
                <c:pt idx="454">
                  <c:v>5.6030000000000003E-2</c:v>
                </c:pt>
                <c:pt idx="455">
                  <c:v>5.6129999999999992E-2</c:v>
                </c:pt>
                <c:pt idx="456">
                  <c:v>5.6469999999999999E-2</c:v>
                </c:pt>
                <c:pt idx="457">
                  <c:v>5.8390000000000004E-2</c:v>
                </c:pt>
                <c:pt idx="458">
                  <c:v>5.9170000000000007E-2</c:v>
                </c:pt>
                <c:pt idx="459">
                  <c:v>5.8120000000000005E-2</c:v>
                </c:pt>
                <c:pt idx="460">
                  <c:v>5.8340000000000003E-2</c:v>
                </c:pt>
                <c:pt idx="461">
                  <c:v>5.8340000000000003E-2</c:v>
                </c:pt>
                <c:pt idx="462">
                  <c:v>5.6489999999999992E-2</c:v>
                </c:pt>
                <c:pt idx="463">
                  <c:v>5.5930000000000007E-2</c:v>
                </c:pt>
                <c:pt idx="464">
                  <c:v>5.5810000000000005E-2</c:v>
                </c:pt>
                <c:pt idx="465">
                  <c:v>5.5040000000000013E-2</c:v>
                </c:pt>
                <c:pt idx="466">
                  <c:v>5.5699999999999993E-2</c:v>
                </c:pt>
                <c:pt idx="467">
                  <c:v>5.4769999999999992E-2</c:v>
                </c:pt>
                <c:pt idx="468">
                  <c:v>5.4959999999999995E-2</c:v>
                </c:pt>
                <c:pt idx="469">
                  <c:v>5.4690000000000003E-2</c:v>
                </c:pt>
                <c:pt idx="470">
                  <c:v>5.5E-2</c:v>
                </c:pt>
                <c:pt idx="471">
                  <c:v>5.6149999999999992E-2</c:v>
                </c:pt>
                <c:pt idx="472">
                  <c:v>5.6240000000000005E-2</c:v>
                </c:pt>
                <c:pt idx="473">
                  <c:v>5.6010000000000011E-2</c:v>
                </c:pt>
                <c:pt idx="474">
                  <c:v>5.6579999999999991E-2</c:v>
                </c:pt>
                <c:pt idx="475">
                  <c:v>5.6320000000000009E-2</c:v>
                </c:pt>
                <c:pt idx="476">
                  <c:v>5.6770000000000008E-2</c:v>
                </c:pt>
                <c:pt idx="477">
                  <c:v>5.6990000000000006E-2</c:v>
                </c:pt>
                <c:pt idx="478">
                  <c:v>5.7149999999999999E-2</c:v>
                </c:pt>
                <c:pt idx="479">
                  <c:v>5.7829999999999993E-2</c:v>
                </c:pt>
                <c:pt idx="480">
                  <c:v>5.7599999999999998E-2</c:v>
                </c:pt>
                <c:pt idx="481">
                  <c:v>5.7529999999999991E-2</c:v>
                </c:pt>
                <c:pt idx="482">
                  <c:v>5.7870000000000005E-2</c:v>
                </c:pt>
                <c:pt idx="483">
                  <c:v>5.7829999999999993E-2</c:v>
                </c:pt>
                <c:pt idx="484">
                  <c:v>5.6980000000000003E-2</c:v>
                </c:pt>
                <c:pt idx="485">
                  <c:v>5.553000000000001E-2</c:v>
                </c:pt>
                <c:pt idx="486">
                  <c:v>5.6350000000000004E-2</c:v>
                </c:pt>
                <c:pt idx="487">
                  <c:v>5.6440000000000004E-2</c:v>
                </c:pt>
                <c:pt idx="488">
                  <c:v>5.6050000000000003E-2</c:v>
                </c:pt>
                <c:pt idx="489">
                  <c:v>5.6930000000000008E-2</c:v>
                </c:pt>
                <c:pt idx="490">
                  <c:v>5.7319999999999996E-2</c:v>
                </c:pt>
                <c:pt idx="491">
                  <c:v>5.6900000000000006E-2</c:v>
                </c:pt>
                <c:pt idx="492">
                  <c:v>5.6610000000000014E-2</c:v>
                </c:pt>
                <c:pt idx="493">
                  <c:v>5.6399999999999999E-2</c:v>
                </c:pt>
                <c:pt idx="494">
                  <c:v>5.5249999999999994E-2</c:v>
                </c:pt>
                <c:pt idx="495">
                  <c:v>5.4810000000000005E-2</c:v>
                </c:pt>
                <c:pt idx="496">
                  <c:v>5.5480000000000002E-2</c:v>
                </c:pt>
                <c:pt idx="497">
                  <c:v>5.5129999999999998E-2</c:v>
                </c:pt>
                <c:pt idx="498">
                  <c:v>5.5629999999999999E-2</c:v>
                </c:pt>
                <c:pt idx="499">
                  <c:v>5.5280000000000003E-2</c:v>
                </c:pt>
                <c:pt idx="500">
                  <c:v>5.5219999999999991E-2</c:v>
                </c:pt>
                <c:pt idx="501">
                  <c:v>5.4880000000000005E-2</c:v>
                </c:pt>
                <c:pt idx="502">
                  <c:v>5.501000000000001E-2</c:v>
                </c:pt>
                <c:pt idx="503">
                  <c:v>5.4079999999999996E-2</c:v>
                </c:pt>
                <c:pt idx="504">
                  <c:v>5.5079999999999997E-2</c:v>
                </c:pt>
                <c:pt idx="505">
                  <c:v>5.510000000000001E-2</c:v>
                </c:pt>
                <c:pt idx="506">
                  <c:v>5.57E-2</c:v>
                </c:pt>
                <c:pt idx="507">
                  <c:v>5.4999999999999993E-2</c:v>
                </c:pt>
                <c:pt idx="508">
                  <c:v>5.5859999999999993E-2</c:v>
                </c:pt>
                <c:pt idx="509">
                  <c:v>5.6070000000000002E-2</c:v>
                </c:pt>
                <c:pt idx="510">
                  <c:v>5.5569999999999994E-2</c:v>
                </c:pt>
                <c:pt idx="511">
                  <c:v>5.5320000000000001E-2</c:v>
                </c:pt>
                <c:pt idx="512">
                  <c:v>5.5549999999999995E-2</c:v>
                </c:pt>
                <c:pt idx="513">
                  <c:v>5.4869999999999995E-2</c:v>
                </c:pt>
                <c:pt idx="514">
                  <c:v>5.5220000000000012E-2</c:v>
                </c:pt>
                <c:pt idx="515">
                  <c:v>5.4829999999999997E-2</c:v>
                </c:pt>
                <c:pt idx="516">
                  <c:v>5.4900000000000004E-2</c:v>
                </c:pt>
                <c:pt idx="517">
                  <c:v>5.4670000000000003E-2</c:v>
                </c:pt>
                <c:pt idx="518">
                  <c:v>5.4129999999999991E-2</c:v>
                </c:pt>
                <c:pt idx="519">
                  <c:v>5.4120000000000008E-2</c:v>
                </c:pt>
                <c:pt idx="520">
                  <c:v>5.4180000000000013E-2</c:v>
                </c:pt>
                <c:pt idx="521">
                  <c:v>5.5079999999999997E-2</c:v>
                </c:pt>
                <c:pt idx="522">
                  <c:v>5.509E-2</c:v>
                </c:pt>
                <c:pt idx="523">
                  <c:v>5.4910000000000007E-2</c:v>
                </c:pt>
                <c:pt idx="524">
                  <c:v>5.5519999999999993E-2</c:v>
                </c:pt>
                <c:pt idx="525">
                  <c:v>5.5020000000000006E-2</c:v>
                </c:pt>
                <c:pt idx="526">
                  <c:v>5.3900000000000003E-2</c:v>
                </c:pt>
                <c:pt idx="527">
                  <c:v>5.389E-2</c:v>
                </c:pt>
                <c:pt idx="528">
                  <c:v>5.4150000000000011E-2</c:v>
                </c:pt>
                <c:pt idx="529">
                  <c:v>5.4950000000000013E-2</c:v>
                </c:pt>
                <c:pt idx="530">
                  <c:v>5.5099999999999996E-2</c:v>
                </c:pt>
                <c:pt idx="531">
                  <c:v>5.5899999999999998E-2</c:v>
                </c:pt>
                <c:pt idx="532">
                  <c:v>5.5999999999999994E-2</c:v>
                </c:pt>
                <c:pt idx="533">
                  <c:v>5.7779999999999998E-2</c:v>
                </c:pt>
                <c:pt idx="534">
                  <c:v>5.7739999999999993E-2</c:v>
                </c:pt>
                <c:pt idx="535">
                  <c:v>5.9480000000000005E-2</c:v>
                </c:pt>
                <c:pt idx="536">
                  <c:v>5.9000000000000004E-2</c:v>
                </c:pt>
                <c:pt idx="537">
                  <c:v>5.8299999999999998E-2</c:v>
                </c:pt>
                <c:pt idx="538">
                  <c:v>5.9090000000000004E-2</c:v>
                </c:pt>
                <c:pt idx="539">
                  <c:v>5.8869999999999999E-2</c:v>
                </c:pt>
                <c:pt idx="540">
                  <c:v>6.0510000000000001E-2</c:v>
                </c:pt>
                <c:pt idx="541">
                  <c:v>6.0100000000000008E-2</c:v>
                </c:pt>
                <c:pt idx="542">
                  <c:v>6.0380000000000003E-2</c:v>
                </c:pt>
                <c:pt idx="543">
                  <c:v>5.9330000000000001E-2</c:v>
                </c:pt>
                <c:pt idx="544">
                  <c:v>5.8779999999999999E-2</c:v>
                </c:pt>
                <c:pt idx="545">
                  <c:v>5.7500000000000002E-2</c:v>
                </c:pt>
                <c:pt idx="546">
                  <c:v>5.7500000000000002E-2</c:v>
                </c:pt>
                <c:pt idx="547">
                  <c:v>5.7749999999999996E-2</c:v>
                </c:pt>
                <c:pt idx="548">
                  <c:v>5.6900000000000013E-2</c:v>
                </c:pt>
                <c:pt idx="549">
                  <c:v>5.4609999999999992E-2</c:v>
                </c:pt>
                <c:pt idx="550">
                  <c:v>5.3960000000000001E-2</c:v>
                </c:pt>
                <c:pt idx="551">
                  <c:v>5.4680000000000006E-2</c:v>
                </c:pt>
                <c:pt idx="552">
                  <c:v>5.492000000000001E-2</c:v>
                </c:pt>
                <c:pt idx="553">
                  <c:v>5.4449999999999991E-2</c:v>
                </c:pt>
                <c:pt idx="554">
                  <c:v>5.3200000000000011E-2</c:v>
                </c:pt>
                <c:pt idx="555">
                  <c:v>5.3599999999999995E-2</c:v>
                </c:pt>
                <c:pt idx="556">
                  <c:v>5.3899999999999997E-2</c:v>
                </c:pt>
                <c:pt idx="557">
                  <c:v>5.4019999999999992E-2</c:v>
                </c:pt>
                <c:pt idx="558">
                  <c:v>5.3960000000000001E-2</c:v>
                </c:pt>
                <c:pt idx="559">
                  <c:v>5.3340000000000005E-2</c:v>
                </c:pt>
                <c:pt idx="560">
                  <c:v>5.3489999999999996E-2</c:v>
                </c:pt>
                <c:pt idx="561">
                  <c:v>5.3270000000000012E-2</c:v>
                </c:pt>
                <c:pt idx="562">
                  <c:v>5.2399999999999995E-2</c:v>
                </c:pt>
                <c:pt idx="563">
                  <c:v>5.237E-2</c:v>
                </c:pt>
                <c:pt idx="564">
                  <c:v>5.2359999999999997E-2</c:v>
                </c:pt>
                <c:pt idx="565">
                  <c:v>5.2999999999999999E-2</c:v>
                </c:pt>
                <c:pt idx="566">
                  <c:v>5.3589999999999999E-2</c:v>
                </c:pt>
                <c:pt idx="567">
                  <c:v>5.4620000000000009E-2</c:v>
                </c:pt>
                <c:pt idx="568">
                  <c:v>5.4550000000000001E-2</c:v>
                </c:pt>
                <c:pt idx="569">
                  <c:v>5.4629999999999991E-2</c:v>
                </c:pt>
                <c:pt idx="570">
                  <c:v>5.4219999999999997E-2</c:v>
                </c:pt>
                <c:pt idx="571">
                  <c:v>5.4870000000000009E-2</c:v>
                </c:pt>
                <c:pt idx="572">
                  <c:v>5.408000000000001E-2</c:v>
                </c:pt>
                <c:pt idx="573">
                  <c:v>5.6000000000000008E-2</c:v>
                </c:pt>
                <c:pt idx="574">
                  <c:v>5.5210000000000009E-2</c:v>
                </c:pt>
                <c:pt idx="575">
                  <c:v>5.5600000000000004E-2</c:v>
                </c:pt>
                <c:pt idx="576">
                  <c:v>5.5E-2</c:v>
                </c:pt>
                <c:pt idx="577">
                  <c:v>5.578000000000001E-2</c:v>
                </c:pt>
                <c:pt idx="578">
                  <c:v>5.7110000000000001E-2</c:v>
                </c:pt>
                <c:pt idx="579">
                  <c:v>5.6499999999999995E-2</c:v>
                </c:pt>
                <c:pt idx="580">
                  <c:v>5.5E-2</c:v>
                </c:pt>
                <c:pt idx="581">
                  <c:v>5.4820000000000008E-2</c:v>
                </c:pt>
                <c:pt idx="582">
                  <c:v>5.5249999999999994E-2</c:v>
                </c:pt>
                <c:pt idx="583">
                  <c:v>5.4999999999999993E-2</c:v>
                </c:pt>
                <c:pt idx="584">
                  <c:v>5.4679999999999999E-2</c:v>
                </c:pt>
                <c:pt idx="585">
                  <c:v>5.3480000000000007E-2</c:v>
                </c:pt>
                <c:pt idx="586">
                  <c:v>5.4109999999999998E-2</c:v>
                </c:pt>
                <c:pt idx="587">
                  <c:v>5.3500000000000006E-2</c:v>
                </c:pt>
                <c:pt idx="588">
                  <c:v>5.3360000000000012E-2</c:v>
                </c:pt>
                <c:pt idx="589">
                  <c:v>5.2730000000000006E-2</c:v>
                </c:pt>
                <c:pt idx="590">
                  <c:v>5.2580000000000009E-2</c:v>
                </c:pt>
                <c:pt idx="591">
                  <c:v>5.2579999999999988E-2</c:v>
                </c:pt>
                <c:pt idx="592">
                  <c:v>5.2300000000000013E-2</c:v>
                </c:pt>
                <c:pt idx="593">
                  <c:v>5.2139999999999992E-2</c:v>
                </c:pt>
                <c:pt idx="594">
                  <c:v>5.1900000000000016E-2</c:v>
                </c:pt>
                <c:pt idx="595">
                  <c:v>5.2729999999999999E-2</c:v>
                </c:pt>
                <c:pt idx="596">
                  <c:v>5.3310000000000003E-2</c:v>
                </c:pt>
                <c:pt idx="597">
                  <c:v>5.2600000000000008E-2</c:v>
                </c:pt>
                <c:pt idx="598">
                  <c:v>5.247000000000001E-2</c:v>
                </c:pt>
                <c:pt idx="599">
                  <c:v>5.2649999999999995E-2</c:v>
                </c:pt>
                <c:pt idx="600">
                  <c:v>5.2689999999999994E-2</c:v>
                </c:pt>
                <c:pt idx="601">
                  <c:v>5.296E-2</c:v>
                </c:pt>
                <c:pt idx="602">
                  <c:v>5.2740000000000009E-2</c:v>
                </c:pt>
                <c:pt idx="603">
                  <c:v>5.2949999999999997E-2</c:v>
                </c:pt>
                <c:pt idx="604">
                  <c:v>5.2420000000000001E-2</c:v>
                </c:pt>
                <c:pt idx="605">
                  <c:v>5.1399999999999994E-2</c:v>
                </c:pt>
                <c:pt idx="606">
                  <c:v>5.1559999999999995E-2</c:v>
                </c:pt>
                <c:pt idx="607">
                  <c:v>5.229000000000001E-2</c:v>
                </c:pt>
                <c:pt idx="608">
                  <c:v>5.3359999999999991E-2</c:v>
                </c:pt>
                <c:pt idx="609">
                  <c:v>5.3670000000000009E-2</c:v>
                </c:pt>
                <c:pt idx="610">
                  <c:v>5.4060000000000004E-2</c:v>
                </c:pt>
                <c:pt idx="611">
                  <c:v>5.4440000000000002E-2</c:v>
                </c:pt>
                <c:pt idx="612">
                  <c:v>5.4550000000000001E-2</c:v>
                </c:pt>
                <c:pt idx="613">
                  <c:v>5.4609999999999992E-2</c:v>
                </c:pt>
                <c:pt idx="614">
                  <c:v>5.4900000000000011E-2</c:v>
                </c:pt>
                <c:pt idx="615">
                  <c:v>5.458000000000001E-2</c:v>
                </c:pt>
                <c:pt idx="616">
                  <c:v>5.458000000000001E-2</c:v>
                </c:pt>
                <c:pt idx="617">
                  <c:v>5.5069999999999994E-2</c:v>
                </c:pt>
                <c:pt idx="618">
                  <c:v>5.5559999999999998E-2</c:v>
                </c:pt>
                <c:pt idx="619">
                  <c:v>5.5799999999999988E-2</c:v>
                </c:pt>
                <c:pt idx="620">
                  <c:v>5.5300000000000002E-2</c:v>
                </c:pt>
                <c:pt idx="621">
                  <c:v>5.4420000000000003E-2</c:v>
                </c:pt>
                <c:pt idx="622">
                  <c:v>5.5139999999999995E-2</c:v>
                </c:pt>
                <c:pt idx="623">
                  <c:v>5.5379999999999992E-2</c:v>
                </c:pt>
                <c:pt idx="624">
                  <c:v>5.5520000000000007E-2</c:v>
                </c:pt>
                <c:pt idx="625">
                  <c:v>5.4610000000000006E-2</c:v>
                </c:pt>
                <c:pt idx="626">
                  <c:v>5.4649999999999997E-2</c:v>
                </c:pt>
                <c:pt idx="627">
                  <c:v>5.4219999999999997E-2</c:v>
                </c:pt>
                <c:pt idx="628">
                  <c:v>5.9070000000000011E-2</c:v>
                </c:pt>
                <c:pt idx="629">
                  <c:v>5.7670000000000013E-2</c:v>
                </c:pt>
                <c:pt idx="630">
                  <c:v>5.7509999999999992E-2</c:v>
                </c:pt>
                <c:pt idx="631">
                  <c:v>5.731E-2</c:v>
                </c:pt>
                <c:pt idx="632">
                  <c:v>5.7099999999999991E-2</c:v>
                </c:pt>
                <c:pt idx="633">
                  <c:v>5.7079999999999992E-2</c:v>
                </c:pt>
                <c:pt idx="634">
                  <c:v>5.7119999999999997E-2</c:v>
                </c:pt>
                <c:pt idx="635">
                  <c:v>5.8870000000000006E-2</c:v>
                </c:pt>
                <c:pt idx="636">
                  <c:v>5.824E-2</c:v>
                </c:pt>
                <c:pt idx="637">
                  <c:v>5.7660000000000003E-2</c:v>
                </c:pt>
                <c:pt idx="638">
                  <c:v>5.6590000000000008E-2</c:v>
                </c:pt>
                <c:pt idx="639">
                  <c:v>5.6419999999999998E-2</c:v>
                </c:pt>
                <c:pt idx="640">
                  <c:v>5.6139999999999995E-2</c:v>
                </c:pt>
                <c:pt idx="641">
                  <c:v>5.654E-2</c:v>
                </c:pt>
                <c:pt idx="642">
                  <c:v>5.7380000000000007E-2</c:v>
                </c:pt>
                <c:pt idx="643">
                  <c:v>5.6999999999999995E-2</c:v>
                </c:pt>
                <c:pt idx="644">
                  <c:v>5.6309999999999992E-2</c:v>
                </c:pt>
                <c:pt idx="645">
                  <c:v>5.6510000000000005E-2</c:v>
                </c:pt>
                <c:pt idx="646">
                  <c:v>5.6339999999999994E-2</c:v>
                </c:pt>
                <c:pt idx="647">
                  <c:v>5.6459999999999996E-2</c:v>
                </c:pt>
                <c:pt idx="648">
                  <c:v>5.6150000000000012E-2</c:v>
                </c:pt>
                <c:pt idx="649">
                  <c:v>5.654E-2</c:v>
                </c:pt>
                <c:pt idx="650">
                  <c:v>5.6080000000000012E-2</c:v>
                </c:pt>
                <c:pt idx="651">
                  <c:v>5.6930000000000008E-2</c:v>
                </c:pt>
                <c:pt idx="652">
                  <c:v>5.7379999999999994E-2</c:v>
                </c:pt>
                <c:pt idx="653">
                  <c:v>5.731E-2</c:v>
                </c:pt>
                <c:pt idx="654">
                  <c:v>5.7750000000000003E-2</c:v>
                </c:pt>
                <c:pt idx="655">
                  <c:v>5.7570000000000017E-2</c:v>
                </c:pt>
                <c:pt idx="656">
                  <c:v>5.6639999999999996E-2</c:v>
                </c:pt>
                <c:pt idx="657">
                  <c:v>5.7140000000000003E-2</c:v>
                </c:pt>
                <c:pt idx="658">
                  <c:v>5.5909999999999994E-2</c:v>
                </c:pt>
                <c:pt idx="659">
                  <c:v>5.5140000000000008E-2</c:v>
                </c:pt>
                <c:pt idx="660">
                  <c:v>5.5349999999999989E-2</c:v>
                </c:pt>
                <c:pt idx="661">
                  <c:v>5.5279999999999996E-2</c:v>
                </c:pt>
                <c:pt idx="662">
                  <c:v>5.5210000000000009E-2</c:v>
                </c:pt>
                <c:pt idx="663">
                  <c:v>5.6260000000000004E-2</c:v>
                </c:pt>
                <c:pt idx="664">
                  <c:v>5.6299999999999996E-2</c:v>
                </c:pt>
                <c:pt idx="665">
                  <c:v>5.7280000000000005E-2</c:v>
                </c:pt>
                <c:pt idx="666">
                  <c:v>5.6919999999999998E-2</c:v>
                </c:pt>
                <c:pt idx="667">
                  <c:v>5.7580000000000006E-2</c:v>
                </c:pt>
                <c:pt idx="668">
                  <c:v>5.7360000000000008E-2</c:v>
                </c:pt>
                <c:pt idx="669">
                  <c:v>5.7969999999999994E-2</c:v>
                </c:pt>
                <c:pt idx="670">
                  <c:v>5.7109999999999994E-2</c:v>
                </c:pt>
                <c:pt idx="671">
                  <c:v>5.7970000000000008E-2</c:v>
                </c:pt>
                <c:pt idx="672">
                  <c:v>5.738999999999999E-2</c:v>
                </c:pt>
                <c:pt idx="673">
                  <c:v>5.74E-2</c:v>
                </c:pt>
                <c:pt idx="674">
                  <c:v>5.8649999999999994E-2</c:v>
                </c:pt>
                <c:pt idx="675">
                  <c:v>5.8390000000000004E-2</c:v>
                </c:pt>
                <c:pt idx="676">
                  <c:v>5.7429999999999995E-2</c:v>
                </c:pt>
                <c:pt idx="677">
                  <c:v>5.7140000000000003E-2</c:v>
                </c:pt>
                <c:pt idx="678">
                  <c:v>5.7870000000000005E-2</c:v>
                </c:pt>
                <c:pt idx="679">
                  <c:v>5.6670000000000005E-2</c:v>
                </c:pt>
                <c:pt idx="680">
                  <c:v>5.671000000000001E-2</c:v>
                </c:pt>
                <c:pt idx="681">
                  <c:v>5.7200000000000008E-2</c:v>
                </c:pt>
                <c:pt idx="682">
                  <c:v>5.6169999999999991E-2</c:v>
                </c:pt>
                <c:pt idx="683">
                  <c:v>5.6080000000000005E-2</c:v>
                </c:pt>
                <c:pt idx="684">
                  <c:v>5.6570000000000002E-2</c:v>
                </c:pt>
                <c:pt idx="685">
                  <c:v>5.6069999999999995E-2</c:v>
                </c:pt>
                <c:pt idx="686">
                  <c:v>5.6440000000000004E-2</c:v>
                </c:pt>
                <c:pt idx="687">
                  <c:v>5.6689999999999997E-2</c:v>
                </c:pt>
                <c:pt idx="688">
                  <c:v>5.7409999999999996E-2</c:v>
                </c:pt>
                <c:pt idx="689">
                  <c:v>5.6760000000000005E-2</c:v>
                </c:pt>
                <c:pt idx="690">
                  <c:v>5.6219999999999999E-2</c:v>
                </c:pt>
                <c:pt idx="691">
                  <c:v>5.6639999999999996E-2</c:v>
                </c:pt>
                <c:pt idx="692">
                  <c:v>5.7170000000000006E-2</c:v>
                </c:pt>
                <c:pt idx="693">
                  <c:v>5.7270000000000001E-2</c:v>
                </c:pt>
                <c:pt idx="694">
                  <c:v>5.6620000000000011E-2</c:v>
                </c:pt>
                <c:pt idx="695">
                  <c:v>5.6390000000000003E-2</c:v>
                </c:pt>
                <c:pt idx="696">
                  <c:v>5.6489999999999999E-2</c:v>
                </c:pt>
                <c:pt idx="697">
                  <c:v>5.6059999999999999E-2</c:v>
                </c:pt>
                <c:pt idx="698">
                  <c:v>5.7060000000000007E-2</c:v>
                </c:pt>
                <c:pt idx="699">
                  <c:v>5.6739999999999992E-2</c:v>
                </c:pt>
                <c:pt idx="700">
                  <c:v>5.5930000000000001E-2</c:v>
                </c:pt>
                <c:pt idx="701">
                  <c:v>5.6850000000000005E-2</c:v>
                </c:pt>
                <c:pt idx="702">
                  <c:v>5.7340000000000002E-2</c:v>
                </c:pt>
                <c:pt idx="703">
                  <c:v>5.7450000000000001E-2</c:v>
                </c:pt>
                <c:pt idx="704">
                  <c:v>5.7700000000000001E-2</c:v>
                </c:pt>
                <c:pt idx="705">
                  <c:v>5.8370000000000005E-2</c:v>
                </c:pt>
                <c:pt idx="706">
                  <c:v>5.8339999999999996E-2</c:v>
                </c:pt>
                <c:pt idx="707">
                  <c:v>5.7279999999999998E-2</c:v>
                </c:pt>
                <c:pt idx="708">
                  <c:v>5.800000000000001E-2</c:v>
                </c:pt>
                <c:pt idx="709">
                  <c:v>5.8480000000000004E-2</c:v>
                </c:pt>
                <c:pt idx="710">
                  <c:v>5.7889999999999997E-2</c:v>
                </c:pt>
                <c:pt idx="711">
                  <c:v>5.7870000000000005E-2</c:v>
                </c:pt>
                <c:pt idx="712">
                  <c:v>5.7699999999999994E-2</c:v>
                </c:pt>
                <c:pt idx="713">
                  <c:v>5.7379999999999994E-2</c:v>
                </c:pt>
                <c:pt idx="714">
                  <c:v>5.6870000000000004E-2</c:v>
                </c:pt>
                <c:pt idx="715">
                  <c:v>5.7079999999999999E-2</c:v>
                </c:pt>
                <c:pt idx="716">
                  <c:v>5.6530000000000004E-2</c:v>
                </c:pt>
                <c:pt idx="717">
                  <c:v>5.6259999999999998E-2</c:v>
                </c:pt>
                <c:pt idx="718">
                  <c:v>5.6029999999999996E-2</c:v>
                </c:pt>
                <c:pt idx="719">
                  <c:v>5.6369999999999996E-2</c:v>
                </c:pt>
                <c:pt idx="720">
                  <c:v>5.6289999999999993E-2</c:v>
                </c:pt>
                <c:pt idx="721">
                  <c:v>5.6469999999999999E-2</c:v>
                </c:pt>
                <c:pt idx="722">
                  <c:v>5.6530000000000004E-2</c:v>
                </c:pt>
                <c:pt idx="723">
                  <c:v>5.6839999999999995E-2</c:v>
                </c:pt>
                <c:pt idx="724">
                  <c:v>5.713E-2</c:v>
                </c:pt>
                <c:pt idx="725">
                  <c:v>5.7169999999999985E-2</c:v>
                </c:pt>
                <c:pt idx="726">
                  <c:v>5.7159999999999996E-2</c:v>
                </c:pt>
                <c:pt idx="727">
                  <c:v>5.6959999999999997E-2</c:v>
                </c:pt>
                <c:pt idx="728">
                  <c:v>5.6900000000000006E-2</c:v>
                </c:pt>
                <c:pt idx="729">
                  <c:v>5.7040000000000007E-2</c:v>
                </c:pt>
                <c:pt idx="730">
                  <c:v>5.6969999999999993E-2</c:v>
                </c:pt>
                <c:pt idx="731">
                  <c:v>5.7109999999999994E-2</c:v>
                </c:pt>
                <c:pt idx="732">
                  <c:v>5.7490000000000006E-2</c:v>
                </c:pt>
                <c:pt idx="733">
                  <c:v>5.7490000000000006E-2</c:v>
                </c:pt>
                <c:pt idx="734">
                  <c:v>5.6640000000000003E-2</c:v>
                </c:pt>
                <c:pt idx="735">
                  <c:v>5.6079999999999991E-2</c:v>
                </c:pt>
                <c:pt idx="736">
                  <c:v>5.6620000000000011E-2</c:v>
                </c:pt>
                <c:pt idx="737">
                  <c:v>5.6499999999999995E-2</c:v>
                </c:pt>
                <c:pt idx="738">
                  <c:v>5.6299999999999996E-2</c:v>
                </c:pt>
                <c:pt idx="739">
                  <c:v>5.5899999999999998E-2</c:v>
                </c:pt>
                <c:pt idx="740">
                  <c:v>5.5850000000000011E-2</c:v>
                </c:pt>
                <c:pt idx="741">
                  <c:v>5.5839999999999994E-2</c:v>
                </c:pt>
                <c:pt idx="742">
                  <c:v>5.5730000000000002E-2</c:v>
                </c:pt>
                <c:pt idx="743">
                  <c:v>5.5859999999999993E-2</c:v>
                </c:pt>
                <c:pt idx="744">
                  <c:v>5.6050000000000003E-2</c:v>
                </c:pt>
                <c:pt idx="745">
                  <c:v>5.6219999999999999E-2</c:v>
                </c:pt>
                <c:pt idx="746">
                  <c:v>5.5519999999999993E-2</c:v>
                </c:pt>
                <c:pt idx="747">
                  <c:v>5.5309999999999998E-2</c:v>
                </c:pt>
                <c:pt idx="748">
                  <c:v>5.4630000000000012E-2</c:v>
                </c:pt>
                <c:pt idx="749">
                  <c:v>5.4410000000000007E-2</c:v>
                </c:pt>
                <c:pt idx="750">
                  <c:v>5.4040000000000005E-2</c:v>
                </c:pt>
                <c:pt idx="751">
                  <c:v>5.3070000000000006E-2</c:v>
                </c:pt>
                <c:pt idx="752">
                  <c:v>5.3349999999999988E-2</c:v>
                </c:pt>
                <c:pt idx="753">
                  <c:v>5.3670000000000009E-2</c:v>
                </c:pt>
                <c:pt idx="754">
                  <c:v>5.3670000000000002E-2</c:v>
                </c:pt>
                <c:pt idx="755">
                  <c:v>5.3350000000000009E-2</c:v>
                </c:pt>
                <c:pt idx="756">
                  <c:v>5.2870000000000007E-2</c:v>
                </c:pt>
                <c:pt idx="757">
                  <c:v>5.2919999999999995E-2</c:v>
                </c:pt>
                <c:pt idx="758">
                  <c:v>5.2610000000000004E-2</c:v>
                </c:pt>
                <c:pt idx="759">
                  <c:v>5.2389999999999999E-2</c:v>
                </c:pt>
                <c:pt idx="760">
                  <c:v>5.2560000000000003E-2</c:v>
                </c:pt>
                <c:pt idx="761">
                  <c:v>5.2979999999999999E-2</c:v>
                </c:pt>
                <c:pt idx="762">
                  <c:v>5.322000000000001E-2</c:v>
                </c:pt>
                <c:pt idx="763">
                  <c:v>5.3119999999999994E-2</c:v>
                </c:pt>
                <c:pt idx="764">
                  <c:v>5.2960000000000014E-2</c:v>
                </c:pt>
                <c:pt idx="765">
                  <c:v>5.3040000000000004E-2</c:v>
                </c:pt>
                <c:pt idx="766">
                  <c:v>5.2870000000000007E-2</c:v>
                </c:pt>
                <c:pt idx="767">
                  <c:v>5.2860000000000011E-2</c:v>
                </c:pt>
                <c:pt idx="768">
                  <c:v>5.3239999999999996E-2</c:v>
                </c:pt>
                <c:pt idx="769">
                  <c:v>5.4290000000000005E-2</c:v>
                </c:pt>
                <c:pt idx="770">
                  <c:v>5.4339999999999992E-2</c:v>
                </c:pt>
                <c:pt idx="771">
                  <c:v>5.349000000000001E-2</c:v>
                </c:pt>
                <c:pt idx="772">
                  <c:v>5.3980000000000014E-2</c:v>
                </c:pt>
                <c:pt idx="773">
                  <c:v>5.4199999999999998E-2</c:v>
                </c:pt>
                <c:pt idx="774">
                  <c:v>5.3840000000000006E-2</c:v>
                </c:pt>
                <c:pt idx="775">
                  <c:v>5.3620000000000001E-2</c:v>
                </c:pt>
                <c:pt idx="776">
                  <c:v>5.391E-2</c:v>
                </c:pt>
                <c:pt idx="777">
                  <c:v>5.4349999999999996E-2</c:v>
                </c:pt>
                <c:pt idx="778">
                  <c:v>5.4859999999999999E-2</c:v>
                </c:pt>
                <c:pt idx="779">
                  <c:v>5.4610000000000006E-2</c:v>
                </c:pt>
                <c:pt idx="780">
                  <c:v>5.5339999999999986E-2</c:v>
                </c:pt>
                <c:pt idx="781">
                  <c:v>5.4779999999999995E-2</c:v>
                </c:pt>
                <c:pt idx="782">
                  <c:v>5.4450000000000005E-2</c:v>
                </c:pt>
                <c:pt idx="783">
                  <c:v>5.4669999999999996E-2</c:v>
                </c:pt>
                <c:pt idx="784">
                  <c:v>5.4469999999999991E-2</c:v>
                </c:pt>
                <c:pt idx="785">
                  <c:v>5.4659999999999993E-2</c:v>
                </c:pt>
                <c:pt idx="786">
                  <c:v>5.4809999999999998E-2</c:v>
                </c:pt>
                <c:pt idx="787">
                  <c:v>5.4519999999999999E-2</c:v>
                </c:pt>
                <c:pt idx="788">
                  <c:v>5.4549999999999994E-2</c:v>
                </c:pt>
                <c:pt idx="789">
                  <c:v>5.6140000000000009E-2</c:v>
                </c:pt>
                <c:pt idx="790">
                  <c:v>5.747E-2</c:v>
                </c:pt>
                <c:pt idx="791">
                  <c:v>5.747E-2</c:v>
                </c:pt>
                <c:pt idx="792">
                  <c:v>5.7330000000000006E-2</c:v>
                </c:pt>
                <c:pt idx="793">
                  <c:v>5.7040000000000007E-2</c:v>
                </c:pt>
                <c:pt idx="794">
                  <c:v>5.6799999999999996E-2</c:v>
                </c:pt>
                <c:pt idx="795">
                  <c:v>5.6909999999999995E-2</c:v>
                </c:pt>
                <c:pt idx="796">
                  <c:v>5.6730000000000003E-2</c:v>
                </c:pt>
                <c:pt idx="797">
                  <c:v>5.8089999999999996E-2</c:v>
                </c:pt>
                <c:pt idx="798">
                  <c:v>5.8490000000000014E-2</c:v>
                </c:pt>
                <c:pt idx="799">
                  <c:v>5.8500000000000017E-2</c:v>
                </c:pt>
                <c:pt idx="800">
                  <c:v>5.8040000000000001E-2</c:v>
                </c:pt>
                <c:pt idx="801">
                  <c:v>5.7950000000000002E-2</c:v>
                </c:pt>
                <c:pt idx="802">
                  <c:v>5.6649999999999999E-2</c:v>
                </c:pt>
                <c:pt idx="803">
                  <c:v>5.7239999999999992E-2</c:v>
                </c:pt>
                <c:pt idx="804">
                  <c:v>5.772E-2</c:v>
                </c:pt>
                <c:pt idx="805">
                  <c:v>5.8209999999999998E-2</c:v>
                </c:pt>
                <c:pt idx="806">
                  <c:v>5.7630000000000008E-2</c:v>
                </c:pt>
                <c:pt idx="807">
                  <c:v>5.7870000000000005E-2</c:v>
                </c:pt>
                <c:pt idx="808">
                  <c:v>5.7840000000000009E-2</c:v>
                </c:pt>
                <c:pt idx="809">
                  <c:v>5.8020000000000002E-2</c:v>
                </c:pt>
                <c:pt idx="810">
                  <c:v>5.7340000000000002E-2</c:v>
                </c:pt>
                <c:pt idx="811">
                  <c:v>5.6769999999999994E-2</c:v>
                </c:pt>
                <c:pt idx="812">
                  <c:v>5.6329999999999998E-2</c:v>
                </c:pt>
                <c:pt idx="813">
                  <c:v>5.6619999999999997E-2</c:v>
                </c:pt>
                <c:pt idx="814">
                  <c:v>5.7020000000000001E-2</c:v>
                </c:pt>
                <c:pt idx="815">
                  <c:v>5.6780000000000011E-2</c:v>
                </c:pt>
                <c:pt idx="816">
                  <c:v>5.6400000000000006E-2</c:v>
                </c:pt>
                <c:pt idx="817">
                  <c:v>5.638E-2</c:v>
                </c:pt>
                <c:pt idx="818">
                  <c:v>5.612000000000001E-2</c:v>
                </c:pt>
                <c:pt idx="819">
                  <c:v>5.7610000000000008E-2</c:v>
                </c:pt>
                <c:pt idx="820">
                  <c:v>5.7260000000000005E-2</c:v>
                </c:pt>
                <c:pt idx="821">
                  <c:v>5.7300000000000004E-2</c:v>
                </c:pt>
                <c:pt idx="822">
                  <c:v>5.7409999999999996E-2</c:v>
                </c:pt>
                <c:pt idx="823">
                  <c:v>5.779999999999999E-2</c:v>
                </c:pt>
                <c:pt idx="824">
                  <c:v>5.7890000000000018E-2</c:v>
                </c:pt>
                <c:pt idx="825">
                  <c:v>5.8230000000000004E-2</c:v>
                </c:pt>
                <c:pt idx="826">
                  <c:v>5.8220000000000008E-2</c:v>
                </c:pt>
                <c:pt idx="827">
                  <c:v>5.7679999999999995E-2</c:v>
                </c:pt>
                <c:pt idx="828">
                  <c:v>5.7090000000000002E-2</c:v>
                </c:pt>
                <c:pt idx="829">
                  <c:v>5.6840000000000009E-2</c:v>
                </c:pt>
                <c:pt idx="830">
                  <c:v>5.6150000000000005E-2</c:v>
                </c:pt>
                <c:pt idx="831">
                  <c:v>5.5389999999999995E-2</c:v>
                </c:pt>
                <c:pt idx="832">
                  <c:v>5.5449999999999999E-2</c:v>
                </c:pt>
                <c:pt idx="833">
                  <c:v>5.5880000000000013E-2</c:v>
                </c:pt>
                <c:pt idx="834">
                  <c:v>5.646000000000001E-2</c:v>
                </c:pt>
                <c:pt idx="835">
                  <c:v>5.7009999999999998E-2</c:v>
                </c:pt>
                <c:pt idx="836">
                  <c:v>5.6809999999999999E-2</c:v>
                </c:pt>
                <c:pt idx="837">
                  <c:v>5.7510000000000012E-2</c:v>
                </c:pt>
                <c:pt idx="838">
                  <c:v>5.8320000000000011E-2</c:v>
                </c:pt>
                <c:pt idx="839">
                  <c:v>5.7340000000000002E-2</c:v>
                </c:pt>
                <c:pt idx="840">
                  <c:v>5.6669999999999998E-2</c:v>
                </c:pt>
                <c:pt idx="841">
                  <c:v>5.748000000000001E-2</c:v>
                </c:pt>
                <c:pt idx="842">
                  <c:v>5.6710000000000003E-2</c:v>
                </c:pt>
                <c:pt idx="843">
                  <c:v>5.6530000000000004E-2</c:v>
                </c:pt>
                <c:pt idx="844">
                  <c:v>5.6219999999999999E-2</c:v>
                </c:pt>
                <c:pt idx="845">
                  <c:v>5.5840000000000008E-2</c:v>
                </c:pt>
                <c:pt idx="846">
                  <c:v>5.7140000000000003E-2</c:v>
                </c:pt>
                <c:pt idx="847">
                  <c:v>5.6140000000000009E-2</c:v>
                </c:pt>
                <c:pt idx="848">
                  <c:v>5.5129999999999998E-2</c:v>
                </c:pt>
                <c:pt idx="849">
                  <c:v>5.5379999999999992E-2</c:v>
                </c:pt>
                <c:pt idx="850">
                  <c:v>5.4190000000000002E-2</c:v>
                </c:pt>
                <c:pt idx="851">
                  <c:v>5.4230000000000007E-2</c:v>
                </c:pt>
                <c:pt idx="852">
                  <c:v>5.4570000000000007E-2</c:v>
                </c:pt>
                <c:pt idx="853">
                  <c:v>5.3620000000000001E-2</c:v>
                </c:pt>
                <c:pt idx="854">
                  <c:v>5.3429999999999998E-2</c:v>
                </c:pt>
                <c:pt idx="855">
                  <c:v>5.3360000000000005E-2</c:v>
                </c:pt>
                <c:pt idx="856">
                  <c:v>5.3880000000000011E-2</c:v>
                </c:pt>
                <c:pt idx="857">
                  <c:v>5.4299999999999994E-2</c:v>
                </c:pt>
                <c:pt idx="858">
                  <c:v>5.3850000000000009E-2</c:v>
                </c:pt>
                <c:pt idx="859">
                  <c:v>5.3809999999999997E-2</c:v>
                </c:pt>
                <c:pt idx="860">
                  <c:v>5.3409999999999999E-2</c:v>
                </c:pt>
                <c:pt idx="861">
                  <c:v>5.3700000000000012E-2</c:v>
                </c:pt>
                <c:pt idx="862">
                  <c:v>5.305E-2</c:v>
                </c:pt>
                <c:pt idx="863">
                  <c:v>5.2350000000000001E-2</c:v>
                </c:pt>
                <c:pt idx="864">
                  <c:v>5.2460000000000007E-2</c:v>
                </c:pt>
                <c:pt idx="865">
                  <c:v>5.2769999999999991E-2</c:v>
                </c:pt>
                <c:pt idx="866">
                  <c:v>5.4180000000000013E-2</c:v>
                </c:pt>
                <c:pt idx="867">
                  <c:v>5.4119999999999988E-2</c:v>
                </c:pt>
                <c:pt idx="868">
                  <c:v>5.4379999999999991E-2</c:v>
                </c:pt>
                <c:pt idx="869">
                  <c:v>5.4580000000000004E-2</c:v>
                </c:pt>
                <c:pt idx="870">
                  <c:v>5.5329999999999997E-2</c:v>
                </c:pt>
                <c:pt idx="871">
                  <c:v>5.5430000000000007E-2</c:v>
                </c:pt>
                <c:pt idx="872">
                  <c:v>5.5520000000000014E-2</c:v>
                </c:pt>
                <c:pt idx="873">
                  <c:v>5.4960000000000002E-2</c:v>
                </c:pt>
                <c:pt idx="874">
                  <c:v>5.5360000000000006E-2</c:v>
                </c:pt>
                <c:pt idx="875">
                  <c:v>5.5560000000000012E-2</c:v>
                </c:pt>
                <c:pt idx="876">
                  <c:v>5.5630000000000006E-2</c:v>
                </c:pt>
                <c:pt idx="877">
                  <c:v>5.5410000000000001E-2</c:v>
                </c:pt>
                <c:pt idx="878">
                  <c:v>5.484E-2</c:v>
                </c:pt>
                <c:pt idx="879">
                  <c:v>5.4239999999999997E-2</c:v>
                </c:pt>
                <c:pt idx="880">
                  <c:v>5.4539999999999998E-2</c:v>
                </c:pt>
                <c:pt idx="881">
                  <c:v>5.4540000000000005E-2</c:v>
                </c:pt>
                <c:pt idx="882">
                  <c:v>5.3470000000000004E-2</c:v>
                </c:pt>
                <c:pt idx="883">
                  <c:v>5.3620000000000001E-2</c:v>
                </c:pt>
                <c:pt idx="884">
                  <c:v>5.4009999999999996E-2</c:v>
                </c:pt>
                <c:pt idx="885">
                  <c:v>5.4229999999999993E-2</c:v>
                </c:pt>
                <c:pt idx="886">
                  <c:v>5.4049999999999994E-2</c:v>
                </c:pt>
                <c:pt idx="887">
                  <c:v>5.4179999999999992E-2</c:v>
                </c:pt>
                <c:pt idx="888">
                  <c:v>5.3840000000000006E-2</c:v>
                </c:pt>
                <c:pt idx="889">
                  <c:v>5.4859999999999999E-2</c:v>
                </c:pt>
                <c:pt idx="890">
                  <c:v>5.5120000000000002E-2</c:v>
                </c:pt>
                <c:pt idx="891">
                  <c:v>5.4599999999999989E-2</c:v>
                </c:pt>
                <c:pt idx="892">
                  <c:v>5.2680000000000005E-2</c:v>
                </c:pt>
                <c:pt idx="893">
                  <c:v>5.2910000000000006E-2</c:v>
                </c:pt>
                <c:pt idx="894">
                  <c:v>5.2319999999999992E-2</c:v>
                </c:pt>
                <c:pt idx="895">
                  <c:v>5.2230000000000006E-2</c:v>
                </c:pt>
                <c:pt idx="896">
                  <c:v>5.322000000000001E-2</c:v>
                </c:pt>
                <c:pt idx="897">
                  <c:v>5.2569999999999999E-2</c:v>
                </c:pt>
                <c:pt idx="898">
                  <c:v>5.2170000000000008E-2</c:v>
                </c:pt>
                <c:pt idx="899">
                  <c:v>5.2860000000000011E-2</c:v>
                </c:pt>
                <c:pt idx="900">
                  <c:v>5.3540000000000011E-2</c:v>
                </c:pt>
                <c:pt idx="901">
                  <c:v>5.3740000000000003E-2</c:v>
                </c:pt>
                <c:pt idx="902">
                  <c:v>5.3780000000000008E-2</c:v>
                </c:pt>
                <c:pt idx="903">
                  <c:v>5.321999999999999E-2</c:v>
                </c:pt>
                <c:pt idx="904">
                  <c:v>5.3470000000000004E-2</c:v>
                </c:pt>
                <c:pt idx="905">
                  <c:v>5.3570000000000013E-2</c:v>
                </c:pt>
                <c:pt idx="906">
                  <c:v>5.3589999999999999E-2</c:v>
                </c:pt>
                <c:pt idx="907">
                  <c:v>5.3749999999999999E-2</c:v>
                </c:pt>
                <c:pt idx="908">
                  <c:v>5.391E-2</c:v>
                </c:pt>
                <c:pt idx="909">
                  <c:v>5.5400000000000012E-2</c:v>
                </c:pt>
                <c:pt idx="910">
                  <c:v>5.5000000000000007E-2</c:v>
                </c:pt>
                <c:pt idx="911">
                  <c:v>5.5990000000000005E-2</c:v>
                </c:pt>
                <c:pt idx="912">
                  <c:v>5.5139999999999995E-2</c:v>
                </c:pt>
                <c:pt idx="913">
                  <c:v>5.4489999999999997E-2</c:v>
                </c:pt>
                <c:pt idx="914">
                  <c:v>5.3420000000000002E-2</c:v>
                </c:pt>
                <c:pt idx="915">
                  <c:v>5.3980000000000007E-2</c:v>
                </c:pt>
                <c:pt idx="916">
                  <c:v>5.4139999999999994E-2</c:v>
                </c:pt>
                <c:pt idx="917">
                  <c:v>5.3220000000000003E-2</c:v>
                </c:pt>
                <c:pt idx="918">
                  <c:v>5.2700000000000004E-2</c:v>
                </c:pt>
                <c:pt idx="919">
                  <c:v>5.2069999999999998E-2</c:v>
                </c:pt>
                <c:pt idx="920">
                  <c:v>5.1859999999999996E-2</c:v>
                </c:pt>
                <c:pt idx="921">
                  <c:v>5.1490000000000008E-2</c:v>
                </c:pt>
                <c:pt idx="922">
                  <c:v>5.1880000000000009E-2</c:v>
                </c:pt>
                <c:pt idx="923">
                  <c:v>5.127000000000001E-2</c:v>
                </c:pt>
                <c:pt idx="924">
                  <c:v>5.0770000000000003E-2</c:v>
                </c:pt>
                <c:pt idx="925">
                  <c:v>5.0629999999999994E-2</c:v>
                </c:pt>
                <c:pt idx="926">
                  <c:v>5.1039999999999995E-2</c:v>
                </c:pt>
                <c:pt idx="927">
                  <c:v>5.1930000000000011E-2</c:v>
                </c:pt>
                <c:pt idx="928">
                  <c:v>5.1559999999999995E-2</c:v>
                </c:pt>
                <c:pt idx="929">
                  <c:v>5.0310000000000007E-2</c:v>
                </c:pt>
                <c:pt idx="930">
                  <c:v>5.0850000000000006E-2</c:v>
                </c:pt>
                <c:pt idx="931">
                  <c:v>5.0860000000000002E-2</c:v>
                </c:pt>
                <c:pt idx="932">
                  <c:v>5.0410000000000003E-2</c:v>
                </c:pt>
                <c:pt idx="933">
                  <c:v>5.1200000000000009E-2</c:v>
                </c:pt>
                <c:pt idx="934">
                  <c:v>5.0930000000000003E-2</c:v>
                </c:pt>
                <c:pt idx="935">
                  <c:v>5.1220000000000009E-2</c:v>
                </c:pt>
                <c:pt idx="936">
                  <c:v>5.0629999999999988E-2</c:v>
                </c:pt>
                <c:pt idx="937">
                  <c:v>5.1549999999999992E-2</c:v>
                </c:pt>
                <c:pt idx="938">
                  <c:v>5.1430000000000003E-2</c:v>
                </c:pt>
                <c:pt idx="939">
                  <c:v>5.1129999999999995E-2</c:v>
                </c:pt>
                <c:pt idx="940">
                  <c:v>5.1139999999999991E-2</c:v>
                </c:pt>
                <c:pt idx="941">
                  <c:v>5.117E-2</c:v>
                </c:pt>
                <c:pt idx="942">
                  <c:v>5.083E-2</c:v>
                </c:pt>
                <c:pt idx="943">
                  <c:v>5.1130000000000002E-2</c:v>
                </c:pt>
                <c:pt idx="944">
                  <c:v>5.0349999999999999E-2</c:v>
                </c:pt>
                <c:pt idx="945">
                  <c:v>5.0479999999999997E-2</c:v>
                </c:pt>
                <c:pt idx="946">
                  <c:v>5.067E-2</c:v>
                </c:pt>
                <c:pt idx="947">
                  <c:v>5.1230000000000005E-2</c:v>
                </c:pt>
                <c:pt idx="948">
                  <c:v>5.1000000000000004E-2</c:v>
                </c:pt>
                <c:pt idx="949">
                  <c:v>5.0949999999999988E-2</c:v>
                </c:pt>
                <c:pt idx="950">
                  <c:v>5.1109999999999989E-2</c:v>
                </c:pt>
                <c:pt idx="951">
                  <c:v>5.1019999999999996E-2</c:v>
                </c:pt>
                <c:pt idx="952">
                  <c:v>5.0130000000000001E-2</c:v>
                </c:pt>
                <c:pt idx="953">
                  <c:v>5.0629999999999994E-2</c:v>
                </c:pt>
                <c:pt idx="954">
                  <c:v>5.101E-2</c:v>
                </c:pt>
                <c:pt idx="955">
                  <c:v>5.0380000000000008E-2</c:v>
                </c:pt>
                <c:pt idx="956">
                  <c:v>5.013999999999999E-2</c:v>
                </c:pt>
                <c:pt idx="957">
                  <c:v>4.9949999999999994E-2</c:v>
                </c:pt>
                <c:pt idx="958">
                  <c:v>4.9970000000000001E-2</c:v>
                </c:pt>
                <c:pt idx="959">
                  <c:v>5.0079999999999993E-2</c:v>
                </c:pt>
                <c:pt idx="960">
                  <c:v>4.9909999999999996E-2</c:v>
                </c:pt>
                <c:pt idx="961">
                  <c:v>4.9829999999999999E-2</c:v>
                </c:pt>
                <c:pt idx="962">
                  <c:v>4.9329999999999999E-2</c:v>
                </c:pt>
                <c:pt idx="963">
                  <c:v>4.9249999999999988E-2</c:v>
                </c:pt>
                <c:pt idx="964">
                  <c:v>4.9860000000000008E-2</c:v>
                </c:pt>
                <c:pt idx="965">
                  <c:v>4.9340000000000009E-2</c:v>
                </c:pt>
                <c:pt idx="966">
                  <c:v>5.0029999999999998E-2</c:v>
                </c:pt>
                <c:pt idx="967">
                  <c:v>5.0389999999999997E-2</c:v>
                </c:pt>
                <c:pt idx="968">
                  <c:v>4.9209999999999997E-2</c:v>
                </c:pt>
                <c:pt idx="969">
                  <c:v>4.9250000000000009E-2</c:v>
                </c:pt>
                <c:pt idx="970">
                  <c:v>4.9150000000000006E-2</c:v>
                </c:pt>
                <c:pt idx="971">
                  <c:v>4.9300000000000004E-2</c:v>
                </c:pt>
                <c:pt idx="972">
                  <c:v>4.8070000000000002E-2</c:v>
                </c:pt>
                <c:pt idx="973">
                  <c:v>4.6920000000000003E-2</c:v>
                </c:pt>
                <c:pt idx="974">
                  <c:v>4.6600000000000003E-2</c:v>
                </c:pt>
                <c:pt idx="975">
                  <c:v>4.667000000000001E-2</c:v>
                </c:pt>
                <c:pt idx="976">
                  <c:v>4.7129999999999991E-2</c:v>
                </c:pt>
                <c:pt idx="977">
                  <c:v>4.6050000000000008E-2</c:v>
                </c:pt>
                <c:pt idx="978">
                  <c:v>4.632E-2</c:v>
                </c:pt>
                <c:pt idx="979">
                  <c:v>4.6610000000000006E-2</c:v>
                </c:pt>
                <c:pt idx="980">
                  <c:v>4.6539999999999998E-2</c:v>
                </c:pt>
                <c:pt idx="981">
                  <c:v>4.6660000000000007E-2</c:v>
                </c:pt>
                <c:pt idx="982">
                  <c:v>4.6859999999999999E-2</c:v>
                </c:pt>
                <c:pt idx="983">
                  <c:v>4.6630000000000005E-2</c:v>
                </c:pt>
                <c:pt idx="984">
                  <c:v>4.6640000000000008E-2</c:v>
                </c:pt>
                <c:pt idx="985">
                  <c:v>4.6179999999999992E-2</c:v>
                </c:pt>
                <c:pt idx="986">
                  <c:v>4.6019999999999991E-2</c:v>
                </c:pt>
                <c:pt idx="987">
                  <c:v>4.5839999999999999E-2</c:v>
                </c:pt>
                <c:pt idx="988">
                  <c:v>4.5579999999999996E-2</c:v>
                </c:pt>
                <c:pt idx="989">
                  <c:v>4.5530000000000001E-2</c:v>
                </c:pt>
                <c:pt idx="990">
                  <c:v>4.5939999999999995E-2</c:v>
                </c:pt>
                <c:pt idx="991">
                  <c:v>4.571999999999999E-2</c:v>
                </c:pt>
                <c:pt idx="992">
                  <c:v>4.5710000000000001E-2</c:v>
                </c:pt>
                <c:pt idx="993">
                  <c:v>4.5010000000000001E-2</c:v>
                </c:pt>
                <c:pt idx="994">
                  <c:v>4.4600000000000001E-2</c:v>
                </c:pt>
                <c:pt idx="995">
                  <c:v>4.3980000000000005E-2</c:v>
                </c:pt>
                <c:pt idx="996">
                  <c:v>4.5309999999999996E-2</c:v>
                </c:pt>
                <c:pt idx="997">
                  <c:v>4.4690000000000001E-2</c:v>
                </c:pt>
                <c:pt idx="998">
                  <c:v>4.4369999999999993E-2</c:v>
                </c:pt>
                <c:pt idx="999">
                  <c:v>4.4289999999999996E-2</c:v>
                </c:pt>
                <c:pt idx="1000">
                  <c:v>4.4150000000000002E-2</c:v>
                </c:pt>
                <c:pt idx="1001">
                  <c:v>4.4610000000000004E-2</c:v>
                </c:pt>
                <c:pt idx="1002">
                  <c:v>4.4760000000000008E-2</c:v>
                </c:pt>
                <c:pt idx="1003">
                  <c:v>4.4220000000000009E-2</c:v>
                </c:pt>
                <c:pt idx="1004">
                  <c:v>4.3429999999999996E-2</c:v>
                </c:pt>
                <c:pt idx="1005">
                  <c:v>4.2880000000000001E-2</c:v>
                </c:pt>
                <c:pt idx="1006">
                  <c:v>4.3360000000000003E-2</c:v>
                </c:pt>
                <c:pt idx="1007">
                  <c:v>4.2819999999999997E-2</c:v>
                </c:pt>
                <c:pt idx="1008">
                  <c:v>4.292E-2</c:v>
                </c:pt>
                <c:pt idx="1009">
                  <c:v>4.3289999999999995E-2</c:v>
                </c:pt>
                <c:pt idx="1010">
                  <c:v>4.317E-2</c:v>
                </c:pt>
                <c:pt idx="1011">
                  <c:v>4.3250000000000004E-2</c:v>
                </c:pt>
                <c:pt idx="1012">
                  <c:v>4.3259999999999993E-2</c:v>
                </c:pt>
                <c:pt idx="1013">
                  <c:v>4.2750000000000003E-2</c:v>
                </c:pt>
                <c:pt idx="1014">
                  <c:v>4.3060000000000008E-2</c:v>
                </c:pt>
                <c:pt idx="1015">
                  <c:v>4.3279999999999992E-2</c:v>
                </c:pt>
                <c:pt idx="1016">
                  <c:v>4.2689999999999999E-2</c:v>
                </c:pt>
                <c:pt idx="1017">
                  <c:v>4.2190000000000005E-2</c:v>
                </c:pt>
                <c:pt idx="1018">
                  <c:v>4.1540000000000001E-2</c:v>
                </c:pt>
                <c:pt idx="1019">
                  <c:v>4.1890000000000004E-2</c:v>
                </c:pt>
                <c:pt idx="1020">
                  <c:v>4.1080000000000005E-2</c:v>
                </c:pt>
                <c:pt idx="1021">
                  <c:v>4.1010000000000012E-2</c:v>
                </c:pt>
                <c:pt idx="1022">
                  <c:v>4.07E-2</c:v>
                </c:pt>
                <c:pt idx="1023">
                  <c:v>4.0140000000000002E-2</c:v>
                </c:pt>
                <c:pt idx="1024">
                  <c:v>4.0440000000000004E-2</c:v>
                </c:pt>
                <c:pt idx="1025">
                  <c:v>4.0480000000000002E-2</c:v>
                </c:pt>
                <c:pt idx="1026">
                  <c:v>4.1349999999999998E-2</c:v>
                </c:pt>
                <c:pt idx="1027">
                  <c:v>4.1439999999999991E-2</c:v>
                </c:pt>
                <c:pt idx="1028">
                  <c:v>4.0679999999999994E-2</c:v>
                </c:pt>
                <c:pt idx="1029">
                  <c:v>4.0729999999999995E-2</c:v>
                </c:pt>
                <c:pt idx="1030">
                  <c:v>4.0060000000000005E-2</c:v>
                </c:pt>
                <c:pt idx="1031">
                  <c:v>3.9810000000000005E-2</c:v>
                </c:pt>
                <c:pt idx="1032">
                  <c:v>3.918E-2</c:v>
                </c:pt>
                <c:pt idx="1033">
                  <c:v>3.9390000000000001E-2</c:v>
                </c:pt>
                <c:pt idx="1034">
                  <c:v>3.8640000000000001E-2</c:v>
                </c:pt>
                <c:pt idx="1035">
                  <c:v>3.8530000000000009E-2</c:v>
                </c:pt>
                <c:pt idx="1036">
                  <c:v>3.9040000000000005E-2</c:v>
                </c:pt>
                <c:pt idx="1037">
                  <c:v>3.9689999999999996E-2</c:v>
                </c:pt>
                <c:pt idx="1038">
                  <c:v>3.9060000000000004E-2</c:v>
                </c:pt>
                <c:pt idx="1039">
                  <c:v>3.9130000000000005E-2</c:v>
                </c:pt>
                <c:pt idx="1040">
                  <c:v>3.8560000000000011E-2</c:v>
                </c:pt>
                <c:pt idx="1041">
                  <c:v>3.8120000000000001E-2</c:v>
                </c:pt>
                <c:pt idx="1042">
                  <c:v>3.7890000000000007E-2</c:v>
                </c:pt>
                <c:pt idx="1043">
                  <c:v>3.841E-2</c:v>
                </c:pt>
                <c:pt idx="1044">
                  <c:v>3.8010000000000002E-2</c:v>
                </c:pt>
                <c:pt idx="1045">
                  <c:v>3.8089999999999992E-2</c:v>
                </c:pt>
                <c:pt idx="1046">
                  <c:v>4.0620000000000003E-2</c:v>
                </c:pt>
                <c:pt idx="1047">
                  <c:v>4.1319999999999996E-2</c:v>
                </c:pt>
                <c:pt idx="1048">
                  <c:v>4.1929999999999995E-2</c:v>
                </c:pt>
                <c:pt idx="1049">
                  <c:v>4.3779999999999999E-2</c:v>
                </c:pt>
                <c:pt idx="1050">
                  <c:v>4.4000000000000004E-2</c:v>
                </c:pt>
                <c:pt idx="1051">
                  <c:v>4.6939999999999989E-2</c:v>
                </c:pt>
                <c:pt idx="1052">
                  <c:v>4.5280000000000008E-2</c:v>
                </c:pt>
                <c:pt idx="1053">
                  <c:v>4.4659999999999991E-2</c:v>
                </c:pt>
                <c:pt idx="1054">
                  <c:v>4.4389999999999999E-2</c:v>
                </c:pt>
                <c:pt idx="1055">
                  <c:v>4.5210000000000007E-2</c:v>
                </c:pt>
                <c:pt idx="1056">
                  <c:v>4.4080000000000001E-2</c:v>
                </c:pt>
                <c:pt idx="1057">
                  <c:v>4.3740000000000008E-2</c:v>
                </c:pt>
                <c:pt idx="1058">
                  <c:v>4.4109999999999996E-2</c:v>
                </c:pt>
                <c:pt idx="1059">
                  <c:v>4.41E-2</c:v>
                </c:pt>
                <c:pt idx="1060">
                  <c:v>4.5299999999999993E-2</c:v>
                </c:pt>
                <c:pt idx="1061">
                  <c:v>4.5019999999999998E-2</c:v>
                </c:pt>
                <c:pt idx="1062">
                  <c:v>4.7550000000000002E-2</c:v>
                </c:pt>
                <c:pt idx="1063">
                  <c:v>4.6559999999999997E-2</c:v>
                </c:pt>
                <c:pt idx="1064">
                  <c:v>4.726000000000001E-2</c:v>
                </c:pt>
                <c:pt idx="1065">
                  <c:v>4.9320000000000003E-2</c:v>
                </c:pt>
                <c:pt idx="1066">
                  <c:v>4.8699999999999993E-2</c:v>
                </c:pt>
                <c:pt idx="1067">
                  <c:v>4.6599999999999996E-2</c:v>
                </c:pt>
                <c:pt idx="1068">
                  <c:v>4.7010000000000003E-2</c:v>
                </c:pt>
                <c:pt idx="1069">
                  <c:v>4.6239999999999996E-2</c:v>
                </c:pt>
                <c:pt idx="1070">
                  <c:v>4.5949999999999998E-2</c:v>
                </c:pt>
                <c:pt idx="1071">
                  <c:v>4.5650000000000003E-2</c:v>
                </c:pt>
                <c:pt idx="1072">
                  <c:v>4.479000000000001E-2</c:v>
                </c:pt>
                <c:pt idx="1073">
                  <c:v>4.4489999999999988E-2</c:v>
                </c:pt>
                <c:pt idx="1074">
                  <c:v>4.428E-2</c:v>
                </c:pt>
                <c:pt idx="1075">
                  <c:v>4.4760000000000001E-2</c:v>
                </c:pt>
                <c:pt idx="1076">
                  <c:v>4.4929999999999998E-2</c:v>
                </c:pt>
                <c:pt idx="1077">
                  <c:v>4.4340000000000004E-2</c:v>
                </c:pt>
                <c:pt idx="1078">
                  <c:v>4.3789999999999996E-2</c:v>
                </c:pt>
                <c:pt idx="1079">
                  <c:v>4.3080000000000007E-2</c:v>
                </c:pt>
                <c:pt idx="1080">
                  <c:v>4.3220000000000001E-2</c:v>
                </c:pt>
                <c:pt idx="1081">
                  <c:v>4.3230000000000011E-2</c:v>
                </c:pt>
                <c:pt idx="1082">
                  <c:v>4.3169999999999993E-2</c:v>
                </c:pt>
                <c:pt idx="1083">
                  <c:v>4.3849999999999986E-2</c:v>
                </c:pt>
                <c:pt idx="1084">
                  <c:v>4.3529999999999999E-2</c:v>
                </c:pt>
                <c:pt idx="1085">
                  <c:v>4.4389999999999999E-2</c:v>
                </c:pt>
                <c:pt idx="1086">
                  <c:v>4.3830000000000008E-2</c:v>
                </c:pt>
                <c:pt idx="1087">
                  <c:v>4.6370000000000001E-2</c:v>
                </c:pt>
                <c:pt idx="1088">
                  <c:v>4.6969999999999991E-2</c:v>
                </c:pt>
                <c:pt idx="1089">
                  <c:v>4.6960000000000009E-2</c:v>
                </c:pt>
                <c:pt idx="1090">
                  <c:v>4.6059999999999997E-2</c:v>
                </c:pt>
                <c:pt idx="1091">
                  <c:v>4.5750000000000013E-2</c:v>
                </c:pt>
                <c:pt idx="1092">
                  <c:v>4.6640000000000015E-2</c:v>
                </c:pt>
                <c:pt idx="1093">
                  <c:v>4.5840000000000013E-2</c:v>
                </c:pt>
                <c:pt idx="1094">
                  <c:v>4.5669999999999995E-2</c:v>
                </c:pt>
                <c:pt idx="1095">
                  <c:v>4.5269999999999991E-2</c:v>
                </c:pt>
                <c:pt idx="1096">
                  <c:v>4.4919999999999988E-2</c:v>
                </c:pt>
                <c:pt idx="1097">
                  <c:v>4.5100000000000001E-2</c:v>
                </c:pt>
                <c:pt idx="1098">
                  <c:v>4.5390000000000014E-2</c:v>
                </c:pt>
                <c:pt idx="1099">
                  <c:v>4.5809999999999997E-2</c:v>
                </c:pt>
                <c:pt idx="1100">
                  <c:v>4.5360000000000004E-2</c:v>
                </c:pt>
                <c:pt idx="1101">
                  <c:v>4.5459999999999993E-2</c:v>
                </c:pt>
                <c:pt idx="1102">
                  <c:v>4.4680000000000011E-2</c:v>
                </c:pt>
                <c:pt idx="1103">
                  <c:v>4.539E-2</c:v>
                </c:pt>
                <c:pt idx="1104">
                  <c:v>4.5820000000000007E-2</c:v>
                </c:pt>
                <c:pt idx="1105">
                  <c:v>4.4930000000000005E-2</c:v>
                </c:pt>
                <c:pt idx="1106">
                  <c:v>4.5610000000000012E-2</c:v>
                </c:pt>
                <c:pt idx="1107">
                  <c:v>4.5770000000000005E-2</c:v>
                </c:pt>
                <c:pt idx="1108">
                  <c:v>4.5449999999999997E-2</c:v>
                </c:pt>
                <c:pt idx="1109">
                  <c:v>4.5020000000000004E-2</c:v>
                </c:pt>
                <c:pt idx="1110">
                  <c:v>4.4890000000000006E-2</c:v>
                </c:pt>
                <c:pt idx="1111">
                  <c:v>4.5899999999999996E-2</c:v>
                </c:pt>
                <c:pt idx="1112">
                  <c:v>4.5650000000000003E-2</c:v>
                </c:pt>
                <c:pt idx="1113">
                  <c:v>4.5520000000000005E-2</c:v>
                </c:pt>
                <c:pt idx="1114">
                  <c:v>4.5429999999999998E-2</c:v>
                </c:pt>
                <c:pt idx="1115">
                  <c:v>4.549000000000001E-2</c:v>
                </c:pt>
                <c:pt idx="1116">
                  <c:v>4.6029999999999995E-2</c:v>
                </c:pt>
                <c:pt idx="1117">
                  <c:v>4.6030000000000008E-2</c:v>
                </c:pt>
                <c:pt idx="1118">
                  <c:v>4.607E-2</c:v>
                </c:pt>
                <c:pt idx="1119">
                  <c:v>4.510999999999999E-2</c:v>
                </c:pt>
                <c:pt idx="1120">
                  <c:v>4.5200000000000004E-2</c:v>
                </c:pt>
                <c:pt idx="1121">
                  <c:v>4.5180000000000005E-2</c:v>
                </c:pt>
                <c:pt idx="1122">
                  <c:v>4.5140000000000013E-2</c:v>
                </c:pt>
                <c:pt idx="1123">
                  <c:v>4.479000000000001E-2</c:v>
                </c:pt>
                <c:pt idx="1124">
                  <c:v>4.5400000000000003E-2</c:v>
                </c:pt>
                <c:pt idx="1125">
                  <c:v>4.4969999999999996E-2</c:v>
                </c:pt>
                <c:pt idx="1126">
                  <c:v>4.5080000000000002E-2</c:v>
                </c:pt>
                <c:pt idx="1127">
                  <c:v>4.6160000000000007E-2</c:v>
                </c:pt>
                <c:pt idx="1128">
                  <c:v>4.657E-2</c:v>
                </c:pt>
                <c:pt idx="1129">
                  <c:v>4.6020000000000005E-2</c:v>
                </c:pt>
                <c:pt idx="1130">
                  <c:v>4.5380000000000004E-2</c:v>
                </c:pt>
                <c:pt idx="1131">
                  <c:v>4.4909999999999999E-2</c:v>
                </c:pt>
                <c:pt idx="1132">
                  <c:v>4.5110000000000011E-2</c:v>
                </c:pt>
                <c:pt idx="1133">
                  <c:v>4.5500000000000006E-2</c:v>
                </c:pt>
                <c:pt idx="1134">
                  <c:v>4.5150000000000003E-2</c:v>
                </c:pt>
                <c:pt idx="1135">
                  <c:v>4.513000000000001E-2</c:v>
                </c:pt>
                <c:pt idx="1136">
                  <c:v>4.4589999999999998E-2</c:v>
                </c:pt>
                <c:pt idx="1137">
                  <c:v>4.428E-2</c:v>
                </c:pt>
                <c:pt idx="1138">
                  <c:v>4.4199999999999996E-2</c:v>
                </c:pt>
                <c:pt idx="1139">
                  <c:v>4.3290000000000009E-2</c:v>
                </c:pt>
                <c:pt idx="1140">
                  <c:v>4.3320000000000004E-2</c:v>
                </c:pt>
                <c:pt idx="1141">
                  <c:v>4.2969999999999994E-2</c:v>
                </c:pt>
                <c:pt idx="1142">
                  <c:v>4.258E-2</c:v>
                </c:pt>
                <c:pt idx="1143">
                  <c:v>4.2500000000000003E-2</c:v>
                </c:pt>
                <c:pt idx="1144">
                  <c:v>4.3299999999999998E-2</c:v>
                </c:pt>
                <c:pt idx="1145">
                  <c:v>4.2430000000000002E-2</c:v>
                </c:pt>
                <c:pt idx="1146">
                  <c:v>4.2090000000000002E-2</c:v>
                </c:pt>
                <c:pt idx="1147">
                  <c:v>4.2110000000000002E-2</c:v>
                </c:pt>
                <c:pt idx="1148">
                  <c:v>4.1329999999999999E-2</c:v>
                </c:pt>
                <c:pt idx="1149">
                  <c:v>4.1449999999999994E-2</c:v>
                </c:pt>
                <c:pt idx="1150">
                  <c:v>4.1059999999999999E-2</c:v>
                </c:pt>
                <c:pt idx="1151">
                  <c:v>4.1120000000000004E-2</c:v>
                </c:pt>
                <c:pt idx="1152">
                  <c:v>4.181E-2</c:v>
                </c:pt>
                <c:pt idx="1153">
                  <c:v>4.2169999999999999E-2</c:v>
                </c:pt>
                <c:pt idx="1154">
                  <c:v>4.2889999999999998E-2</c:v>
                </c:pt>
                <c:pt idx="1155">
                  <c:v>4.3100000000000006E-2</c:v>
                </c:pt>
                <c:pt idx="1156">
                  <c:v>4.2470000000000001E-2</c:v>
                </c:pt>
                <c:pt idx="1157">
                  <c:v>4.1680000000000002E-2</c:v>
                </c:pt>
                <c:pt idx="1158">
                  <c:v>4.2010000000000006E-2</c:v>
                </c:pt>
                <c:pt idx="1159">
                  <c:v>4.1820000000000003E-2</c:v>
                </c:pt>
                <c:pt idx="1160">
                  <c:v>4.1790000000000001E-2</c:v>
                </c:pt>
                <c:pt idx="1161">
                  <c:v>4.2059999999999993E-2</c:v>
                </c:pt>
                <c:pt idx="1162">
                  <c:v>4.1720000000000007E-2</c:v>
                </c:pt>
                <c:pt idx="1163">
                  <c:v>4.1780000000000012E-2</c:v>
                </c:pt>
                <c:pt idx="1164">
                  <c:v>4.1200000000000001E-2</c:v>
                </c:pt>
                <c:pt idx="1165">
                  <c:v>4.0819999999999995E-2</c:v>
                </c:pt>
                <c:pt idx="1166">
                  <c:v>4.1400000000000006E-2</c:v>
                </c:pt>
                <c:pt idx="1167">
                  <c:v>4.1410000000000002E-2</c:v>
                </c:pt>
                <c:pt idx="1168">
                  <c:v>4.1280000000000004E-2</c:v>
                </c:pt>
                <c:pt idx="1169">
                  <c:v>4.1099999999999998E-2</c:v>
                </c:pt>
                <c:pt idx="1170">
                  <c:v>4.095E-2</c:v>
                </c:pt>
                <c:pt idx="1171">
                  <c:v>4.181E-2</c:v>
                </c:pt>
                <c:pt idx="1172">
                  <c:v>4.2369999999999998E-2</c:v>
                </c:pt>
                <c:pt idx="1173">
                  <c:v>4.2950000000000002E-2</c:v>
                </c:pt>
                <c:pt idx="1174">
                  <c:v>4.1799999999999997E-2</c:v>
                </c:pt>
                <c:pt idx="1175">
                  <c:v>4.2649999999999993E-2</c:v>
                </c:pt>
                <c:pt idx="1176">
                  <c:v>4.3260000000000007E-2</c:v>
                </c:pt>
                <c:pt idx="1177">
                  <c:v>4.2989999999999993E-2</c:v>
                </c:pt>
                <c:pt idx="1178">
                  <c:v>4.2500000000000003E-2</c:v>
                </c:pt>
                <c:pt idx="1179">
                  <c:v>4.2420000000000006E-2</c:v>
                </c:pt>
                <c:pt idx="1180">
                  <c:v>4.1780000000000012E-2</c:v>
                </c:pt>
                <c:pt idx="1181">
                  <c:v>4.1620000000000011E-2</c:v>
                </c:pt>
                <c:pt idx="1182">
                  <c:v>4.1149999999999999E-2</c:v>
                </c:pt>
                <c:pt idx="1183">
                  <c:v>4.1009999999999998E-2</c:v>
                </c:pt>
                <c:pt idx="1184">
                  <c:v>4.0489999999999998E-2</c:v>
                </c:pt>
                <c:pt idx="1185">
                  <c:v>3.9880000000000006E-2</c:v>
                </c:pt>
                <c:pt idx="1186">
                  <c:v>3.9609999999999999E-2</c:v>
                </c:pt>
                <c:pt idx="1187">
                  <c:v>3.9220000000000005E-2</c:v>
                </c:pt>
                <c:pt idx="1188">
                  <c:v>3.9359999999999999E-2</c:v>
                </c:pt>
                <c:pt idx="1189">
                  <c:v>3.9E-2</c:v>
                </c:pt>
                <c:pt idx="1190">
                  <c:v>3.8849999999999996E-2</c:v>
                </c:pt>
                <c:pt idx="1191">
                  <c:v>3.9140000000000001E-2</c:v>
                </c:pt>
                <c:pt idx="1192">
                  <c:v>3.8149999999999996E-2</c:v>
                </c:pt>
                <c:pt idx="1193">
                  <c:v>3.7659999999999999E-2</c:v>
                </c:pt>
                <c:pt idx="1194">
                  <c:v>3.8169999999999996E-2</c:v>
                </c:pt>
                <c:pt idx="1195">
                  <c:v>3.7630000000000004E-2</c:v>
                </c:pt>
                <c:pt idx="1196">
                  <c:v>3.746E-2</c:v>
                </c:pt>
                <c:pt idx="1197">
                  <c:v>3.8070000000000007E-2</c:v>
                </c:pt>
                <c:pt idx="1198">
                  <c:v>3.7580000000000002E-2</c:v>
                </c:pt>
                <c:pt idx="1199">
                  <c:v>3.7670000000000002E-2</c:v>
                </c:pt>
                <c:pt idx="1200">
                  <c:v>3.7159999999999999E-2</c:v>
                </c:pt>
                <c:pt idx="1201">
                  <c:v>3.7290000000000004E-2</c:v>
                </c:pt>
                <c:pt idx="1202">
                  <c:v>3.6760000000000001E-2</c:v>
                </c:pt>
                <c:pt idx="1203">
                  <c:v>3.5970000000000002E-2</c:v>
                </c:pt>
                <c:pt idx="1204">
                  <c:v>3.5860000000000003E-2</c:v>
                </c:pt>
                <c:pt idx="1205">
                  <c:v>3.6200000000000003E-2</c:v>
                </c:pt>
                <c:pt idx="1206">
                  <c:v>3.61E-2</c:v>
                </c:pt>
                <c:pt idx="1207">
                  <c:v>3.5880000000000002E-2</c:v>
                </c:pt>
                <c:pt idx="1208">
                  <c:v>3.5700000000000003E-2</c:v>
                </c:pt>
                <c:pt idx="1209">
                  <c:v>3.6290000000000003E-2</c:v>
                </c:pt>
                <c:pt idx="1210">
                  <c:v>3.6499999999999998E-2</c:v>
                </c:pt>
                <c:pt idx="1211">
                  <c:v>3.5700000000000003E-2</c:v>
                </c:pt>
                <c:pt idx="1212">
                  <c:v>3.551E-2</c:v>
                </c:pt>
                <c:pt idx="1213">
                  <c:v>3.5680000000000003E-2</c:v>
                </c:pt>
                <c:pt idx="1214">
                  <c:v>3.5110000000000002E-2</c:v>
                </c:pt>
                <c:pt idx="1215">
                  <c:v>3.5099999999999999E-2</c:v>
                </c:pt>
                <c:pt idx="1216">
                  <c:v>3.5500000000000004E-2</c:v>
                </c:pt>
                <c:pt idx="1217">
                  <c:v>3.5090000000000003E-2</c:v>
                </c:pt>
                <c:pt idx="1218">
                  <c:v>3.5090000000000003E-2</c:v>
                </c:pt>
                <c:pt idx="1219">
                  <c:v>3.5490000000000001E-2</c:v>
                </c:pt>
                <c:pt idx="1220">
                  <c:v>3.5300000000000005E-2</c:v>
                </c:pt>
                <c:pt idx="1221">
                  <c:v>3.49E-2</c:v>
                </c:pt>
                <c:pt idx="1222">
                  <c:v>3.5230000000000004E-2</c:v>
                </c:pt>
                <c:pt idx="1223">
                  <c:v>3.4589999999999996E-2</c:v>
                </c:pt>
                <c:pt idx="1224">
                  <c:v>3.4720000000000001E-2</c:v>
                </c:pt>
                <c:pt idx="1225">
                  <c:v>3.4249999999999996E-2</c:v>
                </c:pt>
                <c:pt idx="1226">
                  <c:v>3.4009999999999999E-2</c:v>
                </c:pt>
                <c:pt idx="1227">
                  <c:v>3.4560000000000007E-2</c:v>
                </c:pt>
                <c:pt idx="1228">
                  <c:v>3.4599999999999999E-2</c:v>
                </c:pt>
                <c:pt idx="1229">
                  <c:v>3.4140000000000004E-2</c:v>
                </c:pt>
                <c:pt idx="1230">
                  <c:v>3.4270000000000002E-2</c:v>
                </c:pt>
                <c:pt idx="1231">
                  <c:v>3.4470000000000001E-2</c:v>
                </c:pt>
                <c:pt idx="1232">
                  <c:v>3.4040000000000001E-2</c:v>
                </c:pt>
                <c:pt idx="1233">
                  <c:v>3.4430000000000002E-2</c:v>
                </c:pt>
                <c:pt idx="1234">
                  <c:v>3.4850000000000006E-2</c:v>
                </c:pt>
                <c:pt idx="1235">
                  <c:v>3.7149999999999996E-2</c:v>
                </c:pt>
                <c:pt idx="1236">
                  <c:v>3.8130000000000004E-2</c:v>
                </c:pt>
                <c:pt idx="1237">
                  <c:v>3.8929999999999999E-2</c:v>
                </c:pt>
                <c:pt idx="1238">
                  <c:v>3.8919999999999996E-2</c:v>
                </c:pt>
                <c:pt idx="1239">
                  <c:v>4.0050000000000002E-2</c:v>
                </c:pt>
                <c:pt idx="1240">
                  <c:v>3.9420000000000004E-2</c:v>
                </c:pt>
                <c:pt idx="1241">
                  <c:v>3.9000000000000007E-2</c:v>
                </c:pt>
                <c:pt idx="1242">
                  <c:v>3.8110000000000005E-2</c:v>
                </c:pt>
                <c:pt idx="1243">
                  <c:v>3.7609999999999998E-2</c:v>
                </c:pt>
                <c:pt idx="1244">
                  <c:v>3.7980000000000007E-2</c:v>
                </c:pt>
                <c:pt idx="1245">
                  <c:v>3.8580000000000003E-2</c:v>
                </c:pt>
                <c:pt idx="1246">
                  <c:v>4.0579999999999998E-2</c:v>
                </c:pt>
                <c:pt idx="1247">
                  <c:v>3.9130000000000005E-2</c:v>
                </c:pt>
                <c:pt idx="1248">
                  <c:v>3.8949999999999999E-2</c:v>
                </c:pt>
                <c:pt idx="1249">
                  <c:v>3.7839999999999999E-2</c:v>
                </c:pt>
                <c:pt idx="1250">
                  <c:v>3.7810000000000003E-2</c:v>
                </c:pt>
                <c:pt idx="1251">
                  <c:v>3.7330000000000002E-2</c:v>
                </c:pt>
                <c:pt idx="1252">
                  <c:v>3.6510000000000008E-2</c:v>
                </c:pt>
                <c:pt idx="1253">
                  <c:v>3.569E-2</c:v>
                </c:pt>
                <c:pt idx="1254">
                  <c:v>3.5990000000000001E-2</c:v>
                </c:pt>
                <c:pt idx="1255">
                  <c:v>3.5679999999999996E-2</c:v>
                </c:pt>
                <c:pt idx="1256">
                  <c:v>3.5990000000000001E-2</c:v>
                </c:pt>
                <c:pt idx="1257">
                  <c:v>3.5170000000000007E-2</c:v>
                </c:pt>
                <c:pt idx="1258">
                  <c:v>3.6330000000000001E-2</c:v>
                </c:pt>
                <c:pt idx="1259">
                  <c:v>3.4980000000000004E-2</c:v>
                </c:pt>
                <c:pt idx="1260">
                  <c:v>3.4230000000000003E-2</c:v>
                </c:pt>
                <c:pt idx="1261">
                  <c:v>3.4390000000000004E-2</c:v>
                </c:pt>
                <c:pt idx="1262">
                  <c:v>3.4050000000000004E-2</c:v>
                </c:pt>
                <c:pt idx="1263">
                  <c:v>3.3319999999999995E-2</c:v>
                </c:pt>
                <c:pt idx="1264">
                  <c:v>3.3270000000000001E-2</c:v>
                </c:pt>
                <c:pt idx="1265">
                  <c:v>3.3079999999999998E-2</c:v>
                </c:pt>
                <c:pt idx="1266">
                  <c:v>3.2289999999999999E-2</c:v>
                </c:pt>
                <c:pt idx="1267">
                  <c:v>3.2129999999999999E-2</c:v>
                </c:pt>
                <c:pt idx="1268">
                  <c:v>3.2379999999999992E-2</c:v>
                </c:pt>
                <c:pt idx="1269">
                  <c:v>3.2759999999999997E-2</c:v>
                </c:pt>
                <c:pt idx="1270">
                  <c:v>3.1730000000000001E-2</c:v>
                </c:pt>
                <c:pt idx="1271">
                  <c:v>3.1969999999999998E-2</c:v>
                </c:pt>
                <c:pt idx="1272">
                  <c:v>3.2200000000000006E-2</c:v>
                </c:pt>
                <c:pt idx="1273">
                  <c:v>3.2869999999999996E-2</c:v>
                </c:pt>
                <c:pt idx="1274">
                  <c:v>3.2320000000000002E-2</c:v>
                </c:pt>
                <c:pt idx="1275">
                  <c:v>3.1900000000000005E-2</c:v>
                </c:pt>
                <c:pt idx="1276">
                  <c:v>3.2000000000000001E-2</c:v>
                </c:pt>
                <c:pt idx="1277">
                  <c:v>3.261E-2</c:v>
                </c:pt>
                <c:pt idx="1278">
                  <c:v>3.1800000000000009E-2</c:v>
                </c:pt>
                <c:pt idx="1279">
                  <c:v>3.1699999999999999E-2</c:v>
                </c:pt>
                <c:pt idx="1280">
                  <c:v>3.1550000000000002E-2</c:v>
                </c:pt>
                <c:pt idx="1281">
                  <c:v>3.1950000000000006E-2</c:v>
                </c:pt>
                <c:pt idx="1282">
                  <c:v>3.1820000000000001E-2</c:v>
                </c:pt>
                <c:pt idx="1283">
                  <c:v>3.2059999999999998E-2</c:v>
                </c:pt>
                <c:pt idx="1284">
                  <c:v>3.1830000000000004E-2</c:v>
                </c:pt>
                <c:pt idx="1285">
                  <c:v>3.141E-2</c:v>
                </c:pt>
                <c:pt idx="1286">
                  <c:v>3.1009999999999999E-2</c:v>
                </c:pt>
                <c:pt idx="1287">
                  <c:v>3.0679999999999995E-2</c:v>
                </c:pt>
                <c:pt idx="1288">
                  <c:v>3.0390000000000007E-2</c:v>
                </c:pt>
                <c:pt idx="1289">
                  <c:v>3.0179999999999998E-2</c:v>
                </c:pt>
                <c:pt idx="1290">
                  <c:v>2.9919999999999999E-2</c:v>
                </c:pt>
                <c:pt idx="1291">
                  <c:v>2.9189999999999997E-2</c:v>
                </c:pt>
                <c:pt idx="1292">
                  <c:v>2.9610000000000004E-2</c:v>
                </c:pt>
                <c:pt idx="1293">
                  <c:v>2.9430000000000005E-2</c:v>
                </c:pt>
                <c:pt idx="1294">
                  <c:v>2.9379999999999996E-2</c:v>
                </c:pt>
                <c:pt idx="1295">
                  <c:v>2.9080000000000005E-2</c:v>
                </c:pt>
                <c:pt idx="1296">
                  <c:v>2.9409999999999999E-2</c:v>
                </c:pt>
                <c:pt idx="1297">
                  <c:v>2.8580000000000005E-2</c:v>
                </c:pt>
                <c:pt idx="1298">
                  <c:v>2.7789999999999999E-2</c:v>
                </c:pt>
                <c:pt idx="1299">
                  <c:v>2.7939999999999996E-2</c:v>
                </c:pt>
                <c:pt idx="1300">
                  <c:v>2.7939999999999996E-2</c:v>
                </c:pt>
                <c:pt idx="1301">
                  <c:v>2.9489999999999999E-2</c:v>
                </c:pt>
                <c:pt idx="1302">
                  <c:v>2.9350000000000005E-2</c:v>
                </c:pt>
                <c:pt idx="1303">
                  <c:v>2.8979999999999995E-2</c:v>
                </c:pt>
                <c:pt idx="1304">
                  <c:v>2.8449999999999996E-2</c:v>
                </c:pt>
                <c:pt idx="1305">
                  <c:v>2.8290000000000006E-2</c:v>
                </c:pt>
                <c:pt idx="1306">
                  <c:v>2.9560000000000003E-2</c:v>
                </c:pt>
                <c:pt idx="1307">
                  <c:v>2.8760000000000004E-2</c:v>
                </c:pt>
                <c:pt idx="1308">
                  <c:v>2.8029999999999999E-2</c:v>
                </c:pt>
                <c:pt idx="1309">
                  <c:v>2.8170000000000001E-2</c:v>
                </c:pt>
                <c:pt idx="1310">
                  <c:v>2.8799999999999999E-2</c:v>
                </c:pt>
                <c:pt idx="1311">
                  <c:v>2.8500000000000004E-2</c:v>
                </c:pt>
                <c:pt idx="1312">
                  <c:v>2.894E-2</c:v>
                </c:pt>
                <c:pt idx="1313">
                  <c:v>2.9070000000000009E-2</c:v>
                </c:pt>
                <c:pt idx="1314">
                  <c:v>2.9580000000000002E-2</c:v>
                </c:pt>
                <c:pt idx="1315">
                  <c:v>3.0079999999999999E-2</c:v>
                </c:pt>
                <c:pt idx="1316">
                  <c:v>3.0830000000000003E-2</c:v>
                </c:pt>
                <c:pt idx="1317">
                  <c:v>3.0140000000000004E-2</c:v>
                </c:pt>
                <c:pt idx="1318">
                  <c:v>3.0060000000000003E-2</c:v>
                </c:pt>
                <c:pt idx="1319">
                  <c:v>3.0789999999999998E-2</c:v>
                </c:pt>
                <c:pt idx="1320">
                  <c:v>2.9879999999999997E-2</c:v>
                </c:pt>
                <c:pt idx="1321">
                  <c:v>2.9260000000000001E-2</c:v>
                </c:pt>
                <c:pt idx="1322">
                  <c:v>2.9029999999999997E-2</c:v>
                </c:pt>
                <c:pt idx="1323">
                  <c:v>2.8330000000000001E-2</c:v>
                </c:pt>
                <c:pt idx="1324">
                  <c:v>2.8310000000000005E-2</c:v>
                </c:pt>
                <c:pt idx="1325">
                  <c:v>2.9509999999999995E-2</c:v>
                </c:pt>
                <c:pt idx="1326">
                  <c:v>2.9830000000000006E-2</c:v>
                </c:pt>
                <c:pt idx="1327">
                  <c:v>2.8899999999999995E-2</c:v>
                </c:pt>
                <c:pt idx="1328">
                  <c:v>2.8719999999999999E-2</c:v>
                </c:pt>
                <c:pt idx="1329">
                  <c:v>2.9110000000000004E-2</c:v>
                </c:pt>
                <c:pt idx="1330">
                  <c:v>2.904E-2</c:v>
                </c:pt>
                <c:pt idx="1331">
                  <c:v>3.016000000000001E-2</c:v>
                </c:pt>
                <c:pt idx="1332">
                  <c:v>2.9600000000000001E-2</c:v>
                </c:pt>
                <c:pt idx="1333">
                  <c:v>3.1420000000000003E-2</c:v>
                </c:pt>
                <c:pt idx="1334">
                  <c:v>3.1099999999999996E-2</c:v>
                </c:pt>
                <c:pt idx="1335">
                  <c:v>3.1690000000000003E-2</c:v>
                </c:pt>
                <c:pt idx="1336">
                  <c:v>3.2560000000000006E-2</c:v>
                </c:pt>
                <c:pt idx="1337">
                  <c:v>3.4689999999999992E-2</c:v>
                </c:pt>
                <c:pt idx="1338">
                  <c:v>3.5169999999999993E-2</c:v>
                </c:pt>
                <c:pt idx="1339">
                  <c:v>3.5359999999999996E-2</c:v>
                </c:pt>
                <c:pt idx="1340">
                  <c:v>3.4230000000000003E-2</c:v>
                </c:pt>
                <c:pt idx="1341">
                  <c:v>3.5220000000000001E-2</c:v>
                </c:pt>
                <c:pt idx="1342">
                  <c:v>3.4760000000000006E-2</c:v>
                </c:pt>
                <c:pt idx="1343">
                  <c:v>3.5929999999999997E-2</c:v>
                </c:pt>
                <c:pt idx="1344">
                  <c:v>3.6569999999999998E-2</c:v>
                </c:pt>
                <c:pt idx="1345">
                  <c:v>3.595000000000001E-2</c:v>
                </c:pt>
                <c:pt idx="1346">
                  <c:v>3.4350000000000006E-2</c:v>
                </c:pt>
                <c:pt idx="1347">
                  <c:v>3.5420000000000007E-2</c:v>
                </c:pt>
                <c:pt idx="1348">
                  <c:v>3.7260000000000001E-2</c:v>
                </c:pt>
                <c:pt idx="1349">
                  <c:v>3.6289999999999996E-2</c:v>
                </c:pt>
                <c:pt idx="1350">
                  <c:v>3.7350000000000001E-2</c:v>
                </c:pt>
                <c:pt idx="1351">
                  <c:v>4.0399999999999991E-2</c:v>
                </c:pt>
                <c:pt idx="1352">
                  <c:v>3.9230000000000008E-2</c:v>
                </c:pt>
                <c:pt idx="1353">
                  <c:v>3.8870000000000002E-2</c:v>
                </c:pt>
                <c:pt idx="1354">
                  <c:v>3.9100000000000003E-2</c:v>
                </c:pt>
                <c:pt idx="1355">
                  <c:v>3.7450000000000011E-2</c:v>
                </c:pt>
                <c:pt idx="1356">
                  <c:v>3.7519999999999998E-2</c:v>
                </c:pt>
                <c:pt idx="1357">
                  <c:v>3.7380000000000004E-2</c:v>
                </c:pt>
                <c:pt idx="1358">
                  <c:v>3.7280000000000008E-2</c:v>
                </c:pt>
                <c:pt idx="1359">
                  <c:v>3.8320000000000007E-2</c:v>
                </c:pt>
                <c:pt idx="1360">
                  <c:v>3.815000000000001E-2</c:v>
                </c:pt>
                <c:pt idx="1361">
                  <c:v>3.7379999999999997E-2</c:v>
                </c:pt>
                <c:pt idx="1362">
                  <c:v>3.7080000000000002E-2</c:v>
                </c:pt>
                <c:pt idx="1363">
                  <c:v>3.6670000000000008E-2</c:v>
                </c:pt>
                <c:pt idx="1364">
                  <c:v>3.6249999999999998E-2</c:v>
                </c:pt>
                <c:pt idx="1365">
                  <c:v>3.78E-2</c:v>
                </c:pt>
                <c:pt idx="1366">
                  <c:v>3.7839999999999999E-2</c:v>
                </c:pt>
                <c:pt idx="1367">
                  <c:v>3.9779999999999996E-2</c:v>
                </c:pt>
                <c:pt idx="1368">
                  <c:v>4.1079999999999998E-2</c:v>
                </c:pt>
                <c:pt idx="1369">
                  <c:v>3.9959999999999996E-2</c:v>
                </c:pt>
                <c:pt idx="1370">
                  <c:v>3.9649999999999998E-2</c:v>
                </c:pt>
                <c:pt idx="1371">
                  <c:v>3.8900000000000004E-2</c:v>
                </c:pt>
                <c:pt idx="1372">
                  <c:v>3.9439999999999989E-2</c:v>
                </c:pt>
                <c:pt idx="1373">
                  <c:v>4.0459999999999996E-2</c:v>
                </c:pt>
                <c:pt idx="1374">
                  <c:v>3.901000000000001E-2</c:v>
                </c:pt>
                <c:pt idx="1375">
                  <c:v>3.7060000000000003E-2</c:v>
                </c:pt>
                <c:pt idx="1376">
                  <c:v>3.6879999999999996E-2</c:v>
                </c:pt>
                <c:pt idx="1377">
                  <c:v>3.6420000000000001E-2</c:v>
                </c:pt>
                <c:pt idx="1378">
                  <c:v>3.6449999999999996E-2</c:v>
                </c:pt>
                <c:pt idx="1379">
                  <c:v>3.7330000000000002E-2</c:v>
                </c:pt>
                <c:pt idx="1380">
                  <c:v>3.6249999999999998E-2</c:v>
                </c:pt>
                <c:pt idx="1381">
                  <c:v>3.5910000000000004E-2</c:v>
                </c:pt>
                <c:pt idx="1382">
                  <c:v>3.671E-2</c:v>
                </c:pt>
                <c:pt idx="1383">
                  <c:v>3.6369999999999993E-2</c:v>
                </c:pt>
                <c:pt idx="1384">
                  <c:v>3.603E-2</c:v>
                </c:pt>
                <c:pt idx="1385">
                  <c:v>3.5660000000000004E-2</c:v>
                </c:pt>
                <c:pt idx="1386">
                  <c:v>3.6110000000000003E-2</c:v>
                </c:pt>
                <c:pt idx="1387">
                  <c:v>3.5099999999999999E-2</c:v>
                </c:pt>
                <c:pt idx="1388">
                  <c:v>3.4970000000000008E-2</c:v>
                </c:pt>
                <c:pt idx="1389">
                  <c:v>3.4910000000000004E-2</c:v>
                </c:pt>
                <c:pt idx="1390">
                  <c:v>3.4379999999999994E-2</c:v>
                </c:pt>
                <c:pt idx="1391">
                  <c:v>3.3959999999999997E-2</c:v>
                </c:pt>
                <c:pt idx="1392">
                  <c:v>3.3789999999999994E-2</c:v>
                </c:pt>
                <c:pt idx="1393">
                  <c:v>3.4109999999999994E-2</c:v>
                </c:pt>
                <c:pt idx="1394">
                  <c:v>3.4340000000000002E-2</c:v>
                </c:pt>
                <c:pt idx="1395">
                  <c:v>3.4459999999999998E-2</c:v>
                </c:pt>
                <c:pt idx="1396">
                  <c:v>3.5660000000000004E-2</c:v>
                </c:pt>
                <c:pt idx="1397">
                  <c:v>3.6950000000000004E-2</c:v>
                </c:pt>
                <c:pt idx="1398">
                  <c:v>3.8190000000000002E-2</c:v>
                </c:pt>
                <c:pt idx="1399">
                  <c:v>3.7410000000000006E-2</c:v>
                </c:pt>
                <c:pt idx="1400">
                  <c:v>3.8099999999999995E-2</c:v>
                </c:pt>
                <c:pt idx="1401">
                  <c:v>3.7700000000000004E-2</c:v>
                </c:pt>
                <c:pt idx="1402">
                  <c:v>3.737E-2</c:v>
                </c:pt>
                <c:pt idx="1403">
                  <c:v>3.7089999999999998E-2</c:v>
                </c:pt>
                <c:pt idx="1404">
                  <c:v>3.7229999999999999E-2</c:v>
                </c:pt>
                <c:pt idx="1405">
                  <c:v>3.6940000000000001E-2</c:v>
                </c:pt>
                <c:pt idx="1406">
                  <c:v>3.7639999999999993E-2</c:v>
                </c:pt>
                <c:pt idx="1407">
                  <c:v>3.8130000000000004E-2</c:v>
                </c:pt>
                <c:pt idx="1408">
                  <c:v>3.8930000000000006E-2</c:v>
                </c:pt>
                <c:pt idx="1409">
                  <c:v>3.8570000000000014E-2</c:v>
                </c:pt>
                <c:pt idx="1410">
                  <c:v>3.9479999999999994E-2</c:v>
                </c:pt>
                <c:pt idx="1411">
                  <c:v>4.0140000000000002E-2</c:v>
                </c:pt>
                <c:pt idx="1412">
                  <c:v>4.1430000000000008E-2</c:v>
                </c:pt>
                <c:pt idx="1413">
                  <c:v>4.1200000000000007E-2</c:v>
                </c:pt>
                <c:pt idx="1414">
                  <c:v>4.1030000000000004E-2</c:v>
                </c:pt>
                <c:pt idx="1415">
                  <c:v>4.0340000000000001E-2</c:v>
                </c:pt>
                <c:pt idx="1416">
                  <c:v>4.1429999999999995E-2</c:v>
                </c:pt>
                <c:pt idx="1417">
                  <c:v>4.2200000000000008E-2</c:v>
                </c:pt>
                <c:pt idx="1418">
                  <c:v>4.3989999999999994E-2</c:v>
                </c:pt>
                <c:pt idx="1419">
                  <c:v>4.3739999999999994E-2</c:v>
                </c:pt>
                <c:pt idx="1420">
                  <c:v>4.5769999999999998E-2</c:v>
                </c:pt>
                <c:pt idx="1421">
                  <c:v>4.5320000000000006E-2</c:v>
                </c:pt>
                <c:pt idx="1422">
                  <c:v>4.4059999999999995E-2</c:v>
                </c:pt>
                <c:pt idx="1423">
                  <c:v>4.4490000000000009E-2</c:v>
                </c:pt>
                <c:pt idx="1424">
                  <c:v>4.4330000000000008E-2</c:v>
                </c:pt>
                <c:pt idx="1425">
                  <c:v>4.2389999999999997E-2</c:v>
                </c:pt>
                <c:pt idx="1426">
                  <c:v>4.2640000000000004E-2</c:v>
                </c:pt>
                <c:pt idx="1427">
                  <c:v>4.1640000000000003E-2</c:v>
                </c:pt>
                <c:pt idx="1428">
                  <c:v>4.2630000000000001E-2</c:v>
                </c:pt>
                <c:pt idx="1429">
                  <c:v>4.3840000000000004E-2</c:v>
                </c:pt>
                <c:pt idx="1430">
                  <c:v>4.2969999999999994E-2</c:v>
                </c:pt>
                <c:pt idx="1431">
                  <c:v>4.2369999999999998E-2</c:v>
                </c:pt>
                <c:pt idx="1432">
                  <c:v>4.0809999999999992E-2</c:v>
                </c:pt>
                <c:pt idx="1433">
                  <c:v>3.9919999999999997E-2</c:v>
                </c:pt>
                <c:pt idx="1434">
                  <c:v>4.0099999999999997E-2</c:v>
                </c:pt>
                <c:pt idx="1435">
                  <c:v>3.9539999999999999E-2</c:v>
                </c:pt>
                <c:pt idx="1436">
                  <c:v>4.0880000000000007E-2</c:v>
                </c:pt>
                <c:pt idx="1437">
                  <c:v>4.0549999999999996E-2</c:v>
                </c:pt>
                <c:pt idx="1438">
                  <c:v>4.191000000000001E-2</c:v>
                </c:pt>
                <c:pt idx="1439">
                  <c:v>4.2050000000000004E-2</c:v>
                </c:pt>
                <c:pt idx="1440">
                  <c:v>4.2459999999999998E-2</c:v>
                </c:pt>
                <c:pt idx="1441">
                  <c:v>4.2900000000000008E-2</c:v>
                </c:pt>
                <c:pt idx="1442">
                  <c:v>4.1759999999999999E-2</c:v>
                </c:pt>
                <c:pt idx="1443">
                  <c:v>4.1580000000000013E-2</c:v>
                </c:pt>
                <c:pt idx="1444">
                  <c:v>4.114000000000001E-2</c:v>
                </c:pt>
                <c:pt idx="1445">
                  <c:v>4.1169999999999998E-2</c:v>
                </c:pt>
                <c:pt idx="1446">
                  <c:v>4.1580000000000013E-2</c:v>
                </c:pt>
                <c:pt idx="1447">
                  <c:v>4.2999999999999997E-2</c:v>
                </c:pt>
                <c:pt idx="1448">
                  <c:v>4.3670000000000007E-2</c:v>
                </c:pt>
                <c:pt idx="1449">
                  <c:v>4.565000000000001E-2</c:v>
                </c:pt>
                <c:pt idx="1450">
                  <c:v>4.6850000000000003E-2</c:v>
                </c:pt>
                <c:pt idx="1451">
                  <c:v>4.6269999999999999E-2</c:v>
                </c:pt>
                <c:pt idx="1452">
                  <c:v>4.8409999999999995E-2</c:v>
                </c:pt>
                <c:pt idx="1453">
                  <c:v>4.9409999999999989E-2</c:v>
                </c:pt>
                <c:pt idx="1454">
                  <c:v>4.9630000000000007E-2</c:v>
                </c:pt>
                <c:pt idx="1455">
                  <c:v>4.9459999999999997E-2</c:v>
                </c:pt>
                <c:pt idx="1456">
                  <c:v>5.1760000000000007E-2</c:v>
                </c:pt>
                <c:pt idx="1457">
                  <c:v>5.3120000000000014E-2</c:v>
                </c:pt>
                <c:pt idx="1458">
                  <c:v>5.3450000000000004E-2</c:v>
                </c:pt>
                <c:pt idx="1459">
                  <c:v>5.4260000000000003E-2</c:v>
                </c:pt>
                <c:pt idx="1460">
                  <c:v>5.8479999999999997E-2</c:v>
                </c:pt>
                <c:pt idx="1461">
                  <c:v>5.6380000000000006E-2</c:v>
                </c:pt>
                <c:pt idx="1462">
                  <c:v>5.9210000000000013E-2</c:v>
                </c:pt>
                <c:pt idx="1463">
                  <c:v>5.4919999999999997E-2</c:v>
                </c:pt>
                <c:pt idx="1464">
                  <c:v>5.4529999999999995E-2</c:v>
                </c:pt>
                <c:pt idx="1465">
                  <c:v>5.5519999999999993E-2</c:v>
                </c:pt>
                <c:pt idx="1466">
                  <c:v>5.3559999999999997E-2</c:v>
                </c:pt>
                <c:pt idx="1467">
                  <c:v>5.3920000000000003E-2</c:v>
                </c:pt>
                <c:pt idx="1468">
                  <c:v>5.5400000000000012E-2</c:v>
                </c:pt>
                <c:pt idx="1469">
                  <c:v>5.4109999999999998E-2</c:v>
                </c:pt>
                <c:pt idx="1470">
                  <c:v>5.3479999999999993E-2</c:v>
                </c:pt>
                <c:pt idx="1471">
                  <c:v>5.6839999999999995E-2</c:v>
                </c:pt>
                <c:pt idx="1472">
                  <c:v>5.5850000000000011E-2</c:v>
                </c:pt>
                <c:pt idx="1473">
                  <c:v>5.7430000000000009E-2</c:v>
                </c:pt>
                <c:pt idx="1474">
                  <c:v>5.7560000000000014E-2</c:v>
                </c:pt>
                <c:pt idx="1475">
                  <c:v>5.8209999999999998E-2</c:v>
                </c:pt>
                <c:pt idx="1476">
                  <c:v>5.525E-2</c:v>
                </c:pt>
                <c:pt idx="1477">
                  <c:v>5.4640000000000001E-2</c:v>
                </c:pt>
                <c:pt idx="1478">
                  <c:v>5.3850000000000009E-2</c:v>
                </c:pt>
                <c:pt idx="1479">
                  <c:v>5.5350000000000003E-2</c:v>
                </c:pt>
                <c:pt idx="1480">
                  <c:v>5.3850000000000009E-2</c:v>
                </c:pt>
                <c:pt idx="1481">
                  <c:v>5.3559999999999997E-2</c:v>
                </c:pt>
                <c:pt idx="1482">
                  <c:v>5.3849999999999995E-2</c:v>
                </c:pt>
                <c:pt idx="1483">
                  <c:v>5.3550000000000014E-2</c:v>
                </c:pt>
                <c:pt idx="1484">
                  <c:v>5.4269999999999999E-2</c:v>
                </c:pt>
                <c:pt idx="1485">
                  <c:v>5.2940000000000008E-2</c:v>
                </c:pt>
                <c:pt idx="1486">
                  <c:v>5.1460000000000006E-2</c:v>
                </c:pt>
                <c:pt idx="1487">
                  <c:v>5.1619999999999999E-2</c:v>
                </c:pt>
                <c:pt idx="1488">
                  <c:v>5.3589999999999992E-2</c:v>
                </c:pt>
                <c:pt idx="1489">
                  <c:v>5.5890000000000002E-2</c:v>
                </c:pt>
                <c:pt idx="1490">
                  <c:v>5.7100000000000012E-2</c:v>
                </c:pt>
                <c:pt idx="1491">
                  <c:v>5.8440000000000006E-2</c:v>
                </c:pt>
                <c:pt idx="1492">
                  <c:v>5.668999999999999E-2</c:v>
                </c:pt>
                <c:pt idx="1493">
                  <c:v>5.8110000000000009E-2</c:v>
                </c:pt>
                <c:pt idx="1494">
                  <c:v>5.9019999999999989E-2</c:v>
                </c:pt>
                <c:pt idx="1495">
                  <c:v>6.0489999999999995E-2</c:v>
                </c:pt>
                <c:pt idx="1496">
                  <c:v>5.9210000000000013E-2</c:v>
                </c:pt>
                <c:pt idx="1497">
                  <c:v>5.859000000000001E-2</c:v>
                </c:pt>
                <c:pt idx="1498">
                  <c:v>5.9700000000000003E-2</c:v>
                </c:pt>
                <c:pt idx="1499">
                  <c:v>5.9700000000000003E-2</c:v>
                </c:pt>
                <c:pt idx="1500">
                  <c:v>6.2620000000000009E-2</c:v>
                </c:pt>
                <c:pt idx="1501">
                  <c:v>6.029000000000001E-2</c:v>
                </c:pt>
                <c:pt idx="1502">
                  <c:v>6.0989999999999996E-2</c:v>
                </c:pt>
                <c:pt idx="1503">
                  <c:v>6.0979999999999999E-2</c:v>
                </c:pt>
                <c:pt idx="1504">
                  <c:v>5.7370000000000011E-2</c:v>
                </c:pt>
                <c:pt idx="1505">
                  <c:v>5.7440000000000019E-2</c:v>
                </c:pt>
                <c:pt idx="1506">
                  <c:v>5.6160000000000015E-2</c:v>
                </c:pt>
                <c:pt idx="1507">
                  <c:v>5.5919999999999991E-2</c:v>
                </c:pt>
                <c:pt idx="1508">
                  <c:v>5.6410000000000009E-2</c:v>
                </c:pt>
                <c:pt idx="1509">
                  <c:v>5.4060000000000004E-2</c:v>
                </c:pt>
                <c:pt idx="1510">
                  <c:v>5.3269999999999998E-2</c:v>
                </c:pt>
                <c:pt idx="1511">
                  <c:v>5.4080000000000003E-2</c:v>
                </c:pt>
                <c:pt idx="1512">
                  <c:v>5.424000000000001E-2</c:v>
                </c:pt>
                <c:pt idx="1513">
                  <c:v>5.2970000000000003E-2</c:v>
                </c:pt>
                <c:pt idx="1514">
                  <c:v>5.3690000000000009E-2</c:v>
                </c:pt>
                <c:pt idx="1515">
                  <c:v>5.4150000000000004E-2</c:v>
                </c:pt>
                <c:pt idx="1516">
                  <c:v>5.4680000000000006E-2</c:v>
                </c:pt>
                <c:pt idx="1517">
                  <c:v>5.5800000000000002E-2</c:v>
                </c:pt>
                <c:pt idx="1518">
                  <c:v>5.6520000000000008E-2</c:v>
                </c:pt>
                <c:pt idx="1519">
                  <c:v>5.5760000000000004E-2</c:v>
                </c:pt>
                <c:pt idx="1520">
                  <c:v>5.4029999999999995E-2</c:v>
                </c:pt>
                <c:pt idx="1521">
                  <c:v>5.3840000000000013E-2</c:v>
                </c:pt>
                <c:pt idx="1522">
                  <c:v>5.2069999999999998E-2</c:v>
                </c:pt>
                <c:pt idx="1523">
                  <c:v>5.2750000000000005E-2</c:v>
                </c:pt>
                <c:pt idx="1524">
                  <c:v>5.2620000000000007E-2</c:v>
                </c:pt>
                <c:pt idx="1525">
                  <c:v>5.2440000000000007E-2</c:v>
                </c:pt>
                <c:pt idx="1526">
                  <c:v>5.228E-2</c:v>
                </c:pt>
                <c:pt idx="1527">
                  <c:v>5.1520000000000003E-2</c:v>
                </c:pt>
                <c:pt idx="1528">
                  <c:v>5.0890000000000012E-2</c:v>
                </c:pt>
                <c:pt idx="1529">
                  <c:v>5.1920000000000001E-2</c:v>
                </c:pt>
                <c:pt idx="1530">
                  <c:v>5.1629999999999995E-2</c:v>
                </c:pt>
                <c:pt idx="1531">
                  <c:v>5.1629999999999995E-2</c:v>
                </c:pt>
                <c:pt idx="1532">
                  <c:v>4.9819999999999996E-2</c:v>
                </c:pt>
                <c:pt idx="1533">
                  <c:v>5.0219999999999994E-2</c:v>
                </c:pt>
                <c:pt idx="1534">
                  <c:v>5.077000000000001E-2</c:v>
                </c:pt>
                <c:pt idx="1535">
                  <c:v>5.0860000000000002E-2</c:v>
                </c:pt>
                <c:pt idx="1536">
                  <c:v>5.2250000000000005E-2</c:v>
                </c:pt>
                <c:pt idx="1537">
                  <c:v>5.1890000000000013E-2</c:v>
                </c:pt>
                <c:pt idx="1538">
                  <c:v>5.0959999999999998E-2</c:v>
                </c:pt>
                <c:pt idx="1539">
                  <c:v>4.9660000000000003E-2</c:v>
                </c:pt>
                <c:pt idx="1540">
                  <c:v>4.9270000000000008E-2</c:v>
                </c:pt>
                <c:pt idx="1541">
                  <c:v>4.9200000000000001E-2</c:v>
                </c:pt>
                <c:pt idx="1542">
                  <c:v>4.8400000000000006E-2</c:v>
                </c:pt>
                <c:pt idx="1543">
                  <c:v>4.9949999999999994E-2</c:v>
                </c:pt>
                <c:pt idx="1544">
                  <c:v>4.9509999999999998E-2</c:v>
                </c:pt>
                <c:pt idx="1545">
                  <c:v>5.0650000000000001E-2</c:v>
                </c:pt>
                <c:pt idx="1546">
                  <c:v>5.0479999999999997E-2</c:v>
                </c:pt>
                <c:pt idx="1547">
                  <c:v>5.0439999999999999E-2</c:v>
                </c:pt>
                <c:pt idx="1548">
                  <c:v>4.9530000000000005E-2</c:v>
                </c:pt>
                <c:pt idx="1549">
                  <c:v>4.880000000000001E-2</c:v>
                </c:pt>
                <c:pt idx="1550">
                  <c:v>4.845E-2</c:v>
                </c:pt>
                <c:pt idx="1551">
                  <c:v>4.9530000000000005E-2</c:v>
                </c:pt>
                <c:pt idx="1552">
                  <c:v>4.8430000000000001E-2</c:v>
                </c:pt>
                <c:pt idx="1553">
                  <c:v>4.9060000000000006E-2</c:v>
                </c:pt>
                <c:pt idx="1554">
                  <c:v>4.8109999999999993E-2</c:v>
                </c:pt>
                <c:pt idx="1555">
                  <c:v>4.9690000000000005E-2</c:v>
                </c:pt>
                <c:pt idx="1556">
                  <c:v>4.9890000000000011E-2</c:v>
                </c:pt>
                <c:pt idx="1557">
                  <c:v>5.0300000000000004E-2</c:v>
                </c:pt>
                <c:pt idx="1558">
                  <c:v>5.117E-2</c:v>
                </c:pt>
                <c:pt idx="1559">
                  <c:v>5.0029999999999991E-2</c:v>
                </c:pt>
                <c:pt idx="1560">
                  <c:v>4.9190000000000005E-2</c:v>
                </c:pt>
                <c:pt idx="1561">
                  <c:v>4.9400000000000006E-2</c:v>
                </c:pt>
                <c:pt idx="1562">
                  <c:v>4.9310000000000007E-2</c:v>
                </c:pt>
                <c:pt idx="1563">
                  <c:v>5.0669999999999993E-2</c:v>
                </c:pt>
                <c:pt idx="1564">
                  <c:v>5.0689999999999999E-2</c:v>
                </c:pt>
                <c:pt idx="1565">
                  <c:v>5.2019999999999997E-2</c:v>
                </c:pt>
                <c:pt idx="1566">
                  <c:v>5.3109999999999997E-2</c:v>
                </c:pt>
                <c:pt idx="1567">
                  <c:v>5.3879999999999997E-2</c:v>
                </c:pt>
                <c:pt idx="1568">
                  <c:v>5.2570000000000006E-2</c:v>
                </c:pt>
                <c:pt idx="1569">
                  <c:v>5.5340000000000007E-2</c:v>
                </c:pt>
                <c:pt idx="1570">
                  <c:v>5.5670000000000004E-2</c:v>
                </c:pt>
                <c:pt idx="1571">
                  <c:v>5.509E-2</c:v>
                </c:pt>
                <c:pt idx="1572">
                  <c:v>5.6930000000000008E-2</c:v>
                </c:pt>
                <c:pt idx="1573">
                  <c:v>5.7270000000000015E-2</c:v>
                </c:pt>
                <c:pt idx="1574">
                  <c:v>5.7839999999999996E-2</c:v>
                </c:pt>
                <c:pt idx="1575">
                  <c:v>5.9349999999999993E-2</c:v>
                </c:pt>
                <c:pt idx="1576">
                  <c:v>5.9330000000000001E-2</c:v>
                </c:pt>
                <c:pt idx="1577">
                  <c:v>6.0570000000000006E-2</c:v>
                </c:pt>
                <c:pt idx="1578">
                  <c:v>5.9369999999999992E-2</c:v>
                </c:pt>
                <c:pt idx="1579">
                  <c:v>6.302000000000002E-2</c:v>
                </c:pt>
                <c:pt idx="1580">
                  <c:v>6.4750000000000002E-2</c:v>
                </c:pt>
                <c:pt idx="1581">
                  <c:v>6.3280000000000003E-2</c:v>
                </c:pt>
                <c:pt idx="1582">
                  <c:v>6.0370000000000007E-2</c:v>
                </c:pt>
                <c:pt idx="1583">
                  <c:v>5.779999999999999E-2</c:v>
                </c:pt>
                <c:pt idx="1584">
                  <c:v>5.6250000000000001E-2</c:v>
                </c:pt>
                <c:pt idx="1585">
                  <c:v>5.679E-2</c:v>
                </c:pt>
                <c:pt idx="1586">
                  <c:v>5.518E-2</c:v>
                </c:pt>
                <c:pt idx="1587">
                  <c:v>5.7640000000000004E-2</c:v>
                </c:pt>
                <c:pt idx="1588">
                  <c:v>5.7359999999999994E-2</c:v>
                </c:pt>
                <c:pt idx="1589">
                  <c:v>5.9149999999999994E-2</c:v>
                </c:pt>
                <c:pt idx="1590">
                  <c:v>5.9629999999999989E-2</c:v>
                </c:pt>
                <c:pt idx="1591">
                  <c:v>5.9439999999999993E-2</c:v>
                </c:pt>
                <c:pt idx="1592">
                  <c:v>6.0849999999999987E-2</c:v>
                </c:pt>
                <c:pt idx="1593">
                  <c:v>6.1609999999999998E-2</c:v>
                </c:pt>
                <c:pt idx="1594">
                  <c:v>6.2060000000000011E-2</c:v>
                </c:pt>
                <c:pt idx="1595">
                  <c:v>6.0199999999999997E-2</c:v>
                </c:pt>
                <c:pt idx="1596">
                  <c:v>5.8890000000000005E-2</c:v>
                </c:pt>
                <c:pt idx="1597">
                  <c:v>5.9880000000000003E-2</c:v>
                </c:pt>
                <c:pt idx="1598">
                  <c:v>5.8990000000000001E-2</c:v>
                </c:pt>
                <c:pt idx="1599">
                  <c:v>5.7670000000000013E-2</c:v>
                </c:pt>
                <c:pt idx="1600">
                  <c:v>5.8100000000000006E-2</c:v>
                </c:pt>
                <c:pt idx="1601">
                  <c:v>6.0040000000000003E-2</c:v>
                </c:pt>
                <c:pt idx="1602">
                  <c:v>5.9750000000000004E-2</c:v>
                </c:pt>
                <c:pt idx="1603">
                  <c:v>6.0070000000000005E-2</c:v>
                </c:pt>
                <c:pt idx="1604">
                  <c:v>6.1849999999999995E-2</c:v>
                </c:pt>
                <c:pt idx="1605">
                  <c:v>6.2169999999999996E-2</c:v>
                </c:pt>
                <c:pt idx="1606">
                  <c:v>6.2250000000000007E-2</c:v>
                </c:pt>
                <c:pt idx="1607">
                  <c:v>6.0409999999999991E-2</c:v>
                </c:pt>
                <c:pt idx="1608">
                  <c:v>6.2689999999999996E-2</c:v>
                </c:pt>
                <c:pt idx="1609">
                  <c:v>6.1359999999999998E-2</c:v>
                </c:pt>
                <c:pt idx="1610">
                  <c:v>6.0859999999999997E-2</c:v>
                </c:pt>
                <c:pt idx="1611">
                  <c:v>5.9810000000000002E-2</c:v>
                </c:pt>
                <c:pt idx="1612">
                  <c:v>5.9440000000000007E-2</c:v>
                </c:pt>
                <c:pt idx="1613">
                  <c:v>5.983999999999999E-2</c:v>
                </c:pt>
                <c:pt idx="1614">
                  <c:v>5.8400000000000007E-2</c:v>
                </c:pt>
                <c:pt idx="1615">
                  <c:v>5.9000000000000011E-2</c:v>
                </c:pt>
                <c:pt idx="1616">
                  <c:v>6.1600000000000002E-2</c:v>
                </c:pt>
                <c:pt idx="1617">
                  <c:v>6.3789999999999999E-2</c:v>
                </c:pt>
                <c:pt idx="1618">
                  <c:v>6.1159999999999999E-2</c:v>
                </c:pt>
                <c:pt idx="1619">
                  <c:v>6.1770000000000005E-2</c:v>
                </c:pt>
                <c:pt idx="1620">
                  <c:v>6.2240000000000011E-2</c:v>
                </c:pt>
                <c:pt idx="1621">
                  <c:v>6.2890000000000001E-2</c:v>
                </c:pt>
                <c:pt idx="1622">
                  <c:v>6.1050000000000007E-2</c:v>
                </c:pt>
                <c:pt idx="1623">
                  <c:v>6.4190000000000011E-2</c:v>
                </c:pt>
                <c:pt idx="1624">
                  <c:v>6.5640000000000004E-2</c:v>
                </c:pt>
                <c:pt idx="1625">
                  <c:v>6.7140000000000005E-2</c:v>
                </c:pt>
                <c:pt idx="1626">
                  <c:v>6.7540000000000017E-2</c:v>
                </c:pt>
                <c:pt idx="1627">
                  <c:v>6.1519999999999991E-2</c:v>
                </c:pt>
                <c:pt idx="1628">
                  <c:v>6.1930000000000013E-2</c:v>
                </c:pt>
                <c:pt idx="1629">
                  <c:v>6.3790000000000013E-2</c:v>
                </c:pt>
                <c:pt idx="1630">
                  <c:v>6.5060000000000007E-2</c:v>
                </c:pt>
                <c:pt idx="1631">
                  <c:v>6.3100000000000003E-2</c:v>
                </c:pt>
                <c:pt idx="1632">
                  <c:v>6.5860000000000002E-2</c:v>
                </c:pt>
                <c:pt idx="1633">
                  <c:v>7.178000000000001E-2</c:v>
                </c:pt>
                <c:pt idx="1634">
                  <c:v>7.0750000000000007E-2</c:v>
                </c:pt>
                <c:pt idx="1635">
                  <c:v>7.0949999999999999E-2</c:v>
                </c:pt>
                <c:pt idx="1636">
                  <c:v>7.2489999999999999E-2</c:v>
                </c:pt>
                <c:pt idx="1637">
                  <c:v>7.196000000000001E-2</c:v>
                </c:pt>
                <c:pt idx="1638">
                  <c:v>7.887000000000001E-2</c:v>
                </c:pt>
                <c:pt idx="1639">
                  <c:v>8.0979999999999996E-2</c:v>
                </c:pt>
                <c:pt idx="1640">
                  <c:v>8.4269999999999998E-2</c:v>
                </c:pt>
                <c:pt idx="1641">
                  <c:v>8.3930000000000005E-2</c:v>
                </c:pt>
                <c:pt idx="1642">
                  <c:v>8.7639999999999996E-2</c:v>
                </c:pt>
                <c:pt idx="1643">
                  <c:v>7.9460000000000003E-2</c:v>
                </c:pt>
                <c:pt idx="1644">
                  <c:v>7.6840000000000006E-2</c:v>
                </c:pt>
                <c:pt idx="1645">
                  <c:v>8.1570000000000004E-2</c:v>
                </c:pt>
                <c:pt idx="1646">
                  <c:v>8.6009999999999989E-2</c:v>
                </c:pt>
                <c:pt idx="1647">
                  <c:v>8.5360000000000019E-2</c:v>
                </c:pt>
                <c:pt idx="1648">
                  <c:v>8.2890000000000019E-2</c:v>
                </c:pt>
                <c:pt idx="1649">
                  <c:v>8.3000000000000004E-2</c:v>
                </c:pt>
                <c:pt idx="1650">
                  <c:v>8.7829999999999991E-2</c:v>
                </c:pt>
                <c:pt idx="1651">
                  <c:v>8.9310000000000014E-2</c:v>
                </c:pt>
                <c:pt idx="1652">
                  <c:v>9.3090000000000006E-2</c:v>
                </c:pt>
                <c:pt idx="1653">
                  <c:v>9.64E-2</c:v>
                </c:pt>
                <c:pt idx="1654">
                  <c:v>9.5579999999999998E-2</c:v>
                </c:pt>
                <c:pt idx="1655">
                  <c:v>8.9329999999999993E-2</c:v>
                </c:pt>
                <c:pt idx="1656">
                  <c:v>8.7090000000000001E-2</c:v>
                </c:pt>
                <c:pt idx="1657">
                  <c:v>8.4599999999999995E-2</c:v>
                </c:pt>
                <c:pt idx="1658">
                  <c:v>8.3390000000000006E-2</c:v>
                </c:pt>
                <c:pt idx="1659">
                  <c:v>8.0159999999999995E-2</c:v>
                </c:pt>
                <c:pt idx="1660">
                  <c:v>8.1330000000000013E-2</c:v>
                </c:pt>
                <c:pt idx="1661">
                  <c:v>8.6559999999999984E-2</c:v>
                </c:pt>
                <c:pt idx="1662">
                  <c:v>8.6090000000000014E-2</c:v>
                </c:pt>
                <c:pt idx="1663">
                  <c:v>8.7790000000000021E-2</c:v>
                </c:pt>
                <c:pt idx="1664">
                  <c:v>9.0389999999999998E-2</c:v>
                </c:pt>
                <c:pt idx="1665">
                  <c:v>9.0700000000000003E-2</c:v>
                </c:pt>
                <c:pt idx="1666">
                  <c:v>9.0569999999999998E-2</c:v>
                </c:pt>
                <c:pt idx="1667">
                  <c:v>9.2590000000000006E-2</c:v>
                </c:pt>
                <c:pt idx="1668">
                  <c:v>9.3339999999999992E-2</c:v>
                </c:pt>
                <c:pt idx="1669">
                  <c:v>9.7180000000000002E-2</c:v>
                </c:pt>
                <c:pt idx="1670">
                  <c:v>0.10129000000000002</c:v>
                </c:pt>
                <c:pt idx="1671">
                  <c:v>0.1026</c:v>
                </c:pt>
                <c:pt idx="1672">
                  <c:v>9.7040000000000001E-2</c:v>
                </c:pt>
                <c:pt idx="1673">
                  <c:v>9.7200000000000009E-2</c:v>
                </c:pt>
                <c:pt idx="1674">
                  <c:v>9.7560000000000008E-2</c:v>
                </c:pt>
                <c:pt idx="1675">
                  <c:v>9.486E-2</c:v>
                </c:pt>
                <c:pt idx="1676">
                  <c:v>9.6120000000000025E-2</c:v>
                </c:pt>
                <c:pt idx="1677">
                  <c:v>0.10086000000000001</c:v>
                </c:pt>
                <c:pt idx="1678">
                  <c:v>0.10072</c:v>
                </c:pt>
                <c:pt idx="1679">
                  <c:v>0.10104</c:v>
                </c:pt>
                <c:pt idx="1680">
                  <c:v>9.9640000000000006E-2</c:v>
                </c:pt>
                <c:pt idx="1681">
                  <c:v>0.10331</c:v>
                </c:pt>
                <c:pt idx="1682">
                  <c:v>9.8649999999999988E-2</c:v>
                </c:pt>
                <c:pt idx="1683">
                  <c:v>9.6869999999999998E-2</c:v>
                </c:pt>
                <c:pt idx="1684">
                  <c:v>9.6020000000000008E-2</c:v>
                </c:pt>
                <c:pt idx="1685">
                  <c:v>9.6449999999999994E-2</c:v>
                </c:pt>
                <c:pt idx="1686">
                  <c:v>9.7629999999999995E-2</c:v>
                </c:pt>
                <c:pt idx="1687">
                  <c:v>9.8829999999999987E-2</c:v>
                </c:pt>
                <c:pt idx="1688">
                  <c:v>9.8849999999999993E-2</c:v>
                </c:pt>
                <c:pt idx="1689">
                  <c:v>0.10073</c:v>
                </c:pt>
                <c:pt idx="1690">
                  <c:v>0.10026</c:v>
                </c:pt>
                <c:pt idx="1691">
                  <c:v>9.9379999999999982E-2</c:v>
                </c:pt>
                <c:pt idx="1692">
                  <c:v>0.10103000000000001</c:v>
                </c:pt>
                <c:pt idx="1693">
                  <c:v>0.10045</c:v>
                </c:pt>
                <c:pt idx="1694">
                  <c:v>0.10055</c:v>
                </c:pt>
                <c:pt idx="1695">
                  <c:v>0.10059000000000001</c:v>
                </c:pt>
                <c:pt idx="1696">
                  <c:v>0.10030999999999998</c:v>
                </c:pt>
                <c:pt idx="1697">
                  <c:v>9.8510000000000014E-2</c:v>
                </c:pt>
                <c:pt idx="1698">
                  <c:v>9.8999999999999991E-2</c:v>
                </c:pt>
                <c:pt idx="1699">
                  <c:v>9.623000000000001E-2</c:v>
                </c:pt>
                <c:pt idx="1700">
                  <c:v>9.4269999999999993E-2</c:v>
                </c:pt>
                <c:pt idx="1701">
                  <c:v>9.1670000000000001E-2</c:v>
                </c:pt>
                <c:pt idx="1702">
                  <c:v>9.172000000000001E-2</c:v>
                </c:pt>
                <c:pt idx="1703">
                  <c:v>9.3230000000000007E-2</c:v>
                </c:pt>
                <c:pt idx="1704">
                  <c:v>9.4730000000000009E-2</c:v>
                </c:pt>
                <c:pt idx="1705">
                  <c:v>9.5939999999999998E-2</c:v>
                </c:pt>
                <c:pt idx="1706">
                  <c:v>9.7390000000000004E-2</c:v>
                </c:pt>
                <c:pt idx="1707">
                  <c:v>0.10135999999999999</c:v>
                </c:pt>
                <c:pt idx="1708">
                  <c:v>0.10310000000000001</c:v>
                </c:pt>
                <c:pt idx="1709">
                  <c:v>0.1024</c:v>
                </c:pt>
                <c:pt idx="1710">
                  <c:v>0.10384</c:v>
                </c:pt>
                <c:pt idx="1711">
                  <c:v>0.10441</c:v>
                </c:pt>
                <c:pt idx="1712">
                  <c:v>0.10430999999999999</c:v>
                </c:pt>
                <c:pt idx="1713">
                  <c:v>0.10422000000000001</c:v>
                </c:pt>
                <c:pt idx="1714">
                  <c:v>0.10383000000000001</c:v>
                </c:pt>
                <c:pt idx="1715">
                  <c:v>0.10093000000000001</c:v>
                </c:pt>
                <c:pt idx="1716">
                  <c:v>0.1009</c:v>
                </c:pt>
                <c:pt idx="1717">
                  <c:v>9.8170000000000007E-2</c:v>
                </c:pt>
                <c:pt idx="1718">
                  <c:v>9.9410000000000012E-2</c:v>
                </c:pt>
                <c:pt idx="1719">
                  <c:v>9.9860000000000004E-2</c:v>
                </c:pt>
                <c:pt idx="1720">
                  <c:v>0.10186000000000001</c:v>
                </c:pt>
                <c:pt idx="1721">
                  <c:v>0.10045000000000001</c:v>
                </c:pt>
                <c:pt idx="1722">
                  <c:v>9.9270000000000011E-2</c:v>
                </c:pt>
                <c:pt idx="1723">
                  <c:v>9.8610000000000003E-2</c:v>
                </c:pt>
                <c:pt idx="1724">
                  <c:v>9.6089999999999995E-2</c:v>
                </c:pt>
                <c:pt idx="1725">
                  <c:v>9.4569999999999987E-2</c:v>
                </c:pt>
                <c:pt idx="1726">
                  <c:v>9.6870000000000012E-2</c:v>
                </c:pt>
                <c:pt idx="1727">
                  <c:v>9.8510000000000014E-2</c:v>
                </c:pt>
                <c:pt idx="1728">
                  <c:v>0.10127000000000001</c:v>
                </c:pt>
                <c:pt idx="1729">
                  <c:v>0.10062999999999998</c:v>
                </c:pt>
                <c:pt idx="1730">
                  <c:v>0.10233</c:v>
                </c:pt>
                <c:pt idx="1731">
                  <c:v>0.10505</c:v>
                </c:pt>
                <c:pt idx="1732">
                  <c:v>0.10496</c:v>
                </c:pt>
                <c:pt idx="1733">
                  <c:v>0.1041</c:v>
                </c:pt>
                <c:pt idx="1734">
                  <c:v>0.10736000000000001</c:v>
                </c:pt>
                <c:pt idx="1735">
                  <c:v>0.10926</c:v>
                </c:pt>
                <c:pt idx="1736">
                  <c:v>0.11092</c:v>
                </c:pt>
                <c:pt idx="1737">
                  <c:v>0.11047000000000001</c:v>
                </c:pt>
                <c:pt idx="1738">
                  <c:v>0.10782</c:v>
                </c:pt>
                <c:pt idx="1739">
                  <c:v>0.10948000000000001</c:v>
                </c:pt>
                <c:pt idx="1740">
                  <c:v>0.11289999999999999</c:v>
                </c:pt>
                <c:pt idx="1741">
                  <c:v>0.11512</c:v>
                </c:pt>
                <c:pt idx="1742">
                  <c:v>0.11044000000000001</c:v>
                </c:pt>
                <c:pt idx="1743">
                  <c:v>0.11533000000000002</c:v>
                </c:pt>
                <c:pt idx="1744">
                  <c:v>0.11754999999999999</c:v>
                </c:pt>
                <c:pt idx="1745">
                  <c:v>0.11804000000000001</c:v>
                </c:pt>
                <c:pt idx="1746">
                  <c:v>0.11259999999999999</c:v>
                </c:pt>
                <c:pt idx="1747">
                  <c:v>0.1114</c:v>
                </c:pt>
                <c:pt idx="1748">
                  <c:v>0.11093</c:v>
                </c:pt>
                <c:pt idx="1749">
                  <c:v>0.11021</c:v>
                </c:pt>
                <c:pt idx="1750">
                  <c:v>0.10715</c:v>
                </c:pt>
                <c:pt idx="1751">
                  <c:v>0.10699000000000002</c:v>
                </c:pt>
                <c:pt idx="1752">
                  <c:v>0.10639</c:v>
                </c:pt>
                <c:pt idx="1753">
                  <c:v>0.10695</c:v>
                </c:pt>
                <c:pt idx="1754">
                  <c:v>0.10696</c:v>
                </c:pt>
                <c:pt idx="1755">
                  <c:v>0.10441</c:v>
                </c:pt>
                <c:pt idx="1756">
                  <c:v>0.10280999999999998</c:v>
                </c:pt>
                <c:pt idx="1757">
                  <c:v>0.10193999999999999</c:v>
                </c:pt>
                <c:pt idx="1758">
                  <c:v>0.1014</c:v>
                </c:pt>
                <c:pt idx="1759">
                  <c:v>0.10253999999999999</c:v>
                </c:pt>
                <c:pt idx="1760">
                  <c:v>0.10634</c:v>
                </c:pt>
                <c:pt idx="1761">
                  <c:v>0.10456000000000001</c:v>
                </c:pt>
                <c:pt idx="1762">
                  <c:v>0.10326</c:v>
                </c:pt>
                <c:pt idx="1763">
                  <c:v>9.7699999999999995E-2</c:v>
                </c:pt>
                <c:pt idx="1764">
                  <c:v>9.6290000000000001E-2</c:v>
                </c:pt>
                <c:pt idx="1765">
                  <c:v>9.6020000000000008E-2</c:v>
                </c:pt>
                <c:pt idx="1766">
                  <c:v>9.6729999999999997E-2</c:v>
                </c:pt>
                <c:pt idx="1767">
                  <c:v>9.5960000000000004E-2</c:v>
                </c:pt>
                <c:pt idx="1768">
                  <c:v>9.3329999999999996E-2</c:v>
                </c:pt>
                <c:pt idx="1769">
                  <c:v>9.221E-2</c:v>
                </c:pt>
                <c:pt idx="1770">
                  <c:v>9.2480000000000007E-2</c:v>
                </c:pt>
                <c:pt idx="1771">
                  <c:v>9.083999999999999E-2</c:v>
                </c:pt>
                <c:pt idx="1772">
                  <c:v>8.8399999999999992E-2</c:v>
                </c:pt>
                <c:pt idx="1773">
                  <c:v>9.2310000000000017E-2</c:v>
                </c:pt>
                <c:pt idx="1774">
                  <c:v>9.1999999999999998E-2</c:v>
                </c:pt>
                <c:pt idx="1775">
                  <c:v>8.9709999999999998E-2</c:v>
                </c:pt>
                <c:pt idx="1776">
                  <c:v>8.9280000000000012E-2</c:v>
                </c:pt>
                <c:pt idx="1777">
                  <c:v>8.7989999999999999E-2</c:v>
                </c:pt>
                <c:pt idx="1778">
                  <c:v>8.839000000000001E-2</c:v>
                </c:pt>
                <c:pt idx="1779">
                  <c:v>8.8590000000000002E-2</c:v>
                </c:pt>
                <c:pt idx="1780">
                  <c:v>8.8089999999999988E-2</c:v>
                </c:pt>
                <c:pt idx="1781">
                  <c:v>8.6520000000000014E-2</c:v>
                </c:pt>
                <c:pt idx="1782">
                  <c:v>8.387E-2</c:v>
                </c:pt>
                <c:pt idx="1783">
                  <c:v>8.3889999999999992E-2</c:v>
                </c:pt>
                <c:pt idx="1784">
                  <c:v>8.2299999999999998E-2</c:v>
                </c:pt>
                <c:pt idx="1785">
                  <c:v>7.9630000000000006E-2</c:v>
                </c:pt>
                <c:pt idx="1786">
                  <c:v>8.1820000000000004E-2</c:v>
                </c:pt>
                <c:pt idx="1787">
                  <c:v>8.183E-2</c:v>
                </c:pt>
                <c:pt idx="1788">
                  <c:v>8.5169999999999996E-2</c:v>
                </c:pt>
                <c:pt idx="1789">
                  <c:v>8.4850000000000009E-2</c:v>
                </c:pt>
                <c:pt idx="1790">
                  <c:v>8.3350000000000007E-2</c:v>
                </c:pt>
                <c:pt idx="1791">
                  <c:v>8.2119999999999999E-2</c:v>
                </c:pt>
                <c:pt idx="1792">
                  <c:v>7.9919999999999991E-2</c:v>
                </c:pt>
                <c:pt idx="1793">
                  <c:v>8.09E-2</c:v>
                </c:pt>
                <c:pt idx="1794">
                  <c:v>7.9229999999999995E-2</c:v>
                </c:pt>
                <c:pt idx="1795">
                  <c:v>7.8460000000000016E-2</c:v>
                </c:pt>
                <c:pt idx="1796">
                  <c:v>7.8089999999999993E-2</c:v>
                </c:pt>
                <c:pt idx="1797">
                  <c:v>7.7240000000000003E-2</c:v>
                </c:pt>
                <c:pt idx="1798">
                  <c:v>7.7600000000000002E-2</c:v>
                </c:pt>
                <c:pt idx="1799">
                  <c:v>7.8109999999999999E-2</c:v>
                </c:pt>
                <c:pt idx="1800">
                  <c:v>7.5510000000000008E-2</c:v>
                </c:pt>
                <c:pt idx="1801">
                  <c:v>7.5209999999999999E-2</c:v>
                </c:pt>
                <c:pt idx="1802">
                  <c:v>7.6969999999999997E-2</c:v>
                </c:pt>
                <c:pt idx="1803">
                  <c:v>7.6319999999999999E-2</c:v>
                </c:pt>
                <c:pt idx="1804">
                  <c:v>7.5180000000000011E-2</c:v>
                </c:pt>
                <c:pt idx="1805">
                  <c:v>7.664E-2</c:v>
                </c:pt>
                <c:pt idx="1806">
                  <c:v>7.6840000000000006E-2</c:v>
                </c:pt>
                <c:pt idx="1807">
                  <c:v>7.5420000000000001E-2</c:v>
                </c:pt>
                <c:pt idx="1808">
                  <c:v>7.4819999999999998E-2</c:v>
                </c:pt>
                <c:pt idx="1809">
                  <c:v>7.5359999999999996E-2</c:v>
                </c:pt>
                <c:pt idx="1810">
                  <c:v>7.7979999999999994E-2</c:v>
                </c:pt>
                <c:pt idx="1811">
                  <c:v>7.8349999999999989E-2</c:v>
                </c:pt>
                <c:pt idx="1812">
                  <c:v>8.0590000000000009E-2</c:v>
                </c:pt>
                <c:pt idx="1813">
                  <c:v>7.9829999999999984E-2</c:v>
                </c:pt>
                <c:pt idx="1814">
                  <c:v>7.9580000000000012E-2</c:v>
                </c:pt>
                <c:pt idx="1815">
                  <c:v>8.2100000000000006E-2</c:v>
                </c:pt>
                <c:pt idx="1816">
                  <c:v>8.2169999999999993E-2</c:v>
                </c:pt>
                <c:pt idx="1817">
                  <c:v>8.0599999999999991E-2</c:v>
                </c:pt>
                <c:pt idx="1818">
                  <c:v>8.0839999999999995E-2</c:v>
                </c:pt>
                <c:pt idx="1819">
                  <c:v>8.1290000000000001E-2</c:v>
                </c:pt>
                <c:pt idx="1820">
                  <c:v>8.0310000000000006E-2</c:v>
                </c:pt>
                <c:pt idx="1821">
                  <c:v>8.0839999999999995E-2</c:v>
                </c:pt>
                <c:pt idx="1822">
                  <c:v>7.936E-2</c:v>
                </c:pt>
                <c:pt idx="1823">
                  <c:v>8.1820000000000004E-2</c:v>
                </c:pt>
                <c:pt idx="1824">
                  <c:v>8.1799999999999998E-2</c:v>
                </c:pt>
                <c:pt idx="1825">
                  <c:v>8.3299999999999999E-2</c:v>
                </c:pt>
                <c:pt idx="1826">
                  <c:v>8.3420000000000008E-2</c:v>
                </c:pt>
                <c:pt idx="1827">
                  <c:v>8.5130000000000011E-2</c:v>
                </c:pt>
                <c:pt idx="1828">
                  <c:v>8.4510000000000002E-2</c:v>
                </c:pt>
                <c:pt idx="1829">
                  <c:v>8.5610000000000006E-2</c:v>
                </c:pt>
                <c:pt idx="1830">
                  <c:v>8.4340000000000012E-2</c:v>
                </c:pt>
                <c:pt idx="1831">
                  <c:v>8.3160000000000012E-2</c:v>
                </c:pt>
                <c:pt idx="1832">
                  <c:v>8.073000000000001E-2</c:v>
                </c:pt>
                <c:pt idx="1833">
                  <c:v>8.0829999999999999E-2</c:v>
                </c:pt>
                <c:pt idx="1834">
                  <c:v>7.980000000000001E-2</c:v>
                </c:pt>
                <c:pt idx="1835">
                  <c:v>7.893E-2</c:v>
                </c:pt>
                <c:pt idx="1836">
                  <c:v>7.8610000000000013E-2</c:v>
                </c:pt>
                <c:pt idx="1837">
                  <c:v>7.8100000000000003E-2</c:v>
                </c:pt>
                <c:pt idx="1838">
                  <c:v>7.6410000000000006E-2</c:v>
                </c:pt>
                <c:pt idx="1839">
                  <c:v>7.6329999999999995E-2</c:v>
                </c:pt>
                <c:pt idx="1840">
                  <c:v>7.5929999999999997E-2</c:v>
                </c:pt>
                <c:pt idx="1841">
                  <c:v>7.7130000000000004E-2</c:v>
                </c:pt>
                <c:pt idx="1842">
                  <c:v>7.6660000000000006E-2</c:v>
                </c:pt>
                <c:pt idx="1843">
                  <c:v>7.51E-2</c:v>
                </c:pt>
                <c:pt idx="1844">
                  <c:v>7.619999999999999E-2</c:v>
                </c:pt>
                <c:pt idx="1845">
                  <c:v>7.4460000000000012E-2</c:v>
                </c:pt>
                <c:pt idx="1846">
                  <c:v>7.4339999999999989E-2</c:v>
                </c:pt>
                <c:pt idx="1847">
                  <c:v>7.4309999999999987E-2</c:v>
                </c:pt>
                <c:pt idx="1848">
                  <c:v>7.3459999999999998E-2</c:v>
                </c:pt>
                <c:pt idx="1849">
                  <c:v>7.17E-2</c:v>
                </c:pt>
                <c:pt idx="1850">
                  <c:v>7.1869999999999989E-2</c:v>
                </c:pt>
                <c:pt idx="1851">
                  <c:v>7.2870000000000004E-2</c:v>
                </c:pt>
                <c:pt idx="1852">
                  <c:v>7.2239999999999999E-2</c:v>
                </c:pt>
                <c:pt idx="1853">
                  <c:v>7.1760000000000004E-2</c:v>
                </c:pt>
                <c:pt idx="1854">
                  <c:v>7.3030000000000012E-2</c:v>
                </c:pt>
                <c:pt idx="1855">
                  <c:v>7.5060000000000016E-2</c:v>
                </c:pt>
                <c:pt idx="1856">
                  <c:v>7.4150000000000008E-2</c:v>
                </c:pt>
                <c:pt idx="1857">
                  <c:v>7.4810000000000001E-2</c:v>
                </c:pt>
                <c:pt idx="1858">
                  <c:v>7.354999999999999E-2</c:v>
                </c:pt>
                <c:pt idx="1859">
                  <c:v>7.1680000000000008E-2</c:v>
                </c:pt>
                <c:pt idx="1860">
                  <c:v>7.0750000000000007E-2</c:v>
                </c:pt>
                <c:pt idx="1861">
                  <c:v>7.0610000000000006E-2</c:v>
                </c:pt>
                <c:pt idx="1862">
                  <c:v>7.085000000000001E-2</c:v>
                </c:pt>
                <c:pt idx="1863">
                  <c:v>7.1149999999999991E-2</c:v>
                </c:pt>
                <c:pt idx="1864">
                  <c:v>7.0199999999999999E-2</c:v>
                </c:pt>
                <c:pt idx="1865">
                  <c:v>7.153000000000001E-2</c:v>
                </c:pt>
                <c:pt idx="1866">
                  <c:v>7.2889999999999996E-2</c:v>
                </c:pt>
                <c:pt idx="1867">
                  <c:v>7.3689999999999992E-2</c:v>
                </c:pt>
                <c:pt idx="1868">
                  <c:v>7.2970000000000007E-2</c:v>
                </c:pt>
                <c:pt idx="1869">
                  <c:v>7.2180000000000008E-2</c:v>
                </c:pt>
                <c:pt idx="1870">
                  <c:v>7.078000000000001E-2</c:v>
                </c:pt>
                <c:pt idx="1871">
                  <c:v>6.9760000000000003E-2</c:v>
                </c:pt>
                <c:pt idx="1872">
                  <c:v>6.7979999999999999E-2</c:v>
                </c:pt>
                <c:pt idx="1873">
                  <c:v>6.8360000000000004E-2</c:v>
                </c:pt>
                <c:pt idx="1874">
                  <c:v>6.853999999999999E-2</c:v>
                </c:pt>
                <c:pt idx="1875">
                  <c:v>6.8330000000000002E-2</c:v>
                </c:pt>
                <c:pt idx="1876">
                  <c:v>6.7379999999999995E-2</c:v>
                </c:pt>
                <c:pt idx="1877">
                  <c:v>6.583E-2</c:v>
                </c:pt>
                <c:pt idx="1878">
                  <c:v>6.5140000000000017E-2</c:v>
                </c:pt>
                <c:pt idx="1879">
                  <c:v>6.5040000000000014E-2</c:v>
                </c:pt>
                <c:pt idx="1880">
                  <c:v>6.541000000000001E-2</c:v>
                </c:pt>
                <c:pt idx="1881">
                  <c:v>6.4850000000000019E-2</c:v>
                </c:pt>
                <c:pt idx="1882">
                  <c:v>6.4869999999999997E-2</c:v>
                </c:pt>
                <c:pt idx="1883">
                  <c:v>6.6349999999999992E-2</c:v>
                </c:pt>
                <c:pt idx="1884">
                  <c:v>6.6940000000000013E-2</c:v>
                </c:pt>
                <c:pt idx="1885">
                  <c:v>6.5960000000000005E-2</c:v>
                </c:pt>
                <c:pt idx="1886">
                  <c:v>6.6410000000000011E-2</c:v>
                </c:pt>
                <c:pt idx="1887">
                  <c:v>6.6600000000000006E-2</c:v>
                </c:pt>
                <c:pt idx="1888">
                  <c:v>6.8030000000000007E-2</c:v>
                </c:pt>
                <c:pt idx="1889">
                  <c:v>6.9779999999999995E-2</c:v>
                </c:pt>
                <c:pt idx="1890">
                  <c:v>6.9360000000000005E-2</c:v>
                </c:pt>
                <c:pt idx="1891">
                  <c:v>6.7320000000000005E-2</c:v>
                </c:pt>
                <c:pt idx="1892">
                  <c:v>6.7470000000000002E-2</c:v>
                </c:pt>
                <c:pt idx="1893">
                  <c:v>6.6649999999999987E-2</c:v>
                </c:pt>
                <c:pt idx="1894">
                  <c:v>6.5659999999999996E-2</c:v>
                </c:pt>
                <c:pt idx="1895">
                  <c:v>6.5180000000000002E-2</c:v>
                </c:pt>
                <c:pt idx="1896">
                  <c:v>6.6360000000000002E-2</c:v>
                </c:pt>
                <c:pt idx="1897">
                  <c:v>6.4130000000000006E-2</c:v>
                </c:pt>
                <c:pt idx="1898">
                  <c:v>6.3629999999999992E-2</c:v>
                </c:pt>
                <c:pt idx="1899">
                  <c:v>6.4340000000000008E-2</c:v>
                </c:pt>
                <c:pt idx="1900">
                  <c:v>6.3390000000000002E-2</c:v>
                </c:pt>
                <c:pt idx="1901">
                  <c:v>6.4350000000000004E-2</c:v>
                </c:pt>
                <c:pt idx="1902">
                  <c:v>6.3810000000000006E-2</c:v>
                </c:pt>
                <c:pt idx="1903">
                  <c:v>6.4850000000000019E-2</c:v>
                </c:pt>
                <c:pt idx="1904">
                  <c:v>6.4520000000000008E-2</c:v>
                </c:pt>
                <c:pt idx="1905">
                  <c:v>6.5460000000000004E-2</c:v>
                </c:pt>
                <c:pt idx="1906">
                  <c:v>6.701E-2</c:v>
                </c:pt>
                <c:pt idx="1907">
                  <c:v>6.9319999999999993E-2</c:v>
                </c:pt>
                <c:pt idx="1908">
                  <c:v>6.7059999999999995E-2</c:v>
                </c:pt>
                <c:pt idx="1909">
                  <c:v>6.9790000000000005E-2</c:v>
                </c:pt>
                <c:pt idx="1910">
                  <c:v>6.9429999999999992E-2</c:v>
                </c:pt>
                <c:pt idx="1911">
                  <c:v>7.0069999999999993E-2</c:v>
                </c:pt>
                <c:pt idx="1912">
                  <c:v>6.8020000000000011E-2</c:v>
                </c:pt>
                <c:pt idx="1913">
                  <c:v>6.7230000000000012E-2</c:v>
                </c:pt>
                <c:pt idx="1914">
                  <c:v>6.6860000000000003E-2</c:v>
                </c:pt>
                <c:pt idx="1915">
                  <c:v>6.6220000000000001E-2</c:v>
                </c:pt>
                <c:pt idx="1916">
                  <c:v>6.7000000000000004E-2</c:v>
                </c:pt>
                <c:pt idx="1917">
                  <c:v>6.6070000000000018E-2</c:v>
                </c:pt>
                <c:pt idx="1918">
                  <c:v>6.5880000000000008E-2</c:v>
                </c:pt>
                <c:pt idx="1919">
                  <c:v>6.5589999999999996E-2</c:v>
                </c:pt>
                <c:pt idx="1920">
                  <c:v>6.5070000000000003E-2</c:v>
                </c:pt>
                <c:pt idx="1921">
                  <c:v>6.5870000000000012E-2</c:v>
                </c:pt>
                <c:pt idx="1922">
                  <c:v>6.5709999999999991E-2</c:v>
                </c:pt>
                <c:pt idx="1923">
                  <c:v>6.7090000000000011E-2</c:v>
                </c:pt>
                <c:pt idx="1924">
                  <c:v>6.7760000000000001E-2</c:v>
                </c:pt>
                <c:pt idx="1925">
                  <c:v>6.6460000000000005E-2</c:v>
                </c:pt>
                <c:pt idx="1926">
                  <c:v>6.7060000000000008E-2</c:v>
                </c:pt>
                <c:pt idx="1927">
                  <c:v>6.6850000000000007E-2</c:v>
                </c:pt>
                <c:pt idx="1928">
                  <c:v>6.9839999999999999E-2</c:v>
                </c:pt>
                <c:pt idx="1929">
                  <c:v>6.9220000000000004E-2</c:v>
                </c:pt>
                <c:pt idx="1930">
                  <c:v>7.0710000000000009E-2</c:v>
                </c:pt>
                <c:pt idx="1931">
                  <c:v>6.9279999999999994E-2</c:v>
                </c:pt>
                <c:pt idx="1932">
                  <c:v>6.8890000000000007E-2</c:v>
                </c:pt>
                <c:pt idx="1933">
                  <c:v>6.8830000000000002E-2</c:v>
                </c:pt>
                <c:pt idx="1934">
                  <c:v>6.762E-2</c:v>
                </c:pt>
                <c:pt idx="1935">
                  <c:v>6.8249999999999991E-2</c:v>
                </c:pt>
                <c:pt idx="1936">
                  <c:v>6.9699999999999984E-2</c:v>
                </c:pt>
                <c:pt idx="1937">
                  <c:v>7.032999999999999E-2</c:v>
                </c:pt>
                <c:pt idx="1938">
                  <c:v>6.9720000000000004E-2</c:v>
                </c:pt>
                <c:pt idx="1939">
                  <c:v>6.9010000000000002E-2</c:v>
                </c:pt>
                <c:pt idx="1940">
                  <c:v>6.8750000000000006E-2</c:v>
                </c:pt>
                <c:pt idx="1941">
                  <c:v>6.8040000000000003E-2</c:v>
                </c:pt>
                <c:pt idx="1942">
                  <c:v>6.7919999999999994E-2</c:v>
                </c:pt>
                <c:pt idx="1943">
                  <c:v>6.8980000000000014E-2</c:v>
                </c:pt>
                <c:pt idx="1944">
                  <c:v>6.9429999999999992E-2</c:v>
                </c:pt>
                <c:pt idx="1945">
                  <c:v>6.8159999999999998E-2</c:v>
                </c:pt>
                <c:pt idx="1946">
                  <c:v>6.696000000000002E-2</c:v>
                </c:pt>
                <c:pt idx="1947">
                  <c:v>6.6229999999999997E-2</c:v>
                </c:pt>
                <c:pt idx="1948">
                  <c:v>6.6250000000000003E-2</c:v>
                </c:pt>
                <c:pt idx="1949">
                  <c:v>6.5680000000000002E-2</c:v>
                </c:pt>
                <c:pt idx="1950">
                  <c:v>6.522E-2</c:v>
                </c:pt>
                <c:pt idx="1951">
                  <c:v>6.5030000000000004E-2</c:v>
                </c:pt>
                <c:pt idx="1952">
                  <c:v>6.5429999999999988E-2</c:v>
                </c:pt>
                <c:pt idx="1953">
                  <c:v>6.4190000000000011E-2</c:v>
                </c:pt>
                <c:pt idx="1954">
                  <c:v>6.3769999999999993E-2</c:v>
                </c:pt>
                <c:pt idx="1955">
                  <c:v>6.3390000000000002E-2</c:v>
                </c:pt>
                <c:pt idx="1956">
                  <c:v>6.3300000000000009E-2</c:v>
                </c:pt>
                <c:pt idx="1957">
                  <c:v>6.2950000000000006E-2</c:v>
                </c:pt>
                <c:pt idx="1958">
                  <c:v>6.3230000000000008E-2</c:v>
                </c:pt>
                <c:pt idx="1959">
                  <c:v>6.4469999999999986E-2</c:v>
                </c:pt>
                <c:pt idx="1960">
                  <c:v>6.4369999999999997E-2</c:v>
                </c:pt>
                <c:pt idx="1961">
                  <c:v>6.4020000000000007E-2</c:v>
                </c:pt>
                <c:pt idx="1962">
                  <c:v>6.4879999999999993E-2</c:v>
                </c:pt>
                <c:pt idx="1963">
                  <c:v>6.472E-2</c:v>
                </c:pt>
                <c:pt idx="1964">
                  <c:v>6.4230000000000009E-2</c:v>
                </c:pt>
                <c:pt idx="1965">
                  <c:v>6.5569999999999989E-2</c:v>
                </c:pt>
                <c:pt idx="1966">
                  <c:v>6.6529999999999992E-2</c:v>
                </c:pt>
                <c:pt idx="1967">
                  <c:v>6.7150000000000001E-2</c:v>
                </c:pt>
                <c:pt idx="1968">
                  <c:v>6.7430000000000004E-2</c:v>
                </c:pt>
                <c:pt idx="1969">
                  <c:v>6.7330000000000001E-2</c:v>
                </c:pt>
                <c:pt idx="1970">
                  <c:v>6.8000000000000005E-2</c:v>
                </c:pt>
                <c:pt idx="1971">
                  <c:v>6.8489999999999995E-2</c:v>
                </c:pt>
                <c:pt idx="1972">
                  <c:v>6.8339999999999998E-2</c:v>
                </c:pt>
                <c:pt idx="1973">
                  <c:v>6.7840000000000011E-2</c:v>
                </c:pt>
                <c:pt idx="1974">
                  <c:v>6.7049999999999998E-2</c:v>
                </c:pt>
                <c:pt idx="1975">
                  <c:v>6.7169999999999994E-2</c:v>
                </c:pt>
                <c:pt idx="1976">
                  <c:v>6.9870000000000002E-2</c:v>
                </c:pt>
                <c:pt idx="1977">
                  <c:v>7.1700000000000014E-2</c:v>
                </c:pt>
                <c:pt idx="1978">
                  <c:v>7.1650000000000005E-2</c:v>
                </c:pt>
                <c:pt idx="1979">
                  <c:v>7.1179999999999993E-2</c:v>
                </c:pt>
                <c:pt idx="1980">
                  <c:v>7.0120000000000002E-2</c:v>
                </c:pt>
                <c:pt idx="1981">
                  <c:v>6.9860000000000005E-2</c:v>
                </c:pt>
                <c:pt idx="1982">
                  <c:v>7.0879999999999999E-2</c:v>
                </c:pt>
                <c:pt idx="1983">
                  <c:v>7.075999999999999E-2</c:v>
                </c:pt>
                <c:pt idx="1984">
                  <c:v>7.0150000000000004E-2</c:v>
                </c:pt>
                <c:pt idx="1985">
                  <c:v>6.8959999999999994E-2</c:v>
                </c:pt>
                <c:pt idx="1986">
                  <c:v>6.8090000000000012E-2</c:v>
                </c:pt>
                <c:pt idx="1987">
                  <c:v>6.7650000000000002E-2</c:v>
                </c:pt>
                <c:pt idx="1988">
                  <c:v>6.770000000000001E-2</c:v>
                </c:pt>
                <c:pt idx="1989">
                  <c:v>6.9530000000000008E-2</c:v>
                </c:pt>
                <c:pt idx="1990">
                  <c:v>6.9650000000000004E-2</c:v>
                </c:pt>
                <c:pt idx="1991">
                  <c:v>7.0900000000000019E-2</c:v>
                </c:pt>
                <c:pt idx="1992">
                  <c:v>7.0690000000000003E-2</c:v>
                </c:pt>
                <c:pt idx="1993">
                  <c:v>6.971999999999999E-2</c:v>
                </c:pt>
                <c:pt idx="1994">
                  <c:v>6.8940000000000001E-2</c:v>
                </c:pt>
                <c:pt idx="1995">
                  <c:v>6.8019999999999997E-2</c:v>
                </c:pt>
                <c:pt idx="1996">
                  <c:v>6.7970000000000003E-2</c:v>
                </c:pt>
                <c:pt idx="1997">
                  <c:v>6.6739999999999994E-2</c:v>
                </c:pt>
                <c:pt idx="1998">
                  <c:v>6.6450000000000009E-2</c:v>
                </c:pt>
                <c:pt idx="1999">
                  <c:v>6.6979999999999998E-2</c:v>
                </c:pt>
                <c:pt idx="2000">
                  <c:v>6.5869999999999998E-2</c:v>
                </c:pt>
                <c:pt idx="2001">
                  <c:v>6.5809999999999994E-2</c:v>
                </c:pt>
                <c:pt idx="2002">
                  <c:v>6.5530000000000005E-2</c:v>
                </c:pt>
                <c:pt idx="2003">
                  <c:v>6.6049999999999998E-2</c:v>
                </c:pt>
                <c:pt idx="2004">
                  <c:v>6.541000000000001E-2</c:v>
                </c:pt>
                <c:pt idx="2005">
                  <c:v>6.5189999999999998E-2</c:v>
                </c:pt>
                <c:pt idx="2006">
                  <c:v>6.5030000000000004E-2</c:v>
                </c:pt>
                <c:pt idx="2007">
                  <c:v>6.541000000000001E-2</c:v>
                </c:pt>
                <c:pt idx="2008">
                  <c:v>6.5799999999999997E-2</c:v>
                </c:pt>
                <c:pt idx="2009">
                  <c:v>6.5339999999999995E-2</c:v>
                </c:pt>
                <c:pt idx="2010">
                  <c:v>6.4809999999999993E-2</c:v>
                </c:pt>
                <c:pt idx="2011">
                  <c:v>6.3380000000000006E-2</c:v>
                </c:pt>
                <c:pt idx="2012">
                  <c:v>6.3299999999999995E-2</c:v>
                </c:pt>
                <c:pt idx="2013">
                  <c:v>6.3180000000000014E-2</c:v>
                </c:pt>
                <c:pt idx="2014">
                  <c:v>6.3700000000000007E-2</c:v>
                </c:pt>
                <c:pt idx="2015">
                  <c:v>6.427999999999999E-2</c:v>
                </c:pt>
                <c:pt idx="2016">
                  <c:v>6.341999999999999E-2</c:v>
                </c:pt>
                <c:pt idx="2017">
                  <c:v>6.2270000000000013E-2</c:v>
                </c:pt>
                <c:pt idx="2018">
                  <c:v>6.2610000000000013E-2</c:v>
                </c:pt>
                <c:pt idx="2019">
                  <c:v>6.3439999999999996E-2</c:v>
                </c:pt>
                <c:pt idx="2020">
                  <c:v>6.1839999999999992E-2</c:v>
                </c:pt>
                <c:pt idx="2021">
                  <c:v>6.1630000000000004E-2</c:v>
                </c:pt>
                <c:pt idx="2022">
                  <c:v>6.2039999999999998E-2</c:v>
                </c:pt>
                <c:pt idx="2023">
                  <c:v>6.1520000000000012E-2</c:v>
                </c:pt>
                <c:pt idx="2024">
                  <c:v>6.1379999999999997E-2</c:v>
                </c:pt>
                <c:pt idx="2025">
                  <c:v>6.2759999999999996E-2</c:v>
                </c:pt>
                <c:pt idx="2026">
                  <c:v>6.3320000000000001E-2</c:v>
                </c:pt>
                <c:pt idx="2027">
                  <c:v>6.2120000000000009E-2</c:v>
                </c:pt>
                <c:pt idx="2028">
                  <c:v>6.2609999999999999E-2</c:v>
                </c:pt>
                <c:pt idx="2029">
                  <c:v>6.368E-2</c:v>
                </c:pt>
                <c:pt idx="2030">
                  <c:v>6.2890000000000001E-2</c:v>
                </c:pt>
                <c:pt idx="2031">
                  <c:v>6.2640000000000015E-2</c:v>
                </c:pt>
                <c:pt idx="2032">
                  <c:v>6.541000000000001E-2</c:v>
                </c:pt>
                <c:pt idx="2033">
                  <c:v>6.6030000000000005E-2</c:v>
                </c:pt>
                <c:pt idx="2034">
                  <c:v>6.4680000000000001E-2</c:v>
                </c:pt>
                <c:pt idx="2035">
                  <c:v>6.5030000000000004E-2</c:v>
                </c:pt>
                <c:pt idx="2036">
                  <c:v>6.4350000000000004E-2</c:v>
                </c:pt>
                <c:pt idx="2037">
                  <c:v>6.8010000000000001E-2</c:v>
                </c:pt>
                <c:pt idx="2038">
                  <c:v>7.0290000000000005E-2</c:v>
                </c:pt>
                <c:pt idx="2039">
                  <c:v>7.1970000000000006E-2</c:v>
                </c:pt>
                <c:pt idx="2040">
                  <c:v>7.4629999999999988E-2</c:v>
                </c:pt>
                <c:pt idx="2041">
                  <c:v>6.8049999999999999E-2</c:v>
                </c:pt>
                <c:pt idx="2042">
                  <c:v>6.863000000000001E-2</c:v>
                </c:pt>
                <c:pt idx="2043">
                  <c:v>6.7379999999999995E-2</c:v>
                </c:pt>
                <c:pt idx="2044">
                  <c:v>6.7500000000000004E-2</c:v>
                </c:pt>
                <c:pt idx="2045">
                  <c:v>7.060000000000001E-2</c:v>
                </c:pt>
                <c:pt idx="2046">
                  <c:v>7.127E-2</c:v>
                </c:pt>
                <c:pt idx="2047">
                  <c:v>7.0490000000000011E-2</c:v>
                </c:pt>
                <c:pt idx="2048">
                  <c:v>7.2740000000000013E-2</c:v>
                </c:pt>
                <c:pt idx="2049">
                  <c:v>7.5150000000000008E-2</c:v>
                </c:pt>
                <c:pt idx="2050">
                  <c:v>7.5239999999999987E-2</c:v>
                </c:pt>
                <c:pt idx="2051">
                  <c:v>7.5550000000000006E-2</c:v>
                </c:pt>
                <c:pt idx="2052">
                  <c:v>7.8820000000000015E-2</c:v>
                </c:pt>
                <c:pt idx="2053">
                  <c:v>7.665000000000001E-2</c:v>
                </c:pt>
                <c:pt idx="2054">
                  <c:v>7.3959999999999984E-2</c:v>
                </c:pt>
                <c:pt idx="2055">
                  <c:v>7.4279999999999985E-2</c:v>
                </c:pt>
                <c:pt idx="2056">
                  <c:v>7.400000000000001E-2</c:v>
                </c:pt>
                <c:pt idx="2057">
                  <c:v>7.4049999999999991E-2</c:v>
                </c:pt>
                <c:pt idx="2058">
                  <c:v>7.4249999999999997E-2</c:v>
                </c:pt>
                <c:pt idx="2059">
                  <c:v>7.324E-2</c:v>
                </c:pt>
                <c:pt idx="2060">
                  <c:v>7.5760000000000008E-2</c:v>
                </c:pt>
                <c:pt idx="2061">
                  <c:v>7.6769999999999991E-2</c:v>
                </c:pt>
                <c:pt idx="2062">
                  <c:v>7.7979999999999994E-2</c:v>
                </c:pt>
                <c:pt idx="2063">
                  <c:v>7.6229999999999992E-2</c:v>
                </c:pt>
                <c:pt idx="2064">
                  <c:v>7.4400000000000008E-2</c:v>
                </c:pt>
                <c:pt idx="2065">
                  <c:v>7.424E-2</c:v>
                </c:pt>
                <c:pt idx="2066">
                  <c:v>7.2720000000000007E-2</c:v>
                </c:pt>
                <c:pt idx="2067">
                  <c:v>7.196000000000001E-2</c:v>
                </c:pt>
                <c:pt idx="2068">
                  <c:v>7.2290000000000007E-2</c:v>
                </c:pt>
                <c:pt idx="2069">
                  <c:v>7.2170000000000012E-2</c:v>
                </c:pt>
                <c:pt idx="2070">
                  <c:v>7.1209999999999996E-2</c:v>
                </c:pt>
                <c:pt idx="2071">
                  <c:v>7.0240000000000011E-2</c:v>
                </c:pt>
                <c:pt idx="2072">
                  <c:v>7.1480000000000002E-2</c:v>
                </c:pt>
                <c:pt idx="2073">
                  <c:v>7.263E-2</c:v>
                </c:pt>
                <c:pt idx="2074">
                  <c:v>7.4279999999999985E-2</c:v>
                </c:pt>
                <c:pt idx="2075">
                  <c:v>7.458999999999999E-2</c:v>
                </c:pt>
                <c:pt idx="2076">
                  <c:v>7.4149999999999994E-2</c:v>
                </c:pt>
                <c:pt idx="2077">
                  <c:v>7.6610000000000011E-2</c:v>
                </c:pt>
                <c:pt idx="2078">
                  <c:v>7.6829999999999996E-2</c:v>
                </c:pt>
                <c:pt idx="2079">
                  <c:v>7.8340000000000007E-2</c:v>
                </c:pt>
                <c:pt idx="2080">
                  <c:v>7.8070000000000001E-2</c:v>
                </c:pt>
                <c:pt idx="2081">
                  <c:v>7.8469999999999998E-2</c:v>
                </c:pt>
                <c:pt idx="2082">
                  <c:v>7.6410000000000006E-2</c:v>
                </c:pt>
                <c:pt idx="2083">
                  <c:v>7.5620000000000007E-2</c:v>
                </c:pt>
                <c:pt idx="2084">
                  <c:v>7.4480000000000005E-2</c:v>
                </c:pt>
                <c:pt idx="2085">
                  <c:v>7.4160000000000004E-2</c:v>
                </c:pt>
                <c:pt idx="2086">
                  <c:v>7.4510000000000007E-2</c:v>
                </c:pt>
                <c:pt idx="2087">
                  <c:v>7.2889999999999996E-2</c:v>
                </c:pt>
                <c:pt idx="2088">
                  <c:v>7.2749999999999995E-2</c:v>
                </c:pt>
                <c:pt idx="2089">
                  <c:v>7.3169999999999999E-2</c:v>
                </c:pt>
                <c:pt idx="2090">
                  <c:v>7.4740000000000001E-2</c:v>
                </c:pt>
                <c:pt idx="2091">
                  <c:v>7.4599999999999986E-2</c:v>
                </c:pt>
                <c:pt idx="2092">
                  <c:v>7.5139999999999998E-2</c:v>
                </c:pt>
                <c:pt idx="2093">
                  <c:v>7.4220000000000008E-2</c:v>
                </c:pt>
                <c:pt idx="2094">
                  <c:v>7.2550000000000003E-2</c:v>
                </c:pt>
                <c:pt idx="2095">
                  <c:v>7.1840000000000015E-2</c:v>
                </c:pt>
                <c:pt idx="2096">
                  <c:v>7.0690000000000003E-2</c:v>
                </c:pt>
                <c:pt idx="2097">
                  <c:v>7.0200000000000012E-2</c:v>
                </c:pt>
                <c:pt idx="2098">
                  <c:v>7.0709999999999995E-2</c:v>
                </c:pt>
                <c:pt idx="2099">
                  <c:v>7.1129999999999999E-2</c:v>
                </c:pt>
                <c:pt idx="2100">
                  <c:v>7.2609999999999994E-2</c:v>
                </c:pt>
                <c:pt idx="2101">
                  <c:v>7.0819999999999994E-2</c:v>
                </c:pt>
                <c:pt idx="2102">
                  <c:v>7.1629999999999999E-2</c:v>
                </c:pt>
                <c:pt idx="2103">
                  <c:v>7.1660000000000001E-2</c:v>
                </c:pt>
                <c:pt idx="2104">
                  <c:v>7.2179999999999994E-2</c:v>
                </c:pt>
                <c:pt idx="2105">
                  <c:v>7.3409999999999989E-2</c:v>
                </c:pt>
                <c:pt idx="2106">
                  <c:v>7.2549999999999989E-2</c:v>
                </c:pt>
                <c:pt idx="2107">
                  <c:v>7.322999999999999E-2</c:v>
                </c:pt>
                <c:pt idx="2108">
                  <c:v>7.601999999999999E-2</c:v>
                </c:pt>
                <c:pt idx="2109">
                  <c:v>7.6390000000000013E-2</c:v>
                </c:pt>
                <c:pt idx="2110">
                  <c:v>7.6770000000000005E-2</c:v>
                </c:pt>
                <c:pt idx="2111">
                  <c:v>7.7300000000000008E-2</c:v>
                </c:pt>
                <c:pt idx="2112">
                  <c:v>7.5670000000000001E-2</c:v>
                </c:pt>
                <c:pt idx="2113">
                  <c:v>7.6030000000000014E-2</c:v>
                </c:pt>
                <c:pt idx="2114">
                  <c:v>7.7280000000000015E-2</c:v>
                </c:pt>
                <c:pt idx="2115">
                  <c:v>7.869000000000001E-2</c:v>
                </c:pt>
                <c:pt idx="2116">
                  <c:v>7.8240000000000004E-2</c:v>
                </c:pt>
                <c:pt idx="2117">
                  <c:v>8.030000000000001E-2</c:v>
                </c:pt>
                <c:pt idx="2118">
                  <c:v>8.134000000000001E-2</c:v>
                </c:pt>
                <c:pt idx="2119">
                  <c:v>7.9930000000000001E-2</c:v>
                </c:pt>
                <c:pt idx="2120">
                  <c:v>7.9000000000000001E-2</c:v>
                </c:pt>
                <c:pt idx="2121">
                  <c:v>7.9649999999999999E-2</c:v>
                </c:pt>
                <c:pt idx="2122">
                  <c:v>8.0340000000000009E-2</c:v>
                </c:pt>
                <c:pt idx="2123">
                  <c:v>7.7560000000000004E-2</c:v>
                </c:pt>
                <c:pt idx="2124">
                  <c:v>7.6569999999999999E-2</c:v>
                </c:pt>
                <c:pt idx="2125">
                  <c:v>7.536000000000001E-2</c:v>
                </c:pt>
                <c:pt idx="2126">
                  <c:v>7.5239999999999987E-2</c:v>
                </c:pt>
                <c:pt idx="2127">
                  <c:v>7.6850000000000002E-2</c:v>
                </c:pt>
                <c:pt idx="2128">
                  <c:v>7.6129999999999989E-2</c:v>
                </c:pt>
                <c:pt idx="2129">
                  <c:v>7.4939999999999993E-2</c:v>
                </c:pt>
                <c:pt idx="2130">
                  <c:v>7.4299999999999991E-2</c:v>
                </c:pt>
                <c:pt idx="2131">
                  <c:v>7.3429999999999995E-2</c:v>
                </c:pt>
                <c:pt idx="2132">
                  <c:v>7.3789999999999994E-2</c:v>
                </c:pt>
                <c:pt idx="2133">
                  <c:v>7.3660000000000003E-2</c:v>
                </c:pt>
                <c:pt idx="2134">
                  <c:v>7.3220000000000007E-2</c:v>
                </c:pt>
                <c:pt idx="2135">
                  <c:v>7.393000000000001E-2</c:v>
                </c:pt>
                <c:pt idx="2136">
                  <c:v>7.2730000000000003E-2</c:v>
                </c:pt>
                <c:pt idx="2137">
                  <c:v>7.2770000000000015E-2</c:v>
                </c:pt>
                <c:pt idx="2138">
                  <c:v>7.4309999999999987E-2</c:v>
                </c:pt>
                <c:pt idx="2139">
                  <c:v>7.5450000000000003E-2</c:v>
                </c:pt>
                <c:pt idx="2140">
                  <c:v>7.3779999999999998E-2</c:v>
                </c:pt>
                <c:pt idx="2141">
                  <c:v>7.4510000000000007E-2</c:v>
                </c:pt>
                <c:pt idx="2142">
                  <c:v>7.4740000000000001E-2</c:v>
                </c:pt>
                <c:pt idx="2143">
                  <c:v>7.4900000000000008E-2</c:v>
                </c:pt>
                <c:pt idx="2144">
                  <c:v>7.5019999999999989E-2</c:v>
                </c:pt>
                <c:pt idx="2145">
                  <c:v>7.4840000000000004E-2</c:v>
                </c:pt>
                <c:pt idx="2146">
                  <c:v>7.578E-2</c:v>
                </c:pt>
                <c:pt idx="2147">
                  <c:v>7.4310000000000015E-2</c:v>
                </c:pt>
                <c:pt idx="2148">
                  <c:v>7.4560000000000001E-2</c:v>
                </c:pt>
                <c:pt idx="2149">
                  <c:v>7.4079999999999993E-2</c:v>
                </c:pt>
                <c:pt idx="2150">
                  <c:v>7.4060000000000001E-2</c:v>
                </c:pt>
                <c:pt idx="2151">
                  <c:v>7.3580000000000007E-2</c:v>
                </c:pt>
                <c:pt idx="2152">
                  <c:v>7.4069999999999997E-2</c:v>
                </c:pt>
                <c:pt idx="2153">
                  <c:v>7.2580000000000006E-2</c:v>
                </c:pt>
                <c:pt idx="2154">
                  <c:v>7.2349999999999998E-2</c:v>
                </c:pt>
                <c:pt idx="2155">
                  <c:v>7.1489999999999998E-2</c:v>
                </c:pt>
                <c:pt idx="2156">
                  <c:v>7.1249999999999994E-2</c:v>
                </c:pt>
                <c:pt idx="2157">
                  <c:v>7.1160000000000001E-2</c:v>
                </c:pt>
                <c:pt idx="2158">
                  <c:v>7.060000000000001E-2</c:v>
                </c:pt>
                <c:pt idx="2159">
                  <c:v>6.9459999999999994E-2</c:v>
                </c:pt>
                <c:pt idx="2160">
                  <c:v>6.966E-2</c:v>
                </c:pt>
                <c:pt idx="2161">
                  <c:v>6.9699999999999998E-2</c:v>
                </c:pt>
                <c:pt idx="2162">
                  <c:v>6.9530000000000008E-2</c:v>
                </c:pt>
                <c:pt idx="2163">
                  <c:v>6.9449999999999998E-2</c:v>
                </c:pt>
                <c:pt idx="2164">
                  <c:v>6.9360000000000005E-2</c:v>
                </c:pt>
                <c:pt idx="2165">
                  <c:v>7.042000000000001E-2</c:v>
                </c:pt>
                <c:pt idx="2166">
                  <c:v>7.0790000000000006E-2</c:v>
                </c:pt>
                <c:pt idx="2167">
                  <c:v>7.0599999999999982E-2</c:v>
                </c:pt>
                <c:pt idx="2168">
                  <c:v>7.152E-2</c:v>
                </c:pt>
                <c:pt idx="2169">
                  <c:v>7.1239999999999998E-2</c:v>
                </c:pt>
                <c:pt idx="2170">
                  <c:v>7.1129999999999999E-2</c:v>
                </c:pt>
                <c:pt idx="2171">
                  <c:v>7.1299999999999988E-2</c:v>
                </c:pt>
                <c:pt idx="2172">
                  <c:v>7.0530000000000009E-2</c:v>
                </c:pt>
                <c:pt idx="2173">
                  <c:v>7.0990000000000011E-2</c:v>
                </c:pt>
                <c:pt idx="2174">
                  <c:v>7.1649999999999991E-2</c:v>
                </c:pt>
                <c:pt idx="2175">
                  <c:v>7.0979999999999988E-2</c:v>
                </c:pt>
                <c:pt idx="2176">
                  <c:v>6.9769999999999999E-2</c:v>
                </c:pt>
                <c:pt idx="2177">
                  <c:v>7.0679999999999993E-2</c:v>
                </c:pt>
                <c:pt idx="2178">
                  <c:v>7.0489999999999997E-2</c:v>
                </c:pt>
                <c:pt idx="2179">
                  <c:v>6.8559999999999996E-2</c:v>
                </c:pt>
                <c:pt idx="2180">
                  <c:v>6.8670000000000009E-2</c:v>
                </c:pt>
                <c:pt idx="2181">
                  <c:v>6.9800000000000001E-2</c:v>
                </c:pt>
                <c:pt idx="2182">
                  <c:v>7.1980000000000002E-2</c:v>
                </c:pt>
                <c:pt idx="2183">
                  <c:v>6.9789999999999991E-2</c:v>
                </c:pt>
                <c:pt idx="2184">
                  <c:v>6.948E-2</c:v>
                </c:pt>
                <c:pt idx="2185">
                  <c:v>6.9559999999999997E-2</c:v>
                </c:pt>
                <c:pt idx="2186">
                  <c:v>7.0730000000000001E-2</c:v>
                </c:pt>
                <c:pt idx="2187">
                  <c:v>7.2800000000000017E-2</c:v>
                </c:pt>
                <c:pt idx="2188">
                  <c:v>6.9800000000000001E-2</c:v>
                </c:pt>
                <c:pt idx="2189">
                  <c:v>6.831000000000001E-2</c:v>
                </c:pt>
                <c:pt idx="2190">
                  <c:v>6.7730000000000012E-2</c:v>
                </c:pt>
                <c:pt idx="2191">
                  <c:v>6.7670000000000008E-2</c:v>
                </c:pt>
                <c:pt idx="2192">
                  <c:v>6.631999999999999E-2</c:v>
                </c:pt>
                <c:pt idx="2193">
                  <c:v>6.5360000000000015E-2</c:v>
                </c:pt>
                <c:pt idx="2194">
                  <c:v>6.5930000000000002E-2</c:v>
                </c:pt>
                <c:pt idx="2195">
                  <c:v>6.5759999999999985E-2</c:v>
                </c:pt>
                <c:pt idx="2196">
                  <c:v>6.5240000000000006E-2</c:v>
                </c:pt>
                <c:pt idx="2197">
                  <c:v>6.4839999999999995E-2</c:v>
                </c:pt>
                <c:pt idx="2198">
                  <c:v>6.5100000000000005E-2</c:v>
                </c:pt>
                <c:pt idx="2199">
                  <c:v>6.4950000000000008E-2</c:v>
                </c:pt>
                <c:pt idx="2200">
                  <c:v>6.5509999999999999E-2</c:v>
                </c:pt>
                <c:pt idx="2201">
                  <c:v>6.5930000000000002E-2</c:v>
                </c:pt>
                <c:pt idx="2202">
                  <c:v>6.4939999999999998E-2</c:v>
                </c:pt>
                <c:pt idx="2203">
                  <c:v>6.5180000000000002E-2</c:v>
                </c:pt>
                <c:pt idx="2204">
                  <c:v>6.4829999999999999E-2</c:v>
                </c:pt>
                <c:pt idx="2205">
                  <c:v>6.4979999999999996E-2</c:v>
                </c:pt>
                <c:pt idx="2206">
                  <c:v>6.5189999999999998E-2</c:v>
                </c:pt>
                <c:pt idx="2207">
                  <c:v>6.5539999999999987E-2</c:v>
                </c:pt>
                <c:pt idx="2208">
                  <c:v>6.4820000000000003E-2</c:v>
                </c:pt>
                <c:pt idx="2209">
                  <c:v>6.5709999999999991E-2</c:v>
                </c:pt>
                <c:pt idx="2210">
                  <c:v>6.6070000000000004E-2</c:v>
                </c:pt>
                <c:pt idx="2211">
                  <c:v>6.5579999999999999E-2</c:v>
                </c:pt>
                <c:pt idx="2212">
                  <c:v>6.5790000000000001E-2</c:v>
                </c:pt>
                <c:pt idx="2213">
                  <c:v>6.5519999999999995E-2</c:v>
                </c:pt>
                <c:pt idx="2214">
                  <c:v>6.5570000000000003E-2</c:v>
                </c:pt>
                <c:pt idx="2215">
                  <c:v>6.6310000000000008E-2</c:v>
                </c:pt>
                <c:pt idx="2216">
                  <c:v>6.7399999999999988E-2</c:v>
                </c:pt>
                <c:pt idx="2217">
                  <c:v>6.5449999999999994E-2</c:v>
                </c:pt>
                <c:pt idx="2218">
                  <c:v>6.2979999999999994E-2</c:v>
                </c:pt>
                <c:pt idx="2219">
                  <c:v>6.3159999999999994E-2</c:v>
                </c:pt>
                <c:pt idx="2220">
                  <c:v>6.3219999999999998E-2</c:v>
                </c:pt>
                <c:pt idx="2221">
                  <c:v>6.3119999999999996E-2</c:v>
                </c:pt>
                <c:pt idx="2222">
                  <c:v>6.1750000000000006E-2</c:v>
                </c:pt>
                <c:pt idx="2223">
                  <c:v>6.2349999999999996E-2</c:v>
                </c:pt>
                <c:pt idx="2224">
                  <c:v>6.2370000000000002E-2</c:v>
                </c:pt>
                <c:pt idx="2225">
                  <c:v>6.164E-2</c:v>
                </c:pt>
                <c:pt idx="2226">
                  <c:v>6.1999999999999993E-2</c:v>
                </c:pt>
                <c:pt idx="2227">
                  <c:v>6.226000000000001E-2</c:v>
                </c:pt>
                <c:pt idx="2228">
                  <c:v>6.1349999999999995E-2</c:v>
                </c:pt>
                <c:pt idx="2229">
                  <c:v>6.0840000000000012E-2</c:v>
                </c:pt>
                <c:pt idx="2230">
                  <c:v>6.1720000000000004E-2</c:v>
                </c:pt>
                <c:pt idx="2231">
                  <c:v>6.2449999999999999E-2</c:v>
                </c:pt>
                <c:pt idx="2232">
                  <c:v>6.0890000000000007E-2</c:v>
                </c:pt>
                <c:pt idx="2233">
                  <c:v>6.0510000000000001E-2</c:v>
                </c:pt>
                <c:pt idx="2234">
                  <c:v>6.114E-2</c:v>
                </c:pt>
                <c:pt idx="2235">
                  <c:v>6.029000000000001E-2</c:v>
                </c:pt>
                <c:pt idx="2236">
                  <c:v>5.987E-2</c:v>
                </c:pt>
                <c:pt idx="2237">
                  <c:v>5.9550000000000013E-2</c:v>
                </c:pt>
                <c:pt idx="2238">
                  <c:v>5.8940000000000013E-2</c:v>
                </c:pt>
                <c:pt idx="2239">
                  <c:v>5.9389999999999998E-2</c:v>
                </c:pt>
                <c:pt idx="2240">
                  <c:v>5.926E-2</c:v>
                </c:pt>
                <c:pt idx="2241">
                  <c:v>5.9040000000000016E-2</c:v>
                </c:pt>
                <c:pt idx="2242">
                  <c:v>5.918000000000001E-2</c:v>
                </c:pt>
                <c:pt idx="2243">
                  <c:v>5.9229999999999998E-2</c:v>
                </c:pt>
                <c:pt idx="2244">
                  <c:v>5.987E-2</c:v>
                </c:pt>
                <c:pt idx="2245">
                  <c:v>5.9060000000000008E-2</c:v>
                </c:pt>
                <c:pt idx="2246">
                  <c:v>6.0659999999999999E-2</c:v>
                </c:pt>
                <c:pt idx="2247">
                  <c:v>6.1440000000000008E-2</c:v>
                </c:pt>
                <c:pt idx="2248">
                  <c:v>6.2099999999999989E-2</c:v>
                </c:pt>
                <c:pt idx="2249">
                  <c:v>6.2590000000000007E-2</c:v>
                </c:pt>
                <c:pt idx="2250">
                  <c:v>6.1380000000000011E-2</c:v>
                </c:pt>
                <c:pt idx="2251">
                  <c:v>6.1099999999999995E-2</c:v>
                </c:pt>
                <c:pt idx="2252">
                  <c:v>6.1110000000000005E-2</c:v>
                </c:pt>
                <c:pt idx="2253">
                  <c:v>6.1330000000000003E-2</c:v>
                </c:pt>
                <c:pt idx="2254">
                  <c:v>5.994E-2</c:v>
                </c:pt>
                <c:pt idx="2255">
                  <c:v>6.0670000000000002E-2</c:v>
                </c:pt>
                <c:pt idx="2256">
                  <c:v>6.0570000000000006E-2</c:v>
                </c:pt>
                <c:pt idx="2257">
                  <c:v>6.0150000000000009E-2</c:v>
                </c:pt>
                <c:pt idx="2258">
                  <c:v>6.0299999999999999E-2</c:v>
                </c:pt>
                <c:pt idx="2259">
                  <c:v>6.1300000000000007E-2</c:v>
                </c:pt>
                <c:pt idx="2260">
                  <c:v>6.2360000000000006E-2</c:v>
                </c:pt>
                <c:pt idx="2261">
                  <c:v>6.2829999999999997E-2</c:v>
                </c:pt>
                <c:pt idx="2262">
                  <c:v>6.5329999999999999E-2</c:v>
                </c:pt>
                <c:pt idx="2263">
                  <c:v>6.6699999999999995E-2</c:v>
                </c:pt>
                <c:pt idx="2264">
                  <c:v>6.4809999999999993E-2</c:v>
                </c:pt>
                <c:pt idx="2265">
                  <c:v>6.4119999999999996E-2</c:v>
                </c:pt>
                <c:pt idx="2266">
                  <c:v>6.2370000000000002E-2</c:v>
                </c:pt>
                <c:pt idx="2267">
                  <c:v>6.2430000000000006E-2</c:v>
                </c:pt>
                <c:pt idx="2268">
                  <c:v>6.2439999999999996E-2</c:v>
                </c:pt>
                <c:pt idx="2269">
                  <c:v>6.1550000000000001E-2</c:v>
                </c:pt>
                <c:pt idx="2270">
                  <c:v>6.090000000000001E-2</c:v>
                </c:pt>
                <c:pt idx="2271">
                  <c:v>6.0689999999999994E-2</c:v>
                </c:pt>
                <c:pt idx="2272">
                  <c:v>6.0179999999999997E-2</c:v>
                </c:pt>
                <c:pt idx="2273">
                  <c:v>5.9610000000000003E-2</c:v>
                </c:pt>
                <c:pt idx="2274">
                  <c:v>6.0160000000000012E-2</c:v>
                </c:pt>
                <c:pt idx="2275">
                  <c:v>5.918000000000001E-2</c:v>
                </c:pt>
                <c:pt idx="2276">
                  <c:v>5.901E-2</c:v>
                </c:pt>
                <c:pt idx="2277">
                  <c:v>5.8880000000000002E-2</c:v>
                </c:pt>
                <c:pt idx="2278">
                  <c:v>5.8090000000000003E-2</c:v>
                </c:pt>
                <c:pt idx="2279">
                  <c:v>5.8379999999999994E-2</c:v>
                </c:pt>
                <c:pt idx="2280">
                  <c:v>5.7490000000000006E-2</c:v>
                </c:pt>
                <c:pt idx="2281">
                  <c:v>5.7689999999999998E-2</c:v>
                </c:pt>
                <c:pt idx="2282">
                  <c:v>5.9390000000000012E-2</c:v>
                </c:pt>
                <c:pt idx="2283">
                  <c:v>5.885E-2</c:v>
                </c:pt>
                <c:pt idx="2284">
                  <c:v>5.952000000000001E-2</c:v>
                </c:pt>
                <c:pt idx="2285">
                  <c:v>6.0020000000000004E-2</c:v>
                </c:pt>
                <c:pt idx="2286">
                  <c:v>6.2619999999999995E-2</c:v>
                </c:pt>
                <c:pt idx="2287">
                  <c:v>6.2050000000000001E-2</c:v>
                </c:pt>
                <c:pt idx="2288">
                  <c:v>6.0650000000000009E-2</c:v>
                </c:pt>
                <c:pt idx="2289">
                  <c:v>6.08E-2</c:v>
                </c:pt>
                <c:pt idx="2290">
                  <c:v>6.0520000000000004E-2</c:v>
                </c:pt>
                <c:pt idx="2291">
                  <c:v>5.9879999999999996E-2</c:v>
                </c:pt>
                <c:pt idx="2292">
                  <c:v>5.978E-2</c:v>
                </c:pt>
                <c:pt idx="2293">
                  <c:v>5.9910000000000005E-2</c:v>
                </c:pt>
                <c:pt idx="2294">
                  <c:v>5.9740000000000001E-2</c:v>
                </c:pt>
                <c:pt idx="2295">
                  <c:v>5.9709999999999999E-2</c:v>
                </c:pt>
                <c:pt idx="2296">
                  <c:v>6.0240000000000009E-2</c:v>
                </c:pt>
                <c:pt idx="2297">
                  <c:v>6.1349999999999995E-2</c:v>
                </c:pt>
                <c:pt idx="2298">
                  <c:v>6.1099999999999995E-2</c:v>
                </c:pt>
                <c:pt idx="2299">
                  <c:v>6.2070000000000007E-2</c:v>
                </c:pt>
                <c:pt idx="2300">
                  <c:v>6.1180000000000005E-2</c:v>
                </c:pt>
                <c:pt idx="2301">
                  <c:v>6.1120000000000001E-2</c:v>
                </c:pt>
                <c:pt idx="2302">
                  <c:v>6.1709999999999994E-2</c:v>
                </c:pt>
                <c:pt idx="2303">
                  <c:v>6.2230000000000008E-2</c:v>
                </c:pt>
                <c:pt idx="2304">
                  <c:v>6.1940000000000009E-2</c:v>
                </c:pt>
                <c:pt idx="2305">
                  <c:v>6.2870000000000009E-2</c:v>
                </c:pt>
                <c:pt idx="2306">
                  <c:v>6.239999999999999E-2</c:v>
                </c:pt>
                <c:pt idx="2307">
                  <c:v>6.216E-2</c:v>
                </c:pt>
                <c:pt idx="2308">
                  <c:v>6.3029999999999989E-2</c:v>
                </c:pt>
                <c:pt idx="2309">
                  <c:v>6.4660000000000009E-2</c:v>
                </c:pt>
                <c:pt idx="2310">
                  <c:v>6.411E-2</c:v>
                </c:pt>
                <c:pt idx="2311">
                  <c:v>6.412000000000001E-2</c:v>
                </c:pt>
                <c:pt idx="2312">
                  <c:v>6.4829999999999999E-2</c:v>
                </c:pt>
                <c:pt idx="2313">
                  <c:v>6.4549999999999996E-2</c:v>
                </c:pt>
                <c:pt idx="2314">
                  <c:v>6.4639999999999989E-2</c:v>
                </c:pt>
                <c:pt idx="2315">
                  <c:v>6.3399999999999998E-2</c:v>
                </c:pt>
                <c:pt idx="2316">
                  <c:v>6.4130000000000006E-2</c:v>
                </c:pt>
                <c:pt idx="2317">
                  <c:v>6.4700000000000008E-2</c:v>
                </c:pt>
                <c:pt idx="2318">
                  <c:v>6.3920000000000018E-2</c:v>
                </c:pt>
                <c:pt idx="2319">
                  <c:v>6.4750000000000002E-2</c:v>
                </c:pt>
                <c:pt idx="2320">
                  <c:v>6.4060000000000006E-2</c:v>
                </c:pt>
                <c:pt idx="2321">
                  <c:v>6.5159999999999996E-2</c:v>
                </c:pt>
                <c:pt idx="2322">
                  <c:v>6.4999999999999988E-2</c:v>
                </c:pt>
                <c:pt idx="2323">
                  <c:v>6.659000000000001E-2</c:v>
                </c:pt>
                <c:pt idx="2324">
                  <c:v>6.6720000000000002E-2</c:v>
                </c:pt>
                <c:pt idx="2325">
                  <c:v>6.5560000000000007E-2</c:v>
                </c:pt>
                <c:pt idx="2326">
                  <c:v>6.6970000000000016E-2</c:v>
                </c:pt>
                <c:pt idx="2327">
                  <c:v>6.7240000000000008E-2</c:v>
                </c:pt>
                <c:pt idx="2328">
                  <c:v>6.6710000000000005E-2</c:v>
                </c:pt>
                <c:pt idx="2329">
                  <c:v>6.724999999999999E-2</c:v>
                </c:pt>
                <c:pt idx="2330">
                  <c:v>6.6110000000000002E-2</c:v>
                </c:pt>
                <c:pt idx="2331">
                  <c:v>6.6679999999999989E-2</c:v>
                </c:pt>
                <c:pt idx="2332">
                  <c:v>6.8540000000000004E-2</c:v>
                </c:pt>
                <c:pt idx="2333">
                  <c:v>6.8860000000000005E-2</c:v>
                </c:pt>
                <c:pt idx="2334">
                  <c:v>6.8290000000000003E-2</c:v>
                </c:pt>
                <c:pt idx="2335">
                  <c:v>6.7569999999999991E-2</c:v>
                </c:pt>
                <c:pt idx="2336">
                  <c:v>6.583E-2</c:v>
                </c:pt>
                <c:pt idx="2337">
                  <c:v>6.4450000000000007E-2</c:v>
                </c:pt>
                <c:pt idx="2338">
                  <c:v>6.3960000000000003E-2</c:v>
                </c:pt>
                <c:pt idx="2339">
                  <c:v>6.3800000000000009E-2</c:v>
                </c:pt>
                <c:pt idx="2340">
                  <c:v>6.4319999999999988E-2</c:v>
                </c:pt>
                <c:pt idx="2341">
                  <c:v>6.547E-2</c:v>
                </c:pt>
                <c:pt idx="2342">
                  <c:v>6.4729999999999996E-2</c:v>
                </c:pt>
                <c:pt idx="2343">
                  <c:v>6.7110000000000003E-2</c:v>
                </c:pt>
                <c:pt idx="2344">
                  <c:v>7.0179999999999992E-2</c:v>
                </c:pt>
                <c:pt idx="2345">
                  <c:v>7.0290000000000005E-2</c:v>
                </c:pt>
                <c:pt idx="2346">
                  <c:v>6.9419999999999996E-2</c:v>
                </c:pt>
                <c:pt idx="2347">
                  <c:v>7.0220000000000005E-2</c:v>
                </c:pt>
                <c:pt idx="2348">
                  <c:v>7.1150000000000005E-2</c:v>
                </c:pt>
                <c:pt idx="2349">
                  <c:v>7.2919999999999999E-2</c:v>
                </c:pt>
                <c:pt idx="2350">
                  <c:v>7.1920000000000012E-2</c:v>
                </c:pt>
                <c:pt idx="2351">
                  <c:v>7.0230000000000015E-2</c:v>
                </c:pt>
                <c:pt idx="2352">
                  <c:v>6.8129999999999996E-2</c:v>
                </c:pt>
                <c:pt idx="2353">
                  <c:v>6.8120000000000014E-2</c:v>
                </c:pt>
                <c:pt idx="2354">
                  <c:v>6.9169999999999995E-2</c:v>
                </c:pt>
                <c:pt idx="2355">
                  <c:v>6.9600000000000009E-2</c:v>
                </c:pt>
                <c:pt idx="2356">
                  <c:v>7.1289999999999992E-2</c:v>
                </c:pt>
                <c:pt idx="2357">
                  <c:v>7.1670000000000011E-2</c:v>
                </c:pt>
                <c:pt idx="2358">
                  <c:v>7.3620000000000005E-2</c:v>
                </c:pt>
                <c:pt idx="2359">
                  <c:v>7.5870000000000021E-2</c:v>
                </c:pt>
                <c:pt idx="2360">
                  <c:v>7.7940000000000009E-2</c:v>
                </c:pt>
                <c:pt idx="2361">
                  <c:v>7.9469999999999985E-2</c:v>
                </c:pt>
                <c:pt idx="2362">
                  <c:v>8.3199999999999996E-2</c:v>
                </c:pt>
                <c:pt idx="2363">
                  <c:v>8.3839999999999998E-2</c:v>
                </c:pt>
                <c:pt idx="2364">
                  <c:v>8.8479999999999989E-2</c:v>
                </c:pt>
                <c:pt idx="2365">
                  <c:v>8.5950000000000013E-2</c:v>
                </c:pt>
                <c:pt idx="2366">
                  <c:v>8.9880000000000002E-2</c:v>
                </c:pt>
                <c:pt idx="2367">
                  <c:v>8.6440000000000017E-2</c:v>
                </c:pt>
                <c:pt idx="2368">
                  <c:v>8.387E-2</c:v>
                </c:pt>
                <c:pt idx="2369">
                  <c:v>8.3249999999999991E-2</c:v>
                </c:pt>
                <c:pt idx="2370">
                  <c:v>8.3960000000000007E-2</c:v>
                </c:pt>
                <c:pt idx="2371">
                  <c:v>8.5070000000000021E-2</c:v>
                </c:pt>
                <c:pt idx="2372">
                  <c:v>8.993000000000001E-2</c:v>
                </c:pt>
                <c:pt idx="2373">
                  <c:v>9.0749999999999997E-2</c:v>
                </c:pt>
                <c:pt idx="2374">
                  <c:v>9.0380000000000002E-2</c:v>
                </c:pt>
                <c:pt idx="2375">
                  <c:v>9.0120000000000006E-2</c:v>
                </c:pt>
                <c:pt idx="2376">
                  <c:v>8.811999999999999E-2</c:v>
                </c:pt>
                <c:pt idx="2377">
                  <c:v>8.8540000000000008E-2</c:v>
                </c:pt>
                <c:pt idx="2378">
                  <c:v>8.9130000000000001E-2</c:v>
                </c:pt>
                <c:pt idx="2379">
                  <c:v>8.6840000000000014E-2</c:v>
                </c:pt>
                <c:pt idx="2380">
                  <c:v>8.7170000000000011E-2</c:v>
                </c:pt>
                <c:pt idx="2381">
                  <c:v>8.431000000000001E-2</c:v>
                </c:pt>
                <c:pt idx="2382">
                  <c:v>8.5250000000000006E-2</c:v>
                </c:pt>
                <c:pt idx="2383">
                  <c:v>8.8520000000000001E-2</c:v>
                </c:pt>
                <c:pt idx="2384">
                  <c:v>9.3230000000000007E-2</c:v>
                </c:pt>
                <c:pt idx="2385">
                  <c:v>9.4119999999999995E-2</c:v>
                </c:pt>
                <c:pt idx="2386">
                  <c:v>9.1129999999999989E-2</c:v>
                </c:pt>
                <c:pt idx="2387">
                  <c:v>9.1000000000000011E-2</c:v>
                </c:pt>
                <c:pt idx="2388">
                  <c:v>9.4380000000000006E-2</c:v>
                </c:pt>
                <c:pt idx="2389">
                  <c:v>9.7270000000000009E-2</c:v>
                </c:pt>
                <c:pt idx="2390">
                  <c:v>9.6059999999999993E-2</c:v>
                </c:pt>
                <c:pt idx="2391">
                  <c:v>9.3719999999999998E-2</c:v>
                </c:pt>
                <c:pt idx="2392">
                  <c:v>9.1410000000000005E-2</c:v>
                </c:pt>
                <c:pt idx="2393">
                  <c:v>9.1469999999999996E-2</c:v>
                </c:pt>
                <c:pt idx="2394">
                  <c:v>9.4E-2</c:v>
                </c:pt>
                <c:pt idx="2395">
                  <c:v>9.3290000000000012E-2</c:v>
                </c:pt>
                <c:pt idx="2396">
                  <c:v>9.4380000000000006E-2</c:v>
                </c:pt>
                <c:pt idx="2397">
                  <c:v>9.9060000000000009E-2</c:v>
                </c:pt>
                <c:pt idx="2398">
                  <c:v>9.8430000000000004E-2</c:v>
                </c:pt>
                <c:pt idx="2399">
                  <c:v>9.6610000000000001E-2</c:v>
                </c:pt>
                <c:pt idx="2400">
                  <c:v>9.1880000000000003E-2</c:v>
                </c:pt>
                <c:pt idx="2401">
                  <c:v>9.1889999999999999E-2</c:v>
                </c:pt>
                <c:pt idx="2402">
                  <c:v>9.1230000000000006E-2</c:v>
                </c:pt>
                <c:pt idx="2403">
                  <c:v>9.443E-2</c:v>
                </c:pt>
                <c:pt idx="2404">
                  <c:v>9.6650000000000014E-2</c:v>
                </c:pt>
                <c:pt idx="2405">
                  <c:v>0.10013999999999999</c:v>
                </c:pt>
                <c:pt idx="2406">
                  <c:v>9.6509999999999999E-2</c:v>
                </c:pt>
                <c:pt idx="2407">
                  <c:v>9.2980000000000007E-2</c:v>
                </c:pt>
                <c:pt idx="2408">
                  <c:v>9.2080000000000023E-2</c:v>
                </c:pt>
                <c:pt idx="2409">
                  <c:v>8.967E-2</c:v>
                </c:pt>
                <c:pt idx="2410">
                  <c:v>8.9510000000000006E-2</c:v>
                </c:pt>
                <c:pt idx="2411">
                  <c:v>8.6609999999999993E-2</c:v>
                </c:pt>
                <c:pt idx="2412">
                  <c:v>8.8149999999999992E-2</c:v>
                </c:pt>
                <c:pt idx="2413">
                  <c:v>8.6410000000000001E-2</c:v>
                </c:pt>
                <c:pt idx="2414">
                  <c:v>8.8419999999999985E-2</c:v>
                </c:pt>
                <c:pt idx="2415">
                  <c:v>8.9370000000000005E-2</c:v>
                </c:pt>
                <c:pt idx="2416">
                  <c:v>8.8709999999999983E-2</c:v>
                </c:pt>
                <c:pt idx="2417">
                  <c:v>9.1020000000000004E-2</c:v>
                </c:pt>
                <c:pt idx="2418">
                  <c:v>8.8139999999999996E-2</c:v>
                </c:pt>
                <c:pt idx="2419">
                  <c:v>8.6790000000000006E-2</c:v>
                </c:pt>
                <c:pt idx="2420">
                  <c:v>8.7809999999999985E-2</c:v>
                </c:pt>
                <c:pt idx="2421">
                  <c:v>8.8129999999999986E-2</c:v>
                </c:pt>
                <c:pt idx="2422">
                  <c:v>8.3640000000000006E-2</c:v>
                </c:pt>
                <c:pt idx="2423">
                  <c:v>8.4330000000000002E-2</c:v>
                </c:pt>
                <c:pt idx="2424">
                  <c:v>8.8550000000000004E-2</c:v>
                </c:pt>
                <c:pt idx="2425">
                  <c:v>9.4619999999999996E-2</c:v>
                </c:pt>
                <c:pt idx="2426">
                  <c:v>9.3329999999999996E-2</c:v>
                </c:pt>
                <c:pt idx="2427">
                  <c:v>9.0470000000000009E-2</c:v>
                </c:pt>
                <c:pt idx="2428">
                  <c:v>9.2069999999999985E-2</c:v>
                </c:pt>
                <c:pt idx="2429">
                  <c:v>9.3000000000000013E-2</c:v>
                </c:pt>
                <c:pt idx="2430">
                  <c:v>9.2490000000000003E-2</c:v>
                </c:pt>
                <c:pt idx="2431">
                  <c:v>9.5189999999999997E-2</c:v>
                </c:pt>
                <c:pt idx="2432">
                  <c:v>9.491999999999999E-2</c:v>
                </c:pt>
                <c:pt idx="2433">
                  <c:v>9.2020000000000005E-2</c:v>
                </c:pt>
                <c:pt idx="2434">
                  <c:v>9.3789999999999998E-2</c:v>
                </c:pt>
                <c:pt idx="2435">
                  <c:v>9.4879999999999992E-2</c:v>
                </c:pt>
                <c:pt idx="2436">
                  <c:v>9.4750000000000015E-2</c:v>
                </c:pt>
                <c:pt idx="2437">
                  <c:v>9.5080000000000012E-2</c:v>
                </c:pt>
                <c:pt idx="2438">
                  <c:v>9.4830000000000012E-2</c:v>
                </c:pt>
                <c:pt idx="2439">
                  <c:v>9.7850000000000006E-2</c:v>
                </c:pt>
                <c:pt idx="2440">
                  <c:v>9.8909999999999998E-2</c:v>
                </c:pt>
                <c:pt idx="2441">
                  <c:v>9.7720000000000001E-2</c:v>
                </c:pt>
                <c:pt idx="2442">
                  <c:v>9.6760000000000013E-2</c:v>
                </c:pt>
                <c:pt idx="2443">
                  <c:v>9.5769999999999994E-2</c:v>
                </c:pt>
                <c:pt idx="2444">
                  <c:v>9.2399999999999996E-2</c:v>
                </c:pt>
                <c:pt idx="2445">
                  <c:v>9.1690000000000008E-2</c:v>
                </c:pt>
                <c:pt idx="2446">
                  <c:v>8.989999999999998E-2</c:v>
                </c:pt>
                <c:pt idx="2447">
                  <c:v>9.1619999999999993E-2</c:v>
                </c:pt>
                <c:pt idx="2448">
                  <c:v>9.1150000000000009E-2</c:v>
                </c:pt>
                <c:pt idx="2449">
                  <c:v>8.9260000000000006E-2</c:v>
                </c:pt>
                <c:pt idx="2450">
                  <c:v>9.0319999999999998E-2</c:v>
                </c:pt>
                <c:pt idx="2451">
                  <c:v>9.1559999999999989E-2</c:v>
                </c:pt>
                <c:pt idx="2452">
                  <c:v>9.4340000000000007E-2</c:v>
                </c:pt>
                <c:pt idx="2453">
                  <c:v>9.1909999999999992E-2</c:v>
                </c:pt>
                <c:pt idx="2454">
                  <c:v>9.529E-2</c:v>
                </c:pt>
                <c:pt idx="2455">
                  <c:v>9.5219999999999999E-2</c:v>
                </c:pt>
                <c:pt idx="2456">
                  <c:v>9.7990000000000008E-2</c:v>
                </c:pt>
                <c:pt idx="2457">
                  <c:v>9.7049999999999997E-2</c:v>
                </c:pt>
                <c:pt idx="2458">
                  <c:v>9.8080000000000001E-2</c:v>
                </c:pt>
                <c:pt idx="2459">
                  <c:v>9.8080000000000001E-2</c:v>
                </c:pt>
                <c:pt idx="2460">
                  <c:v>9.4950000000000007E-2</c:v>
                </c:pt>
                <c:pt idx="2461">
                  <c:v>9.5660000000000009E-2</c:v>
                </c:pt>
                <c:pt idx="2462">
                  <c:v>9.4660000000000008E-2</c:v>
                </c:pt>
                <c:pt idx="2463">
                  <c:v>9.4100000000000003E-2</c:v>
                </c:pt>
                <c:pt idx="2464">
                  <c:v>9.4490000000000018E-2</c:v>
                </c:pt>
                <c:pt idx="2465">
                  <c:v>9.5259999999999997E-2</c:v>
                </c:pt>
                <c:pt idx="2466">
                  <c:v>9.5479999999999995E-2</c:v>
                </c:pt>
                <c:pt idx="2467">
                  <c:v>9.5309999999999992E-2</c:v>
                </c:pt>
                <c:pt idx="2468">
                  <c:v>9.2850000000000002E-2</c:v>
                </c:pt>
                <c:pt idx="2469">
                  <c:v>9.2109999999999984E-2</c:v>
                </c:pt>
                <c:pt idx="2470">
                  <c:v>9.2760000000000009E-2</c:v>
                </c:pt>
                <c:pt idx="2471">
                  <c:v>9.4570000000000001E-2</c:v>
                </c:pt>
                <c:pt idx="2472">
                  <c:v>9.4460000000000016E-2</c:v>
                </c:pt>
                <c:pt idx="2473">
                  <c:v>9.5149999999999985E-2</c:v>
                </c:pt>
                <c:pt idx="2474">
                  <c:v>9.3359999999999999E-2</c:v>
                </c:pt>
                <c:pt idx="2475">
                  <c:v>9.3659999999999993E-2</c:v>
                </c:pt>
                <c:pt idx="2476">
                  <c:v>9.2549999999999993E-2</c:v>
                </c:pt>
                <c:pt idx="2477">
                  <c:v>9.3550000000000008E-2</c:v>
                </c:pt>
                <c:pt idx="2478">
                  <c:v>9.2810000000000004E-2</c:v>
                </c:pt>
                <c:pt idx="2479">
                  <c:v>9.1580000000000009E-2</c:v>
                </c:pt>
                <c:pt idx="2480">
                  <c:v>9.144999999999999E-2</c:v>
                </c:pt>
                <c:pt idx="2481">
                  <c:v>8.950000000000001E-2</c:v>
                </c:pt>
                <c:pt idx="2482">
                  <c:v>8.8610000000000008E-2</c:v>
                </c:pt>
                <c:pt idx="2483">
                  <c:v>8.7290000000000006E-2</c:v>
                </c:pt>
                <c:pt idx="2484">
                  <c:v>8.7669999999999998E-2</c:v>
                </c:pt>
                <c:pt idx="2485">
                  <c:v>8.7849999999999998E-2</c:v>
                </c:pt>
                <c:pt idx="2486">
                  <c:v>8.7289999999999993E-2</c:v>
                </c:pt>
                <c:pt idx="2487">
                  <c:v>8.7720000000000006E-2</c:v>
                </c:pt>
                <c:pt idx="2488">
                  <c:v>8.967E-2</c:v>
                </c:pt>
                <c:pt idx="2489">
                  <c:v>8.9630000000000015E-2</c:v>
                </c:pt>
                <c:pt idx="2490">
                  <c:v>8.7279999999999996E-2</c:v>
                </c:pt>
                <c:pt idx="2491">
                  <c:v>8.6779999999999996E-2</c:v>
                </c:pt>
                <c:pt idx="2492">
                  <c:v>8.4870000000000001E-2</c:v>
                </c:pt>
                <c:pt idx="2493">
                  <c:v>8.5329999999999989E-2</c:v>
                </c:pt>
                <c:pt idx="2494">
                  <c:v>8.4769999999999998E-2</c:v>
                </c:pt>
                <c:pt idx="2495">
                  <c:v>8.4269999999999998E-2</c:v>
                </c:pt>
                <c:pt idx="2496">
                  <c:v>8.3740000000000009E-2</c:v>
                </c:pt>
                <c:pt idx="2497">
                  <c:v>8.5530000000000009E-2</c:v>
                </c:pt>
                <c:pt idx="2498">
                  <c:v>8.4989999999999982E-2</c:v>
                </c:pt>
                <c:pt idx="2499">
                  <c:v>8.568000000000002E-2</c:v>
                </c:pt>
                <c:pt idx="2500">
                  <c:v>8.5689999999999988E-2</c:v>
                </c:pt>
                <c:pt idx="2501">
                  <c:v>8.5540000000000019E-2</c:v>
                </c:pt>
                <c:pt idx="2502">
                  <c:v>8.4149999999999989E-2</c:v>
                </c:pt>
                <c:pt idx="2503">
                  <c:v>8.2889999999999991E-2</c:v>
                </c:pt>
                <c:pt idx="2504">
                  <c:v>8.3080000000000015E-2</c:v>
                </c:pt>
                <c:pt idx="2505">
                  <c:v>8.4380000000000011E-2</c:v>
                </c:pt>
                <c:pt idx="2506">
                  <c:v>8.4970000000000004E-2</c:v>
                </c:pt>
                <c:pt idx="2507">
                  <c:v>8.4559999999999996E-2</c:v>
                </c:pt>
                <c:pt idx="2508">
                  <c:v>8.5610000000000006E-2</c:v>
                </c:pt>
                <c:pt idx="2509">
                  <c:v>8.5589999999999999E-2</c:v>
                </c:pt>
                <c:pt idx="2510">
                  <c:v>8.5520000000000013E-2</c:v>
                </c:pt>
                <c:pt idx="2511">
                  <c:v>8.4449999999999997E-2</c:v>
                </c:pt>
                <c:pt idx="2512">
                  <c:v>8.4900000000000003E-2</c:v>
                </c:pt>
                <c:pt idx="2513">
                  <c:v>8.5039999999999991E-2</c:v>
                </c:pt>
                <c:pt idx="2514">
                  <c:v>8.7630000000000013E-2</c:v>
                </c:pt>
                <c:pt idx="2515">
                  <c:v>8.6980000000000002E-2</c:v>
                </c:pt>
                <c:pt idx="2516">
                  <c:v>8.5419999999999996E-2</c:v>
                </c:pt>
                <c:pt idx="2517">
                  <c:v>8.516E-2</c:v>
                </c:pt>
                <c:pt idx="2518">
                  <c:v>8.5430000000000006E-2</c:v>
                </c:pt>
                <c:pt idx="2519">
                  <c:v>8.3790000000000017E-2</c:v>
                </c:pt>
                <c:pt idx="2520">
                  <c:v>8.2059999999999994E-2</c:v>
                </c:pt>
                <c:pt idx="2521">
                  <c:v>8.1620000000000012E-2</c:v>
                </c:pt>
                <c:pt idx="2522">
                  <c:v>8.0700000000000008E-2</c:v>
                </c:pt>
                <c:pt idx="2523">
                  <c:v>8.0240000000000006E-2</c:v>
                </c:pt>
                <c:pt idx="2524">
                  <c:v>8.1089999999999995E-2</c:v>
                </c:pt>
                <c:pt idx="2525">
                  <c:v>8.1810000000000008E-2</c:v>
                </c:pt>
                <c:pt idx="2526">
                  <c:v>8.3479999999999985E-2</c:v>
                </c:pt>
                <c:pt idx="2527">
                  <c:v>8.3549999999999999E-2</c:v>
                </c:pt>
                <c:pt idx="2528">
                  <c:v>8.1959999999999991E-2</c:v>
                </c:pt>
                <c:pt idx="2529">
                  <c:v>8.2810000000000009E-2</c:v>
                </c:pt>
                <c:pt idx="2530">
                  <c:v>8.3780000000000007E-2</c:v>
                </c:pt>
                <c:pt idx="2531">
                  <c:v>8.4920000000000009E-2</c:v>
                </c:pt>
                <c:pt idx="2532">
                  <c:v>8.4659999999999999E-2</c:v>
                </c:pt>
                <c:pt idx="2533">
                  <c:v>8.4260000000000002E-2</c:v>
                </c:pt>
                <c:pt idx="2534">
                  <c:v>8.4860000000000005E-2</c:v>
                </c:pt>
                <c:pt idx="2535">
                  <c:v>8.702E-2</c:v>
                </c:pt>
                <c:pt idx="2536">
                  <c:v>8.7650000000000006E-2</c:v>
                </c:pt>
                <c:pt idx="2537">
                  <c:v>8.7650000000000006E-2</c:v>
                </c:pt>
                <c:pt idx="2538">
                  <c:v>8.7650000000000006E-2</c:v>
                </c:pt>
                <c:pt idx="2539">
                  <c:v>9.0569999999999998E-2</c:v>
                </c:pt>
                <c:pt idx="2540">
                  <c:v>8.839000000000001E-2</c:v>
                </c:pt>
                <c:pt idx="2541">
                  <c:v>8.7720000000000006E-2</c:v>
                </c:pt>
                <c:pt idx="2542">
                  <c:v>8.9550000000000005E-2</c:v>
                </c:pt>
                <c:pt idx="2543">
                  <c:v>8.9830000000000007E-2</c:v>
                </c:pt>
                <c:pt idx="2544">
                  <c:v>8.7900000000000006E-2</c:v>
                </c:pt>
                <c:pt idx="2545">
                  <c:v>8.9200000000000002E-2</c:v>
                </c:pt>
                <c:pt idx="2546">
                  <c:v>9.0279999999999999E-2</c:v>
                </c:pt>
                <c:pt idx="2547">
                  <c:v>9.0010000000000007E-2</c:v>
                </c:pt>
                <c:pt idx="2548">
                  <c:v>9.2859999999999998E-2</c:v>
                </c:pt>
                <c:pt idx="2549">
                  <c:v>9.1420000000000001E-2</c:v>
                </c:pt>
                <c:pt idx="2550">
                  <c:v>8.949E-2</c:v>
                </c:pt>
                <c:pt idx="2551">
                  <c:v>9.0470000000000009E-2</c:v>
                </c:pt>
                <c:pt idx="2552">
                  <c:v>8.9410000000000003E-2</c:v>
                </c:pt>
                <c:pt idx="2553">
                  <c:v>8.9969999999999994E-2</c:v>
                </c:pt>
                <c:pt idx="2554">
                  <c:v>8.9969999999999994E-2</c:v>
                </c:pt>
                <c:pt idx="2555">
                  <c:v>9.0910000000000005E-2</c:v>
                </c:pt>
                <c:pt idx="2556">
                  <c:v>9.1080000000000008E-2</c:v>
                </c:pt>
                <c:pt idx="2557">
                  <c:v>9.2460000000000001E-2</c:v>
                </c:pt>
                <c:pt idx="2558">
                  <c:v>9.1350000000000001E-2</c:v>
                </c:pt>
                <c:pt idx="2559">
                  <c:v>9.3280000000000016E-2</c:v>
                </c:pt>
                <c:pt idx="2560">
                  <c:v>9.391999999999999E-2</c:v>
                </c:pt>
                <c:pt idx="2561">
                  <c:v>9.2910000000000006E-2</c:v>
                </c:pt>
                <c:pt idx="2562">
                  <c:v>9.3140000000000001E-2</c:v>
                </c:pt>
                <c:pt idx="2563">
                  <c:v>9.5329999999999998E-2</c:v>
                </c:pt>
                <c:pt idx="2564">
                  <c:v>9.6099999999999991E-2</c:v>
                </c:pt>
                <c:pt idx="2565">
                  <c:v>9.6399999999999986E-2</c:v>
                </c:pt>
                <c:pt idx="2566">
                  <c:v>9.8070000000000004E-2</c:v>
                </c:pt>
                <c:pt idx="2567">
                  <c:v>9.844E-2</c:v>
                </c:pt>
                <c:pt idx="2568">
                  <c:v>9.8090000000000011E-2</c:v>
                </c:pt>
                <c:pt idx="2569">
                  <c:v>9.6020000000000008E-2</c:v>
                </c:pt>
                <c:pt idx="2570">
                  <c:v>9.8559999999999995E-2</c:v>
                </c:pt>
                <c:pt idx="2571">
                  <c:v>9.8190000000000013E-2</c:v>
                </c:pt>
                <c:pt idx="2572">
                  <c:v>9.8400000000000001E-2</c:v>
                </c:pt>
                <c:pt idx="2573">
                  <c:v>9.8360000000000003E-2</c:v>
                </c:pt>
                <c:pt idx="2574">
                  <c:v>9.7909999999999997E-2</c:v>
                </c:pt>
                <c:pt idx="2575">
                  <c:v>0.10021000000000001</c:v>
                </c:pt>
                <c:pt idx="2576">
                  <c:v>0.10120000000000001</c:v>
                </c:pt>
                <c:pt idx="2577">
                  <c:v>0.10288</c:v>
                </c:pt>
                <c:pt idx="2578">
                  <c:v>0.10262</c:v>
                </c:pt>
                <c:pt idx="2579">
                  <c:v>0.10212</c:v>
                </c:pt>
                <c:pt idx="2580">
                  <c:v>9.9349999999999994E-2</c:v>
                </c:pt>
                <c:pt idx="2581">
                  <c:v>9.8630000000000009E-2</c:v>
                </c:pt>
                <c:pt idx="2582">
                  <c:v>9.8909999999999998E-2</c:v>
                </c:pt>
                <c:pt idx="2583">
                  <c:v>9.9650000000000002E-2</c:v>
                </c:pt>
                <c:pt idx="2584">
                  <c:v>9.9060000000000009E-2</c:v>
                </c:pt>
                <c:pt idx="2585">
                  <c:v>9.9220000000000003E-2</c:v>
                </c:pt>
                <c:pt idx="2586">
                  <c:v>9.9030000000000007E-2</c:v>
                </c:pt>
                <c:pt idx="2587">
                  <c:v>9.8330000000000001E-2</c:v>
                </c:pt>
                <c:pt idx="2588">
                  <c:v>9.8780000000000007E-2</c:v>
                </c:pt>
                <c:pt idx="2589">
                  <c:v>9.638999999999999E-2</c:v>
                </c:pt>
                <c:pt idx="2590">
                  <c:v>9.4149999999999998E-2</c:v>
                </c:pt>
                <c:pt idx="2591">
                  <c:v>9.4759999999999997E-2</c:v>
                </c:pt>
                <c:pt idx="2592">
                  <c:v>9.4590000000000007E-2</c:v>
                </c:pt>
                <c:pt idx="2593">
                  <c:v>9.7470000000000001E-2</c:v>
                </c:pt>
                <c:pt idx="2594">
                  <c:v>9.774999999999999E-2</c:v>
                </c:pt>
                <c:pt idx="2595">
                  <c:v>9.6030000000000004E-2</c:v>
                </c:pt>
                <c:pt idx="2596">
                  <c:v>9.7070000000000004E-2</c:v>
                </c:pt>
                <c:pt idx="2597">
                  <c:v>9.4170000000000004E-2</c:v>
                </c:pt>
                <c:pt idx="2598">
                  <c:v>9.3810000000000004E-2</c:v>
                </c:pt>
                <c:pt idx="2599">
                  <c:v>9.2970000000000011E-2</c:v>
                </c:pt>
                <c:pt idx="2600">
                  <c:v>9.3659999999999993E-2</c:v>
                </c:pt>
                <c:pt idx="2601">
                  <c:v>9.5080000000000012E-2</c:v>
                </c:pt>
                <c:pt idx="2602">
                  <c:v>9.6930000000000002E-2</c:v>
                </c:pt>
                <c:pt idx="2603">
                  <c:v>9.7290000000000015E-2</c:v>
                </c:pt>
                <c:pt idx="2604">
                  <c:v>9.6790000000000001E-2</c:v>
                </c:pt>
                <c:pt idx="2605">
                  <c:v>9.759000000000001E-2</c:v>
                </c:pt>
                <c:pt idx="2606">
                  <c:v>9.8509999999999986E-2</c:v>
                </c:pt>
                <c:pt idx="2607">
                  <c:v>9.7699999999999995E-2</c:v>
                </c:pt>
                <c:pt idx="2608">
                  <c:v>9.8080000000000014E-2</c:v>
                </c:pt>
                <c:pt idx="2609">
                  <c:v>9.7979999999999998E-2</c:v>
                </c:pt>
                <c:pt idx="2610">
                  <c:v>9.7710000000000005E-2</c:v>
                </c:pt>
                <c:pt idx="2611">
                  <c:v>9.6630000000000008E-2</c:v>
                </c:pt>
                <c:pt idx="2612">
                  <c:v>9.8529999999999993E-2</c:v>
                </c:pt>
                <c:pt idx="2613">
                  <c:v>0.10025000000000001</c:v>
                </c:pt>
                <c:pt idx="2614">
                  <c:v>0.10033999999999998</c:v>
                </c:pt>
                <c:pt idx="2615">
                  <c:v>9.9479999999999999E-2</c:v>
                </c:pt>
                <c:pt idx="2616">
                  <c:v>9.6790000000000001E-2</c:v>
                </c:pt>
                <c:pt idx="2617">
                  <c:v>9.4820000000000015E-2</c:v>
                </c:pt>
                <c:pt idx="2618">
                  <c:v>9.4049999999999995E-2</c:v>
                </c:pt>
                <c:pt idx="2619">
                  <c:v>9.5850000000000005E-2</c:v>
                </c:pt>
                <c:pt idx="2620">
                  <c:v>9.5020000000000007E-2</c:v>
                </c:pt>
                <c:pt idx="2621">
                  <c:v>9.8029999999999992E-2</c:v>
                </c:pt>
                <c:pt idx="2622">
                  <c:v>9.4160000000000008E-2</c:v>
                </c:pt>
                <c:pt idx="2623">
                  <c:v>9.3339999999999992E-2</c:v>
                </c:pt>
                <c:pt idx="2624">
                  <c:v>9.1850000000000001E-2</c:v>
                </c:pt>
                <c:pt idx="2625">
                  <c:v>9.2689999999999995E-2</c:v>
                </c:pt>
                <c:pt idx="2626">
                  <c:v>9.2260000000000009E-2</c:v>
                </c:pt>
                <c:pt idx="2627">
                  <c:v>9.2850000000000002E-2</c:v>
                </c:pt>
                <c:pt idx="2628">
                  <c:v>9.308000000000001E-2</c:v>
                </c:pt>
                <c:pt idx="2629">
                  <c:v>9.2119999999999994E-2</c:v>
                </c:pt>
                <c:pt idx="2630">
                  <c:v>9.1169999999999987E-2</c:v>
                </c:pt>
                <c:pt idx="2631">
                  <c:v>9.0740000000000001E-2</c:v>
                </c:pt>
                <c:pt idx="2632">
                  <c:v>8.9939999999999992E-2</c:v>
                </c:pt>
                <c:pt idx="2633">
                  <c:v>9.0209999999999985E-2</c:v>
                </c:pt>
                <c:pt idx="2634">
                  <c:v>8.9029999999999998E-2</c:v>
                </c:pt>
                <c:pt idx="2635">
                  <c:v>9.058999999999999E-2</c:v>
                </c:pt>
                <c:pt idx="2636">
                  <c:v>9.1929999999999998E-2</c:v>
                </c:pt>
                <c:pt idx="2637">
                  <c:v>9.2349999999999988E-2</c:v>
                </c:pt>
                <c:pt idx="2638">
                  <c:v>9.1980000000000006E-2</c:v>
                </c:pt>
                <c:pt idx="2639">
                  <c:v>9.2290000000000011E-2</c:v>
                </c:pt>
                <c:pt idx="2640">
                  <c:v>9.219999999999999E-2</c:v>
                </c:pt>
                <c:pt idx="2641">
                  <c:v>9.3180000000000013E-2</c:v>
                </c:pt>
                <c:pt idx="2642">
                  <c:v>9.2960000000000015E-2</c:v>
                </c:pt>
                <c:pt idx="2643">
                  <c:v>9.2119999999999994E-2</c:v>
                </c:pt>
                <c:pt idx="2644">
                  <c:v>9.2390000000000014E-2</c:v>
                </c:pt>
                <c:pt idx="2645">
                  <c:v>9.1909999999999992E-2</c:v>
                </c:pt>
                <c:pt idx="2646">
                  <c:v>8.9610000000000009E-2</c:v>
                </c:pt>
                <c:pt idx="2647">
                  <c:v>8.9209999999999998E-2</c:v>
                </c:pt>
                <c:pt idx="2648">
                  <c:v>8.8829999999999992E-2</c:v>
                </c:pt>
                <c:pt idx="2649">
                  <c:v>8.8370000000000018E-2</c:v>
                </c:pt>
                <c:pt idx="2650">
                  <c:v>8.7029999999999996E-2</c:v>
                </c:pt>
                <c:pt idx="2651">
                  <c:v>8.8160000000000002E-2</c:v>
                </c:pt>
                <c:pt idx="2652">
                  <c:v>8.5440000000000002E-2</c:v>
                </c:pt>
                <c:pt idx="2653">
                  <c:v>8.5879999999999998E-2</c:v>
                </c:pt>
                <c:pt idx="2654">
                  <c:v>8.6830000000000004E-2</c:v>
                </c:pt>
                <c:pt idx="2655">
                  <c:v>8.6880000000000013E-2</c:v>
                </c:pt>
                <c:pt idx="2656">
                  <c:v>8.7760000000000005E-2</c:v>
                </c:pt>
                <c:pt idx="2657">
                  <c:v>8.7040000000000006E-2</c:v>
                </c:pt>
                <c:pt idx="2658">
                  <c:v>8.8110000000000022E-2</c:v>
                </c:pt>
                <c:pt idx="2659">
                  <c:v>8.7559999999999999E-2</c:v>
                </c:pt>
                <c:pt idx="2660">
                  <c:v>9.0340000000000004E-2</c:v>
                </c:pt>
                <c:pt idx="2661">
                  <c:v>9.0329999999999994E-2</c:v>
                </c:pt>
                <c:pt idx="2662">
                  <c:v>9.1579999999999995E-2</c:v>
                </c:pt>
                <c:pt idx="2663">
                  <c:v>9.0800000000000006E-2</c:v>
                </c:pt>
                <c:pt idx="2664">
                  <c:v>9.0840000000000018E-2</c:v>
                </c:pt>
                <c:pt idx="2665">
                  <c:v>9.104000000000001E-2</c:v>
                </c:pt>
                <c:pt idx="2666">
                  <c:v>9.104000000000001E-2</c:v>
                </c:pt>
                <c:pt idx="2667">
                  <c:v>8.950000000000001E-2</c:v>
                </c:pt>
                <c:pt idx="2668">
                  <c:v>9.0750000000000011E-2</c:v>
                </c:pt>
                <c:pt idx="2669">
                  <c:v>9.1060000000000002E-2</c:v>
                </c:pt>
                <c:pt idx="2670">
                  <c:v>9.1509999999999994E-2</c:v>
                </c:pt>
                <c:pt idx="2671">
                  <c:v>9.0879999999999989E-2</c:v>
                </c:pt>
                <c:pt idx="2672">
                  <c:v>9.1750000000000012E-2</c:v>
                </c:pt>
                <c:pt idx="2673">
                  <c:v>9.1179999999999997E-2</c:v>
                </c:pt>
                <c:pt idx="2674">
                  <c:v>8.9470000000000008E-2</c:v>
                </c:pt>
                <c:pt idx="2675">
                  <c:v>8.7859999999999994E-2</c:v>
                </c:pt>
                <c:pt idx="2676">
                  <c:v>8.7770000000000015E-2</c:v>
                </c:pt>
                <c:pt idx="2677">
                  <c:v>8.8860000000000008E-2</c:v>
                </c:pt>
                <c:pt idx="2678">
                  <c:v>8.8719999999999993E-2</c:v>
                </c:pt>
                <c:pt idx="2679">
                  <c:v>9.0079999999999993E-2</c:v>
                </c:pt>
                <c:pt idx="2680">
                  <c:v>8.9939999999999992E-2</c:v>
                </c:pt>
                <c:pt idx="2681">
                  <c:v>8.9570000000000011E-2</c:v>
                </c:pt>
                <c:pt idx="2682">
                  <c:v>9.0029999999999999E-2</c:v>
                </c:pt>
                <c:pt idx="2683">
                  <c:v>9.1319999999999998E-2</c:v>
                </c:pt>
                <c:pt idx="2684">
                  <c:v>9.042E-2</c:v>
                </c:pt>
                <c:pt idx="2685">
                  <c:v>9.128E-2</c:v>
                </c:pt>
                <c:pt idx="2686">
                  <c:v>9.0549999999999992E-2</c:v>
                </c:pt>
                <c:pt idx="2687">
                  <c:v>9.0400000000000008E-2</c:v>
                </c:pt>
                <c:pt idx="2688">
                  <c:v>9.1219999999999996E-2</c:v>
                </c:pt>
                <c:pt idx="2689">
                  <c:v>9.0410000000000004E-2</c:v>
                </c:pt>
                <c:pt idx="2690">
                  <c:v>9.1799999999999993E-2</c:v>
                </c:pt>
                <c:pt idx="2691">
                  <c:v>9.2159999999999992E-2</c:v>
                </c:pt>
                <c:pt idx="2692">
                  <c:v>9.261999999999998E-2</c:v>
                </c:pt>
                <c:pt idx="2693">
                  <c:v>9.2760000000000009E-2</c:v>
                </c:pt>
                <c:pt idx="2694">
                  <c:v>9.2719999999999983E-2</c:v>
                </c:pt>
                <c:pt idx="2695">
                  <c:v>9.3090000000000006E-2</c:v>
                </c:pt>
                <c:pt idx="2696">
                  <c:v>9.3719999999999998E-2</c:v>
                </c:pt>
                <c:pt idx="2697">
                  <c:v>9.469000000000001E-2</c:v>
                </c:pt>
                <c:pt idx="2698">
                  <c:v>9.2850000000000002E-2</c:v>
                </c:pt>
                <c:pt idx="2699">
                  <c:v>9.2130000000000004E-2</c:v>
                </c:pt>
                <c:pt idx="2700">
                  <c:v>9.1589999999999991E-2</c:v>
                </c:pt>
                <c:pt idx="2701">
                  <c:v>9.0889999999999985E-2</c:v>
                </c:pt>
                <c:pt idx="2702">
                  <c:v>9.0240000000000015E-2</c:v>
                </c:pt>
                <c:pt idx="2703">
                  <c:v>9.0560000000000015E-2</c:v>
                </c:pt>
                <c:pt idx="2704">
                  <c:v>0.09</c:v>
                </c:pt>
                <c:pt idx="2705">
                  <c:v>9.0719999999999995E-2</c:v>
                </c:pt>
                <c:pt idx="2706">
                  <c:v>8.974E-2</c:v>
                </c:pt>
                <c:pt idx="2707">
                  <c:v>9.0340000000000004E-2</c:v>
                </c:pt>
                <c:pt idx="2708">
                  <c:v>8.990999999999999E-2</c:v>
                </c:pt>
                <c:pt idx="2709">
                  <c:v>8.9959999999999998E-2</c:v>
                </c:pt>
                <c:pt idx="2710">
                  <c:v>9.0119999999999992E-2</c:v>
                </c:pt>
                <c:pt idx="2711">
                  <c:v>9.0440000000000006E-2</c:v>
                </c:pt>
                <c:pt idx="2712">
                  <c:v>9.035E-2</c:v>
                </c:pt>
                <c:pt idx="2713">
                  <c:v>9.033999999999999E-2</c:v>
                </c:pt>
                <c:pt idx="2714">
                  <c:v>8.9510000000000006E-2</c:v>
                </c:pt>
                <c:pt idx="2715">
                  <c:v>8.9149999999999993E-2</c:v>
                </c:pt>
                <c:pt idx="2716">
                  <c:v>8.8970000000000007E-2</c:v>
                </c:pt>
                <c:pt idx="2717">
                  <c:v>8.8819999999999996E-2</c:v>
                </c:pt>
                <c:pt idx="2718">
                  <c:v>8.8279999999999997E-2</c:v>
                </c:pt>
                <c:pt idx="2719">
                  <c:v>8.7499999999999994E-2</c:v>
                </c:pt>
                <c:pt idx="2720">
                  <c:v>8.6599999999999996E-2</c:v>
                </c:pt>
                <c:pt idx="2721">
                  <c:v>8.6739999999999998E-2</c:v>
                </c:pt>
                <c:pt idx="2722">
                  <c:v>8.7440000000000004E-2</c:v>
                </c:pt>
                <c:pt idx="2723">
                  <c:v>8.7440000000000004E-2</c:v>
                </c:pt>
                <c:pt idx="2724">
                  <c:v>8.7540000000000007E-2</c:v>
                </c:pt>
                <c:pt idx="2725">
                  <c:v>8.795E-2</c:v>
                </c:pt>
                <c:pt idx="2726">
                  <c:v>8.8399999999999992E-2</c:v>
                </c:pt>
                <c:pt idx="2727">
                  <c:v>8.8739999999999986E-2</c:v>
                </c:pt>
                <c:pt idx="2728">
                  <c:v>8.5879999999999998E-2</c:v>
                </c:pt>
                <c:pt idx="2729">
                  <c:v>8.5210000000000008E-2</c:v>
                </c:pt>
                <c:pt idx="2730">
                  <c:v>8.4440000000000015E-2</c:v>
                </c:pt>
                <c:pt idx="2731">
                  <c:v>8.455E-2</c:v>
                </c:pt>
                <c:pt idx="2732">
                  <c:v>8.4790000000000004E-2</c:v>
                </c:pt>
                <c:pt idx="2733">
                  <c:v>8.4429999999999991E-2</c:v>
                </c:pt>
                <c:pt idx="2734">
                  <c:v>8.3499999999999991E-2</c:v>
                </c:pt>
                <c:pt idx="2735">
                  <c:v>8.3170000000000008E-2</c:v>
                </c:pt>
                <c:pt idx="2736">
                  <c:v>8.3789999999999989E-2</c:v>
                </c:pt>
                <c:pt idx="2737">
                  <c:v>8.410999999999999E-2</c:v>
                </c:pt>
                <c:pt idx="2738">
                  <c:v>8.3650000000000002E-2</c:v>
                </c:pt>
                <c:pt idx="2739">
                  <c:v>8.233E-2</c:v>
                </c:pt>
                <c:pt idx="2740">
                  <c:v>8.2750000000000004E-2</c:v>
                </c:pt>
                <c:pt idx="2741">
                  <c:v>8.1969999999999987E-2</c:v>
                </c:pt>
                <c:pt idx="2742">
                  <c:v>8.2079999999999986E-2</c:v>
                </c:pt>
                <c:pt idx="2743">
                  <c:v>8.2359999999999989E-2</c:v>
                </c:pt>
                <c:pt idx="2744">
                  <c:v>8.1879999999999994E-2</c:v>
                </c:pt>
                <c:pt idx="2745">
                  <c:v>8.1040000000000015E-2</c:v>
                </c:pt>
                <c:pt idx="2746">
                  <c:v>8.0370000000000011E-2</c:v>
                </c:pt>
                <c:pt idx="2747">
                  <c:v>8.0600000000000005E-2</c:v>
                </c:pt>
                <c:pt idx="2748">
                  <c:v>8.0890000000000004E-2</c:v>
                </c:pt>
                <c:pt idx="2749">
                  <c:v>8.2200000000000009E-2</c:v>
                </c:pt>
                <c:pt idx="2750">
                  <c:v>8.1679999999999989E-2</c:v>
                </c:pt>
                <c:pt idx="2751">
                  <c:v>8.3889999999999992E-2</c:v>
                </c:pt>
                <c:pt idx="2752">
                  <c:v>8.3090000000000011E-2</c:v>
                </c:pt>
                <c:pt idx="2753">
                  <c:v>8.3400000000000002E-2</c:v>
                </c:pt>
                <c:pt idx="2754">
                  <c:v>8.3659999999999998E-2</c:v>
                </c:pt>
                <c:pt idx="2755">
                  <c:v>8.2810000000000009E-2</c:v>
                </c:pt>
                <c:pt idx="2756">
                  <c:v>8.2810000000000009E-2</c:v>
                </c:pt>
                <c:pt idx="2757">
                  <c:v>8.2210000000000005E-2</c:v>
                </c:pt>
                <c:pt idx="2758">
                  <c:v>8.1290000000000015E-2</c:v>
                </c:pt>
                <c:pt idx="2759">
                  <c:v>8.1869999999999998E-2</c:v>
                </c:pt>
                <c:pt idx="2760">
                  <c:v>8.1780000000000005E-2</c:v>
                </c:pt>
                <c:pt idx="2761">
                  <c:v>8.201E-2</c:v>
                </c:pt>
                <c:pt idx="2762">
                  <c:v>8.1280000000000005E-2</c:v>
                </c:pt>
                <c:pt idx="2763">
                  <c:v>8.1259999999999999E-2</c:v>
                </c:pt>
                <c:pt idx="2764">
                  <c:v>8.3170000000000008E-2</c:v>
                </c:pt>
                <c:pt idx="2765">
                  <c:v>8.252000000000001E-2</c:v>
                </c:pt>
                <c:pt idx="2766">
                  <c:v>8.2240000000000008E-2</c:v>
                </c:pt>
                <c:pt idx="2767">
                  <c:v>8.4670000000000009E-2</c:v>
                </c:pt>
                <c:pt idx="2768">
                  <c:v>8.3789999999999989E-2</c:v>
                </c:pt>
                <c:pt idx="2769">
                  <c:v>8.385999999999999E-2</c:v>
                </c:pt>
                <c:pt idx="2770">
                  <c:v>8.48E-2</c:v>
                </c:pt>
                <c:pt idx="2771">
                  <c:v>8.5120000000000001E-2</c:v>
                </c:pt>
                <c:pt idx="2772">
                  <c:v>8.3400000000000002E-2</c:v>
                </c:pt>
                <c:pt idx="2773">
                  <c:v>8.3229999999999985E-2</c:v>
                </c:pt>
                <c:pt idx="2774">
                  <c:v>8.2579999999999987E-2</c:v>
                </c:pt>
                <c:pt idx="2775">
                  <c:v>8.1449999999999995E-2</c:v>
                </c:pt>
                <c:pt idx="2776">
                  <c:v>8.1739999999999993E-2</c:v>
                </c:pt>
                <c:pt idx="2777">
                  <c:v>8.2089999999999996E-2</c:v>
                </c:pt>
                <c:pt idx="2778">
                  <c:v>8.2189999999999999E-2</c:v>
                </c:pt>
                <c:pt idx="2779">
                  <c:v>8.1669999999999993E-2</c:v>
                </c:pt>
                <c:pt idx="2780">
                  <c:v>8.1950000000000009E-2</c:v>
                </c:pt>
                <c:pt idx="2781">
                  <c:v>8.2530000000000006E-2</c:v>
                </c:pt>
                <c:pt idx="2782">
                  <c:v>8.3539999999999989E-2</c:v>
                </c:pt>
                <c:pt idx="2783">
                  <c:v>8.2830000000000001E-2</c:v>
                </c:pt>
                <c:pt idx="2784">
                  <c:v>8.345000000000001E-2</c:v>
                </c:pt>
                <c:pt idx="2785">
                  <c:v>8.3510000000000015E-2</c:v>
                </c:pt>
                <c:pt idx="2786">
                  <c:v>8.4730000000000014E-2</c:v>
                </c:pt>
                <c:pt idx="2787">
                  <c:v>8.455E-2</c:v>
                </c:pt>
                <c:pt idx="2788">
                  <c:v>8.5999999999999993E-2</c:v>
                </c:pt>
                <c:pt idx="2789">
                  <c:v>8.5910000000000014E-2</c:v>
                </c:pt>
                <c:pt idx="2790">
                  <c:v>8.5029999999999994E-2</c:v>
                </c:pt>
                <c:pt idx="2791">
                  <c:v>8.5719999999999991E-2</c:v>
                </c:pt>
                <c:pt idx="2792">
                  <c:v>8.6609999999999993E-2</c:v>
                </c:pt>
                <c:pt idx="2793">
                  <c:v>8.7780000000000011E-2</c:v>
                </c:pt>
                <c:pt idx="2794">
                  <c:v>8.7730000000000002E-2</c:v>
                </c:pt>
                <c:pt idx="2795">
                  <c:v>8.7000000000000008E-2</c:v>
                </c:pt>
                <c:pt idx="2796">
                  <c:v>8.516E-2</c:v>
                </c:pt>
                <c:pt idx="2797">
                  <c:v>8.4589999999999999E-2</c:v>
                </c:pt>
                <c:pt idx="2798">
                  <c:v>8.5600000000000009E-2</c:v>
                </c:pt>
                <c:pt idx="2799">
                  <c:v>8.6449999999999999E-2</c:v>
                </c:pt>
                <c:pt idx="2800">
                  <c:v>8.653000000000001E-2</c:v>
                </c:pt>
                <c:pt idx="2801">
                  <c:v>8.8020000000000001E-2</c:v>
                </c:pt>
                <c:pt idx="2802">
                  <c:v>8.8240000000000013E-2</c:v>
                </c:pt>
                <c:pt idx="2803">
                  <c:v>8.7590000000000001E-2</c:v>
                </c:pt>
                <c:pt idx="2804">
                  <c:v>8.7380000000000013E-2</c:v>
                </c:pt>
                <c:pt idx="2805">
                  <c:v>8.5600000000000009E-2</c:v>
                </c:pt>
                <c:pt idx="2806">
                  <c:v>8.5519999999999999E-2</c:v>
                </c:pt>
                <c:pt idx="2807">
                  <c:v>8.4820000000000007E-2</c:v>
                </c:pt>
                <c:pt idx="2808">
                  <c:v>8.5639999999999994E-2</c:v>
                </c:pt>
                <c:pt idx="2809">
                  <c:v>8.5059999999999997E-2</c:v>
                </c:pt>
                <c:pt idx="2810">
                  <c:v>8.5040000000000018E-2</c:v>
                </c:pt>
                <c:pt idx="2811">
                  <c:v>8.5120000000000001E-2</c:v>
                </c:pt>
                <c:pt idx="2812">
                  <c:v>8.5450000000000012E-2</c:v>
                </c:pt>
                <c:pt idx="2813">
                  <c:v>8.3900000000000002E-2</c:v>
                </c:pt>
                <c:pt idx="2814">
                  <c:v>8.387E-2</c:v>
                </c:pt>
                <c:pt idx="2815">
                  <c:v>8.2919999999999994E-2</c:v>
                </c:pt>
                <c:pt idx="2816">
                  <c:v>8.2909999999999998E-2</c:v>
                </c:pt>
                <c:pt idx="2817">
                  <c:v>8.2800000000000012E-2</c:v>
                </c:pt>
                <c:pt idx="2818">
                  <c:v>8.1399999999999986E-2</c:v>
                </c:pt>
                <c:pt idx="2819">
                  <c:v>8.1739999999999993E-2</c:v>
                </c:pt>
                <c:pt idx="2820">
                  <c:v>8.1159999999999996E-2</c:v>
                </c:pt>
                <c:pt idx="2821">
                  <c:v>8.0680000000000002E-2</c:v>
                </c:pt>
                <c:pt idx="2822">
                  <c:v>8.1189999999999998E-2</c:v>
                </c:pt>
                <c:pt idx="2823">
                  <c:v>8.0939999999999998E-2</c:v>
                </c:pt>
                <c:pt idx="2824">
                  <c:v>8.0240000000000006E-2</c:v>
                </c:pt>
                <c:pt idx="2825">
                  <c:v>8.0090000000000008E-2</c:v>
                </c:pt>
                <c:pt idx="2826">
                  <c:v>7.9630000000000006E-2</c:v>
                </c:pt>
                <c:pt idx="2827">
                  <c:v>8.0560000000000007E-2</c:v>
                </c:pt>
                <c:pt idx="2828">
                  <c:v>8.088999999999999E-2</c:v>
                </c:pt>
                <c:pt idx="2829">
                  <c:v>7.9930000000000001E-2</c:v>
                </c:pt>
                <c:pt idx="2830">
                  <c:v>7.8719999999999984E-2</c:v>
                </c:pt>
                <c:pt idx="2831">
                  <c:v>7.9070000000000001E-2</c:v>
                </c:pt>
                <c:pt idx="2832">
                  <c:v>7.9030000000000003E-2</c:v>
                </c:pt>
                <c:pt idx="2833">
                  <c:v>7.9050000000000009E-2</c:v>
                </c:pt>
                <c:pt idx="2834">
                  <c:v>7.9279999999999989E-2</c:v>
                </c:pt>
                <c:pt idx="2835">
                  <c:v>7.8869999999999996E-2</c:v>
                </c:pt>
                <c:pt idx="2836">
                  <c:v>7.9890000000000003E-2</c:v>
                </c:pt>
                <c:pt idx="2837">
                  <c:v>8.0390000000000017E-2</c:v>
                </c:pt>
                <c:pt idx="2838">
                  <c:v>7.954E-2</c:v>
                </c:pt>
                <c:pt idx="2839">
                  <c:v>7.8990000000000005E-2</c:v>
                </c:pt>
                <c:pt idx="2840">
                  <c:v>7.9600000000000004E-2</c:v>
                </c:pt>
                <c:pt idx="2841">
                  <c:v>8.0049999999999996E-2</c:v>
                </c:pt>
                <c:pt idx="2842">
                  <c:v>8.029E-2</c:v>
                </c:pt>
                <c:pt idx="2843">
                  <c:v>8.0460000000000018E-2</c:v>
                </c:pt>
                <c:pt idx="2844">
                  <c:v>7.9989999999999992E-2</c:v>
                </c:pt>
                <c:pt idx="2845">
                  <c:v>7.9299999999999995E-2</c:v>
                </c:pt>
                <c:pt idx="2846">
                  <c:v>7.9519999999999993E-2</c:v>
                </c:pt>
                <c:pt idx="2847">
                  <c:v>8.0049999999999996E-2</c:v>
                </c:pt>
                <c:pt idx="2848">
                  <c:v>8.0350000000000005E-2</c:v>
                </c:pt>
                <c:pt idx="2849">
                  <c:v>8.0790000000000001E-2</c:v>
                </c:pt>
                <c:pt idx="2850">
                  <c:v>8.0159999999999995E-2</c:v>
                </c:pt>
                <c:pt idx="2851">
                  <c:v>7.9430000000000014E-2</c:v>
                </c:pt>
                <c:pt idx="2852">
                  <c:v>7.9350000000000004E-2</c:v>
                </c:pt>
                <c:pt idx="2853">
                  <c:v>7.9920000000000005E-2</c:v>
                </c:pt>
                <c:pt idx="2854">
                  <c:v>7.9399999999999998E-2</c:v>
                </c:pt>
                <c:pt idx="2855">
                  <c:v>7.9660000000000009E-2</c:v>
                </c:pt>
                <c:pt idx="2856">
                  <c:v>8.0700000000000008E-2</c:v>
                </c:pt>
                <c:pt idx="2857">
                  <c:v>7.9519999999999993E-2</c:v>
                </c:pt>
                <c:pt idx="2858">
                  <c:v>7.9310000000000005E-2</c:v>
                </c:pt>
                <c:pt idx="2859">
                  <c:v>7.8719999999999998E-2</c:v>
                </c:pt>
                <c:pt idx="2860">
                  <c:v>7.8569999999999987E-2</c:v>
                </c:pt>
                <c:pt idx="2861">
                  <c:v>7.8420000000000004E-2</c:v>
                </c:pt>
                <c:pt idx="2862">
                  <c:v>7.8269999999999992E-2</c:v>
                </c:pt>
                <c:pt idx="2863">
                  <c:v>7.9199999999999993E-2</c:v>
                </c:pt>
                <c:pt idx="2864">
                  <c:v>7.8719999999999984E-2</c:v>
                </c:pt>
                <c:pt idx="2865">
                  <c:v>7.9100000000000004E-2</c:v>
                </c:pt>
                <c:pt idx="2866">
                  <c:v>7.8979999999999995E-2</c:v>
                </c:pt>
                <c:pt idx="2867">
                  <c:v>7.8309999999999991E-2</c:v>
                </c:pt>
                <c:pt idx="2868">
                  <c:v>7.8409999999999994E-2</c:v>
                </c:pt>
                <c:pt idx="2869">
                  <c:v>7.8149999999999997E-2</c:v>
                </c:pt>
                <c:pt idx="2870">
                  <c:v>7.7689999999999995E-2</c:v>
                </c:pt>
                <c:pt idx="2871">
                  <c:v>7.6240000000000002E-2</c:v>
                </c:pt>
                <c:pt idx="2872">
                  <c:v>7.6089999999999991E-2</c:v>
                </c:pt>
                <c:pt idx="2873">
                  <c:v>7.6149999999999995E-2</c:v>
                </c:pt>
                <c:pt idx="2874">
                  <c:v>7.6159999999999992E-2</c:v>
                </c:pt>
                <c:pt idx="2875">
                  <c:v>7.5819999999999999E-2</c:v>
                </c:pt>
                <c:pt idx="2876">
                  <c:v>7.619999999999999E-2</c:v>
                </c:pt>
                <c:pt idx="2877">
                  <c:v>7.5329999999999994E-2</c:v>
                </c:pt>
                <c:pt idx="2878">
                  <c:v>7.5289999999999996E-2</c:v>
                </c:pt>
                <c:pt idx="2879">
                  <c:v>7.4829999999999994E-2</c:v>
                </c:pt>
                <c:pt idx="2880">
                  <c:v>7.4979999999999991E-2</c:v>
                </c:pt>
                <c:pt idx="2881">
                  <c:v>7.5129999999999988E-2</c:v>
                </c:pt>
                <c:pt idx="2882">
                  <c:v>7.4639999999999998E-2</c:v>
                </c:pt>
                <c:pt idx="2883">
                  <c:v>7.4299999999999991E-2</c:v>
                </c:pt>
                <c:pt idx="2884">
                  <c:v>7.3880000000000001E-2</c:v>
                </c:pt>
                <c:pt idx="2885">
                  <c:v>7.2520000000000001E-2</c:v>
                </c:pt>
                <c:pt idx="2886">
                  <c:v>7.2079999999999991E-2</c:v>
                </c:pt>
                <c:pt idx="2887">
                  <c:v>7.1870000000000003E-2</c:v>
                </c:pt>
                <c:pt idx="2888">
                  <c:v>7.1589999999999987E-2</c:v>
                </c:pt>
                <c:pt idx="2889">
                  <c:v>7.1730000000000002E-2</c:v>
                </c:pt>
                <c:pt idx="2890">
                  <c:v>7.289000000000001E-2</c:v>
                </c:pt>
                <c:pt idx="2891">
                  <c:v>7.2590000000000002E-2</c:v>
                </c:pt>
              </c:numCache>
            </c:numRef>
          </c:val>
          <c:smooth val="0"/>
        </c:ser>
        <c:ser>
          <c:idx val="1"/>
          <c:order val="1"/>
          <c:tx>
            <c:strRef>
              <c:f>'Implied ERP Data'!$C$4</c:f>
              <c:strCache>
                <c:ptCount val="1"/>
                <c:pt idx="0">
                  <c:v>ERP Moy. 3 ans</c:v>
                </c:pt>
              </c:strCache>
            </c:strRef>
          </c:tx>
          <c:spPr>
            <a:ln>
              <a:solidFill>
                <a:srgbClr val="FFC000"/>
              </a:solidFill>
            </a:ln>
          </c:spPr>
          <c:marker>
            <c:symbol val="none"/>
          </c:marker>
          <c:cat>
            <c:numRef>
              <c:f>'[2]Implied ERP Data'!$A$6:$A$2897</c:f>
              <c:numCache>
                <c:formatCode>General</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Data'!$C$6:$C$2897</c:f>
              <c:numCache>
                <c:formatCode>[$-809]mmmm\ yyyy;@</c:formatCode>
                <c:ptCount val="2892"/>
                <c:pt idx="774" formatCode="0.00%">
                  <c:v>5.8624884652685297E-2</c:v>
                </c:pt>
                <c:pt idx="775" formatCode="0.00%">
                  <c:v>5.8618435059060711E-2</c:v>
                </c:pt>
                <c:pt idx="776" formatCode="0.00%">
                  <c:v>5.861957489068513E-2</c:v>
                </c:pt>
                <c:pt idx="777" formatCode="0.00%">
                  <c:v>5.8623227040752429E-2</c:v>
                </c:pt>
                <c:pt idx="778" formatCode="0.00%">
                  <c:v>5.8629398454355351E-2</c:v>
                </c:pt>
                <c:pt idx="779" formatCode="0.00%">
                  <c:v>5.8636155793300976E-2</c:v>
                </c:pt>
                <c:pt idx="780" formatCode="0.00%">
                  <c:v>5.8644661463670193E-2</c:v>
                </c:pt>
                <c:pt idx="781" formatCode="0.00%">
                  <c:v>5.8653033461727615E-2</c:v>
                </c:pt>
                <c:pt idx="782" formatCode="0.00%">
                  <c:v>5.8660878667224081E-2</c:v>
                </c:pt>
                <c:pt idx="783" formatCode="0.00%">
                  <c:v>5.8668740743877325E-2</c:v>
                </c:pt>
                <c:pt idx="784" formatCode="0.00%">
                  <c:v>5.8676072278282379E-2</c:v>
                </c:pt>
                <c:pt idx="785" formatCode="0.00%">
                  <c:v>5.868419993440202E-2</c:v>
                </c:pt>
                <c:pt idx="786" formatCode="0.00%">
                  <c:v>5.8691044862398477E-2</c:v>
                </c:pt>
                <c:pt idx="787" formatCode="0.00%">
                  <c:v>5.8696890314302301E-2</c:v>
                </c:pt>
                <c:pt idx="788" formatCode="0.00%">
                  <c:v>5.8702449519444949E-2</c:v>
                </c:pt>
                <c:pt idx="789" formatCode="0.00%">
                  <c:v>5.8709286283243511E-2</c:v>
                </c:pt>
                <c:pt idx="790" formatCode="0.00%">
                  <c:v>5.8718295951062482E-2</c:v>
                </c:pt>
                <c:pt idx="791" formatCode="0.00%">
                  <c:v>5.8731256740397406E-2</c:v>
                </c:pt>
                <c:pt idx="792" formatCode="0.00%">
                  <c:v>5.8745462949936544E-2</c:v>
                </c:pt>
                <c:pt idx="793" formatCode="0.00%">
                  <c:v>5.8760688481508248E-2</c:v>
                </c:pt>
                <c:pt idx="794" formatCode="0.00%">
                  <c:v>5.8774378022140361E-2</c:v>
                </c:pt>
                <c:pt idx="795" formatCode="0.00%">
                  <c:v>5.8787672087556204E-2</c:v>
                </c:pt>
                <c:pt idx="796" formatCode="0.00%">
                  <c:v>5.8798970234132636E-2</c:v>
                </c:pt>
                <c:pt idx="797" formatCode="0.00%">
                  <c:v>5.8811576197164463E-2</c:v>
                </c:pt>
                <c:pt idx="798" formatCode="0.00%">
                  <c:v>5.8824746398709743E-2</c:v>
                </c:pt>
                <c:pt idx="799" formatCode="0.00%">
                  <c:v>5.8840198009779882E-2</c:v>
                </c:pt>
                <c:pt idx="800" formatCode="0.00%">
                  <c:v>5.8854339787560141E-2</c:v>
                </c:pt>
                <c:pt idx="801" formatCode="0.00%">
                  <c:v>5.8867869882363762E-2</c:v>
                </c:pt>
                <c:pt idx="802" formatCode="0.00%">
                  <c:v>5.8879259536286636E-2</c:v>
                </c:pt>
                <c:pt idx="803" formatCode="0.00%">
                  <c:v>5.8894971859919175E-2</c:v>
                </c:pt>
                <c:pt idx="804" formatCode="0.00%">
                  <c:v>5.8911845475358986E-2</c:v>
                </c:pt>
                <c:pt idx="805" formatCode="0.00%">
                  <c:v>5.893018431345147E-2</c:v>
                </c:pt>
                <c:pt idx="806" formatCode="0.00%">
                  <c:v>5.8946104890188748E-2</c:v>
                </c:pt>
                <c:pt idx="807" formatCode="0.00%">
                  <c:v>5.8962429070252065E-2</c:v>
                </c:pt>
                <c:pt idx="808" formatCode="0.00%">
                  <c:v>5.8980011619988067E-2</c:v>
                </c:pt>
                <c:pt idx="809" formatCode="0.00%">
                  <c:v>5.8996403372565384E-2</c:v>
                </c:pt>
                <c:pt idx="810" formatCode="0.00%">
                  <c:v>5.9011696401142649E-2</c:v>
                </c:pt>
                <c:pt idx="811" formatCode="0.00%">
                  <c:v>5.902456875485769E-2</c:v>
                </c:pt>
                <c:pt idx="812" formatCode="0.00%">
                  <c:v>5.9037440749043456E-2</c:v>
                </c:pt>
                <c:pt idx="813" formatCode="0.00%">
                  <c:v>5.9050105776320486E-2</c:v>
                </c:pt>
                <c:pt idx="814" formatCode="0.00%">
                  <c:v>5.9064785493339322E-2</c:v>
                </c:pt>
                <c:pt idx="815" formatCode="0.00%">
                  <c:v>5.9078974243787996E-2</c:v>
                </c:pt>
                <c:pt idx="816" formatCode="0.00%">
                  <c:v>5.9091853704019044E-2</c:v>
                </c:pt>
                <c:pt idx="817" formatCode="0.00%">
                  <c:v>5.910608551753091E-2</c:v>
                </c:pt>
                <c:pt idx="818" formatCode="0.00%">
                  <c:v>5.9119195311792841E-2</c:v>
                </c:pt>
                <c:pt idx="819" formatCode="0.00%">
                  <c:v>5.9135915344008104E-2</c:v>
                </c:pt>
                <c:pt idx="820" formatCode="0.00%">
                  <c:v>5.9153286186189771E-2</c:v>
                </c:pt>
                <c:pt idx="821" formatCode="0.00%">
                  <c:v>5.9171053778366012E-2</c:v>
                </c:pt>
                <c:pt idx="822" formatCode="0.00%">
                  <c:v>5.918797399273857E-2</c:v>
                </c:pt>
                <c:pt idx="823" formatCode="0.00%">
                  <c:v>5.920450183225593E-2</c:v>
                </c:pt>
                <c:pt idx="824" formatCode="0.00%">
                  <c:v>5.9220997338694473E-2</c:v>
                </c:pt>
                <c:pt idx="825" formatCode="0.00%">
                  <c:v>5.9237896974582545E-2</c:v>
                </c:pt>
                <c:pt idx="826" formatCode="0.00%">
                  <c:v>5.9253747303393244E-2</c:v>
                </c:pt>
                <c:pt idx="827" formatCode="0.00%">
                  <c:v>5.9267916764267813E-2</c:v>
                </c:pt>
                <c:pt idx="828" formatCode="0.00%">
                  <c:v>5.9280965031269131E-2</c:v>
                </c:pt>
                <c:pt idx="829" formatCode="0.00%">
                  <c:v>5.9295009564237736E-2</c:v>
                </c:pt>
                <c:pt idx="830" formatCode="0.00%">
                  <c:v>5.9307917585822281E-2</c:v>
                </c:pt>
                <c:pt idx="831" formatCode="0.00%">
                  <c:v>5.9320619655473278E-2</c:v>
                </c:pt>
                <c:pt idx="832" formatCode="0.00%">
                  <c:v>5.9333884832559802E-2</c:v>
                </c:pt>
                <c:pt idx="833" formatCode="0.00%">
                  <c:v>5.9348452104624701E-2</c:v>
                </c:pt>
                <c:pt idx="834" formatCode="0.00%">
                  <c:v>5.936387363371904E-2</c:v>
                </c:pt>
                <c:pt idx="835" formatCode="0.00%">
                  <c:v>5.9379073455956576E-2</c:v>
                </c:pt>
                <c:pt idx="836" formatCode="0.00%">
                  <c:v>5.9393586628809475E-2</c:v>
                </c:pt>
                <c:pt idx="837" formatCode="0.00%">
                  <c:v>5.9408441873556254E-2</c:v>
                </c:pt>
                <c:pt idx="838" formatCode="0.00%">
                  <c:v>5.9423896951079004E-2</c:v>
                </c:pt>
                <c:pt idx="839" formatCode="0.00%">
                  <c:v>5.9438884707184038E-2</c:v>
                </c:pt>
                <c:pt idx="840" formatCode="0.00%">
                  <c:v>5.9451931215549633E-2</c:v>
                </c:pt>
                <c:pt idx="841" formatCode="0.00%">
                  <c:v>5.9467323015794903E-2</c:v>
                </c:pt>
                <c:pt idx="842" formatCode="0.00%">
                  <c:v>5.948279207253334E-2</c:v>
                </c:pt>
                <c:pt idx="843" formatCode="0.00%">
                  <c:v>5.9498783606624292E-2</c:v>
                </c:pt>
                <c:pt idx="844" formatCode="0.00%">
                  <c:v>5.9513579935061511E-2</c:v>
                </c:pt>
                <c:pt idx="845" formatCode="0.00%">
                  <c:v>5.9529282625482294E-2</c:v>
                </c:pt>
                <c:pt idx="846" formatCode="0.00%">
                  <c:v>5.9548534623655204E-2</c:v>
                </c:pt>
                <c:pt idx="847" formatCode="0.00%">
                  <c:v>5.9566767576617864E-2</c:v>
                </c:pt>
                <c:pt idx="848" formatCode="0.00%">
                  <c:v>5.9585189727868984E-2</c:v>
                </c:pt>
                <c:pt idx="849" formatCode="0.00%">
                  <c:v>5.9604829164306039E-2</c:v>
                </c:pt>
                <c:pt idx="850" formatCode="0.00%">
                  <c:v>5.9623289029158547E-2</c:v>
                </c:pt>
                <c:pt idx="851" formatCode="0.00%">
                  <c:v>5.9641643183035005E-2</c:v>
                </c:pt>
                <c:pt idx="852" formatCode="0.00%">
                  <c:v>5.9660242948888893E-2</c:v>
                </c:pt>
                <c:pt idx="853" formatCode="0.00%">
                  <c:v>5.9677823579449223E-2</c:v>
                </c:pt>
                <c:pt idx="854" formatCode="0.00%">
                  <c:v>5.9695741547931336E-2</c:v>
                </c:pt>
                <c:pt idx="855" formatCode="0.00%">
                  <c:v>5.9713963542298951E-2</c:v>
                </c:pt>
                <c:pt idx="856" formatCode="0.00%">
                  <c:v>5.9733173425410201E-2</c:v>
                </c:pt>
                <c:pt idx="857" formatCode="0.00%">
                  <c:v>5.9753147138675335E-2</c:v>
                </c:pt>
                <c:pt idx="858" formatCode="0.00%">
                  <c:v>5.9772607084090525E-2</c:v>
                </c:pt>
                <c:pt idx="859" formatCode="0.00%">
                  <c:v>5.9791676495887423E-2</c:v>
                </c:pt>
                <c:pt idx="860" formatCode="0.00%">
                  <c:v>5.9810714576492105E-2</c:v>
                </c:pt>
                <c:pt idx="861" formatCode="0.00%">
                  <c:v>5.9830146142771032E-2</c:v>
                </c:pt>
                <c:pt idx="862" formatCode="0.00%">
                  <c:v>5.9848391648837318E-2</c:v>
                </c:pt>
                <c:pt idx="863" formatCode="0.00%">
                  <c:v>5.9865546082117922E-2</c:v>
                </c:pt>
                <c:pt idx="864" formatCode="0.00%">
                  <c:v>5.9883736057276052E-2</c:v>
                </c:pt>
                <c:pt idx="865" formatCode="0.00%">
                  <c:v>5.9901248515713816E-2</c:v>
                </c:pt>
                <c:pt idx="866" formatCode="0.00%">
                  <c:v>5.9919783365873398E-2</c:v>
                </c:pt>
                <c:pt idx="867" formatCode="0.00%">
                  <c:v>5.9936746678417689E-2</c:v>
                </c:pt>
                <c:pt idx="868" formatCode="0.00%">
                  <c:v>5.9953829664799715E-2</c:v>
                </c:pt>
                <c:pt idx="869" formatCode="0.00%">
                  <c:v>5.9970841834912643E-2</c:v>
                </c:pt>
                <c:pt idx="870" formatCode="0.00%">
                  <c:v>5.9988936130717027E-2</c:v>
                </c:pt>
                <c:pt idx="871" formatCode="0.00%">
                  <c:v>6.0007968843452122E-2</c:v>
                </c:pt>
                <c:pt idx="872" formatCode="0.00%">
                  <c:v>6.0025768662189442E-2</c:v>
                </c:pt>
                <c:pt idx="873" formatCode="0.00%">
                  <c:v>6.0043266637636671E-2</c:v>
                </c:pt>
                <c:pt idx="874" formatCode="0.00%">
                  <c:v>6.0061040675131086E-2</c:v>
                </c:pt>
                <c:pt idx="875" formatCode="0.00%">
                  <c:v>6.008093502494858E-2</c:v>
                </c:pt>
                <c:pt idx="876" formatCode="0.00%">
                  <c:v>6.0101344188267652E-2</c:v>
                </c:pt>
                <c:pt idx="877" formatCode="0.00%">
                  <c:v>6.0121127998519069E-2</c:v>
                </c:pt>
                <c:pt idx="878" formatCode="0.00%">
                  <c:v>6.014060563732055E-2</c:v>
                </c:pt>
                <c:pt idx="879" formatCode="0.00%">
                  <c:v>6.0158322704297759E-2</c:v>
                </c:pt>
                <c:pt idx="880" formatCode="0.00%">
                  <c:v>6.0176669831570856E-2</c:v>
                </c:pt>
                <c:pt idx="881" formatCode="0.00%">
                  <c:v>6.0194247368981157E-2</c:v>
                </c:pt>
                <c:pt idx="882" formatCode="0.00%">
                  <c:v>6.0209045065828408E-2</c:v>
                </c:pt>
                <c:pt idx="883" formatCode="0.00%">
                  <c:v>6.0223700421655771E-2</c:v>
                </c:pt>
                <c:pt idx="884" formatCode="0.00%">
                  <c:v>6.0239142966673098E-2</c:v>
                </c:pt>
                <c:pt idx="885" formatCode="0.00%">
                  <c:v>6.0255167130889437E-2</c:v>
                </c:pt>
                <c:pt idx="886" formatCode="0.00%">
                  <c:v>6.026856974928891E-2</c:v>
                </c:pt>
                <c:pt idx="887" formatCode="0.00%">
                  <c:v>6.0282299850160592E-2</c:v>
                </c:pt>
                <c:pt idx="888" formatCode="0.00%">
                  <c:v>6.0296590176402036E-2</c:v>
                </c:pt>
                <c:pt idx="889" formatCode="0.00%">
                  <c:v>6.0312851516859771E-2</c:v>
                </c:pt>
                <c:pt idx="890" formatCode="0.00%">
                  <c:v>6.0331000326557506E-2</c:v>
                </c:pt>
                <c:pt idx="891" formatCode="0.00%">
                  <c:v>6.0348692272250835E-2</c:v>
                </c:pt>
                <c:pt idx="892" formatCode="0.00%">
                  <c:v>6.0363760204550941E-2</c:v>
                </c:pt>
                <c:pt idx="893" formatCode="0.00%">
                  <c:v>6.0377809119742311E-2</c:v>
                </c:pt>
                <c:pt idx="894" formatCode="0.00%">
                  <c:v>6.0390896873327674E-2</c:v>
                </c:pt>
                <c:pt idx="895" formatCode="0.00%">
                  <c:v>6.0403080074904913E-2</c:v>
                </c:pt>
                <c:pt idx="896" formatCode="0.00%">
                  <c:v>6.0415780122639408E-2</c:v>
                </c:pt>
                <c:pt idx="897" formatCode="0.00%">
                  <c:v>6.0428264486858001E-2</c:v>
                </c:pt>
                <c:pt idx="898" formatCode="0.00%">
                  <c:v>6.0440778400352009E-2</c:v>
                </c:pt>
                <c:pt idx="899" formatCode="0.00%">
                  <c:v>6.045364068501962E-2</c:v>
                </c:pt>
                <c:pt idx="900" formatCode="0.00%">
                  <c:v>6.0466975213376045E-2</c:v>
                </c:pt>
                <c:pt idx="901" formatCode="0.00%">
                  <c:v>6.0479441913657159E-2</c:v>
                </c:pt>
                <c:pt idx="902" formatCode="0.00%">
                  <c:v>6.0493043003671663E-2</c:v>
                </c:pt>
                <c:pt idx="903" formatCode="0.00%">
                  <c:v>6.0505149248325334E-2</c:v>
                </c:pt>
                <c:pt idx="904" formatCode="0.00%">
                  <c:v>6.051528536146733E-2</c:v>
                </c:pt>
                <c:pt idx="905" formatCode="0.00%">
                  <c:v>6.0525938283184567E-2</c:v>
                </c:pt>
                <c:pt idx="906" formatCode="0.00%">
                  <c:v>6.0536485780231165E-2</c:v>
                </c:pt>
                <c:pt idx="907" formatCode="0.00%">
                  <c:v>6.0546655831122467E-2</c:v>
                </c:pt>
                <c:pt idx="908" formatCode="0.00%">
                  <c:v>6.0557068423551741E-2</c:v>
                </c:pt>
                <c:pt idx="909" formatCode="0.00%">
                  <c:v>6.0569783585513008E-2</c:v>
                </c:pt>
                <c:pt idx="910" formatCode="0.00%">
                  <c:v>6.0580182125144814E-2</c:v>
                </c:pt>
                <c:pt idx="911" formatCode="0.00%">
                  <c:v>6.0590265762410542E-2</c:v>
                </c:pt>
                <c:pt idx="912" formatCode="0.00%">
                  <c:v>6.0596748241378354E-2</c:v>
                </c:pt>
                <c:pt idx="913" formatCode="0.00%">
                  <c:v>6.0604730761929557E-2</c:v>
                </c:pt>
                <c:pt idx="914" formatCode="0.00%">
                  <c:v>6.0610694554274286E-2</c:v>
                </c:pt>
                <c:pt idx="915" formatCode="0.00%">
                  <c:v>6.0615972671353179E-2</c:v>
                </c:pt>
                <c:pt idx="916" formatCode="0.00%">
                  <c:v>6.0620554673396658E-2</c:v>
                </c:pt>
                <c:pt idx="917" formatCode="0.00%">
                  <c:v>6.0623125954882208E-2</c:v>
                </c:pt>
                <c:pt idx="918" formatCode="0.00%">
                  <c:v>6.062254596052865E-2</c:v>
                </c:pt>
                <c:pt idx="919" formatCode="0.00%">
                  <c:v>6.0622778370286762E-2</c:v>
                </c:pt>
                <c:pt idx="920" formatCode="0.00%">
                  <c:v>6.06202305992041E-2</c:v>
                </c:pt>
                <c:pt idx="921" formatCode="0.00%">
                  <c:v>6.0618712462445157E-2</c:v>
                </c:pt>
                <c:pt idx="922" formatCode="0.00%">
                  <c:v>6.0620637889332779E-2</c:v>
                </c:pt>
                <c:pt idx="923" formatCode="0.00%">
                  <c:v>6.0619309735785276E-2</c:v>
                </c:pt>
                <c:pt idx="924" formatCode="0.00%">
                  <c:v>6.0616621160178442E-2</c:v>
                </c:pt>
                <c:pt idx="925" formatCode="0.00%">
                  <c:v>6.0615302117917477E-2</c:v>
                </c:pt>
                <c:pt idx="926" formatCode="0.00%">
                  <c:v>6.0617465795115261E-2</c:v>
                </c:pt>
                <c:pt idx="927" formatCode="0.00%">
                  <c:v>6.0620398728450632E-2</c:v>
                </c:pt>
                <c:pt idx="928" formatCode="0.00%">
                  <c:v>6.0622326046095486E-2</c:v>
                </c:pt>
                <c:pt idx="929" formatCode="0.00%">
                  <c:v>6.0620009429097156E-2</c:v>
                </c:pt>
                <c:pt idx="930" formatCode="0.00%">
                  <c:v>6.0615810412497986E-2</c:v>
                </c:pt>
                <c:pt idx="931" formatCode="0.00%">
                  <c:v>6.0611248056431727E-2</c:v>
                </c:pt>
                <c:pt idx="932" formatCode="0.00%">
                  <c:v>6.0603006878860249E-2</c:v>
                </c:pt>
                <c:pt idx="933" formatCode="0.00%">
                  <c:v>6.0596158446408477E-2</c:v>
                </c:pt>
                <c:pt idx="934" formatCode="0.00%">
                  <c:v>6.0590677633834772E-2</c:v>
                </c:pt>
                <c:pt idx="935" formatCode="0.00%">
                  <c:v>6.0586669831530347E-2</c:v>
                </c:pt>
                <c:pt idx="936" formatCode="0.00%">
                  <c:v>6.0578672186001402E-2</c:v>
                </c:pt>
                <c:pt idx="937" formatCode="0.00%">
                  <c:v>6.0568114635435544E-2</c:v>
                </c:pt>
                <c:pt idx="938" formatCode="0.00%">
                  <c:v>6.0556778393687311E-2</c:v>
                </c:pt>
                <c:pt idx="939" formatCode="0.00%">
                  <c:v>6.0541314953982829E-2</c:v>
                </c:pt>
                <c:pt idx="940" formatCode="0.00%">
                  <c:v>6.0527844042725786E-2</c:v>
                </c:pt>
                <c:pt idx="941" formatCode="0.00%">
                  <c:v>6.0514775190717962E-2</c:v>
                </c:pt>
                <c:pt idx="942" formatCode="0.00%">
                  <c:v>6.0505662232453301E-2</c:v>
                </c:pt>
                <c:pt idx="943" formatCode="0.00%">
                  <c:v>6.0497359813287133E-2</c:v>
                </c:pt>
                <c:pt idx="944" formatCode="0.00%">
                  <c:v>6.0486139718638171E-2</c:v>
                </c:pt>
                <c:pt idx="945" formatCode="0.00%">
                  <c:v>6.0476888594890622E-2</c:v>
                </c:pt>
                <c:pt idx="946" formatCode="0.00%">
                  <c:v>6.0466934128711403E-2</c:v>
                </c:pt>
                <c:pt idx="947" formatCode="0.00%">
                  <c:v>6.0457017103573867E-2</c:v>
                </c:pt>
                <c:pt idx="948" formatCode="0.00%">
                  <c:v>6.0447863413624424E-2</c:v>
                </c:pt>
                <c:pt idx="949" formatCode="0.00%">
                  <c:v>6.0435750978695531E-2</c:v>
                </c:pt>
                <c:pt idx="950" formatCode="0.00%">
                  <c:v>6.0422487869037665E-2</c:v>
                </c:pt>
                <c:pt idx="951" formatCode="0.00%">
                  <c:v>6.0408227919946857E-2</c:v>
                </c:pt>
                <c:pt idx="952" formatCode="0.00%">
                  <c:v>6.0392452513936878E-2</c:v>
                </c:pt>
                <c:pt idx="953" formatCode="0.00%">
                  <c:v>6.0372330526924152E-2</c:v>
                </c:pt>
                <c:pt idx="954" formatCode="0.00%">
                  <c:v>6.0352892319440091E-2</c:v>
                </c:pt>
                <c:pt idx="955" formatCode="0.00%">
                  <c:v>6.0330941410683431E-2</c:v>
                </c:pt>
                <c:pt idx="956" formatCode="0.00%">
                  <c:v>6.0310619308663181E-2</c:v>
                </c:pt>
                <c:pt idx="957" formatCode="0.00%">
                  <c:v>6.0289252577319707E-2</c:v>
                </c:pt>
                <c:pt idx="958" formatCode="0.00%">
                  <c:v>6.026951030927849E-2</c:v>
                </c:pt>
                <c:pt idx="959" formatCode="0.00%">
                  <c:v>6.0252216494845495E-2</c:v>
                </c:pt>
                <c:pt idx="960" formatCode="0.00%">
                  <c:v>6.0231636597938266E-2</c:v>
                </c:pt>
                <c:pt idx="961" formatCode="0.00%">
                  <c:v>6.0209381443299091E-2</c:v>
                </c:pt>
                <c:pt idx="962" formatCode="0.00%">
                  <c:v>6.0184548969072285E-2</c:v>
                </c:pt>
                <c:pt idx="963" formatCode="0.00%">
                  <c:v>6.0159226804123833E-2</c:v>
                </c:pt>
                <c:pt idx="964" formatCode="0.00%">
                  <c:v>6.0131726804123847E-2</c:v>
                </c:pt>
                <c:pt idx="965" formatCode="0.00%">
                  <c:v>6.0102912371134146E-2</c:v>
                </c:pt>
                <c:pt idx="966" formatCode="0.00%">
                  <c:v>6.0073827319587762E-2</c:v>
                </c:pt>
                <c:pt idx="967" formatCode="0.00%">
                  <c:v>6.0041726804123847E-2</c:v>
                </c:pt>
                <c:pt idx="968" formatCode="0.00%">
                  <c:v>6.0005399484536225E-2</c:v>
                </c:pt>
                <c:pt idx="969" formatCode="0.00%">
                  <c:v>5.9971185567010449E-2</c:v>
                </c:pt>
                <c:pt idx="970" formatCode="0.00%">
                  <c:v>5.9940193298969213E-2</c:v>
                </c:pt>
                <c:pt idx="971" formatCode="0.00%">
                  <c:v>5.9909265463917664E-2</c:v>
                </c:pt>
                <c:pt idx="972" formatCode="0.00%">
                  <c:v>5.9872113402061999E-2</c:v>
                </c:pt>
                <c:pt idx="973" formatCode="0.00%">
                  <c:v>5.9834252577319731E-2</c:v>
                </c:pt>
                <c:pt idx="974" formatCode="0.00%">
                  <c:v>5.9798556701031055E-2</c:v>
                </c:pt>
                <c:pt idx="975" formatCode="0.00%">
                  <c:v>5.976127577319601E-2</c:v>
                </c:pt>
                <c:pt idx="976" formatCode="0.00%">
                  <c:v>5.9723041237113535E-2</c:v>
                </c:pt>
                <c:pt idx="977" formatCode="0.00%">
                  <c:v>5.968109536082488E-2</c:v>
                </c:pt>
                <c:pt idx="978" formatCode="0.00%">
                  <c:v>5.9638337628866112E-2</c:v>
                </c:pt>
                <c:pt idx="979" formatCode="0.00%">
                  <c:v>5.9594922680412513E-2</c:v>
                </c:pt>
                <c:pt idx="980" formatCode="0.00%">
                  <c:v>5.9554123711340334E-2</c:v>
                </c:pt>
                <c:pt idx="981" formatCode="0.00%">
                  <c:v>5.9518762886598069E-2</c:v>
                </c:pt>
                <c:pt idx="982" formatCode="0.00%">
                  <c:v>5.9483144329897035E-2</c:v>
                </c:pt>
                <c:pt idx="983" formatCode="0.00%">
                  <c:v>5.9454059278350652E-2</c:v>
                </c:pt>
                <c:pt idx="984" formatCode="0.00%">
                  <c:v>5.9424987113402203E-2</c:v>
                </c:pt>
                <c:pt idx="985" formatCode="0.00%">
                  <c:v>5.9399149484536215E-2</c:v>
                </c:pt>
                <c:pt idx="986" formatCode="0.00%">
                  <c:v>5.9373530927835184E-2</c:v>
                </c:pt>
                <c:pt idx="987" formatCode="0.00%">
                  <c:v>5.9349097938144454E-2</c:v>
                </c:pt>
                <c:pt idx="988" formatCode="0.00%">
                  <c:v>5.9323943298969194E-2</c:v>
                </c:pt>
                <c:pt idx="989" formatCode="0.00%">
                  <c:v>5.9295115979381571E-2</c:v>
                </c:pt>
                <c:pt idx="990" formatCode="0.00%">
                  <c:v>5.9268891752577456E-2</c:v>
                </c:pt>
                <c:pt idx="991" formatCode="0.00%">
                  <c:v>5.9241597938144465E-2</c:v>
                </c:pt>
                <c:pt idx="992" formatCode="0.00%">
                  <c:v>5.9215451030927971E-2</c:v>
                </c:pt>
                <c:pt idx="993" formatCode="0.00%">
                  <c:v>5.9184922680412491E-2</c:v>
                </c:pt>
                <c:pt idx="994" formatCode="0.00%">
                  <c:v>5.9156572164948587E-2</c:v>
                </c:pt>
                <c:pt idx="995" formatCode="0.00%">
                  <c:v>5.9127551546391877E-2</c:v>
                </c:pt>
                <c:pt idx="996" formatCode="0.00%">
                  <c:v>5.9104368556701155E-2</c:v>
                </c:pt>
                <c:pt idx="997" formatCode="0.00%">
                  <c:v>5.9081159793814557E-2</c:v>
                </c:pt>
                <c:pt idx="998" formatCode="0.00%">
                  <c:v>5.9056765463917651E-2</c:v>
                </c:pt>
                <c:pt idx="999" formatCode="0.00%">
                  <c:v>5.9028917525773321E-2</c:v>
                </c:pt>
                <c:pt idx="1000" formatCode="0.00%">
                  <c:v>5.8997280927835183E-2</c:v>
                </c:pt>
                <c:pt idx="1001" formatCode="0.00%">
                  <c:v>5.8966623711340323E-2</c:v>
                </c:pt>
                <c:pt idx="1002" formatCode="0.00%">
                  <c:v>5.8935773195876409E-2</c:v>
                </c:pt>
                <c:pt idx="1003" formatCode="0.00%">
                  <c:v>5.8906855670103203E-2</c:v>
                </c:pt>
                <c:pt idx="1004" formatCode="0.00%">
                  <c:v>5.8877255154639284E-2</c:v>
                </c:pt>
                <c:pt idx="1005" formatCode="0.00%">
                  <c:v>5.88481056701032E-2</c:v>
                </c:pt>
                <c:pt idx="1006" formatCode="0.00%">
                  <c:v>5.8818930412371233E-2</c:v>
                </c:pt>
                <c:pt idx="1007" formatCode="0.00%">
                  <c:v>5.8788543814433089E-2</c:v>
                </c:pt>
                <c:pt idx="1008" formatCode="0.00%">
                  <c:v>5.8762023195876402E-2</c:v>
                </c:pt>
                <c:pt idx="1009" formatCode="0.00%">
                  <c:v>5.8736623711340315E-2</c:v>
                </c:pt>
                <c:pt idx="1010" formatCode="0.00%">
                  <c:v>5.87115850515465E-2</c:v>
                </c:pt>
                <c:pt idx="1011" formatCode="0.00%">
                  <c:v>5.8684974226804229E-2</c:v>
                </c:pt>
                <c:pt idx="1012" formatCode="0.00%">
                  <c:v>5.8661404639175359E-2</c:v>
                </c:pt>
                <c:pt idx="1013" formatCode="0.00%">
                  <c:v>5.8638273195876396E-2</c:v>
                </c:pt>
                <c:pt idx="1014" formatCode="0.00%">
                  <c:v>5.8615025773195967E-2</c:v>
                </c:pt>
                <c:pt idx="1015" formatCode="0.00%">
                  <c:v>5.8593247422680517E-2</c:v>
                </c:pt>
                <c:pt idx="1016" formatCode="0.00%">
                  <c:v>5.8568118556701139E-2</c:v>
                </c:pt>
                <c:pt idx="1017" formatCode="0.00%">
                  <c:v>5.8542074742268128E-2</c:v>
                </c:pt>
                <c:pt idx="1018" formatCode="0.00%">
                  <c:v>5.8514046391752672E-2</c:v>
                </c:pt>
                <c:pt idx="1019" formatCode="0.00%">
                  <c:v>5.8485425257732059E-2</c:v>
                </c:pt>
                <c:pt idx="1020" formatCode="0.00%">
                  <c:v>5.8453698453608337E-2</c:v>
                </c:pt>
                <c:pt idx="1021" formatCode="0.00%">
                  <c:v>5.8421945876288746E-2</c:v>
                </c:pt>
                <c:pt idx="1022" formatCode="0.00%">
                  <c:v>5.8390489690721747E-2</c:v>
                </c:pt>
                <c:pt idx="1023" formatCode="0.00%">
                  <c:v>5.8356520618556798E-2</c:v>
                </c:pt>
                <c:pt idx="1024" formatCode="0.00%">
                  <c:v>5.8322164948453686E-2</c:v>
                </c:pt>
                <c:pt idx="1025" formatCode="0.00%">
                  <c:v>5.8289407216494928E-2</c:v>
                </c:pt>
                <c:pt idx="1026" formatCode="0.00%">
                  <c:v>5.8256469072165022E-2</c:v>
                </c:pt>
                <c:pt idx="1027" formatCode="0.00%">
                  <c:v>5.8221469072165022E-2</c:v>
                </c:pt>
                <c:pt idx="1028" formatCode="0.00%">
                  <c:v>5.8184652061855746E-2</c:v>
                </c:pt>
                <c:pt idx="1029" formatCode="0.00%">
                  <c:v>5.8145206185567101E-2</c:v>
                </c:pt>
                <c:pt idx="1030" formatCode="0.00%">
                  <c:v>5.8109974226804202E-2</c:v>
                </c:pt>
                <c:pt idx="1031" formatCode="0.00%">
                  <c:v>5.8074935567010398E-2</c:v>
                </c:pt>
                <c:pt idx="1032" formatCode="0.00%">
                  <c:v>5.803908505154648E-2</c:v>
                </c:pt>
                <c:pt idx="1033" formatCode="0.00%">
                  <c:v>5.8002731958762967E-2</c:v>
                </c:pt>
                <c:pt idx="1034" formatCode="0.00%">
                  <c:v>5.7962835051546487E-2</c:v>
                </c:pt>
                <c:pt idx="1035" formatCode="0.00%">
                  <c:v>5.7923827319587708E-2</c:v>
                </c:pt>
                <c:pt idx="1036" formatCode="0.00%">
                  <c:v>5.788625000000009E-2</c:v>
                </c:pt>
                <c:pt idx="1037" formatCode="0.00%">
                  <c:v>5.7850154639175332E-2</c:v>
                </c:pt>
                <c:pt idx="1038" formatCode="0.00%">
                  <c:v>5.7813376288659866E-2</c:v>
                </c:pt>
                <c:pt idx="1039" formatCode="0.00%">
                  <c:v>5.7775914948453695E-2</c:v>
                </c:pt>
                <c:pt idx="1040" formatCode="0.00%">
                  <c:v>5.773783505154647E-2</c:v>
                </c:pt>
                <c:pt idx="1041" formatCode="0.00%">
                  <c:v>5.7696430412371207E-2</c:v>
                </c:pt>
                <c:pt idx="1042" formatCode="0.00%">
                  <c:v>5.7654213917525843E-2</c:v>
                </c:pt>
                <c:pt idx="1043" formatCode="0.00%">
                  <c:v>5.7611134020618612E-2</c:v>
                </c:pt>
                <c:pt idx="1044" formatCode="0.00%">
                  <c:v>5.7566443298969136E-2</c:v>
                </c:pt>
                <c:pt idx="1045" formatCode="0.00%">
                  <c:v>5.7521018041237174E-2</c:v>
                </c:pt>
                <c:pt idx="1046" formatCode="0.00%">
                  <c:v>5.7478260309278412E-2</c:v>
                </c:pt>
                <c:pt idx="1047" formatCode="0.00%">
                  <c:v>5.7433646907216536E-2</c:v>
                </c:pt>
                <c:pt idx="1048" formatCode="0.00%">
                  <c:v>5.7389136597938185E-2</c:v>
                </c:pt>
                <c:pt idx="1049" formatCode="0.00%">
                  <c:v>5.7347719072164995E-2</c:v>
                </c:pt>
                <c:pt idx="1050" formatCode="0.00%">
                  <c:v>5.7307590206185616E-2</c:v>
                </c:pt>
                <c:pt idx="1051" formatCode="0.00%">
                  <c:v>5.7271456185567067E-2</c:v>
                </c:pt>
                <c:pt idx="1052" formatCode="0.00%">
                  <c:v>5.7233492268041267E-2</c:v>
                </c:pt>
                <c:pt idx="1053" formatCode="0.00%">
                  <c:v>5.7191572164948482E-2</c:v>
                </c:pt>
                <c:pt idx="1054" formatCode="0.00%">
                  <c:v>5.7150773195876324E-2</c:v>
                </c:pt>
                <c:pt idx="1055" formatCode="0.00%">
                  <c:v>5.710960051546396E-2</c:v>
                </c:pt>
                <c:pt idx="1056" formatCode="0.00%">
                  <c:v>5.7065760309278381E-2</c:v>
                </c:pt>
                <c:pt idx="1057" formatCode="0.00%">
                  <c:v>5.7020953608247445E-2</c:v>
                </c:pt>
                <c:pt idx="1058" formatCode="0.00%">
                  <c:v>5.6977512886597963E-2</c:v>
                </c:pt>
                <c:pt idx="1059" formatCode="0.00%">
                  <c:v>5.6931804123711356E-2</c:v>
                </c:pt>
                <c:pt idx="1060" formatCode="0.00%">
                  <c:v>5.6886481958762891E-2</c:v>
                </c:pt>
                <c:pt idx="1061" formatCode="0.00%">
                  <c:v>5.6842951030927853E-2</c:v>
                </c:pt>
                <c:pt idx="1062" formatCode="0.00%">
                  <c:v>5.6804085051546417E-2</c:v>
                </c:pt>
                <c:pt idx="1063" formatCode="0.00%">
                  <c:v>5.6764561855670116E-2</c:v>
                </c:pt>
                <c:pt idx="1064" formatCode="0.00%">
                  <c:v>5.6723891752577339E-2</c:v>
                </c:pt>
                <c:pt idx="1065" formatCode="0.00%">
                  <c:v>5.6684587628866009E-2</c:v>
                </c:pt>
                <c:pt idx="1066" formatCode="0.00%">
                  <c:v>5.66449226804124E-2</c:v>
                </c:pt>
                <c:pt idx="1067" formatCode="0.00%">
                  <c:v>5.6600902061855689E-2</c:v>
                </c:pt>
                <c:pt idx="1068" formatCode="0.00%">
                  <c:v>5.6554445876288682E-2</c:v>
                </c:pt>
                <c:pt idx="1069" formatCode="0.00%">
                  <c:v>5.6505992268041254E-2</c:v>
                </c:pt>
                <c:pt idx="1070" formatCode="0.00%">
                  <c:v>5.6458930412371156E-2</c:v>
                </c:pt>
                <c:pt idx="1071" formatCode="0.00%">
                  <c:v>5.6412345360824755E-2</c:v>
                </c:pt>
                <c:pt idx="1072" formatCode="0.00%">
                  <c:v>5.6363814432989705E-2</c:v>
                </c:pt>
                <c:pt idx="1073" formatCode="0.00%">
                  <c:v>5.6312976804123727E-2</c:v>
                </c:pt>
                <c:pt idx="1074" formatCode="0.00%">
                  <c:v>5.6261456185567028E-2</c:v>
                </c:pt>
                <c:pt idx="1075" formatCode="0.00%">
                  <c:v>5.6209523195876292E-2</c:v>
                </c:pt>
                <c:pt idx="1076" formatCode="0.00%">
                  <c:v>5.6155824742268046E-2</c:v>
                </c:pt>
                <c:pt idx="1077" formatCode="0.00%">
                  <c:v>5.60984793814433E-2</c:v>
                </c:pt>
                <c:pt idx="1078" formatCode="0.00%">
                  <c:v>5.6040077319587635E-2</c:v>
                </c:pt>
                <c:pt idx="1079" formatCode="0.00%">
                  <c:v>5.5979188144329894E-2</c:v>
                </c:pt>
                <c:pt idx="1080" formatCode="0.00%">
                  <c:v>5.5922989690721639E-2</c:v>
                </c:pt>
                <c:pt idx="1081" formatCode="0.00%">
                  <c:v>5.5873131443298966E-2</c:v>
                </c:pt>
                <c:pt idx="1082" formatCode="0.00%">
                  <c:v>5.5827216494845358E-2</c:v>
                </c:pt>
                <c:pt idx="1083" formatCode="0.00%">
                  <c:v>5.578306701030928E-2</c:v>
                </c:pt>
                <c:pt idx="1084" formatCode="0.00%">
                  <c:v>5.5740721649484529E-2</c:v>
                </c:pt>
                <c:pt idx="1085" formatCode="0.00%">
                  <c:v>5.5698118556701037E-2</c:v>
                </c:pt>
                <c:pt idx="1086" formatCode="0.00%">
                  <c:v>5.5659110824742272E-2</c:v>
                </c:pt>
                <c:pt idx="1087" formatCode="0.00%">
                  <c:v>5.5618621134020635E-2</c:v>
                </c:pt>
                <c:pt idx="1088" formatCode="0.00%">
                  <c:v>5.5580309278350531E-2</c:v>
                </c:pt>
                <c:pt idx="1089" formatCode="0.00%">
                  <c:v>5.5541494845360848E-2</c:v>
                </c:pt>
                <c:pt idx="1090" formatCode="0.00%">
                  <c:v>5.5500154639175264E-2</c:v>
                </c:pt>
                <c:pt idx="1091" formatCode="0.00%">
                  <c:v>5.5457719072164957E-2</c:v>
                </c:pt>
                <c:pt idx="1092" formatCode="0.00%">
                  <c:v>5.5412203608247446E-2</c:v>
                </c:pt>
                <c:pt idx="1093" formatCode="0.00%">
                  <c:v>5.5366211340206181E-2</c:v>
                </c:pt>
                <c:pt idx="1094" formatCode="0.00%">
                  <c:v>5.5324600515463909E-2</c:v>
                </c:pt>
                <c:pt idx="1095" formatCode="0.00%">
                  <c:v>5.5283788659793817E-2</c:v>
                </c:pt>
                <c:pt idx="1096" formatCode="0.00%">
                  <c:v>5.5243853092783499E-2</c:v>
                </c:pt>
                <c:pt idx="1097" formatCode="0.00%">
                  <c:v>5.5208376288659801E-2</c:v>
                </c:pt>
                <c:pt idx="1098" formatCode="0.00%">
                  <c:v>5.5173028350515456E-2</c:v>
                </c:pt>
                <c:pt idx="1099" formatCode="0.00%">
                  <c:v>5.5136108247422676E-2</c:v>
                </c:pt>
                <c:pt idx="1100" formatCode="0.00%">
                  <c:v>5.509756443298968E-2</c:v>
                </c:pt>
                <c:pt idx="1101" formatCode="0.00%">
                  <c:v>5.5060347938144329E-2</c:v>
                </c:pt>
                <c:pt idx="1102" formatCode="0.00%">
                  <c:v>5.5023079896907197E-2</c:v>
                </c:pt>
                <c:pt idx="1103" formatCode="0.00%">
                  <c:v>5.4987693298969069E-2</c:v>
                </c:pt>
                <c:pt idx="1104" formatCode="0.00%">
                  <c:v>5.4952757731958755E-2</c:v>
                </c:pt>
                <c:pt idx="1105" formatCode="0.00%">
                  <c:v>5.4917474226804118E-2</c:v>
                </c:pt>
                <c:pt idx="1106" formatCode="0.00%">
                  <c:v>5.488300257731956E-2</c:v>
                </c:pt>
                <c:pt idx="1107" formatCode="0.00%">
                  <c:v>5.4851237113402035E-2</c:v>
                </c:pt>
                <c:pt idx="1108" formatCode="0.00%">
                  <c:v>5.4816765463917505E-2</c:v>
                </c:pt>
                <c:pt idx="1109" formatCode="0.00%">
                  <c:v>5.4781610824742255E-2</c:v>
                </c:pt>
                <c:pt idx="1110" formatCode="0.00%">
                  <c:v>5.4747757731958759E-2</c:v>
                </c:pt>
                <c:pt idx="1111" formatCode="0.00%">
                  <c:v>5.4715670103092799E-2</c:v>
                </c:pt>
                <c:pt idx="1112" formatCode="0.00%">
                  <c:v>5.4682345360824752E-2</c:v>
                </c:pt>
                <c:pt idx="1113" formatCode="0.00%">
                  <c:v>5.4649639175257739E-2</c:v>
                </c:pt>
                <c:pt idx="1114" formatCode="0.00%">
                  <c:v>5.4617873711340227E-2</c:v>
                </c:pt>
                <c:pt idx="1115" formatCode="0.00%">
                  <c:v>5.4587590206185588E-2</c:v>
                </c:pt>
                <c:pt idx="1116" formatCode="0.00%">
                  <c:v>5.4554201030927847E-2</c:v>
                </c:pt>
                <c:pt idx="1117" formatCode="0.00%">
                  <c:v>5.4521172680412393E-2</c:v>
                </c:pt>
                <c:pt idx="1118" formatCode="0.00%">
                  <c:v>5.4487835051546418E-2</c:v>
                </c:pt>
                <c:pt idx="1119" formatCode="0.00%">
                  <c:v>5.4452951030927857E-2</c:v>
                </c:pt>
                <c:pt idx="1120" formatCode="0.00%">
                  <c:v>5.4418711340206205E-2</c:v>
                </c:pt>
                <c:pt idx="1121" formatCode="0.00%">
                  <c:v>5.4384239690721682E-2</c:v>
                </c:pt>
                <c:pt idx="1122" formatCode="0.00%">
                  <c:v>5.4349742268041248E-2</c:v>
                </c:pt>
                <c:pt idx="1123" formatCode="0.00%">
                  <c:v>5.4310657216494862E-2</c:v>
                </c:pt>
                <c:pt idx="1124" formatCode="0.00%">
                  <c:v>5.42711726804124E-2</c:v>
                </c:pt>
                <c:pt idx="1125" formatCode="0.00%">
                  <c:v>5.4232100515463927E-2</c:v>
                </c:pt>
                <c:pt idx="1126" formatCode="0.00%">
                  <c:v>5.4191881443298978E-2</c:v>
                </c:pt>
                <c:pt idx="1127" formatCode="0.00%">
                  <c:v>5.4152680412371153E-2</c:v>
                </c:pt>
                <c:pt idx="1128" formatCode="0.00%">
                  <c:v>5.4115154639175267E-2</c:v>
                </c:pt>
                <c:pt idx="1129" formatCode="0.00%">
                  <c:v>5.4079948453608258E-2</c:v>
                </c:pt>
                <c:pt idx="1130" formatCode="0.00%">
                  <c:v>5.4045476804123742E-2</c:v>
                </c:pt>
                <c:pt idx="1131" formatCode="0.00%">
                  <c:v>5.4008440721649495E-2</c:v>
                </c:pt>
                <c:pt idx="1132" formatCode="0.00%">
                  <c:v>5.3973427835051567E-2</c:v>
                </c:pt>
                <c:pt idx="1133" formatCode="0.00%">
                  <c:v>5.3939317010309289E-2</c:v>
                </c:pt>
                <c:pt idx="1134" formatCode="0.00%">
                  <c:v>5.3904394329896917E-2</c:v>
                </c:pt>
                <c:pt idx="1135" formatCode="0.00%">
                  <c:v>5.3868930412371153E-2</c:v>
                </c:pt>
                <c:pt idx="1136" formatCode="0.00%">
                  <c:v>5.3833363402061886E-2</c:v>
                </c:pt>
                <c:pt idx="1137" formatCode="0.00%">
                  <c:v>5.379784793814435E-2</c:v>
                </c:pt>
                <c:pt idx="1138" formatCode="0.00%">
                  <c:v>5.3758440721649509E-2</c:v>
                </c:pt>
                <c:pt idx="1139" formatCode="0.00%">
                  <c:v>5.3719626288659804E-2</c:v>
                </c:pt>
                <c:pt idx="1140" formatCode="0.00%">
                  <c:v>5.3682371134020641E-2</c:v>
                </c:pt>
                <c:pt idx="1141" formatCode="0.00%">
                  <c:v>5.3645966494845369E-2</c:v>
                </c:pt>
                <c:pt idx="1142" formatCode="0.00%">
                  <c:v>5.3606353092783519E-2</c:v>
                </c:pt>
                <c:pt idx="1143" formatCode="0.00%">
                  <c:v>5.3569149484536109E-2</c:v>
                </c:pt>
                <c:pt idx="1144" formatCode="0.00%">
                  <c:v>5.3530902061855679E-2</c:v>
                </c:pt>
                <c:pt idx="1145" formatCode="0.00%">
                  <c:v>5.34907731958763E-2</c:v>
                </c:pt>
                <c:pt idx="1146" formatCode="0.00%">
                  <c:v>5.3450296391752611E-2</c:v>
                </c:pt>
                <c:pt idx="1147" formatCode="0.00%">
                  <c:v>5.3412422680412408E-2</c:v>
                </c:pt>
                <c:pt idx="1148" formatCode="0.00%">
                  <c:v>5.3374871134020639E-2</c:v>
                </c:pt>
                <c:pt idx="1149" formatCode="0.00%">
                  <c:v>5.3335670103092814E-2</c:v>
                </c:pt>
                <c:pt idx="1150" formatCode="0.00%">
                  <c:v>5.3294871134020642E-2</c:v>
                </c:pt>
                <c:pt idx="1151" formatCode="0.00%">
                  <c:v>5.3256211340206222E-2</c:v>
                </c:pt>
                <c:pt idx="1152" formatCode="0.00%">
                  <c:v>5.321943298969075E-2</c:v>
                </c:pt>
                <c:pt idx="1153" formatCode="0.00%">
                  <c:v>5.3182074742268076E-2</c:v>
                </c:pt>
                <c:pt idx="1154" formatCode="0.00%">
                  <c:v>5.3148750000000043E-2</c:v>
                </c:pt>
                <c:pt idx="1155" formatCode="0.00%">
                  <c:v>5.3116082474226847E-2</c:v>
                </c:pt>
                <c:pt idx="1156" formatCode="0.00%">
                  <c:v>5.3081649484536121E-2</c:v>
                </c:pt>
                <c:pt idx="1157" formatCode="0.00%">
                  <c:v>5.3044626288659837E-2</c:v>
                </c:pt>
                <c:pt idx="1158" formatCode="0.00%">
                  <c:v>5.3010541237113441E-2</c:v>
                </c:pt>
                <c:pt idx="1159" formatCode="0.00%">
                  <c:v>5.2978698453608287E-2</c:v>
                </c:pt>
                <c:pt idx="1160" formatCode="0.00%">
                  <c:v>5.2946713917525819E-2</c:v>
                </c:pt>
                <c:pt idx="1161" formatCode="0.00%">
                  <c:v>5.2914265463917573E-2</c:v>
                </c:pt>
                <c:pt idx="1162" formatCode="0.00%">
                  <c:v>5.2881701030927875E-2</c:v>
                </c:pt>
                <c:pt idx="1163" formatCode="0.00%">
                  <c:v>5.2849162371134059E-2</c:v>
                </c:pt>
                <c:pt idx="1164" formatCode="0.00%">
                  <c:v>5.2816378865979417E-2</c:v>
                </c:pt>
                <c:pt idx="1165" formatCode="0.00%">
                  <c:v>5.278162371134025E-2</c:v>
                </c:pt>
                <c:pt idx="1166" formatCode="0.00%">
                  <c:v>5.2749536082474256E-2</c:v>
                </c:pt>
                <c:pt idx="1167" formatCode="0.00%">
                  <c:v>5.2716636597938175E-2</c:v>
                </c:pt>
                <c:pt idx="1168" formatCode="0.00%">
                  <c:v>5.2685579896907239E-2</c:v>
                </c:pt>
                <c:pt idx="1169" formatCode="0.00%">
                  <c:v>5.2654085051546416E-2</c:v>
                </c:pt>
                <c:pt idx="1170" formatCode="0.00%">
                  <c:v>5.2622512886597965E-2</c:v>
                </c:pt>
                <c:pt idx="1171" formatCode="0.00%">
                  <c:v>5.2593363402061881E-2</c:v>
                </c:pt>
                <c:pt idx="1172" formatCode="0.00%">
                  <c:v>5.2568144329896919E-2</c:v>
                </c:pt>
                <c:pt idx="1173" formatCode="0.00%">
                  <c:v>5.2543750000000007E-2</c:v>
                </c:pt>
                <c:pt idx="1174" formatCode="0.00%">
                  <c:v>5.2517126288659823E-2</c:v>
                </c:pt>
                <c:pt idx="1175" formatCode="0.00%">
                  <c:v>5.2490953608247445E-2</c:v>
                </c:pt>
                <c:pt idx="1176" formatCode="0.00%">
                  <c:v>5.2466726804123731E-2</c:v>
                </c:pt>
                <c:pt idx="1177" formatCode="0.00%">
                  <c:v>5.2442126288659803E-2</c:v>
                </c:pt>
                <c:pt idx="1178" formatCode="0.00%">
                  <c:v>5.2416262886597953E-2</c:v>
                </c:pt>
                <c:pt idx="1179" formatCode="0.00%">
                  <c:v>5.2392448453608256E-2</c:v>
                </c:pt>
                <c:pt idx="1180" formatCode="0.00%">
                  <c:v>5.2369935567010334E-2</c:v>
                </c:pt>
                <c:pt idx="1181" formatCode="0.00%">
                  <c:v>5.2348891752577335E-2</c:v>
                </c:pt>
                <c:pt idx="1182" formatCode="0.00%">
                  <c:v>5.2326430412371165E-2</c:v>
                </c:pt>
                <c:pt idx="1183" formatCode="0.00%">
                  <c:v>5.2303118556701042E-2</c:v>
                </c:pt>
                <c:pt idx="1184" formatCode="0.00%">
                  <c:v>5.2276817010309298E-2</c:v>
                </c:pt>
                <c:pt idx="1185" formatCode="0.00%">
                  <c:v>5.2251507731958774E-2</c:v>
                </c:pt>
                <c:pt idx="1186" formatCode="0.00%">
                  <c:v>5.2224033505154657E-2</c:v>
                </c:pt>
                <c:pt idx="1187" formatCode="0.00%">
                  <c:v>5.2196701030927856E-2</c:v>
                </c:pt>
                <c:pt idx="1188" formatCode="0.00%">
                  <c:v>5.2167822164948481E-2</c:v>
                </c:pt>
                <c:pt idx="1189" formatCode="0.00%">
                  <c:v>5.2139317010309306E-2</c:v>
                </c:pt>
                <c:pt idx="1190" formatCode="0.00%">
                  <c:v>5.2111340206185595E-2</c:v>
                </c:pt>
                <c:pt idx="1191" formatCode="0.00%">
                  <c:v>5.2083827319587661E-2</c:v>
                </c:pt>
                <c:pt idx="1192" formatCode="0.00%">
                  <c:v>5.2055592783505182E-2</c:v>
                </c:pt>
                <c:pt idx="1193" formatCode="0.00%">
                  <c:v>5.2026069587628898E-2</c:v>
                </c:pt>
                <c:pt idx="1194" formatCode="0.00%">
                  <c:v>5.1994987113402107E-2</c:v>
                </c:pt>
                <c:pt idx="1195" formatCode="0.00%">
                  <c:v>5.1962590206185592E-2</c:v>
                </c:pt>
                <c:pt idx="1196" formatCode="0.00%">
                  <c:v>5.1929716494845381E-2</c:v>
                </c:pt>
                <c:pt idx="1197" formatCode="0.00%">
                  <c:v>5.1896817010309321E-2</c:v>
                </c:pt>
                <c:pt idx="1198" formatCode="0.00%">
                  <c:v>5.1862268041237149E-2</c:v>
                </c:pt>
                <c:pt idx="1199" formatCode="0.00%">
                  <c:v>5.1827976804123752E-2</c:v>
                </c:pt>
                <c:pt idx="1200" formatCode="0.00%">
                  <c:v>5.1791250000000032E-2</c:v>
                </c:pt>
                <c:pt idx="1201" formatCode="0.00%">
                  <c:v>5.1755038659793834E-2</c:v>
                </c:pt>
                <c:pt idx="1202" formatCode="0.00%">
                  <c:v>5.1719716494845393E-2</c:v>
                </c:pt>
                <c:pt idx="1203" formatCode="0.00%">
                  <c:v>5.1686391752577346E-2</c:v>
                </c:pt>
                <c:pt idx="1204" formatCode="0.00%">
                  <c:v>5.1652332474226827E-2</c:v>
                </c:pt>
                <c:pt idx="1205" formatCode="0.00%">
                  <c:v>5.1618466494845396E-2</c:v>
                </c:pt>
                <c:pt idx="1206" formatCode="0.00%">
                  <c:v>5.1584922680412405E-2</c:v>
                </c:pt>
                <c:pt idx="1207" formatCode="0.00%">
                  <c:v>5.1553067010309303E-2</c:v>
                </c:pt>
                <c:pt idx="1208" formatCode="0.00%">
                  <c:v>5.1519974226804141E-2</c:v>
                </c:pt>
                <c:pt idx="1209" formatCode="0.00%">
                  <c:v>5.1489329896907243E-2</c:v>
                </c:pt>
                <c:pt idx="1210" formatCode="0.00%">
                  <c:v>5.1458994845360845E-2</c:v>
                </c:pt>
                <c:pt idx="1211" formatCode="0.00%">
                  <c:v>5.1430283505154661E-2</c:v>
                </c:pt>
                <c:pt idx="1212" formatCode="0.00%">
                  <c:v>5.1400347938144353E-2</c:v>
                </c:pt>
                <c:pt idx="1213" formatCode="0.00%">
                  <c:v>5.1369935567010326E-2</c:v>
                </c:pt>
                <c:pt idx="1214" formatCode="0.00%">
                  <c:v>5.1338775773195892E-2</c:v>
                </c:pt>
                <c:pt idx="1215" formatCode="0.00%">
                  <c:v>5.1307409793814436E-2</c:v>
                </c:pt>
                <c:pt idx="1216" formatCode="0.00%">
                  <c:v>5.1275090206185585E-2</c:v>
                </c:pt>
                <c:pt idx="1217" formatCode="0.00%">
                  <c:v>5.1242731958762888E-2</c:v>
                </c:pt>
                <c:pt idx="1218" formatCode="0.00%">
                  <c:v>5.1209639175257747E-2</c:v>
                </c:pt>
                <c:pt idx="1219" formatCode="0.00%">
                  <c:v>5.1178182989690742E-2</c:v>
                </c:pt>
                <c:pt idx="1220" formatCode="0.00%">
                  <c:v>5.1147770618556722E-2</c:v>
                </c:pt>
                <c:pt idx="1221" formatCode="0.00%">
                  <c:v>5.1117306701030943E-2</c:v>
                </c:pt>
                <c:pt idx="1222" formatCode="0.00%">
                  <c:v>5.108863402061857E-2</c:v>
                </c:pt>
                <c:pt idx="1223" formatCode="0.00%">
                  <c:v>5.1058015463917535E-2</c:v>
                </c:pt>
                <c:pt idx="1224" formatCode="0.00%">
                  <c:v>5.1029600515463944E-2</c:v>
                </c:pt>
                <c:pt idx="1225" formatCode="0.00%">
                  <c:v>5.1000051546391777E-2</c:v>
                </c:pt>
                <c:pt idx="1226" formatCode="0.00%">
                  <c:v>5.0970038659793847E-2</c:v>
                </c:pt>
                <c:pt idx="1227" formatCode="0.00%">
                  <c:v>5.0942229381443327E-2</c:v>
                </c:pt>
                <c:pt idx="1228" formatCode="0.00%">
                  <c:v>5.09155283505155E-2</c:v>
                </c:pt>
                <c:pt idx="1229" formatCode="0.00%">
                  <c:v>5.0887203608247451E-2</c:v>
                </c:pt>
                <c:pt idx="1230" formatCode="0.00%">
                  <c:v>5.0859162371134053E-2</c:v>
                </c:pt>
                <c:pt idx="1231" formatCode="0.00%">
                  <c:v>5.0831250000000036E-2</c:v>
                </c:pt>
                <c:pt idx="1232" formatCode="0.00%">
                  <c:v>5.0802345360824772E-2</c:v>
                </c:pt>
                <c:pt idx="1233" formatCode="0.00%">
                  <c:v>5.0771469072164975E-2</c:v>
                </c:pt>
                <c:pt idx="1234" formatCode="0.00%">
                  <c:v>5.0740128865979416E-2</c:v>
                </c:pt>
                <c:pt idx="1235" formatCode="0.00%">
                  <c:v>5.071310567010312E-2</c:v>
                </c:pt>
                <c:pt idx="1236" formatCode="0.00%">
                  <c:v>5.0687061855670131E-2</c:v>
                </c:pt>
                <c:pt idx="1237" formatCode="0.00%">
                  <c:v>5.0662048969072213E-2</c:v>
                </c:pt>
                <c:pt idx="1238" formatCode="0.00%">
                  <c:v>5.0639407216494875E-2</c:v>
                </c:pt>
                <c:pt idx="1239" formatCode="0.00%">
                  <c:v>5.0618943298969113E-2</c:v>
                </c:pt>
                <c:pt idx="1240" formatCode="0.00%">
                  <c:v>5.0597822164948486E-2</c:v>
                </c:pt>
                <c:pt idx="1241" formatCode="0.00%">
                  <c:v>5.0577152061855715E-2</c:v>
                </c:pt>
                <c:pt idx="1242" formatCode="0.00%">
                  <c:v>5.0554484536082522E-2</c:v>
                </c:pt>
                <c:pt idx="1243" formatCode="0.00%">
                  <c:v>5.0532371134020662E-2</c:v>
                </c:pt>
                <c:pt idx="1244" formatCode="0.00%">
                  <c:v>5.0510489690721715E-2</c:v>
                </c:pt>
                <c:pt idx="1245" formatCode="0.00%">
                  <c:v>5.048972938144336E-2</c:v>
                </c:pt>
                <c:pt idx="1246" formatCode="0.00%">
                  <c:v>5.0471146907216539E-2</c:v>
                </c:pt>
                <c:pt idx="1247" formatCode="0.00%">
                  <c:v>5.0449213917525819E-2</c:v>
                </c:pt>
                <c:pt idx="1248" formatCode="0.00%">
                  <c:v>5.0426932989690761E-2</c:v>
                </c:pt>
                <c:pt idx="1249" formatCode="0.00%">
                  <c:v>5.0403518041237175E-2</c:v>
                </c:pt>
                <c:pt idx="1250" formatCode="0.00%">
                  <c:v>5.0379329896907264E-2</c:v>
                </c:pt>
                <c:pt idx="1251" formatCode="0.00%">
                  <c:v>5.0354858247422724E-2</c:v>
                </c:pt>
                <c:pt idx="1252" formatCode="0.00%">
                  <c:v>5.0328750000000047E-2</c:v>
                </c:pt>
                <c:pt idx="1253" formatCode="0.00%">
                  <c:v>5.03013015463918E-2</c:v>
                </c:pt>
                <c:pt idx="1254" formatCode="0.00%">
                  <c:v>5.0274033505154692E-2</c:v>
                </c:pt>
                <c:pt idx="1255" formatCode="0.00%">
                  <c:v>5.0245489690721713E-2</c:v>
                </c:pt>
                <c:pt idx="1256" formatCode="0.00%">
                  <c:v>5.0217641752577383E-2</c:v>
                </c:pt>
                <c:pt idx="1257" formatCode="0.00%">
                  <c:v>5.0188827319587681E-2</c:v>
                </c:pt>
                <c:pt idx="1258" formatCode="0.00%">
                  <c:v>5.0161069587628906E-2</c:v>
                </c:pt>
                <c:pt idx="1259" formatCode="0.00%">
                  <c:v>5.0131623711340244E-2</c:v>
                </c:pt>
                <c:pt idx="1260" formatCode="0.00%">
                  <c:v>5.0102306701030976E-2</c:v>
                </c:pt>
                <c:pt idx="1261" formatCode="0.00%">
                  <c:v>5.0075064432989737E-2</c:v>
                </c:pt>
                <c:pt idx="1262" formatCode="0.00%">
                  <c:v>5.0046327319587677E-2</c:v>
                </c:pt>
                <c:pt idx="1263" formatCode="0.00%">
                  <c:v>5.0016533505154691E-2</c:v>
                </c:pt>
                <c:pt idx="1264" formatCode="0.00%">
                  <c:v>4.9987177835051605E-2</c:v>
                </c:pt>
                <c:pt idx="1265" formatCode="0.00%">
                  <c:v>4.9956443298969144E-2</c:v>
                </c:pt>
                <c:pt idx="1266" formatCode="0.00%">
                  <c:v>4.9924188144329966E-2</c:v>
                </c:pt>
                <c:pt idx="1267" formatCode="0.00%">
                  <c:v>4.9892268041237177E-2</c:v>
                </c:pt>
                <c:pt idx="1268" formatCode="0.00%">
                  <c:v>4.9861043814433056E-2</c:v>
                </c:pt>
                <c:pt idx="1269" formatCode="0.00%">
                  <c:v>4.9830579896907298E-2</c:v>
                </c:pt>
                <c:pt idx="1270" formatCode="0.00%">
                  <c:v>4.9800270618556783E-2</c:v>
                </c:pt>
                <c:pt idx="1271" formatCode="0.00%">
                  <c:v>4.9770837628866055E-2</c:v>
                </c:pt>
                <c:pt idx="1272" formatCode="0.00%">
                  <c:v>4.9740837628866066E-2</c:v>
                </c:pt>
                <c:pt idx="1273" formatCode="0.00%">
                  <c:v>4.9712152061855766E-2</c:v>
                </c:pt>
                <c:pt idx="1274" formatCode="0.00%">
                  <c:v>4.9682113402061946E-2</c:v>
                </c:pt>
                <c:pt idx="1275" formatCode="0.00%">
                  <c:v>4.965198453608255E-2</c:v>
                </c:pt>
                <c:pt idx="1276" formatCode="0.00%">
                  <c:v>4.9622061855670176E-2</c:v>
                </c:pt>
                <c:pt idx="1277" formatCode="0.00%">
                  <c:v>4.959336340206192E-2</c:v>
                </c:pt>
                <c:pt idx="1278" formatCode="0.00%">
                  <c:v>4.9563453608247494E-2</c:v>
                </c:pt>
                <c:pt idx="1279" formatCode="0.00%">
                  <c:v>4.9534613402061917E-2</c:v>
                </c:pt>
                <c:pt idx="1280" formatCode="0.00%">
                  <c:v>4.950429123711346E-2</c:v>
                </c:pt>
                <c:pt idx="1281" formatCode="0.00%">
                  <c:v>4.9474458762886656E-2</c:v>
                </c:pt>
                <c:pt idx="1282" formatCode="0.00%">
                  <c:v>4.944368556701037E-2</c:v>
                </c:pt>
                <c:pt idx="1283" formatCode="0.00%">
                  <c:v>4.9414123711340269E-2</c:v>
                </c:pt>
                <c:pt idx="1284" formatCode="0.00%">
                  <c:v>4.9383157216494916E-2</c:v>
                </c:pt>
                <c:pt idx="1285" formatCode="0.00%">
                  <c:v>4.9351378865979442E-2</c:v>
                </c:pt>
                <c:pt idx="1286" formatCode="0.00%">
                  <c:v>4.9319729381443363E-2</c:v>
                </c:pt>
                <c:pt idx="1287" formatCode="0.00%">
                  <c:v>4.9287976804123779E-2</c:v>
                </c:pt>
                <c:pt idx="1288" formatCode="0.00%">
                  <c:v>4.9255554123711395E-2</c:v>
                </c:pt>
                <c:pt idx="1289" formatCode="0.00%">
                  <c:v>4.9223737113402125E-2</c:v>
                </c:pt>
                <c:pt idx="1290" formatCode="0.00%">
                  <c:v>4.9191134020618608E-2</c:v>
                </c:pt>
                <c:pt idx="1291" formatCode="0.00%">
                  <c:v>4.9158092783505206E-2</c:v>
                </c:pt>
                <c:pt idx="1292" formatCode="0.00%">
                  <c:v>4.9125502577319631E-2</c:v>
                </c:pt>
                <c:pt idx="1293" formatCode="0.00%">
                  <c:v>4.909297680412375E-2</c:v>
                </c:pt>
                <c:pt idx="1294" formatCode="0.00%">
                  <c:v>4.9061082474226844E-2</c:v>
                </c:pt>
                <c:pt idx="1295" formatCode="0.00%">
                  <c:v>4.9028814432989745E-2</c:v>
                </c:pt>
                <c:pt idx="1296" formatCode="0.00%">
                  <c:v>4.8996894329896956E-2</c:v>
                </c:pt>
                <c:pt idx="1297" formatCode="0.00%">
                  <c:v>4.8962744845360874E-2</c:v>
                </c:pt>
                <c:pt idx="1298" formatCode="0.00%">
                  <c:v>4.8927564432989748E-2</c:v>
                </c:pt>
                <c:pt idx="1299" formatCode="0.00%">
                  <c:v>4.8892809278350581E-2</c:v>
                </c:pt>
                <c:pt idx="1300" formatCode="0.00%">
                  <c:v>4.8857268041237169E-2</c:v>
                </c:pt>
                <c:pt idx="1301" formatCode="0.00%">
                  <c:v>4.8824368556701109E-2</c:v>
                </c:pt>
                <c:pt idx="1302" formatCode="0.00%">
                  <c:v>4.8792731958762971E-2</c:v>
                </c:pt>
                <c:pt idx="1303" formatCode="0.00%">
                  <c:v>4.8760631443299042E-2</c:v>
                </c:pt>
                <c:pt idx="1304" formatCode="0.00%">
                  <c:v>4.8727512886598011E-2</c:v>
                </c:pt>
                <c:pt idx="1305" formatCode="0.00%">
                  <c:v>4.8693157216494913E-2</c:v>
                </c:pt>
                <c:pt idx="1306" formatCode="0.00%">
                  <c:v>4.8660244845360884E-2</c:v>
                </c:pt>
                <c:pt idx="1307" formatCode="0.00%">
                  <c:v>4.8625270618556767E-2</c:v>
                </c:pt>
                <c:pt idx="1308" formatCode="0.00%">
                  <c:v>4.8589226804123774E-2</c:v>
                </c:pt>
                <c:pt idx="1309" formatCode="0.00%">
                  <c:v>4.8551069587628934E-2</c:v>
                </c:pt>
                <c:pt idx="1310" formatCode="0.00%">
                  <c:v>4.8513775773195947E-2</c:v>
                </c:pt>
                <c:pt idx="1311" formatCode="0.00%">
                  <c:v>4.847385309278357E-2</c:v>
                </c:pt>
                <c:pt idx="1312" formatCode="0.00%">
                  <c:v>4.84351159793815E-2</c:v>
                </c:pt>
                <c:pt idx="1313" formatCode="0.00%">
                  <c:v>4.8397448453608313E-2</c:v>
                </c:pt>
                <c:pt idx="1314" formatCode="0.00%">
                  <c:v>4.8359420103092847E-2</c:v>
                </c:pt>
                <c:pt idx="1315" formatCode="0.00%">
                  <c:v>4.8322319587628927E-2</c:v>
                </c:pt>
                <c:pt idx="1316" formatCode="0.00%">
                  <c:v>4.8284072164948517E-2</c:v>
                </c:pt>
                <c:pt idx="1317" formatCode="0.00%">
                  <c:v>4.8245463917525842E-2</c:v>
                </c:pt>
                <c:pt idx="1318" formatCode="0.00%">
                  <c:v>4.8206391752577384E-2</c:v>
                </c:pt>
                <c:pt idx="1319" formatCode="0.00%">
                  <c:v>4.8169613402061932E-2</c:v>
                </c:pt>
                <c:pt idx="1320" formatCode="0.00%">
                  <c:v>4.8132371134020684E-2</c:v>
                </c:pt>
                <c:pt idx="1321" formatCode="0.00%">
                  <c:v>4.809597938144336E-2</c:v>
                </c:pt>
                <c:pt idx="1322" formatCode="0.00%">
                  <c:v>4.8059291237113465E-2</c:v>
                </c:pt>
                <c:pt idx="1323" formatCode="0.00%">
                  <c:v>4.8021378865979444E-2</c:v>
                </c:pt>
                <c:pt idx="1324" formatCode="0.00%">
                  <c:v>4.7984536082474299E-2</c:v>
                </c:pt>
                <c:pt idx="1325" formatCode="0.00%">
                  <c:v>4.7952190721649551E-2</c:v>
                </c:pt>
                <c:pt idx="1326" formatCode="0.00%">
                  <c:v>4.7921095360824797E-2</c:v>
                </c:pt>
                <c:pt idx="1327" formatCode="0.00%">
                  <c:v>4.7887873711340269E-2</c:v>
                </c:pt>
                <c:pt idx="1328" formatCode="0.00%">
                  <c:v>4.7854110824742328E-2</c:v>
                </c:pt>
                <c:pt idx="1329" formatCode="0.00%">
                  <c:v>4.7821456185567081E-2</c:v>
                </c:pt>
                <c:pt idx="1330" formatCode="0.00%">
                  <c:v>4.7790322164948516E-2</c:v>
                </c:pt>
                <c:pt idx="1331" formatCode="0.00%">
                  <c:v>4.7760115979381505E-2</c:v>
                </c:pt>
                <c:pt idx="1332" formatCode="0.00%">
                  <c:v>4.7728801546391822E-2</c:v>
                </c:pt>
                <c:pt idx="1333" formatCode="0.00%">
                  <c:v>4.7699677835051621E-2</c:v>
                </c:pt>
                <c:pt idx="1334" formatCode="0.00%">
                  <c:v>4.7670219072165017E-2</c:v>
                </c:pt>
                <c:pt idx="1335" formatCode="0.00%">
                  <c:v>4.7642319587628927E-2</c:v>
                </c:pt>
                <c:pt idx="1336" formatCode="0.00%">
                  <c:v>4.7615347938144377E-2</c:v>
                </c:pt>
                <c:pt idx="1337" formatCode="0.00%">
                  <c:v>4.7591404639175307E-2</c:v>
                </c:pt>
                <c:pt idx="1338" formatCode="0.00%">
                  <c:v>4.7569201030927891E-2</c:v>
                </c:pt>
                <c:pt idx="1339" formatCode="0.00%">
                  <c:v>4.7547280927835105E-2</c:v>
                </c:pt>
                <c:pt idx="1340" formatCode="0.00%">
                  <c:v>4.7523917525773243E-2</c:v>
                </c:pt>
                <c:pt idx="1341" formatCode="0.00%">
                  <c:v>4.7501005154639231E-2</c:v>
                </c:pt>
                <c:pt idx="1342" formatCode="0.00%">
                  <c:v>4.7476739690721699E-2</c:v>
                </c:pt>
                <c:pt idx="1343" formatCode="0.00%">
                  <c:v>4.7452654639175307E-2</c:v>
                </c:pt>
                <c:pt idx="1344" formatCode="0.00%">
                  <c:v>4.7429484536082527E-2</c:v>
                </c:pt>
                <c:pt idx="1345" formatCode="0.00%">
                  <c:v>4.7405412371134076E-2</c:v>
                </c:pt>
                <c:pt idx="1346" formatCode="0.00%">
                  <c:v>4.737980670103098E-2</c:v>
                </c:pt>
                <c:pt idx="1347" formatCode="0.00%">
                  <c:v>4.7354742268041289E-2</c:v>
                </c:pt>
                <c:pt idx="1348" formatCode="0.00%">
                  <c:v>4.7333067010309336E-2</c:v>
                </c:pt>
                <c:pt idx="1349" formatCode="0.00%">
                  <c:v>4.7307667525773263E-2</c:v>
                </c:pt>
                <c:pt idx="1350" formatCode="0.00%">
                  <c:v>4.7284652061855739E-2</c:v>
                </c:pt>
                <c:pt idx="1351" formatCode="0.00%">
                  <c:v>4.7265064432989765E-2</c:v>
                </c:pt>
                <c:pt idx="1352" formatCode="0.00%">
                  <c:v>4.7244742268041311E-2</c:v>
                </c:pt>
                <c:pt idx="1353" formatCode="0.00%">
                  <c:v>4.7222951030927919E-2</c:v>
                </c:pt>
                <c:pt idx="1354" formatCode="0.00%">
                  <c:v>4.7199742268041314E-2</c:v>
                </c:pt>
                <c:pt idx="1355" formatCode="0.00%">
                  <c:v>4.7175193298969145E-2</c:v>
                </c:pt>
                <c:pt idx="1356" formatCode="0.00%">
                  <c:v>4.7152667525773281E-2</c:v>
                </c:pt>
                <c:pt idx="1357" formatCode="0.00%">
                  <c:v>4.7130193298969156E-2</c:v>
                </c:pt>
                <c:pt idx="1358" formatCode="0.00%">
                  <c:v>4.7107036082474303E-2</c:v>
                </c:pt>
                <c:pt idx="1359" formatCode="0.00%">
                  <c:v>4.7085541237113483E-2</c:v>
                </c:pt>
                <c:pt idx="1360" formatCode="0.00%">
                  <c:v>4.7064239690721724E-2</c:v>
                </c:pt>
                <c:pt idx="1361" formatCode="0.00%">
                  <c:v>4.7043492268041311E-2</c:v>
                </c:pt>
                <c:pt idx="1362" formatCode="0.00%">
                  <c:v>4.7021546391752649E-2</c:v>
                </c:pt>
                <c:pt idx="1363" formatCode="0.00%">
                  <c:v>4.6999858247422754E-2</c:v>
                </c:pt>
                <c:pt idx="1364" formatCode="0.00%">
                  <c:v>4.6977809278350595E-2</c:v>
                </c:pt>
                <c:pt idx="1365" formatCode="0.00%">
                  <c:v>4.6958569587628951E-2</c:v>
                </c:pt>
                <c:pt idx="1366" formatCode="0.00%">
                  <c:v>4.6939574742268127E-2</c:v>
                </c:pt>
                <c:pt idx="1367" formatCode="0.00%">
                  <c:v>4.6923079896907305E-2</c:v>
                </c:pt>
                <c:pt idx="1368" formatCode="0.00%">
                  <c:v>4.6908621134020716E-2</c:v>
                </c:pt>
                <c:pt idx="1369" formatCode="0.00%">
                  <c:v>4.6892925257732053E-2</c:v>
                </c:pt>
                <c:pt idx="1370" formatCode="0.00%">
                  <c:v>4.6877139175257827E-2</c:v>
                </c:pt>
                <c:pt idx="1371" formatCode="0.00%">
                  <c:v>4.6859317010309376E-2</c:v>
                </c:pt>
                <c:pt idx="1372" formatCode="0.00%">
                  <c:v>4.6841443298969158E-2</c:v>
                </c:pt>
                <c:pt idx="1373" formatCode="0.00%">
                  <c:v>4.6825798969072262E-2</c:v>
                </c:pt>
                <c:pt idx="1374" formatCode="0.00%">
                  <c:v>4.6808453608247515E-2</c:v>
                </c:pt>
                <c:pt idx="1375" formatCode="0.00%">
                  <c:v>4.6788363402061946E-2</c:v>
                </c:pt>
                <c:pt idx="1376" formatCode="0.00%">
                  <c:v>4.6767989690721726E-2</c:v>
                </c:pt>
                <c:pt idx="1377" formatCode="0.00%">
                  <c:v>4.6746675257732039E-2</c:v>
                </c:pt>
                <c:pt idx="1378" formatCode="0.00%">
                  <c:v>4.6725682989690792E-2</c:v>
                </c:pt>
                <c:pt idx="1379" formatCode="0.00%">
                  <c:v>4.6705554123711412E-2</c:v>
                </c:pt>
                <c:pt idx="1380" formatCode="0.00%">
                  <c:v>4.6684716494845444E-2</c:v>
                </c:pt>
                <c:pt idx="1381" formatCode="0.00%">
                  <c:v>4.6664755154639255E-2</c:v>
                </c:pt>
                <c:pt idx="1382" formatCode="0.00%">
                  <c:v>4.6645618556701116E-2</c:v>
                </c:pt>
                <c:pt idx="1383" formatCode="0.00%">
                  <c:v>4.6625103092783587E-2</c:v>
                </c:pt>
                <c:pt idx="1384" formatCode="0.00%">
                  <c:v>4.6602770618556784E-2</c:v>
                </c:pt>
                <c:pt idx="1385" formatCode="0.00%">
                  <c:v>4.6579561855670179E-2</c:v>
                </c:pt>
                <c:pt idx="1386" formatCode="0.00%">
                  <c:v>4.6556430412371216E-2</c:v>
                </c:pt>
                <c:pt idx="1387" formatCode="0.00%">
                  <c:v>4.6531507731958834E-2</c:v>
                </c:pt>
                <c:pt idx="1388" formatCode="0.00%">
                  <c:v>4.6506275773195951E-2</c:v>
                </c:pt>
                <c:pt idx="1389" formatCode="0.00%">
                  <c:v>4.6480889175257806E-2</c:v>
                </c:pt>
                <c:pt idx="1390" formatCode="0.00%">
                  <c:v>4.6454445876288726E-2</c:v>
                </c:pt>
                <c:pt idx="1391" formatCode="0.00%">
                  <c:v>4.6427873711340266E-2</c:v>
                </c:pt>
                <c:pt idx="1392" formatCode="0.00%">
                  <c:v>4.6401082474226862E-2</c:v>
                </c:pt>
                <c:pt idx="1393" formatCode="0.00%">
                  <c:v>4.6374072164948502E-2</c:v>
                </c:pt>
                <c:pt idx="1394" formatCode="0.00%">
                  <c:v>4.6346726804123752E-2</c:v>
                </c:pt>
                <c:pt idx="1395" formatCode="0.00%">
                  <c:v>4.6319226804123766E-2</c:v>
                </c:pt>
                <c:pt idx="1396" formatCode="0.00%">
                  <c:v>4.6293917525773255E-2</c:v>
                </c:pt>
                <c:pt idx="1397" formatCode="0.00%">
                  <c:v>4.6271404639175312E-2</c:v>
                </c:pt>
                <c:pt idx="1398" formatCode="0.00%">
                  <c:v>4.6249561855670147E-2</c:v>
                </c:pt>
                <c:pt idx="1399" formatCode="0.00%">
                  <c:v>4.6226404639175302E-2</c:v>
                </c:pt>
                <c:pt idx="1400" formatCode="0.00%">
                  <c:v>4.6203956185567052E-2</c:v>
                </c:pt>
                <c:pt idx="1401" formatCode="0.00%">
                  <c:v>4.6182164948453647E-2</c:v>
                </c:pt>
                <c:pt idx="1402" formatCode="0.00%">
                  <c:v>4.6159896907216544E-2</c:v>
                </c:pt>
                <c:pt idx="1403" formatCode="0.00%">
                  <c:v>4.6137822164948515E-2</c:v>
                </c:pt>
                <c:pt idx="1404" formatCode="0.00%">
                  <c:v>4.6109677835051606E-2</c:v>
                </c:pt>
                <c:pt idx="1405" formatCode="0.00%">
                  <c:v>4.6082963917525824E-2</c:v>
                </c:pt>
                <c:pt idx="1406" formatCode="0.00%">
                  <c:v>4.6057358247422756E-2</c:v>
                </c:pt>
                <c:pt idx="1407" formatCode="0.00%">
                  <c:v>4.6032641752577388E-2</c:v>
                </c:pt>
                <c:pt idx="1408" formatCode="0.00%">
                  <c:v>4.6009226804123775E-2</c:v>
                </c:pt>
                <c:pt idx="1409" formatCode="0.00%">
                  <c:v>4.5985373711340267E-2</c:v>
                </c:pt>
                <c:pt idx="1410" formatCode="0.00%">
                  <c:v>4.5962641752577381E-2</c:v>
                </c:pt>
                <c:pt idx="1411" formatCode="0.00%">
                  <c:v>4.593850515463925E-2</c:v>
                </c:pt>
                <c:pt idx="1412" formatCode="0.00%">
                  <c:v>4.5916842783505218E-2</c:v>
                </c:pt>
                <c:pt idx="1413" formatCode="0.00%">
                  <c:v>4.5895631443299043E-2</c:v>
                </c:pt>
                <c:pt idx="1414" formatCode="0.00%">
                  <c:v>4.5875579896907284E-2</c:v>
                </c:pt>
                <c:pt idx="1415" formatCode="0.00%">
                  <c:v>4.5854858247422754E-2</c:v>
                </c:pt>
                <c:pt idx="1416" formatCode="0.00%">
                  <c:v>4.5835902061855748E-2</c:v>
                </c:pt>
                <c:pt idx="1417" formatCode="0.00%">
                  <c:v>4.5817422680412452E-2</c:v>
                </c:pt>
                <c:pt idx="1418" formatCode="0.00%">
                  <c:v>4.5800167525773261E-2</c:v>
                </c:pt>
                <c:pt idx="1419" formatCode="0.00%">
                  <c:v>4.5783079896907303E-2</c:v>
                </c:pt>
                <c:pt idx="1420" formatCode="0.00%">
                  <c:v>4.5769497422680487E-2</c:v>
                </c:pt>
                <c:pt idx="1421" formatCode="0.00%">
                  <c:v>4.5755077319587695E-2</c:v>
                </c:pt>
                <c:pt idx="1422" formatCode="0.00%">
                  <c:v>4.5739252577319665E-2</c:v>
                </c:pt>
                <c:pt idx="1423" formatCode="0.00%">
                  <c:v>4.5723827319587705E-2</c:v>
                </c:pt>
                <c:pt idx="1424" formatCode="0.00%">
                  <c:v>4.5708595360824805E-2</c:v>
                </c:pt>
                <c:pt idx="1425" formatCode="0.00%">
                  <c:v>4.5690360824742329E-2</c:v>
                </c:pt>
                <c:pt idx="1426" formatCode="0.00%">
                  <c:v>4.5673041237113465E-2</c:v>
                </c:pt>
                <c:pt idx="1427" formatCode="0.00%">
                  <c:v>4.5653337628866045E-2</c:v>
                </c:pt>
                <c:pt idx="1428" formatCode="0.00%">
                  <c:v>4.5634329896907286E-2</c:v>
                </c:pt>
                <c:pt idx="1429" formatCode="0.00%">
                  <c:v>4.5616971649484611E-2</c:v>
                </c:pt>
                <c:pt idx="1430" formatCode="0.00%">
                  <c:v>4.5597925257732028E-2</c:v>
                </c:pt>
                <c:pt idx="1431" formatCode="0.00%">
                  <c:v>4.5578337628866039E-2</c:v>
                </c:pt>
                <c:pt idx="1432" formatCode="0.00%">
                  <c:v>4.5557938144329957E-2</c:v>
                </c:pt>
                <c:pt idx="1433" formatCode="0.00%">
                  <c:v>4.5535747422680475E-2</c:v>
                </c:pt>
                <c:pt idx="1434" formatCode="0.00%">
                  <c:v>4.5515373711340269E-2</c:v>
                </c:pt>
                <c:pt idx="1435" formatCode="0.00%">
                  <c:v>4.5495270618556773E-2</c:v>
                </c:pt>
                <c:pt idx="1436" formatCode="0.00%">
                  <c:v>4.5476623711340279E-2</c:v>
                </c:pt>
                <c:pt idx="1437" formatCode="0.00%">
                  <c:v>4.5457641752577382E-2</c:v>
                </c:pt>
                <c:pt idx="1438" formatCode="0.00%">
                  <c:v>4.5440502577319658E-2</c:v>
                </c:pt>
                <c:pt idx="1439" formatCode="0.00%">
                  <c:v>4.5422190721649554E-2</c:v>
                </c:pt>
                <c:pt idx="1440" formatCode="0.00%">
                  <c:v>4.5404355670103154E-2</c:v>
                </c:pt>
                <c:pt idx="1441" formatCode="0.00%">
                  <c:v>4.5385824742268113E-2</c:v>
                </c:pt>
                <c:pt idx="1442" formatCode="0.00%">
                  <c:v>4.5366288659793877E-2</c:v>
                </c:pt>
                <c:pt idx="1443" formatCode="0.00%">
                  <c:v>4.5345670103092858E-2</c:v>
                </c:pt>
                <c:pt idx="1444" formatCode="0.00%">
                  <c:v>4.5324768041237175E-2</c:v>
                </c:pt>
                <c:pt idx="1445" formatCode="0.00%">
                  <c:v>4.5303118556701084E-2</c:v>
                </c:pt>
                <c:pt idx="1446" formatCode="0.00%">
                  <c:v>4.5283105670103151E-2</c:v>
                </c:pt>
                <c:pt idx="1447" formatCode="0.00%">
                  <c:v>4.5263814432989748E-2</c:v>
                </c:pt>
                <c:pt idx="1448" formatCode="0.00%">
                  <c:v>4.5246134020618618E-2</c:v>
                </c:pt>
                <c:pt idx="1449" formatCode="0.00%">
                  <c:v>4.5230992268041295E-2</c:v>
                </c:pt>
                <c:pt idx="1450" formatCode="0.00%">
                  <c:v>4.5215786082474285E-2</c:v>
                </c:pt>
                <c:pt idx="1451" formatCode="0.00%">
                  <c:v>4.5200167525773265E-2</c:v>
                </c:pt>
                <c:pt idx="1452" formatCode="0.00%">
                  <c:v>4.5188543814433053E-2</c:v>
                </c:pt>
                <c:pt idx="1453" formatCode="0.00%">
                  <c:v>4.5178582474226889E-2</c:v>
                </c:pt>
                <c:pt idx="1454" formatCode="0.00%">
                  <c:v>4.5167963917525845E-2</c:v>
                </c:pt>
                <c:pt idx="1455" formatCode="0.00%">
                  <c:v>4.5158672680412452E-2</c:v>
                </c:pt>
                <c:pt idx="1456" formatCode="0.00%">
                  <c:v>4.5152293814433066E-2</c:v>
                </c:pt>
                <c:pt idx="1457" formatCode="0.00%">
                  <c:v>4.51470360824743E-2</c:v>
                </c:pt>
                <c:pt idx="1458" formatCode="0.00%">
                  <c:v>4.5143530927835129E-2</c:v>
                </c:pt>
                <c:pt idx="1459" formatCode="0.00%">
                  <c:v>4.514118556701039E-2</c:v>
                </c:pt>
                <c:pt idx="1460" formatCode="0.00%">
                  <c:v>4.5143646907216575E-2</c:v>
                </c:pt>
                <c:pt idx="1461" formatCode="0.00%">
                  <c:v>4.5144046391752658E-2</c:v>
                </c:pt>
                <c:pt idx="1462" formatCode="0.00%">
                  <c:v>4.5147615979381508E-2</c:v>
                </c:pt>
                <c:pt idx="1463" formatCode="0.00%">
                  <c:v>4.514533505154647E-2</c:v>
                </c:pt>
                <c:pt idx="1464" formatCode="0.00%">
                  <c:v>4.5141623711340277E-2</c:v>
                </c:pt>
                <c:pt idx="1465" formatCode="0.00%">
                  <c:v>4.5140025773195945E-2</c:v>
                </c:pt>
                <c:pt idx="1466" formatCode="0.00%">
                  <c:v>4.513659793814441E-2</c:v>
                </c:pt>
                <c:pt idx="1467" formatCode="0.00%">
                  <c:v>4.5133092783505226E-2</c:v>
                </c:pt>
                <c:pt idx="1468" formatCode="0.00%">
                  <c:v>4.5130811855670173E-2</c:v>
                </c:pt>
                <c:pt idx="1469" formatCode="0.00%">
                  <c:v>4.5126739690721722E-2</c:v>
                </c:pt>
                <c:pt idx="1470" formatCode="0.00%">
                  <c:v>4.5122693298969133E-2</c:v>
                </c:pt>
                <c:pt idx="1471" formatCode="0.00%">
                  <c:v>4.5123273195876348E-2</c:v>
                </c:pt>
                <c:pt idx="1472" formatCode="0.00%">
                  <c:v>4.5122448453608313E-2</c:v>
                </c:pt>
                <c:pt idx="1473" formatCode="0.00%">
                  <c:v>4.5124213917525823E-2</c:v>
                </c:pt>
                <c:pt idx="1474" formatCode="0.00%">
                  <c:v>4.5124858247422732E-2</c:v>
                </c:pt>
                <c:pt idx="1475" formatCode="0.00%">
                  <c:v>4.5126752577319643E-2</c:v>
                </c:pt>
                <c:pt idx="1476" formatCode="0.00%">
                  <c:v>4.5125876288659848E-2</c:v>
                </c:pt>
                <c:pt idx="1477" formatCode="0.00%">
                  <c:v>4.5123028350515529E-2</c:v>
                </c:pt>
                <c:pt idx="1478" formatCode="0.00%">
                  <c:v>4.5118530927835097E-2</c:v>
                </c:pt>
                <c:pt idx="1479" formatCode="0.00%">
                  <c:v>4.5115824742268079E-2</c:v>
                </c:pt>
                <c:pt idx="1480" formatCode="0.00%">
                  <c:v>4.5110863402061899E-2</c:v>
                </c:pt>
                <c:pt idx="1481" formatCode="0.00%">
                  <c:v>4.5104664948453659E-2</c:v>
                </c:pt>
                <c:pt idx="1482" formatCode="0.00%">
                  <c:v>4.5098878865979429E-2</c:v>
                </c:pt>
                <c:pt idx="1483" formatCode="0.00%">
                  <c:v>4.5094072164948505E-2</c:v>
                </c:pt>
                <c:pt idx="1484" formatCode="0.00%">
                  <c:v>4.5089265463917574E-2</c:v>
                </c:pt>
                <c:pt idx="1485" formatCode="0.00%">
                  <c:v>4.5082126288659853E-2</c:v>
                </c:pt>
                <c:pt idx="1486" formatCode="0.00%">
                  <c:v>4.5073840206185621E-2</c:v>
                </c:pt>
                <c:pt idx="1487" formatCode="0.00%">
                  <c:v>4.5065786082474281E-2</c:v>
                </c:pt>
                <c:pt idx="1488" formatCode="0.00%">
                  <c:v>4.506048969072169E-2</c:v>
                </c:pt>
                <c:pt idx="1489" formatCode="0.00%">
                  <c:v>4.5058569587628911E-2</c:v>
                </c:pt>
                <c:pt idx="1490" formatCode="0.00%">
                  <c:v>4.5058865979381489E-2</c:v>
                </c:pt>
                <c:pt idx="1491" formatCode="0.00%">
                  <c:v>4.5060618556701064E-2</c:v>
                </c:pt>
                <c:pt idx="1492" formatCode="0.00%">
                  <c:v>4.5060824742268073E-2</c:v>
                </c:pt>
                <c:pt idx="1493" formatCode="0.00%">
                  <c:v>4.5063208762886622E-2</c:v>
                </c:pt>
                <c:pt idx="1494" formatCode="0.00%">
                  <c:v>4.5067061855670124E-2</c:v>
                </c:pt>
                <c:pt idx="1495" formatCode="0.00%">
                  <c:v>4.5072371134020628E-2</c:v>
                </c:pt>
                <c:pt idx="1496" formatCode="0.00%">
                  <c:v>4.5076134020618559E-2</c:v>
                </c:pt>
                <c:pt idx="1497" formatCode="0.00%">
                  <c:v>4.5078865979381454E-2</c:v>
                </c:pt>
                <c:pt idx="1498" formatCode="0.00%">
                  <c:v>4.508295103092784E-2</c:v>
                </c:pt>
                <c:pt idx="1499" formatCode="0.00%">
                  <c:v>4.508663659793815E-2</c:v>
                </c:pt>
                <c:pt idx="1500" formatCode="0.00%">
                  <c:v>4.5093711340206184E-2</c:v>
                </c:pt>
                <c:pt idx="1501" formatCode="0.00%">
                  <c:v>4.5097731958762891E-2</c:v>
                </c:pt>
                <c:pt idx="1502" formatCode="0.00%">
                  <c:v>4.5102667525773188E-2</c:v>
                </c:pt>
                <c:pt idx="1503" formatCode="0.00%">
                  <c:v>4.5107847938144319E-2</c:v>
                </c:pt>
                <c:pt idx="1504" formatCode="0.00%">
                  <c:v>4.5108453608247411E-2</c:v>
                </c:pt>
                <c:pt idx="1505" formatCode="0.00%">
                  <c:v>4.5108969072164939E-2</c:v>
                </c:pt>
                <c:pt idx="1506" formatCode="0.00%">
                  <c:v>4.5107925257731954E-2</c:v>
                </c:pt>
                <c:pt idx="1507" formatCode="0.00%">
                  <c:v>4.5106391752577302E-2</c:v>
                </c:pt>
                <c:pt idx="1508" formatCode="0.00%">
                  <c:v>4.5104999999999992E-2</c:v>
                </c:pt>
                <c:pt idx="1509" formatCode="0.00%">
                  <c:v>4.5100579896907196E-2</c:v>
                </c:pt>
                <c:pt idx="1510" formatCode="0.00%">
                  <c:v>4.5096237113402049E-2</c:v>
                </c:pt>
                <c:pt idx="1511" formatCode="0.00%">
                  <c:v>4.5093659793814425E-2</c:v>
                </c:pt>
                <c:pt idx="1512" formatCode="0.00%">
                  <c:v>4.5090592783505141E-2</c:v>
                </c:pt>
                <c:pt idx="1513" formatCode="0.00%">
                  <c:v>4.5086043814432979E-2</c:v>
                </c:pt>
                <c:pt idx="1514" formatCode="0.00%">
                  <c:v>4.508268041237113E-2</c:v>
                </c:pt>
                <c:pt idx="1515" formatCode="0.00%">
                  <c:v>4.5080425257731954E-2</c:v>
                </c:pt>
                <c:pt idx="1516" formatCode="0.00%">
                  <c:v>4.5078917525773185E-2</c:v>
                </c:pt>
                <c:pt idx="1517" formatCode="0.00%">
                  <c:v>4.5078865979381426E-2</c:v>
                </c:pt>
                <c:pt idx="1518" formatCode="0.00%">
                  <c:v>4.5079884020618535E-2</c:v>
                </c:pt>
                <c:pt idx="1519" formatCode="0.00%">
                  <c:v>4.5079755154639155E-2</c:v>
                </c:pt>
                <c:pt idx="1520" formatCode="0.00%">
                  <c:v>4.5077152061855648E-2</c:v>
                </c:pt>
                <c:pt idx="1521" formatCode="0.00%">
                  <c:v>4.5074085051546378E-2</c:v>
                </c:pt>
                <c:pt idx="1522" formatCode="0.00%">
                  <c:v>4.5069639175257706E-2</c:v>
                </c:pt>
                <c:pt idx="1523" formatCode="0.00%">
                  <c:v>4.5066340206185537E-2</c:v>
                </c:pt>
                <c:pt idx="1524" formatCode="0.00%">
                  <c:v>4.5063749999999965E-2</c:v>
                </c:pt>
                <c:pt idx="1525" formatCode="0.00%">
                  <c:v>4.5061211340206159E-2</c:v>
                </c:pt>
                <c:pt idx="1526" formatCode="0.00%">
                  <c:v>4.5058943298969048E-2</c:v>
                </c:pt>
                <c:pt idx="1527" formatCode="0.00%">
                  <c:v>4.5056945876288626E-2</c:v>
                </c:pt>
                <c:pt idx="1528" formatCode="0.00%">
                  <c:v>4.5053775773195831E-2</c:v>
                </c:pt>
                <c:pt idx="1529" formatCode="0.00%">
                  <c:v>4.5051520618556669E-2</c:v>
                </c:pt>
                <c:pt idx="1530" formatCode="0.00%">
                  <c:v>4.5048891752577286E-2</c:v>
                </c:pt>
                <c:pt idx="1531" formatCode="0.00%">
                  <c:v>4.5046675257731927E-2</c:v>
                </c:pt>
                <c:pt idx="1532" formatCode="0.00%">
                  <c:v>4.5042744845360798E-2</c:v>
                </c:pt>
                <c:pt idx="1533" formatCode="0.00%">
                  <c:v>4.5039265463917511E-2</c:v>
                </c:pt>
                <c:pt idx="1534" formatCode="0.00%">
                  <c:v>4.5036894329896889E-2</c:v>
                </c:pt>
                <c:pt idx="1535" formatCode="0.00%">
                  <c:v>4.5034922680412363E-2</c:v>
                </c:pt>
                <c:pt idx="1536" formatCode="0.00%">
                  <c:v>4.503452319587628E-2</c:v>
                </c:pt>
                <c:pt idx="1537" formatCode="0.00%">
                  <c:v>4.5033118556701023E-2</c:v>
                </c:pt>
                <c:pt idx="1538" formatCode="0.00%">
                  <c:v>4.5030206185567002E-2</c:v>
                </c:pt>
                <c:pt idx="1539" formatCode="0.00%">
                  <c:v>4.5025747422680402E-2</c:v>
                </c:pt>
                <c:pt idx="1540" formatCode="0.00%">
                  <c:v>4.5020992268041231E-2</c:v>
                </c:pt>
                <c:pt idx="1541" formatCode="0.00%">
                  <c:v>4.5016043814432985E-2</c:v>
                </c:pt>
                <c:pt idx="1542" formatCode="0.00%">
                  <c:v>4.5010283505154638E-2</c:v>
                </c:pt>
                <c:pt idx="1543" formatCode="0.00%">
                  <c:v>4.5006533505154649E-2</c:v>
                </c:pt>
                <c:pt idx="1544" formatCode="0.00%">
                  <c:v>4.5001726804123725E-2</c:v>
                </c:pt>
                <c:pt idx="1545" formatCode="0.00%">
                  <c:v>4.4997036082474233E-2</c:v>
                </c:pt>
                <c:pt idx="1546" formatCode="0.00%">
                  <c:v>4.4992061855670111E-2</c:v>
                </c:pt>
                <c:pt idx="1547" formatCode="0.00%">
                  <c:v>4.4988131443298975E-2</c:v>
                </c:pt>
                <c:pt idx="1548" formatCode="0.00%">
                  <c:v>4.4982396907216504E-2</c:v>
                </c:pt>
                <c:pt idx="1549" formatCode="0.00%">
                  <c:v>4.4975438144329902E-2</c:v>
                </c:pt>
                <c:pt idx="1550" formatCode="0.00%">
                  <c:v>4.4968492268041248E-2</c:v>
                </c:pt>
                <c:pt idx="1551" formatCode="0.00%">
                  <c:v>4.496322164948454E-2</c:v>
                </c:pt>
                <c:pt idx="1552" formatCode="0.00%">
                  <c:v>4.495615979381444E-2</c:v>
                </c:pt>
                <c:pt idx="1553" formatCode="0.00%">
                  <c:v>4.4949342783505153E-2</c:v>
                </c:pt>
                <c:pt idx="1554" formatCode="0.00%">
                  <c:v>4.4940644329896896E-2</c:v>
                </c:pt>
                <c:pt idx="1555" formatCode="0.00%">
                  <c:v>4.4934304123711327E-2</c:v>
                </c:pt>
                <c:pt idx="1556" formatCode="0.00%">
                  <c:v>4.4927280927835038E-2</c:v>
                </c:pt>
                <c:pt idx="1557" formatCode="0.00%">
                  <c:v>4.4921507731958757E-2</c:v>
                </c:pt>
                <c:pt idx="1558" formatCode="0.00%">
                  <c:v>4.4917280927835028E-2</c:v>
                </c:pt>
                <c:pt idx="1559" formatCode="0.00%">
                  <c:v>4.4911301546391738E-2</c:v>
                </c:pt>
                <c:pt idx="1560" formatCode="0.00%">
                  <c:v>4.4904497422680399E-2</c:v>
                </c:pt>
                <c:pt idx="1561" formatCode="0.00%">
                  <c:v>4.4897719072164929E-2</c:v>
                </c:pt>
                <c:pt idx="1562" formatCode="0.00%">
                  <c:v>4.4890631443298953E-2</c:v>
                </c:pt>
                <c:pt idx="1563" formatCode="0.00%">
                  <c:v>4.4885670103092766E-2</c:v>
                </c:pt>
                <c:pt idx="1564" formatCode="0.00%">
                  <c:v>4.4880695876288644E-2</c:v>
                </c:pt>
                <c:pt idx="1565" formatCode="0.00%">
                  <c:v>4.4875386597938133E-2</c:v>
                </c:pt>
                <c:pt idx="1566" formatCode="0.00%">
                  <c:v>4.4869768041237101E-2</c:v>
                </c:pt>
                <c:pt idx="1567" formatCode="0.00%">
                  <c:v>4.4865141752577296E-2</c:v>
                </c:pt>
                <c:pt idx="1568" formatCode="0.00%">
                  <c:v>4.4859007731958743E-2</c:v>
                </c:pt>
                <c:pt idx="1569" formatCode="0.00%">
                  <c:v>4.4856817010309261E-2</c:v>
                </c:pt>
                <c:pt idx="1570" formatCode="0.00%">
                  <c:v>4.4855360824742251E-2</c:v>
                </c:pt>
                <c:pt idx="1571" formatCode="0.00%">
                  <c:v>4.4853015463917505E-2</c:v>
                </c:pt>
                <c:pt idx="1572" formatCode="0.00%">
                  <c:v>4.485327319587628E-2</c:v>
                </c:pt>
                <c:pt idx="1573" formatCode="0.00%">
                  <c:v>4.4852216494845353E-2</c:v>
                </c:pt>
                <c:pt idx="1574" formatCode="0.00%">
                  <c:v>4.4851378865979376E-2</c:v>
                </c:pt>
                <c:pt idx="1575" formatCode="0.00%">
                  <c:v>4.4852474226804113E-2</c:v>
                </c:pt>
                <c:pt idx="1576" formatCode="0.00%">
                  <c:v>4.4854136597938153E-2</c:v>
                </c:pt>
                <c:pt idx="1577" formatCode="0.00%">
                  <c:v>4.4857512886597936E-2</c:v>
                </c:pt>
                <c:pt idx="1578" formatCode="0.00%">
                  <c:v>4.4861018041237113E-2</c:v>
                </c:pt>
                <c:pt idx="1579" formatCode="0.00%">
                  <c:v>4.4868466494845369E-2</c:v>
                </c:pt>
                <c:pt idx="1580" formatCode="0.00%">
                  <c:v>4.4877525773195884E-2</c:v>
                </c:pt>
                <c:pt idx="1581" formatCode="0.00%">
                  <c:v>4.4884059278350506E-2</c:v>
                </c:pt>
                <c:pt idx="1582" formatCode="0.00%">
                  <c:v>4.488759020618556E-2</c:v>
                </c:pt>
                <c:pt idx="1583" formatCode="0.00%">
                  <c:v>4.4887499999999983E-2</c:v>
                </c:pt>
                <c:pt idx="1584" formatCode="0.00%">
                  <c:v>4.4885451030927823E-2</c:v>
                </c:pt>
                <c:pt idx="1585" formatCode="0.00%">
                  <c:v>4.4883865979381418E-2</c:v>
                </c:pt>
                <c:pt idx="1586" formatCode="0.00%">
                  <c:v>4.4881082474226786E-2</c:v>
                </c:pt>
                <c:pt idx="1587" formatCode="0.00%">
                  <c:v>4.4882203608247399E-2</c:v>
                </c:pt>
                <c:pt idx="1588" formatCode="0.00%">
                  <c:v>4.4883530927835022E-2</c:v>
                </c:pt>
                <c:pt idx="1589" formatCode="0.00%">
                  <c:v>4.488679123711338E-2</c:v>
                </c:pt>
                <c:pt idx="1590" formatCode="0.00%">
                  <c:v>4.4890154639175235E-2</c:v>
                </c:pt>
                <c:pt idx="1591" formatCode="0.00%">
                  <c:v>4.4893582474226777E-2</c:v>
                </c:pt>
                <c:pt idx="1592" formatCode="0.00%">
                  <c:v>4.4899317010309261E-2</c:v>
                </c:pt>
                <c:pt idx="1593" formatCode="0.00%">
                  <c:v>4.4906056701030907E-2</c:v>
                </c:pt>
                <c:pt idx="1594" formatCode="0.00%">
                  <c:v>4.4913711340206157E-2</c:v>
                </c:pt>
                <c:pt idx="1595" formatCode="0.00%">
                  <c:v>4.4917048969072136E-2</c:v>
                </c:pt>
                <c:pt idx="1596" formatCode="0.00%">
                  <c:v>4.4919149484536049E-2</c:v>
                </c:pt>
                <c:pt idx="1597" formatCode="0.00%">
                  <c:v>4.49224742268041E-2</c:v>
                </c:pt>
                <c:pt idx="1598" formatCode="0.00%">
                  <c:v>4.4924510309278333E-2</c:v>
                </c:pt>
                <c:pt idx="1599" formatCode="0.00%">
                  <c:v>4.4924342783505142E-2</c:v>
                </c:pt>
                <c:pt idx="1600" formatCode="0.00%">
                  <c:v>4.4924613402061844E-2</c:v>
                </c:pt>
                <c:pt idx="1601" formatCode="0.00%">
                  <c:v>4.4926945876288642E-2</c:v>
                </c:pt>
                <c:pt idx="1602" formatCode="0.00%">
                  <c:v>4.4928917525773188E-2</c:v>
                </c:pt>
                <c:pt idx="1603" formatCode="0.00%">
                  <c:v>4.4931997422680399E-2</c:v>
                </c:pt>
                <c:pt idx="1604" formatCode="0.00%">
                  <c:v>4.4938131443298952E-2</c:v>
                </c:pt>
                <c:pt idx="1605" formatCode="0.00%">
                  <c:v>4.4944999999999999E-2</c:v>
                </c:pt>
                <c:pt idx="1606" formatCode="0.00%">
                  <c:v>4.4952860824742258E-2</c:v>
                </c:pt>
                <c:pt idx="1607" formatCode="0.00%">
                  <c:v>4.4959329896907201E-2</c:v>
                </c:pt>
                <c:pt idx="1608" formatCode="0.00%">
                  <c:v>4.4968659793814439E-2</c:v>
                </c:pt>
                <c:pt idx="1609" formatCode="0.00%">
                  <c:v>4.4975721649484539E-2</c:v>
                </c:pt>
                <c:pt idx="1610" formatCode="0.00%">
                  <c:v>4.4981391752577315E-2</c:v>
                </c:pt>
                <c:pt idx="1611" formatCode="0.00%">
                  <c:v>4.498499999999999E-2</c:v>
                </c:pt>
                <c:pt idx="1612" formatCode="0.00%">
                  <c:v>4.4988389175257729E-2</c:v>
                </c:pt>
                <c:pt idx="1613" formatCode="0.00%">
                  <c:v>4.4991391752577325E-2</c:v>
                </c:pt>
                <c:pt idx="1614" formatCode="0.00%">
                  <c:v>4.499149484536083E-2</c:v>
                </c:pt>
                <c:pt idx="1615" formatCode="0.00%">
                  <c:v>4.499363402061856E-2</c:v>
                </c:pt>
                <c:pt idx="1616" formatCode="0.00%">
                  <c:v>4.4999987113402071E-2</c:v>
                </c:pt>
                <c:pt idx="1617" formatCode="0.00%">
                  <c:v>4.5008118556701025E-2</c:v>
                </c:pt>
                <c:pt idx="1618" formatCode="0.00%">
                  <c:v>4.5013853092783503E-2</c:v>
                </c:pt>
                <c:pt idx="1619" formatCode="0.00%">
                  <c:v>4.5020605670103089E-2</c:v>
                </c:pt>
                <c:pt idx="1620" formatCode="0.00%">
                  <c:v>4.5028363402061858E-2</c:v>
                </c:pt>
                <c:pt idx="1621" formatCode="0.00%">
                  <c:v>4.5037448453608263E-2</c:v>
                </c:pt>
                <c:pt idx="1622" formatCode="0.00%">
                  <c:v>4.5042487113402072E-2</c:v>
                </c:pt>
                <c:pt idx="1623" formatCode="0.00%">
                  <c:v>4.5052860824742295E-2</c:v>
                </c:pt>
                <c:pt idx="1624" formatCode="0.00%">
                  <c:v>4.5066404639175266E-2</c:v>
                </c:pt>
                <c:pt idx="1625" formatCode="0.00%">
                  <c:v>4.508155927835053E-2</c:v>
                </c:pt>
                <c:pt idx="1626" formatCode="0.00%">
                  <c:v>4.5098762886597948E-2</c:v>
                </c:pt>
                <c:pt idx="1627" formatCode="0.00%">
                  <c:v>4.5108157216494853E-2</c:v>
                </c:pt>
                <c:pt idx="1628" formatCode="0.00%">
                  <c:v>4.5117641752577313E-2</c:v>
                </c:pt>
                <c:pt idx="1629" formatCode="0.00%">
                  <c:v>4.5130747422680417E-2</c:v>
                </c:pt>
                <c:pt idx="1630" formatCode="0.00%">
                  <c:v>4.5145734536082477E-2</c:v>
                </c:pt>
                <c:pt idx="1631" formatCode="0.00%">
                  <c:v>4.5158286082474228E-2</c:v>
                </c:pt>
                <c:pt idx="1632" formatCode="0.00%">
                  <c:v>4.5173724226804129E-2</c:v>
                </c:pt>
                <c:pt idx="1633" formatCode="0.00%">
                  <c:v>4.519625E-2</c:v>
                </c:pt>
                <c:pt idx="1634" formatCode="0.00%">
                  <c:v>4.5218028350515464E-2</c:v>
                </c:pt>
                <c:pt idx="1635" formatCode="0.00%">
                  <c:v>4.5240115979381441E-2</c:v>
                </c:pt>
                <c:pt idx="1636" formatCode="0.00%">
                  <c:v>4.5264703608247435E-2</c:v>
                </c:pt>
                <c:pt idx="1637" formatCode="0.00%">
                  <c:v>4.5288234536082481E-2</c:v>
                </c:pt>
                <c:pt idx="1638" formatCode="0.00%">
                  <c:v>4.5321507731958775E-2</c:v>
                </c:pt>
                <c:pt idx="1639" formatCode="0.00%">
                  <c:v>4.5358402061855665E-2</c:v>
                </c:pt>
                <c:pt idx="1640" formatCode="0.00%">
                  <c:v>4.5399394329896904E-2</c:v>
                </c:pt>
                <c:pt idx="1641" formatCode="0.00%">
                  <c:v>4.5439548969072166E-2</c:v>
                </c:pt>
                <c:pt idx="1642" formatCode="0.00%">
                  <c:v>4.5482667525773186E-2</c:v>
                </c:pt>
                <c:pt idx="1643" formatCode="0.00%">
                  <c:v>4.5515322164948448E-2</c:v>
                </c:pt>
                <c:pt idx="1644" formatCode="0.00%">
                  <c:v>4.5544265463917509E-2</c:v>
                </c:pt>
                <c:pt idx="1645" formatCode="0.00%">
                  <c:v>4.5579046391752559E-2</c:v>
                </c:pt>
                <c:pt idx="1646" formatCode="0.00%">
                  <c:v>4.5618582474226781E-2</c:v>
                </c:pt>
                <c:pt idx="1647" formatCode="0.00%">
                  <c:v>4.5657152061855652E-2</c:v>
                </c:pt>
                <c:pt idx="1648" formatCode="0.00%">
                  <c:v>4.5692422680412369E-2</c:v>
                </c:pt>
                <c:pt idx="1649" formatCode="0.00%">
                  <c:v>4.572855670103091E-2</c:v>
                </c:pt>
                <c:pt idx="1650" formatCode="0.00%">
                  <c:v>4.577039948453606E-2</c:v>
                </c:pt>
                <c:pt idx="1651" formatCode="0.00%">
                  <c:v>4.5813891752577295E-2</c:v>
                </c:pt>
                <c:pt idx="1652" formatCode="0.00%">
                  <c:v>4.5862164948453576E-2</c:v>
                </c:pt>
                <c:pt idx="1653" formatCode="0.00%">
                  <c:v>4.5914987113402042E-2</c:v>
                </c:pt>
                <c:pt idx="1654" formatCode="0.00%">
                  <c:v>4.5967487113402032E-2</c:v>
                </c:pt>
                <c:pt idx="1655" formatCode="0.00%">
                  <c:v>4.6012706185566972E-2</c:v>
                </c:pt>
                <c:pt idx="1656" formatCode="0.00%">
                  <c:v>4.6054652061855633E-2</c:v>
                </c:pt>
                <c:pt idx="1657" formatCode="0.00%">
                  <c:v>4.6093389175257696E-2</c:v>
                </c:pt>
                <c:pt idx="1658" formatCode="0.00%">
                  <c:v>4.6131945876288619E-2</c:v>
                </c:pt>
                <c:pt idx="1659" formatCode="0.00%">
                  <c:v>4.616614690721646E-2</c:v>
                </c:pt>
                <c:pt idx="1660" formatCode="0.00%">
                  <c:v>4.6201353092783469E-2</c:v>
                </c:pt>
                <c:pt idx="1661" formatCode="0.00%">
                  <c:v>4.6243015463917479E-2</c:v>
                </c:pt>
                <c:pt idx="1662" formatCode="0.00%">
                  <c:v>4.6284304123711296E-2</c:v>
                </c:pt>
                <c:pt idx="1663" formatCode="0.00%">
                  <c:v>4.6327615979381412E-2</c:v>
                </c:pt>
                <c:pt idx="1664" formatCode="0.00%">
                  <c:v>4.6374716494845328E-2</c:v>
                </c:pt>
                <c:pt idx="1665" formatCode="0.00%">
                  <c:v>4.6420902061855618E-2</c:v>
                </c:pt>
                <c:pt idx="1666" formatCode="0.00%">
                  <c:v>4.6466585051546348E-2</c:v>
                </c:pt>
                <c:pt idx="1667" formatCode="0.00%">
                  <c:v>4.6515541237113357E-2</c:v>
                </c:pt>
                <c:pt idx="1668" formatCode="0.00%">
                  <c:v>4.6567938144329857E-2</c:v>
                </c:pt>
                <c:pt idx="1669" formatCode="0.00%">
                  <c:v>4.6624987113402024E-2</c:v>
                </c:pt>
                <c:pt idx="1670" formatCode="0.00%">
                  <c:v>4.6688092783505115E-2</c:v>
                </c:pt>
                <c:pt idx="1671" formatCode="0.00%">
                  <c:v>4.6753002577319548E-2</c:v>
                </c:pt>
                <c:pt idx="1672" formatCode="0.00%">
                  <c:v>4.6809471649484506E-2</c:v>
                </c:pt>
                <c:pt idx="1673" formatCode="0.00%">
                  <c:v>4.6866984536082436E-2</c:v>
                </c:pt>
                <c:pt idx="1674" formatCode="0.00%">
                  <c:v>4.6925476804123664E-2</c:v>
                </c:pt>
                <c:pt idx="1675" formatCode="0.00%">
                  <c:v>4.6979600515463869E-2</c:v>
                </c:pt>
                <c:pt idx="1676" formatCode="0.00%">
                  <c:v>4.7034471649484481E-2</c:v>
                </c:pt>
                <c:pt idx="1677" formatCode="0.00%">
                  <c:v>4.7095193298969017E-2</c:v>
                </c:pt>
                <c:pt idx="1678" formatCode="0.00%">
                  <c:v>4.7155682989690667E-2</c:v>
                </c:pt>
                <c:pt idx="1679" formatCode="0.00%">
                  <c:v>4.7217306701030866E-2</c:v>
                </c:pt>
                <c:pt idx="1680" formatCode="0.00%">
                  <c:v>4.7276804123711276E-2</c:v>
                </c:pt>
                <c:pt idx="1681" formatCode="0.00%">
                  <c:v>4.7340902061855601E-2</c:v>
                </c:pt>
                <c:pt idx="1682" formatCode="0.00%">
                  <c:v>4.7398969072164884E-2</c:v>
                </c:pt>
                <c:pt idx="1683" formatCode="0.00%">
                  <c:v>4.7454536082474165E-2</c:v>
                </c:pt>
                <c:pt idx="1684" formatCode="0.00%">
                  <c:v>4.7508801546391706E-2</c:v>
                </c:pt>
                <c:pt idx="1685" formatCode="0.00%">
                  <c:v>4.7561701030927786E-2</c:v>
                </c:pt>
                <c:pt idx="1686" formatCode="0.00%">
                  <c:v>4.7616636597938092E-2</c:v>
                </c:pt>
                <c:pt idx="1687" formatCode="0.00%">
                  <c:v>4.76718427835051E-2</c:v>
                </c:pt>
                <c:pt idx="1688" formatCode="0.00%">
                  <c:v>4.7728170103092722E-2</c:v>
                </c:pt>
                <c:pt idx="1689" formatCode="0.00%">
                  <c:v>4.7787757731958709E-2</c:v>
                </c:pt>
                <c:pt idx="1690" formatCode="0.00%">
                  <c:v>4.7848118556700972E-2</c:v>
                </c:pt>
                <c:pt idx="1691" formatCode="0.00%">
                  <c:v>4.7906623711340142E-2</c:v>
                </c:pt>
                <c:pt idx="1692" formatCode="0.00%">
                  <c:v>4.7967048969072106E-2</c:v>
                </c:pt>
                <c:pt idx="1693" formatCode="0.00%">
                  <c:v>4.8027912371133956E-2</c:v>
                </c:pt>
                <c:pt idx="1694" formatCode="0.00%">
                  <c:v>4.8089574742267972E-2</c:v>
                </c:pt>
                <c:pt idx="1695" formatCode="0.00%">
                  <c:v>4.8152100515463848E-2</c:v>
                </c:pt>
                <c:pt idx="1696" formatCode="0.00%">
                  <c:v>4.8214536082474148E-2</c:v>
                </c:pt>
                <c:pt idx="1697" formatCode="0.00%">
                  <c:v>4.827512886597931E-2</c:v>
                </c:pt>
                <c:pt idx="1698" formatCode="0.00%">
                  <c:v>4.8335850515463838E-2</c:v>
                </c:pt>
                <c:pt idx="1699" formatCode="0.00%">
                  <c:v>4.8393788659793747E-2</c:v>
                </c:pt>
                <c:pt idx="1700" formatCode="0.00%">
                  <c:v>4.8449845360824667E-2</c:v>
                </c:pt>
                <c:pt idx="1701" formatCode="0.00%">
                  <c:v>4.8502731958762813E-2</c:v>
                </c:pt>
                <c:pt idx="1702" formatCode="0.00%">
                  <c:v>4.8555154639175195E-2</c:v>
                </c:pt>
                <c:pt idx="1703" formatCode="0.00%">
                  <c:v>4.8608376288659723E-2</c:v>
                </c:pt>
                <c:pt idx="1704" formatCode="0.00%">
                  <c:v>4.866400773195869E-2</c:v>
                </c:pt>
                <c:pt idx="1705" formatCode="0.00%">
                  <c:v>4.8722809278350446E-2</c:v>
                </c:pt>
                <c:pt idx="1706" formatCode="0.00%">
                  <c:v>4.8782783505154567E-2</c:v>
                </c:pt>
                <c:pt idx="1707" formatCode="0.00%">
                  <c:v>4.8847860824742198E-2</c:v>
                </c:pt>
                <c:pt idx="1708" formatCode="0.00%">
                  <c:v>4.8915760309278279E-2</c:v>
                </c:pt>
                <c:pt idx="1709" formatCode="0.00%">
                  <c:v>4.8981739690721587E-2</c:v>
                </c:pt>
                <c:pt idx="1710" formatCode="0.00%">
                  <c:v>4.9049922680412306E-2</c:v>
                </c:pt>
                <c:pt idx="1711" formatCode="0.00%">
                  <c:v>4.9118466494845296E-2</c:v>
                </c:pt>
                <c:pt idx="1712" formatCode="0.00%">
                  <c:v>4.9187641752577255E-2</c:v>
                </c:pt>
                <c:pt idx="1713" formatCode="0.00%">
                  <c:v>4.925551546391746E-2</c:v>
                </c:pt>
                <c:pt idx="1714" formatCode="0.00%">
                  <c:v>4.9323041237113341E-2</c:v>
                </c:pt>
                <c:pt idx="1715" formatCode="0.00%">
                  <c:v>4.9387216494845287E-2</c:v>
                </c:pt>
                <c:pt idx="1716" formatCode="0.00%">
                  <c:v>4.9451340206185503E-2</c:v>
                </c:pt>
                <c:pt idx="1717" formatCode="0.00%">
                  <c:v>4.9511907216494795E-2</c:v>
                </c:pt>
                <c:pt idx="1718" formatCode="0.00%">
                  <c:v>4.95745103092783E-2</c:v>
                </c:pt>
                <c:pt idx="1719" formatCode="0.00%">
                  <c:v>4.9637306701030878E-2</c:v>
                </c:pt>
                <c:pt idx="1720" formatCode="0.00%">
                  <c:v>4.9703685567010263E-2</c:v>
                </c:pt>
                <c:pt idx="1721" formatCode="0.00%">
                  <c:v>4.9768079896907173E-2</c:v>
                </c:pt>
                <c:pt idx="1722" formatCode="0.00%">
                  <c:v>4.9830708762886554E-2</c:v>
                </c:pt>
                <c:pt idx="1723" formatCode="0.00%">
                  <c:v>4.9891765463917478E-2</c:v>
                </c:pt>
                <c:pt idx="1724" formatCode="0.00%">
                  <c:v>4.9949871134020565E-2</c:v>
                </c:pt>
                <c:pt idx="1725" formatCode="0.00%">
                  <c:v>5.0006082474226742E-2</c:v>
                </c:pt>
                <c:pt idx="1726" formatCode="0.00%">
                  <c:v>5.0065051546391702E-2</c:v>
                </c:pt>
                <c:pt idx="1727" formatCode="0.00%">
                  <c:v>5.0126249999999949E-2</c:v>
                </c:pt>
                <c:pt idx="1728" formatCode="0.00%">
                  <c:v>5.0192152061855615E-2</c:v>
                </c:pt>
                <c:pt idx="1729" formatCode="0.00%">
                  <c:v>5.0256585051546329E-2</c:v>
                </c:pt>
                <c:pt idx="1730" formatCode="0.00%">
                  <c:v>5.032271907216488E-2</c:v>
                </c:pt>
                <c:pt idx="1731" formatCode="0.00%">
                  <c:v>5.039317010309273E-2</c:v>
                </c:pt>
                <c:pt idx="1732" formatCode="0.00%">
                  <c:v>5.0463814432989633E-2</c:v>
                </c:pt>
                <c:pt idx="1733" formatCode="0.00%">
                  <c:v>5.053359536082469E-2</c:v>
                </c:pt>
                <c:pt idx="1734" formatCode="0.00%">
                  <c:v>5.0607551546391703E-2</c:v>
                </c:pt>
                <c:pt idx="1735" formatCode="0.00%">
                  <c:v>5.0683814432989638E-2</c:v>
                </c:pt>
                <c:pt idx="1736" formatCode="0.00%">
                  <c:v>5.076243556701026E-2</c:v>
                </c:pt>
                <c:pt idx="1737" formatCode="0.00%">
                  <c:v>5.084057989690717E-2</c:v>
                </c:pt>
                <c:pt idx="1738" formatCode="0.00%">
                  <c:v>5.0915953608247376E-2</c:v>
                </c:pt>
                <c:pt idx="1739" formatCode="0.00%">
                  <c:v>5.0993569587628809E-2</c:v>
                </c:pt>
                <c:pt idx="1740" formatCode="0.00%">
                  <c:v>5.1074806701030873E-2</c:v>
                </c:pt>
                <c:pt idx="1741" formatCode="0.00%">
                  <c:v>5.1159574742267983E-2</c:v>
                </c:pt>
                <c:pt idx="1742" formatCode="0.00%">
                  <c:v>5.1237422680412315E-2</c:v>
                </c:pt>
                <c:pt idx="1743" formatCode="0.00%">
                  <c:v>5.1321108247422621E-2</c:v>
                </c:pt>
                <c:pt idx="1744" formatCode="0.00%">
                  <c:v>5.14091752577319E-2</c:v>
                </c:pt>
                <c:pt idx="1745" formatCode="0.00%">
                  <c:v>5.1497822164948394E-2</c:v>
                </c:pt>
                <c:pt idx="1746" formatCode="0.00%">
                  <c:v>5.1579587628865921E-2</c:v>
                </c:pt>
                <c:pt idx="1747" formatCode="0.00%">
                  <c:v>5.1659613402061808E-2</c:v>
                </c:pt>
                <c:pt idx="1748" formatCode="0.00%">
                  <c:v>5.1740618556700986E-2</c:v>
                </c:pt>
                <c:pt idx="1749" formatCode="0.00%">
                  <c:v>5.1822177835051504E-2</c:v>
                </c:pt>
                <c:pt idx="1750" formatCode="0.00%">
                  <c:v>5.1900206185566969E-2</c:v>
                </c:pt>
                <c:pt idx="1751" formatCode="0.00%">
                  <c:v>5.1977938144329855E-2</c:v>
                </c:pt>
                <c:pt idx="1752" formatCode="0.00%">
                  <c:v>5.2054304123711301E-2</c:v>
                </c:pt>
                <c:pt idx="1753" formatCode="0.00%">
                  <c:v>5.2132783505154587E-2</c:v>
                </c:pt>
                <c:pt idx="1754" formatCode="0.00%">
                  <c:v>5.2210927835051497E-2</c:v>
                </c:pt>
                <c:pt idx="1755" formatCode="0.00%">
                  <c:v>5.2285412371133981E-2</c:v>
                </c:pt>
                <c:pt idx="1756" formatCode="0.00%">
                  <c:v>5.2357925257731912E-2</c:v>
                </c:pt>
                <c:pt idx="1757" formatCode="0.00%">
                  <c:v>5.2429162371133972E-2</c:v>
                </c:pt>
                <c:pt idx="1758" formatCode="0.00%">
                  <c:v>5.2499445876288617E-2</c:v>
                </c:pt>
                <c:pt idx="1759" formatCode="0.00%">
                  <c:v>5.2571494845360778E-2</c:v>
                </c:pt>
                <c:pt idx="1760" formatCode="0.00%">
                  <c:v>5.2648427835051498E-2</c:v>
                </c:pt>
                <c:pt idx="1761" formatCode="0.00%">
                  <c:v>5.2723659793814381E-2</c:v>
                </c:pt>
                <c:pt idx="1762" formatCode="0.00%">
                  <c:v>5.279742268041232E-2</c:v>
                </c:pt>
                <c:pt idx="1763" formatCode="0.00%">
                  <c:v>5.2864252577319533E-2</c:v>
                </c:pt>
                <c:pt idx="1764" formatCode="0.00%">
                  <c:v>5.292960051546388E-2</c:v>
                </c:pt>
                <c:pt idx="1765" formatCode="0.00%">
                  <c:v>5.299466494845357E-2</c:v>
                </c:pt>
                <c:pt idx="1766" formatCode="0.00%">
                  <c:v>5.3060115979381407E-2</c:v>
                </c:pt>
                <c:pt idx="1767" formatCode="0.00%">
                  <c:v>5.3124858247422635E-2</c:v>
                </c:pt>
                <c:pt idx="1768" formatCode="0.00%">
                  <c:v>5.318622422680408E-2</c:v>
                </c:pt>
                <c:pt idx="1769" formatCode="0.00%">
                  <c:v>5.3247048969072126E-2</c:v>
                </c:pt>
                <c:pt idx="1770" formatCode="0.00%">
                  <c:v>5.3308749999999974E-2</c:v>
                </c:pt>
                <c:pt idx="1771" formatCode="0.00%">
                  <c:v>5.336913659793812E-2</c:v>
                </c:pt>
                <c:pt idx="1772" formatCode="0.00%">
                  <c:v>5.3424664948453576E-2</c:v>
                </c:pt>
                <c:pt idx="1773" formatCode="0.00%">
                  <c:v>5.3486030927835007E-2</c:v>
                </c:pt>
                <c:pt idx="1774" formatCode="0.00%">
                  <c:v>5.35474097938144E-2</c:v>
                </c:pt>
                <c:pt idx="1775" formatCode="0.00%">
                  <c:v>5.3605940721649439E-2</c:v>
                </c:pt>
                <c:pt idx="1776" formatCode="0.00%">
                  <c:v>5.3664097938144285E-2</c:v>
                </c:pt>
                <c:pt idx="1777" formatCode="0.00%">
                  <c:v>5.3719999999999962E-2</c:v>
                </c:pt>
                <c:pt idx="1778" formatCode="0.00%">
                  <c:v>5.377622422680408E-2</c:v>
                </c:pt>
                <c:pt idx="1779" formatCode="0.00%">
                  <c:v>5.3833402061855627E-2</c:v>
                </c:pt>
                <c:pt idx="1780" formatCode="0.00%">
                  <c:v>5.3890953608247381E-2</c:v>
                </c:pt>
                <c:pt idx="1781" formatCode="0.00%">
                  <c:v>5.3947190721649441E-2</c:v>
                </c:pt>
                <c:pt idx="1782" formatCode="0.00%">
                  <c:v>5.3999394329896859E-2</c:v>
                </c:pt>
                <c:pt idx="1783" formatCode="0.00%">
                  <c:v>5.4052319587628801E-2</c:v>
                </c:pt>
                <c:pt idx="1784" formatCode="0.00%">
                  <c:v>5.410306701030921E-2</c:v>
                </c:pt>
                <c:pt idx="1785" formatCode="0.00%">
                  <c:v>5.414989690721643E-2</c:v>
                </c:pt>
                <c:pt idx="1786" formatCode="0.00%">
                  <c:v>5.4199703608247364E-2</c:v>
                </c:pt>
                <c:pt idx="1787" formatCode="0.00%">
                  <c:v>5.4249420103092715E-2</c:v>
                </c:pt>
                <c:pt idx="1788" formatCode="0.00%">
                  <c:v>5.4303427835051481E-2</c:v>
                </c:pt>
                <c:pt idx="1789" formatCode="0.00%">
                  <c:v>5.4357680412371066E-2</c:v>
                </c:pt>
                <c:pt idx="1790" formatCode="0.00%">
                  <c:v>5.4409600515463855E-2</c:v>
                </c:pt>
                <c:pt idx="1791" formatCode="0.00%">
                  <c:v>5.4459652061855608E-2</c:v>
                </c:pt>
                <c:pt idx="1792" formatCode="0.00%">
                  <c:v>5.4507628865979332E-2</c:v>
                </c:pt>
                <c:pt idx="1793" formatCode="0.00%">
                  <c:v>5.4557512886597881E-2</c:v>
                </c:pt>
                <c:pt idx="1794" formatCode="0.00%">
                  <c:v>5.4606082474226755E-2</c:v>
                </c:pt>
                <c:pt idx="1795" formatCode="0.00%">
                  <c:v>5.4653208762886554E-2</c:v>
                </c:pt>
                <c:pt idx="1796" formatCode="0.00%">
                  <c:v>5.4700902061855627E-2</c:v>
                </c:pt>
                <c:pt idx="1797" formatCode="0.00%">
                  <c:v>5.474759020618554E-2</c:v>
                </c:pt>
                <c:pt idx="1798" formatCode="0.00%">
                  <c:v>5.4795141752577284E-2</c:v>
                </c:pt>
                <c:pt idx="1799" formatCode="0.00%">
                  <c:v>5.4844072164948424E-2</c:v>
                </c:pt>
                <c:pt idx="1800" formatCode="0.00%">
                  <c:v>5.4889265463917494E-2</c:v>
                </c:pt>
                <c:pt idx="1801" formatCode="0.00%">
                  <c:v>5.4934020618556664E-2</c:v>
                </c:pt>
                <c:pt idx="1802" formatCode="0.00%">
                  <c:v>5.4979922680412345E-2</c:v>
                </c:pt>
                <c:pt idx="1803" formatCode="0.00%">
                  <c:v>5.5024871134020589E-2</c:v>
                </c:pt>
                <c:pt idx="1804" formatCode="0.00%">
                  <c:v>5.5069329896907195E-2</c:v>
                </c:pt>
                <c:pt idx="1805" formatCode="0.00%">
                  <c:v>5.5115605670103068E-2</c:v>
                </c:pt>
                <c:pt idx="1806" formatCode="0.00%">
                  <c:v>5.5163002577319556E-2</c:v>
                </c:pt>
                <c:pt idx="1807" formatCode="0.00%">
                  <c:v>5.5208891752577295E-2</c:v>
                </c:pt>
                <c:pt idx="1808" formatCode="0.00%">
                  <c:v>5.5254819587628845E-2</c:v>
                </c:pt>
                <c:pt idx="1809" formatCode="0.00%">
                  <c:v>5.5301172680412354E-2</c:v>
                </c:pt>
                <c:pt idx="1810" formatCode="0.00%">
                  <c:v>5.535186855670101E-2</c:v>
                </c:pt>
                <c:pt idx="1811" formatCode="0.00%">
                  <c:v>5.5403182989690707E-2</c:v>
                </c:pt>
                <c:pt idx="1812" formatCode="0.00%">
                  <c:v>5.5456726804123696E-2</c:v>
                </c:pt>
                <c:pt idx="1813" formatCode="0.00%">
                  <c:v>5.5508453608247417E-2</c:v>
                </c:pt>
                <c:pt idx="1814" formatCode="0.00%">
                  <c:v>5.556067010309277E-2</c:v>
                </c:pt>
                <c:pt idx="1815" formatCode="0.00%">
                  <c:v>5.5616043814432976E-2</c:v>
                </c:pt>
                <c:pt idx="1816" formatCode="0.00%">
                  <c:v>5.5672242268041225E-2</c:v>
                </c:pt>
                <c:pt idx="1817" formatCode="0.00%">
                  <c:v>5.5726984536082456E-2</c:v>
                </c:pt>
                <c:pt idx="1818" formatCode="0.00%">
                  <c:v>5.5782332474226801E-2</c:v>
                </c:pt>
                <c:pt idx="1819" formatCode="0.00%">
                  <c:v>5.5837590206185561E-2</c:v>
                </c:pt>
                <c:pt idx="1820" formatCode="0.00%">
                  <c:v>5.5892100515463901E-2</c:v>
                </c:pt>
                <c:pt idx="1821" formatCode="0.00%">
                  <c:v>5.5947190721649463E-2</c:v>
                </c:pt>
                <c:pt idx="1822" formatCode="0.00%">
                  <c:v>5.5997113402061843E-2</c:v>
                </c:pt>
                <c:pt idx="1823" formatCode="0.00%">
                  <c:v>5.6049304123711327E-2</c:v>
                </c:pt>
                <c:pt idx="1824" formatCode="0.00%">
                  <c:v>5.610068298969071E-2</c:v>
                </c:pt>
                <c:pt idx="1825" formatCode="0.00%">
                  <c:v>5.6151610824742251E-2</c:v>
                </c:pt>
                <c:pt idx="1826" formatCode="0.00%">
                  <c:v>5.6202409793814412E-2</c:v>
                </c:pt>
                <c:pt idx="1827" formatCode="0.00%">
                  <c:v>5.6251623711340182E-2</c:v>
                </c:pt>
                <c:pt idx="1828" formatCode="0.00%">
                  <c:v>5.6302177835051523E-2</c:v>
                </c:pt>
                <c:pt idx="1829" formatCode="0.00%">
                  <c:v>5.6354948453608236E-2</c:v>
                </c:pt>
                <c:pt idx="1830" formatCode="0.00%">
                  <c:v>5.6406430412371124E-2</c:v>
                </c:pt>
                <c:pt idx="1831" formatCode="0.00%">
                  <c:v>5.6455335051546374E-2</c:v>
                </c:pt>
                <c:pt idx="1832" formatCode="0.00%">
                  <c:v>5.650256443298967E-2</c:v>
                </c:pt>
                <c:pt idx="1833" formatCode="0.00%">
                  <c:v>5.6550360824742248E-2</c:v>
                </c:pt>
                <c:pt idx="1834" formatCode="0.00%">
                  <c:v>5.6596353092783477E-2</c:v>
                </c:pt>
                <c:pt idx="1835" formatCode="0.00%">
                  <c:v>5.6641237113402049E-2</c:v>
                </c:pt>
                <c:pt idx="1836" formatCode="0.00%">
                  <c:v>5.6684162371134002E-2</c:v>
                </c:pt>
                <c:pt idx="1837" formatCode="0.00%">
                  <c:v>5.6726791237113376E-2</c:v>
                </c:pt>
                <c:pt idx="1838" formatCode="0.00%">
                  <c:v>5.6763981958762873E-2</c:v>
                </c:pt>
                <c:pt idx="1839" formatCode="0.00%">
                  <c:v>5.6802345360824714E-2</c:v>
                </c:pt>
                <c:pt idx="1840" formatCode="0.00%">
                  <c:v>5.6839291237113371E-2</c:v>
                </c:pt>
                <c:pt idx="1841" formatCode="0.00%">
                  <c:v>5.6875128865979355E-2</c:v>
                </c:pt>
                <c:pt idx="1842" formatCode="0.00%">
                  <c:v>5.6911159793814399E-2</c:v>
                </c:pt>
                <c:pt idx="1843" formatCode="0.00%">
                  <c:v>5.6947886597938112E-2</c:v>
                </c:pt>
                <c:pt idx="1844" formatCode="0.00%">
                  <c:v>5.6985502577319554E-2</c:v>
                </c:pt>
                <c:pt idx="1845" formatCode="0.00%">
                  <c:v>5.7021868556701001E-2</c:v>
                </c:pt>
                <c:pt idx="1846" formatCode="0.00%">
                  <c:v>5.7058453608247385E-2</c:v>
                </c:pt>
                <c:pt idx="1847" formatCode="0.00%">
                  <c:v>5.7095386597938114E-2</c:v>
                </c:pt>
                <c:pt idx="1848" formatCode="0.00%">
                  <c:v>5.7132332474226763E-2</c:v>
                </c:pt>
                <c:pt idx="1849" formatCode="0.00%">
                  <c:v>5.7167396907216464E-2</c:v>
                </c:pt>
                <c:pt idx="1850" formatCode="0.00%">
                  <c:v>5.7202951030927804E-2</c:v>
                </c:pt>
                <c:pt idx="1851" formatCode="0.00%">
                  <c:v>5.7239175257731922E-2</c:v>
                </c:pt>
                <c:pt idx="1852" formatCode="0.00%">
                  <c:v>5.7274368556700997E-2</c:v>
                </c:pt>
                <c:pt idx="1853" formatCode="0.00%">
                  <c:v>5.7309703608247387E-2</c:v>
                </c:pt>
                <c:pt idx="1854" formatCode="0.00%">
                  <c:v>5.7347384020618522E-2</c:v>
                </c:pt>
                <c:pt idx="1855" formatCode="0.00%">
                  <c:v>5.7388595360824711E-2</c:v>
                </c:pt>
                <c:pt idx="1856" formatCode="0.00%">
                  <c:v>5.7428453608247401E-2</c:v>
                </c:pt>
                <c:pt idx="1857" formatCode="0.00%">
                  <c:v>5.7469149484536054E-2</c:v>
                </c:pt>
                <c:pt idx="1858" formatCode="0.00%">
                  <c:v>5.7508298969072134E-2</c:v>
                </c:pt>
                <c:pt idx="1859" formatCode="0.00%">
                  <c:v>5.7544162371133988E-2</c:v>
                </c:pt>
                <c:pt idx="1860" formatCode="0.00%">
                  <c:v>5.7579239690721609E-2</c:v>
                </c:pt>
                <c:pt idx="1861" formatCode="0.00%">
                  <c:v>5.7613028350515426E-2</c:v>
                </c:pt>
                <c:pt idx="1862" formatCode="0.00%">
                  <c:v>5.7647847938144293E-2</c:v>
                </c:pt>
                <c:pt idx="1863" formatCode="0.00%">
                  <c:v>5.767978092783501E-2</c:v>
                </c:pt>
                <c:pt idx="1864" formatCode="0.00%">
                  <c:v>5.7709716494845333E-2</c:v>
                </c:pt>
                <c:pt idx="1865" formatCode="0.00%">
                  <c:v>5.7741378865979347E-2</c:v>
                </c:pt>
                <c:pt idx="1866" formatCode="0.00%">
                  <c:v>5.7775953608247381E-2</c:v>
                </c:pt>
                <c:pt idx="1867" formatCode="0.00%">
                  <c:v>5.7811958762886549E-2</c:v>
                </c:pt>
                <c:pt idx="1868" formatCode="0.00%">
                  <c:v>5.7845889175257688E-2</c:v>
                </c:pt>
                <c:pt idx="1869" formatCode="0.00%">
                  <c:v>5.7879832474226768E-2</c:v>
                </c:pt>
                <c:pt idx="1870" formatCode="0.00%">
                  <c:v>5.7912190721649444E-2</c:v>
                </c:pt>
                <c:pt idx="1871" formatCode="0.00%">
                  <c:v>5.7943749999999968E-2</c:v>
                </c:pt>
                <c:pt idx="1872" formatCode="0.00%">
                  <c:v>5.7973466494845319E-2</c:v>
                </c:pt>
                <c:pt idx="1873" formatCode="0.00%">
                  <c:v>5.8003440721649452E-2</c:v>
                </c:pt>
                <c:pt idx="1874" formatCode="0.00%">
                  <c:v>5.8033273195876256E-2</c:v>
                </c:pt>
                <c:pt idx="1875" formatCode="0.00%">
                  <c:v>5.8062293814432966E-2</c:v>
                </c:pt>
                <c:pt idx="1876" formatCode="0.00%">
                  <c:v>5.8090670103092761E-2</c:v>
                </c:pt>
                <c:pt idx="1877" formatCode="0.00%">
                  <c:v>5.8116920103092759E-2</c:v>
                </c:pt>
                <c:pt idx="1878" formatCode="0.00%">
                  <c:v>5.8143286082474203E-2</c:v>
                </c:pt>
                <c:pt idx="1879" formatCode="0.00%">
                  <c:v>5.8168608247422662E-2</c:v>
                </c:pt>
                <c:pt idx="1880" formatCode="0.00%">
                  <c:v>5.8193853092783493E-2</c:v>
                </c:pt>
                <c:pt idx="1881" formatCode="0.00%">
                  <c:v>5.8219523195876276E-2</c:v>
                </c:pt>
                <c:pt idx="1882" formatCode="0.00%">
                  <c:v>5.824434278350514E-2</c:v>
                </c:pt>
                <c:pt idx="1883" formatCode="0.00%">
                  <c:v>5.8270863402061848E-2</c:v>
                </c:pt>
                <c:pt idx="1884" formatCode="0.00%">
                  <c:v>5.8298556701030908E-2</c:v>
                </c:pt>
                <c:pt idx="1885" formatCode="0.00%">
                  <c:v>5.8325541237113386E-2</c:v>
                </c:pt>
                <c:pt idx="1886" formatCode="0.00%">
                  <c:v>5.8353273195876271E-2</c:v>
                </c:pt>
                <c:pt idx="1887" formatCode="0.00%">
                  <c:v>5.8379948453608221E-2</c:v>
                </c:pt>
                <c:pt idx="1888" formatCode="0.00%">
                  <c:v>5.8408788659793792E-2</c:v>
                </c:pt>
                <c:pt idx="1889" formatCode="0.00%">
                  <c:v>5.8440051546391737E-2</c:v>
                </c:pt>
                <c:pt idx="1890" formatCode="0.00%">
                  <c:v>5.8470889175257723E-2</c:v>
                </c:pt>
                <c:pt idx="1891" formatCode="0.00%">
                  <c:v>5.8499020618556691E-2</c:v>
                </c:pt>
                <c:pt idx="1892" formatCode="0.00%">
                  <c:v>5.8526649484536071E-2</c:v>
                </c:pt>
                <c:pt idx="1893" formatCode="0.00%">
                  <c:v>5.8553221649484517E-2</c:v>
                </c:pt>
                <c:pt idx="1894" formatCode="0.00%">
                  <c:v>5.8578466494845341E-2</c:v>
                </c:pt>
                <c:pt idx="1895" formatCode="0.00%">
                  <c:v>5.8604329896907198E-2</c:v>
                </c:pt>
                <c:pt idx="1896" formatCode="0.00%">
                  <c:v>5.8631597938144313E-2</c:v>
                </c:pt>
                <c:pt idx="1897" formatCode="0.00%">
                  <c:v>5.8656018041237094E-2</c:v>
                </c:pt>
                <c:pt idx="1898" formatCode="0.00%">
                  <c:v>5.8679845360824719E-2</c:v>
                </c:pt>
                <c:pt idx="1899" formatCode="0.00%">
                  <c:v>5.8705038659793797E-2</c:v>
                </c:pt>
                <c:pt idx="1900" formatCode="0.00%">
                  <c:v>5.8728221649484512E-2</c:v>
                </c:pt>
                <c:pt idx="1901" formatCode="0.00%">
                  <c:v>5.8753195876288626E-2</c:v>
                </c:pt>
                <c:pt idx="1902" formatCode="0.00%">
                  <c:v>5.8777332474226777E-2</c:v>
                </c:pt>
                <c:pt idx="1903" formatCode="0.00%">
                  <c:v>5.8801417525773156E-2</c:v>
                </c:pt>
                <c:pt idx="1904" formatCode="0.00%">
                  <c:v>5.8824548969072132E-2</c:v>
                </c:pt>
                <c:pt idx="1905" formatCode="0.00%">
                  <c:v>5.8849600515463882E-2</c:v>
                </c:pt>
                <c:pt idx="1906" formatCode="0.00%">
                  <c:v>5.8877474226804102E-2</c:v>
                </c:pt>
                <c:pt idx="1907" formatCode="0.00%">
                  <c:v>5.8908930412371115E-2</c:v>
                </c:pt>
                <c:pt idx="1908" formatCode="0.00%">
                  <c:v>5.8937216494845339E-2</c:v>
                </c:pt>
                <c:pt idx="1909" formatCode="0.00%">
                  <c:v>5.8968518041237088E-2</c:v>
                </c:pt>
                <c:pt idx="1910" formatCode="0.00%">
                  <c:v>5.8999806701030902E-2</c:v>
                </c:pt>
                <c:pt idx="1911" formatCode="0.00%">
                  <c:v>5.9031945876288634E-2</c:v>
                </c:pt>
                <c:pt idx="1912" formatCode="0.00%">
                  <c:v>5.9062139175257704E-2</c:v>
                </c:pt>
                <c:pt idx="1913" formatCode="0.00%">
                  <c:v>5.9091713917525747E-2</c:v>
                </c:pt>
                <c:pt idx="1914" formatCode="0.00%">
                  <c:v>5.9120914948453583E-2</c:v>
                </c:pt>
                <c:pt idx="1915" formatCode="0.00%">
                  <c:v>5.9150463917525743E-2</c:v>
                </c:pt>
                <c:pt idx="1916" formatCode="0.00%">
                  <c:v>5.9180979381443267E-2</c:v>
                </c:pt>
                <c:pt idx="1917" formatCode="0.00%">
                  <c:v>5.9210747422680392E-2</c:v>
                </c:pt>
                <c:pt idx="1918" formatCode="0.00%">
                  <c:v>5.9240773195876263E-2</c:v>
                </c:pt>
                <c:pt idx="1919" formatCode="0.00%">
                  <c:v>5.9270528350515432E-2</c:v>
                </c:pt>
                <c:pt idx="1920" formatCode="0.00%">
                  <c:v>5.9298582474226778E-2</c:v>
                </c:pt>
                <c:pt idx="1921" formatCode="0.00%">
                  <c:v>5.9328788659793782E-2</c:v>
                </c:pt>
                <c:pt idx="1922" formatCode="0.00%">
                  <c:v>5.9359226804123692E-2</c:v>
                </c:pt>
                <c:pt idx="1923" formatCode="0.00%">
                  <c:v>5.939141752577317E-2</c:v>
                </c:pt>
                <c:pt idx="1924" formatCode="0.00%">
                  <c:v>5.9425476804123689E-2</c:v>
                </c:pt>
                <c:pt idx="1925" formatCode="0.00%">
                  <c:v>5.9457706185566984E-2</c:v>
                </c:pt>
                <c:pt idx="1926" formatCode="0.00%">
                  <c:v>5.9491211340206157E-2</c:v>
                </c:pt>
                <c:pt idx="1927" formatCode="0.00%">
                  <c:v>5.9524368556701006E-2</c:v>
                </c:pt>
                <c:pt idx="1928" formatCode="0.00%">
                  <c:v>5.9560489690721627E-2</c:v>
                </c:pt>
                <c:pt idx="1929" formatCode="0.00%">
                  <c:v>5.9595347938144298E-2</c:v>
                </c:pt>
                <c:pt idx="1930" formatCode="0.00%">
                  <c:v>5.9631198453608217E-2</c:v>
                </c:pt>
                <c:pt idx="1931" formatCode="0.00%">
                  <c:v>5.9664935567010281E-2</c:v>
                </c:pt>
                <c:pt idx="1932" formatCode="0.00%">
                  <c:v>5.9698981958762866E-2</c:v>
                </c:pt>
                <c:pt idx="1933" formatCode="0.00%">
                  <c:v>5.9733969072164925E-2</c:v>
                </c:pt>
                <c:pt idx="1934" formatCode="0.00%">
                  <c:v>5.9766971649484503E-2</c:v>
                </c:pt>
                <c:pt idx="1935" formatCode="0.00%">
                  <c:v>5.9801030927835015E-2</c:v>
                </c:pt>
                <c:pt idx="1936" formatCode="0.00%">
                  <c:v>5.9836997422680373E-2</c:v>
                </c:pt>
                <c:pt idx="1937" formatCode="0.00%">
                  <c:v>5.9873427835051507E-2</c:v>
                </c:pt>
                <c:pt idx="1938" formatCode="0.00%">
                  <c:v>5.990951030927831E-2</c:v>
                </c:pt>
                <c:pt idx="1939" formatCode="0.00%">
                  <c:v>5.9944600515463874E-2</c:v>
                </c:pt>
                <c:pt idx="1940" formatCode="0.00%">
                  <c:v>5.9980103092783461E-2</c:v>
                </c:pt>
                <c:pt idx="1941" formatCode="0.00%">
                  <c:v>6.001518041237109E-2</c:v>
                </c:pt>
                <c:pt idx="1942" formatCode="0.00%">
                  <c:v>6.0049355670103048E-2</c:v>
                </c:pt>
                <c:pt idx="1943" formatCode="0.00%">
                  <c:v>6.0084884020618519E-2</c:v>
                </c:pt>
                <c:pt idx="1944" formatCode="0.00%">
                  <c:v>6.012115979381441E-2</c:v>
                </c:pt>
                <c:pt idx="1945" formatCode="0.00%">
                  <c:v>6.0156030927835023E-2</c:v>
                </c:pt>
                <c:pt idx="1946" formatCode="0.00%">
                  <c:v>6.0189548969072137E-2</c:v>
                </c:pt>
                <c:pt idx="1947" formatCode="0.00%">
                  <c:v>6.0221018041237084E-2</c:v>
                </c:pt>
                <c:pt idx="1948" formatCode="0.00%">
                  <c:v>6.025179123711337E-2</c:v>
                </c:pt>
                <c:pt idx="1949" formatCode="0.00%">
                  <c:v>6.0281082474226776E-2</c:v>
                </c:pt>
                <c:pt idx="1950" formatCode="0.00%">
                  <c:v>6.0311262886597918E-2</c:v>
                </c:pt>
                <c:pt idx="1951" formatCode="0.00%">
                  <c:v>6.0340103092783481E-2</c:v>
                </c:pt>
                <c:pt idx="1952" formatCode="0.00%">
                  <c:v>6.036867268041235E-2</c:v>
                </c:pt>
                <c:pt idx="1953" formatCode="0.00%">
                  <c:v>6.0395992268041217E-2</c:v>
                </c:pt>
                <c:pt idx="1954" formatCode="0.00%">
                  <c:v>6.0423402061855661E-2</c:v>
                </c:pt>
                <c:pt idx="1955" formatCode="0.00%">
                  <c:v>6.0450425257731942E-2</c:v>
                </c:pt>
                <c:pt idx="1956" formatCode="0.00%">
                  <c:v>6.0478157216494827E-2</c:v>
                </c:pt>
                <c:pt idx="1957" formatCode="0.00%">
                  <c:v>6.0505644329896899E-2</c:v>
                </c:pt>
                <c:pt idx="1958" formatCode="0.00%">
                  <c:v>6.0534097938144314E-2</c:v>
                </c:pt>
                <c:pt idx="1959" formatCode="0.00%">
                  <c:v>6.0564329896907201E-2</c:v>
                </c:pt>
                <c:pt idx="1960" formatCode="0.00%">
                  <c:v>6.059510309278348E-2</c:v>
                </c:pt>
                <c:pt idx="1961" formatCode="0.00%">
                  <c:v>6.0626211340206161E-2</c:v>
                </c:pt>
                <c:pt idx="1962" formatCode="0.00%">
                  <c:v>6.0658775773195853E-2</c:v>
                </c:pt>
                <c:pt idx="1963" formatCode="0.00%">
                  <c:v>6.0691636597938116E-2</c:v>
                </c:pt>
                <c:pt idx="1964" formatCode="0.00%">
                  <c:v>6.0723685567010292E-2</c:v>
                </c:pt>
                <c:pt idx="1965" formatCode="0.00%">
                  <c:v>6.0757925257731944E-2</c:v>
                </c:pt>
                <c:pt idx="1966" formatCode="0.00%">
                  <c:v>6.079359536082473E-2</c:v>
                </c:pt>
                <c:pt idx="1967" formatCode="0.00%">
                  <c:v>6.0829690721649468E-2</c:v>
                </c:pt>
                <c:pt idx="1968" formatCode="0.00%">
                  <c:v>6.0867422680412363E-2</c:v>
                </c:pt>
                <c:pt idx="1969" formatCode="0.00%">
                  <c:v>6.0905657216494831E-2</c:v>
                </c:pt>
                <c:pt idx="1970" formatCode="0.00%">
                  <c:v>6.0944097938144308E-2</c:v>
                </c:pt>
                <c:pt idx="1971" formatCode="0.00%">
                  <c:v>6.0983865979381421E-2</c:v>
                </c:pt>
                <c:pt idx="1972" formatCode="0.00%">
                  <c:v>6.1023659793814397E-2</c:v>
                </c:pt>
                <c:pt idx="1973" formatCode="0.00%">
                  <c:v>6.1062023195876253E-2</c:v>
                </c:pt>
                <c:pt idx="1974" formatCode="0.00%">
                  <c:v>6.109999999999996E-2</c:v>
                </c:pt>
                <c:pt idx="1975" formatCode="0.00%">
                  <c:v>6.1138015463917492E-2</c:v>
                </c:pt>
                <c:pt idx="1976" formatCode="0.00%">
                  <c:v>6.1180167525773162E-2</c:v>
                </c:pt>
                <c:pt idx="1977" formatCode="0.00%">
                  <c:v>6.1224510309278307E-2</c:v>
                </c:pt>
                <c:pt idx="1978" formatCode="0.00%">
                  <c:v>6.1269471649484493E-2</c:v>
                </c:pt>
                <c:pt idx="1979" formatCode="0.00%">
                  <c:v>6.1314845360824689E-2</c:v>
                </c:pt>
                <c:pt idx="1980" formatCode="0.00%">
                  <c:v>6.1358994845360795E-2</c:v>
                </c:pt>
                <c:pt idx="1981" formatCode="0.00%">
                  <c:v>6.1402371134020584E-2</c:v>
                </c:pt>
                <c:pt idx="1982" formatCode="0.00%">
                  <c:v>6.1447190721649454E-2</c:v>
                </c:pt>
                <c:pt idx="1983" formatCode="0.00%">
                  <c:v>6.1492139175257698E-2</c:v>
                </c:pt>
                <c:pt idx="1984" formatCode="0.00%">
                  <c:v>6.1536533505154603E-2</c:v>
                </c:pt>
                <c:pt idx="1985" formatCode="0.00%">
                  <c:v>6.1578634020618514E-2</c:v>
                </c:pt>
                <c:pt idx="1986" formatCode="0.00%">
                  <c:v>6.1619342783505116E-2</c:v>
                </c:pt>
                <c:pt idx="1987" formatCode="0.00%">
                  <c:v>6.1660515463917487E-2</c:v>
                </c:pt>
                <c:pt idx="1988" formatCode="0.00%">
                  <c:v>6.1701997422680371E-2</c:v>
                </c:pt>
                <c:pt idx="1989" formatCode="0.00%">
                  <c:v>6.1745618556700993E-2</c:v>
                </c:pt>
                <c:pt idx="1990" formatCode="0.00%">
                  <c:v>6.1790128865979344E-2</c:v>
                </c:pt>
                <c:pt idx="1991" formatCode="0.00%">
                  <c:v>6.1836262886597902E-2</c:v>
                </c:pt>
                <c:pt idx="1992" formatCode="0.00%">
                  <c:v>6.1881610824742236E-2</c:v>
                </c:pt>
                <c:pt idx="1993" formatCode="0.00%">
                  <c:v>6.1926237113402019E-2</c:v>
                </c:pt>
                <c:pt idx="1994" formatCode="0.00%">
                  <c:v>6.1969858247422641E-2</c:v>
                </c:pt>
                <c:pt idx="1995" formatCode="0.00%">
                  <c:v>6.2011778350515412E-2</c:v>
                </c:pt>
                <c:pt idx="1996" formatCode="0.00%">
                  <c:v>6.2053878865979344E-2</c:v>
                </c:pt>
                <c:pt idx="1997" formatCode="0.00%">
                  <c:v>6.20949097938144E-2</c:v>
                </c:pt>
                <c:pt idx="1998" formatCode="0.00%">
                  <c:v>6.213514175257729E-2</c:v>
                </c:pt>
                <c:pt idx="1999" formatCode="0.00%">
                  <c:v>6.2176881443298949E-2</c:v>
                </c:pt>
                <c:pt idx="2000" formatCode="0.00%">
                  <c:v>6.2217023195876256E-2</c:v>
                </c:pt>
                <c:pt idx="2001" formatCode="0.00%">
                  <c:v>6.2257693298969047E-2</c:v>
                </c:pt>
                <c:pt idx="2002" formatCode="0.00%">
                  <c:v>6.2298311855670079E-2</c:v>
                </c:pt>
                <c:pt idx="2003" formatCode="0.00%">
                  <c:v>6.2338891752577293E-2</c:v>
                </c:pt>
                <c:pt idx="2004" formatCode="0.00%">
                  <c:v>6.2378595360824712E-2</c:v>
                </c:pt>
                <c:pt idx="2005" formatCode="0.00%">
                  <c:v>6.2418608247422645E-2</c:v>
                </c:pt>
                <c:pt idx="2006" formatCode="0.00%">
                  <c:v>6.2458247422680378E-2</c:v>
                </c:pt>
                <c:pt idx="2007" formatCode="0.00%">
                  <c:v>6.2498118556700989E-2</c:v>
                </c:pt>
                <c:pt idx="2008" formatCode="0.00%">
                  <c:v>6.2539046391752548E-2</c:v>
                </c:pt>
                <c:pt idx="2009" formatCode="0.00%">
                  <c:v>6.2578878865979362E-2</c:v>
                </c:pt>
                <c:pt idx="2010" formatCode="0.00%">
                  <c:v>6.2617487113402037E-2</c:v>
                </c:pt>
                <c:pt idx="2011" formatCode="0.00%">
                  <c:v>6.2651288659793788E-2</c:v>
                </c:pt>
                <c:pt idx="2012" formatCode="0.00%">
                  <c:v>6.2683724226804099E-2</c:v>
                </c:pt>
                <c:pt idx="2013" formatCode="0.00%">
                  <c:v>6.2714974226804096E-2</c:v>
                </c:pt>
                <c:pt idx="2014" formatCode="0.00%">
                  <c:v>6.2746907216494813E-2</c:v>
                </c:pt>
                <c:pt idx="2015" formatCode="0.00%">
                  <c:v>6.277813144329894E-2</c:v>
                </c:pt>
                <c:pt idx="2016" formatCode="0.00%">
                  <c:v>6.2809059278350482E-2</c:v>
                </c:pt>
                <c:pt idx="2017" formatCode="0.00%">
                  <c:v>6.2839046391752543E-2</c:v>
                </c:pt>
                <c:pt idx="2018" formatCode="0.00%">
                  <c:v>6.2870618556701008E-2</c:v>
                </c:pt>
                <c:pt idx="2019" formatCode="0.00%">
                  <c:v>6.2903904639175237E-2</c:v>
                </c:pt>
                <c:pt idx="2020" formatCode="0.00%">
                  <c:v>6.2934652061855653E-2</c:v>
                </c:pt>
                <c:pt idx="2021" formatCode="0.00%">
                  <c:v>6.296435567010307E-2</c:v>
                </c:pt>
                <c:pt idx="2022" formatCode="0.00%">
                  <c:v>6.299201030927834E-2</c:v>
                </c:pt>
                <c:pt idx="2023" formatCode="0.00%">
                  <c:v>6.3020863402061852E-2</c:v>
                </c:pt>
                <c:pt idx="2024" formatCode="0.00%">
                  <c:v>6.3049768041237103E-2</c:v>
                </c:pt>
                <c:pt idx="2025" formatCode="0.00%">
                  <c:v>6.3081881443298959E-2</c:v>
                </c:pt>
                <c:pt idx="2026" formatCode="0.00%">
                  <c:v>6.3114755154639157E-2</c:v>
                </c:pt>
                <c:pt idx="2027" formatCode="0.00%">
                  <c:v>6.3146701030927815E-2</c:v>
                </c:pt>
                <c:pt idx="2028" formatCode="0.00%">
                  <c:v>6.3180335051546369E-2</c:v>
                </c:pt>
                <c:pt idx="2029" formatCode="0.00%">
                  <c:v>6.321640463917523E-2</c:v>
                </c:pt>
                <c:pt idx="2030" formatCode="0.00%">
                  <c:v>6.3251069587628855E-2</c:v>
                </c:pt>
                <c:pt idx="2031" formatCode="0.00%">
                  <c:v>6.3285811855670102E-2</c:v>
                </c:pt>
                <c:pt idx="2032" formatCode="0.00%">
                  <c:v>6.3323724226804115E-2</c:v>
                </c:pt>
                <c:pt idx="2033" formatCode="0.00%">
                  <c:v>6.3363492268041235E-2</c:v>
                </c:pt>
                <c:pt idx="2034" formatCode="0.00%">
                  <c:v>6.3400025773195881E-2</c:v>
                </c:pt>
                <c:pt idx="2035" formatCode="0.00%">
                  <c:v>6.3438749999999988E-2</c:v>
                </c:pt>
                <c:pt idx="2036" formatCode="0.00%">
                  <c:v>6.3477564432989672E-2</c:v>
                </c:pt>
                <c:pt idx="2037" formatCode="0.00%">
                  <c:v>6.3520889175257708E-2</c:v>
                </c:pt>
                <c:pt idx="2038" formatCode="0.00%">
                  <c:v>6.3567590206185548E-2</c:v>
                </c:pt>
                <c:pt idx="2039" formatCode="0.00%">
                  <c:v>6.3617396907216475E-2</c:v>
                </c:pt>
                <c:pt idx="2040" formatCode="0.00%">
                  <c:v>6.3670695876288638E-2</c:v>
                </c:pt>
                <c:pt idx="2041" formatCode="0.00%">
                  <c:v>6.3715760309278321E-2</c:v>
                </c:pt>
                <c:pt idx="2042" formatCode="0.00%">
                  <c:v>6.3762590206185535E-2</c:v>
                </c:pt>
                <c:pt idx="2043" formatCode="0.00%">
                  <c:v>6.3808015463917497E-2</c:v>
                </c:pt>
                <c:pt idx="2044" formatCode="0.00%">
                  <c:v>6.3853273195876276E-2</c:v>
                </c:pt>
                <c:pt idx="2045" formatCode="0.00%">
                  <c:v>6.3902036082474203E-2</c:v>
                </c:pt>
                <c:pt idx="2046" formatCode="0.00%">
                  <c:v>6.3952989690721607E-2</c:v>
                </c:pt>
                <c:pt idx="2047" formatCode="0.00%">
                  <c:v>6.4002628865979336E-2</c:v>
                </c:pt>
                <c:pt idx="2048" formatCode="0.00%">
                  <c:v>6.4054871134020586E-2</c:v>
                </c:pt>
                <c:pt idx="2049" formatCode="0.00%">
                  <c:v>6.4109355670103063E-2</c:v>
                </c:pt>
                <c:pt idx="2050" formatCode="0.00%">
                  <c:v>6.4164664948453576E-2</c:v>
                </c:pt>
                <c:pt idx="2051" formatCode="0.00%">
                  <c:v>6.422091494845357E-2</c:v>
                </c:pt>
                <c:pt idx="2052" formatCode="0.00%">
                  <c:v>6.428124999999997E-2</c:v>
                </c:pt>
                <c:pt idx="2053" formatCode="0.00%">
                  <c:v>6.4338002577319545E-2</c:v>
                </c:pt>
                <c:pt idx="2054" formatCode="0.00%">
                  <c:v>6.4392332474226766E-2</c:v>
                </c:pt>
                <c:pt idx="2055" formatCode="0.00%">
                  <c:v>6.4447203608247378E-2</c:v>
                </c:pt>
                <c:pt idx="2056" formatCode="0.00%">
                  <c:v>6.4501907216494805E-2</c:v>
                </c:pt>
                <c:pt idx="2057" formatCode="0.00%">
                  <c:v>6.4556159793814391E-2</c:v>
                </c:pt>
                <c:pt idx="2058" formatCode="0.00%">
                  <c:v>6.4610837628865936E-2</c:v>
                </c:pt>
                <c:pt idx="2059" formatCode="0.00%">
                  <c:v>6.4663904639175207E-2</c:v>
                </c:pt>
                <c:pt idx="2060" formatCode="0.00%">
                  <c:v>6.472051546391748E-2</c:v>
                </c:pt>
                <c:pt idx="2061" formatCode="0.00%">
                  <c:v>6.4778969072164919E-2</c:v>
                </c:pt>
                <c:pt idx="2062" formatCode="0.00%">
                  <c:v>6.4839497422680373E-2</c:v>
                </c:pt>
                <c:pt idx="2063" formatCode="0.00%">
                  <c:v>6.4898195876288617E-2</c:v>
                </c:pt>
                <c:pt idx="2064" formatCode="0.00%">
                  <c:v>6.4954909793814394E-2</c:v>
                </c:pt>
                <c:pt idx="2065" formatCode="0.00%">
                  <c:v>6.5011688144329866E-2</c:v>
                </c:pt>
                <c:pt idx="2066" formatCode="0.00%">
                  <c:v>6.5066842783505122E-2</c:v>
                </c:pt>
                <c:pt idx="2067" formatCode="0.00%">
                  <c:v>6.5121958762886553E-2</c:v>
                </c:pt>
                <c:pt idx="2068" formatCode="0.00%">
                  <c:v>6.5176958762886553E-2</c:v>
                </c:pt>
                <c:pt idx="2069" formatCode="0.00%">
                  <c:v>6.5232036082474174E-2</c:v>
                </c:pt>
                <c:pt idx="2070" formatCode="0.00%">
                  <c:v>6.5285940721649435E-2</c:v>
                </c:pt>
                <c:pt idx="2071" formatCode="0.00%">
                  <c:v>6.5338981958762837E-2</c:v>
                </c:pt>
                <c:pt idx="2072" formatCode="0.00%">
                  <c:v>6.5393195876288612E-2</c:v>
                </c:pt>
                <c:pt idx="2073" formatCode="0.00%">
                  <c:v>6.5449961340206142E-2</c:v>
                </c:pt>
                <c:pt idx="2074" formatCode="0.00%">
                  <c:v>6.550987113402057E-2</c:v>
                </c:pt>
                <c:pt idx="2075" formatCode="0.00%">
                  <c:v>6.5569987113402006E-2</c:v>
                </c:pt>
                <c:pt idx="2076" formatCode="0.00%">
                  <c:v>6.5629536082474182E-2</c:v>
                </c:pt>
                <c:pt idx="2077" formatCode="0.00%">
                  <c:v>6.5690257731958718E-2</c:v>
                </c:pt>
                <c:pt idx="2078" formatCode="0.00%">
                  <c:v>6.5751443298969037E-2</c:v>
                </c:pt>
                <c:pt idx="2079" formatCode="0.00%">
                  <c:v>6.5815051546391709E-2</c:v>
                </c:pt>
                <c:pt idx="2080" formatCode="0.00%">
                  <c:v>6.5878994845360778E-2</c:v>
                </c:pt>
                <c:pt idx="2081" formatCode="0.00%">
                  <c:v>6.5943659793814391E-2</c:v>
                </c:pt>
                <c:pt idx="2082" formatCode="0.00%">
                  <c:v>6.6004033505154602E-2</c:v>
                </c:pt>
                <c:pt idx="2083" formatCode="0.00%">
                  <c:v>6.6064420103092755E-2</c:v>
                </c:pt>
                <c:pt idx="2084" formatCode="0.00%">
                  <c:v>6.6124278350515431E-2</c:v>
                </c:pt>
                <c:pt idx="2085" formatCode="0.00%">
                  <c:v>6.6183543814432949E-2</c:v>
                </c:pt>
                <c:pt idx="2086" formatCode="0.00%">
                  <c:v>6.6242448453608202E-2</c:v>
                </c:pt>
                <c:pt idx="2087" formatCode="0.00%">
                  <c:v>6.6299652061855632E-2</c:v>
                </c:pt>
                <c:pt idx="2088" formatCode="0.00%">
                  <c:v>6.6356108247422649E-2</c:v>
                </c:pt>
                <c:pt idx="2089" formatCode="0.00%">
                  <c:v>6.6412938144329858E-2</c:v>
                </c:pt>
                <c:pt idx="2090" formatCode="0.00%">
                  <c:v>6.6471134020618508E-2</c:v>
                </c:pt>
                <c:pt idx="2091" formatCode="0.00%">
                  <c:v>6.6528505154639123E-2</c:v>
                </c:pt>
                <c:pt idx="2092" formatCode="0.00%">
                  <c:v>6.6585605670103049E-2</c:v>
                </c:pt>
                <c:pt idx="2093" formatCode="0.00%">
                  <c:v>6.6642409793814375E-2</c:v>
                </c:pt>
                <c:pt idx="2094" formatCode="0.00%">
                  <c:v>6.6697164948453555E-2</c:v>
                </c:pt>
                <c:pt idx="2095" formatCode="0.00%">
                  <c:v>6.6750064432989628E-2</c:v>
                </c:pt>
                <c:pt idx="2096" formatCode="0.00%">
                  <c:v>6.6802654639175202E-2</c:v>
                </c:pt>
                <c:pt idx="2097" formatCode="0.00%">
                  <c:v>6.685541237113396E-2</c:v>
                </c:pt>
                <c:pt idx="2098" formatCode="0.00%">
                  <c:v>6.690912371134014E-2</c:v>
                </c:pt>
                <c:pt idx="2099" formatCode="0.00%">
                  <c:v>6.6964278350515397E-2</c:v>
                </c:pt>
                <c:pt idx="2100" formatCode="0.00%">
                  <c:v>6.7021365979381367E-2</c:v>
                </c:pt>
                <c:pt idx="2101" formatCode="0.00%">
                  <c:v>6.707460051546385E-2</c:v>
                </c:pt>
                <c:pt idx="2102" formatCode="0.00%">
                  <c:v>6.7128466494845301E-2</c:v>
                </c:pt>
                <c:pt idx="2103" formatCode="0.00%">
                  <c:v>6.7183569587628805E-2</c:v>
                </c:pt>
                <c:pt idx="2104" formatCode="0.00%">
                  <c:v>6.723957474226798E-2</c:v>
                </c:pt>
                <c:pt idx="2105" formatCode="0.00%">
                  <c:v>6.7296662371133964E-2</c:v>
                </c:pt>
                <c:pt idx="2106" formatCode="0.00%">
                  <c:v>6.7352731958762818E-2</c:v>
                </c:pt>
                <c:pt idx="2107" formatCode="0.00%">
                  <c:v>6.7408234536082426E-2</c:v>
                </c:pt>
                <c:pt idx="2108" formatCode="0.00%">
                  <c:v>6.7468054123711291E-2</c:v>
                </c:pt>
                <c:pt idx="2109" formatCode="0.00%">
                  <c:v>6.7526005154639135E-2</c:v>
                </c:pt>
                <c:pt idx="2110" formatCode="0.00%">
                  <c:v>6.7584858247422649E-2</c:v>
                </c:pt>
                <c:pt idx="2111" formatCode="0.00%">
                  <c:v>6.7643634020618515E-2</c:v>
                </c:pt>
                <c:pt idx="2112" formatCode="0.00%">
                  <c:v>6.7699188144329861E-2</c:v>
                </c:pt>
                <c:pt idx="2113" formatCode="0.00%">
                  <c:v>6.7752461340206155E-2</c:v>
                </c:pt>
                <c:pt idx="2114" formatCode="0.00%">
                  <c:v>6.7806726804123682E-2</c:v>
                </c:pt>
                <c:pt idx="2115" formatCode="0.00%">
                  <c:v>6.7862564432989672E-2</c:v>
                </c:pt>
                <c:pt idx="2116" formatCode="0.00%">
                  <c:v>6.7919278350515436E-2</c:v>
                </c:pt>
                <c:pt idx="2117" formatCode="0.00%">
                  <c:v>6.7977371134020581E-2</c:v>
                </c:pt>
                <c:pt idx="2118" formatCode="0.00%">
                  <c:v>6.8037396907216455E-2</c:v>
                </c:pt>
                <c:pt idx="2119" formatCode="0.00%">
                  <c:v>6.8094097938144291E-2</c:v>
                </c:pt>
                <c:pt idx="2120" formatCode="0.00%">
                  <c:v>6.8148775773195835E-2</c:v>
                </c:pt>
                <c:pt idx="2121" formatCode="0.00%">
                  <c:v>6.8205090206185537E-2</c:v>
                </c:pt>
                <c:pt idx="2122" formatCode="0.00%">
                  <c:v>6.8264355670103055E-2</c:v>
                </c:pt>
                <c:pt idx="2123" formatCode="0.00%">
                  <c:v>6.8318659793814393E-2</c:v>
                </c:pt>
                <c:pt idx="2124" formatCode="0.00%">
                  <c:v>6.8369317010309225E-2</c:v>
                </c:pt>
                <c:pt idx="2125" formatCode="0.00%">
                  <c:v>6.8419664948453571E-2</c:v>
                </c:pt>
                <c:pt idx="2126" formatCode="0.00%">
                  <c:v>6.8468492268041192E-2</c:v>
                </c:pt>
                <c:pt idx="2127" formatCode="0.00%">
                  <c:v>6.8515463917525748E-2</c:v>
                </c:pt>
                <c:pt idx="2128" formatCode="0.00%">
                  <c:v>6.8563015463917493E-2</c:v>
                </c:pt>
                <c:pt idx="2129" formatCode="0.00%">
                  <c:v>6.8609497422680382E-2</c:v>
                </c:pt>
                <c:pt idx="2130" formatCode="0.00%">
                  <c:v>6.8654858247422651E-2</c:v>
                </c:pt>
                <c:pt idx="2131" formatCode="0.00%">
                  <c:v>6.8701224226804095E-2</c:v>
                </c:pt>
                <c:pt idx="2132" formatCode="0.00%">
                  <c:v>6.8747963917525745E-2</c:v>
                </c:pt>
                <c:pt idx="2133" formatCode="0.00%">
                  <c:v>6.8794716494845323E-2</c:v>
                </c:pt>
                <c:pt idx="2134" formatCode="0.00%">
                  <c:v>6.8841030927835015E-2</c:v>
                </c:pt>
                <c:pt idx="2135" formatCode="0.00%">
                  <c:v>6.8886920103092747E-2</c:v>
                </c:pt>
                <c:pt idx="2136" formatCode="0.00%">
                  <c:v>6.893148195876285E-2</c:v>
                </c:pt>
                <c:pt idx="2137" formatCode="0.00%">
                  <c:v>6.8977087628865938E-2</c:v>
                </c:pt>
                <c:pt idx="2138" formatCode="0.00%">
                  <c:v>6.9025064432989655E-2</c:v>
                </c:pt>
                <c:pt idx="2139" formatCode="0.00%">
                  <c:v>6.9075038659793767E-2</c:v>
                </c:pt>
                <c:pt idx="2140" formatCode="0.00%">
                  <c:v>6.9123402061855618E-2</c:v>
                </c:pt>
                <c:pt idx="2141" formatCode="0.00%">
                  <c:v>6.9170708762886543E-2</c:v>
                </c:pt>
                <c:pt idx="2142" formatCode="0.00%">
                  <c:v>6.9218260309278301E-2</c:v>
                </c:pt>
                <c:pt idx="2143" formatCode="0.00%">
                  <c:v>6.9263518041237065E-2</c:v>
                </c:pt>
                <c:pt idx="2144" formatCode="0.00%">
                  <c:v>6.9307255154639133E-2</c:v>
                </c:pt>
                <c:pt idx="2145" formatCode="0.00%">
                  <c:v>6.935220360824737E-2</c:v>
                </c:pt>
                <c:pt idx="2146" formatCode="0.00%">
                  <c:v>6.9398762886597895E-2</c:v>
                </c:pt>
                <c:pt idx="2147" formatCode="0.00%">
                  <c:v>6.9444394329896852E-2</c:v>
                </c:pt>
                <c:pt idx="2148" formatCode="0.00%">
                  <c:v>6.9489652061855617E-2</c:v>
                </c:pt>
                <c:pt idx="2149" formatCode="0.00%">
                  <c:v>6.9532976804123667E-2</c:v>
                </c:pt>
                <c:pt idx="2150" formatCode="0.00%">
                  <c:v>6.9578144329896868E-2</c:v>
                </c:pt>
                <c:pt idx="2151" formatCode="0.00%">
                  <c:v>6.9625206185566973E-2</c:v>
                </c:pt>
                <c:pt idx="2152" formatCode="0.00%">
                  <c:v>6.9673131443298925E-2</c:v>
                </c:pt>
                <c:pt idx="2153" formatCode="0.00%">
                  <c:v>6.9719729381443246E-2</c:v>
                </c:pt>
                <c:pt idx="2154" formatCode="0.00%">
                  <c:v>6.9765992268041185E-2</c:v>
                </c:pt>
                <c:pt idx="2155" formatCode="0.00%">
                  <c:v>6.9810012886597883E-2</c:v>
                </c:pt>
                <c:pt idx="2156" formatCode="0.00%">
                  <c:v>6.9855115979381391E-2</c:v>
                </c:pt>
                <c:pt idx="2157" formatCode="0.00%">
                  <c:v>6.9900541237113339E-2</c:v>
                </c:pt>
                <c:pt idx="2158" formatCode="0.00%">
                  <c:v>6.9944213917525713E-2</c:v>
                </c:pt>
                <c:pt idx="2159" formatCode="0.00%">
                  <c:v>6.9986855670103029E-2</c:v>
                </c:pt>
                <c:pt idx="2160" formatCode="0.00%">
                  <c:v>7.0030193298969007E-2</c:v>
                </c:pt>
                <c:pt idx="2161" formatCode="0.00%">
                  <c:v>7.0074059278350448E-2</c:v>
                </c:pt>
                <c:pt idx="2162" formatCode="0.00%">
                  <c:v>7.0117126288659737E-2</c:v>
                </c:pt>
                <c:pt idx="2163" formatCode="0.00%">
                  <c:v>7.0161391752577268E-2</c:v>
                </c:pt>
                <c:pt idx="2164" formatCode="0.00%">
                  <c:v>7.0205708762886551E-2</c:v>
                </c:pt>
                <c:pt idx="2165" formatCode="0.00%">
                  <c:v>7.0251469072164896E-2</c:v>
                </c:pt>
                <c:pt idx="2166" formatCode="0.00%">
                  <c:v>7.0298389175257686E-2</c:v>
                </c:pt>
                <c:pt idx="2167" formatCode="0.00%">
                  <c:v>7.0345605670103048E-2</c:v>
                </c:pt>
                <c:pt idx="2168" formatCode="0.00%">
                  <c:v>7.0394226804123661E-2</c:v>
                </c:pt>
                <c:pt idx="2169" formatCode="0.00%">
                  <c:v>7.044207474226799E-2</c:v>
                </c:pt>
                <c:pt idx="2170" formatCode="0.00%">
                  <c:v>7.048948453608242E-2</c:v>
                </c:pt>
                <c:pt idx="2171" formatCode="0.00%">
                  <c:v>7.0536958762886556E-2</c:v>
                </c:pt>
                <c:pt idx="2172" formatCode="0.00%">
                  <c:v>7.0581894329896852E-2</c:v>
                </c:pt>
                <c:pt idx="2173" formatCode="0.00%">
                  <c:v>7.0625760309278293E-2</c:v>
                </c:pt>
                <c:pt idx="2174" formatCode="0.00%">
                  <c:v>7.066887886597932E-2</c:v>
                </c:pt>
                <c:pt idx="2175" formatCode="0.00%">
                  <c:v>7.0712139175257677E-2</c:v>
                </c:pt>
                <c:pt idx="2176" formatCode="0.00%">
                  <c:v>7.0752951030927783E-2</c:v>
                </c:pt>
                <c:pt idx="2177" formatCode="0.00%">
                  <c:v>7.0795451030927797E-2</c:v>
                </c:pt>
                <c:pt idx="2178" formatCode="0.00%">
                  <c:v>7.0838131443298924E-2</c:v>
                </c:pt>
                <c:pt idx="2179" formatCode="0.00%">
                  <c:v>7.0878685567010269E-2</c:v>
                </c:pt>
                <c:pt idx="2180" formatCode="0.00%">
                  <c:v>7.0919201030927789E-2</c:v>
                </c:pt>
                <c:pt idx="2181" formatCode="0.00%">
                  <c:v>7.0961546391752534E-2</c:v>
                </c:pt>
                <c:pt idx="2182" formatCode="0.00%">
                  <c:v>7.1005798969072123E-2</c:v>
                </c:pt>
                <c:pt idx="2183" formatCode="0.00%">
                  <c:v>7.1046597938144287E-2</c:v>
                </c:pt>
                <c:pt idx="2184" formatCode="0.00%">
                  <c:v>7.1085966494845318E-2</c:v>
                </c:pt>
                <c:pt idx="2185" formatCode="0.00%">
                  <c:v>7.1125902061855636E-2</c:v>
                </c:pt>
                <c:pt idx="2186" formatCode="0.00%">
                  <c:v>7.1166172680412337E-2</c:v>
                </c:pt>
                <c:pt idx="2187" formatCode="0.00%">
                  <c:v>7.1208260309278307E-2</c:v>
                </c:pt>
                <c:pt idx="2188" formatCode="0.00%">
                  <c:v>7.1244819587628822E-2</c:v>
                </c:pt>
                <c:pt idx="2189" formatCode="0.00%">
                  <c:v>7.1279755154639135E-2</c:v>
                </c:pt>
                <c:pt idx="2190" formatCode="0.00%">
                  <c:v>7.1314162371133971E-2</c:v>
                </c:pt>
                <c:pt idx="2191" formatCode="0.00%">
                  <c:v>7.1349381443298929E-2</c:v>
                </c:pt>
                <c:pt idx="2192" formatCode="0.00%">
                  <c:v>7.138145618556696E-2</c:v>
                </c:pt>
                <c:pt idx="2193" formatCode="0.00%">
                  <c:v>7.1411301546391706E-2</c:v>
                </c:pt>
                <c:pt idx="2194" formatCode="0.00%">
                  <c:v>7.1439574742267989E-2</c:v>
                </c:pt>
                <c:pt idx="2195" formatCode="0.00%">
                  <c:v>7.1467951030927776E-2</c:v>
                </c:pt>
                <c:pt idx="2196" formatCode="0.00%">
                  <c:v>7.149304123711335E-2</c:v>
                </c:pt>
                <c:pt idx="2197" formatCode="0.00%">
                  <c:v>7.1518195876288604E-2</c:v>
                </c:pt>
                <c:pt idx="2198" formatCode="0.00%">
                  <c:v>7.1545309278350469E-2</c:v>
                </c:pt>
                <c:pt idx="2199" formatCode="0.00%">
                  <c:v>7.1571675257731907E-2</c:v>
                </c:pt>
                <c:pt idx="2200" formatCode="0.00%">
                  <c:v>7.1598969072164897E-2</c:v>
                </c:pt>
                <c:pt idx="2201" formatCode="0.00%">
                  <c:v>7.1629304123711296E-2</c:v>
                </c:pt>
                <c:pt idx="2202" formatCode="0.00%">
                  <c:v>7.1658041237113362E-2</c:v>
                </c:pt>
                <c:pt idx="2203" formatCode="0.00%">
                  <c:v>7.1688376288659747E-2</c:v>
                </c:pt>
                <c:pt idx="2204" formatCode="0.00%">
                  <c:v>7.1716984536082426E-2</c:v>
                </c:pt>
                <c:pt idx="2205" formatCode="0.00%">
                  <c:v>7.1744226804123665E-2</c:v>
                </c:pt>
                <c:pt idx="2206" formatCode="0.00%">
                  <c:v>7.1772860824742213E-2</c:v>
                </c:pt>
                <c:pt idx="2207" formatCode="0.00%">
                  <c:v>7.18027190721649E-2</c:v>
                </c:pt>
                <c:pt idx="2208" formatCode="0.00%">
                  <c:v>7.1833659793814383E-2</c:v>
                </c:pt>
                <c:pt idx="2209" formatCode="0.00%">
                  <c:v>7.186689432989686E-2</c:v>
                </c:pt>
                <c:pt idx="2210" formatCode="0.00%">
                  <c:v>7.1900360824742229E-2</c:v>
                </c:pt>
                <c:pt idx="2211" formatCode="0.00%">
                  <c:v>7.1933917525773147E-2</c:v>
                </c:pt>
                <c:pt idx="2212" formatCode="0.00%">
                  <c:v>7.1966018041237076E-2</c:v>
                </c:pt>
                <c:pt idx="2213" formatCode="0.00%">
                  <c:v>7.1998195876288612E-2</c:v>
                </c:pt>
                <c:pt idx="2214" formatCode="0.00%">
                  <c:v>7.2028685567010267E-2</c:v>
                </c:pt>
                <c:pt idx="2215" formatCode="0.00%">
                  <c:v>7.2059948453608205E-2</c:v>
                </c:pt>
                <c:pt idx="2216" formatCode="0.00%">
                  <c:v>7.2092087628865931E-2</c:v>
                </c:pt>
                <c:pt idx="2217" formatCode="0.00%">
                  <c:v>7.2121146907216452E-2</c:v>
                </c:pt>
                <c:pt idx="2218" formatCode="0.00%">
                  <c:v>7.2148492268041195E-2</c:v>
                </c:pt>
                <c:pt idx="2219" formatCode="0.00%">
                  <c:v>7.2176301546391708E-2</c:v>
                </c:pt>
                <c:pt idx="2220" formatCode="0.00%">
                  <c:v>7.2204755154639144E-2</c:v>
                </c:pt>
                <c:pt idx="2221" formatCode="0.00%">
                  <c:v>7.2233041237113355E-2</c:v>
                </c:pt>
                <c:pt idx="2222" formatCode="0.00%">
                  <c:v>7.2259033505154599E-2</c:v>
                </c:pt>
                <c:pt idx="2223" formatCode="0.00%">
                  <c:v>7.2283969072164903E-2</c:v>
                </c:pt>
                <c:pt idx="2224" formatCode="0.00%">
                  <c:v>7.2308067010309243E-2</c:v>
                </c:pt>
                <c:pt idx="2225" formatCode="0.00%">
                  <c:v>7.2328672680412334E-2</c:v>
                </c:pt>
                <c:pt idx="2226" formatCode="0.00%">
                  <c:v>7.2348195876288615E-2</c:v>
                </c:pt>
                <c:pt idx="2227" formatCode="0.00%">
                  <c:v>7.2368801546391706E-2</c:v>
                </c:pt>
                <c:pt idx="2228" formatCode="0.00%">
                  <c:v>7.2385476804123661E-2</c:v>
                </c:pt>
                <c:pt idx="2229" formatCode="0.00%">
                  <c:v>7.2400206185566959E-2</c:v>
                </c:pt>
                <c:pt idx="2230" formatCode="0.00%">
                  <c:v>7.2415786082474176E-2</c:v>
                </c:pt>
                <c:pt idx="2231" formatCode="0.00%">
                  <c:v>7.2432525773195824E-2</c:v>
                </c:pt>
                <c:pt idx="2232" formatCode="0.00%">
                  <c:v>7.2444291237113351E-2</c:v>
                </c:pt>
                <c:pt idx="2233" formatCode="0.00%">
                  <c:v>7.2453814432989636E-2</c:v>
                </c:pt>
                <c:pt idx="2234" formatCode="0.00%">
                  <c:v>7.2463724226804069E-2</c:v>
                </c:pt>
                <c:pt idx="2235" formatCode="0.00%">
                  <c:v>7.2471494845360779E-2</c:v>
                </c:pt>
                <c:pt idx="2236" formatCode="0.00%">
                  <c:v>7.2473286082474178E-2</c:v>
                </c:pt>
                <c:pt idx="2237" formatCode="0.00%">
                  <c:v>7.2477371134020571E-2</c:v>
                </c:pt>
                <c:pt idx="2238" formatCode="0.00%">
                  <c:v>7.2477023195876247E-2</c:v>
                </c:pt>
                <c:pt idx="2239" formatCode="0.00%">
                  <c:v>7.2482783505154594E-2</c:v>
                </c:pt>
                <c:pt idx="2240" formatCode="0.00%">
                  <c:v>7.2488878865979336E-2</c:v>
                </c:pt>
                <c:pt idx="2241" formatCode="0.00%">
                  <c:v>7.2493414948453572E-2</c:v>
                </c:pt>
                <c:pt idx="2242" formatCode="0.00%">
                  <c:v>7.2500657216494804E-2</c:v>
                </c:pt>
                <c:pt idx="2243" formatCode="0.00%">
                  <c:v>7.2507499999999947E-2</c:v>
                </c:pt>
                <c:pt idx="2244" formatCode="0.00%">
                  <c:v>7.2513260309278293E-2</c:v>
                </c:pt>
                <c:pt idx="2245" formatCode="0.00%">
                  <c:v>7.251963917525768E-2</c:v>
                </c:pt>
                <c:pt idx="2246" formatCode="0.00%">
                  <c:v>7.2528891752577263E-2</c:v>
                </c:pt>
                <c:pt idx="2247" formatCode="0.00%">
                  <c:v>7.2534819587628807E-2</c:v>
                </c:pt>
                <c:pt idx="2248" formatCode="0.00%">
                  <c:v>7.2542873711340147E-2</c:v>
                </c:pt>
                <c:pt idx="2249" formatCode="0.00%">
                  <c:v>7.2549523195876237E-2</c:v>
                </c:pt>
                <c:pt idx="2250" formatCode="0.00%">
                  <c:v>7.2554445876288606E-2</c:v>
                </c:pt>
                <c:pt idx="2251" formatCode="0.00%">
                  <c:v>7.255817010309272E-2</c:v>
                </c:pt>
                <c:pt idx="2252" formatCode="0.00%">
                  <c:v>7.256572164948448E-2</c:v>
                </c:pt>
                <c:pt idx="2253" formatCode="0.00%">
                  <c:v>7.2574342783505094E-2</c:v>
                </c:pt>
                <c:pt idx="2254" formatCode="0.00%">
                  <c:v>7.2582190721649426E-2</c:v>
                </c:pt>
                <c:pt idx="2255" formatCode="0.00%">
                  <c:v>7.2589046391752524E-2</c:v>
                </c:pt>
                <c:pt idx="2256" formatCode="0.00%">
                  <c:v>7.2597706185566949E-2</c:v>
                </c:pt>
                <c:pt idx="2257" formatCode="0.00%">
                  <c:v>7.2606198453608189E-2</c:v>
                </c:pt>
                <c:pt idx="2258" formatCode="0.00%">
                  <c:v>7.2614510309278291E-2</c:v>
                </c:pt>
                <c:pt idx="2259" formatCode="0.00%">
                  <c:v>7.2624497422680359E-2</c:v>
                </c:pt>
                <c:pt idx="2260" formatCode="0.00%">
                  <c:v>7.2634922680412314E-2</c:v>
                </c:pt>
                <c:pt idx="2261" formatCode="0.00%">
                  <c:v>7.2647667525773132E-2</c:v>
                </c:pt>
                <c:pt idx="2262" formatCode="0.00%">
                  <c:v>7.2665541237113343E-2</c:v>
                </c:pt>
                <c:pt idx="2263" formatCode="0.00%">
                  <c:v>7.2684974226804075E-2</c:v>
                </c:pt>
                <c:pt idx="2264" formatCode="0.00%">
                  <c:v>7.2699432989690671E-2</c:v>
                </c:pt>
                <c:pt idx="2265" formatCode="0.00%">
                  <c:v>7.2710038659793766E-2</c:v>
                </c:pt>
                <c:pt idx="2266" formatCode="0.00%">
                  <c:v>7.271682989690717E-2</c:v>
                </c:pt>
                <c:pt idx="2267" formatCode="0.00%">
                  <c:v>7.272197164948449E-2</c:v>
                </c:pt>
                <c:pt idx="2268" formatCode="0.00%">
                  <c:v>7.2729381443298935E-2</c:v>
                </c:pt>
                <c:pt idx="2269" formatCode="0.00%">
                  <c:v>7.2733814432989652E-2</c:v>
                </c:pt>
                <c:pt idx="2270" formatCode="0.00%">
                  <c:v>7.2736237113402019E-2</c:v>
                </c:pt>
                <c:pt idx="2271" formatCode="0.00%">
                  <c:v>7.273649484536078E-2</c:v>
                </c:pt>
                <c:pt idx="2272" formatCode="0.00%">
                  <c:v>7.2737744845360774E-2</c:v>
                </c:pt>
                <c:pt idx="2273" formatCode="0.00%">
                  <c:v>7.2739059278350462E-2</c:v>
                </c:pt>
                <c:pt idx="2274" formatCode="0.00%">
                  <c:v>7.2739652061855634E-2</c:v>
                </c:pt>
                <c:pt idx="2275" formatCode="0.00%">
                  <c:v>7.2738981958762841E-2</c:v>
                </c:pt>
                <c:pt idx="2276" formatCode="0.00%">
                  <c:v>7.2734329896907174E-2</c:v>
                </c:pt>
                <c:pt idx="2277" formatCode="0.00%">
                  <c:v>7.2732512886597905E-2</c:v>
                </c:pt>
                <c:pt idx="2278" formatCode="0.00%">
                  <c:v>7.2728775773195836E-2</c:v>
                </c:pt>
                <c:pt idx="2279" formatCode="0.00%">
                  <c:v>7.2725425257731915E-2</c:v>
                </c:pt>
                <c:pt idx="2280" formatCode="0.00%">
                  <c:v>7.2725579896907172E-2</c:v>
                </c:pt>
                <c:pt idx="2281" formatCode="0.00%">
                  <c:v>7.2725902061855627E-2</c:v>
                </c:pt>
                <c:pt idx="2282" formatCode="0.00%">
                  <c:v>7.2730064432989655E-2</c:v>
                </c:pt>
                <c:pt idx="2283" formatCode="0.00%">
                  <c:v>7.2733840206185535E-2</c:v>
                </c:pt>
                <c:pt idx="2284" formatCode="0.00%">
                  <c:v>7.2737847938144293E-2</c:v>
                </c:pt>
                <c:pt idx="2285" formatCode="0.00%">
                  <c:v>7.2745528350515426E-2</c:v>
                </c:pt>
                <c:pt idx="2286" formatCode="0.00%">
                  <c:v>7.2757577319587596E-2</c:v>
                </c:pt>
                <c:pt idx="2287" formatCode="0.00%">
                  <c:v>7.2767847938144295E-2</c:v>
                </c:pt>
                <c:pt idx="2288" formatCode="0.00%">
                  <c:v>7.2776108247422658E-2</c:v>
                </c:pt>
                <c:pt idx="2289" formatCode="0.00%">
                  <c:v>7.2786198453608217E-2</c:v>
                </c:pt>
                <c:pt idx="2290" formatCode="0.00%">
                  <c:v>7.2794999999999957E-2</c:v>
                </c:pt>
                <c:pt idx="2291" formatCode="0.00%">
                  <c:v>7.2802384020618519E-2</c:v>
                </c:pt>
                <c:pt idx="2292" formatCode="0.00%">
                  <c:v>7.2808956185566986E-2</c:v>
                </c:pt>
                <c:pt idx="2293" formatCode="0.00%">
                  <c:v>7.2814252577319563E-2</c:v>
                </c:pt>
                <c:pt idx="2294" formatCode="0.00%">
                  <c:v>7.281840206185565E-2</c:v>
                </c:pt>
                <c:pt idx="2295" formatCode="0.00%">
                  <c:v>7.2823492268041218E-2</c:v>
                </c:pt>
                <c:pt idx="2296" formatCode="0.00%">
                  <c:v>7.2831494845360806E-2</c:v>
                </c:pt>
                <c:pt idx="2297" formatCode="0.00%">
                  <c:v>7.2841172680412361E-2</c:v>
                </c:pt>
                <c:pt idx="2298" formatCode="0.00%">
                  <c:v>7.28528092783505E-2</c:v>
                </c:pt>
                <c:pt idx="2299" formatCode="0.00%">
                  <c:v>7.286481958762886E-2</c:v>
                </c:pt>
                <c:pt idx="2300" formatCode="0.00%">
                  <c:v>7.2875850515463914E-2</c:v>
                </c:pt>
                <c:pt idx="2301" formatCode="0.00%">
                  <c:v>7.2887036082474224E-2</c:v>
                </c:pt>
                <c:pt idx="2302" formatCode="0.00%">
                  <c:v>7.2899188144329885E-2</c:v>
                </c:pt>
                <c:pt idx="2303" formatCode="0.00%">
                  <c:v>7.291298969072163E-2</c:v>
                </c:pt>
                <c:pt idx="2304" formatCode="0.00%">
                  <c:v>7.2927229381443276E-2</c:v>
                </c:pt>
                <c:pt idx="2305" formatCode="0.00%">
                  <c:v>7.2941340206185548E-2</c:v>
                </c:pt>
                <c:pt idx="2306" formatCode="0.00%">
                  <c:v>7.2955219072164929E-2</c:v>
                </c:pt>
                <c:pt idx="2307" formatCode="0.00%">
                  <c:v>7.2968788659793796E-2</c:v>
                </c:pt>
                <c:pt idx="2308" formatCode="0.00%">
                  <c:v>7.2985811855670088E-2</c:v>
                </c:pt>
                <c:pt idx="2309" formatCode="0.00%">
                  <c:v>7.3004420103092757E-2</c:v>
                </c:pt>
                <c:pt idx="2310" formatCode="0.00%">
                  <c:v>7.3021610824742247E-2</c:v>
                </c:pt>
                <c:pt idx="2311" formatCode="0.00%">
                  <c:v>7.3038698453608233E-2</c:v>
                </c:pt>
                <c:pt idx="2312" formatCode="0.00%">
                  <c:v>7.3054909793814418E-2</c:v>
                </c:pt>
                <c:pt idx="2313" formatCode="0.00%">
                  <c:v>7.3071224226804107E-2</c:v>
                </c:pt>
                <c:pt idx="2314" formatCode="0.00%">
                  <c:v>7.3088853092783498E-2</c:v>
                </c:pt>
                <c:pt idx="2315" formatCode="0.00%">
                  <c:v>7.3106559278350497E-2</c:v>
                </c:pt>
                <c:pt idx="2316" formatCode="0.00%">
                  <c:v>7.3125708762886585E-2</c:v>
                </c:pt>
                <c:pt idx="2317" formatCode="0.00%">
                  <c:v>7.3145682989690708E-2</c:v>
                </c:pt>
                <c:pt idx="2318" formatCode="0.00%">
                  <c:v>7.3165682989690714E-2</c:v>
                </c:pt>
                <c:pt idx="2319" formatCode="0.00%">
                  <c:v>7.3184755154639153E-2</c:v>
                </c:pt>
                <c:pt idx="2320" formatCode="0.00%">
                  <c:v>7.3203505154639151E-2</c:v>
                </c:pt>
                <c:pt idx="2321" formatCode="0.00%">
                  <c:v>7.322220360824741E-2</c:v>
                </c:pt>
                <c:pt idx="2322" formatCode="0.00%">
                  <c:v>7.3240914948453584E-2</c:v>
                </c:pt>
                <c:pt idx="2323" formatCode="0.00%">
                  <c:v>7.3261726804123697E-2</c:v>
                </c:pt>
                <c:pt idx="2324" formatCode="0.00%">
                  <c:v>7.3283878865979368E-2</c:v>
                </c:pt>
                <c:pt idx="2325" formatCode="0.00%">
                  <c:v>7.3305476804123693E-2</c:v>
                </c:pt>
                <c:pt idx="2326" formatCode="0.00%">
                  <c:v>7.3329342783505128E-2</c:v>
                </c:pt>
                <c:pt idx="2327" formatCode="0.00%">
                  <c:v>7.3352164948453591E-2</c:v>
                </c:pt>
                <c:pt idx="2328" formatCode="0.00%">
                  <c:v>7.3375721649484513E-2</c:v>
                </c:pt>
                <c:pt idx="2329" formatCode="0.00%">
                  <c:v>7.3399162371134002E-2</c:v>
                </c:pt>
                <c:pt idx="2330" formatCode="0.00%">
                  <c:v>7.3422358247422673E-2</c:v>
                </c:pt>
                <c:pt idx="2331" formatCode="0.00%">
                  <c:v>7.3444252577319569E-2</c:v>
                </c:pt>
                <c:pt idx="2332" formatCode="0.00%">
                  <c:v>7.3468286082474202E-2</c:v>
                </c:pt>
                <c:pt idx="2333" formatCode="0.00%">
                  <c:v>7.3492203608247389E-2</c:v>
                </c:pt>
                <c:pt idx="2334" formatCode="0.00%">
                  <c:v>7.3514265463917497E-2</c:v>
                </c:pt>
                <c:pt idx="2335" formatCode="0.00%">
                  <c:v>7.3536868556700996E-2</c:v>
                </c:pt>
                <c:pt idx="2336" formatCode="0.00%">
                  <c:v>7.3558311855670078E-2</c:v>
                </c:pt>
                <c:pt idx="2337" formatCode="0.00%">
                  <c:v>7.3577706185566971E-2</c:v>
                </c:pt>
                <c:pt idx="2338" formatCode="0.00%">
                  <c:v>7.3596585051546357E-2</c:v>
                </c:pt>
                <c:pt idx="2339" formatCode="0.00%">
                  <c:v>7.3613505154639144E-2</c:v>
                </c:pt>
                <c:pt idx="2340" formatCode="0.00%">
                  <c:v>7.3631069587628842E-2</c:v>
                </c:pt>
                <c:pt idx="2341" formatCode="0.00%">
                  <c:v>7.3648402061855633E-2</c:v>
                </c:pt>
                <c:pt idx="2342" formatCode="0.00%">
                  <c:v>7.3663376288659765E-2</c:v>
                </c:pt>
                <c:pt idx="2343" formatCode="0.00%">
                  <c:v>7.3680425257731941E-2</c:v>
                </c:pt>
                <c:pt idx="2344" formatCode="0.00%">
                  <c:v>7.3703118556701003E-2</c:v>
                </c:pt>
                <c:pt idx="2345" formatCode="0.00%">
                  <c:v>7.3722384020618537E-2</c:v>
                </c:pt>
                <c:pt idx="2346" formatCode="0.00%">
                  <c:v>7.3740103092783477E-2</c:v>
                </c:pt>
                <c:pt idx="2347" formatCode="0.00%">
                  <c:v>7.3759600515463888E-2</c:v>
                </c:pt>
                <c:pt idx="2348" formatCode="0.00%">
                  <c:v>7.3777925257731927E-2</c:v>
                </c:pt>
                <c:pt idx="2349" formatCode="0.00%">
                  <c:v>7.3798092783505131E-2</c:v>
                </c:pt>
                <c:pt idx="2350" formatCode="0.00%">
                  <c:v>7.3816237113402045E-2</c:v>
                </c:pt>
                <c:pt idx="2351" formatCode="0.00%">
                  <c:v>7.3830257731958754E-2</c:v>
                </c:pt>
                <c:pt idx="2352" formatCode="0.00%">
                  <c:v>7.3841597938144307E-2</c:v>
                </c:pt>
                <c:pt idx="2353" formatCode="0.00%">
                  <c:v>7.3851327319587615E-2</c:v>
                </c:pt>
                <c:pt idx="2354" formatCode="0.00%">
                  <c:v>7.3863956185567001E-2</c:v>
                </c:pt>
                <c:pt idx="2355" formatCode="0.00%">
                  <c:v>7.3872435567010286E-2</c:v>
                </c:pt>
                <c:pt idx="2356" formatCode="0.00%">
                  <c:v>7.3880863402061833E-2</c:v>
                </c:pt>
                <c:pt idx="2357" formatCode="0.00%">
                  <c:v>7.3891675257731923E-2</c:v>
                </c:pt>
                <c:pt idx="2358" formatCode="0.00%">
                  <c:v>7.3908749999999968E-2</c:v>
                </c:pt>
                <c:pt idx="2359" formatCode="0.00%">
                  <c:v>7.3932036082474201E-2</c:v>
                </c:pt>
                <c:pt idx="2360" formatCode="0.00%">
                  <c:v>7.3959987113402029E-2</c:v>
                </c:pt>
                <c:pt idx="2361" formatCode="0.00%">
                  <c:v>7.3989213917525748E-2</c:v>
                </c:pt>
                <c:pt idx="2362" formatCode="0.00%">
                  <c:v>7.4025322164948421E-2</c:v>
                </c:pt>
                <c:pt idx="2363" formatCode="0.00%">
                  <c:v>7.4059085051546361E-2</c:v>
                </c:pt>
                <c:pt idx="2364" formatCode="0.00%">
                  <c:v>7.409918814432985E-2</c:v>
                </c:pt>
                <c:pt idx="2365" formatCode="0.00%">
                  <c:v>7.4133724226804087E-2</c:v>
                </c:pt>
                <c:pt idx="2366" formatCode="0.00%">
                  <c:v>7.4172706185566969E-2</c:v>
                </c:pt>
                <c:pt idx="2367" formatCode="0.00%">
                  <c:v>7.4207499999999968E-2</c:v>
                </c:pt>
                <c:pt idx="2368" formatCode="0.00%">
                  <c:v>7.423716494845356E-2</c:v>
                </c:pt>
                <c:pt idx="2369" formatCode="0.00%">
                  <c:v>7.4265051546391722E-2</c:v>
                </c:pt>
                <c:pt idx="2370" formatCode="0.00%">
                  <c:v>7.4293273195876253E-2</c:v>
                </c:pt>
                <c:pt idx="2371" formatCode="0.00%">
                  <c:v>7.4325322164948415E-2</c:v>
                </c:pt>
                <c:pt idx="2372" formatCode="0.00%">
                  <c:v>7.4365322164948414E-2</c:v>
                </c:pt>
                <c:pt idx="2373" formatCode="0.00%">
                  <c:v>7.4405103092783476E-2</c:v>
                </c:pt>
                <c:pt idx="2374" formatCode="0.00%">
                  <c:v>7.4445554123711316E-2</c:v>
                </c:pt>
                <c:pt idx="2375" formatCode="0.00%">
                  <c:v>7.4487371134020583E-2</c:v>
                </c:pt>
                <c:pt idx="2376" formatCode="0.00%">
                  <c:v>7.4526056701030893E-2</c:v>
                </c:pt>
                <c:pt idx="2377" formatCode="0.00%">
                  <c:v>7.4562783505154606E-2</c:v>
                </c:pt>
                <c:pt idx="2378" formatCode="0.00%">
                  <c:v>7.4600644329896881E-2</c:v>
                </c:pt>
                <c:pt idx="2379" formatCode="0.00%">
                  <c:v>7.4635141752577294E-2</c:v>
                </c:pt>
                <c:pt idx="2380" formatCode="0.00%">
                  <c:v>7.4667770618556673E-2</c:v>
                </c:pt>
                <c:pt idx="2381" formatCode="0.00%">
                  <c:v>7.469630154639173E-2</c:v>
                </c:pt>
                <c:pt idx="2382" formatCode="0.00%">
                  <c:v>7.4725940721649453E-2</c:v>
                </c:pt>
                <c:pt idx="2383" formatCode="0.00%">
                  <c:v>7.4762164948453586E-2</c:v>
                </c:pt>
                <c:pt idx="2384" formatCode="0.00%">
                  <c:v>7.4801520618556674E-2</c:v>
                </c:pt>
                <c:pt idx="2385" formatCode="0.00%">
                  <c:v>7.4843737113402031E-2</c:v>
                </c:pt>
                <c:pt idx="2386" formatCode="0.00%">
                  <c:v>7.4882744845360796E-2</c:v>
                </c:pt>
                <c:pt idx="2387" formatCode="0.00%">
                  <c:v>7.4922938144329862E-2</c:v>
                </c:pt>
                <c:pt idx="2388" formatCode="0.00%">
                  <c:v>7.4967963917525735E-2</c:v>
                </c:pt>
                <c:pt idx="2389" formatCode="0.00%">
                  <c:v>7.5016198453608213E-2</c:v>
                </c:pt>
                <c:pt idx="2390" formatCode="0.00%">
                  <c:v>7.5064729381443263E-2</c:v>
                </c:pt>
                <c:pt idx="2391" formatCode="0.00%">
                  <c:v>7.5109471649484505E-2</c:v>
                </c:pt>
                <c:pt idx="2392" formatCode="0.00%">
                  <c:v>7.5147886597938113E-2</c:v>
                </c:pt>
                <c:pt idx="2393" formatCode="0.00%">
                  <c:v>7.5183556701030899E-2</c:v>
                </c:pt>
                <c:pt idx="2394" formatCode="0.00%">
                  <c:v>7.5225876288659774E-2</c:v>
                </c:pt>
                <c:pt idx="2395" formatCode="0.00%">
                  <c:v>7.5266494845360812E-2</c:v>
                </c:pt>
                <c:pt idx="2396" formatCode="0.00%">
                  <c:v>7.5307912371134003E-2</c:v>
                </c:pt>
                <c:pt idx="2397" formatCode="0.00%">
                  <c:v>7.535452319587628E-2</c:v>
                </c:pt>
                <c:pt idx="2398" formatCode="0.00%">
                  <c:v>7.5402693298969065E-2</c:v>
                </c:pt>
                <c:pt idx="2399" formatCode="0.00%">
                  <c:v>7.5444471649484535E-2</c:v>
                </c:pt>
                <c:pt idx="2400" formatCode="0.00%">
                  <c:v>7.5478286082474227E-2</c:v>
                </c:pt>
                <c:pt idx="2401" formatCode="0.00%">
                  <c:v>7.551018041237112E-2</c:v>
                </c:pt>
                <c:pt idx="2402" formatCode="0.00%">
                  <c:v>7.5540708762886599E-2</c:v>
                </c:pt>
                <c:pt idx="2403" formatCode="0.00%">
                  <c:v>7.5583118556701037E-2</c:v>
                </c:pt>
                <c:pt idx="2404" formatCode="0.00%">
                  <c:v>7.5627860824742266E-2</c:v>
                </c:pt>
                <c:pt idx="2405" formatCode="0.00%">
                  <c:v>7.5674703608247434E-2</c:v>
                </c:pt>
                <c:pt idx="2406" formatCode="0.00%">
                  <c:v>7.571523195876291E-2</c:v>
                </c:pt>
                <c:pt idx="2407" formatCode="0.00%">
                  <c:v>7.5753737113402067E-2</c:v>
                </c:pt>
                <c:pt idx="2408" formatCode="0.00%">
                  <c:v>7.5787525773195891E-2</c:v>
                </c:pt>
                <c:pt idx="2409" formatCode="0.00%">
                  <c:v>7.5810579896907218E-2</c:v>
                </c:pt>
                <c:pt idx="2410" formatCode="0.00%">
                  <c:v>7.583475515463918E-2</c:v>
                </c:pt>
                <c:pt idx="2411" formatCode="0.00%">
                  <c:v>7.5854935567010312E-2</c:v>
                </c:pt>
                <c:pt idx="2412" formatCode="0.00%">
                  <c:v>7.5875115979381444E-2</c:v>
                </c:pt>
                <c:pt idx="2413" formatCode="0.00%">
                  <c:v>7.5893737113402068E-2</c:v>
                </c:pt>
                <c:pt idx="2414" formatCode="0.00%">
                  <c:v>7.5906043814433E-2</c:v>
                </c:pt>
                <c:pt idx="2415" formatCode="0.00%">
                  <c:v>7.5916855670103103E-2</c:v>
                </c:pt>
                <c:pt idx="2416" formatCode="0.00%">
                  <c:v>7.5922577319587639E-2</c:v>
                </c:pt>
                <c:pt idx="2417" formatCode="0.00%">
                  <c:v>7.5931713917525775E-2</c:v>
                </c:pt>
                <c:pt idx="2418" formatCode="0.00%">
                  <c:v>7.5932358247422685E-2</c:v>
                </c:pt>
                <c:pt idx="2419" formatCode="0.00%">
                  <c:v>7.5941804123711348E-2</c:v>
                </c:pt>
                <c:pt idx="2420" formatCode="0.00%">
                  <c:v>7.595594072164949E-2</c:v>
                </c:pt>
                <c:pt idx="2421" formatCode="0.00%">
                  <c:v>7.5964394329896906E-2</c:v>
                </c:pt>
                <c:pt idx="2422" formatCode="0.00%">
                  <c:v>7.5961340206185571E-2</c:v>
                </c:pt>
                <c:pt idx="2423" formatCode="0.00%">
                  <c:v>7.5960012886597941E-2</c:v>
                </c:pt>
                <c:pt idx="2424" formatCode="0.00%">
                  <c:v>7.5967306701030926E-2</c:v>
                </c:pt>
                <c:pt idx="2425" formatCode="0.00%">
                  <c:v>7.5982280927835058E-2</c:v>
                </c:pt>
                <c:pt idx="2426" formatCode="0.00%">
                  <c:v>7.598936855670102E-2</c:v>
                </c:pt>
                <c:pt idx="2427" formatCode="0.00%">
                  <c:v>7.5990863402061862E-2</c:v>
                </c:pt>
                <c:pt idx="2428" formatCode="0.00%">
                  <c:v>7.5989548969072174E-2</c:v>
                </c:pt>
                <c:pt idx="2429" formatCode="0.00%">
                  <c:v>7.5985167525773209E-2</c:v>
                </c:pt>
                <c:pt idx="2430" formatCode="0.00%">
                  <c:v>7.598118556701032E-2</c:v>
                </c:pt>
                <c:pt idx="2431" formatCode="0.00%">
                  <c:v>7.598873711340208E-2</c:v>
                </c:pt>
                <c:pt idx="2432" formatCode="0.00%">
                  <c:v>7.5998827319587639E-2</c:v>
                </c:pt>
                <c:pt idx="2433" formatCode="0.00%">
                  <c:v>7.6008389175257735E-2</c:v>
                </c:pt>
                <c:pt idx="2434" formatCode="0.00%">
                  <c:v>7.6021791237113404E-2</c:v>
                </c:pt>
                <c:pt idx="2435" formatCode="0.00%">
                  <c:v>7.6040760309278352E-2</c:v>
                </c:pt>
                <c:pt idx="2436" formatCode="0.00%">
                  <c:v>7.6058054123711347E-2</c:v>
                </c:pt>
                <c:pt idx="2437" formatCode="0.00%">
                  <c:v>7.6069033505154635E-2</c:v>
                </c:pt>
                <c:pt idx="2438" formatCode="0.00%">
                  <c:v>7.608029639175258E-2</c:v>
                </c:pt>
                <c:pt idx="2439" formatCode="0.00%">
                  <c:v>7.6093260309278363E-2</c:v>
                </c:pt>
                <c:pt idx="2440" formatCode="0.00%">
                  <c:v>7.6104239690721665E-2</c:v>
                </c:pt>
                <c:pt idx="2441" formatCode="0.00%">
                  <c:v>7.6113286082474238E-2</c:v>
                </c:pt>
                <c:pt idx="2442" formatCode="0.00%">
                  <c:v>7.6121262886597957E-2</c:v>
                </c:pt>
                <c:pt idx="2443" formatCode="0.00%">
                  <c:v>7.6125360824742277E-2</c:v>
                </c:pt>
                <c:pt idx="2444" formatCode="0.00%">
                  <c:v>7.6124149484536108E-2</c:v>
                </c:pt>
                <c:pt idx="2445" formatCode="0.00%">
                  <c:v>7.6117074742268059E-2</c:v>
                </c:pt>
                <c:pt idx="2446" formatCode="0.00%">
                  <c:v>7.6102396907216513E-2</c:v>
                </c:pt>
                <c:pt idx="2447" formatCode="0.00%">
                  <c:v>7.6088247422680416E-2</c:v>
                </c:pt>
                <c:pt idx="2448" formatCode="0.00%">
                  <c:v>7.608065721649486E-2</c:v>
                </c:pt>
                <c:pt idx="2449" formatCode="0.00%">
                  <c:v>7.6070425257731986E-2</c:v>
                </c:pt>
                <c:pt idx="2450" formatCode="0.00%">
                  <c:v>7.6061095360824768E-2</c:v>
                </c:pt>
                <c:pt idx="2451" formatCode="0.00%">
                  <c:v>7.6056842783505163E-2</c:v>
                </c:pt>
                <c:pt idx="2452" formatCode="0.00%">
                  <c:v>7.6054548969072183E-2</c:v>
                </c:pt>
                <c:pt idx="2453" formatCode="0.00%">
                  <c:v>7.6043015463917549E-2</c:v>
                </c:pt>
                <c:pt idx="2454" formatCode="0.00%">
                  <c:v>7.6036018041237122E-2</c:v>
                </c:pt>
                <c:pt idx="2455" formatCode="0.00%">
                  <c:v>7.6028518041237128E-2</c:v>
                </c:pt>
                <c:pt idx="2456" formatCode="0.00%">
                  <c:v>7.6026391752577333E-2</c:v>
                </c:pt>
                <c:pt idx="2457" formatCode="0.00%">
                  <c:v>7.6018324742268065E-2</c:v>
                </c:pt>
                <c:pt idx="2458" formatCode="0.00%">
                  <c:v>7.6017590206185606E-2</c:v>
                </c:pt>
                <c:pt idx="2459" formatCode="0.00%">
                  <c:v>7.6019149484536128E-2</c:v>
                </c:pt>
                <c:pt idx="2460" formatCode="0.00%">
                  <c:v>7.6017770618556746E-2</c:v>
                </c:pt>
                <c:pt idx="2461" formatCode="0.00%">
                  <c:v>7.6016752577319643E-2</c:v>
                </c:pt>
                <c:pt idx="2462" formatCode="0.00%">
                  <c:v>7.6012925257731997E-2</c:v>
                </c:pt>
                <c:pt idx="2463" formatCode="0.00%">
                  <c:v>7.6006829896907255E-2</c:v>
                </c:pt>
                <c:pt idx="2464" formatCode="0.00%">
                  <c:v>7.6001211340206223E-2</c:v>
                </c:pt>
                <c:pt idx="2465" formatCode="0.00%">
                  <c:v>7.5994162371134086E-2</c:v>
                </c:pt>
                <c:pt idx="2466" formatCode="0.00%">
                  <c:v>7.5988002577319635E-2</c:v>
                </c:pt>
                <c:pt idx="2467" formatCode="0.00%">
                  <c:v>7.5982757731958811E-2</c:v>
                </c:pt>
                <c:pt idx="2468" formatCode="0.00%">
                  <c:v>7.597221649484541E-2</c:v>
                </c:pt>
                <c:pt idx="2469" formatCode="0.00%">
                  <c:v>7.5961469072165E-2</c:v>
                </c:pt>
                <c:pt idx="2470" formatCode="0.00%">
                  <c:v>7.5951430412371179E-2</c:v>
                </c:pt>
                <c:pt idx="2471" formatCode="0.00%">
                  <c:v>7.5943672680412397E-2</c:v>
                </c:pt>
                <c:pt idx="2472" formatCode="0.00%">
                  <c:v>7.5936134020618579E-2</c:v>
                </c:pt>
                <c:pt idx="2473" formatCode="0.00%">
                  <c:v>7.5931804123711366E-2</c:v>
                </c:pt>
                <c:pt idx="2474" formatCode="0.00%">
                  <c:v>7.5924536082474237E-2</c:v>
                </c:pt>
                <c:pt idx="2475" formatCode="0.00%">
                  <c:v>7.592122422680414E-2</c:v>
                </c:pt>
                <c:pt idx="2476" formatCode="0.00%">
                  <c:v>7.5919007731958768E-2</c:v>
                </c:pt>
                <c:pt idx="2477" formatCode="0.00%">
                  <c:v>7.5921430412371149E-2</c:v>
                </c:pt>
                <c:pt idx="2478" formatCode="0.00%">
                  <c:v>7.5922835051546414E-2</c:v>
                </c:pt>
                <c:pt idx="2479" formatCode="0.00%">
                  <c:v>7.5920708762886618E-2</c:v>
                </c:pt>
                <c:pt idx="2480" formatCode="0.00%">
                  <c:v>7.591648195876291E-2</c:v>
                </c:pt>
                <c:pt idx="2481" formatCode="0.00%">
                  <c:v>7.5908182989690751E-2</c:v>
                </c:pt>
                <c:pt idx="2482" formatCode="0.00%">
                  <c:v>7.5896868556701066E-2</c:v>
                </c:pt>
                <c:pt idx="2483" formatCode="0.00%">
                  <c:v>7.5878737113402095E-2</c:v>
                </c:pt>
                <c:pt idx="2484" formatCode="0.00%">
                  <c:v>7.5858853092783535E-2</c:v>
                </c:pt>
                <c:pt idx="2485" formatCode="0.00%">
                  <c:v>7.5840103092783551E-2</c:v>
                </c:pt>
                <c:pt idx="2486" formatCode="0.00%">
                  <c:v>7.5818775773195929E-2</c:v>
                </c:pt>
                <c:pt idx="2487" formatCode="0.00%">
                  <c:v>7.5797268041237154E-2</c:v>
                </c:pt>
                <c:pt idx="2488" formatCode="0.00%">
                  <c:v>7.577840206185571E-2</c:v>
                </c:pt>
                <c:pt idx="2489" formatCode="0.00%">
                  <c:v>7.575960051546396E-2</c:v>
                </c:pt>
                <c:pt idx="2490" formatCode="0.00%">
                  <c:v>7.5738273195876324E-2</c:v>
                </c:pt>
                <c:pt idx="2491" formatCode="0.00%">
                  <c:v>7.5720038659793862E-2</c:v>
                </c:pt>
                <c:pt idx="2492" formatCode="0.00%">
                  <c:v>7.5699381443299019E-2</c:v>
                </c:pt>
                <c:pt idx="2493" formatCode="0.00%">
                  <c:v>7.5682835051546424E-2</c:v>
                </c:pt>
                <c:pt idx="2494" formatCode="0.00%">
                  <c:v>7.5663969072164994E-2</c:v>
                </c:pt>
                <c:pt idx="2495" formatCode="0.00%">
                  <c:v>7.5643878865979411E-2</c:v>
                </c:pt>
                <c:pt idx="2496" formatCode="0.00%">
                  <c:v>7.5620528350515498E-2</c:v>
                </c:pt>
                <c:pt idx="2497" formatCode="0.00%">
                  <c:v>7.5601301546391789E-2</c:v>
                </c:pt>
                <c:pt idx="2498" formatCode="0.00%">
                  <c:v>7.5582899484536115E-2</c:v>
                </c:pt>
                <c:pt idx="2499" formatCode="0.00%">
                  <c:v>7.5566237113402088E-2</c:v>
                </c:pt>
                <c:pt idx="2500" formatCode="0.00%">
                  <c:v>7.5552835051546419E-2</c:v>
                </c:pt>
                <c:pt idx="2501" formatCode="0.00%">
                  <c:v>7.5541198453608294E-2</c:v>
                </c:pt>
                <c:pt idx="2502" formatCode="0.00%">
                  <c:v>7.5524806701030969E-2</c:v>
                </c:pt>
                <c:pt idx="2503" formatCode="0.00%">
                  <c:v>7.5504677835051576E-2</c:v>
                </c:pt>
                <c:pt idx="2504" formatCode="0.00%">
                  <c:v>7.54812371134021E-2</c:v>
                </c:pt>
                <c:pt idx="2505" formatCode="0.00%">
                  <c:v>7.5460296391752599E-2</c:v>
                </c:pt>
                <c:pt idx="2506" formatCode="0.00%">
                  <c:v>7.5437925257731991E-2</c:v>
                </c:pt>
                <c:pt idx="2507" formatCode="0.00%">
                  <c:v>7.5411520618556743E-2</c:v>
                </c:pt>
                <c:pt idx="2508" formatCode="0.00%">
                  <c:v>7.538658505154644E-2</c:v>
                </c:pt>
                <c:pt idx="2509" formatCode="0.00%">
                  <c:v>7.5362731958762932E-2</c:v>
                </c:pt>
                <c:pt idx="2510" formatCode="0.00%">
                  <c:v>7.5334587628866037E-2</c:v>
                </c:pt>
                <c:pt idx="2511" formatCode="0.00%">
                  <c:v>7.5302615979381482E-2</c:v>
                </c:pt>
                <c:pt idx="2512" formatCode="0.00%">
                  <c:v>7.5269085051546447E-2</c:v>
                </c:pt>
                <c:pt idx="2513" formatCode="0.00%">
                  <c:v>7.5236314432989726E-2</c:v>
                </c:pt>
                <c:pt idx="2514" formatCode="0.00%">
                  <c:v>7.5210296391752612E-2</c:v>
                </c:pt>
                <c:pt idx="2515" formatCode="0.00%">
                  <c:v>7.5181301546391785E-2</c:v>
                </c:pt>
                <c:pt idx="2516" formatCode="0.00%">
                  <c:v>7.514588917525776E-2</c:v>
                </c:pt>
                <c:pt idx="2517" formatCode="0.00%">
                  <c:v>7.5107280927835085E-2</c:v>
                </c:pt>
                <c:pt idx="2518" formatCode="0.00%">
                  <c:v>7.5075051546391783E-2</c:v>
                </c:pt>
                <c:pt idx="2519" formatCode="0.00%">
                  <c:v>7.5034407216494875E-2</c:v>
                </c:pt>
                <c:pt idx="2520" formatCode="0.00%">
                  <c:v>7.4988672680412399E-2</c:v>
                </c:pt>
                <c:pt idx="2521" formatCode="0.00%">
                  <c:v>7.4941739690721682E-2</c:v>
                </c:pt>
                <c:pt idx="2522" formatCode="0.00%">
                  <c:v>7.4900631443299004E-2</c:v>
                </c:pt>
                <c:pt idx="2523" formatCode="0.00%">
                  <c:v>7.4860476804123749E-2</c:v>
                </c:pt>
                <c:pt idx="2524" formatCode="0.00%">
                  <c:v>7.482202319587633E-2</c:v>
                </c:pt>
                <c:pt idx="2525" formatCode="0.00%">
                  <c:v>7.4785425257731991E-2</c:v>
                </c:pt>
                <c:pt idx="2526" formatCode="0.00%">
                  <c:v>7.4754922680412408E-2</c:v>
                </c:pt>
                <c:pt idx="2527" formatCode="0.00%">
                  <c:v>7.4724716494845411E-2</c:v>
                </c:pt>
                <c:pt idx="2528" formatCode="0.00%">
                  <c:v>7.4693234536082537E-2</c:v>
                </c:pt>
                <c:pt idx="2529" formatCode="0.00%">
                  <c:v>7.4662126288659855E-2</c:v>
                </c:pt>
                <c:pt idx="2530" formatCode="0.00%">
                  <c:v>7.4632255154639227E-2</c:v>
                </c:pt>
                <c:pt idx="2531" formatCode="0.00%">
                  <c:v>7.4607139175257783E-2</c:v>
                </c:pt>
                <c:pt idx="2532" formatCode="0.00%">
                  <c:v>7.4583750000000046E-2</c:v>
                </c:pt>
                <c:pt idx="2533" formatCode="0.00%">
                  <c:v>7.4560966494845407E-2</c:v>
                </c:pt>
                <c:pt idx="2534" formatCode="0.00%">
                  <c:v>7.4539652061855713E-2</c:v>
                </c:pt>
                <c:pt idx="2535" formatCode="0.00%">
                  <c:v>7.4519652061855721E-2</c:v>
                </c:pt>
                <c:pt idx="2536" formatCode="0.00%">
                  <c:v>7.4495567010309335E-2</c:v>
                </c:pt>
                <c:pt idx="2537" formatCode="0.00%">
                  <c:v>7.4473775773195916E-2</c:v>
                </c:pt>
                <c:pt idx="2538" formatCode="0.00%">
                  <c:v>7.4453659793814478E-2</c:v>
                </c:pt>
                <c:pt idx="2539" formatCode="0.00%">
                  <c:v>7.4444471649484575E-2</c:v>
                </c:pt>
                <c:pt idx="2540" formatCode="0.00%">
                  <c:v>7.443429123711344E-2</c:v>
                </c:pt>
                <c:pt idx="2541" formatCode="0.00%">
                  <c:v>7.4423595360824782E-2</c:v>
                </c:pt>
                <c:pt idx="2542" formatCode="0.00%">
                  <c:v>7.44143427835052E-2</c:v>
                </c:pt>
                <c:pt idx="2543" formatCode="0.00%">
                  <c:v>7.4406443298969116E-2</c:v>
                </c:pt>
                <c:pt idx="2544" formatCode="0.00%">
                  <c:v>7.4399445876288689E-2</c:v>
                </c:pt>
                <c:pt idx="2545" formatCode="0.00%">
                  <c:v>7.4395567010309319E-2</c:v>
                </c:pt>
                <c:pt idx="2546" formatCode="0.00%">
                  <c:v>7.4392731958762934E-2</c:v>
                </c:pt>
                <c:pt idx="2547" formatCode="0.00%">
                  <c:v>7.4391662371134051E-2</c:v>
                </c:pt>
                <c:pt idx="2548" formatCode="0.00%">
                  <c:v>7.439740979381447E-2</c:v>
                </c:pt>
                <c:pt idx="2549" formatCode="0.00%">
                  <c:v>7.4396262886597966E-2</c:v>
                </c:pt>
                <c:pt idx="2550" formatCode="0.00%">
                  <c:v>7.4393028350515492E-2</c:v>
                </c:pt>
                <c:pt idx="2551" formatCode="0.00%">
                  <c:v>7.4394007731958797E-2</c:v>
                </c:pt>
                <c:pt idx="2552" formatCode="0.00%">
                  <c:v>7.4394175257731981E-2</c:v>
                </c:pt>
                <c:pt idx="2553" formatCode="0.00%">
                  <c:v>7.4396726804123736E-2</c:v>
                </c:pt>
                <c:pt idx="2554" formatCode="0.00%">
                  <c:v>7.4398762886597983E-2</c:v>
                </c:pt>
                <c:pt idx="2555" formatCode="0.00%">
                  <c:v>7.4401752577319638E-2</c:v>
                </c:pt>
                <c:pt idx="2556" formatCode="0.00%">
                  <c:v>7.4405605670103125E-2</c:v>
                </c:pt>
                <c:pt idx="2557" formatCode="0.00%">
                  <c:v>7.441326030927839E-2</c:v>
                </c:pt>
                <c:pt idx="2558" formatCode="0.00%">
                  <c:v>7.442289948453612E-2</c:v>
                </c:pt>
                <c:pt idx="2559" formatCode="0.00%">
                  <c:v>7.4435000000000043E-2</c:v>
                </c:pt>
                <c:pt idx="2560" formatCode="0.00%">
                  <c:v>7.4449974226804175E-2</c:v>
                </c:pt>
                <c:pt idx="2561" formatCode="0.00%">
                  <c:v>7.4467087628866016E-2</c:v>
                </c:pt>
                <c:pt idx="2562" formatCode="0.00%">
                  <c:v>7.4481675257731986E-2</c:v>
                </c:pt>
                <c:pt idx="2563" formatCode="0.00%">
                  <c:v>7.4499072164948485E-2</c:v>
                </c:pt>
                <c:pt idx="2564" formatCode="0.00%">
                  <c:v>7.4513157216494888E-2</c:v>
                </c:pt>
                <c:pt idx="2565" formatCode="0.00%">
                  <c:v>7.4528041237113443E-2</c:v>
                </c:pt>
                <c:pt idx="2566" formatCode="0.00%">
                  <c:v>7.4547010309278378E-2</c:v>
                </c:pt>
                <c:pt idx="2567" formatCode="0.00%">
                  <c:v>7.4568041237113442E-2</c:v>
                </c:pt>
                <c:pt idx="2568" formatCode="0.00%">
                  <c:v>7.4591456185567048E-2</c:v>
                </c:pt>
                <c:pt idx="2569" formatCode="0.00%">
                  <c:v>7.4610940721649532E-2</c:v>
                </c:pt>
                <c:pt idx="2570" formatCode="0.00%">
                  <c:v>7.4635850515463939E-2</c:v>
                </c:pt>
                <c:pt idx="2571" formatCode="0.00%">
                  <c:v>7.4661275773195923E-2</c:v>
                </c:pt>
                <c:pt idx="2572" formatCode="0.00%">
                  <c:v>7.4687448453608279E-2</c:v>
                </c:pt>
                <c:pt idx="2573" formatCode="0.00%">
                  <c:v>7.4714664948453635E-2</c:v>
                </c:pt>
                <c:pt idx="2574" formatCode="0.00%">
                  <c:v>7.4740837628866019E-2</c:v>
                </c:pt>
                <c:pt idx="2575" formatCode="0.00%">
                  <c:v>7.4769317010309297E-2</c:v>
                </c:pt>
                <c:pt idx="2576" formatCode="0.00%">
                  <c:v>7.48024226804124E-2</c:v>
                </c:pt>
                <c:pt idx="2577" formatCode="0.00%">
                  <c:v>7.4838079896907245E-2</c:v>
                </c:pt>
                <c:pt idx="2578" formatCode="0.00%">
                  <c:v>7.487113402061861E-2</c:v>
                </c:pt>
                <c:pt idx="2579" formatCode="0.00%">
                  <c:v>7.4904381443299001E-2</c:v>
                </c:pt>
                <c:pt idx="2580" formatCode="0.00%">
                  <c:v>7.4935528350515493E-2</c:v>
                </c:pt>
                <c:pt idx="2581" formatCode="0.00%">
                  <c:v>7.4963865979381483E-2</c:v>
                </c:pt>
                <c:pt idx="2582" formatCode="0.00%">
                  <c:v>7.499230670103095E-2</c:v>
                </c:pt>
                <c:pt idx="2583" formatCode="0.00%">
                  <c:v>7.5023530927835078E-2</c:v>
                </c:pt>
                <c:pt idx="2584" formatCode="0.00%">
                  <c:v>7.5054768041237119E-2</c:v>
                </c:pt>
                <c:pt idx="2585" formatCode="0.00%">
                  <c:v>7.5085515463917549E-2</c:v>
                </c:pt>
                <c:pt idx="2586" formatCode="0.00%">
                  <c:v>7.5112641752577355E-2</c:v>
                </c:pt>
                <c:pt idx="2587" formatCode="0.00%">
                  <c:v>7.5138389175257753E-2</c:v>
                </c:pt>
                <c:pt idx="2588" formatCode="0.00%">
                  <c:v>7.5161829896907242E-2</c:v>
                </c:pt>
                <c:pt idx="2589" formatCode="0.00%">
                  <c:v>7.5183170103092806E-2</c:v>
                </c:pt>
                <c:pt idx="2590" formatCode="0.00%">
                  <c:v>7.5201945876288687E-2</c:v>
                </c:pt>
                <c:pt idx="2591" formatCode="0.00%">
                  <c:v>7.5218260309278376E-2</c:v>
                </c:pt>
                <c:pt idx="2592" formatCode="0.00%">
                  <c:v>7.5234265463917552E-2</c:v>
                </c:pt>
                <c:pt idx="2593" formatCode="0.00%">
                  <c:v>7.5256005154639191E-2</c:v>
                </c:pt>
                <c:pt idx="2594" formatCode="0.00%">
                  <c:v>7.5277796391752597E-2</c:v>
                </c:pt>
                <c:pt idx="2595" formatCode="0.00%">
                  <c:v>7.5296791237113428E-2</c:v>
                </c:pt>
                <c:pt idx="2596" formatCode="0.00%">
                  <c:v>7.5318389175257752E-2</c:v>
                </c:pt>
                <c:pt idx="2597" formatCode="0.00%">
                  <c:v>7.5335567010309301E-2</c:v>
                </c:pt>
                <c:pt idx="2598" formatCode="0.00%">
                  <c:v>7.5354188144329926E-2</c:v>
                </c:pt>
                <c:pt idx="2599" formatCode="0.00%">
                  <c:v>7.5368556701030931E-2</c:v>
                </c:pt>
                <c:pt idx="2600" formatCode="0.00%">
                  <c:v>7.5383840206185576E-2</c:v>
                </c:pt>
                <c:pt idx="2601" formatCode="0.00%">
                  <c:v>7.5399020618556731E-2</c:v>
                </c:pt>
                <c:pt idx="2602" formatCode="0.00%">
                  <c:v>7.541643041237113E-2</c:v>
                </c:pt>
                <c:pt idx="2603" formatCode="0.00%">
                  <c:v>7.5432100515463923E-2</c:v>
                </c:pt>
                <c:pt idx="2604" formatCode="0.00%">
                  <c:v>7.5447925257731974E-2</c:v>
                </c:pt>
                <c:pt idx="2605" formatCode="0.00%">
                  <c:v>7.5463363402061862E-2</c:v>
                </c:pt>
                <c:pt idx="2606" formatCode="0.00%">
                  <c:v>7.5481623711340221E-2</c:v>
                </c:pt>
                <c:pt idx="2607" formatCode="0.00%">
                  <c:v>7.5500360824742277E-2</c:v>
                </c:pt>
                <c:pt idx="2608" formatCode="0.00%">
                  <c:v>7.5522719072164957E-2</c:v>
                </c:pt>
                <c:pt idx="2609" formatCode="0.00%">
                  <c:v>7.5544819587628861E-2</c:v>
                </c:pt>
                <c:pt idx="2610" formatCode="0.00%">
                  <c:v>7.5567899484536086E-2</c:v>
                </c:pt>
                <c:pt idx="2611" formatCode="0.00%">
                  <c:v>7.5590708762886608E-2</c:v>
                </c:pt>
                <c:pt idx="2612" formatCode="0.00%">
                  <c:v>7.5616378865979383E-2</c:v>
                </c:pt>
                <c:pt idx="2613" formatCode="0.00%">
                  <c:v>7.5644922680412383E-2</c:v>
                </c:pt>
                <c:pt idx="2614" formatCode="0.00%">
                  <c:v>7.5675760309278375E-2</c:v>
                </c:pt>
                <c:pt idx="2615" formatCode="0.00%">
                  <c:v>7.570559278350518E-2</c:v>
                </c:pt>
                <c:pt idx="2616" formatCode="0.00%">
                  <c:v>7.5732474226804139E-2</c:v>
                </c:pt>
                <c:pt idx="2617" formatCode="0.00%">
                  <c:v>7.5755270618556705E-2</c:v>
                </c:pt>
                <c:pt idx="2618" formatCode="0.00%">
                  <c:v>7.5777680412371137E-2</c:v>
                </c:pt>
                <c:pt idx="2619" formatCode="0.00%">
                  <c:v>7.5804420103092796E-2</c:v>
                </c:pt>
                <c:pt idx="2620" formatCode="0.00%">
                  <c:v>7.5828672680412393E-2</c:v>
                </c:pt>
                <c:pt idx="2621" formatCode="0.00%">
                  <c:v>7.5859046391752588E-2</c:v>
                </c:pt>
                <c:pt idx="2622" formatCode="0.00%">
                  <c:v>7.588458762886599E-2</c:v>
                </c:pt>
                <c:pt idx="2623" formatCode="0.00%">
                  <c:v>7.5909110824742276E-2</c:v>
                </c:pt>
                <c:pt idx="2624" formatCode="0.00%">
                  <c:v>7.5932809278350555E-2</c:v>
                </c:pt>
                <c:pt idx="2625" formatCode="0.00%">
                  <c:v>7.5959858247422699E-2</c:v>
                </c:pt>
                <c:pt idx="2626" formatCode="0.00%">
                  <c:v>7.5986134020618573E-2</c:v>
                </c:pt>
                <c:pt idx="2627" formatCode="0.00%">
                  <c:v>7.6011881443298998E-2</c:v>
                </c:pt>
                <c:pt idx="2628" formatCode="0.00%">
                  <c:v>7.6038737113402102E-2</c:v>
                </c:pt>
                <c:pt idx="2629" formatCode="0.00%">
                  <c:v>7.6064974226804166E-2</c:v>
                </c:pt>
                <c:pt idx="2630" formatCode="0.00%">
                  <c:v>7.6088350515463962E-2</c:v>
                </c:pt>
                <c:pt idx="2631" formatCode="0.00%">
                  <c:v>7.6108556701030963E-2</c:v>
                </c:pt>
                <c:pt idx="2632" formatCode="0.00%">
                  <c:v>7.6128904639175293E-2</c:v>
                </c:pt>
                <c:pt idx="2633" formatCode="0.00%">
                  <c:v>7.6148750000000029E-2</c:v>
                </c:pt>
                <c:pt idx="2634" formatCode="0.00%">
                  <c:v>7.6168698453608283E-2</c:v>
                </c:pt>
                <c:pt idx="2635" formatCode="0.00%">
                  <c:v>7.6193067010309312E-2</c:v>
                </c:pt>
                <c:pt idx="2636" formatCode="0.00%">
                  <c:v>7.6220360824742289E-2</c:v>
                </c:pt>
                <c:pt idx="2637" formatCode="0.00%">
                  <c:v>7.6248376288659825E-2</c:v>
                </c:pt>
                <c:pt idx="2638" formatCode="0.00%">
                  <c:v>7.6275605670103122E-2</c:v>
                </c:pt>
                <c:pt idx="2639" formatCode="0.00%">
                  <c:v>7.6302847938144361E-2</c:v>
                </c:pt>
                <c:pt idx="2640" formatCode="0.00%">
                  <c:v>7.6331198453608279E-2</c:v>
                </c:pt>
                <c:pt idx="2641" formatCode="0.00%">
                  <c:v>7.6359097938144355E-2</c:v>
                </c:pt>
                <c:pt idx="2642" formatCode="0.00%">
                  <c:v>7.6384961340206212E-2</c:v>
                </c:pt>
                <c:pt idx="2643" formatCode="0.00%">
                  <c:v>7.6408711340206215E-2</c:v>
                </c:pt>
                <c:pt idx="2644" formatCode="0.00%">
                  <c:v>7.6433737113402081E-2</c:v>
                </c:pt>
                <c:pt idx="2645" formatCode="0.00%">
                  <c:v>7.6459162371134051E-2</c:v>
                </c:pt>
                <c:pt idx="2646" formatCode="0.00%">
                  <c:v>7.6483427835051576E-2</c:v>
                </c:pt>
                <c:pt idx="2647" formatCode="0.00%">
                  <c:v>7.6508492268041267E-2</c:v>
                </c:pt>
                <c:pt idx="2648" formatCode="0.00%">
                  <c:v>7.6535360824742285E-2</c:v>
                </c:pt>
                <c:pt idx="2649" formatCode="0.00%">
                  <c:v>7.6561146907216535E-2</c:v>
                </c:pt>
                <c:pt idx="2650" formatCode="0.00%">
                  <c:v>7.6584974226804145E-2</c:v>
                </c:pt>
                <c:pt idx="2651" formatCode="0.00%">
                  <c:v>7.6610528350515503E-2</c:v>
                </c:pt>
                <c:pt idx="2652" formatCode="0.00%">
                  <c:v>7.6633801546391767E-2</c:v>
                </c:pt>
                <c:pt idx="2653" formatCode="0.00%">
                  <c:v>7.6659639175257741E-2</c:v>
                </c:pt>
                <c:pt idx="2654" formatCode="0.00%">
                  <c:v>7.6687590206185582E-2</c:v>
                </c:pt>
                <c:pt idx="2655" formatCode="0.00%">
                  <c:v>7.6715734536082492E-2</c:v>
                </c:pt>
                <c:pt idx="2656" formatCode="0.00%">
                  <c:v>7.6744536082474266E-2</c:v>
                </c:pt>
                <c:pt idx="2657" formatCode="0.00%">
                  <c:v>7.6773131443299003E-2</c:v>
                </c:pt>
                <c:pt idx="2658" formatCode="0.00%">
                  <c:v>7.6803079896907253E-2</c:v>
                </c:pt>
                <c:pt idx="2659" formatCode="0.00%">
                  <c:v>7.6830412371134069E-2</c:v>
                </c:pt>
                <c:pt idx="2660" formatCode="0.00%">
                  <c:v>7.6860567010309314E-2</c:v>
                </c:pt>
                <c:pt idx="2661" formatCode="0.00%">
                  <c:v>7.6891971649484581E-2</c:v>
                </c:pt>
                <c:pt idx="2662" formatCode="0.00%">
                  <c:v>7.6924407216494878E-2</c:v>
                </c:pt>
                <c:pt idx="2663" formatCode="0.00%">
                  <c:v>7.6955592783505194E-2</c:v>
                </c:pt>
                <c:pt idx="2664" formatCode="0.00%">
                  <c:v>7.6984987113402084E-2</c:v>
                </c:pt>
                <c:pt idx="2665" formatCode="0.00%">
                  <c:v>7.7012384020618607E-2</c:v>
                </c:pt>
                <c:pt idx="2666" formatCode="0.00%">
                  <c:v>7.7040322164948494E-2</c:v>
                </c:pt>
                <c:pt idx="2667" formatCode="0.00%">
                  <c:v>7.706890463917529E-2</c:v>
                </c:pt>
                <c:pt idx="2668" formatCode="0.00%">
                  <c:v>7.7098904639175292E-2</c:v>
                </c:pt>
                <c:pt idx="2669" formatCode="0.00%">
                  <c:v>7.7130360824742311E-2</c:v>
                </c:pt>
                <c:pt idx="2670" formatCode="0.00%">
                  <c:v>7.7163672680412423E-2</c:v>
                </c:pt>
                <c:pt idx="2671" formatCode="0.00%">
                  <c:v>7.7196791237113455E-2</c:v>
                </c:pt>
                <c:pt idx="2672" formatCode="0.00%">
                  <c:v>7.7229510309278396E-2</c:v>
                </c:pt>
                <c:pt idx="2673" formatCode="0.00%">
                  <c:v>7.726436855670106E-2</c:v>
                </c:pt>
                <c:pt idx="2674" formatCode="0.00%">
                  <c:v>7.7297667525773245E-2</c:v>
                </c:pt>
                <c:pt idx="2675" formatCode="0.00%">
                  <c:v>7.732797680412376E-2</c:v>
                </c:pt>
                <c:pt idx="2676" formatCode="0.00%">
                  <c:v>7.7359394329896955E-2</c:v>
                </c:pt>
                <c:pt idx="2677" formatCode="0.00%">
                  <c:v>7.7390979381443334E-2</c:v>
                </c:pt>
                <c:pt idx="2678" formatCode="0.00%">
                  <c:v>7.7423079896907263E-2</c:v>
                </c:pt>
                <c:pt idx="2679" formatCode="0.00%">
                  <c:v>7.7455592783505195E-2</c:v>
                </c:pt>
                <c:pt idx="2680" formatCode="0.00%">
                  <c:v>7.7488350515463961E-2</c:v>
                </c:pt>
                <c:pt idx="2681" formatCode="0.00%">
                  <c:v>7.7519420103092818E-2</c:v>
                </c:pt>
                <c:pt idx="2682" formatCode="0.00%">
                  <c:v>7.754908505154641E-2</c:v>
                </c:pt>
                <c:pt idx="2683" formatCode="0.00%">
                  <c:v>7.7577435567010355E-2</c:v>
                </c:pt>
                <c:pt idx="2684" formatCode="0.00%">
                  <c:v>7.7607538659793862E-2</c:v>
                </c:pt>
                <c:pt idx="2685" formatCode="0.00%">
                  <c:v>7.7635231958762915E-2</c:v>
                </c:pt>
                <c:pt idx="2686" formatCode="0.00%">
                  <c:v>7.7662448453608285E-2</c:v>
                </c:pt>
                <c:pt idx="2687" formatCode="0.00%">
                  <c:v>7.7688646907216524E-2</c:v>
                </c:pt>
                <c:pt idx="2688" formatCode="0.00%">
                  <c:v>7.7718543814433036E-2</c:v>
                </c:pt>
                <c:pt idx="2689" formatCode="0.00%">
                  <c:v>7.7748414948453637E-2</c:v>
                </c:pt>
                <c:pt idx="2690" formatCode="0.00%">
                  <c:v>7.7780554123711376E-2</c:v>
                </c:pt>
                <c:pt idx="2691" formatCode="0.00%">
                  <c:v>7.7813981958762921E-2</c:v>
                </c:pt>
                <c:pt idx="2692" formatCode="0.00%">
                  <c:v>7.7846997422680433E-2</c:v>
                </c:pt>
                <c:pt idx="2693" formatCode="0.00%">
                  <c:v>7.7881391752577356E-2</c:v>
                </c:pt>
                <c:pt idx="2694" formatCode="0.00%">
                  <c:v>7.7915979381443318E-2</c:v>
                </c:pt>
                <c:pt idx="2695" formatCode="0.00%">
                  <c:v>7.7951417525773212E-2</c:v>
                </c:pt>
                <c:pt idx="2696" formatCode="0.00%">
                  <c:v>7.7988337628866006E-2</c:v>
                </c:pt>
                <c:pt idx="2697" formatCode="0.00%">
                  <c:v>7.8025476804123736E-2</c:v>
                </c:pt>
                <c:pt idx="2698" formatCode="0.00%">
                  <c:v>7.806045103092786E-2</c:v>
                </c:pt>
                <c:pt idx="2699" formatCode="0.00%">
                  <c:v>7.8092719072164959E-2</c:v>
                </c:pt>
                <c:pt idx="2700" formatCode="0.00%">
                  <c:v>7.8123427835051565E-2</c:v>
                </c:pt>
                <c:pt idx="2701" formatCode="0.00%">
                  <c:v>7.8154909793814439E-2</c:v>
                </c:pt>
                <c:pt idx="2702" formatCode="0.00%">
                  <c:v>7.8184780927835068E-2</c:v>
                </c:pt>
                <c:pt idx="2703" formatCode="0.00%">
                  <c:v>7.8215335051546403E-2</c:v>
                </c:pt>
                <c:pt idx="2704" formatCode="0.00%">
                  <c:v>7.8241314432989706E-2</c:v>
                </c:pt>
                <c:pt idx="2705" formatCode="0.00%">
                  <c:v>7.8269020618556714E-2</c:v>
                </c:pt>
                <c:pt idx="2706" formatCode="0.00%">
                  <c:v>7.8293543814433014E-2</c:v>
                </c:pt>
                <c:pt idx="2707" formatCode="0.00%">
                  <c:v>7.8320682989690735E-2</c:v>
                </c:pt>
                <c:pt idx="2708" formatCode="0.00%">
                  <c:v>7.8347770618556717E-2</c:v>
                </c:pt>
                <c:pt idx="2709" formatCode="0.00%">
                  <c:v>7.8375000000000014E-2</c:v>
                </c:pt>
                <c:pt idx="2710" formatCode="0.00%">
                  <c:v>7.8403994845360828E-2</c:v>
                </c:pt>
                <c:pt idx="2711" formatCode="0.00%">
                  <c:v>7.8432590206185579E-2</c:v>
                </c:pt>
                <c:pt idx="2712" formatCode="0.00%">
                  <c:v>7.8459201030927836E-2</c:v>
                </c:pt>
                <c:pt idx="2713" formatCode="0.00%">
                  <c:v>7.8484987113402058E-2</c:v>
                </c:pt>
                <c:pt idx="2714" formatCode="0.00%">
                  <c:v>7.8510489690721663E-2</c:v>
                </c:pt>
                <c:pt idx="2715" formatCode="0.00%">
                  <c:v>7.8536443298969083E-2</c:v>
                </c:pt>
                <c:pt idx="2716" formatCode="0.00%">
                  <c:v>7.8562500000000007E-2</c:v>
                </c:pt>
                <c:pt idx="2717" formatCode="0.00%">
                  <c:v>7.8589278350515476E-2</c:v>
                </c:pt>
                <c:pt idx="2718" formatCode="0.00%">
                  <c:v>7.861551546391754E-2</c:v>
                </c:pt>
                <c:pt idx="2719" formatCode="0.00%">
                  <c:v>7.8639381443298961E-2</c:v>
                </c:pt>
                <c:pt idx="2720" formatCode="0.00%">
                  <c:v>7.8661507731958763E-2</c:v>
                </c:pt>
                <c:pt idx="2721" formatCode="0.00%">
                  <c:v>7.8685451030927819E-2</c:v>
                </c:pt>
                <c:pt idx="2722" formatCode="0.00%">
                  <c:v>7.8711842783505154E-2</c:v>
                </c:pt>
                <c:pt idx="2723" formatCode="0.00%">
                  <c:v>7.8739175257731941E-2</c:v>
                </c:pt>
                <c:pt idx="2724" formatCode="0.00%">
                  <c:v>7.8766610824742261E-2</c:v>
                </c:pt>
                <c:pt idx="2725" formatCode="0.00%">
                  <c:v>7.8795309278350503E-2</c:v>
                </c:pt>
                <c:pt idx="2726" formatCode="0.00%">
                  <c:v>7.8825180412371132E-2</c:v>
                </c:pt>
                <c:pt idx="2727" formatCode="0.00%">
                  <c:v>7.8855734536082453E-2</c:v>
                </c:pt>
                <c:pt idx="2728" formatCode="0.00%">
                  <c:v>7.8882087628865963E-2</c:v>
                </c:pt>
                <c:pt idx="2729" formatCode="0.00%">
                  <c:v>7.8909175257731945E-2</c:v>
                </c:pt>
                <c:pt idx="2730" formatCode="0.00%">
                  <c:v>7.8935811855670071E-2</c:v>
                </c:pt>
                <c:pt idx="2731" formatCode="0.00%">
                  <c:v>7.8963079896907193E-2</c:v>
                </c:pt>
                <c:pt idx="2732" formatCode="0.00%">
                  <c:v>7.899077319587626E-2</c:v>
                </c:pt>
                <c:pt idx="2733" formatCode="0.00%">
                  <c:v>7.9018453608247413E-2</c:v>
                </c:pt>
                <c:pt idx="2734" formatCode="0.00%">
                  <c:v>7.9044574742268003E-2</c:v>
                </c:pt>
                <c:pt idx="2735" formatCode="0.00%">
                  <c:v>7.9068672680412344E-2</c:v>
                </c:pt>
                <c:pt idx="2736" formatCode="0.00%">
                  <c:v>7.9093698453608238E-2</c:v>
                </c:pt>
                <c:pt idx="2737" formatCode="0.00%">
                  <c:v>7.9119587628865964E-2</c:v>
                </c:pt>
                <c:pt idx="2738" formatCode="0.00%">
                  <c:v>7.9143775773195854E-2</c:v>
                </c:pt>
                <c:pt idx="2739" formatCode="0.00%">
                  <c:v>7.916646907216493E-2</c:v>
                </c:pt>
                <c:pt idx="2740" formatCode="0.00%">
                  <c:v>7.9190335051546365E-2</c:v>
                </c:pt>
                <c:pt idx="2741" formatCode="0.00%">
                  <c:v>7.921146907216492E-2</c:v>
                </c:pt>
                <c:pt idx="2742" formatCode="0.00%">
                  <c:v>7.9231507731958709E-2</c:v>
                </c:pt>
                <c:pt idx="2743" formatCode="0.00%">
                  <c:v>7.9251108247422639E-2</c:v>
                </c:pt>
                <c:pt idx="2744" formatCode="0.00%">
                  <c:v>7.9269729381443263E-2</c:v>
                </c:pt>
                <c:pt idx="2745" formatCode="0.00%">
                  <c:v>7.9287396907216465E-2</c:v>
                </c:pt>
                <c:pt idx="2746" formatCode="0.00%">
                  <c:v>7.9303337628865933E-2</c:v>
                </c:pt>
                <c:pt idx="2747" formatCode="0.00%">
                  <c:v>7.9318943298969033E-2</c:v>
                </c:pt>
                <c:pt idx="2748" formatCode="0.00%">
                  <c:v>7.9335115979381393E-2</c:v>
                </c:pt>
                <c:pt idx="2749" formatCode="0.00%">
                  <c:v>7.9353621134020585E-2</c:v>
                </c:pt>
                <c:pt idx="2750" formatCode="0.00%">
                  <c:v>7.9372474226804088E-2</c:v>
                </c:pt>
                <c:pt idx="2751" formatCode="0.00%">
                  <c:v>7.939402061855666E-2</c:v>
                </c:pt>
                <c:pt idx="2752" formatCode="0.00%">
                  <c:v>7.9411056701030866E-2</c:v>
                </c:pt>
                <c:pt idx="2753" formatCode="0.00%">
                  <c:v>7.9426134020618502E-2</c:v>
                </c:pt>
                <c:pt idx="2754" formatCode="0.00%">
                  <c:v>7.9441610824742215E-2</c:v>
                </c:pt>
                <c:pt idx="2755" formatCode="0.00%">
                  <c:v>7.9456597938144274E-2</c:v>
                </c:pt>
                <c:pt idx="2756" formatCode="0.00%">
                  <c:v>7.9472951030927788E-2</c:v>
                </c:pt>
                <c:pt idx="2757" formatCode="0.00%">
                  <c:v>7.9488865979381387E-2</c:v>
                </c:pt>
                <c:pt idx="2758" formatCode="0.00%">
                  <c:v>7.9502280927834998E-2</c:v>
                </c:pt>
                <c:pt idx="2759" formatCode="0.00%">
                  <c:v>7.9516597938144293E-2</c:v>
                </c:pt>
                <c:pt idx="2760" formatCode="0.00%">
                  <c:v>7.9531585051546339E-2</c:v>
                </c:pt>
                <c:pt idx="2761" formatCode="0.00%">
                  <c:v>7.9548402061855622E-2</c:v>
                </c:pt>
                <c:pt idx="2762" formatCode="0.00%">
                  <c:v>7.9565399484536031E-2</c:v>
                </c:pt>
                <c:pt idx="2763" formatCode="0.00%">
                  <c:v>7.9582938144329846E-2</c:v>
                </c:pt>
                <c:pt idx="2764" formatCode="0.00%">
                  <c:v>7.9602873711340158E-2</c:v>
                </c:pt>
                <c:pt idx="2765" formatCode="0.00%">
                  <c:v>7.961961340206182E-2</c:v>
                </c:pt>
                <c:pt idx="2766" formatCode="0.00%">
                  <c:v>7.9635837628865946E-2</c:v>
                </c:pt>
                <c:pt idx="2767" formatCode="0.00%">
                  <c:v>7.9653582474226756E-2</c:v>
                </c:pt>
                <c:pt idx="2768" formatCode="0.00%">
                  <c:v>7.9670463917525733E-2</c:v>
                </c:pt>
                <c:pt idx="2769" formatCode="0.00%">
                  <c:v>7.9688685567010267E-2</c:v>
                </c:pt>
                <c:pt idx="2770" formatCode="0.00%">
                  <c:v>7.970912371134016E-2</c:v>
                </c:pt>
                <c:pt idx="2771" formatCode="0.00%">
                  <c:v>7.9731159793814385E-2</c:v>
                </c:pt>
                <c:pt idx="2772" formatCode="0.00%">
                  <c:v>7.9751043814432959E-2</c:v>
                </c:pt>
                <c:pt idx="2773" formatCode="0.00%">
                  <c:v>7.9772293814432946E-2</c:v>
                </c:pt>
                <c:pt idx="2774" formatCode="0.00%">
                  <c:v>7.9793079896907163E-2</c:v>
                </c:pt>
                <c:pt idx="2775" formatCode="0.00%">
                  <c:v>7.9811726804123656E-2</c:v>
                </c:pt>
                <c:pt idx="2776" formatCode="0.00%">
                  <c:v>7.983217783505149E-2</c:v>
                </c:pt>
                <c:pt idx="2777" formatCode="0.00%">
                  <c:v>7.9853157216494788E-2</c:v>
                </c:pt>
                <c:pt idx="2778" formatCode="0.00%">
                  <c:v>7.9874626288659739E-2</c:v>
                </c:pt>
                <c:pt idx="2779" formatCode="0.00%">
                  <c:v>7.9894755154639119E-2</c:v>
                </c:pt>
                <c:pt idx="2780" formatCode="0.00%">
                  <c:v>7.9916069587628827E-2</c:v>
                </c:pt>
                <c:pt idx="2781" formatCode="0.00%">
                  <c:v>7.9938414948453565E-2</c:v>
                </c:pt>
                <c:pt idx="2782" formatCode="0.00%">
                  <c:v>7.9962268041237072E-2</c:v>
                </c:pt>
                <c:pt idx="2783" formatCode="0.00%">
                  <c:v>7.9984716494845315E-2</c:v>
                </c:pt>
                <c:pt idx="2784" formatCode="0.00%">
                  <c:v>8.0007461340206143E-2</c:v>
                </c:pt>
                <c:pt idx="2785" formatCode="0.00%">
                  <c:v>8.0030876288659736E-2</c:v>
                </c:pt>
                <c:pt idx="2786" formatCode="0.00%">
                  <c:v>8.0056546391752526E-2</c:v>
                </c:pt>
                <c:pt idx="2787" formatCode="0.00%">
                  <c:v>8.0083827319587575E-2</c:v>
                </c:pt>
                <c:pt idx="2788" formatCode="0.00%">
                  <c:v>8.0113079896907163E-2</c:v>
                </c:pt>
                <c:pt idx="2789" formatCode="0.00%">
                  <c:v>8.0142371134020562E-2</c:v>
                </c:pt>
                <c:pt idx="2790" formatCode="0.00%">
                  <c:v>8.0169858247422621E-2</c:v>
                </c:pt>
                <c:pt idx="2791" formatCode="0.00%">
                  <c:v>8.0197487113402008E-2</c:v>
                </c:pt>
                <c:pt idx="2792" formatCode="0.00%">
                  <c:v>8.0227371134020564E-2</c:v>
                </c:pt>
                <c:pt idx="2793" formatCode="0.00%">
                  <c:v>8.0260244845360776E-2</c:v>
                </c:pt>
                <c:pt idx="2794" formatCode="0.00%">
                  <c:v>8.0292615979381407E-2</c:v>
                </c:pt>
                <c:pt idx="2795" formatCode="0.00%">
                  <c:v>8.0322976804123661E-2</c:v>
                </c:pt>
                <c:pt idx="2796" formatCode="0.00%">
                  <c:v>8.0353028350515401E-2</c:v>
                </c:pt>
                <c:pt idx="2797" formatCode="0.00%">
                  <c:v>8.0382615979381386E-2</c:v>
                </c:pt>
                <c:pt idx="2798" formatCode="0.00%">
                  <c:v>8.041297680412364E-2</c:v>
                </c:pt>
                <c:pt idx="2799" formatCode="0.00%">
                  <c:v>8.0445103092783452E-2</c:v>
                </c:pt>
                <c:pt idx="2800" formatCode="0.00%">
                  <c:v>8.0477512886597879E-2</c:v>
                </c:pt>
                <c:pt idx="2801" formatCode="0.00%">
                  <c:v>8.0510064432989636E-2</c:v>
                </c:pt>
                <c:pt idx="2802" formatCode="0.00%">
                  <c:v>8.0542177835051479E-2</c:v>
                </c:pt>
                <c:pt idx="2803" formatCode="0.00%">
                  <c:v>8.0574999999999938E-2</c:v>
                </c:pt>
                <c:pt idx="2804" formatCode="0.00%">
                  <c:v>8.0606920103092741E-2</c:v>
                </c:pt>
                <c:pt idx="2805" formatCode="0.00%">
                  <c:v>8.0635167525773141E-2</c:v>
                </c:pt>
                <c:pt idx="2806" formatCode="0.00%">
                  <c:v>8.0664329896907166E-2</c:v>
                </c:pt>
                <c:pt idx="2807" formatCode="0.00%">
                  <c:v>8.0692912371133976E-2</c:v>
                </c:pt>
                <c:pt idx="2808" formatCode="0.00%">
                  <c:v>8.0718981958762814E-2</c:v>
                </c:pt>
                <c:pt idx="2809" formatCode="0.00%">
                  <c:v>8.0743505154639114E-2</c:v>
                </c:pt>
                <c:pt idx="2810" formatCode="0.00%">
                  <c:v>8.0769742268041178E-2</c:v>
                </c:pt>
                <c:pt idx="2811" formatCode="0.00%">
                  <c:v>8.0795631443298918E-2</c:v>
                </c:pt>
                <c:pt idx="2812" formatCode="0.00%">
                  <c:v>8.0822822164948405E-2</c:v>
                </c:pt>
                <c:pt idx="2813" formatCode="0.00%">
                  <c:v>8.0843298969072108E-2</c:v>
                </c:pt>
                <c:pt idx="2814" formatCode="0.00%">
                  <c:v>8.0860798969072112E-2</c:v>
                </c:pt>
                <c:pt idx="2815" formatCode="0.00%">
                  <c:v>8.0874909793814384E-2</c:v>
                </c:pt>
                <c:pt idx="2816" formatCode="0.00%">
                  <c:v>8.0885579896907173E-2</c:v>
                </c:pt>
                <c:pt idx="2817" formatCode="0.00%">
                  <c:v>8.0904587628865932E-2</c:v>
                </c:pt>
                <c:pt idx="2818" formatCode="0.00%">
                  <c:v>8.092104381443295E-2</c:v>
                </c:pt>
                <c:pt idx="2819" formatCode="0.00%">
                  <c:v>8.0939548969072128E-2</c:v>
                </c:pt>
                <c:pt idx="2820" formatCode="0.00%">
                  <c:v>8.0957152061855636E-2</c:v>
                </c:pt>
                <c:pt idx="2821" formatCode="0.00%">
                  <c:v>8.0970141752577288E-2</c:v>
                </c:pt>
                <c:pt idx="2822" formatCode="0.00%">
                  <c:v>8.098292525773193E-2</c:v>
                </c:pt>
                <c:pt idx="2823" formatCode="0.00%">
                  <c:v>8.0996391752577279E-2</c:v>
                </c:pt>
                <c:pt idx="2824" formatCode="0.00%">
                  <c:v>8.1006056701030893E-2</c:v>
                </c:pt>
                <c:pt idx="2825" formatCode="0.00%">
                  <c:v>8.1012422680412324E-2</c:v>
                </c:pt>
                <c:pt idx="2826" formatCode="0.00%">
                  <c:v>8.1018079896907166E-2</c:v>
                </c:pt>
                <c:pt idx="2827" formatCode="0.00%">
                  <c:v>8.1024536082474174E-2</c:v>
                </c:pt>
                <c:pt idx="2828" formatCode="0.00%">
                  <c:v>8.1027203608247361E-2</c:v>
                </c:pt>
                <c:pt idx="2829" formatCode="0.00%">
                  <c:v>8.1031430412371069E-2</c:v>
                </c:pt>
                <c:pt idx="2830" formatCode="0.00%">
                  <c:v>8.1037564432989637E-2</c:v>
                </c:pt>
                <c:pt idx="2831" formatCode="0.00%">
                  <c:v>8.1043737113401987E-2</c:v>
                </c:pt>
                <c:pt idx="2832" formatCode="0.00%">
                  <c:v>8.1050219072164892E-2</c:v>
                </c:pt>
                <c:pt idx="2833" formatCode="0.00%">
                  <c:v>8.1056662371133958E-2</c:v>
                </c:pt>
                <c:pt idx="2834" formatCode="0.00%">
                  <c:v>8.1063144329896836E-2</c:v>
                </c:pt>
                <c:pt idx="2835" formatCode="0.00%">
                  <c:v>8.107039948453601E-2</c:v>
                </c:pt>
                <c:pt idx="2836" formatCode="0.00%">
                  <c:v>8.107572164948447E-2</c:v>
                </c:pt>
                <c:pt idx="2837" formatCode="0.00%">
                  <c:v>8.1080386597938078E-2</c:v>
                </c:pt>
                <c:pt idx="2838" formatCode="0.00%">
                  <c:v>8.1082396907216442E-2</c:v>
                </c:pt>
                <c:pt idx="2839" formatCode="0.00%">
                  <c:v>8.1085953608247371E-2</c:v>
                </c:pt>
                <c:pt idx="2840" formatCode="0.00%">
                  <c:v>8.1092654639175185E-2</c:v>
                </c:pt>
                <c:pt idx="2841" formatCode="0.00%">
                  <c:v>8.1100141752577265E-2</c:v>
                </c:pt>
                <c:pt idx="2842" formatCode="0.00%">
                  <c:v>8.1109896907216428E-2</c:v>
                </c:pt>
                <c:pt idx="2843" formatCode="0.00%">
                  <c:v>8.1120850515463847E-2</c:v>
                </c:pt>
                <c:pt idx="2844" formatCode="0.00%">
                  <c:v>8.1130773195876235E-2</c:v>
                </c:pt>
                <c:pt idx="2845" formatCode="0.00%">
                  <c:v>8.1139961340206138E-2</c:v>
                </c:pt>
                <c:pt idx="2846" formatCode="0.00%">
                  <c:v>8.1150670103092737E-2</c:v>
                </c:pt>
                <c:pt idx="2847" formatCode="0.00%">
                  <c:v>8.1163311855670064E-2</c:v>
                </c:pt>
                <c:pt idx="2848" formatCode="0.00%">
                  <c:v>8.1174742268041195E-2</c:v>
                </c:pt>
                <c:pt idx="2849" formatCode="0.00%">
                  <c:v>8.1185257731958727E-2</c:v>
                </c:pt>
                <c:pt idx="2850" formatCode="0.00%">
                  <c:v>8.1192835051546355E-2</c:v>
                </c:pt>
                <c:pt idx="2851" formatCode="0.00%">
                  <c:v>8.1199072164948413E-2</c:v>
                </c:pt>
                <c:pt idx="2852" formatCode="0.00%">
                  <c:v>8.1205773195876241E-2</c:v>
                </c:pt>
                <c:pt idx="2853" formatCode="0.00%">
                  <c:v>8.1210038659793773E-2</c:v>
                </c:pt>
                <c:pt idx="2854" formatCode="0.00%">
                  <c:v>8.121335051546387E-2</c:v>
                </c:pt>
                <c:pt idx="2855" formatCode="0.00%">
                  <c:v>8.1215051546391706E-2</c:v>
                </c:pt>
                <c:pt idx="2856" formatCode="0.00%">
                  <c:v>8.1218440721649424E-2</c:v>
                </c:pt>
                <c:pt idx="2857" formatCode="0.00%">
                  <c:v>8.1219793814432936E-2</c:v>
                </c:pt>
                <c:pt idx="2858" formatCode="0.00%">
                  <c:v>8.1223530927835005E-2</c:v>
                </c:pt>
                <c:pt idx="2859" formatCode="0.00%">
                  <c:v>8.1227525773195822E-2</c:v>
                </c:pt>
                <c:pt idx="2860" formatCode="0.00%">
                  <c:v>8.1232796391752515E-2</c:v>
                </c:pt>
                <c:pt idx="2861" formatCode="0.00%">
                  <c:v>8.1238286082474159E-2</c:v>
                </c:pt>
                <c:pt idx="2862" formatCode="0.00%">
                  <c:v>8.1243131443298894E-2</c:v>
                </c:pt>
                <c:pt idx="2863" formatCode="0.00%">
                  <c:v>8.1251262886597869E-2</c:v>
                </c:pt>
                <c:pt idx="2864" formatCode="0.00%">
                  <c:v>8.1258956185566944E-2</c:v>
                </c:pt>
                <c:pt idx="2865" formatCode="0.00%">
                  <c:v>8.1266597938144267E-2</c:v>
                </c:pt>
                <c:pt idx="2866" formatCode="0.00%">
                  <c:v>8.1272061855670027E-2</c:v>
                </c:pt>
                <c:pt idx="2867" formatCode="0.00%">
                  <c:v>8.1276842783505082E-2</c:v>
                </c:pt>
                <c:pt idx="2868" formatCode="0.00%">
                  <c:v>8.1281056701030863E-2</c:v>
                </c:pt>
                <c:pt idx="2869" formatCode="0.00%">
                  <c:v>8.1286121134020561E-2</c:v>
                </c:pt>
                <c:pt idx="2870" formatCode="0.00%">
                  <c:v>8.1292744845360754E-2</c:v>
                </c:pt>
                <c:pt idx="2871" formatCode="0.00%">
                  <c:v>8.1298414948453523E-2</c:v>
                </c:pt>
                <c:pt idx="2872" formatCode="0.00%">
                  <c:v>8.1305373711340126E-2</c:v>
                </c:pt>
                <c:pt idx="2873" formatCode="0.00%">
                  <c:v>8.1313041237113318E-2</c:v>
                </c:pt>
                <c:pt idx="2874" formatCode="0.00%">
                  <c:v>8.1320064432989628E-2</c:v>
                </c:pt>
                <c:pt idx="2875" formatCode="0.00%">
                  <c:v>8.132610824742259E-2</c:v>
                </c:pt>
                <c:pt idx="2876" formatCode="0.00%">
                  <c:v>8.1330734536082389E-2</c:v>
                </c:pt>
                <c:pt idx="2877" formatCode="0.00%">
                  <c:v>8.1336546391752501E-2</c:v>
                </c:pt>
                <c:pt idx="2878" formatCode="0.00%">
                  <c:v>8.1341262886597862E-2</c:v>
                </c:pt>
                <c:pt idx="2879" formatCode="0.00%">
                  <c:v>8.1345347938144241E-2</c:v>
                </c:pt>
                <c:pt idx="2880" formatCode="0.00%">
                  <c:v>8.1348956185566937E-2</c:v>
                </c:pt>
                <c:pt idx="2881" formatCode="0.00%">
                  <c:v>8.1351172680412281E-2</c:v>
                </c:pt>
                <c:pt idx="2882" formatCode="0.00%">
                  <c:v>8.1353865979381365E-2</c:v>
                </c:pt>
                <c:pt idx="2883" formatCode="0.00%">
                  <c:v>8.1355244845360747E-2</c:v>
                </c:pt>
                <c:pt idx="2884" formatCode="0.00%">
                  <c:v>8.1352487113401983E-2</c:v>
                </c:pt>
                <c:pt idx="2885" formatCode="0.00%">
                  <c:v>8.1347499999999906E-2</c:v>
                </c:pt>
                <c:pt idx="2886" formatCode="0.00%">
                  <c:v>8.1341456185566929E-2</c:v>
                </c:pt>
                <c:pt idx="2887" formatCode="0.00%">
                  <c:v>8.1334458762886516E-2</c:v>
                </c:pt>
                <c:pt idx="2888" formatCode="0.00%">
                  <c:v>8.132920103092775E-2</c:v>
                </c:pt>
                <c:pt idx="2889" formatCode="0.00%">
                  <c:v>8.1323659793814368E-2</c:v>
                </c:pt>
                <c:pt idx="2890" formatCode="0.00%">
                  <c:v>8.1318002577319498E-2</c:v>
                </c:pt>
                <c:pt idx="2891" formatCode="0.00%">
                  <c:v>8.1310141752577239E-2</c:v>
                </c:pt>
              </c:numCache>
            </c:numRef>
          </c:val>
          <c:smooth val="0"/>
        </c:ser>
        <c:ser>
          <c:idx val="2"/>
          <c:order val="2"/>
          <c:tx>
            <c:strRef>
              <c:f>'Implied ERP Data'!$D$4</c:f>
              <c:strCache>
                <c:ptCount val="1"/>
                <c:pt idx="0">
                  <c:v>RM</c:v>
                </c:pt>
              </c:strCache>
            </c:strRef>
          </c:tx>
          <c:spPr>
            <a:ln w="15875">
              <a:solidFill>
                <a:schemeClr val="bg2">
                  <a:lumMod val="75000"/>
                </a:schemeClr>
              </a:solidFill>
            </a:ln>
          </c:spPr>
          <c:marker>
            <c:symbol val="none"/>
          </c:marker>
          <c:val>
            <c:numRef>
              <c:f>'Implied ERP Data'!$D$6:$D$2897</c:f>
              <c:numCache>
                <c:formatCode>0.00%</c:formatCode>
                <c:ptCount val="2892"/>
                <c:pt idx="0">
                  <c:v>9.6915490659450099E-2</c:v>
                </c:pt>
                <c:pt idx="1">
                  <c:v>9.6385931547776804E-2</c:v>
                </c:pt>
                <c:pt idx="2">
                  <c:v>9.5610983044130904E-2</c:v>
                </c:pt>
                <c:pt idx="3">
                  <c:v>9.55663049781902E-2</c:v>
                </c:pt>
                <c:pt idx="4">
                  <c:v>9.3949599793481497E-2</c:v>
                </c:pt>
                <c:pt idx="5">
                  <c:v>9.3783329507442406E-2</c:v>
                </c:pt>
                <c:pt idx="6">
                  <c:v>9.4662120534751704E-2</c:v>
                </c:pt>
                <c:pt idx="7">
                  <c:v>9.45690285170835E-2</c:v>
                </c:pt>
                <c:pt idx="8">
                  <c:v>9.4490729301682008E-2</c:v>
                </c:pt>
                <c:pt idx="9">
                  <c:v>9.5252938851160984E-2</c:v>
                </c:pt>
                <c:pt idx="10">
                  <c:v>9.5898335874747692E-2</c:v>
                </c:pt>
                <c:pt idx="11">
                  <c:v>9.5883929322630707E-2</c:v>
                </c:pt>
                <c:pt idx="12">
                  <c:v>9.5836056809302711E-2</c:v>
                </c:pt>
                <c:pt idx="13">
                  <c:v>9.6134671292315288E-2</c:v>
                </c:pt>
                <c:pt idx="14">
                  <c:v>9.5378497772482196E-2</c:v>
                </c:pt>
                <c:pt idx="15">
                  <c:v>9.3992427476112195E-2</c:v>
                </c:pt>
                <c:pt idx="16">
                  <c:v>9.3805981397628302E-2</c:v>
                </c:pt>
                <c:pt idx="17">
                  <c:v>9.3874987500353418E-2</c:v>
                </c:pt>
                <c:pt idx="18">
                  <c:v>9.4476916469484001E-2</c:v>
                </c:pt>
                <c:pt idx="19">
                  <c:v>9.4523805237313796E-2</c:v>
                </c:pt>
                <c:pt idx="20">
                  <c:v>9.498263825669559E-2</c:v>
                </c:pt>
                <c:pt idx="21">
                  <c:v>9.5907772687298304E-2</c:v>
                </c:pt>
                <c:pt idx="22">
                  <c:v>9.5869923600861912E-2</c:v>
                </c:pt>
                <c:pt idx="23">
                  <c:v>9.5109549809576407E-2</c:v>
                </c:pt>
                <c:pt idx="24">
                  <c:v>9.5165980442515702E-2</c:v>
                </c:pt>
                <c:pt idx="25">
                  <c:v>9.5150646432385924E-2</c:v>
                </c:pt>
                <c:pt idx="26">
                  <c:v>9.5931628555848303E-2</c:v>
                </c:pt>
                <c:pt idx="27">
                  <c:v>9.4547236861145301E-2</c:v>
                </c:pt>
                <c:pt idx="28">
                  <c:v>9.3626074418711222E-2</c:v>
                </c:pt>
                <c:pt idx="29">
                  <c:v>9.3279061640244493E-2</c:v>
                </c:pt>
                <c:pt idx="30">
                  <c:v>9.3475632451875595E-2</c:v>
                </c:pt>
                <c:pt idx="31">
                  <c:v>9.3602436270864897E-2</c:v>
                </c:pt>
                <c:pt idx="32">
                  <c:v>9.3085941404866604E-2</c:v>
                </c:pt>
                <c:pt idx="33">
                  <c:v>9.3599999999999989E-2</c:v>
                </c:pt>
                <c:pt idx="34">
                  <c:v>9.332260982403931E-2</c:v>
                </c:pt>
                <c:pt idx="35">
                  <c:v>9.4111053517134252E-2</c:v>
                </c:pt>
                <c:pt idx="36">
                  <c:v>9.3871332511855504E-2</c:v>
                </c:pt>
                <c:pt idx="37">
                  <c:v>9.4391938833025046E-2</c:v>
                </c:pt>
                <c:pt idx="38">
                  <c:v>9.3728539593390392E-2</c:v>
                </c:pt>
                <c:pt idx="39">
                  <c:v>9.3869529651826294E-2</c:v>
                </c:pt>
                <c:pt idx="40">
                  <c:v>9.4205538860705998E-2</c:v>
                </c:pt>
                <c:pt idx="41">
                  <c:v>9.3736112714790903E-2</c:v>
                </c:pt>
                <c:pt idx="42">
                  <c:v>9.3946799652738999E-2</c:v>
                </c:pt>
                <c:pt idx="43">
                  <c:v>9.3415255000958708E-2</c:v>
                </c:pt>
                <c:pt idx="44">
                  <c:v>9.3580226467019093E-2</c:v>
                </c:pt>
                <c:pt idx="45">
                  <c:v>9.3142348471240005E-2</c:v>
                </c:pt>
                <c:pt idx="46">
                  <c:v>9.3519913646886679E-2</c:v>
                </c:pt>
                <c:pt idx="47">
                  <c:v>9.4074396534526705E-2</c:v>
                </c:pt>
                <c:pt idx="48">
                  <c:v>9.39394870036937E-2</c:v>
                </c:pt>
                <c:pt idx="49">
                  <c:v>9.3735882550873006E-2</c:v>
                </c:pt>
                <c:pt idx="50">
                  <c:v>9.4020144842883194E-2</c:v>
                </c:pt>
                <c:pt idx="51">
                  <c:v>9.468449836134131E-2</c:v>
                </c:pt>
                <c:pt idx="52">
                  <c:v>9.51645448069664E-2</c:v>
                </c:pt>
                <c:pt idx="53">
                  <c:v>9.5021442416368507E-2</c:v>
                </c:pt>
                <c:pt idx="54">
                  <c:v>9.50333752503979E-2</c:v>
                </c:pt>
                <c:pt idx="55">
                  <c:v>9.4633193950833305E-2</c:v>
                </c:pt>
                <c:pt idx="56">
                  <c:v>9.4756222580858293E-2</c:v>
                </c:pt>
                <c:pt idx="57">
                  <c:v>9.4475796877626111E-2</c:v>
                </c:pt>
                <c:pt idx="58">
                  <c:v>9.401289342280289E-2</c:v>
                </c:pt>
                <c:pt idx="59">
                  <c:v>9.4314937943667007E-2</c:v>
                </c:pt>
                <c:pt idx="60">
                  <c:v>9.4647777866153013E-2</c:v>
                </c:pt>
                <c:pt idx="61">
                  <c:v>9.5482330076497104E-2</c:v>
                </c:pt>
                <c:pt idx="62">
                  <c:v>9.5726859842346496E-2</c:v>
                </c:pt>
                <c:pt idx="63">
                  <c:v>9.5409501262506927E-2</c:v>
                </c:pt>
                <c:pt idx="64">
                  <c:v>9.5645909508291604E-2</c:v>
                </c:pt>
                <c:pt idx="65">
                  <c:v>9.51359630096692E-2</c:v>
                </c:pt>
                <c:pt idx="66">
                  <c:v>9.46060119709769E-2</c:v>
                </c:pt>
                <c:pt idx="67">
                  <c:v>9.3820569545438701E-2</c:v>
                </c:pt>
                <c:pt idx="68">
                  <c:v>9.4138049132718116E-2</c:v>
                </c:pt>
                <c:pt idx="69">
                  <c:v>9.3674712233471999E-2</c:v>
                </c:pt>
                <c:pt idx="70">
                  <c:v>9.2500449417817099E-2</c:v>
                </c:pt>
                <c:pt idx="71">
                  <c:v>9.269122850097089E-2</c:v>
                </c:pt>
                <c:pt idx="72">
                  <c:v>9.2334410629136304E-2</c:v>
                </c:pt>
                <c:pt idx="73">
                  <c:v>9.1909797324844805E-2</c:v>
                </c:pt>
                <c:pt idx="74">
                  <c:v>9.1665144874443896E-2</c:v>
                </c:pt>
                <c:pt idx="75">
                  <c:v>9.1687176591864705E-2</c:v>
                </c:pt>
                <c:pt idx="76">
                  <c:v>9.1846581697384605E-2</c:v>
                </c:pt>
                <c:pt idx="77">
                  <c:v>9.1877430685197298E-2</c:v>
                </c:pt>
                <c:pt idx="78">
                  <c:v>9.1725656457876892E-2</c:v>
                </c:pt>
                <c:pt idx="79">
                  <c:v>9.141973237073038E-2</c:v>
                </c:pt>
                <c:pt idx="80">
                  <c:v>9.0973130705670396E-2</c:v>
                </c:pt>
                <c:pt idx="81">
                  <c:v>9.0700398506258495E-2</c:v>
                </c:pt>
                <c:pt idx="82">
                  <c:v>9.1049082357800473E-2</c:v>
                </c:pt>
                <c:pt idx="83">
                  <c:v>9.11121364456111E-2</c:v>
                </c:pt>
                <c:pt idx="84">
                  <c:v>9.113644945075311E-2</c:v>
                </c:pt>
                <c:pt idx="85">
                  <c:v>9.1321104567555308E-2</c:v>
                </c:pt>
                <c:pt idx="86">
                  <c:v>9.1191487292558909E-2</c:v>
                </c:pt>
                <c:pt idx="87">
                  <c:v>9.123815977425051E-2</c:v>
                </c:pt>
                <c:pt idx="88">
                  <c:v>9.0864579277299101E-2</c:v>
                </c:pt>
                <c:pt idx="89">
                  <c:v>9.1530332252294497E-2</c:v>
                </c:pt>
                <c:pt idx="90">
                  <c:v>9.1696956276165309E-2</c:v>
                </c:pt>
                <c:pt idx="91">
                  <c:v>9.2286469465626395E-2</c:v>
                </c:pt>
                <c:pt idx="92">
                  <c:v>9.2323602567559199E-2</c:v>
                </c:pt>
                <c:pt idx="93">
                  <c:v>9.3078555992359521E-2</c:v>
                </c:pt>
                <c:pt idx="94">
                  <c:v>9.2958826455799018E-2</c:v>
                </c:pt>
                <c:pt idx="95">
                  <c:v>9.2460614917563119E-2</c:v>
                </c:pt>
                <c:pt idx="96">
                  <c:v>9.3007340659844395E-2</c:v>
                </c:pt>
                <c:pt idx="97">
                  <c:v>9.2881571052955886E-2</c:v>
                </c:pt>
                <c:pt idx="98">
                  <c:v>9.2567346904334491E-2</c:v>
                </c:pt>
                <c:pt idx="99">
                  <c:v>9.1821984541620993E-2</c:v>
                </c:pt>
                <c:pt idx="100">
                  <c:v>9.1662489264405511E-2</c:v>
                </c:pt>
                <c:pt idx="101">
                  <c:v>9.1877763244897603E-2</c:v>
                </c:pt>
                <c:pt idx="102">
                  <c:v>9.1735352290039499E-2</c:v>
                </c:pt>
                <c:pt idx="103">
                  <c:v>9.2091556025696311E-2</c:v>
                </c:pt>
                <c:pt idx="104">
                  <c:v>9.2202629236087505E-2</c:v>
                </c:pt>
                <c:pt idx="105">
                  <c:v>9.23998309696068E-2</c:v>
                </c:pt>
                <c:pt idx="106">
                  <c:v>9.2986987246528402E-2</c:v>
                </c:pt>
                <c:pt idx="107">
                  <c:v>9.3047443877959685E-2</c:v>
                </c:pt>
                <c:pt idx="108">
                  <c:v>9.3326585066562495E-2</c:v>
                </c:pt>
                <c:pt idx="109">
                  <c:v>9.3565248568126799E-2</c:v>
                </c:pt>
                <c:pt idx="110">
                  <c:v>9.4559568121996895E-2</c:v>
                </c:pt>
                <c:pt idx="111">
                  <c:v>9.4605441723579292E-2</c:v>
                </c:pt>
                <c:pt idx="112">
                  <c:v>9.4550706836629098E-2</c:v>
                </c:pt>
                <c:pt idx="113">
                  <c:v>9.4241199804805789E-2</c:v>
                </c:pt>
                <c:pt idx="114">
                  <c:v>9.3576523674560208E-2</c:v>
                </c:pt>
                <c:pt idx="115">
                  <c:v>9.3371050141961703E-2</c:v>
                </c:pt>
                <c:pt idx="116">
                  <c:v>9.3287284535132103E-2</c:v>
                </c:pt>
                <c:pt idx="117">
                  <c:v>9.3808041811493298E-2</c:v>
                </c:pt>
                <c:pt idx="118">
                  <c:v>9.3963903217757508E-2</c:v>
                </c:pt>
                <c:pt idx="119">
                  <c:v>9.4375835576054404E-2</c:v>
                </c:pt>
                <c:pt idx="120">
                  <c:v>9.4464762958042792E-2</c:v>
                </c:pt>
                <c:pt idx="121">
                  <c:v>9.4482133366374607E-2</c:v>
                </c:pt>
                <c:pt idx="122">
                  <c:v>9.4289203128653909E-2</c:v>
                </c:pt>
                <c:pt idx="123">
                  <c:v>9.4508867097938681E-2</c:v>
                </c:pt>
                <c:pt idx="124">
                  <c:v>9.4692405995416215E-2</c:v>
                </c:pt>
                <c:pt idx="125">
                  <c:v>9.5365840581845801E-2</c:v>
                </c:pt>
                <c:pt idx="126">
                  <c:v>9.5025554148750496E-2</c:v>
                </c:pt>
                <c:pt idx="127">
                  <c:v>9.5025554148750496E-2</c:v>
                </c:pt>
                <c:pt idx="128">
                  <c:v>9.6604376201806605E-2</c:v>
                </c:pt>
                <c:pt idx="129">
                  <c:v>9.65033327474277E-2</c:v>
                </c:pt>
                <c:pt idx="130">
                  <c:v>9.6505142291841886E-2</c:v>
                </c:pt>
                <c:pt idx="131">
                  <c:v>9.7158040508352E-2</c:v>
                </c:pt>
                <c:pt idx="132">
                  <c:v>9.6859828274886206E-2</c:v>
                </c:pt>
                <c:pt idx="133">
                  <c:v>9.6533034318051603E-2</c:v>
                </c:pt>
                <c:pt idx="134">
                  <c:v>9.7650733245729593E-2</c:v>
                </c:pt>
                <c:pt idx="135">
                  <c:v>9.8365097481792188E-2</c:v>
                </c:pt>
                <c:pt idx="136">
                  <c:v>9.9809596320967503E-2</c:v>
                </c:pt>
                <c:pt idx="137">
                  <c:v>9.8395564052273704E-2</c:v>
                </c:pt>
                <c:pt idx="138">
                  <c:v>9.8492097140476298E-2</c:v>
                </c:pt>
                <c:pt idx="139">
                  <c:v>9.9284181146780892E-2</c:v>
                </c:pt>
                <c:pt idx="140">
                  <c:v>0.10038436641425719</c:v>
                </c:pt>
                <c:pt idx="141">
                  <c:v>0.10072468556722511</c:v>
                </c:pt>
                <c:pt idx="142">
                  <c:v>0.10235007561835341</c:v>
                </c:pt>
                <c:pt idx="143">
                  <c:v>0.1015896500277097</c:v>
                </c:pt>
                <c:pt idx="144">
                  <c:v>0.10273707036013729</c:v>
                </c:pt>
                <c:pt idx="145">
                  <c:v>0.1018780741249397</c:v>
                </c:pt>
                <c:pt idx="146">
                  <c:v>9.9885868735204608E-2</c:v>
                </c:pt>
                <c:pt idx="147">
                  <c:v>0.1012906471528538</c:v>
                </c:pt>
                <c:pt idx="148">
                  <c:v>0.102256334670907</c:v>
                </c:pt>
                <c:pt idx="149">
                  <c:v>0.1014235767945087</c:v>
                </c:pt>
                <c:pt idx="150">
                  <c:v>9.9560986494526299E-2</c:v>
                </c:pt>
                <c:pt idx="151">
                  <c:v>9.9514043731747701E-2</c:v>
                </c:pt>
                <c:pt idx="152">
                  <c:v>9.9964401507603301E-2</c:v>
                </c:pt>
                <c:pt idx="153">
                  <c:v>0.10135769479069839</c:v>
                </c:pt>
                <c:pt idx="154">
                  <c:v>0.1030084368809598</c:v>
                </c:pt>
                <c:pt idx="155">
                  <c:v>0.1029403883074175</c:v>
                </c:pt>
                <c:pt idx="156">
                  <c:v>0.10500515379547101</c:v>
                </c:pt>
                <c:pt idx="157">
                  <c:v>0.1052143835825661</c:v>
                </c:pt>
                <c:pt idx="158">
                  <c:v>0.10378311055719321</c:v>
                </c:pt>
                <c:pt idx="159">
                  <c:v>0.10303005458823461</c:v>
                </c:pt>
                <c:pt idx="160">
                  <c:v>0.10513617293047239</c:v>
                </c:pt>
                <c:pt idx="161">
                  <c:v>0.10754265923910128</c:v>
                </c:pt>
                <c:pt idx="162">
                  <c:v>0.10832692359663357</c:v>
                </c:pt>
                <c:pt idx="163">
                  <c:v>0.11012962921068169</c:v>
                </c:pt>
                <c:pt idx="164">
                  <c:v>0.10899342713546389</c:v>
                </c:pt>
                <c:pt idx="165">
                  <c:v>0.10841142915806672</c:v>
                </c:pt>
                <c:pt idx="166">
                  <c:v>0.10570165561338453</c:v>
                </c:pt>
                <c:pt idx="167">
                  <c:v>0.1055726772729427</c:v>
                </c:pt>
                <c:pt idx="168">
                  <c:v>0.10645679344759891</c:v>
                </c:pt>
                <c:pt idx="169">
                  <c:v>0.10445887202809971</c:v>
                </c:pt>
                <c:pt idx="170">
                  <c:v>0.10482466575507141</c:v>
                </c:pt>
                <c:pt idx="171">
                  <c:v>0.10532561150673131</c:v>
                </c:pt>
                <c:pt idx="172">
                  <c:v>0.10460326340075959</c:v>
                </c:pt>
                <c:pt idx="173">
                  <c:v>0.1061092495048353</c:v>
                </c:pt>
                <c:pt idx="174">
                  <c:v>0.1070821730945114</c:v>
                </c:pt>
                <c:pt idx="175">
                  <c:v>0.10758572049445721</c:v>
                </c:pt>
                <c:pt idx="176">
                  <c:v>0.1073717150637454</c:v>
                </c:pt>
                <c:pt idx="177">
                  <c:v>0.1103846619218754</c:v>
                </c:pt>
                <c:pt idx="178">
                  <c:v>0.1103940490076241</c:v>
                </c:pt>
                <c:pt idx="179">
                  <c:v>0.11135390519517299</c:v>
                </c:pt>
                <c:pt idx="180">
                  <c:v>0.11010995116770289</c:v>
                </c:pt>
                <c:pt idx="181">
                  <c:v>0.11073058352253531</c:v>
                </c:pt>
                <c:pt idx="182">
                  <c:v>0.10980000000000001</c:v>
                </c:pt>
                <c:pt idx="183">
                  <c:v>0.1087</c:v>
                </c:pt>
                <c:pt idx="184">
                  <c:v>0.1103</c:v>
                </c:pt>
                <c:pt idx="185">
                  <c:v>0.11130000000000001</c:v>
                </c:pt>
                <c:pt idx="186">
                  <c:v>0.11210000000000001</c:v>
                </c:pt>
                <c:pt idx="187">
                  <c:v>0.1124</c:v>
                </c:pt>
                <c:pt idx="188">
                  <c:v>0.11460000000000001</c:v>
                </c:pt>
                <c:pt idx="189">
                  <c:v>0.115</c:v>
                </c:pt>
                <c:pt idx="190">
                  <c:v>0.11620000000000001</c:v>
                </c:pt>
                <c:pt idx="191">
                  <c:v>0.11840000000000001</c:v>
                </c:pt>
                <c:pt idx="192">
                  <c:v>0.1201</c:v>
                </c:pt>
                <c:pt idx="193">
                  <c:v>0.11900000000000001</c:v>
                </c:pt>
                <c:pt idx="194">
                  <c:v>0.1166</c:v>
                </c:pt>
                <c:pt idx="195">
                  <c:v>0.1167</c:v>
                </c:pt>
                <c:pt idx="196">
                  <c:v>0.11960000000000001</c:v>
                </c:pt>
                <c:pt idx="197">
                  <c:v>0.11939999999999999</c:v>
                </c:pt>
                <c:pt idx="198">
                  <c:v>0.1182</c:v>
                </c:pt>
                <c:pt idx="199">
                  <c:v>0.11939999999999999</c:v>
                </c:pt>
                <c:pt idx="200">
                  <c:v>0.12040000000000001</c:v>
                </c:pt>
                <c:pt idx="201">
                  <c:v>0.12179999999999999</c:v>
                </c:pt>
                <c:pt idx="202">
                  <c:v>0.1226</c:v>
                </c:pt>
                <c:pt idx="203">
                  <c:v>0.1232</c:v>
                </c:pt>
                <c:pt idx="204">
                  <c:v>0.12179999999999999</c:v>
                </c:pt>
                <c:pt idx="205">
                  <c:v>0.11870000000000001</c:v>
                </c:pt>
                <c:pt idx="206">
                  <c:v>0.1191</c:v>
                </c:pt>
                <c:pt idx="207">
                  <c:v>0.11509999999999999</c:v>
                </c:pt>
                <c:pt idx="208">
                  <c:v>0.1152</c:v>
                </c:pt>
                <c:pt idx="209">
                  <c:v>0.11210000000000001</c:v>
                </c:pt>
                <c:pt idx="210">
                  <c:v>0.1119</c:v>
                </c:pt>
                <c:pt idx="211">
                  <c:v>0.11120000000000001</c:v>
                </c:pt>
                <c:pt idx="212">
                  <c:v>0.1116</c:v>
                </c:pt>
                <c:pt idx="213">
                  <c:v>0.11380000000000001</c:v>
                </c:pt>
                <c:pt idx="214">
                  <c:v>0.11259999999999999</c:v>
                </c:pt>
                <c:pt idx="215">
                  <c:v>0.113</c:v>
                </c:pt>
                <c:pt idx="216">
                  <c:v>0.1115</c:v>
                </c:pt>
                <c:pt idx="217">
                  <c:v>0.11359999999999999</c:v>
                </c:pt>
                <c:pt idx="218">
                  <c:v>0.11200000000000002</c:v>
                </c:pt>
                <c:pt idx="219">
                  <c:v>0.11120000000000001</c:v>
                </c:pt>
                <c:pt idx="220">
                  <c:v>0.10890000000000001</c:v>
                </c:pt>
                <c:pt idx="221">
                  <c:v>0.10880000000000001</c:v>
                </c:pt>
                <c:pt idx="222">
                  <c:v>0.10929999999999999</c:v>
                </c:pt>
                <c:pt idx="223">
                  <c:v>0.111</c:v>
                </c:pt>
                <c:pt idx="224">
                  <c:v>0.11290000000000001</c:v>
                </c:pt>
                <c:pt idx="225">
                  <c:v>0.11220000000000001</c:v>
                </c:pt>
                <c:pt idx="226">
                  <c:v>0.11259999999999999</c:v>
                </c:pt>
                <c:pt idx="227">
                  <c:v>0.11130000000000001</c:v>
                </c:pt>
                <c:pt idx="228">
                  <c:v>0.1109</c:v>
                </c:pt>
                <c:pt idx="229">
                  <c:v>0.1101</c:v>
                </c:pt>
                <c:pt idx="230">
                  <c:v>0.1105</c:v>
                </c:pt>
                <c:pt idx="231">
                  <c:v>0.11070000000000001</c:v>
                </c:pt>
                <c:pt idx="232">
                  <c:v>0.1085</c:v>
                </c:pt>
                <c:pt idx="233">
                  <c:v>0.1082</c:v>
                </c:pt>
                <c:pt idx="234">
                  <c:v>0.10790000000000001</c:v>
                </c:pt>
                <c:pt idx="235">
                  <c:v>0.10859999999999999</c:v>
                </c:pt>
                <c:pt idx="236">
                  <c:v>0.1069</c:v>
                </c:pt>
                <c:pt idx="237">
                  <c:v>0.10589999999999999</c:v>
                </c:pt>
                <c:pt idx="238">
                  <c:v>0.10589999999999999</c:v>
                </c:pt>
                <c:pt idx="239">
                  <c:v>0.10540000000000001</c:v>
                </c:pt>
                <c:pt idx="240">
                  <c:v>0.1069</c:v>
                </c:pt>
                <c:pt idx="241">
                  <c:v>0.10710000000000001</c:v>
                </c:pt>
                <c:pt idx="242">
                  <c:v>0.10769999999999999</c:v>
                </c:pt>
                <c:pt idx="243">
                  <c:v>0.1082</c:v>
                </c:pt>
                <c:pt idx="244">
                  <c:v>0.1096</c:v>
                </c:pt>
                <c:pt idx="245">
                  <c:v>0.1094</c:v>
                </c:pt>
                <c:pt idx="246">
                  <c:v>0.10859999999999999</c:v>
                </c:pt>
                <c:pt idx="247">
                  <c:v>0.1094</c:v>
                </c:pt>
                <c:pt idx="248">
                  <c:v>0.11040000000000001</c:v>
                </c:pt>
                <c:pt idx="249">
                  <c:v>0.10950000000000001</c:v>
                </c:pt>
                <c:pt idx="250">
                  <c:v>0.11019999999999999</c:v>
                </c:pt>
                <c:pt idx="251">
                  <c:v>0.1115</c:v>
                </c:pt>
                <c:pt idx="252">
                  <c:v>0.11200000000000002</c:v>
                </c:pt>
                <c:pt idx="253">
                  <c:v>0.1133</c:v>
                </c:pt>
                <c:pt idx="254">
                  <c:v>0.1106</c:v>
                </c:pt>
                <c:pt idx="255">
                  <c:v>0.1103</c:v>
                </c:pt>
                <c:pt idx="256">
                  <c:v>0.1101</c:v>
                </c:pt>
                <c:pt idx="257">
                  <c:v>0.11040000000000001</c:v>
                </c:pt>
                <c:pt idx="258">
                  <c:v>0.1116</c:v>
                </c:pt>
                <c:pt idx="259">
                  <c:v>0.11120000000000001</c:v>
                </c:pt>
                <c:pt idx="260">
                  <c:v>0.1108</c:v>
                </c:pt>
                <c:pt idx="261">
                  <c:v>0.11040000000000001</c:v>
                </c:pt>
                <c:pt idx="262">
                  <c:v>0.11</c:v>
                </c:pt>
                <c:pt idx="263">
                  <c:v>0.1105</c:v>
                </c:pt>
                <c:pt idx="264">
                  <c:v>0.1103</c:v>
                </c:pt>
                <c:pt idx="265">
                  <c:v>0.11169999999999999</c:v>
                </c:pt>
                <c:pt idx="266">
                  <c:v>0.11200000000000002</c:v>
                </c:pt>
                <c:pt idx="267">
                  <c:v>0.11269999999999999</c:v>
                </c:pt>
                <c:pt idx="268">
                  <c:v>0.1139</c:v>
                </c:pt>
                <c:pt idx="269">
                  <c:v>0.1139</c:v>
                </c:pt>
                <c:pt idx="270">
                  <c:v>0.1145</c:v>
                </c:pt>
                <c:pt idx="271">
                  <c:v>0.11650000000000001</c:v>
                </c:pt>
                <c:pt idx="272">
                  <c:v>0.11650000000000001</c:v>
                </c:pt>
                <c:pt idx="273">
                  <c:v>0.11650000000000001</c:v>
                </c:pt>
                <c:pt idx="274">
                  <c:v>0.1159</c:v>
                </c:pt>
                <c:pt idx="275">
                  <c:v>0.1158</c:v>
                </c:pt>
                <c:pt idx="276">
                  <c:v>0.1153</c:v>
                </c:pt>
                <c:pt idx="277">
                  <c:v>0.11689999999999999</c:v>
                </c:pt>
                <c:pt idx="278">
                  <c:v>0.1164</c:v>
                </c:pt>
                <c:pt idx="279">
                  <c:v>0.11710000000000001</c:v>
                </c:pt>
                <c:pt idx="280">
                  <c:v>0.11800000000000001</c:v>
                </c:pt>
                <c:pt idx="281">
                  <c:v>0.11870000000000001</c:v>
                </c:pt>
                <c:pt idx="282">
                  <c:v>0.1176</c:v>
                </c:pt>
                <c:pt idx="283">
                  <c:v>0.11890000000000001</c:v>
                </c:pt>
                <c:pt idx="284">
                  <c:v>0.1193</c:v>
                </c:pt>
                <c:pt idx="285">
                  <c:v>0.11840000000000001</c:v>
                </c:pt>
                <c:pt idx="286">
                  <c:v>0.1174</c:v>
                </c:pt>
                <c:pt idx="287">
                  <c:v>0.11689999999999999</c:v>
                </c:pt>
                <c:pt idx="288">
                  <c:v>0.11779999999999999</c:v>
                </c:pt>
                <c:pt idx="289">
                  <c:v>0.1186</c:v>
                </c:pt>
                <c:pt idx="290">
                  <c:v>0.1186</c:v>
                </c:pt>
                <c:pt idx="291">
                  <c:v>0.11950000000000001</c:v>
                </c:pt>
                <c:pt idx="292">
                  <c:v>0.1216</c:v>
                </c:pt>
                <c:pt idx="293">
                  <c:v>0.12240000000000001</c:v>
                </c:pt>
                <c:pt idx="294">
                  <c:v>0.1216</c:v>
                </c:pt>
                <c:pt idx="295">
                  <c:v>0.1208</c:v>
                </c:pt>
                <c:pt idx="296">
                  <c:v>0.121</c:v>
                </c:pt>
                <c:pt idx="297">
                  <c:v>0.1226</c:v>
                </c:pt>
                <c:pt idx="298">
                  <c:v>0.1232</c:v>
                </c:pt>
                <c:pt idx="299">
                  <c:v>0.12359999999999999</c:v>
                </c:pt>
                <c:pt idx="300">
                  <c:v>0.125</c:v>
                </c:pt>
                <c:pt idx="301">
                  <c:v>0.127</c:v>
                </c:pt>
                <c:pt idx="302">
                  <c:v>0.1273</c:v>
                </c:pt>
                <c:pt idx="303">
                  <c:v>0.12870000000000001</c:v>
                </c:pt>
                <c:pt idx="304">
                  <c:v>0.12520000000000001</c:v>
                </c:pt>
                <c:pt idx="305">
                  <c:v>0.1222</c:v>
                </c:pt>
                <c:pt idx="306">
                  <c:v>0.12040000000000001</c:v>
                </c:pt>
                <c:pt idx="307">
                  <c:v>0.11960000000000001</c:v>
                </c:pt>
                <c:pt idx="308">
                  <c:v>0.11870000000000001</c:v>
                </c:pt>
                <c:pt idx="309">
                  <c:v>0.1193</c:v>
                </c:pt>
                <c:pt idx="310">
                  <c:v>0.11700000000000001</c:v>
                </c:pt>
                <c:pt idx="311">
                  <c:v>0.1198</c:v>
                </c:pt>
                <c:pt idx="312">
                  <c:v>0.1188</c:v>
                </c:pt>
                <c:pt idx="313">
                  <c:v>0.11900000000000001</c:v>
                </c:pt>
                <c:pt idx="314">
                  <c:v>0.11990000000000001</c:v>
                </c:pt>
                <c:pt idx="315">
                  <c:v>0.11990000000000001</c:v>
                </c:pt>
                <c:pt idx="316">
                  <c:v>0.12230000000000001</c:v>
                </c:pt>
                <c:pt idx="317">
                  <c:v>0.1217</c:v>
                </c:pt>
                <c:pt idx="318">
                  <c:v>0.1193</c:v>
                </c:pt>
                <c:pt idx="319">
                  <c:v>0.1186</c:v>
                </c:pt>
                <c:pt idx="320">
                  <c:v>0.1177</c:v>
                </c:pt>
                <c:pt idx="321">
                  <c:v>0.11509999999999999</c:v>
                </c:pt>
                <c:pt idx="322">
                  <c:v>0.115</c:v>
                </c:pt>
                <c:pt idx="323">
                  <c:v>0.11599999999999999</c:v>
                </c:pt>
                <c:pt idx="324">
                  <c:v>0.1167</c:v>
                </c:pt>
                <c:pt idx="325">
                  <c:v>0.11630000000000001</c:v>
                </c:pt>
                <c:pt idx="326">
                  <c:v>0.11599999999999999</c:v>
                </c:pt>
                <c:pt idx="327">
                  <c:v>0.1149</c:v>
                </c:pt>
                <c:pt idx="328">
                  <c:v>0.1144</c:v>
                </c:pt>
                <c:pt idx="329">
                  <c:v>0.11410000000000001</c:v>
                </c:pt>
                <c:pt idx="330">
                  <c:v>0.11370000000000001</c:v>
                </c:pt>
                <c:pt idx="331">
                  <c:v>0.11220000000000001</c:v>
                </c:pt>
                <c:pt idx="332">
                  <c:v>0.11310000000000001</c:v>
                </c:pt>
                <c:pt idx="333">
                  <c:v>0.11320000000000001</c:v>
                </c:pt>
                <c:pt idx="334">
                  <c:v>0.11230000000000001</c:v>
                </c:pt>
                <c:pt idx="335">
                  <c:v>0.11220000000000001</c:v>
                </c:pt>
                <c:pt idx="336">
                  <c:v>0.11220000000000001</c:v>
                </c:pt>
                <c:pt idx="337">
                  <c:v>0.1119</c:v>
                </c:pt>
                <c:pt idx="338">
                  <c:v>0.1108</c:v>
                </c:pt>
                <c:pt idx="339">
                  <c:v>0.10970000000000001</c:v>
                </c:pt>
                <c:pt idx="340">
                  <c:v>0.11109999999999999</c:v>
                </c:pt>
                <c:pt idx="341">
                  <c:v>0.1109</c:v>
                </c:pt>
                <c:pt idx="342">
                  <c:v>0.11109999999999999</c:v>
                </c:pt>
                <c:pt idx="343">
                  <c:v>0.11109999999999999</c:v>
                </c:pt>
                <c:pt idx="344">
                  <c:v>0.1108</c:v>
                </c:pt>
                <c:pt idx="345">
                  <c:v>0.1105</c:v>
                </c:pt>
                <c:pt idx="346">
                  <c:v>0.11019999999999999</c:v>
                </c:pt>
                <c:pt idx="347">
                  <c:v>0.1124</c:v>
                </c:pt>
                <c:pt idx="348">
                  <c:v>0.11320000000000001</c:v>
                </c:pt>
                <c:pt idx="349">
                  <c:v>0.11220000000000001</c:v>
                </c:pt>
                <c:pt idx="350">
                  <c:v>0.11259999999999999</c:v>
                </c:pt>
                <c:pt idx="351">
                  <c:v>0.11259999999999999</c:v>
                </c:pt>
                <c:pt idx="352">
                  <c:v>0.1124</c:v>
                </c:pt>
                <c:pt idx="353">
                  <c:v>0.1103</c:v>
                </c:pt>
                <c:pt idx="354">
                  <c:v>0.1096</c:v>
                </c:pt>
                <c:pt idx="355">
                  <c:v>0.10980000000000001</c:v>
                </c:pt>
                <c:pt idx="356">
                  <c:v>0.10880000000000001</c:v>
                </c:pt>
                <c:pt idx="357">
                  <c:v>0.10890000000000001</c:v>
                </c:pt>
                <c:pt idx="358">
                  <c:v>0.1081</c:v>
                </c:pt>
                <c:pt idx="359">
                  <c:v>0.10790000000000001</c:v>
                </c:pt>
                <c:pt idx="360">
                  <c:v>0.1074</c:v>
                </c:pt>
                <c:pt idx="361">
                  <c:v>0.10700000000000001</c:v>
                </c:pt>
                <c:pt idx="362">
                  <c:v>0.1094</c:v>
                </c:pt>
                <c:pt idx="363">
                  <c:v>0.1085</c:v>
                </c:pt>
                <c:pt idx="364">
                  <c:v>0.1081</c:v>
                </c:pt>
                <c:pt idx="365">
                  <c:v>0.1081</c:v>
                </c:pt>
                <c:pt idx="366">
                  <c:v>0.1099</c:v>
                </c:pt>
                <c:pt idx="367">
                  <c:v>0.10859999999999999</c:v>
                </c:pt>
                <c:pt idx="368">
                  <c:v>0.10970000000000001</c:v>
                </c:pt>
                <c:pt idx="369">
                  <c:v>0.11019999999999999</c:v>
                </c:pt>
                <c:pt idx="370">
                  <c:v>0.10980000000000001</c:v>
                </c:pt>
                <c:pt idx="371">
                  <c:v>0.1096</c:v>
                </c:pt>
                <c:pt idx="372">
                  <c:v>0.10920000000000001</c:v>
                </c:pt>
                <c:pt idx="373">
                  <c:v>0.10980000000000001</c:v>
                </c:pt>
                <c:pt idx="374">
                  <c:v>0.1108</c:v>
                </c:pt>
                <c:pt idx="375">
                  <c:v>0.10970000000000001</c:v>
                </c:pt>
                <c:pt idx="376">
                  <c:v>0.1096</c:v>
                </c:pt>
                <c:pt idx="377">
                  <c:v>0.10980000000000001</c:v>
                </c:pt>
                <c:pt idx="378">
                  <c:v>0.1081</c:v>
                </c:pt>
                <c:pt idx="379">
                  <c:v>0.10779999999999999</c:v>
                </c:pt>
                <c:pt idx="380">
                  <c:v>0.1082</c:v>
                </c:pt>
                <c:pt idx="381">
                  <c:v>0.10880000000000001</c:v>
                </c:pt>
                <c:pt idx="382">
                  <c:v>0.10730000000000001</c:v>
                </c:pt>
                <c:pt idx="383">
                  <c:v>0.1072</c:v>
                </c:pt>
                <c:pt idx="384">
                  <c:v>0.10710000000000001</c:v>
                </c:pt>
                <c:pt idx="385">
                  <c:v>0.1076</c:v>
                </c:pt>
                <c:pt idx="386">
                  <c:v>0.10730000000000001</c:v>
                </c:pt>
                <c:pt idx="387">
                  <c:v>0.10779999999999999</c:v>
                </c:pt>
                <c:pt idx="388">
                  <c:v>0.1076</c:v>
                </c:pt>
                <c:pt idx="389">
                  <c:v>0.1076</c:v>
                </c:pt>
                <c:pt idx="390">
                  <c:v>0.1069</c:v>
                </c:pt>
                <c:pt idx="391">
                  <c:v>0.10710000000000001</c:v>
                </c:pt>
                <c:pt idx="392">
                  <c:v>0.1065</c:v>
                </c:pt>
                <c:pt idx="393">
                  <c:v>0.1067</c:v>
                </c:pt>
                <c:pt idx="394">
                  <c:v>0.1066</c:v>
                </c:pt>
                <c:pt idx="395">
                  <c:v>0.1065</c:v>
                </c:pt>
                <c:pt idx="396">
                  <c:v>0.1041</c:v>
                </c:pt>
                <c:pt idx="397">
                  <c:v>0.10370000000000001</c:v>
                </c:pt>
                <c:pt idx="398">
                  <c:v>0.1043</c:v>
                </c:pt>
                <c:pt idx="399">
                  <c:v>0.10460000000000001</c:v>
                </c:pt>
                <c:pt idx="400">
                  <c:v>0.1041</c:v>
                </c:pt>
                <c:pt idx="401">
                  <c:v>0.10370000000000001</c:v>
                </c:pt>
                <c:pt idx="402">
                  <c:v>0.1042</c:v>
                </c:pt>
                <c:pt idx="403">
                  <c:v>0.1032</c:v>
                </c:pt>
                <c:pt idx="404">
                  <c:v>0.10300000000000001</c:v>
                </c:pt>
                <c:pt idx="405">
                  <c:v>0.1018</c:v>
                </c:pt>
                <c:pt idx="406">
                  <c:v>0.10189999999999999</c:v>
                </c:pt>
                <c:pt idx="407">
                  <c:v>0.10210000000000001</c:v>
                </c:pt>
                <c:pt idx="408">
                  <c:v>0.1018</c:v>
                </c:pt>
                <c:pt idx="409">
                  <c:v>0.10249999999999999</c:v>
                </c:pt>
                <c:pt idx="410">
                  <c:v>0.10339999999999999</c:v>
                </c:pt>
                <c:pt idx="411">
                  <c:v>0.10310000000000001</c:v>
                </c:pt>
                <c:pt idx="412">
                  <c:v>0.1032</c:v>
                </c:pt>
                <c:pt idx="413">
                  <c:v>0.10279999999999999</c:v>
                </c:pt>
                <c:pt idx="414">
                  <c:v>0.10249999999999999</c:v>
                </c:pt>
                <c:pt idx="415">
                  <c:v>0.10210000000000001</c:v>
                </c:pt>
                <c:pt idx="416">
                  <c:v>0.1018</c:v>
                </c:pt>
                <c:pt idx="417">
                  <c:v>0.10210000000000001</c:v>
                </c:pt>
                <c:pt idx="418">
                  <c:v>0.1033</c:v>
                </c:pt>
                <c:pt idx="419">
                  <c:v>0.10370000000000001</c:v>
                </c:pt>
                <c:pt idx="420">
                  <c:v>0.1038</c:v>
                </c:pt>
                <c:pt idx="421">
                  <c:v>0.10450000000000001</c:v>
                </c:pt>
                <c:pt idx="422">
                  <c:v>0.1047</c:v>
                </c:pt>
                <c:pt idx="423">
                  <c:v>0.1047</c:v>
                </c:pt>
                <c:pt idx="424">
                  <c:v>0.1057</c:v>
                </c:pt>
                <c:pt idx="425">
                  <c:v>0.10540000000000001</c:v>
                </c:pt>
                <c:pt idx="426">
                  <c:v>0.10529999999999999</c:v>
                </c:pt>
                <c:pt idx="427">
                  <c:v>0.10390000000000001</c:v>
                </c:pt>
                <c:pt idx="428">
                  <c:v>0.10400000000000001</c:v>
                </c:pt>
                <c:pt idx="429">
                  <c:v>0.10439999999999999</c:v>
                </c:pt>
                <c:pt idx="430">
                  <c:v>0.10400000000000001</c:v>
                </c:pt>
                <c:pt idx="431">
                  <c:v>0.1032</c:v>
                </c:pt>
                <c:pt idx="432">
                  <c:v>0.10339999999999999</c:v>
                </c:pt>
                <c:pt idx="433">
                  <c:v>0.10279999999999999</c:v>
                </c:pt>
                <c:pt idx="434">
                  <c:v>0.10279999999999999</c:v>
                </c:pt>
                <c:pt idx="435">
                  <c:v>0.1014</c:v>
                </c:pt>
                <c:pt idx="436">
                  <c:v>0.1023</c:v>
                </c:pt>
                <c:pt idx="437">
                  <c:v>0.10249999999999999</c:v>
                </c:pt>
                <c:pt idx="438">
                  <c:v>0.1023</c:v>
                </c:pt>
                <c:pt idx="439">
                  <c:v>0.10200000000000001</c:v>
                </c:pt>
                <c:pt idx="440">
                  <c:v>0.10290000000000001</c:v>
                </c:pt>
                <c:pt idx="441">
                  <c:v>0.1032</c:v>
                </c:pt>
                <c:pt idx="442">
                  <c:v>0.1032</c:v>
                </c:pt>
                <c:pt idx="443">
                  <c:v>0.1027</c:v>
                </c:pt>
                <c:pt idx="444">
                  <c:v>0.10200000000000001</c:v>
                </c:pt>
                <c:pt idx="445">
                  <c:v>0.1016</c:v>
                </c:pt>
                <c:pt idx="446">
                  <c:v>0.1011</c:v>
                </c:pt>
                <c:pt idx="447">
                  <c:v>0.1014</c:v>
                </c:pt>
                <c:pt idx="448">
                  <c:v>0.10050000000000001</c:v>
                </c:pt>
                <c:pt idx="449">
                  <c:v>0.10060000000000001</c:v>
                </c:pt>
                <c:pt idx="450">
                  <c:v>0.1008</c:v>
                </c:pt>
                <c:pt idx="451">
                  <c:v>0.10060000000000001</c:v>
                </c:pt>
                <c:pt idx="452">
                  <c:v>0.10009999999999999</c:v>
                </c:pt>
                <c:pt idx="453">
                  <c:v>0.1007</c:v>
                </c:pt>
                <c:pt idx="454">
                  <c:v>0.1004</c:v>
                </c:pt>
                <c:pt idx="455">
                  <c:v>0.10009999999999999</c:v>
                </c:pt>
                <c:pt idx="456">
                  <c:v>9.9900000000000003E-2</c:v>
                </c:pt>
                <c:pt idx="457">
                  <c:v>0.10150000000000001</c:v>
                </c:pt>
                <c:pt idx="458">
                  <c:v>0.10120000000000001</c:v>
                </c:pt>
                <c:pt idx="459">
                  <c:v>0.10150000000000001</c:v>
                </c:pt>
                <c:pt idx="460">
                  <c:v>0.1016</c:v>
                </c:pt>
                <c:pt idx="461">
                  <c:v>0.1013</c:v>
                </c:pt>
                <c:pt idx="462">
                  <c:v>0.1003</c:v>
                </c:pt>
                <c:pt idx="463">
                  <c:v>9.98E-2</c:v>
                </c:pt>
                <c:pt idx="464">
                  <c:v>9.9900000000000003E-2</c:v>
                </c:pt>
                <c:pt idx="465">
                  <c:v>9.9500000000000005E-2</c:v>
                </c:pt>
                <c:pt idx="466">
                  <c:v>0.10009999999999999</c:v>
                </c:pt>
                <c:pt idx="467">
                  <c:v>9.9399999999999988E-2</c:v>
                </c:pt>
                <c:pt idx="468">
                  <c:v>9.9399999999999988E-2</c:v>
                </c:pt>
                <c:pt idx="469">
                  <c:v>9.9199999999999997E-2</c:v>
                </c:pt>
                <c:pt idx="470">
                  <c:v>9.9100000000000008E-2</c:v>
                </c:pt>
                <c:pt idx="471">
                  <c:v>9.9399999999999988E-2</c:v>
                </c:pt>
                <c:pt idx="472">
                  <c:v>9.98E-2</c:v>
                </c:pt>
                <c:pt idx="473">
                  <c:v>9.9500000000000005E-2</c:v>
                </c:pt>
                <c:pt idx="474">
                  <c:v>0.10009999999999999</c:v>
                </c:pt>
                <c:pt idx="475">
                  <c:v>9.9900000000000003E-2</c:v>
                </c:pt>
                <c:pt idx="476">
                  <c:v>9.98E-2</c:v>
                </c:pt>
                <c:pt idx="477">
                  <c:v>9.9700000000000011E-2</c:v>
                </c:pt>
                <c:pt idx="478">
                  <c:v>0.10009999999999999</c:v>
                </c:pt>
                <c:pt idx="479">
                  <c:v>0.1003</c:v>
                </c:pt>
                <c:pt idx="480">
                  <c:v>0.1002</c:v>
                </c:pt>
                <c:pt idx="481">
                  <c:v>0.1003</c:v>
                </c:pt>
                <c:pt idx="482">
                  <c:v>0.10050000000000001</c:v>
                </c:pt>
                <c:pt idx="483">
                  <c:v>0.1003</c:v>
                </c:pt>
                <c:pt idx="484">
                  <c:v>9.9900000000000003E-2</c:v>
                </c:pt>
                <c:pt idx="485">
                  <c:v>9.870000000000001E-2</c:v>
                </c:pt>
                <c:pt idx="486">
                  <c:v>9.8800000000000013E-2</c:v>
                </c:pt>
                <c:pt idx="487">
                  <c:v>9.8900000000000002E-2</c:v>
                </c:pt>
                <c:pt idx="488">
                  <c:v>9.8299999999999998E-2</c:v>
                </c:pt>
                <c:pt idx="489">
                  <c:v>9.8299999999999998E-2</c:v>
                </c:pt>
                <c:pt idx="490">
                  <c:v>9.849999999999999E-2</c:v>
                </c:pt>
                <c:pt idx="491">
                  <c:v>9.8299999999999998E-2</c:v>
                </c:pt>
                <c:pt idx="492">
                  <c:v>9.7900000000000015E-2</c:v>
                </c:pt>
                <c:pt idx="493">
                  <c:v>9.7799999999999998E-2</c:v>
                </c:pt>
                <c:pt idx="494">
                  <c:v>9.69E-2</c:v>
                </c:pt>
                <c:pt idx="495">
                  <c:v>9.6500000000000002E-2</c:v>
                </c:pt>
                <c:pt idx="496">
                  <c:v>9.6799999999999997E-2</c:v>
                </c:pt>
                <c:pt idx="497">
                  <c:v>9.6600000000000005E-2</c:v>
                </c:pt>
                <c:pt idx="498">
                  <c:v>9.69E-2</c:v>
                </c:pt>
                <c:pt idx="499">
                  <c:v>9.6600000000000005E-2</c:v>
                </c:pt>
                <c:pt idx="500">
                  <c:v>9.6799999999999997E-2</c:v>
                </c:pt>
                <c:pt idx="501">
                  <c:v>9.64E-2</c:v>
                </c:pt>
                <c:pt idx="502">
                  <c:v>9.6300000000000011E-2</c:v>
                </c:pt>
                <c:pt idx="503">
                  <c:v>9.6799999999999997E-2</c:v>
                </c:pt>
                <c:pt idx="504">
                  <c:v>9.74E-2</c:v>
                </c:pt>
                <c:pt idx="505">
                  <c:v>9.7299999999999998E-2</c:v>
                </c:pt>
                <c:pt idx="506">
                  <c:v>9.7500000000000003E-2</c:v>
                </c:pt>
                <c:pt idx="507">
                  <c:v>9.69E-2</c:v>
                </c:pt>
                <c:pt idx="508">
                  <c:v>9.7699999999999995E-2</c:v>
                </c:pt>
                <c:pt idx="509">
                  <c:v>9.74E-2</c:v>
                </c:pt>
                <c:pt idx="510">
                  <c:v>9.69E-2</c:v>
                </c:pt>
                <c:pt idx="511">
                  <c:v>9.6699999999999994E-2</c:v>
                </c:pt>
                <c:pt idx="512">
                  <c:v>9.6600000000000005E-2</c:v>
                </c:pt>
                <c:pt idx="513">
                  <c:v>9.6000000000000002E-2</c:v>
                </c:pt>
                <c:pt idx="514">
                  <c:v>9.6200000000000008E-2</c:v>
                </c:pt>
                <c:pt idx="515">
                  <c:v>9.5899999999999999E-2</c:v>
                </c:pt>
                <c:pt idx="516">
                  <c:v>9.5700000000000007E-2</c:v>
                </c:pt>
                <c:pt idx="517">
                  <c:v>9.5500000000000002E-2</c:v>
                </c:pt>
                <c:pt idx="518">
                  <c:v>9.5100000000000004E-2</c:v>
                </c:pt>
                <c:pt idx="519">
                  <c:v>9.5500000000000002E-2</c:v>
                </c:pt>
                <c:pt idx="520">
                  <c:v>9.5400000000000013E-2</c:v>
                </c:pt>
                <c:pt idx="521">
                  <c:v>9.5899999999999999E-2</c:v>
                </c:pt>
                <c:pt idx="522">
                  <c:v>9.5799999999999996E-2</c:v>
                </c:pt>
                <c:pt idx="523">
                  <c:v>9.5700000000000007E-2</c:v>
                </c:pt>
                <c:pt idx="524">
                  <c:v>9.5899999999999999E-2</c:v>
                </c:pt>
                <c:pt idx="525">
                  <c:v>9.5400000000000013E-2</c:v>
                </c:pt>
                <c:pt idx="526">
                  <c:v>9.4800000000000009E-2</c:v>
                </c:pt>
                <c:pt idx="527">
                  <c:v>9.5000000000000001E-2</c:v>
                </c:pt>
                <c:pt idx="528">
                  <c:v>9.4600000000000004E-2</c:v>
                </c:pt>
                <c:pt idx="529">
                  <c:v>9.4600000000000004E-2</c:v>
                </c:pt>
                <c:pt idx="530">
                  <c:v>9.4299999999999995E-2</c:v>
                </c:pt>
                <c:pt idx="531">
                  <c:v>9.5000000000000001E-2</c:v>
                </c:pt>
                <c:pt idx="532">
                  <c:v>9.5199999999999993E-2</c:v>
                </c:pt>
                <c:pt idx="533">
                  <c:v>9.69E-2</c:v>
                </c:pt>
                <c:pt idx="534">
                  <c:v>9.6799999999999997E-2</c:v>
                </c:pt>
                <c:pt idx="535">
                  <c:v>9.8400000000000001E-2</c:v>
                </c:pt>
                <c:pt idx="536">
                  <c:v>9.820000000000001E-2</c:v>
                </c:pt>
                <c:pt idx="537">
                  <c:v>9.7200000000000009E-2</c:v>
                </c:pt>
                <c:pt idx="538">
                  <c:v>9.7900000000000015E-2</c:v>
                </c:pt>
                <c:pt idx="539">
                  <c:v>9.7799999999999998E-2</c:v>
                </c:pt>
                <c:pt idx="540">
                  <c:v>9.9199999999999997E-2</c:v>
                </c:pt>
                <c:pt idx="541">
                  <c:v>9.8900000000000002E-2</c:v>
                </c:pt>
                <c:pt idx="542">
                  <c:v>9.8900000000000002E-2</c:v>
                </c:pt>
                <c:pt idx="543">
                  <c:v>9.7699999999999995E-2</c:v>
                </c:pt>
                <c:pt idx="544">
                  <c:v>9.7599999999999992E-2</c:v>
                </c:pt>
                <c:pt idx="545">
                  <c:v>9.69E-2</c:v>
                </c:pt>
                <c:pt idx="546">
                  <c:v>9.69E-2</c:v>
                </c:pt>
                <c:pt idx="547">
                  <c:v>9.69E-2</c:v>
                </c:pt>
                <c:pt idx="548">
                  <c:v>9.6300000000000011E-2</c:v>
                </c:pt>
                <c:pt idx="549">
                  <c:v>9.5299999999999996E-2</c:v>
                </c:pt>
                <c:pt idx="550">
                  <c:v>9.5000000000000001E-2</c:v>
                </c:pt>
                <c:pt idx="551">
                  <c:v>9.5400000000000013E-2</c:v>
                </c:pt>
                <c:pt idx="552">
                  <c:v>9.5400000000000013E-2</c:v>
                </c:pt>
                <c:pt idx="553">
                  <c:v>9.5100000000000004E-2</c:v>
                </c:pt>
                <c:pt idx="554">
                  <c:v>9.4600000000000004E-2</c:v>
                </c:pt>
                <c:pt idx="555">
                  <c:v>9.5199999999999993E-2</c:v>
                </c:pt>
                <c:pt idx="556">
                  <c:v>9.5299999999999996E-2</c:v>
                </c:pt>
                <c:pt idx="557">
                  <c:v>9.5199999999999993E-2</c:v>
                </c:pt>
                <c:pt idx="558">
                  <c:v>9.5100000000000004E-2</c:v>
                </c:pt>
                <c:pt idx="559">
                  <c:v>9.4700000000000006E-2</c:v>
                </c:pt>
                <c:pt idx="560">
                  <c:v>9.5199999999999993E-2</c:v>
                </c:pt>
                <c:pt idx="561">
                  <c:v>9.4800000000000009E-2</c:v>
                </c:pt>
                <c:pt idx="562">
                  <c:v>9.4299999999999995E-2</c:v>
                </c:pt>
                <c:pt idx="563">
                  <c:v>9.4200000000000006E-2</c:v>
                </c:pt>
                <c:pt idx="564">
                  <c:v>9.4200000000000006E-2</c:v>
                </c:pt>
                <c:pt idx="565">
                  <c:v>9.4899999999999998E-2</c:v>
                </c:pt>
                <c:pt idx="566">
                  <c:v>9.5700000000000007E-2</c:v>
                </c:pt>
                <c:pt idx="567">
                  <c:v>9.6200000000000008E-2</c:v>
                </c:pt>
                <c:pt idx="568">
                  <c:v>9.5899999999999999E-2</c:v>
                </c:pt>
                <c:pt idx="569">
                  <c:v>9.6099999999999991E-2</c:v>
                </c:pt>
                <c:pt idx="570">
                  <c:v>9.5899999999999999E-2</c:v>
                </c:pt>
                <c:pt idx="571">
                  <c:v>9.7100000000000006E-2</c:v>
                </c:pt>
                <c:pt idx="572">
                  <c:v>9.7100000000000006E-2</c:v>
                </c:pt>
                <c:pt idx="573">
                  <c:v>9.8800000000000013E-2</c:v>
                </c:pt>
                <c:pt idx="574">
                  <c:v>9.8100000000000007E-2</c:v>
                </c:pt>
                <c:pt idx="575">
                  <c:v>9.8900000000000002E-2</c:v>
                </c:pt>
                <c:pt idx="576">
                  <c:v>9.8400000000000001E-2</c:v>
                </c:pt>
                <c:pt idx="577">
                  <c:v>9.8800000000000013E-2</c:v>
                </c:pt>
                <c:pt idx="578">
                  <c:v>9.98E-2</c:v>
                </c:pt>
                <c:pt idx="579">
                  <c:v>9.9399999999999988E-2</c:v>
                </c:pt>
                <c:pt idx="580">
                  <c:v>9.8299999999999998E-2</c:v>
                </c:pt>
                <c:pt idx="581">
                  <c:v>9.8000000000000004E-2</c:v>
                </c:pt>
                <c:pt idx="582">
                  <c:v>9.8400000000000001E-2</c:v>
                </c:pt>
                <c:pt idx="583">
                  <c:v>9.7799999999999998E-2</c:v>
                </c:pt>
                <c:pt idx="584">
                  <c:v>9.74E-2</c:v>
                </c:pt>
                <c:pt idx="585">
                  <c:v>9.7200000000000009E-2</c:v>
                </c:pt>
                <c:pt idx="586">
                  <c:v>9.7699999999999995E-2</c:v>
                </c:pt>
                <c:pt idx="587">
                  <c:v>9.7299999999999998E-2</c:v>
                </c:pt>
                <c:pt idx="588">
                  <c:v>9.7100000000000006E-2</c:v>
                </c:pt>
                <c:pt idx="589">
                  <c:v>9.6600000000000005E-2</c:v>
                </c:pt>
                <c:pt idx="590">
                  <c:v>9.6200000000000008E-2</c:v>
                </c:pt>
                <c:pt idx="591">
                  <c:v>9.6099999999999991E-2</c:v>
                </c:pt>
                <c:pt idx="592">
                  <c:v>9.6200000000000008E-2</c:v>
                </c:pt>
                <c:pt idx="593">
                  <c:v>9.6099999999999991E-2</c:v>
                </c:pt>
                <c:pt idx="594">
                  <c:v>9.6200000000000008E-2</c:v>
                </c:pt>
                <c:pt idx="595">
                  <c:v>9.69E-2</c:v>
                </c:pt>
                <c:pt idx="596">
                  <c:v>9.64E-2</c:v>
                </c:pt>
                <c:pt idx="597">
                  <c:v>9.6200000000000008E-2</c:v>
                </c:pt>
                <c:pt idx="598">
                  <c:v>9.6200000000000008E-2</c:v>
                </c:pt>
                <c:pt idx="599">
                  <c:v>9.6099999999999991E-2</c:v>
                </c:pt>
                <c:pt idx="600">
                  <c:v>9.6000000000000002E-2</c:v>
                </c:pt>
                <c:pt idx="601">
                  <c:v>9.6500000000000002E-2</c:v>
                </c:pt>
                <c:pt idx="602">
                  <c:v>9.6200000000000008E-2</c:v>
                </c:pt>
                <c:pt idx="603">
                  <c:v>9.5899999999999999E-2</c:v>
                </c:pt>
                <c:pt idx="604">
                  <c:v>9.5700000000000007E-2</c:v>
                </c:pt>
                <c:pt idx="605">
                  <c:v>9.5100000000000004E-2</c:v>
                </c:pt>
                <c:pt idx="606">
                  <c:v>9.5100000000000004E-2</c:v>
                </c:pt>
                <c:pt idx="607">
                  <c:v>9.5400000000000013E-2</c:v>
                </c:pt>
                <c:pt idx="608">
                  <c:v>9.6000000000000002E-2</c:v>
                </c:pt>
                <c:pt idx="609">
                  <c:v>9.6200000000000008E-2</c:v>
                </c:pt>
                <c:pt idx="610">
                  <c:v>9.6600000000000005E-2</c:v>
                </c:pt>
                <c:pt idx="611">
                  <c:v>9.6699999999999994E-2</c:v>
                </c:pt>
                <c:pt idx="612">
                  <c:v>9.6799999999999997E-2</c:v>
                </c:pt>
                <c:pt idx="613">
                  <c:v>9.6799999999999997E-2</c:v>
                </c:pt>
                <c:pt idx="614">
                  <c:v>9.7000000000000017E-2</c:v>
                </c:pt>
                <c:pt idx="615">
                  <c:v>9.7100000000000006E-2</c:v>
                </c:pt>
                <c:pt idx="616">
                  <c:v>9.7100000000000006E-2</c:v>
                </c:pt>
                <c:pt idx="617">
                  <c:v>9.7599999999999992E-2</c:v>
                </c:pt>
                <c:pt idx="618">
                  <c:v>9.7500000000000003E-2</c:v>
                </c:pt>
                <c:pt idx="619">
                  <c:v>9.7699999999999995E-2</c:v>
                </c:pt>
                <c:pt idx="620">
                  <c:v>9.74E-2</c:v>
                </c:pt>
                <c:pt idx="621">
                  <c:v>9.7299999999999998E-2</c:v>
                </c:pt>
                <c:pt idx="622">
                  <c:v>9.7599999999999992E-2</c:v>
                </c:pt>
                <c:pt idx="623">
                  <c:v>9.7799999999999998E-2</c:v>
                </c:pt>
                <c:pt idx="624">
                  <c:v>9.820000000000001E-2</c:v>
                </c:pt>
                <c:pt idx="625">
                  <c:v>9.7500000000000003E-2</c:v>
                </c:pt>
                <c:pt idx="626">
                  <c:v>9.7500000000000003E-2</c:v>
                </c:pt>
                <c:pt idx="627">
                  <c:v>9.69E-2</c:v>
                </c:pt>
                <c:pt idx="628">
                  <c:v>9.9600000000000008E-2</c:v>
                </c:pt>
                <c:pt idx="629">
                  <c:v>9.870000000000001E-2</c:v>
                </c:pt>
                <c:pt idx="630">
                  <c:v>9.8599999999999993E-2</c:v>
                </c:pt>
                <c:pt idx="631">
                  <c:v>9.8400000000000001E-2</c:v>
                </c:pt>
                <c:pt idx="632">
                  <c:v>9.7699999999999995E-2</c:v>
                </c:pt>
                <c:pt idx="633">
                  <c:v>9.7699999999999995E-2</c:v>
                </c:pt>
                <c:pt idx="634">
                  <c:v>9.7799999999999998E-2</c:v>
                </c:pt>
                <c:pt idx="635">
                  <c:v>9.9000000000000005E-2</c:v>
                </c:pt>
                <c:pt idx="636">
                  <c:v>9.8599999999999993E-2</c:v>
                </c:pt>
                <c:pt idx="637">
                  <c:v>9.8400000000000001E-2</c:v>
                </c:pt>
                <c:pt idx="638">
                  <c:v>9.8100000000000007E-2</c:v>
                </c:pt>
                <c:pt idx="639">
                  <c:v>9.7799999999999998E-2</c:v>
                </c:pt>
                <c:pt idx="640">
                  <c:v>9.7500000000000003E-2</c:v>
                </c:pt>
                <c:pt idx="641">
                  <c:v>9.7699999999999995E-2</c:v>
                </c:pt>
                <c:pt idx="642">
                  <c:v>9.8100000000000007E-2</c:v>
                </c:pt>
                <c:pt idx="643">
                  <c:v>9.7599999999999992E-2</c:v>
                </c:pt>
                <c:pt idx="644">
                  <c:v>9.69E-2</c:v>
                </c:pt>
                <c:pt idx="645">
                  <c:v>9.7000000000000017E-2</c:v>
                </c:pt>
                <c:pt idx="646">
                  <c:v>9.69E-2</c:v>
                </c:pt>
                <c:pt idx="647">
                  <c:v>9.6799999999999997E-2</c:v>
                </c:pt>
                <c:pt idx="648">
                  <c:v>9.6300000000000011E-2</c:v>
                </c:pt>
                <c:pt idx="649">
                  <c:v>9.6600000000000005E-2</c:v>
                </c:pt>
                <c:pt idx="650">
                  <c:v>9.6200000000000008E-2</c:v>
                </c:pt>
                <c:pt idx="651">
                  <c:v>9.6500000000000002E-2</c:v>
                </c:pt>
                <c:pt idx="652">
                  <c:v>9.6799999999999997E-2</c:v>
                </c:pt>
                <c:pt idx="653">
                  <c:v>9.69E-2</c:v>
                </c:pt>
                <c:pt idx="654">
                  <c:v>9.7200000000000009E-2</c:v>
                </c:pt>
                <c:pt idx="655">
                  <c:v>9.7100000000000006E-2</c:v>
                </c:pt>
                <c:pt idx="656">
                  <c:v>9.6500000000000002E-2</c:v>
                </c:pt>
                <c:pt idx="657">
                  <c:v>9.7000000000000017E-2</c:v>
                </c:pt>
                <c:pt idx="658">
                  <c:v>9.6099999999999991E-2</c:v>
                </c:pt>
                <c:pt idx="659">
                  <c:v>9.5400000000000013E-2</c:v>
                </c:pt>
                <c:pt idx="660">
                  <c:v>9.5299999999999996E-2</c:v>
                </c:pt>
                <c:pt idx="661">
                  <c:v>9.5199999999999993E-2</c:v>
                </c:pt>
                <c:pt idx="662">
                  <c:v>9.5400000000000013E-2</c:v>
                </c:pt>
                <c:pt idx="663">
                  <c:v>9.5700000000000007E-2</c:v>
                </c:pt>
                <c:pt idx="664">
                  <c:v>9.5799999999999996E-2</c:v>
                </c:pt>
                <c:pt idx="665">
                  <c:v>9.64E-2</c:v>
                </c:pt>
                <c:pt idx="666">
                  <c:v>9.6000000000000002E-2</c:v>
                </c:pt>
                <c:pt idx="667">
                  <c:v>9.64E-2</c:v>
                </c:pt>
                <c:pt idx="668">
                  <c:v>9.6500000000000002E-2</c:v>
                </c:pt>
                <c:pt idx="669">
                  <c:v>9.6799999999999997E-2</c:v>
                </c:pt>
                <c:pt idx="670">
                  <c:v>9.6099999999999991E-2</c:v>
                </c:pt>
                <c:pt idx="671">
                  <c:v>9.6600000000000005E-2</c:v>
                </c:pt>
                <c:pt idx="672">
                  <c:v>9.6000000000000002E-2</c:v>
                </c:pt>
                <c:pt idx="673">
                  <c:v>9.6000000000000002E-2</c:v>
                </c:pt>
                <c:pt idx="674">
                  <c:v>9.69E-2</c:v>
                </c:pt>
                <c:pt idx="675">
                  <c:v>9.6699999999999994E-2</c:v>
                </c:pt>
                <c:pt idx="676">
                  <c:v>9.6099999999999991E-2</c:v>
                </c:pt>
                <c:pt idx="677">
                  <c:v>9.5799999999999996E-2</c:v>
                </c:pt>
                <c:pt idx="678">
                  <c:v>9.6500000000000002E-2</c:v>
                </c:pt>
                <c:pt idx="679">
                  <c:v>9.5600000000000004E-2</c:v>
                </c:pt>
                <c:pt idx="680">
                  <c:v>9.5500000000000002E-2</c:v>
                </c:pt>
                <c:pt idx="681">
                  <c:v>9.5600000000000004E-2</c:v>
                </c:pt>
                <c:pt idx="682">
                  <c:v>9.5199999999999993E-2</c:v>
                </c:pt>
                <c:pt idx="683">
                  <c:v>9.5000000000000001E-2</c:v>
                </c:pt>
                <c:pt idx="684">
                  <c:v>9.5000000000000001E-2</c:v>
                </c:pt>
                <c:pt idx="685">
                  <c:v>9.4200000000000006E-2</c:v>
                </c:pt>
                <c:pt idx="686">
                  <c:v>9.4100000000000003E-2</c:v>
                </c:pt>
                <c:pt idx="687">
                  <c:v>9.4399999999999998E-2</c:v>
                </c:pt>
                <c:pt idx="688">
                  <c:v>9.4899999999999998E-2</c:v>
                </c:pt>
                <c:pt idx="689">
                  <c:v>9.4299999999999995E-2</c:v>
                </c:pt>
                <c:pt idx="690">
                  <c:v>9.4200000000000006E-2</c:v>
                </c:pt>
                <c:pt idx="691">
                  <c:v>9.4399999999999998E-2</c:v>
                </c:pt>
                <c:pt idx="692">
                  <c:v>9.4700000000000006E-2</c:v>
                </c:pt>
                <c:pt idx="693">
                  <c:v>9.4600000000000004E-2</c:v>
                </c:pt>
                <c:pt idx="694">
                  <c:v>9.4500000000000015E-2</c:v>
                </c:pt>
                <c:pt idx="695">
                  <c:v>9.4100000000000003E-2</c:v>
                </c:pt>
                <c:pt idx="696">
                  <c:v>9.4100000000000003E-2</c:v>
                </c:pt>
                <c:pt idx="697">
                  <c:v>9.4200000000000006E-2</c:v>
                </c:pt>
                <c:pt idx="698">
                  <c:v>9.4899999999999998E-2</c:v>
                </c:pt>
                <c:pt idx="699">
                  <c:v>9.4399999999999998E-2</c:v>
                </c:pt>
                <c:pt idx="700">
                  <c:v>9.4100000000000003E-2</c:v>
                </c:pt>
                <c:pt idx="701">
                  <c:v>9.4200000000000006E-2</c:v>
                </c:pt>
                <c:pt idx="702">
                  <c:v>9.4299999999999995E-2</c:v>
                </c:pt>
                <c:pt idx="703">
                  <c:v>9.4100000000000003E-2</c:v>
                </c:pt>
                <c:pt idx="704">
                  <c:v>9.4E-2</c:v>
                </c:pt>
                <c:pt idx="705">
                  <c:v>9.4600000000000004E-2</c:v>
                </c:pt>
                <c:pt idx="706">
                  <c:v>9.4399999999999998E-2</c:v>
                </c:pt>
                <c:pt idx="707">
                  <c:v>9.3200000000000005E-2</c:v>
                </c:pt>
                <c:pt idx="708">
                  <c:v>9.3900000000000011E-2</c:v>
                </c:pt>
                <c:pt idx="709">
                  <c:v>9.3800000000000008E-2</c:v>
                </c:pt>
                <c:pt idx="710">
                  <c:v>9.3599999999999989E-2</c:v>
                </c:pt>
                <c:pt idx="711">
                  <c:v>9.4E-2</c:v>
                </c:pt>
                <c:pt idx="712">
                  <c:v>9.3599999999999989E-2</c:v>
                </c:pt>
                <c:pt idx="713">
                  <c:v>9.35E-2</c:v>
                </c:pt>
                <c:pt idx="714">
                  <c:v>9.3100000000000002E-2</c:v>
                </c:pt>
                <c:pt idx="715">
                  <c:v>9.3000000000000013E-2</c:v>
                </c:pt>
                <c:pt idx="716">
                  <c:v>9.3299999999999994E-2</c:v>
                </c:pt>
                <c:pt idx="717">
                  <c:v>9.2600000000000002E-2</c:v>
                </c:pt>
                <c:pt idx="718">
                  <c:v>9.2499999999999999E-2</c:v>
                </c:pt>
                <c:pt idx="719">
                  <c:v>9.2799999999999994E-2</c:v>
                </c:pt>
                <c:pt idx="720">
                  <c:v>9.2600000000000002E-2</c:v>
                </c:pt>
                <c:pt idx="721">
                  <c:v>9.2600000000000002E-2</c:v>
                </c:pt>
                <c:pt idx="722">
                  <c:v>9.2499999999999999E-2</c:v>
                </c:pt>
                <c:pt idx="723">
                  <c:v>9.2799999999999994E-2</c:v>
                </c:pt>
                <c:pt idx="724">
                  <c:v>9.3200000000000005E-2</c:v>
                </c:pt>
                <c:pt idx="725">
                  <c:v>9.2799999999999994E-2</c:v>
                </c:pt>
                <c:pt idx="726">
                  <c:v>9.2699999999999991E-2</c:v>
                </c:pt>
                <c:pt idx="727">
                  <c:v>9.2399999999999996E-2</c:v>
                </c:pt>
                <c:pt idx="728">
                  <c:v>9.2300000000000007E-2</c:v>
                </c:pt>
                <c:pt idx="729">
                  <c:v>9.2200000000000004E-2</c:v>
                </c:pt>
                <c:pt idx="730">
                  <c:v>9.2600000000000002E-2</c:v>
                </c:pt>
                <c:pt idx="731">
                  <c:v>9.2699999999999991E-2</c:v>
                </c:pt>
                <c:pt idx="732">
                  <c:v>9.290000000000001E-2</c:v>
                </c:pt>
                <c:pt idx="733">
                  <c:v>9.290000000000001E-2</c:v>
                </c:pt>
                <c:pt idx="734">
                  <c:v>9.2200000000000004E-2</c:v>
                </c:pt>
                <c:pt idx="735">
                  <c:v>9.1999999999999998E-2</c:v>
                </c:pt>
                <c:pt idx="736">
                  <c:v>9.2000000000000012E-2</c:v>
                </c:pt>
                <c:pt idx="737">
                  <c:v>9.1899999999999996E-2</c:v>
                </c:pt>
                <c:pt idx="738">
                  <c:v>9.1600000000000001E-2</c:v>
                </c:pt>
                <c:pt idx="739">
                  <c:v>9.1400000000000009E-2</c:v>
                </c:pt>
                <c:pt idx="740">
                  <c:v>9.1400000000000009E-2</c:v>
                </c:pt>
                <c:pt idx="741">
                  <c:v>9.0800000000000006E-2</c:v>
                </c:pt>
                <c:pt idx="742">
                  <c:v>9.0500000000000011E-2</c:v>
                </c:pt>
                <c:pt idx="743">
                  <c:v>9.0299999999999991E-2</c:v>
                </c:pt>
                <c:pt idx="744">
                  <c:v>9.0400000000000008E-2</c:v>
                </c:pt>
                <c:pt idx="745">
                  <c:v>9.06E-2</c:v>
                </c:pt>
                <c:pt idx="746">
                  <c:v>9.01E-2</c:v>
                </c:pt>
                <c:pt idx="747">
                  <c:v>9.01E-2</c:v>
                </c:pt>
                <c:pt idx="748">
                  <c:v>8.9800000000000005E-2</c:v>
                </c:pt>
                <c:pt idx="749">
                  <c:v>8.9900000000000008E-2</c:v>
                </c:pt>
                <c:pt idx="750">
                  <c:v>8.9700000000000002E-2</c:v>
                </c:pt>
                <c:pt idx="751">
                  <c:v>8.9800000000000005E-2</c:v>
                </c:pt>
                <c:pt idx="752">
                  <c:v>9.0299999999999991E-2</c:v>
                </c:pt>
                <c:pt idx="753">
                  <c:v>9.06E-2</c:v>
                </c:pt>
                <c:pt idx="754">
                  <c:v>9.0800000000000006E-2</c:v>
                </c:pt>
                <c:pt idx="755">
                  <c:v>9.06E-2</c:v>
                </c:pt>
                <c:pt idx="756">
                  <c:v>8.9900000000000008E-2</c:v>
                </c:pt>
                <c:pt idx="757">
                  <c:v>9.0200000000000002E-2</c:v>
                </c:pt>
                <c:pt idx="758">
                  <c:v>8.9900000000000008E-2</c:v>
                </c:pt>
                <c:pt idx="759">
                  <c:v>9.01E-2</c:v>
                </c:pt>
                <c:pt idx="760">
                  <c:v>9.01E-2</c:v>
                </c:pt>
                <c:pt idx="761">
                  <c:v>8.9900000000000008E-2</c:v>
                </c:pt>
                <c:pt idx="762">
                  <c:v>8.9800000000000005E-2</c:v>
                </c:pt>
                <c:pt idx="763">
                  <c:v>9.0200000000000002E-2</c:v>
                </c:pt>
                <c:pt idx="764">
                  <c:v>9.0500000000000011E-2</c:v>
                </c:pt>
                <c:pt idx="765">
                  <c:v>9.0700000000000003E-2</c:v>
                </c:pt>
                <c:pt idx="766">
                  <c:v>9.0500000000000011E-2</c:v>
                </c:pt>
                <c:pt idx="767">
                  <c:v>9.0500000000000011E-2</c:v>
                </c:pt>
                <c:pt idx="768">
                  <c:v>9.0299999999999991E-2</c:v>
                </c:pt>
                <c:pt idx="769">
                  <c:v>9.0899999999999995E-2</c:v>
                </c:pt>
                <c:pt idx="770">
                  <c:v>9.11E-2</c:v>
                </c:pt>
                <c:pt idx="771">
                  <c:v>9.0400000000000008E-2</c:v>
                </c:pt>
                <c:pt idx="772">
                  <c:v>9.1200000000000003E-2</c:v>
                </c:pt>
                <c:pt idx="773">
                  <c:v>9.0999999999999998E-2</c:v>
                </c:pt>
                <c:pt idx="774">
                  <c:v>9.1200000000000003E-2</c:v>
                </c:pt>
                <c:pt idx="775">
                  <c:v>9.0700000000000003E-2</c:v>
                </c:pt>
                <c:pt idx="776">
                  <c:v>9.0899999999999995E-2</c:v>
                </c:pt>
                <c:pt idx="777">
                  <c:v>9.0999999999999998E-2</c:v>
                </c:pt>
                <c:pt idx="778">
                  <c:v>9.0999999999999998E-2</c:v>
                </c:pt>
                <c:pt idx="779">
                  <c:v>9.0700000000000003E-2</c:v>
                </c:pt>
                <c:pt idx="780">
                  <c:v>9.11E-2</c:v>
                </c:pt>
                <c:pt idx="781">
                  <c:v>9.0700000000000003E-2</c:v>
                </c:pt>
                <c:pt idx="782">
                  <c:v>9.0400000000000008E-2</c:v>
                </c:pt>
                <c:pt idx="783">
                  <c:v>9.0200000000000002E-2</c:v>
                </c:pt>
                <c:pt idx="784">
                  <c:v>9.01E-2</c:v>
                </c:pt>
                <c:pt idx="785">
                  <c:v>9.0200000000000002E-2</c:v>
                </c:pt>
                <c:pt idx="786">
                  <c:v>9.0200000000000002E-2</c:v>
                </c:pt>
                <c:pt idx="787">
                  <c:v>9.01E-2</c:v>
                </c:pt>
                <c:pt idx="788">
                  <c:v>9.0299999999999991E-2</c:v>
                </c:pt>
                <c:pt idx="789">
                  <c:v>9.1499999999999998E-2</c:v>
                </c:pt>
                <c:pt idx="790">
                  <c:v>9.2499999999999999E-2</c:v>
                </c:pt>
                <c:pt idx="791">
                  <c:v>9.2300000000000007E-2</c:v>
                </c:pt>
                <c:pt idx="792">
                  <c:v>9.2300000000000007E-2</c:v>
                </c:pt>
                <c:pt idx="793">
                  <c:v>9.2300000000000007E-2</c:v>
                </c:pt>
                <c:pt idx="794">
                  <c:v>9.1899999999999996E-2</c:v>
                </c:pt>
                <c:pt idx="795">
                  <c:v>9.1799999999999993E-2</c:v>
                </c:pt>
                <c:pt idx="796">
                  <c:v>9.1700000000000004E-2</c:v>
                </c:pt>
                <c:pt idx="797">
                  <c:v>9.2600000000000002E-2</c:v>
                </c:pt>
                <c:pt idx="798">
                  <c:v>9.290000000000001E-2</c:v>
                </c:pt>
                <c:pt idx="799">
                  <c:v>9.290000000000001E-2</c:v>
                </c:pt>
                <c:pt idx="800">
                  <c:v>9.2499999999999999E-2</c:v>
                </c:pt>
                <c:pt idx="801">
                  <c:v>9.2200000000000004E-2</c:v>
                </c:pt>
                <c:pt idx="802">
                  <c:v>9.1600000000000001E-2</c:v>
                </c:pt>
                <c:pt idx="803">
                  <c:v>9.1899999999999996E-2</c:v>
                </c:pt>
                <c:pt idx="804">
                  <c:v>9.1799999999999993E-2</c:v>
                </c:pt>
                <c:pt idx="805">
                  <c:v>9.1899999999999996E-2</c:v>
                </c:pt>
                <c:pt idx="806">
                  <c:v>9.1400000000000009E-2</c:v>
                </c:pt>
                <c:pt idx="807">
                  <c:v>9.1400000000000009E-2</c:v>
                </c:pt>
                <c:pt idx="808">
                  <c:v>9.1400000000000009E-2</c:v>
                </c:pt>
                <c:pt idx="809">
                  <c:v>9.1499999999999998E-2</c:v>
                </c:pt>
                <c:pt idx="810">
                  <c:v>9.06E-2</c:v>
                </c:pt>
                <c:pt idx="811">
                  <c:v>9.0299999999999991E-2</c:v>
                </c:pt>
                <c:pt idx="812">
                  <c:v>9.01E-2</c:v>
                </c:pt>
                <c:pt idx="813">
                  <c:v>0.09</c:v>
                </c:pt>
                <c:pt idx="814">
                  <c:v>9.01E-2</c:v>
                </c:pt>
                <c:pt idx="815">
                  <c:v>8.9900000000000008E-2</c:v>
                </c:pt>
                <c:pt idx="816">
                  <c:v>8.9700000000000002E-2</c:v>
                </c:pt>
                <c:pt idx="817">
                  <c:v>8.9800000000000005E-2</c:v>
                </c:pt>
                <c:pt idx="818">
                  <c:v>8.9600000000000013E-2</c:v>
                </c:pt>
                <c:pt idx="819">
                  <c:v>9.0500000000000011E-2</c:v>
                </c:pt>
                <c:pt idx="820">
                  <c:v>8.9800000000000005E-2</c:v>
                </c:pt>
                <c:pt idx="821">
                  <c:v>8.9600000000000013E-2</c:v>
                </c:pt>
                <c:pt idx="822">
                  <c:v>8.9900000000000008E-2</c:v>
                </c:pt>
                <c:pt idx="823">
                  <c:v>9.01E-2</c:v>
                </c:pt>
                <c:pt idx="824">
                  <c:v>8.9600000000000013E-2</c:v>
                </c:pt>
                <c:pt idx="825">
                  <c:v>8.9600000000000013E-2</c:v>
                </c:pt>
                <c:pt idx="826">
                  <c:v>8.9600000000000013E-2</c:v>
                </c:pt>
                <c:pt idx="827">
                  <c:v>8.9200000000000002E-2</c:v>
                </c:pt>
                <c:pt idx="828">
                  <c:v>8.900000000000001E-2</c:v>
                </c:pt>
                <c:pt idx="829">
                  <c:v>8.8900000000000007E-2</c:v>
                </c:pt>
                <c:pt idx="830">
                  <c:v>8.9099999999999999E-2</c:v>
                </c:pt>
                <c:pt idx="831">
                  <c:v>8.8599999999999998E-2</c:v>
                </c:pt>
                <c:pt idx="832">
                  <c:v>8.8399999999999992E-2</c:v>
                </c:pt>
                <c:pt idx="833">
                  <c:v>8.8900000000000007E-2</c:v>
                </c:pt>
                <c:pt idx="834">
                  <c:v>8.8700000000000015E-2</c:v>
                </c:pt>
                <c:pt idx="835">
                  <c:v>8.8499999999999995E-2</c:v>
                </c:pt>
                <c:pt idx="836">
                  <c:v>8.8399999999999992E-2</c:v>
                </c:pt>
                <c:pt idx="837">
                  <c:v>8.8900000000000007E-2</c:v>
                </c:pt>
                <c:pt idx="838">
                  <c:v>8.950000000000001E-2</c:v>
                </c:pt>
                <c:pt idx="839">
                  <c:v>8.900000000000001E-2</c:v>
                </c:pt>
                <c:pt idx="840">
                  <c:v>8.8499999999999995E-2</c:v>
                </c:pt>
                <c:pt idx="841">
                  <c:v>8.8800000000000004E-2</c:v>
                </c:pt>
                <c:pt idx="842">
                  <c:v>8.8300000000000003E-2</c:v>
                </c:pt>
                <c:pt idx="843">
                  <c:v>8.8300000000000003E-2</c:v>
                </c:pt>
                <c:pt idx="844">
                  <c:v>8.8399999999999992E-2</c:v>
                </c:pt>
                <c:pt idx="845">
                  <c:v>8.8000000000000009E-2</c:v>
                </c:pt>
                <c:pt idx="846">
                  <c:v>8.900000000000001E-2</c:v>
                </c:pt>
                <c:pt idx="847">
                  <c:v>8.8000000000000009E-2</c:v>
                </c:pt>
                <c:pt idx="848">
                  <c:v>8.7499999999999994E-2</c:v>
                </c:pt>
                <c:pt idx="849">
                  <c:v>8.77E-2</c:v>
                </c:pt>
                <c:pt idx="850">
                  <c:v>8.7100000000000011E-2</c:v>
                </c:pt>
                <c:pt idx="851">
                  <c:v>8.7100000000000011E-2</c:v>
                </c:pt>
                <c:pt idx="852">
                  <c:v>8.72E-2</c:v>
                </c:pt>
                <c:pt idx="853">
                  <c:v>8.6500000000000007E-2</c:v>
                </c:pt>
                <c:pt idx="854">
                  <c:v>8.6500000000000007E-2</c:v>
                </c:pt>
                <c:pt idx="855">
                  <c:v>8.6400000000000005E-2</c:v>
                </c:pt>
                <c:pt idx="856">
                  <c:v>8.6300000000000002E-2</c:v>
                </c:pt>
                <c:pt idx="857">
                  <c:v>8.6500000000000007E-2</c:v>
                </c:pt>
                <c:pt idx="858">
                  <c:v>8.6300000000000002E-2</c:v>
                </c:pt>
                <c:pt idx="859">
                  <c:v>8.6099999999999996E-2</c:v>
                </c:pt>
                <c:pt idx="860">
                  <c:v>8.5800000000000001E-2</c:v>
                </c:pt>
                <c:pt idx="861">
                  <c:v>8.6200000000000013E-2</c:v>
                </c:pt>
                <c:pt idx="862">
                  <c:v>8.6099999999999996E-2</c:v>
                </c:pt>
                <c:pt idx="863">
                  <c:v>8.5699999999999998E-2</c:v>
                </c:pt>
                <c:pt idx="864">
                  <c:v>8.5699999999999998E-2</c:v>
                </c:pt>
                <c:pt idx="865">
                  <c:v>8.6099999999999996E-2</c:v>
                </c:pt>
                <c:pt idx="866">
                  <c:v>8.6200000000000013E-2</c:v>
                </c:pt>
                <c:pt idx="867">
                  <c:v>8.5999999999999993E-2</c:v>
                </c:pt>
                <c:pt idx="868">
                  <c:v>8.6099999999999996E-2</c:v>
                </c:pt>
                <c:pt idx="869">
                  <c:v>8.6300000000000002E-2</c:v>
                </c:pt>
                <c:pt idx="870">
                  <c:v>8.6800000000000002E-2</c:v>
                </c:pt>
                <c:pt idx="871">
                  <c:v>8.7000000000000008E-2</c:v>
                </c:pt>
                <c:pt idx="872">
                  <c:v>8.7100000000000011E-2</c:v>
                </c:pt>
                <c:pt idx="873">
                  <c:v>8.6500000000000007E-2</c:v>
                </c:pt>
                <c:pt idx="874">
                  <c:v>8.6400000000000005E-2</c:v>
                </c:pt>
                <c:pt idx="875">
                  <c:v>8.6200000000000013E-2</c:v>
                </c:pt>
                <c:pt idx="876">
                  <c:v>8.6200000000000013E-2</c:v>
                </c:pt>
                <c:pt idx="877">
                  <c:v>8.5900000000000004E-2</c:v>
                </c:pt>
                <c:pt idx="878">
                  <c:v>8.5600000000000009E-2</c:v>
                </c:pt>
                <c:pt idx="879">
                  <c:v>8.5199999999999998E-2</c:v>
                </c:pt>
                <c:pt idx="880">
                  <c:v>8.5199999999999998E-2</c:v>
                </c:pt>
                <c:pt idx="881">
                  <c:v>8.5000000000000006E-2</c:v>
                </c:pt>
                <c:pt idx="882">
                  <c:v>8.4700000000000011E-2</c:v>
                </c:pt>
                <c:pt idx="883">
                  <c:v>8.5000000000000006E-2</c:v>
                </c:pt>
                <c:pt idx="884">
                  <c:v>8.4900000000000003E-2</c:v>
                </c:pt>
                <c:pt idx="885">
                  <c:v>8.5299999999999987E-2</c:v>
                </c:pt>
                <c:pt idx="886">
                  <c:v>8.5199999999999998E-2</c:v>
                </c:pt>
                <c:pt idx="887">
                  <c:v>8.5099999999999995E-2</c:v>
                </c:pt>
                <c:pt idx="888">
                  <c:v>8.4700000000000011E-2</c:v>
                </c:pt>
                <c:pt idx="889">
                  <c:v>8.5099999999999995E-2</c:v>
                </c:pt>
                <c:pt idx="890">
                  <c:v>8.5400000000000004E-2</c:v>
                </c:pt>
                <c:pt idx="891">
                  <c:v>8.5199999999999998E-2</c:v>
                </c:pt>
                <c:pt idx="892">
                  <c:v>8.3900000000000002E-2</c:v>
                </c:pt>
                <c:pt idx="893">
                  <c:v>8.4199999999999997E-2</c:v>
                </c:pt>
                <c:pt idx="894">
                  <c:v>8.3599999999999994E-2</c:v>
                </c:pt>
                <c:pt idx="895">
                  <c:v>8.3800000000000013E-2</c:v>
                </c:pt>
                <c:pt idx="896">
                  <c:v>8.4700000000000011E-2</c:v>
                </c:pt>
                <c:pt idx="897">
                  <c:v>8.4499999999999992E-2</c:v>
                </c:pt>
                <c:pt idx="898">
                  <c:v>8.4100000000000008E-2</c:v>
                </c:pt>
                <c:pt idx="899">
                  <c:v>8.4600000000000009E-2</c:v>
                </c:pt>
                <c:pt idx="900">
                  <c:v>8.5400000000000004E-2</c:v>
                </c:pt>
                <c:pt idx="901">
                  <c:v>8.5500000000000007E-2</c:v>
                </c:pt>
                <c:pt idx="902">
                  <c:v>8.5400000000000004E-2</c:v>
                </c:pt>
                <c:pt idx="903">
                  <c:v>8.5099999999999995E-2</c:v>
                </c:pt>
                <c:pt idx="904">
                  <c:v>8.5699999999999998E-2</c:v>
                </c:pt>
                <c:pt idx="905">
                  <c:v>8.6400000000000005E-2</c:v>
                </c:pt>
                <c:pt idx="906">
                  <c:v>8.6500000000000007E-2</c:v>
                </c:pt>
                <c:pt idx="907">
                  <c:v>8.6699999999999999E-2</c:v>
                </c:pt>
                <c:pt idx="908">
                  <c:v>8.6800000000000002E-2</c:v>
                </c:pt>
                <c:pt idx="909">
                  <c:v>8.8000000000000009E-2</c:v>
                </c:pt>
                <c:pt idx="910">
                  <c:v>8.7900000000000006E-2</c:v>
                </c:pt>
                <c:pt idx="911">
                  <c:v>8.8300000000000003E-2</c:v>
                </c:pt>
                <c:pt idx="912">
                  <c:v>8.7499999999999994E-2</c:v>
                </c:pt>
                <c:pt idx="913">
                  <c:v>8.7599999999999997E-2</c:v>
                </c:pt>
                <c:pt idx="914">
                  <c:v>8.72E-2</c:v>
                </c:pt>
                <c:pt idx="915">
                  <c:v>8.8000000000000009E-2</c:v>
                </c:pt>
                <c:pt idx="916">
                  <c:v>8.8200000000000001E-2</c:v>
                </c:pt>
                <c:pt idx="917">
                  <c:v>8.7400000000000005E-2</c:v>
                </c:pt>
                <c:pt idx="918">
                  <c:v>8.7300000000000003E-2</c:v>
                </c:pt>
                <c:pt idx="919">
                  <c:v>8.6800000000000002E-2</c:v>
                </c:pt>
                <c:pt idx="920">
                  <c:v>8.6800000000000002E-2</c:v>
                </c:pt>
                <c:pt idx="921">
                  <c:v>8.6500000000000007E-2</c:v>
                </c:pt>
                <c:pt idx="922">
                  <c:v>8.6500000000000007E-2</c:v>
                </c:pt>
                <c:pt idx="923">
                  <c:v>8.6500000000000007E-2</c:v>
                </c:pt>
                <c:pt idx="924">
                  <c:v>8.5999999999999993E-2</c:v>
                </c:pt>
                <c:pt idx="925">
                  <c:v>8.5999999999999993E-2</c:v>
                </c:pt>
                <c:pt idx="926">
                  <c:v>8.6099999999999996E-2</c:v>
                </c:pt>
                <c:pt idx="927">
                  <c:v>8.6200000000000013E-2</c:v>
                </c:pt>
                <c:pt idx="928">
                  <c:v>8.5999999999999993E-2</c:v>
                </c:pt>
                <c:pt idx="929">
                  <c:v>8.5699999999999998E-2</c:v>
                </c:pt>
                <c:pt idx="930">
                  <c:v>8.5699999999999998E-2</c:v>
                </c:pt>
                <c:pt idx="931">
                  <c:v>8.5699999999999998E-2</c:v>
                </c:pt>
                <c:pt idx="932">
                  <c:v>8.5400000000000004E-2</c:v>
                </c:pt>
                <c:pt idx="933">
                  <c:v>8.5400000000000004E-2</c:v>
                </c:pt>
                <c:pt idx="934">
                  <c:v>8.5199999999999998E-2</c:v>
                </c:pt>
                <c:pt idx="935">
                  <c:v>8.5400000000000004E-2</c:v>
                </c:pt>
                <c:pt idx="936">
                  <c:v>8.5299999999999987E-2</c:v>
                </c:pt>
                <c:pt idx="937">
                  <c:v>8.6099999999999996E-2</c:v>
                </c:pt>
                <c:pt idx="938">
                  <c:v>8.5500000000000007E-2</c:v>
                </c:pt>
                <c:pt idx="939">
                  <c:v>8.5099999999999995E-2</c:v>
                </c:pt>
                <c:pt idx="940">
                  <c:v>8.5299999999999987E-2</c:v>
                </c:pt>
                <c:pt idx="941">
                  <c:v>8.4900000000000003E-2</c:v>
                </c:pt>
                <c:pt idx="942">
                  <c:v>8.4900000000000003E-2</c:v>
                </c:pt>
                <c:pt idx="943">
                  <c:v>8.4900000000000003E-2</c:v>
                </c:pt>
                <c:pt idx="944">
                  <c:v>8.48E-2</c:v>
                </c:pt>
                <c:pt idx="945">
                  <c:v>8.4700000000000011E-2</c:v>
                </c:pt>
                <c:pt idx="946">
                  <c:v>8.4700000000000011E-2</c:v>
                </c:pt>
                <c:pt idx="947">
                  <c:v>8.4900000000000003E-2</c:v>
                </c:pt>
                <c:pt idx="948">
                  <c:v>8.48E-2</c:v>
                </c:pt>
                <c:pt idx="949">
                  <c:v>8.4399999999999989E-2</c:v>
                </c:pt>
                <c:pt idx="950">
                  <c:v>8.4499999999999992E-2</c:v>
                </c:pt>
                <c:pt idx="951">
                  <c:v>8.4499999999999992E-2</c:v>
                </c:pt>
                <c:pt idx="952">
                  <c:v>8.4100000000000008E-2</c:v>
                </c:pt>
                <c:pt idx="953">
                  <c:v>8.4199999999999997E-2</c:v>
                </c:pt>
                <c:pt idx="954">
                  <c:v>8.4100000000000008E-2</c:v>
                </c:pt>
                <c:pt idx="955">
                  <c:v>8.3700000000000011E-2</c:v>
                </c:pt>
                <c:pt idx="956">
                  <c:v>8.3400000000000002E-2</c:v>
                </c:pt>
                <c:pt idx="957">
                  <c:v>8.2799999999999999E-2</c:v>
                </c:pt>
                <c:pt idx="958">
                  <c:v>8.2699999999999996E-2</c:v>
                </c:pt>
                <c:pt idx="959">
                  <c:v>8.2699999999999996E-2</c:v>
                </c:pt>
                <c:pt idx="960">
                  <c:v>8.2500000000000004E-2</c:v>
                </c:pt>
                <c:pt idx="961">
                  <c:v>8.2699999999999996E-2</c:v>
                </c:pt>
                <c:pt idx="962">
                  <c:v>8.2299999999999998E-2</c:v>
                </c:pt>
                <c:pt idx="963">
                  <c:v>8.199999999999999E-2</c:v>
                </c:pt>
                <c:pt idx="964">
                  <c:v>8.2500000000000004E-2</c:v>
                </c:pt>
                <c:pt idx="965">
                  <c:v>8.2100000000000006E-2</c:v>
                </c:pt>
                <c:pt idx="966">
                  <c:v>8.2699999999999996E-2</c:v>
                </c:pt>
                <c:pt idx="967">
                  <c:v>8.3199999999999996E-2</c:v>
                </c:pt>
                <c:pt idx="968">
                  <c:v>8.2599999999999993E-2</c:v>
                </c:pt>
                <c:pt idx="969">
                  <c:v>8.3000000000000004E-2</c:v>
                </c:pt>
                <c:pt idx="970">
                  <c:v>8.3000000000000004E-2</c:v>
                </c:pt>
                <c:pt idx="971">
                  <c:v>8.3000000000000004E-2</c:v>
                </c:pt>
                <c:pt idx="972">
                  <c:v>8.2400000000000001E-2</c:v>
                </c:pt>
                <c:pt idx="973">
                  <c:v>8.1799999999999998E-2</c:v>
                </c:pt>
                <c:pt idx="974">
                  <c:v>8.14E-2</c:v>
                </c:pt>
                <c:pt idx="975">
                  <c:v>8.14E-2</c:v>
                </c:pt>
                <c:pt idx="976">
                  <c:v>8.1799999999999998E-2</c:v>
                </c:pt>
                <c:pt idx="977">
                  <c:v>8.1300000000000011E-2</c:v>
                </c:pt>
                <c:pt idx="978">
                  <c:v>8.1600000000000006E-2</c:v>
                </c:pt>
                <c:pt idx="979">
                  <c:v>8.1500000000000003E-2</c:v>
                </c:pt>
                <c:pt idx="980">
                  <c:v>8.14E-2</c:v>
                </c:pt>
                <c:pt idx="981">
                  <c:v>8.1799999999999998E-2</c:v>
                </c:pt>
                <c:pt idx="982">
                  <c:v>8.1900000000000001E-2</c:v>
                </c:pt>
                <c:pt idx="983">
                  <c:v>8.14E-2</c:v>
                </c:pt>
                <c:pt idx="984">
                  <c:v>8.14E-2</c:v>
                </c:pt>
                <c:pt idx="985">
                  <c:v>8.1099999999999992E-2</c:v>
                </c:pt>
                <c:pt idx="986">
                  <c:v>8.1000000000000003E-2</c:v>
                </c:pt>
                <c:pt idx="987">
                  <c:v>8.09E-2</c:v>
                </c:pt>
                <c:pt idx="988">
                  <c:v>8.0700000000000008E-2</c:v>
                </c:pt>
                <c:pt idx="989">
                  <c:v>0.08</c:v>
                </c:pt>
                <c:pt idx="990">
                  <c:v>8.0299999999999996E-2</c:v>
                </c:pt>
                <c:pt idx="991">
                  <c:v>8.0199999999999994E-2</c:v>
                </c:pt>
                <c:pt idx="992">
                  <c:v>7.9899999999999999E-2</c:v>
                </c:pt>
                <c:pt idx="993">
                  <c:v>7.980000000000001E-2</c:v>
                </c:pt>
                <c:pt idx="994">
                  <c:v>7.9500000000000001E-2</c:v>
                </c:pt>
                <c:pt idx="995">
                  <c:v>7.9300000000000009E-2</c:v>
                </c:pt>
                <c:pt idx="996">
                  <c:v>8.0199999999999994E-2</c:v>
                </c:pt>
                <c:pt idx="997">
                  <c:v>7.980000000000001E-2</c:v>
                </c:pt>
                <c:pt idx="998">
                  <c:v>8.0100000000000005E-2</c:v>
                </c:pt>
                <c:pt idx="999">
                  <c:v>8.0199999999999994E-2</c:v>
                </c:pt>
                <c:pt idx="1000">
                  <c:v>0.08</c:v>
                </c:pt>
                <c:pt idx="1001">
                  <c:v>8.0600000000000005E-2</c:v>
                </c:pt>
                <c:pt idx="1002">
                  <c:v>8.1200000000000008E-2</c:v>
                </c:pt>
                <c:pt idx="1003">
                  <c:v>8.0700000000000008E-2</c:v>
                </c:pt>
                <c:pt idx="1004">
                  <c:v>8.0299999999999996E-2</c:v>
                </c:pt>
                <c:pt idx="1005">
                  <c:v>0.08</c:v>
                </c:pt>
                <c:pt idx="1006">
                  <c:v>7.9899999999999999E-2</c:v>
                </c:pt>
                <c:pt idx="1007">
                  <c:v>7.9699999999999993E-2</c:v>
                </c:pt>
                <c:pt idx="1008">
                  <c:v>7.9500000000000001E-2</c:v>
                </c:pt>
                <c:pt idx="1009">
                  <c:v>8.0199999999999994E-2</c:v>
                </c:pt>
                <c:pt idx="1010">
                  <c:v>7.980000000000001E-2</c:v>
                </c:pt>
                <c:pt idx="1011">
                  <c:v>7.9899999999999999E-2</c:v>
                </c:pt>
                <c:pt idx="1012">
                  <c:v>7.9699999999999993E-2</c:v>
                </c:pt>
                <c:pt idx="1013">
                  <c:v>7.9500000000000001E-2</c:v>
                </c:pt>
                <c:pt idx="1014">
                  <c:v>7.9399999999999998E-2</c:v>
                </c:pt>
                <c:pt idx="1015">
                  <c:v>7.9699999999999993E-2</c:v>
                </c:pt>
                <c:pt idx="1016">
                  <c:v>0.08</c:v>
                </c:pt>
                <c:pt idx="1017">
                  <c:v>7.980000000000001E-2</c:v>
                </c:pt>
                <c:pt idx="1018">
                  <c:v>7.9399999999999998E-2</c:v>
                </c:pt>
                <c:pt idx="1019">
                  <c:v>7.9600000000000004E-2</c:v>
                </c:pt>
                <c:pt idx="1020">
                  <c:v>7.9300000000000009E-2</c:v>
                </c:pt>
                <c:pt idx="1021">
                  <c:v>7.9399999999999998E-2</c:v>
                </c:pt>
                <c:pt idx="1022">
                  <c:v>7.9199999999999993E-2</c:v>
                </c:pt>
                <c:pt idx="1023">
                  <c:v>7.9100000000000004E-2</c:v>
                </c:pt>
                <c:pt idx="1024">
                  <c:v>7.9399999999999998E-2</c:v>
                </c:pt>
                <c:pt idx="1025">
                  <c:v>7.9399999999999998E-2</c:v>
                </c:pt>
                <c:pt idx="1026">
                  <c:v>8.0100000000000005E-2</c:v>
                </c:pt>
                <c:pt idx="1027">
                  <c:v>8.0299999999999996E-2</c:v>
                </c:pt>
                <c:pt idx="1028">
                  <c:v>8.0199999999999994E-2</c:v>
                </c:pt>
                <c:pt idx="1029">
                  <c:v>8.0199999999999994E-2</c:v>
                </c:pt>
                <c:pt idx="1030">
                  <c:v>7.9600000000000004E-2</c:v>
                </c:pt>
                <c:pt idx="1031">
                  <c:v>7.9100000000000004E-2</c:v>
                </c:pt>
                <c:pt idx="1032">
                  <c:v>7.8700000000000006E-2</c:v>
                </c:pt>
                <c:pt idx="1033">
                  <c:v>7.8799999999999995E-2</c:v>
                </c:pt>
                <c:pt idx="1034">
                  <c:v>7.85E-2</c:v>
                </c:pt>
                <c:pt idx="1035">
                  <c:v>7.85E-2</c:v>
                </c:pt>
                <c:pt idx="1036">
                  <c:v>7.9000000000000001E-2</c:v>
                </c:pt>
                <c:pt idx="1037">
                  <c:v>7.9199999999999993E-2</c:v>
                </c:pt>
                <c:pt idx="1038">
                  <c:v>7.8900000000000012E-2</c:v>
                </c:pt>
                <c:pt idx="1039">
                  <c:v>7.9199999999999993E-2</c:v>
                </c:pt>
                <c:pt idx="1040">
                  <c:v>7.8900000000000012E-2</c:v>
                </c:pt>
                <c:pt idx="1041">
                  <c:v>7.8299999999999995E-2</c:v>
                </c:pt>
                <c:pt idx="1042">
                  <c:v>7.8200000000000006E-2</c:v>
                </c:pt>
                <c:pt idx="1043">
                  <c:v>7.8299999999999995E-2</c:v>
                </c:pt>
                <c:pt idx="1044">
                  <c:v>7.8700000000000006E-2</c:v>
                </c:pt>
                <c:pt idx="1045">
                  <c:v>7.8899999999999998E-2</c:v>
                </c:pt>
                <c:pt idx="1046">
                  <c:v>8.0799999999999997E-2</c:v>
                </c:pt>
                <c:pt idx="1047">
                  <c:v>8.1099999999999992E-2</c:v>
                </c:pt>
                <c:pt idx="1048">
                  <c:v>8.2699999999999996E-2</c:v>
                </c:pt>
                <c:pt idx="1049">
                  <c:v>8.4100000000000008E-2</c:v>
                </c:pt>
                <c:pt idx="1050">
                  <c:v>8.3900000000000002E-2</c:v>
                </c:pt>
                <c:pt idx="1051">
                  <c:v>8.6099999999999996E-2</c:v>
                </c:pt>
                <c:pt idx="1052">
                  <c:v>8.4600000000000009E-2</c:v>
                </c:pt>
                <c:pt idx="1053">
                  <c:v>8.4499999999999992E-2</c:v>
                </c:pt>
                <c:pt idx="1054">
                  <c:v>8.3299999999999999E-2</c:v>
                </c:pt>
                <c:pt idx="1055">
                  <c:v>8.4600000000000009E-2</c:v>
                </c:pt>
                <c:pt idx="1056">
                  <c:v>8.3900000000000002E-2</c:v>
                </c:pt>
                <c:pt idx="1057">
                  <c:v>8.3700000000000011E-2</c:v>
                </c:pt>
                <c:pt idx="1058">
                  <c:v>8.3400000000000002E-2</c:v>
                </c:pt>
                <c:pt idx="1059">
                  <c:v>8.3800000000000013E-2</c:v>
                </c:pt>
                <c:pt idx="1060">
                  <c:v>8.5199999999999998E-2</c:v>
                </c:pt>
                <c:pt idx="1061">
                  <c:v>8.5099999999999995E-2</c:v>
                </c:pt>
                <c:pt idx="1062">
                  <c:v>8.6699999999999999E-2</c:v>
                </c:pt>
                <c:pt idx="1063">
                  <c:v>8.5900000000000004E-2</c:v>
                </c:pt>
                <c:pt idx="1064">
                  <c:v>8.6400000000000005E-2</c:v>
                </c:pt>
                <c:pt idx="1065">
                  <c:v>8.8000000000000009E-2</c:v>
                </c:pt>
                <c:pt idx="1066">
                  <c:v>8.77E-2</c:v>
                </c:pt>
                <c:pt idx="1067">
                  <c:v>8.6099999999999996E-2</c:v>
                </c:pt>
                <c:pt idx="1068">
                  <c:v>8.6400000000000005E-2</c:v>
                </c:pt>
                <c:pt idx="1069">
                  <c:v>8.5999999999999993E-2</c:v>
                </c:pt>
                <c:pt idx="1070">
                  <c:v>8.5900000000000004E-2</c:v>
                </c:pt>
                <c:pt idx="1071">
                  <c:v>8.5800000000000001E-2</c:v>
                </c:pt>
                <c:pt idx="1072">
                  <c:v>8.5400000000000004E-2</c:v>
                </c:pt>
                <c:pt idx="1073">
                  <c:v>8.5299999999999987E-2</c:v>
                </c:pt>
                <c:pt idx="1074">
                  <c:v>8.5199999999999998E-2</c:v>
                </c:pt>
                <c:pt idx="1075">
                  <c:v>8.5699999999999998E-2</c:v>
                </c:pt>
                <c:pt idx="1076">
                  <c:v>8.5900000000000004E-2</c:v>
                </c:pt>
                <c:pt idx="1077">
                  <c:v>8.5000000000000006E-2</c:v>
                </c:pt>
                <c:pt idx="1078">
                  <c:v>8.4499999999999992E-2</c:v>
                </c:pt>
                <c:pt idx="1079">
                  <c:v>8.4000000000000005E-2</c:v>
                </c:pt>
                <c:pt idx="1080">
                  <c:v>8.4000000000000005E-2</c:v>
                </c:pt>
                <c:pt idx="1081">
                  <c:v>8.4600000000000009E-2</c:v>
                </c:pt>
                <c:pt idx="1082">
                  <c:v>8.43E-2</c:v>
                </c:pt>
                <c:pt idx="1083">
                  <c:v>8.4499999999999992E-2</c:v>
                </c:pt>
                <c:pt idx="1084">
                  <c:v>8.4399999999999989E-2</c:v>
                </c:pt>
                <c:pt idx="1085">
                  <c:v>8.4900000000000003E-2</c:v>
                </c:pt>
                <c:pt idx="1086">
                  <c:v>8.4700000000000011E-2</c:v>
                </c:pt>
                <c:pt idx="1087">
                  <c:v>8.6200000000000013E-2</c:v>
                </c:pt>
                <c:pt idx="1088">
                  <c:v>8.6899999999999991E-2</c:v>
                </c:pt>
                <c:pt idx="1089">
                  <c:v>8.7100000000000011E-2</c:v>
                </c:pt>
                <c:pt idx="1090">
                  <c:v>8.5900000000000004E-2</c:v>
                </c:pt>
                <c:pt idx="1091">
                  <c:v>8.5600000000000009E-2</c:v>
                </c:pt>
                <c:pt idx="1092">
                  <c:v>8.6200000000000013E-2</c:v>
                </c:pt>
                <c:pt idx="1093">
                  <c:v>8.5400000000000004E-2</c:v>
                </c:pt>
                <c:pt idx="1094">
                  <c:v>8.5299999999999987E-2</c:v>
                </c:pt>
                <c:pt idx="1095">
                  <c:v>8.5099999999999995E-2</c:v>
                </c:pt>
                <c:pt idx="1096">
                  <c:v>8.4399999999999989E-2</c:v>
                </c:pt>
                <c:pt idx="1097">
                  <c:v>8.43E-2</c:v>
                </c:pt>
                <c:pt idx="1098">
                  <c:v>8.4600000000000009E-2</c:v>
                </c:pt>
                <c:pt idx="1099">
                  <c:v>8.5099999999999995E-2</c:v>
                </c:pt>
                <c:pt idx="1100">
                  <c:v>8.4700000000000011E-2</c:v>
                </c:pt>
                <c:pt idx="1101">
                  <c:v>8.5199999999999998E-2</c:v>
                </c:pt>
                <c:pt idx="1102">
                  <c:v>8.3700000000000011E-2</c:v>
                </c:pt>
                <c:pt idx="1103">
                  <c:v>8.4000000000000005E-2</c:v>
                </c:pt>
                <c:pt idx="1104">
                  <c:v>8.3900000000000002E-2</c:v>
                </c:pt>
                <c:pt idx="1105">
                  <c:v>8.3199999999999996E-2</c:v>
                </c:pt>
                <c:pt idx="1106">
                  <c:v>8.3700000000000011E-2</c:v>
                </c:pt>
                <c:pt idx="1107">
                  <c:v>8.3700000000000011E-2</c:v>
                </c:pt>
                <c:pt idx="1108">
                  <c:v>8.3400000000000002E-2</c:v>
                </c:pt>
                <c:pt idx="1109">
                  <c:v>8.3299999999999999E-2</c:v>
                </c:pt>
                <c:pt idx="1110">
                  <c:v>8.2900000000000015E-2</c:v>
                </c:pt>
                <c:pt idx="1111">
                  <c:v>8.3499999999999991E-2</c:v>
                </c:pt>
                <c:pt idx="1112">
                  <c:v>8.3100000000000007E-2</c:v>
                </c:pt>
                <c:pt idx="1113">
                  <c:v>8.3000000000000004E-2</c:v>
                </c:pt>
                <c:pt idx="1114">
                  <c:v>8.3299999999999999E-2</c:v>
                </c:pt>
                <c:pt idx="1115">
                  <c:v>8.3800000000000013E-2</c:v>
                </c:pt>
                <c:pt idx="1116">
                  <c:v>8.4199999999999997E-2</c:v>
                </c:pt>
                <c:pt idx="1117">
                  <c:v>8.3900000000000002E-2</c:v>
                </c:pt>
                <c:pt idx="1118">
                  <c:v>8.4100000000000008E-2</c:v>
                </c:pt>
                <c:pt idx="1119">
                  <c:v>8.3499999999999991E-2</c:v>
                </c:pt>
                <c:pt idx="1120">
                  <c:v>8.3100000000000007E-2</c:v>
                </c:pt>
                <c:pt idx="1121">
                  <c:v>8.3100000000000007E-2</c:v>
                </c:pt>
                <c:pt idx="1122">
                  <c:v>8.2900000000000015E-2</c:v>
                </c:pt>
                <c:pt idx="1123">
                  <c:v>8.3100000000000007E-2</c:v>
                </c:pt>
                <c:pt idx="1124">
                  <c:v>8.3199999999999996E-2</c:v>
                </c:pt>
                <c:pt idx="1125">
                  <c:v>8.2699999999999996E-2</c:v>
                </c:pt>
                <c:pt idx="1126">
                  <c:v>8.2599999999999993E-2</c:v>
                </c:pt>
                <c:pt idx="1127">
                  <c:v>8.3100000000000007E-2</c:v>
                </c:pt>
                <c:pt idx="1128">
                  <c:v>8.3199999999999996E-2</c:v>
                </c:pt>
                <c:pt idx="1129">
                  <c:v>8.2599999999999993E-2</c:v>
                </c:pt>
                <c:pt idx="1130">
                  <c:v>8.2100000000000006E-2</c:v>
                </c:pt>
                <c:pt idx="1131">
                  <c:v>8.1799999999999998E-2</c:v>
                </c:pt>
                <c:pt idx="1132">
                  <c:v>8.2200000000000009E-2</c:v>
                </c:pt>
                <c:pt idx="1133">
                  <c:v>8.2400000000000001E-2</c:v>
                </c:pt>
                <c:pt idx="1134">
                  <c:v>8.2500000000000004E-2</c:v>
                </c:pt>
                <c:pt idx="1135">
                  <c:v>8.2100000000000006E-2</c:v>
                </c:pt>
                <c:pt idx="1136">
                  <c:v>8.1699999999999995E-2</c:v>
                </c:pt>
                <c:pt idx="1137">
                  <c:v>8.1799999999999998E-2</c:v>
                </c:pt>
                <c:pt idx="1138">
                  <c:v>8.1799999999999998E-2</c:v>
                </c:pt>
                <c:pt idx="1139">
                  <c:v>8.14E-2</c:v>
                </c:pt>
                <c:pt idx="1140">
                  <c:v>8.14E-2</c:v>
                </c:pt>
                <c:pt idx="1141">
                  <c:v>8.1000000000000003E-2</c:v>
                </c:pt>
                <c:pt idx="1142">
                  <c:v>8.09E-2</c:v>
                </c:pt>
                <c:pt idx="1143">
                  <c:v>8.0799999999999997E-2</c:v>
                </c:pt>
                <c:pt idx="1144">
                  <c:v>8.1300000000000011E-2</c:v>
                </c:pt>
                <c:pt idx="1145">
                  <c:v>8.0600000000000005E-2</c:v>
                </c:pt>
                <c:pt idx="1146">
                  <c:v>8.0500000000000002E-2</c:v>
                </c:pt>
                <c:pt idx="1147">
                  <c:v>8.0500000000000002E-2</c:v>
                </c:pt>
                <c:pt idx="1148">
                  <c:v>8.0100000000000005E-2</c:v>
                </c:pt>
                <c:pt idx="1149">
                  <c:v>8.0199999999999994E-2</c:v>
                </c:pt>
                <c:pt idx="1150">
                  <c:v>7.9899999999999999E-2</c:v>
                </c:pt>
                <c:pt idx="1151">
                  <c:v>7.9699999999999993E-2</c:v>
                </c:pt>
                <c:pt idx="1152">
                  <c:v>7.9899999999999999E-2</c:v>
                </c:pt>
                <c:pt idx="1153">
                  <c:v>8.0100000000000005E-2</c:v>
                </c:pt>
                <c:pt idx="1154">
                  <c:v>8.0299999999999996E-2</c:v>
                </c:pt>
                <c:pt idx="1155">
                  <c:v>8.0500000000000002E-2</c:v>
                </c:pt>
                <c:pt idx="1156">
                  <c:v>8.0199999999999994E-2</c:v>
                </c:pt>
                <c:pt idx="1157">
                  <c:v>7.9600000000000004E-2</c:v>
                </c:pt>
                <c:pt idx="1158">
                  <c:v>7.9399999999999998E-2</c:v>
                </c:pt>
                <c:pt idx="1159">
                  <c:v>7.9399999999999998E-2</c:v>
                </c:pt>
                <c:pt idx="1160">
                  <c:v>7.9199999999999993E-2</c:v>
                </c:pt>
                <c:pt idx="1161">
                  <c:v>7.9199999999999993E-2</c:v>
                </c:pt>
                <c:pt idx="1162">
                  <c:v>7.9100000000000004E-2</c:v>
                </c:pt>
                <c:pt idx="1163">
                  <c:v>7.8900000000000012E-2</c:v>
                </c:pt>
                <c:pt idx="1164">
                  <c:v>7.8600000000000003E-2</c:v>
                </c:pt>
                <c:pt idx="1165">
                  <c:v>7.8299999999999995E-2</c:v>
                </c:pt>
                <c:pt idx="1166">
                  <c:v>7.8700000000000006E-2</c:v>
                </c:pt>
                <c:pt idx="1167">
                  <c:v>7.8600000000000003E-2</c:v>
                </c:pt>
                <c:pt idx="1168">
                  <c:v>7.85E-2</c:v>
                </c:pt>
                <c:pt idx="1169">
                  <c:v>7.8299999999999995E-2</c:v>
                </c:pt>
                <c:pt idx="1170">
                  <c:v>7.8399999999999997E-2</c:v>
                </c:pt>
                <c:pt idx="1171">
                  <c:v>7.8799999999999995E-2</c:v>
                </c:pt>
                <c:pt idx="1172">
                  <c:v>7.9600000000000004E-2</c:v>
                </c:pt>
                <c:pt idx="1173">
                  <c:v>0.08</c:v>
                </c:pt>
                <c:pt idx="1174">
                  <c:v>7.9000000000000001E-2</c:v>
                </c:pt>
                <c:pt idx="1175">
                  <c:v>7.9600000000000004E-2</c:v>
                </c:pt>
                <c:pt idx="1176">
                  <c:v>7.9899999999999999E-2</c:v>
                </c:pt>
                <c:pt idx="1177">
                  <c:v>7.9699999999999993E-2</c:v>
                </c:pt>
                <c:pt idx="1178">
                  <c:v>7.9300000000000009E-2</c:v>
                </c:pt>
                <c:pt idx="1179">
                  <c:v>7.9300000000000009E-2</c:v>
                </c:pt>
                <c:pt idx="1180">
                  <c:v>7.8900000000000012E-2</c:v>
                </c:pt>
                <c:pt idx="1181">
                  <c:v>7.8900000000000012E-2</c:v>
                </c:pt>
                <c:pt idx="1182">
                  <c:v>7.8600000000000003E-2</c:v>
                </c:pt>
                <c:pt idx="1183">
                  <c:v>7.8399999999999997E-2</c:v>
                </c:pt>
                <c:pt idx="1184">
                  <c:v>7.8E-2</c:v>
                </c:pt>
                <c:pt idx="1185">
                  <c:v>7.7700000000000005E-2</c:v>
                </c:pt>
                <c:pt idx="1186">
                  <c:v>7.7600000000000002E-2</c:v>
                </c:pt>
                <c:pt idx="1187">
                  <c:v>7.7499999999999999E-2</c:v>
                </c:pt>
                <c:pt idx="1188">
                  <c:v>7.8E-2</c:v>
                </c:pt>
                <c:pt idx="1189">
                  <c:v>7.7600000000000002E-2</c:v>
                </c:pt>
                <c:pt idx="1190">
                  <c:v>7.7600000000000002E-2</c:v>
                </c:pt>
                <c:pt idx="1191">
                  <c:v>7.7899999999999997E-2</c:v>
                </c:pt>
                <c:pt idx="1192">
                  <c:v>7.7399999999999997E-2</c:v>
                </c:pt>
                <c:pt idx="1193">
                  <c:v>7.7199999999999991E-2</c:v>
                </c:pt>
                <c:pt idx="1194">
                  <c:v>7.7600000000000002E-2</c:v>
                </c:pt>
                <c:pt idx="1195">
                  <c:v>7.6999999999999999E-2</c:v>
                </c:pt>
                <c:pt idx="1196">
                  <c:v>7.6999999999999999E-2</c:v>
                </c:pt>
                <c:pt idx="1197">
                  <c:v>7.7399999999999997E-2</c:v>
                </c:pt>
                <c:pt idx="1198">
                  <c:v>7.7399999999999997E-2</c:v>
                </c:pt>
                <c:pt idx="1199">
                  <c:v>7.7399999999999997E-2</c:v>
                </c:pt>
                <c:pt idx="1200">
                  <c:v>7.7199999999999991E-2</c:v>
                </c:pt>
                <c:pt idx="1201">
                  <c:v>7.7499999999999999E-2</c:v>
                </c:pt>
                <c:pt idx="1202">
                  <c:v>7.690000000000001E-2</c:v>
                </c:pt>
                <c:pt idx="1203">
                  <c:v>7.6600000000000001E-2</c:v>
                </c:pt>
                <c:pt idx="1204">
                  <c:v>7.640000000000001E-2</c:v>
                </c:pt>
                <c:pt idx="1205">
                  <c:v>7.6600000000000001E-2</c:v>
                </c:pt>
                <c:pt idx="1206">
                  <c:v>7.6499999999999999E-2</c:v>
                </c:pt>
                <c:pt idx="1207">
                  <c:v>7.6499999999999999E-2</c:v>
                </c:pt>
                <c:pt idx="1208">
                  <c:v>7.6200000000000004E-2</c:v>
                </c:pt>
                <c:pt idx="1209">
                  <c:v>7.6499999999999999E-2</c:v>
                </c:pt>
                <c:pt idx="1210">
                  <c:v>7.6700000000000004E-2</c:v>
                </c:pt>
                <c:pt idx="1211">
                  <c:v>7.6100000000000001E-2</c:v>
                </c:pt>
                <c:pt idx="1212">
                  <c:v>7.6299999999999993E-2</c:v>
                </c:pt>
                <c:pt idx="1213">
                  <c:v>7.6600000000000001E-2</c:v>
                </c:pt>
                <c:pt idx="1214">
                  <c:v>7.6299999999999993E-2</c:v>
                </c:pt>
                <c:pt idx="1215">
                  <c:v>7.6200000000000004E-2</c:v>
                </c:pt>
                <c:pt idx="1216">
                  <c:v>7.6499999999999999E-2</c:v>
                </c:pt>
                <c:pt idx="1217">
                  <c:v>7.6000000000000012E-2</c:v>
                </c:pt>
                <c:pt idx="1218">
                  <c:v>7.5700000000000003E-2</c:v>
                </c:pt>
                <c:pt idx="1219">
                  <c:v>7.5800000000000006E-2</c:v>
                </c:pt>
                <c:pt idx="1220">
                  <c:v>7.5600000000000001E-2</c:v>
                </c:pt>
                <c:pt idx="1221">
                  <c:v>7.5200000000000003E-2</c:v>
                </c:pt>
                <c:pt idx="1222">
                  <c:v>7.5700000000000003E-2</c:v>
                </c:pt>
                <c:pt idx="1223">
                  <c:v>7.5499999999999998E-2</c:v>
                </c:pt>
                <c:pt idx="1224">
                  <c:v>7.5800000000000006E-2</c:v>
                </c:pt>
                <c:pt idx="1225">
                  <c:v>7.5499999999999998E-2</c:v>
                </c:pt>
                <c:pt idx="1226">
                  <c:v>7.4999999999999997E-2</c:v>
                </c:pt>
                <c:pt idx="1227">
                  <c:v>7.4999999999999997E-2</c:v>
                </c:pt>
                <c:pt idx="1228">
                  <c:v>7.51E-2</c:v>
                </c:pt>
                <c:pt idx="1229">
                  <c:v>7.4800000000000005E-2</c:v>
                </c:pt>
                <c:pt idx="1230">
                  <c:v>7.4900000000000008E-2</c:v>
                </c:pt>
                <c:pt idx="1231">
                  <c:v>7.4999999999999997E-2</c:v>
                </c:pt>
                <c:pt idx="1232">
                  <c:v>7.4900000000000008E-2</c:v>
                </c:pt>
                <c:pt idx="1233">
                  <c:v>7.4900000000000008E-2</c:v>
                </c:pt>
                <c:pt idx="1234">
                  <c:v>7.4800000000000005E-2</c:v>
                </c:pt>
                <c:pt idx="1235">
                  <c:v>7.6799999999999993E-2</c:v>
                </c:pt>
                <c:pt idx="1236">
                  <c:v>7.7700000000000005E-2</c:v>
                </c:pt>
                <c:pt idx="1237">
                  <c:v>7.8399999999999997E-2</c:v>
                </c:pt>
                <c:pt idx="1238">
                  <c:v>7.8299999999999995E-2</c:v>
                </c:pt>
                <c:pt idx="1239">
                  <c:v>7.9199999999999993E-2</c:v>
                </c:pt>
                <c:pt idx="1240">
                  <c:v>7.8600000000000003E-2</c:v>
                </c:pt>
                <c:pt idx="1241">
                  <c:v>7.8200000000000006E-2</c:v>
                </c:pt>
                <c:pt idx="1242">
                  <c:v>7.7399999999999997E-2</c:v>
                </c:pt>
                <c:pt idx="1243">
                  <c:v>7.7199999999999991E-2</c:v>
                </c:pt>
                <c:pt idx="1244">
                  <c:v>7.7300000000000008E-2</c:v>
                </c:pt>
                <c:pt idx="1245">
                  <c:v>7.7899999999999997E-2</c:v>
                </c:pt>
                <c:pt idx="1246">
                  <c:v>7.9399999999999998E-2</c:v>
                </c:pt>
                <c:pt idx="1247">
                  <c:v>7.8200000000000006E-2</c:v>
                </c:pt>
                <c:pt idx="1248">
                  <c:v>7.8E-2</c:v>
                </c:pt>
                <c:pt idx="1249">
                  <c:v>7.7100000000000002E-2</c:v>
                </c:pt>
                <c:pt idx="1250">
                  <c:v>7.690000000000001E-2</c:v>
                </c:pt>
                <c:pt idx="1251">
                  <c:v>7.6600000000000001E-2</c:v>
                </c:pt>
                <c:pt idx="1252">
                  <c:v>7.6000000000000012E-2</c:v>
                </c:pt>
                <c:pt idx="1253">
                  <c:v>7.5700000000000003E-2</c:v>
                </c:pt>
                <c:pt idx="1254">
                  <c:v>7.6000000000000012E-2</c:v>
                </c:pt>
                <c:pt idx="1255">
                  <c:v>7.5899999999999995E-2</c:v>
                </c:pt>
                <c:pt idx="1256">
                  <c:v>7.6299999999999993E-2</c:v>
                </c:pt>
                <c:pt idx="1257">
                  <c:v>7.5700000000000003E-2</c:v>
                </c:pt>
                <c:pt idx="1258">
                  <c:v>7.690000000000001E-2</c:v>
                </c:pt>
                <c:pt idx="1259">
                  <c:v>7.5700000000000003E-2</c:v>
                </c:pt>
                <c:pt idx="1260">
                  <c:v>7.5200000000000003E-2</c:v>
                </c:pt>
                <c:pt idx="1261">
                  <c:v>7.51E-2</c:v>
                </c:pt>
                <c:pt idx="1262">
                  <c:v>7.4999999999999997E-2</c:v>
                </c:pt>
                <c:pt idx="1263">
                  <c:v>7.46E-2</c:v>
                </c:pt>
                <c:pt idx="1264">
                  <c:v>7.4700000000000003E-2</c:v>
                </c:pt>
                <c:pt idx="1265">
                  <c:v>7.4900000000000008E-2</c:v>
                </c:pt>
                <c:pt idx="1266">
                  <c:v>7.46E-2</c:v>
                </c:pt>
                <c:pt idx="1267">
                  <c:v>7.4200000000000002E-2</c:v>
                </c:pt>
                <c:pt idx="1268">
                  <c:v>7.4200000000000002E-2</c:v>
                </c:pt>
                <c:pt idx="1269">
                  <c:v>7.4299999999999991E-2</c:v>
                </c:pt>
                <c:pt idx="1270">
                  <c:v>7.3700000000000002E-2</c:v>
                </c:pt>
                <c:pt idx="1271">
                  <c:v>7.400000000000001E-2</c:v>
                </c:pt>
                <c:pt idx="1272">
                  <c:v>7.400000000000001E-2</c:v>
                </c:pt>
                <c:pt idx="1273">
                  <c:v>7.4499999999999997E-2</c:v>
                </c:pt>
                <c:pt idx="1274">
                  <c:v>7.4200000000000002E-2</c:v>
                </c:pt>
                <c:pt idx="1275">
                  <c:v>7.4099999999999999E-2</c:v>
                </c:pt>
                <c:pt idx="1276">
                  <c:v>7.4200000000000002E-2</c:v>
                </c:pt>
                <c:pt idx="1277">
                  <c:v>7.4099999999999999E-2</c:v>
                </c:pt>
                <c:pt idx="1278">
                  <c:v>7.3900000000000007E-2</c:v>
                </c:pt>
                <c:pt idx="1279">
                  <c:v>7.400000000000001E-2</c:v>
                </c:pt>
                <c:pt idx="1280">
                  <c:v>7.350000000000001E-2</c:v>
                </c:pt>
                <c:pt idx="1281">
                  <c:v>7.3900000000000007E-2</c:v>
                </c:pt>
                <c:pt idx="1282">
                  <c:v>7.3900000000000007E-2</c:v>
                </c:pt>
                <c:pt idx="1283">
                  <c:v>7.4200000000000002E-2</c:v>
                </c:pt>
                <c:pt idx="1284">
                  <c:v>7.400000000000001E-2</c:v>
                </c:pt>
                <c:pt idx="1285">
                  <c:v>7.4099999999999999E-2</c:v>
                </c:pt>
                <c:pt idx="1286">
                  <c:v>7.400000000000001E-2</c:v>
                </c:pt>
                <c:pt idx="1287">
                  <c:v>7.3800000000000004E-2</c:v>
                </c:pt>
                <c:pt idx="1288">
                  <c:v>7.350000000000001E-2</c:v>
                </c:pt>
                <c:pt idx="1289">
                  <c:v>7.3399999999999993E-2</c:v>
                </c:pt>
                <c:pt idx="1290">
                  <c:v>7.3300000000000004E-2</c:v>
                </c:pt>
                <c:pt idx="1291">
                  <c:v>7.2999999999999995E-2</c:v>
                </c:pt>
                <c:pt idx="1292">
                  <c:v>7.3300000000000004E-2</c:v>
                </c:pt>
                <c:pt idx="1293">
                  <c:v>7.3300000000000004E-2</c:v>
                </c:pt>
                <c:pt idx="1294">
                  <c:v>7.3300000000000004E-2</c:v>
                </c:pt>
                <c:pt idx="1295">
                  <c:v>7.3099999999999998E-2</c:v>
                </c:pt>
                <c:pt idx="1296">
                  <c:v>7.3399999999999993E-2</c:v>
                </c:pt>
                <c:pt idx="1297">
                  <c:v>7.2800000000000004E-2</c:v>
                </c:pt>
                <c:pt idx="1298">
                  <c:v>7.2400000000000006E-2</c:v>
                </c:pt>
                <c:pt idx="1299">
                  <c:v>7.2499999999999995E-2</c:v>
                </c:pt>
                <c:pt idx="1300">
                  <c:v>7.2900000000000006E-2</c:v>
                </c:pt>
                <c:pt idx="1301">
                  <c:v>7.4099999999999999E-2</c:v>
                </c:pt>
                <c:pt idx="1302">
                  <c:v>7.4800000000000005E-2</c:v>
                </c:pt>
                <c:pt idx="1303">
                  <c:v>7.4700000000000003E-2</c:v>
                </c:pt>
                <c:pt idx="1304">
                  <c:v>7.4099999999999999E-2</c:v>
                </c:pt>
                <c:pt idx="1305">
                  <c:v>7.4400000000000008E-2</c:v>
                </c:pt>
                <c:pt idx="1306">
                  <c:v>7.6000000000000012E-2</c:v>
                </c:pt>
                <c:pt idx="1307">
                  <c:v>7.5200000000000003E-2</c:v>
                </c:pt>
                <c:pt idx="1308">
                  <c:v>7.46E-2</c:v>
                </c:pt>
                <c:pt idx="1309">
                  <c:v>7.4800000000000005E-2</c:v>
                </c:pt>
                <c:pt idx="1310">
                  <c:v>7.4999999999999997E-2</c:v>
                </c:pt>
                <c:pt idx="1311">
                  <c:v>7.4900000000000008E-2</c:v>
                </c:pt>
                <c:pt idx="1312">
                  <c:v>7.5399999999999995E-2</c:v>
                </c:pt>
                <c:pt idx="1313">
                  <c:v>7.5600000000000001E-2</c:v>
                </c:pt>
                <c:pt idx="1314">
                  <c:v>7.5800000000000006E-2</c:v>
                </c:pt>
                <c:pt idx="1315">
                  <c:v>7.6100000000000001E-2</c:v>
                </c:pt>
                <c:pt idx="1316">
                  <c:v>7.6299999999999993E-2</c:v>
                </c:pt>
                <c:pt idx="1317">
                  <c:v>7.5800000000000006E-2</c:v>
                </c:pt>
                <c:pt idx="1318">
                  <c:v>7.5800000000000006E-2</c:v>
                </c:pt>
                <c:pt idx="1319">
                  <c:v>7.5899999999999995E-2</c:v>
                </c:pt>
                <c:pt idx="1320">
                  <c:v>7.5499999999999998E-2</c:v>
                </c:pt>
                <c:pt idx="1321">
                  <c:v>7.5300000000000006E-2</c:v>
                </c:pt>
                <c:pt idx="1322">
                  <c:v>7.5499999999999998E-2</c:v>
                </c:pt>
                <c:pt idx="1323">
                  <c:v>7.51E-2</c:v>
                </c:pt>
                <c:pt idx="1324">
                  <c:v>7.4999999999999997E-2</c:v>
                </c:pt>
                <c:pt idx="1325">
                  <c:v>7.5399999999999995E-2</c:v>
                </c:pt>
                <c:pt idx="1326">
                  <c:v>7.5600000000000001E-2</c:v>
                </c:pt>
                <c:pt idx="1327">
                  <c:v>7.51E-2</c:v>
                </c:pt>
                <c:pt idx="1328">
                  <c:v>7.4900000000000008E-2</c:v>
                </c:pt>
                <c:pt idx="1329">
                  <c:v>7.4900000000000008E-2</c:v>
                </c:pt>
                <c:pt idx="1330">
                  <c:v>7.4999999999999997E-2</c:v>
                </c:pt>
                <c:pt idx="1331">
                  <c:v>7.5600000000000001E-2</c:v>
                </c:pt>
                <c:pt idx="1332">
                  <c:v>7.51E-2</c:v>
                </c:pt>
                <c:pt idx="1333">
                  <c:v>7.5800000000000006E-2</c:v>
                </c:pt>
                <c:pt idx="1334">
                  <c:v>7.5499999999999998E-2</c:v>
                </c:pt>
                <c:pt idx="1335">
                  <c:v>7.6000000000000012E-2</c:v>
                </c:pt>
                <c:pt idx="1336">
                  <c:v>7.6600000000000001E-2</c:v>
                </c:pt>
                <c:pt idx="1337">
                  <c:v>7.8E-2</c:v>
                </c:pt>
                <c:pt idx="1338">
                  <c:v>7.8399999999999997E-2</c:v>
                </c:pt>
                <c:pt idx="1339">
                  <c:v>7.8399999999999997E-2</c:v>
                </c:pt>
                <c:pt idx="1340">
                  <c:v>7.7700000000000005E-2</c:v>
                </c:pt>
                <c:pt idx="1341">
                  <c:v>7.8700000000000006E-2</c:v>
                </c:pt>
                <c:pt idx="1342">
                  <c:v>7.85E-2</c:v>
                </c:pt>
                <c:pt idx="1343">
                  <c:v>7.9100000000000004E-2</c:v>
                </c:pt>
                <c:pt idx="1344">
                  <c:v>7.980000000000001E-2</c:v>
                </c:pt>
                <c:pt idx="1345">
                  <c:v>7.9399999999999998E-2</c:v>
                </c:pt>
                <c:pt idx="1346">
                  <c:v>7.8600000000000003E-2</c:v>
                </c:pt>
                <c:pt idx="1347">
                  <c:v>7.9300000000000009E-2</c:v>
                </c:pt>
                <c:pt idx="1348">
                  <c:v>8.0799999999999997E-2</c:v>
                </c:pt>
                <c:pt idx="1349">
                  <c:v>0.08</c:v>
                </c:pt>
                <c:pt idx="1350">
                  <c:v>8.0700000000000008E-2</c:v>
                </c:pt>
                <c:pt idx="1351">
                  <c:v>8.2799999999999999E-2</c:v>
                </c:pt>
                <c:pt idx="1352">
                  <c:v>8.2100000000000006E-2</c:v>
                </c:pt>
                <c:pt idx="1353">
                  <c:v>8.1600000000000006E-2</c:v>
                </c:pt>
                <c:pt idx="1354">
                  <c:v>8.14E-2</c:v>
                </c:pt>
                <c:pt idx="1355">
                  <c:v>8.0400000000000013E-2</c:v>
                </c:pt>
                <c:pt idx="1356">
                  <c:v>8.0199999999999994E-2</c:v>
                </c:pt>
                <c:pt idx="1357">
                  <c:v>0.08</c:v>
                </c:pt>
                <c:pt idx="1358">
                  <c:v>7.980000000000001E-2</c:v>
                </c:pt>
                <c:pt idx="1359">
                  <c:v>8.0600000000000005E-2</c:v>
                </c:pt>
                <c:pt idx="1360">
                  <c:v>8.0400000000000013E-2</c:v>
                </c:pt>
                <c:pt idx="1361">
                  <c:v>7.9699999999999993E-2</c:v>
                </c:pt>
                <c:pt idx="1362">
                  <c:v>7.9500000000000001E-2</c:v>
                </c:pt>
                <c:pt idx="1363">
                  <c:v>7.9300000000000009E-2</c:v>
                </c:pt>
                <c:pt idx="1364">
                  <c:v>7.9000000000000001E-2</c:v>
                </c:pt>
                <c:pt idx="1365">
                  <c:v>7.9899999999999999E-2</c:v>
                </c:pt>
                <c:pt idx="1366">
                  <c:v>7.9899999999999999E-2</c:v>
                </c:pt>
                <c:pt idx="1367">
                  <c:v>8.1000000000000003E-2</c:v>
                </c:pt>
                <c:pt idx="1368">
                  <c:v>8.1799999999999998E-2</c:v>
                </c:pt>
                <c:pt idx="1369">
                  <c:v>8.09E-2</c:v>
                </c:pt>
                <c:pt idx="1370">
                  <c:v>8.09E-2</c:v>
                </c:pt>
                <c:pt idx="1371">
                  <c:v>8.0600000000000005E-2</c:v>
                </c:pt>
                <c:pt idx="1372">
                  <c:v>8.1099999999999992E-2</c:v>
                </c:pt>
                <c:pt idx="1373">
                  <c:v>8.199999999999999E-2</c:v>
                </c:pt>
                <c:pt idx="1374">
                  <c:v>8.1200000000000008E-2</c:v>
                </c:pt>
                <c:pt idx="1375">
                  <c:v>7.9899999999999999E-2</c:v>
                </c:pt>
                <c:pt idx="1376">
                  <c:v>8.0299999999999996E-2</c:v>
                </c:pt>
                <c:pt idx="1377">
                  <c:v>0.08</c:v>
                </c:pt>
                <c:pt idx="1378">
                  <c:v>8.0100000000000005E-2</c:v>
                </c:pt>
                <c:pt idx="1379">
                  <c:v>8.0600000000000005E-2</c:v>
                </c:pt>
                <c:pt idx="1380">
                  <c:v>8.0100000000000005E-2</c:v>
                </c:pt>
                <c:pt idx="1381">
                  <c:v>7.9699999999999993E-2</c:v>
                </c:pt>
                <c:pt idx="1382">
                  <c:v>0.08</c:v>
                </c:pt>
                <c:pt idx="1383">
                  <c:v>7.9600000000000004E-2</c:v>
                </c:pt>
                <c:pt idx="1384">
                  <c:v>7.9199999999999993E-2</c:v>
                </c:pt>
                <c:pt idx="1385">
                  <c:v>7.9000000000000001E-2</c:v>
                </c:pt>
                <c:pt idx="1386">
                  <c:v>7.9000000000000001E-2</c:v>
                </c:pt>
                <c:pt idx="1387">
                  <c:v>7.8600000000000003E-2</c:v>
                </c:pt>
                <c:pt idx="1388">
                  <c:v>7.85E-2</c:v>
                </c:pt>
                <c:pt idx="1389">
                  <c:v>7.8100000000000003E-2</c:v>
                </c:pt>
                <c:pt idx="1390">
                  <c:v>7.7899999999999997E-2</c:v>
                </c:pt>
                <c:pt idx="1391">
                  <c:v>7.7899999999999997E-2</c:v>
                </c:pt>
                <c:pt idx="1392">
                  <c:v>7.8E-2</c:v>
                </c:pt>
                <c:pt idx="1393">
                  <c:v>7.8399999999999997E-2</c:v>
                </c:pt>
                <c:pt idx="1394">
                  <c:v>7.8700000000000006E-2</c:v>
                </c:pt>
                <c:pt idx="1395">
                  <c:v>7.8399999999999997E-2</c:v>
                </c:pt>
                <c:pt idx="1396">
                  <c:v>7.8900000000000012E-2</c:v>
                </c:pt>
                <c:pt idx="1397">
                  <c:v>7.9199999999999993E-2</c:v>
                </c:pt>
                <c:pt idx="1398">
                  <c:v>8.0100000000000005E-2</c:v>
                </c:pt>
                <c:pt idx="1399">
                  <c:v>7.9399999999999998E-2</c:v>
                </c:pt>
                <c:pt idx="1400">
                  <c:v>7.9600000000000004E-2</c:v>
                </c:pt>
                <c:pt idx="1401">
                  <c:v>7.9300000000000009E-2</c:v>
                </c:pt>
                <c:pt idx="1402">
                  <c:v>7.9100000000000004E-2</c:v>
                </c:pt>
                <c:pt idx="1403">
                  <c:v>7.8799999999999995E-2</c:v>
                </c:pt>
                <c:pt idx="1404">
                  <c:v>7.9100000000000004E-2</c:v>
                </c:pt>
                <c:pt idx="1405">
                  <c:v>7.9000000000000001E-2</c:v>
                </c:pt>
                <c:pt idx="1406">
                  <c:v>7.9699999999999993E-2</c:v>
                </c:pt>
                <c:pt idx="1407">
                  <c:v>7.9899999999999999E-2</c:v>
                </c:pt>
                <c:pt idx="1408">
                  <c:v>8.0600000000000005E-2</c:v>
                </c:pt>
                <c:pt idx="1409">
                  <c:v>8.0400000000000013E-2</c:v>
                </c:pt>
                <c:pt idx="1410">
                  <c:v>8.1000000000000003E-2</c:v>
                </c:pt>
                <c:pt idx="1411">
                  <c:v>8.14E-2</c:v>
                </c:pt>
                <c:pt idx="1412">
                  <c:v>8.2299999999999998E-2</c:v>
                </c:pt>
                <c:pt idx="1413">
                  <c:v>8.2200000000000009E-2</c:v>
                </c:pt>
                <c:pt idx="1414">
                  <c:v>8.2299999999999998E-2</c:v>
                </c:pt>
                <c:pt idx="1415">
                  <c:v>8.1799999999999998E-2</c:v>
                </c:pt>
                <c:pt idx="1416">
                  <c:v>8.2599999999999993E-2</c:v>
                </c:pt>
                <c:pt idx="1417">
                  <c:v>8.3199999999999996E-2</c:v>
                </c:pt>
                <c:pt idx="1418">
                  <c:v>8.4499999999999992E-2</c:v>
                </c:pt>
                <c:pt idx="1419">
                  <c:v>8.43E-2</c:v>
                </c:pt>
                <c:pt idx="1420">
                  <c:v>8.5900000000000004E-2</c:v>
                </c:pt>
                <c:pt idx="1421">
                  <c:v>8.5600000000000009E-2</c:v>
                </c:pt>
                <c:pt idx="1422">
                  <c:v>8.4499999999999992E-2</c:v>
                </c:pt>
                <c:pt idx="1423">
                  <c:v>8.4700000000000011E-2</c:v>
                </c:pt>
                <c:pt idx="1424">
                  <c:v>8.4700000000000011E-2</c:v>
                </c:pt>
                <c:pt idx="1425">
                  <c:v>8.3499999999999991E-2</c:v>
                </c:pt>
                <c:pt idx="1426">
                  <c:v>8.3299999999999999E-2</c:v>
                </c:pt>
                <c:pt idx="1427">
                  <c:v>8.2900000000000015E-2</c:v>
                </c:pt>
                <c:pt idx="1428">
                  <c:v>8.3299999999999999E-2</c:v>
                </c:pt>
                <c:pt idx="1429">
                  <c:v>8.4100000000000008E-2</c:v>
                </c:pt>
                <c:pt idx="1430">
                  <c:v>8.3299999999999999E-2</c:v>
                </c:pt>
                <c:pt idx="1431">
                  <c:v>8.3199999999999996E-2</c:v>
                </c:pt>
                <c:pt idx="1432">
                  <c:v>8.2799999999999999E-2</c:v>
                </c:pt>
                <c:pt idx="1433">
                  <c:v>8.2599999999999993E-2</c:v>
                </c:pt>
                <c:pt idx="1434">
                  <c:v>8.2500000000000004E-2</c:v>
                </c:pt>
                <c:pt idx="1435">
                  <c:v>8.2599999999999993E-2</c:v>
                </c:pt>
                <c:pt idx="1436">
                  <c:v>8.3700000000000011E-2</c:v>
                </c:pt>
                <c:pt idx="1437">
                  <c:v>8.3599999999999994E-2</c:v>
                </c:pt>
                <c:pt idx="1438">
                  <c:v>8.48E-2</c:v>
                </c:pt>
                <c:pt idx="1439">
                  <c:v>8.4900000000000003E-2</c:v>
                </c:pt>
                <c:pt idx="1440">
                  <c:v>8.5299999999999987E-2</c:v>
                </c:pt>
                <c:pt idx="1441">
                  <c:v>8.5400000000000004E-2</c:v>
                </c:pt>
                <c:pt idx="1442">
                  <c:v>8.48E-2</c:v>
                </c:pt>
                <c:pt idx="1443">
                  <c:v>8.4600000000000009E-2</c:v>
                </c:pt>
                <c:pt idx="1444">
                  <c:v>8.4600000000000009E-2</c:v>
                </c:pt>
                <c:pt idx="1445">
                  <c:v>8.43E-2</c:v>
                </c:pt>
                <c:pt idx="1446">
                  <c:v>8.4600000000000009E-2</c:v>
                </c:pt>
                <c:pt idx="1447">
                  <c:v>8.5099999999999995E-2</c:v>
                </c:pt>
                <c:pt idx="1448">
                  <c:v>8.5600000000000009E-2</c:v>
                </c:pt>
                <c:pt idx="1449">
                  <c:v>8.7000000000000008E-2</c:v>
                </c:pt>
                <c:pt idx="1450">
                  <c:v>8.8100000000000012E-2</c:v>
                </c:pt>
                <c:pt idx="1451">
                  <c:v>8.7799999999999989E-2</c:v>
                </c:pt>
                <c:pt idx="1452">
                  <c:v>8.929999999999999E-2</c:v>
                </c:pt>
                <c:pt idx="1453">
                  <c:v>9.0299999999999991E-2</c:v>
                </c:pt>
                <c:pt idx="1454">
                  <c:v>9.0500000000000011E-2</c:v>
                </c:pt>
                <c:pt idx="1455">
                  <c:v>0.09</c:v>
                </c:pt>
                <c:pt idx="1456">
                  <c:v>9.2000000000000012E-2</c:v>
                </c:pt>
                <c:pt idx="1457">
                  <c:v>9.290000000000001E-2</c:v>
                </c:pt>
                <c:pt idx="1458">
                  <c:v>9.3200000000000005E-2</c:v>
                </c:pt>
                <c:pt idx="1459">
                  <c:v>9.4E-2</c:v>
                </c:pt>
                <c:pt idx="1460">
                  <c:v>9.7599999999999992E-2</c:v>
                </c:pt>
                <c:pt idx="1461">
                  <c:v>9.6300000000000011E-2</c:v>
                </c:pt>
                <c:pt idx="1462">
                  <c:v>9.8100000000000007E-2</c:v>
                </c:pt>
                <c:pt idx="1463">
                  <c:v>9.4899999999999998E-2</c:v>
                </c:pt>
                <c:pt idx="1464">
                  <c:v>9.4299999999999995E-2</c:v>
                </c:pt>
                <c:pt idx="1465">
                  <c:v>9.5000000000000001E-2</c:v>
                </c:pt>
                <c:pt idx="1466">
                  <c:v>9.35E-2</c:v>
                </c:pt>
                <c:pt idx="1467">
                  <c:v>9.4100000000000003E-2</c:v>
                </c:pt>
                <c:pt idx="1468">
                  <c:v>9.4700000000000006E-2</c:v>
                </c:pt>
                <c:pt idx="1469">
                  <c:v>9.3299999999999994E-2</c:v>
                </c:pt>
                <c:pt idx="1470">
                  <c:v>9.2799999999999994E-2</c:v>
                </c:pt>
                <c:pt idx="1471">
                  <c:v>9.5299999999999996E-2</c:v>
                </c:pt>
                <c:pt idx="1472">
                  <c:v>9.4800000000000009E-2</c:v>
                </c:pt>
                <c:pt idx="1473">
                  <c:v>9.6200000000000008E-2</c:v>
                </c:pt>
                <c:pt idx="1474">
                  <c:v>9.6200000000000008E-2</c:v>
                </c:pt>
                <c:pt idx="1475">
                  <c:v>9.6799999999999997E-2</c:v>
                </c:pt>
                <c:pt idx="1476">
                  <c:v>9.4700000000000006E-2</c:v>
                </c:pt>
                <c:pt idx="1477">
                  <c:v>9.4200000000000006E-2</c:v>
                </c:pt>
                <c:pt idx="1478">
                  <c:v>9.3900000000000011E-2</c:v>
                </c:pt>
                <c:pt idx="1479">
                  <c:v>9.4899999999999998E-2</c:v>
                </c:pt>
                <c:pt idx="1480">
                  <c:v>9.4E-2</c:v>
                </c:pt>
                <c:pt idx="1481">
                  <c:v>9.35E-2</c:v>
                </c:pt>
                <c:pt idx="1482">
                  <c:v>9.4100000000000003E-2</c:v>
                </c:pt>
                <c:pt idx="1483">
                  <c:v>9.3700000000000006E-2</c:v>
                </c:pt>
                <c:pt idx="1484">
                  <c:v>9.4299999999999995E-2</c:v>
                </c:pt>
                <c:pt idx="1485">
                  <c:v>9.3299999999999994E-2</c:v>
                </c:pt>
                <c:pt idx="1486">
                  <c:v>9.2200000000000004E-2</c:v>
                </c:pt>
                <c:pt idx="1487">
                  <c:v>9.2499999999999999E-2</c:v>
                </c:pt>
                <c:pt idx="1488">
                  <c:v>9.3599999999999989E-2</c:v>
                </c:pt>
                <c:pt idx="1489">
                  <c:v>9.4800000000000009E-2</c:v>
                </c:pt>
                <c:pt idx="1490">
                  <c:v>9.5700000000000007E-2</c:v>
                </c:pt>
                <c:pt idx="1491">
                  <c:v>9.6500000000000002E-2</c:v>
                </c:pt>
                <c:pt idx="1492">
                  <c:v>9.5299999999999996E-2</c:v>
                </c:pt>
                <c:pt idx="1493">
                  <c:v>9.6200000000000008E-2</c:v>
                </c:pt>
                <c:pt idx="1494">
                  <c:v>9.69E-2</c:v>
                </c:pt>
                <c:pt idx="1495">
                  <c:v>9.7799999999999998E-2</c:v>
                </c:pt>
                <c:pt idx="1496">
                  <c:v>9.7100000000000006E-2</c:v>
                </c:pt>
                <c:pt idx="1497">
                  <c:v>9.6300000000000011E-2</c:v>
                </c:pt>
                <c:pt idx="1498">
                  <c:v>9.7299999999999998E-2</c:v>
                </c:pt>
                <c:pt idx="1499">
                  <c:v>9.7000000000000017E-2</c:v>
                </c:pt>
                <c:pt idx="1500">
                  <c:v>9.9500000000000005E-2</c:v>
                </c:pt>
                <c:pt idx="1501">
                  <c:v>9.7900000000000015E-2</c:v>
                </c:pt>
                <c:pt idx="1502">
                  <c:v>9.8599999999999993E-2</c:v>
                </c:pt>
                <c:pt idx="1503">
                  <c:v>9.849999999999999E-2</c:v>
                </c:pt>
                <c:pt idx="1504">
                  <c:v>9.6200000000000008E-2</c:v>
                </c:pt>
                <c:pt idx="1505">
                  <c:v>9.6200000000000008E-2</c:v>
                </c:pt>
                <c:pt idx="1506">
                  <c:v>9.5400000000000013E-2</c:v>
                </c:pt>
                <c:pt idx="1507">
                  <c:v>9.5299999999999996E-2</c:v>
                </c:pt>
                <c:pt idx="1508">
                  <c:v>9.5400000000000013E-2</c:v>
                </c:pt>
                <c:pt idx="1509">
                  <c:v>9.3800000000000008E-2</c:v>
                </c:pt>
                <c:pt idx="1510">
                  <c:v>9.3200000000000005E-2</c:v>
                </c:pt>
                <c:pt idx="1511">
                  <c:v>9.3900000000000011E-2</c:v>
                </c:pt>
                <c:pt idx="1512">
                  <c:v>9.3700000000000006E-2</c:v>
                </c:pt>
                <c:pt idx="1513">
                  <c:v>9.3100000000000002E-2</c:v>
                </c:pt>
                <c:pt idx="1514">
                  <c:v>9.3900000000000011E-2</c:v>
                </c:pt>
                <c:pt idx="1515">
                  <c:v>9.4200000000000006E-2</c:v>
                </c:pt>
                <c:pt idx="1516">
                  <c:v>9.4500000000000015E-2</c:v>
                </c:pt>
                <c:pt idx="1517">
                  <c:v>9.4899999999999998E-2</c:v>
                </c:pt>
                <c:pt idx="1518">
                  <c:v>9.5600000000000004E-2</c:v>
                </c:pt>
                <c:pt idx="1519">
                  <c:v>9.5400000000000013E-2</c:v>
                </c:pt>
                <c:pt idx="1520">
                  <c:v>9.4399999999999998E-2</c:v>
                </c:pt>
                <c:pt idx="1521">
                  <c:v>9.4600000000000004E-2</c:v>
                </c:pt>
                <c:pt idx="1522">
                  <c:v>9.3399999999999997E-2</c:v>
                </c:pt>
                <c:pt idx="1523">
                  <c:v>9.3900000000000011E-2</c:v>
                </c:pt>
                <c:pt idx="1524">
                  <c:v>9.4100000000000003E-2</c:v>
                </c:pt>
                <c:pt idx="1525">
                  <c:v>9.3900000000000011E-2</c:v>
                </c:pt>
                <c:pt idx="1526">
                  <c:v>9.4100000000000003E-2</c:v>
                </c:pt>
                <c:pt idx="1527">
                  <c:v>9.3299999999999994E-2</c:v>
                </c:pt>
                <c:pt idx="1528">
                  <c:v>9.290000000000001E-2</c:v>
                </c:pt>
                <c:pt idx="1529">
                  <c:v>9.3299999999999994E-2</c:v>
                </c:pt>
                <c:pt idx="1530">
                  <c:v>9.2799999999999994E-2</c:v>
                </c:pt>
                <c:pt idx="1531">
                  <c:v>9.2799999999999994E-2</c:v>
                </c:pt>
                <c:pt idx="1532">
                  <c:v>9.1799999999999993E-2</c:v>
                </c:pt>
                <c:pt idx="1533">
                  <c:v>9.1799999999999993E-2</c:v>
                </c:pt>
                <c:pt idx="1534">
                  <c:v>9.2100000000000015E-2</c:v>
                </c:pt>
                <c:pt idx="1535">
                  <c:v>9.1499999999999998E-2</c:v>
                </c:pt>
                <c:pt idx="1536">
                  <c:v>9.2200000000000004E-2</c:v>
                </c:pt>
                <c:pt idx="1537">
                  <c:v>9.2000000000000012E-2</c:v>
                </c:pt>
                <c:pt idx="1538">
                  <c:v>9.1799999999999993E-2</c:v>
                </c:pt>
                <c:pt idx="1539">
                  <c:v>9.1400000000000009E-2</c:v>
                </c:pt>
                <c:pt idx="1540">
                  <c:v>9.1300000000000006E-2</c:v>
                </c:pt>
                <c:pt idx="1541">
                  <c:v>9.0899999999999995E-2</c:v>
                </c:pt>
                <c:pt idx="1542">
                  <c:v>9.06E-2</c:v>
                </c:pt>
                <c:pt idx="1543">
                  <c:v>9.1799999999999993E-2</c:v>
                </c:pt>
                <c:pt idx="1544">
                  <c:v>9.2499999999999999E-2</c:v>
                </c:pt>
                <c:pt idx="1545">
                  <c:v>9.3299999999999994E-2</c:v>
                </c:pt>
                <c:pt idx="1546">
                  <c:v>9.3399999999999997E-2</c:v>
                </c:pt>
                <c:pt idx="1547">
                  <c:v>9.35E-2</c:v>
                </c:pt>
                <c:pt idx="1548">
                  <c:v>9.3000000000000013E-2</c:v>
                </c:pt>
                <c:pt idx="1549">
                  <c:v>9.3100000000000002E-2</c:v>
                </c:pt>
                <c:pt idx="1550">
                  <c:v>9.2499999999999999E-2</c:v>
                </c:pt>
                <c:pt idx="1551">
                  <c:v>9.3000000000000013E-2</c:v>
                </c:pt>
                <c:pt idx="1552">
                  <c:v>9.2699999999999991E-2</c:v>
                </c:pt>
                <c:pt idx="1553">
                  <c:v>9.290000000000001E-2</c:v>
                </c:pt>
                <c:pt idx="1554">
                  <c:v>9.2799999999999994E-2</c:v>
                </c:pt>
                <c:pt idx="1555">
                  <c:v>9.3900000000000011E-2</c:v>
                </c:pt>
                <c:pt idx="1556">
                  <c:v>9.4800000000000009E-2</c:v>
                </c:pt>
                <c:pt idx="1557">
                  <c:v>9.5500000000000002E-2</c:v>
                </c:pt>
                <c:pt idx="1558">
                  <c:v>9.6699999999999994E-2</c:v>
                </c:pt>
                <c:pt idx="1559">
                  <c:v>9.6000000000000002E-2</c:v>
                </c:pt>
                <c:pt idx="1560">
                  <c:v>9.5600000000000004E-2</c:v>
                </c:pt>
                <c:pt idx="1561">
                  <c:v>9.5700000000000007E-2</c:v>
                </c:pt>
                <c:pt idx="1562">
                  <c:v>9.5400000000000013E-2</c:v>
                </c:pt>
                <c:pt idx="1563">
                  <c:v>9.6799999999999997E-2</c:v>
                </c:pt>
                <c:pt idx="1564">
                  <c:v>9.7500000000000003E-2</c:v>
                </c:pt>
                <c:pt idx="1565">
                  <c:v>9.8299999999999998E-2</c:v>
                </c:pt>
                <c:pt idx="1566">
                  <c:v>9.9100000000000008E-2</c:v>
                </c:pt>
                <c:pt idx="1567">
                  <c:v>9.9900000000000003E-2</c:v>
                </c:pt>
                <c:pt idx="1568">
                  <c:v>9.870000000000001E-2</c:v>
                </c:pt>
                <c:pt idx="1569">
                  <c:v>0.10050000000000001</c:v>
                </c:pt>
                <c:pt idx="1570">
                  <c:v>0.1009</c:v>
                </c:pt>
                <c:pt idx="1571">
                  <c:v>0.1013</c:v>
                </c:pt>
                <c:pt idx="1572">
                  <c:v>0.10300000000000001</c:v>
                </c:pt>
                <c:pt idx="1573">
                  <c:v>0.1038</c:v>
                </c:pt>
                <c:pt idx="1574">
                  <c:v>0.10339999999999999</c:v>
                </c:pt>
                <c:pt idx="1575">
                  <c:v>0.1043</c:v>
                </c:pt>
                <c:pt idx="1576">
                  <c:v>0.1036</c:v>
                </c:pt>
                <c:pt idx="1577">
                  <c:v>0.1047</c:v>
                </c:pt>
                <c:pt idx="1578">
                  <c:v>0.10349999999999999</c:v>
                </c:pt>
                <c:pt idx="1579">
                  <c:v>0.10700000000000001</c:v>
                </c:pt>
                <c:pt idx="1580">
                  <c:v>0.10859999999999999</c:v>
                </c:pt>
                <c:pt idx="1581">
                  <c:v>0.1072</c:v>
                </c:pt>
                <c:pt idx="1582">
                  <c:v>0.1048</c:v>
                </c:pt>
                <c:pt idx="1583">
                  <c:v>0.10349999999999999</c:v>
                </c:pt>
                <c:pt idx="1584">
                  <c:v>0.1026</c:v>
                </c:pt>
                <c:pt idx="1585">
                  <c:v>0.1032</c:v>
                </c:pt>
                <c:pt idx="1586">
                  <c:v>0.1018</c:v>
                </c:pt>
                <c:pt idx="1587">
                  <c:v>0.1033</c:v>
                </c:pt>
                <c:pt idx="1588">
                  <c:v>0.10339999999999999</c:v>
                </c:pt>
                <c:pt idx="1589">
                  <c:v>0.10439999999999999</c:v>
                </c:pt>
                <c:pt idx="1590">
                  <c:v>0.10439999999999999</c:v>
                </c:pt>
                <c:pt idx="1591">
                  <c:v>0.1036</c:v>
                </c:pt>
                <c:pt idx="1592">
                  <c:v>0.10439999999999999</c:v>
                </c:pt>
                <c:pt idx="1593">
                  <c:v>0.1051</c:v>
                </c:pt>
                <c:pt idx="1594">
                  <c:v>0.10540000000000001</c:v>
                </c:pt>
                <c:pt idx="1595">
                  <c:v>0.1033</c:v>
                </c:pt>
                <c:pt idx="1596">
                  <c:v>0.1023</c:v>
                </c:pt>
                <c:pt idx="1597">
                  <c:v>0.10249999999999999</c:v>
                </c:pt>
                <c:pt idx="1598">
                  <c:v>0.1016</c:v>
                </c:pt>
                <c:pt idx="1599">
                  <c:v>0.1004</c:v>
                </c:pt>
                <c:pt idx="1600">
                  <c:v>0.1004</c:v>
                </c:pt>
                <c:pt idx="1601">
                  <c:v>0.10210000000000001</c:v>
                </c:pt>
                <c:pt idx="1602">
                  <c:v>0.1014</c:v>
                </c:pt>
                <c:pt idx="1603">
                  <c:v>0.10150000000000001</c:v>
                </c:pt>
                <c:pt idx="1604">
                  <c:v>0.10349999999999999</c:v>
                </c:pt>
                <c:pt idx="1605">
                  <c:v>0.10339999999999999</c:v>
                </c:pt>
                <c:pt idx="1606">
                  <c:v>0.10400000000000001</c:v>
                </c:pt>
                <c:pt idx="1607">
                  <c:v>0.1026</c:v>
                </c:pt>
                <c:pt idx="1608">
                  <c:v>0.10390000000000001</c:v>
                </c:pt>
                <c:pt idx="1609">
                  <c:v>0.10249999999999999</c:v>
                </c:pt>
                <c:pt idx="1610">
                  <c:v>0.1026</c:v>
                </c:pt>
                <c:pt idx="1611">
                  <c:v>0.1016</c:v>
                </c:pt>
                <c:pt idx="1612">
                  <c:v>0.10120000000000001</c:v>
                </c:pt>
                <c:pt idx="1613">
                  <c:v>0.1011</c:v>
                </c:pt>
                <c:pt idx="1614">
                  <c:v>9.98E-2</c:v>
                </c:pt>
                <c:pt idx="1615">
                  <c:v>0.1004</c:v>
                </c:pt>
                <c:pt idx="1616">
                  <c:v>0.1023</c:v>
                </c:pt>
                <c:pt idx="1617">
                  <c:v>0.1038</c:v>
                </c:pt>
                <c:pt idx="1618">
                  <c:v>0.1018</c:v>
                </c:pt>
                <c:pt idx="1619">
                  <c:v>0.10220000000000001</c:v>
                </c:pt>
                <c:pt idx="1620">
                  <c:v>0.10290000000000001</c:v>
                </c:pt>
                <c:pt idx="1621">
                  <c:v>0.10370000000000001</c:v>
                </c:pt>
                <c:pt idx="1622">
                  <c:v>0.10290000000000001</c:v>
                </c:pt>
                <c:pt idx="1623">
                  <c:v>0.1047</c:v>
                </c:pt>
                <c:pt idx="1624">
                  <c:v>0.1056</c:v>
                </c:pt>
                <c:pt idx="1625">
                  <c:v>0.10730000000000001</c:v>
                </c:pt>
                <c:pt idx="1626">
                  <c:v>0.10790000000000001</c:v>
                </c:pt>
                <c:pt idx="1627">
                  <c:v>0.1036</c:v>
                </c:pt>
                <c:pt idx="1628">
                  <c:v>0.10450000000000001</c:v>
                </c:pt>
                <c:pt idx="1629">
                  <c:v>0.10620000000000002</c:v>
                </c:pt>
                <c:pt idx="1630">
                  <c:v>0.1067</c:v>
                </c:pt>
                <c:pt idx="1631">
                  <c:v>0.10540000000000001</c:v>
                </c:pt>
                <c:pt idx="1632">
                  <c:v>0.1075</c:v>
                </c:pt>
                <c:pt idx="1633">
                  <c:v>0.1115</c:v>
                </c:pt>
                <c:pt idx="1634">
                  <c:v>0.1109</c:v>
                </c:pt>
                <c:pt idx="1635">
                  <c:v>0.1109</c:v>
                </c:pt>
                <c:pt idx="1636">
                  <c:v>0.1118</c:v>
                </c:pt>
                <c:pt idx="1637">
                  <c:v>0.11120000000000001</c:v>
                </c:pt>
                <c:pt idx="1638">
                  <c:v>0.1164</c:v>
                </c:pt>
                <c:pt idx="1639">
                  <c:v>0.11849999999999999</c:v>
                </c:pt>
                <c:pt idx="1640">
                  <c:v>0.12230000000000001</c:v>
                </c:pt>
                <c:pt idx="1641">
                  <c:v>0.12269999999999999</c:v>
                </c:pt>
                <c:pt idx="1642">
                  <c:v>0.12759999999999999</c:v>
                </c:pt>
                <c:pt idx="1643">
                  <c:v>0.1202</c:v>
                </c:pt>
                <c:pt idx="1644">
                  <c:v>0.11800000000000001</c:v>
                </c:pt>
                <c:pt idx="1645">
                  <c:v>0.12280000000000001</c:v>
                </c:pt>
                <c:pt idx="1646">
                  <c:v>0.12670000000000001</c:v>
                </c:pt>
                <c:pt idx="1647">
                  <c:v>0.1255</c:v>
                </c:pt>
                <c:pt idx="1648">
                  <c:v>0.12300000000000001</c:v>
                </c:pt>
                <c:pt idx="1649">
                  <c:v>0.12240000000000001</c:v>
                </c:pt>
                <c:pt idx="1650">
                  <c:v>0.12590000000000001</c:v>
                </c:pt>
                <c:pt idx="1651">
                  <c:v>0.12710000000000002</c:v>
                </c:pt>
                <c:pt idx="1652">
                  <c:v>0.13059999999999999</c:v>
                </c:pt>
                <c:pt idx="1653">
                  <c:v>0.13400000000000001</c:v>
                </c:pt>
                <c:pt idx="1654">
                  <c:v>0.1331</c:v>
                </c:pt>
                <c:pt idx="1655">
                  <c:v>0.12720000000000001</c:v>
                </c:pt>
                <c:pt idx="1656">
                  <c:v>0.12480000000000001</c:v>
                </c:pt>
                <c:pt idx="1657">
                  <c:v>0.12359999999999999</c:v>
                </c:pt>
                <c:pt idx="1658">
                  <c:v>0.1217</c:v>
                </c:pt>
                <c:pt idx="1659">
                  <c:v>0.1182</c:v>
                </c:pt>
                <c:pt idx="1660">
                  <c:v>0.11900000000000001</c:v>
                </c:pt>
                <c:pt idx="1661">
                  <c:v>0.12359999999999999</c:v>
                </c:pt>
                <c:pt idx="1662">
                  <c:v>0.12290000000000001</c:v>
                </c:pt>
                <c:pt idx="1663">
                  <c:v>0.12450000000000001</c:v>
                </c:pt>
                <c:pt idx="1664">
                  <c:v>0.12670000000000001</c:v>
                </c:pt>
                <c:pt idx="1665">
                  <c:v>0.12710000000000002</c:v>
                </c:pt>
                <c:pt idx="1666">
                  <c:v>0.1273</c:v>
                </c:pt>
                <c:pt idx="1667">
                  <c:v>0.12920000000000001</c:v>
                </c:pt>
                <c:pt idx="1668">
                  <c:v>0.1298</c:v>
                </c:pt>
                <c:pt idx="1669">
                  <c:v>0.1326</c:v>
                </c:pt>
                <c:pt idx="1670">
                  <c:v>0.1353</c:v>
                </c:pt>
                <c:pt idx="1671">
                  <c:v>0.13650000000000001</c:v>
                </c:pt>
                <c:pt idx="1672">
                  <c:v>0.1313</c:v>
                </c:pt>
                <c:pt idx="1673">
                  <c:v>0.13070000000000001</c:v>
                </c:pt>
                <c:pt idx="1674">
                  <c:v>0.13040000000000002</c:v>
                </c:pt>
                <c:pt idx="1675">
                  <c:v>0.12780000000000002</c:v>
                </c:pt>
                <c:pt idx="1676">
                  <c:v>0.12870000000000001</c:v>
                </c:pt>
                <c:pt idx="1677">
                  <c:v>0.13239999999999999</c:v>
                </c:pt>
                <c:pt idx="1678">
                  <c:v>0.13120000000000001</c:v>
                </c:pt>
                <c:pt idx="1679">
                  <c:v>0.13140000000000002</c:v>
                </c:pt>
                <c:pt idx="1680">
                  <c:v>0.13059999999999999</c:v>
                </c:pt>
                <c:pt idx="1681">
                  <c:v>0.13390000000000002</c:v>
                </c:pt>
                <c:pt idx="1682">
                  <c:v>0.13019999999999998</c:v>
                </c:pt>
                <c:pt idx="1683">
                  <c:v>0.12920000000000001</c:v>
                </c:pt>
                <c:pt idx="1684">
                  <c:v>0.12809999999999999</c:v>
                </c:pt>
                <c:pt idx="1685">
                  <c:v>0.12859999999999999</c:v>
                </c:pt>
                <c:pt idx="1686">
                  <c:v>0.13059999999999999</c:v>
                </c:pt>
                <c:pt idx="1687">
                  <c:v>0.1308</c:v>
                </c:pt>
                <c:pt idx="1688">
                  <c:v>0.13019999999999998</c:v>
                </c:pt>
                <c:pt idx="1689">
                  <c:v>0.13059999999999999</c:v>
                </c:pt>
                <c:pt idx="1690">
                  <c:v>0.13</c:v>
                </c:pt>
                <c:pt idx="1691">
                  <c:v>0.12939999999999999</c:v>
                </c:pt>
                <c:pt idx="1692">
                  <c:v>0.13040000000000002</c:v>
                </c:pt>
                <c:pt idx="1693">
                  <c:v>0.12990000000000002</c:v>
                </c:pt>
                <c:pt idx="1694">
                  <c:v>0.13</c:v>
                </c:pt>
                <c:pt idx="1695">
                  <c:v>0.13</c:v>
                </c:pt>
                <c:pt idx="1696">
                  <c:v>0.12939999999999999</c:v>
                </c:pt>
                <c:pt idx="1697">
                  <c:v>0.128</c:v>
                </c:pt>
                <c:pt idx="1698">
                  <c:v>0.1285</c:v>
                </c:pt>
                <c:pt idx="1699">
                  <c:v>0.1258</c:v>
                </c:pt>
                <c:pt idx="1700">
                  <c:v>0.1244</c:v>
                </c:pt>
                <c:pt idx="1701">
                  <c:v>0.1232</c:v>
                </c:pt>
                <c:pt idx="1702">
                  <c:v>0.1237</c:v>
                </c:pt>
                <c:pt idx="1703">
                  <c:v>0.12450000000000001</c:v>
                </c:pt>
                <c:pt idx="1704">
                  <c:v>0.1249</c:v>
                </c:pt>
                <c:pt idx="1705">
                  <c:v>0.1258</c:v>
                </c:pt>
                <c:pt idx="1706">
                  <c:v>0.1273</c:v>
                </c:pt>
                <c:pt idx="1707">
                  <c:v>0.13070000000000001</c:v>
                </c:pt>
                <c:pt idx="1708">
                  <c:v>0.13200000000000001</c:v>
                </c:pt>
                <c:pt idx="1709">
                  <c:v>0.13170000000000001</c:v>
                </c:pt>
                <c:pt idx="1710">
                  <c:v>0.1338</c:v>
                </c:pt>
                <c:pt idx="1711">
                  <c:v>0.1346</c:v>
                </c:pt>
                <c:pt idx="1712">
                  <c:v>0.1343</c:v>
                </c:pt>
                <c:pt idx="1713">
                  <c:v>0.1353</c:v>
                </c:pt>
                <c:pt idx="1714">
                  <c:v>0.13620000000000002</c:v>
                </c:pt>
                <c:pt idx="1715">
                  <c:v>0.13419999999999999</c:v>
                </c:pt>
                <c:pt idx="1716">
                  <c:v>0.13350000000000001</c:v>
                </c:pt>
                <c:pt idx="1717">
                  <c:v>0.1305</c:v>
                </c:pt>
                <c:pt idx="1718">
                  <c:v>0.13200000000000001</c:v>
                </c:pt>
                <c:pt idx="1719">
                  <c:v>0.1328</c:v>
                </c:pt>
                <c:pt idx="1720">
                  <c:v>0.13470000000000001</c:v>
                </c:pt>
                <c:pt idx="1721">
                  <c:v>0.1338</c:v>
                </c:pt>
                <c:pt idx="1722">
                  <c:v>0.13290000000000002</c:v>
                </c:pt>
                <c:pt idx="1723">
                  <c:v>0.13200000000000001</c:v>
                </c:pt>
                <c:pt idx="1724">
                  <c:v>0.1298</c:v>
                </c:pt>
                <c:pt idx="1725">
                  <c:v>0.12859999999999999</c:v>
                </c:pt>
                <c:pt idx="1726">
                  <c:v>0.1303</c:v>
                </c:pt>
                <c:pt idx="1727">
                  <c:v>0.13040000000000002</c:v>
                </c:pt>
                <c:pt idx="1728">
                  <c:v>0.1321</c:v>
                </c:pt>
                <c:pt idx="1729">
                  <c:v>0.13170000000000001</c:v>
                </c:pt>
                <c:pt idx="1730">
                  <c:v>0.13269999999999998</c:v>
                </c:pt>
                <c:pt idx="1731">
                  <c:v>0.1348</c:v>
                </c:pt>
                <c:pt idx="1732">
                  <c:v>0.13489999999999999</c:v>
                </c:pt>
                <c:pt idx="1733">
                  <c:v>0.13489999999999999</c:v>
                </c:pt>
                <c:pt idx="1734">
                  <c:v>0.13750000000000001</c:v>
                </c:pt>
                <c:pt idx="1735">
                  <c:v>0.1394</c:v>
                </c:pt>
                <c:pt idx="1736">
                  <c:v>0.14080000000000001</c:v>
                </c:pt>
                <c:pt idx="1737">
                  <c:v>0.1404</c:v>
                </c:pt>
                <c:pt idx="1738">
                  <c:v>0.1391</c:v>
                </c:pt>
                <c:pt idx="1739">
                  <c:v>0.1406</c:v>
                </c:pt>
                <c:pt idx="1740">
                  <c:v>0.14319999999999999</c:v>
                </c:pt>
                <c:pt idx="1741">
                  <c:v>0.14560000000000001</c:v>
                </c:pt>
                <c:pt idx="1742">
                  <c:v>0.14180000000000001</c:v>
                </c:pt>
                <c:pt idx="1743">
                  <c:v>0.14550000000000002</c:v>
                </c:pt>
                <c:pt idx="1744">
                  <c:v>0.14679999999999999</c:v>
                </c:pt>
                <c:pt idx="1745">
                  <c:v>0.1474</c:v>
                </c:pt>
                <c:pt idx="1746">
                  <c:v>0.1426</c:v>
                </c:pt>
                <c:pt idx="1747">
                  <c:v>0.1421</c:v>
                </c:pt>
                <c:pt idx="1748">
                  <c:v>0.14099999999999999</c:v>
                </c:pt>
                <c:pt idx="1749">
                  <c:v>0.14080000000000001</c:v>
                </c:pt>
                <c:pt idx="1750">
                  <c:v>0.1386</c:v>
                </c:pt>
                <c:pt idx="1751">
                  <c:v>0.1389</c:v>
                </c:pt>
                <c:pt idx="1752">
                  <c:v>0.1386</c:v>
                </c:pt>
                <c:pt idx="1753">
                  <c:v>0.13739999999999999</c:v>
                </c:pt>
                <c:pt idx="1754">
                  <c:v>0.13669999999999999</c:v>
                </c:pt>
                <c:pt idx="1755">
                  <c:v>0.1346</c:v>
                </c:pt>
                <c:pt idx="1756">
                  <c:v>0.1343</c:v>
                </c:pt>
                <c:pt idx="1757">
                  <c:v>0.13339999999999999</c:v>
                </c:pt>
                <c:pt idx="1758">
                  <c:v>0.13269999999999998</c:v>
                </c:pt>
                <c:pt idx="1759">
                  <c:v>0.13339999999999999</c:v>
                </c:pt>
                <c:pt idx="1760">
                  <c:v>0.1366</c:v>
                </c:pt>
                <c:pt idx="1761">
                  <c:v>0.13450000000000001</c:v>
                </c:pt>
                <c:pt idx="1762">
                  <c:v>0.13320000000000001</c:v>
                </c:pt>
                <c:pt idx="1763">
                  <c:v>0.1293</c:v>
                </c:pt>
                <c:pt idx="1764">
                  <c:v>0.1285</c:v>
                </c:pt>
                <c:pt idx="1765">
                  <c:v>0.12820000000000001</c:v>
                </c:pt>
                <c:pt idx="1766">
                  <c:v>0.12890000000000001</c:v>
                </c:pt>
                <c:pt idx="1767">
                  <c:v>0.12809999999999999</c:v>
                </c:pt>
                <c:pt idx="1768">
                  <c:v>0.12590000000000001</c:v>
                </c:pt>
                <c:pt idx="1769">
                  <c:v>0.1242</c:v>
                </c:pt>
                <c:pt idx="1770">
                  <c:v>0.12390000000000001</c:v>
                </c:pt>
                <c:pt idx="1771">
                  <c:v>0.1226</c:v>
                </c:pt>
                <c:pt idx="1772">
                  <c:v>0.1211</c:v>
                </c:pt>
                <c:pt idx="1773">
                  <c:v>0.12380000000000001</c:v>
                </c:pt>
                <c:pt idx="1774">
                  <c:v>0.1234</c:v>
                </c:pt>
                <c:pt idx="1775">
                  <c:v>0.12179999999999999</c:v>
                </c:pt>
                <c:pt idx="1776">
                  <c:v>0.1215</c:v>
                </c:pt>
                <c:pt idx="1777">
                  <c:v>0.11990000000000001</c:v>
                </c:pt>
                <c:pt idx="1778">
                  <c:v>0.12</c:v>
                </c:pt>
                <c:pt idx="1779">
                  <c:v>0.12</c:v>
                </c:pt>
                <c:pt idx="1780">
                  <c:v>0.11939999999999999</c:v>
                </c:pt>
                <c:pt idx="1781">
                  <c:v>0.1183</c:v>
                </c:pt>
                <c:pt idx="1782">
                  <c:v>0.11630000000000001</c:v>
                </c:pt>
                <c:pt idx="1783">
                  <c:v>0.11599999999999999</c:v>
                </c:pt>
                <c:pt idx="1784">
                  <c:v>0.11470000000000001</c:v>
                </c:pt>
                <c:pt idx="1785">
                  <c:v>0.11410000000000001</c:v>
                </c:pt>
                <c:pt idx="1786">
                  <c:v>0.1157</c:v>
                </c:pt>
                <c:pt idx="1787">
                  <c:v>0.1159</c:v>
                </c:pt>
                <c:pt idx="1788">
                  <c:v>0.1186</c:v>
                </c:pt>
                <c:pt idx="1789">
                  <c:v>0.1179</c:v>
                </c:pt>
                <c:pt idx="1790">
                  <c:v>0.11700000000000001</c:v>
                </c:pt>
                <c:pt idx="1791">
                  <c:v>0.1157</c:v>
                </c:pt>
                <c:pt idx="1792">
                  <c:v>0.1143</c:v>
                </c:pt>
                <c:pt idx="1793">
                  <c:v>0.11460000000000001</c:v>
                </c:pt>
                <c:pt idx="1794">
                  <c:v>0.11470000000000001</c:v>
                </c:pt>
                <c:pt idx="1795">
                  <c:v>0.1145</c:v>
                </c:pt>
                <c:pt idx="1796">
                  <c:v>0.1143</c:v>
                </c:pt>
                <c:pt idx="1797">
                  <c:v>0.11349999999999999</c:v>
                </c:pt>
                <c:pt idx="1798">
                  <c:v>0.1142</c:v>
                </c:pt>
                <c:pt idx="1799">
                  <c:v>0.114</c:v>
                </c:pt>
                <c:pt idx="1800">
                  <c:v>0.11220000000000001</c:v>
                </c:pt>
                <c:pt idx="1801">
                  <c:v>0.1118</c:v>
                </c:pt>
                <c:pt idx="1802">
                  <c:v>0.11269999999999999</c:v>
                </c:pt>
                <c:pt idx="1803">
                  <c:v>0.11269999999999999</c:v>
                </c:pt>
                <c:pt idx="1804">
                  <c:v>0.1124</c:v>
                </c:pt>
                <c:pt idx="1805">
                  <c:v>0.1134</c:v>
                </c:pt>
                <c:pt idx="1806">
                  <c:v>0.11320000000000001</c:v>
                </c:pt>
                <c:pt idx="1807">
                  <c:v>0.11230000000000001</c:v>
                </c:pt>
                <c:pt idx="1808">
                  <c:v>0.1118</c:v>
                </c:pt>
                <c:pt idx="1809">
                  <c:v>0.11169999999999999</c:v>
                </c:pt>
                <c:pt idx="1810">
                  <c:v>0.11320000000000001</c:v>
                </c:pt>
                <c:pt idx="1811">
                  <c:v>0.11359999999999999</c:v>
                </c:pt>
                <c:pt idx="1812">
                  <c:v>0.1154</c:v>
                </c:pt>
                <c:pt idx="1813">
                  <c:v>0.1153</c:v>
                </c:pt>
                <c:pt idx="1814">
                  <c:v>0.11460000000000001</c:v>
                </c:pt>
                <c:pt idx="1815">
                  <c:v>0.1166</c:v>
                </c:pt>
                <c:pt idx="1816">
                  <c:v>0.1168</c:v>
                </c:pt>
                <c:pt idx="1817">
                  <c:v>0.11509999999999999</c:v>
                </c:pt>
                <c:pt idx="1818">
                  <c:v>0.11509999999999999</c:v>
                </c:pt>
                <c:pt idx="1819">
                  <c:v>0.1152</c:v>
                </c:pt>
                <c:pt idx="1820">
                  <c:v>0.114</c:v>
                </c:pt>
                <c:pt idx="1821">
                  <c:v>0.11470000000000001</c:v>
                </c:pt>
                <c:pt idx="1822">
                  <c:v>0.11349999999999999</c:v>
                </c:pt>
                <c:pt idx="1823">
                  <c:v>0.11509999999999999</c:v>
                </c:pt>
                <c:pt idx="1824">
                  <c:v>0.1152</c:v>
                </c:pt>
                <c:pt idx="1825">
                  <c:v>0.11630000000000001</c:v>
                </c:pt>
                <c:pt idx="1826">
                  <c:v>0.1166</c:v>
                </c:pt>
                <c:pt idx="1827">
                  <c:v>0.1179</c:v>
                </c:pt>
                <c:pt idx="1828">
                  <c:v>0.11749999999999999</c:v>
                </c:pt>
                <c:pt idx="1829">
                  <c:v>0.1182</c:v>
                </c:pt>
                <c:pt idx="1830">
                  <c:v>0.11700000000000001</c:v>
                </c:pt>
                <c:pt idx="1831">
                  <c:v>0.11620000000000001</c:v>
                </c:pt>
                <c:pt idx="1832">
                  <c:v>0.1144</c:v>
                </c:pt>
                <c:pt idx="1833">
                  <c:v>0.1142</c:v>
                </c:pt>
                <c:pt idx="1834">
                  <c:v>0.11380000000000001</c:v>
                </c:pt>
                <c:pt idx="1835">
                  <c:v>0.11310000000000001</c:v>
                </c:pt>
                <c:pt idx="1836">
                  <c:v>0.11230000000000001</c:v>
                </c:pt>
                <c:pt idx="1837">
                  <c:v>0.1119</c:v>
                </c:pt>
                <c:pt idx="1838">
                  <c:v>0.111</c:v>
                </c:pt>
                <c:pt idx="1839">
                  <c:v>0.11109999999999999</c:v>
                </c:pt>
                <c:pt idx="1840">
                  <c:v>0.1108</c:v>
                </c:pt>
                <c:pt idx="1841">
                  <c:v>0.1114</c:v>
                </c:pt>
                <c:pt idx="1842">
                  <c:v>0.1109</c:v>
                </c:pt>
                <c:pt idx="1843">
                  <c:v>0.1094</c:v>
                </c:pt>
                <c:pt idx="1844">
                  <c:v>0.10920000000000001</c:v>
                </c:pt>
                <c:pt idx="1845">
                  <c:v>0.10790000000000001</c:v>
                </c:pt>
                <c:pt idx="1846">
                  <c:v>0.10779999999999999</c:v>
                </c:pt>
                <c:pt idx="1847">
                  <c:v>0.10769999999999999</c:v>
                </c:pt>
                <c:pt idx="1848">
                  <c:v>0.1072</c:v>
                </c:pt>
                <c:pt idx="1849">
                  <c:v>0.10679999999999999</c:v>
                </c:pt>
                <c:pt idx="1850">
                  <c:v>0.1067</c:v>
                </c:pt>
                <c:pt idx="1851">
                  <c:v>0.1076</c:v>
                </c:pt>
                <c:pt idx="1852">
                  <c:v>0.10679999999999999</c:v>
                </c:pt>
                <c:pt idx="1853">
                  <c:v>0.106</c:v>
                </c:pt>
                <c:pt idx="1854">
                  <c:v>0.10620000000000002</c:v>
                </c:pt>
                <c:pt idx="1855">
                  <c:v>0.10790000000000001</c:v>
                </c:pt>
                <c:pt idx="1856">
                  <c:v>0.10710000000000001</c:v>
                </c:pt>
                <c:pt idx="1857">
                  <c:v>0.10730000000000001</c:v>
                </c:pt>
                <c:pt idx="1858">
                  <c:v>0.1061</c:v>
                </c:pt>
                <c:pt idx="1859">
                  <c:v>0.1048</c:v>
                </c:pt>
                <c:pt idx="1860">
                  <c:v>0.1038</c:v>
                </c:pt>
                <c:pt idx="1861">
                  <c:v>0.1033</c:v>
                </c:pt>
                <c:pt idx="1862">
                  <c:v>0.1032</c:v>
                </c:pt>
                <c:pt idx="1863">
                  <c:v>0.1036</c:v>
                </c:pt>
                <c:pt idx="1864">
                  <c:v>0.1027</c:v>
                </c:pt>
                <c:pt idx="1865">
                  <c:v>0.1041</c:v>
                </c:pt>
                <c:pt idx="1866">
                  <c:v>0.10529999999999999</c:v>
                </c:pt>
                <c:pt idx="1867">
                  <c:v>0.106</c:v>
                </c:pt>
                <c:pt idx="1868">
                  <c:v>0.10540000000000001</c:v>
                </c:pt>
                <c:pt idx="1869">
                  <c:v>0.10460000000000001</c:v>
                </c:pt>
                <c:pt idx="1870">
                  <c:v>0.10310000000000001</c:v>
                </c:pt>
                <c:pt idx="1871">
                  <c:v>0.10249999999999999</c:v>
                </c:pt>
                <c:pt idx="1872">
                  <c:v>0.1016</c:v>
                </c:pt>
                <c:pt idx="1873">
                  <c:v>0.1014</c:v>
                </c:pt>
                <c:pt idx="1874">
                  <c:v>0.1009</c:v>
                </c:pt>
                <c:pt idx="1875">
                  <c:v>0.1009</c:v>
                </c:pt>
                <c:pt idx="1876">
                  <c:v>0.1003</c:v>
                </c:pt>
                <c:pt idx="1877">
                  <c:v>9.9199999999999997E-2</c:v>
                </c:pt>
                <c:pt idx="1878">
                  <c:v>9.8800000000000013E-2</c:v>
                </c:pt>
                <c:pt idx="1879">
                  <c:v>9.8800000000000013E-2</c:v>
                </c:pt>
                <c:pt idx="1880">
                  <c:v>9.9199999999999997E-2</c:v>
                </c:pt>
                <c:pt idx="1881">
                  <c:v>9.8800000000000013E-2</c:v>
                </c:pt>
                <c:pt idx="1882">
                  <c:v>9.8599999999999993E-2</c:v>
                </c:pt>
                <c:pt idx="1883">
                  <c:v>9.9399999999999988E-2</c:v>
                </c:pt>
                <c:pt idx="1884">
                  <c:v>9.9500000000000005E-2</c:v>
                </c:pt>
                <c:pt idx="1885">
                  <c:v>9.849999999999999E-2</c:v>
                </c:pt>
                <c:pt idx="1886">
                  <c:v>9.870000000000001E-2</c:v>
                </c:pt>
                <c:pt idx="1887">
                  <c:v>9.8800000000000013E-2</c:v>
                </c:pt>
                <c:pt idx="1888">
                  <c:v>9.9600000000000008E-2</c:v>
                </c:pt>
                <c:pt idx="1889">
                  <c:v>0.10099999999999999</c:v>
                </c:pt>
                <c:pt idx="1890">
                  <c:v>0.10060000000000001</c:v>
                </c:pt>
                <c:pt idx="1891">
                  <c:v>9.8900000000000002E-2</c:v>
                </c:pt>
                <c:pt idx="1892">
                  <c:v>9.870000000000001E-2</c:v>
                </c:pt>
                <c:pt idx="1893">
                  <c:v>9.7799999999999998E-2</c:v>
                </c:pt>
                <c:pt idx="1894">
                  <c:v>9.7699999999999995E-2</c:v>
                </c:pt>
                <c:pt idx="1895">
                  <c:v>9.7000000000000017E-2</c:v>
                </c:pt>
                <c:pt idx="1896">
                  <c:v>9.74E-2</c:v>
                </c:pt>
                <c:pt idx="1897">
                  <c:v>9.64E-2</c:v>
                </c:pt>
                <c:pt idx="1898">
                  <c:v>9.6600000000000005E-2</c:v>
                </c:pt>
                <c:pt idx="1899">
                  <c:v>9.7200000000000009E-2</c:v>
                </c:pt>
                <c:pt idx="1900">
                  <c:v>9.64E-2</c:v>
                </c:pt>
                <c:pt idx="1901">
                  <c:v>9.6699999999999994E-2</c:v>
                </c:pt>
                <c:pt idx="1902">
                  <c:v>9.7000000000000017E-2</c:v>
                </c:pt>
                <c:pt idx="1903">
                  <c:v>9.7900000000000015E-2</c:v>
                </c:pt>
                <c:pt idx="1904">
                  <c:v>9.8000000000000004E-2</c:v>
                </c:pt>
                <c:pt idx="1905">
                  <c:v>9.9000000000000005E-2</c:v>
                </c:pt>
                <c:pt idx="1906">
                  <c:v>9.9700000000000011E-2</c:v>
                </c:pt>
                <c:pt idx="1907">
                  <c:v>0.10189999999999999</c:v>
                </c:pt>
                <c:pt idx="1908">
                  <c:v>0.1003</c:v>
                </c:pt>
                <c:pt idx="1909">
                  <c:v>0.10210000000000001</c:v>
                </c:pt>
                <c:pt idx="1910">
                  <c:v>0.1018</c:v>
                </c:pt>
                <c:pt idx="1911">
                  <c:v>0.1027</c:v>
                </c:pt>
                <c:pt idx="1912">
                  <c:v>0.10120000000000001</c:v>
                </c:pt>
                <c:pt idx="1913">
                  <c:v>0.1007</c:v>
                </c:pt>
                <c:pt idx="1914">
                  <c:v>0.10050000000000001</c:v>
                </c:pt>
                <c:pt idx="1915">
                  <c:v>9.9399999999999988E-2</c:v>
                </c:pt>
                <c:pt idx="1916">
                  <c:v>9.98E-2</c:v>
                </c:pt>
                <c:pt idx="1917">
                  <c:v>9.9500000000000005E-2</c:v>
                </c:pt>
                <c:pt idx="1918">
                  <c:v>9.9500000000000005E-2</c:v>
                </c:pt>
                <c:pt idx="1919">
                  <c:v>9.9399999999999988E-2</c:v>
                </c:pt>
                <c:pt idx="1920">
                  <c:v>9.8299999999999998E-2</c:v>
                </c:pt>
                <c:pt idx="1921">
                  <c:v>9.870000000000001E-2</c:v>
                </c:pt>
                <c:pt idx="1922">
                  <c:v>9.8599999999999993E-2</c:v>
                </c:pt>
                <c:pt idx="1923">
                  <c:v>9.98E-2</c:v>
                </c:pt>
                <c:pt idx="1924">
                  <c:v>0.1003</c:v>
                </c:pt>
                <c:pt idx="1925">
                  <c:v>9.9199999999999997E-2</c:v>
                </c:pt>
                <c:pt idx="1926">
                  <c:v>9.9600000000000008E-2</c:v>
                </c:pt>
                <c:pt idx="1927">
                  <c:v>9.9500000000000005E-2</c:v>
                </c:pt>
                <c:pt idx="1928">
                  <c:v>0.10150000000000001</c:v>
                </c:pt>
                <c:pt idx="1929">
                  <c:v>0.1009</c:v>
                </c:pt>
                <c:pt idx="1930">
                  <c:v>0.1023</c:v>
                </c:pt>
                <c:pt idx="1931">
                  <c:v>0.1008</c:v>
                </c:pt>
                <c:pt idx="1932">
                  <c:v>0.10050000000000001</c:v>
                </c:pt>
                <c:pt idx="1933">
                  <c:v>0.10060000000000001</c:v>
                </c:pt>
                <c:pt idx="1934">
                  <c:v>0.1</c:v>
                </c:pt>
                <c:pt idx="1935">
                  <c:v>0.10009999999999999</c:v>
                </c:pt>
                <c:pt idx="1936">
                  <c:v>0.1011</c:v>
                </c:pt>
                <c:pt idx="1937">
                  <c:v>0.1017</c:v>
                </c:pt>
                <c:pt idx="1938">
                  <c:v>0.10150000000000001</c:v>
                </c:pt>
                <c:pt idx="1939">
                  <c:v>0.1011</c:v>
                </c:pt>
                <c:pt idx="1940">
                  <c:v>0.10060000000000001</c:v>
                </c:pt>
                <c:pt idx="1941">
                  <c:v>0.1004</c:v>
                </c:pt>
                <c:pt idx="1942">
                  <c:v>9.9900000000000003E-2</c:v>
                </c:pt>
                <c:pt idx="1943">
                  <c:v>0.1004</c:v>
                </c:pt>
                <c:pt idx="1944">
                  <c:v>0.1008</c:v>
                </c:pt>
                <c:pt idx="1945">
                  <c:v>0.10009999999999999</c:v>
                </c:pt>
                <c:pt idx="1946">
                  <c:v>9.9600000000000008E-2</c:v>
                </c:pt>
                <c:pt idx="1947">
                  <c:v>9.9399999999999988E-2</c:v>
                </c:pt>
                <c:pt idx="1948">
                  <c:v>9.9399999999999988E-2</c:v>
                </c:pt>
                <c:pt idx="1949">
                  <c:v>9.9199999999999997E-2</c:v>
                </c:pt>
                <c:pt idx="1950">
                  <c:v>9.8900000000000002E-2</c:v>
                </c:pt>
                <c:pt idx="1951">
                  <c:v>9.8900000000000002E-2</c:v>
                </c:pt>
                <c:pt idx="1952">
                  <c:v>9.9299999999999999E-2</c:v>
                </c:pt>
                <c:pt idx="1953">
                  <c:v>9.8100000000000007E-2</c:v>
                </c:pt>
                <c:pt idx="1954">
                  <c:v>9.7500000000000003E-2</c:v>
                </c:pt>
                <c:pt idx="1955">
                  <c:v>9.7200000000000009E-2</c:v>
                </c:pt>
                <c:pt idx="1956">
                  <c:v>9.7000000000000017E-2</c:v>
                </c:pt>
                <c:pt idx="1957">
                  <c:v>9.6799999999999997E-2</c:v>
                </c:pt>
                <c:pt idx="1958">
                  <c:v>9.6699999999999994E-2</c:v>
                </c:pt>
                <c:pt idx="1959">
                  <c:v>9.7599999999999992E-2</c:v>
                </c:pt>
                <c:pt idx="1960">
                  <c:v>9.74E-2</c:v>
                </c:pt>
                <c:pt idx="1961">
                  <c:v>9.7000000000000017E-2</c:v>
                </c:pt>
                <c:pt idx="1962">
                  <c:v>9.7500000000000003E-2</c:v>
                </c:pt>
                <c:pt idx="1963">
                  <c:v>9.7200000000000009E-2</c:v>
                </c:pt>
                <c:pt idx="1964">
                  <c:v>9.7000000000000017E-2</c:v>
                </c:pt>
                <c:pt idx="1965">
                  <c:v>9.7799999999999998E-2</c:v>
                </c:pt>
                <c:pt idx="1966">
                  <c:v>9.8599999999999993E-2</c:v>
                </c:pt>
                <c:pt idx="1967">
                  <c:v>9.9299999999999999E-2</c:v>
                </c:pt>
                <c:pt idx="1968">
                  <c:v>9.9600000000000008E-2</c:v>
                </c:pt>
                <c:pt idx="1969">
                  <c:v>9.9399999999999988E-2</c:v>
                </c:pt>
                <c:pt idx="1970">
                  <c:v>0.1</c:v>
                </c:pt>
                <c:pt idx="1971">
                  <c:v>0.10050000000000001</c:v>
                </c:pt>
                <c:pt idx="1972">
                  <c:v>0.1003</c:v>
                </c:pt>
                <c:pt idx="1973">
                  <c:v>9.9700000000000011E-2</c:v>
                </c:pt>
                <c:pt idx="1974">
                  <c:v>9.9000000000000005E-2</c:v>
                </c:pt>
                <c:pt idx="1975">
                  <c:v>9.9399999999999988E-2</c:v>
                </c:pt>
                <c:pt idx="1976">
                  <c:v>0.10150000000000001</c:v>
                </c:pt>
                <c:pt idx="1977">
                  <c:v>0.10290000000000001</c:v>
                </c:pt>
                <c:pt idx="1978">
                  <c:v>0.10310000000000001</c:v>
                </c:pt>
                <c:pt idx="1979">
                  <c:v>0.1027</c:v>
                </c:pt>
                <c:pt idx="1980">
                  <c:v>0.10210000000000001</c:v>
                </c:pt>
                <c:pt idx="1981">
                  <c:v>0.10220000000000001</c:v>
                </c:pt>
                <c:pt idx="1982">
                  <c:v>0.10279999999999999</c:v>
                </c:pt>
                <c:pt idx="1983">
                  <c:v>0.10279999999999999</c:v>
                </c:pt>
                <c:pt idx="1984">
                  <c:v>0.10220000000000001</c:v>
                </c:pt>
                <c:pt idx="1985">
                  <c:v>0.1009</c:v>
                </c:pt>
                <c:pt idx="1986">
                  <c:v>0.10060000000000001</c:v>
                </c:pt>
                <c:pt idx="1987">
                  <c:v>0.10050000000000001</c:v>
                </c:pt>
                <c:pt idx="1988">
                  <c:v>0.1004</c:v>
                </c:pt>
                <c:pt idx="1989">
                  <c:v>0.10120000000000001</c:v>
                </c:pt>
                <c:pt idx="1990">
                  <c:v>0.10099999999999999</c:v>
                </c:pt>
                <c:pt idx="1991">
                  <c:v>0.10200000000000001</c:v>
                </c:pt>
                <c:pt idx="1992">
                  <c:v>0.1017</c:v>
                </c:pt>
                <c:pt idx="1993">
                  <c:v>0.1008</c:v>
                </c:pt>
                <c:pt idx="1994">
                  <c:v>0.10009999999999999</c:v>
                </c:pt>
                <c:pt idx="1995">
                  <c:v>9.9399999999999988E-2</c:v>
                </c:pt>
                <c:pt idx="1996">
                  <c:v>9.9199999999999997E-2</c:v>
                </c:pt>
                <c:pt idx="1997">
                  <c:v>9.8299999999999998E-2</c:v>
                </c:pt>
                <c:pt idx="1998">
                  <c:v>9.8100000000000007E-2</c:v>
                </c:pt>
                <c:pt idx="1999">
                  <c:v>9.8299999999999998E-2</c:v>
                </c:pt>
                <c:pt idx="2000">
                  <c:v>9.74E-2</c:v>
                </c:pt>
                <c:pt idx="2001">
                  <c:v>9.7599999999999992E-2</c:v>
                </c:pt>
                <c:pt idx="2002">
                  <c:v>9.7200000000000009E-2</c:v>
                </c:pt>
                <c:pt idx="2003">
                  <c:v>9.7599999999999992E-2</c:v>
                </c:pt>
                <c:pt idx="2004">
                  <c:v>9.6799999999999997E-2</c:v>
                </c:pt>
                <c:pt idx="2005">
                  <c:v>9.6300000000000011E-2</c:v>
                </c:pt>
                <c:pt idx="2006">
                  <c:v>9.6300000000000011E-2</c:v>
                </c:pt>
                <c:pt idx="2007">
                  <c:v>9.6500000000000002E-2</c:v>
                </c:pt>
                <c:pt idx="2008">
                  <c:v>9.6500000000000002E-2</c:v>
                </c:pt>
                <c:pt idx="2009">
                  <c:v>9.5899999999999999E-2</c:v>
                </c:pt>
                <c:pt idx="2010">
                  <c:v>9.5600000000000004E-2</c:v>
                </c:pt>
                <c:pt idx="2011">
                  <c:v>9.4899999999999998E-2</c:v>
                </c:pt>
                <c:pt idx="2012">
                  <c:v>9.4800000000000009E-2</c:v>
                </c:pt>
                <c:pt idx="2013">
                  <c:v>9.4500000000000015E-2</c:v>
                </c:pt>
                <c:pt idx="2014">
                  <c:v>9.4800000000000009E-2</c:v>
                </c:pt>
                <c:pt idx="2015">
                  <c:v>9.5199999999999993E-2</c:v>
                </c:pt>
                <c:pt idx="2016">
                  <c:v>9.4299999999999995E-2</c:v>
                </c:pt>
                <c:pt idx="2017">
                  <c:v>9.3700000000000006E-2</c:v>
                </c:pt>
                <c:pt idx="2018">
                  <c:v>9.3800000000000008E-2</c:v>
                </c:pt>
                <c:pt idx="2019">
                  <c:v>9.4399999999999998E-2</c:v>
                </c:pt>
                <c:pt idx="2020">
                  <c:v>9.35E-2</c:v>
                </c:pt>
                <c:pt idx="2021">
                  <c:v>9.3399999999999997E-2</c:v>
                </c:pt>
                <c:pt idx="2022">
                  <c:v>9.35E-2</c:v>
                </c:pt>
                <c:pt idx="2023">
                  <c:v>9.290000000000001E-2</c:v>
                </c:pt>
                <c:pt idx="2024">
                  <c:v>9.2699999999999991E-2</c:v>
                </c:pt>
                <c:pt idx="2025">
                  <c:v>9.3599999999999989E-2</c:v>
                </c:pt>
                <c:pt idx="2026">
                  <c:v>9.4100000000000003E-2</c:v>
                </c:pt>
                <c:pt idx="2027">
                  <c:v>9.3100000000000002E-2</c:v>
                </c:pt>
                <c:pt idx="2028">
                  <c:v>9.3399999999999997E-2</c:v>
                </c:pt>
                <c:pt idx="2029">
                  <c:v>9.4200000000000006E-2</c:v>
                </c:pt>
                <c:pt idx="2030">
                  <c:v>9.35E-2</c:v>
                </c:pt>
                <c:pt idx="2031">
                  <c:v>9.3100000000000002E-2</c:v>
                </c:pt>
                <c:pt idx="2032">
                  <c:v>9.4800000000000009E-2</c:v>
                </c:pt>
                <c:pt idx="2033">
                  <c:v>9.64E-2</c:v>
                </c:pt>
                <c:pt idx="2034">
                  <c:v>9.5299999999999996E-2</c:v>
                </c:pt>
                <c:pt idx="2035">
                  <c:v>9.5199999999999993E-2</c:v>
                </c:pt>
                <c:pt idx="2036">
                  <c:v>9.5000000000000001E-2</c:v>
                </c:pt>
                <c:pt idx="2037">
                  <c:v>9.7500000000000003E-2</c:v>
                </c:pt>
                <c:pt idx="2038">
                  <c:v>9.8900000000000002E-2</c:v>
                </c:pt>
                <c:pt idx="2039">
                  <c:v>9.9900000000000003E-2</c:v>
                </c:pt>
                <c:pt idx="2040">
                  <c:v>0.1026</c:v>
                </c:pt>
                <c:pt idx="2041">
                  <c:v>9.7599999999999992E-2</c:v>
                </c:pt>
                <c:pt idx="2042">
                  <c:v>9.8000000000000004E-2</c:v>
                </c:pt>
                <c:pt idx="2043">
                  <c:v>9.6799999999999997E-2</c:v>
                </c:pt>
                <c:pt idx="2044">
                  <c:v>9.69E-2</c:v>
                </c:pt>
                <c:pt idx="2045">
                  <c:v>9.9199999999999997E-2</c:v>
                </c:pt>
                <c:pt idx="2046">
                  <c:v>9.9900000000000003E-2</c:v>
                </c:pt>
                <c:pt idx="2047">
                  <c:v>9.8800000000000013E-2</c:v>
                </c:pt>
                <c:pt idx="2048">
                  <c:v>0.1004</c:v>
                </c:pt>
                <c:pt idx="2049">
                  <c:v>0.10200000000000001</c:v>
                </c:pt>
                <c:pt idx="2050">
                  <c:v>0.10189999999999999</c:v>
                </c:pt>
                <c:pt idx="2051">
                  <c:v>0.10210000000000001</c:v>
                </c:pt>
                <c:pt idx="2052">
                  <c:v>0.10460000000000001</c:v>
                </c:pt>
                <c:pt idx="2053">
                  <c:v>0.10310000000000001</c:v>
                </c:pt>
                <c:pt idx="2054">
                  <c:v>0.10099999999999999</c:v>
                </c:pt>
                <c:pt idx="2055">
                  <c:v>0.1011</c:v>
                </c:pt>
                <c:pt idx="2056">
                  <c:v>0.10060000000000001</c:v>
                </c:pt>
                <c:pt idx="2057">
                  <c:v>0.1008</c:v>
                </c:pt>
                <c:pt idx="2058">
                  <c:v>0.1008</c:v>
                </c:pt>
                <c:pt idx="2059">
                  <c:v>0.1</c:v>
                </c:pt>
                <c:pt idx="2060">
                  <c:v>0.1016</c:v>
                </c:pt>
                <c:pt idx="2061">
                  <c:v>0.1024</c:v>
                </c:pt>
                <c:pt idx="2062">
                  <c:v>0.10310000000000001</c:v>
                </c:pt>
                <c:pt idx="2063">
                  <c:v>0.10189999999999999</c:v>
                </c:pt>
                <c:pt idx="2064">
                  <c:v>0.10050000000000001</c:v>
                </c:pt>
                <c:pt idx="2065">
                  <c:v>9.9900000000000003E-2</c:v>
                </c:pt>
                <c:pt idx="2066">
                  <c:v>9.9100000000000008E-2</c:v>
                </c:pt>
                <c:pt idx="2067">
                  <c:v>9.870000000000001E-2</c:v>
                </c:pt>
                <c:pt idx="2068">
                  <c:v>9.9000000000000005E-2</c:v>
                </c:pt>
                <c:pt idx="2069">
                  <c:v>9.8800000000000013E-2</c:v>
                </c:pt>
                <c:pt idx="2070">
                  <c:v>9.849999999999999E-2</c:v>
                </c:pt>
                <c:pt idx="2071">
                  <c:v>9.7900000000000015E-2</c:v>
                </c:pt>
                <c:pt idx="2072">
                  <c:v>9.8400000000000001E-2</c:v>
                </c:pt>
                <c:pt idx="2073">
                  <c:v>9.9100000000000008E-2</c:v>
                </c:pt>
                <c:pt idx="2074">
                  <c:v>0.1003</c:v>
                </c:pt>
                <c:pt idx="2075">
                  <c:v>0.1007</c:v>
                </c:pt>
                <c:pt idx="2076">
                  <c:v>0.1</c:v>
                </c:pt>
                <c:pt idx="2077">
                  <c:v>0.10220000000000001</c:v>
                </c:pt>
                <c:pt idx="2078">
                  <c:v>0.1026</c:v>
                </c:pt>
                <c:pt idx="2079">
                  <c:v>0.10400000000000001</c:v>
                </c:pt>
                <c:pt idx="2080">
                  <c:v>0.10390000000000001</c:v>
                </c:pt>
                <c:pt idx="2081">
                  <c:v>0.10390000000000001</c:v>
                </c:pt>
                <c:pt idx="2082">
                  <c:v>0.1023</c:v>
                </c:pt>
                <c:pt idx="2083">
                  <c:v>0.1016</c:v>
                </c:pt>
                <c:pt idx="2084">
                  <c:v>0.1008</c:v>
                </c:pt>
                <c:pt idx="2085">
                  <c:v>0.10050000000000001</c:v>
                </c:pt>
                <c:pt idx="2086">
                  <c:v>0.1004</c:v>
                </c:pt>
                <c:pt idx="2087">
                  <c:v>9.9299999999999999E-2</c:v>
                </c:pt>
                <c:pt idx="2088">
                  <c:v>9.9299999999999999E-2</c:v>
                </c:pt>
                <c:pt idx="2089">
                  <c:v>9.9700000000000011E-2</c:v>
                </c:pt>
                <c:pt idx="2090">
                  <c:v>0.1008</c:v>
                </c:pt>
                <c:pt idx="2091">
                  <c:v>0.1011</c:v>
                </c:pt>
                <c:pt idx="2092">
                  <c:v>0.10150000000000001</c:v>
                </c:pt>
                <c:pt idx="2093">
                  <c:v>0.10060000000000001</c:v>
                </c:pt>
                <c:pt idx="2094">
                  <c:v>9.9199999999999997E-2</c:v>
                </c:pt>
                <c:pt idx="2095">
                  <c:v>9.8900000000000002E-2</c:v>
                </c:pt>
                <c:pt idx="2096">
                  <c:v>9.8299999999999998E-2</c:v>
                </c:pt>
                <c:pt idx="2097">
                  <c:v>9.7900000000000015E-2</c:v>
                </c:pt>
                <c:pt idx="2098">
                  <c:v>9.820000000000001E-2</c:v>
                </c:pt>
                <c:pt idx="2099">
                  <c:v>9.8299999999999998E-2</c:v>
                </c:pt>
                <c:pt idx="2100">
                  <c:v>9.9299999999999999E-2</c:v>
                </c:pt>
                <c:pt idx="2101">
                  <c:v>9.7799999999999998E-2</c:v>
                </c:pt>
                <c:pt idx="2102">
                  <c:v>9.7699999999999995E-2</c:v>
                </c:pt>
                <c:pt idx="2103">
                  <c:v>9.7699999999999995E-2</c:v>
                </c:pt>
                <c:pt idx="2104">
                  <c:v>9.7799999999999998E-2</c:v>
                </c:pt>
                <c:pt idx="2105">
                  <c:v>9.8599999999999993E-2</c:v>
                </c:pt>
                <c:pt idx="2106">
                  <c:v>9.7799999999999998E-2</c:v>
                </c:pt>
                <c:pt idx="2107">
                  <c:v>9.8599999999999993E-2</c:v>
                </c:pt>
                <c:pt idx="2108">
                  <c:v>0.1003</c:v>
                </c:pt>
                <c:pt idx="2109">
                  <c:v>0.10060000000000001</c:v>
                </c:pt>
                <c:pt idx="2110">
                  <c:v>0.1007</c:v>
                </c:pt>
                <c:pt idx="2111">
                  <c:v>0.10060000000000001</c:v>
                </c:pt>
                <c:pt idx="2112">
                  <c:v>9.9299999999999999E-2</c:v>
                </c:pt>
                <c:pt idx="2113">
                  <c:v>9.9500000000000005E-2</c:v>
                </c:pt>
                <c:pt idx="2114">
                  <c:v>0.1004</c:v>
                </c:pt>
                <c:pt idx="2115">
                  <c:v>0.1014</c:v>
                </c:pt>
                <c:pt idx="2116">
                  <c:v>0.1011</c:v>
                </c:pt>
                <c:pt idx="2117">
                  <c:v>0.10210000000000001</c:v>
                </c:pt>
                <c:pt idx="2118">
                  <c:v>0.10279999999999999</c:v>
                </c:pt>
                <c:pt idx="2119">
                  <c:v>0.10150000000000001</c:v>
                </c:pt>
                <c:pt idx="2120">
                  <c:v>0.10099999999999999</c:v>
                </c:pt>
                <c:pt idx="2121">
                  <c:v>0.10099999999999999</c:v>
                </c:pt>
                <c:pt idx="2122">
                  <c:v>0.10150000000000001</c:v>
                </c:pt>
                <c:pt idx="2123">
                  <c:v>9.98E-2</c:v>
                </c:pt>
                <c:pt idx="2124">
                  <c:v>9.9399999999999988E-2</c:v>
                </c:pt>
                <c:pt idx="2125">
                  <c:v>9.8900000000000002E-2</c:v>
                </c:pt>
                <c:pt idx="2126">
                  <c:v>9.8599999999999993E-2</c:v>
                </c:pt>
                <c:pt idx="2127">
                  <c:v>9.9399999999999988E-2</c:v>
                </c:pt>
                <c:pt idx="2128">
                  <c:v>9.9100000000000008E-2</c:v>
                </c:pt>
                <c:pt idx="2129">
                  <c:v>9.8299999999999998E-2</c:v>
                </c:pt>
                <c:pt idx="2130">
                  <c:v>9.8299999999999998E-2</c:v>
                </c:pt>
                <c:pt idx="2131">
                  <c:v>9.7699999999999995E-2</c:v>
                </c:pt>
                <c:pt idx="2132">
                  <c:v>9.7500000000000003E-2</c:v>
                </c:pt>
                <c:pt idx="2133">
                  <c:v>9.7699999999999995E-2</c:v>
                </c:pt>
                <c:pt idx="2134">
                  <c:v>9.8000000000000004E-2</c:v>
                </c:pt>
                <c:pt idx="2135">
                  <c:v>9.820000000000001E-2</c:v>
                </c:pt>
                <c:pt idx="2136">
                  <c:v>9.74E-2</c:v>
                </c:pt>
                <c:pt idx="2137">
                  <c:v>9.7299999999999998E-2</c:v>
                </c:pt>
                <c:pt idx="2138">
                  <c:v>9.7799999999999998E-2</c:v>
                </c:pt>
                <c:pt idx="2139">
                  <c:v>9.8299999999999998E-2</c:v>
                </c:pt>
                <c:pt idx="2140">
                  <c:v>9.7200000000000009E-2</c:v>
                </c:pt>
                <c:pt idx="2141">
                  <c:v>9.7200000000000009E-2</c:v>
                </c:pt>
                <c:pt idx="2142">
                  <c:v>9.7200000000000009E-2</c:v>
                </c:pt>
                <c:pt idx="2143">
                  <c:v>9.7299999999999998E-2</c:v>
                </c:pt>
                <c:pt idx="2144">
                  <c:v>9.7799999999999998E-2</c:v>
                </c:pt>
                <c:pt idx="2145">
                  <c:v>9.7699999999999995E-2</c:v>
                </c:pt>
                <c:pt idx="2146">
                  <c:v>9.8299999999999998E-2</c:v>
                </c:pt>
                <c:pt idx="2147">
                  <c:v>9.7100000000000006E-2</c:v>
                </c:pt>
                <c:pt idx="2148">
                  <c:v>9.6799999999999997E-2</c:v>
                </c:pt>
                <c:pt idx="2149">
                  <c:v>9.6699999999999994E-2</c:v>
                </c:pt>
                <c:pt idx="2150">
                  <c:v>9.6600000000000005E-2</c:v>
                </c:pt>
                <c:pt idx="2151">
                  <c:v>9.6300000000000011E-2</c:v>
                </c:pt>
                <c:pt idx="2152">
                  <c:v>9.6500000000000002E-2</c:v>
                </c:pt>
                <c:pt idx="2153">
                  <c:v>9.5400000000000013E-2</c:v>
                </c:pt>
                <c:pt idx="2154">
                  <c:v>9.5299999999999996E-2</c:v>
                </c:pt>
                <c:pt idx="2155">
                  <c:v>9.5199999999999993E-2</c:v>
                </c:pt>
                <c:pt idx="2156">
                  <c:v>9.5100000000000004E-2</c:v>
                </c:pt>
                <c:pt idx="2157">
                  <c:v>9.5299999999999996E-2</c:v>
                </c:pt>
                <c:pt idx="2158">
                  <c:v>9.5000000000000001E-2</c:v>
                </c:pt>
                <c:pt idx="2159">
                  <c:v>9.4299999999999995E-2</c:v>
                </c:pt>
                <c:pt idx="2160">
                  <c:v>9.4399999999999998E-2</c:v>
                </c:pt>
                <c:pt idx="2161">
                  <c:v>9.4200000000000006E-2</c:v>
                </c:pt>
                <c:pt idx="2162">
                  <c:v>9.4600000000000004E-2</c:v>
                </c:pt>
                <c:pt idx="2163">
                  <c:v>9.5100000000000004E-2</c:v>
                </c:pt>
                <c:pt idx="2164">
                  <c:v>9.5000000000000001E-2</c:v>
                </c:pt>
                <c:pt idx="2165">
                  <c:v>9.5600000000000004E-2</c:v>
                </c:pt>
                <c:pt idx="2166">
                  <c:v>9.5600000000000004E-2</c:v>
                </c:pt>
                <c:pt idx="2167">
                  <c:v>9.5299999999999996E-2</c:v>
                </c:pt>
                <c:pt idx="2168">
                  <c:v>9.5700000000000007E-2</c:v>
                </c:pt>
                <c:pt idx="2169">
                  <c:v>9.5199999999999993E-2</c:v>
                </c:pt>
                <c:pt idx="2170">
                  <c:v>9.5299999999999996E-2</c:v>
                </c:pt>
                <c:pt idx="2171">
                  <c:v>9.5199999999999993E-2</c:v>
                </c:pt>
                <c:pt idx="2172">
                  <c:v>9.4600000000000004E-2</c:v>
                </c:pt>
                <c:pt idx="2173">
                  <c:v>9.5400000000000013E-2</c:v>
                </c:pt>
                <c:pt idx="2174">
                  <c:v>9.6000000000000002E-2</c:v>
                </c:pt>
                <c:pt idx="2175">
                  <c:v>9.6099999999999991E-2</c:v>
                </c:pt>
                <c:pt idx="2176">
                  <c:v>9.5400000000000013E-2</c:v>
                </c:pt>
                <c:pt idx="2177">
                  <c:v>9.69E-2</c:v>
                </c:pt>
                <c:pt idx="2178">
                  <c:v>9.6500000000000002E-2</c:v>
                </c:pt>
                <c:pt idx="2179">
                  <c:v>9.5600000000000004E-2</c:v>
                </c:pt>
                <c:pt idx="2180">
                  <c:v>9.5700000000000007E-2</c:v>
                </c:pt>
                <c:pt idx="2181">
                  <c:v>9.6300000000000011E-2</c:v>
                </c:pt>
                <c:pt idx="2182">
                  <c:v>9.7500000000000003E-2</c:v>
                </c:pt>
                <c:pt idx="2183">
                  <c:v>9.69E-2</c:v>
                </c:pt>
                <c:pt idx="2184">
                  <c:v>9.6600000000000005E-2</c:v>
                </c:pt>
                <c:pt idx="2185">
                  <c:v>9.69E-2</c:v>
                </c:pt>
                <c:pt idx="2186">
                  <c:v>9.8299999999999998E-2</c:v>
                </c:pt>
                <c:pt idx="2187">
                  <c:v>9.9500000000000005E-2</c:v>
                </c:pt>
                <c:pt idx="2188">
                  <c:v>9.7599999999999992E-2</c:v>
                </c:pt>
                <c:pt idx="2189">
                  <c:v>9.6500000000000002E-2</c:v>
                </c:pt>
                <c:pt idx="2190">
                  <c:v>9.6300000000000011E-2</c:v>
                </c:pt>
                <c:pt idx="2191">
                  <c:v>9.6200000000000008E-2</c:v>
                </c:pt>
                <c:pt idx="2192">
                  <c:v>9.5799999999999996E-2</c:v>
                </c:pt>
                <c:pt idx="2193">
                  <c:v>9.5500000000000002E-2</c:v>
                </c:pt>
                <c:pt idx="2194">
                  <c:v>9.5400000000000013E-2</c:v>
                </c:pt>
                <c:pt idx="2195">
                  <c:v>9.5299999999999996E-2</c:v>
                </c:pt>
                <c:pt idx="2196">
                  <c:v>9.5000000000000001E-2</c:v>
                </c:pt>
                <c:pt idx="2197">
                  <c:v>9.5100000000000004E-2</c:v>
                </c:pt>
                <c:pt idx="2198">
                  <c:v>9.5400000000000013E-2</c:v>
                </c:pt>
                <c:pt idx="2199">
                  <c:v>9.5600000000000004E-2</c:v>
                </c:pt>
                <c:pt idx="2200">
                  <c:v>9.5799999999999996E-2</c:v>
                </c:pt>
                <c:pt idx="2201">
                  <c:v>9.5600000000000004E-2</c:v>
                </c:pt>
                <c:pt idx="2202">
                  <c:v>9.4800000000000009E-2</c:v>
                </c:pt>
                <c:pt idx="2203">
                  <c:v>9.4700000000000006E-2</c:v>
                </c:pt>
                <c:pt idx="2204">
                  <c:v>9.4600000000000004E-2</c:v>
                </c:pt>
                <c:pt idx="2205">
                  <c:v>9.4800000000000009E-2</c:v>
                </c:pt>
                <c:pt idx="2206">
                  <c:v>9.5500000000000002E-2</c:v>
                </c:pt>
                <c:pt idx="2207">
                  <c:v>9.5299999999999996E-2</c:v>
                </c:pt>
                <c:pt idx="2208">
                  <c:v>9.5000000000000001E-2</c:v>
                </c:pt>
                <c:pt idx="2209">
                  <c:v>9.5299999999999996E-2</c:v>
                </c:pt>
                <c:pt idx="2210">
                  <c:v>9.5700000000000007E-2</c:v>
                </c:pt>
                <c:pt idx="2211">
                  <c:v>9.4800000000000009E-2</c:v>
                </c:pt>
                <c:pt idx="2212">
                  <c:v>9.4700000000000006E-2</c:v>
                </c:pt>
                <c:pt idx="2213">
                  <c:v>9.4899999999999998E-2</c:v>
                </c:pt>
                <c:pt idx="2214">
                  <c:v>9.4700000000000006E-2</c:v>
                </c:pt>
                <c:pt idx="2215">
                  <c:v>9.5000000000000001E-2</c:v>
                </c:pt>
                <c:pt idx="2216">
                  <c:v>9.6099999999999991E-2</c:v>
                </c:pt>
                <c:pt idx="2217">
                  <c:v>9.4700000000000006E-2</c:v>
                </c:pt>
                <c:pt idx="2218">
                  <c:v>9.35E-2</c:v>
                </c:pt>
                <c:pt idx="2219">
                  <c:v>9.3599999999999989E-2</c:v>
                </c:pt>
                <c:pt idx="2220">
                  <c:v>9.35E-2</c:v>
                </c:pt>
                <c:pt idx="2221">
                  <c:v>9.35E-2</c:v>
                </c:pt>
                <c:pt idx="2222">
                  <c:v>9.290000000000001E-2</c:v>
                </c:pt>
                <c:pt idx="2223">
                  <c:v>9.3399999999999997E-2</c:v>
                </c:pt>
                <c:pt idx="2224">
                  <c:v>9.4E-2</c:v>
                </c:pt>
                <c:pt idx="2225">
                  <c:v>9.3399999999999997E-2</c:v>
                </c:pt>
                <c:pt idx="2226">
                  <c:v>9.35E-2</c:v>
                </c:pt>
                <c:pt idx="2227">
                  <c:v>9.3700000000000006E-2</c:v>
                </c:pt>
                <c:pt idx="2228">
                  <c:v>9.3200000000000005E-2</c:v>
                </c:pt>
                <c:pt idx="2229">
                  <c:v>9.290000000000001E-2</c:v>
                </c:pt>
                <c:pt idx="2230">
                  <c:v>9.3200000000000005E-2</c:v>
                </c:pt>
                <c:pt idx="2231">
                  <c:v>9.4E-2</c:v>
                </c:pt>
                <c:pt idx="2232">
                  <c:v>9.3100000000000002E-2</c:v>
                </c:pt>
                <c:pt idx="2233">
                  <c:v>9.3100000000000002E-2</c:v>
                </c:pt>
                <c:pt idx="2234">
                  <c:v>9.3299999999999994E-2</c:v>
                </c:pt>
                <c:pt idx="2235">
                  <c:v>9.290000000000001E-2</c:v>
                </c:pt>
                <c:pt idx="2236">
                  <c:v>9.2399999999999996E-2</c:v>
                </c:pt>
                <c:pt idx="2237">
                  <c:v>9.2100000000000015E-2</c:v>
                </c:pt>
                <c:pt idx="2238">
                  <c:v>9.2000000000000012E-2</c:v>
                </c:pt>
                <c:pt idx="2239">
                  <c:v>9.2399999999999996E-2</c:v>
                </c:pt>
                <c:pt idx="2240">
                  <c:v>9.2200000000000004E-2</c:v>
                </c:pt>
                <c:pt idx="2241">
                  <c:v>9.2000000000000012E-2</c:v>
                </c:pt>
                <c:pt idx="2242">
                  <c:v>9.2000000000000012E-2</c:v>
                </c:pt>
                <c:pt idx="2243">
                  <c:v>9.1600000000000001E-2</c:v>
                </c:pt>
                <c:pt idx="2244">
                  <c:v>9.1700000000000004E-2</c:v>
                </c:pt>
                <c:pt idx="2245">
                  <c:v>9.1600000000000001E-2</c:v>
                </c:pt>
                <c:pt idx="2246">
                  <c:v>9.2499999999999999E-2</c:v>
                </c:pt>
                <c:pt idx="2247">
                  <c:v>9.290000000000001E-2</c:v>
                </c:pt>
                <c:pt idx="2248">
                  <c:v>9.35E-2</c:v>
                </c:pt>
                <c:pt idx="2249">
                  <c:v>9.3900000000000011E-2</c:v>
                </c:pt>
                <c:pt idx="2250">
                  <c:v>9.290000000000001E-2</c:v>
                </c:pt>
                <c:pt idx="2251">
                  <c:v>9.2799999999999994E-2</c:v>
                </c:pt>
                <c:pt idx="2252">
                  <c:v>9.290000000000001E-2</c:v>
                </c:pt>
                <c:pt idx="2253">
                  <c:v>9.3299999999999994E-2</c:v>
                </c:pt>
                <c:pt idx="2254">
                  <c:v>9.3200000000000005E-2</c:v>
                </c:pt>
                <c:pt idx="2255">
                  <c:v>9.3399999999999997E-2</c:v>
                </c:pt>
                <c:pt idx="2256">
                  <c:v>9.3299999999999994E-2</c:v>
                </c:pt>
                <c:pt idx="2257">
                  <c:v>9.3200000000000005E-2</c:v>
                </c:pt>
                <c:pt idx="2258">
                  <c:v>9.3200000000000005E-2</c:v>
                </c:pt>
                <c:pt idx="2259">
                  <c:v>9.3800000000000008E-2</c:v>
                </c:pt>
                <c:pt idx="2260">
                  <c:v>9.4500000000000015E-2</c:v>
                </c:pt>
                <c:pt idx="2261">
                  <c:v>9.5100000000000004E-2</c:v>
                </c:pt>
                <c:pt idx="2262">
                  <c:v>9.6699999999999994E-2</c:v>
                </c:pt>
                <c:pt idx="2263">
                  <c:v>9.7599999999999992E-2</c:v>
                </c:pt>
                <c:pt idx="2264">
                  <c:v>9.6500000000000002E-2</c:v>
                </c:pt>
                <c:pt idx="2265">
                  <c:v>9.6000000000000002E-2</c:v>
                </c:pt>
                <c:pt idx="2266">
                  <c:v>9.4700000000000006E-2</c:v>
                </c:pt>
                <c:pt idx="2267">
                  <c:v>9.5000000000000001E-2</c:v>
                </c:pt>
                <c:pt idx="2268">
                  <c:v>9.4800000000000009E-2</c:v>
                </c:pt>
                <c:pt idx="2269">
                  <c:v>9.4E-2</c:v>
                </c:pt>
                <c:pt idx="2270">
                  <c:v>9.3700000000000006E-2</c:v>
                </c:pt>
                <c:pt idx="2271">
                  <c:v>9.3599999999999989E-2</c:v>
                </c:pt>
                <c:pt idx="2272">
                  <c:v>9.35E-2</c:v>
                </c:pt>
                <c:pt idx="2273">
                  <c:v>9.3000000000000013E-2</c:v>
                </c:pt>
                <c:pt idx="2274">
                  <c:v>9.3700000000000006E-2</c:v>
                </c:pt>
                <c:pt idx="2275">
                  <c:v>9.290000000000001E-2</c:v>
                </c:pt>
                <c:pt idx="2276">
                  <c:v>9.2699999999999991E-2</c:v>
                </c:pt>
                <c:pt idx="2277">
                  <c:v>9.2799999999999994E-2</c:v>
                </c:pt>
                <c:pt idx="2278">
                  <c:v>9.2399999999999996E-2</c:v>
                </c:pt>
                <c:pt idx="2279">
                  <c:v>9.2600000000000002E-2</c:v>
                </c:pt>
                <c:pt idx="2280">
                  <c:v>9.2300000000000007E-2</c:v>
                </c:pt>
                <c:pt idx="2281">
                  <c:v>9.2600000000000002E-2</c:v>
                </c:pt>
                <c:pt idx="2282">
                  <c:v>9.3800000000000008E-2</c:v>
                </c:pt>
                <c:pt idx="2283">
                  <c:v>9.3200000000000005E-2</c:v>
                </c:pt>
                <c:pt idx="2284">
                  <c:v>9.3800000000000008E-2</c:v>
                </c:pt>
                <c:pt idx="2285">
                  <c:v>9.3800000000000008E-2</c:v>
                </c:pt>
                <c:pt idx="2286">
                  <c:v>9.5100000000000004E-2</c:v>
                </c:pt>
                <c:pt idx="2287">
                  <c:v>9.4800000000000009E-2</c:v>
                </c:pt>
                <c:pt idx="2288">
                  <c:v>9.3700000000000006E-2</c:v>
                </c:pt>
                <c:pt idx="2289">
                  <c:v>9.3399999999999997E-2</c:v>
                </c:pt>
                <c:pt idx="2290">
                  <c:v>9.3000000000000013E-2</c:v>
                </c:pt>
                <c:pt idx="2291">
                  <c:v>9.2799999999999994E-2</c:v>
                </c:pt>
                <c:pt idx="2292">
                  <c:v>9.2399999999999996E-2</c:v>
                </c:pt>
                <c:pt idx="2293">
                  <c:v>9.2300000000000007E-2</c:v>
                </c:pt>
                <c:pt idx="2294">
                  <c:v>9.2200000000000004E-2</c:v>
                </c:pt>
                <c:pt idx="2295">
                  <c:v>9.2499999999999999E-2</c:v>
                </c:pt>
                <c:pt idx="2296">
                  <c:v>9.3200000000000005E-2</c:v>
                </c:pt>
                <c:pt idx="2297">
                  <c:v>9.35E-2</c:v>
                </c:pt>
                <c:pt idx="2298">
                  <c:v>9.2799999999999994E-2</c:v>
                </c:pt>
                <c:pt idx="2299">
                  <c:v>9.3100000000000002E-2</c:v>
                </c:pt>
                <c:pt idx="2300">
                  <c:v>9.2399999999999996E-2</c:v>
                </c:pt>
                <c:pt idx="2301">
                  <c:v>9.2399999999999996E-2</c:v>
                </c:pt>
                <c:pt idx="2302">
                  <c:v>9.2799999999999994E-2</c:v>
                </c:pt>
                <c:pt idx="2303">
                  <c:v>9.3000000000000013E-2</c:v>
                </c:pt>
                <c:pt idx="2304">
                  <c:v>9.3100000000000002E-2</c:v>
                </c:pt>
                <c:pt idx="2305">
                  <c:v>9.3800000000000008E-2</c:v>
                </c:pt>
                <c:pt idx="2306">
                  <c:v>9.3599999999999989E-2</c:v>
                </c:pt>
                <c:pt idx="2307">
                  <c:v>9.3299999999999994E-2</c:v>
                </c:pt>
                <c:pt idx="2308">
                  <c:v>9.3599999999999989E-2</c:v>
                </c:pt>
                <c:pt idx="2309">
                  <c:v>9.4800000000000009E-2</c:v>
                </c:pt>
                <c:pt idx="2310">
                  <c:v>9.4800000000000009E-2</c:v>
                </c:pt>
                <c:pt idx="2311">
                  <c:v>9.4600000000000004E-2</c:v>
                </c:pt>
                <c:pt idx="2312">
                  <c:v>9.4800000000000009E-2</c:v>
                </c:pt>
                <c:pt idx="2313">
                  <c:v>9.4399999999999998E-2</c:v>
                </c:pt>
                <c:pt idx="2314">
                  <c:v>9.4399999999999998E-2</c:v>
                </c:pt>
                <c:pt idx="2315">
                  <c:v>9.3599999999999989E-2</c:v>
                </c:pt>
                <c:pt idx="2316">
                  <c:v>9.4E-2</c:v>
                </c:pt>
                <c:pt idx="2317">
                  <c:v>9.4600000000000004E-2</c:v>
                </c:pt>
                <c:pt idx="2318">
                  <c:v>9.4500000000000015E-2</c:v>
                </c:pt>
                <c:pt idx="2319">
                  <c:v>9.5000000000000001E-2</c:v>
                </c:pt>
                <c:pt idx="2320">
                  <c:v>9.5000000000000001E-2</c:v>
                </c:pt>
                <c:pt idx="2321">
                  <c:v>9.5700000000000007E-2</c:v>
                </c:pt>
                <c:pt idx="2322">
                  <c:v>9.5299999999999996E-2</c:v>
                </c:pt>
                <c:pt idx="2323">
                  <c:v>9.6200000000000008E-2</c:v>
                </c:pt>
                <c:pt idx="2324">
                  <c:v>9.6300000000000011E-2</c:v>
                </c:pt>
                <c:pt idx="2325">
                  <c:v>9.5700000000000007E-2</c:v>
                </c:pt>
                <c:pt idx="2326">
                  <c:v>9.6500000000000002E-2</c:v>
                </c:pt>
                <c:pt idx="2327">
                  <c:v>9.64E-2</c:v>
                </c:pt>
                <c:pt idx="2328">
                  <c:v>9.6300000000000011E-2</c:v>
                </c:pt>
                <c:pt idx="2329">
                  <c:v>9.69E-2</c:v>
                </c:pt>
                <c:pt idx="2330">
                  <c:v>9.5899999999999999E-2</c:v>
                </c:pt>
                <c:pt idx="2331">
                  <c:v>9.6099999999999991E-2</c:v>
                </c:pt>
                <c:pt idx="2332">
                  <c:v>9.7200000000000009E-2</c:v>
                </c:pt>
                <c:pt idx="2333">
                  <c:v>9.7200000000000009E-2</c:v>
                </c:pt>
                <c:pt idx="2334">
                  <c:v>9.7200000000000009E-2</c:v>
                </c:pt>
                <c:pt idx="2335">
                  <c:v>9.69E-2</c:v>
                </c:pt>
                <c:pt idx="2336">
                  <c:v>9.5700000000000007E-2</c:v>
                </c:pt>
                <c:pt idx="2337">
                  <c:v>9.4700000000000006E-2</c:v>
                </c:pt>
                <c:pt idx="2338">
                  <c:v>9.4299999999999995E-2</c:v>
                </c:pt>
                <c:pt idx="2339">
                  <c:v>9.4E-2</c:v>
                </c:pt>
                <c:pt idx="2340">
                  <c:v>9.4399999999999998E-2</c:v>
                </c:pt>
                <c:pt idx="2341">
                  <c:v>9.4800000000000009E-2</c:v>
                </c:pt>
                <c:pt idx="2342">
                  <c:v>9.4399999999999998E-2</c:v>
                </c:pt>
                <c:pt idx="2343">
                  <c:v>9.5400000000000013E-2</c:v>
                </c:pt>
                <c:pt idx="2344">
                  <c:v>9.69E-2</c:v>
                </c:pt>
                <c:pt idx="2345">
                  <c:v>9.74E-2</c:v>
                </c:pt>
                <c:pt idx="2346">
                  <c:v>9.69E-2</c:v>
                </c:pt>
                <c:pt idx="2347">
                  <c:v>9.7599999999999992E-2</c:v>
                </c:pt>
                <c:pt idx="2348">
                  <c:v>9.8100000000000007E-2</c:v>
                </c:pt>
                <c:pt idx="2349">
                  <c:v>9.9399999999999988E-2</c:v>
                </c:pt>
                <c:pt idx="2350">
                  <c:v>9.870000000000001E-2</c:v>
                </c:pt>
                <c:pt idx="2351">
                  <c:v>9.7900000000000015E-2</c:v>
                </c:pt>
                <c:pt idx="2352">
                  <c:v>9.69E-2</c:v>
                </c:pt>
                <c:pt idx="2353">
                  <c:v>9.64E-2</c:v>
                </c:pt>
                <c:pt idx="2354">
                  <c:v>9.6799999999999997E-2</c:v>
                </c:pt>
                <c:pt idx="2355">
                  <c:v>9.7000000000000017E-2</c:v>
                </c:pt>
                <c:pt idx="2356">
                  <c:v>9.7799999999999998E-2</c:v>
                </c:pt>
                <c:pt idx="2357">
                  <c:v>9.8000000000000004E-2</c:v>
                </c:pt>
                <c:pt idx="2358">
                  <c:v>9.9000000000000005E-2</c:v>
                </c:pt>
                <c:pt idx="2359">
                  <c:v>0.1004</c:v>
                </c:pt>
                <c:pt idx="2360">
                  <c:v>0.10210000000000001</c:v>
                </c:pt>
                <c:pt idx="2361">
                  <c:v>0.10349999999999999</c:v>
                </c:pt>
                <c:pt idx="2362">
                  <c:v>0.10620000000000002</c:v>
                </c:pt>
                <c:pt idx="2363">
                  <c:v>0.10730000000000001</c:v>
                </c:pt>
                <c:pt idx="2364">
                  <c:v>0.11109999999999999</c:v>
                </c:pt>
                <c:pt idx="2365">
                  <c:v>0.1096</c:v>
                </c:pt>
                <c:pt idx="2366">
                  <c:v>0.1118</c:v>
                </c:pt>
                <c:pt idx="2367">
                  <c:v>0.1096</c:v>
                </c:pt>
                <c:pt idx="2368">
                  <c:v>0.1072</c:v>
                </c:pt>
                <c:pt idx="2369">
                  <c:v>0.1065</c:v>
                </c:pt>
                <c:pt idx="2370">
                  <c:v>0.1072</c:v>
                </c:pt>
                <c:pt idx="2371">
                  <c:v>0.10710000000000001</c:v>
                </c:pt>
                <c:pt idx="2372">
                  <c:v>0.1108</c:v>
                </c:pt>
                <c:pt idx="2373">
                  <c:v>0.1118</c:v>
                </c:pt>
                <c:pt idx="2374">
                  <c:v>0.1114</c:v>
                </c:pt>
                <c:pt idx="2375">
                  <c:v>0.1114</c:v>
                </c:pt>
                <c:pt idx="2376">
                  <c:v>0.11019999999999999</c:v>
                </c:pt>
                <c:pt idx="2377">
                  <c:v>0.11040000000000001</c:v>
                </c:pt>
                <c:pt idx="2378">
                  <c:v>0.11070000000000001</c:v>
                </c:pt>
                <c:pt idx="2379">
                  <c:v>0.109</c:v>
                </c:pt>
                <c:pt idx="2380">
                  <c:v>0.1087</c:v>
                </c:pt>
                <c:pt idx="2381">
                  <c:v>0.1065</c:v>
                </c:pt>
                <c:pt idx="2382">
                  <c:v>0.1067</c:v>
                </c:pt>
                <c:pt idx="2383">
                  <c:v>0.10859999999999999</c:v>
                </c:pt>
                <c:pt idx="2384">
                  <c:v>0.11169999999999999</c:v>
                </c:pt>
                <c:pt idx="2385">
                  <c:v>0.11259999999999999</c:v>
                </c:pt>
                <c:pt idx="2386">
                  <c:v>0.11019999999999999</c:v>
                </c:pt>
                <c:pt idx="2387">
                  <c:v>0.10970000000000001</c:v>
                </c:pt>
                <c:pt idx="2388">
                  <c:v>0.11210000000000001</c:v>
                </c:pt>
                <c:pt idx="2389">
                  <c:v>0.11470000000000001</c:v>
                </c:pt>
                <c:pt idx="2390">
                  <c:v>0.114</c:v>
                </c:pt>
                <c:pt idx="2391">
                  <c:v>0.1125</c:v>
                </c:pt>
                <c:pt idx="2392">
                  <c:v>0.11070000000000001</c:v>
                </c:pt>
                <c:pt idx="2393">
                  <c:v>0.1101</c:v>
                </c:pt>
                <c:pt idx="2394">
                  <c:v>0.11200000000000002</c:v>
                </c:pt>
                <c:pt idx="2395">
                  <c:v>0.11120000000000001</c:v>
                </c:pt>
                <c:pt idx="2396">
                  <c:v>0.11210000000000001</c:v>
                </c:pt>
                <c:pt idx="2397">
                  <c:v>0.1158</c:v>
                </c:pt>
                <c:pt idx="2398">
                  <c:v>0.1159</c:v>
                </c:pt>
                <c:pt idx="2399">
                  <c:v>0.1149</c:v>
                </c:pt>
                <c:pt idx="2400">
                  <c:v>0.1115</c:v>
                </c:pt>
                <c:pt idx="2401">
                  <c:v>0.11200000000000002</c:v>
                </c:pt>
                <c:pt idx="2402">
                  <c:v>0.11130000000000001</c:v>
                </c:pt>
                <c:pt idx="2403">
                  <c:v>0.1133</c:v>
                </c:pt>
                <c:pt idx="2404">
                  <c:v>0.1148</c:v>
                </c:pt>
                <c:pt idx="2405">
                  <c:v>0.1174</c:v>
                </c:pt>
                <c:pt idx="2406">
                  <c:v>0.1149</c:v>
                </c:pt>
                <c:pt idx="2407">
                  <c:v>0.1124</c:v>
                </c:pt>
                <c:pt idx="2408">
                  <c:v>0.11210000000000001</c:v>
                </c:pt>
                <c:pt idx="2409">
                  <c:v>0.1105</c:v>
                </c:pt>
                <c:pt idx="2410">
                  <c:v>0.11040000000000001</c:v>
                </c:pt>
                <c:pt idx="2411">
                  <c:v>0.1085</c:v>
                </c:pt>
                <c:pt idx="2412">
                  <c:v>0.10920000000000001</c:v>
                </c:pt>
                <c:pt idx="2413">
                  <c:v>0.1084</c:v>
                </c:pt>
                <c:pt idx="2414">
                  <c:v>0.1094</c:v>
                </c:pt>
                <c:pt idx="2415">
                  <c:v>0.10950000000000001</c:v>
                </c:pt>
                <c:pt idx="2416">
                  <c:v>0.10929999999999999</c:v>
                </c:pt>
                <c:pt idx="2417">
                  <c:v>0.111</c:v>
                </c:pt>
                <c:pt idx="2418">
                  <c:v>0.10920000000000001</c:v>
                </c:pt>
                <c:pt idx="2419">
                  <c:v>0.10800000000000001</c:v>
                </c:pt>
                <c:pt idx="2420">
                  <c:v>0.1084</c:v>
                </c:pt>
                <c:pt idx="2421">
                  <c:v>0.1085</c:v>
                </c:pt>
                <c:pt idx="2422">
                  <c:v>0.1057</c:v>
                </c:pt>
                <c:pt idx="2423">
                  <c:v>0.1061</c:v>
                </c:pt>
                <c:pt idx="2424">
                  <c:v>0.10880000000000001</c:v>
                </c:pt>
                <c:pt idx="2425">
                  <c:v>0.11230000000000001</c:v>
                </c:pt>
                <c:pt idx="2426">
                  <c:v>0.1116</c:v>
                </c:pt>
                <c:pt idx="2427">
                  <c:v>0.1096</c:v>
                </c:pt>
                <c:pt idx="2428">
                  <c:v>0.1103</c:v>
                </c:pt>
                <c:pt idx="2429">
                  <c:v>0.1108</c:v>
                </c:pt>
                <c:pt idx="2430">
                  <c:v>0.1105</c:v>
                </c:pt>
                <c:pt idx="2431">
                  <c:v>0.1124</c:v>
                </c:pt>
                <c:pt idx="2432">
                  <c:v>0.11269999999999999</c:v>
                </c:pt>
                <c:pt idx="2433">
                  <c:v>0.1109</c:v>
                </c:pt>
                <c:pt idx="2434">
                  <c:v>0.1116</c:v>
                </c:pt>
                <c:pt idx="2435">
                  <c:v>0.11269999999999999</c:v>
                </c:pt>
                <c:pt idx="2436">
                  <c:v>0.11290000000000001</c:v>
                </c:pt>
                <c:pt idx="2437">
                  <c:v>0.114</c:v>
                </c:pt>
                <c:pt idx="2438">
                  <c:v>0.1145</c:v>
                </c:pt>
                <c:pt idx="2439">
                  <c:v>0.11700000000000001</c:v>
                </c:pt>
                <c:pt idx="2440">
                  <c:v>0.11810000000000001</c:v>
                </c:pt>
                <c:pt idx="2441">
                  <c:v>0.1192</c:v>
                </c:pt>
                <c:pt idx="2442">
                  <c:v>0.11870000000000001</c:v>
                </c:pt>
                <c:pt idx="2443">
                  <c:v>0.11840000000000001</c:v>
                </c:pt>
                <c:pt idx="2444">
                  <c:v>0.1154</c:v>
                </c:pt>
                <c:pt idx="2445">
                  <c:v>0.115</c:v>
                </c:pt>
                <c:pt idx="2446">
                  <c:v>0.11269999999999999</c:v>
                </c:pt>
                <c:pt idx="2447">
                  <c:v>0.1134</c:v>
                </c:pt>
                <c:pt idx="2448">
                  <c:v>0.1125</c:v>
                </c:pt>
                <c:pt idx="2449">
                  <c:v>0.11130000000000001</c:v>
                </c:pt>
                <c:pt idx="2450">
                  <c:v>0.11220000000000001</c:v>
                </c:pt>
                <c:pt idx="2451">
                  <c:v>0.11259999999999999</c:v>
                </c:pt>
                <c:pt idx="2452">
                  <c:v>0.1145</c:v>
                </c:pt>
                <c:pt idx="2453">
                  <c:v>0.1134</c:v>
                </c:pt>
                <c:pt idx="2454">
                  <c:v>0.11550000000000001</c:v>
                </c:pt>
                <c:pt idx="2455">
                  <c:v>0.11550000000000001</c:v>
                </c:pt>
                <c:pt idx="2456">
                  <c:v>0.11720000000000001</c:v>
                </c:pt>
                <c:pt idx="2457">
                  <c:v>0.11650000000000001</c:v>
                </c:pt>
                <c:pt idx="2458">
                  <c:v>0.1166</c:v>
                </c:pt>
                <c:pt idx="2459">
                  <c:v>0.11689999999999999</c:v>
                </c:pt>
                <c:pt idx="2460">
                  <c:v>0.1145</c:v>
                </c:pt>
                <c:pt idx="2461">
                  <c:v>0.115</c:v>
                </c:pt>
                <c:pt idx="2462">
                  <c:v>0.11410000000000001</c:v>
                </c:pt>
                <c:pt idx="2463">
                  <c:v>0.11370000000000001</c:v>
                </c:pt>
                <c:pt idx="2464">
                  <c:v>0.11370000000000001</c:v>
                </c:pt>
                <c:pt idx="2465">
                  <c:v>0.1142</c:v>
                </c:pt>
                <c:pt idx="2466">
                  <c:v>0.1139</c:v>
                </c:pt>
                <c:pt idx="2467">
                  <c:v>0.11359999999999999</c:v>
                </c:pt>
                <c:pt idx="2468">
                  <c:v>0.1119</c:v>
                </c:pt>
                <c:pt idx="2469">
                  <c:v>0.11109999999999999</c:v>
                </c:pt>
                <c:pt idx="2470">
                  <c:v>0.11200000000000002</c:v>
                </c:pt>
                <c:pt idx="2471">
                  <c:v>0.11320000000000001</c:v>
                </c:pt>
                <c:pt idx="2472">
                  <c:v>0.113</c:v>
                </c:pt>
                <c:pt idx="2473">
                  <c:v>0.11359999999999999</c:v>
                </c:pt>
                <c:pt idx="2474">
                  <c:v>0.11220000000000001</c:v>
                </c:pt>
                <c:pt idx="2475">
                  <c:v>0.1118</c:v>
                </c:pt>
                <c:pt idx="2476">
                  <c:v>0.1109</c:v>
                </c:pt>
                <c:pt idx="2477">
                  <c:v>0.11120000000000001</c:v>
                </c:pt>
                <c:pt idx="2478">
                  <c:v>0.1105</c:v>
                </c:pt>
                <c:pt idx="2479">
                  <c:v>0.10950000000000001</c:v>
                </c:pt>
                <c:pt idx="2480">
                  <c:v>0.10929999999999999</c:v>
                </c:pt>
                <c:pt idx="2481">
                  <c:v>0.1081</c:v>
                </c:pt>
                <c:pt idx="2482">
                  <c:v>0.10790000000000001</c:v>
                </c:pt>
                <c:pt idx="2483">
                  <c:v>0.10700000000000001</c:v>
                </c:pt>
                <c:pt idx="2484">
                  <c:v>0.1076</c:v>
                </c:pt>
                <c:pt idx="2485">
                  <c:v>0.10730000000000001</c:v>
                </c:pt>
                <c:pt idx="2486">
                  <c:v>0.106</c:v>
                </c:pt>
                <c:pt idx="2487">
                  <c:v>0.10630000000000001</c:v>
                </c:pt>
                <c:pt idx="2488">
                  <c:v>0.1076</c:v>
                </c:pt>
                <c:pt idx="2489">
                  <c:v>0.1075</c:v>
                </c:pt>
                <c:pt idx="2490">
                  <c:v>0.10580000000000001</c:v>
                </c:pt>
                <c:pt idx="2491">
                  <c:v>0.10529999999999999</c:v>
                </c:pt>
                <c:pt idx="2492">
                  <c:v>0.1042</c:v>
                </c:pt>
                <c:pt idx="2493">
                  <c:v>0.1042</c:v>
                </c:pt>
                <c:pt idx="2494">
                  <c:v>0.10439999999999999</c:v>
                </c:pt>
                <c:pt idx="2495">
                  <c:v>0.1041</c:v>
                </c:pt>
                <c:pt idx="2496">
                  <c:v>0.10390000000000001</c:v>
                </c:pt>
                <c:pt idx="2497">
                  <c:v>0.10460000000000001</c:v>
                </c:pt>
                <c:pt idx="2498">
                  <c:v>0.1043</c:v>
                </c:pt>
                <c:pt idx="2499">
                  <c:v>0.1047</c:v>
                </c:pt>
                <c:pt idx="2500">
                  <c:v>0.1043</c:v>
                </c:pt>
                <c:pt idx="2501">
                  <c:v>0.10450000000000001</c:v>
                </c:pt>
                <c:pt idx="2502">
                  <c:v>0.10339999999999999</c:v>
                </c:pt>
                <c:pt idx="2503">
                  <c:v>0.10249999999999999</c:v>
                </c:pt>
                <c:pt idx="2504">
                  <c:v>0.10290000000000001</c:v>
                </c:pt>
                <c:pt idx="2505">
                  <c:v>0.1033</c:v>
                </c:pt>
                <c:pt idx="2506">
                  <c:v>0.1038</c:v>
                </c:pt>
                <c:pt idx="2507">
                  <c:v>0.10339999999999999</c:v>
                </c:pt>
                <c:pt idx="2508">
                  <c:v>0.10390000000000001</c:v>
                </c:pt>
                <c:pt idx="2509">
                  <c:v>0.1036</c:v>
                </c:pt>
                <c:pt idx="2510">
                  <c:v>0.10370000000000001</c:v>
                </c:pt>
                <c:pt idx="2511">
                  <c:v>0.10310000000000001</c:v>
                </c:pt>
                <c:pt idx="2512">
                  <c:v>0.10290000000000001</c:v>
                </c:pt>
                <c:pt idx="2513">
                  <c:v>0.1033</c:v>
                </c:pt>
                <c:pt idx="2514">
                  <c:v>0.10540000000000001</c:v>
                </c:pt>
                <c:pt idx="2515">
                  <c:v>0.1047</c:v>
                </c:pt>
                <c:pt idx="2516">
                  <c:v>0.10339999999999999</c:v>
                </c:pt>
                <c:pt idx="2517">
                  <c:v>0.10310000000000001</c:v>
                </c:pt>
                <c:pt idx="2518">
                  <c:v>0.10300000000000001</c:v>
                </c:pt>
                <c:pt idx="2519">
                  <c:v>0.10200000000000001</c:v>
                </c:pt>
                <c:pt idx="2520">
                  <c:v>0.1016</c:v>
                </c:pt>
                <c:pt idx="2521">
                  <c:v>0.1013</c:v>
                </c:pt>
                <c:pt idx="2522">
                  <c:v>0.10120000000000001</c:v>
                </c:pt>
                <c:pt idx="2523">
                  <c:v>0.1008</c:v>
                </c:pt>
                <c:pt idx="2524">
                  <c:v>0.10150000000000001</c:v>
                </c:pt>
                <c:pt idx="2525">
                  <c:v>0.1016</c:v>
                </c:pt>
                <c:pt idx="2526">
                  <c:v>0.1026</c:v>
                </c:pt>
                <c:pt idx="2527">
                  <c:v>0.10220000000000001</c:v>
                </c:pt>
                <c:pt idx="2528">
                  <c:v>0.10150000000000001</c:v>
                </c:pt>
                <c:pt idx="2529">
                  <c:v>0.1017</c:v>
                </c:pt>
                <c:pt idx="2530">
                  <c:v>0.10210000000000001</c:v>
                </c:pt>
                <c:pt idx="2531">
                  <c:v>0.10300000000000001</c:v>
                </c:pt>
                <c:pt idx="2532">
                  <c:v>0.1026</c:v>
                </c:pt>
                <c:pt idx="2533">
                  <c:v>0.1023</c:v>
                </c:pt>
                <c:pt idx="2534">
                  <c:v>0.10290000000000001</c:v>
                </c:pt>
                <c:pt idx="2535">
                  <c:v>0.10490000000000001</c:v>
                </c:pt>
                <c:pt idx="2536">
                  <c:v>0.105</c:v>
                </c:pt>
                <c:pt idx="2537">
                  <c:v>0.105</c:v>
                </c:pt>
                <c:pt idx="2538">
                  <c:v>0.105</c:v>
                </c:pt>
                <c:pt idx="2539">
                  <c:v>0.10700000000000001</c:v>
                </c:pt>
                <c:pt idx="2540">
                  <c:v>0.10620000000000002</c:v>
                </c:pt>
                <c:pt idx="2541">
                  <c:v>0.1056</c:v>
                </c:pt>
                <c:pt idx="2542">
                  <c:v>0.1069</c:v>
                </c:pt>
                <c:pt idx="2543">
                  <c:v>0.10700000000000001</c:v>
                </c:pt>
                <c:pt idx="2544">
                  <c:v>0.10540000000000001</c:v>
                </c:pt>
                <c:pt idx="2545">
                  <c:v>0.10640000000000001</c:v>
                </c:pt>
                <c:pt idx="2546">
                  <c:v>0.1072</c:v>
                </c:pt>
                <c:pt idx="2547">
                  <c:v>0.10710000000000001</c:v>
                </c:pt>
                <c:pt idx="2548">
                  <c:v>0.10929999999999999</c:v>
                </c:pt>
                <c:pt idx="2549">
                  <c:v>0.1084</c:v>
                </c:pt>
                <c:pt idx="2550">
                  <c:v>0.1069</c:v>
                </c:pt>
                <c:pt idx="2551">
                  <c:v>0.10730000000000001</c:v>
                </c:pt>
                <c:pt idx="2552">
                  <c:v>0.10640000000000001</c:v>
                </c:pt>
                <c:pt idx="2553">
                  <c:v>0.1066</c:v>
                </c:pt>
                <c:pt idx="2554">
                  <c:v>0.1066</c:v>
                </c:pt>
                <c:pt idx="2555">
                  <c:v>0.10700000000000001</c:v>
                </c:pt>
                <c:pt idx="2556">
                  <c:v>0.1072</c:v>
                </c:pt>
                <c:pt idx="2557">
                  <c:v>0.10830000000000001</c:v>
                </c:pt>
                <c:pt idx="2558">
                  <c:v>0.1074</c:v>
                </c:pt>
                <c:pt idx="2559">
                  <c:v>0.1087</c:v>
                </c:pt>
                <c:pt idx="2560">
                  <c:v>0.1091</c:v>
                </c:pt>
                <c:pt idx="2561">
                  <c:v>0.10830000000000001</c:v>
                </c:pt>
                <c:pt idx="2562">
                  <c:v>0.10830000000000001</c:v>
                </c:pt>
                <c:pt idx="2563">
                  <c:v>0.1099</c:v>
                </c:pt>
                <c:pt idx="2564">
                  <c:v>0.1108</c:v>
                </c:pt>
                <c:pt idx="2565">
                  <c:v>0.11109999999999999</c:v>
                </c:pt>
                <c:pt idx="2566">
                  <c:v>0.11220000000000001</c:v>
                </c:pt>
                <c:pt idx="2567">
                  <c:v>0.11269999999999999</c:v>
                </c:pt>
                <c:pt idx="2568">
                  <c:v>0.1124</c:v>
                </c:pt>
                <c:pt idx="2569">
                  <c:v>0.11070000000000001</c:v>
                </c:pt>
                <c:pt idx="2570">
                  <c:v>0.1124</c:v>
                </c:pt>
                <c:pt idx="2571">
                  <c:v>0.11210000000000001</c:v>
                </c:pt>
                <c:pt idx="2572">
                  <c:v>0.11210000000000001</c:v>
                </c:pt>
                <c:pt idx="2573">
                  <c:v>0.11200000000000002</c:v>
                </c:pt>
                <c:pt idx="2574">
                  <c:v>0.1115</c:v>
                </c:pt>
                <c:pt idx="2575">
                  <c:v>0.11290000000000001</c:v>
                </c:pt>
                <c:pt idx="2576">
                  <c:v>0.11320000000000001</c:v>
                </c:pt>
                <c:pt idx="2577">
                  <c:v>0.11460000000000001</c:v>
                </c:pt>
                <c:pt idx="2578">
                  <c:v>0.11470000000000001</c:v>
                </c:pt>
                <c:pt idx="2579">
                  <c:v>0.1142</c:v>
                </c:pt>
                <c:pt idx="2580">
                  <c:v>0.11269999999999999</c:v>
                </c:pt>
                <c:pt idx="2581">
                  <c:v>0.11200000000000002</c:v>
                </c:pt>
                <c:pt idx="2582">
                  <c:v>0.11220000000000001</c:v>
                </c:pt>
                <c:pt idx="2583">
                  <c:v>0.11269999999999999</c:v>
                </c:pt>
                <c:pt idx="2584">
                  <c:v>0.1133</c:v>
                </c:pt>
                <c:pt idx="2585">
                  <c:v>0.11410000000000001</c:v>
                </c:pt>
                <c:pt idx="2586">
                  <c:v>0.1139</c:v>
                </c:pt>
                <c:pt idx="2587">
                  <c:v>0.11269999999999999</c:v>
                </c:pt>
                <c:pt idx="2588">
                  <c:v>0.11290000000000001</c:v>
                </c:pt>
                <c:pt idx="2589">
                  <c:v>0.11169999999999999</c:v>
                </c:pt>
                <c:pt idx="2590">
                  <c:v>0.1103</c:v>
                </c:pt>
                <c:pt idx="2591">
                  <c:v>0.1101</c:v>
                </c:pt>
                <c:pt idx="2592">
                  <c:v>0.11040000000000001</c:v>
                </c:pt>
                <c:pt idx="2593">
                  <c:v>0.11210000000000001</c:v>
                </c:pt>
                <c:pt idx="2594">
                  <c:v>0.1128</c:v>
                </c:pt>
                <c:pt idx="2595">
                  <c:v>0.11169999999999999</c:v>
                </c:pt>
                <c:pt idx="2596">
                  <c:v>0.11220000000000001</c:v>
                </c:pt>
                <c:pt idx="2597">
                  <c:v>0.11</c:v>
                </c:pt>
                <c:pt idx="2598">
                  <c:v>0.109</c:v>
                </c:pt>
                <c:pt idx="2599">
                  <c:v>0.10830000000000001</c:v>
                </c:pt>
                <c:pt idx="2600">
                  <c:v>0.1082</c:v>
                </c:pt>
                <c:pt idx="2601">
                  <c:v>0.10890000000000001</c:v>
                </c:pt>
                <c:pt idx="2602">
                  <c:v>0.11019999999999999</c:v>
                </c:pt>
                <c:pt idx="2603">
                  <c:v>0.1105</c:v>
                </c:pt>
                <c:pt idx="2604">
                  <c:v>0.11</c:v>
                </c:pt>
                <c:pt idx="2605">
                  <c:v>0.1103</c:v>
                </c:pt>
                <c:pt idx="2606">
                  <c:v>0.111</c:v>
                </c:pt>
                <c:pt idx="2607">
                  <c:v>0.1103</c:v>
                </c:pt>
                <c:pt idx="2608">
                  <c:v>0.11040000000000001</c:v>
                </c:pt>
                <c:pt idx="2609">
                  <c:v>0.1103</c:v>
                </c:pt>
                <c:pt idx="2610">
                  <c:v>0.10970000000000001</c:v>
                </c:pt>
                <c:pt idx="2611">
                  <c:v>0.10880000000000001</c:v>
                </c:pt>
                <c:pt idx="2612">
                  <c:v>0.11019999999999999</c:v>
                </c:pt>
                <c:pt idx="2613">
                  <c:v>0.11200000000000002</c:v>
                </c:pt>
                <c:pt idx="2614">
                  <c:v>0.11269999999999999</c:v>
                </c:pt>
                <c:pt idx="2615">
                  <c:v>0.11210000000000001</c:v>
                </c:pt>
                <c:pt idx="2616">
                  <c:v>0.11</c:v>
                </c:pt>
                <c:pt idx="2617">
                  <c:v>0.10880000000000001</c:v>
                </c:pt>
                <c:pt idx="2618">
                  <c:v>0.10779999999999999</c:v>
                </c:pt>
                <c:pt idx="2619">
                  <c:v>0.1087</c:v>
                </c:pt>
                <c:pt idx="2620">
                  <c:v>0.1087</c:v>
                </c:pt>
                <c:pt idx="2621">
                  <c:v>0.1103</c:v>
                </c:pt>
                <c:pt idx="2622">
                  <c:v>0.1084</c:v>
                </c:pt>
                <c:pt idx="2623">
                  <c:v>0.10730000000000001</c:v>
                </c:pt>
                <c:pt idx="2624">
                  <c:v>0.1067</c:v>
                </c:pt>
                <c:pt idx="2625">
                  <c:v>0.1069</c:v>
                </c:pt>
                <c:pt idx="2626">
                  <c:v>0.1066</c:v>
                </c:pt>
                <c:pt idx="2627">
                  <c:v>0.1067</c:v>
                </c:pt>
                <c:pt idx="2628">
                  <c:v>0.10710000000000001</c:v>
                </c:pt>
                <c:pt idx="2629">
                  <c:v>0.10679999999999999</c:v>
                </c:pt>
                <c:pt idx="2630">
                  <c:v>0.10679999999999999</c:v>
                </c:pt>
                <c:pt idx="2631">
                  <c:v>0.106</c:v>
                </c:pt>
                <c:pt idx="2632">
                  <c:v>0.10490000000000001</c:v>
                </c:pt>
                <c:pt idx="2633">
                  <c:v>0.10529999999999999</c:v>
                </c:pt>
                <c:pt idx="2634">
                  <c:v>0.10460000000000001</c:v>
                </c:pt>
                <c:pt idx="2635">
                  <c:v>0.1052</c:v>
                </c:pt>
                <c:pt idx="2636">
                  <c:v>0.1057</c:v>
                </c:pt>
                <c:pt idx="2637">
                  <c:v>0.10589999999999999</c:v>
                </c:pt>
                <c:pt idx="2638">
                  <c:v>0.10550000000000001</c:v>
                </c:pt>
                <c:pt idx="2639">
                  <c:v>0.1057</c:v>
                </c:pt>
                <c:pt idx="2640">
                  <c:v>0.106</c:v>
                </c:pt>
                <c:pt idx="2641">
                  <c:v>0.10640000000000001</c:v>
                </c:pt>
                <c:pt idx="2642">
                  <c:v>0.10630000000000001</c:v>
                </c:pt>
                <c:pt idx="2643">
                  <c:v>0.10589999999999999</c:v>
                </c:pt>
                <c:pt idx="2644">
                  <c:v>0.10630000000000001</c:v>
                </c:pt>
                <c:pt idx="2645">
                  <c:v>0.1067</c:v>
                </c:pt>
                <c:pt idx="2646">
                  <c:v>0.1052</c:v>
                </c:pt>
                <c:pt idx="2647">
                  <c:v>0.10439999999999999</c:v>
                </c:pt>
                <c:pt idx="2648">
                  <c:v>0.1043</c:v>
                </c:pt>
                <c:pt idx="2649">
                  <c:v>0.1038</c:v>
                </c:pt>
                <c:pt idx="2650">
                  <c:v>0.1032</c:v>
                </c:pt>
                <c:pt idx="2651">
                  <c:v>0.10370000000000001</c:v>
                </c:pt>
                <c:pt idx="2652">
                  <c:v>0.10249999999999999</c:v>
                </c:pt>
                <c:pt idx="2653">
                  <c:v>0.1026</c:v>
                </c:pt>
                <c:pt idx="2654">
                  <c:v>0.1032</c:v>
                </c:pt>
                <c:pt idx="2655">
                  <c:v>0.10310000000000001</c:v>
                </c:pt>
                <c:pt idx="2656">
                  <c:v>0.10349999999999999</c:v>
                </c:pt>
                <c:pt idx="2657">
                  <c:v>0.10300000000000001</c:v>
                </c:pt>
                <c:pt idx="2658">
                  <c:v>0.10370000000000001</c:v>
                </c:pt>
                <c:pt idx="2659">
                  <c:v>0.10339999999999999</c:v>
                </c:pt>
                <c:pt idx="2660">
                  <c:v>0.10490000000000001</c:v>
                </c:pt>
                <c:pt idx="2661">
                  <c:v>0.10490000000000001</c:v>
                </c:pt>
                <c:pt idx="2662">
                  <c:v>0.106</c:v>
                </c:pt>
                <c:pt idx="2663">
                  <c:v>0.10529999999999999</c:v>
                </c:pt>
                <c:pt idx="2664">
                  <c:v>0.10540000000000001</c:v>
                </c:pt>
                <c:pt idx="2665">
                  <c:v>0.10550000000000001</c:v>
                </c:pt>
                <c:pt idx="2666">
                  <c:v>0.10550000000000001</c:v>
                </c:pt>
                <c:pt idx="2667">
                  <c:v>0.1047</c:v>
                </c:pt>
                <c:pt idx="2668">
                  <c:v>0.10550000000000001</c:v>
                </c:pt>
                <c:pt idx="2669">
                  <c:v>0.10580000000000001</c:v>
                </c:pt>
                <c:pt idx="2670">
                  <c:v>0.10640000000000001</c:v>
                </c:pt>
                <c:pt idx="2671">
                  <c:v>0.10589999999999999</c:v>
                </c:pt>
                <c:pt idx="2672">
                  <c:v>0.10620000000000002</c:v>
                </c:pt>
                <c:pt idx="2673">
                  <c:v>0.10589999999999999</c:v>
                </c:pt>
                <c:pt idx="2674">
                  <c:v>0.10490000000000001</c:v>
                </c:pt>
                <c:pt idx="2675">
                  <c:v>0.1042</c:v>
                </c:pt>
                <c:pt idx="2676">
                  <c:v>0.1041</c:v>
                </c:pt>
                <c:pt idx="2677">
                  <c:v>0.1048</c:v>
                </c:pt>
                <c:pt idx="2678">
                  <c:v>0.10490000000000001</c:v>
                </c:pt>
                <c:pt idx="2679">
                  <c:v>0.10580000000000001</c:v>
                </c:pt>
                <c:pt idx="2680">
                  <c:v>0.10550000000000001</c:v>
                </c:pt>
                <c:pt idx="2681">
                  <c:v>0.10540000000000001</c:v>
                </c:pt>
                <c:pt idx="2682">
                  <c:v>0.10540000000000001</c:v>
                </c:pt>
                <c:pt idx="2683">
                  <c:v>0.10589999999999999</c:v>
                </c:pt>
                <c:pt idx="2684">
                  <c:v>0.1052</c:v>
                </c:pt>
                <c:pt idx="2685">
                  <c:v>0.10589999999999999</c:v>
                </c:pt>
                <c:pt idx="2686">
                  <c:v>0.1051</c:v>
                </c:pt>
                <c:pt idx="2687">
                  <c:v>0.10490000000000001</c:v>
                </c:pt>
                <c:pt idx="2688">
                  <c:v>0.10550000000000001</c:v>
                </c:pt>
                <c:pt idx="2689">
                  <c:v>0.1048</c:v>
                </c:pt>
                <c:pt idx="2690">
                  <c:v>0.1056</c:v>
                </c:pt>
                <c:pt idx="2691">
                  <c:v>0.10580000000000001</c:v>
                </c:pt>
                <c:pt idx="2692">
                  <c:v>0.1061</c:v>
                </c:pt>
                <c:pt idx="2693">
                  <c:v>0.10620000000000002</c:v>
                </c:pt>
                <c:pt idx="2694">
                  <c:v>0.1061</c:v>
                </c:pt>
                <c:pt idx="2695">
                  <c:v>0.1065</c:v>
                </c:pt>
                <c:pt idx="2696">
                  <c:v>0.10710000000000001</c:v>
                </c:pt>
                <c:pt idx="2697">
                  <c:v>0.10800000000000001</c:v>
                </c:pt>
                <c:pt idx="2698">
                  <c:v>0.10640000000000001</c:v>
                </c:pt>
                <c:pt idx="2699">
                  <c:v>0.10630000000000001</c:v>
                </c:pt>
                <c:pt idx="2700">
                  <c:v>0.10589999999999999</c:v>
                </c:pt>
                <c:pt idx="2701">
                  <c:v>0.1052</c:v>
                </c:pt>
                <c:pt idx="2702">
                  <c:v>0.10460000000000001</c:v>
                </c:pt>
                <c:pt idx="2703">
                  <c:v>0.1047</c:v>
                </c:pt>
                <c:pt idx="2704">
                  <c:v>0.10439999999999999</c:v>
                </c:pt>
                <c:pt idx="2705">
                  <c:v>0.10439999999999999</c:v>
                </c:pt>
                <c:pt idx="2706">
                  <c:v>0.10339999999999999</c:v>
                </c:pt>
                <c:pt idx="2707">
                  <c:v>0.1042</c:v>
                </c:pt>
                <c:pt idx="2708">
                  <c:v>0.10400000000000001</c:v>
                </c:pt>
                <c:pt idx="2709">
                  <c:v>0.10390000000000001</c:v>
                </c:pt>
                <c:pt idx="2710">
                  <c:v>0.1036</c:v>
                </c:pt>
                <c:pt idx="2711">
                  <c:v>0.10339999999999999</c:v>
                </c:pt>
                <c:pt idx="2712">
                  <c:v>0.1033</c:v>
                </c:pt>
                <c:pt idx="2713">
                  <c:v>0.10339999999999999</c:v>
                </c:pt>
                <c:pt idx="2714">
                  <c:v>0.1027</c:v>
                </c:pt>
                <c:pt idx="2715">
                  <c:v>0.10249999999999999</c:v>
                </c:pt>
                <c:pt idx="2716">
                  <c:v>0.10249999999999999</c:v>
                </c:pt>
                <c:pt idx="2717">
                  <c:v>0.1023</c:v>
                </c:pt>
                <c:pt idx="2718">
                  <c:v>0.10199999999999999</c:v>
                </c:pt>
                <c:pt idx="2719">
                  <c:v>0.1016</c:v>
                </c:pt>
                <c:pt idx="2720">
                  <c:v>0.1009</c:v>
                </c:pt>
                <c:pt idx="2721">
                  <c:v>0.1009</c:v>
                </c:pt>
                <c:pt idx="2722">
                  <c:v>0.1012</c:v>
                </c:pt>
                <c:pt idx="2723">
                  <c:v>0.1012</c:v>
                </c:pt>
                <c:pt idx="2724">
                  <c:v>0.1013</c:v>
                </c:pt>
                <c:pt idx="2725">
                  <c:v>0.1011</c:v>
                </c:pt>
                <c:pt idx="2726">
                  <c:v>0.10150000000000001</c:v>
                </c:pt>
                <c:pt idx="2727">
                  <c:v>0.10189999999999999</c:v>
                </c:pt>
                <c:pt idx="2728">
                  <c:v>0.1003</c:v>
                </c:pt>
                <c:pt idx="2729">
                  <c:v>0.1</c:v>
                </c:pt>
                <c:pt idx="2730">
                  <c:v>9.98E-2</c:v>
                </c:pt>
                <c:pt idx="2731">
                  <c:v>9.9700000000000011E-2</c:v>
                </c:pt>
                <c:pt idx="2732">
                  <c:v>9.9700000000000011E-2</c:v>
                </c:pt>
                <c:pt idx="2733">
                  <c:v>9.9199999999999997E-2</c:v>
                </c:pt>
                <c:pt idx="2734">
                  <c:v>9.9100000000000008E-2</c:v>
                </c:pt>
                <c:pt idx="2735">
                  <c:v>9.9000000000000005E-2</c:v>
                </c:pt>
                <c:pt idx="2736">
                  <c:v>9.9299999999999999E-2</c:v>
                </c:pt>
                <c:pt idx="2737">
                  <c:v>9.9199999999999997E-2</c:v>
                </c:pt>
                <c:pt idx="2738">
                  <c:v>9.9299999999999999E-2</c:v>
                </c:pt>
                <c:pt idx="2739">
                  <c:v>9.8400000000000001E-2</c:v>
                </c:pt>
                <c:pt idx="2740">
                  <c:v>9.8299999999999998E-2</c:v>
                </c:pt>
                <c:pt idx="2741">
                  <c:v>9.7899999999999987E-2</c:v>
                </c:pt>
                <c:pt idx="2742">
                  <c:v>9.7799999999999998E-2</c:v>
                </c:pt>
                <c:pt idx="2743">
                  <c:v>9.7799999999999998E-2</c:v>
                </c:pt>
                <c:pt idx="2744">
                  <c:v>9.7599999999999992E-2</c:v>
                </c:pt>
                <c:pt idx="2745">
                  <c:v>9.74E-2</c:v>
                </c:pt>
                <c:pt idx="2746">
                  <c:v>9.7299999999999998E-2</c:v>
                </c:pt>
                <c:pt idx="2747">
                  <c:v>9.7500000000000003E-2</c:v>
                </c:pt>
                <c:pt idx="2748">
                  <c:v>9.8000000000000004E-2</c:v>
                </c:pt>
                <c:pt idx="2749">
                  <c:v>9.9000000000000005E-2</c:v>
                </c:pt>
                <c:pt idx="2750">
                  <c:v>9.8400000000000001E-2</c:v>
                </c:pt>
                <c:pt idx="2751">
                  <c:v>0.1</c:v>
                </c:pt>
                <c:pt idx="2752">
                  <c:v>9.9600000000000008E-2</c:v>
                </c:pt>
                <c:pt idx="2753">
                  <c:v>9.9700000000000011E-2</c:v>
                </c:pt>
                <c:pt idx="2754">
                  <c:v>9.9700000000000011E-2</c:v>
                </c:pt>
                <c:pt idx="2755">
                  <c:v>9.8900000000000002E-2</c:v>
                </c:pt>
                <c:pt idx="2756">
                  <c:v>9.8900000000000002E-2</c:v>
                </c:pt>
                <c:pt idx="2757">
                  <c:v>9.849999999999999E-2</c:v>
                </c:pt>
                <c:pt idx="2758">
                  <c:v>9.8000000000000004E-2</c:v>
                </c:pt>
                <c:pt idx="2759">
                  <c:v>9.8299999999999998E-2</c:v>
                </c:pt>
                <c:pt idx="2760">
                  <c:v>9.8299999999999998E-2</c:v>
                </c:pt>
                <c:pt idx="2761">
                  <c:v>9.8299999999999998E-2</c:v>
                </c:pt>
                <c:pt idx="2762">
                  <c:v>9.7500000000000003E-2</c:v>
                </c:pt>
                <c:pt idx="2763">
                  <c:v>9.7799999999999998E-2</c:v>
                </c:pt>
                <c:pt idx="2764">
                  <c:v>9.8900000000000002E-2</c:v>
                </c:pt>
                <c:pt idx="2765">
                  <c:v>9.820000000000001E-2</c:v>
                </c:pt>
                <c:pt idx="2766">
                  <c:v>9.7799999999999998E-2</c:v>
                </c:pt>
                <c:pt idx="2767">
                  <c:v>9.9199999999999997E-2</c:v>
                </c:pt>
                <c:pt idx="2768">
                  <c:v>9.8299999999999998E-2</c:v>
                </c:pt>
                <c:pt idx="2769">
                  <c:v>9.8400000000000001E-2</c:v>
                </c:pt>
                <c:pt idx="2770">
                  <c:v>9.8900000000000002E-2</c:v>
                </c:pt>
                <c:pt idx="2771">
                  <c:v>9.9299999999999999E-2</c:v>
                </c:pt>
                <c:pt idx="2772">
                  <c:v>9.7899999999999987E-2</c:v>
                </c:pt>
                <c:pt idx="2773">
                  <c:v>9.7799999999999998E-2</c:v>
                </c:pt>
                <c:pt idx="2774">
                  <c:v>9.7500000000000003E-2</c:v>
                </c:pt>
                <c:pt idx="2775">
                  <c:v>9.6699999999999994E-2</c:v>
                </c:pt>
                <c:pt idx="2776">
                  <c:v>9.69E-2</c:v>
                </c:pt>
                <c:pt idx="2777">
                  <c:v>9.69E-2</c:v>
                </c:pt>
                <c:pt idx="2778">
                  <c:v>9.6999999999999989E-2</c:v>
                </c:pt>
                <c:pt idx="2779">
                  <c:v>9.64E-2</c:v>
                </c:pt>
                <c:pt idx="2780">
                  <c:v>9.6500000000000002E-2</c:v>
                </c:pt>
                <c:pt idx="2781">
                  <c:v>9.6600000000000005E-2</c:v>
                </c:pt>
                <c:pt idx="2782">
                  <c:v>9.6999999999999989E-2</c:v>
                </c:pt>
                <c:pt idx="2783">
                  <c:v>9.6699999999999994E-2</c:v>
                </c:pt>
                <c:pt idx="2784">
                  <c:v>9.7100000000000006E-2</c:v>
                </c:pt>
                <c:pt idx="2785">
                  <c:v>9.7299999999999998E-2</c:v>
                </c:pt>
                <c:pt idx="2786">
                  <c:v>9.8000000000000004E-2</c:v>
                </c:pt>
                <c:pt idx="2787">
                  <c:v>9.8000000000000004E-2</c:v>
                </c:pt>
                <c:pt idx="2788">
                  <c:v>9.8699999999999996E-2</c:v>
                </c:pt>
                <c:pt idx="2789">
                  <c:v>9.8800000000000013E-2</c:v>
                </c:pt>
                <c:pt idx="2790">
                  <c:v>9.8100000000000007E-2</c:v>
                </c:pt>
                <c:pt idx="2791">
                  <c:v>9.8599999999999993E-2</c:v>
                </c:pt>
                <c:pt idx="2792">
                  <c:v>9.9000000000000005E-2</c:v>
                </c:pt>
                <c:pt idx="2793">
                  <c:v>9.9900000000000003E-2</c:v>
                </c:pt>
                <c:pt idx="2794">
                  <c:v>0.10009999999999999</c:v>
                </c:pt>
                <c:pt idx="2795">
                  <c:v>9.9600000000000008E-2</c:v>
                </c:pt>
                <c:pt idx="2796">
                  <c:v>9.820000000000001E-2</c:v>
                </c:pt>
                <c:pt idx="2797">
                  <c:v>9.7599999999999992E-2</c:v>
                </c:pt>
                <c:pt idx="2798">
                  <c:v>9.820000000000001E-2</c:v>
                </c:pt>
                <c:pt idx="2799">
                  <c:v>9.8900000000000002E-2</c:v>
                </c:pt>
                <c:pt idx="2800">
                  <c:v>9.9299999999999999E-2</c:v>
                </c:pt>
                <c:pt idx="2801">
                  <c:v>0.1003</c:v>
                </c:pt>
                <c:pt idx="2802">
                  <c:v>0.10050000000000001</c:v>
                </c:pt>
                <c:pt idx="2803">
                  <c:v>0.10009999999999999</c:v>
                </c:pt>
                <c:pt idx="2804">
                  <c:v>9.9700000000000011E-2</c:v>
                </c:pt>
                <c:pt idx="2805">
                  <c:v>9.820000000000001E-2</c:v>
                </c:pt>
                <c:pt idx="2806">
                  <c:v>9.7899999999999987E-2</c:v>
                </c:pt>
                <c:pt idx="2807">
                  <c:v>9.7200000000000009E-2</c:v>
                </c:pt>
                <c:pt idx="2808">
                  <c:v>9.7699999999999995E-2</c:v>
                </c:pt>
                <c:pt idx="2809">
                  <c:v>9.7100000000000006E-2</c:v>
                </c:pt>
                <c:pt idx="2810">
                  <c:v>9.7200000000000009E-2</c:v>
                </c:pt>
                <c:pt idx="2811">
                  <c:v>9.7200000000000009E-2</c:v>
                </c:pt>
                <c:pt idx="2812">
                  <c:v>9.7100000000000006E-2</c:v>
                </c:pt>
                <c:pt idx="2813">
                  <c:v>9.6300000000000011E-2</c:v>
                </c:pt>
                <c:pt idx="2814">
                  <c:v>9.6300000000000011E-2</c:v>
                </c:pt>
                <c:pt idx="2815">
                  <c:v>9.5899999999999999E-2</c:v>
                </c:pt>
                <c:pt idx="2816">
                  <c:v>9.5600000000000004E-2</c:v>
                </c:pt>
                <c:pt idx="2817">
                  <c:v>9.5500000000000002E-2</c:v>
                </c:pt>
                <c:pt idx="2818">
                  <c:v>9.5199999999999993E-2</c:v>
                </c:pt>
                <c:pt idx="2819">
                  <c:v>9.5299999999999996E-2</c:v>
                </c:pt>
                <c:pt idx="2820">
                  <c:v>9.4899999999999998E-2</c:v>
                </c:pt>
                <c:pt idx="2821">
                  <c:v>9.4499999999999987E-2</c:v>
                </c:pt>
                <c:pt idx="2822">
                  <c:v>9.4499999999999987E-2</c:v>
                </c:pt>
                <c:pt idx="2823">
                  <c:v>9.4200000000000006E-2</c:v>
                </c:pt>
                <c:pt idx="2824">
                  <c:v>9.4E-2</c:v>
                </c:pt>
                <c:pt idx="2825">
                  <c:v>9.4E-2</c:v>
                </c:pt>
                <c:pt idx="2826">
                  <c:v>9.3900000000000011E-2</c:v>
                </c:pt>
                <c:pt idx="2827">
                  <c:v>9.5000000000000001E-2</c:v>
                </c:pt>
                <c:pt idx="2828">
                  <c:v>9.5199999999999993E-2</c:v>
                </c:pt>
                <c:pt idx="2829">
                  <c:v>9.4499999999999987E-2</c:v>
                </c:pt>
                <c:pt idx="2830">
                  <c:v>9.3699999999999992E-2</c:v>
                </c:pt>
                <c:pt idx="2831">
                  <c:v>9.4399999999999998E-2</c:v>
                </c:pt>
                <c:pt idx="2832">
                  <c:v>9.4200000000000006E-2</c:v>
                </c:pt>
                <c:pt idx="2833">
                  <c:v>9.4100000000000003E-2</c:v>
                </c:pt>
                <c:pt idx="2834">
                  <c:v>9.4499999999999987E-2</c:v>
                </c:pt>
                <c:pt idx="2835">
                  <c:v>9.4299999999999995E-2</c:v>
                </c:pt>
                <c:pt idx="2836">
                  <c:v>9.5000000000000001E-2</c:v>
                </c:pt>
                <c:pt idx="2837">
                  <c:v>9.5600000000000004E-2</c:v>
                </c:pt>
                <c:pt idx="2838">
                  <c:v>9.5000000000000001E-2</c:v>
                </c:pt>
                <c:pt idx="2839">
                  <c:v>9.5000000000000001E-2</c:v>
                </c:pt>
                <c:pt idx="2840">
                  <c:v>9.5600000000000004E-2</c:v>
                </c:pt>
                <c:pt idx="2841">
                  <c:v>9.5899999999999999E-2</c:v>
                </c:pt>
                <c:pt idx="2842">
                  <c:v>9.5899999999999999E-2</c:v>
                </c:pt>
                <c:pt idx="2843">
                  <c:v>9.5600000000000004E-2</c:v>
                </c:pt>
                <c:pt idx="2844">
                  <c:v>9.5199999999999993E-2</c:v>
                </c:pt>
                <c:pt idx="2845">
                  <c:v>9.5000000000000001E-2</c:v>
                </c:pt>
                <c:pt idx="2846">
                  <c:v>9.5100000000000004E-2</c:v>
                </c:pt>
                <c:pt idx="2847">
                  <c:v>9.6699999999999994E-2</c:v>
                </c:pt>
                <c:pt idx="2848">
                  <c:v>9.7599999999999992E-2</c:v>
                </c:pt>
                <c:pt idx="2849">
                  <c:v>9.8900000000000002E-2</c:v>
                </c:pt>
                <c:pt idx="2850">
                  <c:v>9.820000000000001E-2</c:v>
                </c:pt>
                <c:pt idx="2851">
                  <c:v>9.7100000000000006E-2</c:v>
                </c:pt>
                <c:pt idx="2852">
                  <c:v>9.6600000000000005E-2</c:v>
                </c:pt>
                <c:pt idx="2853">
                  <c:v>9.7200000000000009E-2</c:v>
                </c:pt>
                <c:pt idx="2854">
                  <c:v>9.6600000000000005E-2</c:v>
                </c:pt>
                <c:pt idx="2855">
                  <c:v>9.6699999999999994E-2</c:v>
                </c:pt>
                <c:pt idx="2856">
                  <c:v>9.7299999999999998E-2</c:v>
                </c:pt>
                <c:pt idx="2857">
                  <c:v>9.6000000000000002E-2</c:v>
                </c:pt>
                <c:pt idx="2858">
                  <c:v>9.6500000000000002E-2</c:v>
                </c:pt>
                <c:pt idx="2859">
                  <c:v>9.5700000000000007E-2</c:v>
                </c:pt>
                <c:pt idx="2860">
                  <c:v>9.5100000000000004E-2</c:v>
                </c:pt>
                <c:pt idx="2861">
                  <c:v>9.5000000000000001E-2</c:v>
                </c:pt>
                <c:pt idx="2862">
                  <c:v>9.4499999999999987E-2</c:v>
                </c:pt>
                <c:pt idx="2863">
                  <c:v>9.4800000000000009E-2</c:v>
                </c:pt>
                <c:pt idx="2864">
                  <c:v>9.4499999999999987E-2</c:v>
                </c:pt>
                <c:pt idx="2865">
                  <c:v>9.4600000000000004E-2</c:v>
                </c:pt>
                <c:pt idx="2866">
                  <c:v>9.4399999999999998E-2</c:v>
                </c:pt>
                <c:pt idx="2867">
                  <c:v>9.35E-2</c:v>
                </c:pt>
                <c:pt idx="2868">
                  <c:v>9.3599999999999989E-2</c:v>
                </c:pt>
                <c:pt idx="2869">
                  <c:v>9.3299999999999994E-2</c:v>
                </c:pt>
                <c:pt idx="2870">
                  <c:v>9.3200000000000005E-2</c:v>
                </c:pt>
                <c:pt idx="2871">
                  <c:v>9.2699999999999991E-2</c:v>
                </c:pt>
                <c:pt idx="2872">
                  <c:v>9.2799999999999994E-2</c:v>
                </c:pt>
                <c:pt idx="2873">
                  <c:v>9.2799999999999994E-2</c:v>
                </c:pt>
                <c:pt idx="2874">
                  <c:v>9.2799999999999994E-2</c:v>
                </c:pt>
                <c:pt idx="2875">
                  <c:v>9.2499999999999999E-2</c:v>
                </c:pt>
                <c:pt idx="2876">
                  <c:v>9.2899999999999996E-2</c:v>
                </c:pt>
                <c:pt idx="2877">
                  <c:v>9.1999999999999998E-2</c:v>
                </c:pt>
                <c:pt idx="2878">
                  <c:v>9.1799999999999993E-2</c:v>
                </c:pt>
                <c:pt idx="2879">
                  <c:v>9.1700000000000004E-2</c:v>
                </c:pt>
                <c:pt idx="2880">
                  <c:v>9.1999999999999998E-2</c:v>
                </c:pt>
                <c:pt idx="2881">
                  <c:v>9.1999999999999998E-2</c:v>
                </c:pt>
                <c:pt idx="2882">
                  <c:v>9.1499999999999998E-2</c:v>
                </c:pt>
                <c:pt idx="2883">
                  <c:v>9.11E-2</c:v>
                </c:pt>
                <c:pt idx="2884">
                  <c:v>9.0899999999999995E-2</c:v>
                </c:pt>
                <c:pt idx="2885">
                  <c:v>9.06E-2</c:v>
                </c:pt>
                <c:pt idx="2886">
                  <c:v>9.0299999999999991E-2</c:v>
                </c:pt>
                <c:pt idx="2887">
                  <c:v>9.0700000000000003E-2</c:v>
                </c:pt>
                <c:pt idx="2888">
                  <c:v>9.0399999999999994E-2</c:v>
                </c:pt>
                <c:pt idx="2889">
                  <c:v>9.0700000000000003E-2</c:v>
                </c:pt>
                <c:pt idx="2890">
                  <c:v>9.1300000000000006E-2</c:v>
                </c:pt>
                <c:pt idx="2891">
                  <c:v>9.1300000000000006E-2</c:v>
                </c:pt>
              </c:numCache>
            </c:numRef>
          </c:val>
          <c:smooth val="0"/>
        </c:ser>
        <c:ser>
          <c:idx val="3"/>
          <c:order val="3"/>
          <c:tx>
            <c:strRef>
              <c:f>'Implied ERP Data'!$E$4</c:f>
              <c:strCache>
                <c:ptCount val="1"/>
                <c:pt idx="0">
                  <c:v>RM Moy. 3 ans</c:v>
                </c:pt>
              </c:strCache>
            </c:strRef>
          </c:tx>
          <c:spPr>
            <a:ln>
              <a:solidFill>
                <a:schemeClr val="bg2">
                  <a:lumMod val="75000"/>
                </a:schemeClr>
              </a:solidFill>
            </a:ln>
          </c:spPr>
          <c:marker>
            <c:symbol val="none"/>
          </c:marker>
          <c:val>
            <c:numRef>
              <c:f>'Implied ERP Data'!$E$6:$E$2897</c:f>
              <c:numCache>
                <c:formatCode>[$-809]mmmm\ yyyy;@</c:formatCode>
                <c:ptCount val="2892"/>
                <c:pt idx="774" formatCode="0.00%">
                  <c:v>0.10136211045913691</c:v>
                </c:pt>
                <c:pt idx="775" formatCode="0.00%">
                  <c:v>0.10134837062607102</c:v>
                </c:pt>
                <c:pt idx="776" formatCode="0.00%">
                  <c:v>0.10134061870511812</c:v>
                </c:pt>
                <c:pt idx="777" formatCode="0.00%">
                  <c:v>0.10133367807168026</c:v>
                </c:pt>
                <c:pt idx="778" formatCode="0.00%">
                  <c:v>0.10132773608322131</c:v>
                </c:pt>
                <c:pt idx="779" formatCode="0.00%">
                  <c:v>0.10132146507165148</c:v>
                </c:pt>
                <c:pt idx="780" formatCode="0.00%">
                  <c:v>0.10131779290696914</c:v>
                </c:pt>
                <c:pt idx="781" formatCode="0.00%">
                  <c:v>0.10131381954420182</c:v>
                </c:pt>
                <c:pt idx="782" formatCode="0.00%">
                  <c:v>0.10130832712083229</c:v>
                </c:pt>
                <c:pt idx="783" formatCode="0.00%">
                  <c:v>0.10130269692944428</c:v>
                </c:pt>
                <c:pt idx="784" formatCode="0.00%">
                  <c:v>0.10129703877312772</c:v>
                </c:pt>
                <c:pt idx="785" formatCode="0.00%">
                  <c:v>0.10129052725398961</c:v>
                </c:pt>
                <c:pt idx="786" formatCode="0.00%">
                  <c:v>0.10128318403765617</c:v>
                </c:pt>
                <c:pt idx="787" formatCode="0.00%">
                  <c:v>0.10127573052048783</c:v>
                </c:pt>
                <c:pt idx="788" formatCode="0.00%">
                  <c:v>0.1012685964266614</c:v>
                </c:pt>
                <c:pt idx="789" formatCode="0.00%">
                  <c:v>0.10126262391210944</c:v>
                </c:pt>
                <c:pt idx="790" formatCode="0.00%">
                  <c:v>0.10125891450776346</c:v>
                </c:pt>
                <c:pt idx="791" formatCode="0.00%">
                  <c:v>0.10125673354452104</c:v>
                </c:pt>
                <c:pt idx="792" formatCode="0.00%">
                  <c:v>0.10125479284684366</c:v>
                </c:pt>
                <c:pt idx="793" formatCode="0.00%">
                  <c:v>0.10125276322377619</c:v>
                </c:pt>
                <c:pt idx="794" formatCode="0.00%">
                  <c:v>0.10124944245512993</c:v>
                </c:pt>
                <c:pt idx="795" formatCode="0.00%">
                  <c:v>0.10124593239683444</c:v>
                </c:pt>
                <c:pt idx="796" formatCode="0.00%">
                  <c:v>0.1012417021928954</c:v>
                </c:pt>
                <c:pt idx="797" formatCode="0.00%">
                  <c:v>0.10123743959922618</c:v>
                </c:pt>
                <c:pt idx="798" formatCode="0.00%">
                  <c:v>0.10123361237809106</c:v>
                </c:pt>
                <c:pt idx="799" formatCode="0.00%">
                  <c:v>0.10123076502008904</c:v>
                </c:pt>
                <c:pt idx="800" formatCode="0.00%">
                  <c:v>0.10122732947828166</c:v>
                </c:pt>
                <c:pt idx="801" formatCode="0.00%">
                  <c:v>0.10122352709885848</c:v>
                </c:pt>
                <c:pt idx="802" formatCode="0.00%">
                  <c:v>0.10121794510329683</c:v>
                </c:pt>
                <c:pt idx="803" formatCode="0.00%">
                  <c:v>0.10121453371558914</c:v>
                </c:pt>
                <c:pt idx="804" formatCode="0.00%">
                  <c:v>0.10121218052690525</c:v>
                </c:pt>
                <c:pt idx="805" formatCode="0.00%">
                  <c:v>0.10121040338561628</c:v>
                </c:pt>
                <c:pt idx="806" formatCode="0.00%">
                  <c:v>0.10120772860152881</c:v>
                </c:pt>
                <c:pt idx="807" formatCode="0.00%">
                  <c:v>0.1012048904104581</c:v>
                </c:pt>
                <c:pt idx="808" formatCode="0.00%">
                  <c:v>0.10120271780555491</c:v>
                </c:pt>
                <c:pt idx="809" formatCode="0.00%">
                  <c:v>0.10120001161998789</c:v>
                </c:pt>
                <c:pt idx="810" formatCode="0.00%">
                  <c:v>0.10119650310217339</c:v>
                </c:pt>
                <c:pt idx="811" formatCode="0.00%">
                  <c:v>0.10119159195073379</c:v>
                </c:pt>
                <c:pt idx="812" formatCode="0.00%">
                  <c:v>0.10118673198615667</c:v>
                </c:pt>
                <c:pt idx="813" formatCode="0.00%">
                  <c:v>0.10118107227116567</c:v>
                </c:pt>
                <c:pt idx="814" formatCode="0.00%">
                  <c:v>0.10117639631808141</c:v>
                </c:pt>
                <c:pt idx="815" formatCode="0.00%">
                  <c:v>0.10117128094481875</c:v>
                </c:pt>
                <c:pt idx="816" formatCode="0.00%">
                  <c:v>0.10116547483803948</c:v>
                </c:pt>
                <c:pt idx="817" formatCode="0.00%">
                  <c:v>0.10116040252784</c:v>
                </c:pt>
                <c:pt idx="818" formatCode="0.00%">
                  <c:v>0.10115480098189575</c:v>
                </c:pt>
                <c:pt idx="819" formatCode="0.00%">
                  <c:v>0.10115104420998731</c:v>
                </c:pt>
                <c:pt idx="820" formatCode="0.00%">
                  <c:v>0.10114617278412777</c:v>
                </c:pt>
                <c:pt idx="821" formatCode="0.00%">
                  <c:v>0.1011416079020772</c:v>
                </c:pt>
                <c:pt idx="822" formatCode="0.00%">
                  <c:v>0.10113694306490337</c:v>
                </c:pt>
                <c:pt idx="823" formatCode="0.00%">
                  <c:v>0.10113182141988465</c:v>
                </c:pt>
                <c:pt idx="824" formatCode="0.00%">
                  <c:v>0.10112622929745721</c:v>
                </c:pt>
                <c:pt idx="825" formatCode="0.00%">
                  <c:v>0.10112089955190197</c:v>
                </c:pt>
                <c:pt idx="826" formatCode="0.00%">
                  <c:v>0.1011152034889601</c:v>
                </c:pt>
                <c:pt idx="827" formatCode="0.00%">
                  <c:v>0.10110813583643261</c:v>
                </c:pt>
                <c:pt idx="828" formatCode="0.00%">
                  <c:v>0.10110019183539271</c:v>
                </c:pt>
                <c:pt idx="829" formatCode="0.00%">
                  <c:v>0.10109230337867058</c:v>
                </c:pt>
                <c:pt idx="830" formatCode="0.00%">
                  <c:v>0.10108465727654377</c:v>
                </c:pt>
                <c:pt idx="831" formatCode="0.00%">
                  <c:v>0.10107688254207103</c:v>
                </c:pt>
                <c:pt idx="832" formatCode="0.00%">
                  <c:v>0.10106869153359052</c:v>
                </c:pt>
                <c:pt idx="833" formatCode="0.00%">
                  <c:v>0.10106150622833583</c:v>
                </c:pt>
                <c:pt idx="834" formatCode="0.00%">
                  <c:v>0.10105465971619305</c:v>
                </c:pt>
                <c:pt idx="835" formatCode="0.00%">
                  <c:v>0.1010471662394615</c:v>
                </c:pt>
                <c:pt idx="836" formatCode="0.00%">
                  <c:v>0.10103911497932469</c:v>
                </c:pt>
                <c:pt idx="837" formatCode="0.00%">
                  <c:v>0.10103063259520548</c:v>
                </c:pt>
                <c:pt idx="838" formatCode="0.00%">
                  <c:v>0.10102260829128493</c:v>
                </c:pt>
                <c:pt idx="839" formatCode="0.00%">
                  <c:v>0.10101434862470952</c:v>
                </c:pt>
                <c:pt idx="840" formatCode="0.00%">
                  <c:v>0.10100513997843595</c:v>
                </c:pt>
                <c:pt idx="841" formatCode="0.00%">
                  <c:v>0.10099697507765029</c:v>
                </c:pt>
                <c:pt idx="842" formatCode="0.00%">
                  <c:v>0.10098884877356398</c:v>
                </c:pt>
                <c:pt idx="843" formatCode="0.00%">
                  <c:v>0.10098173463755183</c:v>
                </c:pt>
                <c:pt idx="844" formatCode="0.00%">
                  <c:v>0.10097434024433954</c:v>
                </c:pt>
                <c:pt idx="845" formatCode="0.00%">
                  <c:v>0.10096702747084281</c:v>
                </c:pt>
                <c:pt idx="846" formatCode="0.00%">
                  <c:v>0.1009625165824178</c:v>
                </c:pt>
                <c:pt idx="847" formatCode="0.00%">
                  <c:v>0.10095647118486498</c:v>
                </c:pt>
                <c:pt idx="848" formatCode="0.00%">
                  <c:v>0.10095024127426043</c:v>
                </c:pt>
                <c:pt idx="849" formatCode="0.00%">
                  <c:v>0.10094481627770781</c:v>
                </c:pt>
                <c:pt idx="850" formatCode="0.00%">
                  <c:v>0.10093893335905518</c:v>
                </c:pt>
                <c:pt idx="851" formatCode="0.00%">
                  <c:v>0.10093302204901411</c:v>
                </c:pt>
                <c:pt idx="852" formatCode="0.00%">
                  <c:v>0.10092703418600202</c:v>
                </c:pt>
                <c:pt idx="853" formatCode="0.00%">
                  <c:v>0.10092010450728399</c:v>
                </c:pt>
                <c:pt idx="854" formatCode="0.00%">
                  <c:v>0.10091337041391044</c:v>
                </c:pt>
                <c:pt idx="855" formatCode="0.00%">
                  <c:v>0.10090690168662857</c:v>
                </c:pt>
                <c:pt idx="856" formatCode="0.00%">
                  <c:v>0.10090087961097693</c:v>
                </c:pt>
                <c:pt idx="857" formatCode="0.00%">
                  <c:v>0.10089546672630392</c:v>
                </c:pt>
                <c:pt idx="858" formatCode="0.00%">
                  <c:v>0.10088934677481191</c:v>
                </c:pt>
                <c:pt idx="859" formatCode="0.00%">
                  <c:v>0.10088288783609334</c:v>
                </c:pt>
                <c:pt idx="860" formatCode="0.00%">
                  <c:v>0.10087601096824445</c:v>
                </c:pt>
                <c:pt idx="861" formatCode="0.00%">
                  <c:v>0.10086941160668833</c:v>
                </c:pt>
                <c:pt idx="862" formatCode="0.00%">
                  <c:v>0.1008628504117237</c:v>
                </c:pt>
                <c:pt idx="863" formatCode="0.00%">
                  <c:v>0.10085571360789092</c:v>
                </c:pt>
                <c:pt idx="864" formatCode="0.00%">
                  <c:v>0.1008490582222243</c:v>
                </c:pt>
                <c:pt idx="865" formatCode="0.00%">
                  <c:v>0.1008420603713837</c:v>
                </c:pt>
                <c:pt idx="866" formatCode="0.00%">
                  <c:v>0.10083497666484226</c:v>
                </c:pt>
                <c:pt idx="867" formatCode="0.00%">
                  <c:v>0.10082687554439687</c:v>
                </c:pt>
                <c:pt idx="868" formatCode="0.00%">
                  <c:v>0.10081885543799537</c:v>
                </c:pt>
                <c:pt idx="869" formatCode="0.00%">
                  <c:v>0.10081012018542791</c:v>
                </c:pt>
                <c:pt idx="870" formatCode="0.00%">
                  <c:v>0.10080218355339723</c:v>
                </c:pt>
                <c:pt idx="871" formatCode="0.00%">
                  <c:v>0.10079514667850346</c:v>
                </c:pt>
                <c:pt idx="872" formatCode="0.00%">
                  <c:v>0.10078753412610678</c:v>
                </c:pt>
                <c:pt idx="873" formatCode="0.00%">
                  <c:v>0.10077931045206946</c:v>
                </c:pt>
                <c:pt idx="874" formatCode="0.00%">
                  <c:v>0.10077136284007934</c:v>
                </c:pt>
                <c:pt idx="875" formatCode="0.00%">
                  <c:v>0.10076411801463908</c:v>
                </c:pt>
                <c:pt idx="876" formatCode="0.00%">
                  <c:v>0.10075707872434993</c:v>
                </c:pt>
                <c:pt idx="877" formatCode="0.00%">
                  <c:v>0.10074937542119929</c:v>
                </c:pt>
                <c:pt idx="878" formatCode="0.00%">
                  <c:v>0.10074146903938222</c:v>
                </c:pt>
                <c:pt idx="879" formatCode="0.00%">
                  <c:v>0.10073258816821506</c:v>
                </c:pt>
                <c:pt idx="880" formatCode="0.00%">
                  <c:v>0.10072356416146754</c:v>
                </c:pt>
                <c:pt idx="881" formatCode="0.00%">
                  <c:v>0.10071402829681599</c:v>
                </c:pt>
                <c:pt idx="882" formatCode="0.00%">
                  <c:v>0.10070334918953952</c:v>
                </c:pt>
                <c:pt idx="883" formatCode="0.00%">
                  <c:v>0.10069297877217101</c:v>
                </c:pt>
                <c:pt idx="884" formatCode="0.00%">
                  <c:v>0.10068211977079659</c:v>
                </c:pt>
                <c:pt idx="885" formatCode="0.00%">
                  <c:v>0.10067146867728097</c:v>
                </c:pt>
                <c:pt idx="886" formatCode="0.00%">
                  <c:v>0.10065940737815467</c:v>
                </c:pt>
                <c:pt idx="887" formatCode="0.00%">
                  <c:v>0.10064715809758305</c:v>
                </c:pt>
                <c:pt idx="888" formatCode="0.00%">
                  <c:v>0.10063446388774204</c:v>
                </c:pt>
                <c:pt idx="889" formatCode="0.00%">
                  <c:v>0.10062268399108634</c:v>
                </c:pt>
                <c:pt idx="890" formatCode="0.00%">
                  <c:v>0.10061214723377378</c:v>
                </c:pt>
                <c:pt idx="891" formatCode="0.00%">
                  <c:v>0.1006016175299826</c:v>
                </c:pt>
                <c:pt idx="892" formatCode="0.00%">
                  <c:v>0.10058952051382908</c:v>
                </c:pt>
                <c:pt idx="893" formatCode="0.00%">
                  <c:v>0.10057713901664932</c:v>
                </c:pt>
                <c:pt idx="894" formatCode="0.00%">
                  <c:v>0.10056378347126561</c:v>
                </c:pt>
                <c:pt idx="895" formatCode="0.00%">
                  <c:v>0.10055015481717278</c:v>
                </c:pt>
                <c:pt idx="896" formatCode="0.00%">
                  <c:v>0.10053757135975259</c:v>
                </c:pt>
                <c:pt idx="897" formatCode="0.00%">
                  <c:v>0.10052470778582689</c:v>
                </c:pt>
                <c:pt idx="898" formatCode="0.00%">
                  <c:v>0.100511577369424</c:v>
                </c:pt>
                <c:pt idx="899" formatCode="0.00%">
                  <c:v>0.10049880821079261</c:v>
                </c:pt>
                <c:pt idx="900" formatCode="0.00%">
                  <c:v>0.10048683346079854</c:v>
                </c:pt>
                <c:pt idx="901" formatCode="0.00%">
                  <c:v>0.1004741197487085</c:v>
                </c:pt>
                <c:pt idx="902" formatCode="0.00%">
                  <c:v>0.10046171568408385</c:v>
                </c:pt>
                <c:pt idx="903" formatCode="0.00%">
                  <c:v>0.10044892502152103</c:v>
                </c:pt>
                <c:pt idx="904" formatCode="0.00%">
                  <c:v>0.10043487299033313</c:v>
                </c:pt>
                <c:pt idx="905" formatCode="0.00%">
                  <c:v>0.10042185323163798</c:v>
                </c:pt>
                <c:pt idx="906" formatCode="0.00%">
                  <c:v>0.10040896000703509</c:v>
                </c:pt>
                <c:pt idx="907" formatCode="0.00%">
                  <c:v>0.1003954831507099</c:v>
                </c:pt>
                <c:pt idx="908" formatCode="0.00%">
                  <c:v>0.10038251945447936</c:v>
                </c:pt>
                <c:pt idx="909" formatCode="0.00%">
                  <c:v>0.10037152327623446</c:v>
                </c:pt>
                <c:pt idx="910" formatCode="0.00%">
                  <c:v>0.10035895789834048</c:v>
                </c:pt>
                <c:pt idx="911" formatCode="0.00%">
                  <c:v>0.10034598741189488</c:v>
                </c:pt>
                <c:pt idx="912" formatCode="0.00%">
                  <c:v>0.10033012453003798</c:v>
                </c:pt>
                <c:pt idx="913" formatCode="0.00%">
                  <c:v>0.10031621272069226</c:v>
                </c:pt>
                <c:pt idx="914" formatCode="0.00%">
                  <c:v>0.10030166104911947</c:v>
                </c:pt>
                <c:pt idx="915" formatCode="0.00%">
                  <c:v>0.10028711957856948</c:v>
                </c:pt>
                <c:pt idx="916" formatCode="0.00%">
                  <c:v>0.10027141807545832</c:v>
                </c:pt>
                <c:pt idx="917" formatCode="0.00%">
                  <c:v>0.10025424708890261</c:v>
                </c:pt>
                <c:pt idx="918" formatCode="0.00%">
                  <c:v>0.10023485266155939</c:v>
                </c:pt>
                <c:pt idx="919" formatCode="0.00%">
                  <c:v>0.10021579383420408</c:v>
                </c:pt>
                <c:pt idx="920" formatCode="0.00%">
                  <c:v>0.10019525637239977</c:v>
                </c:pt>
                <c:pt idx="921" formatCode="0.00%">
                  <c:v>0.10017543926656866</c:v>
                </c:pt>
                <c:pt idx="922" formatCode="0.00%">
                  <c:v>0.10015818943572431</c:v>
                </c:pt>
                <c:pt idx="923" formatCode="0.00%">
                  <c:v>0.10013912932341394</c:v>
                </c:pt>
                <c:pt idx="924" formatCode="0.00%">
                  <c:v>0.10011818043852874</c:v>
                </c:pt>
                <c:pt idx="925" formatCode="0.00%">
                  <c:v>0.10009830469523684</c:v>
                </c:pt>
                <c:pt idx="926" formatCode="0.00%">
                  <c:v>0.10008095806315627</c:v>
                </c:pt>
                <c:pt idx="927" formatCode="0.00%">
                  <c:v>0.10006380079030609</c:v>
                </c:pt>
                <c:pt idx="928" formatCode="0.00%">
                  <c:v>0.10004580542753856</c:v>
                </c:pt>
                <c:pt idx="929" formatCode="0.00%">
                  <c:v>0.10002562798579798</c:v>
                </c:pt>
                <c:pt idx="930" formatCode="0.00%">
                  <c:v>0.10000332329909573</c:v>
                </c:pt>
                <c:pt idx="931" formatCode="0.00%">
                  <c:v>9.9981106303854206E-2</c:v>
                </c:pt>
                <c:pt idx="932" formatCode="0.00%">
                  <c:v>9.9955841930406464E-2</c:v>
                </c:pt>
                <c:pt idx="933" formatCode="0.00%">
                  <c:v>9.9930307930944401E-2</c:v>
                </c:pt>
                <c:pt idx="934" formatCode="0.00%">
                  <c:v>9.9906360623525342E-2</c:v>
                </c:pt>
                <c:pt idx="935" formatCode="0.00%">
                  <c:v>9.9883641481014751E-2</c:v>
                </c:pt>
                <c:pt idx="936" formatCode="0.00%">
                  <c:v>9.9858079402496108E-2</c:v>
                </c:pt>
                <c:pt idx="937" formatCode="0.00%">
                  <c:v>9.9830447109662213E-2</c:v>
                </c:pt>
                <c:pt idx="938" formatCode="0.00%">
                  <c:v>9.9801030971006746E-2</c:v>
                </c:pt>
                <c:pt idx="939" formatCode="0.00%">
                  <c:v>9.9768776294188885E-2</c:v>
                </c:pt>
                <c:pt idx="940" formatCode="0.00%">
                  <c:v>9.9738243527261725E-2</c:v>
                </c:pt>
                <c:pt idx="941" formatCode="0.00%">
                  <c:v>9.9707945293810621E-2</c:v>
                </c:pt>
                <c:pt idx="942" formatCode="0.00%">
                  <c:v>9.9681139036576896E-2</c:v>
                </c:pt>
                <c:pt idx="943" formatCode="0.00%">
                  <c:v>9.9654498988544768E-2</c:v>
                </c:pt>
                <c:pt idx="944" formatCode="0.00%">
                  <c:v>9.9626590749565924E-2</c:v>
                </c:pt>
                <c:pt idx="945" formatCode="0.00%">
                  <c:v>9.9601128285612198E-2</c:v>
                </c:pt>
                <c:pt idx="946" formatCode="0.00%">
                  <c:v>9.9575194437989692E-2</c:v>
                </c:pt>
                <c:pt idx="947" formatCode="0.00%">
                  <c:v>9.9548872773676883E-2</c:v>
                </c:pt>
                <c:pt idx="948" formatCode="0.00%">
                  <c:v>9.9523353104346013E-2</c:v>
                </c:pt>
                <c:pt idx="949" formatCode="0.00%">
                  <c:v>9.9495377267355231E-2</c:v>
                </c:pt>
                <c:pt idx="950" formatCode="0.00%">
                  <c:v>9.9466276528831388E-2</c:v>
                </c:pt>
                <c:pt idx="951" formatCode="0.00%">
                  <c:v>9.9436526889018953E-2</c:v>
                </c:pt>
                <c:pt idx="952" formatCode="0.00%">
                  <c:v>9.9406537565483205E-2</c:v>
                </c:pt>
                <c:pt idx="953" formatCode="0.00%">
                  <c:v>9.9372794444449852E-2</c:v>
                </c:pt>
                <c:pt idx="954" formatCode="0.00%">
                  <c:v>9.9338910360677143E-2</c:v>
                </c:pt>
                <c:pt idx="955" formatCode="0.00%">
                  <c:v>9.9303273884910156E-2</c:v>
                </c:pt>
                <c:pt idx="956" formatCode="0.00%">
                  <c:v>9.9268853844745611E-2</c:v>
                </c:pt>
                <c:pt idx="957" formatCode="0.00%">
                  <c:v>9.9232860824742336E-2</c:v>
                </c:pt>
                <c:pt idx="958" formatCode="0.00%">
                  <c:v>9.9197938144329978E-2</c:v>
                </c:pt>
                <c:pt idx="959" formatCode="0.00%">
                  <c:v>9.9164432989690826E-2</c:v>
                </c:pt>
                <c:pt idx="960" formatCode="0.00%">
                  <c:v>9.9128608247422784E-2</c:v>
                </c:pt>
                <c:pt idx="961" formatCode="0.00%">
                  <c:v>9.9091752577319683E-2</c:v>
                </c:pt>
                <c:pt idx="962" formatCode="0.00%">
                  <c:v>9.9053350515464017E-2</c:v>
                </c:pt>
                <c:pt idx="963" formatCode="0.00%">
                  <c:v>9.901417525773204E-2</c:v>
                </c:pt>
                <c:pt idx="964" formatCode="0.00%">
                  <c:v>9.8972809278350615E-2</c:v>
                </c:pt>
                <c:pt idx="965" formatCode="0.00%">
                  <c:v>9.8930412371134119E-2</c:v>
                </c:pt>
                <c:pt idx="966" formatCode="0.00%">
                  <c:v>9.8887242268041339E-2</c:v>
                </c:pt>
                <c:pt idx="967" formatCode="0.00%">
                  <c:v>9.8841881443299071E-2</c:v>
                </c:pt>
                <c:pt idx="968" formatCode="0.00%">
                  <c:v>9.8793556701031029E-2</c:v>
                </c:pt>
                <c:pt idx="969" formatCode="0.00%">
                  <c:v>9.8747164948453689E-2</c:v>
                </c:pt>
                <c:pt idx="970" formatCode="0.00%">
                  <c:v>9.8703865979381522E-2</c:v>
                </c:pt>
                <c:pt idx="971" formatCode="0.00%">
                  <c:v>9.8660438144329954E-2</c:v>
                </c:pt>
                <c:pt idx="972" formatCode="0.00%">
                  <c:v>9.8612500000000061E-2</c:v>
                </c:pt>
                <c:pt idx="973" formatCode="0.00%">
                  <c:v>9.8564046391752619E-2</c:v>
                </c:pt>
                <c:pt idx="974" formatCode="0.00%">
                  <c:v>9.8516623711340248E-2</c:v>
                </c:pt>
                <c:pt idx="975" formatCode="0.00%">
                  <c:v>9.8467654639175312E-2</c:v>
                </c:pt>
                <c:pt idx="976" formatCode="0.00%">
                  <c:v>9.8417912371134092E-2</c:v>
                </c:pt>
                <c:pt idx="977" formatCode="0.00%">
                  <c:v>9.8365721649484608E-2</c:v>
                </c:pt>
                <c:pt idx="978" formatCode="0.00%">
                  <c:v>9.8312886597938201E-2</c:v>
                </c:pt>
                <c:pt idx="979" formatCode="0.00%">
                  <c:v>9.8259149484536179E-2</c:v>
                </c:pt>
                <c:pt idx="980" formatCode="0.00%">
                  <c:v>9.8207087628866083E-2</c:v>
                </c:pt>
                <c:pt idx="981" formatCode="0.00%">
                  <c:v>9.8159536082474325E-2</c:v>
                </c:pt>
                <c:pt idx="982" formatCode="0.00%">
                  <c:v>9.8111597938144432E-2</c:v>
                </c:pt>
                <c:pt idx="983" formatCode="0.00%">
                  <c:v>9.8068170103092892E-2</c:v>
                </c:pt>
                <c:pt idx="984" formatCode="0.00%">
                  <c:v>9.8024613402061936E-2</c:v>
                </c:pt>
                <c:pt idx="985" formatCode="0.00%">
                  <c:v>9.798466494845369E-2</c:v>
                </c:pt>
                <c:pt idx="986" formatCode="0.00%">
                  <c:v>9.7944845360824831E-2</c:v>
                </c:pt>
                <c:pt idx="987" formatCode="0.00%">
                  <c:v>9.7905798969072283E-2</c:v>
                </c:pt>
                <c:pt idx="988" formatCode="0.00%">
                  <c:v>9.786597938144341E-2</c:v>
                </c:pt>
                <c:pt idx="989" formatCode="0.00%">
                  <c:v>9.7822422680412482E-2</c:v>
                </c:pt>
                <c:pt idx="990" formatCode="0.00%">
                  <c:v>9.7780798969072255E-2</c:v>
                </c:pt>
                <c:pt idx="991" formatCode="0.00%">
                  <c:v>9.7738530927835146E-2</c:v>
                </c:pt>
                <c:pt idx="992" formatCode="0.00%">
                  <c:v>9.7697809278350589E-2</c:v>
                </c:pt>
                <c:pt idx="993" formatCode="0.00%">
                  <c:v>9.7654252577319689E-2</c:v>
                </c:pt>
                <c:pt idx="994" formatCode="0.00%">
                  <c:v>9.7612371134020715E-2</c:v>
                </c:pt>
                <c:pt idx="995" formatCode="0.00%">
                  <c:v>9.7571262886598051E-2</c:v>
                </c:pt>
                <c:pt idx="996" formatCode="0.00%">
                  <c:v>9.7534278350515591E-2</c:v>
                </c:pt>
                <c:pt idx="997" formatCode="0.00%">
                  <c:v>9.7496907216494955E-2</c:v>
                </c:pt>
                <c:pt idx="998" formatCode="0.00%">
                  <c:v>9.7459278350515571E-2</c:v>
                </c:pt>
                <c:pt idx="999" formatCode="0.00%">
                  <c:v>9.7419587628866086E-2</c:v>
                </c:pt>
                <c:pt idx="1000" formatCode="0.00%">
                  <c:v>9.7377190721649604E-2</c:v>
                </c:pt>
                <c:pt idx="1001" formatCode="0.00%">
                  <c:v>9.7336469072165061E-2</c:v>
                </c:pt>
                <c:pt idx="1002" formatCode="0.00%">
                  <c:v>9.7296005154639278E-2</c:v>
                </c:pt>
                <c:pt idx="1003" formatCode="0.00%">
                  <c:v>9.7256572164948554E-2</c:v>
                </c:pt>
                <c:pt idx="1004" formatCode="0.00%">
                  <c:v>9.7217139175257844E-2</c:v>
                </c:pt>
                <c:pt idx="1005" formatCode="0.00%">
                  <c:v>9.7178350515464015E-2</c:v>
                </c:pt>
                <c:pt idx="1006" formatCode="0.00%">
                  <c:v>9.7138917525773291E-2</c:v>
                </c:pt>
                <c:pt idx="1007" formatCode="0.00%">
                  <c:v>9.7098969072165031E-2</c:v>
                </c:pt>
                <c:pt idx="1008" formatCode="0.00%">
                  <c:v>9.7061597938144423E-2</c:v>
                </c:pt>
                <c:pt idx="1009" formatCode="0.00%">
                  <c:v>9.7025515463917605E-2</c:v>
                </c:pt>
                <c:pt idx="1010" formatCode="0.00%">
                  <c:v>9.6989304123711428E-2</c:v>
                </c:pt>
                <c:pt idx="1011" formatCode="0.00%">
                  <c:v>9.6952319587628955E-2</c:v>
                </c:pt>
                <c:pt idx="1012" formatCode="0.00%">
                  <c:v>9.6917268041237195E-2</c:v>
                </c:pt>
                <c:pt idx="1013" formatCode="0.00%">
                  <c:v>9.6883247422680493E-2</c:v>
                </c:pt>
                <c:pt idx="1014" formatCode="0.00%">
                  <c:v>9.6849097938144432E-2</c:v>
                </c:pt>
                <c:pt idx="1015" formatCode="0.00%">
                  <c:v>9.6815979381443401E-2</c:v>
                </c:pt>
                <c:pt idx="1016" formatCode="0.00%">
                  <c:v>9.6781314432989804E-2</c:v>
                </c:pt>
                <c:pt idx="1017" formatCode="0.00%">
                  <c:v>9.6746134020618657E-2</c:v>
                </c:pt>
                <c:pt idx="1018" formatCode="0.00%">
                  <c:v>9.6709664948453705E-2</c:v>
                </c:pt>
                <c:pt idx="1019" formatCode="0.00%">
                  <c:v>9.6672809278350633E-2</c:v>
                </c:pt>
                <c:pt idx="1020" formatCode="0.00%">
                  <c:v>9.6633762886598057E-2</c:v>
                </c:pt>
                <c:pt idx="1021" formatCode="0.00%">
                  <c:v>9.659510309278363E-2</c:v>
                </c:pt>
                <c:pt idx="1022" formatCode="0.00%">
                  <c:v>9.6557216494845485E-2</c:v>
                </c:pt>
                <c:pt idx="1023" formatCode="0.00%">
                  <c:v>9.651817010309291E-2</c:v>
                </c:pt>
                <c:pt idx="1024" formatCode="0.00%">
                  <c:v>9.647822164948465E-2</c:v>
                </c:pt>
                <c:pt idx="1025" formatCode="0.00%">
                  <c:v>9.6439432989690849E-2</c:v>
                </c:pt>
                <c:pt idx="1026" formatCode="0.00%">
                  <c:v>9.6400644329897048E-2</c:v>
                </c:pt>
                <c:pt idx="1027" formatCode="0.00%">
                  <c:v>9.6360438144330013E-2</c:v>
                </c:pt>
                <c:pt idx="1028" formatCode="0.00%">
                  <c:v>9.6319458762886723E-2</c:v>
                </c:pt>
                <c:pt idx="1029" formatCode="0.00%">
                  <c:v>9.6276804123711479E-2</c:v>
                </c:pt>
                <c:pt idx="1030" formatCode="0.00%">
                  <c:v>9.6236855670103219E-2</c:v>
                </c:pt>
                <c:pt idx="1031" formatCode="0.00%">
                  <c:v>9.6196649484536212E-2</c:v>
                </c:pt>
                <c:pt idx="1032" formatCode="0.00%">
                  <c:v>9.615618556701043E-2</c:v>
                </c:pt>
                <c:pt idx="1033" formatCode="0.00%">
                  <c:v>9.6115463917525887E-2</c:v>
                </c:pt>
                <c:pt idx="1034" formatCode="0.00%">
                  <c:v>9.6072809278350643E-2</c:v>
                </c:pt>
                <c:pt idx="1035" formatCode="0.00%">
                  <c:v>9.6030670103092922E-2</c:v>
                </c:pt>
                <c:pt idx="1036" formatCode="0.00%">
                  <c:v>9.5989690721649618E-2</c:v>
                </c:pt>
                <c:pt idx="1037" formatCode="0.00%">
                  <c:v>9.594948453608261E-2</c:v>
                </c:pt>
                <c:pt idx="1038" formatCode="0.00%">
                  <c:v>9.5909407216494963E-2</c:v>
                </c:pt>
                <c:pt idx="1039" formatCode="0.00%">
                  <c:v>9.5869072164948568E-2</c:v>
                </c:pt>
                <c:pt idx="1040" formatCode="0.00%">
                  <c:v>9.5828608247422814E-2</c:v>
                </c:pt>
                <c:pt idx="1041" formatCode="0.00%">
                  <c:v>9.5785567010309422E-2</c:v>
                </c:pt>
                <c:pt idx="1042" formatCode="0.00%">
                  <c:v>9.574201030927848E-2</c:v>
                </c:pt>
                <c:pt idx="1043" formatCode="0.00%">
                  <c:v>9.5697680412371269E-2</c:v>
                </c:pt>
                <c:pt idx="1044" formatCode="0.00%">
                  <c:v>9.5652319587629001E-2</c:v>
                </c:pt>
                <c:pt idx="1045" formatCode="0.00%">
                  <c:v>9.5607216494845507E-2</c:v>
                </c:pt>
                <c:pt idx="1046" formatCode="0.00%">
                  <c:v>9.5563788659793966E-2</c:v>
                </c:pt>
                <c:pt idx="1047" formatCode="0.00%">
                  <c:v>9.5518170103092936E-2</c:v>
                </c:pt>
                <c:pt idx="1048" formatCode="0.00%">
                  <c:v>9.5474613402062009E-2</c:v>
                </c:pt>
                <c:pt idx="1049" formatCode="0.00%">
                  <c:v>9.5432860824742421E-2</c:v>
                </c:pt>
                <c:pt idx="1050" formatCode="0.00%">
                  <c:v>9.539162371134037E-2</c:v>
                </c:pt>
                <c:pt idx="1051" formatCode="0.00%">
                  <c:v>9.535335051546405E-2</c:v>
                </c:pt>
                <c:pt idx="1052" formatCode="0.00%">
                  <c:v>9.5313788659793952E-2</c:v>
                </c:pt>
                <c:pt idx="1053" formatCode="0.00%">
                  <c:v>9.5272036082474379E-2</c:v>
                </c:pt>
                <c:pt idx="1054" formatCode="0.00%">
                  <c:v>9.5229381443299094E-2</c:v>
                </c:pt>
                <c:pt idx="1055" formatCode="0.00%">
                  <c:v>9.5187500000000105E-2</c:v>
                </c:pt>
                <c:pt idx="1056" formatCode="0.00%">
                  <c:v>9.5143556701031029E-2</c:v>
                </c:pt>
                <c:pt idx="1057" formatCode="0.00%">
                  <c:v>9.5098453608247507E-2</c:v>
                </c:pt>
                <c:pt idx="1058" formatCode="0.00%">
                  <c:v>9.5054381443299071E-2</c:v>
                </c:pt>
                <c:pt idx="1059" formatCode="0.00%">
                  <c:v>9.5009149484536162E-2</c:v>
                </c:pt>
                <c:pt idx="1060" formatCode="0.00%">
                  <c:v>9.4965206185567086E-2</c:v>
                </c:pt>
                <c:pt idx="1061" formatCode="0.00%">
                  <c:v>9.492229381443304E-2</c:v>
                </c:pt>
                <c:pt idx="1062" formatCode="0.00%">
                  <c:v>9.4882731958762914E-2</c:v>
                </c:pt>
                <c:pt idx="1063" formatCode="0.00%">
                  <c:v>9.4842783505154654E-2</c:v>
                </c:pt>
                <c:pt idx="1064" formatCode="0.00%">
                  <c:v>9.4802319587628872E-2</c:v>
                </c:pt>
                <c:pt idx="1065" formatCode="0.00%">
                  <c:v>9.4762886597938148E-2</c:v>
                </c:pt>
                <c:pt idx="1066" formatCode="0.00%">
                  <c:v>9.4723067010309261E-2</c:v>
                </c:pt>
                <c:pt idx="1067" formatCode="0.00%">
                  <c:v>9.4680025773195856E-2</c:v>
                </c:pt>
                <c:pt idx="1068" formatCode="0.00%">
                  <c:v>9.4634664948453587E-2</c:v>
                </c:pt>
                <c:pt idx="1069" formatCode="0.00%">
                  <c:v>9.4587757731958724E-2</c:v>
                </c:pt>
                <c:pt idx="1070" formatCode="0.00%">
                  <c:v>9.454175257731956E-2</c:v>
                </c:pt>
                <c:pt idx="1071" formatCode="0.00%">
                  <c:v>9.4496649484536052E-2</c:v>
                </c:pt>
                <c:pt idx="1072" formatCode="0.00%">
                  <c:v>9.4450773195876234E-2</c:v>
                </c:pt>
                <c:pt idx="1073" formatCode="0.00%">
                  <c:v>9.4402706185566981E-2</c:v>
                </c:pt>
                <c:pt idx="1074" formatCode="0.00%">
                  <c:v>9.4353737113402031E-2</c:v>
                </c:pt>
                <c:pt idx="1075" formatCode="0.00%">
                  <c:v>9.4304896907216468E-2</c:v>
                </c:pt>
                <c:pt idx="1076" formatCode="0.00%">
                  <c:v>9.4254510309278325E-2</c:v>
                </c:pt>
                <c:pt idx="1077" formatCode="0.00%">
                  <c:v>9.4200386597938113E-2</c:v>
                </c:pt>
                <c:pt idx="1078" formatCode="0.00%">
                  <c:v>9.4145231958762857E-2</c:v>
                </c:pt>
                <c:pt idx="1079" formatCode="0.00%">
                  <c:v>9.4087628865979364E-2</c:v>
                </c:pt>
                <c:pt idx="1080" formatCode="0.00%">
                  <c:v>9.4034536082474224E-2</c:v>
                </c:pt>
                <c:pt idx="1081" formatCode="0.00%">
                  <c:v>9.3986082474226781E-2</c:v>
                </c:pt>
                <c:pt idx="1082" formatCode="0.00%">
                  <c:v>9.3939561855670053E-2</c:v>
                </c:pt>
                <c:pt idx="1083" formatCode="0.00%">
                  <c:v>9.3894329896907186E-2</c:v>
                </c:pt>
                <c:pt idx="1084" formatCode="0.00%">
                  <c:v>9.3850128865979349E-2</c:v>
                </c:pt>
                <c:pt idx="1085" formatCode="0.00%">
                  <c:v>9.3805798969072152E-2</c:v>
                </c:pt>
                <c:pt idx="1086" formatCode="0.00%">
                  <c:v>9.3764175257731952E-2</c:v>
                </c:pt>
                <c:pt idx="1087" formatCode="0.00%">
                  <c:v>9.3720876288659785E-2</c:v>
                </c:pt>
                <c:pt idx="1088" formatCode="0.00%">
                  <c:v>9.3679768041237094E-2</c:v>
                </c:pt>
                <c:pt idx="1089" formatCode="0.00%">
                  <c:v>9.3638659793814416E-2</c:v>
                </c:pt>
                <c:pt idx="1090" formatCode="0.00%">
                  <c:v>9.3594845360824713E-2</c:v>
                </c:pt>
                <c:pt idx="1091" formatCode="0.00%">
                  <c:v>9.3550644329896904E-2</c:v>
                </c:pt>
                <c:pt idx="1092" formatCode="0.00%">
                  <c:v>9.350412371134019E-2</c:v>
                </c:pt>
                <c:pt idx="1093" formatCode="0.00%">
                  <c:v>9.3457345360824756E-2</c:v>
                </c:pt>
                <c:pt idx="1094" formatCode="0.00%">
                  <c:v>9.3413530927835067E-2</c:v>
                </c:pt>
                <c:pt idx="1095" formatCode="0.00%">
                  <c:v>9.3370360824742288E-2</c:v>
                </c:pt>
                <c:pt idx="1096" formatCode="0.00%">
                  <c:v>9.3327448453608269E-2</c:v>
                </c:pt>
                <c:pt idx="1097" formatCode="0.00%">
                  <c:v>9.3287757731958784E-2</c:v>
                </c:pt>
                <c:pt idx="1098" formatCode="0.00%">
                  <c:v>9.3248582474226807E-2</c:v>
                </c:pt>
                <c:pt idx="1099" formatCode="0.00%">
                  <c:v>9.3208762886597935E-2</c:v>
                </c:pt>
                <c:pt idx="1100" formatCode="0.00%">
                  <c:v>9.3167525773195856E-2</c:v>
                </c:pt>
                <c:pt idx="1101" formatCode="0.00%">
                  <c:v>9.3127448453608222E-2</c:v>
                </c:pt>
                <c:pt idx="1102" formatCode="0.00%">
                  <c:v>9.3085824742268022E-2</c:v>
                </c:pt>
                <c:pt idx="1103" formatCode="0.00%">
                  <c:v>9.304600515463915E-2</c:v>
                </c:pt>
                <c:pt idx="1104" formatCode="0.00%">
                  <c:v>9.3006701030927827E-2</c:v>
                </c:pt>
                <c:pt idx="1105" formatCode="0.00%">
                  <c:v>9.2966881443298982E-2</c:v>
                </c:pt>
                <c:pt idx="1106" formatCode="0.00%">
                  <c:v>9.2928221649484541E-2</c:v>
                </c:pt>
                <c:pt idx="1107" formatCode="0.00%">
                  <c:v>9.28914948453608E-2</c:v>
                </c:pt>
                <c:pt idx="1108" formatCode="0.00%">
                  <c:v>9.2853221649484508E-2</c:v>
                </c:pt>
                <c:pt idx="1109" formatCode="0.00%">
                  <c:v>9.2814690721649454E-2</c:v>
                </c:pt>
                <c:pt idx="1110" formatCode="0.00%">
                  <c:v>9.2776804123711296E-2</c:v>
                </c:pt>
                <c:pt idx="1111" formatCode="0.00%">
                  <c:v>9.2739819587628822E-2</c:v>
                </c:pt>
                <c:pt idx="1112" formatCode="0.00%">
                  <c:v>9.270231958762884E-2</c:v>
                </c:pt>
                <c:pt idx="1113" formatCode="0.00%">
                  <c:v>9.2665077319587605E-2</c:v>
                </c:pt>
                <c:pt idx="1114" formatCode="0.00%">
                  <c:v>9.2629639175257683E-2</c:v>
                </c:pt>
                <c:pt idx="1115" formatCode="0.00%">
                  <c:v>9.2596262886597877E-2</c:v>
                </c:pt>
                <c:pt idx="1116" formatCode="0.00%">
                  <c:v>9.2561597938144266E-2</c:v>
                </c:pt>
                <c:pt idx="1117" formatCode="0.00%">
                  <c:v>9.2526804123711281E-2</c:v>
                </c:pt>
                <c:pt idx="1118" formatCode="0.00%">
                  <c:v>9.2492010309278283E-2</c:v>
                </c:pt>
                <c:pt idx="1119" formatCode="0.00%">
                  <c:v>9.2456443298969015E-2</c:v>
                </c:pt>
                <c:pt idx="1120" formatCode="0.00%">
                  <c:v>9.2420747422680347E-2</c:v>
                </c:pt>
                <c:pt idx="1121" formatCode="0.00%">
                  <c:v>9.2385438144329826E-2</c:v>
                </c:pt>
                <c:pt idx="1122" formatCode="0.00%">
                  <c:v>9.2350257731958707E-2</c:v>
                </c:pt>
                <c:pt idx="1123" formatCode="0.00%">
                  <c:v>9.2312499999999936E-2</c:v>
                </c:pt>
                <c:pt idx="1124" formatCode="0.00%">
                  <c:v>9.2273840206185495E-2</c:v>
                </c:pt>
                <c:pt idx="1125" formatCode="0.00%">
                  <c:v>9.2235824742267949E-2</c:v>
                </c:pt>
                <c:pt idx="1126" formatCode="0.00%">
                  <c:v>9.2197164948453536E-2</c:v>
                </c:pt>
                <c:pt idx="1127" formatCode="0.00%">
                  <c:v>9.2159149484536018E-2</c:v>
                </c:pt>
                <c:pt idx="1128" formatCode="0.00%">
                  <c:v>9.2121520618556621E-2</c:v>
                </c:pt>
                <c:pt idx="1129" formatCode="0.00%">
                  <c:v>9.208582474226798E-2</c:v>
                </c:pt>
                <c:pt idx="1130" formatCode="0.00%">
                  <c:v>9.2050386597938072E-2</c:v>
                </c:pt>
                <c:pt idx="1131" formatCode="0.00%">
                  <c:v>9.2014304123711282E-2</c:v>
                </c:pt>
                <c:pt idx="1132" formatCode="0.00%">
                  <c:v>9.1980025773195806E-2</c:v>
                </c:pt>
                <c:pt idx="1133" formatCode="0.00%">
                  <c:v>9.1945876288659745E-2</c:v>
                </c:pt>
                <c:pt idx="1134" formatCode="0.00%">
                  <c:v>9.1912886597938087E-2</c:v>
                </c:pt>
                <c:pt idx="1135" formatCode="0.00%">
                  <c:v>9.1879639175257669E-2</c:v>
                </c:pt>
                <c:pt idx="1136" formatCode="0.00%">
                  <c:v>9.1846520618556637E-2</c:v>
                </c:pt>
                <c:pt idx="1137" formatCode="0.00%">
                  <c:v>9.1814046391752516E-2</c:v>
                </c:pt>
                <c:pt idx="1138" formatCode="0.00%">
                  <c:v>9.1778479381443234E-2</c:v>
                </c:pt>
                <c:pt idx="1139" formatCode="0.00%">
                  <c:v>9.1743556701030876E-2</c:v>
                </c:pt>
                <c:pt idx="1140" formatCode="0.00%">
                  <c:v>9.170914948453604E-2</c:v>
                </c:pt>
                <c:pt idx="1141" formatCode="0.00%">
                  <c:v>9.1674226804123682E-2</c:v>
                </c:pt>
                <c:pt idx="1142" formatCode="0.00%">
                  <c:v>9.163685567010306E-2</c:v>
                </c:pt>
                <c:pt idx="1143" formatCode="0.00%">
                  <c:v>9.1601030927835017E-2</c:v>
                </c:pt>
                <c:pt idx="1144" formatCode="0.00%">
                  <c:v>9.1564432989690692E-2</c:v>
                </c:pt>
                <c:pt idx="1145" formatCode="0.00%">
                  <c:v>9.15262886597938E-2</c:v>
                </c:pt>
                <c:pt idx="1146" formatCode="0.00%">
                  <c:v>9.1488530927835043E-2</c:v>
                </c:pt>
                <c:pt idx="1147" formatCode="0.00%">
                  <c:v>9.1451030927835048E-2</c:v>
                </c:pt>
                <c:pt idx="1148" formatCode="0.00%">
                  <c:v>9.1413530927835066E-2</c:v>
                </c:pt>
                <c:pt idx="1149" formatCode="0.00%">
                  <c:v>9.1375386597938174E-2</c:v>
                </c:pt>
                <c:pt idx="1150" formatCode="0.00%">
                  <c:v>9.1335567010309288E-2</c:v>
                </c:pt>
                <c:pt idx="1151" formatCode="0.00%">
                  <c:v>9.129690721649486E-2</c:v>
                </c:pt>
                <c:pt idx="1152" formatCode="0.00%">
                  <c:v>9.1258634020618568E-2</c:v>
                </c:pt>
                <c:pt idx="1153" formatCode="0.00%">
                  <c:v>9.1220360824742275E-2</c:v>
                </c:pt>
                <c:pt idx="1154" formatCode="0.00%">
                  <c:v>9.1184536082474232E-2</c:v>
                </c:pt>
                <c:pt idx="1155" formatCode="0.00%">
                  <c:v>9.1149355670103085E-2</c:v>
                </c:pt>
                <c:pt idx="1156" formatCode="0.00%">
                  <c:v>9.1113273195876296E-2</c:v>
                </c:pt>
                <c:pt idx="1157" formatCode="0.00%">
                  <c:v>9.1075644329896926E-2</c:v>
                </c:pt>
                <c:pt idx="1158" formatCode="0.00%">
                  <c:v>9.1039690721649524E-2</c:v>
                </c:pt>
                <c:pt idx="1159" formatCode="0.00%">
                  <c:v>9.1003865979381468E-2</c:v>
                </c:pt>
                <c:pt idx="1160" formatCode="0.00%">
                  <c:v>9.0967912371134052E-2</c:v>
                </c:pt>
                <c:pt idx="1161" formatCode="0.00%">
                  <c:v>9.0931314432989713E-2</c:v>
                </c:pt>
                <c:pt idx="1162" formatCode="0.00%">
                  <c:v>9.0894974226804134E-2</c:v>
                </c:pt>
                <c:pt idx="1163" formatCode="0.00%">
                  <c:v>9.08577319587629E-2</c:v>
                </c:pt>
                <c:pt idx="1164" formatCode="0.00%">
                  <c:v>9.0820360824742277E-2</c:v>
                </c:pt>
                <c:pt idx="1165" formatCode="0.00%">
                  <c:v>9.0782603092783506E-2</c:v>
                </c:pt>
                <c:pt idx="1166" formatCode="0.00%">
                  <c:v>9.0746262886597914E-2</c:v>
                </c:pt>
                <c:pt idx="1167" formatCode="0.00%">
                  <c:v>9.0709536082474201E-2</c:v>
                </c:pt>
                <c:pt idx="1168" formatCode="0.00%">
                  <c:v>9.0673453608247412E-2</c:v>
                </c:pt>
                <c:pt idx="1169" formatCode="0.00%">
                  <c:v>9.0636855670103086E-2</c:v>
                </c:pt>
                <c:pt idx="1170" formatCode="0.00%">
                  <c:v>9.0600515463917508E-2</c:v>
                </c:pt>
                <c:pt idx="1171" formatCode="0.00%">
                  <c:v>9.0564819587628853E-2</c:v>
                </c:pt>
                <c:pt idx="1172" formatCode="0.00%">
                  <c:v>9.0533247422680388E-2</c:v>
                </c:pt>
                <c:pt idx="1173" formatCode="0.00%">
                  <c:v>9.0502706185566995E-2</c:v>
                </c:pt>
                <c:pt idx="1174" formatCode="0.00%">
                  <c:v>9.0470103092783472E-2</c:v>
                </c:pt>
                <c:pt idx="1175" formatCode="0.00%">
                  <c:v>9.0437886597938125E-2</c:v>
                </c:pt>
                <c:pt idx="1176" formatCode="0.00%">
                  <c:v>9.0406701030927808E-2</c:v>
                </c:pt>
                <c:pt idx="1177" formatCode="0.00%">
                  <c:v>9.037577319587628E-2</c:v>
                </c:pt>
                <c:pt idx="1178" formatCode="0.00%">
                  <c:v>9.0343685567010293E-2</c:v>
                </c:pt>
                <c:pt idx="1179" formatCode="0.00%">
                  <c:v>9.0312886597938152E-2</c:v>
                </c:pt>
                <c:pt idx="1180" formatCode="0.00%">
                  <c:v>9.0281829896907223E-2</c:v>
                </c:pt>
                <c:pt idx="1181" formatCode="0.00%">
                  <c:v>9.0252319587628901E-2</c:v>
                </c:pt>
                <c:pt idx="1182" formatCode="0.00%">
                  <c:v>9.0222293814433016E-2</c:v>
                </c:pt>
                <c:pt idx="1183" formatCode="0.00%">
                  <c:v>9.0191752577319623E-2</c:v>
                </c:pt>
                <c:pt idx="1184" formatCode="0.00%">
                  <c:v>9.0161082474226842E-2</c:v>
                </c:pt>
                <c:pt idx="1185" formatCode="0.00%">
                  <c:v>9.0129123711340228E-2</c:v>
                </c:pt>
                <c:pt idx="1186" formatCode="0.00%">
                  <c:v>9.0095876288659837E-2</c:v>
                </c:pt>
                <c:pt idx="1187" formatCode="0.00%">
                  <c:v>9.0062886597938166E-2</c:v>
                </c:pt>
                <c:pt idx="1188" formatCode="0.00%">
                  <c:v>9.0030412371134086E-2</c:v>
                </c:pt>
                <c:pt idx="1189" formatCode="0.00%">
                  <c:v>8.9997938144329964E-2</c:v>
                </c:pt>
                <c:pt idx="1190" formatCode="0.00%">
                  <c:v>8.9965850515463977E-2</c:v>
                </c:pt>
                <c:pt idx="1191" formatCode="0.00%">
                  <c:v>8.993466494845366E-2</c:v>
                </c:pt>
                <c:pt idx="1192" formatCode="0.00%">
                  <c:v>8.9903221649484583E-2</c:v>
                </c:pt>
                <c:pt idx="1193" formatCode="0.00%">
                  <c:v>8.9871134020618623E-2</c:v>
                </c:pt>
                <c:pt idx="1194" formatCode="0.00%">
                  <c:v>8.9838015463917592E-2</c:v>
                </c:pt>
                <c:pt idx="1195" formatCode="0.00%">
                  <c:v>8.9803608247422742E-2</c:v>
                </c:pt>
                <c:pt idx="1196" formatCode="0.00%">
                  <c:v>8.9769072164948518E-2</c:v>
                </c:pt>
                <c:pt idx="1197" formatCode="0.00%">
                  <c:v>8.9734149484536146E-2</c:v>
                </c:pt>
                <c:pt idx="1198" formatCode="0.00%">
                  <c:v>8.9698969072165E-2</c:v>
                </c:pt>
                <c:pt idx="1199" formatCode="0.00%">
                  <c:v>8.9663788659793867E-2</c:v>
                </c:pt>
                <c:pt idx="1200" formatCode="0.00%">
                  <c:v>8.9627061855670126E-2</c:v>
                </c:pt>
                <c:pt idx="1201" formatCode="0.00%">
                  <c:v>8.9591108247422724E-2</c:v>
                </c:pt>
                <c:pt idx="1202" formatCode="0.00%">
                  <c:v>8.9554510309278357E-2</c:v>
                </c:pt>
                <c:pt idx="1203" formatCode="0.00%">
                  <c:v>8.9519329896907238E-2</c:v>
                </c:pt>
                <c:pt idx="1204" formatCode="0.00%">
                  <c:v>8.9483762886597984E-2</c:v>
                </c:pt>
                <c:pt idx="1205" formatCode="0.00%">
                  <c:v>8.9447938144329928E-2</c:v>
                </c:pt>
                <c:pt idx="1206" formatCode="0.00%">
                  <c:v>8.941250000000002E-2</c:v>
                </c:pt>
                <c:pt idx="1207" formatCode="0.00%">
                  <c:v>8.937809278350517E-2</c:v>
                </c:pt>
                <c:pt idx="1208" formatCode="0.00%">
                  <c:v>8.934304123711341E-2</c:v>
                </c:pt>
                <c:pt idx="1209" formatCode="0.00%">
                  <c:v>8.9309149484536096E-2</c:v>
                </c:pt>
                <c:pt idx="1210" formatCode="0.00%">
                  <c:v>8.9275515463917543E-2</c:v>
                </c:pt>
                <c:pt idx="1211" formatCode="0.00%">
                  <c:v>8.9242912371134034E-2</c:v>
                </c:pt>
                <c:pt idx="1212" formatCode="0.00%">
                  <c:v>8.920940721649484E-2</c:v>
                </c:pt>
                <c:pt idx="1213" formatCode="0.00%">
                  <c:v>8.9176030927835076E-2</c:v>
                </c:pt>
                <c:pt idx="1214" formatCode="0.00%">
                  <c:v>8.9142525773195896E-2</c:v>
                </c:pt>
                <c:pt idx="1215" formatCode="0.00%">
                  <c:v>8.9109278350515478E-2</c:v>
                </c:pt>
                <c:pt idx="1216" formatCode="0.00%">
                  <c:v>8.9075257731958776E-2</c:v>
                </c:pt>
                <c:pt idx="1217" formatCode="0.00%">
                  <c:v>8.9040206185567031E-2</c:v>
                </c:pt>
                <c:pt idx="1218" formatCode="0.00%">
                  <c:v>8.9004768041237137E-2</c:v>
                </c:pt>
                <c:pt idx="1219" formatCode="0.00%">
                  <c:v>8.8970103092783526E-2</c:v>
                </c:pt>
                <c:pt idx="1220" formatCode="0.00%">
                  <c:v>8.8936082474226838E-2</c:v>
                </c:pt>
                <c:pt idx="1221" formatCode="0.00%">
                  <c:v>8.8902061855670136E-2</c:v>
                </c:pt>
                <c:pt idx="1222" formatCode="0.00%">
                  <c:v>8.8869329896907226E-2</c:v>
                </c:pt>
                <c:pt idx="1223" formatCode="0.00%">
                  <c:v>8.8835953608247448E-2</c:v>
                </c:pt>
                <c:pt idx="1224" formatCode="0.00%">
                  <c:v>8.8804123711340208E-2</c:v>
                </c:pt>
                <c:pt idx="1225" formatCode="0.00%">
                  <c:v>8.8771778350515473E-2</c:v>
                </c:pt>
                <c:pt idx="1226" formatCode="0.00%">
                  <c:v>8.8738530927835055E-2</c:v>
                </c:pt>
                <c:pt idx="1227" formatCode="0.00%">
                  <c:v>8.8705541237113411E-2</c:v>
                </c:pt>
                <c:pt idx="1228" formatCode="0.00%">
                  <c:v>8.8673324742268064E-2</c:v>
                </c:pt>
                <c:pt idx="1229" formatCode="0.00%">
                  <c:v>8.8639948453608258E-2</c:v>
                </c:pt>
                <c:pt idx="1230" formatCode="0.00%">
                  <c:v>8.8607087628865988E-2</c:v>
                </c:pt>
                <c:pt idx="1231" formatCode="0.00%">
                  <c:v>8.8574742268041226E-2</c:v>
                </c:pt>
                <c:pt idx="1232" formatCode="0.00%">
                  <c:v>8.8542525773195865E-2</c:v>
                </c:pt>
                <c:pt idx="1233" formatCode="0.00%">
                  <c:v>8.8508247422680417E-2</c:v>
                </c:pt>
                <c:pt idx="1234" formatCode="0.00%">
                  <c:v>8.8474226804123715E-2</c:v>
                </c:pt>
                <c:pt idx="1235" formatCode="0.00%">
                  <c:v>8.8442396907216503E-2</c:v>
                </c:pt>
                <c:pt idx="1236" formatCode="0.00%">
                  <c:v>8.8411597938144348E-2</c:v>
                </c:pt>
                <c:pt idx="1237" formatCode="0.00%">
                  <c:v>8.8382087628865985E-2</c:v>
                </c:pt>
                <c:pt idx="1238" formatCode="0.00%">
                  <c:v>8.8353737113402081E-2</c:v>
                </c:pt>
                <c:pt idx="1239" formatCode="0.00%">
                  <c:v>8.8327190721649504E-2</c:v>
                </c:pt>
                <c:pt idx="1240" formatCode="0.00%">
                  <c:v>8.8299742268041242E-2</c:v>
                </c:pt>
                <c:pt idx="1241" formatCode="0.00%">
                  <c:v>8.8272293814432981E-2</c:v>
                </c:pt>
                <c:pt idx="1242" formatCode="0.00%">
                  <c:v>8.8243041237113393E-2</c:v>
                </c:pt>
                <c:pt idx="1243" formatCode="0.00%">
                  <c:v>8.8214432989690714E-2</c:v>
                </c:pt>
                <c:pt idx="1244" formatCode="0.00%">
                  <c:v>8.8185953608247408E-2</c:v>
                </c:pt>
                <c:pt idx="1245" formatCode="0.00%">
                  <c:v>8.8158505154639147E-2</c:v>
                </c:pt>
                <c:pt idx="1246" formatCode="0.00%">
                  <c:v>8.8133118556701015E-2</c:v>
                </c:pt>
                <c:pt idx="1247" formatCode="0.00%">
                  <c:v>8.8105798969072141E-2</c:v>
                </c:pt>
                <c:pt idx="1248" formatCode="0.00%">
                  <c:v>8.807770618556697E-2</c:v>
                </c:pt>
                <c:pt idx="1249" formatCode="0.00%">
                  <c:v>8.8048840206185516E-2</c:v>
                </c:pt>
                <c:pt idx="1250" formatCode="0.00%">
                  <c:v>8.8018943298969005E-2</c:v>
                </c:pt>
                <c:pt idx="1251" formatCode="0.00%">
                  <c:v>8.7988917525773133E-2</c:v>
                </c:pt>
                <c:pt idx="1252" formatCode="0.00%">
                  <c:v>8.7958247422680338E-2</c:v>
                </c:pt>
                <c:pt idx="1253" formatCode="0.00%">
                  <c:v>8.7927319587628769E-2</c:v>
                </c:pt>
                <c:pt idx="1254" formatCode="0.00%">
                  <c:v>8.789626288659784E-2</c:v>
                </c:pt>
                <c:pt idx="1255" formatCode="0.00%">
                  <c:v>8.7864819587628776E-2</c:v>
                </c:pt>
                <c:pt idx="1256" formatCode="0.00%">
                  <c:v>8.7834020618556607E-2</c:v>
                </c:pt>
                <c:pt idx="1257" formatCode="0.00%">
                  <c:v>8.7802319587628783E-2</c:v>
                </c:pt>
                <c:pt idx="1258" formatCode="0.00%">
                  <c:v>8.7771907216494735E-2</c:v>
                </c:pt>
                <c:pt idx="1259" formatCode="0.00%">
                  <c:v>8.774020618556691E-2</c:v>
                </c:pt>
                <c:pt idx="1260" formatCode="0.00%">
                  <c:v>8.7708376288659698E-2</c:v>
                </c:pt>
                <c:pt idx="1261" formatCode="0.00%">
                  <c:v>8.7677963917525706E-2</c:v>
                </c:pt>
                <c:pt idx="1262" formatCode="0.00%">
                  <c:v>8.7647293814432925E-2</c:v>
                </c:pt>
                <c:pt idx="1263" formatCode="0.00%">
                  <c:v>8.7615979381443262E-2</c:v>
                </c:pt>
                <c:pt idx="1264" formatCode="0.00%">
                  <c:v>8.7585567010309257E-2</c:v>
                </c:pt>
                <c:pt idx="1265" formatCode="0.00%">
                  <c:v>8.7555412371133984E-2</c:v>
                </c:pt>
                <c:pt idx="1266" formatCode="0.00%">
                  <c:v>8.7524613402061816E-2</c:v>
                </c:pt>
                <c:pt idx="1267" formatCode="0.00%">
                  <c:v>8.74935567010309E-2</c:v>
                </c:pt>
                <c:pt idx="1268" formatCode="0.00%">
                  <c:v>8.7463015463917534E-2</c:v>
                </c:pt>
                <c:pt idx="1269" formatCode="0.00%">
                  <c:v>8.743273195876286E-2</c:v>
                </c:pt>
                <c:pt idx="1270" formatCode="0.00%">
                  <c:v>8.7402835051546376E-2</c:v>
                </c:pt>
                <c:pt idx="1271" formatCode="0.00%">
                  <c:v>8.7373840206185563E-2</c:v>
                </c:pt>
                <c:pt idx="1272" formatCode="0.00%">
                  <c:v>8.7344458762886573E-2</c:v>
                </c:pt>
                <c:pt idx="1273" formatCode="0.00%">
                  <c:v>8.7315979381443254E-2</c:v>
                </c:pt>
                <c:pt idx="1274" formatCode="0.00%">
                  <c:v>8.7286726804123665E-2</c:v>
                </c:pt>
                <c:pt idx="1275" formatCode="0.00%">
                  <c:v>8.7257731958762852E-2</c:v>
                </c:pt>
                <c:pt idx="1276" formatCode="0.00%">
                  <c:v>8.7228608247422637E-2</c:v>
                </c:pt>
                <c:pt idx="1277" formatCode="0.00%">
                  <c:v>8.7199871134020585E-2</c:v>
                </c:pt>
                <c:pt idx="1278" formatCode="0.00%">
                  <c:v>8.7171005154639145E-2</c:v>
                </c:pt>
                <c:pt idx="1279" formatCode="0.00%">
                  <c:v>8.7141623711340183E-2</c:v>
                </c:pt>
                <c:pt idx="1280" formatCode="0.00%">
                  <c:v>8.7110824742268E-2</c:v>
                </c:pt>
                <c:pt idx="1281" formatCode="0.00%">
                  <c:v>8.7080670103092755E-2</c:v>
                </c:pt>
                <c:pt idx="1282" formatCode="0.00%">
                  <c:v>8.7050257731958708E-2</c:v>
                </c:pt>
                <c:pt idx="1283" formatCode="0.00%">
                  <c:v>8.7021005154639147E-2</c:v>
                </c:pt>
                <c:pt idx="1284" formatCode="0.00%">
                  <c:v>8.6990463917525754E-2</c:v>
                </c:pt>
                <c:pt idx="1285" formatCode="0.00%">
                  <c:v>8.6960438144329869E-2</c:v>
                </c:pt>
                <c:pt idx="1286" formatCode="0.00%">
                  <c:v>8.6930927835051547E-2</c:v>
                </c:pt>
                <c:pt idx="1287" formatCode="0.00%">
                  <c:v>8.6901417525773184E-2</c:v>
                </c:pt>
                <c:pt idx="1288" formatCode="0.00%">
                  <c:v>8.6871649484536073E-2</c:v>
                </c:pt>
                <c:pt idx="1289" formatCode="0.00%">
                  <c:v>8.6842525773195872E-2</c:v>
                </c:pt>
                <c:pt idx="1290" formatCode="0.00%">
                  <c:v>8.6813015463917523E-2</c:v>
                </c:pt>
                <c:pt idx="1291" formatCode="0.00%">
                  <c:v>8.6783505154639146E-2</c:v>
                </c:pt>
                <c:pt idx="1292" formatCode="0.00%">
                  <c:v>8.675463917525772E-2</c:v>
                </c:pt>
                <c:pt idx="1293" formatCode="0.00%">
                  <c:v>8.6726030927835041E-2</c:v>
                </c:pt>
                <c:pt idx="1294" formatCode="0.00%">
                  <c:v>8.6697938144329911E-2</c:v>
                </c:pt>
                <c:pt idx="1295" formatCode="0.00%">
                  <c:v>8.6669072164948457E-2</c:v>
                </c:pt>
                <c:pt idx="1296" formatCode="0.00%">
                  <c:v>8.6640721649484567E-2</c:v>
                </c:pt>
                <c:pt idx="1297" formatCode="0.00%">
                  <c:v>8.6610953608247457E-2</c:v>
                </c:pt>
                <c:pt idx="1298" formatCode="0.00%">
                  <c:v>8.6580798969072184E-2</c:v>
                </c:pt>
                <c:pt idx="1299" formatCode="0.00%">
                  <c:v>8.65509020618557E-2</c:v>
                </c:pt>
                <c:pt idx="1300" formatCode="0.00%">
                  <c:v>8.6521262886597977E-2</c:v>
                </c:pt>
                <c:pt idx="1301" formatCode="0.00%">
                  <c:v>8.649381443298973E-2</c:v>
                </c:pt>
                <c:pt idx="1302" formatCode="0.00%">
                  <c:v>8.6468041237113435E-2</c:v>
                </c:pt>
                <c:pt idx="1303" formatCode="0.00%">
                  <c:v>8.6441881443299007E-2</c:v>
                </c:pt>
                <c:pt idx="1304" formatCode="0.00%">
                  <c:v>8.6415463917525817E-2</c:v>
                </c:pt>
                <c:pt idx="1305" formatCode="0.00%">
                  <c:v>8.6389432989690748E-2</c:v>
                </c:pt>
                <c:pt idx="1306" formatCode="0.00%">
                  <c:v>8.6365850515463902E-2</c:v>
                </c:pt>
                <c:pt idx="1307" formatCode="0.00%">
                  <c:v>8.6340335051546382E-2</c:v>
                </c:pt>
                <c:pt idx="1308" formatCode="0.00%">
                  <c:v>8.6313788659793791E-2</c:v>
                </c:pt>
                <c:pt idx="1309" formatCode="0.00%">
                  <c:v>8.62853092783505E-2</c:v>
                </c:pt>
                <c:pt idx="1310" formatCode="0.00%">
                  <c:v>8.6257216494845371E-2</c:v>
                </c:pt>
                <c:pt idx="1311" formatCode="0.00%">
                  <c:v>8.6226932989690711E-2</c:v>
                </c:pt>
                <c:pt idx="1312" formatCode="0.00%">
                  <c:v>8.6197551546391749E-2</c:v>
                </c:pt>
                <c:pt idx="1313" formatCode="0.00%">
                  <c:v>8.6169716494845339E-2</c:v>
                </c:pt>
                <c:pt idx="1314" formatCode="0.00%">
                  <c:v>8.6141237113402047E-2</c:v>
                </c:pt>
                <c:pt idx="1315" formatCode="0.00%">
                  <c:v>8.6113273195876264E-2</c:v>
                </c:pt>
                <c:pt idx="1316" formatCode="0.00%">
                  <c:v>8.6083762886597928E-2</c:v>
                </c:pt>
                <c:pt idx="1317" formatCode="0.00%">
                  <c:v>8.6053994845360832E-2</c:v>
                </c:pt>
                <c:pt idx="1318" formatCode="0.00%">
                  <c:v>8.6024226804123721E-2</c:v>
                </c:pt>
                <c:pt idx="1319" formatCode="0.00%">
                  <c:v>8.5996134020618578E-2</c:v>
                </c:pt>
                <c:pt idx="1320" formatCode="0.00%">
                  <c:v>8.5967654639175287E-2</c:v>
                </c:pt>
                <c:pt idx="1321" formatCode="0.00%">
                  <c:v>8.5939819587628904E-2</c:v>
                </c:pt>
                <c:pt idx="1322" formatCode="0.00%">
                  <c:v>8.5912242268041283E-2</c:v>
                </c:pt>
                <c:pt idx="1323" formatCode="0.00%">
                  <c:v>8.588414948453614E-2</c:v>
                </c:pt>
                <c:pt idx="1324" formatCode="0.00%">
                  <c:v>8.5856701030927879E-2</c:v>
                </c:pt>
                <c:pt idx="1325" formatCode="0.00%">
                  <c:v>8.5831056701030986E-2</c:v>
                </c:pt>
                <c:pt idx="1326" formatCode="0.00%">
                  <c:v>8.5806056701030975E-2</c:v>
                </c:pt>
                <c:pt idx="1327" formatCode="0.00%">
                  <c:v>8.5779896907216574E-2</c:v>
                </c:pt>
                <c:pt idx="1328" formatCode="0.00%">
                  <c:v>8.5753479381443357E-2</c:v>
                </c:pt>
                <c:pt idx="1329" formatCode="0.00%">
                  <c:v>8.5727448453608301E-2</c:v>
                </c:pt>
                <c:pt idx="1330" formatCode="0.00%">
                  <c:v>8.5702190721649529E-2</c:v>
                </c:pt>
                <c:pt idx="1331" formatCode="0.00%">
                  <c:v>8.5676932989690771E-2</c:v>
                </c:pt>
                <c:pt idx="1332" formatCode="0.00%">
                  <c:v>8.5650902061855716E-2</c:v>
                </c:pt>
                <c:pt idx="1333" formatCode="0.00%">
                  <c:v>8.5625902061855705E-2</c:v>
                </c:pt>
                <c:pt idx="1334" formatCode="0.00%">
                  <c:v>8.5600644329896947E-2</c:v>
                </c:pt>
                <c:pt idx="1335" formatCode="0.00%">
                  <c:v>8.5576546391752606E-2</c:v>
                </c:pt>
                <c:pt idx="1336" formatCode="0.00%">
                  <c:v>8.5552577319587667E-2</c:v>
                </c:pt>
                <c:pt idx="1337" formatCode="0.00%">
                  <c:v>8.5530927835051576E-2</c:v>
                </c:pt>
                <c:pt idx="1338" formatCode="0.00%">
                  <c:v>8.5510438144329945E-2</c:v>
                </c:pt>
                <c:pt idx="1339" formatCode="0.00%">
                  <c:v>8.5490077319587701E-2</c:v>
                </c:pt>
                <c:pt idx="1340" formatCode="0.00%">
                  <c:v>8.5468814432989731E-2</c:v>
                </c:pt>
                <c:pt idx="1341" formatCode="0.00%">
                  <c:v>8.5447938144329966E-2</c:v>
                </c:pt>
                <c:pt idx="1342" formatCode="0.00%">
                  <c:v>8.5425773195876353E-2</c:v>
                </c:pt>
                <c:pt idx="1343" formatCode="0.00%">
                  <c:v>8.5403737113402128E-2</c:v>
                </c:pt>
                <c:pt idx="1344" formatCode="0.00%">
                  <c:v>8.5382989690721722E-2</c:v>
                </c:pt>
                <c:pt idx="1345" formatCode="0.00%">
                  <c:v>8.5361469072165019E-2</c:v>
                </c:pt>
                <c:pt idx="1346" formatCode="0.00%">
                  <c:v>8.533917525773202E-2</c:v>
                </c:pt>
                <c:pt idx="1347" formatCode="0.00%">
                  <c:v>8.5316237113402138E-2</c:v>
                </c:pt>
                <c:pt idx="1348" formatCode="0.00%">
                  <c:v>8.5295231958762957E-2</c:v>
                </c:pt>
                <c:pt idx="1349" formatCode="0.00%">
                  <c:v>8.5271005154639243E-2</c:v>
                </c:pt>
                <c:pt idx="1350" formatCode="0.00%">
                  <c:v>8.5248582474226842E-2</c:v>
                </c:pt>
                <c:pt idx="1351" formatCode="0.00%">
                  <c:v>8.5227835051546436E-2</c:v>
                </c:pt>
                <c:pt idx="1352" formatCode="0.00%">
                  <c:v>8.5206829896907241E-2</c:v>
                </c:pt>
                <c:pt idx="1353" formatCode="0.00%">
                  <c:v>8.5184664948453656E-2</c:v>
                </c:pt>
                <c:pt idx="1354" formatCode="0.00%">
                  <c:v>8.5160953608247464E-2</c:v>
                </c:pt>
                <c:pt idx="1355" formatCode="0.00%">
                  <c:v>8.5136469072164989E-2</c:v>
                </c:pt>
                <c:pt idx="1356" formatCode="0.00%">
                  <c:v>8.5113144329896959E-2</c:v>
                </c:pt>
                <c:pt idx="1357" formatCode="0.00%">
                  <c:v>8.5089948453608275E-2</c:v>
                </c:pt>
                <c:pt idx="1358" formatCode="0.00%">
                  <c:v>8.5065979381443335E-2</c:v>
                </c:pt>
                <c:pt idx="1359" formatCode="0.00%">
                  <c:v>8.5043814432989723E-2</c:v>
                </c:pt>
                <c:pt idx="1360" formatCode="0.00%">
                  <c:v>8.5021907216494885E-2</c:v>
                </c:pt>
                <c:pt idx="1361" formatCode="0.00%">
                  <c:v>8.4999355670103138E-2</c:v>
                </c:pt>
                <c:pt idx="1362" formatCode="0.00%">
                  <c:v>8.4975902061855707E-2</c:v>
                </c:pt>
                <c:pt idx="1363" formatCode="0.00%">
                  <c:v>8.4952706185567051E-2</c:v>
                </c:pt>
                <c:pt idx="1364" formatCode="0.00%">
                  <c:v>8.4929381443299021E-2</c:v>
                </c:pt>
                <c:pt idx="1365" formatCode="0.00%">
                  <c:v>8.490786082474229E-2</c:v>
                </c:pt>
                <c:pt idx="1366" formatCode="0.00%">
                  <c:v>8.4886855670103123E-2</c:v>
                </c:pt>
                <c:pt idx="1367" formatCode="0.00%">
                  <c:v>8.4867396907216536E-2</c:v>
                </c:pt>
                <c:pt idx="1368" formatCode="0.00%">
                  <c:v>8.4848840206185591E-2</c:v>
                </c:pt>
                <c:pt idx="1369" formatCode="0.00%">
                  <c:v>8.4829252577319603E-2</c:v>
                </c:pt>
                <c:pt idx="1370" formatCode="0.00%">
                  <c:v>8.4809536082474268E-2</c:v>
                </c:pt>
                <c:pt idx="1371" formatCode="0.00%">
                  <c:v>8.4788530927835115E-2</c:v>
                </c:pt>
                <c:pt idx="1372" formatCode="0.00%">
                  <c:v>8.4768814432989753E-2</c:v>
                </c:pt>
                <c:pt idx="1373" formatCode="0.00%">
                  <c:v>8.4750515463917583E-2</c:v>
                </c:pt>
                <c:pt idx="1374" formatCode="0.00%">
                  <c:v>8.473118556701037E-2</c:v>
                </c:pt>
                <c:pt idx="1375" formatCode="0.00%">
                  <c:v>8.4710309278350576E-2</c:v>
                </c:pt>
                <c:pt idx="1376" formatCode="0.00%">
                  <c:v>8.4690077319587678E-2</c:v>
                </c:pt>
                <c:pt idx="1377" formatCode="0.00%">
                  <c:v>8.4668814432989736E-2</c:v>
                </c:pt>
                <c:pt idx="1378" formatCode="0.00%">
                  <c:v>8.4648067010309302E-2</c:v>
                </c:pt>
                <c:pt idx="1379" formatCode="0.00%">
                  <c:v>8.4628350515463927E-2</c:v>
                </c:pt>
                <c:pt idx="1380" formatCode="0.00%">
                  <c:v>8.4608247422680444E-2</c:v>
                </c:pt>
                <c:pt idx="1381" formatCode="0.00%">
                  <c:v>8.4588402061855694E-2</c:v>
                </c:pt>
                <c:pt idx="1382" formatCode="0.00%">
                  <c:v>8.4568943298969093E-2</c:v>
                </c:pt>
                <c:pt idx="1383" formatCode="0.00%">
                  <c:v>8.4548582474226808E-2</c:v>
                </c:pt>
                <c:pt idx="1384" formatCode="0.00%">
                  <c:v>8.4526932989690745E-2</c:v>
                </c:pt>
                <c:pt idx="1385" formatCode="0.00%">
                  <c:v>8.4504768041237133E-2</c:v>
                </c:pt>
                <c:pt idx="1386" formatCode="0.00%">
                  <c:v>8.4482087628865998E-2</c:v>
                </c:pt>
                <c:pt idx="1387" formatCode="0.00%">
                  <c:v>8.4458762886597941E-2</c:v>
                </c:pt>
                <c:pt idx="1388" formatCode="0.00%">
                  <c:v>8.4435180412371164E-2</c:v>
                </c:pt>
                <c:pt idx="1389" formatCode="0.00%">
                  <c:v>8.4411082474226837E-2</c:v>
                </c:pt>
                <c:pt idx="1390" formatCode="0.00%">
                  <c:v>8.4386469072164974E-2</c:v>
                </c:pt>
                <c:pt idx="1391" formatCode="0.00%">
                  <c:v>8.4361726804123724E-2</c:v>
                </c:pt>
                <c:pt idx="1392" formatCode="0.00%">
                  <c:v>8.4337113402061889E-2</c:v>
                </c:pt>
                <c:pt idx="1393" formatCode="0.00%">
                  <c:v>8.4312371134020653E-2</c:v>
                </c:pt>
                <c:pt idx="1394" formatCode="0.00%">
                  <c:v>8.4288144329896966E-2</c:v>
                </c:pt>
                <c:pt idx="1395" formatCode="0.00%">
                  <c:v>8.4263273195876343E-2</c:v>
                </c:pt>
                <c:pt idx="1396" formatCode="0.00%">
                  <c:v>8.4239432989690749E-2</c:v>
                </c:pt>
                <c:pt idx="1397" formatCode="0.00%">
                  <c:v>8.4216108247422705E-2</c:v>
                </c:pt>
                <c:pt idx="1398" formatCode="0.00%">
                  <c:v>8.4193556701030972E-2</c:v>
                </c:pt>
                <c:pt idx="1399" formatCode="0.00%">
                  <c:v>8.4169845360824794E-2</c:v>
                </c:pt>
                <c:pt idx="1400" formatCode="0.00%">
                  <c:v>8.414587628865984E-2</c:v>
                </c:pt>
                <c:pt idx="1401" formatCode="0.00%">
                  <c:v>8.4122422680412423E-2</c:v>
                </c:pt>
                <c:pt idx="1402" formatCode="0.00%">
                  <c:v>8.4098711340206259E-2</c:v>
                </c:pt>
                <c:pt idx="1403" formatCode="0.00%">
                  <c:v>8.4075386597938215E-2</c:v>
                </c:pt>
                <c:pt idx="1404" formatCode="0.00%">
                  <c:v>8.4048969072164997E-2</c:v>
                </c:pt>
                <c:pt idx="1405" formatCode="0.00%">
                  <c:v>8.4023582474226852E-2</c:v>
                </c:pt>
                <c:pt idx="1406" formatCode="0.00%">
                  <c:v>8.399922680412375E-2</c:v>
                </c:pt>
                <c:pt idx="1407" formatCode="0.00%">
                  <c:v>8.397538659793817E-2</c:v>
                </c:pt>
                <c:pt idx="1408" formatCode="0.00%">
                  <c:v>8.3953350515463959E-2</c:v>
                </c:pt>
                <c:pt idx="1409" formatCode="0.00%">
                  <c:v>8.3931056701030959E-2</c:v>
                </c:pt>
                <c:pt idx="1410" formatCode="0.00%">
                  <c:v>8.3909407216494869E-2</c:v>
                </c:pt>
                <c:pt idx="1411" formatCode="0.00%">
                  <c:v>8.3886726804123735E-2</c:v>
                </c:pt>
                <c:pt idx="1412" formatCode="0.00%">
                  <c:v>8.3865721649484568E-2</c:v>
                </c:pt>
                <c:pt idx="1413" formatCode="0.00%">
                  <c:v>8.3844845360824774E-2</c:v>
                </c:pt>
                <c:pt idx="1414" formatCode="0.00%">
                  <c:v>8.3824484536082502E-2</c:v>
                </c:pt>
                <c:pt idx="1415" formatCode="0.00%">
                  <c:v>8.380386597938147E-2</c:v>
                </c:pt>
                <c:pt idx="1416" formatCode="0.00%">
                  <c:v>8.3784664948453658E-2</c:v>
                </c:pt>
                <c:pt idx="1417" formatCode="0.00%">
                  <c:v>8.3765979381443353E-2</c:v>
                </c:pt>
                <c:pt idx="1418" formatCode="0.00%">
                  <c:v>8.3748453608247495E-2</c:v>
                </c:pt>
                <c:pt idx="1419" formatCode="0.00%">
                  <c:v>8.3731314432989756E-2</c:v>
                </c:pt>
                <c:pt idx="1420" formatCode="0.00%">
                  <c:v>8.371713917525779E-2</c:v>
                </c:pt>
                <c:pt idx="1421" formatCode="0.00%">
                  <c:v>8.3702448453608289E-2</c:v>
                </c:pt>
                <c:pt idx="1422" formatCode="0.00%">
                  <c:v>8.3686469072164996E-2</c:v>
                </c:pt>
                <c:pt idx="1423" formatCode="0.00%">
                  <c:v>8.3670876288659837E-2</c:v>
                </c:pt>
                <c:pt idx="1424" formatCode="0.00%">
                  <c:v>8.3655927835051561E-2</c:v>
                </c:pt>
                <c:pt idx="1425" formatCode="0.00%">
                  <c:v>8.3639046391752611E-2</c:v>
                </c:pt>
                <c:pt idx="1426" formatCode="0.00%">
                  <c:v>8.3622422680412395E-2</c:v>
                </c:pt>
                <c:pt idx="1427" formatCode="0.00%">
                  <c:v>8.3604896907216494E-2</c:v>
                </c:pt>
                <c:pt idx="1428" formatCode="0.00%">
                  <c:v>8.3587499999999981E-2</c:v>
                </c:pt>
                <c:pt idx="1429" formatCode="0.00%">
                  <c:v>8.3571005154639166E-2</c:v>
                </c:pt>
                <c:pt idx="1430" formatCode="0.00%">
                  <c:v>8.3553092783505145E-2</c:v>
                </c:pt>
                <c:pt idx="1431" formatCode="0.00%">
                  <c:v>8.3535180412371124E-2</c:v>
                </c:pt>
                <c:pt idx="1432" formatCode="0.00%">
                  <c:v>8.3517525773195878E-2</c:v>
                </c:pt>
                <c:pt idx="1433" formatCode="0.00%">
                  <c:v>8.3498969072164947E-2</c:v>
                </c:pt>
                <c:pt idx="1434" formatCode="0.00%">
                  <c:v>8.3481443298969046E-2</c:v>
                </c:pt>
                <c:pt idx="1435" formatCode="0.00%">
                  <c:v>8.3464948453608231E-2</c:v>
                </c:pt>
                <c:pt idx="1436" formatCode="0.00%">
                  <c:v>8.3449999999999996E-2</c:v>
                </c:pt>
                <c:pt idx="1437" formatCode="0.00%">
                  <c:v>8.3435051546391761E-2</c:v>
                </c:pt>
                <c:pt idx="1438" formatCode="0.00%">
                  <c:v>8.3421391752577317E-2</c:v>
                </c:pt>
                <c:pt idx="1439" formatCode="0.00%">
                  <c:v>8.340747422680414E-2</c:v>
                </c:pt>
                <c:pt idx="1440" formatCode="0.00%">
                  <c:v>8.339394329896907E-2</c:v>
                </c:pt>
                <c:pt idx="1441" formatCode="0.00%">
                  <c:v>8.3379768041237146E-2</c:v>
                </c:pt>
                <c:pt idx="1442" formatCode="0.00%">
                  <c:v>8.3365335051546419E-2</c:v>
                </c:pt>
                <c:pt idx="1443" formatCode="0.00%">
                  <c:v>8.3350128865979409E-2</c:v>
                </c:pt>
                <c:pt idx="1444" formatCode="0.00%">
                  <c:v>8.3334793814433025E-2</c:v>
                </c:pt>
                <c:pt idx="1445" formatCode="0.00%">
                  <c:v>8.3318685567010345E-2</c:v>
                </c:pt>
                <c:pt idx="1446" formatCode="0.00%">
                  <c:v>8.3303865979381456E-2</c:v>
                </c:pt>
                <c:pt idx="1447" formatCode="0.00%">
                  <c:v>8.328904639175258E-2</c:v>
                </c:pt>
                <c:pt idx="1448" formatCode="0.00%">
                  <c:v>8.3275644329896897E-2</c:v>
                </c:pt>
                <c:pt idx="1449" formatCode="0.00%">
                  <c:v>8.3264046391752569E-2</c:v>
                </c:pt>
                <c:pt idx="1450" formatCode="0.00%">
                  <c:v>8.3252706185567016E-2</c:v>
                </c:pt>
                <c:pt idx="1451" formatCode="0.00%">
                  <c:v>8.3241237113402089E-2</c:v>
                </c:pt>
                <c:pt idx="1452" formatCode="0.00%">
                  <c:v>8.3232474226804132E-2</c:v>
                </c:pt>
                <c:pt idx="1453" formatCode="0.00%">
                  <c:v>8.322538659793817E-2</c:v>
                </c:pt>
                <c:pt idx="1454" formatCode="0.00%">
                  <c:v>8.3217654639175284E-2</c:v>
                </c:pt>
                <c:pt idx="1455" formatCode="0.00%">
                  <c:v>8.3210438144329921E-2</c:v>
                </c:pt>
                <c:pt idx="1456" formatCode="0.00%">
                  <c:v>8.3205927835051569E-2</c:v>
                </c:pt>
                <c:pt idx="1457" formatCode="0.00%">
                  <c:v>8.3202448453608246E-2</c:v>
                </c:pt>
                <c:pt idx="1458" formatCode="0.00%">
                  <c:v>8.3199871134020623E-2</c:v>
                </c:pt>
                <c:pt idx="1459" formatCode="0.00%">
                  <c:v>8.3198582474226804E-2</c:v>
                </c:pt>
                <c:pt idx="1460" formatCode="0.00%">
                  <c:v>8.3201932989690724E-2</c:v>
                </c:pt>
                <c:pt idx="1461" formatCode="0.00%">
                  <c:v>8.3204639175257708E-2</c:v>
                </c:pt>
                <c:pt idx="1462" formatCode="0.00%">
                  <c:v>8.3209793814432984E-2</c:v>
                </c:pt>
                <c:pt idx="1463" formatCode="0.00%">
                  <c:v>8.3210438144329893E-2</c:v>
                </c:pt>
                <c:pt idx="1464" formatCode="0.00%">
                  <c:v>8.320966494845361E-2</c:v>
                </c:pt>
                <c:pt idx="1465" formatCode="0.00%">
                  <c:v>8.3210567010309294E-2</c:v>
                </c:pt>
                <c:pt idx="1466" formatCode="0.00%">
                  <c:v>8.3209664948453652E-2</c:v>
                </c:pt>
                <c:pt idx="1467" formatCode="0.00%">
                  <c:v>8.3209278350515489E-2</c:v>
                </c:pt>
                <c:pt idx="1468" formatCode="0.00%">
                  <c:v>8.3209278350515489E-2</c:v>
                </c:pt>
                <c:pt idx="1469" formatCode="0.00%">
                  <c:v>8.320760309278355E-2</c:v>
                </c:pt>
                <c:pt idx="1470" formatCode="0.00%">
                  <c:v>8.3205412371134047E-2</c:v>
                </c:pt>
                <c:pt idx="1471" formatCode="0.00%">
                  <c:v>8.3206958762886626E-2</c:v>
                </c:pt>
                <c:pt idx="1472" formatCode="0.00%">
                  <c:v>8.3207860824742297E-2</c:v>
                </c:pt>
                <c:pt idx="1473" formatCode="0.00%">
                  <c:v>8.3210438144329921E-2</c:v>
                </c:pt>
                <c:pt idx="1474" formatCode="0.00%">
                  <c:v>8.321211340206186E-2</c:v>
                </c:pt>
                <c:pt idx="1475" formatCode="0.00%">
                  <c:v>8.3215206185567034E-2</c:v>
                </c:pt>
                <c:pt idx="1476" formatCode="0.00%">
                  <c:v>8.3215979381443331E-2</c:v>
                </c:pt>
                <c:pt idx="1477" formatCode="0.00%">
                  <c:v>8.3215979381443331E-2</c:v>
                </c:pt>
                <c:pt idx="1478" formatCode="0.00%">
                  <c:v>8.3215463917525809E-2</c:v>
                </c:pt>
                <c:pt idx="1479" formatCode="0.00%">
                  <c:v>8.3216494845360853E-2</c:v>
                </c:pt>
                <c:pt idx="1480" formatCode="0.00%">
                  <c:v>8.3216494845360853E-2</c:v>
                </c:pt>
                <c:pt idx="1481" formatCode="0.00%">
                  <c:v>8.321507731958766E-2</c:v>
                </c:pt>
                <c:pt idx="1482" formatCode="0.00%">
                  <c:v>8.3214690721649512E-2</c:v>
                </c:pt>
                <c:pt idx="1483" formatCode="0.00%">
                  <c:v>8.3215335051546421E-2</c:v>
                </c:pt>
                <c:pt idx="1484" formatCode="0.00%">
                  <c:v>8.3215850515463943E-2</c:v>
                </c:pt>
                <c:pt idx="1485" formatCode="0.00%">
                  <c:v>8.3215206185567034E-2</c:v>
                </c:pt>
                <c:pt idx="1486" formatCode="0.00%">
                  <c:v>8.3213402061855707E-2</c:v>
                </c:pt>
                <c:pt idx="1487" formatCode="0.00%">
                  <c:v>8.3211469072164992E-2</c:v>
                </c:pt>
                <c:pt idx="1488" formatCode="0.00%">
                  <c:v>8.3211469072164979E-2</c:v>
                </c:pt>
                <c:pt idx="1489" formatCode="0.00%">
                  <c:v>8.3213144329896946E-2</c:v>
                </c:pt>
                <c:pt idx="1490" formatCode="0.00%">
                  <c:v>8.3216494845360853E-2</c:v>
                </c:pt>
                <c:pt idx="1491" formatCode="0.00%">
                  <c:v>8.3221005154639205E-2</c:v>
                </c:pt>
                <c:pt idx="1492" formatCode="0.00%">
                  <c:v>8.3223582474226829E-2</c:v>
                </c:pt>
                <c:pt idx="1493" formatCode="0.00%">
                  <c:v>8.3228221649484527E-2</c:v>
                </c:pt>
                <c:pt idx="1494" formatCode="0.00%">
                  <c:v>8.3233891752577338E-2</c:v>
                </c:pt>
                <c:pt idx="1495" formatCode="0.00%">
                  <c:v>8.3240335051546419E-2</c:v>
                </c:pt>
                <c:pt idx="1496" formatCode="0.00%">
                  <c:v>8.3246134020618576E-2</c:v>
                </c:pt>
                <c:pt idx="1497" formatCode="0.00%">
                  <c:v>8.3250902061855703E-2</c:v>
                </c:pt>
                <c:pt idx="1498" formatCode="0.00%">
                  <c:v>8.3257087628866022E-2</c:v>
                </c:pt>
                <c:pt idx="1499" formatCode="0.00%">
                  <c:v>8.3262500000000031E-2</c:v>
                </c:pt>
                <c:pt idx="1500" formatCode="0.00%">
                  <c:v>8.3270618556701079E-2</c:v>
                </c:pt>
                <c:pt idx="1501" formatCode="0.00%">
                  <c:v>8.3277190721649519E-2</c:v>
                </c:pt>
                <c:pt idx="1502" formatCode="0.00%">
                  <c:v>8.3284793814433017E-2</c:v>
                </c:pt>
                <c:pt idx="1503" formatCode="0.00%">
                  <c:v>8.3292654639175304E-2</c:v>
                </c:pt>
                <c:pt idx="1504" formatCode="0.00%">
                  <c:v>8.3297680412371164E-2</c:v>
                </c:pt>
                <c:pt idx="1505" formatCode="0.00%">
                  <c:v>8.3302835051546412E-2</c:v>
                </c:pt>
                <c:pt idx="1506" formatCode="0.00%">
                  <c:v>8.330644329896908E-2</c:v>
                </c:pt>
                <c:pt idx="1507" formatCode="0.00%">
                  <c:v>8.3309793814433E-2</c:v>
                </c:pt>
                <c:pt idx="1508" formatCode="0.00%">
                  <c:v>8.3313015463917534E-2</c:v>
                </c:pt>
                <c:pt idx="1509" formatCode="0.00%">
                  <c:v>8.3314175257731951E-2</c:v>
                </c:pt>
                <c:pt idx="1510" formatCode="0.00%">
                  <c:v>8.331546391752577E-2</c:v>
                </c:pt>
                <c:pt idx="1511" formatCode="0.00%">
                  <c:v>8.3317912371134034E-2</c:v>
                </c:pt>
                <c:pt idx="1512" formatCode="0.00%">
                  <c:v>8.3320103092783523E-2</c:v>
                </c:pt>
                <c:pt idx="1513" formatCode="0.00%">
                  <c:v>8.3321649484536117E-2</c:v>
                </c:pt>
                <c:pt idx="1514" formatCode="0.00%">
                  <c:v>8.3324613402061903E-2</c:v>
                </c:pt>
                <c:pt idx="1515" formatCode="0.00%">
                  <c:v>8.3328221649484599E-2</c:v>
                </c:pt>
                <c:pt idx="1516" formatCode="0.00%">
                  <c:v>8.3332216494845401E-2</c:v>
                </c:pt>
                <c:pt idx="1517" formatCode="0.00%">
                  <c:v>8.3337500000000037E-2</c:v>
                </c:pt>
                <c:pt idx="1518" formatCode="0.00%">
                  <c:v>8.3344072164948491E-2</c:v>
                </c:pt>
                <c:pt idx="1519" formatCode="0.00%">
                  <c:v>8.3350644329896945E-2</c:v>
                </c:pt>
                <c:pt idx="1520" formatCode="0.00%">
                  <c:v>8.3355798969072178E-2</c:v>
                </c:pt>
                <c:pt idx="1521" formatCode="0.00%">
                  <c:v>8.3360953608247426E-2</c:v>
                </c:pt>
                <c:pt idx="1522" formatCode="0.00%">
                  <c:v>8.3365206185567017E-2</c:v>
                </c:pt>
                <c:pt idx="1523" formatCode="0.00%">
                  <c:v>8.3370103092783518E-2</c:v>
                </c:pt>
                <c:pt idx="1524" formatCode="0.00%">
                  <c:v>8.3375644329896928E-2</c:v>
                </c:pt>
                <c:pt idx="1525" formatCode="0.00%">
                  <c:v>8.338079896907219E-2</c:v>
                </c:pt>
                <c:pt idx="1526" formatCode="0.00%">
                  <c:v>8.3386469072164973E-2</c:v>
                </c:pt>
                <c:pt idx="1527" formatCode="0.00%">
                  <c:v>8.3390979381443311E-2</c:v>
                </c:pt>
                <c:pt idx="1528" formatCode="0.00%">
                  <c:v>8.3394329896907232E-2</c:v>
                </c:pt>
                <c:pt idx="1529" formatCode="0.00%">
                  <c:v>8.339780927835054E-2</c:v>
                </c:pt>
                <c:pt idx="1530" formatCode="0.00%">
                  <c:v>8.3400386597938164E-2</c:v>
                </c:pt>
                <c:pt idx="1531" formatCode="0.00%">
                  <c:v>8.3403221649484549E-2</c:v>
                </c:pt>
                <c:pt idx="1532" formatCode="0.00%">
                  <c:v>8.3405670103092786E-2</c:v>
                </c:pt>
                <c:pt idx="1533" formatCode="0.00%">
                  <c:v>8.3407731958762915E-2</c:v>
                </c:pt>
                <c:pt idx="1534" formatCode="0.00%">
                  <c:v>8.34105670103093E-2</c:v>
                </c:pt>
                <c:pt idx="1535" formatCode="0.00%">
                  <c:v>8.3412371134020627E-2</c:v>
                </c:pt>
                <c:pt idx="1536" formatCode="0.00%">
                  <c:v>8.3415077319587652E-2</c:v>
                </c:pt>
                <c:pt idx="1537" formatCode="0.00%">
                  <c:v>8.3417783505154663E-2</c:v>
                </c:pt>
                <c:pt idx="1538" formatCode="0.00%">
                  <c:v>8.3420360824742301E-2</c:v>
                </c:pt>
                <c:pt idx="1539" formatCode="0.00%">
                  <c:v>8.3421907216494881E-2</c:v>
                </c:pt>
                <c:pt idx="1540" formatCode="0.00%">
                  <c:v>8.3422938144329911E-2</c:v>
                </c:pt>
                <c:pt idx="1541" formatCode="0.00%">
                  <c:v>8.3423195876288658E-2</c:v>
                </c:pt>
                <c:pt idx="1542" formatCode="0.00%">
                  <c:v>8.3423324742268032E-2</c:v>
                </c:pt>
                <c:pt idx="1543" formatCode="0.00%">
                  <c:v>8.3425000000000013E-2</c:v>
                </c:pt>
                <c:pt idx="1544" formatCode="0.00%">
                  <c:v>8.3427835051546398E-2</c:v>
                </c:pt>
                <c:pt idx="1545" formatCode="0.00%">
                  <c:v>8.3430927835051558E-2</c:v>
                </c:pt>
                <c:pt idx="1546" formatCode="0.00%">
                  <c:v>8.343389175257733E-2</c:v>
                </c:pt>
                <c:pt idx="1547" formatCode="0.00%">
                  <c:v>8.343788659793816E-2</c:v>
                </c:pt>
                <c:pt idx="1548" formatCode="0.00%">
                  <c:v>8.3440206185567023E-2</c:v>
                </c:pt>
                <c:pt idx="1549" formatCode="0.00%">
                  <c:v>8.3442912371134034E-2</c:v>
                </c:pt>
                <c:pt idx="1550" formatCode="0.00%">
                  <c:v>8.3444587628866002E-2</c:v>
                </c:pt>
                <c:pt idx="1551" formatCode="0.00%">
                  <c:v>8.344755154639176E-2</c:v>
                </c:pt>
                <c:pt idx="1552" formatCode="0.00%">
                  <c:v>8.3449871134020609E-2</c:v>
                </c:pt>
                <c:pt idx="1553" formatCode="0.00%">
                  <c:v>8.3452319587628873E-2</c:v>
                </c:pt>
                <c:pt idx="1554" formatCode="0.00%">
                  <c:v>8.3454639175257736E-2</c:v>
                </c:pt>
                <c:pt idx="1555" formatCode="0.00%">
                  <c:v>8.3458762886597954E-2</c:v>
                </c:pt>
                <c:pt idx="1556" formatCode="0.00%">
                  <c:v>8.3463530927835053E-2</c:v>
                </c:pt>
                <c:pt idx="1557" formatCode="0.00%">
                  <c:v>8.3469716494845372E-2</c:v>
                </c:pt>
                <c:pt idx="1558" formatCode="0.00%">
                  <c:v>8.3477835051546392E-2</c:v>
                </c:pt>
                <c:pt idx="1559" formatCode="0.00%">
                  <c:v>8.3485309278350517E-2</c:v>
                </c:pt>
                <c:pt idx="1560" formatCode="0.00%">
                  <c:v>8.3492396907216521E-2</c:v>
                </c:pt>
                <c:pt idx="1561" formatCode="0.00%">
                  <c:v>8.3499484536082497E-2</c:v>
                </c:pt>
                <c:pt idx="1562" formatCode="0.00%">
                  <c:v>8.3506185567010338E-2</c:v>
                </c:pt>
                <c:pt idx="1563" formatCode="0.00%">
                  <c:v>8.3514819587628894E-2</c:v>
                </c:pt>
                <c:pt idx="1564" formatCode="0.00%">
                  <c:v>8.3524097938144345E-2</c:v>
                </c:pt>
                <c:pt idx="1565" formatCode="0.00%">
                  <c:v>8.3532860824742275E-2</c:v>
                </c:pt>
                <c:pt idx="1566" formatCode="0.00%">
                  <c:v>8.3541365979381457E-2</c:v>
                </c:pt>
                <c:pt idx="1567" formatCode="0.00%">
                  <c:v>8.3551159793814458E-2</c:v>
                </c:pt>
                <c:pt idx="1568" formatCode="0.00%">
                  <c:v>8.3559407216494852E-2</c:v>
                </c:pt>
                <c:pt idx="1569" formatCode="0.00%">
                  <c:v>8.3569974226804108E-2</c:v>
                </c:pt>
                <c:pt idx="1570" formatCode="0.00%">
                  <c:v>8.3581572164948437E-2</c:v>
                </c:pt>
                <c:pt idx="1571" formatCode="0.00%">
                  <c:v>8.3593814432989688E-2</c:v>
                </c:pt>
                <c:pt idx="1572" formatCode="0.00%">
                  <c:v>8.3608376288659775E-2</c:v>
                </c:pt>
                <c:pt idx="1573" formatCode="0.00%">
                  <c:v>8.3622809278350502E-2</c:v>
                </c:pt>
                <c:pt idx="1574" formatCode="0.00%">
                  <c:v>8.3636340206185544E-2</c:v>
                </c:pt>
                <c:pt idx="1575" formatCode="0.00%">
                  <c:v>8.3651030927835018E-2</c:v>
                </c:pt>
                <c:pt idx="1576" formatCode="0.00%">
                  <c:v>8.3665335051546358E-2</c:v>
                </c:pt>
                <c:pt idx="1577" formatCode="0.00%">
                  <c:v>8.3681443298969024E-2</c:v>
                </c:pt>
                <c:pt idx="1578" formatCode="0.00%">
                  <c:v>8.3696778350515408E-2</c:v>
                </c:pt>
                <c:pt idx="1579" formatCode="0.00%">
                  <c:v>8.3716237113402009E-2</c:v>
                </c:pt>
                <c:pt idx="1580" formatCode="0.00%">
                  <c:v>8.3737886597938099E-2</c:v>
                </c:pt>
                <c:pt idx="1581" formatCode="0.00%">
                  <c:v>8.3757603092783475E-2</c:v>
                </c:pt>
                <c:pt idx="1582" formatCode="0.00%">
                  <c:v>8.3774871134020573E-2</c:v>
                </c:pt>
                <c:pt idx="1583" formatCode="0.00%">
                  <c:v>8.3790463917525732E-2</c:v>
                </c:pt>
                <c:pt idx="1584" formatCode="0.00%">
                  <c:v>8.3804896907216458E-2</c:v>
                </c:pt>
                <c:pt idx="1585" formatCode="0.00%">
                  <c:v>8.3819974226804095E-2</c:v>
                </c:pt>
                <c:pt idx="1586" formatCode="0.00%">
                  <c:v>8.3834407216494822E-2</c:v>
                </c:pt>
                <c:pt idx="1587" formatCode="0.00%">
                  <c:v>8.3851159793814439E-2</c:v>
                </c:pt>
                <c:pt idx="1588" formatCode="0.00%">
                  <c:v>8.3868298969072164E-2</c:v>
                </c:pt>
                <c:pt idx="1589" formatCode="0.00%">
                  <c:v>8.3886855670103108E-2</c:v>
                </c:pt>
                <c:pt idx="1590" formatCode="0.00%">
                  <c:v>8.3905283505154638E-2</c:v>
                </c:pt>
                <c:pt idx="1591" formatCode="0.00%">
                  <c:v>8.3922938144329912E-2</c:v>
                </c:pt>
                <c:pt idx="1592" formatCode="0.00%">
                  <c:v>8.3941881443298977E-2</c:v>
                </c:pt>
                <c:pt idx="1593" formatCode="0.00%">
                  <c:v>8.3961597938144339E-2</c:v>
                </c:pt>
                <c:pt idx="1594" formatCode="0.00%">
                  <c:v>8.3981958762886624E-2</c:v>
                </c:pt>
                <c:pt idx="1595" formatCode="0.00%">
                  <c:v>8.3998453608247439E-2</c:v>
                </c:pt>
                <c:pt idx="1596" formatCode="0.00%">
                  <c:v>8.401456185567012E-2</c:v>
                </c:pt>
                <c:pt idx="1597" formatCode="0.00%">
                  <c:v>8.403118556701035E-2</c:v>
                </c:pt>
                <c:pt idx="1598" formatCode="0.00%">
                  <c:v>8.4046262886597972E-2</c:v>
                </c:pt>
                <c:pt idx="1599" formatCode="0.00%">
                  <c:v>8.4059536082474254E-2</c:v>
                </c:pt>
                <c:pt idx="1600" formatCode="0.00%">
                  <c:v>8.4073453608247445E-2</c:v>
                </c:pt>
                <c:pt idx="1601" formatCode="0.00%">
                  <c:v>8.4089561855670111E-2</c:v>
                </c:pt>
                <c:pt idx="1602" formatCode="0.00%">
                  <c:v>8.4104768041237121E-2</c:v>
                </c:pt>
                <c:pt idx="1603" formatCode="0.00%">
                  <c:v>8.4120618556701041E-2</c:v>
                </c:pt>
                <c:pt idx="1604" formatCode="0.00%">
                  <c:v>8.4139304123711345E-2</c:v>
                </c:pt>
                <c:pt idx="1605" formatCode="0.00%">
                  <c:v>8.4157989690721635E-2</c:v>
                </c:pt>
                <c:pt idx="1606" formatCode="0.00%">
                  <c:v>8.4177190721649489E-2</c:v>
                </c:pt>
                <c:pt idx="1607" formatCode="0.00%">
                  <c:v>8.4195231958762884E-2</c:v>
                </c:pt>
                <c:pt idx="1608" formatCode="0.00%">
                  <c:v>8.4215206185566993E-2</c:v>
                </c:pt>
                <c:pt idx="1609" formatCode="0.00%">
                  <c:v>8.423273195876288E-2</c:v>
                </c:pt>
                <c:pt idx="1610" formatCode="0.00%">
                  <c:v>8.4250644329896873E-2</c:v>
                </c:pt>
                <c:pt idx="1611" formatCode="0.00%">
                  <c:v>8.426752577319585E-2</c:v>
                </c:pt>
                <c:pt idx="1612" formatCode="0.00%">
                  <c:v>8.4284020618556679E-2</c:v>
                </c:pt>
                <c:pt idx="1613" formatCode="0.00%">
                  <c:v>8.4299742268041239E-2</c:v>
                </c:pt>
                <c:pt idx="1614" formatCode="0.00%">
                  <c:v>8.4313015463917534E-2</c:v>
                </c:pt>
                <c:pt idx="1615" formatCode="0.00%">
                  <c:v>8.4327706185567008E-2</c:v>
                </c:pt>
                <c:pt idx="1616" formatCode="0.00%">
                  <c:v>8.4345489690721656E-2</c:v>
                </c:pt>
                <c:pt idx="1617" formatCode="0.00%">
                  <c:v>8.436481958762887E-2</c:v>
                </c:pt>
                <c:pt idx="1618" formatCode="0.00%">
                  <c:v>8.4382216494845355E-2</c:v>
                </c:pt>
                <c:pt idx="1619" formatCode="0.00%">
                  <c:v>8.440012886597939E-2</c:v>
                </c:pt>
                <c:pt idx="1620" formatCode="0.00%">
                  <c:v>8.4418814432989708E-2</c:v>
                </c:pt>
                <c:pt idx="1621" formatCode="0.00%">
                  <c:v>8.4439046391752592E-2</c:v>
                </c:pt>
                <c:pt idx="1622" formatCode="0.00%">
                  <c:v>8.4456958762886614E-2</c:v>
                </c:pt>
                <c:pt idx="1623" formatCode="0.00%">
                  <c:v>8.4478479381443317E-2</c:v>
                </c:pt>
                <c:pt idx="1624" formatCode="0.00%">
                  <c:v>8.4501804123711347E-2</c:v>
                </c:pt>
                <c:pt idx="1625" formatCode="0.00%">
                  <c:v>8.4527061855670105E-2</c:v>
                </c:pt>
                <c:pt idx="1626" formatCode="0.00%">
                  <c:v>8.4553865979381457E-2</c:v>
                </c:pt>
                <c:pt idx="1627" formatCode="0.00%">
                  <c:v>8.4575128865979385E-2</c:v>
                </c:pt>
                <c:pt idx="1628" formatCode="0.00%">
                  <c:v>8.4597422680412371E-2</c:v>
                </c:pt>
                <c:pt idx="1629" formatCode="0.00%">
                  <c:v>8.4622809278350516E-2</c:v>
                </c:pt>
                <c:pt idx="1630" formatCode="0.00%">
                  <c:v>8.4648840206185572E-2</c:v>
                </c:pt>
                <c:pt idx="1631" formatCode="0.00%">
                  <c:v>8.4673324742268061E-2</c:v>
                </c:pt>
                <c:pt idx="1632" formatCode="0.00%">
                  <c:v>8.4700644329896949E-2</c:v>
                </c:pt>
                <c:pt idx="1633" formatCode="0.00%">
                  <c:v>8.4732860824742295E-2</c:v>
                </c:pt>
                <c:pt idx="1634" formatCode="0.00%">
                  <c:v>8.4764561855670134E-2</c:v>
                </c:pt>
                <c:pt idx="1635" formatCode="0.00%">
                  <c:v>8.4796520618556734E-2</c:v>
                </c:pt>
                <c:pt idx="1636" formatCode="0.00%">
                  <c:v>8.48300257731959E-2</c:v>
                </c:pt>
                <c:pt idx="1637" formatCode="0.00%">
                  <c:v>8.4862242268041246E-2</c:v>
                </c:pt>
                <c:pt idx="1638" formatCode="0.00%">
                  <c:v>8.4901288659793822E-2</c:v>
                </c:pt>
                <c:pt idx="1639" formatCode="0.00%">
                  <c:v>8.4943556701030931E-2</c:v>
                </c:pt>
                <c:pt idx="1640" formatCode="0.00%">
                  <c:v>8.4990721649484527E-2</c:v>
                </c:pt>
                <c:pt idx="1641" formatCode="0.00%">
                  <c:v>8.503788659793815E-2</c:v>
                </c:pt>
                <c:pt idx="1642" formatCode="0.00%">
                  <c:v>8.5091237113402066E-2</c:v>
                </c:pt>
                <c:pt idx="1643" formatCode="0.00%">
                  <c:v>8.5135309278350529E-2</c:v>
                </c:pt>
                <c:pt idx="1644" formatCode="0.00%">
                  <c:v>8.5176417525773207E-2</c:v>
                </c:pt>
                <c:pt idx="1645" formatCode="0.00%">
                  <c:v>8.5223453608247415E-2</c:v>
                </c:pt>
                <c:pt idx="1646" formatCode="0.00%">
                  <c:v>8.5274871134020616E-2</c:v>
                </c:pt>
                <c:pt idx="1647" formatCode="0.00%">
                  <c:v>8.5324484536082476E-2</c:v>
                </c:pt>
                <c:pt idx="1648" formatCode="0.00%">
                  <c:v>8.5370747422680429E-2</c:v>
                </c:pt>
                <c:pt idx="1649" formatCode="0.00%">
                  <c:v>8.5417010309278354E-2</c:v>
                </c:pt>
                <c:pt idx="1650" formatCode="0.00%">
                  <c:v>8.5467912371134033E-2</c:v>
                </c:pt>
                <c:pt idx="1651" formatCode="0.00%">
                  <c:v>8.5520618556701039E-2</c:v>
                </c:pt>
                <c:pt idx="1652" formatCode="0.00%">
                  <c:v>8.5577835051546397E-2</c:v>
                </c:pt>
                <c:pt idx="1653" formatCode="0.00%">
                  <c:v>8.5639819587628868E-2</c:v>
                </c:pt>
                <c:pt idx="1654" formatCode="0.00%">
                  <c:v>8.5701030927835056E-2</c:v>
                </c:pt>
                <c:pt idx="1655" formatCode="0.00%">
                  <c:v>8.5755154639175282E-2</c:v>
                </c:pt>
                <c:pt idx="1656" formatCode="0.00%">
                  <c:v>8.5806185567010307E-2</c:v>
                </c:pt>
                <c:pt idx="1657" formatCode="0.00%">
                  <c:v>8.5855927835051554E-2</c:v>
                </c:pt>
                <c:pt idx="1658" formatCode="0.00%">
                  <c:v>8.5903608247422714E-2</c:v>
                </c:pt>
                <c:pt idx="1659" formatCode="0.00%">
                  <c:v>8.5946391752577359E-2</c:v>
                </c:pt>
                <c:pt idx="1660" formatCode="0.00%">
                  <c:v>8.5990335051546421E-2</c:v>
                </c:pt>
                <c:pt idx="1661" formatCode="0.00%">
                  <c:v>8.6039690721649506E-2</c:v>
                </c:pt>
                <c:pt idx="1662" formatCode="0.00%">
                  <c:v>8.6088273195876308E-2</c:v>
                </c:pt>
                <c:pt idx="1663" formatCode="0.00%">
                  <c:v>8.6139046391752599E-2</c:v>
                </c:pt>
                <c:pt idx="1664" formatCode="0.00%">
                  <c:v>8.6193170103092812E-2</c:v>
                </c:pt>
                <c:pt idx="1665" formatCode="0.00%">
                  <c:v>8.6247293814433024E-2</c:v>
                </c:pt>
                <c:pt idx="1666" formatCode="0.00%">
                  <c:v>8.6301288659793876E-2</c:v>
                </c:pt>
                <c:pt idx="1667" formatCode="0.00%">
                  <c:v>8.6357989690721712E-2</c:v>
                </c:pt>
                <c:pt idx="1668" formatCode="0.00%">
                  <c:v>8.6417139175257798E-2</c:v>
                </c:pt>
                <c:pt idx="1669" formatCode="0.00%">
                  <c:v>8.6479510309278418E-2</c:v>
                </c:pt>
                <c:pt idx="1670" formatCode="0.00%">
                  <c:v>8.6546134020618615E-2</c:v>
                </c:pt>
                <c:pt idx="1671" formatCode="0.00%">
                  <c:v>8.6614046391752617E-2</c:v>
                </c:pt>
                <c:pt idx="1672" formatCode="0.00%">
                  <c:v>8.6674097938144359E-2</c:v>
                </c:pt>
                <c:pt idx="1673" formatCode="0.00%">
                  <c:v>8.6733634020618594E-2</c:v>
                </c:pt>
                <c:pt idx="1674" formatCode="0.00%">
                  <c:v>8.6793298969072188E-2</c:v>
                </c:pt>
                <c:pt idx="1675" formatCode="0.00%">
                  <c:v>8.6848969072164967E-2</c:v>
                </c:pt>
                <c:pt idx="1676" formatCode="0.00%">
                  <c:v>8.6904768041237118E-2</c:v>
                </c:pt>
                <c:pt idx="1677" formatCode="0.00%">
                  <c:v>8.6965206185567009E-2</c:v>
                </c:pt>
                <c:pt idx="1678" formatCode="0.00%">
                  <c:v>8.7024226804123722E-2</c:v>
                </c:pt>
                <c:pt idx="1679" formatCode="0.00%">
                  <c:v>8.7083891752577344E-2</c:v>
                </c:pt>
                <c:pt idx="1680" formatCode="0.00%">
                  <c:v>8.7141752577319612E-2</c:v>
                </c:pt>
                <c:pt idx="1681" formatCode="0.00%">
                  <c:v>8.7202963917525786E-2</c:v>
                </c:pt>
                <c:pt idx="1682" formatCode="0.00%">
                  <c:v>8.7259278350515487E-2</c:v>
                </c:pt>
                <c:pt idx="1683" formatCode="0.00%">
                  <c:v>8.7314046391752595E-2</c:v>
                </c:pt>
                <c:pt idx="1684" formatCode="0.00%">
                  <c:v>8.7367268041237123E-2</c:v>
                </c:pt>
                <c:pt idx="1685" formatCode="0.00%">
                  <c:v>8.7419587628866008E-2</c:v>
                </c:pt>
                <c:pt idx="1686" formatCode="0.00%">
                  <c:v>8.7474613402061904E-2</c:v>
                </c:pt>
                <c:pt idx="1687" formatCode="0.00%">
                  <c:v>8.7529381443298998E-2</c:v>
                </c:pt>
                <c:pt idx="1688" formatCode="0.00%">
                  <c:v>8.7584407216494894E-2</c:v>
                </c:pt>
                <c:pt idx="1689" formatCode="0.00%">
                  <c:v>8.7639819587628898E-2</c:v>
                </c:pt>
                <c:pt idx="1690" formatCode="0.00%">
                  <c:v>8.7694974226804126E-2</c:v>
                </c:pt>
                <c:pt idx="1691" formatCode="0.00%">
                  <c:v>8.7748324742268069E-2</c:v>
                </c:pt>
                <c:pt idx="1692" formatCode="0.00%">
                  <c:v>8.7802706185567028E-2</c:v>
                </c:pt>
                <c:pt idx="1693" formatCode="0.00%">
                  <c:v>8.785747422680415E-2</c:v>
                </c:pt>
                <c:pt idx="1694" formatCode="0.00%">
                  <c:v>8.7912500000000018E-2</c:v>
                </c:pt>
                <c:pt idx="1695" formatCode="0.00%">
                  <c:v>8.7968170103092796E-2</c:v>
                </c:pt>
                <c:pt idx="1696" formatCode="0.00%">
                  <c:v>8.8023067010309305E-2</c:v>
                </c:pt>
                <c:pt idx="1697" formatCode="0.00%">
                  <c:v>8.8076546391752608E-2</c:v>
                </c:pt>
                <c:pt idx="1698" formatCode="0.00%">
                  <c:v>8.8130670103092834E-2</c:v>
                </c:pt>
                <c:pt idx="1699" formatCode="0.00%">
                  <c:v>8.818131443298971E-2</c:v>
                </c:pt>
                <c:pt idx="1700" formatCode="0.00%">
                  <c:v>8.8230798969072183E-2</c:v>
                </c:pt>
                <c:pt idx="1701" formatCode="0.00%">
                  <c:v>8.8278737113402062E-2</c:v>
                </c:pt>
                <c:pt idx="1702" formatCode="0.00%">
                  <c:v>8.8327190721649476E-2</c:v>
                </c:pt>
                <c:pt idx="1703" formatCode="0.00%">
                  <c:v>8.8376546391752561E-2</c:v>
                </c:pt>
                <c:pt idx="1704" formatCode="0.00%">
                  <c:v>8.8426675257731943E-2</c:v>
                </c:pt>
                <c:pt idx="1705" formatCode="0.00%">
                  <c:v>8.8478350515463891E-2</c:v>
                </c:pt>
                <c:pt idx="1706" formatCode="0.00%">
                  <c:v>8.8531958762886581E-2</c:v>
                </c:pt>
                <c:pt idx="1707" formatCode="0.00%">
                  <c:v>8.858994845360825E-2</c:v>
                </c:pt>
                <c:pt idx="1708" formatCode="0.00%">
                  <c:v>8.8650000000000007E-2</c:v>
                </c:pt>
                <c:pt idx="1709" formatCode="0.00%">
                  <c:v>8.8709664948453615E-2</c:v>
                </c:pt>
                <c:pt idx="1710" formatCode="0.00%">
                  <c:v>8.8772293814432982E-2</c:v>
                </c:pt>
                <c:pt idx="1711" formatCode="0.00%">
                  <c:v>8.8835695876288659E-2</c:v>
                </c:pt>
                <c:pt idx="1712" formatCode="0.00%">
                  <c:v>8.8898840206185548E-2</c:v>
                </c:pt>
                <c:pt idx="1713" formatCode="0.00%">
                  <c:v>8.8962242268041225E-2</c:v>
                </c:pt>
                <c:pt idx="1714" formatCode="0.00%">
                  <c:v>8.9027577319587617E-2</c:v>
                </c:pt>
                <c:pt idx="1715" formatCode="0.00%">
                  <c:v>8.9090850515463935E-2</c:v>
                </c:pt>
                <c:pt idx="1716" formatCode="0.00%">
                  <c:v>8.9152963917525793E-2</c:v>
                </c:pt>
                <c:pt idx="1717" formatCode="0.00%">
                  <c:v>8.9211726804123717E-2</c:v>
                </c:pt>
                <c:pt idx="1718" formatCode="0.00%">
                  <c:v>8.9272422680412383E-2</c:v>
                </c:pt>
                <c:pt idx="1719" formatCode="0.00%">
                  <c:v>8.9334149484536093E-2</c:v>
                </c:pt>
                <c:pt idx="1720" formatCode="0.00%">
                  <c:v>8.9398453608247413E-2</c:v>
                </c:pt>
                <c:pt idx="1721" formatCode="0.00%">
                  <c:v>8.946172680412369E-2</c:v>
                </c:pt>
                <c:pt idx="1722" formatCode="0.00%">
                  <c:v>8.9523840206185548E-2</c:v>
                </c:pt>
                <c:pt idx="1723" formatCode="0.00%">
                  <c:v>8.9584536082474228E-2</c:v>
                </c:pt>
                <c:pt idx="1724" formatCode="0.00%">
                  <c:v>8.9642525773195883E-2</c:v>
                </c:pt>
                <c:pt idx="1725" formatCode="0.00%">
                  <c:v>8.969948453608248E-2</c:v>
                </c:pt>
                <c:pt idx="1726" formatCode="0.00%">
                  <c:v>8.9758505154639207E-2</c:v>
                </c:pt>
                <c:pt idx="1727" formatCode="0.00%">
                  <c:v>8.9817654639175265E-2</c:v>
                </c:pt>
                <c:pt idx="1728" formatCode="0.00%">
                  <c:v>8.9879510309278349E-2</c:v>
                </c:pt>
                <c:pt idx="1729" formatCode="0.00%">
                  <c:v>8.9940721649484537E-2</c:v>
                </c:pt>
                <c:pt idx="1730" formatCode="0.00%">
                  <c:v>9.0003350515463904E-2</c:v>
                </c:pt>
                <c:pt idx="1731" formatCode="0.00%">
                  <c:v>9.0069201030927831E-2</c:v>
                </c:pt>
                <c:pt idx="1732" formatCode="0.00%">
                  <c:v>9.0135567010309281E-2</c:v>
                </c:pt>
                <c:pt idx="1733" formatCode="0.00%">
                  <c:v>9.0202706185567028E-2</c:v>
                </c:pt>
                <c:pt idx="1734" formatCode="0.00%">
                  <c:v>9.0273324742268055E-2</c:v>
                </c:pt>
                <c:pt idx="1735" formatCode="0.00%">
                  <c:v>9.0346391752577318E-2</c:v>
                </c:pt>
                <c:pt idx="1736" formatCode="0.00%">
                  <c:v>9.0421520618556711E-2</c:v>
                </c:pt>
                <c:pt idx="1737" formatCode="0.00%">
                  <c:v>9.0495876288659793E-2</c:v>
                </c:pt>
                <c:pt idx="1738" formatCode="0.00%">
                  <c:v>9.0569072164948444E-2</c:v>
                </c:pt>
                <c:pt idx="1739" formatCode="0.00%">
                  <c:v>9.0644587628865972E-2</c:v>
                </c:pt>
                <c:pt idx="1740" formatCode="0.00%">
                  <c:v>9.0722809278350483E-2</c:v>
                </c:pt>
                <c:pt idx="1741" formatCode="0.00%">
                  <c:v>9.0804639175257718E-2</c:v>
                </c:pt>
                <c:pt idx="1742" formatCode="0.00%">
                  <c:v>9.0880798969072141E-2</c:v>
                </c:pt>
                <c:pt idx="1743" formatCode="0.00%">
                  <c:v>9.0961082474226795E-2</c:v>
                </c:pt>
                <c:pt idx="1744" formatCode="0.00%">
                  <c:v>9.10438144329897E-2</c:v>
                </c:pt>
                <c:pt idx="1745" formatCode="0.00%">
                  <c:v>9.1126804123711339E-2</c:v>
                </c:pt>
                <c:pt idx="1746" formatCode="0.00%">
                  <c:v>9.1203608247422685E-2</c:v>
                </c:pt>
                <c:pt idx="1747" formatCode="0.00%">
                  <c:v>9.1279768041237094E-2</c:v>
                </c:pt>
                <c:pt idx="1748" formatCode="0.00%">
                  <c:v>9.1355283505154636E-2</c:v>
                </c:pt>
                <c:pt idx="1749" formatCode="0.00%">
                  <c:v>9.1431314432989685E-2</c:v>
                </c:pt>
                <c:pt idx="1750" formatCode="0.00%">
                  <c:v>9.1505025773195872E-2</c:v>
                </c:pt>
                <c:pt idx="1751" formatCode="0.00%">
                  <c:v>9.1579123711340221E-2</c:v>
                </c:pt>
                <c:pt idx="1752" formatCode="0.00%">
                  <c:v>9.1652319587628872E-2</c:v>
                </c:pt>
                <c:pt idx="1753" formatCode="0.00%">
                  <c:v>9.1724613402061866E-2</c:v>
                </c:pt>
                <c:pt idx="1754" formatCode="0.00%">
                  <c:v>9.1795618556701056E-2</c:v>
                </c:pt>
                <c:pt idx="1755" formatCode="0.00%">
                  <c:v>9.1864046391752607E-2</c:v>
                </c:pt>
                <c:pt idx="1756" formatCode="0.00%">
                  <c:v>9.193221649484537E-2</c:v>
                </c:pt>
                <c:pt idx="1757" formatCode="0.00%">
                  <c:v>9.1998711340206207E-2</c:v>
                </c:pt>
                <c:pt idx="1758" formatCode="0.00%">
                  <c:v>9.2064175257731973E-2</c:v>
                </c:pt>
                <c:pt idx="1759" formatCode="0.00%">
                  <c:v>9.2131185567010318E-2</c:v>
                </c:pt>
                <c:pt idx="1760" formatCode="0.00%">
                  <c:v>9.2202319587628881E-2</c:v>
                </c:pt>
                <c:pt idx="1761" formatCode="0.00%">
                  <c:v>9.2271134020618567E-2</c:v>
                </c:pt>
                <c:pt idx="1762" formatCode="0.00%">
                  <c:v>9.2338402061855687E-2</c:v>
                </c:pt>
                <c:pt idx="1763" formatCode="0.00%">
                  <c:v>9.2400773195876293E-2</c:v>
                </c:pt>
                <c:pt idx="1764" formatCode="0.00%">
                  <c:v>9.2462371134020616E-2</c:v>
                </c:pt>
                <c:pt idx="1765" formatCode="0.00%">
                  <c:v>9.2524484536082488E-2</c:v>
                </c:pt>
                <c:pt idx="1766" formatCode="0.00%">
                  <c:v>9.2587113402061855E-2</c:v>
                </c:pt>
                <c:pt idx="1767" formatCode="0.00%">
                  <c:v>9.2648840206185579E-2</c:v>
                </c:pt>
                <c:pt idx="1768" formatCode="0.00%">
                  <c:v>9.2708118556701052E-2</c:v>
                </c:pt>
                <c:pt idx="1769" formatCode="0.00%">
                  <c:v>9.276533505154641E-2</c:v>
                </c:pt>
                <c:pt idx="1770" formatCode="0.00%">
                  <c:v>9.2822551546391782E-2</c:v>
                </c:pt>
                <c:pt idx="1771" formatCode="0.00%">
                  <c:v>9.2878350515463948E-2</c:v>
                </c:pt>
                <c:pt idx="1772" formatCode="0.00%">
                  <c:v>9.2931056701030954E-2</c:v>
                </c:pt>
                <c:pt idx="1773" formatCode="0.00%">
                  <c:v>9.2987757731958803E-2</c:v>
                </c:pt>
                <c:pt idx="1774" formatCode="0.00%">
                  <c:v>9.3043556701030969E-2</c:v>
                </c:pt>
                <c:pt idx="1775" formatCode="0.00%">
                  <c:v>9.3097164948453631E-2</c:v>
                </c:pt>
                <c:pt idx="1776" formatCode="0.00%">
                  <c:v>9.3150644329896934E-2</c:v>
                </c:pt>
                <c:pt idx="1777" formatCode="0.00%">
                  <c:v>9.3201288659793838E-2</c:v>
                </c:pt>
                <c:pt idx="1778" formatCode="0.00%">
                  <c:v>9.3251288659793832E-2</c:v>
                </c:pt>
                <c:pt idx="1779" formatCode="0.00%">
                  <c:v>9.330193298969075E-2</c:v>
                </c:pt>
                <c:pt idx="1780" formatCode="0.00%">
                  <c:v>9.3352319587628907E-2</c:v>
                </c:pt>
                <c:pt idx="1781" formatCode="0.00%">
                  <c:v>9.3401675257731992E-2</c:v>
                </c:pt>
                <c:pt idx="1782" formatCode="0.00%">
                  <c:v>9.3448582474226827E-2</c:v>
                </c:pt>
                <c:pt idx="1783" formatCode="0.00%">
                  <c:v>9.3495360824742274E-2</c:v>
                </c:pt>
                <c:pt idx="1784" formatCode="0.00%">
                  <c:v>9.3540721649484543E-2</c:v>
                </c:pt>
                <c:pt idx="1785" formatCode="0.00%">
                  <c:v>9.3584407216494858E-2</c:v>
                </c:pt>
                <c:pt idx="1786" formatCode="0.00%">
                  <c:v>9.3630670103092811E-2</c:v>
                </c:pt>
                <c:pt idx="1787" formatCode="0.00%">
                  <c:v>9.3677061855670138E-2</c:v>
                </c:pt>
                <c:pt idx="1788" formatCode="0.00%">
                  <c:v>9.372719072164952E-2</c:v>
                </c:pt>
                <c:pt idx="1789" formatCode="0.00%">
                  <c:v>9.3776675257732006E-2</c:v>
                </c:pt>
                <c:pt idx="1790" formatCode="0.00%">
                  <c:v>9.3825128865979421E-2</c:v>
                </c:pt>
                <c:pt idx="1791" formatCode="0.00%">
                  <c:v>9.3871520618556747E-2</c:v>
                </c:pt>
                <c:pt idx="1792" formatCode="0.00%">
                  <c:v>9.3915721649484585E-2</c:v>
                </c:pt>
                <c:pt idx="1793" formatCode="0.00%">
                  <c:v>9.3960567010309304E-2</c:v>
                </c:pt>
                <c:pt idx="1794" formatCode="0.00%">
                  <c:v>9.4006056701030946E-2</c:v>
                </c:pt>
                <c:pt idx="1795" formatCode="0.00%">
                  <c:v>9.405103092783508E-2</c:v>
                </c:pt>
                <c:pt idx="1796" formatCode="0.00%">
                  <c:v>9.4096134020618602E-2</c:v>
                </c:pt>
                <c:pt idx="1797" formatCode="0.00%">
                  <c:v>9.4140077319587664E-2</c:v>
                </c:pt>
                <c:pt idx="1798" formatCode="0.00%">
                  <c:v>9.4185180412371172E-2</c:v>
                </c:pt>
                <c:pt idx="1799" formatCode="0.00%">
                  <c:v>9.423015463917532E-2</c:v>
                </c:pt>
                <c:pt idx="1800" formatCode="0.00%">
                  <c:v>9.4272422680412429E-2</c:v>
                </c:pt>
                <c:pt idx="1801" formatCode="0.00%">
                  <c:v>9.431417525773203E-2</c:v>
                </c:pt>
                <c:pt idx="1802" formatCode="0.00%">
                  <c:v>9.4356185567010378E-2</c:v>
                </c:pt>
                <c:pt idx="1803" formatCode="0.00%">
                  <c:v>9.4397938144329965E-2</c:v>
                </c:pt>
                <c:pt idx="1804" formatCode="0.00%">
                  <c:v>9.4439432989690777E-2</c:v>
                </c:pt>
                <c:pt idx="1805" formatCode="0.00%">
                  <c:v>9.4482216494845422E-2</c:v>
                </c:pt>
                <c:pt idx="1806" formatCode="0.00%">
                  <c:v>9.4525515463917575E-2</c:v>
                </c:pt>
                <c:pt idx="1807" formatCode="0.00%">
                  <c:v>9.456829896907222E-2</c:v>
                </c:pt>
                <c:pt idx="1808" formatCode="0.00%">
                  <c:v>9.4610953608247492E-2</c:v>
                </c:pt>
                <c:pt idx="1809" formatCode="0.00%">
                  <c:v>9.4653350515463988E-2</c:v>
                </c:pt>
                <c:pt idx="1810" formatCode="0.00%">
                  <c:v>9.4698067010309361E-2</c:v>
                </c:pt>
                <c:pt idx="1811" formatCode="0.00%">
                  <c:v>9.474329896907227E-2</c:v>
                </c:pt>
                <c:pt idx="1812" formatCode="0.00%">
                  <c:v>9.4790206185567119E-2</c:v>
                </c:pt>
                <c:pt idx="1813" formatCode="0.00%">
                  <c:v>9.4836726804123819E-2</c:v>
                </c:pt>
                <c:pt idx="1814" formatCode="0.00%">
                  <c:v>9.4882731958762997E-2</c:v>
                </c:pt>
                <c:pt idx="1815" formatCode="0.00%">
                  <c:v>9.4930927835051665E-2</c:v>
                </c:pt>
                <c:pt idx="1816" formatCode="0.00%">
                  <c:v>9.4979768041237228E-2</c:v>
                </c:pt>
                <c:pt idx="1817" formatCode="0.00%">
                  <c:v>9.5027190721649585E-2</c:v>
                </c:pt>
                <c:pt idx="1818" formatCode="0.00%">
                  <c:v>9.5074742268041343E-2</c:v>
                </c:pt>
                <c:pt idx="1819" formatCode="0.00%">
                  <c:v>9.5122293814433087E-2</c:v>
                </c:pt>
                <c:pt idx="1820" formatCode="0.00%">
                  <c:v>9.5167783505154757E-2</c:v>
                </c:pt>
                <c:pt idx="1821" formatCode="0.00%">
                  <c:v>9.5213917525773323E-2</c:v>
                </c:pt>
                <c:pt idx="1822" formatCode="0.00%">
                  <c:v>9.5256056701031044E-2</c:v>
                </c:pt>
                <c:pt idx="1823" formatCode="0.00%">
                  <c:v>9.5299871134020719E-2</c:v>
                </c:pt>
                <c:pt idx="1824" formatCode="0.00%">
                  <c:v>9.5341752577319708E-2</c:v>
                </c:pt>
                <c:pt idx="1825" formatCode="0.00%">
                  <c:v>9.5383247422680534E-2</c:v>
                </c:pt>
                <c:pt idx="1826" formatCode="0.00%">
                  <c:v>9.5425386597938255E-2</c:v>
                </c:pt>
                <c:pt idx="1827" formatCode="0.00%">
                  <c:v>9.5466365979381559E-2</c:v>
                </c:pt>
                <c:pt idx="1828" formatCode="0.00%">
                  <c:v>9.550876288659807E-2</c:v>
                </c:pt>
                <c:pt idx="1829" formatCode="0.00%">
                  <c:v>9.555219072164961E-2</c:v>
                </c:pt>
                <c:pt idx="1830" formatCode="0.00%">
                  <c:v>9.5595618556701151E-2</c:v>
                </c:pt>
                <c:pt idx="1831" formatCode="0.00%">
                  <c:v>9.5636340206185708E-2</c:v>
                </c:pt>
                <c:pt idx="1832" formatCode="0.00%">
                  <c:v>9.5675644329897044E-2</c:v>
                </c:pt>
                <c:pt idx="1833" formatCode="0.00%">
                  <c:v>9.5714948453608381E-2</c:v>
                </c:pt>
                <c:pt idx="1834" formatCode="0.00%">
                  <c:v>9.575412371134033E-2</c:v>
                </c:pt>
                <c:pt idx="1835" formatCode="0.00%">
                  <c:v>9.5791881443299101E-2</c:v>
                </c:pt>
                <c:pt idx="1836" formatCode="0.00%">
                  <c:v>9.5826804123711487E-2</c:v>
                </c:pt>
                <c:pt idx="1837" formatCode="0.00%">
                  <c:v>9.5861340206185697E-2</c:v>
                </c:pt>
                <c:pt idx="1838" formatCode="0.00%">
                  <c:v>9.5892654639175387E-2</c:v>
                </c:pt>
                <c:pt idx="1839" formatCode="0.00%">
                  <c:v>9.5925128865979509E-2</c:v>
                </c:pt>
                <c:pt idx="1840" formatCode="0.00%">
                  <c:v>9.5956572164948586E-2</c:v>
                </c:pt>
                <c:pt idx="1841" formatCode="0.00%">
                  <c:v>9.5986726804123831E-2</c:v>
                </c:pt>
                <c:pt idx="1842" formatCode="0.00%">
                  <c:v>9.6016623711340329E-2</c:v>
                </c:pt>
                <c:pt idx="1843" formatCode="0.00%">
                  <c:v>9.6046649484536201E-2</c:v>
                </c:pt>
                <c:pt idx="1844" formatCode="0.00%">
                  <c:v>9.6076030927835149E-2</c:v>
                </c:pt>
                <c:pt idx="1845" formatCode="0.00%">
                  <c:v>9.6104252577319693E-2</c:v>
                </c:pt>
                <c:pt idx="1846" formatCode="0.00%">
                  <c:v>9.613247422680421E-2</c:v>
                </c:pt>
                <c:pt idx="1847" formatCode="0.00%">
                  <c:v>9.6160695876288768E-2</c:v>
                </c:pt>
                <c:pt idx="1848" formatCode="0.00%">
                  <c:v>9.6188788659793925E-2</c:v>
                </c:pt>
                <c:pt idx="1849" formatCode="0.00%">
                  <c:v>9.6216494845360934E-2</c:v>
                </c:pt>
                <c:pt idx="1850" formatCode="0.00%">
                  <c:v>9.6244201030927956E-2</c:v>
                </c:pt>
                <c:pt idx="1851" formatCode="0.00%">
                  <c:v>9.6272422680412487E-2</c:v>
                </c:pt>
                <c:pt idx="1852" formatCode="0.00%">
                  <c:v>9.6299355670103212E-2</c:v>
                </c:pt>
                <c:pt idx="1853" formatCode="0.00%">
                  <c:v>9.6326417525773297E-2</c:v>
                </c:pt>
                <c:pt idx="1854" formatCode="0.00%">
                  <c:v>9.6354381443299081E-2</c:v>
                </c:pt>
                <c:pt idx="1855" formatCode="0.00%">
                  <c:v>9.6385180412371263E-2</c:v>
                </c:pt>
                <c:pt idx="1856" formatCode="0.00%">
                  <c:v>9.641494845360836E-2</c:v>
                </c:pt>
                <c:pt idx="1857" formatCode="0.00%">
                  <c:v>9.6444201030927948E-2</c:v>
                </c:pt>
                <c:pt idx="1858" formatCode="0.00%">
                  <c:v>9.6472293814433091E-2</c:v>
                </c:pt>
                <c:pt idx="1859" formatCode="0.00%">
                  <c:v>9.649845360824752E-2</c:v>
                </c:pt>
                <c:pt idx="1860" formatCode="0.00%">
                  <c:v>9.6523453608247531E-2</c:v>
                </c:pt>
                <c:pt idx="1861" formatCode="0.00%">
                  <c:v>9.6547164948453709E-2</c:v>
                </c:pt>
                <c:pt idx="1862" formatCode="0.00%">
                  <c:v>9.6571005154639303E-2</c:v>
                </c:pt>
                <c:pt idx="1863" formatCode="0.00%">
                  <c:v>9.6593427835051662E-2</c:v>
                </c:pt>
                <c:pt idx="1864" formatCode="0.00%">
                  <c:v>9.6613788659793934E-2</c:v>
                </c:pt>
                <c:pt idx="1865" formatCode="0.00%">
                  <c:v>9.6635695876288771E-2</c:v>
                </c:pt>
                <c:pt idx="1866" formatCode="0.00%">
                  <c:v>9.6660695876288782E-2</c:v>
                </c:pt>
                <c:pt idx="1867" formatCode="0.00%">
                  <c:v>9.6686984536082585E-2</c:v>
                </c:pt>
                <c:pt idx="1868" formatCode="0.00%">
                  <c:v>9.6711726804123793E-2</c:v>
                </c:pt>
                <c:pt idx="1869" formatCode="0.00%">
                  <c:v>9.6736469072165057E-2</c:v>
                </c:pt>
                <c:pt idx="1870" formatCode="0.00%">
                  <c:v>9.6759407216494939E-2</c:v>
                </c:pt>
                <c:pt idx="1871" formatCode="0.00%">
                  <c:v>9.6781829896907312E-2</c:v>
                </c:pt>
                <c:pt idx="1872" formatCode="0.00%">
                  <c:v>9.6803994845360938E-2</c:v>
                </c:pt>
                <c:pt idx="1873" formatCode="0.00%">
                  <c:v>9.6826030927835163E-2</c:v>
                </c:pt>
                <c:pt idx="1874" formatCode="0.00%">
                  <c:v>9.6847036082474316E-2</c:v>
                </c:pt>
                <c:pt idx="1875" formatCode="0.00%">
                  <c:v>9.6867396907216602E-2</c:v>
                </c:pt>
                <c:pt idx="1876" formatCode="0.00%">
                  <c:v>9.6887500000000099E-2</c:v>
                </c:pt>
                <c:pt idx="1877" formatCode="0.00%">
                  <c:v>9.6905541237113493E-2</c:v>
                </c:pt>
                <c:pt idx="1878" formatCode="0.00%">
                  <c:v>9.6925000000000094E-2</c:v>
                </c:pt>
                <c:pt idx="1879" formatCode="0.00%">
                  <c:v>9.6944072164948547E-2</c:v>
                </c:pt>
                <c:pt idx="1880" formatCode="0.00%">
                  <c:v>9.6963788659793881E-2</c:v>
                </c:pt>
                <c:pt idx="1881" formatCode="0.00%">
                  <c:v>9.6983891752577392E-2</c:v>
                </c:pt>
                <c:pt idx="1882" formatCode="0.00%">
                  <c:v>9.7003092783505232E-2</c:v>
                </c:pt>
                <c:pt idx="1883" formatCode="0.00%">
                  <c:v>9.7023324742268102E-2</c:v>
                </c:pt>
                <c:pt idx="1884" formatCode="0.00%">
                  <c:v>9.7044072164948536E-2</c:v>
                </c:pt>
                <c:pt idx="1885" formatCode="0.00%">
                  <c:v>9.7063659793814525E-2</c:v>
                </c:pt>
                <c:pt idx="1886" formatCode="0.00%">
                  <c:v>9.7084020618556768E-2</c:v>
                </c:pt>
                <c:pt idx="1887" formatCode="0.00%">
                  <c:v>9.710373711340213E-2</c:v>
                </c:pt>
                <c:pt idx="1888" formatCode="0.00%">
                  <c:v>9.7125000000000072E-2</c:v>
                </c:pt>
                <c:pt idx="1889" formatCode="0.00%">
                  <c:v>9.7148195876288729E-2</c:v>
                </c:pt>
                <c:pt idx="1890" formatCode="0.00%">
                  <c:v>9.7170489690721715E-2</c:v>
                </c:pt>
                <c:pt idx="1891" formatCode="0.00%">
                  <c:v>9.7189948453608316E-2</c:v>
                </c:pt>
                <c:pt idx="1892" formatCode="0.00%">
                  <c:v>9.720863402061862E-2</c:v>
                </c:pt>
                <c:pt idx="1893" formatCode="0.00%">
                  <c:v>9.7226546391752655E-2</c:v>
                </c:pt>
                <c:pt idx="1894" formatCode="0.00%">
                  <c:v>9.7244072164948528E-2</c:v>
                </c:pt>
                <c:pt idx="1895" formatCode="0.00%">
                  <c:v>9.7261469072165013E-2</c:v>
                </c:pt>
                <c:pt idx="1896" formatCode="0.00%">
                  <c:v>9.7279896907216543E-2</c:v>
                </c:pt>
                <c:pt idx="1897" formatCode="0.00%">
                  <c:v>9.7297036082474281E-2</c:v>
                </c:pt>
                <c:pt idx="1898" formatCode="0.00%">
                  <c:v>9.7314690721649513E-2</c:v>
                </c:pt>
                <c:pt idx="1899" formatCode="0.00%">
                  <c:v>9.7332860824742323E-2</c:v>
                </c:pt>
                <c:pt idx="1900" formatCode="0.00%">
                  <c:v>9.734987113402066E-2</c:v>
                </c:pt>
                <c:pt idx="1901" formatCode="0.00%">
                  <c:v>9.7367912371134083E-2</c:v>
                </c:pt>
                <c:pt idx="1902" formatCode="0.00%">
                  <c:v>9.7386469072164986E-2</c:v>
                </c:pt>
                <c:pt idx="1903" formatCode="0.00%">
                  <c:v>9.7405541237113452E-2</c:v>
                </c:pt>
                <c:pt idx="1904" formatCode="0.00%">
                  <c:v>9.7424613402061877E-2</c:v>
                </c:pt>
                <c:pt idx="1905" formatCode="0.00%">
                  <c:v>9.7445747422680432E-2</c:v>
                </c:pt>
                <c:pt idx="1906" formatCode="0.00%">
                  <c:v>9.7468427835051608E-2</c:v>
                </c:pt>
                <c:pt idx="1907" formatCode="0.00%">
                  <c:v>9.7494329896907275E-2</c:v>
                </c:pt>
                <c:pt idx="1908" formatCode="0.00%">
                  <c:v>9.7517654639175305E-2</c:v>
                </c:pt>
                <c:pt idx="1909" formatCode="0.00%">
                  <c:v>9.7543041237113451E-2</c:v>
                </c:pt>
                <c:pt idx="1910" formatCode="0.00%">
                  <c:v>9.7567912371134061E-2</c:v>
                </c:pt>
                <c:pt idx="1911" formatCode="0.00%">
                  <c:v>9.7594458762886638E-2</c:v>
                </c:pt>
                <c:pt idx="1912" formatCode="0.00%">
                  <c:v>9.7619587628866022E-2</c:v>
                </c:pt>
                <c:pt idx="1913" formatCode="0.00%">
                  <c:v>9.7643943298969124E-2</c:v>
                </c:pt>
                <c:pt idx="1914" formatCode="0.00%">
                  <c:v>9.7668041237113451E-2</c:v>
                </c:pt>
                <c:pt idx="1915" formatCode="0.00%">
                  <c:v>9.7691237113402107E-2</c:v>
                </c:pt>
                <c:pt idx="1916" formatCode="0.00%">
                  <c:v>9.7714948453608313E-2</c:v>
                </c:pt>
                <c:pt idx="1917" formatCode="0.00%">
                  <c:v>9.7738788659793865E-2</c:v>
                </c:pt>
                <c:pt idx="1918" formatCode="0.00%">
                  <c:v>9.7762757731958833E-2</c:v>
                </c:pt>
                <c:pt idx="1919" formatCode="0.00%">
                  <c:v>9.7786726804123758E-2</c:v>
                </c:pt>
                <c:pt idx="1920" formatCode="0.00%">
                  <c:v>9.7808634020618596E-2</c:v>
                </c:pt>
                <c:pt idx="1921" formatCode="0.00%">
                  <c:v>9.7831958762886639E-2</c:v>
                </c:pt>
                <c:pt idx="1922" formatCode="0.00%">
                  <c:v>9.7855283505154697E-2</c:v>
                </c:pt>
                <c:pt idx="1923" formatCode="0.00%">
                  <c:v>9.7880154639175293E-2</c:v>
                </c:pt>
                <c:pt idx="1924" formatCode="0.00%">
                  <c:v>9.7906185567010348E-2</c:v>
                </c:pt>
                <c:pt idx="1925" formatCode="0.00%">
                  <c:v>9.793067010309281E-2</c:v>
                </c:pt>
                <c:pt idx="1926" formatCode="0.00%">
                  <c:v>9.7956056701030955E-2</c:v>
                </c:pt>
                <c:pt idx="1927" formatCode="0.00%">
                  <c:v>9.7981572164948502E-2</c:v>
                </c:pt>
                <c:pt idx="1928" formatCode="0.00%">
                  <c:v>9.8009407216494884E-2</c:v>
                </c:pt>
                <c:pt idx="1929" formatCode="0.00%">
                  <c:v>9.8036211340206222E-2</c:v>
                </c:pt>
                <c:pt idx="1930" formatCode="0.00%">
                  <c:v>9.806456185567014E-2</c:v>
                </c:pt>
                <c:pt idx="1931" formatCode="0.00%">
                  <c:v>9.8090721649484569E-2</c:v>
                </c:pt>
                <c:pt idx="1932" formatCode="0.00%">
                  <c:v>9.8116881443299012E-2</c:v>
                </c:pt>
                <c:pt idx="1933" formatCode="0.00%">
                  <c:v>9.8143943298969111E-2</c:v>
                </c:pt>
                <c:pt idx="1934" formatCode="0.00%">
                  <c:v>9.8170489690721674E-2</c:v>
                </c:pt>
                <c:pt idx="1935" formatCode="0.00%">
                  <c:v>9.8197164948453639E-2</c:v>
                </c:pt>
                <c:pt idx="1936" formatCode="0.00%">
                  <c:v>9.8225386597938155E-2</c:v>
                </c:pt>
                <c:pt idx="1937" formatCode="0.00%">
                  <c:v>9.8254381443298969E-2</c:v>
                </c:pt>
                <c:pt idx="1938" formatCode="0.00%">
                  <c:v>9.8283247422680423E-2</c:v>
                </c:pt>
                <c:pt idx="1939" formatCode="0.00%">
                  <c:v>9.8311855670103102E-2</c:v>
                </c:pt>
                <c:pt idx="1940" formatCode="0.00%">
                  <c:v>9.8340206185567006E-2</c:v>
                </c:pt>
                <c:pt idx="1941" formatCode="0.00%">
                  <c:v>9.8368685567010297E-2</c:v>
                </c:pt>
                <c:pt idx="1942" formatCode="0.00%">
                  <c:v>9.8396005154639199E-2</c:v>
                </c:pt>
                <c:pt idx="1943" formatCode="0.00%">
                  <c:v>9.8424097938144328E-2</c:v>
                </c:pt>
                <c:pt idx="1944" formatCode="0.00%">
                  <c:v>9.8452835051546408E-2</c:v>
                </c:pt>
                <c:pt idx="1945" formatCode="0.00%">
                  <c:v>9.8480927835051565E-2</c:v>
                </c:pt>
                <c:pt idx="1946" formatCode="0.00%">
                  <c:v>9.8508247422680426E-2</c:v>
                </c:pt>
                <c:pt idx="1947" formatCode="0.00%">
                  <c:v>9.8534793814433003E-2</c:v>
                </c:pt>
                <c:pt idx="1948" formatCode="0.00%">
                  <c:v>9.8560309278350536E-2</c:v>
                </c:pt>
                <c:pt idx="1949" formatCode="0.00%">
                  <c:v>9.8585051546391758E-2</c:v>
                </c:pt>
                <c:pt idx="1950" formatCode="0.00%">
                  <c:v>9.8610695876288665E-2</c:v>
                </c:pt>
                <c:pt idx="1951" formatCode="0.00%">
                  <c:v>9.8635567010309289E-2</c:v>
                </c:pt>
                <c:pt idx="1952" formatCode="0.00%">
                  <c:v>9.8660567010309272E-2</c:v>
                </c:pt>
                <c:pt idx="1953" formatCode="0.00%">
                  <c:v>9.868427835051545E-2</c:v>
                </c:pt>
                <c:pt idx="1954" formatCode="0.00%">
                  <c:v>9.8707731958762868E-2</c:v>
                </c:pt>
                <c:pt idx="1955" formatCode="0.00%">
                  <c:v>9.873079896907215E-2</c:v>
                </c:pt>
                <c:pt idx="1956" formatCode="0.00%">
                  <c:v>9.8754123711340194E-2</c:v>
                </c:pt>
                <c:pt idx="1957" formatCode="0.00%">
                  <c:v>9.8777190721649463E-2</c:v>
                </c:pt>
                <c:pt idx="1958" formatCode="0.00%">
                  <c:v>9.8800515463917507E-2</c:v>
                </c:pt>
                <c:pt idx="1959" formatCode="0.00%">
                  <c:v>9.8825257731958743E-2</c:v>
                </c:pt>
                <c:pt idx="1960" formatCode="0.00%">
                  <c:v>9.8850257731958741E-2</c:v>
                </c:pt>
                <c:pt idx="1961" formatCode="0.00%">
                  <c:v>9.887512886597935E-2</c:v>
                </c:pt>
                <c:pt idx="1962" formatCode="0.00%">
                  <c:v>9.8900773195876229E-2</c:v>
                </c:pt>
                <c:pt idx="1963" formatCode="0.00%">
                  <c:v>9.8926159793814375E-2</c:v>
                </c:pt>
                <c:pt idx="1964" formatCode="0.00%">
                  <c:v>9.8950644329896836E-2</c:v>
                </c:pt>
                <c:pt idx="1965" formatCode="0.00%">
                  <c:v>9.8976675257731891E-2</c:v>
                </c:pt>
                <c:pt idx="1966" formatCode="0.00%">
                  <c:v>9.9003737113402018E-2</c:v>
                </c:pt>
                <c:pt idx="1967" formatCode="0.00%">
                  <c:v>9.9031314432989653E-2</c:v>
                </c:pt>
                <c:pt idx="1968" formatCode="0.00%">
                  <c:v>9.9059922680412305E-2</c:v>
                </c:pt>
                <c:pt idx="1969" formatCode="0.00%">
                  <c:v>9.9088530927834984E-2</c:v>
                </c:pt>
                <c:pt idx="1970" formatCode="0.00%">
                  <c:v>9.911739690721641E-2</c:v>
                </c:pt>
                <c:pt idx="1971" formatCode="0.00%">
                  <c:v>9.914768041237107E-2</c:v>
                </c:pt>
                <c:pt idx="1972" formatCode="0.00%">
                  <c:v>9.9177706185566955E-2</c:v>
                </c:pt>
                <c:pt idx="1973" formatCode="0.00%">
                  <c:v>9.9206443298969021E-2</c:v>
                </c:pt>
                <c:pt idx="1974" formatCode="0.00%">
                  <c:v>9.9234278350515417E-2</c:v>
                </c:pt>
                <c:pt idx="1975" formatCode="0.00%">
                  <c:v>9.9262628865979349E-2</c:v>
                </c:pt>
                <c:pt idx="1976" formatCode="0.00%">
                  <c:v>9.9293943298969026E-2</c:v>
                </c:pt>
                <c:pt idx="1977" formatCode="0.00%">
                  <c:v>9.9326675257731922E-2</c:v>
                </c:pt>
                <c:pt idx="1978" formatCode="0.00%">
                  <c:v>9.9360438144329863E-2</c:v>
                </c:pt>
                <c:pt idx="1979" formatCode="0.00%">
                  <c:v>9.9394072164948402E-2</c:v>
                </c:pt>
                <c:pt idx="1980" formatCode="0.00%">
                  <c:v>9.9427190721649419E-2</c:v>
                </c:pt>
                <c:pt idx="1981" formatCode="0.00%">
                  <c:v>9.9460180412371063E-2</c:v>
                </c:pt>
                <c:pt idx="1982" formatCode="0.00%">
                  <c:v>9.9494072164948391E-2</c:v>
                </c:pt>
                <c:pt idx="1983" formatCode="0.00%">
                  <c:v>9.9527963917525705E-2</c:v>
                </c:pt>
                <c:pt idx="1984" formatCode="0.00%">
                  <c:v>9.9561469072164871E-2</c:v>
                </c:pt>
                <c:pt idx="1985" formatCode="0.00%">
                  <c:v>9.9592912371133935E-2</c:v>
                </c:pt>
                <c:pt idx="1986" formatCode="0.00%">
                  <c:v>9.9623711340206103E-2</c:v>
                </c:pt>
                <c:pt idx="1987" formatCode="0.00%">
                  <c:v>9.9655154639175181E-2</c:v>
                </c:pt>
                <c:pt idx="1988" formatCode="0.00%">
                  <c:v>9.9686211340206096E-2</c:v>
                </c:pt>
                <c:pt idx="1989" formatCode="0.00%">
                  <c:v>9.9717912371133935E-2</c:v>
                </c:pt>
                <c:pt idx="1990" formatCode="0.00%">
                  <c:v>9.9749742268041161E-2</c:v>
                </c:pt>
                <c:pt idx="1991" formatCode="0.00%">
                  <c:v>9.978298969072158E-2</c:v>
                </c:pt>
                <c:pt idx="1992" formatCode="0.00%">
                  <c:v>9.9815463917525701E-2</c:v>
                </c:pt>
                <c:pt idx="1993" formatCode="0.00%">
                  <c:v>9.9847422680412301E-2</c:v>
                </c:pt>
                <c:pt idx="1994" formatCode="0.00%">
                  <c:v>9.9878865979381365E-2</c:v>
                </c:pt>
                <c:pt idx="1995" formatCode="0.00%">
                  <c:v>9.9909278350515399E-2</c:v>
                </c:pt>
                <c:pt idx="1996" formatCode="0.00%">
                  <c:v>9.9939690721649405E-2</c:v>
                </c:pt>
                <c:pt idx="1997" formatCode="0.00%">
                  <c:v>9.9969458762886487E-2</c:v>
                </c:pt>
                <c:pt idx="1998" formatCode="0.00%">
                  <c:v>9.9998324742267941E-2</c:v>
                </c:pt>
                <c:pt idx="1999" formatCode="0.00%">
                  <c:v>0.1000277061855669</c:v>
                </c:pt>
                <c:pt idx="2000" formatCode="0.00%">
                  <c:v>0.1000555412371133</c:v>
                </c:pt>
                <c:pt idx="2001" formatCode="0.00%">
                  <c:v>0.10008402061855659</c:v>
                </c:pt>
                <c:pt idx="2002" formatCode="0.00%">
                  <c:v>0.10011262886597927</c:v>
                </c:pt>
                <c:pt idx="2003" formatCode="0.00%">
                  <c:v>0.10014175257731948</c:v>
                </c:pt>
                <c:pt idx="2004" formatCode="0.00%">
                  <c:v>0.10016971649484527</c:v>
                </c:pt>
                <c:pt idx="2005" formatCode="0.00%">
                  <c:v>0.10019742268041228</c:v>
                </c:pt>
                <c:pt idx="2006" formatCode="0.00%">
                  <c:v>0.1002249999999999</c:v>
                </c:pt>
                <c:pt idx="2007" formatCode="0.00%">
                  <c:v>0.10025270618556692</c:v>
                </c:pt>
                <c:pt idx="2008" formatCode="0.00%">
                  <c:v>0.10028054123711332</c:v>
                </c:pt>
                <c:pt idx="2009" formatCode="0.00%">
                  <c:v>0.10030760309278343</c:v>
                </c:pt>
                <c:pt idx="2010" formatCode="0.00%">
                  <c:v>0.10033440721649475</c:v>
                </c:pt>
                <c:pt idx="2011" formatCode="0.00%">
                  <c:v>0.10035773195876278</c:v>
                </c:pt>
                <c:pt idx="2012" formatCode="0.00%">
                  <c:v>0.10037976804123702</c:v>
                </c:pt>
                <c:pt idx="2013" formatCode="0.00%">
                  <c:v>0.10040051546391743</c:v>
                </c:pt>
                <c:pt idx="2014" formatCode="0.00%">
                  <c:v>0.10042177835051536</c:v>
                </c:pt>
                <c:pt idx="2015" formatCode="0.00%">
                  <c:v>0.10044239690721642</c:v>
                </c:pt>
                <c:pt idx="2016" formatCode="0.00%">
                  <c:v>0.1004626288659793</c:v>
                </c:pt>
                <c:pt idx="2017" formatCode="0.00%">
                  <c:v>0.10048260309278344</c:v>
                </c:pt>
                <c:pt idx="2018" formatCode="0.00%">
                  <c:v>0.10050373711340198</c:v>
                </c:pt>
                <c:pt idx="2019" formatCode="0.00%">
                  <c:v>0.10052590206185559</c:v>
                </c:pt>
                <c:pt idx="2020" formatCode="0.00%">
                  <c:v>0.10054677835051538</c:v>
                </c:pt>
                <c:pt idx="2021" formatCode="0.00%">
                  <c:v>0.10056675257731951</c:v>
                </c:pt>
                <c:pt idx="2022" formatCode="0.00%">
                  <c:v>0.10058492268041232</c:v>
                </c:pt>
                <c:pt idx="2023" formatCode="0.00%">
                  <c:v>0.1006038659793814</c:v>
                </c:pt>
                <c:pt idx="2024" formatCode="0.00%">
                  <c:v>0.10062280927835043</c:v>
                </c:pt>
                <c:pt idx="2025" formatCode="0.00%">
                  <c:v>0.10064407216494836</c:v>
                </c:pt>
                <c:pt idx="2026" formatCode="0.00%">
                  <c:v>0.10066623711340197</c:v>
                </c:pt>
                <c:pt idx="2027" formatCode="0.00%">
                  <c:v>0.10068749999999993</c:v>
                </c:pt>
                <c:pt idx="2028" formatCode="0.00%">
                  <c:v>0.10070992268041229</c:v>
                </c:pt>
                <c:pt idx="2029" formatCode="0.00%">
                  <c:v>0.10073376288659786</c:v>
                </c:pt>
                <c:pt idx="2030" formatCode="0.00%">
                  <c:v>0.10075631443298963</c:v>
                </c:pt>
                <c:pt idx="2031" formatCode="0.00%">
                  <c:v>0.10077847938144326</c:v>
                </c:pt>
                <c:pt idx="2032" formatCode="0.00%">
                  <c:v>0.10080231958762884</c:v>
                </c:pt>
                <c:pt idx="2033" formatCode="0.00%">
                  <c:v>0.1008289948453608</c:v>
                </c:pt>
                <c:pt idx="2034" formatCode="0.00%">
                  <c:v>0.10085270618556696</c:v>
                </c:pt>
                <c:pt idx="2035" formatCode="0.00%">
                  <c:v>0.10087783505154635</c:v>
                </c:pt>
                <c:pt idx="2036" formatCode="0.00%">
                  <c:v>0.10090335051546387</c:v>
                </c:pt>
                <c:pt idx="2037" formatCode="0.00%">
                  <c:v>0.10093221649484531</c:v>
                </c:pt>
                <c:pt idx="2038" formatCode="0.00%">
                  <c:v>0.10096301546391749</c:v>
                </c:pt>
                <c:pt idx="2039" formatCode="0.00%">
                  <c:v>0.100995618556701</c:v>
                </c:pt>
                <c:pt idx="2040" formatCode="0.00%">
                  <c:v>0.1010315721649484</c:v>
                </c:pt>
                <c:pt idx="2041" formatCode="0.00%">
                  <c:v>0.10106082474226802</c:v>
                </c:pt>
                <c:pt idx="2042" formatCode="0.00%">
                  <c:v>0.10109097938144326</c:v>
                </c:pt>
                <c:pt idx="2043" formatCode="0.00%">
                  <c:v>0.10112010309278349</c:v>
                </c:pt>
                <c:pt idx="2044" formatCode="0.00%">
                  <c:v>0.10114935567010308</c:v>
                </c:pt>
                <c:pt idx="2045" formatCode="0.00%">
                  <c:v>0.10118144329896905</c:v>
                </c:pt>
                <c:pt idx="2046" formatCode="0.00%">
                  <c:v>0.10121520618556699</c:v>
                </c:pt>
                <c:pt idx="2047" formatCode="0.00%">
                  <c:v>0.10124716494845359</c:v>
                </c:pt>
                <c:pt idx="2048" formatCode="0.00%">
                  <c:v>0.1012811855670103</c:v>
                </c:pt>
                <c:pt idx="2049" formatCode="0.00%">
                  <c:v>0.10131662371134019</c:v>
                </c:pt>
                <c:pt idx="2050" formatCode="0.00%">
                  <c:v>0.10135231958762887</c:v>
                </c:pt>
                <c:pt idx="2051" formatCode="0.00%">
                  <c:v>0.10138840206185566</c:v>
                </c:pt>
                <c:pt idx="2052" formatCode="0.00%">
                  <c:v>0.10142757731958764</c:v>
                </c:pt>
                <c:pt idx="2053" formatCode="0.00%">
                  <c:v>0.10146494845360825</c:v>
                </c:pt>
                <c:pt idx="2054" formatCode="0.00%">
                  <c:v>0.10149987113402061</c:v>
                </c:pt>
                <c:pt idx="2055" formatCode="0.00%">
                  <c:v>0.10153479381443299</c:v>
                </c:pt>
                <c:pt idx="2056" formatCode="0.00%">
                  <c:v>0.10156971649484536</c:v>
                </c:pt>
                <c:pt idx="2057" formatCode="0.00%">
                  <c:v>0.10160438144329897</c:v>
                </c:pt>
                <c:pt idx="2058" formatCode="0.00%">
                  <c:v>0.10163904639175259</c:v>
                </c:pt>
                <c:pt idx="2059" formatCode="0.00%">
                  <c:v>0.10167229381443299</c:v>
                </c:pt>
                <c:pt idx="2060" formatCode="0.00%">
                  <c:v>0.10170786082474226</c:v>
                </c:pt>
                <c:pt idx="2061" formatCode="0.00%">
                  <c:v>0.10174432989690722</c:v>
                </c:pt>
                <c:pt idx="2062" formatCode="0.00%">
                  <c:v>0.10178182989690723</c:v>
                </c:pt>
                <c:pt idx="2063" formatCode="0.00%">
                  <c:v>0.10181804123711341</c:v>
                </c:pt>
                <c:pt idx="2064" formatCode="0.00%">
                  <c:v>0.10185283505154639</c:v>
                </c:pt>
                <c:pt idx="2065" formatCode="0.00%">
                  <c:v>0.10188698453608248</c:v>
                </c:pt>
                <c:pt idx="2066" formatCode="0.00%">
                  <c:v>0.10192023195876292</c:v>
                </c:pt>
                <c:pt idx="2067" formatCode="0.00%">
                  <c:v>0.10195335051546393</c:v>
                </c:pt>
                <c:pt idx="2068" formatCode="0.00%">
                  <c:v>0.10198646907216496</c:v>
                </c:pt>
                <c:pt idx="2069" formatCode="0.00%">
                  <c:v>0.10201932989690722</c:v>
                </c:pt>
                <c:pt idx="2070" formatCode="0.00%">
                  <c:v>0.10205180412371136</c:v>
                </c:pt>
                <c:pt idx="2071" formatCode="0.00%">
                  <c:v>0.10208376288659794</c:v>
                </c:pt>
                <c:pt idx="2072" formatCode="0.00%">
                  <c:v>0.10211597938144329</c:v>
                </c:pt>
                <c:pt idx="2073" formatCode="0.00%">
                  <c:v>0.10214987113402062</c:v>
                </c:pt>
                <c:pt idx="2074" formatCode="0.00%">
                  <c:v>0.10218582474226806</c:v>
                </c:pt>
                <c:pt idx="2075" formatCode="0.00%">
                  <c:v>0.10222216494845363</c:v>
                </c:pt>
                <c:pt idx="2076" formatCode="0.00%">
                  <c:v>0.102257087628866</c:v>
                </c:pt>
                <c:pt idx="2077" formatCode="0.00%">
                  <c:v>0.10229329896907217</c:v>
                </c:pt>
                <c:pt idx="2078" formatCode="0.00%">
                  <c:v>0.1023291237113402</c:v>
                </c:pt>
                <c:pt idx="2079" formatCode="0.00%">
                  <c:v>0.10236688144329896</c:v>
                </c:pt>
                <c:pt idx="2080" formatCode="0.00%">
                  <c:v>0.10240528350515461</c:v>
                </c:pt>
                <c:pt idx="2081" formatCode="0.00%">
                  <c:v>0.10244329896907214</c:v>
                </c:pt>
                <c:pt idx="2082" formatCode="0.00%">
                  <c:v>0.10247719072164947</c:v>
                </c:pt>
                <c:pt idx="2083" formatCode="0.00%">
                  <c:v>0.10251121134020619</c:v>
                </c:pt>
                <c:pt idx="2084" formatCode="0.00%">
                  <c:v>0.10254497422680413</c:v>
                </c:pt>
                <c:pt idx="2085" formatCode="0.00%">
                  <c:v>0.10257809278350513</c:v>
                </c:pt>
                <c:pt idx="2086" formatCode="0.00%">
                  <c:v>0.10261082474226803</c:v>
                </c:pt>
                <c:pt idx="2087" formatCode="0.00%">
                  <c:v>0.10264226804123708</c:v>
                </c:pt>
                <c:pt idx="2088" formatCode="0.00%">
                  <c:v>0.10267306701030926</c:v>
                </c:pt>
                <c:pt idx="2089" formatCode="0.00%">
                  <c:v>0.10270412371134018</c:v>
                </c:pt>
                <c:pt idx="2090" formatCode="0.00%">
                  <c:v>0.10273634020618556</c:v>
                </c:pt>
                <c:pt idx="2091" formatCode="0.00%">
                  <c:v>0.10276855670103091</c:v>
                </c:pt>
                <c:pt idx="2092" formatCode="0.00%">
                  <c:v>0.10280103092783503</c:v>
                </c:pt>
                <c:pt idx="2093" formatCode="0.00%">
                  <c:v>0.10283298969072163</c:v>
                </c:pt>
                <c:pt idx="2094" formatCode="0.00%">
                  <c:v>0.10286314432989691</c:v>
                </c:pt>
                <c:pt idx="2095" formatCode="0.00%">
                  <c:v>0.10289278350515463</c:v>
                </c:pt>
                <c:pt idx="2096" formatCode="0.00%">
                  <c:v>0.10292216494845356</c:v>
                </c:pt>
                <c:pt idx="2097" formatCode="0.00%">
                  <c:v>0.10295128865979379</c:v>
                </c:pt>
                <c:pt idx="2098" formatCode="0.00%">
                  <c:v>0.10298054123711339</c:v>
                </c:pt>
                <c:pt idx="2099" formatCode="0.00%">
                  <c:v>0.10301043814432988</c:v>
                </c:pt>
                <c:pt idx="2100" formatCode="0.00%">
                  <c:v>0.10304175257731955</c:v>
                </c:pt>
                <c:pt idx="2101" formatCode="0.00%">
                  <c:v>0.10307061855670101</c:v>
                </c:pt>
                <c:pt idx="2102" formatCode="0.00%">
                  <c:v>0.10309909793814431</c:v>
                </c:pt>
                <c:pt idx="2103" formatCode="0.00%">
                  <c:v>0.10312822164948454</c:v>
                </c:pt>
                <c:pt idx="2104" formatCode="0.00%">
                  <c:v>0.1031577319587629</c:v>
                </c:pt>
                <c:pt idx="2105" formatCode="0.00%">
                  <c:v>0.10318827319587631</c:v>
                </c:pt>
                <c:pt idx="2106" formatCode="0.00%">
                  <c:v>0.10321765463917529</c:v>
                </c:pt>
                <c:pt idx="2107" formatCode="0.00%">
                  <c:v>0.10324729381443302</c:v>
                </c:pt>
                <c:pt idx="2108" formatCode="0.00%">
                  <c:v>0.10327976804123715</c:v>
                </c:pt>
                <c:pt idx="2109" formatCode="0.00%">
                  <c:v>0.10331172680412376</c:v>
                </c:pt>
                <c:pt idx="2110" formatCode="0.00%">
                  <c:v>0.10334420103092788</c:v>
                </c:pt>
                <c:pt idx="2111" formatCode="0.00%">
                  <c:v>0.10337590206185573</c:v>
                </c:pt>
                <c:pt idx="2112" formatCode="0.00%">
                  <c:v>0.1034051546391753</c:v>
                </c:pt>
                <c:pt idx="2113" formatCode="0.00%">
                  <c:v>0.10343286082474233</c:v>
                </c:pt>
                <c:pt idx="2114" formatCode="0.00%">
                  <c:v>0.10346121134020624</c:v>
                </c:pt>
                <c:pt idx="2115" formatCode="0.00%">
                  <c:v>0.10349085051546396</c:v>
                </c:pt>
                <c:pt idx="2116" formatCode="0.00%">
                  <c:v>0.10352100515463923</c:v>
                </c:pt>
                <c:pt idx="2117" formatCode="0.00%">
                  <c:v>0.10355115979381449</c:v>
                </c:pt>
                <c:pt idx="2118" formatCode="0.00%">
                  <c:v>0.10358247422680417</c:v>
                </c:pt>
                <c:pt idx="2119" formatCode="0.00%">
                  <c:v>0.10361134020618562</c:v>
                </c:pt>
                <c:pt idx="2120" formatCode="0.00%">
                  <c:v>0.10363865979381448</c:v>
                </c:pt>
                <c:pt idx="2121" formatCode="0.00%">
                  <c:v>0.10366649484536088</c:v>
                </c:pt>
                <c:pt idx="2122" formatCode="0.00%">
                  <c:v>0.10369600515463924</c:v>
                </c:pt>
                <c:pt idx="2123" formatCode="0.00%">
                  <c:v>0.10372242268041243</c:v>
                </c:pt>
                <c:pt idx="2124" formatCode="0.00%">
                  <c:v>0.10374639175257738</c:v>
                </c:pt>
                <c:pt idx="2125" formatCode="0.00%">
                  <c:v>0.10377074742268048</c:v>
                </c:pt>
                <c:pt idx="2126" formatCode="0.00%">
                  <c:v>0.10379381443298978</c:v>
                </c:pt>
                <c:pt idx="2127" formatCode="0.00%">
                  <c:v>0.1038152061855671</c:v>
                </c:pt>
                <c:pt idx="2128" formatCode="0.00%">
                  <c:v>0.10383711340206195</c:v>
                </c:pt>
                <c:pt idx="2129" formatCode="0.00%">
                  <c:v>0.10385863402061868</c:v>
                </c:pt>
                <c:pt idx="2130" formatCode="0.00%">
                  <c:v>0.1038804123711341</c:v>
                </c:pt>
                <c:pt idx="2131" formatCode="0.00%">
                  <c:v>0.10390270618556713</c:v>
                </c:pt>
                <c:pt idx="2132" formatCode="0.00%">
                  <c:v>0.1039250000000001</c:v>
                </c:pt>
                <c:pt idx="2133" formatCode="0.00%">
                  <c:v>0.10394780927835062</c:v>
                </c:pt>
                <c:pt idx="2134" formatCode="0.00%">
                  <c:v>0.10397126288659804</c:v>
                </c:pt>
                <c:pt idx="2135" formatCode="0.00%">
                  <c:v>0.10399394329896917</c:v>
                </c:pt>
                <c:pt idx="2136" formatCode="0.00%">
                  <c:v>0.10401585051546401</c:v>
                </c:pt>
                <c:pt idx="2137" formatCode="0.00%">
                  <c:v>0.10403853092783515</c:v>
                </c:pt>
                <c:pt idx="2138" formatCode="0.00%">
                  <c:v>0.10406211340206195</c:v>
                </c:pt>
                <c:pt idx="2139" formatCode="0.00%">
                  <c:v>0.10408659793814443</c:v>
                </c:pt>
                <c:pt idx="2140" formatCode="0.00%">
                  <c:v>0.10411005154639186</c:v>
                </c:pt>
                <c:pt idx="2141" formatCode="0.00%">
                  <c:v>0.10413234536082484</c:v>
                </c:pt>
                <c:pt idx="2142" formatCode="0.00%">
                  <c:v>0.10415463917525784</c:v>
                </c:pt>
                <c:pt idx="2143" formatCode="0.00%">
                  <c:v>0.10417564432989701</c:v>
                </c:pt>
                <c:pt idx="2144" formatCode="0.00%">
                  <c:v>0.10419626288659806</c:v>
                </c:pt>
                <c:pt idx="2145" formatCode="0.00%">
                  <c:v>0.10421791237113412</c:v>
                </c:pt>
                <c:pt idx="2146" formatCode="0.00%">
                  <c:v>0.10424033505154649</c:v>
                </c:pt>
                <c:pt idx="2147" formatCode="0.00%">
                  <c:v>0.10426159793814442</c:v>
                </c:pt>
                <c:pt idx="2148" formatCode="0.00%">
                  <c:v>0.10428182989690729</c:v>
                </c:pt>
                <c:pt idx="2149" formatCode="0.00%">
                  <c:v>0.10430077319587637</c:v>
                </c:pt>
                <c:pt idx="2150" formatCode="0.00%">
                  <c:v>0.10432061855670112</c:v>
                </c:pt>
                <c:pt idx="2151" formatCode="0.00%">
                  <c:v>0.10434175257731966</c:v>
                </c:pt>
                <c:pt idx="2152" formatCode="0.00%">
                  <c:v>0.10436262886597947</c:v>
                </c:pt>
                <c:pt idx="2153" formatCode="0.00%">
                  <c:v>0.10438247422680422</c:v>
                </c:pt>
                <c:pt idx="2154" formatCode="0.00%">
                  <c:v>0.10440206185567018</c:v>
                </c:pt>
                <c:pt idx="2155" formatCode="0.00%">
                  <c:v>0.1044208762886599</c:v>
                </c:pt>
                <c:pt idx="2156" formatCode="0.00%">
                  <c:v>0.10444020618556711</c:v>
                </c:pt>
                <c:pt idx="2157" formatCode="0.00%">
                  <c:v>0.10446030927835061</c:v>
                </c:pt>
                <c:pt idx="2158" formatCode="0.00%">
                  <c:v>0.10447963917525784</c:v>
                </c:pt>
                <c:pt idx="2159" formatCode="0.00%">
                  <c:v>0.10449858247422691</c:v>
                </c:pt>
                <c:pt idx="2160" formatCode="0.00%">
                  <c:v>0.10451817010309289</c:v>
                </c:pt>
                <c:pt idx="2161" formatCode="0.00%">
                  <c:v>0.10453775773195888</c:v>
                </c:pt>
                <c:pt idx="2162" formatCode="0.00%">
                  <c:v>0.10455786082474239</c:v>
                </c:pt>
                <c:pt idx="2163" formatCode="0.00%">
                  <c:v>0.10457912371134032</c:v>
                </c:pt>
                <c:pt idx="2164" formatCode="0.00%">
                  <c:v>0.10460038659793827</c:v>
                </c:pt>
                <c:pt idx="2165" formatCode="0.00%">
                  <c:v>0.10462293814433002</c:v>
                </c:pt>
                <c:pt idx="2166" formatCode="0.00%">
                  <c:v>0.10464574742268054</c:v>
                </c:pt>
                <c:pt idx="2167" formatCode="0.00%">
                  <c:v>0.10466817010309291</c:v>
                </c:pt>
                <c:pt idx="2168" formatCode="0.00%">
                  <c:v>0.10469097938144341</c:v>
                </c:pt>
                <c:pt idx="2169" formatCode="0.00%">
                  <c:v>0.10471262886597951</c:v>
                </c:pt>
                <c:pt idx="2170" formatCode="0.00%">
                  <c:v>0.10473402061855683</c:v>
                </c:pt>
                <c:pt idx="2171" formatCode="0.00%">
                  <c:v>0.1047556701030929</c:v>
                </c:pt>
                <c:pt idx="2172" formatCode="0.00%">
                  <c:v>0.1047759020618558</c:v>
                </c:pt>
                <c:pt idx="2173" formatCode="0.00%">
                  <c:v>0.1047967783505156</c:v>
                </c:pt>
                <c:pt idx="2174" formatCode="0.00%">
                  <c:v>0.10481726804123725</c:v>
                </c:pt>
                <c:pt idx="2175" formatCode="0.00%">
                  <c:v>0.10483878865979396</c:v>
                </c:pt>
                <c:pt idx="2176" formatCode="0.00%">
                  <c:v>0.10485914948453624</c:v>
                </c:pt>
                <c:pt idx="2177" formatCode="0.00%">
                  <c:v>0.10488182989690738</c:v>
                </c:pt>
                <c:pt idx="2178" formatCode="0.00%">
                  <c:v>0.10490425257731976</c:v>
                </c:pt>
                <c:pt idx="2179" formatCode="0.00%">
                  <c:v>0.10492590206185586</c:v>
                </c:pt>
                <c:pt idx="2180" formatCode="0.00%">
                  <c:v>0.10494729381443317</c:v>
                </c:pt>
                <c:pt idx="2181" formatCode="0.00%">
                  <c:v>0.10496958762886617</c:v>
                </c:pt>
                <c:pt idx="2182" formatCode="0.00%">
                  <c:v>0.10499252577319604</c:v>
                </c:pt>
                <c:pt idx="2183" formatCode="0.00%">
                  <c:v>0.10501443298969092</c:v>
                </c:pt>
                <c:pt idx="2184" formatCode="0.00%">
                  <c:v>0.10503505154639194</c:v>
                </c:pt>
                <c:pt idx="2185" formatCode="0.00%">
                  <c:v>0.10505631443298988</c:v>
                </c:pt>
                <c:pt idx="2186" formatCode="0.00%">
                  <c:v>0.10507860824742286</c:v>
                </c:pt>
                <c:pt idx="2187" formatCode="0.00%">
                  <c:v>0.10510193298969091</c:v>
                </c:pt>
                <c:pt idx="2188" formatCode="0.00%">
                  <c:v>0.10512164948453624</c:v>
                </c:pt>
                <c:pt idx="2189" formatCode="0.00%">
                  <c:v>0.1051400773195878</c:v>
                </c:pt>
                <c:pt idx="2190" formatCode="0.00%">
                  <c:v>0.10515811855670119</c:v>
                </c:pt>
                <c:pt idx="2191" formatCode="0.00%">
                  <c:v>0.10517667525773211</c:v>
                </c:pt>
                <c:pt idx="2192" formatCode="0.00%">
                  <c:v>0.10519368556701048</c:v>
                </c:pt>
                <c:pt idx="2193" formatCode="0.00%">
                  <c:v>0.10520953608247438</c:v>
                </c:pt>
                <c:pt idx="2194" formatCode="0.00%">
                  <c:v>0.10522358247422696</c:v>
                </c:pt>
                <c:pt idx="2195" formatCode="0.00%">
                  <c:v>0.10523775773195891</c:v>
                </c:pt>
                <c:pt idx="2196" formatCode="0.00%">
                  <c:v>0.10524948453608261</c:v>
                </c:pt>
                <c:pt idx="2197" formatCode="0.00%">
                  <c:v>0.10526172680412385</c:v>
                </c:pt>
                <c:pt idx="2198" formatCode="0.00%">
                  <c:v>0.10527577319587642</c:v>
                </c:pt>
                <c:pt idx="2199" formatCode="0.00%">
                  <c:v>0.10528981958762901</c:v>
                </c:pt>
                <c:pt idx="2200" formatCode="0.00%">
                  <c:v>0.10530412371134035</c:v>
                </c:pt>
                <c:pt idx="2201" formatCode="0.00%">
                  <c:v>0.10531971649484549</c:v>
                </c:pt>
                <c:pt idx="2202" formatCode="0.00%">
                  <c:v>0.10533453608247437</c:v>
                </c:pt>
                <c:pt idx="2203" formatCode="0.00%">
                  <c:v>0.10534974226804138</c:v>
                </c:pt>
                <c:pt idx="2204" formatCode="0.00%">
                  <c:v>0.10536430412371148</c:v>
                </c:pt>
                <c:pt idx="2205" formatCode="0.00%">
                  <c:v>0.10537809278350529</c:v>
                </c:pt>
                <c:pt idx="2206" formatCode="0.00%">
                  <c:v>0.10539381443298984</c:v>
                </c:pt>
                <c:pt idx="2207" formatCode="0.00%">
                  <c:v>0.105409407216495</c:v>
                </c:pt>
                <c:pt idx="2208" formatCode="0.00%">
                  <c:v>0.10542512886597953</c:v>
                </c:pt>
                <c:pt idx="2209" formatCode="0.00%">
                  <c:v>0.10544149484536094</c:v>
                </c:pt>
                <c:pt idx="2210" formatCode="0.00%">
                  <c:v>0.1054585051546393</c:v>
                </c:pt>
                <c:pt idx="2211" formatCode="0.00%">
                  <c:v>0.10547422680412381</c:v>
                </c:pt>
                <c:pt idx="2212" formatCode="0.00%">
                  <c:v>0.10548840206185578</c:v>
                </c:pt>
                <c:pt idx="2213" formatCode="0.00%">
                  <c:v>0.10550296391752588</c:v>
                </c:pt>
                <c:pt idx="2214" formatCode="0.00%">
                  <c:v>0.10551572164948463</c:v>
                </c:pt>
                <c:pt idx="2215" formatCode="0.00%">
                  <c:v>0.10552873711340215</c:v>
                </c:pt>
                <c:pt idx="2216" formatCode="0.00%">
                  <c:v>0.10554265463917537</c:v>
                </c:pt>
                <c:pt idx="2217" formatCode="0.00%">
                  <c:v>0.10555463917525786</c:v>
                </c:pt>
                <c:pt idx="2218" formatCode="0.00%">
                  <c:v>0.10556585051546405</c:v>
                </c:pt>
                <c:pt idx="2219" formatCode="0.00%">
                  <c:v>0.10557744845360836</c:v>
                </c:pt>
                <c:pt idx="2220" formatCode="0.00%">
                  <c:v>0.1055889175257733</c:v>
                </c:pt>
                <c:pt idx="2221" formatCode="0.00%">
                  <c:v>0.10560077319587641</c:v>
                </c:pt>
                <c:pt idx="2222" formatCode="0.00%">
                  <c:v>0.10561146907216507</c:v>
                </c:pt>
                <c:pt idx="2223" formatCode="0.00%">
                  <c:v>0.10562216494845374</c:v>
                </c:pt>
                <c:pt idx="2224" formatCode="0.00%">
                  <c:v>0.10563298969072177</c:v>
                </c:pt>
                <c:pt idx="2225" formatCode="0.00%">
                  <c:v>0.1056412371134022</c:v>
                </c:pt>
                <c:pt idx="2226" formatCode="0.00%">
                  <c:v>0.10564819587628879</c:v>
                </c:pt>
                <c:pt idx="2227" formatCode="0.00%">
                  <c:v>0.10565579896907229</c:v>
                </c:pt>
                <c:pt idx="2228" formatCode="0.00%">
                  <c:v>0.10566082474226818</c:v>
                </c:pt>
                <c:pt idx="2229" formatCode="0.00%">
                  <c:v>0.10566417525773208</c:v>
                </c:pt>
                <c:pt idx="2230" formatCode="0.00%">
                  <c:v>0.10566765463917538</c:v>
                </c:pt>
                <c:pt idx="2231" formatCode="0.00%">
                  <c:v>0.10567280927835063</c:v>
                </c:pt>
                <c:pt idx="2232" formatCode="0.00%">
                  <c:v>0.10567422680412383</c:v>
                </c:pt>
                <c:pt idx="2233" formatCode="0.00%">
                  <c:v>0.10567448453608261</c:v>
                </c:pt>
                <c:pt idx="2234" formatCode="0.00%">
                  <c:v>0.10567461340206197</c:v>
                </c:pt>
                <c:pt idx="2235" formatCode="0.00%">
                  <c:v>0.10567319587628878</c:v>
                </c:pt>
                <c:pt idx="2236" formatCode="0.00%">
                  <c:v>0.10566649484536096</c:v>
                </c:pt>
                <c:pt idx="2237" formatCode="0.00%">
                  <c:v>0.10566108247422694</c:v>
                </c:pt>
                <c:pt idx="2238" formatCode="0.00%">
                  <c:v>0.10565322164948467</c:v>
                </c:pt>
                <c:pt idx="2239" formatCode="0.00%">
                  <c:v>0.10565000000000012</c:v>
                </c:pt>
                <c:pt idx="2240" formatCode="0.00%">
                  <c:v>0.10564729381443311</c:v>
                </c:pt>
                <c:pt idx="2241" formatCode="0.00%">
                  <c:v>0.10564342783505169</c:v>
                </c:pt>
                <c:pt idx="2242" formatCode="0.00%">
                  <c:v>0.10564149484536094</c:v>
                </c:pt>
                <c:pt idx="2243" formatCode="0.00%">
                  <c:v>0.1056382731958764</c:v>
                </c:pt>
                <c:pt idx="2244" formatCode="0.00%">
                  <c:v>0.10563440721649497</c:v>
                </c:pt>
                <c:pt idx="2245" formatCode="0.00%">
                  <c:v>0.10563221649484547</c:v>
                </c:pt>
                <c:pt idx="2246" formatCode="0.00%">
                  <c:v>0.10563182989690734</c:v>
                </c:pt>
                <c:pt idx="2247" formatCode="0.00%">
                  <c:v>0.10562873711340218</c:v>
                </c:pt>
                <c:pt idx="2248" formatCode="0.00%">
                  <c:v>0.10562706185567024</c:v>
                </c:pt>
                <c:pt idx="2249" formatCode="0.00%">
                  <c:v>0.10562409793814447</c:v>
                </c:pt>
                <c:pt idx="2250" formatCode="0.00%">
                  <c:v>0.10561984536082487</c:v>
                </c:pt>
                <c:pt idx="2251" formatCode="0.00%">
                  <c:v>0.1056146907216496</c:v>
                </c:pt>
                <c:pt idx="2252" formatCode="0.00%">
                  <c:v>0.10561237113402074</c:v>
                </c:pt>
                <c:pt idx="2253" formatCode="0.00%">
                  <c:v>0.1056112113402063</c:v>
                </c:pt>
                <c:pt idx="2254" formatCode="0.00%">
                  <c:v>0.10561030927835062</c:v>
                </c:pt>
                <c:pt idx="2255" formatCode="0.00%">
                  <c:v>0.10560837628865989</c:v>
                </c:pt>
                <c:pt idx="2256" formatCode="0.00%">
                  <c:v>0.10560747422680422</c:v>
                </c:pt>
                <c:pt idx="2257" formatCode="0.00%">
                  <c:v>0.10560708762886609</c:v>
                </c:pt>
                <c:pt idx="2258" formatCode="0.00%">
                  <c:v>0.10560592783505163</c:v>
                </c:pt>
                <c:pt idx="2259" formatCode="0.00%">
                  <c:v>0.10560605670103101</c:v>
                </c:pt>
                <c:pt idx="2260" formatCode="0.00%">
                  <c:v>0.10560631443298975</c:v>
                </c:pt>
                <c:pt idx="2261" formatCode="0.00%">
                  <c:v>0.10560863402061864</c:v>
                </c:pt>
                <c:pt idx="2262" formatCode="0.00%">
                  <c:v>0.1056144329896908</c:v>
                </c:pt>
                <c:pt idx="2263" formatCode="0.00%">
                  <c:v>0.10562100515463926</c:v>
                </c:pt>
                <c:pt idx="2264" formatCode="0.00%">
                  <c:v>0.10562474226804135</c:v>
                </c:pt>
                <c:pt idx="2265" formatCode="0.00%">
                  <c:v>0.10562628865979394</c:v>
                </c:pt>
                <c:pt idx="2266" formatCode="0.00%">
                  <c:v>0.10562500000000011</c:v>
                </c:pt>
                <c:pt idx="2267" formatCode="0.00%">
                  <c:v>0.10562306701030941</c:v>
                </c:pt>
                <c:pt idx="2268" formatCode="0.00%">
                  <c:v>0.10562242268041251</c:v>
                </c:pt>
                <c:pt idx="2269" formatCode="0.00%">
                  <c:v>0.1056195876288661</c:v>
                </c:pt>
                <c:pt idx="2270" formatCode="0.00%">
                  <c:v>0.10561546391752588</c:v>
                </c:pt>
                <c:pt idx="2271" formatCode="0.00%">
                  <c:v>0.10561005154639184</c:v>
                </c:pt>
                <c:pt idx="2272" formatCode="0.00%">
                  <c:v>0.10560541237113415</c:v>
                </c:pt>
                <c:pt idx="2273" formatCode="0.00%">
                  <c:v>0.10560115979381456</c:v>
                </c:pt>
                <c:pt idx="2274" formatCode="0.00%">
                  <c:v>0.10559652061855682</c:v>
                </c:pt>
                <c:pt idx="2275" formatCode="0.00%">
                  <c:v>0.10559123711340219</c:v>
                </c:pt>
                <c:pt idx="2276" formatCode="0.00%">
                  <c:v>0.10558247422680425</c:v>
                </c:pt>
                <c:pt idx="2277" formatCode="0.00%">
                  <c:v>0.10557590206185578</c:v>
                </c:pt>
                <c:pt idx="2278" formatCode="0.00%">
                  <c:v>0.10556791237113412</c:v>
                </c:pt>
                <c:pt idx="2279" formatCode="0.00%">
                  <c:v>0.10556030927835063</c:v>
                </c:pt>
                <c:pt idx="2280" formatCode="0.00%">
                  <c:v>0.10555528350515475</c:v>
                </c:pt>
                <c:pt idx="2281" formatCode="0.00%">
                  <c:v>0.10555064432989703</c:v>
                </c:pt>
                <c:pt idx="2282" formatCode="0.00%">
                  <c:v>0.10554858247422692</c:v>
                </c:pt>
                <c:pt idx="2283" formatCode="0.00%">
                  <c:v>0.10554587628865991</c:v>
                </c:pt>
                <c:pt idx="2284" formatCode="0.00%">
                  <c:v>0.10554381443298982</c:v>
                </c:pt>
                <c:pt idx="2285" formatCode="0.00%">
                  <c:v>0.10554381443298982</c:v>
                </c:pt>
                <c:pt idx="2286" formatCode="0.00%">
                  <c:v>0.10554626288659807</c:v>
                </c:pt>
                <c:pt idx="2287" formatCode="0.00%">
                  <c:v>0.10554742268041253</c:v>
                </c:pt>
                <c:pt idx="2288" formatCode="0.00%">
                  <c:v>0.10554742268041251</c:v>
                </c:pt>
                <c:pt idx="2289" formatCode="0.00%">
                  <c:v>0.10554780927835065</c:v>
                </c:pt>
                <c:pt idx="2290" formatCode="0.00%">
                  <c:v>0.10554664948453624</c:v>
                </c:pt>
                <c:pt idx="2291" formatCode="0.00%">
                  <c:v>0.10554484536082488</c:v>
                </c:pt>
                <c:pt idx="2292" formatCode="0.00%">
                  <c:v>0.10554213917525786</c:v>
                </c:pt>
                <c:pt idx="2293" formatCode="0.00%">
                  <c:v>0.10553878865979392</c:v>
                </c:pt>
                <c:pt idx="2294" formatCode="0.00%">
                  <c:v>0.10553440721649496</c:v>
                </c:pt>
                <c:pt idx="2295" formatCode="0.00%">
                  <c:v>0.10553067010309287</c:v>
                </c:pt>
                <c:pt idx="2296" formatCode="0.00%">
                  <c:v>0.10552912371134028</c:v>
                </c:pt>
                <c:pt idx="2297" formatCode="0.00%">
                  <c:v>0.1055277061855671</c:v>
                </c:pt>
                <c:pt idx="2298" formatCode="0.00%">
                  <c:v>0.10552693298969081</c:v>
                </c:pt>
                <c:pt idx="2299" formatCode="0.00%">
                  <c:v>0.10552590206185578</c:v>
                </c:pt>
                <c:pt idx="2300" formatCode="0.00%">
                  <c:v>0.10552371134020627</c:v>
                </c:pt>
                <c:pt idx="2301" formatCode="0.00%">
                  <c:v>0.10552177835051556</c:v>
                </c:pt>
                <c:pt idx="2302" formatCode="0.00%">
                  <c:v>0.1055201030927836</c:v>
                </c:pt>
                <c:pt idx="2303" formatCode="0.00%">
                  <c:v>0.10551971649484546</c:v>
                </c:pt>
                <c:pt idx="2304" formatCode="0.00%">
                  <c:v>0.10551997422680423</c:v>
                </c:pt>
                <c:pt idx="2305" formatCode="0.00%">
                  <c:v>0.10552061855670114</c:v>
                </c:pt>
                <c:pt idx="2306" formatCode="0.00%">
                  <c:v>0.10552164948453618</c:v>
                </c:pt>
                <c:pt idx="2307" formatCode="0.00%">
                  <c:v>0.10552229381443311</c:v>
                </c:pt>
                <c:pt idx="2308" formatCode="0.00%">
                  <c:v>0.10552461340206197</c:v>
                </c:pt>
                <c:pt idx="2309" formatCode="0.00%">
                  <c:v>0.10552847938144341</c:v>
                </c:pt>
                <c:pt idx="2310" formatCode="0.00%">
                  <c:v>0.10553195876288672</c:v>
                </c:pt>
                <c:pt idx="2311" formatCode="0.00%">
                  <c:v>0.10553595360824755</c:v>
                </c:pt>
                <c:pt idx="2312" formatCode="0.00%">
                  <c:v>0.10553930412371147</c:v>
                </c:pt>
                <c:pt idx="2313" formatCode="0.00%">
                  <c:v>0.10554239690721662</c:v>
                </c:pt>
                <c:pt idx="2314" formatCode="0.00%">
                  <c:v>0.10554574742268051</c:v>
                </c:pt>
                <c:pt idx="2315" formatCode="0.00%">
                  <c:v>0.10554858247422691</c:v>
                </c:pt>
                <c:pt idx="2316" formatCode="0.00%">
                  <c:v>0.10555206185567019</c:v>
                </c:pt>
                <c:pt idx="2317" formatCode="0.00%">
                  <c:v>0.1055568298969073</c:v>
                </c:pt>
                <c:pt idx="2318" formatCode="0.00%">
                  <c:v>0.10556185567010318</c:v>
                </c:pt>
                <c:pt idx="2319" formatCode="0.00%">
                  <c:v>0.10556597938144339</c:v>
                </c:pt>
                <c:pt idx="2320" formatCode="0.00%">
                  <c:v>0.10556920103092793</c:v>
                </c:pt>
                <c:pt idx="2321" formatCode="0.00%">
                  <c:v>0.10557229381443307</c:v>
                </c:pt>
                <c:pt idx="2322" formatCode="0.00%">
                  <c:v>0.10557474226804131</c:v>
                </c:pt>
                <c:pt idx="2323" formatCode="0.00%">
                  <c:v>0.10557822164948462</c:v>
                </c:pt>
                <c:pt idx="2324" formatCode="0.00%">
                  <c:v>0.1055824742268042</c:v>
                </c:pt>
                <c:pt idx="2325" formatCode="0.00%">
                  <c:v>0.10558582474226812</c:v>
                </c:pt>
                <c:pt idx="2326" formatCode="0.00%">
                  <c:v>0.10559097938144338</c:v>
                </c:pt>
                <c:pt idx="2327" formatCode="0.00%">
                  <c:v>0.10559536082474236</c:v>
                </c:pt>
                <c:pt idx="2328" formatCode="0.00%">
                  <c:v>0.1056000000000001</c:v>
                </c:pt>
                <c:pt idx="2329" formatCode="0.00%">
                  <c:v>0.10560515463917536</c:v>
                </c:pt>
                <c:pt idx="2330" formatCode="0.00%">
                  <c:v>0.10560914948453619</c:v>
                </c:pt>
                <c:pt idx="2331" formatCode="0.00%">
                  <c:v>0.10561198453608257</c:v>
                </c:pt>
                <c:pt idx="2332" formatCode="0.00%">
                  <c:v>0.10561507731958772</c:v>
                </c:pt>
                <c:pt idx="2333" formatCode="0.00%">
                  <c:v>0.10561726804123721</c:v>
                </c:pt>
                <c:pt idx="2334" formatCode="0.00%">
                  <c:v>0.1056179123711341</c:v>
                </c:pt>
                <c:pt idx="2335" formatCode="0.00%">
                  <c:v>0.10561907216494855</c:v>
                </c:pt>
                <c:pt idx="2336" formatCode="0.00%">
                  <c:v>0.10561920103092794</c:v>
                </c:pt>
                <c:pt idx="2337" formatCode="0.00%">
                  <c:v>0.10561791237113412</c:v>
                </c:pt>
                <c:pt idx="2338" formatCode="0.00%">
                  <c:v>0.10561649484536091</c:v>
                </c:pt>
                <c:pt idx="2339" formatCode="0.00%">
                  <c:v>0.10561288659793824</c:v>
                </c:pt>
                <c:pt idx="2340" formatCode="0.00%">
                  <c:v>0.10560889175257741</c:v>
                </c:pt>
                <c:pt idx="2341" formatCode="0.00%">
                  <c:v>0.10560438144329908</c:v>
                </c:pt>
                <c:pt idx="2342" formatCode="0.00%">
                  <c:v>0.10559832474226813</c:v>
                </c:pt>
                <c:pt idx="2343" formatCode="0.00%">
                  <c:v>0.10559252577319597</c:v>
                </c:pt>
                <c:pt idx="2344" formatCode="0.00%">
                  <c:v>0.10559020618556711</c:v>
                </c:pt>
                <c:pt idx="2345" formatCode="0.00%">
                  <c:v>0.10558621134020625</c:v>
                </c:pt>
                <c:pt idx="2346" formatCode="0.00%">
                  <c:v>0.10558105670103102</c:v>
                </c:pt>
                <c:pt idx="2347" formatCode="0.00%">
                  <c:v>0.10557628865979392</c:v>
                </c:pt>
                <c:pt idx="2348" formatCode="0.00%">
                  <c:v>0.10556997422680423</c:v>
                </c:pt>
                <c:pt idx="2349" formatCode="0.00%">
                  <c:v>0.10556430412371144</c:v>
                </c:pt>
                <c:pt idx="2350" formatCode="0.00%">
                  <c:v>0.10555824742268051</c:v>
                </c:pt>
                <c:pt idx="2351" formatCode="0.00%">
                  <c:v>0.1055500000000001</c:v>
                </c:pt>
                <c:pt idx="2352" formatCode="0.00%">
                  <c:v>0.10554136597938153</c:v>
                </c:pt>
                <c:pt idx="2353" formatCode="0.00%">
                  <c:v>0.1055306701030929</c:v>
                </c:pt>
                <c:pt idx="2354" formatCode="0.00%">
                  <c:v>0.10552203608247433</c:v>
                </c:pt>
                <c:pt idx="2355" formatCode="0.00%">
                  <c:v>0.10550914948453617</c:v>
                </c:pt>
                <c:pt idx="2356" formatCode="0.00%">
                  <c:v>0.10549523195876299</c:v>
                </c:pt>
                <c:pt idx="2357" formatCode="0.00%">
                  <c:v>0.10548337628865989</c:v>
                </c:pt>
                <c:pt idx="2358" formatCode="0.00%">
                  <c:v>0.10547590206185578</c:v>
                </c:pt>
                <c:pt idx="2359" formatCode="0.00%">
                  <c:v>0.10547190721649495</c:v>
                </c:pt>
                <c:pt idx="2360" formatCode="0.00%">
                  <c:v>0.10547126288659804</c:v>
                </c:pt>
                <c:pt idx="2361" formatCode="0.00%">
                  <c:v>0.10547164948453618</c:v>
                </c:pt>
                <c:pt idx="2362" formatCode="0.00%">
                  <c:v>0.10547731958762895</c:v>
                </c:pt>
                <c:pt idx="2363" formatCode="0.00%">
                  <c:v>0.10548247422680419</c:v>
                </c:pt>
                <c:pt idx="2364" formatCode="0.00%">
                  <c:v>0.10549239690721657</c:v>
                </c:pt>
                <c:pt idx="2365" formatCode="0.00%">
                  <c:v>0.10549909793814437</c:v>
                </c:pt>
                <c:pt idx="2366" formatCode="0.00%">
                  <c:v>0.10550863402061859</c:v>
                </c:pt>
                <c:pt idx="2367" formatCode="0.00%">
                  <c:v>0.10551636597938148</c:v>
                </c:pt>
                <c:pt idx="2368" formatCode="0.00%">
                  <c:v>0.10551997422680418</c:v>
                </c:pt>
                <c:pt idx="2369" formatCode="0.00%">
                  <c:v>0.1055217783505155</c:v>
                </c:pt>
                <c:pt idx="2370" formatCode="0.00%">
                  <c:v>0.10552409793814438</c:v>
                </c:pt>
                <c:pt idx="2371" formatCode="0.00%">
                  <c:v>0.10552899484536088</c:v>
                </c:pt>
                <c:pt idx="2372" formatCode="0.00%">
                  <c:v>0.1055399484536083</c:v>
                </c:pt>
                <c:pt idx="2373" formatCode="0.00%">
                  <c:v>0.10555193298969077</c:v>
                </c:pt>
                <c:pt idx="2374" formatCode="0.00%">
                  <c:v>0.10556456185567017</c:v>
                </c:pt>
                <c:pt idx="2375" formatCode="0.00%">
                  <c:v>0.10557873711340213</c:v>
                </c:pt>
                <c:pt idx="2376" formatCode="0.00%">
                  <c:v>0.1055913659793815</c:v>
                </c:pt>
                <c:pt idx="2377" formatCode="0.00%">
                  <c:v>0.10560206185567017</c:v>
                </c:pt>
                <c:pt idx="2378" formatCode="0.00%">
                  <c:v>0.10561404639175263</c:v>
                </c:pt>
                <c:pt idx="2379" formatCode="0.00%">
                  <c:v>0.10562371134020623</c:v>
                </c:pt>
                <c:pt idx="2380" formatCode="0.00%">
                  <c:v>0.10563041237113407</c:v>
                </c:pt>
                <c:pt idx="2381" formatCode="0.00%">
                  <c:v>0.1056344072164949</c:v>
                </c:pt>
                <c:pt idx="2382" formatCode="0.00%">
                  <c:v>0.10563788659793823</c:v>
                </c:pt>
                <c:pt idx="2383" formatCode="0.00%">
                  <c:v>0.1056456185567011</c:v>
                </c:pt>
                <c:pt idx="2384" formatCode="0.00%">
                  <c:v>0.10565567010309287</c:v>
                </c:pt>
                <c:pt idx="2385" formatCode="0.00%">
                  <c:v>0.1056686855670104</c:v>
                </c:pt>
                <c:pt idx="2386" formatCode="0.00%">
                  <c:v>0.10567847938144337</c:v>
                </c:pt>
                <c:pt idx="2387" formatCode="0.00%">
                  <c:v>0.10568891752577327</c:v>
                </c:pt>
                <c:pt idx="2388" formatCode="0.00%">
                  <c:v>0.10570296391752584</c:v>
                </c:pt>
                <c:pt idx="2389" formatCode="0.00%">
                  <c:v>0.10572048969072172</c:v>
                </c:pt>
                <c:pt idx="2390" formatCode="0.00%">
                  <c:v>0.10573878865979387</c:v>
                </c:pt>
                <c:pt idx="2391" formatCode="0.00%">
                  <c:v>0.10575438144329902</c:v>
                </c:pt>
                <c:pt idx="2392" formatCode="0.00%">
                  <c:v>0.10576520618556705</c:v>
                </c:pt>
                <c:pt idx="2393" formatCode="0.00%">
                  <c:v>0.1057733247422681</c:v>
                </c:pt>
                <c:pt idx="2394" formatCode="0.00%">
                  <c:v>0.105786469072165</c:v>
                </c:pt>
                <c:pt idx="2395" formatCode="0.00%">
                  <c:v>0.10579806701030933</c:v>
                </c:pt>
                <c:pt idx="2396" formatCode="0.00%">
                  <c:v>0.10580992268041244</c:v>
                </c:pt>
                <c:pt idx="2397" formatCode="0.00%">
                  <c:v>0.10582551546391755</c:v>
                </c:pt>
                <c:pt idx="2398" formatCode="0.00%">
                  <c:v>0.10584226804123716</c:v>
                </c:pt>
                <c:pt idx="2399" formatCode="0.00%">
                  <c:v>0.10585541237113408</c:v>
                </c:pt>
                <c:pt idx="2400" formatCode="0.00%">
                  <c:v>0.10586301546391759</c:v>
                </c:pt>
                <c:pt idx="2401" formatCode="0.00%">
                  <c:v>0.10586907216494851</c:v>
                </c:pt>
                <c:pt idx="2402" formatCode="0.00%">
                  <c:v>0.10587345360824747</c:v>
                </c:pt>
                <c:pt idx="2403" formatCode="0.00%">
                  <c:v>0.10588595360824747</c:v>
                </c:pt>
                <c:pt idx="2404" formatCode="0.00%">
                  <c:v>0.10589922680412375</c:v>
                </c:pt>
                <c:pt idx="2405" formatCode="0.00%">
                  <c:v>0.10591365979381448</c:v>
                </c:pt>
                <c:pt idx="2406" formatCode="0.00%">
                  <c:v>0.10592422680412374</c:v>
                </c:pt>
                <c:pt idx="2407" formatCode="0.00%">
                  <c:v>0.10593324742268043</c:v>
                </c:pt>
                <c:pt idx="2408" formatCode="0.00%">
                  <c:v>0.10593917525773197</c:v>
                </c:pt>
                <c:pt idx="2409" formatCode="0.00%">
                  <c:v>0.10593788659793817</c:v>
                </c:pt>
                <c:pt idx="2410" formatCode="0.00%">
                  <c:v>0.10593724226804126</c:v>
                </c:pt>
                <c:pt idx="2411" formatCode="0.00%">
                  <c:v>0.1059341494845361</c:v>
                </c:pt>
                <c:pt idx="2412" formatCode="0.00%">
                  <c:v>0.10593079896907219</c:v>
                </c:pt>
                <c:pt idx="2413" formatCode="0.00%">
                  <c:v>0.10592719072164952</c:v>
                </c:pt>
                <c:pt idx="2414" formatCode="0.00%">
                  <c:v>0.10591817010309282</c:v>
                </c:pt>
                <c:pt idx="2415" formatCode="0.00%">
                  <c:v>0.10590657216494849</c:v>
                </c:pt>
                <c:pt idx="2416" formatCode="0.00%">
                  <c:v>0.10588981958762889</c:v>
                </c:pt>
                <c:pt idx="2417" formatCode="0.00%">
                  <c:v>0.10587474226804125</c:v>
                </c:pt>
                <c:pt idx="2418" formatCode="0.00%">
                  <c:v>0.10585103092783509</c:v>
                </c:pt>
                <c:pt idx="2419" formatCode="0.00%">
                  <c:v>0.10583530927835058</c:v>
                </c:pt>
                <c:pt idx="2420" formatCode="0.00%">
                  <c:v>0.10582293814432996</c:v>
                </c:pt>
                <c:pt idx="2421" formatCode="0.00%">
                  <c:v>0.1058045103092784</c:v>
                </c:pt>
                <c:pt idx="2422" formatCode="0.00%">
                  <c:v>0.1057774484536083</c:v>
                </c:pt>
                <c:pt idx="2423" formatCode="0.00%">
                  <c:v>0.10575244845360829</c:v>
                </c:pt>
                <c:pt idx="2424" formatCode="0.00%">
                  <c:v>0.10573414948453613</c:v>
                </c:pt>
                <c:pt idx="2425" formatCode="0.00%">
                  <c:v>0.1057211340206186</c:v>
                </c:pt>
                <c:pt idx="2426" formatCode="0.00%">
                  <c:v>0.10570270618556706</c:v>
                </c:pt>
                <c:pt idx="2427" formatCode="0.00%">
                  <c:v>0.10568015463917528</c:v>
                </c:pt>
                <c:pt idx="2428" formatCode="0.00%">
                  <c:v>0.10565399484536084</c:v>
                </c:pt>
                <c:pt idx="2429" formatCode="0.00%">
                  <c:v>0.10562409793814434</c:v>
                </c:pt>
                <c:pt idx="2430" formatCode="0.00%">
                  <c:v>0.10559497422680414</c:v>
                </c:pt>
                <c:pt idx="2431" formatCode="0.00%">
                  <c:v>0.10557590206185567</c:v>
                </c:pt>
                <c:pt idx="2432" formatCode="0.00%">
                  <c:v>0.10556030927835053</c:v>
                </c:pt>
                <c:pt idx="2433" formatCode="0.00%">
                  <c:v>0.10554394329896907</c:v>
                </c:pt>
                <c:pt idx="2434" formatCode="0.00%">
                  <c:v>0.10553092783505157</c:v>
                </c:pt>
                <c:pt idx="2435" formatCode="0.00%">
                  <c:v>0.10552384020618558</c:v>
                </c:pt>
                <c:pt idx="2436" formatCode="0.00%">
                  <c:v>0.1055159793814433</c:v>
                </c:pt>
                <c:pt idx="2437" formatCode="0.00%">
                  <c:v>0.10550360824742271</c:v>
                </c:pt>
                <c:pt idx="2438" formatCode="0.00%">
                  <c:v>0.10549278350515467</c:v>
                </c:pt>
                <c:pt idx="2439" formatCode="0.00%">
                  <c:v>0.10548311855670105</c:v>
                </c:pt>
                <c:pt idx="2440" formatCode="0.00%">
                  <c:v>0.10547203608247424</c:v>
                </c:pt>
                <c:pt idx="2441" formatCode="0.00%">
                  <c:v>0.10546185567010312</c:v>
                </c:pt>
                <c:pt idx="2442" formatCode="0.00%">
                  <c:v>0.10545077319587631</c:v>
                </c:pt>
                <c:pt idx="2443" formatCode="0.00%">
                  <c:v>0.10543685567010311</c:v>
                </c:pt>
                <c:pt idx="2444" formatCode="0.00%">
                  <c:v>0.10541829896907218</c:v>
                </c:pt>
                <c:pt idx="2445" formatCode="0.00%">
                  <c:v>0.10539561855670104</c:v>
                </c:pt>
                <c:pt idx="2446" formatCode="0.00%">
                  <c:v>0.10536649484536086</c:v>
                </c:pt>
                <c:pt idx="2447" formatCode="0.00%">
                  <c:v>0.10533672680412372</c:v>
                </c:pt>
                <c:pt idx="2448" formatCode="0.00%">
                  <c:v>0.10531250000000002</c:v>
                </c:pt>
                <c:pt idx="2449" formatCode="0.00%">
                  <c:v>0.10528750000000001</c:v>
                </c:pt>
                <c:pt idx="2450" formatCode="0.00%">
                  <c:v>0.10526404639175257</c:v>
                </c:pt>
                <c:pt idx="2451" formatCode="0.00%">
                  <c:v>0.1052444587628866</c:v>
                </c:pt>
                <c:pt idx="2452" formatCode="0.00%">
                  <c:v>0.10522615979381444</c:v>
                </c:pt>
                <c:pt idx="2453" formatCode="0.00%">
                  <c:v>0.10520167525773197</c:v>
                </c:pt>
                <c:pt idx="2454" formatCode="0.00%">
                  <c:v>0.10518144329896907</c:v>
                </c:pt>
                <c:pt idx="2455" formatCode="0.00%">
                  <c:v>0.10516095360824743</c:v>
                </c:pt>
                <c:pt idx="2456" formatCode="0.00%">
                  <c:v>0.1051436855670103</c:v>
                </c:pt>
                <c:pt idx="2457" formatCode="0.00%">
                  <c:v>0.10512126288659794</c:v>
                </c:pt>
                <c:pt idx="2458" formatCode="0.00%">
                  <c:v>0.10510373711340207</c:v>
                </c:pt>
                <c:pt idx="2459" formatCode="0.00%">
                  <c:v>0.10508788659793815</c:v>
                </c:pt>
                <c:pt idx="2460" formatCode="0.00%">
                  <c:v>0.1050703608247423</c:v>
                </c:pt>
                <c:pt idx="2461" formatCode="0.00%">
                  <c:v>0.10505283505154642</c:v>
                </c:pt>
                <c:pt idx="2462" formatCode="0.00%">
                  <c:v>0.10503157216494848</c:v>
                </c:pt>
                <c:pt idx="2463" formatCode="0.00%">
                  <c:v>0.10500953608247424</c:v>
                </c:pt>
                <c:pt idx="2464" formatCode="0.00%">
                  <c:v>0.10498827319587627</c:v>
                </c:pt>
                <c:pt idx="2465" formatCode="0.00%">
                  <c:v>0.10496713917525771</c:v>
                </c:pt>
                <c:pt idx="2466" formatCode="0.00%">
                  <c:v>0.10494639175257731</c:v>
                </c:pt>
                <c:pt idx="2467" formatCode="0.00%">
                  <c:v>0.10492603092783503</c:v>
                </c:pt>
                <c:pt idx="2468" formatCode="0.00%">
                  <c:v>0.10490219072164947</c:v>
                </c:pt>
                <c:pt idx="2469" formatCode="0.00%">
                  <c:v>0.10487796391752575</c:v>
                </c:pt>
                <c:pt idx="2470" formatCode="0.00%">
                  <c:v>0.1048547680412371</c:v>
                </c:pt>
                <c:pt idx="2471" formatCode="0.00%">
                  <c:v>0.10483311855670102</c:v>
                </c:pt>
                <c:pt idx="2472" formatCode="0.00%">
                  <c:v>0.10481198453608247</c:v>
                </c:pt>
                <c:pt idx="2473" formatCode="0.00%">
                  <c:v>0.10479342783505154</c:v>
                </c:pt>
                <c:pt idx="2474" formatCode="0.00%">
                  <c:v>0.10477242268041234</c:v>
                </c:pt>
                <c:pt idx="2475" formatCode="0.00%">
                  <c:v>0.10475438144329897</c:v>
                </c:pt>
                <c:pt idx="2476" formatCode="0.00%">
                  <c:v>0.10473698453608249</c:v>
                </c:pt>
                <c:pt idx="2477" formatCode="0.00%">
                  <c:v>0.1047215206185567</c:v>
                </c:pt>
                <c:pt idx="2478" formatCode="0.00%">
                  <c:v>0.10470451030927837</c:v>
                </c:pt>
                <c:pt idx="2479" formatCode="0.00%">
                  <c:v>0.10468518041237114</c:v>
                </c:pt>
                <c:pt idx="2480" formatCode="0.00%">
                  <c:v>0.10466507731958764</c:v>
                </c:pt>
                <c:pt idx="2481" formatCode="0.00%">
                  <c:v>0.10464226804123712</c:v>
                </c:pt>
                <c:pt idx="2482" formatCode="0.00%">
                  <c:v>0.10461726804123714</c:v>
                </c:pt>
                <c:pt idx="2483" formatCode="0.00%">
                  <c:v>0.10458672680412374</c:v>
                </c:pt>
                <c:pt idx="2484" formatCode="0.00%">
                  <c:v>0.10455528350515468</c:v>
                </c:pt>
                <c:pt idx="2485" formatCode="0.00%">
                  <c:v>0.10452384020618559</c:v>
                </c:pt>
                <c:pt idx="2486" formatCode="0.00%">
                  <c:v>0.10448801546391755</c:v>
                </c:pt>
                <c:pt idx="2487" formatCode="0.00%">
                  <c:v>0.10445154639175258</c:v>
                </c:pt>
                <c:pt idx="2488" formatCode="0.00%">
                  <c:v>0.10441713917525773</c:v>
                </c:pt>
                <c:pt idx="2489" formatCode="0.00%">
                  <c:v>0.10438131443298969</c:v>
                </c:pt>
                <c:pt idx="2490" formatCode="0.00%">
                  <c:v>0.10434213917525773</c:v>
                </c:pt>
                <c:pt idx="2491" formatCode="0.00%">
                  <c:v>0.10430489690721648</c:v>
                </c:pt>
                <c:pt idx="2492" formatCode="0.00%">
                  <c:v>0.10426713917525773</c:v>
                </c:pt>
                <c:pt idx="2493" formatCode="0.00%">
                  <c:v>0.10423324742268042</c:v>
                </c:pt>
                <c:pt idx="2494" formatCode="0.00%">
                  <c:v>0.10419768041237115</c:v>
                </c:pt>
                <c:pt idx="2495" formatCode="0.00%">
                  <c:v>0.10416069587628868</c:v>
                </c:pt>
                <c:pt idx="2496" formatCode="0.00%">
                  <c:v>0.10412100515463919</c:v>
                </c:pt>
                <c:pt idx="2497" formatCode="0.00%">
                  <c:v>0.10408337628865981</c:v>
                </c:pt>
                <c:pt idx="2498" formatCode="0.00%">
                  <c:v>0.10404652061855672</c:v>
                </c:pt>
                <c:pt idx="2499" formatCode="0.00%">
                  <c:v>0.10401134020618556</c:v>
                </c:pt>
                <c:pt idx="2500" formatCode="0.00%">
                  <c:v>0.10397847938144329</c:v>
                </c:pt>
                <c:pt idx="2501" formatCode="0.00%">
                  <c:v>0.10394742268041238</c:v>
                </c:pt>
                <c:pt idx="2502" formatCode="0.00%">
                  <c:v>0.10391275773195877</c:v>
                </c:pt>
                <c:pt idx="2503" formatCode="0.00%">
                  <c:v>0.10387680412371135</c:v>
                </c:pt>
                <c:pt idx="2504" formatCode="0.00%">
                  <c:v>0.10383917525773195</c:v>
                </c:pt>
                <c:pt idx="2505" formatCode="0.00%">
                  <c:v>0.10380257731958764</c:v>
                </c:pt>
                <c:pt idx="2506" formatCode="0.00%">
                  <c:v>0.10376533505154641</c:v>
                </c:pt>
                <c:pt idx="2507" formatCode="0.00%">
                  <c:v>0.10372487113402061</c:v>
                </c:pt>
                <c:pt idx="2508" formatCode="0.00%">
                  <c:v>0.10368492268041238</c:v>
                </c:pt>
                <c:pt idx="2509" formatCode="0.00%">
                  <c:v>0.103644587628866</c:v>
                </c:pt>
                <c:pt idx="2510" formatCode="0.00%">
                  <c:v>0.10360103092783506</c:v>
                </c:pt>
                <c:pt idx="2511" formatCode="0.00%">
                  <c:v>0.10355425257731959</c:v>
                </c:pt>
                <c:pt idx="2512" formatCode="0.00%">
                  <c:v>0.10350541237113405</c:v>
                </c:pt>
                <c:pt idx="2513" formatCode="0.00%">
                  <c:v>0.10345760309278353</c:v>
                </c:pt>
                <c:pt idx="2514" formatCode="0.00%">
                  <c:v>0.10341417525773199</c:v>
                </c:pt>
                <c:pt idx="2515" formatCode="0.00%">
                  <c:v>0.10336791237113405</c:v>
                </c:pt>
                <c:pt idx="2516" formatCode="0.00%">
                  <c:v>0.10331662371134022</c:v>
                </c:pt>
                <c:pt idx="2517" formatCode="0.00%">
                  <c:v>0.10326185567010308</c:v>
                </c:pt>
                <c:pt idx="2518" formatCode="0.00%">
                  <c:v>0.10321185567010309</c:v>
                </c:pt>
                <c:pt idx="2519" formatCode="0.00%">
                  <c:v>0.10315579896907216</c:v>
                </c:pt>
                <c:pt idx="2520" formatCode="0.00%">
                  <c:v>0.10309755154639175</c:v>
                </c:pt>
                <c:pt idx="2521" formatCode="0.00%">
                  <c:v>0.1030381443298969</c:v>
                </c:pt>
                <c:pt idx="2522" formatCode="0.00%">
                  <c:v>0.102984793814433</c:v>
                </c:pt>
                <c:pt idx="2523" formatCode="0.00%">
                  <c:v>0.10293157216494847</c:v>
                </c:pt>
                <c:pt idx="2524" formatCode="0.00%">
                  <c:v>0.10288067010309283</c:v>
                </c:pt>
                <c:pt idx="2525" formatCode="0.00%">
                  <c:v>0.10283015463917532</c:v>
                </c:pt>
                <c:pt idx="2526" formatCode="0.00%">
                  <c:v>0.10278376288659799</c:v>
                </c:pt>
                <c:pt idx="2527" formatCode="0.00%">
                  <c:v>0.10273646907216499</c:v>
                </c:pt>
                <c:pt idx="2528" formatCode="0.00%">
                  <c:v>0.10268865979381447</c:v>
                </c:pt>
                <c:pt idx="2529" formatCode="0.00%">
                  <c:v>0.10264265463917528</c:v>
                </c:pt>
                <c:pt idx="2530" formatCode="0.00%">
                  <c:v>0.10259806701030928</c:v>
                </c:pt>
                <c:pt idx="2531" formatCode="0.00%">
                  <c:v>0.10255734536082475</c:v>
                </c:pt>
                <c:pt idx="2532" formatCode="0.00%">
                  <c:v>0.10251649484536081</c:v>
                </c:pt>
                <c:pt idx="2533" formatCode="0.00%">
                  <c:v>0.10247641752577319</c:v>
                </c:pt>
                <c:pt idx="2534" formatCode="0.00%">
                  <c:v>0.10243801546391752</c:v>
                </c:pt>
                <c:pt idx="2535" formatCode="0.00%">
                  <c:v>0.10240128865979384</c:v>
                </c:pt>
                <c:pt idx="2536" formatCode="0.00%">
                  <c:v>0.10236056701030931</c:v>
                </c:pt>
                <c:pt idx="2537" formatCode="0.00%">
                  <c:v>0.1023225515463918</c:v>
                </c:pt>
                <c:pt idx="2538" formatCode="0.00%">
                  <c:v>0.10228621134020624</c:v>
                </c:pt>
                <c:pt idx="2539" formatCode="0.00%">
                  <c:v>0.10225747422680417</c:v>
                </c:pt>
                <c:pt idx="2540" formatCode="0.00%">
                  <c:v>0.10222873711340211</c:v>
                </c:pt>
                <c:pt idx="2541" formatCode="0.00%">
                  <c:v>0.10219961340206191</c:v>
                </c:pt>
                <c:pt idx="2542" formatCode="0.00%">
                  <c:v>0.102171262886598</c:v>
                </c:pt>
                <c:pt idx="2543" formatCode="0.00%">
                  <c:v>0.10214407216494852</c:v>
                </c:pt>
                <c:pt idx="2544" formatCode="0.00%">
                  <c:v>0.10211765463917533</c:v>
                </c:pt>
                <c:pt idx="2545" formatCode="0.00%">
                  <c:v>0.10209471649484542</c:v>
                </c:pt>
                <c:pt idx="2546" formatCode="0.00%">
                  <c:v>0.10207319587628871</c:v>
                </c:pt>
                <c:pt idx="2547" formatCode="0.00%">
                  <c:v>0.1020532216494846</c:v>
                </c:pt>
                <c:pt idx="2548" formatCode="0.00%">
                  <c:v>0.10203801546391759</c:v>
                </c:pt>
                <c:pt idx="2549" formatCode="0.00%">
                  <c:v>0.10201817010309286</c:v>
                </c:pt>
                <c:pt idx="2550" formatCode="0.00%">
                  <c:v>0.1019969072164949</c:v>
                </c:pt>
                <c:pt idx="2551" formatCode="0.00%">
                  <c:v>0.10197822164948459</c:v>
                </c:pt>
                <c:pt idx="2552" formatCode="0.00%">
                  <c:v>0.10195876288659798</c:v>
                </c:pt>
                <c:pt idx="2553" formatCode="0.00%">
                  <c:v>0.10194162371134026</c:v>
                </c:pt>
                <c:pt idx="2554" formatCode="0.00%">
                  <c:v>0.10192435567010316</c:v>
                </c:pt>
                <c:pt idx="2555" formatCode="0.00%">
                  <c:v>0.10190760309278356</c:v>
                </c:pt>
                <c:pt idx="2556" formatCode="0.00%">
                  <c:v>0.10189188144329903</c:v>
                </c:pt>
                <c:pt idx="2557" formatCode="0.00%">
                  <c:v>0.10187899484536088</c:v>
                </c:pt>
                <c:pt idx="2558" formatCode="0.00%">
                  <c:v>0.10186752577319591</c:v>
                </c:pt>
                <c:pt idx="2559" formatCode="0.00%">
                  <c:v>0.10185811855670104</c:v>
                </c:pt>
                <c:pt idx="2560" formatCode="0.00%">
                  <c:v>0.10185090206185568</c:v>
                </c:pt>
                <c:pt idx="2561" formatCode="0.00%">
                  <c:v>0.10184342783505157</c:v>
                </c:pt>
                <c:pt idx="2562" formatCode="0.00%">
                  <c:v>0.10183389175257732</c:v>
                </c:pt>
                <c:pt idx="2563" formatCode="0.00%">
                  <c:v>0.10182615979381442</c:v>
                </c:pt>
                <c:pt idx="2564" formatCode="0.00%">
                  <c:v>0.10181610824742268</c:v>
                </c:pt>
                <c:pt idx="2565" formatCode="0.00%">
                  <c:v>0.1018073453608247</c:v>
                </c:pt>
                <c:pt idx="2566" formatCode="0.00%">
                  <c:v>0.10180115979381441</c:v>
                </c:pt>
                <c:pt idx="2567" formatCode="0.00%">
                  <c:v>0.10179729381443298</c:v>
                </c:pt>
                <c:pt idx="2568" formatCode="0.00%">
                  <c:v>0.10179484536082473</c:v>
                </c:pt>
                <c:pt idx="2569" formatCode="0.00%">
                  <c:v>0.10178981958762885</c:v>
                </c:pt>
                <c:pt idx="2570" formatCode="0.00%">
                  <c:v>0.10178685567010307</c:v>
                </c:pt>
                <c:pt idx="2571" formatCode="0.00%">
                  <c:v>0.10178376288659791</c:v>
                </c:pt>
                <c:pt idx="2572" formatCode="0.00%">
                  <c:v>0.10178092783505152</c:v>
                </c:pt>
                <c:pt idx="2573" formatCode="0.00%">
                  <c:v>0.10177899484536079</c:v>
                </c:pt>
                <c:pt idx="2574" formatCode="0.00%">
                  <c:v>0.10177551546391751</c:v>
                </c:pt>
                <c:pt idx="2575" formatCode="0.00%">
                  <c:v>0.10177409793814431</c:v>
                </c:pt>
                <c:pt idx="2576" formatCode="0.00%">
                  <c:v>0.10177538659793813</c:v>
                </c:pt>
                <c:pt idx="2577" formatCode="0.00%">
                  <c:v>0.10177899484536078</c:v>
                </c:pt>
                <c:pt idx="2578" formatCode="0.00%">
                  <c:v>0.10178157216494842</c:v>
                </c:pt>
                <c:pt idx="2579" formatCode="0.00%">
                  <c:v>0.10178350515463912</c:v>
                </c:pt>
                <c:pt idx="2580" formatCode="0.00%">
                  <c:v>0.10178389175257727</c:v>
                </c:pt>
                <c:pt idx="2581" formatCode="0.00%">
                  <c:v>0.10178208762886591</c:v>
                </c:pt>
                <c:pt idx="2582" formatCode="0.00%">
                  <c:v>0.10178079896907211</c:v>
                </c:pt>
                <c:pt idx="2583" formatCode="0.00%">
                  <c:v>0.10178131443298964</c:v>
                </c:pt>
                <c:pt idx="2584" formatCode="0.00%">
                  <c:v>0.10178324742268034</c:v>
                </c:pt>
                <c:pt idx="2585" formatCode="0.00%">
                  <c:v>0.10178634020618549</c:v>
                </c:pt>
                <c:pt idx="2586" formatCode="0.00%">
                  <c:v>0.10178724226804117</c:v>
                </c:pt>
                <c:pt idx="2587" formatCode="0.00%">
                  <c:v>0.10178608247422674</c:v>
                </c:pt>
                <c:pt idx="2588" formatCode="0.00%">
                  <c:v>0.10178286082474218</c:v>
                </c:pt>
                <c:pt idx="2589" formatCode="0.00%">
                  <c:v>0.10177822164948444</c:v>
                </c:pt>
                <c:pt idx="2590" formatCode="0.00%">
                  <c:v>0.10177268041237103</c:v>
                </c:pt>
                <c:pt idx="2591" formatCode="0.00%">
                  <c:v>0.10176430412371122</c:v>
                </c:pt>
                <c:pt idx="2592" formatCode="0.00%">
                  <c:v>0.10175605670103081</c:v>
                </c:pt>
                <c:pt idx="2593" formatCode="0.00%">
                  <c:v>0.10175219072164937</c:v>
                </c:pt>
                <c:pt idx="2594" formatCode="0.00%">
                  <c:v>0.10174922680412359</c:v>
                </c:pt>
                <c:pt idx="2595" formatCode="0.00%">
                  <c:v>0.10174471649484523</c:v>
                </c:pt>
                <c:pt idx="2596" formatCode="0.00%">
                  <c:v>0.10174239690721638</c:v>
                </c:pt>
                <c:pt idx="2597" formatCode="0.00%">
                  <c:v>0.10173634020618542</c:v>
                </c:pt>
                <c:pt idx="2598" formatCode="0.00%">
                  <c:v>0.10173054123711325</c:v>
                </c:pt>
                <c:pt idx="2599" formatCode="0.00%">
                  <c:v>0.10172177835051531</c:v>
                </c:pt>
                <c:pt idx="2600" formatCode="0.00%">
                  <c:v>0.10171275773195862</c:v>
                </c:pt>
                <c:pt idx="2601" formatCode="0.00%">
                  <c:v>0.10170322164948442</c:v>
                </c:pt>
                <c:pt idx="2602" formatCode="0.00%">
                  <c:v>0.10169497422680401</c:v>
                </c:pt>
                <c:pt idx="2603" formatCode="0.00%">
                  <c:v>0.1016854381443298</c:v>
                </c:pt>
                <c:pt idx="2604" formatCode="0.00%">
                  <c:v>0.10167577319587619</c:v>
                </c:pt>
                <c:pt idx="2605" formatCode="0.00%">
                  <c:v>0.10166559278350504</c:v>
                </c:pt>
                <c:pt idx="2606" formatCode="0.00%">
                  <c:v>0.10165786082474215</c:v>
                </c:pt>
                <c:pt idx="2607" formatCode="0.00%">
                  <c:v>0.10165025773195864</c:v>
                </c:pt>
                <c:pt idx="2608" formatCode="0.00%">
                  <c:v>0.10164510309278339</c:v>
                </c:pt>
                <c:pt idx="2609" formatCode="0.00%">
                  <c:v>0.10164007731958752</c:v>
                </c:pt>
                <c:pt idx="2610" formatCode="0.00%">
                  <c:v>0.10163479381443288</c:v>
                </c:pt>
                <c:pt idx="2611" formatCode="0.00%">
                  <c:v>0.10162925257731947</c:v>
                </c:pt>
                <c:pt idx="2612" formatCode="0.00%">
                  <c:v>0.10162654639175245</c:v>
                </c:pt>
                <c:pt idx="2613" formatCode="0.00%">
                  <c:v>0.10162667525773184</c:v>
                </c:pt>
                <c:pt idx="2614" formatCode="0.00%">
                  <c:v>0.10162886597938132</c:v>
                </c:pt>
                <c:pt idx="2615" formatCode="0.00%">
                  <c:v>0.10163015463917514</c:v>
                </c:pt>
                <c:pt idx="2616" formatCode="0.00%">
                  <c:v>0.10162912371134009</c:v>
                </c:pt>
                <c:pt idx="2617" formatCode="0.00%">
                  <c:v>0.10162577319587618</c:v>
                </c:pt>
                <c:pt idx="2618" formatCode="0.00%">
                  <c:v>0.10162177835051535</c:v>
                </c:pt>
                <c:pt idx="2619" formatCode="0.00%">
                  <c:v>0.10162087628865968</c:v>
                </c:pt>
                <c:pt idx="2620" formatCode="0.00%">
                  <c:v>0.10162023195876277</c:v>
                </c:pt>
                <c:pt idx="2621" formatCode="0.00%">
                  <c:v>0.10162332474226791</c:v>
                </c:pt>
                <c:pt idx="2622" formatCode="0.00%">
                  <c:v>0.10162409793814421</c:v>
                </c:pt>
                <c:pt idx="2623" formatCode="0.00%">
                  <c:v>0.10162358247422668</c:v>
                </c:pt>
                <c:pt idx="2624" formatCode="0.00%">
                  <c:v>0.10162293814432979</c:v>
                </c:pt>
                <c:pt idx="2625" formatCode="0.00%">
                  <c:v>0.10162306701030917</c:v>
                </c:pt>
                <c:pt idx="2626" formatCode="0.00%">
                  <c:v>0.10162293814432978</c:v>
                </c:pt>
                <c:pt idx="2627" formatCode="0.00%">
                  <c:v>0.10162177835051535</c:v>
                </c:pt>
                <c:pt idx="2628" formatCode="0.00%">
                  <c:v>0.1016221649484535</c:v>
                </c:pt>
                <c:pt idx="2629" formatCode="0.00%">
                  <c:v>0.10162319587628857</c:v>
                </c:pt>
                <c:pt idx="2630" formatCode="0.00%">
                  <c:v>0.10162396907216487</c:v>
                </c:pt>
                <c:pt idx="2631" formatCode="0.00%">
                  <c:v>0.10162152061855662</c:v>
                </c:pt>
                <c:pt idx="2632" formatCode="0.00%">
                  <c:v>0.10161868556701022</c:v>
                </c:pt>
                <c:pt idx="2633" formatCode="0.00%">
                  <c:v>0.10161610824742258</c:v>
                </c:pt>
                <c:pt idx="2634" formatCode="0.00%">
                  <c:v>0.10161417525773186</c:v>
                </c:pt>
                <c:pt idx="2635" formatCode="0.00%">
                  <c:v>0.1016146907216494</c:v>
                </c:pt>
                <c:pt idx="2636" formatCode="0.00%">
                  <c:v>0.10161713917525766</c:v>
                </c:pt>
                <c:pt idx="2637" formatCode="0.00%">
                  <c:v>0.1016204896907216</c:v>
                </c:pt>
                <c:pt idx="2638" formatCode="0.00%">
                  <c:v>0.10162345360824737</c:v>
                </c:pt>
                <c:pt idx="2639" formatCode="0.00%">
                  <c:v>0.10162615979381438</c:v>
                </c:pt>
                <c:pt idx="2640" formatCode="0.00%">
                  <c:v>0.10163041237113397</c:v>
                </c:pt>
                <c:pt idx="2641" formatCode="0.00%">
                  <c:v>0.10163337628865973</c:v>
                </c:pt>
                <c:pt idx="2642" formatCode="0.00%">
                  <c:v>0.10163466494845354</c:v>
                </c:pt>
                <c:pt idx="2643" formatCode="0.00%">
                  <c:v>0.10163453608247415</c:v>
                </c:pt>
                <c:pt idx="2644" formatCode="0.00%">
                  <c:v>0.10163569587628858</c:v>
                </c:pt>
                <c:pt idx="2645" formatCode="0.00%">
                  <c:v>0.10163840206185562</c:v>
                </c:pt>
                <c:pt idx="2646" formatCode="0.00%">
                  <c:v>0.10164110824742263</c:v>
                </c:pt>
                <c:pt idx="2647" formatCode="0.00%">
                  <c:v>0.10164355670103087</c:v>
                </c:pt>
                <c:pt idx="2648" formatCode="0.00%">
                  <c:v>0.10164703608247418</c:v>
                </c:pt>
                <c:pt idx="2649" formatCode="0.00%">
                  <c:v>0.10165012886597932</c:v>
                </c:pt>
                <c:pt idx="2650" formatCode="0.00%">
                  <c:v>0.10165309278350508</c:v>
                </c:pt>
                <c:pt idx="2651" formatCode="0.00%">
                  <c:v>0.10165670103092779</c:v>
                </c:pt>
                <c:pt idx="2652" formatCode="0.00%">
                  <c:v>0.10165953608247418</c:v>
                </c:pt>
                <c:pt idx="2653" formatCode="0.00%">
                  <c:v>0.10166391752577315</c:v>
                </c:pt>
                <c:pt idx="2654" formatCode="0.00%">
                  <c:v>0.10166958762886595</c:v>
                </c:pt>
                <c:pt idx="2655" formatCode="0.00%">
                  <c:v>0.10167512886597935</c:v>
                </c:pt>
                <c:pt idx="2656" formatCode="0.00%">
                  <c:v>0.10168067010309276</c:v>
                </c:pt>
                <c:pt idx="2657" formatCode="0.00%">
                  <c:v>0.10168608247422677</c:v>
                </c:pt>
                <c:pt idx="2658" formatCode="0.00%">
                  <c:v>0.10169265463917522</c:v>
                </c:pt>
                <c:pt idx="2659" formatCode="0.00%">
                  <c:v>0.10169780927835047</c:v>
                </c:pt>
                <c:pt idx="2660" formatCode="0.00%">
                  <c:v>0.10170476804123706</c:v>
                </c:pt>
                <c:pt idx="2661" formatCode="0.00%">
                  <c:v>0.10171301546391746</c:v>
                </c:pt>
                <c:pt idx="2662" formatCode="0.00%">
                  <c:v>0.1017224226804123</c:v>
                </c:pt>
                <c:pt idx="2663" formatCode="0.00%">
                  <c:v>0.10173079896907207</c:v>
                </c:pt>
                <c:pt idx="2664" formatCode="0.00%">
                  <c:v>0.10173827319587621</c:v>
                </c:pt>
                <c:pt idx="2665" formatCode="0.00%">
                  <c:v>0.10174407216494838</c:v>
                </c:pt>
                <c:pt idx="2666" formatCode="0.00%">
                  <c:v>0.10175038659793809</c:v>
                </c:pt>
                <c:pt idx="2667" formatCode="0.00%">
                  <c:v>0.1017578608247422</c:v>
                </c:pt>
                <c:pt idx="2668" formatCode="0.00%">
                  <c:v>0.10176662371134015</c:v>
                </c:pt>
                <c:pt idx="2669" formatCode="0.00%">
                  <c:v>0.10177693298969068</c:v>
                </c:pt>
                <c:pt idx="2670" formatCode="0.00%">
                  <c:v>0.10178814432989687</c:v>
                </c:pt>
                <c:pt idx="2671" formatCode="0.00%">
                  <c:v>0.10179961340206184</c:v>
                </c:pt>
                <c:pt idx="2672" formatCode="0.00%">
                  <c:v>0.10181095360824739</c:v>
                </c:pt>
                <c:pt idx="2673" formatCode="0.00%">
                  <c:v>0.10182319587628862</c:v>
                </c:pt>
                <c:pt idx="2674" formatCode="0.00%">
                  <c:v>0.10183389175257729</c:v>
                </c:pt>
                <c:pt idx="2675" formatCode="0.00%">
                  <c:v>0.10184291237113399</c:v>
                </c:pt>
                <c:pt idx="2676" formatCode="0.00%">
                  <c:v>0.10185283505154637</c:v>
                </c:pt>
                <c:pt idx="2677" formatCode="0.00%">
                  <c:v>0.10186327319587624</c:v>
                </c:pt>
                <c:pt idx="2678" formatCode="0.00%">
                  <c:v>0.10187345360824736</c:v>
                </c:pt>
                <c:pt idx="2679" formatCode="0.00%">
                  <c:v>0.10188363402061848</c:v>
                </c:pt>
                <c:pt idx="2680" formatCode="0.00%">
                  <c:v>0.10189329896907211</c:v>
                </c:pt>
                <c:pt idx="2681" formatCode="0.00%">
                  <c:v>0.10190154639175253</c:v>
                </c:pt>
                <c:pt idx="2682" formatCode="0.00%">
                  <c:v>0.10190889175257729</c:v>
                </c:pt>
                <c:pt idx="2683" formatCode="0.00%">
                  <c:v>0.10191404639175254</c:v>
                </c:pt>
                <c:pt idx="2684" formatCode="0.00%">
                  <c:v>0.10192036082474225</c:v>
                </c:pt>
                <c:pt idx="2685" formatCode="0.00%">
                  <c:v>0.10192525773195875</c:v>
                </c:pt>
                <c:pt idx="2686" formatCode="0.00%">
                  <c:v>0.10192951030927833</c:v>
                </c:pt>
                <c:pt idx="2687" formatCode="0.00%">
                  <c:v>0.10193234536082471</c:v>
                </c:pt>
                <c:pt idx="2688" formatCode="0.00%">
                  <c:v>0.10193788659793812</c:v>
                </c:pt>
                <c:pt idx="2689" formatCode="0.00%">
                  <c:v>0.10194317010309274</c:v>
                </c:pt>
                <c:pt idx="2690" formatCode="0.00%">
                  <c:v>0.10194974226804122</c:v>
                </c:pt>
                <c:pt idx="2691" formatCode="0.00%">
                  <c:v>0.10195798969072163</c:v>
                </c:pt>
                <c:pt idx="2692" formatCode="0.00%">
                  <c:v>0.10196610824742265</c:v>
                </c:pt>
                <c:pt idx="2693" formatCode="0.00%">
                  <c:v>0.10197474226804122</c:v>
                </c:pt>
                <c:pt idx="2694" formatCode="0.00%">
                  <c:v>0.10198324742268039</c:v>
                </c:pt>
                <c:pt idx="2695" formatCode="0.00%">
                  <c:v>0.10199239690721647</c:v>
                </c:pt>
                <c:pt idx="2696" formatCode="0.00%">
                  <c:v>0.10200373711340203</c:v>
                </c:pt>
                <c:pt idx="2697" formatCode="0.00%">
                  <c:v>0.10201572164948451</c:v>
                </c:pt>
                <c:pt idx="2698" formatCode="0.00%">
                  <c:v>0.10202577319587626</c:v>
                </c:pt>
                <c:pt idx="2699" formatCode="0.00%">
                  <c:v>0.10203414948453607</c:v>
                </c:pt>
                <c:pt idx="2700" formatCode="0.00%">
                  <c:v>0.10204136597938143</c:v>
                </c:pt>
                <c:pt idx="2701" formatCode="0.00%">
                  <c:v>0.10204909793814433</c:v>
                </c:pt>
                <c:pt idx="2702" formatCode="0.00%">
                  <c:v>0.1020555412371134</c:v>
                </c:pt>
                <c:pt idx="2703" formatCode="0.00%">
                  <c:v>0.10206224226804121</c:v>
                </c:pt>
                <c:pt idx="2704" formatCode="0.00%">
                  <c:v>0.10206597938144328</c:v>
                </c:pt>
                <c:pt idx="2705" formatCode="0.00%">
                  <c:v>0.10207048969072163</c:v>
                </c:pt>
                <c:pt idx="2706" formatCode="0.00%">
                  <c:v>0.1020719072164948</c:v>
                </c:pt>
                <c:pt idx="2707" formatCode="0.00%">
                  <c:v>0.10207628865979379</c:v>
                </c:pt>
                <c:pt idx="2708" formatCode="0.00%">
                  <c:v>0.10208079896907214</c:v>
                </c:pt>
                <c:pt idx="2709" formatCode="0.00%">
                  <c:v>0.10208505154639172</c:v>
                </c:pt>
                <c:pt idx="2710" formatCode="0.00%">
                  <c:v>0.10208969072164946</c:v>
                </c:pt>
                <c:pt idx="2711" formatCode="0.00%">
                  <c:v>0.10209394329896906</c:v>
                </c:pt>
                <c:pt idx="2712" formatCode="0.00%">
                  <c:v>0.10209677835051545</c:v>
                </c:pt>
                <c:pt idx="2713" formatCode="0.00%">
                  <c:v>0.10209896907216494</c:v>
                </c:pt>
                <c:pt idx="2714" formatCode="0.00%">
                  <c:v>0.10210051546391752</c:v>
                </c:pt>
                <c:pt idx="2715" formatCode="0.00%">
                  <c:v>0.10210231958762886</c:v>
                </c:pt>
                <c:pt idx="2716" formatCode="0.00%">
                  <c:v>0.10210476804123711</c:v>
                </c:pt>
                <c:pt idx="2717" formatCode="0.00%">
                  <c:v>0.10210721649484537</c:v>
                </c:pt>
                <c:pt idx="2718" formatCode="0.00%">
                  <c:v>0.10210992268041237</c:v>
                </c:pt>
                <c:pt idx="2719" formatCode="0.00%">
                  <c:v>0.10211146907216495</c:v>
                </c:pt>
                <c:pt idx="2720" formatCode="0.00%">
                  <c:v>0.10211159793814434</c:v>
                </c:pt>
                <c:pt idx="2721" formatCode="0.00%">
                  <c:v>0.10211262886597937</c:v>
                </c:pt>
                <c:pt idx="2722" formatCode="0.00%">
                  <c:v>0.10211469072164947</c:v>
                </c:pt>
                <c:pt idx="2723" formatCode="0.00%">
                  <c:v>0.10211701030927835</c:v>
                </c:pt>
                <c:pt idx="2724" formatCode="0.00%">
                  <c:v>0.1021194587628866</c:v>
                </c:pt>
                <c:pt idx="2725" formatCode="0.00%">
                  <c:v>0.10212190721649485</c:v>
                </c:pt>
                <c:pt idx="2726" formatCode="0.00%">
                  <c:v>0.10212525773195877</c:v>
                </c:pt>
                <c:pt idx="2727" formatCode="0.00%">
                  <c:v>0.10212912371134021</c:v>
                </c:pt>
                <c:pt idx="2728" formatCode="0.00%">
                  <c:v>0.10213041237113404</c:v>
                </c:pt>
                <c:pt idx="2729" formatCode="0.00%">
                  <c:v>0.10213286082474228</c:v>
                </c:pt>
                <c:pt idx="2730" formatCode="0.00%">
                  <c:v>0.10213582474226807</c:v>
                </c:pt>
                <c:pt idx="2731" formatCode="0.00%">
                  <c:v>0.1021390463917526</c:v>
                </c:pt>
                <c:pt idx="2732" formatCode="0.00%">
                  <c:v>0.10214252577319588</c:v>
                </c:pt>
                <c:pt idx="2733" formatCode="0.00%">
                  <c:v>0.10214561855670105</c:v>
                </c:pt>
                <c:pt idx="2734" formatCode="0.00%">
                  <c:v>0.10214871134020621</c:v>
                </c:pt>
                <c:pt idx="2735" formatCode="0.00%">
                  <c:v>0.10215051546391755</c:v>
                </c:pt>
                <c:pt idx="2736" formatCode="0.00%">
                  <c:v>0.10215296391752582</c:v>
                </c:pt>
                <c:pt idx="2737" formatCode="0.00%">
                  <c:v>0.10215579896907219</c:v>
                </c:pt>
                <c:pt idx="2738" formatCode="0.00%">
                  <c:v>0.10215811855670107</c:v>
                </c:pt>
                <c:pt idx="2739" formatCode="0.00%">
                  <c:v>0.10215966494845366</c:v>
                </c:pt>
                <c:pt idx="2740" formatCode="0.00%">
                  <c:v>0.1021613402061856</c:v>
                </c:pt>
                <c:pt idx="2741" formatCode="0.00%">
                  <c:v>0.10216146907216496</c:v>
                </c:pt>
                <c:pt idx="2742" formatCode="0.00%">
                  <c:v>0.10216043814432993</c:v>
                </c:pt>
                <c:pt idx="2743" formatCode="0.00%">
                  <c:v>0.10215850515463921</c:v>
                </c:pt>
                <c:pt idx="2744" formatCode="0.00%">
                  <c:v>0.10215592783505159</c:v>
                </c:pt>
                <c:pt idx="2745" formatCode="0.00%">
                  <c:v>0.10215335051546397</c:v>
                </c:pt>
                <c:pt idx="2746" formatCode="0.00%">
                  <c:v>0.10214987113402067</c:v>
                </c:pt>
                <c:pt idx="2747" formatCode="0.00%">
                  <c:v>0.10214600515463923</c:v>
                </c:pt>
                <c:pt idx="2748" formatCode="0.00%">
                  <c:v>0.10214304123711343</c:v>
                </c:pt>
                <c:pt idx="2749" formatCode="0.00%">
                  <c:v>0.10214213917525776</c:v>
                </c:pt>
                <c:pt idx="2750" formatCode="0.00%">
                  <c:v>0.10214136597938146</c:v>
                </c:pt>
                <c:pt idx="2751" formatCode="0.00%">
                  <c:v>0.10214213917525776</c:v>
                </c:pt>
                <c:pt idx="2752" formatCode="0.00%">
                  <c:v>0.10213969072164951</c:v>
                </c:pt>
                <c:pt idx="2753" formatCode="0.00%">
                  <c:v>0.10213556701030929</c:v>
                </c:pt>
                <c:pt idx="2754" formatCode="0.00%">
                  <c:v>0.10213118556701034</c:v>
                </c:pt>
                <c:pt idx="2755" formatCode="0.00%">
                  <c:v>0.10212628865979385</c:v>
                </c:pt>
                <c:pt idx="2756" formatCode="0.00%">
                  <c:v>0.10212216494845364</c:v>
                </c:pt>
                <c:pt idx="2757" formatCode="0.00%">
                  <c:v>0.10211739690721651</c:v>
                </c:pt>
                <c:pt idx="2758" formatCode="0.00%">
                  <c:v>0.1021112113402062</c:v>
                </c:pt>
                <c:pt idx="2759" formatCode="0.00%">
                  <c:v>0.10210541237113402</c:v>
                </c:pt>
                <c:pt idx="2760" formatCode="0.00%">
                  <c:v>0.10210038659793814</c:v>
                </c:pt>
                <c:pt idx="2761" formatCode="0.00%">
                  <c:v>0.10209703608247422</c:v>
                </c:pt>
                <c:pt idx="2762" formatCode="0.00%">
                  <c:v>0.10209304123711339</c:v>
                </c:pt>
                <c:pt idx="2763" formatCode="0.00%">
                  <c:v>0.10208956185567011</c:v>
                </c:pt>
                <c:pt idx="2764" formatCode="0.00%">
                  <c:v>0.10208762886597939</c:v>
                </c:pt>
                <c:pt idx="2765" formatCode="0.00%">
                  <c:v>0.10208376288659796</c:v>
                </c:pt>
                <c:pt idx="2766" formatCode="0.00%">
                  <c:v>0.10207963917525775</c:v>
                </c:pt>
                <c:pt idx="2767" formatCode="0.00%">
                  <c:v>0.10207603092783507</c:v>
                </c:pt>
                <c:pt idx="2768" formatCode="0.00%">
                  <c:v>0.10207164948453608</c:v>
                </c:pt>
                <c:pt idx="2769" formatCode="0.00%">
                  <c:v>0.10206855670103093</c:v>
                </c:pt>
                <c:pt idx="2770" formatCode="0.00%">
                  <c:v>0.10206701030927837</c:v>
                </c:pt>
                <c:pt idx="2771" formatCode="0.00%">
                  <c:v>0.10206688144329899</c:v>
                </c:pt>
                <c:pt idx="2772" formatCode="0.00%">
                  <c:v>0.10206520618556701</c:v>
                </c:pt>
                <c:pt idx="2773" formatCode="0.00%">
                  <c:v>0.10206456185567013</c:v>
                </c:pt>
                <c:pt idx="2774" formatCode="0.00%">
                  <c:v>0.10206378865979383</c:v>
                </c:pt>
                <c:pt idx="2775" formatCode="0.00%">
                  <c:v>0.10206172680412373</c:v>
                </c:pt>
                <c:pt idx="2776" formatCode="0.00%">
                  <c:v>0.10206108247422682</c:v>
                </c:pt>
                <c:pt idx="2777" formatCode="0.00%">
                  <c:v>0.10206018041237115</c:v>
                </c:pt>
                <c:pt idx="2778" formatCode="0.00%">
                  <c:v>0.10205992268041239</c:v>
                </c:pt>
                <c:pt idx="2779" formatCode="0.00%">
                  <c:v>0.10205837628865981</c:v>
                </c:pt>
                <c:pt idx="2780" formatCode="0.00%">
                  <c:v>0.10205798969072168</c:v>
                </c:pt>
                <c:pt idx="2781" formatCode="0.00%">
                  <c:v>0.10205837628865981</c:v>
                </c:pt>
                <c:pt idx="2782" formatCode="0.00%">
                  <c:v>0.10205927835051547</c:v>
                </c:pt>
                <c:pt idx="2783" formatCode="0.00%">
                  <c:v>0.10205953608247423</c:v>
                </c:pt>
                <c:pt idx="2784" formatCode="0.00%">
                  <c:v>0.10206030927835054</c:v>
                </c:pt>
                <c:pt idx="2785" formatCode="0.00%">
                  <c:v>0.10206211340206187</c:v>
                </c:pt>
                <c:pt idx="2786" formatCode="0.00%">
                  <c:v>0.10206520618556701</c:v>
                </c:pt>
                <c:pt idx="2787" formatCode="0.00%">
                  <c:v>0.10206920103092784</c:v>
                </c:pt>
                <c:pt idx="2788" formatCode="0.00%">
                  <c:v>0.1020742268041237</c:v>
                </c:pt>
                <c:pt idx="2789" formatCode="0.00%">
                  <c:v>0.10207976804123711</c:v>
                </c:pt>
                <c:pt idx="2790" formatCode="0.00%">
                  <c:v>0.1020840206185567</c:v>
                </c:pt>
                <c:pt idx="2791" formatCode="0.00%">
                  <c:v>0.10208840206185568</c:v>
                </c:pt>
                <c:pt idx="2792" formatCode="0.00%">
                  <c:v>0.1020944587628866</c:v>
                </c:pt>
                <c:pt idx="2793" formatCode="0.00%">
                  <c:v>0.10210244845360825</c:v>
                </c:pt>
                <c:pt idx="2794" formatCode="0.00%">
                  <c:v>0.10211056701030927</c:v>
                </c:pt>
                <c:pt idx="2795" formatCode="0.00%">
                  <c:v>0.10211726804123709</c:v>
                </c:pt>
                <c:pt idx="2796" formatCode="0.00%">
                  <c:v>0.10212332474226804</c:v>
                </c:pt>
                <c:pt idx="2797" formatCode="0.00%">
                  <c:v>0.10212873711340205</c:v>
                </c:pt>
                <c:pt idx="2798" formatCode="0.00%">
                  <c:v>0.10213479381443298</c:v>
                </c:pt>
                <c:pt idx="2799" formatCode="0.00%">
                  <c:v>0.10214252577319587</c:v>
                </c:pt>
                <c:pt idx="2800" formatCode="0.00%">
                  <c:v>0.10215103092783505</c:v>
                </c:pt>
                <c:pt idx="2801" formatCode="0.00%">
                  <c:v>0.10215966494845362</c:v>
                </c:pt>
                <c:pt idx="2802" formatCode="0.00%">
                  <c:v>0.10216791237113401</c:v>
                </c:pt>
                <c:pt idx="2803" formatCode="0.00%">
                  <c:v>0.10217693298969072</c:v>
                </c:pt>
                <c:pt idx="2804" formatCode="0.00%">
                  <c:v>0.10218505154639175</c:v>
                </c:pt>
                <c:pt idx="2805" formatCode="0.00%">
                  <c:v>0.10219020618556703</c:v>
                </c:pt>
                <c:pt idx="2806" formatCode="0.00%">
                  <c:v>0.10219587628865981</c:v>
                </c:pt>
                <c:pt idx="2807" formatCode="0.00%">
                  <c:v>0.10220115979381444</c:v>
                </c:pt>
                <c:pt idx="2808" formatCode="0.00%">
                  <c:v>0.1022048969072165</c:v>
                </c:pt>
                <c:pt idx="2809" formatCode="0.00%">
                  <c:v>0.10220579896907217</c:v>
                </c:pt>
                <c:pt idx="2810" formatCode="0.00%">
                  <c:v>0.10220824742268042</c:v>
                </c:pt>
                <c:pt idx="2811" formatCode="0.00%">
                  <c:v>0.10221082474226806</c:v>
                </c:pt>
                <c:pt idx="2812" formatCode="0.00%">
                  <c:v>0.10221353092783506</c:v>
                </c:pt>
                <c:pt idx="2813" formatCode="0.00%">
                  <c:v>0.10221198453608248</c:v>
                </c:pt>
                <c:pt idx="2814" formatCode="0.00%">
                  <c:v>0.10220863402061858</c:v>
                </c:pt>
                <c:pt idx="2815" formatCode="0.00%">
                  <c:v>0.10220347938144332</c:v>
                </c:pt>
                <c:pt idx="2816" formatCode="0.00%">
                  <c:v>0.1021944587628866</c:v>
                </c:pt>
                <c:pt idx="2817" formatCode="0.00%">
                  <c:v>0.10219175257731961</c:v>
                </c:pt>
                <c:pt idx="2818" formatCode="0.00%">
                  <c:v>0.10218814432989692</c:v>
                </c:pt>
                <c:pt idx="2819" formatCode="0.00%">
                  <c:v>0.1021862113402062</c:v>
                </c:pt>
                <c:pt idx="2820" formatCode="0.00%">
                  <c:v>0.10218363402061856</c:v>
                </c:pt>
                <c:pt idx="2821" formatCode="0.00%">
                  <c:v>0.10217757731958761</c:v>
                </c:pt>
                <c:pt idx="2822" formatCode="0.00%">
                  <c:v>0.10217061855670102</c:v>
                </c:pt>
                <c:pt idx="2823" formatCode="0.00%">
                  <c:v>0.10216469072164946</c:v>
                </c:pt>
                <c:pt idx="2824" formatCode="0.00%">
                  <c:v>0.10215644329896904</c:v>
                </c:pt>
                <c:pt idx="2825" formatCode="0.00%">
                  <c:v>0.10214613402061852</c:v>
                </c:pt>
                <c:pt idx="2826" formatCode="0.00%">
                  <c:v>0.102135824742268</c:v>
                </c:pt>
                <c:pt idx="2827" formatCode="0.00%">
                  <c:v>0.10212667525773192</c:v>
                </c:pt>
                <c:pt idx="2828" formatCode="0.00%">
                  <c:v>0.10211456185567006</c:v>
                </c:pt>
                <c:pt idx="2829" formatCode="0.00%">
                  <c:v>0.10210347938144328</c:v>
                </c:pt>
                <c:pt idx="2830" formatCode="0.00%">
                  <c:v>0.10209407216494841</c:v>
                </c:pt>
                <c:pt idx="2831" formatCode="0.00%">
                  <c:v>0.10208543814432984</c:v>
                </c:pt>
                <c:pt idx="2832" formatCode="0.00%">
                  <c:v>0.10207719072164945</c:v>
                </c:pt>
                <c:pt idx="2833" formatCode="0.00%">
                  <c:v>0.10206855670103088</c:v>
                </c:pt>
                <c:pt idx="2834" formatCode="0.00%">
                  <c:v>0.10206043814432983</c:v>
                </c:pt>
                <c:pt idx="2835" formatCode="0.00%">
                  <c:v>0.10205309278350511</c:v>
                </c:pt>
                <c:pt idx="2836" formatCode="0.00%">
                  <c:v>0.10204458762886594</c:v>
                </c:pt>
                <c:pt idx="2837" formatCode="0.00%">
                  <c:v>0.10203582474226801</c:v>
                </c:pt>
                <c:pt idx="2838" formatCode="0.00%">
                  <c:v>0.10202538659793811</c:v>
                </c:pt>
                <c:pt idx="2839" formatCode="0.00%">
                  <c:v>0.10201649484536079</c:v>
                </c:pt>
                <c:pt idx="2840" formatCode="0.00%">
                  <c:v>0.1020101804123711</c:v>
                </c:pt>
                <c:pt idx="2841" formatCode="0.00%">
                  <c:v>0.10200502577319584</c:v>
                </c:pt>
                <c:pt idx="2842" formatCode="0.00%">
                  <c:v>0.10200090206185562</c:v>
                </c:pt>
                <c:pt idx="2843" formatCode="0.00%">
                  <c:v>0.10199690721649482</c:v>
                </c:pt>
                <c:pt idx="2844" formatCode="0.00%">
                  <c:v>0.10199201030927832</c:v>
                </c:pt>
                <c:pt idx="2845" formatCode="0.00%">
                  <c:v>0.10198711340206185</c:v>
                </c:pt>
                <c:pt idx="2846" formatCode="0.00%">
                  <c:v>0.10198273195876287</c:v>
                </c:pt>
                <c:pt idx="2847" formatCode="0.00%">
                  <c:v>0.10198118556701029</c:v>
                </c:pt>
                <c:pt idx="2848" formatCode="0.00%">
                  <c:v>0.10198015463917524</c:v>
                </c:pt>
                <c:pt idx="2849" formatCode="0.00%">
                  <c:v>0.10197989690721647</c:v>
                </c:pt>
                <c:pt idx="2850" formatCode="0.00%">
                  <c:v>0.10197719072164946</c:v>
                </c:pt>
                <c:pt idx="2851" formatCode="0.00%">
                  <c:v>0.10197255154639172</c:v>
                </c:pt>
                <c:pt idx="2852" formatCode="0.00%">
                  <c:v>0.10196817010309275</c:v>
                </c:pt>
                <c:pt idx="2853" formatCode="0.00%">
                  <c:v>0.10196172680412367</c:v>
                </c:pt>
                <c:pt idx="2854" formatCode="0.00%">
                  <c:v>0.10195399484536076</c:v>
                </c:pt>
                <c:pt idx="2855" formatCode="0.00%">
                  <c:v>0.10194458762886592</c:v>
                </c:pt>
                <c:pt idx="2856" formatCode="0.00%">
                  <c:v>0.10193608247422675</c:v>
                </c:pt>
                <c:pt idx="2857" formatCode="0.00%">
                  <c:v>0.10192590206185563</c:v>
                </c:pt>
                <c:pt idx="2858" formatCode="0.00%">
                  <c:v>0.10191842783505152</c:v>
                </c:pt>
                <c:pt idx="2859" formatCode="0.00%">
                  <c:v>0.10191082474226799</c:v>
                </c:pt>
                <c:pt idx="2860" formatCode="0.00%">
                  <c:v>0.10190347938144327</c:v>
                </c:pt>
                <c:pt idx="2861" formatCode="0.00%">
                  <c:v>0.10189639175257728</c:v>
                </c:pt>
                <c:pt idx="2862" formatCode="0.00%">
                  <c:v>0.10188878865979377</c:v>
                </c:pt>
                <c:pt idx="2863" formatCode="0.00%">
                  <c:v>0.10188298969072161</c:v>
                </c:pt>
                <c:pt idx="2864" formatCode="0.00%">
                  <c:v>0.10187680412371129</c:v>
                </c:pt>
                <c:pt idx="2865" formatCode="0.00%">
                  <c:v>0.10187023195876287</c:v>
                </c:pt>
                <c:pt idx="2866" formatCode="0.00%">
                  <c:v>0.10186198453608243</c:v>
                </c:pt>
                <c:pt idx="2867" formatCode="0.00%">
                  <c:v>0.10185219072164947</c:v>
                </c:pt>
                <c:pt idx="2868" formatCode="0.00%">
                  <c:v>0.10184201030927832</c:v>
                </c:pt>
                <c:pt idx="2869" formatCode="0.00%">
                  <c:v>0.10183260309278348</c:v>
                </c:pt>
                <c:pt idx="2870" formatCode="0.00%">
                  <c:v>0.10182487113402057</c:v>
                </c:pt>
                <c:pt idx="2871" formatCode="0.00%">
                  <c:v>0.10181688144329892</c:v>
                </c:pt>
                <c:pt idx="2872" formatCode="0.00%">
                  <c:v>0.10180979381443292</c:v>
                </c:pt>
                <c:pt idx="2873" formatCode="0.00%">
                  <c:v>0.10180322164948447</c:v>
                </c:pt>
                <c:pt idx="2874" formatCode="0.00%">
                  <c:v>0.10179626288659786</c:v>
                </c:pt>
                <c:pt idx="2875" formatCode="0.00%">
                  <c:v>0.10178878865979374</c:v>
                </c:pt>
                <c:pt idx="2876" formatCode="0.00%">
                  <c:v>0.10178054123711333</c:v>
                </c:pt>
                <c:pt idx="2877" formatCode="0.00%">
                  <c:v>0.10177306701030919</c:v>
                </c:pt>
                <c:pt idx="2878" formatCode="0.00%">
                  <c:v>0.10176546391752569</c:v>
                </c:pt>
                <c:pt idx="2879" formatCode="0.00%">
                  <c:v>0.10175773195876282</c:v>
                </c:pt>
                <c:pt idx="2880" formatCode="0.00%">
                  <c:v>0.1017502577319587</c:v>
                </c:pt>
                <c:pt idx="2881" formatCode="0.00%">
                  <c:v>0.10174175257731953</c:v>
                </c:pt>
                <c:pt idx="2882" formatCode="0.00%">
                  <c:v>0.10173363402061848</c:v>
                </c:pt>
                <c:pt idx="2883" formatCode="0.00%">
                  <c:v>0.10172396907216487</c:v>
                </c:pt>
                <c:pt idx="2884" formatCode="0.00%">
                  <c:v>0.10171185567010303</c:v>
                </c:pt>
                <c:pt idx="2885" formatCode="0.00%">
                  <c:v>0.10169896907216489</c:v>
                </c:pt>
                <c:pt idx="2886" formatCode="0.00%">
                  <c:v>0.1016855670103092</c:v>
                </c:pt>
                <c:pt idx="2887" formatCode="0.00%">
                  <c:v>0.10167280927835044</c:v>
                </c:pt>
                <c:pt idx="2888" formatCode="0.00%">
                  <c:v>0.1016613402061855</c:v>
                </c:pt>
                <c:pt idx="2889" formatCode="0.00%">
                  <c:v>0.10164999999999992</c:v>
                </c:pt>
                <c:pt idx="2890" formatCode="0.00%">
                  <c:v>0.10163827319587621</c:v>
                </c:pt>
                <c:pt idx="2891" formatCode="0.00%">
                  <c:v>0.10162525773195868</c:v>
                </c:pt>
              </c:numCache>
            </c:numRef>
          </c:val>
          <c:smooth val="0"/>
        </c:ser>
        <c:dLbls>
          <c:showLegendKey val="0"/>
          <c:showVal val="0"/>
          <c:showCatName val="0"/>
          <c:showSerName val="0"/>
          <c:showPercent val="0"/>
          <c:showBubbleSize val="0"/>
        </c:dLbls>
        <c:marker val="1"/>
        <c:smooth val="0"/>
        <c:axId val="152077824"/>
        <c:axId val="152079360"/>
      </c:lineChart>
      <c:catAx>
        <c:axId val="152077824"/>
        <c:scaling>
          <c:orientation val="minMax"/>
        </c:scaling>
        <c:delete val="0"/>
        <c:axPos val="b"/>
        <c:numFmt formatCode="mm/yy;@" sourceLinked="0"/>
        <c:majorTickMark val="out"/>
        <c:minorTickMark val="none"/>
        <c:tickLblPos val="nextTo"/>
        <c:crossAx val="152079360"/>
        <c:crosses val="autoZero"/>
        <c:auto val="1"/>
        <c:lblAlgn val="ctr"/>
        <c:lblOffset val="100"/>
        <c:tickLblSkip val="365"/>
        <c:tickMarkSkip val="365"/>
        <c:noMultiLvlLbl val="0"/>
      </c:catAx>
      <c:valAx>
        <c:axId val="152079360"/>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b="0"/>
            </a:pPr>
            <a:endParaRPr lang="fr-FR"/>
          </a:p>
        </c:txPr>
        <c:crossAx val="152077824"/>
        <c:crosses val="autoZero"/>
        <c:crossBetween val="between"/>
        <c:majorUnit val="1.0000000000000005E-2"/>
      </c:valAx>
    </c:plotArea>
    <c:legend>
      <c:legendPos val="b"/>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ERP</c:v>
          </c:tx>
          <c:spPr>
            <a:ln w="15875">
              <a:solidFill>
                <a:schemeClr val="bg2">
                  <a:lumMod val="50000"/>
                </a:schemeClr>
              </a:solidFill>
            </a:ln>
          </c:spPr>
          <c:marker>
            <c:symbol val="none"/>
          </c:marker>
          <c:cat>
            <c:numRef>
              <c:f>'Implied ERP Data'!$S$6:$S$67</c:f>
              <c:numCache>
                <c:formatCode>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Data'!$Z$6:$Z$67</c:f>
              <c:numCache>
                <c:formatCode>0.00%</c:formatCode>
                <c:ptCount val="62"/>
                <c:pt idx="0">
                  <c:v>4.2200000000000001E-2</c:v>
                </c:pt>
                <c:pt idx="1">
                  <c:v>4.5100000000000001E-2</c:v>
                </c:pt>
                <c:pt idx="2">
                  <c:v>5.8999999999999997E-2</c:v>
                </c:pt>
                <c:pt idx="3">
                  <c:v>6.6000000000000003E-2</c:v>
                </c:pt>
                <c:pt idx="4">
                  <c:v>6.4299999999999996E-2</c:v>
                </c:pt>
                <c:pt idx="5">
                  <c:v>6.8699999999999997E-2</c:v>
                </c:pt>
                <c:pt idx="6">
                  <c:v>7.6799999999999993E-2</c:v>
                </c:pt>
                <c:pt idx="7">
                  <c:v>7.0099999999999996E-2</c:v>
                </c:pt>
                <c:pt idx="8">
                  <c:v>6.3200000000000006E-2</c:v>
                </c:pt>
                <c:pt idx="9">
                  <c:v>5.9400000000000001E-2</c:v>
                </c:pt>
                <c:pt idx="10">
                  <c:v>5.8599999999999999E-2</c:v>
                </c:pt>
                <c:pt idx="11">
                  <c:v>5.4600000000000003E-2</c:v>
                </c:pt>
                <c:pt idx="12">
                  <c:v>5.2999999999999999E-2</c:v>
                </c:pt>
                <c:pt idx="13">
                  <c:v>4.8599999999999997E-2</c:v>
                </c:pt>
                <c:pt idx="14">
                  <c:v>4.9700000000000001E-2</c:v>
                </c:pt>
                <c:pt idx="15">
                  <c:v>4.7300000000000002E-2</c:v>
                </c:pt>
                <c:pt idx="16">
                  <c:v>4.36E-2</c:v>
                </c:pt>
                <c:pt idx="17">
                  <c:v>4.5600000000000002E-2</c:v>
                </c:pt>
                <c:pt idx="18">
                  <c:v>4.4400000000000002E-2</c:v>
                </c:pt>
                <c:pt idx="19">
                  <c:v>4.1599999999999998E-2</c:v>
                </c:pt>
                <c:pt idx="20">
                  <c:v>4.5400000000000003E-2</c:v>
                </c:pt>
                <c:pt idx="21">
                  <c:v>4.7899999999999998E-2</c:v>
                </c:pt>
                <c:pt idx="22">
                  <c:v>5.0999999999999997E-2</c:v>
                </c:pt>
                <c:pt idx="23">
                  <c:v>4.7800000000000002E-2</c:v>
                </c:pt>
                <c:pt idx="24">
                  <c:v>5.0999999999999997E-2</c:v>
                </c:pt>
                <c:pt idx="25">
                  <c:v>5.3100000000000001E-2</c:v>
                </c:pt>
                <c:pt idx="26">
                  <c:v>5.11E-2</c:v>
                </c:pt>
                <c:pt idx="27">
                  <c:v>5.0799999999999998E-2</c:v>
                </c:pt>
                <c:pt idx="28">
                  <c:v>5.1999999999999998E-2</c:v>
                </c:pt>
                <c:pt idx="29">
                  <c:v>5.0700000000000002E-2</c:v>
                </c:pt>
                <c:pt idx="30">
                  <c:v>4.9000000000000002E-2</c:v>
                </c:pt>
                <c:pt idx="31">
                  <c:v>5.3099999999999994E-2</c:v>
                </c:pt>
                <c:pt idx="32">
                  <c:v>5.16E-2</c:v>
                </c:pt>
                <c:pt idx="33">
                  <c:v>5.2699999999999997E-2</c:v>
                </c:pt>
                <c:pt idx="34">
                  <c:v>5.7200000000000001E-2</c:v>
                </c:pt>
                <c:pt idx="35">
                  <c:v>5.9200000000000003E-2</c:v>
                </c:pt>
                <c:pt idx="36">
                  <c:v>6.3899999999999998E-2</c:v>
                </c:pt>
                <c:pt idx="37">
                  <c:v>7.6399999999999996E-2</c:v>
                </c:pt>
                <c:pt idx="38">
                  <c:v>6.4899999999999999E-2</c:v>
                </c:pt>
                <c:pt idx="39">
                  <c:v>6.5100000000000005E-2</c:v>
                </c:pt>
                <c:pt idx="40">
                  <c:v>7.3200000000000001E-2</c:v>
                </c:pt>
                <c:pt idx="41">
                  <c:v>7.0400000000000004E-2</c:v>
                </c:pt>
                <c:pt idx="42">
                  <c:v>6.7299999999999999E-2</c:v>
                </c:pt>
                <c:pt idx="43">
                  <c:v>6.6400000000000001E-2</c:v>
                </c:pt>
                <c:pt idx="44">
                  <c:v>6.7599999999999993E-2</c:v>
                </c:pt>
                <c:pt idx="45">
                  <c:v>7.2800000000000004E-2</c:v>
                </c:pt>
                <c:pt idx="46">
                  <c:v>6.59E-2</c:v>
                </c:pt>
                <c:pt idx="47">
                  <c:v>6.5500000000000003E-2</c:v>
                </c:pt>
                <c:pt idx="48">
                  <c:v>6.4100000000000004E-2</c:v>
                </c:pt>
                <c:pt idx="49">
                  <c:v>6.3500000000000001E-2</c:v>
                </c:pt>
                <c:pt idx="50">
                  <c:v>6.4399999999999999E-2</c:v>
                </c:pt>
                <c:pt idx="51">
                  <c:v>6.4500000000000002E-2</c:v>
                </c:pt>
                <c:pt idx="52">
                  <c:v>0.06</c:v>
                </c:pt>
                <c:pt idx="53">
                  <c:v>5.67E-2</c:v>
                </c:pt>
                <c:pt idx="54">
                  <c:v>5.6500000000000002E-2</c:v>
                </c:pt>
                <c:pt idx="55">
                  <c:v>5.6800000000000003E-2</c:v>
                </c:pt>
                <c:pt idx="56">
                  <c:v>5.6000000000000001E-2</c:v>
                </c:pt>
                <c:pt idx="57">
                  <c:v>5.45E-2</c:v>
                </c:pt>
                <c:pt idx="58">
                  <c:v>5.7300000000000004E-2</c:v>
                </c:pt>
                <c:pt idx="59">
                  <c:v>5.4600000000000003E-2</c:v>
                </c:pt>
                <c:pt idx="60">
                  <c:v>5.62E-2</c:v>
                </c:pt>
                <c:pt idx="61">
                  <c:v>5.5899999999999998E-2</c:v>
                </c:pt>
              </c:numCache>
            </c:numRef>
          </c:val>
          <c:smooth val="0"/>
        </c:ser>
        <c:ser>
          <c:idx val="1"/>
          <c:order val="1"/>
          <c:tx>
            <c:v>ERP 3y avg</c:v>
          </c:tx>
          <c:spPr>
            <a:ln>
              <a:solidFill>
                <a:srgbClr val="FFC000"/>
              </a:solidFill>
            </a:ln>
          </c:spPr>
          <c:marker>
            <c:symbol val="none"/>
          </c:marker>
          <c:cat>
            <c:numRef>
              <c:f>'Implied ERP Data'!$S$6:$S$67</c:f>
              <c:numCache>
                <c:formatCode>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Data'!$AA$6:$AA$67</c:f>
              <c:numCache>
                <c:formatCode>0.00%</c:formatCode>
                <c:ptCount val="62"/>
                <c:pt idx="35">
                  <c:v>5.348333333333332E-2</c:v>
                </c:pt>
                <c:pt idx="36">
                  <c:v>5.4086111111111106E-2</c:v>
                </c:pt>
                <c:pt idx="37">
                  <c:v>5.4955555555555549E-2</c:v>
                </c:pt>
                <c:pt idx="38">
                  <c:v>5.5119444444444429E-2</c:v>
                </c:pt>
                <c:pt idx="39">
                  <c:v>5.5094444444444425E-2</c:v>
                </c:pt>
                <c:pt idx="40">
                  <c:v>5.534166666666665E-2</c:v>
                </c:pt>
                <c:pt idx="41">
                  <c:v>5.5388888888888876E-2</c:v>
                </c:pt>
                <c:pt idx="42">
                  <c:v>5.5124999999999987E-2</c:v>
                </c:pt>
                <c:pt idx="43">
                  <c:v>5.5022222222222222E-2</c:v>
                </c:pt>
                <c:pt idx="44">
                  <c:v>5.514444444444444E-2</c:v>
                </c:pt>
                <c:pt idx="45">
                  <c:v>5.5516666666666659E-2</c:v>
                </c:pt>
                <c:pt idx="46">
                  <c:v>5.5719444444444433E-2</c:v>
                </c:pt>
                <c:pt idx="47">
                  <c:v>5.6022222222222223E-2</c:v>
                </c:pt>
                <c:pt idx="48">
                  <c:v>5.633055555555555E-2</c:v>
                </c:pt>
                <c:pt idx="49">
                  <c:v>5.6744444444444452E-2</c:v>
                </c:pt>
                <c:pt idx="50">
                  <c:v>5.7152777777777782E-2</c:v>
                </c:pt>
                <c:pt idx="51">
                  <c:v>5.7630555555555553E-2</c:v>
                </c:pt>
                <c:pt idx="52">
                  <c:v>5.8086111111111123E-2</c:v>
                </c:pt>
                <c:pt idx="53">
                  <c:v>5.8394444444444443E-2</c:v>
                </c:pt>
                <c:pt idx="54">
                  <c:v>5.8730555555555571E-2</c:v>
                </c:pt>
                <c:pt idx="55">
                  <c:v>5.9152777777777783E-2</c:v>
                </c:pt>
                <c:pt idx="56">
                  <c:v>5.9447222222222235E-2</c:v>
                </c:pt>
                <c:pt idx="57">
                  <c:v>5.9630555555555569E-2</c:v>
                </c:pt>
                <c:pt idx="58">
                  <c:v>5.9805555555555556E-2</c:v>
                </c:pt>
                <c:pt idx="59">
                  <c:v>5.9994444444444475E-2</c:v>
                </c:pt>
                <c:pt idx="60">
                  <c:v>6.0138888888888901E-2</c:v>
                </c:pt>
                <c:pt idx="61">
                  <c:v>6.0216666666666668E-2</c:v>
                </c:pt>
              </c:numCache>
            </c:numRef>
          </c:val>
          <c:smooth val="0"/>
        </c:ser>
        <c:dLbls>
          <c:showLegendKey val="0"/>
          <c:showVal val="0"/>
          <c:showCatName val="0"/>
          <c:showSerName val="0"/>
          <c:showPercent val="0"/>
          <c:showBubbleSize val="0"/>
        </c:dLbls>
        <c:marker val="1"/>
        <c:smooth val="0"/>
        <c:axId val="118503680"/>
        <c:axId val="118505472"/>
      </c:lineChart>
      <c:dateAx>
        <c:axId val="118503680"/>
        <c:scaling>
          <c:orientation val="minMax"/>
        </c:scaling>
        <c:delete val="0"/>
        <c:axPos val="b"/>
        <c:numFmt formatCode="mm/yy" sourceLinked="0"/>
        <c:majorTickMark val="out"/>
        <c:minorTickMark val="none"/>
        <c:tickLblPos val="nextTo"/>
        <c:crossAx val="118505472"/>
        <c:crosses val="autoZero"/>
        <c:auto val="1"/>
        <c:lblOffset val="100"/>
        <c:baseTimeUnit val="months"/>
        <c:majorUnit val="6"/>
        <c:majorTimeUnit val="months"/>
      </c:dateAx>
      <c:valAx>
        <c:axId val="11850547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18503680"/>
        <c:crosses val="autoZero"/>
        <c:crossBetween val="between"/>
        <c:majorUnit val="1.0000000000000005E-2"/>
      </c:valAx>
    </c:plotArea>
    <c:legend>
      <c:legendPos val="b"/>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ERP</c:v>
          </c:tx>
          <c:spPr>
            <a:ln w="15875">
              <a:solidFill>
                <a:schemeClr val="bg2">
                  <a:lumMod val="50000"/>
                </a:schemeClr>
              </a:solidFill>
            </a:ln>
          </c:spPr>
          <c:marker>
            <c:symbol val="none"/>
          </c:marker>
          <c:cat>
            <c:numRef>
              <c:f>'Implied ERP Data'!$S$6:$S$67</c:f>
              <c:numCache>
                <c:formatCode>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Data'!$Z$6:$Z$67</c:f>
              <c:numCache>
                <c:formatCode>0.00%</c:formatCode>
                <c:ptCount val="62"/>
                <c:pt idx="0">
                  <c:v>4.2200000000000001E-2</c:v>
                </c:pt>
                <c:pt idx="1">
                  <c:v>4.5100000000000001E-2</c:v>
                </c:pt>
                <c:pt idx="2">
                  <c:v>5.8999999999999997E-2</c:v>
                </c:pt>
                <c:pt idx="3">
                  <c:v>6.6000000000000003E-2</c:v>
                </c:pt>
                <c:pt idx="4">
                  <c:v>6.4299999999999996E-2</c:v>
                </c:pt>
                <c:pt idx="5">
                  <c:v>6.8699999999999997E-2</c:v>
                </c:pt>
                <c:pt idx="6">
                  <c:v>7.6799999999999993E-2</c:v>
                </c:pt>
                <c:pt idx="7">
                  <c:v>7.0099999999999996E-2</c:v>
                </c:pt>
                <c:pt idx="8">
                  <c:v>6.3200000000000006E-2</c:v>
                </c:pt>
                <c:pt idx="9">
                  <c:v>5.9400000000000001E-2</c:v>
                </c:pt>
                <c:pt idx="10">
                  <c:v>5.8599999999999999E-2</c:v>
                </c:pt>
                <c:pt idx="11">
                  <c:v>5.4600000000000003E-2</c:v>
                </c:pt>
                <c:pt idx="12">
                  <c:v>5.2999999999999999E-2</c:v>
                </c:pt>
                <c:pt idx="13">
                  <c:v>4.8599999999999997E-2</c:v>
                </c:pt>
                <c:pt idx="14">
                  <c:v>4.9700000000000001E-2</c:v>
                </c:pt>
                <c:pt idx="15">
                  <c:v>4.7300000000000002E-2</c:v>
                </c:pt>
                <c:pt idx="16">
                  <c:v>4.36E-2</c:v>
                </c:pt>
                <c:pt idx="17">
                  <c:v>4.5600000000000002E-2</c:v>
                </c:pt>
                <c:pt idx="18">
                  <c:v>4.4400000000000002E-2</c:v>
                </c:pt>
                <c:pt idx="19">
                  <c:v>4.1599999999999998E-2</c:v>
                </c:pt>
                <c:pt idx="20">
                  <c:v>4.5400000000000003E-2</c:v>
                </c:pt>
                <c:pt idx="21">
                  <c:v>4.7899999999999998E-2</c:v>
                </c:pt>
                <c:pt idx="22">
                  <c:v>5.0999999999999997E-2</c:v>
                </c:pt>
                <c:pt idx="23">
                  <c:v>4.7800000000000002E-2</c:v>
                </c:pt>
                <c:pt idx="24">
                  <c:v>5.0999999999999997E-2</c:v>
                </c:pt>
                <c:pt idx="25">
                  <c:v>5.3100000000000001E-2</c:v>
                </c:pt>
                <c:pt idx="26">
                  <c:v>5.11E-2</c:v>
                </c:pt>
                <c:pt idx="27">
                  <c:v>5.0799999999999998E-2</c:v>
                </c:pt>
                <c:pt idx="28">
                  <c:v>5.1999999999999998E-2</c:v>
                </c:pt>
                <c:pt idx="29">
                  <c:v>5.0700000000000002E-2</c:v>
                </c:pt>
                <c:pt idx="30">
                  <c:v>4.9000000000000002E-2</c:v>
                </c:pt>
                <c:pt idx="31">
                  <c:v>5.3099999999999994E-2</c:v>
                </c:pt>
                <c:pt idx="32">
                  <c:v>5.16E-2</c:v>
                </c:pt>
                <c:pt idx="33">
                  <c:v>5.2699999999999997E-2</c:v>
                </c:pt>
                <c:pt idx="34">
                  <c:v>5.7200000000000001E-2</c:v>
                </c:pt>
                <c:pt idx="35">
                  <c:v>5.9200000000000003E-2</c:v>
                </c:pt>
                <c:pt idx="36">
                  <c:v>6.3899999999999998E-2</c:v>
                </c:pt>
                <c:pt idx="37">
                  <c:v>7.6399999999999996E-2</c:v>
                </c:pt>
                <c:pt idx="38">
                  <c:v>6.4899999999999999E-2</c:v>
                </c:pt>
                <c:pt idx="39">
                  <c:v>6.5100000000000005E-2</c:v>
                </c:pt>
                <c:pt idx="40">
                  <c:v>7.3200000000000001E-2</c:v>
                </c:pt>
                <c:pt idx="41">
                  <c:v>7.0400000000000004E-2</c:v>
                </c:pt>
                <c:pt idx="42">
                  <c:v>6.7299999999999999E-2</c:v>
                </c:pt>
                <c:pt idx="43">
                  <c:v>6.6400000000000001E-2</c:v>
                </c:pt>
                <c:pt idx="44">
                  <c:v>6.7599999999999993E-2</c:v>
                </c:pt>
                <c:pt idx="45">
                  <c:v>7.2800000000000004E-2</c:v>
                </c:pt>
                <c:pt idx="46">
                  <c:v>6.59E-2</c:v>
                </c:pt>
                <c:pt idx="47">
                  <c:v>6.5500000000000003E-2</c:v>
                </c:pt>
                <c:pt idx="48">
                  <c:v>6.4100000000000004E-2</c:v>
                </c:pt>
                <c:pt idx="49">
                  <c:v>6.3500000000000001E-2</c:v>
                </c:pt>
                <c:pt idx="50">
                  <c:v>6.4399999999999999E-2</c:v>
                </c:pt>
                <c:pt idx="51">
                  <c:v>6.4500000000000002E-2</c:v>
                </c:pt>
                <c:pt idx="52">
                  <c:v>0.06</c:v>
                </c:pt>
                <c:pt idx="53">
                  <c:v>5.67E-2</c:v>
                </c:pt>
                <c:pt idx="54">
                  <c:v>5.6500000000000002E-2</c:v>
                </c:pt>
                <c:pt idx="55">
                  <c:v>5.6800000000000003E-2</c:v>
                </c:pt>
                <c:pt idx="56">
                  <c:v>5.6000000000000001E-2</c:v>
                </c:pt>
                <c:pt idx="57">
                  <c:v>5.45E-2</c:v>
                </c:pt>
                <c:pt idx="58">
                  <c:v>5.7300000000000004E-2</c:v>
                </c:pt>
                <c:pt idx="59">
                  <c:v>5.4600000000000003E-2</c:v>
                </c:pt>
                <c:pt idx="60">
                  <c:v>5.62E-2</c:v>
                </c:pt>
                <c:pt idx="61">
                  <c:v>5.5899999999999998E-2</c:v>
                </c:pt>
              </c:numCache>
            </c:numRef>
          </c:val>
          <c:smooth val="0"/>
        </c:ser>
        <c:ser>
          <c:idx val="1"/>
          <c:order val="1"/>
          <c:tx>
            <c:v>ERP Moy. 3 ans</c:v>
          </c:tx>
          <c:spPr>
            <a:ln>
              <a:solidFill>
                <a:srgbClr val="FFC000"/>
              </a:solidFill>
            </a:ln>
          </c:spPr>
          <c:marker>
            <c:symbol val="none"/>
          </c:marker>
          <c:cat>
            <c:numRef>
              <c:f>'Implied ERP Data'!$S$6:$S$67</c:f>
              <c:numCache>
                <c:formatCode>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Data'!$AA$6:$AA$67</c:f>
              <c:numCache>
                <c:formatCode>0.00%</c:formatCode>
                <c:ptCount val="62"/>
                <c:pt idx="35">
                  <c:v>5.348333333333332E-2</c:v>
                </c:pt>
                <c:pt idx="36">
                  <c:v>5.4086111111111106E-2</c:v>
                </c:pt>
                <c:pt idx="37">
                  <c:v>5.4955555555555549E-2</c:v>
                </c:pt>
                <c:pt idx="38">
                  <c:v>5.5119444444444429E-2</c:v>
                </c:pt>
                <c:pt idx="39">
                  <c:v>5.5094444444444425E-2</c:v>
                </c:pt>
                <c:pt idx="40">
                  <c:v>5.534166666666665E-2</c:v>
                </c:pt>
                <c:pt idx="41">
                  <c:v>5.5388888888888876E-2</c:v>
                </c:pt>
                <c:pt idx="42">
                  <c:v>5.5124999999999987E-2</c:v>
                </c:pt>
                <c:pt idx="43">
                  <c:v>5.5022222222222222E-2</c:v>
                </c:pt>
                <c:pt idx="44">
                  <c:v>5.514444444444444E-2</c:v>
                </c:pt>
                <c:pt idx="45">
                  <c:v>5.5516666666666659E-2</c:v>
                </c:pt>
                <c:pt idx="46">
                  <c:v>5.5719444444444433E-2</c:v>
                </c:pt>
                <c:pt idx="47">
                  <c:v>5.6022222222222223E-2</c:v>
                </c:pt>
                <c:pt idx="48">
                  <c:v>5.633055555555555E-2</c:v>
                </c:pt>
                <c:pt idx="49">
                  <c:v>5.6744444444444452E-2</c:v>
                </c:pt>
                <c:pt idx="50">
                  <c:v>5.7152777777777782E-2</c:v>
                </c:pt>
                <c:pt idx="51">
                  <c:v>5.7630555555555553E-2</c:v>
                </c:pt>
                <c:pt idx="52">
                  <c:v>5.8086111111111123E-2</c:v>
                </c:pt>
                <c:pt idx="53">
                  <c:v>5.8394444444444443E-2</c:v>
                </c:pt>
                <c:pt idx="54">
                  <c:v>5.8730555555555571E-2</c:v>
                </c:pt>
                <c:pt idx="55">
                  <c:v>5.9152777777777783E-2</c:v>
                </c:pt>
                <c:pt idx="56">
                  <c:v>5.9447222222222235E-2</c:v>
                </c:pt>
                <c:pt idx="57">
                  <c:v>5.9630555555555569E-2</c:v>
                </c:pt>
                <c:pt idx="58">
                  <c:v>5.9805555555555556E-2</c:v>
                </c:pt>
                <c:pt idx="59">
                  <c:v>5.9994444444444475E-2</c:v>
                </c:pt>
                <c:pt idx="60">
                  <c:v>6.0138888888888901E-2</c:v>
                </c:pt>
                <c:pt idx="61">
                  <c:v>6.0216666666666668E-2</c:v>
                </c:pt>
              </c:numCache>
            </c:numRef>
          </c:val>
          <c:smooth val="0"/>
        </c:ser>
        <c:ser>
          <c:idx val="2"/>
          <c:order val="2"/>
          <c:tx>
            <c:v>ERP (lissé)*</c:v>
          </c:tx>
          <c:spPr>
            <a:ln w="15875">
              <a:solidFill>
                <a:schemeClr val="bg2">
                  <a:lumMod val="75000"/>
                </a:schemeClr>
              </a:solidFill>
              <a:prstDash val="dash"/>
            </a:ln>
          </c:spPr>
          <c:marker>
            <c:symbol val="none"/>
          </c:marker>
          <c:cat>
            <c:numRef>
              <c:f>'Implied ERP Data'!$S$6:$S$67</c:f>
              <c:numCache>
                <c:formatCode>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Data'!$AD$6:$AD$67</c:f>
              <c:numCache>
                <c:formatCode>[$-809]mmmm\ yyyy;@</c:formatCode>
                <c:ptCount val="62"/>
                <c:pt idx="40" formatCode="0.00%">
                  <c:v>6.0100000000000001E-2</c:v>
                </c:pt>
                <c:pt idx="41" formatCode="0.00%">
                  <c:v>5.7799999999999997E-2</c:v>
                </c:pt>
                <c:pt idx="42" formatCode="0.00%">
                  <c:v>5.5199999999999999E-2</c:v>
                </c:pt>
                <c:pt idx="43" formatCode="0.00%">
                  <c:v>5.96E-2</c:v>
                </c:pt>
                <c:pt idx="44" formatCode="0.00%">
                  <c:v>6.0600000000000001E-2</c:v>
                </c:pt>
                <c:pt idx="45" formatCode="0.00%">
                  <c:v>6.54E-2</c:v>
                </c:pt>
                <c:pt idx="46" formatCode="0.00%">
                  <c:v>5.91E-2</c:v>
                </c:pt>
                <c:pt idx="47" formatCode="0.00%">
                  <c:v>5.8799999999999998E-2</c:v>
                </c:pt>
                <c:pt idx="48" formatCode="0.00%">
                  <c:v>5.7500000000000002E-2</c:v>
                </c:pt>
                <c:pt idx="49" formatCode="0.00%">
                  <c:v>5.9200000000000003E-2</c:v>
                </c:pt>
                <c:pt idx="50" formatCode="0.00%">
                  <c:v>6.0100000000000001E-2</c:v>
                </c:pt>
                <c:pt idx="51" formatCode="0.00%">
                  <c:v>6.0199999999999997E-2</c:v>
                </c:pt>
                <c:pt idx="52" formatCode="0.00%">
                  <c:v>5.7799999999999997E-2</c:v>
                </c:pt>
                <c:pt idx="53" formatCode="0.00%">
                  <c:v>5.4600000000000003E-2</c:v>
                </c:pt>
                <c:pt idx="54" formatCode="0.00%">
                  <c:v>5.4300000000000001E-2</c:v>
                </c:pt>
                <c:pt idx="55" formatCode="0.00%">
                  <c:v>5.79E-2</c:v>
                </c:pt>
                <c:pt idx="56" formatCode="0.00%">
                  <c:v>5.7099999999999998E-2</c:v>
                </c:pt>
                <c:pt idx="57" formatCode="0.00%">
                  <c:v>5.5500000000000001E-2</c:v>
                </c:pt>
                <c:pt idx="58" formatCode="0.00%">
                  <c:v>5.74E-2</c:v>
                </c:pt>
                <c:pt idx="59" formatCode="0.00%">
                  <c:v>5.4600000000000003E-2</c:v>
                </c:pt>
                <c:pt idx="60" formatCode="0.00%">
                  <c:v>5.6099999999999997E-2</c:v>
                </c:pt>
                <c:pt idx="61" formatCode="0.00%">
                  <c:v>5.7300000000000004E-2</c:v>
                </c:pt>
              </c:numCache>
            </c:numRef>
          </c:val>
          <c:smooth val="0"/>
        </c:ser>
        <c:dLbls>
          <c:showLegendKey val="0"/>
          <c:showVal val="0"/>
          <c:showCatName val="0"/>
          <c:showSerName val="0"/>
          <c:showPercent val="0"/>
          <c:showBubbleSize val="0"/>
        </c:dLbls>
        <c:marker val="1"/>
        <c:smooth val="0"/>
        <c:axId val="129225088"/>
        <c:axId val="129226624"/>
      </c:lineChart>
      <c:dateAx>
        <c:axId val="129225088"/>
        <c:scaling>
          <c:orientation val="minMax"/>
        </c:scaling>
        <c:delete val="0"/>
        <c:axPos val="b"/>
        <c:numFmt formatCode="mm/yy" sourceLinked="0"/>
        <c:majorTickMark val="out"/>
        <c:minorTickMark val="none"/>
        <c:tickLblPos val="nextTo"/>
        <c:crossAx val="129226624"/>
        <c:crosses val="autoZero"/>
        <c:auto val="1"/>
        <c:lblOffset val="100"/>
        <c:baseTimeUnit val="months"/>
        <c:majorUnit val="6"/>
        <c:majorTimeUnit val="months"/>
      </c:dateAx>
      <c:valAx>
        <c:axId val="12922662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29225088"/>
        <c:crosses val="autoZero"/>
        <c:crossBetween val="between"/>
        <c:majorUnit val="1.0000000000000005E-2"/>
      </c:valAx>
    </c:plotArea>
    <c:legend>
      <c:legendPos val="b"/>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85521947761535E-2"/>
          <c:y val="4.4634457605208191E-2"/>
          <c:w val="0.8847083974876977"/>
          <c:h val="0.7572745585186238"/>
        </c:manualLayout>
      </c:layout>
      <c:lineChart>
        <c:grouping val="standard"/>
        <c:varyColors val="0"/>
        <c:ser>
          <c:idx val="0"/>
          <c:order val="0"/>
          <c:tx>
            <c:v>ERP</c:v>
          </c:tx>
          <c:spPr>
            <a:ln w="15875">
              <a:solidFill>
                <a:srgbClr val="FFC000"/>
              </a:solidFill>
            </a:ln>
          </c:spPr>
          <c:marker>
            <c:symbol val="none"/>
          </c:marker>
          <c:cat>
            <c:numRef>
              <c:f>'[2]Implied ERP Data'!$S$6:$S$67</c:f>
              <c:numCache>
                <c:formatCode>General</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Data'!$Z$6:$Z$67</c:f>
              <c:numCache>
                <c:formatCode>0.00%</c:formatCode>
                <c:ptCount val="62"/>
                <c:pt idx="0">
                  <c:v>4.2200000000000001E-2</c:v>
                </c:pt>
                <c:pt idx="1">
                  <c:v>4.5100000000000001E-2</c:v>
                </c:pt>
                <c:pt idx="2">
                  <c:v>5.8999999999999997E-2</c:v>
                </c:pt>
                <c:pt idx="3">
                  <c:v>6.6000000000000003E-2</c:v>
                </c:pt>
                <c:pt idx="4">
                  <c:v>6.4299999999999996E-2</c:v>
                </c:pt>
                <c:pt idx="5">
                  <c:v>6.8699999999999997E-2</c:v>
                </c:pt>
                <c:pt idx="6">
                  <c:v>7.6799999999999993E-2</c:v>
                </c:pt>
                <c:pt idx="7">
                  <c:v>7.0099999999999996E-2</c:v>
                </c:pt>
                <c:pt idx="8">
                  <c:v>6.3200000000000006E-2</c:v>
                </c:pt>
                <c:pt idx="9">
                  <c:v>5.9400000000000001E-2</c:v>
                </c:pt>
                <c:pt idx="10">
                  <c:v>5.8599999999999999E-2</c:v>
                </c:pt>
                <c:pt idx="11">
                  <c:v>5.4600000000000003E-2</c:v>
                </c:pt>
                <c:pt idx="12">
                  <c:v>5.2999999999999999E-2</c:v>
                </c:pt>
                <c:pt idx="13">
                  <c:v>4.8599999999999997E-2</c:v>
                </c:pt>
                <c:pt idx="14">
                  <c:v>4.9700000000000001E-2</c:v>
                </c:pt>
                <c:pt idx="15">
                  <c:v>4.7300000000000002E-2</c:v>
                </c:pt>
                <c:pt idx="16">
                  <c:v>4.36E-2</c:v>
                </c:pt>
                <c:pt idx="17">
                  <c:v>4.5600000000000002E-2</c:v>
                </c:pt>
                <c:pt idx="18">
                  <c:v>4.4400000000000002E-2</c:v>
                </c:pt>
                <c:pt idx="19">
                  <c:v>4.1599999999999998E-2</c:v>
                </c:pt>
                <c:pt idx="20">
                  <c:v>4.5400000000000003E-2</c:v>
                </c:pt>
                <c:pt idx="21">
                  <c:v>4.7899999999999998E-2</c:v>
                </c:pt>
                <c:pt idx="22">
                  <c:v>5.0999999999999997E-2</c:v>
                </c:pt>
                <c:pt idx="23">
                  <c:v>4.7800000000000002E-2</c:v>
                </c:pt>
                <c:pt idx="24">
                  <c:v>5.0999999999999997E-2</c:v>
                </c:pt>
                <c:pt idx="25">
                  <c:v>5.3100000000000001E-2</c:v>
                </c:pt>
                <c:pt idx="26">
                  <c:v>5.11E-2</c:v>
                </c:pt>
                <c:pt idx="27">
                  <c:v>5.0799999999999998E-2</c:v>
                </c:pt>
                <c:pt idx="28">
                  <c:v>5.1999999999999998E-2</c:v>
                </c:pt>
                <c:pt idx="29">
                  <c:v>5.0700000000000002E-2</c:v>
                </c:pt>
                <c:pt idx="30">
                  <c:v>4.9000000000000002E-2</c:v>
                </c:pt>
                <c:pt idx="31">
                  <c:v>5.3099999999999994E-2</c:v>
                </c:pt>
                <c:pt idx="32">
                  <c:v>5.16E-2</c:v>
                </c:pt>
                <c:pt idx="33">
                  <c:v>5.2699999999999997E-2</c:v>
                </c:pt>
                <c:pt idx="34">
                  <c:v>5.7200000000000001E-2</c:v>
                </c:pt>
                <c:pt idx="35">
                  <c:v>5.9200000000000003E-2</c:v>
                </c:pt>
                <c:pt idx="36">
                  <c:v>6.3899999999999998E-2</c:v>
                </c:pt>
                <c:pt idx="37">
                  <c:v>7.6399999999999996E-2</c:v>
                </c:pt>
                <c:pt idx="38">
                  <c:v>6.4899999999999999E-2</c:v>
                </c:pt>
                <c:pt idx="39">
                  <c:v>6.5100000000000005E-2</c:v>
                </c:pt>
                <c:pt idx="40">
                  <c:v>7.3200000000000001E-2</c:v>
                </c:pt>
                <c:pt idx="41">
                  <c:v>7.0400000000000004E-2</c:v>
                </c:pt>
                <c:pt idx="42">
                  <c:v>6.7299999999999999E-2</c:v>
                </c:pt>
                <c:pt idx="43">
                  <c:v>6.6400000000000001E-2</c:v>
                </c:pt>
                <c:pt idx="44">
                  <c:v>6.7599999999999993E-2</c:v>
                </c:pt>
                <c:pt idx="45">
                  <c:v>7.2800000000000004E-2</c:v>
                </c:pt>
                <c:pt idx="46">
                  <c:v>6.59E-2</c:v>
                </c:pt>
                <c:pt idx="47">
                  <c:v>6.5500000000000003E-2</c:v>
                </c:pt>
                <c:pt idx="48">
                  <c:v>6.4100000000000004E-2</c:v>
                </c:pt>
                <c:pt idx="49">
                  <c:v>6.3500000000000001E-2</c:v>
                </c:pt>
                <c:pt idx="50">
                  <c:v>6.4399999999999999E-2</c:v>
                </c:pt>
                <c:pt idx="51">
                  <c:v>6.4500000000000002E-2</c:v>
                </c:pt>
                <c:pt idx="52">
                  <c:v>0.06</c:v>
                </c:pt>
                <c:pt idx="53">
                  <c:v>5.67E-2</c:v>
                </c:pt>
                <c:pt idx="54">
                  <c:v>5.6500000000000002E-2</c:v>
                </c:pt>
                <c:pt idx="55">
                  <c:v>5.6800000000000003E-2</c:v>
                </c:pt>
                <c:pt idx="56">
                  <c:v>5.6000000000000001E-2</c:v>
                </c:pt>
                <c:pt idx="57">
                  <c:v>5.45E-2</c:v>
                </c:pt>
                <c:pt idx="58">
                  <c:v>5.7300000000000004E-2</c:v>
                </c:pt>
                <c:pt idx="59">
                  <c:v>5.4600000000000003E-2</c:v>
                </c:pt>
                <c:pt idx="60">
                  <c:v>5.62E-2</c:v>
                </c:pt>
                <c:pt idx="61">
                  <c:v>5.5899999999999998E-2</c:v>
                </c:pt>
              </c:numCache>
            </c:numRef>
          </c:val>
          <c:smooth val="0"/>
        </c:ser>
        <c:ser>
          <c:idx val="1"/>
          <c:order val="1"/>
          <c:tx>
            <c:v>ERP Moy. 3 ans</c:v>
          </c:tx>
          <c:spPr>
            <a:ln>
              <a:solidFill>
                <a:srgbClr val="FFC000"/>
              </a:solidFill>
            </a:ln>
          </c:spPr>
          <c:marker>
            <c:symbol val="none"/>
          </c:marker>
          <c:cat>
            <c:numRef>
              <c:f>'[2]Implied ERP Data'!$S$6:$S$67</c:f>
              <c:numCache>
                <c:formatCode>General</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Data'!$AA$6:$AA$67</c:f>
              <c:numCache>
                <c:formatCode>0.00%</c:formatCode>
                <c:ptCount val="62"/>
                <c:pt idx="35">
                  <c:v>5.348333333333332E-2</c:v>
                </c:pt>
                <c:pt idx="36">
                  <c:v>5.4086111111111106E-2</c:v>
                </c:pt>
                <c:pt idx="37">
                  <c:v>5.4955555555555549E-2</c:v>
                </c:pt>
                <c:pt idx="38">
                  <c:v>5.5119444444444429E-2</c:v>
                </c:pt>
                <c:pt idx="39">
                  <c:v>5.5094444444444425E-2</c:v>
                </c:pt>
                <c:pt idx="40">
                  <c:v>5.534166666666665E-2</c:v>
                </c:pt>
                <c:pt idx="41">
                  <c:v>5.5388888888888876E-2</c:v>
                </c:pt>
                <c:pt idx="42">
                  <c:v>5.5124999999999987E-2</c:v>
                </c:pt>
                <c:pt idx="43">
                  <c:v>5.5022222222222222E-2</c:v>
                </c:pt>
                <c:pt idx="44">
                  <c:v>5.514444444444444E-2</c:v>
                </c:pt>
                <c:pt idx="45">
                  <c:v>5.5516666666666659E-2</c:v>
                </c:pt>
                <c:pt idx="46">
                  <c:v>5.5719444444444433E-2</c:v>
                </c:pt>
                <c:pt idx="47">
                  <c:v>5.6022222222222223E-2</c:v>
                </c:pt>
                <c:pt idx="48">
                  <c:v>5.633055555555555E-2</c:v>
                </c:pt>
                <c:pt idx="49">
                  <c:v>5.6744444444444452E-2</c:v>
                </c:pt>
                <c:pt idx="50">
                  <c:v>5.7152777777777782E-2</c:v>
                </c:pt>
                <c:pt idx="51">
                  <c:v>5.7630555555555553E-2</c:v>
                </c:pt>
                <c:pt idx="52">
                  <c:v>5.8086111111111123E-2</c:v>
                </c:pt>
                <c:pt idx="53">
                  <c:v>5.8394444444444443E-2</c:v>
                </c:pt>
                <c:pt idx="54">
                  <c:v>5.8730555555555571E-2</c:v>
                </c:pt>
                <c:pt idx="55">
                  <c:v>5.9152777777777783E-2</c:v>
                </c:pt>
                <c:pt idx="56">
                  <c:v>5.9447222222222235E-2</c:v>
                </c:pt>
                <c:pt idx="57">
                  <c:v>5.9630555555555569E-2</c:v>
                </c:pt>
                <c:pt idx="58">
                  <c:v>5.9805555555555556E-2</c:v>
                </c:pt>
                <c:pt idx="59">
                  <c:v>5.9994444444444475E-2</c:v>
                </c:pt>
                <c:pt idx="60">
                  <c:v>6.0138888888888901E-2</c:v>
                </c:pt>
                <c:pt idx="61">
                  <c:v>6.0216666666666668E-2</c:v>
                </c:pt>
              </c:numCache>
            </c:numRef>
          </c:val>
          <c:smooth val="0"/>
        </c:ser>
        <c:ser>
          <c:idx val="2"/>
          <c:order val="2"/>
          <c:tx>
            <c:strRef>
              <c:f>'Implied ERP Data'!$AB$4</c:f>
              <c:strCache>
                <c:ptCount val="1"/>
                <c:pt idx="0">
                  <c:v>RM</c:v>
                </c:pt>
              </c:strCache>
            </c:strRef>
          </c:tx>
          <c:spPr>
            <a:ln w="12700">
              <a:solidFill>
                <a:schemeClr val="bg2">
                  <a:lumMod val="50000"/>
                </a:schemeClr>
              </a:solidFill>
            </a:ln>
          </c:spPr>
          <c:marker>
            <c:symbol val="none"/>
          </c:marker>
          <c:val>
            <c:numRef>
              <c:f>'Implied ERP Data'!$AB$6:$AB$67</c:f>
              <c:numCache>
                <c:formatCode>0.00%</c:formatCode>
                <c:ptCount val="62"/>
                <c:pt idx="0">
                  <c:v>7.9399999999999998E-2</c:v>
                </c:pt>
                <c:pt idx="1">
                  <c:v>8.3400000000000002E-2</c:v>
                </c:pt>
                <c:pt idx="2">
                  <c:v>9.8500000000000004E-2</c:v>
                </c:pt>
                <c:pt idx="3">
                  <c:v>9.5200000000000007E-2</c:v>
                </c:pt>
                <c:pt idx="4">
                  <c:v>8.6400000000000005E-2</c:v>
                </c:pt>
                <c:pt idx="5">
                  <c:v>9.74E-2</c:v>
                </c:pt>
                <c:pt idx="6">
                  <c:v>0.107</c:v>
                </c:pt>
                <c:pt idx="7">
                  <c:v>9.7199999999999995E-2</c:v>
                </c:pt>
                <c:pt idx="8">
                  <c:v>9.4800000000000009E-2</c:v>
                </c:pt>
                <c:pt idx="9">
                  <c:v>9.4100000000000003E-2</c:v>
                </c:pt>
                <c:pt idx="10">
                  <c:v>9.3899999999999997E-2</c:v>
                </c:pt>
                <c:pt idx="11">
                  <c:v>8.9800000000000005E-2</c:v>
                </c:pt>
                <c:pt idx="12">
                  <c:v>8.6999999999999994E-2</c:v>
                </c:pt>
                <c:pt idx="13">
                  <c:v>8.1600000000000006E-2</c:v>
                </c:pt>
                <c:pt idx="14">
                  <c:v>8.3600000000000008E-2</c:v>
                </c:pt>
                <c:pt idx="15">
                  <c:v>7.9699999999999993E-2</c:v>
                </c:pt>
                <c:pt idx="16">
                  <c:v>8.199999999999999E-2</c:v>
                </c:pt>
                <c:pt idx="17">
                  <c:v>8.14E-2</c:v>
                </c:pt>
                <c:pt idx="18">
                  <c:v>8.0500000000000002E-2</c:v>
                </c:pt>
                <c:pt idx="19">
                  <c:v>7.9899999999999999E-2</c:v>
                </c:pt>
                <c:pt idx="20">
                  <c:v>8.1900000000000001E-2</c:v>
                </c:pt>
                <c:pt idx="21">
                  <c:v>8.09E-2</c:v>
                </c:pt>
                <c:pt idx="22">
                  <c:v>8.0600000000000005E-2</c:v>
                </c:pt>
                <c:pt idx="23">
                  <c:v>7.6899999999999996E-2</c:v>
                </c:pt>
                <c:pt idx="24">
                  <c:v>7.569999999999999E-2</c:v>
                </c:pt>
                <c:pt idx="25">
                  <c:v>7.8199999999999992E-2</c:v>
                </c:pt>
                <c:pt idx="26">
                  <c:v>7.7100000000000002E-2</c:v>
                </c:pt>
                <c:pt idx="27">
                  <c:v>7.8799999999999995E-2</c:v>
                </c:pt>
                <c:pt idx="28">
                  <c:v>8.4900000000000003E-2</c:v>
                </c:pt>
                <c:pt idx="29">
                  <c:v>8.4499999999999992E-2</c:v>
                </c:pt>
                <c:pt idx="30">
                  <c:v>8.3199999999999996E-2</c:v>
                </c:pt>
                <c:pt idx="31">
                  <c:v>8.7799999999999989E-2</c:v>
                </c:pt>
                <c:pt idx="32">
                  <c:v>8.4499999999999992E-2</c:v>
                </c:pt>
                <c:pt idx="33">
                  <c:v>8.3299999999999999E-2</c:v>
                </c:pt>
                <c:pt idx="34">
                  <c:v>8.8900000000000007E-2</c:v>
                </c:pt>
                <c:pt idx="35">
                  <c:v>8.72E-2</c:v>
                </c:pt>
                <c:pt idx="36">
                  <c:v>8.6199999999999999E-2</c:v>
                </c:pt>
                <c:pt idx="37">
                  <c:v>9.5599999999999991E-2</c:v>
                </c:pt>
                <c:pt idx="38">
                  <c:v>8.5400000000000004E-2</c:v>
                </c:pt>
                <c:pt idx="39">
                  <c:v>8.5800000000000001E-2</c:v>
                </c:pt>
                <c:pt idx="40">
                  <c:v>9.1900000000000009E-2</c:v>
                </c:pt>
                <c:pt idx="41">
                  <c:v>8.8500000000000009E-2</c:v>
                </c:pt>
                <c:pt idx="42">
                  <c:v>8.7099999999999997E-2</c:v>
                </c:pt>
                <c:pt idx="43">
                  <c:v>8.8499999999999995E-2</c:v>
                </c:pt>
                <c:pt idx="44">
                  <c:v>8.6799999999999988E-2</c:v>
                </c:pt>
                <c:pt idx="45">
                  <c:v>8.8300000000000003E-2</c:v>
                </c:pt>
                <c:pt idx="46">
                  <c:v>8.2400000000000001E-2</c:v>
                </c:pt>
                <c:pt idx="47">
                  <c:v>8.0200000000000007E-2</c:v>
                </c:pt>
                <c:pt idx="48">
                  <c:v>7.9600000000000004E-2</c:v>
                </c:pt>
                <c:pt idx="49">
                  <c:v>7.9699999999999993E-2</c:v>
                </c:pt>
                <c:pt idx="50">
                  <c:v>8.1900000000000001E-2</c:v>
                </c:pt>
                <c:pt idx="51">
                  <c:v>8.0699999999999994E-2</c:v>
                </c:pt>
                <c:pt idx="52">
                  <c:v>7.7600000000000002E-2</c:v>
                </c:pt>
                <c:pt idx="53">
                  <c:v>7.6700000000000004E-2</c:v>
                </c:pt>
                <c:pt idx="54">
                  <c:v>7.5300000000000006E-2</c:v>
                </c:pt>
                <c:pt idx="55">
                  <c:v>7.5300000000000006E-2</c:v>
                </c:pt>
                <c:pt idx="56">
                  <c:v>7.2500000000000009E-2</c:v>
                </c:pt>
                <c:pt idx="57">
                  <c:v>7.5899999999999995E-2</c:v>
                </c:pt>
                <c:pt idx="58">
                  <c:v>8.2200000000000009E-2</c:v>
                </c:pt>
                <c:pt idx="59">
                  <c:v>8.0299999999999996E-2</c:v>
                </c:pt>
                <c:pt idx="60">
                  <c:v>8.4100000000000008E-2</c:v>
                </c:pt>
                <c:pt idx="61">
                  <c:v>8.199999999999999E-2</c:v>
                </c:pt>
              </c:numCache>
            </c:numRef>
          </c:val>
          <c:smooth val="0"/>
        </c:ser>
        <c:ser>
          <c:idx val="3"/>
          <c:order val="3"/>
          <c:tx>
            <c:strRef>
              <c:f>'Implied ERP Data'!$AC$4</c:f>
              <c:strCache>
                <c:ptCount val="1"/>
                <c:pt idx="0">
                  <c:v>RM Moy. 3 ans</c:v>
                </c:pt>
              </c:strCache>
            </c:strRef>
          </c:tx>
          <c:spPr>
            <a:ln>
              <a:solidFill>
                <a:schemeClr val="bg2">
                  <a:lumMod val="50000"/>
                </a:schemeClr>
              </a:solidFill>
            </a:ln>
          </c:spPr>
          <c:marker>
            <c:symbol val="none"/>
          </c:marker>
          <c:val>
            <c:numRef>
              <c:f>'Implied ERP Data'!$AC$6:$AC$67</c:f>
              <c:numCache>
                <c:formatCode>0.00%</c:formatCode>
                <c:ptCount val="62"/>
                <c:pt idx="35">
                  <c:v>8.5755555555555571E-2</c:v>
                </c:pt>
                <c:pt idx="36">
                  <c:v>8.5944444444444462E-2</c:v>
                </c:pt>
                <c:pt idx="37">
                  <c:v>8.6283333333333351E-2</c:v>
                </c:pt>
                <c:pt idx="38">
                  <c:v>8.5919444444444465E-2</c:v>
                </c:pt>
                <c:pt idx="39">
                  <c:v>8.5658333333333336E-2</c:v>
                </c:pt>
                <c:pt idx="40">
                  <c:v>8.5811111111111116E-2</c:v>
                </c:pt>
                <c:pt idx="41">
                  <c:v>8.556388888888887E-2</c:v>
                </c:pt>
                <c:pt idx="42">
                  <c:v>8.5011111111111093E-2</c:v>
                </c:pt>
                <c:pt idx="43">
                  <c:v>8.4769444444444425E-2</c:v>
                </c:pt>
                <c:pt idx="44">
                  <c:v>8.4547222222222204E-2</c:v>
                </c:pt>
                <c:pt idx="45">
                  <c:v>8.4386111111111092E-2</c:v>
                </c:pt>
                <c:pt idx="46">
                  <c:v>8.4066666666666651E-2</c:v>
                </c:pt>
                <c:pt idx="47">
                  <c:v>8.3799999999999972E-2</c:v>
                </c:pt>
                <c:pt idx="48">
                  <c:v>8.3594444444444402E-2</c:v>
                </c:pt>
                <c:pt idx="49">
                  <c:v>8.3541666666666625E-2</c:v>
                </c:pt>
                <c:pt idx="50">
                  <c:v>8.3494444444444413E-2</c:v>
                </c:pt>
                <c:pt idx="51">
                  <c:v>8.3522222222222206E-2</c:v>
                </c:pt>
                <c:pt idx="52">
                  <c:v>8.3399999999999974E-2</c:v>
                </c:pt>
                <c:pt idx="53">
                  <c:v>8.3269444444444451E-2</c:v>
                </c:pt>
                <c:pt idx="54">
                  <c:v>8.3124999999999977E-2</c:v>
                </c:pt>
                <c:pt idx="55">
                  <c:v>8.2997222222222222E-2</c:v>
                </c:pt>
                <c:pt idx="56">
                  <c:v>8.2736111111111094E-2</c:v>
                </c:pt>
                <c:pt idx="57">
                  <c:v>8.2597222222222211E-2</c:v>
                </c:pt>
                <c:pt idx="58">
                  <c:v>8.2641666666666669E-2</c:v>
                </c:pt>
                <c:pt idx="59">
                  <c:v>8.2736111111111094E-2</c:v>
                </c:pt>
                <c:pt idx="60">
                  <c:v>8.2969444444444415E-2</c:v>
                </c:pt>
                <c:pt idx="61">
                  <c:v>8.3074999999999968E-2</c:v>
                </c:pt>
              </c:numCache>
            </c:numRef>
          </c:val>
          <c:smooth val="0"/>
        </c:ser>
        <c:dLbls>
          <c:showLegendKey val="0"/>
          <c:showVal val="0"/>
          <c:showCatName val="0"/>
          <c:showSerName val="0"/>
          <c:showPercent val="0"/>
          <c:showBubbleSize val="0"/>
        </c:dLbls>
        <c:marker val="1"/>
        <c:smooth val="0"/>
        <c:axId val="152104960"/>
        <c:axId val="152106496"/>
      </c:lineChart>
      <c:catAx>
        <c:axId val="152104960"/>
        <c:scaling>
          <c:orientation val="minMax"/>
        </c:scaling>
        <c:delete val="0"/>
        <c:axPos val="b"/>
        <c:numFmt formatCode="mm/yy" sourceLinked="0"/>
        <c:majorTickMark val="out"/>
        <c:minorTickMark val="none"/>
        <c:tickLblPos val="nextTo"/>
        <c:crossAx val="152106496"/>
        <c:crosses val="autoZero"/>
        <c:auto val="1"/>
        <c:lblAlgn val="ctr"/>
        <c:lblOffset val="100"/>
        <c:tickLblSkip val="6"/>
        <c:noMultiLvlLbl val="0"/>
      </c:catAx>
      <c:valAx>
        <c:axId val="15210649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52104960"/>
        <c:crosses val="autoZero"/>
        <c:crossBetween val="between"/>
        <c:majorUnit val="1.0000000000000005E-2"/>
      </c:valAx>
    </c:plotArea>
    <c:legend>
      <c:legendPos val="b"/>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14074845557084E-2"/>
          <c:y val="4.5314143125567322E-2"/>
          <c:w val="0.86674034067589056"/>
          <c:h val="0.84980640720795908"/>
        </c:manualLayout>
      </c:layout>
      <c:scatterChart>
        <c:scatterStyle val="lineMarker"/>
        <c:varyColors val="0"/>
        <c:ser>
          <c:idx val="0"/>
          <c:order val="0"/>
          <c:spPr>
            <a:ln w="28575">
              <a:noFill/>
            </a:ln>
          </c:spPr>
          <c:marker>
            <c:symbol val="circle"/>
            <c:size val="9"/>
            <c:spPr>
              <a:solidFill>
                <a:srgbClr val="FFC000"/>
              </a:solidFill>
            </c:spPr>
          </c:marker>
          <c:dPt>
            <c:idx val="1"/>
            <c:marker>
              <c:spPr>
                <a:solidFill>
                  <a:srgbClr val="C00000"/>
                </a:solidFill>
              </c:spPr>
            </c:marker>
            <c:bubble3D val="0"/>
          </c:dPt>
          <c:dLbls>
            <c:dLbl>
              <c:idx val="0"/>
              <c:layout>
                <c:manualLayout>
                  <c:x val="-3.7580868957515612E-2"/>
                  <c:y val="-3.8071050772992214E-2"/>
                </c:manualLayout>
              </c:layout>
              <c:tx>
                <c:strRef>
                  <c:f>ERP!$X$258</c:f>
                  <c:strCache>
                    <c:ptCount val="1"/>
                    <c:pt idx="0">
                      <c:v>DE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
              <c:layout>
                <c:manualLayout>
                  <c:x val="-3.6988367083155775E-2"/>
                  <c:y val="-3.8071350545045651E-2"/>
                </c:manualLayout>
              </c:layout>
              <c:tx>
                <c:strRef>
                  <c:f>ERP!$X$259</c:f>
                  <c:strCache>
                    <c:ptCount val="1"/>
                    <c:pt idx="0">
                      <c:v>BE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2"/>
              <c:layout>
                <c:manualLayout>
                  <c:x val="-3.7580868957515612E-2"/>
                  <c:y val="-3.8071050772992214E-2"/>
                </c:manualLayout>
              </c:layout>
              <c:tx>
                <c:strRef>
                  <c:f>ERP!$X$260</c:f>
                  <c:strCache>
                    <c:ptCount val="1"/>
                    <c:pt idx="0">
                      <c:v>DK</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3"/>
              <c:layout>
                <c:manualLayout>
                  <c:x val="-3.6988367083155775E-2"/>
                  <c:y val="-3.8071050772992214E-2"/>
                </c:manualLayout>
              </c:layout>
              <c:tx>
                <c:strRef>
                  <c:f>ERP!$X$261</c:f>
                  <c:strCache>
                    <c:ptCount val="1"/>
                    <c:pt idx="0">
                      <c:v>ES</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4"/>
              <c:layout>
                <c:manualLayout>
                  <c:x val="-3.2195259306503111E-2"/>
                  <c:y val="-3.8071050772992186E-2"/>
                </c:manualLayout>
              </c:layout>
              <c:tx>
                <c:strRef>
                  <c:f>ERP!$X$262</c:f>
                  <c:strCache>
                    <c:ptCount val="1"/>
                    <c:pt idx="0">
                      <c:v>FI</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5"/>
              <c:layout>
                <c:manualLayout>
                  <c:x val="-3.6977680676602211E-2"/>
                  <c:y val="-3.8071050772992249E-2"/>
                </c:manualLayout>
              </c:layout>
              <c:tx>
                <c:strRef>
                  <c:f>ERP!$X$263</c:f>
                  <c:strCache>
                    <c:ptCount val="1"/>
                    <c:pt idx="0">
                      <c:v>FR</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6"/>
              <c:layout>
                <c:manualLayout>
                  <c:x val="-3.2798447587417692E-2"/>
                  <c:y val="-3.8071050772992214E-2"/>
                </c:manualLayout>
              </c:layout>
              <c:tx>
                <c:strRef>
                  <c:f>ERP!$X$264</c:f>
                  <c:strCache>
                    <c:ptCount val="1"/>
                    <c:pt idx="0">
                      <c:v>IE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7"/>
              <c:layout>
                <c:manualLayout>
                  <c:x val="-3.2195259306503111E-2"/>
                  <c:y val="-3.8071050772992249E-2"/>
                </c:manualLayout>
              </c:layout>
              <c:tx>
                <c:strRef>
                  <c:f>ERP!$X$265</c:f>
                  <c:strCache>
                    <c:ptCount val="1"/>
                    <c:pt idx="0">
                      <c:v>IT</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8"/>
              <c:layout>
                <c:manualLayout>
                  <c:x val="-3.8776389487290001E-2"/>
                  <c:y val="-3.8071050772992214E-2"/>
                </c:manualLayout>
              </c:layout>
              <c:tx>
                <c:strRef>
                  <c:f>ERP!$X$266</c:f>
                  <c:strCache>
                    <c:ptCount val="1"/>
                    <c:pt idx="0">
                      <c:v>NO</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9"/>
              <c:layout>
                <c:manualLayout>
                  <c:x val="-7.7682033606204334E-2"/>
                  <c:y val="-7.2335296240742336E-2"/>
                </c:manualLayout>
              </c:layout>
              <c:tx>
                <c:strRef>
                  <c:f>ERP!$X$267</c:f>
                  <c:strCache>
                    <c:ptCount val="1"/>
                    <c:pt idx="0">
                      <c:v>NL (Brattle)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0"/>
              <c:layout>
                <c:manualLayout>
                  <c:x val="-6.9894526863590933E-2"/>
                  <c:y val="-3.80710507729922E-2"/>
                </c:manualLayout>
              </c:layout>
              <c:tx>
                <c:strRef>
                  <c:f>ERP!$X$268</c:f>
                  <c:strCache>
                    <c:ptCount val="1"/>
                    <c:pt idx="0">
                      <c:v>NL (Nera)</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1"/>
              <c:layout>
                <c:manualLayout>
                  <c:x val="-3.6385178802240452E-2"/>
                  <c:y val="-3.8071050772992214E-2"/>
                </c:manualLayout>
              </c:layout>
              <c:tx>
                <c:strRef>
                  <c:f>ERP!$X$269</c:f>
                  <c:strCache>
                    <c:ptCount val="1"/>
                    <c:pt idx="0">
                      <c:v>PT</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2"/>
              <c:layout>
                <c:manualLayout>
                  <c:x val="-3.7580868957515612E-2"/>
                  <c:y val="-3.8071050772992249E-2"/>
                </c:manualLayout>
              </c:layout>
              <c:tx>
                <c:strRef>
                  <c:f>ERP!$X$270</c:f>
                  <c:strCache>
                    <c:ptCount val="1"/>
                    <c:pt idx="0">
                      <c:v>UK</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3"/>
              <c:layout>
                <c:manualLayout>
                  <c:x val="-3.6988367083155775E-2"/>
                  <c:y val="-3.8071050772992249E-2"/>
                </c:manualLayout>
              </c:layout>
              <c:tx>
                <c:strRef>
                  <c:f>ERP!$X$271</c:f>
                  <c:strCache>
                    <c:ptCount val="1"/>
                    <c:pt idx="0">
                      <c:v>SE</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showLegendKey val="0"/>
            <c:showVal val="1"/>
            <c:showCatName val="0"/>
            <c:showSerName val="0"/>
            <c:showPercent val="0"/>
            <c:showBubbleSize val="0"/>
            <c:showLeaderLines val="0"/>
          </c:dLbls>
          <c:xVal>
            <c:numRef>
              <c:f>ERP!$V$258:$V$271</c:f>
              <c:numCache>
                <c:formatCode>m/d/yyyy</c:formatCode>
                <c:ptCount val="14"/>
                <c:pt idx="0">
                  <c:v>40695</c:v>
                </c:pt>
                <c:pt idx="1">
                  <c:v>40302</c:v>
                </c:pt>
                <c:pt idx="2">
                  <c:v>41250</c:v>
                </c:pt>
                <c:pt idx="3">
                  <c:v>41256</c:v>
                </c:pt>
                <c:pt idx="4">
                  <c:v>41396</c:v>
                </c:pt>
                <c:pt idx="5">
                  <c:v>41303</c:v>
                </c:pt>
                <c:pt idx="6">
                  <c:v>39590</c:v>
                </c:pt>
                <c:pt idx="7">
                  <c:v>40864</c:v>
                </c:pt>
                <c:pt idx="8">
                  <c:v>40330</c:v>
                </c:pt>
                <c:pt idx="9">
                  <c:v>40983</c:v>
                </c:pt>
                <c:pt idx="10">
                  <c:v>41099</c:v>
                </c:pt>
                <c:pt idx="11">
                  <c:v>41185</c:v>
                </c:pt>
                <c:pt idx="12">
                  <c:v>40744</c:v>
                </c:pt>
                <c:pt idx="13">
                  <c:v>40576</c:v>
                </c:pt>
              </c:numCache>
            </c:numRef>
          </c:xVal>
          <c:yVal>
            <c:numRef>
              <c:f>ERP!$W$258:$W$271</c:f>
              <c:numCache>
                <c:formatCode>0.0%</c:formatCode>
                <c:ptCount val="14"/>
                <c:pt idx="0">
                  <c:v>4.7300000000000002E-2</c:v>
                </c:pt>
                <c:pt idx="1">
                  <c:v>5.2499999999999998E-2</c:v>
                </c:pt>
                <c:pt idx="2">
                  <c:v>3.85E-2</c:v>
                </c:pt>
                <c:pt idx="3">
                  <c:v>5.7999999999999996E-2</c:v>
                </c:pt>
                <c:pt idx="4">
                  <c:v>5.5E-2</c:v>
                </c:pt>
                <c:pt idx="5">
                  <c:v>0.05</c:v>
                </c:pt>
                <c:pt idx="6">
                  <c:v>5.4000000000000006E-2</c:v>
                </c:pt>
                <c:pt idx="7">
                  <c:v>4.87E-2</c:v>
                </c:pt>
                <c:pt idx="8">
                  <c:v>4.4999999999999998E-2</c:v>
                </c:pt>
                <c:pt idx="9">
                  <c:v>0.05</c:v>
                </c:pt>
                <c:pt idx="10">
                  <c:v>6.8699999999999997E-2</c:v>
                </c:pt>
                <c:pt idx="11">
                  <c:v>5.8600000000000006E-2</c:v>
                </c:pt>
                <c:pt idx="12">
                  <c:v>0.05</c:v>
                </c:pt>
                <c:pt idx="13">
                  <c:v>0.05</c:v>
                </c:pt>
              </c:numCache>
            </c:numRef>
          </c:yVal>
          <c:smooth val="0"/>
        </c:ser>
        <c:dLbls>
          <c:showLegendKey val="0"/>
          <c:showVal val="0"/>
          <c:showCatName val="0"/>
          <c:showSerName val="0"/>
          <c:showPercent val="0"/>
          <c:showBubbleSize val="0"/>
        </c:dLbls>
        <c:axId val="118958720"/>
        <c:axId val="118964608"/>
      </c:scatterChart>
      <c:valAx>
        <c:axId val="118958720"/>
        <c:scaling>
          <c:orientation val="minMax"/>
          <c:max val="41700"/>
          <c:min val="39500"/>
        </c:scaling>
        <c:delete val="0"/>
        <c:axPos val="b"/>
        <c:numFmt formatCode="mm/yyyy" sourceLinked="0"/>
        <c:majorTickMark val="out"/>
        <c:minorTickMark val="none"/>
        <c:tickLblPos val="nextTo"/>
        <c:crossAx val="118964608"/>
        <c:crosses val="autoZero"/>
        <c:crossBetween val="midCat"/>
        <c:majorUnit val="350"/>
      </c:valAx>
      <c:valAx>
        <c:axId val="118964608"/>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crossAx val="118958720"/>
        <c:crosses val="autoZero"/>
        <c:crossBetween val="midCat"/>
      </c:valAx>
    </c:plotArea>
    <c:plotVisOnly val="1"/>
    <c:dispBlanksAs val="gap"/>
    <c:showDLblsOverMax val="0"/>
  </c:chart>
  <c:spPr>
    <a:noFill/>
    <a:ln>
      <a:noFill/>
    </a:ln>
  </c:spPr>
  <c:txPr>
    <a:bodyPr/>
    <a:lstStyle/>
    <a:p>
      <a:pPr>
        <a:defRPr sz="1200" i="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'Implied ERP Data'!$B$4</c:f>
              <c:strCache>
                <c:ptCount val="1"/>
                <c:pt idx="0">
                  <c:v>ERP</c:v>
                </c:pt>
              </c:strCache>
            </c:strRef>
          </c:tx>
          <c:spPr>
            <a:ln w="15875">
              <a:solidFill>
                <a:srgbClr val="FFC000"/>
              </a:solidFill>
            </a:ln>
          </c:spPr>
          <c:marker>
            <c:symbol val="none"/>
          </c:marker>
          <c:cat>
            <c:numRef>
              <c:f>'Implied ERP Data'!$A$6:$A$2897</c:f>
              <c:numCache>
                <c:formatCode>d\-mmm\-yy</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Data'!$B$6:$B$2897</c:f>
              <c:numCache>
                <c:formatCode>0.00%</c:formatCode>
                <c:ptCount val="2892"/>
                <c:pt idx="0">
                  <c:v>5.3025490659450093E-2</c:v>
                </c:pt>
                <c:pt idx="1">
                  <c:v>5.1515931547776804E-2</c:v>
                </c:pt>
                <c:pt idx="2">
                  <c:v>5.0070983044130893E-2</c:v>
                </c:pt>
                <c:pt idx="3">
                  <c:v>4.9366304978190195E-2</c:v>
                </c:pt>
                <c:pt idx="4">
                  <c:v>4.8739599793481497E-2</c:v>
                </c:pt>
                <c:pt idx="5">
                  <c:v>4.8283329507442414E-2</c:v>
                </c:pt>
                <c:pt idx="6">
                  <c:v>4.8362120534751696E-2</c:v>
                </c:pt>
                <c:pt idx="7">
                  <c:v>4.8569028517083487E-2</c:v>
                </c:pt>
                <c:pt idx="8">
                  <c:v>4.8780729301682015E-2</c:v>
                </c:pt>
                <c:pt idx="9">
                  <c:v>4.8352938851160987E-2</c:v>
                </c:pt>
                <c:pt idx="10">
                  <c:v>4.9498335874747702E-2</c:v>
                </c:pt>
                <c:pt idx="11">
                  <c:v>4.998392932263071E-2</c:v>
                </c:pt>
                <c:pt idx="12">
                  <c:v>5.0236056809302702E-2</c:v>
                </c:pt>
                <c:pt idx="13">
                  <c:v>5.0834671292315281E-2</c:v>
                </c:pt>
                <c:pt idx="14">
                  <c:v>5.0478497772482187E-2</c:v>
                </c:pt>
                <c:pt idx="15">
                  <c:v>4.7412427476112198E-2</c:v>
                </c:pt>
                <c:pt idx="16">
                  <c:v>4.6305981397628294E-2</c:v>
                </c:pt>
                <c:pt idx="17">
                  <c:v>4.5224987500353413E-2</c:v>
                </c:pt>
                <c:pt idx="18">
                  <c:v>4.6176916469483992E-2</c:v>
                </c:pt>
                <c:pt idx="19">
                  <c:v>4.6593805237313796E-2</c:v>
                </c:pt>
                <c:pt idx="20">
                  <c:v>4.796263825669559E-2</c:v>
                </c:pt>
                <c:pt idx="21">
                  <c:v>4.8307772687298307E-2</c:v>
                </c:pt>
                <c:pt idx="22">
                  <c:v>4.8269923600861908E-2</c:v>
                </c:pt>
                <c:pt idx="23">
                  <c:v>4.6509549809576403E-2</c:v>
                </c:pt>
                <c:pt idx="24">
                  <c:v>4.7065980442515691E-2</c:v>
                </c:pt>
                <c:pt idx="25">
                  <c:v>4.7450646432385918E-2</c:v>
                </c:pt>
                <c:pt idx="26">
                  <c:v>4.7811628555848307E-2</c:v>
                </c:pt>
                <c:pt idx="27">
                  <c:v>4.5047236861145298E-2</c:v>
                </c:pt>
                <c:pt idx="28">
                  <c:v>4.4626074418711213E-2</c:v>
                </c:pt>
                <c:pt idx="29">
                  <c:v>4.3979061640244496E-2</c:v>
                </c:pt>
                <c:pt idx="30">
                  <c:v>4.5275632451875596E-2</c:v>
                </c:pt>
                <c:pt idx="31">
                  <c:v>4.5202436270864899E-2</c:v>
                </c:pt>
                <c:pt idx="32">
                  <c:v>4.4195941404866594E-2</c:v>
                </c:pt>
                <c:pt idx="33">
                  <c:v>4.5299999999999993E-2</c:v>
                </c:pt>
                <c:pt idx="34">
                  <c:v>4.5472609824039306E-2</c:v>
                </c:pt>
                <c:pt idx="35">
                  <c:v>4.6781053517134262E-2</c:v>
                </c:pt>
                <c:pt idx="36">
                  <c:v>4.6341332511855508E-2</c:v>
                </c:pt>
                <c:pt idx="37">
                  <c:v>4.6791938833025043E-2</c:v>
                </c:pt>
                <c:pt idx="38">
                  <c:v>4.5628539593390388E-2</c:v>
                </c:pt>
                <c:pt idx="39">
                  <c:v>4.5769529651826291E-2</c:v>
                </c:pt>
                <c:pt idx="40">
                  <c:v>4.6405538860705996E-2</c:v>
                </c:pt>
                <c:pt idx="41">
                  <c:v>4.5336112714790905E-2</c:v>
                </c:pt>
                <c:pt idx="42">
                  <c:v>4.5946799652738998E-2</c:v>
                </c:pt>
                <c:pt idx="43">
                  <c:v>4.4635255000958711E-2</c:v>
                </c:pt>
                <c:pt idx="44">
                  <c:v>4.3780226467019095E-2</c:v>
                </c:pt>
                <c:pt idx="45">
                  <c:v>4.3512348471239998E-2</c:v>
                </c:pt>
                <c:pt idx="46">
                  <c:v>4.427991364688668E-2</c:v>
                </c:pt>
                <c:pt idx="47">
                  <c:v>4.49743965345267E-2</c:v>
                </c:pt>
                <c:pt idx="48">
                  <c:v>4.5089487003693696E-2</c:v>
                </c:pt>
                <c:pt idx="49">
                  <c:v>4.5115882550873003E-2</c:v>
                </c:pt>
                <c:pt idx="50">
                  <c:v>4.5920144842883183E-2</c:v>
                </c:pt>
                <c:pt idx="51">
                  <c:v>4.6684498361341309E-2</c:v>
                </c:pt>
                <c:pt idx="52">
                  <c:v>4.6964544806966393E-2</c:v>
                </c:pt>
                <c:pt idx="53">
                  <c:v>4.5941442416368501E-2</c:v>
                </c:pt>
                <c:pt idx="54">
                  <c:v>4.6133375250397901E-2</c:v>
                </c:pt>
                <c:pt idx="55">
                  <c:v>4.5533193950833301E-2</c:v>
                </c:pt>
                <c:pt idx="56">
                  <c:v>4.5156222580858295E-2</c:v>
                </c:pt>
                <c:pt idx="57">
                  <c:v>4.4575796877626105E-2</c:v>
                </c:pt>
                <c:pt idx="58">
                  <c:v>4.4492893422802895E-2</c:v>
                </c:pt>
                <c:pt idx="59">
                  <c:v>4.5214937943667002E-2</c:v>
                </c:pt>
                <c:pt idx="60">
                  <c:v>4.5547777866153008E-2</c:v>
                </c:pt>
                <c:pt idx="61">
                  <c:v>4.5982330076497095E-2</c:v>
                </c:pt>
                <c:pt idx="62">
                  <c:v>4.6326859842346489E-2</c:v>
                </c:pt>
                <c:pt idx="63">
                  <c:v>4.5709501262506926E-2</c:v>
                </c:pt>
                <c:pt idx="64">
                  <c:v>4.65459095082916E-2</c:v>
                </c:pt>
                <c:pt idx="65">
                  <c:v>4.5535963009669202E-2</c:v>
                </c:pt>
                <c:pt idx="66">
                  <c:v>4.4706011970976893E-2</c:v>
                </c:pt>
                <c:pt idx="67">
                  <c:v>4.4120569545438706E-2</c:v>
                </c:pt>
                <c:pt idx="68">
                  <c:v>4.4738049132718102E-2</c:v>
                </c:pt>
                <c:pt idx="69">
                  <c:v>4.3654712233472004E-2</c:v>
                </c:pt>
                <c:pt idx="70">
                  <c:v>4.2200449417817094E-2</c:v>
                </c:pt>
                <c:pt idx="71">
                  <c:v>4.1991228500970888E-2</c:v>
                </c:pt>
                <c:pt idx="72">
                  <c:v>4.0834410629136307E-2</c:v>
                </c:pt>
                <c:pt idx="73">
                  <c:v>4.0139797324844809E-2</c:v>
                </c:pt>
                <c:pt idx="74">
                  <c:v>3.9865144874443904E-2</c:v>
                </c:pt>
                <c:pt idx="75">
                  <c:v>3.9987176591864702E-2</c:v>
                </c:pt>
                <c:pt idx="76">
                  <c:v>4.0136581697384599E-2</c:v>
                </c:pt>
                <c:pt idx="77">
                  <c:v>3.9977430685197296E-2</c:v>
                </c:pt>
                <c:pt idx="78">
                  <c:v>3.9525656457876888E-2</c:v>
                </c:pt>
                <c:pt idx="79">
                  <c:v>3.9219732370730391E-2</c:v>
                </c:pt>
                <c:pt idx="80">
                  <c:v>3.8973130705670399E-2</c:v>
                </c:pt>
                <c:pt idx="81">
                  <c:v>3.88003985062585E-2</c:v>
                </c:pt>
                <c:pt idx="82">
                  <c:v>3.8749082357800474E-2</c:v>
                </c:pt>
                <c:pt idx="83">
                  <c:v>3.9012136445611099E-2</c:v>
                </c:pt>
                <c:pt idx="84">
                  <c:v>3.8636449450753112E-2</c:v>
                </c:pt>
                <c:pt idx="85">
                  <c:v>3.8621104567555298E-2</c:v>
                </c:pt>
                <c:pt idx="86">
                  <c:v>3.8891487292558896E-2</c:v>
                </c:pt>
                <c:pt idx="87">
                  <c:v>3.9038159774250521E-2</c:v>
                </c:pt>
                <c:pt idx="88">
                  <c:v>3.8344579277299104E-2</c:v>
                </c:pt>
                <c:pt idx="89">
                  <c:v>3.9180332252294496E-2</c:v>
                </c:pt>
                <c:pt idx="90">
                  <c:v>3.97969562761653E-2</c:v>
                </c:pt>
                <c:pt idx="91">
                  <c:v>4.0956469465626394E-2</c:v>
                </c:pt>
                <c:pt idx="92">
                  <c:v>4.1123602567559196E-2</c:v>
                </c:pt>
                <c:pt idx="93">
                  <c:v>4.1378555992359518E-2</c:v>
                </c:pt>
                <c:pt idx="94">
                  <c:v>4.1288826455799017E-2</c:v>
                </c:pt>
                <c:pt idx="95">
                  <c:v>4.0660614917563113E-2</c:v>
                </c:pt>
                <c:pt idx="96">
                  <c:v>4.1707340659844397E-2</c:v>
                </c:pt>
                <c:pt idx="97">
                  <c:v>4.1381571052955889E-2</c:v>
                </c:pt>
                <c:pt idx="98">
                  <c:v>4.156734690433448E-2</c:v>
                </c:pt>
                <c:pt idx="99">
                  <c:v>4.0121984541620997E-2</c:v>
                </c:pt>
                <c:pt idx="100">
                  <c:v>3.9792489264405505E-2</c:v>
                </c:pt>
                <c:pt idx="101">
                  <c:v>4.0057763244897605E-2</c:v>
                </c:pt>
                <c:pt idx="102">
                  <c:v>3.9725352290039498E-2</c:v>
                </c:pt>
                <c:pt idx="103">
                  <c:v>4.0491556025696304E-2</c:v>
                </c:pt>
                <c:pt idx="104">
                  <c:v>4.0302629236087496E-2</c:v>
                </c:pt>
                <c:pt idx="105">
                  <c:v>4.0899830969606796E-2</c:v>
                </c:pt>
                <c:pt idx="106">
                  <c:v>4.1986987246528405E-2</c:v>
                </c:pt>
                <c:pt idx="107">
                  <c:v>4.2247443877959687E-2</c:v>
                </c:pt>
                <c:pt idx="108">
                  <c:v>4.2026585066562497E-2</c:v>
                </c:pt>
                <c:pt idx="109">
                  <c:v>4.1795248568126803E-2</c:v>
                </c:pt>
                <c:pt idx="110">
                  <c:v>4.3649568121996891E-2</c:v>
                </c:pt>
                <c:pt idx="111">
                  <c:v>4.3525441723579299E-2</c:v>
                </c:pt>
                <c:pt idx="112">
                  <c:v>4.2750706836629106E-2</c:v>
                </c:pt>
                <c:pt idx="113">
                  <c:v>4.2241199804805792E-2</c:v>
                </c:pt>
                <c:pt idx="114">
                  <c:v>4.1036523674560212E-2</c:v>
                </c:pt>
                <c:pt idx="115">
                  <c:v>4.0871050141961705E-2</c:v>
                </c:pt>
                <c:pt idx="116">
                  <c:v>4.0987284535132104E-2</c:v>
                </c:pt>
                <c:pt idx="117">
                  <c:v>4.2008041811493299E-2</c:v>
                </c:pt>
                <c:pt idx="118">
                  <c:v>4.2163903217757516E-2</c:v>
                </c:pt>
                <c:pt idx="119">
                  <c:v>4.2775835576054411E-2</c:v>
                </c:pt>
                <c:pt idx="120">
                  <c:v>4.3364762958042792E-2</c:v>
                </c:pt>
                <c:pt idx="121">
                  <c:v>4.28821333663746E-2</c:v>
                </c:pt>
                <c:pt idx="122">
                  <c:v>4.2459203128653901E-2</c:v>
                </c:pt>
                <c:pt idx="123">
                  <c:v>4.2878867097938686E-2</c:v>
                </c:pt>
                <c:pt idx="124">
                  <c:v>4.3192405995416204E-2</c:v>
                </c:pt>
                <c:pt idx="125">
                  <c:v>4.4065840581845803E-2</c:v>
                </c:pt>
                <c:pt idx="126">
                  <c:v>4.322555414875049E-2</c:v>
                </c:pt>
                <c:pt idx="127">
                  <c:v>4.3825554148750487E-2</c:v>
                </c:pt>
                <c:pt idx="128">
                  <c:v>4.5604376201806601E-2</c:v>
                </c:pt>
                <c:pt idx="129">
                  <c:v>4.5303332747427705E-2</c:v>
                </c:pt>
                <c:pt idx="130">
                  <c:v>4.5405142291841886E-2</c:v>
                </c:pt>
                <c:pt idx="131">
                  <c:v>4.5858040508351995E-2</c:v>
                </c:pt>
                <c:pt idx="132">
                  <c:v>4.5829828274886214E-2</c:v>
                </c:pt>
                <c:pt idx="133">
                  <c:v>4.5533034318051592E-2</c:v>
                </c:pt>
                <c:pt idx="134">
                  <c:v>4.6930733245729599E-2</c:v>
                </c:pt>
                <c:pt idx="135">
                  <c:v>4.8165097481792186E-2</c:v>
                </c:pt>
                <c:pt idx="136">
                  <c:v>5.0109596320967509E-2</c:v>
                </c:pt>
                <c:pt idx="137">
                  <c:v>4.8295564052273698E-2</c:v>
                </c:pt>
                <c:pt idx="138">
                  <c:v>4.8792097140476304E-2</c:v>
                </c:pt>
                <c:pt idx="139">
                  <c:v>4.9884181146780893E-2</c:v>
                </c:pt>
                <c:pt idx="140">
                  <c:v>5.0584366414257183E-2</c:v>
                </c:pt>
                <c:pt idx="141">
                  <c:v>5.1224685567225106E-2</c:v>
                </c:pt>
                <c:pt idx="142">
                  <c:v>5.3150075618353408E-2</c:v>
                </c:pt>
                <c:pt idx="143">
                  <c:v>5.1889650027709698E-2</c:v>
                </c:pt>
                <c:pt idx="144">
                  <c:v>5.3837070360137289E-2</c:v>
                </c:pt>
                <c:pt idx="145">
                  <c:v>5.2668074124939686E-2</c:v>
                </c:pt>
                <c:pt idx="146">
                  <c:v>5.0385868735204606E-2</c:v>
                </c:pt>
                <c:pt idx="147">
                  <c:v>5.2300647152853791E-2</c:v>
                </c:pt>
                <c:pt idx="148">
                  <c:v>5.2856334670907001E-2</c:v>
                </c:pt>
                <c:pt idx="149">
                  <c:v>5.1653576794508688E-2</c:v>
                </c:pt>
                <c:pt idx="150">
                  <c:v>4.9360986494526291E-2</c:v>
                </c:pt>
                <c:pt idx="151">
                  <c:v>4.9654043731747699E-2</c:v>
                </c:pt>
                <c:pt idx="152">
                  <c:v>5.0064401507603301E-2</c:v>
                </c:pt>
                <c:pt idx="153">
                  <c:v>5.2107694790698399E-2</c:v>
                </c:pt>
                <c:pt idx="154">
                  <c:v>5.4108436880959808E-2</c:v>
                </c:pt>
                <c:pt idx="155">
                  <c:v>5.4400388307417495E-2</c:v>
                </c:pt>
                <c:pt idx="156">
                  <c:v>5.6805153795471013E-2</c:v>
                </c:pt>
                <c:pt idx="157">
                  <c:v>5.6514383582566101E-2</c:v>
                </c:pt>
                <c:pt idx="158">
                  <c:v>5.5183110557193202E-2</c:v>
                </c:pt>
                <c:pt idx="159">
                  <c:v>5.4330054588234616E-2</c:v>
                </c:pt>
                <c:pt idx="160">
                  <c:v>5.6836172930472398E-2</c:v>
                </c:pt>
                <c:pt idx="161">
                  <c:v>5.974265923910127E-2</c:v>
                </c:pt>
                <c:pt idx="162">
                  <c:v>6.0226923596633564E-2</c:v>
                </c:pt>
                <c:pt idx="163">
                  <c:v>6.3129629210681687E-2</c:v>
                </c:pt>
                <c:pt idx="164">
                  <c:v>6.1593427135463889E-2</c:v>
                </c:pt>
                <c:pt idx="165">
                  <c:v>6.1311429158066713E-2</c:v>
                </c:pt>
                <c:pt idx="166">
                  <c:v>5.790165561338452E-2</c:v>
                </c:pt>
                <c:pt idx="167">
                  <c:v>5.7572677272942706E-2</c:v>
                </c:pt>
                <c:pt idx="168">
                  <c:v>5.9056793447598913E-2</c:v>
                </c:pt>
                <c:pt idx="169">
                  <c:v>5.765887202809971E-2</c:v>
                </c:pt>
                <c:pt idx="170">
                  <c:v>5.8394665755071413E-2</c:v>
                </c:pt>
                <c:pt idx="171">
                  <c:v>5.8925611506731305E-2</c:v>
                </c:pt>
                <c:pt idx="172">
                  <c:v>5.8103263400759581E-2</c:v>
                </c:pt>
                <c:pt idx="173">
                  <c:v>6.0349249504835313E-2</c:v>
                </c:pt>
                <c:pt idx="174">
                  <c:v>6.1402173094511403E-2</c:v>
                </c:pt>
                <c:pt idx="175">
                  <c:v>6.2085720494457215E-2</c:v>
                </c:pt>
                <c:pt idx="176">
                  <c:v>6.2371715063745406E-2</c:v>
                </c:pt>
                <c:pt idx="177">
                  <c:v>6.6244661921875406E-2</c:v>
                </c:pt>
                <c:pt idx="178">
                  <c:v>6.6094049007624098E-2</c:v>
                </c:pt>
                <c:pt idx="179">
                  <c:v>6.7413905195172999E-2</c:v>
                </c:pt>
                <c:pt idx="180">
                  <c:v>6.5909951167702888E-2</c:v>
                </c:pt>
                <c:pt idx="181">
                  <c:v>6.6530583522535311E-2</c:v>
                </c:pt>
                <c:pt idx="182">
                  <c:v>6.5290000000000015E-2</c:v>
                </c:pt>
                <c:pt idx="183">
                  <c:v>6.3500000000000001E-2</c:v>
                </c:pt>
                <c:pt idx="184">
                  <c:v>6.5879999999999994E-2</c:v>
                </c:pt>
                <c:pt idx="185">
                  <c:v>6.7100000000000007E-2</c:v>
                </c:pt>
                <c:pt idx="186">
                  <c:v>6.8600000000000008E-2</c:v>
                </c:pt>
                <c:pt idx="187">
                  <c:v>6.8900000000000003E-2</c:v>
                </c:pt>
                <c:pt idx="188">
                  <c:v>7.1200000000000013E-2</c:v>
                </c:pt>
                <c:pt idx="189">
                  <c:v>7.17E-2</c:v>
                </c:pt>
                <c:pt idx="190">
                  <c:v>7.2600000000000012E-2</c:v>
                </c:pt>
                <c:pt idx="191">
                  <c:v>7.5299999999999992E-2</c:v>
                </c:pt>
                <c:pt idx="192">
                  <c:v>7.7399999999999997E-2</c:v>
                </c:pt>
                <c:pt idx="193">
                  <c:v>7.5800000000000006E-2</c:v>
                </c:pt>
                <c:pt idx="194">
                  <c:v>7.3200000000000001E-2</c:v>
                </c:pt>
                <c:pt idx="195">
                  <c:v>7.3300000000000004E-2</c:v>
                </c:pt>
                <c:pt idx="196">
                  <c:v>7.690000000000001E-2</c:v>
                </c:pt>
                <c:pt idx="197">
                  <c:v>7.6299999999999993E-2</c:v>
                </c:pt>
                <c:pt idx="198">
                  <c:v>7.4300000000000005E-2</c:v>
                </c:pt>
                <c:pt idx="199">
                  <c:v>7.5600000000000001E-2</c:v>
                </c:pt>
                <c:pt idx="200">
                  <c:v>7.6800000000000007E-2</c:v>
                </c:pt>
                <c:pt idx="201">
                  <c:v>7.8599999999999989E-2</c:v>
                </c:pt>
                <c:pt idx="202">
                  <c:v>7.9499999999999987E-2</c:v>
                </c:pt>
                <c:pt idx="203">
                  <c:v>8.030000000000001E-2</c:v>
                </c:pt>
                <c:pt idx="204">
                  <c:v>7.8199999999999992E-2</c:v>
                </c:pt>
                <c:pt idx="205">
                  <c:v>7.4100000000000013E-2</c:v>
                </c:pt>
                <c:pt idx="206">
                  <c:v>7.4499999999999997E-2</c:v>
                </c:pt>
                <c:pt idx="207">
                  <c:v>6.9199999999999998E-2</c:v>
                </c:pt>
                <c:pt idx="208">
                  <c:v>6.9199999999999984E-2</c:v>
                </c:pt>
                <c:pt idx="209">
                  <c:v>6.6230000000000011E-2</c:v>
                </c:pt>
                <c:pt idx="210">
                  <c:v>6.5899999999999986E-2</c:v>
                </c:pt>
                <c:pt idx="211">
                  <c:v>6.480000000000001E-2</c:v>
                </c:pt>
                <c:pt idx="212">
                  <c:v>6.5099999999999991E-2</c:v>
                </c:pt>
                <c:pt idx="213">
                  <c:v>6.7900000000000016E-2</c:v>
                </c:pt>
                <c:pt idx="214">
                  <c:v>6.6290000000000002E-2</c:v>
                </c:pt>
                <c:pt idx="215">
                  <c:v>6.6900000000000001E-2</c:v>
                </c:pt>
                <c:pt idx="216">
                  <c:v>6.6000000000000003E-2</c:v>
                </c:pt>
                <c:pt idx="217">
                  <c:v>6.8699999999999997E-2</c:v>
                </c:pt>
                <c:pt idx="218">
                  <c:v>6.6600000000000006E-2</c:v>
                </c:pt>
                <c:pt idx="219">
                  <c:v>6.6500000000000017E-2</c:v>
                </c:pt>
                <c:pt idx="220">
                  <c:v>6.3299999999999995E-2</c:v>
                </c:pt>
                <c:pt idx="221">
                  <c:v>6.2700000000000006E-2</c:v>
                </c:pt>
                <c:pt idx="222">
                  <c:v>6.3299999999999995E-2</c:v>
                </c:pt>
                <c:pt idx="223">
                  <c:v>6.59E-2</c:v>
                </c:pt>
                <c:pt idx="224">
                  <c:v>6.8700000000000011E-2</c:v>
                </c:pt>
                <c:pt idx="225">
                  <c:v>6.8400000000000002E-2</c:v>
                </c:pt>
                <c:pt idx="226">
                  <c:v>6.8699999999999997E-2</c:v>
                </c:pt>
                <c:pt idx="227">
                  <c:v>6.6659999999999997E-2</c:v>
                </c:pt>
                <c:pt idx="228">
                  <c:v>6.6400000000000001E-2</c:v>
                </c:pt>
                <c:pt idx="229">
                  <c:v>6.5500000000000003E-2</c:v>
                </c:pt>
                <c:pt idx="230">
                  <c:v>6.6000000000000003E-2</c:v>
                </c:pt>
                <c:pt idx="231">
                  <c:v>6.6400000000000001E-2</c:v>
                </c:pt>
                <c:pt idx="232">
                  <c:v>6.3500000000000001E-2</c:v>
                </c:pt>
                <c:pt idx="233">
                  <c:v>6.3E-2</c:v>
                </c:pt>
                <c:pt idx="234">
                  <c:v>6.2600000000000003E-2</c:v>
                </c:pt>
                <c:pt idx="235">
                  <c:v>6.3899999999999998E-2</c:v>
                </c:pt>
                <c:pt idx="236">
                  <c:v>6.1549999999999994E-2</c:v>
                </c:pt>
                <c:pt idx="237">
                  <c:v>6.0699999999999997E-2</c:v>
                </c:pt>
                <c:pt idx="238">
                  <c:v>6.1099999999999995E-2</c:v>
                </c:pt>
                <c:pt idx="239">
                  <c:v>6.0180000000000004E-2</c:v>
                </c:pt>
                <c:pt idx="240">
                  <c:v>6.2189999999999995E-2</c:v>
                </c:pt>
                <c:pt idx="241">
                  <c:v>6.2400000000000011E-2</c:v>
                </c:pt>
                <c:pt idx="242">
                  <c:v>6.3289999999999999E-2</c:v>
                </c:pt>
                <c:pt idx="243">
                  <c:v>6.4100000000000004E-2</c:v>
                </c:pt>
                <c:pt idx="244">
                  <c:v>6.5700000000000008E-2</c:v>
                </c:pt>
                <c:pt idx="245">
                  <c:v>6.565E-2</c:v>
                </c:pt>
                <c:pt idx="246">
                  <c:v>6.5109999999999987E-2</c:v>
                </c:pt>
                <c:pt idx="247">
                  <c:v>6.649999999999999E-2</c:v>
                </c:pt>
                <c:pt idx="248">
                  <c:v>6.7100000000000007E-2</c:v>
                </c:pt>
                <c:pt idx="249">
                  <c:v>6.5900000000000014E-2</c:v>
                </c:pt>
                <c:pt idx="250">
                  <c:v>6.6909999999999997E-2</c:v>
                </c:pt>
                <c:pt idx="251">
                  <c:v>6.8600000000000008E-2</c:v>
                </c:pt>
                <c:pt idx="252">
                  <c:v>6.9250000000000006E-2</c:v>
                </c:pt>
                <c:pt idx="253">
                  <c:v>7.1340000000000001E-2</c:v>
                </c:pt>
                <c:pt idx="254">
                  <c:v>6.7400000000000002E-2</c:v>
                </c:pt>
                <c:pt idx="255">
                  <c:v>6.699999999999999E-2</c:v>
                </c:pt>
                <c:pt idx="256">
                  <c:v>6.699999999999999E-2</c:v>
                </c:pt>
                <c:pt idx="257">
                  <c:v>6.7600000000000007E-2</c:v>
                </c:pt>
                <c:pt idx="258">
                  <c:v>6.9599999999999995E-2</c:v>
                </c:pt>
                <c:pt idx="259">
                  <c:v>6.8800000000000014E-2</c:v>
                </c:pt>
                <c:pt idx="260">
                  <c:v>6.8199999999999997E-2</c:v>
                </c:pt>
                <c:pt idx="261">
                  <c:v>6.770000000000001E-2</c:v>
                </c:pt>
                <c:pt idx="262">
                  <c:v>6.7599999999999993E-2</c:v>
                </c:pt>
                <c:pt idx="263">
                  <c:v>6.8199999999999997E-2</c:v>
                </c:pt>
                <c:pt idx="264">
                  <c:v>6.810999999999999E-2</c:v>
                </c:pt>
                <c:pt idx="265">
                  <c:v>7.0249999999999993E-2</c:v>
                </c:pt>
                <c:pt idx="266">
                  <c:v>7.0650000000000018E-2</c:v>
                </c:pt>
                <c:pt idx="267">
                  <c:v>7.1839999999999987E-2</c:v>
                </c:pt>
                <c:pt idx="268">
                  <c:v>7.2690000000000005E-2</c:v>
                </c:pt>
                <c:pt idx="269">
                  <c:v>7.3340000000000002E-2</c:v>
                </c:pt>
                <c:pt idx="270">
                  <c:v>7.3800000000000004E-2</c:v>
                </c:pt>
                <c:pt idx="271">
                  <c:v>7.5940000000000007E-2</c:v>
                </c:pt>
                <c:pt idx="272">
                  <c:v>7.6469999999999996E-2</c:v>
                </c:pt>
                <c:pt idx="273">
                  <c:v>7.5920000000000001E-2</c:v>
                </c:pt>
                <c:pt idx="274">
                  <c:v>7.5139999999999998E-2</c:v>
                </c:pt>
                <c:pt idx="275">
                  <c:v>7.4980000000000005E-2</c:v>
                </c:pt>
                <c:pt idx="276">
                  <c:v>7.4739999999999987E-2</c:v>
                </c:pt>
                <c:pt idx="277">
                  <c:v>7.7189999999999995E-2</c:v>
                </c:pt>
                <c:pt idx="278">
                  <c:v>7.6050000000000006E-2</c:v>
                </c:pt>
                <c:pt idx="279">
                  <c:v>7.7160000000000006E-2</c:v>
                </c:pt>
                <c:pt idx="280">
                  <c:v>7.8100000000000003E-2</c:v>
                </c:pt>
                <c:pt idx="281">
                  <c:v>7.851000000000001E-2</c:v>
                </c:pt>
                <c:pt idx="282">
                  <c:v>7.782E-2</c:v>
                </c:pt>
                <c:pt idx="283">
                  <c:v>7.9570000000000002E-2</c:v>
                </c:pt>
                <c:pt idx="284">
                  <c:v>8.047E-2</c:v>
                </c:pt>
                <c:pt idx="285">
                  <c:v>7.8799999999999995E-2</c:v>
                </c:pt>
                <c:pt idx="286">
                  <c:v>7.7710000000000001E-2</c:v>
                </c:pt>
                <c:pt idx="287">
                  <c:v>7.7229999999999993E-2</c:v>
                </c:pt>
                <c:pt idx="288">
                  <c:v>7.8820000000000001E-2</c:v>
                </c:pt>
                <c:pt idx="289">
                  <c:v>7.9819999999999988E-2</c:v>
                </c:pt>
                <c:pt idx="290">
                  <c:v>7.9479999999999995E-2</c:v>
                </c:pt>
                <c:pt idx="291">
                  <c:v>8.0759999999999998E-2</c:v>
                </c:pt>
                <c:pt idx="292">
                  <c:v>8.3060000000000009E-2</c:v>
                </c:pt>
                <c:pt idx="293">
                  <c:v>8.3839999999999998E-2</c:v>
                </c:pt>
                <c:pt idx="294">
                  <c:v>8.2470000000000002E-2</c:v>
                </c:pt>
                <c:pt idx="295">
                  <c:v>8.1799999999999998E-2</c:v>
                </c:pt>
                <c:pt idx="296">
                  <c:v>8.2449999999999996E-2</c:v>
                </c:pt>
                <c:pt idx="297">
                  <c:v>8.3940000000000001E-2</c:v>
                </c:pt>
                <c:pt idx="298">
                  <c:v>8.4260000000000002E-2</c:v>
                </c:pt>
                <c:pt idx="299">
                  <c:v>8.5059999999999997E-2</c:v>
                </c:pt>
                <c:pt idx="300">
                  <c:v>8.6599999999999996E-2</c:v>
                </c:pt>
                <c:pt idx="301">
                  <c:v>8.8840000000000002E-2</c:v>
                </c:pt>
                <c:pt idx="302">
                  <c:v>8.9110000000000009E-2</c:v>
                </c:pt>
                <c:pt idx="303">
                  <c:v>9.0330000000000008E-2</c:v>
                </c:pt>
                <c:pt idx="304">
                  <c:v>8.6830000000000004E-2</c:v>
                </c:pt>
                <c:pt idx="305">
                  <c:v>8.1920000000000007E-2</c:v>
                </c:pt>
                <c:pt idx="306">
                  <c:v>7.8800000000000009E-2</c:v>
                </c:pt>
                <c:pt idx="307">
                  <c:v>7.8110000000000013E-2</c:v>
                </c:pt>
                <c:pt idx="308">
                  <c:v>7.6390000000000013E-2</c:v>
                </c:pt>
                <c:pt idx="309">
                  <c:v>7.7449999999999991E-2</c:v>
                </c:pt>
                <c:pt idx="310">
                  <c:v>7.4100000000000013E-2</c:v>
                </c:pt>
                <c:pt idx="311">
                  <c:v>7.7790000000000012E-2</c:v>
                </c:pt>
                <c:pt idx="312">
                  <c:v>7.6700000000000004E-2</c:v>
                </c:pt>
                <c:pt idx="313">
                  <c:v>7.7079999999999996E-2</c:v>
                </c:pt>
                <c:pt idx="314">
                  <c:v>7.8140000000000001E-2</c:v>
                </c:pt>
                <c:pt idx="315">
                  <c:v>7.868E-2</c:v>
                </c:pt>
                <c:pt idx="316">
                  <c:v>8.1960000000000019E-2</c:v>
                </c:pt>
                <c:pt idx="317">
                  <c:v>8.1529999999999991E-2</c:v>
                </c:pt>
                <c:pt idx="318">
                  <c:v>7.7959999999999988E-2</c:v>
                </c:pt>
                <c:pt idx="319">
                  <c:v>7.6939999999999995E-2</c:v>
                </c:pt>
                <c:pt idx="320">
                  <c:v>7.5909999999999991E-2</c:v>
                </c:pt>
                <c:pt idx="321">
                  <c:v>7.263E-2</c:v>
                </c:pt>
                <c:pt idx="322">
                  <c:v>7.2819999999999996E-2</c:v>
                </c:pt>
                <c:pt idx="323">
                  <c:v>7.4459999999999998E-2</c:v>
                </c:pt>
                <c:pt idx="324">
                  <c:v>7.5270000000000004E-2</c:v>
                </c:pt>
                <c:pt idx="325">
                  <c:v>7.4340000000000017E-2</c:v>
                </c:pt>
                <c:pt idx="326">
                  <c:v>7.3599999999999999E-2</c:v>
                </c:pt>
                <c:pt idx="327">
                  <c:v>7.2849999999999998E-2</c:v>
                </c:pt>
                <c:pt idx="328">
                  <c:v>7.2929999999999995E-2</c:v>
                </c:pt>
                <c:pt idx="329">
                  <c:v>7.2309999999999999E-2</c:v>
                </c:pt>
                <c:pt idx="330">
                  <c:v>7.2360000000000008E-2</c:v>
                </c:pt>
                <c:pt idx="331">
                  <c:v>7.042000000000001E-2</c:v>
                </c:pt>
                <c:pt idx="332">
                  <c:v>7.22E-2</c:v>
                </c:pt>
                <c:pt idx="333">
                  <c:v>7.2300000000000003E-2</c:v>
                </c:pt>
                <c:pt idx="334">
                  <c:v>7.1160000000000001E-2</c:v>
                </c:pt>
                <c:pt idx="335">
                  <c:v>7.0800000000000016E-2</c:v>
                </c:pt>
                <c:pt idx="336">
                  <c:v>7.1510000000000004E-2</c:v>
                </c:pt>
                <c:pt idx="337">
                  <c:v>7.0900000000000005E-2</c:v>
                </c:pt>
                <c:pt idx="338">
                  <c:v>7.0080000000000003E-2</c:v>
                </c:pt>
                <c:pt idx="339">
                  <c:v>6.899000000000001E-2</c:v>
                </c:pt>
                <c:pt idx="340">
                  <c:v>7.193999999999999E-2</c:v>
                </c:pt>
                <c:pt idx="341">
                  <c:v>7.1660000000000001E-2</c:v>
                </c:pt>
                <c:pt idx="342">
                  <c:v>7.193999999999999E-2</c:v>
                </c:pt>
                <c:pt idx="343">
                  <c:v>7.2179999999999994E-2</c:v>
                </c:pt>
                <c:pt idx="344">
                  <c:v>7.177E-2</c:v>
                </c:pt>
                <c:pt idx="345">
                  <c:v>7.1930000000000008E-2</c:v>
                </c:pt>
                <c:pt idx="346">
                  <c:v>7.1909999999999988E-2</c:v>
                </c:pt>
                <c:pt idx="347">
                  <c:v>7.5120000000000006E-2</c:v>
                </c:pt>
                <c:pt idx="348">
                  <c:v>7.6039999999999996E-2</c:v>
                </c:pt>
                <c:pt idx="349">
                  <c:v>7.529000000000001E-2</c:v>
                </c:pt>
                <c:pt idx="350">
                  <c:v>7.6289999999999997E-2</c:v>
                </c:pt>
                <c:pt idx="351">
                  <c:v>7.6579999999999995E-2</c:v>
                </c:pt>
                <c:pt idx="352">
                  <c:v>7.5690000000000007E-2</c:v>
                </c:pt>
                <c:pt idx="353">
                  <c:v>7.3340000000000002E-2</c:v>
                </c:pt>
                <c:pt idx="354">
                  <c:v>7.2130000000000014E-2</c:v>
                </c:pt>
                <c:pt idx="355">
                  <c:v>7.3650000000000007E-2</c:v>
                </c:pt>
                <c:pt idx="356">
                  <c:v>7.2280000000000011E-2</c:v>
                </c:pt>
                <c:pt idx="357">
                  <c:v>7.1970000000000006E-2</c:v>
                </c:pt>
                <c:pt idx="358">
                  <c:v>7.2250000000000009E-2</c:v>
                </c:pt>
                <c:pt idx="359">
                  <c:v>7.2650000000000006E-2</c:v>
                </c:pt>
                <c:pt idx="360">
                  <c:v>7.2190000000000004E-2</c:v>
                </c:pt>
                <c:pt idx="361">
                  <c:v>7.1840000000000015E-2</c:v>
                </c:pt>
                <c:pt idx="362">
                  <c:v>7.4779999999999999E-2</c:v>
                </c:pt>
                <c:pt idx="363">
                  <c:v>7.3409999999999989E-2</c:v>
                </c:pt>
                <c:pt idx="364">
                  <c:v>7.2230000000000003E-2</c:v>
                </c:pt>
                <c:pt idx="365">
                  <c:v>7.1220000000000006E-2</c:v>
                </c:pt>
                <c:pt idx="366">
                  <c:v>7.332000000000001E-2</c:v>
                </c:pt>
                <c:pt idx="367">
                  <c:v>7.1369999999999989E-2</c:v>
                </c:pt>
                <c:pt idx="368">
                  <c:v>7.2980000000000003E-2</c:v>
                </c:pt>
                <c:pt idx="369">
                  <c:v>7.3569999999999997E-2</c:v>
                </c:pt>
                <c:pt idx="370">
                  <c:v>7.350000000000001E-2</c:v>
                </c:pt>
                <c:pt idx="371">
                  <c:v>7.1500000000000008E-2</c:v>
                </c:pt>
                <c:pt idx="372">
                  <c:v>7.0469999999999991E-2</c:v>
                </c:pt>
                <c:pt idx="373">
                  <c:v>7.1870000000000003E-2</c:v>
                </c:pt>
                <c:pt idx="374">
                  <c:v>7.2720000000000007E-2</c:v>
                </c:pt>
                <c:pt idx="375">
                  <c:v>7.1120000000000003E-2</c:v>
                </c:pt>
                <c:pt idx="376">
                  <c:v>7.0349999999999996E-2</c:v>
                </c:pt>
                <c:pt idx="377">
                  <c:v>7.1160000000000001E-2</c:v>
                </c:pt>
                <c:pt idx="378">
                  <c:v>6.8750000000000006E-2</c:v>
                </c:pt>
                <c:pt idx="379">
                  <c:v>6.8449999999999983E-2</c:v>
                </c:pt>
                <c:pt idx="380">
                  <c:v>6.9190000000000002E-2</c:v>
                </c:pt>
                <c:pt idx="381">
                  <c:v>7.041E-2</c:v>
                </c:pt>
                <c:pt idx="382">
                  <c:v>6.8460000000000007E-2</c:v>
                </c:pt>
                <c:pt idx="383">
                  <c:v>6.6530000000000006E-2</c:v>
                </c:pt>
                <c:pt idx="384">
                  <c:v>6.6610000000000003E-2</c:v>
                </c:pt>
                <c:pt idx="385">
                  <c:v>6.7240000000000008E-2</c:v>
                </c:pt>
                <c:pt idx="386">
                  <c:v>6.6990000000000008E-2</c:v>
                </c:pt>
                <c:pt idx="387">
                  <c:v>6.7029999999999992E-2</c:v>
                </c:pt>
                <c:pt idx="388">
                  <c:v>6.6639999999999991E-2</c:v>
                </c:pt>
                <c:pt idx="389">
                  <c:v>6.7790000000000003E-2</c:v>
                </c:pt>
                <c:pt idx="390">
                  <c:v>6.6299999999999984E-2</c:v>
                </c:pt>
                <c:pt idx="391">
                  <c:v>6.6940000000000013E-2</c:v>
                </c:pt>
                <c:pt idx="392">
                  <c:v>6.5380000000000008E-2</c:v>
                </c:pt>
                <c:pt idx="393">
                  <c:v>6.5540000000000001E-2</c:v>
                </c:pt>
                <c:pt idx="394">
                  <c:v>6.5449999999999994E-2</c:v>
                </c:pt>
                <c:pt idx="395">
                  <c:v>6.4430000000000001E-2</c:v>
                </c:pt>
                <c:pt idx="396">
                  <c:v>6.1940000000000002E-2</c:v>
                </c:pt>
                <c:pt idx="397">
                  <c:v>6.1880000000000004E-2</c:v>
                </c:pt>
                <c:pt idx="398">
                  <c:v>6.2459999999999995E-2</c:v>
                </c:pt>
                <c:pt idx="399">
                  <c:v>6.2960000000000016E-2</c:v>
                </c:pt>
                <c:pt idx="400">
                  <c:v>6.2060000000000004E-2</c:v>
                </c:pt>
                <c:pt idx="401">
                  <c:v>6.208000000000001E-2</c:v>
                </c:pt>
                <c:pt idx="402">
                  <c:v>6.2570000000000001E-2</c:v>
                </c:pt>
                <c:pt idx="403">
                  <c:v>6.0899999999999996E-2</c:v>
                </c:pt>
                <c:pt idx="404">
                  <c:v>5.9250000000000004E-2</c:v>
                </c:pt>
                <c:pt idx="405">
                  <c:v>5.7950000000000002E-2</c:v>
                </c:pt>
                <c:pt idx="406">
                  <c:v>5.8579999999999993E-2</c:v>
                </c:pt>
                <c:pt idx="407">
                  <c:v>5.9100000000000014E-2</c:v>
                </c:pt>
                <c:pt idx="408">
                  <c:v>6.0899999999999996E-2</c:v>
                </c:pt>
                <c:pt idx="409">
                  <c:v>5.9519999999999997E-2</c:v>
                </c:pt>
                <c:pt idx="410">
                  <c:v>6.0929999999999998E-2</c:v>
                </c:pt>
                <c:pt idx="411">
                  <c:v>6.0430000000000005E-2</c:v>
                </c:pt>
                <c:pt idx="412">
                  <c:v>6.1770000000000005E-2</c:v>
                </c:pt>
                <c:pt idx="413">
                  <c:v>6.1119999999999994E-2</c:v>
                </c:pt>
                <c:pt idx="414">
                  <c:v>6.0560000000000003E-2</c:v>
                </c:pt>
                <c:pt idx="415">
                  <c:v>6.0490000000000016E-2</c:v>
                </c:pt>
                <c:pt idx="416">
                  <c:v>6.0059999999999995E-2</c:v>
                </c:pt>
                <c:pt idx="417">
                  <c:v>6.0570000000000013E-2</c:v>
                </c:pt>
                <c:pt idx="418">
                  <c:v>6.2289999999999998E-2</c:v>
                </c:pt>
                <c:pt idx="419">
                  <c:v>6.2770000000000006E-2</c:v>
                </c:pt>
                <c:pt idx="420">
                  <c:v>6.2970000000000012E-2</c:v>
                </c:pt>
                <c:pt idx="421">
                  <c:v>6.3600000000000018E-2</c:v>
                </c:pt>
                <c:pt idx="422">
                  <c:v>6.4390000000000003E-2</c:v>
                </c:pt>
                <c:pt idx="423">
                  <c:v>6.4280000000000004E-2</c:v>
                </c:pt>
                <c:pt idx="424">
                  <c:v>6.566000000000001E-2</c:v>
                </c:pt>
                <c:pt idx="425">
                  <c:v>6.5390000000000004E-2</c:v>
                </c:pt>
                <c:pt idx="426">
                  <c:v>6.4169999999999991E-2</c:v>
                </c:pt>
                <c:pt idx="427">
                  <c:v>6.183000000000001E-2</c:v>
                </c:pt>
                <c:pt idx="428">
                  <c:v>6.2289999999999998E-2</c:v>
                </c:pt>
                <c:pt idx="429">
                  <c:v>6.2479999999999994E-2</c:v>
                </c:pt>
                <c:pt idx="430">
                  <c:v>6.2129999999999998E-2</c:v>
                </c:pt>
                <c:pt idx="431">
                  <c:v>6.0600000000000008E-2</c:v>
                </c:pt>
                <c:pt idx="432">
                  <c:v>6.1379999999999997E-2</c:v>
                </c:pt>
                <c:pt idx="433">
                  <c:v>6.0069999999999998E-2</c:v>
                </c:pt>
                <c:pt idx="434">
                  <c:v>6.0039999999999996E-2</c:v>
                </c:pt>
                <c:pt idx="435">
                  <c:v>5.7980000000000011E-2</c:v>
                </c:pt>
                <c:pt idx="436">
                  <c:v>5.8740000000000007E-2</c:v>
                </c:pt>
                <c:pt idx="437">
                  <c:v>5.9279999999999999E-2</c:v>
                </c:pt>
                <c:pt idx="438">
                  <c:v>5.9290000000000002E-2</c:v>
                </c:pt>
                <c:pt idx="439">
                  <c:v>5.9440000000000007E-2</c:v>
                </c:pt>
                <c:pt idx="440">
                  <c:v>6.0580000000000009E-2</c:v>
                </c:pt>
                <c:pt idx="441">
                  <c:v>6.0200000000000004E-2</c:v>
                </c:pt>
                <c:pt idx="442">
                  <c:v>6.0769999999999998E-2</c:v>
                </c:pt>
                <c:pt idx="443">
                  <c:v>5.9899999999999995E-2</c:v>
                </c:pt>
                <c:pt idx="444">
                  <c:v>5.8900000000000008E-2</c:v>
                </c:pt>
                <c:pt idx="445">
                  <c:v>5.8540000000000002E-2</c:v>
                </c:pt>
                <c:pt idx="446">
                  <c:v>5.7479999999999996E-2</c:v>
                </c:pt>
                <c:pt idx="447">
                  <c:v>5.8350000000000006E-2</c:v>
                </c:pt>
                <c:pt idx="448">
                  <c:v>5.6770000000000008E-2</c:v>
                </c:pt>
                <c:pt idx="449">
                  <c:v>5.7180000000000009E-2</c:v>
                </c:pt>
                <c:pt idx="450">
                  <c:v>5.7299999999999997E-2</c:v>
                </c:pt>
                <c:pt idx="451">
                  <c:v>5.6140000000000009E-2</c:v>
                </c:pt>
                <c:pt idx="452">
                  <c:v>5.5320000000000001E-2</c:v>
                </c:pt>
                <c:pt idx="453">
                  <c:v>5.6120000000000003E-2</c:v>
                </c:pt>
                <c:pt idx="454">
                  <c:v>5.6030000000000003E-2</c:v>
                </c:pt>
                <c:pt idx="455">
                  <c:v>5.6129999999999992E-2</c:v>
                </c:pt>
                <c:pt idx="456">
                  <c:v>5.6469999999999999E-2</c:v>
                </c:pt>
                <c:pt idx="457">
                  <c:v>5.8390000000000004E-2</c:v>
                </c:pt>
                <c:pt idx="458">
                  <c:v>5.9170000000000007E-2</c:v>
                </c:pt>
                <c:pt idx="459">
                  <c:v>5.8120000000000005E-2</c:v>
                </c:pt>
                <c:pt idx="460">
                  <c:v>5.8340000000000003E-2</c:v>
                </c:pt>
                <c:pt idx="461">
                  <c:v>5.8340000000000003E-2</c:v>
                </c:pt>
                <c:pt idx="462">
                  <c:v>5.6489999999999992E-2</c:v>
                </c:pt>
                <c:pt idx="463">
                  <c:v>5.5930000000000007E-2</c:v>
                </c:pt>
                <c:pt idx="464">
                  <c:v>5.5810000000000005E-2</c:v>
                </c:pt>
                <c:pt idx="465">
                  <c:v>5.5040000000000013E-2</c:v>
                </c:pt>
                <c:pt idx="466">
                  <c:v>5.5699999999999993E-2</c:v>
                </c:pt>
                <c:pt idx="467">
                  <c:v>5.4769999999999992E-2</c:v>
                </c:pt>
                <c:pt idx="468">
                  <c:v>5.4959999999999995E-2</c:v>
                </c:pt>
                <c:pt idx="469">
                  <c:v>5.4690000000000003E-2</c:v>
                </c:pt>
                <c:pt idx="470">
                  <c:v>5.5E-2</c:v>
                </c:pt>
                <c:pt idx="471">
                  <c:v>5.6149999999999992E-2</c:v>
                </c:pt>
                <c:pt idx="472">
                  <c:v>5.6240000000000005E-2</c:v>
                </c:pt>
                <c:pt idx="473">
                  <c:v>5.6010000000000011E-2</c:v>
                </c:pt>
                <c:pt idx="474">
                  <c:v>5.6579999999999991E-2</c:v>
                </c:pt>
                <c:pt idx="475">
                  <c:v>5.6320000000000009E-2</c:v>
                </c:pt>
                <c:pt idx="476">
                  <c:v>5.6770000000000008E-2</c:v>
                </c:pt>
                <c:pt idx="477">
                  <c:v>5.6990000000000006E-2</c:v>
                </c:pt>
                <c:pt idx="478">
                  <c:v>5.7149999999999999E-2</c:v>
                </c:pt>
                <c:pt idx="479">
                  <c:v>5.7829999999999993E-2</c:v>
                </c:pt>
                <c:pt idx="480">
                  <c:v>5.7599999999999998E-2</c:v>
                </c:pt>
                <c:pt idx="481">
                  <c:v>5.7529999999999991E-2</c:v>
                </c:pt>
                <c:pt idx="482">
                  <c:v>5.7870000000000005E-2</c:v>
                </c:pt>
                <c:pt idx="483">
                  <c:v>5.7829999999999993E-2</c:v>
                </c:pt>
                <c:pt idx="484">
                  <c:v>5.6980000000000003E-2</c:v>
                </c:pt>
                <c:pt idx="485">
                  <c:v>5.553000000000001E-2</c:v>
                </c:pt>
                <c:pt idx="486">
                  <c:v>5.6350000000000004E-2</c:v>
                </c:pt>
                <c:pt idx="487">
                  <c:v>5.6440000000000004E-2</c:v>
                </c:pt>
                <c:pt idx="488">
                  <c:v>5.6050000000000003E-2</c:v>
                </c:pt>
                <c:pt idx="489">
                  <c:v>5.6930000000000008E-2</c:v>
                </c:pt>
                <c:pt idx="490">
                  <c:v>5.7319999999999996E-2</c:v>
                </c:pt>
                <c:pt idx="491">
                  <c:v>5.6900000000000006E-2</c:v>
                </c:pt>
                <c:pt idx="492">
                  <c:v>5.6610000000000014E-2</c:v>
                </c:pt>
                <c:pt idx="493">
                  <c:v>5.6399999999999999E-2</c:v>
                </c:pt>
                <c:pt idx="494">
                  <c:v>5.5249999999999994E-2</c:v>
                </c:pt>
                <c:pt idx="495">
                  <c:v>5.4810000000000005E-2</c:v>
                </c:pt>
                <c:pt idx="496">
                  <c:v>5.5480000000000002E-2</c:v>
                </c:pt>
                <c:pt idx="497">
                  <c:v>5.5129999999999998E-2</c:v>
                </c:pt>
                <c:pt idx="498">
                  <c:v>5.5629999999999999E-2</c:v>
                </c:pt>
                <c:pt idx="499">
                  <c:v>5.5280000000000003E-2</c:v>
                </c:pt>
                <c:pt idx="500">
                  <c:v>5.5219999999999991E-2</c:v>
                </c:pt>
                <c:pt idx="501">
                  <c:v>5.4880000000000005E-2</c:v>
                </c:pt>
                <c:pt idx="502">
                  <c:v>5.501000000000001E-2</c:v>
                </c:pt>
                <c:pt idx="503">
                  <c:v>5.4079999999999996E-2</c:v>
                </c:pt>
                <c:pt idx="504">
                  <c:v>5.5079999999999997E-2</c:v>
                </c:pt>
                <c:pt idx="505">
                  <c:v>5.510000000000001E-2</c:v>
                </c:pt>
                <c:pt idx="506">
                  <c:v>5.57E-2</c:v>
                </c:pt>
                <c:pt idx="507">
                  <c:v>5.4999999999999993E-2</c:v>
                </c:pt>
                <c:pt idx="508">
                  <c:v>5.5859999999999993E-2</c:v>
                </c:pt>
                <c:pt idx="509">
                  <c:v>5.6070000000000002E-2</c:v>
                </c:pt>
                <c:pt idx="510">
                  <c:v>5.5569999999999994E-2</c:v>
                </c:pt>
                <c:pt idx="511">
                  <c:v>5.5320000000000001E-2</c:v>
                </c:pt>
                <c:pt idx="512">
                  <c:v>5.5549999999999995E-2</c:v>
                </c:pt>
                <c:pt idx="513">
                  <c:v>5.4869999999999995E-2</c:v>
                </c:pt>
                <c:pt idx="514">
                  <c:v>5.5220000000000012E-2</c:v>
                </c:pt>
                <c:pt idx="515">
                  <c:v>5.4829999999999997E-2</c:v>
                </c:pt>
                <c:pt idx="516">
                  <c:v>5.4900000000000004E-2</c:v>
                </c:pt>
                <c:pt idx="517">
                  <c:v>5.4670000000000003E-2</c:v>
                </c:pt>
                <c:pt idx="518">
                  <c:v>5.4129999999999991E-2</c:v>
                </c:pt>
                <c:pt idx="519">
                  <c:v>5.4120000000000008E-2</c:v>
                </c:pt>
                <c:pt idx="520">
                  <c:v>5.4180000000000013E-2</c:v>
                </c:pt>
                <c:pt idx="521">
                  <c:v>5.5079999999999997E-2</c:v>
                </c:pt>
                <c:pt idx="522">
                  <c:v>5.509E-2</c:v>
                </c:pt>
                <c:pt idx="523">
                  <c:v>5.4910000000000007E-2</c:v>
                </c:pt>
                <c:pt idx="524">
                  <c:v>5.5519999999999993E-2</c:v>
                </c:pt>
                <c:pt idx="525">
                  <c:v>5.5020000000000006E-2</c:v>
                </c:pt>
                <c:pt idx="526">
                  <c:v>5.3900000000000003E-2</c:v>
                </c:pt>
                <c:pt idx="527">
                  <c:v>5.389E-2</c:v>
                </c:pt>
                <c:pt idx="528">
                  <c:v>5.4150000000000011E-2</c:v>
                </c:pt>
                <c:pt idx="529">
                  <c:v>5.4950000000000013E-2</c:v>
                </c:pt>
                <c:pt idx="530">
                  <c:v>5.5099999999999996E-2</c:v>
                </c:pt>
                <c:pt idx="531">
                  <c:v>5.5899999999999998E-2</c:v>
                </c:pt>
                <c:pt idx="532">
                  <c:v>5.5999999999999994E-2</c:v>
                </c:pt>
                <c:pt idx="533">
                  <c:v>5.7779999999999998E-2</c:v>
                </c:pt>
                <c:pt idx="534">
                  <c:v>5.7739999999999993E-2</c:v>
                </c:pt>
                <c:pt idx="535">
                  <c:v>5.9480000000000005E-2</c:v>
                </c:pt>
                <c:pt idx="536">
                  <c:v>5.9000000000000004E-2</c:v>
                </c:pt>
                <c:pt idx="537">
                  <c:v>5.8299999999999998E-2</c:v>
                </c:pt>
                <c:pt idx="538">
                  <c:v>5.9090000000000004E-2</c:v>
                </c:pt>
                <c:pt idx="539">
                  <c:v>5.8869999999999999E-2</c:v>
                </c:pt>
                <c:pt idx="540">
                  <c:v>6.0510000000000001E-2</c:v>
                </c:pt>
                <c:pt idx="541">
                  <c:v>6.0100000000000008E-2</c:v>
                </c:pt>
                <c:pt idx="542">
                  <c:v>6.0380000000000003E-2</c:v>
                </c:pt>
                <c:pt idx="543">
                  <c:v>5.9330000000000001E-2</c:v>
                </c:pt>
                <c:pt idx="544">
                  <c:v>5.8779999999999999E-2</c:v>
                </c:pt>
                <c:pt idx="545">
                  <c:v>5.7500000000000002E-2</c:v>
                </c:pt>
                <c:pt idx="546">
                  <c:v>5.7500000000000002E-2</c:v>
                </c:pt>
                <c:pt idx="547">
                  <c:v>5.7749999999999996E-2</c:v>
                </c:pt>
                <c:pt idx="548">
                  <c:v>5.6900000000000013E-2</c:v>
                </c:pt>
                <c:pt idx="549">
                  <c:v>5.4609999999999992E-2</c:v>
                </c:pt>
                <c:pt idx="550">
                  <c:v>5.3960000000000001E-2</c:v>
                </c:pt>
                <c:pt idx="551">
                  <c:v>5.4680000000000006E-2</c:v>
                </c:pt>
                <c:pt idx="552">
                  <c:v>5.492000000000001E-2</c:v>
                </c:pt>
                <c:pt idx="553">
                  <c:v>5.4449999999999991E-2</c:v>
                </c:pt>
                <c:pt idx="554">
                  <c:v>5.3200000000000011E-2</c:v>
                </c:pt>
                <c:pt idx="555">
                  <c:v>5.3599999999999995E-2</c:v>
                </c:pt>
                <c:pt idx="556">
                  <c:v>5.3899999999999997E-2</c:v>
                </c:pt>
                <c:pt idx="557">
                  <c:v>5.4019999999999992E-2</c:v>
                </c:pt>
                <c:pt idx="558">
                  <c:v>5.3960000000000001E-2</c:v>
                </c:pt>
                <c:pt idx="559">
                  <c:v>5.3340000000000005E-2</c:v>
                </c:pt>
                <c:pt idx="560">
                  <c:v>5.3489999999999996E-2</c:v>
                </c:pt>
                <c:pt idx="561">
                  <c:v>5.3270000000000012E-2</c:v>
                </c:pt>
                <c:pt idx="562">
                  <c:v>5.2399999999999995E-2</c:v>
                </c:pt>
                <c:pt idx="563">
                  <c:v>5.237E-2</c:v>
                </c:pt>
                <c:pt idx="564">
                  <c:v>5.2359999999999997E-2</c:v>
                </c:pt>
                <c:pt idx="565">
                  <c:v>5.2999999999999999E-2</c:v>
                </c:pt>
                <c:pt idx="566">
                  <c:v>5.3589999999999999E-2</c:v>
                </c:pt>
                <c:pt idx="567">
                  <c:v>5.4620000000000009E-2</c:v>
                </c:pt>
                <c:pt idx="568">
                  <c:v>5.4550000000000001E-2</c:v>
                </c:pt>
                <c:pt idx="569">
                  <c:v>5.4629999999999991E-2</c:v>
                </c:pt>
                <c:pt idx="570">
                  <c:v>5.4219999999999997E-2</c:v>
                </c:pt>
                <c:pt idx="571">
                  <c:v>5.4870000000000009E-2</c:v>
                </c:pt>
                <c:pt idx="572">
                  <c:v>5.408000000000001E-2</c:v>
                </c:pt>
                <c:pt idx="573">
                  <c:v>5.6000000000000008E-2</c:v>
                </c:pt>
                <c:pt idx="574">
                  <c:v>5.5210000000000009E-2</c:v>
                </c:pt>
                <c:pt idx="575">
                  <c:v>5.5600000000000004E-2</c:v>
                </c:pt>
                <c:pt idx="576">
                  <c:v>5.5E-2</c:v>
                </c:pt>
                <c:pt idx="577">
                  <c:v>5.578000000000001E-2</c:v>
                </c:pt>
                <c:pt idx="578">
                  <c:v>5.7110000000000001E-2</c:v>
                </c:pt>
                <c:pt idx="579">
                  <c:v>5.6499999999999995E-2</c:v>
                </c:pt>
                <c:pt idx="580">
                  <c:v>5.5E-2</c:v>
                </c:pt>
                <c:pt idx="581">
                  <c:v>5.4820000000000008E-2</c:v>
                </c:pt>
                <c:pt idx="582">
                  <c:v>5.5249999999999994E-2</c:v>
                </c:pt>
                <c:pt idx="583">
                  <c:v>5.4999999999999993E-2</c:v>
                </c:pt>
                <c:pt idx="584">
                  <c:v>5.4679999999999999E-2</c:v>
                </c:pt>
                <c:pt idx="585">
                  <c:v>5.3480000000000007E-2</c:v>
                </c:pt>
                <c:pt idx="586">
                  <c:v>5.4109999999999998E-2</c:v>
                </c:pt>
                <c:pt idx="587">
                  <c:v>5.3500000000000006E-2</c:v>
                </c:pt>
                <c:pt idx="588">
                  <c:v>5.3360000000000012E-2</c:v>
                </c:pt>
                <c:pt idx="589">
                  <c:v>5.2730000000000006E-2</c:v>
                </c:pt>
                <c:pt idx="590">
                  <c:v>5.2580000000000009E-2</c:v>
                </c:pt>
                <c:pt idx="591">
                  <c:v>5.2579999999999988E-2</c:v>
                </c:pt>
                <c:pt idx="592">
                  <c:v>5.2300000000000013E-2</c:v>
                </c:pt>
                <c:pt idx="593">
                  <c:v>5.2139999999999992E-2</c:v>
                </c:pt>
                <c:pt idx="594">
                  <c:v>5.1900000000000016E-2</c:v>
                </c:pt>
                <c:pt idx="595">
                  <c:v>5.2729999999999999E-2</c:v>
                </c:pt>
                <c:pt idx="596">
                  <c:v>5.3310000000000003E-2</c:v>
                </c:pt>
                <c:pt idx="597">
                  <c:v>5.2600000000000008E-2</c:v>
                </c:pt>
                <c:pt idx="598">
                  <c:v>5.247000000000001E-2</c:v>
                </c:pt>
                <c:pt idx="599">
                  <c:v>5.2649999999999995E-2</c:v>
                </c:pt>
                <c:pt idx="600">
                  <c:v>5.2689999999999994E-2</c:v>
                </c:pt>
                <c:pt idx="601">
                  <c:v>5.296E-2</c:v>
                </c:pt>
                <c:pt idx="602">
                  <c:v>5.2740000000000009E-2</c:v>
                </c:pt>
                <c:pt idx="603">
                  <c:v>5.2949999999999997E-2</c:v>
                </c:pt>
                <c:pt idx="604">
                  <c:v>5.2420000000000001E-2</c:v>
                </c:pt>
                <c:pt idx="605">
                  <c:v>5.1399999999999994E-2</c:v>
                </c:pt>
                <c:pt idx="606">
                  <c:v>5.1559999999999995E-2</c:v>
                </c:pt>
                <c:pt idx="607">
                  <c:v>5.229000000000001E-2</c:v>
                </c:pt>
                <c:pt idx="608">
                  <c:v>5.3359999999999991E-2</c:v>
                </c:pt>
                <c:pt idx="609">
                  <c:v>5.3670000000000009E-2</c:v>
                </c:pt>
                <c:pt idx="610">
                  <c:v>5.4060000000000004E-2</c:v>
                </c:pt>
                <c:pt idx="611">
                  <c:v>5.4440000000000002E-2</c:v>
                </c:pt>
                <c:pt idx="612">
                  <c:v>5.4550000000000001E-2</c:v>
                </c:pt>
                <c:pt idx="613">
                  <c:v>5.4609999999999992E-2</c:v>
                </c:pt>
                <c:pt idx="614">
                  <c:v>5.4900000000000011E-2</c:v>
                </c:pt>
                <c:pt idx="615">
                  <c:v>5.458000000000001E-2</c:v>
                </c:pt>
                <c:pt idx="616">
                  <c:v>5.458000000000001E-2</c:v>
                </c:pt>
                <c:pt idx="617">
                  <c:v>5.5069999999999994E-2</c:v>
                </c:pt>
                <c:pt idx="618">
                  <c:v>5.5559999999999998E-2</c:v>
                </c:pt>
                <c:pt idx="619">
                  <c:v>5.5799999999999988E-2</c:v>
                </c:pt>
                <c:pt idx="620">
                  <c:v>5.5300000000000002E-2</c:v>
                </c:pt>
                <c:pt idx="621">
                  <c:v>5.4420000000000003E-2</c:v>
                </c:pt>
                <c:pt idx="622">
                  <c:v>5.5139999999999995E-2</c:v>
                </c:pt>
                <c:pt idx="623">
                  <c:v>5.5379999999999992E-2</c:v>
                </c:pt>
                <c:pt idx="624">
                  <c:v>5.5520000000000007E-2</c:v>
                </c:pt>
                <c:pt idx="625">
                  <c:v>5.4610000000000006E-2</c:v>
                </c:pt>
                <c:pt idx="626">
                  <c:v>5.4649999999999997E-2</c:v>
                </c:pt>
                <c:pt idx="627">
                  <c:v>5.4219999999999997E-2</c:v>
                </c:pt>
                <c:pt idx="628">
                  <c:v>5.9070000000000011E-2</c:v>
                </c:pt>
                <c:pt idx="629">
                  <c:v>5.7670000000000013E-2</c:v>
                </c:pt>
                <c:pt idx="630">
                  <c:v>5.7509999999999992E-2</c:v>
                </c:pt>
                <c:pt idx="631">
                  <c:v>5.731E-2</c:v>
                </c:pt>
                <c:pt idx="632">
                  <c:v>5.7099999999999991E-2</c:v>
                </c:pt>
                <c:pt idx="633">
                  <c:v>5.7079999999999992E-2</c:v>
                </c:pt>
                <c:pt idx="634">
                  <c:v>5.7119999999999997E-2</c:v>
                </c:pt>
                <c:pt idx="635">
                  <c:v>5.8870000000000006E-2</c:v>
                </c:pt>
                <c:pt idx="636">
                  <c:v>5.824E-2</c:v>
                </c:pt>
                <c:pt idx="637">
                  <c:v>5.7660000000000003E-2</c:v>
                </c:pt>
                <c:pt idx="638">
                  <c:v>5.6590000000000008E-2</c:v>
                </c:pt>
                <c:pt idx="639">
                  <c:v>5.6419999999999998E-2</c:v>
                </c:pt>
                <c:pt idx="640">
                  <c:v>5.6139999999999995E-2</c:v>
                </c:pt>
                <c:pt idx="641">
                  <c:v>5.654E-2</c:v>
                </c:pt>
                <c:pt idx="642">
                  <c:v>5.7380000000000007E-2</c:v>
                </c:pt>
                <c:pt idx="643">
                  <c:v>5.6999999999999995E-2</c:v>
                </c:pt>
                <c:pt idx="644">
                  <c:v>5.6309999999999992E-2</c:v>
                </c:pt>
                <c:pt idx="645">
                  <c:v>5.6510000000000005E-2</c:v>
                </c:pt>
                <c:pt idx="646">
                  <c:v>5.6339999999999994E-2</c:v>
                </c:pt>
                <c:pt idx="647">
                  <c:v>5.6459999999999996E-2</c:v>
                </c:pt>
                <c:pt idx="648">
                  <c:v>5.6150000000000012E-2</c:v>
                </c:pt>
                <c:pt idx="649">
                  <c:v>5.654E-2</c:v>
                </c:pt>
                <c:pt idx="650">
                  <c:v>5.6080000000000012E-2</c:v>
                </c:pt>
                <c:pt idx="651">
                  <c:v>5.6930000000000008E-2</c:v>
                </c:pt>
                <c:pt idx="652">
                  <c:v>5.7379999999999994E-2</c:v>
                </c:pt>
                <c:pt idx="653">
                  <c:v>5.731E-2</c:v>
                </c:pt>
                <c:pt idx="654">
                  <c:v>5.7750000000000003E-2</c:v>
                </c:pt>
                <c:pt idx="655">
                  <c:v>5.7570000000000017E-2</c:v>
                </c:pt>
                <c:pt idx="656">
                  <c:v>5.6639999999999996E-2</c:v>
                </c:pt>
                <c:pt idx="657">
                  <c:v>5.7140000000000003E-2</c:v>
                </c:pt>
                <c:pt idx="658">
                  <c:v>5.5909999999999994E-2</c:v>
                </c:pt>
                <c:pt idx="659">
                  <c:v>5.5140000000000008E-2</c:v>
                </c:pt>
                <c:pt idx="660">
                  <c:v>5.5349999999999989E-2</c:v>
                </c:pt>
                <c:pt idx="661">
                  <c:v>5.5279999999999996E-2</c:v>
                </c:pt>
                <c:pt idx="662">
                  <c:v>5.5210000000000009E-2</c:v>
                </c:pt>
                <c:pt idx="663">
                  <c:v>5.6260000000000004E-2</c:v>
                </c:pt>
                <c:pt idx="664">
                  <c:v>5.6299999999999996E-2</c:v>
                </c:pt>
                <c:pt idx="665">
                  <c:v>5.7280000000000005E-2</c:v>
                </c:pt>
                <c:pt idx="666">
                  <c:v>5.6919999999999998E-2</c:v>
                </c:pt>
                <c:pt idx="667">
                  <c:v>5.7580000000000006E-2</c:v>
                </c:pt>
                <c:pt idx="668">
                  <c:v>5.7360000000000008E-2</c:v>
                </c:pt>
                <c:pt idx="669">
                  <c:v>5.7969999999999994E-2</c:v>
                </c:pt>
                <c:pt idx="670">
                  <c:v>5.7109999999999994E-2</c:v>
                </c:pt>
                <c:pt idx="671">
                  <c:v>5.7970000000000008E-2</c:v>
                </c:pt>
                <c:pt idx="672">
                  <c:v>5.738999999999999E-2</c:v>
                </c:pt>
                <c:pt idx="673">
                  <c:v>5.74E-2</c:v>
                </c:pt>
                <c:pt idx="674">
                  <c:v>5.8649999999999994E-2</c:v>
                </c:pt>
                <c:pt idx="675">
                  <c:v>5.8390000000000004E-2</c:v>
                </c:pt>
                <c:pt idx="676">
                  <c:v>5.7429999999999995E-2</c:v>
                </c:pt>
                <c:pt idx="677">
                  <c:v>5.7140000000000003E-2</c:v>
                </c:pt>
                <c:pt idx="678">
                  <c:v>5.7870000000000005E-2</c:v>
                </c:pt>
                <c:pt idx="679">
                  <c:v>5.6670000000000005E-2</c:v>
                </c:pt>
                <c:pt idx="680">
                  <c:v>5.671000000000001E-2</c:v>
                </c:pt>
                <c:pt idx="681">
                  <c:v>5.7200000000000008E-2</c:v>
                </c:pt>
                <c:pt idx="682">
                  <c:v>5.6169999999999991E-2</c:v>
                </c:pt>
                <c:pt idx="683">
                  <c:v>5.6080000000000005E-2</c:v>
                </c:pt>
                <c:pt idx="684">
                  <c:v>5.6570000000000002E-2</c:v>
                </c:pt>
                <c:pt idx="685">
                  <c:v>5.6069999999999995E-2</c:v>
                </c:pt>
                <c:pt idx="686">
                  <c:v>5.6440000000000004E-2</c:v>
                </c:pt>
                <c:pt idx="687">
                  <c:v>5.6689999999999997E-2</c:v>
                </c:pt>
                <c:pt idx="688">
                  <c:v>5.7409999999999996E-2</c:v>
                </c:pt>
                <c:pt idx="689">
                  <c:v>5.6760000000000005E-2</c:v>
                </c:pt>
                <c:pt idx="690">
                  <c:v>5.6219999999999999E-2</c:v>
                </c:pt>
                <c:pt idx="691">
                  <c:v>5.6639999999999996E-2</c:v>
                </c:pt>
                <c:pt idx="692">
                  <c:v>5.7170000000000006E-2</c:v>
                </c:pt>
                <c:pt idx="693">
                  <c:v>5.7270000000000001E-2</c:v>
                </c:pt>
                <c:pt idx="694">
                  <c:v>5.6620000000000011E-2</c:v>
                </c:pt>
                <c:pt idx="695">
                  <c:v>5.6390000000000003E-2</c:v>
                </c:pt>
                <c:pt idx="696">
                  <c:v>5.6489999999999999E-2</c:v>
                </c:pt>
                <c:pt idx="697">
                  <c:v>5.6059999999999999E-2</c:v>
                </c:pt>
                <c:pt idx="698">
                  <c:v>5.7060000000000007E-2</c:v>
                </c:pt>
                <c:pt idx="699">
                  <c:v>5.6739999999999992E-2</c:v>
                </c:pt>
                <c:pt idx="700">
                  <c:v>5.5930000000000001E-2</c:v>
                </c:pt>
                <c:pt idx="701">
                  <c:v>5.6850000000000005E-2</c:v>
                </c:pt>
                <c:pt idx="702">
                  <c:v>5.7340000000000002E-2</c:v>
                </c:pt>
                <c:pt idx="703">
                  <c:v>5.7450000000000001E-2</c:v>
                </c:pt>
                <c:pt idx="704">
                  <c:v>5.7700000000000001E-2</c:v>
                </c:pt>
                <c:pt idx="705">
                  <c:v>5.8370000000000005E-2</c:v>
                </c:pt>
                <c:pt idx="706">
                  <c:v>5.8339999999999996E-2</c:v>
                </c:pt>
                <c:pt idx="707">
                  <c:v>5.7279999999999998E-2</c:v>
                </c:pt>
                <c:pt idx="708">
                  <c:v>5.800000000000001E-2</c:v>
                </c:pt>
                <c:pt idx="709">
                  <c:v>5.8480000000000004E-2</c:v>
                </c:pt>
                <c:pt idx="710">
                  <c:v>5.7889999999999997E-2</c:v>
                </c:pt>
                <c:pt idx="711">
                  <c:v>5.7870000000000005E-2</c:v>
                </c:pt>
                <c:pt idx="712">
                  <c:v>5.7699999999999994E-2</c:v>
                </c:pt>
                <c:pt idx="713">
                  <c:v>5.7379999999999994E-2</c:v>
                </c:pt>
                <c:pt idx="714">
                  <c:v>5.6870000000000004E-2</c:v>
                </c:pt>
                <c:pt idx="715">
                  <c:v>5.7079999999999999E-2</c:v>
                </c:pt>
                <c:pt idx="716">
                  <c:v>5.6530000000000004E-2</c:v>
                </c:pt>
                <c:pt idx="717">
                  <c:v>5.6259999999999998E-2</c:v>
                </c:pt>
                <c:pt idx="718">
                  <c:v>5.6029999999999996E-2</c:v>
                </c:pt>
                <c:pt idx="719">
                  <c:v>5.6369999999999996E-2</c:v>
                </c:pt>
                <c:pt idx="720">
                  <c:v>5.6289999999999993E-2</c:v>
                </c:pt>
                <c:pt idx="721">
                  <c:v>5.6469999999999999E-2</c:v>
                </c:pt>
                <c:pt idx="722">
                  <c:v>5.6530000000000004E-2</c:v>
                </c:pt>
                <c:pt idx="723">
                  <c:v>5.6839999999999995E-2</c:v>
                </c:pt>
                <c:pt idx="724">
                  <c:v>5.713E-2</c:v>
                </c:pt>
                <c:pt idx="725">
                  <c:v>5.7169999999999985E-2</c:v>
                </c:pt>
                <c:pt idx="726">
                  <c:v>5.7159999999999996E-2</c:v>
                </c:pt>
                <c:pt idx="727">
                  <c:v>5.6959999999999997E-2</c:v>
                </c:pt>
                <c:pt idx="728">
                  <c:v>5.6900000000000006E-2</c:v>
                </c:pt>
                <c:pt idx="729">
                  <c:v>5.7040000000000007E-2</c:v>
                </c:pt>
                <c:pt idx="730">
                  <c:v>5.6969999999999993E-2</c:v>
                </c:pt>
                <c:pt idx="731">
                  <c:v>5.7109999999999994E-2</c:v>
                </c:pt>
                <c:pt idx="732">
                  <c:v>5.7490000000000006E-2</c:v>
                </c:pt>
                <c:pt idx="733">
                  <c:v>5.7490000000000006E-2</c:v>
                </c:pt>
                <c:pt idx="734">
                  <c:v>5.6640000000000003E-2</c:v>
                </c:pt>
                <c:pt idx="735">
                  <c:v>5.6079999999999991E-2</c:v>
                </c:pt>
                <c:pt idx="736">
                  <c:v>5.6620000000000011E-2</c:v>
                </c:pt>
                <c:pt idx="737">
                  <c:v>5.6499999999999995E-2</c:v>
                </c:pt>
                <c:pt idx="738">
                  <c:v>5.6299999999999996E-2</c:v>
                </c:pt>
                <c:pt idx="739">
                  <c:v>5.5899999999999998E-2</c:v>
                </c:pt>
                <c:pt idx="740">
                  <c:v>5.5850000000000011E-2</c:v>
                </c:pt>
                <c:pt idx="741">
                  <c:v>5.5839999999999994E-2</c:v>
                </c:pt>
                <c:pt idx="742">
                  <c:v>5.5730000000000002E-2</c:v>
                </c:pt>
                <c:pt idx="743">
                  <c:v>5.5859999999999993E-2</c:v>
                </c:pt>
                <c:pt idx="744">
                  <c:v>5.6050000000000003E-2</c:v>
                </c:pt>
                <c:pt idx="745">
                  <c:v>5.6219999999999999E-2</c:v>
                </c:pt>
                <c:pt idx="746">
                  <c:v>5.5519999999999993E-2</c:v>
                </c:pt>
                <c:pt idx="747">
                  <c:v>5.5309999999999998E-2</c:v>
                </c:pt>
                <c:pt idx="748">
                  <c:v>5.4630000000000012E-2</c:v>
                </c:pt>
                <c:pt idx="749">
                  <c:v>5.4410000000000007E-2</c:v>
                </c:pt>
                <c:pt idx="750">
                  <c:v>5.4040000000000005E-2</c:v>
                </c:pt>
                <c:pt idx="751">
                  <c:v>5.3070000000000006E-2</c:v>
                </c:pt>
                <c:pt idx="752">
                  <c:v>5.3349999999999988E-2</c:v>
                </c:pt>
                <c:pt idx="753">
                  <c:v>5.3670000000000009E-2</c:v>
                </c:pt>
                <c:pt idx="754">
                  <c:v>5.3670000000000002E-2</c:v>
                </c:pt>
                <c:pt idx="755">
                  <c:v>5.3350000000000009E-2</c:v>
                </c:pt>
                <c:pt idx="756">
                  <c:v>5.2870000000000007E-2</c:v>
                </c:pt>
                <c:pt idx="757">
                  <c:v>5.2919999999999995E-2</c:v>
                </c:pt>
                <c:pt idx="758">
                  <c:v>5.2610000000000004E-2</c:v>
                </c:pt>
                <c:pt idx="759">
                  <c:v>5.2389999999999999E-2</c:v>
                </c:pt>
                <c:pt idx="760">
                  <c:v>5.2560000000000003E-2</c:v>
                </c:pt>
                <c:pt idx="761">
                  <c:v>5.2979999999999999E-2</c:v>
                </c:pt>
                <c:pt idx="762">
                  <c:v>5.322000000000001E-2</c:v>
                </c:pt>
                <c:pt idx="763">
                  <c:v>5.3119999999999994E-2</c:v>
                </c:pt>
                <c:pt idx="764">
                  <c:v>5.2960000000000014E-2</c:v>
                </c:pt>
                <c:pt idx="765">
                  <c:v>5.3040000000000004E-2</c:v>
                </c:pt>
                <c:pt idx="766">
                  <c:v>5.2870000000000007E-2</c:v>
                </c:pt>
                <c:pt idx="767">
                  <c:v>5.2860000000000011E-2</c:v>
                </c:pt>
                <c:pt idx="768">
                  <c:v>5.3239999999999996E-2</c:v>
                </c:pt>
                <c:pt idx="769">
                  <c:v>5.4290000000000005E-2</c:v>
                </c:pt>
                <c:pt idx="770">
                  <c:v>5.4339999999999992E-2</c:v>
                </c:pt>
                <c:pt idx="771">
                  <c:v>5.349000000000001E-2</c:v>
                </c:pt>
                <c:pt idx="772">
                  <c:v>5.3980000000000014E-2</c:v>
                </c:pt>
                <c:pt idx="773">
                  <c:v>5.4199999999999998E-2</c:v>
                </c:pt>
                <c:pt idx="774">
                  <c:v>5.3840000000000006E-2</c:v>
                </c:pt>
                <c:pt idx="775">
                  <c:v>5.3620000000000001E-2</c:v>
                </c:pt>
                <c:pt idx="776">
                  <c:v>5.391E-2</c:v>
                </c:pt>
                <c:pt idx="777">
                  <c:v>5.4349999999999996E-2</c:v>
                </c:pt>
                <c:pt idx="778">
                  <c:v>5.4859999999999999E-2</c:v>
                </c:pt>
                <c:pt idx="779">
                  <c:v>5.4610000000000006E-2</c:v>
                </c:pt>
                <c:pt idx="780">
                  <c:v>5.5339999999999986E-2</c:v>
                </c:pt>
                <c:pt idx="781">
                  <c:v>5.4779999999999995E-2</c:v>
                </c:pt>
                <c:pt idx="782">
                  <c:v>5.4450000000000005E-2</c:v>
                </c:pt>
                <c:pt idx="783">
                  <c:v>5.4669999999999996E-2</c:v>
                </c:pt>
                <c:pt idx="784">
                  <c:v>5.4469999999999991E-2</c:v>
                </c:pt>
                <c:pt idx="785">
                  <c:v>5.4659999999999993E-2</c:v>
                </c:pt>
                <c:pt idx="786">
                  <c:v>5.4809999999999998E-2</c:v>
                </c:pt>
                <c:pt idx="787">
                  <c:v>5.4519999999999999E-2</c:v>
                </c:pt>
                <c:pt idx="788">
                  <c:v>5.4549999999999994E-2</c:v>
                </c:pt>
                <c:pt idx="789">
                  <c:v>5.6140000000000009E-2</c:v>
                </c:pt>
                <c:pt idx="790">
                  <c:v>5.747E-2</c:v>
                </c:pt>
                <c:pt idx="791">
                  <c:v>5.747E-2</c:v>
                </c:pt>
                <c:pt idx="792">
                  <c:v>5.7330000000000006E-2</c:v>
                </c:pt>
                <c:pt idx="793">
                  <c:v>5.7040000000000007E-2</c:v>
                </c:pt>
                <c:pt idx="794">
                  <c:v>5.6799999999999996E-2</c:v>
                </c:pt>
                <c:pt idx="795">
                  <c:v>5.6909999999999995E-2</c:v>
                </c:pt>
                <c:pt idx="796">
                  <c:v>5.6730000000000003E-2</c:v>
                </c:pt>
                <c:pt idx="797">
                  <c:v>5.8089999999999996E-2</c:v>
                </c:pt>
                <c:pt idx="798">
                  <c:v>5.8490000000000014E-2</c:v>
                </c:pt>
                <c:pt idx="799">
                  <c:v>5.8500000000000017E-2</c:v>
                </c:pt>
                <c:pt idx="800">
                  <c:v>5.8040000000000001E-2</c:v>
                </c:pt>
                <c:pt idx="801">
                  <c:v>5.7950000000000002E-2</c:v>
                </c:pt>
                <c:pt idx="802">
                  <c:v>5.6649999999999999E-2</c:v>
                </c:pt>
                <c:pt idx="803">
                  <c:v>5.7239999999999992E-2</c:v>
                </c:pt>
                <c:pt idx="804">
                  <c:v>5.772E-2</c:v>
                </c:pt>
                <c:pt idx="805">
                  <c:v>5.8209999999999998E-2</c:v>
                </c:pt>
                <c:pt idx="806">
                  <c:v>5.7630000000000008E-2</c:v>
                </c:pt>
                <c:pt idx="807">
                  <c:v>5.7870000000000005E-2</c:v>
                </c:pt>
                <c:pt idx="808">
                  <c:v>5.7840000000000009E-2</c:v>
                </c:pt>
                <c:pt idx="809">
                  <c:v>5.8020000000000002E-2</c:v>
                </c:pt>
                <c:pt idx="810">
                  <c:v>5.7340000000000002E-2</c:v>
                </c:pt>
                <c:pt idx="811">
                  <c:v>5.6769999999999994E-2</c:v>
                </c:pt>
                <c:pt idx="812">
                  <c:v>5.6329999999999998E-2</c:v>
                </c:pt>
                <c:pt idx="813">
                  <c:v>5.6619999999999997E-2</c:v>
                </c:pt>
                <c:pt idx="814">
                  <c:v>5.7020000000000001E-2</c:v>
                </c:pt>
                <c:pt idx="815">
                  <c:v>5.6780000000000011E-2</c:v>
                </c:pt>
                <c:pt idx="816">
                  <c:v>5.6400000000000006E-2</c:v>
                </c:pt>
                <c:pt idx="817">
                  <c:v>5.638E-2</c:v>
                </c:pt>
                <c:pt idx="818">
                  <c:v>5.612000000000001E-2</c:v>
                </c:pt>
                <c:pt idx="819">
                  <c:v>5.7610000000000008E-2</c:v>
                </c:pt>
                <c:pt idx="820">
                  <c:v>5.7260000000000005E-2</c:v>
                </c:pt>
                <c:pt idx="821">
                  <c:v>5.7300000000000004E-2</c:v>
                </c:pt>
                <c:pt idx="822">
                  <c:v>5.7409999999999996E-2</c:v>
                </c:pt>
                <c:pt idx="823">
                  <c:v>5.779999999999999E-2</c:v>
                </c:pt>
                <c:pt idx="824">
                  <c:v>5.7890000000000018E-2</c:v>
                </c:pt>
                <c:pt idx="825">
                  <c:v>5.8230000000000004E-2</c:v>
                </c:pt>
                <c:pt idx="826">
                  <c:v>5.8220000000000008E-2</c:v>
                </c:pt>
                <c:pt idx="827">
                  <c:v>5.7679999999999995E-2</c:v>
                </c:pt>
                <c:pt idx="828">
                  <c:v>5.7090000000000002E-2</c:v>
                </c:pt>
                <c:pt idx="829">
                  <c:v>5.6840000000000009E-2</c:v>
                </c:pt>
                <c:pt idx="830">
                  <c:v>5.6150000000000005E-2</c:v>
                </c:pt>
                <c:pt idx="831">
                  <c:v>5.5389999999999995E-2</c:v>
                </c:pt>
                <c:pt idx="832">
                  <c:v>5.5449999999999999E-2</c:v>
                </c:pt>
                <c:pt idx="833">
                  <c:v>5.5880000000000013E-2</c:v>
                </c:pt>
                <c:pt idx="834">
                  <c:v>5.646000000000001E-2</c:v>
                </c:pt>
                <c:pt idx="835">
                  <c:v>5.7009999999999998E-2</c:v>
                </c:pt>
                <c:pt idx="836">
                  <c:v>5.6809999999999999E-2</c:v>
                </c:pt>
                <c:pt idx="837">
                  <c:v>5.7510000000000012E-2</c:v>
                </c:pt>
                <c:pt idx="838">
                  <c:v>5.8320000000000011E-2</c:v>
                </c:pt>
                <c:pt idx="839">
                  <c:v>5.7340000000000002E-2</c:v>
                </c:pt>
                <c:pt idx="840">
                  <c:v>5.6669999999999998E-2</c:v>
                </c:pt>
                <c:pt idx="841">
                  <c:v>5.748000000000001E-2</c:v>
                </c:pt>
                <c:pt idx="842">
                  <c:v>5.6710000000000003E-2</c:v>
                </c:pt>
                <c:pt idx="843">
                  <c:v>5.6530000000000004E-2</c:v>
                </c:pt>
                <c:pt idx="844">
                  <c:v>5.6219999999999999E-2</c:v>
                </c:pt>
                <c:pt idx="845">
                  <c:v>5.5840000000000008E-2</c:v>
                </c:pt>
                <c:pt idx="846">
                  <c:v>5.7140000000000003E-2</c:v>
                </c:pt>
                <c:pt idx="847">
                  <c:v>5.6140000000000009E-2</c:v>
                </c:pt>
                <c:pt idx="848">
                  <c:v>5.5129999999999998E-2</c:v>
                </c:pt>
                <c:pt idx="849">
                  <c:v>5.5379999999999992E-2</c:v>
                </c:pt>
                <c:pt idx="850">
                  <c:v>5.4190000000000002E-2</c:v>
                </c:pt>
                <c:pt idx="851">
                  <c:v>5.4230000000000007E-2</c:v>
                </c:pt>
                <c:pt idx="852">
                  <c:v>5.4570000000000007E-2</c:v>
                </c:pt>
                <c:pt idx="853">
                  <c:v>5.3620000000000001E-2</c:v>
                </c:pt>
                <c:pt idx="854">
                  <c:v>5.3429999999999998E-2</c:v>
                </c:pt>
                <c:pt idx="855">
                  <c:v>5.3360000000000005E-2</c:v>
                </c:pt>
                <c:pt idx="856">
                  <c:v>5.3880000000000011E-2</c:v>
                </c:pt>
                <c:pt idx="857">
                  <c:v>5.4299999999999994E-2</c:v>
                </c:pt>
                <c:pt idx="858">
                  <c:v>5.3850000000000009E-2</c:v>
                </c:pt>
                <c:pt idx="859">
                  <c:v>5.3809999999999997E-2</c:v>
                </c:pt>
                <c:pt idx="860">
                  <c:v>5.3409999999999999E-2</c:v>
                </c:pt>
                <c:pt idx="861">
                  <c:v>5.3700000000000012E-2</c:v>
                </c:pt>
                <c:pt idx="862">
                  <c:v>5.305E-2</c:v>
                </c:pt>
                <c:pt idx="863">
                  <c:v>5.2350000000000001E-2</c:v>
                </c:pt>
                <c:pt idx="864">
                  <c:v>5.2460000000000007E-2</c:v>
                </c:pt>
                <c:pt idx="865">
                  <c:v>5.2769999999999991E-2</c:v>
                </c:pt>
                <c:pt idx="866">
                  <c:v>5.4180000000000013E-2</c:v>
                </c:pt>
                <c:pt idx="867">
                  <c:v>5.4119999999999988E-2</c:v>
                </c:pt>
                <c:pt idx="868">
                  <c:v>5.4379999999999991E-2</c:v>
                </c:pt>
                <c:pt idx="869">
                  <c:v>5.4580000000000004E-2</c:v>
                </c:pt>
                <c:pt idx="870">
                  <c:v>5.5329999999999997E-2</c:v>
                </c:pt>
                <c:pt idx="871">
                  <c:v>5.5430000000000007E-2</c:v>
                </c:pt>
                <c:pt idx="872">
                  <c:v>5.5520000000000014E-2</c:v>
                </c:pt>
                <c:pt idx="873">
                  <c:v>5.4960000000000002E-2</c:v>
                </c:pt>
                <c:pt idx="874">
                  <c:v>5.5360000000000006E-2</c:v>
                </c:pt>
                <c:pt idx="875">
                  <c:v>5.5560000000000012E-2</c:v>
                </c:pt>
                <c:pt idx="876">
                  <c:v>5.5630000000000006E-2</c:v>
                </c:pt>
                <c:pt idx="877">
                  <c:v>5.5410000000000001E-2</c:v>
                </c:pt>
                <c:pt idx="878">
                  <c:v>5.484E-2</c:v>
                </c:pt>
                <c:pt idx="879">
                  <c:v>5.4239999999999997E-2</c:v>
                </c:pt>
                <c:pt idx="880">
                  <c:v>5.4539999999999998E-2</c:v>
                </c:pt>
                <c:pt idx="881">
                  <c:v>5.4540000000000005E-2</c:v>
                </c:pt>
                <c:pt idx="882">
                  <c:v>5.3470000000000004E-2</c:v>
                </c:pt>
                <c:pt idx="883">
                  <c:v>5.3620000000000001E-2</c:v>
                </c:pt>
                <c:pt idx="884">
                  <c:v>5.4009999999999996E-2</c:v>
                </c:pt>
                <c:pt idx="885">
                  <c:v>5.4229999999999993E-2</c:v>
                </c:pt>
                <c:pt idx="886">
                  <c:v>5.4049999999999994E-2</c:v>
                </c:pt>
                <c:pt idx="887">
                  <c:v>5.4179999999999992E-2</c:v>
                </c:pt>
                <c:pt idx="888">
                  <c:v>5.3840000000000006E-2</c:v>
                </c:pt>
                <c:pt idx="889">
                  <c:v>5.4859999999999999E-2</c:v>
                </c:pt>
                <c:pt idx="890">
                  <c:v>5.5120000000000002E-2</c:v>
                </c:pt>
                <c:pt idx="891">
                  <c:v>5.4599999999999989E-2</c:v>
                </c:pt>
                <c:pt idx="892">
                  <c:v>5.2680000000000005E-2</c:v>
                </c:pt>
                <c:pt idx="893">
                  <c:v>5.2910000000000006E-2</c:v>
                </c:pt>
                <c:pt idx="894">
                  <c:v>5.2319999999999992E-2</c:v>
                </c:pt>
                <c:pt idx="895">
                  <c:v>5.2230000000000006E-2</c:v>
                </c:pt>
                <c:pt idx="896">
                  <c:v>5.322000000000001E-2</c:v>
                </c:pt>
                <c:pt idx="897">
                  <c:v>5.2569999999999999E-2</c:v>
                </c:pt>
                <c:pt idx="898">
                  <c:v>5.2170000000000008E-2</c:v>
                </c:pt>
                <c:pt idx="899">
                  <c:v>5.2860000000000011E-2</c:v>
                </c:pt>
                <c:pt idx="900">
                  <c:v>5.3540000000000011E-2</c:v>
                </c:pt>
                <c:pt idx="901">
                  <c:v>5.3740000000000003E-2</c:v>
                </c:pt>
                <c:pt idx="902">
                  <c:v>5.3780000000000008E-2</c:v>
                </c:pt>
                <c:pt idx="903">
                  <c:v>5.321999999999999E-2</c:v>
                </c:pt>
                <c:pt idx="904">
                  <c:v>5.3470000000000004E-2</c:v>
                </c:pt>
                <c:pt idx="905">
                  <c:v>5.3570000000000013E-2</c:v>
                </c:pt>
                <c:pt idx="906">
                  <c:v>5.3589999999999999E-2</c:v>
                </c:pt>
                <c:pt idx="907">
                  <c:v>5.3749999999999999E-2</c:v>
                </c:pt>
                <c:pt idx="908">
                  <c:v>5.391E-2</c:v>
                </c:pt>
                <c:pt idx="909">
                  <c:v>5.5400000000000012E-2</c:v>
                </c:pt>
                <c:pt idx="910">
                  <c:v>5.5000000000000007E-2</c:v>
                </c:pt>
                <c:pt idx="911">
                  <c:v>5.5990000000000005E-2</c:v>
                </c:pt>
                <c:pt idx="912">
                  <c:v>5.5139999999999995E-2</c:v>
                </c:pt>
                <c:pt idx="913">
                  <c:v>5.4489999999999997E-2</c:v>
                </c:pt>
                <c:pt idx="914">
                  <c:v>5.3420000000000002E-2</c:v>
                </c:pt>
                <c:pt idx="915">
                  <c:v>5.3980000000000007E-2</c:v>
                </c:pt>
                <c:pt idx="916">
                  <c:v>5.4139999999999994E-2</c:v>
                </c:pt>
                <c:pt idx="917">
                  <c:v>5.3220000000000003E-2</c:v>
                </c:pt>
                <c:pt idx="918">
                  <c:v>5.2700000000000004E-2</c:v>
                </c:pt>
                <c:pt idx="919">
                  <c:v>5.2069999999999998E-2</c:v>
                </c:pt>
                <c:pt idx="920">
                  <c:v>5.1859999999999996E-2</c:v>
                </c:pt>
                <c:pt idx="921">
                  <c:v>5.1490000000000008E-2</c:v>
                </c:pt>
                <c:pt idx="922">
                  <c:v>5.1880000000000009E-2</c:v>
                </c:pt>
                <c:pt idx="923">
                  <c:v>5.127000000000001E-2</c:v>
                </c:pt>
                <c:pt idx="924">
                  <c:v>5.0770000000000003E-2</c:v>
                </c:pt>
                <c:pt idx="925">
                  <c:v>5.0629999999999994E-2</c:v>
                </c:pt>
                <c:pt idx="926">
                  <c:v>5.1039999999999995E-2</c:v>
                </c:pt>
                <c:pt idx="927">
                  <c:v>5.1930000000000011E-2</c:v>
                </c:pt>
                <c:pt idx="928">
                  <c:v>5.1559999999999995E-2</c:v>
                </c:pt>
                <c:pt idx="929">
                  <c:v>5.0310000000000007E-2</c:v>
                </c:pt>
                <c:pt idx="930">
                  <c:v>5.0850000000000006E-2</c:v>
                </c:pt>
                <c:pt idx="931">
                  <c:v>5.0860000000000002E-2</c:v>
                </c:pt>
                <c:pt idx="932">
                  <c:v>5.0410000000000003E-2</c:v>
                </c:pt>
                <c:pt idx="933">
                  <c:v>5.1200000000000009E-2</c:v>
                </c:pt>
                <c:pt idx="934">
                  <c:v>5.0930000000000003E-2</c:v>
                </c:pt>
                <c:pt idx="935">
                  <c:v>5.1220000000000009E-2</c:v>
                </c:pt>
                <c:pt idx="936">
                  <c:v>5.0629999999999988E-2</c:v>
                </c:pt>
                <c:pt idx="937">
                  <c:v>5.1549999999999992E-2</c:v>
                </c:pt>
                <c:pt idx="938">
                  <c:v>5.1430000000000003E-2</c:v>
                </c:pt>
                <c:pt idx="939">
                  <c:v>5.1129999999999995E-2</c:v>
                </c:pt>
                <c:pt idx="940">
                  <c:v>5.1139999999999991E-2</c:v>
                </c:pt>
                <c:pt idx="941">
                  <c:v>5.117E-2</c:v>
                </c:pt>
                <c:pt idx="942">
                  <c:v>5.083E-2</c:v>
                </c:pt>
                <c:pt idx="943">
                  <c:v>5.1130000000000002E-2</c:v>
                </c:pt>
                <c:pt idx="944">
                  <c:v>5.0349999999999999E-2</c:v>
                </c:pt>
                <c:pt idx="945">
                  <c:v>5.0479999999999997E-2</c:v>
                </c:pt>
                <c:pt idx="946">
                  <c:v>5.067E-2</c:v>
                </c:pt>
                <c:pt idx="947">
                  <c:v>5.1230000000000005E-2</c:v>
                </c:pt>
                <c:pt idx="948">
                  <c:v>5.1000000000000004E-2</c:v>
                </c:pt>
                <c:pt idx="949">
                  <c:v>5.0949999999999988E-2</c:v>
                </c:pt>
                <c:pt idx="950">
                  <c:v>5.1109999999999989E-2</c:v>
                </c:pt>
                <c:pt idx="951">
                  <c:v>5.1019999999999996E-2</c:v>
                </c:pt>
                <c:pt idx="952">
                  <c:v>5.0130000000000001E-2</c:v>
                </c:pt>
                <c:pt idx="953">
                  <c:v>5.0629999999999994E-2</c:v>
                </c:pt>
                <c:pt idx="954">
                  <c:v>5.101E-2</c:v>
                </c:pt>
                <c:pt idx="955">
                  <c:v>5.0380000000000008E-2</c:v>
                </c:pt>
                <c:pt idx="956">
                  <c:v>5.013999999999999E-2</c:v>
                </c:pt>
                <c:pt idx="957">
                  <c:v>4.9949999999999994E-2</c:v>
                </c:pt>
                <c:pt idx="958">
                  <c:v>4.9970000000000001E-2</c:v>
                </c:pt>
                <c:pt idx="959">
                  <c:v>5.0079999999999993E-2</c:v>
                </c:pt>
                <c:pt idx="960">
                  <c:v>4.9909999999999996E-2</c:v>
                </c:pt>
                <c:pt idx="961">
                  <c:v>4.9829999999999999E-2</c:v>
                </c:pt>
                <c:pt idx="962">
                  <c:v>4.9329999999999999E-2</c:v>
                </c:pt>
                <c:pt idx="963">
                  <c:v>4.9249999999999988E-2</c:v>
                </c:pt>
                <c:pt idx="964">
                  <c:v>4.9860000000000008E-2</c:v>
                </c:pt>
                <c:pt idx="965">
                  <c:v>4.9340000000000009E-2</c:v>
                </c:pt>
                <c:pt idx="966">
                  <c:v>5.0029999999999998E-2</c:v>
                </c:pt>
                <c:pt idx="967">
                  <c:v>5.0389999999999997E-2</c:v>
                </c:pt>
                <c:pt idx="968">
                  <c:v>4.9209999999999997E-2</c:v>
                </c:pt>
                <c:pt idx="969">
                  <c:v>4.9250000000000009E-2</c:v>
                </c:pt>
                <c:pt idx="970">
                  <c:v>4.9150000000000006E-2</c:v>
                </c:pt>
                <c:pt idx="971">
                  <c:v>4.9300000000000004E-2</c:v>
                </c:pt>
                <c:pt idx="972">
                  <c:v>4.8070000000000002E-2</c:v>
                </c:pt>
                <c:pt idx="973">
                  <c:v>4.6920000000000003E-2</c:v>
                </c:pt>
                <c:pt idx="974">
                  <c:v>4.6600000000000003E-2</c:v>
                </c:pt>
                <c:pt idx="975">
                  <c:v>4.667000000000001E-2</c:v>
                </c:pt>
                <c:pt idx="976">
                  <c:v>4.7129999999999991E-2</c:v>
                </c:pt>
                <c:pt idx="977">
                  <c:v>4.6050000000000008E-2</c:v>
                </c:pt>
                <c:pt idx="978">
                  <c:v>4.632E-2</c:v>
                </c:pt>
                <c:pt idx="979">
                  <c:v>4.6610000000000006E-2</c:v>
                </c:pt>
                <c:pt idx="980">
                  <c:v>4.6539999999999998E-2</c:v>
                </c:pt>
                <c:pt idx="981">
                  <c:v>4.6660000000000007E-2</c:v>
                </c:pt>
                <c:pt idx="982">
                  <c:v>4.6859999999999999E-2</c:v>
                </c:pt>
                <c:pt idx="983">
                  <c:v>4.6630000000000005E-2</c:v>
                </c:pt>
                <c:pt idx="984">
                  <c:v>4.6640000000000008E-2</c:v>
                </c:pt>
                <c:pt idx="985">
                  <c:v>4.6179999999999992E-2</c:v>
                </c:pt>
                <c:pt idx="986">
                  <c:v>4.6019999999999991E-2</c:v>
                </c:pt>
                <c:pt idx="987">
                  <c:v>4.5839999999999999E-2</c:v>
                </c:pt>
                <c:pt idx="988">
                  <c:v>4.5579999999999996E-2</c:v>
                </c:pt>
                <c:pt idx="989">
                  <c:v>4.5530000000000001E-2</c:v>
                </c:pt>
                <c:pt idx="990">
                  <c:v>4.5939999999999995E-2</c:v>
                </c:pt>
                <c:pt idx="991">
                  <c:v>4.571999999999999E-2</c:v>
                </c:pt>
                <c:pt idx="992">
                  <c:v>4.5710000000000001E-2</c:v>
                </c:pt>
                <c:pt idx="993">
                  <c:v>4.5010000000000001E-2</c:v>
                </c:pt>
                <c:pt idx="994">
                  <c:v>4.4600000000000001E-2</c:v>
                </c:pt>
                <c:pt idx="995">
                  <c:v>4.3980000000000005E-2</c:v>
                </c:pt>
                <c:pt idx="996">
                  <c:v>4.5309999999999996E-2</c:v>
                </c:pt>
                <c:pt idx="997">
                  <c:v>4.4690000000000001E-2</c:v>
                </c:pt>
                <c:pt idx="998">
                  <c:v>4.4369999999999993E-2</c:v>
                </c:pt>
                <c:pt idx="999">
                  <c:v>4.4289999999999996E-2</c:v>
                </c:pt>
                <c:pt idx="1000">
                  <c:v>4.4150000000000002E-2</c:v>
                </c:pt>
                <c:pt idx="1001">
                  <c:v>4.4610000000000004E-2</c:v>
                </c:pt>
                <c:pt idx="1002">
                  <c:v>4.4760000000000008E-2</c:v>
                </c:pt>
                <c:pt idx="1003">
                  <c:v>4.4220000000000009E-2</c:v>
                </c:pt>
                <c:pt idx="1004">
                  <c:v>4.3429999999999996E-2</c:v>
                </c:pt>
                <c:pt idx="1005">
                  <c:v>4.2880000000000001E-2</c:v>
                </c:pt>
                <c:pt idx="1006">
                  <c:v>4.3360000000000003E-2</c:v>
                </c:pt>
                <c:pt idx="1007">
                  <c:v>4.2819999999999997E-2</c:v>
                </c:pt>
                <c:pt idx="1008">
                  <c:v>4.292E-2</c:v>
                </c:pt>
                <c:pt idx="1009">
                  <c:v>4.3289999999999995E-2</c:v>
                </c:pt>
                <c:pt idx="1010">
                  <c:v>4.317E-2</c:v>
                </c:pt>
                <c:pt idx="1011">
                  <c:v>4.3250000000000004E-2</c:v>
                </c:pt>
                <c:pt idx="1012">
                  <c:v>4.3259999999999993E-2</c:v>
                </c:pt>
                <c:pt idx="1013">
                  <c:v>4.2750000000000003E-2</c:v>
                </c:pt>
                <c:pt idx="1014">
                  <c:v>4.3060000000000008E-2</c:v>
                </c:pt>
                <c:pt idx="1015">
                  <c:v>4.3279999999999992E-2</c:v>
                </c:pt>
                <c:pt idx="1016">
                  <c:v>4.2689999999999999E-2</c:v>
                </c:pt>
                <c:pt idx="1017">
                  <c:v>4.2190000000000005E-2</c:v>
                </c:pt>
                <c:pt idx="1018">
                  <c:v>4.1540000000000001E-2</c:v>
                </c:pt>
                <c:pt idx="1019">
                  <c:v>4.1890000000000004E-2</c:v>
                </c:pt>
                <c:pt idx="1020">
                  <c:v>4.1080000000000005E-2</c:v>
                </c:pt>
                <c:pt idx="1021">
                  <c:v>4.1010000000000012E-2</c:v>
                </c:pt>
                <c:pt idx="1022">
                  <c:v>4.07E-2</c:v>
                </c:pt>
                <c:pt idx="1023">
                  <c:v>4.0140000000000002E-2</c:v>
                </c:pt>
                <c:pt idx="1024">
                  <c:v>4.0440000000000004E-2</c:v>
                </c:pt>
                <c:pt idx="1025">
                  <c:v>4.0480000000000002E-2</c:v>
                </c:pt>
                <c:pt idx="1026">
                  <c:v>4.1349999999999998E-2</c:v>
                </c:pt>
                <c:pt idx="1027">
                  <c:v>4.1439999999999991E-2</c:v>
                </c:pt>
                <c:pt idx="1028">
                  <c:v>4.0679999999999994E-2</c:v>
                </c:pt>
                <c:pt idx="1029">
                  <c:v>4.0729999999999995E-2</c:v>
                </c:pt>
                <c:pt idx="1030">
                  <c:v>4.0060000000000005E-2</c:v>
                </c:pt>
                <c:pt idx="1031">
                  <c:v>3.9810000000000005E-2</c:v>
                </c:pt>
                <c:pt idx="1032">
                  <c:v>3.918E-2</c:v>
                </c:pt>
                <c:pt idx="1033">
                  <c:v>3.9390000000000001E-2</c:v>
                </c:pt>
                <c:pt idx="1034">
                  <c:v>3.8640000000000001E-2</c:v>
                </c:pt>
                <c:pt idx="1035">
                  <c:v>3.8530000000000009E-2</c:v>
                </c:pt>
                <c:pt idx="1036">
                  <c:v>3.9040000000000005E-2</c:v>
                </c:pt>
                <c:pt idx="1037">
                  <c:v>3.9689999999999996E-2</c:v>
                </c:pt>
                <c:pt idx="1038">
                  <c:v>3.9060000000000004E-2</c:v>
                </c:pt>
                <c:pt idx="1039">
                  <c:v>3.9130000000000005E-2</c:v>
                </c:pt>
                <c:pt idx="1040">
                  <c:v>3.8560000000000011E-2</c:v>
                </c:pt>
                <c:pt idx="1041">
                  <c:v>3.8120000000000001E-2</c:v>
                </c:pt>
                <c:pt idx="1042">
                  <c:v>3.7890000000000007E-2</c:v>
                </c:pt>
                <c:pt idx="1043">
                  <c:v>3.841E-2</c:v>
                </c:pt>
                <c:pt idx="1044">
                  <c:v>3.8010000000000002E-2</c:v>
                </c:pt>
                <c:pt idx="1045">
                  <c:v>3.8089999999999992E-2</c:v>
                </c:pt>
                <c:pt idx="1046">
                  <c:v>4.0620000000000003E-2</c:v>
                </c:pt>
                <c:pt idx="1047">
                  <c:v>4.1319999999999996E-2</c:v>
                </c:pt>
                <c:pt idx="1048">
                  <c:v>4.1929999999999995E-2</c:v>
                </c:pt>
                <c:pt idx="1049">
                  <c:v>4.3779999999999999E-2</c:v>
                </c:pt>
                <c:pt idx="1050">
                  <c:v>4.4000000000000004E-2</c:v>
                </c:pt>
                <c:pt idx="1051">
                  <c:v>4.6939999999999989E-2</c:v>
                </c:pt>
                <c:pt idx="1052">
                  <c:v>4.5280000000000008E-2</c:v>
                </c:pt>
                <c:pt idx="1053">
                  <c:v>4.4659999999999991E-2</c:v>
                </c:pt>
                <c:pt idx="1054">
                  <c:v>4.4389999999999999E-2</c:v>
                </c:pt>
                <c:pt idx="1055">
                  <c:v>4.5210000000000007E-2</c:v>
                </c:pt>
                <c:pt idx="1056">
                  <c:v>4.4080000000000001E-2</c:v>
                </c:pt>
                <c:pt idx="1057">
                  <c:v>4.3740000000000008E-2</c:v>
                </c:pt>
                <c:pt idx="1058">
                  <c:v>4.4109999999999996E-2</c:v>
                </c:pt>
                <c:pt idx="1059">
                  <c:v>4.41E-2</c:v>
                </c:pt>
                <c:pt idx="1060">
                  <c:v>4.5299999999999993E-2</c:v>
                </c:pt>
                <c:pt idx="1061">
                  <c:v>4.5019999999999998E-2</c:v>
                </c:pt>
                <c:pt idx="1062">
                  <c:v>4.7550000000000002E-2</c:v>
                </c:pt>
                <c:pt idx="1063">
                  <c:v>4.6559999999999997E-2</c:v>
                </c:pt>
                <c:pt idx="1064">
                  <c:v>4.726000000000001E-2</c:v>
                </c:pt>
                <c:pt idx="1065">
                  <c:v>4.9320000000000003E-2</c:v>
                </c:pt>
                <c:pt idx="1066">
                  <c:v>4.8699999999999993E-2</c:v>
                </c:pt>
                <c:pt idx="1067">
                  <c:v>4.6599999999999996E-2</c:v>
                </c:pt>
                <c:pt idx="1068">
                  <c:v>4.7010000000000003E-2</c:v>
                </c:pt>
                <c:pt idx="1069">
                  <c:v>4.6239999999999996E-2</c:v>
                </c:pt>
                <c:pt idx="1070">
                  <c:v>4.5949999999999998E-2</c:v>
                </c:pt>
                <c:pt idx="1071">
                  <c:v>4.5650000000000003E-2</c:v>
                </c:pt>
                <c:pt idx="1072">
                  <c:v>4.479000000000001E-2</c:v>
                </c:pt>
                <c:pt idx="1073">
                  <c:v>4.4489999999999988E-2</c:v>
                </c:pt>
                <c:pt idx="1074">
                  <c:v>4.428E-2</c:v>
                </c:pt>
                <c:pt idx="1075">
                  <c:v>4.4760000000000001E-2</c:v>
                </c:pt>
                <c:pt idx="1076">
                  <c:v>4.4929999999999998E-2</c:v>
                </c:pt>
                <c:pt idx="1077">
                  <c:v>4.4340000000000004E-2</c:v>
                </c:pt>
                <c:pt idx="1078">
                  <c:v>4.3789999999999996E-2</c:v>
                </c:pt>
                <c:pt idx="1079">
                  <c:v>4.3080000000000007E-2</c:v>
                </c:pt>
                <c:pt idx="1080">
                  <c:v>4.3220000000000001E-2</c:v>
                </c:pt>
                <c:pt idx="1081">
                  <c:v>4.3230000000000011E-2</c:v>
                </c:pt>
                <c:pt idx="1082">
                  <c:v>4.3169999999999993E-2</c:v>
                </c:pt>
                <c:pt idx="1083">
                  <c:v>4.3849999999999986E-2</c:v>
                </c:pt>
                <c:pt idx="1084">
                  <c:v>4.3529999999999999E-2</c:v>
                </c:pt>
                <c:pt idx="1085">
                  <c:v>4.4389999999999999E-2</c:v>
                </c:pt>
                <c:pt idx="1086">
                  <c:v>4.3830000000000008E-2</c:v>
                </c:pt>
                <c:pt idx="1087">
                  <c:v>4.6370000000000001E-2</c:v>
                </c:pt>
                <c:pt idx="1088">
                  <c:v>4.6969999999999991E-2</c:v>
                </c:pt>
                <c:pt idx="1089">
                  <c:v>4.6960000000000009E-2</c:v>
                </c:pt>
                <c:pt idx="1090">
                  <c:v>4.6059999999999997E-2</c:v>
                </c:pt>
                <c:pt idx="1091">
                  <c:v>4.5750000000000013E-2</c:v>
                </c:pt>
                <c:pt idx="1092">
                  <c:v>4.6640000000000015E-2</c:v>
                </c:pt>
                <c:pt idx="1093">
                  <c:v>4.5840000000000013E-2</c:v>
                </c:pt>
                <c:pt idx="1094">
                  <c:v>4.5669999999999995E-2</c:v>
                </c:pt>
                <c:pt idx="1095">
                  <c:v>4.5269999999999991E-2</c:v>
                </c:pt>
                <c:pt idx="1096">
                  <c:v>4.4919999999999988E-2</c:v>
                </c:pt>
                <c:pt idx="1097">
                  <c:v>4.5100000000000001E-2</c:v>
                </c:pt>
                <c:pt idx="1098">
                  <c:v>4.5390000000000014E-2</c:v>
                </c:pt>
                <c:pt idx="1099">
                  <c:v>4.5809999999999997E-2</c:v>
                </c:pt>
                <c:pt idx="1100">
                  <c:v>4.5360000000000004E-2</c:v>
                </c:pt>
                <c:pt idx="1101">
                  <c:v>4.5459999999999993E-2</c:v>
                </c:pt>
                <c:pt idx="1102">
                  <c:v>4.4680000000000011E-2</c:v>
                </c:pt>
                <c:pt idx="1103">
                  <c:v>4.539E-2</c:v>
                </c:pt>
                <c:pt idx="1104">
                  <c:v>4.5820000000000007E-2</c:v>
                </c:pt>
                <c:pt idx="1105">
                  <c:v>4.4930000000000005E-2</c:v>
                </c:pt>
                <c:pt idx="1106">
                  <c:v>4.5610000000000012E-2</c:v>
                </c:pt>
                <c:pt idx="1107">
                  <c:v>4.5770000000000005E-2</c:v>
                </c:pt>
                <c:pt idx="1108">
                  <c:v>4.5449999999999997E-2</c:v>
                </c:pt>
                <c:pt idx="1109">
                  <c:v>4.5020000000000004E-2</c:v>
                </c:pt>
                <c:pt idx="1110">
                  <c:v>4.4890000000000006E-2</c:v>
                </c:pt>
                <c:pt idx="1111">
                  <c:v>4.5899999999999996E-2</c:v>
                </c:pt>
                <c:pt idx="1112">
                  <c:v>4.5650000000000003E-2</c:v>
                </c:pt>
                <c:pt idx="1113">
                  <c:v>4.5520000000000005E-2</c:v>
                </c:pt>
                <c:pt idx="1114">
                  <c:v>4.5429999999999998E-2</c:v>
                </c:pt>
                <c:pt idx="1115">
                  <c:v>4.549000000000001E-2</c:v>
                </c:pt>
                <c:pt idx="1116">
                  <c:v>4.6029999999999995E-2</c:v>
                </c:pt>
                <c:pt idx="1117">
                  <c:v>4.6030000000000008E-2</c:v>
                </c:pt>
                <c:pt idx="1118">
                  <c:v>4.607E-2</c:v>
                </c:pt>
                <c:pt idx="1119">
                  <c:v>4.510999999999999E-2</c:v>
                </c:pt>
                <c:pt idx="1120">
                  <c:v>4.5200000000000004E-2</c:v>
                </c:pt>
                <c:pt idx="1121">
                  <c:v>4.5180000000000005E-2</c:v>
                </c:pt>
                <c:pt idx="1122">
                  <c:v>4.5140000000000013E-2</c:v>
                </c:pt>
                <c:pt idx="1123">
                  <c:v>4.479000000000001E-2</c:v>
                </c:pt>
                <c:pt idx="1124">
                  <c:v>4.5400000000000003E-2</c:v>
                </c:pt>
                <c:pt idx="1125">
                  <c:v>4.4969999999999996E-2</c:v>
                </c:pt>
                <c:pt idx="1126">
                  <c:v>4.5080000000000002E-2</c:v>
                </c:pt>
                <c:pt idx="1127">
                  <c:v>4.6160000000000007E-2</c:v>
                </c:pt>
                <c:pt idx="1128">
                  <c:v>4.657E-2</c:v>
                </c:pt>
                <c:pt idx="1129">
                  <c:v>4.6020000000000005E-2</c:v>
                </c:pt>
                <c:pt idx="1130">
                  <c:v>4.5380000000000004E-2</c:v>
                </c:pt>
                <c:pt idx="1131">
                  <c:v>4.4909999999999999E-2</c:v>
                </c:pt>
                <c:pt idx="1132">
                  <c:v>4.5110000000000011E-2</c:v>
                </c:pt>
                <c:pt idx="1133">
                  <c:v>4.5500000000000006E-2</c:v>
                </c:pt>
                <c:pt idx="1134">
                  <c:v>4.5150000000000003E-2</c:v>
                </c:pt>
                <c:pt idx="1135">
                  <c:v>4.513000000000001E-2</c:v>
                </c:pt>
                <c:pt idx="1136">
                  <c:v>4.4589999999999998E-2</c:v>
                </c:pt>
                <c:pt idx="1137">
                  <c:v>4.428E-2</c:v>
                </c:pt>
                <c:pt idx="1138">
                  <c:v>4.4199999999999996E-2</c:v>
                </c:pt>
                <c:pt idx="1139">
                  <c:v>4.3290000000000009E-2</c:v>
                </c:pt>
                <c:pt idx="1140">
                  <c:v>4.3320000000000004E-2</c:v>
                </c:pt>
                <c:pt idx="1141">
                  <c:v>4.2969999999999994E-2</c:v>
                </c:pt>
                <c:pt idx="1142">
                  <c:v>4.258E-2</c:v>
                </c:pt>
                <c:pt idx="1143">
                  <c:v>4.2500000000000003E-2</c:v>
                </c:pt>
                <c:pt idx="1144">
                  <c:v>4.3299999999999998E-2</c:v>
                </c:pt>
                <c:pt idx="1145">
                  <c:v>4.2430000000000002E-2</c:v>
                </c:pt>
                <c:pt idx="1146">
                  <c:v>4.2090000000000002E-2</c:v>
                </c:pt>
                <c:pt idx="1147">
                  <c:v>4.2110000000000002E-2</c:v>
                </c:pt>
                <c:pt idx="1148">
                  <c:v>4.1329999999999999E-2</c:v>
                </c:pt>
                <c:pt idx="1149">
                  <c:v>4.1449999999999994E-2</c:v>
                </c:pt>
                <c:pt idx="1150">
                  <c:v>4.1059999999999999E-2</c:v>
                </c:pt>
                <c:pt idx="1151">
                  <c:v>4.1120000000000004E-2</c:v>
                </c:pt>
                <c:pt idx="1152">
                  <c:v>4.181E-2</c:v>
                </c:pt>
                <c:pt idx="1153">
                  <c:v>4.2169999999999999E-2</c:v>
                </c:pt>
                <c:pt idx="1154">
                  <c:v>4.2889999999999998E-2</c:v>
                </c:pt>
                <c:pt idx="1155">
                  <c:v>4.3100000000000006E-2</c:v>
                </c:pt>
                <c:pt idx="1156">
                  <c:v>4.2470000000000001E-2</c:v>
                </c:pt>
                <c:pt idx="1157">
                  <c:v>4.1680000000000002E-2</c:v>
                </c:pt>
                <c:pt idx="1158">
                  <c:v>4.2010000000000006E-2</c:v>
                </c:pt>
                <c:pt idx="1159">
                  <c:v>4.1820000000000003E-2</c:v>
                </c:pt>
                <c:pt idx="1160">
                  <c:v>4.1790000000000001E-2</c:v>
                </c:pt>
                <c:pt idx="1161">
                  <c:v>4.2059999999999993E-2</c:v>
                </c:pt>
                <c:pt idx="1162">
                  <c:v>4.1720000000000007E-2</c:v>
                </c:pt>
                <c:pt idx="1163">
                  <c:v>4.1780000000000012E-2</c:v>
                </c:pt>
                <c:pt idx="1164">
                  <c:v>4.1200000000000001E-2</c:v>
                </c:pt>
                <c:pt idx="1165">
                  <c:v>4.0819999999999995E-2</c:v>
                </c:pt>
                <c:pt idx="1166">
                  <c:v>4.1400000000000006E-2</c:v>
                </c:pt>
                <c:pt idx="1167">
                  <c:v>4.1410000000000002E-2</c:v>
                </c:pt>
                <c:pt idx="1168">
                  <c:v>4.1280000000000004E-2</c:v>
                </c:pt>
                <c:pt idx="1169">
                  <c:v>4.1099999999999998E-2</c:v>
                </c:pt>
                <c:pt idx="1170">
                  <c:v>4.095E-2</c:v>
                </c:pt>
                <c:pt idx="1171">
                  <c:v>4.181E-2</c:v>
                </c:pt>
                <c:pt idx="1172">
                  <c:v>4.2369999999999998E-2</c:v>
                </c:pt>
                <c:pt idx="1173">
                  <c:v>4.2950000000000002E-2</c:v>
                </c:pt>
                <c:pt idx="1174">
                  <c:v>4.1799999999999997E-2</c:v>
                </c:pt>
                <c:pt idx="1175">
                  <c:v>4.2649999999999993E-2</c:v>
                </c:pt>
                <c:pt idx="1176">
                  <c:v>4.3260000000000007E-2</c:v>
                </c:pt>
                <c:pt idx="1177">
                  <c:v>4.2989999999999993E-2</c:v>
                </c:pt>
                <c:pt idx="1178">
                  <c:v>4.2500000000000003E-2</c:v>
                </c:pt>
                <c:pt idx="1179">
                  <c:v>4.2420000000000006E-2</c:v>
                </c:pt>
                <c:pt idx="1180">
                  <c:v>4.1780000000000012E-2</c:v>
                </c:pt>
                <c:pt idx="1181">
                  <c:v>4.1620000000000011E-2</c:v>
                </c:pt>
                <c:pt idx="1182">
                  <c:v>4.1149999999999999E-2</c:v>
                </c:pt>
                <c:pt idx="1183">
                  <c:v>4.1009999999999998E-2</c:v>
                </c:pt>
                <c:pt idx="1184">
                  <c:v>4.0489999999999998E-2</c:v>
                </c:pt>
                <c:pt idx="1185">
                  <c:v>3.9880000000000006E-2</c:v>
                </c:pt>
                <c:pt idx="1186">
                  <c:v>3.9609999999999999E-2</c:v>
                </c:pt>
                <c:pt idx="1187">
                  <c:v>3.9220000000000005E-2</c:v>
                </c:pt>
                <c:pt idx="1188">
                  <c:v>3.9359999999999999E-2</c:v>
                </c:pt>
                <c:pt idx="1189">
                  <c:v>3.9E-2</c:v>
                </c:pt>
                <c:pt idx="1190">
                  <c:v>3.8849999999999996E-2</c:v>
                </c:pt>
                <c:pt idx="1191">
                  <c:v>3.9140000000000001E-2</c:v>
                </c:pt>
                <c:pt idx="1192">
                  <c:v>3.8149999999999996E-2</c:v>
                </c:pt>
                <c:pt idx="1193">
                  <c:v>3.7659999999999999E-2</c:v>
                </c:pt>
                <c:pt idx="1194">
                  <c:v>3.8169999999999996E-2</c:v>
                </c:pt>
                <c:pt idx="1195">
                  <c:v>3.7630000000000004E-2</c:v>
                </c:pt>
                <c:pt idx="1196">
                  <c:v>3.746E-2</c:v>
                </c:pt>
                <c:pt idx="1197">
                  <c:v>3.8070000000000007E-2</c:v>
                </c:pt>
                <c:pt idx="1198">
                  <c:v>3.7580000000000002E-2</c:v>
                </c:pt>
                <c:pt idx="1199">
                  <c:v>3.7670000000000002E-2</c:v>
                </c:pt>
                <c:pt idx="1200">
                  <c:v>3.7159999999999999E-2</c:v>
                </c:pt>
                <c:pt idx="1201">
                  <c:v>3.7290000000000004E-2</c:v>
                </c:pt>
                <c:pt idx="1202">
                  <c:v>3.6760000000000001E-2</c:v>
                </c:pt>
                <c:pt idx="1203">
                  <c:v>3.5970000000000002E-2</c:v>
                </c:pt>
                <c:pt idx="1204">
                  <c:v>3.5860000000000003E-2</c:v>
                </c:pt>
                <c:pt idx="1205">
                  <c:v>3.6200000000000003E-2</c:v>
                </c:pt>
                <c:pt idx="1206">
                  <c:v>3.61E-2</c:v>
                </c:pt>
                <c:pt idx="1207">
                  <c:v>3.5880000000000002E-2</c:v>
                </c:pt>
                <c:pt idx="1208">
                  <c:v>3.5700000000000003E-2</c:v>
                </c:pt>
                <c:pt idx="1209">
                  <c:v>3.6290000000000003E-2</c:v>
                </c:pt>
                <c:pt idx="1210">
                  <c:v>3.6499999999999998E-2</c:v>
                </c:pt>
                <c:pt idx="1211">
                  <c:v>3.5700000000000003E-2</c:v>
                </c:pt>
                <c:pt idx="1212">
                  <c:v>3.551E-2</c:v>
                </c:pt>
                <c:pt idx="1213">
                  <c:v>3.5680000000000003E-2</c:v>
                </c:pt>
                <c:pt idx="1214">
                  <c:v>3.5110000000000002E-2</c:v>
                </c:pt>
                <c:pt idx="1215">
                  <c:v>3.5099999999999999E-2</c:v>
                </c:pt>
                <c:pt idx="1216">
                  <c:v>3.5500000000000004E-2</c:v>
                </c:pt>
                <c:pt idx="1217">
                  <c:v>3.5090000000000003E-2</c:v>
                </c:pt>
                <c:pt idx="1218">
                  <c:v>3.5090000000000003E-2</c:v>
                </c:pt>
                <c:pt idx="1219">
                  <c:v>3.5490000000000001E-2</c:v>
                </c:pt>
                <c:pt idx="1220">
                  <c:v>3.5300000000000005E-2</c:v>
                </c:pt>
                <c:pt idx="1221">
                  <c:v>3.49E-2</c:v>
                </c:pt>
                <c:pt idx="1222">
                  <c:v>3.5230000000000004E-2</c:v>
                </c:pt>
                <c:pt idx="1223">
                  <c:v>3.4589999999999996E-2</c:v>
                </c:pt>
                <c:pt idx="1224">
                  <c:v>3.4720000000000001E-2</c:v>
                </c:pt>
                <c:pt idx="1225">
                  <c:v>3.4249999999999996E-2</c:v>
                </c:pt>
                <c:pt idx="1226">
                  <c:v>3.4009999999999999E-2</c:v>
                </c:pt>
                <c:pt idx="1227">
                  <c:v>3.4560000000000007E-2</c:v>
                </c:pt>
                <c:pt idx="1228">
                  <c:v>3.4599999999999999E-2</c:v>
                </c:pt>
                <c:pt idx="1229">
                  <c:v>3.4140000000000004E-2</c:v>
                </c:pt>
                <c:pt idx="1230">
                  <c:v>3.4270000000000002E-2</c:v>
                </c:pt>
                <c:pt idx="1231">
                  <c:v>3.4470000000000001E-2</c:v>
                </c:pt>
                <c:pt idx="1232">
                  <c:v>3.4040000000000001E-2</c:v>
                </c:pt>
                <c:pt idx="1233">
                  <c:v>3.4430000000000002E-2</c:v>
                </c:pt>
                <c:pt idx="1234">
                  <c:v>3.4850000000000006E-2</c:v>
                </c:pt>
                <c:pt idx="1235">
                  <c:v>3.7149999999999996E-2</c:v>
                </c:pt>
                <c:pt idx="1236">
                  <c:v>3.8130000000000004E-2</c:v>
                </c:pt>
                <c:pt idx="1237">
                  <c:v>3.8929999999999999E-2</c:v>
                </c:pt>
                <c:pt idx="1238">
                  <c:v>3.8919999999999996E-2</c:v>
                </c:pt>
                <c:pt idx="1239">
                  <c:v>4.0050000000000002E-2</c:v>
                </c:pt>
                <c:pt idx="1240">
                  <c:v>3.9420000000000004E-2</c:v>
                </c:pt>
                <c:pt idx="1241">
                  <c:v>3.9000000000000007E-2</c:v>
                </c:pt>
                <c:pt idx="1242">
                  <c:v>3.8110000000000005E-2</c:v>
                </c:pt>
                <c:pt idx="1243">
                  <c:v>3.7609999999999998E-2</c:v>
                </c:pt>
                <c:pt idx="1244">
                  <c:v>3.7980000000000007E-2</c:v>
                </c:pt>
                <c:pt idx="1245">
                  <c:v>3.8580000000000003E-2</c:v>
                </c:pt>
                <c:pt idx="1246">
                  <c:v>4.0579999999999998E-2</c:v>
                </c:pt>
                <c:pt idx="1247">
                  <c:v>3.9130000000000005E-2</c:v>
                </c:pt>
                <c:pt idx="1248">
                  <c:v>3.8949999999999999E-2</c:v>
                </c:pt>
                <c:pt idx="1249">
                  <c:v>3.7839999999999999E-2</c:v>
                </c:pt>
                <c:pt idx="1250">
                  <c:v>3.7810000000000003E-2</c:v>
                </c:pt>
                <c:pt idx="1251">
                  <c:v>3.7330000000000002E-2</c:v>
                </c:pt>
                <c:pt idx="1252">
                  <c:v>3.6510000000000008E-2</c:v>
                </c:pt>
                <c:pt idx="1253">
                  <c:v>3.569E-2</c:v>
                </c:pt>
                <c:pt idx="1254">
                  <c:v>3.5990000000000001E-2</c:v>
                </c:pt>
                <c:pt idx="1255">
                  <c:v>3.5679999999999996E-2</c:v>
                </c:pt>
                <c:pt idx="1256">
                  <c:v>3.5990000000000001E-2</c:v>
                </c:pt>
                <c:pt idx="1257">
                  <c:v>3.5170000000000007E-2</c:v>
                </c:pt>
                <c:pt idx="1258">
                  <c:v>3.6330000000000001E-2</c:v>
                </c:pt>
                <c:pt idx="1259">
                  <c:v>3.4980000000000004E-2</c:v>
                </c:pt>
                <c:pt idx="1260">
                  <c:v>3.4230000000000003E-2</c:v>
                </c:pt>
                <c:pt idx="1261">
                  <c:v>3.4390000000000004E-2</c:v>
                </c:pt>
                <c:pt idx="1262">
                  <c:v>3.4050000000000004E-2</c:v>
                </c:pt>
                <c:pt idx="1263">
                  <c:v>3.3319999999999995E-2</c:v>
                </c:pt>
                <c:pt idx="1264">
                  <c:v>3.3270000000000001E-2</c:v>
                </c:pt>
                <c:pt idx="1265">
                  <c:v>3.3079999999999998E-2</c:v>
                </c:pt>
                <c:pt idx="1266">
                  <c:v>3.2289999999999999E-2</c:v>
                </c:pt>
                <c:pt idx="1267">
                  <c:v>3.2129999999999999E-2</c:v>
                </c:pt>
                <c:pt idx="1268">
                  <c:v>3.2379999999999992E-2</c:v>
                </c:pt>
                <c:pt idx="1269">
                  <c:v>3.2759999999999997E-2</c:v>
                </c:pt>
                <c:pt idx="1270">
                  <c:v>3.1730000000000001E-2</c:v>
                </c:pt>
                <c:pt idx="1271">
                  <c:v>3.1969999999999998E-2</c:v>
                </c:pt>
                <c:pt idx="1272">
                  <c:v>3.2200000000000006E-2</c:v>
                </c:pt>
                <c:pt idx="1273">
                  <c:v>3.2869999999999996E-2</c:v>
                </c:pt>
                <c:pt idx="1274">
                  <c:v>3.2320000000000002E-2</c:v>
                </c:pt>
                <c:pt idx="1275">
                  <c:v>3.1900000000000005E-2</c:v>
                </c:pt>
                <c:pt idx="1276">
                  <c:v>3.2000000000000001E-2</c:v>
                </c:pt>
                <c:pt idx="1277">
                  <c:v>3.261E-2</c:v>
                </c:pt>
                <c:pt idx="1278">
                  <c:v>3.1800000000000009E-2</c:v>
                </c:pt>
                <c:pt idx="1279">
                  <c:v>3.1699999999999999E-2</c:v>
                </c:pt>
                <c:pt idx="1280">
                  <c:v>3.1550000000000002E-2</c:v>
                </c:pt>
                <c:pt idx="1281">
                  <c:v>3.1950000000000006E-2</c:v>
                </c:pt>
                <c:pt idx="1282">
                  <c:v>3.1820000000000001E-2</c:v>
                </c:pt>
                <c:pt idx="1283">
                  <c:v>3.2059999999999998E-2</c:v>
                </c:pt>
                <c:pt idx="1284">
                  <c:v>3.1830000000000004E-2</c:v>
                </c:pt>
                <c:pt idx="1285">
                  <c:v>3.141E-2</c:v>
                </c:pt>
                <c:pt idx="1286">
                  <c:v>3.1009999999999999E-2</c:v>
                </c:pt>
                <c:pt idx="1287">
                  <c:v>3.0679999999999995E-2</c:v>
                </c:pt>
                <c:pt idx="1288">
                  <c:v>3.0390000000000007E-2</c:v>
                </c:pt>
                <c:pt idx="1289">
                  <c:v>3.0179999999999998E-2</c:v>
                </c:pt>
                <c:pt idx="1290">
                  <c:v>2.9919999999999999E-2</c:v>
                </c:pt>
                <c:pt idx="1291">
                  <c:v>2.9189999999999997E-2</c:v>
                </c:pt>
                <c:pt idx="1292">
                  <c:v>2.9610000000000004E-2</c:v>
                </c:pt>
                <c:pt idx="1293">
                  <c:v>2.9430000000000005E-2</c:v>
                </c:pt>
                <c:pt idx="1294">
                  <c:v>2.9379999999999996E-2</c:v>
                </c:pt>
                <c:pt idx="1295">
                  <c:v>2.9080000000000005E-2</c:v>
                </c:pt>
                <c:pt idx="1296">
                  <c:v>2.9409999999999999E-2</c:v>
                </c:pt>
                <c:pt idx="1297">
                  <c:v>2.8580000000000005E-2</c:v>
                </c:pt>
                <c:pt idx="1298">
                  <c:v>2.7789999999999999E-2</c:v>
                </c:pt>
                <c:pt idx="1299">
                  <c:v>2.7939999999999996E-2</c:v>
                </c:pt>
                <c:pt idx="1300">
                  <c:v>2.7939999999999996E-2</c:v>
                </c:pt>
                <c:pt idx="1301">
                  <c:v>2.9489999999999999E-2</c:v>
                </c:pt>
                <c:pt idx="1302">
                  <c:v>2.9350000000000005E-2</c:v>
                </c:pt>
                <c:pt idx="1303">
                  <c:v>2.8979999999999995E-2</c:v>
                </c:pt>
                <c:pt idx="1304">
                  <c:v>2.8449999999999996E-2</c:v>
                </c:pt>
                <c:pt idx="1305">
                  <c:v>2.8290000000000006E-2</c:v>
                </c:pt>
                <c:pt idx="1306">
                  <c:v>2.9560000000000003E-2</c:v>
                </c:pt>
                <c:pt idx="1307">
                  <c:v>2.8760000000000004E-2</c:v>
                </c:pt>
                <c:pt idx="1308">
                  <c:v>2.8029999999999999E-2</c:v>
                </c:pt>
                <c:pt idx="1309">
                  <c:v>2.8170000000000001E-2</c:v>
                </c:pt>
                <c:pt idx="1310">
                  <c:v>2.8799999999999999E-2</c:v>
                </c:pt>
                <c:pt idx="1311">
                  <c:v>2.8500000000000004E-2</c:v>
                </c:pt>
                <c:pt idx="1312">
                  <c:v>2.894E-2</c:v>
                </c:pt>
                <c:pt idx="1313">
                  <c:v>2.9070000000000009E-2</c:v>
                </c:pt>
                <c:pt idx="1314">
                  <c:v>2.9580000000000002E-2</c:v>
                </c:pt>
                <c:pt idx="1315">
                  <c:v>3.0079999999999999E-2</c:v>
                </c:pt>
                <c:pt idx="1316">
                  <c:v>3.0830000000000003E-2</c:v>
                </c:pt>
                <c:pt idx="1317">
                  <c:v>3.0140000000000004E-2</c:v>
                </c:pt>
                <c:pt idx="1318">
                  <c:v>3.0060000000000003E-2</c:v>
                </c:pt>
                <c:pt idx="1319">
                  <c:v>3.0789999999999998E-2</c:v>
                </c:pt>
                <c:pt idx="1320">
                  <c:v>2.9879999999999997E-2</c:v>
                </c:pt>
                <c:pt idx="1321">
                  <c:v>2.9260000000000001E-2</c:v>
                </c:pt>
                <c:pt idx="1322">
                  <c:v>2.9029999999999997E-2</c:v>
                </c:pt>
                <c:pt idx="1323">
                  <c:v>2.8330000000000001E-2</c:v>
                </c:pt>
                <c:pt idx="1324">
                  <c:v>2.8310000000000005E-2</c:v>
                </c:pt>
                <c:pt idx="1325">
                  <c:v>2.9509999999999995E-2</c:v>
                </c:pt>
                <c:pt idx="1326">
                  <c:v>2.9830000000000006E-2</c:v>
                </c:pt>
                <c:pt idx="1327">
                  <c:v>2.8899999999999995E-2</c:v>
                </c:pt>
                <c:pt idx="1328">
                  <c:v>2.8719999999999999E-2</c:v>
                </c:pt>
                <c:pt idx="1329">
                  <c:v>2.9110000000000004E-2</c:v>
                </c:pt>
                <c:pt idx="1330">
                  <c:v>2.904E-2</c:v>
                </c:pt>
                <c:pt idx="1331">
                  <c:v>3.016000000000001E-2</c:v>
                </c:pt>
                <c:pt idx="1332">
                  <c:v>2.9600000000000001E-2</c:v>
                </c:pt>
                <c:pt idx="1333">
                  <c:v>3.1420000000000003E-2</c:v>
                </c:pt>
                <c:pt idx="1334">
                  <c:v>3.1099999999999996E-2</c:v>
                </c:pt>
                <c:pt idx="1335">
                  <c:v>3.1690000000000003E-2</c:v>
                </c:pt>
                <c:pt idx="1336">
                  <c:v>3.2560000000000006E-2</c:v>
                </c:pt>
                <c:pt idx="1337">
                  <c:v>3.4689999999999992E-2</c:v>
                </c:pt>
                <c:pt idx="1338">
                  <c:v>3.5169999999999993E-2</c:v>
                </c:pt>
                <c:pt idx="1339">
                  <c:v>3.5359999999999996E-2</c:v>
                </c:pt>
                <c:pt idx="1340">
                  <c:v>3.4230000000000003E-2</c:v>
                </c:pt>
                <c:pt idx="1341">
                  <c:v>3.5220000000000001E-2</c:v>
                </c:pt>
                <c:pt idx="1342">
                  <c:v>3.4760000000000006E-2</c:v>
                </c:pt>
                <c:pt idx="1343">
                  <c:v>3.5929999999999997E-2</c:v>
                </c:pt>
                <c:pt idx="1344">
                  <c:v>3.6569999999999998E-2</c:v>
                </c:pt>
                <c:pt idx="1345">
                  <c:v>3.595000000000001E-2</c:v>
                </c:pt>
                <c:pt idx="1346">
                  <c:v>3.4350000000000006E-2</c:v>
                </c:pt>
                <c:pt idx="1347">
                  <c:v>3.5420000000000007E-2</c:v>
                </c:pt>
                <c:pt idx="1348">
                  <c:v>3.7260000000000001E-2</c:v>
                </c:pt>
                <c:pt idx="1349">
                  <c:v>3.6289999999999996E-2</c:v>
                </c:pt>
                <c:pt idx="1350">
                  <c:v>3.7350000000000001E-2</c:v>
                </c:pt>
                <c:pt idx="1351">
                  <c:v>4.0399999999999991E-2</c:v>
                </c:pt>
                <c:pt idx="1352">
                  <c:v>3.9230000000000008E-2</c:v>
                </c:pt>
                <c:pt idx="1353">
                  <c:v>3.8870000000000002E-2</c:v>
                </c:pt>
                <c:pt idx="1354">
                  <c:v>3.9100000000000003E-2</c:v>
                </c:pt>
                <c:pt idx="1355">
                  <c:v>3.7450000000000011E-2</c:v>
                </c:pt>
                <c:pt idx="1356">
                  <c:v>3.7519999999999998E-2</c:v>
                </c:pt>
                <c:pt idx="1357">
                  <c:v>3.7380000000000004E-2</c:v>
                </c:pt>
                <c:pt idx="1358">
                  <c:v>3.7280000000000008E-2</c:v>
                </c:pt>
                <c:pt idx="1359">
                  <c:v>3.8320000000000007E-2</c:v>
                </c:pt>
                <c:pt idx="1360">
                  <c:v>3.815000000000001E-2</c:v>
                </c:pt>
                <c:pt idx="1361">
                  <c:v>3.7379999999999997E-2</c:v>
                </c:pt>
                <c:pt idx="1362">
                  <c:v>3.7080000000000002E-2</c:v>
                </c:pt>
                <c:pt idx="1363">
                  <c:v>3.6670000000000008E-2</c:v>
                </c:pt>
                <c:pt idx="1364">
                  <c:v>3.6249999999999998E-2</c:v>
                </c:pt>
                <c:pt idx="1365">
                  <c:v>3.78E-2</c:v>
                </c:pt>
                <c:pt idx="1366">
                  <c:v>3.7839999999999999E-2</c:v>
                </c:pt>
                <c:pt idx="1367">
                  <c:v>3.9779999999999996E-2</c:v>
                </c:pt>
                <c:pt idx="1368">
                  <c:v>4.1079999999999998E-2</c:v>
                </c:pt>
                <c:pt idx="1369">
                  <c:v>3.9959999999999996E-2</c:v>
                </c:pt>
                <c:pt idx="1370">
                  <c:v>3.9649999999999998E-2</c:v>
                </c:pt>
                <c:pt idx="1371">
                  <c:v>3.8900000000000004E-2</c:v>
                </c:pt>
                <c:pt idx="1372">
                  <c:v>3.9439999999999989E-2</c:v>
                </c:pt>
                <c:pt idx="1373">
                  <c:v>4.0459999999999996E-2</c:v>
                </c:pt>
                <c:pt idx="1374">
                  <c:v>3.901000000000001E-2</c:v>
                </c:pt>
                <c:pt idx="1375">
                  <c:v>3.7060000000000003E-2</c:v>
                </c:pt>
                <c:pt idx="1376">
                  <c:v>3.6879999999999996E-2</c:v>
                </c:pt>
                <c:pt idx="1377">
                  <c:v>3.6420000000000001E-2</c:v>
                </c:pt>
                <c:pt idx="1378">
                  <c:v>3.6449999999999996E-2</c:v>
                </c:pt>
                <c:pt idx="1379">
                  <c:v>3.7330000000000002E-2</c:v>
                </c:pt>
                <c:pt idx="1380">
                  <c:v>3.6249999999999998E-2</c:v>
                </c:pt>
                <c:pt idx="1381">
                  <c:v>3.5910000000000004E-2</c:v>
                </c:pt>
                <c:pt idx="1382">
                  <c:v>3.671E-2</c:v>
                </c:pt>
                <c:pt idx="1383">
                  <c:v>3.6369999999999993E-2</c:v>
                </c:pt>
                <c:pt idx="1384">
                  <c:v>3.603E-2</c:v>
                </c:pt>
                <c:pt idx="1385">
                  <c:v>3.5660000000000004E-2</c:v>
                </c:pt>
                <c:pt idx="1386">
                  <c:v>3.6110000000000003E-2</c:v>
                </c:pt>
                <c:pt idx="1387">
                  <c:v>3.5099999999999999E-2</c:v>
                </c:pt>
                <c:pt idx="1388">
                  <c:v>3.4970000000000008E-2</c:v>
                </c:pt>
                <c:pt idx="1389">
                  <c:v>3.4910000000000004E-2</c:v>
                </c:pt>
                <c:pt idx="1390">
                  <c:v>3.4379999999999994E-2</c:v>
                </c:pt>
                <c:pt idx="1391">
                  <c:v>3.3959999999999997E-2</c:v>
                </c:pt>
                <c:pt idx="1392">
                  <c:v>3.3789999999999994E-2</c:v>
                </c:pt>
                <c:pt idx="1393">
                  <c:v>3.4109999999999994E-2</c:v>
                </c:pt>
                <c:pt idx="1394">
                  <c:v>3.4340000000000002E-2</c:v>
                </c:pt>
                <c:pt idx="1395">
                  <c:v>3.4459999999999998E-2</c:v>
                </c:pt>
                <c:pt idx="1396">
                  <c:v>3.5660000000000004E-2</c:v>
                </c:pt>
                <c:pt idx="1397">
                  <c:v>3.6950000000000004E-2</c:v>
                </c:pt>
                <c:pt idx="1398">
                  <c:v>3.8190000000000002E-2</c:v>
                </c:pt>
                <c:pt idx="1399">
                  <c:v>3.7410000000000006E-2</c:v>
                </c:pt>
                <c:pt idx="1400">
                  <c:v>3.8099999999999995E-2</c:v>
                </c:pt>
                <c:pt idx="1401">
                  <c:v>3.7700000000000004E-2</c:v>
                </c:pt>
                <c:pt idx="1402">
                  <c:v>3.737E-2</c:v>
                </c:pt>
                <c:pt idx="1403">
                  <c:v>3.7089999999999998E-2</c:v>
                </c:pt>
                <c:pt idx="1404">
                  <c:v>3.7229999999999999E-2</c:v>
                </c:pt>
                <c:pt idx="1405">
                  <c:v>3.6940000000000001E-2</c:v>
                </c:pt>
                <c:pt idx="1406">
                  <c:v>3.7639999999999993E-2</c:v>
                </c:pt>
                <c:pt idx="1407">
                  <c:v>3.8130000000000004E-2</c:v>
                </c:pt>
                <c:pt idx="1408">
                  <c:v>3.8930000000000006E-2</c:v>
                </c:pt>
                <c:pt idx="1409">
                  <c:v>3.8570000000000014E-2</c:v>
                </c:pt>
                <c:pt idx="1410">
                  <c:v>3.9479999999999994E-2</c:v>
                </c:pt>
                <c:pt idx="1411">
                  <c:v>4.0140000000000002E-2</c:v>
                </c:pt>
                <c:pt idx="1412">
                  <c:v>4.1430000000000008E-2</c:v>
                </c:pt>
                <c:pt idx="1413">
                  <c:v>4.1200000000000007E-2</c:v>
                </c:pt>
                <c:pt idx="1414">
                  <c:v>4.1030000000000004E-2</c:v>
                </c:pt>
                <c:pt idx="1415">
                  <c:v>4.0340000000000001E-2</c:v>
                </c:pt>
                <c:pt idx="1416">
                  <c:v>4.1429999999999995E-2</c:v>
                </c:pt>
                <c:pt idx="1417">
                  <c:v>4.2200000000000008E-2</c:v>
                </c:pt>
                <c:pt idx="1418">
                  <c:v>4.3989999999999994E-2</c:v>
                </c:pt>
                <c:pt idx="1419">
                  <c:v>4.3739999999999994E-2</c:v>
                </c:pt>
                <c:pt idx="1420">
                  <c:v>4.5769999999999998E-2</c:v>
                </c:pt>
                <c:pt idx="1421">
                  <c:v>4.5320000000000006E-2</c:v>
                </c:pt>
                <c:pt idx="1422">
                  <c:v>4.4059999999999995E-2</c:v>
                </c:pt>
                <c:pt idx="1423">
                  <c:v>4.4490000000000009E-2</c:v>
                </c:pt>
                <c:pt idx="1424">
                  <c:v>4.4330000000000008E-2</c:v>
                </c:pt>
                <c:pt idx="1425">
                  <c:v>4.2389999999999997E-2</c:v>
                </c:pt>
                <c:pt idx="1426">
                  <c:v>4.2640000000000004E-2</c:v>
                </c:pt>
                <c:pt idx="1427">
                  <c:v>4.1640000000000003E-2</c:v>
                </c:pt>
                <c:pt idx="1428">
                  <c:v>4.2630000000000001E-2</c:v>
                </c:pt>
                <c:pt idx="1429">
                  <c:v>4.3840000000000004E-2</c:v>
                </c:pt>
                <c:pt idx="1430">
                  <c:v>4.2969999999999994E-2</c:v>
                </c:pt>
                <c:pt idx="1431">
                  <c:v>4.2369999999999998E-2</c:v>
                </c:pt>
                <c:pt idx="1432">
                  <c:v>4.0809999999999992E-2</c:v>
                </c:pt>
                <c:pt idx="1433">
                  <c:v>3.9919999999999997E-2</c:v>
                </c:pt>
                <c:pt idx="1434">
                  <c:v>4.0099999999999997E-2</c:v>
                </c:pt>
                <c:pt idx="1435">
                  <c:v>3.9539999999999999E-2</c:v>
                </c:pt>
                <c:pt idx="1436">
                  <c:v>4.0880000000000007E-2</c:v>
                </c:pt>
                <c:pt idx="1437">
                  <c:v>4.0549999999999996E-2</c:v>
                </c:pt>
                <c:pt idx="1438">
                  <c:v>4.191000000000001E-2</c:v>
                </c:pt>
                <c:pt idx="1439">
                  <c:v>4.2050000000000004E-2</c:v>
                </c:pt>
                <c:pt idx="1440">
                  <c:v>4.2459999999999998E-2</c:v>
                </c:pt>
                <c:pt idx="1441">
                  <c:v>4.2900000000000008E-2</c:v>
                </c:pt>
                <c:pt idx="1442">
                  <c:v>4.1759999999999999E-2</c:v>
                </c:pt>
                <c:pt idx="1443">
                  <c:v>4.1580000000000013E-2</c:v>
                </c:pt>
                <c:pt idx="1444">
                  <c:v>4.114000000000001E-2</c:v>
                </c:pt>
                <c:pt idx="1445">
                  <c:v>4.1169999999999998E-2</c:v>
                </c:pt>
                <c:pt idx="1446">
                  <c:v>4.1580000000000013E-2</c:v>
                </c:pt>
                <c:pt idx="1447">
                  <c:v>4.2999999999999997E-2</c:v>
                </c:pt>
                <c:pt idx="1448">
                  <c:v>4.3670000000000007E-2</c:v>
                </c:pt>
                <c:pt idx="1449">
                  <c:v>4.565000000000001E-2</c:v>
                </c:pt>
                <c:pt idx="1450">
                  <c:v>4.6850000000000003E-2</c:v>
                </c:pt>
                <c:pt idx="1451">
                  <c:v>4.6269999999999999E-2</c:v>
                </c:pt>
                <c:pt idx="1452">
                  <c:v>4.8409999999999995E-2</c:v>
                </c:pt>
                <c:pt idx="1453">
                  <c:v>4.9409999999999989E-2</c:v>
                </c:pt>
                <c:pt idx="1454">
                  <c:v>4.9630000000000007E-2</c:v>
                </c:pt>
                <c:pt idx="1455">
                  <c:v>4.9459999999999997E-2</c:v>
                </c:pt>
                <c:pt idx="1456">
                  <c:v>5.1760000000000007E-2</c:v>
                </c:pt>
                <c:pt idx="1457">
                  <c:v>5.3120000000000014E-2</c:v>
                </c:pt>
                <c:pt idx="1458">
                  <c:v>5.3450000000000004E-2</c:v>
                </c:pt>
                <c:pt idx="1459">
                  <c:v>5.4260000000000003E-2</c:v>
                </c:pt>
                <c:pt idx="1460">
                  <c:v>5.8479999999999997E-2</c:v>
                </c:pt>
                <c:pt idx="1461">
                  <c:v>5.6380000000000006E-2</c:v>
                </c:pt>
                <c:pt idx="1462">
                  <c:v>5.9210000000000013E-2</c:v>
                </c:pt>
                <c:pt idx="1463">
                  <c:v>5.4919999999999997E-2</c:v>
                </c:pt>
                <c:pt idx="1464">
                  <c:v>5.4529999999999995E-2</c:v>
                </c:pt>
                <c:pt idx="1465">
                  <c:v>5.5519999999999993E-2</c:v>
                </c:pt>
                <c:pt idx="1466">
                  <c:v>5.3559999999999997E-2</c:v>
                </c:pt>
                <c:pt idx="1467">
                  <c:v>5.3920000000000003E-2</c:v>
                </c:pt>
                <c:pt idx="1468">
                  <c:v>5.5400000000000012E-2</c:v>
                </c:pt>
                <c:pt idx="1469">
                  <c:v>5.4109999999999998E-2</c:v>
                </c:pt>
                <c:pt idx="1470">
                  <c:v>5.3479999999999993E-2</c:v>
                </c:pt>
                <c:pt idx="1471">
                  <c:v>5.6839999999999995E-2</c:v>
                </c:pt>
                <c:pt idx="1472">
                  <c:v>5.5850000000000011E-2</c:v>
                </c:pt>
                <c:pt idx="1473">
                  <c:v>5.7430000000000009E-2</c:v>
                </c:pt>
                <c:pt idx="1474">
                  <c:v>5.7560000000000014E-2</c:v>
                </c:pt>
                <c:pt idx="1475">
                  <c:v>5.8209999999999998E-2</c:v>
                </c:pt>
                <c:pt idx="1476">
                  <c:v>5.525E-2</c:v>
                </c:pt>
                <c:pt idx="1477">
                  <c:v>5.4640000000000001E-2</c:v>
                </c:pt>
                <c:pt idx="1478">
                  <c:v>5.3850000000000009E-2</c:v>
                </c:pt>
                <c:pt idx="1479">
                  <c:v>5.5350000000000003E-2</c:v>
                </c:pt>
                <c:pt idx="1480">
                  <c:v>5.3850000000000009E-2</c:v>
                </c:pt>
                <c:pt idx="1481">
                  <c:v>5.3559999999999997E-2</c:v>
                </c:pt>
                <c:pt idx="1482">
                  <c:v>5.3849999999999995E-2</c:v>
                </c:pt>
                <c:pt idx="1483">
                  <c:v>5.3550000000000014E-2</c:v>
                </c:pt>
                <c:pt idx="1484">
                  <c:v>5.4269999999999999E-2</c:v>
                </c:pt>
                <c:pt idx="1485">
                  <c:v>5.2940000000000008E-2</c:v>
                </c:pt>
                <c:pt idx="1486">
                  <c:v>5.1460000000000006E-2</c:v>
                </c:pt>
                <c:pt idx="1487">
                  <c:v>5.1619999999999999E-2</c:v>
                </c:pt>
                <c:pt idx="1488">
                  <c:v>5.3589999999999992E-2</c:v>
                </c:pt>
                <c:pt idx="1489">
                  <c:v>5.5890000000000002E-2</c:v>
                </c:pt>
                <c:pt idx="1490">
                  <c:v>5.7100000000000012E-2</c:v>
                </c:pt>
                <c:pt idx="1491">
                  <c:v>5.8440000000000006E-2</c:v>
                </c:pt>
                <c:pt idx="1492">
                  <c:v>5.668999999999999E-2</c:v>
                </c:pt>
                <c:pt idx="1493">
                  <c:v>5.8110000000000009E-2</c:v>
                </c:pt>
                <c:pt idx="1494">
                  <c:v>5.9019999999999989E-2</c:v>
                </c:pt>
                <c:pt idx="1495">
                  <c:v>6.0489999999999995E-2</c:v>
                </c:pt>
                <c:pt idx="1496">
                  <c:v>5.9210000000000013E-2</c:v>
                </c:pt>
                <c:pt idx="1497">
                  <c:v>5.859000000000001E-2</c:v>
                </c:pt>
                <c:pt idx="1498">
                  <c:v>5.9700000000000003E-2</c:v>
                </c:pt>
                <c:pt idx="1499">
                  <c:v>5.9700000000000003E-2</c:v>
                </c:pt>
                <c:pt idx="1500">
                  <c:v>6.2620000000000009E-2</c:v>
                </c:pt>
                <c:pt idx="1501">
                  <c:v>6.029000000000001E-2</c:v>
                </c:pt>
                <c:pt idx="1502">
                  <c:v>6.0989999999999996E-2</c:v>
                </c:pt>
                <c:pt idx="1503">
                  <c:v>6.0979999999999999E-2</c:v>
                </c:pt>
                <c:pt idx="1504">
                  <c:v>5.7370000000000011E-2</c:v>
                </c:pt>
                <c:pt idx="1505">
                  <c:v>5.7440000000000019E-2</c:v>
                </c:pt>
                <c:pt idx="1506">
                  <c:v>5.6160000000000015E-2</c:v>
                </c:pt>
                <c:pt idx="1507">
                  <c:v>5.5919999999999991E-2</c:v>
                </c:pt>
                <c:pt idx="1508">
                  <c:v>5.6410000000000009E-2</c:v>
                </c:pt>
                <c:pt idx="1509">
                  <c:v>5.4060000000000004E-2</c:v>
                </c:pt>
                <c:pt idx="1510">
                  <c:v>5.3269999999999998E-2</c:v>
                </c:pt>
                <c:pt idx="1511">
                  <c:v>5.4080000000000003E-2</c:v>
                </c:pt>
                <c:pt idx="1512">
                  <c:v>5.424000000000001E-2</c:v>
                </c:pt>
                <c:pt idx="1513">
                  <c:v>5.2970000000000003E-2</c:v>
                </c:pt>
                <c:pt idx="1514">
                  <c:v>5.3690000000000009E-2</c:v>
                </c:pt>
                <c:pt idx="1515">
                  <c:v>5.4150000000000004E-2</c:v>
                </c:pt>
                <c:pt idx="1516">
                  <c:v>5.4680000000000006E-2</c:v>
                </c:pt>
                <c:pt idx="1517">
                  <c:v>5.5800000000000002E-2</c:v>
                </c:pt>
                <c:pt idx="1518">
                  <c:v>5.6520000000000008E-2</c:v>
                </c:pt>
                <c:pt idx="1519">
                  <c:v>5.5760000000000004E-2</c:v>
                </c:pt>
                <c:pt idx="1520">
                  <c:v>5.4029999999999995E-2</c:v>
                </c:pt>
                <c:pt idx="1521">
                  <c:v>5.3840000000000013E-2</c:v>
                </c:pt>
                <c:pt idx="1522">
                  <c:v>5.2069999999999998E-2</c:v>
                </c:pt>
                <c:pt idx="1523">
                  <c:v>5.2750000000000005E-2</c:v>
                </c:pt>
                <c:pt idx="1524">
                  <c:v>5.2620000000000007E-2</c:v>
                </c:pt>
                <c:pt idx="1525">
                  <c:v>5.2440000000000007E-2</c:v>
                </c:pt>
                <c:pt idx="1526">
                  <c:v>5.228E-2</c:v>
                </c:pt>
                <c:pt idx="1527">
                  <c:v>5.1520000000000003E-2</c:v>
                </c:pt>
                <c:pt idx="1528">
                  <c:v>5.0890000000000012E-2</c:v>
                </c:pt>
                <c:pt idx="1529">
                  <c:v>5.1920000000000001E-2</c:v>
                </c:pt>
                <c:pt idx="1530">
                  <c:v>5.1629999999999995E-2</c:v>
                </c:pt>
                <c:pt idx="1531">
                  <c:v>5.1629999999999995E-2</c:v>
                </c:pt>
                <c:pt idx="1532">
                  <c:v>4.9819999999999996E-2</c:v>
                </c:pt>
                <c:pt idx="1533">
                  <c:v>5.0219999999999994E-2</c:v>
                </c:pt>
                <c:pt idx="1534">
                  <c:v>5.077000000000001E-2</c:v>
                </c:pt>
                <c:pt idx="1535">
                  <c:v>5.0860000000000002E-2</c:v>
                </c:pt>
                <c:pt idx="1536">
                  <c:v>5.2250000000000005E-2</c:v>
                </c:pt>
                <c:pt idx="1537">
                  <c:v>5.1890000000000013E-2</c:v>
                </c:pt>
                <c:pt idx="1538">
                  <c:v>5.0959999999999998E-2</c:v>
                </c:pt>
                <c:pt idx="1539">
                  <c:v>4.9660000000000003E-2</c:v>
                </c:pt>
                <c:pt idx="1540">
                  <c:v>4.9270000000000008E-2</c:v>
                </c:pt>
                <c:pt idx="1541">
                  <c:v>4.9200000000000001E-2</c:v>
                </c:pt>
                <c:pt idx="1542">
                  <c:v>4.8400000000000006E-2</c:v>
                </c:pt>
                <c:pt idx="1543">
                  <c:v>4.9949999999999994E-2</c:v>
                </c:pt>
                <c:pt idx="1544">
                  <c:v>4.9509999999999998E-2</c:v>
                </c:pt>
                <c:pt idx="1545">
                  <c:v>5.0650000000000001E-2</c:v>
                </c:pt>
                <c:pt idx="1546">
                  <c:v>5.0479999999999997E-2</c:v>
                </c:pt>
                <c:pt idx="1547">
                  <c:v>5.0439999999999999E-2</c:v>
                </c:pt>
                <c:pt idx="1548">
                  <c:v>4.9530000000000005E-2</c:v>
                </c:pt>
                <c:pt idx="1549">
                  <c:v>4.880000000000001E-2</c:v>
                </c:pt>
                <c:pt idx="1550">
                  <c:v>4.845E-2</c:v>
                </c:pt>
                <c:pt idx="1551">
                  <c:v>4.9530000000000005E-2</c:v>
                </c:pt>
                <c:pt idx="1552">
                  <c:v>4.8430000000000001E-2</c:v>
                </c:pt>
                <c:pt idx="1553">
                  <c:v>4.9060000000000006E-2</c:v>
                </c:pt>
                <c:pt idx="1554">
                  <c:v>4.8109999999999993E-2</c:v>
                </c:pt>
                <c:pt idx="1555">
                  <c:v>4.9690000000000005E-2</c:v>
                </c:pt>
                <c:pt idx="1556">
                  <c:v>4.9890000000000011E-2</c:v>
                </c:pt>
                <c:pt idx="1557">
                  <c:v>5.0300000000000004E-2</c:v>
                </c:pt>
                <c:pt idx="1558">
                  <c:v>5.117E-2</c:v>
                </c:pt>
                <c:pt idx="1559">
                  <c:v>5.0029999999999991E-2</c:v>
                </c:pt>
                <c:pt idx="1560">
                  <c:v>4.9190000000000005E-2</c:v>
                </c:pt>
                <c:pt idx="1561">
                  <c:v>4.9400000000000006E-2</c:v>
                </c:pt>
                <c:pt idx="1562">
                  <c:v>4.9310000000000007E-2</c:v>
                </c:pt>
                <c:pt idx="1563">
                  <c:v>5.0669999999999993E-2</c:v>
                </c:pt>
                <c:pt idx="1564">
                  <c:v>5.0689999999999999E-2</c:v>
                </c:pt>
                <c:pt idx="1565">
                  <c:v>5.2019999999999997E-2</c:v>
                </c:pt>
                <c:pt idx="1566">
                  <c:v>5.3109999999999997E-2</c:v>
                </c:pt>
                <c:pt idx="1567">
                  <c:v>5.3879999999999997E-2</c:v>
                </c:pt>
                <c:pt idx="1568">
                  <c:v>5.2570000000000006E-2</c:v>
                </c:pt>
                <c:pt idx="1569">
                  <c:v>5.5340000000000007E-2</c:v>
                </c:pt>
                <c:pt idx="1570">
                  <c:v>5.5670000000000004E-2</c:v>
                </c:pt>
                <c:pt idx="1571">
                  <c:v>5.509E-2</c:v>
                </c:pt>
                <c:pt idx="1572">
                  <c:v>5.6930000000000008E-2</c:v>
                </c:pt>
                <c:pt idx="1573">
                  <c:v>5.7270000000000015E-2</c:v>
                </c:pt>
                <c:pt idx="1574">
                  <c:v>5.7839999999999996E-2</c:v>
                </c:pt>
                <c:pt idx="1575">
                  <c:v>5.9349999999999993E-2</c:v>
                </c:pt>
                <c:pt idx="1576">
                  <c:v>5.9330000000000001E-2</c:v>
                </c:pt>
                <c:pt idx="1577">
                  <c:v>6.0570000000000006E-2</c:v>
                </c:pt>
                <c:pt idx="1578">
                  <c:v>5.9369999999999992E-2</c:v>
                </c:pt>
                <c:pt idx="1579">
                  <c:v>6.302000000000002E-2</c:v>
                </c:pt>
                <c:pt idx="1580">
                  <c:v>6.4750000000000002E-2</c:v>
                </c:pt>
                <c:pt idx="1581">
                  <c:v>6.3280000000000003E-2</c:v>
                </c:pt>
                <c:pt idx="1582">
                  <c:v>6.0370000000000007E-2</c:v>
                </c:pt>
                <c:pt idx="1583">
                  <c:v>5.779999999999999E-2</c:v>
                </c:pt>
                <c:pt idx="1584">
                  <c:v>5.6250000000000001E-2</c:v>
                </c:pt>
                <c:pt idx="1585">
                  <c:v>5.679E-2</c:v>
                </c:pt>
                <c:pt idx="1586">
                  <c:v>5.518E-2</c:v>
                </c:pt>
                <c:pt idx="1587">
                  <c:v>5.7640000000000004E-2</c:v>
                </c:pt>
                <c:pt idx="1588">
                  <c:v>5.7359999999999994E-2</c:v>
                </c:pt>
                <c:pt idx="1589">
                  <c:v>5.9149999999999994E-2</c:v>
                </c:pt>
                <c:pt idx="1590">
                  <c:v>5.9629999999999989E-2</c:v>
                </c:pt>
                <c:pt idx="1591">
                  <c:v>5.9439999999999993E-2</c:v>
                </c:pt>
                <c:pt idx="1592">
                  <c:v>6.0849999999999987E-2</c:v>
                </c:pt>
                <c:pt idx="1593">
                  <c:v>6.1609999999999998E-2</c:v>
                </c:pt>
                <c:pt idx="1594">
                  <c:v>6.2060000000000011E-2</c:v>
                </c:pt>
                <c:pt idx="1595">
                  <c:v>6.0199999999999997E-2</c:v>
                </c:pt>
                <c:pt idx="1596">
                  <c:v>5.8890000000000005E-2</c:v>
                </c:pt>
                <c:pt idx="1597">
                  <c:v>5.9880000000000003E-2</c:v>
                </c:pt>
                <c:pt idx="1598">
                  <c:v>5.8990000000000001E-2</c:v>
                </c:pt>
                <c:pt idx="1599">
                  <c:v>5.7670000000000013E-2</c:v>
                </c:pt>
                <c:pt idx="1600">
                  <c:v>5.8100000000000006E-2</c:v>
                </c:pt>
                <c:pt idx="1601">
                  <c:v>6.0040000000000003E-2</c:v>
                </c:pt>
                <c:pt idx="1602">
                  <c:v>5.9750000000000004E-2</c:v>
                </c:pt>
                <c:pt idx="1603">
                  <c:v>6.0070000000000005E-2</c:v>
                </c:pt>
                <c:pt idx="1604">
                  <c:v>6.1849999999999995E-2</c:v>
                </c:pt>
                <c:pt idx="1605">
                  <c:v>6.2169999999999996E-2</c:v>
                </c:pt>
                <c:pt idx="1606">
                  <c:v>6.2250000000000007E-2</c:v>
                </c:pt>
                <c:pt idx="1607">
                  <c:v>6.0409999999999991E-2</c:v>
                </c:pt>
                <c:pt idx="1608">
                  <c:v>6.2689999999999996E-2</c:v>
                </c:pt>
                <c:pt idx="1609">
                  <c:v>6.1359999999999998E-2</c:v>
                </c:pt>
                <c:pt idx="1610">
                  <c:v>6.0859999999999997E-2</c:v>
                </c:pt>
                <c:pt idx="1611">
                  <c:v>5.9810000000000002E-2</c:v>
                </c:pt>
                <c:pt idx="1612">
                  <c:v>5.9440000000000007E-2</c:v>
                </c:pt>
                <c:pt idx="1613">
                  <c:v>5.983999999999999E-2</c:v>
                </c:pt>
                <c:pt idx="1614">
                  <c:v>5.8400000000000007E-2</c:v>
                </c:pt>
                <c:pt idx="1615">
                  <c:v>5.9000000000000011E-2</c:v>
                </c:pt>
                <c:pt idx="1616">
                  <c:v>6.1600000000000002E-2</c:v>
                </c:pt>
                <c:pt idx="1617">
                  <c:v>6.3789999999999999E-2</c:v>
                </c:pt>
                <c:pt idx="1618">
                  <c:v>6.1159999999999999E-2</c:v>
                </c:pt>
                <c:pt idx="1619">
                  <c:v>6.1770000000000005E-2</c:v>
                </c:pt>
                <c:pt idx="1620">
                  <c:v>6.2240000000000011E-2</c:v>
                </c:pt>
                <c:pt idx="1621">
                  <c:v>6.2890000000000001E-2</c:v>
                </c:pt>
                <c:pt idx="1622">
                  <c:v>6.1050000000000007E-2</c:v>
                </c:pt>
                <c:pt idx="1623">
                  <c:v>6.4190000000000011E-2</c:v>
                </c:pt>
                <c:pt idx="1624">
                  <c:v>6.5640000000000004E-2</c:v>
                </c:pt>
                <c:pt idx="1625">
                  <c:v>6.7140000000000005E-2</c:v>
                </c:pt>
                <c:pt idx="1626">
                  <c:v>6.7540000000000017E-2</c:v>
                </c:pt>
                <c:pt idx="1627">
                  <c:v>6.1519999999999991E-2</c:v>
                </c:pt>
                <c:pt idx="1628">
                  <c:v>6.1930000000000013E-2</c:v>
                </c:pt>
                <c:pt idx="1629">
                  <c:v>6.3790000000000013E-2</c:v>
                </c:pt>
                <c:pt idx="1630">
                  <c:v>6.5060000000000007E-2</c:v>
                </c:pt>
                <c:pt idx="1631">
                  <c:v>6.3100000000000003E-2</c:v>
                </c:pt>
                <c:pt idx="1632">
                  <c:v>6.5860000000000002E-2</c:v>
                </c:pt>
                <c:pt idx="1633">
                  <c:v>7.178000000000001E-2</c:v>
                </c:pt>
                <c:pt idx="1634">
                  <c:v>7.0750000000000007E-2</c:v>
                </c:pt>
                <c:pt idx="1635">
                  <c:v>7.0949999999999999E-2</c:v>
                </c:pt>
                <c:pt idx="1636">
                  <c:v>7.2489999999999999E-2</c:v>
                </c:pt>
                <c:pt idx="1637">
                  <c:v>7.196000000000001E-2</c:v>
                </c:pt>
                <c:pt idx="1638">
                  <c:v>7.887000000000001E-2</c:v>
                </c:pt>
                <c:pt idx="1639">
                  <c:v>8.0979999999999996E-2</c:v>
                </c:pt>
                <c:pt idx="1640">
                  <c:v>8.4269999999999998E-2</c:v>
                </c:pt>
                <c:pt idx="1641">
                  <c:v>8.3930000000000005E-2</c:v>
                </c:pt>
                <c:pt idx="1642">
                  <c:v>8.7639999999999996E-2</c:v>
                </c:pt>
                <c:pt idx="1643">
                  <c:v>7.9460000000000003E-2</c:v>
                </c:pt>
                <c:pt idx="1644">
                  <c:v>7.6840000000000006E-2</c:v>
                </c:pt>
                <c:pt idx="1645">
                  <c:v>8.1570000000000004E-2</c:v>
                </c:pt>
                <c:pt idx="1646">
                  <c:v>8.6009999999999989E-2</c:v>
                </c:pt>
                <c:pt idx="1647">
                  <c:v>8.5360000000000019E-2</c:v>
                </c:pt>
                <c:pt idx="1648">
                  <c:v>8.2890000000000019E-2</c:v>
                </c:pt>
                <c:pt idx="1649">
                  <c:v>8.3000000000000004E-2</c:v>
                </c:pt>
                <c:pt idx="1650">
                  <c:v>8.7829999999999991E-2</c:v>
                </c:pt>
                <c:pt idx="1651">
                  <c:v>8.9310000000000014E-2</c:v>
                </c:pt>
                <c:pt idx="1652">
                  <c:v>9.3090000000000006E-2</c:v>
                </c:pt>
                <c:pt idx="1653">
                  <c:v>9.64E-2</c:v>
                </c:pt>
                <c:pt idx="1654">
                  <c:v>9.5579999999999998E-2</c:v>
                </c:pt>
                <c:pt idx="1655">
                  <c:v>8.9329999999999993E-2</c:v>
                </c:pt>
                <c:pt idx="1656">
                  <c:v>8.7090000000000001E-2</c:v>
                </c:pt>
                <c:pt idx="1657">
                  <c:v>8.4599999999999995E-2</c:v>
                </c:pt>
                <c:pt idx="1658">
                  <c:v>8.3390000000000006E-2</c:v>
                </c:pt>
                <c:pt idx="1659">
                  <c:v>8.0159999999999995E-2</c:v>
                </c:pt>
                <c:pt idx="1660">
                  <c:v>8.1330000000000013E-2</c:v>
                </c:pt>
                <c:pt idx="1661">
                  <c:v>8.6559999999999984E-2</c:v>
                </c:pt>
                <c:pt idx="1662">
                  <c:v>8.6090000000000014E-2</c:v>
                </c:pt>
                <c:pt idx="1663">
                  <c:v>8.7790000000000021E-2</c:v>
                </c:pt>
                <c:pt idx="1664">
                  <c:v>9.0389999999999998E-2</c:v>
                </c:pt>
                <c:pt idx="1665">
                  <c:v>9.0700000000000003E-2</c:v>
                </c:pt>
                <c:pt idx="1666">
                  <c:v>9.0569999999999998E-2</c:v>
                </c:pt>
                <c:pt idx="1667">
                  <c:v>9.2590000000000006E-2</c:v>
                </c:pt>
                <c:pt idx="1668">
                  <c:v>9.3339999999999992E-2</c:v>
                </c:pt>
                <c:pt idx="1669">
                  <c:v>9.7180000000000002E-2</c:v>
                </c:pt>
                <c:pt idx="1670">
                  <c:v>0.10129000000000002</c:v>
                </c:pt>
                <c:pt idx="1671">
                  <c:v>0.1026</c:v>
                </c:pt>
                <c:pt idx="1672">
                  <c:v>9.7040000000000001E-2</c:v>
                </c:pt>
                <c:pt idx="1673">
                  <c:v>9.7200000000000009E-2</c:v>
                </c:pt>
                <c:pt idx="1674">
                  <c:v>9.7560000000000008E-2</c:v>
                </c:pt>
                <c:pt idx="1675">
                  <c:v>9.486E-2</c:v>
                </c:pt>
                <c:pt idx="1676">
                  <c:v>9.6120000000000025E-2</c:v>
                </c:pt>
                <c:pt idx="1677">
                  <c:v>0.10086000000000001</c:v>
                </c:pt>
                <c:pt idx="1678">
                  <c:v>0.10072</c:v>
                </c:pt>
                <c:pt idx="1679">
                  <c:v>0.10104</c:v>
                </c:pt>
                <c:pt idx="1680">
                  <c:v>9.9640000000000006E-2</c:v>
                </c:pt>
                <c:pt idx="1681">
                  <c:v>0.10331</c:v>
                </c:pt>
                <c:pt idx="1682">
                  <c:v>9.8649999999999988E-2</c:v>
                </c:pt>
                <c:pt idx="1683">
                  <c:v>9.6869999999999998E-2</c:v>
                </c:pt>
                <c:pt idx="1684">
                  <c:v>9.6020000000000008E-2</c:v>
                </c:pt>
                <c:pt idx="1685">
                  <c:v>9.6449999999999994E-2</c:v>
                </c:pt>
                <c:pt idx="1686">
                  <c:v>9.7629999999999995E-2</c:v>
                </c:pt>
                <c:pt idx="1687">
                  <c:v>9.8829999999999987E-2</c:v>
                </c:pt>
                <c:pt idx="1688">
                  <c:v>9.8849999999999993E-2</c:v>
                </c:pt>
                <c:pt idx="1689">
                  <c:v>0.10073</c:v>
                </c:pt>
                <c:pt idx="1690">
                  <c:v>0.10026</c:v>
                </c:pt>
                <c:pt idx="1691">
                  <c:v>9.9379999999999982E-2</c:v>
                </c:pt>
                <c:pt idx="1692">
                  <c:v>0.10103000000000001</c:v>
                </c:pt>
                <c:pt idx="1693">
                  <c:v>0.10045</c:v>
                </c:pt>
                <c:pt idx="1694">
                  <c:v>0.10055</c:v>
                </c:pt>
                <c:pt idx="1695">
                  <c:v>0.10059000000000001</c:v>
                </c:pt>
                <c:pt idx="1696">
                  <c:v>0.10030999999999998</c:v>
                </c:pt>
                <c:pt idx="1697">
                  <c:v>9.8510000000000014E-2</c:v>
                </c:pt>
                <c:pt idx="1698">
                  <c:v>9.8999999999999991E-2</c:v>
                </c:pt>
                <c:pt idx="1699">
                  <c:v>9.623000000000001E-2</c:v>
                </c:pt>
                <c:pt idx="1700">
                  <c:v>9.4269999999999993E-2</c:v>
                </c:pt>
                <c:pt idx="1701">
                  <c:v>9.1670000000000001E-2</c:v>
                </c:pt>
                <c:pt idx="1702">
                  <c:v>9.172000000000001E-2</c:v>
                </c:pt>
                <c:pt idx="1703">
                  <c:v>9.3230000000000007E-2</c:v>
                </c:pt>
                <c:pt idx="1704">
                  <c:v>9.4730000000000009E-2</c:v>
                </c:pt>
                <c:pt idx="1705">
                  <c:v>9.5939999999999998E-2</c:v>
                </c:pt>
                <c:pt idx="1706">
                  <c:v>9.7390000000000004E-2</c:v>
                </c:pt>
                <c:pt idx="1707">
                  <c:v>0.10135999999999999</c:v>
                </c:pt>
                <c:pt idx="1708">
                  <c:v>0.10310000000000001</c:v>
                </c:pt>
                <c:pt idx="1709">
                  <c:v>0.1024</c:v>
                </c:pt>
                <c:pt idx="1710">
                  <c:v>0.10384</c:v>
                </c:pt>
                <c:pt idx="1711">
                  <c:v>0.10441</c:v>
                </c:pt>
                <c:pt idx="1712">
                  <c:v>0.10430999999999999</c:v>
                </c:pt>
                <c:pt idx="1713">
                  <c:v>0.10422000000000001</c:v>
                </c:pt>
                <c:pt idx="1714">
                  <c:v>0.10383000000000001</c:v>
                </c:pt>
                <c:pt idx="1715">
                  <c:v>0.10093000000000001</c:v>
                </c:pt>
                <c:pt idx="1716">
                  <c:v>0.1009</c:v>
                </c:pt>
                <c:pt idx="1717">
                  <c:v>9.8170000000000007E-2</c:v>
                </c:pt>
                <c:pt idx="1718">
                  <c:v>9.9410000000000012E-2</c:v>
                </c:pt>
                <c:pt idx="1719">
                  <c:v>9.9860000000000004E-2</c:v>
                </c:pt>
                <c:pt idx="1720">
                  <c:v>0.10186000000000001</c:v>
                </c:pt>
                <c:pt idx="1721">
                  <c:v>0.10045000000000001</c:v>
                </c:pt>
                <c:pt idx="1722">
                  <c:v>9.9270000000000011E-2</c:v>
                </c:pt>
                <c:pt idx="1723">
                  <c:v>9.8610000000000003E-2</c:v>
                </c:pt>
                <c:pt idx="1724">
                  <c:v>9.6089999999999995E-2</c:v>
                </c:pt>
                <c:pt idx="1725">
                  <c:v>9.4569999999999987E-2</c:v>
                </c:pt>
                <c:pt idx="1726">
                  <c:v>9.6870000000000012E-2</c:v>
                </c:pt>
                <c:pt idx="1727">
                  <c:v>9.8510000000000014E-2</c:v>
                </c:pt>
                <c:pt idx="1728">
                  <c:v>0.10127000000000001</c:v>
                </c:pt>
                <c:pt idx="1729">
                  <c:v>0.10062999999999998</c:v>
                </c:pt>
                <c:pt idx="1730">
                  <c:v>0.10233</c:v>
                </c:pt>
                <c:pt idx="1731">
                  <c:v>0.10505</c:v>
                </c:pt>
                <c:pt idx="1732">
                  <c:v>0.10496</c:v>
                </c:pt>
                <c:pt idx="1733">
                  <c:v>0.1041</c:v>
                </c:pt>
                <c:pt idx="1734">
                  <c:v>0.10736000000000001</c:v>
                </c:pt>
                <c:pt idx="1735">
                  <c:v>0.10926</c:v>
                </c:pt>
                <c:pt idx="1736">
                  <c:v>0.11092</c:v>
                </c:pt>
                <c:pt idx="1737">
                  <c:v>0.11047000000000001</c:v>
                </c:pt>
                <c:pt idx="1738">
                  <c:v>0.10782</c:v>
                </c:pt>
                <c:pt idx="1739">
                  <c:v>0.10948000000000001</c:v>
                </c:pt>
                <c:pt idx="1740">
                  <c:v>0.11289999999999999</c:v>
                </c:pt>
                <c:pt idx="1741">
                  <c:v>0.11512</c:v>
                </c:pt>
                <c:pt idx="1742">
                  <c:v>0.11044000000000001</c:v>
                </c:pt>
                <c:pt idx="1743">
                  <c:v>0.11533000000000002</c:v>
                </c:pt>
                <c:pt idx="1744">
                  <c:v>0.11754999999999999</c:v>
                </c:pt>
                <c:pt idx="1745">
                  <c:v>0.11804000000000001</c:v>
                </c:pt>
                <c:pt idx="1746">
                  <c:v>0.11259999999999999</c:v>
                </c:pt>
                <c:pt idx="1747">
                  <c:v>0.1114</c:v>
                </c:pt>
                <c:pt idx="1748">
                  <c:v>0.11093</c:v>
                </c:pt>
                <c:pt idx="1749">
                  <c:v>0.11021</c:v>
                </c:pt>
                <c:pt idx="1750">
                  <c:v>0.10715</c:v>
                </c:pt>
                <c:pt idx="1751">
                  <c:v>0.10699000000000002</c:v>
                </c:pt>
                <c:pt idx="1752">
                  <c:v>0.10639</c:v>
                </c:pt>
                <c:pt idx="1753">
                  <c:v>0.10695</c:v>
                </c:pt>
                <c:pt idx="1754">
                  <c:v>0.10696</c:v>
                </c:pt>
                <c:pt idx="1755">
                  <c:v>0.10441</c:v>
                </c:pt>
                <c:pt idx="1756">
                  <c:v>0.10280999999999998</c:v>
                </c:pt>
                <c:pt idx="1757">
                  <c:v>0.10193999999999999</c:v>
                </c:pt>
                <c:pt idx="1758">
                  <c:v>0.1014</c:v>
                </c:pt>
                <c:pt idx="1759">
                  <c:v>0.10253999999999999</c:v>
                </c:pt>
                <c:pt idx="1760">
                  <c:v>0.10634</c:v>
                </c:pt>
                <c:pt idx="1761">
                  <c:v>0.10456000000000001</c:v>
                </c:pt>
                <c:pt idx="1762">
                  <c:v>0.10326</c:v>
                </c:pt>
                <c:pt idx="1763">
                  <c:v>9.7699999999999995E-2</c:v>
                </c:pt>
                <c:pt idx="1764">
                  <c:v>9.6290000000000001E-2</c:v>
                </c:pt>
                <c:pt idx="1765">
                  <c:v>9.6020000000000008E-2</c:v>
                </c:pt>
                <c:pt idx="1766">
                  <c:v>9.6729999999999997E-2</c:v>
                </c:pt>
                <c:pt idx="1767">
                  <c:v>9.5960000000000004E-2</c:v>
                </c:pt>
                <c:pt idx="1768">
                  <c:v>9.3329999999999996E-2</c:v>
                </c:pt>
                <c:pt idx="1769">
                  <c:v>9.221E-2</c:v>
                </c:pt>
                <c:pt idx="1770">
                  <c:v>9.2480000000000007E-2</c:v>
                </c:pt>
                <c:pt idx="1771">
                  <c:v>9.083999999999999E-2</c:v>
                </c:pt>
                <c:pt idx="1772">
                  <c:v>8.8399999999999992E-2</c:v>
                </c:pt>
                <c:pt idx="1773">
                  <c:v>9.2310000000000017E-2</c:v>
                </c:pt>
                <c:pt idx="1774">
                  <c:v>9.1999999999999998E-2</c:v>
                </c:pt>
                <c:pt idx="1775">
                  <c:v>8.9709999999999998E-2</c:v>
                </c:pt>
                <c:pt idx="1776">
                  <c:v>8.9280000000000012E-2</c:v>
                </c:pt>
                <c:pt idx="1777">
                  <c:v>8.7989999999999999E-2</c:v>
                </c:pt>
                <c:pt idx="1778">
                  <c:v>8.839000000000001E-2</c:v>
                </c:pt>
                <c:pt idx="1779">
                  <c:v>8.8590000000000002E-2</c:v>
                </c:pt>
                <c:pt idx="1780">
                  <c:v>8.8089999999999988E-2</c:v>
                </c:pt>
                <c:pt idx="1781">
                  <c:v>8.6520000000000014E-2</c:v>
                </c:pt>
                <c:pt idx="1782">
                  <c:v>8.387E-2</c:v>
                </c:pt>
                <c:pt idx="1783">
                  <c:v>8.3889999999999992E-2</c:v>
                </c:pt>
                <c:pt idx="1784">
                  <c:v>8.2299999999999998E-2</c:v>
                </c:pt>
                <c:pt idx="1785">
                  <c:v>7.9630000000000006E-2</c:v>
                </c:pt>
                <c:pt idx="1786">
                  <c:v>8.1820000000000004E-2</c:v>
                </c:pt>
                <c:pt idx="1787">
                  <c:v>8.183E-2</c:v>
                </c:pt>
                <c:pt idx="1788">
                  <c:v>8.5169999999999996E-2</c:v>
                </c:pt>
                <c:pt idx="1789">
                  <c:v>8.4850000000000009E-2</c:v>
                </c:pt>
                <c:pt idx="1790">
                  <c:v>8.3350000000000007E-2</c:v>
                </c:pt>
                <c:pt idx="1791">
                  <c:v>8.2119999999999999E-2</c:v>
                </c:pt>
                <c:pt idx="1792">
                  <c:v>7.9919999999999991E-2</c:v>
                </c:pt>
                <c:pt idx="1793">
                  <c:v>8.09E-2</c:v>
                </c:pt>
                <c:pt idx="1794">
                  <c:v>7.9229999999999995E-2</c:v>
                </c:pt>
                <c:pt idx="1795">
                  <c:v>7.8460000000000016E-2</c:v>
                </c:pt>
                <c:pt idx="1796">
                  <c:v>7.8089999999999993E-2</c:v>
                </c:pt>
                <c:pt idx="1797">
                  <c:v>7.7240000000000003E-2</c:v>
                </c:pt>
                <c:pt idx="1798">
                  <c:v>7.7600000000000002E-2</c:v>
                </c:pt>
                <c:pt idx="1799">
                  <c:v>7.8109999999999999E-2</c:v>
                </c:pt>
                <c:pt idx="1800">
                  <c:v>7.5510000000000008E-2</c:v>
                </c:pt>
                <c:pt idx="1801">
                  <c:v>7.5209999999999999E-2</c:v>
                </c:pt>
                <c:pt idx="1802">
                  <c:v>7.6969999999999997E-2</c:v>
                </c:pt>
                <c:pt idx="1803">
                  <c:v>7.6319999999999999E-2</c:v>
                </c:pt>
                <c:pt idx="1804">
                  <c:v>7.5180000000000011E-2</c:v>
                </c:pt>
                <c:pt idx="1805">
                  <c:v>7.664E-2</c:v>
                </c:pt>
                <c:pt idx="1806">
                  <c:v>7.6840000000000006E-2</c:v>
                </c:pt>
                <c:pt idx="1807">
                  <c:v>7.5420000000000001E-2</c:v>
                </c:pt>
                <c:pt idx="1808">
                  <c:v>7.4819999999999998E-2</c:v>
                </c:pt>
                <c:pt idx="1809">
                  <c:v>7.5359999999999996E-2</c:v>
                </c:pt>
                <c:pt idx="1810">
                  <c:v>7.7979999999999994E-2</c:v>
                </c:pt>
                <c:pt idx="1811">
                  <c:v>7.8349999999999989E-2</c:v>
                </c:pt>
                <c:pt idx="1812">
                  <c:v>8.0590000000000009E-2</c:v>
                </c:pt>
                <c:pt idx="1813">
                  <c:v>7.9829999999999984E-2</c:v>
                </c:pt>
                <c:pt idx="1814">
                  <c:v>7.9580000000000012E-2</c:v>
                </c:pt>
                <c:pt idx="1815">
                  <c:v>8.2100000000000006E-2</c:v>
                </c:pt>
                <c:pt idx="1816">
                  <c:v>8.2169999999999993E-2</c:v>
                </c:pt>
                <c:pt idx="1817">
                  <c:v>8.0599999999999991E-2</c:v>
                </c:pt>
                <c:pt idx="1818">
                  <c:v>8.0839999999999995E-2</c:v>
                </c:pt>
                <c:pt idx="1819">
                  <c:v>8.1290000000000001E-2</c:v>
                </c:pt>
                <c:pt idx="1820">
                  <c:v>8.0310000000000006E-2</c:v>
                </c:pt>
                <c:pt idx="1821">
                  <c:v>8.0839999999999995E-2</c:v>
                </c:pt>
                <c:pt idx="1822">
                  <c:v>7.936E-2</c:v>
                </c:pt>
                <c:pt idx="1823">
                  <c:v>8.1820000000000004E-2</c:v>
                </c:pt>
                <c:pt idx="1824">
                  <c:v>8.1799999999999998E-2</c:v>
                </c:pt>
                <c:pt idx="1825">
                  <c:v>8.3299999999999999E-2</c:v>
                </c:pt>
                <c:pt idx="1826">
                  <c:v>8.3420000000000008E-2</c:v>
                </c:pt>
                <c:pt idx="1827">
                  <c:v>8.5130000000000011E-2</c:v>
                </c:pt>
                <c:pt idx="1828">
                  <c:v>8.4510000000000002E-2</c:v>
                </c:pt>
                <c:pt idx="1829">
                  <c:v>8.5610000000000006E-2</c:v>
                </c:pt>
                <c:pt idx="1830">
                  <c:v>8.4340000000000012E-2</c:v>
                </c:pt>
                <c:pt idx="1831">
                  <c:v>8.3160000000000012E-2</c:v>
                </c:pt>
                <c:pt idx="1832">
                  <c:v>8.073000000000001E-2</c:v>
                </c:pt>
                <c:pt idx="1833">
                  <c:v>8.0829999999999999E-2</c:v>
                </c:pt>
                <c:pt idx="1834">
                  <c:v>7.980000000000001E-2</c:v>
                </c:pt>
                <c:pt idx="1835">
                  <c:v>7.893E-2</c:v>
                </c:pt>
                <c:pt idx="1836">
                  <c:v>7.8610000000000013E-2</c:v>
                </c:pt>
                <c:pt idx="1837">
                  <c:v>7.8100000000000003E-2</c:v>
                </c:pt>
                <c:pt idx="1838">
                  <c:v>7.6410000000000006E-2</c:v>
                </c:pt>
                <c:pt idx="1839">
                  <c:v>7.6329999999999995E-2</c:v>
                </c:pt>
                <c:pt idx="1840">
                  <c:v>7.5929999999999997E-2</c:v>
                </c:pt>
                <c:pt idx="1841">
                  <c:v>7.7130000000000004E-2</c:v>
                </c:pt>
                <c:pt idx="1842">
                  <c:v>7.6660000000000006E-2</c:v>
                </c:pt>
                <c:pt idx="1843">
                  <c:v>7.51E-2</c:v>
                </c:pt>
                <c:pt idx="1844">
                  <c:v>7.619999999999999E-2</c:v>
                </c:pt>
                <c:pt idx="1845">
                  <c:v>7.4460000000000012E-2</c:v>
                </c:pt>
                <c:pt idx="1846">
                  <c:v>7.4339999999999989E-2</c:v>
                </c:pt>
                <c:pt idx="1847">
                  <c:v>7.4309999999999987E-2</c:v>
                </c:pt>
                <c:pt idx="1848">
                  <c:v>7.3459999999999998E-2</c:v>
                </c:pt>
                <c:pt idx="1849">
                  <c:v>7.17E-2</c:v>
                </c:pt>
                <c:pt idx="1850">
                  <c:v>7.1869999999999989E-2</c:v>
                </c:pt>
                <c:pt idx="1851">
                  <c:v>7.2870000000000004E-2</c:v>
                </c:pt>
                <c:pt idx="1852">
                  <c:v>7.2239999999999999E-2</c:v>
                </c:pt>
                <c:pt idx="1853">
                  <c:v>7.1760000000000004E-2</c:v>
                </c:pt>
                <c:pt idx="1854">
                  <c:v>7.3030000000000012E-2</c:v>
                </c:pt>
                <c:pt idx="1855">
                  <c:v>7.5060000000000016E-2</c:v>
                </c:pt>
                <c:pt idx="1856">
                  <c:v>7.4150000000000008E-2</c:v>
                </c:pt>
                <c:pt idx="1857">
                  <c:v>7.4810000000000001E-2</c:v>
                </c:pt>
                <c:pt idx="1858">
                  <c:v>7.354999999999999E-2</c:v>
                </c:pt>
                <c:pt idx="1859">
                  <c:v>7.1680000000000008E-2</c:v>
                </c:pt>
                <c:pt idx="1860">
                  <c:v>7.0750000000000007E-2</c:v>
                </c:pt>
                <c:pt idx="1861">
                  <c:v>7.0610000000000006E-2</c:v>
                </c:pt>
                <c:pt idx="1862">
                  <c:v>7.085000000000001E-2</c:v>
                </c:pt>
                <c:pt idx="1863">
                  <c:v>7.1149999999999991E-2</c:v>
                </c:pt>
                <c:pt idx="1864">
                  <c:v>7.0199999999999999E-2</c:v>
                </c:pt>
                <c:pt idx="1865">
                  <c:v>7.153000000000001E-2</c:v>
                </c:pt>
                <c:pt idx="1866">
                  <c:v>7.2889999999999996E-2</c:v>
                </c:pt>
                <c:pt idx="1867">
                  <c:v>7.3689999999999992E-2</c:v>
                </c:pt>
                <c:pt idx="1868">
                  <c:v>7.2970000000000007E-2</c:v>
                </c:pt>
                <c:pt idx="1869">
                  <c:v>7.2180000000000008E-2</c:v>
                </c:pt>
                <c:pt idx="1870">
                  <c:v>7.078000000000001E-2</c:v>
                </c:pt>
                <c:pt idx="1871">
                  <c:v>6.9760000000000003E-2</c:v>
                </c:pt>
                <c:pt idx="1872">
                  <c:v>6.7979999999999999E-2</c:v>
                </c:pt>
                <c:pt idx="1873">
                  <c:v>6.8360000000000004E-2</c:v>
                </c:pt>
                <c:pt idx="1874">
                  <c:v>6.853999999999999E-2</c:v>
                </c:pt>
                <c:pt idx="1875">
                  <c:v>6.8330000000000002E-2</c:v>
                </c:pt>
                <c:pt idx="1876">
                  <c:v>6.7379999999999995E-2</c:v>
                </c:pt>
                <c:pt idx="1877">
                  <c:v>6.583E-2</c:v>
                </c:pt>
                <c:pt idx="1878">
                  <c:v>6.5140000000000017E-2</c:v>
                </c:pt>
                <c:pt idx="1879">
                  <c:v>6.5040000000000014E-2</c:v>
                </c:pt>
                <c:pt idx="1880">
                  <c:v>6.541000000000001E-2</c:v>
                </c:pt>
                <c:pt idx="1881">
                  <c:v>6.4850000000000019E-2</c:v>
                </c:pt>
                <c:pt idx="1882">
                  <c:v>6.4869999999999997E-2</c:v>
                </c:pt>
                <c:pt idx="1883">
                  <c:v>6.6349999999999992E-2</c:v>
                </c:pt>
                <c:pt idx="1884">
                  <c:v>6.6940000000000013E-2</c:v>
                </c:pt>
                <c:pt idx="1885">
                  <c:v>6.5960000000000005E-2</c:v>
                </c:pt>
                <c:pt idx="1886">
                  <c:v>6.6410000000000011E-2</c:v>
                </c:pt>
                <c:pt idx="1887">
                  <c:v>6.6600000000000006E-2</c:v>
                </c:pt>
                <c:pt idx="1888">
                  <c:v>6.8030000000000007E-2</c:v>
                </c:pt>
                <c:pt idx="1889">
                  <c:v>6.9779999999999995E-2</c:v>
                </c:pt>
                <c:pt idx="1890">
                  <c:v>6.9360000000000005E-2</c:v>
                </c:pt>
                <c:pt idx="1891">
                  <c:v>6.7320000000000005E-2</c:v>
                </c:pt>
                <c:pt idx="1892">
                  <c:v>6.7470000000000002E-2</c:v>
                </c:pt>
                <c:pt idx="1893">
                  <c:v>6.6649999999999987E-2</c:v>
                </c:pt>
                <c:pt idx="1894">
                  <c:v>6.5659999999999996E-2</c:v>
                </c:pt>
                <c:pt idx="1895">
                  <c:v>6.5180000000000002E-2</c:v>
                </c:pt>
                <c:pt idx="1896">
                  <c:v>6.6360000000000002E-2</c:v>
                </c:pt>
                <c:pt idx="1897">
                  <c:v>6.4130000000000006E-2</c:v>
                </c:pt>
                <c:pt idx="1898">
                  <c:v>6.3629999999999992E-2</c:v>
                </c:pt>
                <c:pt idx="1899">
                  <c:v>6.4340000000000008E-2</c:v>
                </c:pt>
                <c:pt idx="1900">
                  <c:v>6.3390000000000002E-2</c:v>
                </c:pt>
                <c:pt idx="1901">
                  <c:v>6.4350000000000004E-2</c:v>
                </c:pt>
                <c:pt idx="1902">
                  <c:v>6.3810000000000006E-2</c:v>
                </c:pt>
                <c:pt idx="1903">
                  <c:v>6.4850000000000019E-2</c:v>
                </c:pt>
                <c:pt idx="1904">
                  <c:v>6.4520000000000008E-2</c:v>
                </c:pt>
                <c:pt idx="1905">
                  <c:v>6.5460000000000004E-2</c:v>
                </c:pt>
                <c:pt idx="1906">
                  <c:v>6.701E-2</c:v>
                </c:pt>
                <c:pt idx="1907">
                  <c:v>6.9319999999999993E-2</c:v>
                </c:pt>
                <c:pt idx="1908">
                  <c:v>6.7059999999999995E-2</c:v>
                </c:pt>
                <c:pt idx="1909">
                  <c:v>6.9790000000000005E-2</c:v>
                </c:pt>
                <c:pt idx="1910">
                  <c:v>6.9429999999999992E-2</c:v>
                </c:pt>
                <c:pt idx="1911">
                  <c:v>7.0069999999999993E-2</c:v>
                </c:pt>
                <c:pt idx="1912">
                  <c:v>6.8020000000000011E-2</c:v>
                </c:pt>
                <c:pt idx="1913">
                  <c:v>6.7230000000000012E-2</c:v>
                </c:pt>
                <c:pt idx="1914">
                  <c:v>6.6860000000000003E-2</c:v>
                </c:pt>
                <c:pt idx="1915">
                  <c:v>6.6220000000000001E-2</c:v>
                </c:pt>
                <c:pt idx="1916">
                  <c:v>6.7000000000000004E-2</c:v>
                </c:pt>
                <c:pt idx="1917">
                  <c:v>6.6070000000000018E-2</c:v>
                </c:pt>
                <c:pt idx="1918">
                  <c:v>6.5880000000000008E-2</c:v>
                </c:pt>
                <c:pt idx="1919">
                  <c:v>6.5589999999999996E-2</c:v>
                </c:pt>
                <c:pt idx="1920">
                  <c:v>6.5070000000000003E-2</c:v>
                </c:pt>
                <c:pt idx="1921">
                  <c:v>6.5870000000000012E-2</c:v>
                </c:pt>
                <c:pt idx="1922">
                  <c:v>6.5709999999999991E-2</c:v>
                </c:pt>
                <c:pt idx="1923">
                  <c:v>6.7090000000000011E-2</c:v>
                </c:pt>
                <c:pt idx="1924">
                  <c:v>6.7760000000000001E-2</c:v>
                </c:pt>
                <c:pt idx="1925">
                  <c:v>6.6460000000000005E-2</c:v>
                </c:pt>
                <c:pt idx="1926">
                  <c:v>6.7060000000000008E-2</c:v>
                </c:pt>
                <c:pt idx="1927">
                  <c:v>6.6850000000000007E-2</c:v>
                </c:pt>
                <c:pt idx="1928">
                  <c:v>6.9839999999999999E-2</c:v>
                </c:pt>
                <c:pt idx="1929">
                  <c:v>6.9220000000000004E-2</c:v>
                </c:pt>
                <c:pt idx="1930">
                  <c:v>7.0710000000000009E-2</c:v>
                </c:pt>
                <c:pt idx="1931">
                  <c:v>6.9279999999999994E-2</c:v>
                </c:pt>
                <c:pt idx="1932">
                  <c:v>6.8890000000000007E-2</c:v>
                </c:pt>
                <c:pt idx="1933">
                  <c:v>6.8830000000000002E-2</c:v>
                </c:pt>
                <c:pt idx="1934">
                  <c:v>6.762E-2</c:v>
                </c:pt>
                <c:pt idx="1935">
                  <c:v>6.8249999999999991E-2</c:v>
                </c:pt>
                <c:pt idx="1936">
                  <c:v>6.9699999999999984E-2</c:v>
                </c:pt>
                <c:pt idx="1937">
                  <c:v>7.032999999999999E-2</c:v>
                </c:pt>
                <c:pt idx="1938">
                  <c:v>6.9720000000000004E-2</c:v>
                </c:pt>
                <c:pt idx="1939">
                  <c:v>6.9010000000000002E-2</c:v>
                </c:pt>
                <c:pt idx="1940">
                  <c:v>6.8750000000000006E-2</c:v>
                </c:pt>
                <c:pt idx="1941">
                  <c:v>6.8040000000000003E-2</c:v>
                </c:pt>
                <c:pt idx="1942">
                  <c:v>6.7919999999999994E-2</c:v>
                </c:pt>
                <c:pt idx="1943">
                  <c:v>6.8980000000000014E-2</c:v>
                </c:pt>
                <c:pt idx="1944">
                  <c:v>6.9429999999999992E-2</c:v>
                </c:pt>
                <c:pt idx="1945">
                  <c:v>6.8159999999999998E-2</c:v>
                </c:pt>
                <c:pt idx="1946">
                  <c:v>6.696000000000002E-2</c:v>
                </c:pt>
                <c:pt idx="1947">
                  <c:v>6.6229999999999997E-2</c:v>
                </c:pt>
                <c:pt idx="1948">
                  <c:v>6.6250000000000003E-2</c:v>
                </c:pt>
                <c:pt idx="1949">
                  <c:v>6.5680000000000002E-2</c:v>
                </c:pt>
                <c:pt idx="1950">
                  <c:v>6.522E-2</c:v>
                </c:pt>
                <c:pt idx="1951">
                  <c:v>6.5030000000000004E-2</c:v>
                </c:pt>
                <c:pt idx="1952">
                  <c:v>6.5429999999999988E-2</c:v>
                </c:pt>
                <c:pt idx="1953">
                  <c:v>6.4190000000000011E-2</c:v>
                </c:pt>
                <c:pt idx="1954">
                  <c:v>6.3769999999999993E-2</c:v>
                </c:pt>
                <c:pt idx="1955">
                  <c:v>6.3390000000000002E-2</c:v>
                </c:pt>
                <c:pt idx="1956">
                  <c:v>6.3300000000000009E-2</c:v>
                </c:pt>
                <c:pt idx="1957">
                  <c:v>6.2950000000000006E-2</c:v>
                </c:pt>
                <c:pt idx="1958">
                  <c:v>6.3230000000000008E-2</c:v>
                </c:pt>
                <c:pt idx="1959">
                  <c:v>6.4469999999999986E-2</c:v>
                </c:pt>
                <c:pt idx="1960">
                  <c:v>6.4369999999999997E-2</c:v>
                </c:pt>
                <c:pt idx="1961">
                  <c:v>6.4020000000000007E-2</c:v>
                </c:pt>
                <c:pt idx="1962">
                  <c:v>6.4879999999999993E-2</c:v>
                </c:pt>
                <c:pt idx="1963">
                  <c:v>6.472E-2</c:v>
                </c:pt>
                <c:pt idx="1964">
                  <c:v>6.4230000000000009E-2</c:v>
                </c:pt>
                <c:pt idx="1965">
                  <c:v>6.5569999999999989E-2</c:v>
                </c:pt>
                <c:pt idx="1966">
                  <c:v>6.6529999999999992E-2</c:v>
                </c:pt>
                <c:pt idx="1967">
                  <c:v>6.7150000000000001E-2</c:v>
                </c:pt>
                <c:pt idx="1968">
                  <c:v>6.7430000000000004E-2</c:v>
                </c:pt>
                <c:pt idx="1969">
                  <c:v>6.7330000000000001E-2</c:v>
                </c:pt>
                <c:pt idx="1970">
                  <c:v>6.8000000000000005E-2</c:v>
                </c:pt>
                <c:pt idx="1971">
                  <c:v>6.8489999999999995E-2</c:v>
                </c:pt>
                <c:pt idx="1972">
                  <c:v>6.8339999999999998E-2</c:v>
                </c:pt>
                <c:pt idx="1973">
                  <c:v>6.7840000000000011E-2</c:v>
                </c:pt>
                <c:pt idx="1974">
                  <c:v>6.7049999999999998E-2</c:v>
                </c:pt>
                <c:pt idx="1975">
                  <c:v>6.7169999999999994E-2</c:v>
                </c:pt>
                <c:pt idx="1976">
                  <c:v>6.9870000000000002E-2</c:v>
                </c:pt>
                <c:pt idx="1977">
                  <c:v>7.1700000000000014E-2</c:v>
                </c:pt>
                <c:pt idx="1978">
                  <c:v>7.1650000000000005E-2</c:v>
                </c:pt>
                <c:pt idx="1979">
                  <c:v>7.1179999999999993E-2</c:v>
                </c:pt>
                <c:pt idx="1980">
                  <c:v>7.0120000000000002E-2</c:v>
                </c:pt>
                <c:pt idx="1981">
                  <c:v>6.9860000000000005E-2</c:v>
                </c:pt>
                <c:pt idx="1982">
                  <c:v>7.0879999999999999E-2</c:v>
                </c:pt>
                <c:pt idx="1983">
                  <c:v>7.075999999999999E-2</c:v>
                </c:pt>
                <c:pt idx="1984">
                  <c:v>7.0150000000000004E-2</c:v>
                </c:pt>
                <c:pt idx="1985">
                  <c:v>6.8959999999999994E-2</c:v>
                </c:pt>
                <c:pt idx="1986">
                  <c:v>6.8090000000000012E-2</c:v>
                </c:pt>
                <c:pt idx="1987">
                  <c:v>6.7650000000000002E-2</c:v>
                </c:pt>
                <c:pt idx="1988">
                  <c:v>6.770000000000001E-2</c:v>
                </c:pt>
                <c:pt idx="1989">
                  <c:v>6.9530000000000008E-2</c:v>
                </c:pt>
                <c:pt idx="1990">
                  <c:v>6.9650000000000004E-2</c:v>
                </c:pt>
                <c:pt idx="1991">
                  <c:v>7.0900000000000019E-2</c:v>
                </c:pt>
                <c:pt idx="1992">
                  <c:v>7.0690000000000003E-2</c:v>
                </c:pt>
                <c:pt idx="1993">
                  <c:v>6.971999999999999E-2</c:v>
                </c:pt>
                <c:pt idx="1994">
                  <c:v>6.8940000000000001E-2</c:v>
                </c:pt>
                <c:pt idx="1995">
                  <c:v>6.8019999999999997E-2</c:v>
                </c:pt>
                <c:pt idx="1996">
                  <c:v>6.7970000000000003E-2</c:v>
                </c:pt>
                <c:pt idx="1997">
                  <c:v>6.6739999999999994E-2</c:v>
                </c:pt>
                <c:pt idx="1998">
                  <c:v>6.6450000000000009E-2</c:v>
                </c:pt>
                <c:pt idx="1999">
                  <c:v>6.6979999999999998E-2</c:v>
                </c:pt>
                <c:pt idx="2000">
                  <c:v>6.5869999999999998E-2</c:v>
                </c:pt>
                <c:pt idx="2001">
                  <c:v>6.5809999999999994E-2</c:v>
                </c:pt>
                <c:pt idx="2002">
                  <c:v>6.5530000000000005E-2</c:v>
                </c:pt>
                <c:pt idx="2003">
                  <c:v>6.6049999999999998E-2</c:v>
                </c:pt>
                <c:pt idx="2004">
                  <c:v>6.541000000000001E-2</c:v>
                </c:pt>
                <c:pt idx="2005">
                  <c:v>6.5189999999999998E-2</c:v>
                </c:pt>
                <c:pt idx="2006">
                  <c:v>6.5030000000000004E-2</c:v>
                </c:pt>
                <c:pt idx="2007">
                  <c:v>6.541000000000001E-2</c:v>
                </c:pt>
                <c:pt idx="2008">
                  <c:v>6.5799999999999997E-2</c:v>
                </c:pt>
                <c:pt idx="2009">
                  <c:v>6.5339999999999995E-2</c:v>
                </c:pt>
                <c:pt idx="2010">
                  <c:v>6.4809999999999993E-2</c:v>
                </c:pt>
                <c:pt idx="2011">
                  <c:v>6.3380000000000006E-2</c:v>
                </c:pt>
                <c:pt idx="2012">
                  <c:v>6.3299999999999995E-2</c:v>
                </c:pt>
                <c:pt idx="2013">
                  <c:v>6.3180000000000014E-2</c:v>
                </c:pt>
                <c:pt idx="2014">
                  <c:v>6.3700000000000007E-2</c:v>
                </c:pt>
                <c:pt idx="2015">
                  <c:v>6.427999999999999E-2</c:v>
                </c:pt>
                <c:pt idx="2016">
                  <c:v>6.341999999999999E-2</c:v>
                </c:pt>
                <c:pt idx="2017">
                  <c:v>6.2270000000000013E-2</c:v>
                </c:pt>
                <c:pt idx="2018">
                  <c:v>6.2610000000000013E-2</c:v>
                </c:pt>
                <c:pt idx="2019">
                  <c:v>6.3439999999999996E-2</c:v>
                </c:pt>
                <c:pt idx="2020">
                  <c:v>6.1839999999999992E-2</c:v>
                </c:pt>
                <c:pt idx="2021">
                  <c:v>6.1630000000000004E-2</c:v>
                </c:pt>
                <c:pt idx="2022">
                  <c:v>6.2039999999999998E-2</c:v>
                </c:pt>
                <c:pt idx="2023">
                  <c:v>6.1520000000000012E-2</c:v>
                </c:pt>
                <c:pt idx="2024">
                  <c:v>6.1379999999999997E-2</c:v>
                </c:pt>
                <c:pt idx="2025">
                  <c:v>6.2759999999999996E-2</c:v>
                </c:pt>
                <c:pt idx="2026">
                  <c:v>6.3320000000000001E-2</c:v>
                </c:pt>
                <c:pt idx="2027">
                  <c:v>6.2120000000000009E-2</c:v>
                </c:pt>
                <c:pt idx="2028">
                  <c:v>6.2609999999999999E-2</c:v>
                </c:pt>
                <c:pt idx="2029">
                  <c:v>6.368E-2</c:v>
                </c:pt>
                <c:pt idx="2030">
                  <c:v>6.2890000000000001E-2</c:v>
                </c:pt>
                <c:pt idx="2031">
                  <c:v>6.2640000000000015E-2</c:v>
                </c:pt>
                <c:pt idx="2032">
                  <c:v>6.541000000000001E-2</c:v>
                </c:pt>
                <c:pt idx="2033">
                  <c:v>6.6030000000000005E-2</c:v>
                </c:pt>
                <c:pt idx="2034">
                  <c:v>6.4680000000000001E-2</c:v>
                </c:pt>
                <c:pt idx="2035">
                  <c:v>6.5030000000000004E-2</c:v>
                </c:pt>
                <c:pt idx="2036">
                  <c:v>6.4350000000000004E-2</c:v>
                </c:pt>
                <c:pt idx="2037">
                  <c:v>6.8010000000000001E-2</c:v>
                </c:pt>
                <c:pt idx="2038">
                  <c:v>7.0290000000000005E-2</c:v>
                </c:pt>
                <c:pt idx="2039">
                  <c:v>7.1970000000000006E-2</c:v>
                </c:pt>
                <c:pt idx="2040">
                  <c:v>7.4629999999999988E-2</c:v>
                </c:pt>
                <c:pt idx="2041">
                  <c:v>6.8049999999999999E-2</c:v>
                </c:pt>
                <c:pt idx="2042">
                  <c:v>6.863000000000001E-2</c:v>
                </c:pt>
                <c:pt idx="2043">
                  <c:v>6.7379999999999995E-2</c:v>
                </c:pt>
                <c:pt idx="2044">
                  <c:v>6.7500000000000004E-2</c:v>
                </c:pt>
                <c:pt idx="2045">
                  <c:v>7.060000000000001E-2</c:v>
                </c:pt>
                <c:pt idx="2046">
                  <c:v>7.127E-2</c:v>
                </c:pt>
                <c:pt idx="2047">
                  <c:v>7.0490000000000011E-2</c:v>
                </c:pt>
                <c:pt idx="2048">
                  <c:v>7.2740000000000013E-2</c:v>
                </c:pt>
                <c:pt idx="2049">
                  <c:v>7.5150000000000008E-2</c:v>
                </c:pt>
                <c:pt idx="2050">
                  <c:v>7.5239999999999987E-2</c:v>
                </c:pt>
                <c:pt idx="2051">
                  <c:v>7.5550000000000006E-2</c:v>
                </c:pt>
                <c:pt idx="2052">
                  <c:v>7.8820000000000015E-2</c:v>
                </c:pt>
                <c:pt idx="2053">
                  <c:v>7.665000000000001E-2</c:v>
                </c:pt>
                <c:pt idx="2054">
                  <c:v>7.3959999999999984E-2</c:v>
                </c:pt>
                <c:pt idx="2055">
                  <c:v>7.4279999999999985E-2</c:v>
                </c:pt>
                <c:pt idx="2056">
                  <c:v>7.400000000000001E-2</c:v>
                </c:pt>
                <c:pt idx="2057">
                  <c:v>7.4049999999999991E-2</c:v>
                </c:pt>
                <c:pt idx="2058">
                  <c:v>7.4249999999999997E-2</c:v>
                </c:pt>
                <c:pt idx="2059">
                  <c:v>7.324E-2</c:v>
                </c:pt>
                <c:pt idx="2060">
                  <c:v>7.5760000000000008E-2</c:v>
                </c:pt>
                <c:pt idx="2061">
                  <c:v>7.6769999999999991E-2</c:v>
                </c:pt>
                <c:pt idx="2062">
                  <c:v>7.7979999999999994E-2</c:v>
                </c:pt>
                <c:pt idx="2063">
                  <c:v>7.6229999999999992E-2</c:v>
                </c:pt>
                <c:pt idx="2064">
                  <c:v>7.4400000000000008E-2</c:v>
                </c:pt>
                <c:pt idx="2065">
                  <c:v>7.424E-2</c:v>
                </c:pt>
                <c:pt idx="2066">
                  <c:v>7.2720000000000007E-2</c:v>
                </c:pt>
                <c:pt idx="2067">
                  <c:v>7.196000000000001E-2</c:v>
                </c:pt>
                <c:pt idx="2068">
                  <c:v>7.2290000000000007E-2</c:v>
                </c:pt>
                <c:pt idx="2069">
                  <c:v>7.2170000000000012E-2</c:v>
                </c:pt>
                <c:pt idx="2070">
                  <c:v>7.1209999999999996E-2</c:v>
                </c:pt>
                <c:pt idx="2071">
                  <c:v>7.0240000000000011E-2</c:v>
                </c:pt>
                <c:pt idx="2072">
                  <c:v>7.1480000000000002E-2</c:v>
                </c:pt>
                <c:pt idx="2073">
                  <c:v>7.263E-2</c:v>
                </c:pt>
                <c:pt idx="2074">
                  <c:v>7.4279999999999985E-2</c:v>
                </c:pt>
                <c:pt idx="2075">
                  <c:v>7.458999999999999E-2</c:v>
                </c:pt>
                <c:pt idx="2076">
                  <c:v>7.4149999999999994E-2</c:v>
                </c:pt>
                <c:pt idx="2077">
                  <c:v>7.6610000000000011E-2</c:v>
                </c:pt>
                <c:pt idx="2078">
                  <c:v>7.6829999999999996E-2</c:v>
                </c:pt>
                <c:pt idx="2079">
                  <c:v>7.8340000000000007E-2</c:v>
                </c:pt>
                <c:pt idx="2080">
                  <c:v>7.8070000000000001E-2</c:v>
                </c:pt>
                <c:pt idx="2081">
                  <c:v>7.8469999999999998E-2</c:v>
                </c:pt>
                <c:pt idx="2082">
                  <c:v>7.6410000000000006E-2</c:v>
                </c:pt>
                <c:pt idx="2083">
                  <c:v>7.5620000000000007E-2</c:v>
                </c:pt>
                <c:pt idx="2084">
                  <c:v>7.4480000000000005E-2</c:v>
                </c:pt>
                <c:pt idx="2085">
                  <c:v>7.4160000000000004E-2</c:v>
                </c:pt>
                <c:pt idx="2086">
                  <c:v>7.4510000000000007E-2</c:v>
                </c:pt>
                <c:pt idx="2087">
                  <c:v>7.2889999999999996E-2</c:v>
                </c:pt>
                <c:pt idx="2088">
                  <c:v>7.2749999999999995E-2</c:v>
                </c:pt>
                <c:pt idx="2089">
                  <c:v>7.3169999999999999E-2</c:v>
                </c:pt>
                <c:pt idx="2090">
                  <c:v>7.4740000000000001E-2</c:v>
                </c:pt>
                <c:pt idx="2091">
                  <c:v>7.4599999999999986E-2</c:v>
                </c:pt>
                <c:pt idx="2092">
                  <c:v>7.5139999999999998E-2</c:v>
                </c:pt>
                <c:pt idx="2093">
                  <c:v>7.4220000000000008E-2</c:v>
                </c:pt>
                <c:pt idx="2094">
                  <c:v>7.2550000000000003E-2</c:v>
                </c:pt>
                <c:pt idx="2095">
                  <c:v>7.1840000000000015E-2</c:v>
                </c:pt>
                <c:pt idx="2096">
                  <c:v>7.0690000000000003E-2</c:v>
                </c:pt>
                <c:pt idx="2097">
                  <c:v>7.0200000000000012E-2</c:v>
                </c:pt>
                <c:pt idx="2098">
                  <c:v>7.0709999999999995E-2</c:v>
                </c:pt>
                <c:pt idx="2099">
                  <c:v>7.1129999999999999E-2</c:v>
                </c:pt>
                <c:pt idx="2100">
                  <c:v>7.2609999999999994E-2</c:v>
                </c:pt>
                <c:pt idx="2101">
                  <c:v>7.0819999999999994E-2</c:v>
                </c:pt>
                <c:pt idx="2102">
                  <c:v>7.1629999999999999E-2</c:v>
                </c:pt>
                <c:pt idx="2103">
                  <c:v>7.1660000000000001E-2</c:v>
                </c:pt>
                <c:pt idx="2104">
                  <c:v>7.2179999999999994E-2</c:v>
                </c:pt>
                <c:pt idx="2105">
                  <c:v>7.3409999999999989E-2</c:v>
                </c:pt>
                <c:pt idx="2106">
                  <c:v>7.2549999999999989E-2</c:v>
                </c:pt>
                <c:pt idx="2107">
                  <c:v>7.322999999999999E-2</c:v>
                </c:pt>
                <c:pt idx="2108">
                  <c:v>7.601999999999999E-2</c:v>
                </c:pt>
                <c:pt idx="2109">
                  <c:v>7.6390000000000013E-2</c:v>
                </c:pt>
                <c:pt idx="2110">
                  <c:v>7.6770000000000005E-2</c:v>
                </c:pt>
                <c:pt idx="2111">
                  <c:v>7.7300000000000008E-2</c:v>
                </c:pt>
                <c:pt idx="2112">
                  <c:v>7.5670000000000001E-2</c:v>
                </c:pt>
                <c:pt idx="2113">
                  <c:v>7.6030000000000014E-2</c:v>
                </c:pt>
                <c:pt idx="2114">
                  <c:v>7.7280000000000015E-2</c:v>
                </c:pt>
                <c:pt idx="2115">
                  <c:v>7.869000000000001E-2</c:v>
                </c:pt>
                <c:pt idx="2116">
                  <c:v>7.8240000000000004E-2</c:v>
                </c:pt>
                <c:pt idx="2117">
                  <c:v>8.030000000000001E-2</c:v>
                </c:pt>
                <c:pt idx="2118">
                  <c:v>8.134000000000001E-2</c:v>
                </c:pt>
                <c:pt idx="2119">
                  <c:v>7.9930000000000001E-2</c:v>
                </c:pt>
                <c:pt idx="2120">
                  <c:v>7.9000000000000001E-2</c:v>
                </c:pt>
                <c:pt idx="2121">
                  <c:v>7.9649999999999999E-2</c:v>
                </c:pt>
                <c:pt idx="2122">
                  <c:v>8.0340000000000009E-2</c:v>
                </c:pt>
                <c:pt idx="2123">
                  <c:v>7.7560000000000004E-2</c:v>
                </c:pt>
                <c:pt idx="2124">
                  <c:v>7.6569999999999999E-2</c:v>
                </c:pt>
                <c:pt idx="2125">
                  <c:v>7.536000000000001E-2</c:v>
                </c:pt>
                <c:pt idx="2126">
                  <c:v>7.5239999999999987E-2</c:v>
                </c:pt>
                <c:pt idx="2127">
                  <c:v>7.6850000000000002E-2</c:v>
                </c:pt>
                <c:pt idx="2128">
                  <c:v>7.6129999999999989E-2</c:v>
                </c:pt>
                <c:pt idx="2129">
                  <c:v>7.4939999999999993E-2</c:v>
                </c:pt>
                <c:pt idx="2130">
                  <c:v>7.4299999999999991E-2</c:v>
                </c:pt>
                <c:pt idx="2131">
                  <c:v>7.3429999999999995E-2</c:v>
                </c:pt>
                <c:pt idx="2132">
                  <c:v>7.3789999999999994E-2</c:v>
                </c:pt>
                <c:pt idx="2133">
                  <c:v>7.3660000000000003E-2</c:v>
                </c:pt>
                <c:pt idx="2134">
                  <c:v>7.3220000000000007E-2</c:v>
                </c:pt>
                <c:pt idx="2135">
                  <c:v>7.393000000000001E-2</c:v>
                </c:pt>
                <c:pt idx="2136">
                  <c:v>7.2730000000000003E-2</c:v>
                </c:pt>
                <c:pt idx="2137">
                  <c:v>7.2770000000000015E-2</c:v>
                </c:pt>
                <c:pt idx="2138">
                  <c:v>7.4309999999999987E-2</c:v>
                </c:pt>
                <c:pt idx="2139">
                  <c:v>7.5450000000000003E-2</c:v>
                </c:pt>
                <c:pt idx="2140">
                  <c:v>7.3779999999999998E-2</c:v>
                </c:pt>
                <c:pt idx="2141">
                  <c:v>7.4510000000000007E-2</c:v>
                </c:pt>
                <c:pt idx="2142">
                  <c:v>7.4740000000000001E-2</c:v>
                </c:pt>
                <c:pt idx="2143">
                  <c:v>7.4900000000000008E-2</c:v>
                </c:pt>
                <c:pt idx="2144">
                  <c:v>7.5019999999999989E-2</c:v>
                </c:pt>
                <c:pt idx="2145">
                  <c:v>7.4840000000000004E-2</c:v>
                </c:pt>
                <c:pt idx="2146">
                  <c:v>7.578E-2</c:v>
                </c:pt>
                <c:pt idx="2147">
                  <c:v>7.4310000000000015E-2</c:v>
                </c:pt>
                <c:pt idx="2148">
                  <c:v>7.4560000000000001E-2</c:v>
                </c:pt>
                <c:pt idx="2149">
                  <c:v>7.4079999999999993E-2</c:v>
                </c:pt>
                <c:pt idx="2150">
                  <c:v>7.4060000000000001E-2</c:v>
                </c:pt>
                <c:pt idx="2151">
                  <c:v>7.3580000000000007E-2</c:v>
                </c:pt>
                <c:pt idx="2152">
                  <c:v>7.4069999999999997E-2</c:v>
                </c:pt>
                <c:pt idx="2153">
                  <c:v>7.2580000000000006E-2</c:v>
                </c:pt>
                <c:pt idx="2154">
                  <c:v>7.2349999999999998E-2</c:v>
                </c:pt>
                <c:pt idx="2155">
                  <c:v>7.1489999999999998E-2</c:v>
                </c:pt>
                <c:pt idx="2156">
                  <c:v>7.1249999999999994E-2</c:v>
                </c:pt>
                <c:pt idx="2157">
                  <c:v>7.1160000000000001E-2</c:v>
                </c:pt>
                <c:pt idx="2158">
                  <c:v>7.060000000000001E-2</c:v>
                </c:pt>
                <c:pt idx="2159">
                  <c:v>6.9459999999999994E-2</c:v>
                </c:pt>
                <c:pt idx="2160">
                  <c:v>6.966E-2</c:v>
                </c:pt>
                <c:pt idx="2161">
                  <c:v>6.9699999999999998E-2</c:v>
                </c:pt>
                <c:pt idx="2162">
                  <c:v>6.9530000000000008E-2</c:v>
                </c:pt>
                <c:pt idx="2163">
                  <c:v>6.9449999999999998E-2</c:v>
                </c:pt>
                <c:pt idx="2164">
                  <c:v>6.9360000000000005E-2</c:v>
                </c:pt>
                <c:pt idx="2165">
                  <c:v>7.042000000000001E-2</c:v>
                </c:pt>
                <c:pt idx="2166">
                  <c:v>7.0790000000000006E-2</c:v>
                </c:pt>
                <c:pt idx="2167">
                  <c:v>7.0599999999999982E-2</c:v>
                </c:pt>
                <c:pt idx="2168">
                  <c:v>7.152E-2</c:v>
                </c:pt>
                <c:pt idx="2169">
                  <c:v>7.1239999999999998E-2</c:v>
                </c:pt>
                <c:pt idx="2170">
                  <c:v>7.1129999999999999E-2</c:v>
                </c:pt>
                <c:pt idx="2171">
                  <c:v>7.1299999999999988E-2</c:v>
                </c:pt>
                <c:pt idx="2172">
                  <c:v>7.0530000000000009E-2</c:v>
                </c:pt>
                <c:pt idx="2173">
                  <c:v>7.0990000000000011E-2</c:v>
                </c:pt>
                <c:pt idx="2174">
                  <c:v>7.1649999999999991E-2</c:v>
                </c:pt>
                <c:pt idx="2175">
                  <c:v>7.0979999999999988E-2</c:v>
                </c:pt>
                <c:pt idx="2176">
                  <c:v>6.9769999999999999E-2</c:v>
                </c:pt>
                <c:pt idx="2177">
                  <c:v>7.0679999999999993E-2</c:v>
                </c:pt>
                <c:pt idx="2178">
                  <c:v>7.0489999999999997E-2</c:v>
                </c:pt>
                <c:pt idx="2179">
                  <c:v>6.8559999999999996E-2</c:v>
                </c:pt>
                <c:pt idx="2180">
                  <c:v>6.8670000000000009E-2</c:v>
                </c:pt>
                <c:pt idx="2181">
                  <c:v>6.9800000000000001E-2</c:v>
                </c:pt>
                <c:pt idx="2182">
                  <c:v>7.1980000000000002E-2</c:v>
                </c:pt>
                <c:pt idx="2183">
                  <c:v>6.9789999999999991E-2</c:v>
                </c:pt>
                <c:pt idx="2184">
                  <c:v>6.948E-2</c:v>
                </c:pt>
                <c:pt idx="2185">
                  <c:v>6.9559999999999997E-2</c:v>
                </c:pt>
                <c:pt idx="2186">
                  <c:v>7.0730000000000001E-2</c:v>
                </c:pt>
                <c:pt idx="2187">
                  <c:v>7.2800000000000017E-2</c:v>
                </c:pt>
                <c:pt idx="2188">
                  <c:v>6.9800000000000001E-2</c:v>
                </c:pt>
                <c:pt idx="2189">
                  <c:v>6.831000000000001E-2</c:v>
                </c:pt>
                <c:pt idx="2190">
                  <c:v>6.7730000000000012E-2</c:v>
                </c:pt>
                <c:pt idx="2191">
                  <c:v>6.7670000000000008E-2</c:v>
                </c:pt>
                <c:pt idx="2192">
                  <c:v>6.631999999999999E-2</c:v>
                </c:pt>
                <c:pt idx="2193">
                  <c:v>6.5360000000000015E-2</c:v>
                </c:pt>
                <c:pt idx="2194">
                  <c:v>6.5930000000000002E-2</c:v>
                </c:pt>
                <c:pt idx="2195">
                  <c:v>6.5759999999999985E-2</c:v>
                </c:pt>
                <c:pt idx="2196">
                  <c:v>6.5240000000000006E-2</c:v>
                </c:pt>
                <c:pt idx="2197">
                  <c:v>6.4839999999999995E-2</c:v>
                </c:pt>
                <c:pt idx="2198">
                  <c:v>6.5100000000000005E-2</c:v>
                </c:pt>
                <c:pt idx="2199">
                  <c:v>6.4950000000000008E-2</c:v>
                </c:pt>
                <c:pt idx="2200">
                  <c:v>6.5509999999999999E-2</c:v>
                </c:pt>
                <c:pt idx="2201">
                  <c:v>6.5930000000000002E-2</c:v>
                </c:pt>
                <c:pt idx="2202">
                  <c:v>6.4939999999999998E-2</c:v>
                </c:pt>
                <c:pt idx="2203">
                  <c:v>6.5180000000000002E-2</c:v>
                </c:pt>
                <c:pt idx="2204">
                  <c:v>6.4829999999999999E-2</c:v>
                </c:pt>
                <c:pt idx="2205">
                  <c:v>6.4979999999999996E-2</c:v>
                </c:pt>
                <c:pt idx="2206">
                  <c:v>6.5189999999999998E-2</c:v>
                </c:pt>
                <c:pt idx="2207">
                  <c:v>6.5539999999999987E-2</c:v>
                </c:pt>
                <c:pt idx="2208">
                  <c:v>6.4820000000000003E-2</c:v>
                </c:pt>
                <c:pt idx="2209">
                  <c:v>6.5709999999999991E-2</c:v>
                </c:pt>
                <c:pt idx="2210">
                  <c:v>6.6070000000000004E-2</c:v>
                </c:pt>
                <c:pt idx="2211">
                  <c:v>6.5579999999999999E-2</c:v>
                </c:pt>
                <c:pt idx="2212">
                  <c:v>6.5790000000000001E-2</c:v>
                </c:pt>
                <c:pt idx="2213">
                  <c:v>6.5519999999999995E-2</c:v>
                </c:pt>
                <c:pt idx="2214">
                  <c:v>6.5570000000000003E-2</c:v>
                </c:pt>
                <c:pt idx="2215">
                  <c:v>6.6310000000000008E-2</c:v>
                </c:pt>
                <c:pt idx="2216">
                  <c:v>6.7399999999999988E-2</c:v>
                </c:pt>
                <c:pt idx="2217">
                  <c:v>6.5449999999999994E-2</c:v>
                </c:pt>
                <c:pt idx="2218">
                  <c:v>6.2979999999999994E-2</c:v>
                </c:pt>
                <c:pt idx="2219">
                  <c:v>6.3159999999999994E-2</c:v>
                </c:pt>
                <c:pt idx="2220">
                  <c:v>6.3219999999999998E-2</c:v>
                </c:pt>
                <c:pt idx="2221">
                  <c:v>6.3119999999999996E-2</c:v>
                </c:pt>
                <c:pt idx="2222">
                  <c:v>6.1750000000000006E-2</c:v>
                </c:pt>
                <c:pt idx="2223">
                  <c:v>6.2349999999999996E-2</c:v>
                </c:pt>
                <c:pt idx="2224">
                  <c:v>6.2370000000000002E-2</c:v>
                </c:pt>
                <c:pt idx="2225">
                  <c:v>6.164E-2</c:v>
                </c:pt>
                <c:pt idx="2226">
                  <c:v>6.1999999999999993E-2</c:v>
                </c:pt>
                <c:pt idx="2227">
                  <c:v>6.226000000000001E-2</c:v>
                </c:pt>
                <c:pt idx="2228">
                  <c:v>6.1349999999999995E-2</c:v>
                </c:pt>
                <c:pt idx="2229">
                  <c:v>6.0840000000000012E-2</c:v>
                </c:pt>
                <c:pt idx="2230">
                  <c:v>6.1720000000000004E-2</c:v>
                </c:pt>
                <c:pt idx="2231">
                  <c:v>6.2449999999999999E-2</c:v>
                </c:pt>
                <c:pt idx="2232">
                  <c:v>6.0890000000000007E-2</c:v>
                </c:pt>
                <c:pt idx="2233">
                  <c:v>6.0510000000000001E-2</c:v>
                </c:pt>
                <c:pt idx="2234">
                  <c:v>6.114E-2</c:v>
                </c:pt>
                <c:pt idx="2235">
                  <c:v>6.029000000000001E-2</c:v>
                </c:pt>
                <c:pt idx="2236">
                  <c:v>5.987E-2</c:v>
                </c:pt>
                <c:pt idx="2237">
                  <c:v>5.9550000000000013E-2</c:v>
                </c:pt>
                <c:pt idx="2238">
                  <c:v>5.8940000000000013E-2</c:v>
                </c:pt>
                <c:pt idx="2239">
                  <c:v>5.9389999999999998E-2</c:v>
                </c:pt>
                <c:pt idx="2240">
                  <c:v>5.926E-2</c:v>
                </c:pt>
                <c:pt idx="2241">
                  <c:v>5.9040000000000016E-2</c:v>
                </c:pt>
                <c:pt idx="2242">
                  <c:v>5.918000000000001E-2</c:v>
                </c:pt>
                <c:pt idx="2243">
                  <c:v>5.9229999999999998E-2</c:v>
                </c:pt>
                <c:pt idx="2244">
                  <c:v>5.987E-2</c:v>
                </c:pt>
                <c:pt idx="2245">
                  <c:v>5.9060000000000008E-2</c:v>
                </c:pt>
                <c:pt idx="2246">
                  <c:v>6.0659999999999999E-2</c:v>
                </c:pt>
                <c:pt idx="2247">
                  <c:v>6.1440000000000008E-2</c:v>
                </c:pt>
                <c:pt idx="2248">
                  <c:v>6.2099999999999989E-2</c:v>
                </c:pt>
                <c:pt idx="2249">
                  <c:v>6.2590000000000007E-2</c:v>
                </c:pt>
                <c:pt idx="2250">
                  <c:v>6.1380000000000011E-2</c:v>
                </c:pt>
                <c:pt idx="2251">
                  <c:v>6.1099999999999995E-2</c:v>
                </c:pt>
                <c:pt idx="2252">
                  <c:v>6.1110000000000005E-2</c:v>
                </c:pt>
                <c:pt idx="2253">
                  <c:v>6.1330000000000003E-2</c:v>
                </c:pt>
                <c:pt idx="2254">
                  <c:v>5.994E-2</c:v>
                </c:pt>
                <c:pt idx="2255">
                  <c:v>6.0670000000000002E-2</c:v>
                </c:pt>
                <c:pt idx="2256">
                  <c:v>6.0570000000000006E-2</c:v>
                </c:pt>
                <c:pt idx="2257">
                  <c:v>6.0150000000000009E-2</c:v>
                </c:pt>
                <c:pt idx="2258">
                  <c:v>6.0299999999999999E-2</c:v>
                </c:pt>
                <c:pt idx="2259">
                  <c:v>6.1300000000000007E-2</c:v>
                </c:pt>
                <c:pt idx="2260">
                  <c:v>6.2360000000000006E-2</c:v>
                </c:pt>
                <c:pt idx="2261">
                  <c:v>6.2829999999999997E-2</c:v>
                </c:pt>
                <c:pt idx="2262">
                  <c:v>6.5329999999999999E-2</c:v>
                </c:pt>
                <c:pt idx="2263">
                  <c:v>6.6699999999999995E-2</c:v>
                </c:pt>
                <c:pt idx="2264">
                  <c:v>6.4809999999999993E-2</c:v>
                </c:pt>
                <c:pt idx="2265">
                  <c:v>6.4119999999999996E-2</c:v>
                </c:pt>
                <c:pt idx="2266">
                  <c:v>6.2370000000000002E-2</c:v>
                </c:pt>
                <c:pt idx="2267">
                  <c:v>6.2430000000000006E-2</c:v>
                </c:pt>
                <c:pt idx="2268">
                  <c:v>6.2439999999999996E-2</c:v>
                </c:pt>
                <c:pt idx="2269">
                  <c:v>6.1550000000000001E-2</c:v>
                </c:pt>
                <c:pt idx="2270">
                  <c:v>6.090000000000001E-2</c:v>
                </c:pt>
                <c:pt idx="2271">
                  <c:v>6.0689999999999994E-2</c:v>
                </c:pt>
                <c:pt idx="2272">
                  <c:v>6.0179999999999997E-2</c:v>
                </c:pt>
                <c:pt idx="2273">
                  <c:v>5.9610000000000003E-2</c:v>
                </c:pt>
                <c:pt idx="2274">
                  <c:v>6.0160000000000012E-2</c:v>
                </c:pt>
                <c:pt idx="2275">
                  <c:v>5.918000000000001E-2</c:v>
                </c:pt>
                <c:pt idx="2276">
                  <c:v>5.901E-2</c:v>
                </c:pt>
                <c:pt idx="2277">
                  <c:v>5.8880000000000002E-2</c:v>
                </c:pt>
                <c:pt idx="2278">
                  <c:v>5.8090000000000003E-2</c:v>
                </c:pt>
                <c:pt idx="2279">
                  <c:v>5.8379999999999994E-2</c:v>
                </c:pt>
                <c:pt idx="2280">
                  <c:v>5.7490000000000006E-2</c:v>
                </c:pt>
                <c:pt idx="2281">
                  <c:v>5.7689999999999998E-2</c:v>
                </c:pt>
                <c:pt idx="2282">
                  <c:v>5.9390000000000012E-2</c:v>
                </c:pt>
                <c:pt idx="2283">
                  <c:v>5.885E-2</c:v>
                </c:pt>
                <c:pt idx="2284">
                  <c:v>5.952000000000001E-2</c:v>
                </c:pt>
                <c:pt idx="2285">
                  <c:v>6.0020000000000004E-2</c:v>
                </c:pt>
                <c:pt idx="2286">
                  <c:v>6.2619999999999995E-2</c:v>
                </c:pt>
                <c:pt idx="2287">
                  <c:v>6.2050000000000001E-2</c:v>
                </c:pt>
                <c:pt idx="2288">
                  <c:v>6.0650000000000009E-2</c:v>
                </c:pt>
                <c:pt idx="2289">
                  <c:v>6.08E-2</c:v>
                </c:pt>
                <c:pt idx="2290">
                  <c:v>6.0520000000000004E-2</c:v>
                </c:pt>
                <c:pt idx="2291">
                  <c:v>5.9879999999999996E-2</c:v>
                </c:pt>
                <c:pt idx="2292">
                  <c:v>5.978E-2</c:v>
                </c:pt>
                <c:pt idx="2293">
                  <c:v>5.9910000000000005E-2</c:v>
                </c:pt>
                <c:pt idx="2294">
                  <c:v>5.9740000000000001E-2</c:v>
                </c:pt>
                <c:pt idx="2295">
                  <c:v>5.9709999999999999E-2</c:v>
                </c:pt>
                <c:pt idx="2296">
                  <c:v>6.0240000000000009E-2</c:v>
                </c:pt>
                <c:pt idx="2297">
                  <c:v>6.1349999999999995E-2</c:v>
                </c:pt>
                <c:pt idx="2298">
                  <c:v>6.1099999999999995E-2</c:v>
                </c:pt>
                <c:pt idx="2299">
                  <c:v>6.2070000000000007E-2</c:v>
                </c:pt>
                <c:pt idx="2300">
                  <c:v>6.1180000000000005E-2</c:v>
                </c:pt>
                <c:pt idx="2301">
                  <c:v>6.1120000000000001E-2</c:v>
                </c:pt>
                <c:pt idx="2302">
                  <c:v>6.1709999999999994E-2</c:v>
                </c:pt>
                <c:pt idx="2303">
                  <c:v>6.2230000000000008E-2</c:v>
                </c:pt>
                <c:pt idx="2304">
                  <c:v>6.1940000000000009E-2</c:v>
                </c:pt>
                <c:pt idx="2305">
                  <c:v>6.2870000000000009E-2</c:v>
                </c:pt>
                <c:pt idx="2306">
                  <c:v>6.239999999999999E-2</c:v>
                </c:pt>
                <c:pt idx="2307">
                  <c:v>6.216E-2</c:v>
                </c:pt>
                <c:pt idx="2308">
                  <c:v>6.3029999999999989E-2</c:v>
                </c:pt>
                <c:pt idx="2309">
                  <c:v>6.4660000000000009E-2</c:v>
                </c:pt>
                <c:pt idx="2310">
                  <c:v>6.411E-2</c:v>
                </c:pt>
                <c:pt idx="2311">
                  <c:v>6.412000000000001E-2</c:v>
                </c:pt>
                <c:pt idx="2312">
                  <c:v>6.4829999999999999E-2</c:v>
                </c:pt>
                <c:pt idx="2313">
                  <c:v>6.4549999999999996E-2</c:v>
                </c:pt>
                <c:pt idx="2314">
                  <c:v>6.4639999999999989E-2</c:v>
                </c:pt>
                <c:pt idx="2315">
                  <c:v>6.3399999999999998E-2</c:v>
                </c:pt>
                <c:pt idx="2316">
                  <c:v>6.4130000000000006E-2</c:v>
                </c:pt>
                <c:pt idx="2317">
                  <c:v>6.4700000000000008E-2</c:v>
                </c:pt>
                <c:pt idx="2318">
                  <c:v>6.3920000000000018E-2</c:v>
                </c:pt>
                <c:pt idx="2319">
                  <c:v>6.4750000000000002E-2</c:v>
                </c:pt>
                <c:pt idx="2320">
                  <c:v>6.4060000000000006E-2</c:v>
                </c:pt>
                <c:pt idx="2321">
                  <c:v>6.5159999999999996E-2</c:v>
                </c:pt>
                <c:pt idx="2322">
                  <c:v>6.4999999999999988E-2</c:v>
                </c:pt>
                <c:pt idx="2323">
                  <c:v>6.659000000000001E-2</c:v>
                </c:pt>
                <c:pt idx="2324">
                  <c:v>6.6720000000000002E-2</c:v>
                </c:pt>
                <c:pt idx="2325">
                  <c:v>6.5560000000000007E-2</c:v>
                </c:pt>
                <c:pt idx="2326">
                  <c:v>6.6970000000000016E-2</c:v>
                </c:pt>
                <c:pt idx="2327">
                  <c:v>6.7240000000000008E-2</c:v>
                </c:pt>
                <c:pt idx="2328">
                  <c:v>6.6710000000000005E-2</c:v>
                </c:pt>
                <c:pt idx="2329">
                  <c:v>6.724999999999999E-2</c:v>
                </c:pt>
                <c:pt idx="2330">
                  <c:v>6.6110000000000002E-2</c:v>
                </c:pt>
                <c:pt idx="2331">
                  <c:v>6.6679999999999989E-2</c:v>
                </c:pt>
                <c:pt idx="2332">
                  <c:v>6.8540000000000004E-2</c:v>
                </c:pt>
                <c:pt idx="2333">
                  <c:v>6.8860000000000005E-2</c:v>
                </c:pt>
                <c:pt idx="2334">
                  <c:v>6.8290000000000003E-2</c:v>
                </c:pt>
                <c:pt idx="2335">
                  <c:v>6.7569999999999991E-2</c:v>
                </c:pt>
                <c:pt idx="2336">
                  <c:v>6.583E-2</c:v>
                </c:pt>
                <c:pt idx="2337">
                  <c:v>6.4450000000000007E-2</c:v>
                </c:pt>
                <c:pt idx="2338">
                  <c:v>6.3960000000000003E-2</c:v>
                </c:pt>
                <c:pt idx="2339">
                  <c:v>6.3800000000000009E-2</c:v>
                </c:pt>
                <c:pt idx="2340">
                  <c:v>6.4319999999999988E-2</c:v>
                </c:pt>
                <c:pt idx="2341">
                  <c:v>6.547E-2</c:v>
                </c:pt>
                <c:pt idx="2342">
                  <c:v>6.4729999999999996E-2</c:v>
                </c:pt>
                <c:pt idx="2343">
                  <c:v>6.7110000000000003E-2</c:v>
                </c:pt>
                <c:pt idx="2344">
                  <c:v>7.0179999999999992E-2</c:v>
                </c:pt>
                <c:pt idx="2345">
                  <c:v>7.0290000000000005E-2</c:v>
                </c:pt>
                <c:pt idx="2346">
                  <c:v>6.9419999999999996E-2</c:v>
                </c:pt>
                <c:pt idx="2347">
                  <c:v>7.0220000000000005E-2</c:v>
                </c:pt>
                <c:pt idx="2348">
                  <c:v>7.1150000000000005E-2</c:v>
                </c:pt>
                <c:pt idx="2349">
                  <c:v>7.2919999999999999E-2</c:v>
                </c:pt>
                <c:pt idx="2350">
                  <c:v>7.1920000000000012E-2</c:v>
                </c:pt>
                <c:pt idx="2351">
                  <c:v>7.0230000000000015E-2</c:v>
                </c:pt>
                <c:pt idx="2352">
                  <c:v>6.8129999999999996E-2</c:v>
                </c:pt>
                <c:pt idx="2353">
                  <c:v>6.8120000000000014E-2</c:v>
                </c:pt>
                <c:pt idx="2354">
                  <c:v>6.9169999999999995E-2</c:v>
                </c:pt>
                <c:pt idx="2355">
                  <c:v>6.9600000000000009E-2</c:v>
                </c:pt>
                <c:pt idx="2356">
                  <c:v>7.1289999999999992E-2</c:v>
                </c:pt>
                <c:pt idx="2357">
                  <c:v>7.1670000000000011E-2</c:v>
                </c:pt>
                <c:pt idx="2358">
                  <c:v>7.3620000000000005E-2</c:v>
                </c:pt>
                <c:pt idx="2359">
                  <c:v>7.5870000000000021E-2</c:v>
                </c:pt>
                <c:pt idx="2360">
                  <c:v>7.7940000000000009E-2</c:v>
                </c:pt>
                <c:pt idx="2361">
                  <c:v>7.9469999999999985E-2</c:v>
                </c:pt>
                <c:pt idx="2362">
                  <c:v>8.3199999999999996E-2</c:v>
                </c:pt>
                <c:pt idx="2363">
                  <c:v>8.3839999999999998E-2</c:v>
                </c:pt>
                <c:pt idx="2364">
                  <c:v>8.8479999999999989E-2</c:v>
                </c:pt>
                <c:pt idx="2365">
                  <c:v>8.5950000000000013E-2</c:v>
                </c:pt>
                <c:pt idx="2366">
                  <c:v>8.9880000000000002E-2</c:v>
                </c:pt>
                <c:pt idx="2367">
                  <c:v>8.6440000000000017E-2</c:v>
                </c:pt>
                <c:pt idx="2368">
                  <c:v>8.387E-2</c:v>
                </c:pt>
                <c:pt idx="2369">
                  <c:v>8.3249999999999991E-2</c:v>
                </c:pt>
                <c:pt idx="2370">
                  <c:v>8.3960000000000007E-2</c:v>
                </c:pt>
                <c:pt idx="2371">
                  <c:v>8.5070000000000021E-2</c:v>
                </c:pt>
                <c:pt idx="2372">
                  <c:v>8.993000000000001E-2</c:v>
                </c:pt>
                <c:pt idx="2373">
                  <c:v>9.0749999999999997E-2</c:v>
                </c:pt>
                <c:pt idx="2374">
                  <c:v>9.0380000000000002E-2</c:v>
                </c:pt>
                <c:pt idx="2375">
                  <c:v>9.0120000000000006E-2</c:v>
                </c:pt>
                <c:pt idx="2376">
                  <c:v>8.811999999999999E-2</c:v>
                </c:pt>
                <c:pt idx="2377">
                  <c:v>8.8540000000000008E-2</c:v>
                </c:pt>
                <c:pt idx="2378">
                  <c:v>8.9130000000000001E-2</c:v>
                </c:pt>
                <c:pt idx="2379">
                  <c:v>8.6840000000000014E-2</c:v>
                </c:pt>
                <c:pt idx="2380">
                  <c:v>8.7170000000000011E-2</c:v>
                </c:pt>
                <c:pt idx="2381">
                  <c:v>8.431000000000001E-2</c:v>
                </c:pt>
                <c:pt idx="2382">
                  <c:v>8.5250000000000006E-2</c:v>
                </c:pt>
                <c:pt idx="2383">
                  <c:v>8.8520000000000001E-2</c:v>
                </c:pt>
                <c:pt idx="2384">
                  <c:v>9.3230000000000007E-2</c:v>
                </c:pt>
                <c:pt idx="2385">
                  <c:v>9.4119999999999995E-2</c:v>
                </c:pt>
                <c:pt idx="2386">
                  <c:v>9.1129999999999989E-2</c:v>
                </c:pt>
                <c:pt idx="2387">
                  <c:v>9.1000000000000011E-2</c:v>
                </c:pt>
                <c:pt idx="2388">
                  <c:v>9.4380000000000006E-2</c:v>
                </c:pt>
                <c:pt idx="2389">
                  <c:v>9.7270000000000009E-2</c:v>
                </c:pt>
                <c:pt idx="2390">
                  <c:v>9.6059999999999993E-2</c:v>
                </c:pt>
                <c:pt idx="2391">
                  <c:v>9.3719999999999998E-2</c:v>
                </c:pt>
                <c:pt idx="2392">
                  <c:v>9.1410000000000005E-2</c:v>
                </c:pt>
                <c:pt idx="2393">
                  <c:v>9.1469999999999996E-2</c:v>
                </c:pt>
                <c:pt idx="2394">
                  <c:v>9.4E-2</c:v>
                </c:pt>
                <c:pt idx="2395">
                  <c:v>9.3290000000000012E-2</c:v>
                </c:pt>
                <c:pt idx="2396">
                  <c:v>9.4380000000000006E-2</c:v>
                </c:pt>
                <c:pt idx="2397">
                  <c:v>9.9060000000000009E-2</c:v>
                </c:pt>
                <c:pt idx="2398">
                  <c:v>9.8430000000000004E-2</c:v>
                </c:pt>
                <c:pt idx="2399">
                  <c:v>9.6610000000000001E-2</c:v>
                </c:pt>
                <c:pt idx="2400">
                  <c:v>9.1880000000000003E-2</c:v>
                </c:pt>
                <c:pt idx="2401">
                  <c:v>9.1889999999999999E-2</c:v>
                </c:pt>
                <c:pt idx="2402">
                  <c:v>9.1230000000000006E-2</c:v>
                </c:pt>
                <c:pt idx="2403">
                  <c:v>9.443E-2</c:v>
                </c:pt>
                <c:pt idx="2404">
                  <c:v>9.6650000000000014E-2</c:v>
                </c:pt>
                <c:pt idx="2405">
                  <c:v>0.10013999999999999</c:v>
                </c:pt>
                <c:pt idx="2406">
                  <c:v>9.6509999999999999E-2</c:v>
                </c:pt>
                <c:pt idx="2407">
                  <c:v>9.2980000000000007E-2</c:v>
                </c:pt>
                <c:pt idx="2408">
                  <c:v>9.2080000000000023E-2</c:v>
                </c:pt>
                <c:pt idx="2409">
                  <c:v>8.967E-2</c:v>
                </c:pt>
                <c:pt idx="2410">
                  <c:v>8.9510000000000006E-2</c:v>
                </c:pt>
                <c:pt idx="2411">
                  <c:v>8.6609999999999993E-2</c:v>
                </c:pt>
                <c:pt idx="2412">
                  <c:v>8.8149999999999992E-2</c:v>
                </c:pt>
                <c:pt idx="2413">
                  <c:v>8.6410000000000001E-2</c:v>
                </c:pt>
                <c:pt idx="2414">
                  <c:v>8.8419999999999985E-2</c:v>
                </c:pt>
                <c:pt idx="2415">
                  <c:v>8.9370000000000005E-2</c:v>
                </c:pt>
                <c:pt idx="2416">
                  <c:v>8.8709999999999983E-2</c:v>
                </c:pt>
                <c:pt idx="2417">
                  <c:v>9.1020000000000004E-2</c:v>
                </c:pt>
                <c:pt idx="2418">
                  <c:v>8.8139999999999996E-2</c:v>
                </c:pt>
                <c:pt idx="2419">
                  <c:v>8.6790000000000006E-2</c:v>
                </c:pt>
                <c:pt idx="2420">
                  <c:v>8.7809999999999985E-2</c:v>
                </c:pt>
                <c:pt idx="2421">
                  <c:v>8.8129999999999986E-2</c:v>
                </c:pt>
                <c:pt idx="2422">
                  <c:v>8.3640000000000006E-2</c:v>
                </c:pt>
                <c:pt idx="2423">
                  <c:v>8.4330000000000002E-2</c:v>
                </c:pt>
                <c:pt idx="2424">
                  <c:v>8.8550000000000004E-2</c:v>
                </c:pt>
                <c:pt idx="2425">
                  <c:v>9.4619999999999996E-2</c:v>
                </c:pt>
                <c:pt idx="2426">
                  <c:v>9.3329999999999996E-2</c:v>
                </c:pt>
                <c:pt idx="2427">
                  <c:v>9.0470000000000009E-2</c:v>
                </c:pt>
                <c:pt idx="2428">
                  <c:v>9.2069999999999985E-2</c:v>
                </c:pt>
                <c:pt idx="2429">
                  <c:v>9.3000000000000013E-2</c:v>
                </c:pt>
                <c:pt idx="2430">
                  <c:v>9.2490000000000003E-2</c:v>
                </c:pt>
                <c:pt idx="2431">
                  <c:v>9.5189999999999997E-2</c:v>
                </c:pt>
                <c:pt idx="2432">
                  <c:v>9.491999999999999E-2</c:v>
                </c:pt>
                <c:pt idx="2433">
                  <c:v>9.2020000000000005E-2</c:v>
                </c:pt>
                <c:pt idx="2434">
                  <c:v>9.3789999999999998E-2</c:v>
                </c:pt>
                <c:pt idx="2435">
                  <c:v>9.4879999999999992E-2</c:v>
                </c:pt>
                <c:pt idx="2436">
                  <c:v>9.4750000000000015E-2</c:v>
                </c:pt>
                <c:pt idx="2437">
                  <c:v>9.5080000000000012E-2</c:v>
                </c:pt>
                <c:pt idx="2438">
                  <c:v>9.4830000000000012E-2</c:v>
                </c:pt>
                <c:pt idx="2439">
                  <c:v>9.7850000000000006E-2</c:v>
                </c:pt>
                <c:pt idx="2440">
                  <c:v>9.8909999999999998E-2</c:v>
                </c:pt>
                <c:pt idx="2441">
                  <c:v>9.7720000000000001E-2</c:v>
                </c:pt>
                <c:pt idx="2442">
                  <c:v>9.6760000000000013E-2</c:v>
                </c:pt>
                <c:pt idx="2443">
                  <c:v>9.5769999999999994E-2</c:v>
                </c:pt>
                <c:pt idx="2444">
                  <c:v>9.2399999999999996E-2</c:v>
                </c:pt>
                <c:pt idx="2445">
                  <c:v>9.1690000000000008E-2</c:v>
                </c:pt>
                <c:pt idx="2446">
                  <c:v>8.989999999999998E-2</c:v>
                </c:pt>
                <c:pt idx="2447">
                  <c:v>9.1619999999999993E-2</c:v>
                </c:pt>
                <c:pt idx="2448">
                  <c:v>9.1150000000000009E-2</c:v>
                </c:pt>
                <c:pt idx="2449">
                  <c:v>8.9260000000000006E-2</c:v>
                </c:pt>
                <c:pt idx="2450">
                  <c:v>9.0319999999999998E-2</c:v>
                </c:pt>
                <c:pt idx="2451">
                  <c:v>9.1559999999999989E-2</c:v>
                </c:pt>
                <c:pt idx="2452">
                  <c:v>9.4340000000000007E-2</c:v>
                </c:pt>
                <c:pt idx="2453">
                  <c:v>9.1909999999999992E-2</c:v>
                </c:pt>
                <c:pt idx="2454">
                  <c:v>9.529E-2</c:v>
                </c:pt>
                <c:pt idx="2455">
                  <c:v>9.5219999999999999E-2</c:v>
                </c:pt>
                <c:pt idx="2456">
                  <c:v>9.7990000000000008E-2</c:v>
                </c:pt>
                <c:pt idx="2457">
                  <c:v>9.7049999999999997E-2</c:v>
                </c:pt>
                <c:pt idx="2458">
                  <c:v>9.8080000000000001E-2</c:v>
                </c:pt>
                <c:pt idx="2459">
                  <c:v>9.8080000000000001E-2</c:v>
                </c:pt>
                <c:pt idx="2460">
                  <c:v>9.4950000000000007E-2</c:v>
                </c:pt>
                <c:pt idx="2461">
                  <c:v>9.5660000000000009E-2</c:v>
                </c:pt>
                <c:pt idx="2462">
                  <c:v>9.4660000000000008E-2</c:v>
                </c:pt>
                <c:pt idx="2463">
                  <c:v>9.4100000000000003E-2</c:v>
                </c:pt>
                <c:pt idx="2464">
                  <c:v>9.4490000000000018E-2</c:v>
                </c:pt>
                <c:pt idx="2465">
                  <c:v>9.5259999999999997E-2</c:v>
                </c:pt>
                <c:pt idx="2466">
                  <c:v>9.5479999999999995E-2</c:v>
                </c:pt>
                <c:pt idx="2467">
                  <c:v>9.5309999999999992E-2</c:v>
                </c:pt>
                <c:pt idx="2468">
                  <c:v>9.2850000000000002E-2</c:v>
                </c:pt>
                <c:pt idx="2469">
                  <c:v>9.2109999999999984E-2</c:v>
                </c:pt>
                <c:pt idx="2470">
                  <c:v>9.2760000000000009E-2</c:v>
                </c:pt>
                <c:pt idx="2471">
                  <c:v>9.4570000000000001E-2</c:v>
                </c:pt>
                <c:pt idx="2472">
                  <c:v>9.4460000000000016E-2</c:v>
                </c:pt>
                <c:pt idx="2473">
                  <c:v>9.5149999999999985E-2</c:v>
                </c:pt>
                <c:pt idx="2474">
                  <c:v>9.3359999999999999E-2</c:v>
                </c:pt>
                <c:pt idx="2475">
                  <c:v>9.3659999999999993E-2</c:v>
                </c:pt>
                <c:pt idx="2476">
                  <c:v>9.2549999999999993E-2</c:v>
                </c:pt>
                <c:pt idx="2477">
                  <c:v>9.3550000000000008E-2</c:v>
                </c:pt>
                <c:pt idx="2478">
                  <c:v>9.2810000000000004E-2</c:v>
                </c:pt>
                <c:pt idx="2479">
                  <c:v>9.1580000000000009E-2</c:v>
                </c:pt>
                <c:pt idx="2480">
                  <c:v>9.144999999999999E-2</c:v>
                </c:pt>
                <c:pt idx="2481">
                  <c:v>8.950000000000001E-2</c:v>
                </c:pt>
                <c:pt idx="2482">
                  <c:v>8.8610000000000008E-2</c:v>
                </c:pt>
                <c:pt idx="2483">
                  <c:v>8.7290000000000006E-2</c:v>
                </c:pt>
                <c:pt idx="2484">
                  <c:v>8.7669999999999998E-2</c:v>
                </c:pt>
                <c:pt idx="2485">
                  <c:v>8.7849999999999998E-2</c:v>
                </c:pt>
                <c:pt idx="2486">
                  <c:v>8.7289999999999993E-2</c:v>
                </c:pt>
                <c:pt idx="2487">
                  <c:v>8.7720000000000006E-2</c:v>
                </c:pt>
                <c:pt idx="2488">
                  <c:v>8.967E-2</c:v>
                </c:pt>
                <c:pt idx="2489">
                  <c:v>8.9630000000000015E-2</c:v>
                </c:pt>
                <c:pt idx="2490">
                  <c:v>8.7279999999999996E-2</c:v>
                </c:pt>
                <c:pt idx="2491">
                  <c:v>8.6779999999999996E-2</c:v>
                </c:pt>
                <c:pt idx="2492">
                  <c:v>8.4870000000000001E-2</c:v>
                </c:pt>
                <c:pt idx="2493">
                  <c:v>8.5329999999999989E-2</c:v>
                </c:pt>
                <c:pt idx="2494">
                  <c:v>8.4769999999999998E-2</c:v>
                </c:pt>
                <c:pt idx="2495">
                  <c:v>8.4269999999999998E-2</c:v>
                </c:pt>
                <c:pt idx="2496">
                  <c:v>8.3740000000000009E-2</c:v>
                </c:pt>
                <c:pt idx="2497">
                  <c:v>8.5530000000000009E-2</c:v>
                </c:pt>
                <c:pt idx="2498">
                  <c:v>8.4989999999999982E-2</c:v>
                </c:pt>
                <c:pt idx="2499">
                  <c:v>8.568000000000002E-2</c:v>
                </c:pt>
                <c:pt idx="2500">
                  <c:v>8.5689999999999988E-2</c:v>
                </c:pt>
                <c:pt idx="2501">
                  <c:v>8.5540000000000019E-2</c:v>
                </c:pt>
                <c:pt idx="2502">
                  <c:v>8.4149999999999989E-2</c:v>
                </c:pt>
                <c:pt idx="2503">
                  <c:v>8.2889999999999991E-2</c:v>
                </c:pt>
                <c:pt idx="2504">
                  <c:v>8.3080000000000015E-2</c:v>
                </c:pt>
                <c:pt idx="2505">
                  <c:v>8.4380000000000011E-2</c:v>
                </c:pt>
                <c:pt idx="2506">
                  <c:v>8.4970000000000004E-2</c:v>
                </c:pt>
                <c:pt idx="2507">
                  <c:v>8.4559999999999996E-2</c:v>
                </c:pt>
                <c:pt idx="2508">
                  <c:v>8.5610000000000006E-2</c:v>
                </c:pt>
                <c:pt idx="2509">
                  <c:v>8.5589999999999999E-2</c:v>
                </c:pt>
                <c:pt idx="2510">
                  <c:v>8.5520000000000013E-2</c:v>
                </c:pt>
                <c:pt idx="2511">
                  <c:v>8.4449999999999997E-2</c:v>
                </c:pt>
                <c:pt idx="2512">
                  <c:v>8.4900000000000003E-2</c:v>
                </c:pt>
                <c:pt idx="2513">
                  <c:v>8.5039999999999991E-2</c:v>
                </c:pt>
                <c:pt idx="2514">
                  <c:v>8.7630000000000013E-2</c:v>
                </c:pt>
                <c:pt idx="2515">
                  <c:v>8.6980000000000002E-2</c:v>
                </c:pt>
                <c:pt idx="2516">
                  <c:v>8.5419999999999996E-2</c:v>
                </c:pt>
                <c:pt idx="2517">
                  <c:v>8.516E-2</c:v>
                </c:pt>
                <c:pt idx="2518">
                  <c:v>8.5430000000000006E-2</c:v>
                </c:pt>
                <c:pt idx="2519">
                  <c:v>8.3790000000000017E-2</c:v>
                </c:pt>
                <c:pt idx="2520">
                  <c:v>8.2059999999999994E-2</c:v>
                </c:pt>
                <c:pt idx="2521">
                  <c:v>8.1620000000000012E-2</c:v>
                </c:pt>
                <c:pt idx="2522">
                  <c:v>8.0700000000000008E-2</c:v>
                </c:pt>
                <c:pt idx="2523">
                  <c:v>8.0240000000000006E-2</c:v>
                </c:pt>
                <c:pt idx="2524">
                  <c:v>8.1089999999999995E-2</c:v>
                </c:pt>
                <c:pt idx="2525">
                  <c:v>8.1810000000000008E-2</c:v>
                </c:pt>
                <c:pt idx="2526">
                  <c:v>8.3479999999999985E-2</c:v>
                </c:pt>
                <c:pt idx="2527">
                  <c:v>8.3549999999999999E-2</c:v>
                </c:pt>
                <c:pt idx="2528">
                  <c:v>8.1959999999999991E-2</c:v>
                </c:pt>
                <c:pt idx="2529">
                  <c:v>8.2810000000000009E-2</c:v>
                </c:pt>
                <c:pt idx="2530">
                  <c:v>8.3780000000000007E-2</c:v>
                </c:pt>
                <c:pt idx="2531">
                  <c:v>8.4920000000000009E-2</c:v>
                </c:pt>
                <c:pt idx="2532">
                  <c:v>8.4659999999999999E-2</c:v>
                </c:pt>
                <c:pt idx="2533">
                  <c:v>8.4260000000000002E-2</c:v>
                </c:pt>
                <c:pt idx="2534">
                  <c:v>8.4860000000000005E-2</c:v>
                </c:pt>
                <c:pt idx="2535">
                  <c:v>8.702E-2</c:v>
                </c:pt>
                <c:pt idx="2536">
                  <c:v>8.7650000000000006E-2</c:v>
                </c:pt>
                <c:pt idx="2537">
                  <c:v>8.7650000000000006E-2</c:v>
                </c:pt>
                <c:pt idx="2538">
                  <c:v>8.7650000000000006E-2</c:v>
                </c:pt>
                <c:pt idx="2539">
                  <c:v>9.0569999999999998E-2</c:v>
                </c:pt>
                <c:pt idx="2540">
                  <c:v>8.839000000000001E-2</c:v>
                </c:pt>
                <c:pt idx="2541">
                  <c:v>8.7720000000000006E-2</c:v>
                </c:pt>
                <c:pt idx="2542">
                  <c:v>8.9550000000000005E-2</c:v>
                </c:pt>
                <c:pt idx="2543">
                  <c:v>8.9830000000000007E-2</c:v>
                </c:pt>
                <c:pt idx="2544">
                  <c:v>8.7900000000000006E-2</c:v>
                </c:pt>
                <c:pt idx="2545">
                  <c:v>8.9200000000000002E-2</c:v>
                </c:pt>
                <c:pt idx="2546">
                  <c:v>9.0279999999999999E-2</c:v>
                </c:pt>
                <c:pt idx="2547">
                  <c:v>9.0010000000000007E-2</c:v>
                </c:pt>
                <c:pt idx="2548">
                  <c:v>9.2859999999999998E-2</c:v>
                </c:pt>
                <c:pt idx="2549">
                  <c:v>9.1420000000000001E-2</c:v>
                </c:pt>
                <c:pt idx="2550">
                  <c:v>8.949E-2</c:v>
                </c:pt>
                <c:pt idx="2551">
                  <c:v>9.0470000000000009E-2</c:v>
                </c:pt>
                <c:pt idx="2552">
                  <c:v>8.9410000000000003E-2</c:v>
                </c:pt>
                <c:pt idx="2553">
                  <c:v>8.9969999999999994E-2</c:v>
                </c:pt>
                <c:pt idx="2554">
                  <c:v>8.9969999999999994E-2</c:v>
                </c:pt>
                <c:pt idx="2555">
                  <c:v>9.0910000000000005E-2</c:v>
                </c:pt>
                <c:pt idx="2556">
                  <c:v>9.1080000000000008E-2</c:v>
                </c:pt>
                <c:pt idx="2557">
                  <c:v>9.2460000000000001E-2</c:v>
                </c:pt>
                <c:pt idx="2558">
                  <c:v>9.1350000000000001E-2</c:v>
                </c:pt>
                <c:pt idx="2559">
                  <c:v>9.3280000000000016E-2</c:v>
                </c:pt>
                <c:pt idx="2560">
                  <c:v>9.391999999999999E-2</c:v>
                </c:pt>
                <c:pt idx="2561">
                  <c:v>9.2910000000000006E-2</c:v>
                </c:pt>
                <c:pt idx="2562">
                  <c:v>9.3140000000000001E-2</c:v>
                </c:pt>
                <c:pt idx="2563">
                  <c:v>9.5329999999999998E-2</c:v>
                </c:pt>
                <c:pt idx="2564">
                  <c:v>9.6099999999999991E-2</c:v>
                </c:pt>
                <c:pt idx="2565">
                  <c:v>9.6399999999999986E-2</c:v>
                </c:pt>
                <c:pt idx="2566">
                  <c:v>9.8070000000000004E-2</c:v>
                </c:pt>
                <c:pt idx="2567">
                  <c:v>9.844E-2</c:v>
                </c:pt>
                <c:pt idx="2568">
                  <c:v>9.8090000000000011E-2</c:v>
                </c:pt>
                <c:pt idx="2569">
                  <c:v>9.6020000000000008E-2</c:v>
                </c:pt>
                <c:pt idx="2570">
                  <c:v>9.8559999999999995E-2</c:v>
                </c:pt>
                <c:pt idx="2571">
                  <c:v>9.8190000000000013E-2</c:v>
                </c:pt>
                <c:pt idx="2572">
                  <c:v>9.8400000000000001E-2</c:v>
                </c:pt>
                <c:pt idx="2573">
                  <c:v>9.8360000000000003E-2</c:v>
                </c:pt>
                <c:pt idx="2574">
                  <c:v>9.7909999999999997E-2</c:v>
                </c:pt>
                <c:pt idx="2575">
                  <c:v>0.10021000000000001</c:v>
                </c:pt>
                <c:pt idx="2576">
                  <c:v>0.10120000000000001</c:v>
                </c:pt>
                <c:pt idx="2577">
                  <c:v>0.10288</c:v>
                </c:pt>
                <c:pt idx="2578">
                  <c:v>0.10262</c:v>
                </c:pt>
                <c:pt idx="2579">
                  <c:v>0.10212</c:v>
                </c:pt>
                <c:pt idx="2580">
                  <c:v>9.9349999999999994E-2</c:v>
                </c:pt>
                <c:pt idx="2581">
                  <c:v>9.8630000000000009E-2</c:v>
                </c:pt>
                <c:pt idx="2582">
                  <c:v>9.8909999999999998E-2</c:v>
                </c:pt>
                <c:pt idx="2583">
                  <c:v>9.9650000000000002E-2</c:v>
                </c:pt>
                <c:pt idx="2584">
                  <c:v>9.9060000000000009E-2</c:v>
                </c:pt>
                <c:pt idx="2585">
                  <c:v>9.9220000000000003E-2</c:v>
                </c:pt>
                <c:pt idx="2586">
                  <c:v>9.9030000000000007E-2</c:v>
                </c:pt>
                <c:pt idx="2587">
                  <c:v>9.8330000000000001E-2</c:v>
                </c:pt>
                <c:pt idx="2588">
                  <c:v>9.8780000000000007E-2</c:v>
                </c:pt>
                <c:pt idx="2589">
                  <c:v>9.638999999999999E-2</c:v>
                </c:pt>
                <c:pt idx="2590">
                  <c:v>9.4149999999999998E-2</c:v>
                </c:pt>
                <c:pt idx="2591">
                  <c:v>9.4759999999999997E-2</c:v>
                </c:pt>
                <c:pt idx="2592">
                  <c:v>9.4590000000000007E-2</c:v>
                </c:pt>
                <c:pt idx="2593">
                  <c:v>9.7470000000000001E-2</c:v>
                </c:pt>
                <c:pt idx="2594">
                  <c:v>9.774999999999999E-2</c:v>
                </c:pt>
                <c:pt idx="2595">
                  <c:v>9.6030000000000004E-2</c:v>
                </c:pt>
                <c:pt idx="2596">
                  <c:v>9.7070000000000004E-2</c:v>
                </c:pt>
                <c:pt idx="2597">
                  <c:v>9.4170000000000004E-2</c:v>
                </c:pt>
                <c:pt idx="2598">
                  <c:v>9.3810000000000004E-2</c:v>
                </c:pt>
                <c:pt idx="2599">
                  <c:v>9.2970000000000011E-2</c:v>
                </c:pt>
                <c:pt idx="2600">
                  <c:v>9.3659999999999993E-2</c:v>
                </c:pt>
                <c:pt idx="2601">
                  <c:v>9.5080000000000012E-2</c:v>
                </c:pt>
                <c:pt idx="2602">
                  <c:v>9.6930000000000002E-2</c:v>
                </c:pt>
                <c:pt idx="2603">
                  <c:v>9.7290000000000015E-2</c:v>
                </c:pt>
                <c:pt idx="2604">
                  <c:v>9.6790000000000001E-2</c:v>
                </c:pt>
                <c:pt idx="2605">
                  <c:v>9.759000000000001E-2</c:v>
                </c:pt>
                <c:pt idx="2606">
                  <c:v>9.8509999999999986E-2</c:v>
                </c:pt>
                <c:pt idx="2607">
                  <c:v>9.7699999999999995E-2</c:v>
                </c:pt>
                <c:pt idx="2608">
                  <c:v>9.8080000000000014E-2</c:v>
                </c:pt>
                <c:pt idx="2609">
                  <c:v>9.7979999999999998E-2</c:v>
                </c:pt>
                <c:pt idx="2610">
                  <c:v>9.7710000000000005E-2</c:v>
                </c:pt>
                <c:pt idx="2611">
                  <c:v>9.6630000000000008E-2</c:v>
                </c:pt>
                <c:pt idx="2612">
                  <c:v>9.8529999999999993E-2</c:v>
                </c:pt>
                <c:pt idx="2613">
                  <c:v>0.10025000000000001</c:v>
                </c:pt>
                <c:pt idx="2614">
                  <c:v>0.10033999999999998</c:v>
                </c:pt>
                <c:pt idx="2615">
                  <c:v>9.9479999999999999E-2</c:v>
                </c:pt>
                <c:pt idx="2616">
                  <c:v>9.6790000000000001E-2</c:v>
                </c:pt>
                <c:pt idx="2617">
                  <c:v>9.4820000000000015E-2</c:v>
                </c:pt>
                <c:pt idx="2618">
                  <c:v>9.4049999999999995E-2</c:v>
                </c:pt>
                <c:pt idx="2619">
                  <c:v>9.5850000000000005E-2</c:v>
                </c:pt>
                <c:pt idx="2620">
                  <c:v>9.5020000000000007E-2</c:v>
                </c:pt>
                <c:pt idx="2621">
                  <c:v>9.8029999999999992E-2</c:v>
                </c:pt>
                <c:pt idx="2622">
                  <c:v>9.4160000000000008E-2</c:v>
                </c:pt>
                <c:pt idx="2623">
                  <c:v>9.3339999999999992E-2</c:v>
                </c:pt>
                <c:pt idx="2624">
                  <c:v>9.1850000000000001E-2</c:v>
                </c:pt>
                <c:pt idx="2625">
                  <c:v>9.2689999999999995E-2</c:v>
                </c:pt>
                <c:pt idx="2626">
                  <c:v>9.2260000000000009E-2</c:v>
                </c:pt>
                <c:pt idx="2627">
                  <c:v>9.2850000000000002E-2</c:v>
                </c:pt>
                <c:pt idx="2628">
                  <c:v>9.308000000000001E-2</c:v>
                </c:pt>
                <c:pt idx="2629">
                  <c:v>9.2119999999999994E-2</c:v>
                </c:pt>
                <c:pt idx="2630">
                  <c:v>9.1169999999999987E-2</c:v>
                </c:pt>
                <c:pt idx="2631">
                  <c:v>9.0740000000000001E-2</c:v>
                </c:pt>
                <c:pt idx="2632">
                  <c:v>8.9939999999999992E-2</c:v>
                </c:pt>
                <c:pt idx="2633">
                  <c:v>9.0209999999999985E-2</c:v>
                </c:pt>
                <c:pt idx="2634">
                  <c:v>8.9029999999999998E-2</c:v>
                </c:pt>
                <c:pt idx="2635">
                  <c:v>9.058999999999999E-2</c:v>
                </c:pt>
                <c:pt idx="2636">
                  <c:v>9.1929999999999998E-2</c:v>
                </c:pt>
                <c:pt idx="2637">
                  <c:v>9.2349999999999988E-2</c:v>
                </c:pt>
                <c:pt idx="2638">
                  <c:v>9.1980000000000006E-2</c:v>
                </c:pt>
                <c:pt idx="2639">
                  <c:v>9.2290000000000011E-2</c:v>
                </c:pt>
                <c:pt idx="2640">
                  <c:v>9.219999999999999E-2</c:v>
                </c:pt>
                <c:pt idx="2641">
                  <c:v>9.3180000000000013E-2</c:v>
                </c:pt>
                <c:pt idx="2642">
                  <c:v>9.2960000000000015E-2</c:v>
                </c:pt>
                <c:pt idx="2643">
                  <c:v>9.2119999999999994E-2</c:v>
                </c:pt>
                <c:pt idx="2644">
                  <c:v>9.2390000000000014E-2</c:v>
                </c:pt>
                <c:pt idx="2645">
                  <c:v>9.1909999999999992E-2</c:v>
                </c:pt>
                <c:pt idx="2646">
                  <c:v>8.9610000000000009E-2</c:v>
                </c:pt>
                <c:pt idx="2647">
                  <c:v>8.9209999999999998E-2</c:v>
                </c:pt>
                <c:pt idx="2648">
                  <c:v>8.8829999999999992E-2</c:v>
                </c:pt>
                <c:pt idx="2649">
                  <c:v>8.8370000000000018E-2</c:v>
                </c:pt>
                <c:pt idx="2650">
                  <c:v>8.7029999999999996E-2</c:v>
                </c:pt>
                <c:pt idx="2651">
                  <c:v>8.8160000000000002E-2</c:v>
                </c:pt>
                <c:pt idx="2652">
                  <c:v>8.5440000000000002E-2</c:v>
                </c:pt>
                <c:pt idx="2653">
                  <c:v>8.5879999999999998E-2</c:v>
                </c:pt>
                <c:pt idx="2654">
                  <c:v>8.6830000000000004E-2</c:v>
                </c:pt>
                <c:pt idx="2655">
                  <c:v>8.6880000000000013E-2</c:v>
                </c:pt>
                <c:pt idx="2656">
                  <c:v>8.7760000000000005E-2</c:v>
                </c:pt>
                <c:pt idx="2657">
                  <c:v>8.7040000000000006E-2</c:v>
                </c:pt>
                <c:pt idx="2658">
                  <c:v>8.8110000000000022E-2</c:v>
                </c:pt>
                <c:pt idx="2659">
                  <c:v>8.7559999999999999E-2</c:v>
                </c:pt>
                <c:pt idx="2660">
                  <c:v>9.0340000000000004E-2</c:v>
                </c:pt>
                <c:pt idx="2661">
                  <c:v>9.0329999999999994E-2</c:v>
                </c:pt>
                <c:pt idx="2662">
                  <c:v>9.1579999999999995E-2</c:v>
                </c:pt>
                <c:pt idx="2663">
                  <c:v>9.0800000000000006E-2</c:v>
                </c:pt>
                <c:pt idx="2664">
                  <c:v>9.0840000000000018E-2</c:v>
                </c:pt>
                <c:pt idx="2665">
                  <c:v>9.104000000000001E-2</c:v>
                </c:pt>
                <c:pt idx="2666">
                  <c:v>9.104000000000001E-2</c:v>
                </c:pt>
                <c:pt idx="2667">
                  <c:v>8.950000000000001E-2</c:v>
                </c:pt>
                <c:pt idx="2668">
                  <c:v>9.0750000000000011E-2</c:v>
                </c:pt>
                <c:pt idx="2669">
                  <c:v>9.1060000000000002E-2</c:v>
                </c:pt>
                <c:pt idx="2670">
                  <c:v>9.1509999999999994E-2</c:v>
                </c:pt>
                <c:pt idx="2671">
                  <c:v>9.0879999999999989E-2</c:v>
                </c:pt>
                <c:pt idx="2672">
                  <c:v>9.1750000000000012E-2</c:v>
                </c:pt>
                <c:pt idx="2673">
                  <c:v>9.1179999999999997E-2</c:v>
                </c:pt>
                <c:pt idx="2674">
                  <c:v>8.9470000000000008E-2</c:v>
                </c:pt>
                <c:pt idx="2675">
                  <c:v>8.7859999999999994E-2</c:v>
                </c:pt>
                <c:pt idx="2676">
                  <c:v>8.7770000000000015E-2</c:v>
                </c:pt>
                <c:pt idx="2677">
                  <c:v>8.8860000000000008E-2</c:v>
                </c:pt>
                <c:pt idx="2678">
                  <c:v>8.8719999999999993E-2</c:v>
                </c:pt>
                <c:pt idx="2679">
                  <c:v>9.0079999999999993E-2</c:v>
                </c:pt>
                <c:pt idx="2680">
                  <c:v>8.9939999999999992E-2</c:v>
                </c:pt>
                <c:pt idx="2681">
                  <c:v>8.9570000000000011E-2</c:v>
                </c:pt>
                <c:pt idx="2682">
                  <c:v>9.0029999999999999E-2</c:v>
                </c:pt>
                <c:pt idx="2683">
                  <c:v>9.1319999999999998E-2</c:v>
                </c:pt>
                <c:pt idx="2684">
                  <c:v>9.042E-2</c:v>
                </c:pt>
                <c:pt idx="2685">
                  <c:v>9.128E-2</c:v>
                </c:pt>
                <c:pt idx="2686">
                  <c:v>9.0549999999999992E-2</c:v>
                </c:pt>
                <c:pt idx="2687">
                  <c:v>9.0400000000000008E-2</c:v>
                </c:pt>
                <c:pt idx="2688">
                  <c:v>9.1219999999999996E-2</c:v>
                </c:pt>
                <c:pt idx="2689">
                  <c:v>9.0410000000000004E-2</c:v>
                </c:pt>
                <c:pt idx="2690">
                  <c:v>9.1799999999999993E-2</c:v>
                </c:pt>
                <c:pt idx="2691">
                  <c:v>9.2159999999999992E-2</c:v>
                </c:pt>
                <c:pt idx="2692">
                  <c:v>9.261999999999998E-2</c:v>
                </c:pt>
                <c:pt idx="2693">
                  <c:v>9.2760000000000009E-2</c:v>
                </c:pt>
                <c:pt idx="2694">
                  <c:v>9.2719999999999983E-2</c:v>
                </c:pt>
                <c:pt idx="2695">
                  <c:v>9.3090000000000006E-2</c:v>
                </c:pt>
                <c:pt idx="2696">
                  <c:v>9.3719999999999998E-2</c:v>
                </c:pt>
                <c:pt idx="2697">
                  <c:v>9.469000000000001E-2</c:v>
                </c:pt>
                <c:pt idx="2698">
                  <c:v>9.2850000000000002E-2</c:v>
                </c:pt>
                <c:pt idx="2699">
                  <c:v>9.2130000000000004E-2</c:v>
                </c:pt>
                <c:pt idx="2700">
                  <c:v>9.1589999999999991E-2</c:v>
                </c:pt>
                <c:pt idx="2701">
                  <c:v>9.0889999999999985E-2</c:v>
                </c:pt>
                <c:pt idx="2702">
                  <c:v>9.0240000000000015E-2</c:v>
                </c:pt>
                <c:pt idx="2703">
                  <c:v>9.0560000000000015E-2</c:v>
                </c:pt>
                <c:pt idx="2704">
                  <c:v>0.09</c:v>
                </c:pt>
                <c:pt idx="2705">
                  <c:v>9.0719999999999995E-2</c:v>
                </c:pt>
                <c:pt idx="2706">
                  <c:v>8.974E-2</c:v>
                </c:pt>
                <c:pt idx="2707">
                  <c:v>9.0340000000000004E-2</c:v>
                </c:pt>
                <c:pt idx="2708">
                  <c:v>8.990999999999999E-2</c:v>
                </c:pt>
                <c:pt idx="2709">
                  <c:v>8.9959999999999998E-2</c:v>
                </c:pt>
                <c:pt idx="2710">
                  <c:v>9.0119999999999992E-2</c:v>
                </c:pt>
                <c:pt idx="2711">
                  <c:v>9.0440000000000006E-2</c:v>
                </c:pt>
                <c:pt idx="2712">
                  <c:v>9.035E-2</c:v>
                </c:pt>
                <c:pt idx="2713">
                  <c:v>9.033999999999999E-2</c:v>
                </c:pt>
                <c:pt idx="2714">
                  <c:v>8.9510000000000006E-2</c:v>
                </c:pt>
                <c:pt idx="2715">
                  <c:v>8.9149999999999993E-2</c:v>
                </c:pt>
                <c:pt idx="2716">
                  <c:v>8.8970000000000007E-2</c:v>
                </c:pt>
                <c:pt idx="2717">
                  <c:v>8.8819999999999996E-2</c:v>
                </c:pt>
                <c:pt idx="2718">
                  <c:v>8.8279999999999997E-2</c:v>
                </c:pt>
                <c:pt idx="2719">
                  <c:v>8.7499999999999994E-2</c:v>
                </c:pt>
                <c:pt idx="2720">
                  <c:v>8.6599999999999996E-2</c:v>
                </c:pt>
                <c:pt idx="2721">
                  <c:v>8.6739999999999998E-2</c:v>
                </c:pt>
                <c:pt idx="2722">
                  <c:v>8.7440000000000004E-2</c:v>
                </c:pt>
                <c:pt idx="2723">
                  <c:v>8.7440000000000004E-2</c:v>
                </c:pt>
                <c:pt idx="2724">
                  <c:v>8.7540000000000007E-2</c:v>
                </c:pt>
                <c:pt idx="2725">
                  <c:v>8.795E-2</c:v>
                </c:pt>
                <c:pt idx="2726">
                  <c:v>8.8399999999999992E-2</c:v>
                </c:pt>
                <c:pt idx="2727">
                  <c:v>8.8739999999999986E-2</c:v>
                </c:pt>
                <c:pt idx="2728">
                  <c:v>8.5879999999999998E-2</c:v>
                </c:pt>
                <c:pt idx="2729">
                  <c:v>8.5210000000000008E-2</c:v>
                </c:pt>
                <c:pt idx="2730">
                  <c:v>8.4440000000000015E-2</c:v>
                </c:pt>
                <c:pt idx="2731">
                  <c:v>8.455E-2</c:v>
                </c:pt>
                <c:pt idx="2732">
                  <c:v>8.4790000000000004E-2</c:v>
                </c:pt>
                <c:pt idx="2733">
                  <c:v>8.4429999999999991E-2</c:v>
                </c:pt>
                <c:pt idx="2734">
                  <c:v>8.3499999999999991E-2</c:v>
                </c:pt>
                <c:pt idx="2735">
                  <c:v>8.3170000000000008E-2</c:v>
                </c:pt>
                <c:pt idx="2736">
                  <c:v>8.3789999999999989E-2</c:v>
                </c:pt>
                <c:pt idx="2737">
                  <c:v>8.410999999999999E-2</c:v>
                </c:pt>
                <c:pt idx="2738">
                  <c:v>8.3650000000000002E-2</c:v>
                </c:pt>
                <c:pt idx="2739">
                  <c:v>8.233E-2</c:v>
                </c:pt>
                <c:pt idx="2740">
                  <c:v>8.2750000000000004E-2</c:v>
                </c:pt>
                <c:pt idx="2741">
                  <c:v>8.1969999999999987E-2</c:v>
                </c:pt>
                <c:pt idx="2742">
                  <c:v>8.2079999999999986E-2</c:v>
                </c:pt>
                <c:pt idx="2743">
                  <c:v>8.2359999999999989E-2</c:v>
                </c:pt>
                <c:pt idx="2744">
                  <c:v>8.1879999999999994E-2</c:v>
                </c:pt>
                <c:pt idx="2745">
                  <c:v>8.1040000000000015E-2</c:v>
                </c:pt>
                <c:pt idx="2746">
                  <c:v>8.0370000000000011E-2</c:v>
                </c:pt>
                <c:pt idx="2747">
                  <c:v>8.0600000000000005E-2</c:v>
                </c:pt>
                <c:pt idx="2748">
                  <c:v>8.0890000000000004E-2</c:v>
                </c:pt>
                <c:pt idx="2749">
                  <c:v>8.2200000000000009E-2</c:v>
                </c:pt>
                <c:pt idx="2750">
                  <c:v>8.1679999999999989E-2</c:v>
                </c:pt>
                <c:pt idx="2751">
                  <c:v>8.3889999999999992E-2</c:v>
                </c:pt>
                <c:pt idx="2752">
                  <c:v>8.3090000000000011E-2</c:v>
                </c:pt>
                <c:pt idx="2753">
                  <c:v>8.3400000000000002E-2</c:v>
                </c:pt>
                <c:pt idx="2754">
                  <c:v>8.3659999999999998E-2</c:v>
                </c:pt>
                <c:pt idx="2755">
                  <c:v>8.2810000000000009E-2</c:v>
                </c:pt>
                <c:pt idx="2756">
                  <c:v>8.2810000000000009E-2</c:v>
                </c:pt>
                <c:pt idx="2757">
                  <c:v>8.2210000000000005E-2</c:v>
                </c:pt>
                <c:pt idx="2758">
                  <c:v>8.1290000000000015E-2</c:v>
                </c:pt>
                <c:pt idx="2759">
                  <c:v>8.1869999999999998E-2</c:v>
                </c:pt>
                <c:pt idx="2760">
                  <c:v>8.1780000000000005E-2</c:v>
                </c:pt>
                <c:pt idx="2761">
                  <c:v>8.201E-2</c:v>
                </c:pt>
                <c:pt idx="2762">
                  <c:v>8.1280000000000005E-2</c:v>
                </c:pt>
                <c:pt idx="2763">
                  <c:v>8.1259999999999999E-2</c:v>
                </c:pt>
                <c:pt idx="2764">
                  <c:v>8.3170000000000008E-2</c:v>
                </c:pt>
                <c:pt idx="2765">
                  <c:v>8.252000000000001E-2</c:v>
                </c:pt>
                <c:pt idx="2766">
                  <c:v>8.2240000000000008E-2</c:v>
                </c:pt>
                <c:pt idx="2767">
                  <c:v>8.4670000000000009E-2</c:v>
                </c:pt>
                <c:pt idx="2768">
                  <c:v>8.3789999999999989E-2</c:v>
                </c:pt>
                <c:pt idx="2769">
                  <c:v>8.385999999999999E-2</c:v>
                </c:pt>
                <c:pt idx="2770">
                  <c:v>8.48E-2</c:v>
                </c:pt>
                <c:pt idx="2771">
                  <c:v>8.5120000000000001E-2</c:v>
                </c:pt>
                <c:pt idx="2772">
                  <c:v>8.3400000000000002E-2</c:v>
                </c:pt>
                <c:pt idx="2773">
                  <c:v>8.3229999999999985E-2</c:v>
                </c:pt>
                <c:pt idx="2774">
                  <c:v>8.2579999999999987E-2</c:v>
                </c:pt>
                <c:pt idx="2775">
                  <c:v>8.1449999999999995E-2</c:v>
                </c:pt>
                <c:pt idx="2776">
                  <c:v>8.1739999999999993E-2</c:v>
                </c:pt>
                <c:pt idx="2777">
                  <c:v>8.2089999999999996E-2</c:v>
                </c:pt>
                <c:pt idx="2778">
                  <c:v>8.2189999999999999E-2</c:v>
                </c:pt>
                <c:pt idx="2779">
                  <c:v>8.1669999999999993E-2</c:v>
                </c:pt>
                <c:pt idx="2780">
                  <c:v>8.1950000000000009E-2</c:v>
                </c:pt>
                <c:pt idx="2781">
                  <c:v>8.2530000000000006E-2</c:v>
                </c:pt>
                <c:pt idx="2782">
                  <c:v>8.3539999999999989E-2</c:v>
                </c:pt>
                <c:pt idx="2783">
                  <c:v>8.2830000000000001E-2</c:v>
                </c:pt>
                <c:pt idx="2784">
                  <c:v>8.345000000000001E-2</c:v>
                </c:pt>
                <c:pt idx="2785">
                  <c:v>8.3510000000000015E-2</c:v>
                </c:pt>
                <c:pt idx="2786">
                  <c:v>8.4730000000000014E-2</c:v>
                </c:pt>
                <c:pt idx="2787">
                  <c:v>8.455E-2</c:v>
                </c:pt>
                <c:pt idx="2788">
                  <c:v>8.5999999999999993E-2</c:v>
                </c:pt>
                <c:pt idx="2789">
                  <c:v>8.5910000000000014E-2</c:v>
                </c:pt>
                <c:pt idx="2790">
                  <c:v>8.5029999999999994E-2</c:v>
                </c:pt>
                <c:pt idx="2791">
                  <c:v>8.5719999999999991E-2</c:v>
                </c:pt>
                <c:pt idx="2792">
                  <c:v>8.6609999999999993E-2</c:v>
                </c:pt>
                <c:pt idx="2793">
                  <c:v>8.7780000000000011E-2</c:v>
                </c:pt>
                <c:pt idx="2794">
                  <c:v>8.7730000000000002E-2</c:v>
                </c:pt>
                <c:pt idx="2795">
                  <c:v>8.7000000000000008E-2</c:v>
                </c:pt>
                <c:pt idx="2796">
                  <c:v>8.516E-2</c:v>
                </c:pt>
                <c:pt idx="2797">
                  <c:v>8.4589999999999999E-2</c:v>
                </c:pt>
                <c:pt idx="2798">
                  <c:v>8.5600000000000009E-2</c:v>
                </c:pt>
                <c:pt idx="2799">
                  <c:v>8.6449999999999999E-2</c:v>
                </c:pt>
                <c:pt idx="2800">
                  <c:v>8.653000000000001E-2</c:v>
                </c:pt>
                <c:pt idx="2801">
                  <c:v>8.8020000000000001E-2</c:v>
                </c:pt>
                <c:pt idx="2802">
                  <c:v>8.8240000000000013E-2</c:v>
                </c:pt>
                <c:pt idx="2803">
                  <c:v>8.7590000000000001E-2</c:v>
                </c:pt>
                <c:pt idx="2804">
                  <c:v>8.7380000000000013E-2</c:v>
                </c:pt>
                <c:pt idx="2805">
                  <c:v>8.5600000000000009E-2</c:v>
                </c:pt>
                <c:pt idx="2806">
                  <c:v>8.5519999999999999E-2</c:v>
                </c:pt>
                <c:pt idx="2807">
                  <c:v>8.4820000000000007E-2</c:v>
                </c:pt>
                <c:pt idx="2808">
                  <c:v>8.5639999999999994E-2</c:v>
                </c:pt>
                <c:pt idx="2809">
                  <c:v>8.5059999999999997E-2</c:v>
                </c:pt>
                <c:pt idx="2810">
                  <c:v>8.5040000000000018E-2</c:v>
                </c:pt>
                <c:pt idx="2811">
                  <c:v>8.5120000000000001E-2</c:v>
                </c:pt>
                <c:pt idx="2812">
                  <c:v>8.5450000000000012E-2</c:v>
                </c:pt>
                <c:pt idx="2813">
                  <c:v>8.3900000000000002E-2</c:v>
                </c:pt>
                <c:pt idx="2814">
                  <c:v>8.387E-2</c:v>
                </c:pt>
                <c:pt idx="2815">
                  <c:v>8.2919999999999994E-2</c:v>
                </c:pt>
                <c:pt idx="2816">
                  <c:v>8.2909999999999998E-2</c:v>
                </c:pt>
                <c:pt idx="2817">
                  <c:v>8.2800000000000012E-2</c:v>
                </c:pt>
                <c:pt idx="2818">
                  <c:v>8.1399999999999986E-2</c:v>
                </c:pt>
                <c:pt idx="2819">
                  <c:v>8.1739999999999993E-2</c:v>
                </c:pt>
                <c:pt idx="2820">
                  <c:v>8.1159999999999996E-2</c:v>
                </c:pt>
                <c:pt idx="2821">
                  <c:v>8.0680000000000002E-2</c:v>
                </c:pt>
                <c:pt idx="2822">
                  <c:v>8.1189999999999998E-2</c:v>
                </c:pt>
                <c:pt idx="2823">
                  <c:v>8.0939999999999998E-2</c:v>
                </c:pt>
                <c:pt idx="2824">
                  <c:v>8.0240000000000006E-2</c:v>
                </c:pt>
                <c:pt idx="2825">
                  <c:v>8.0090000000000008E-2</c:v>
                </c:pt>
                <c:pt idx="2826">
                  <c:v>7.9630000000000006E-2</c:v>
                </c:pt>
                <c:pt idx="2827">
                  <c:v>8.0560000000000007E-2</c:v>
                </c:pt>
                <c:pt idx="2828">
                  <c:v>8.088999999999999E-2</c:v>
                </c:pt>
                <c:pt idx="2829">
                  <c:v>7.9930000000000001E-2</c:v>
                </c:pt>
                <c:pt idx="2830">
                  <c:v>7.8719999999999984E-2</c:v>
                </c:pt>
                <c:pt idx="2831">
                  <c:v>7.9070000000000001E-2</c:v>
                </c:pt>
                <c:pt idx="2832">
                  <c:v>7.9030000000000003E-2</c:v>
                </c:pt>
                <c:pt idx="2833">
                  <c:v>7.9050000000000009E-2</c:v>
                </c:pt>
                <c:pt idx="2834">
                  <c:v>7.9279999999999989E-2</c:v>
                </c:pt>
                <c:pt idx="2835">
                  <c:v>7.8869999999999996E-2</c:v>
                </c:pt>
                <c:pt idx="2836">
                  <c:v>7.9890000000000003E-2</c:v>
                </c:pt>
                <c:pt idx="2837">
                  <c:v>8.0390000000000017E-2</c:v>
                </c:pt>
                <c:pt idx="2838">
                  <c:v>7.954E-2</c:v>
                </c:pt>
                <c:pt idx="2839">
                  <c:v>7.8990000000000005E-2</c:v>
                </c:pt>
                <c:pt idx="2840">
                  <c:v>7.9600000000000004E-2</c:v>
                </c:pt>
                <c:pt idx="2841">
                  <c:v>8.0049999999999996E-2</c:v>
                </c:pt>
                <c:pt idx="2842">
                  <c:v>8.029E-2</c:v>
                </c:pt>
                <c:pt idx="2843">
                  <c:v>8.0460000000000018E-2</c:v>
                </c:pt>
                <c:pt idx="2844">
                  <c:v>7.9989999999999992E-2</c:v>
                </c:pt>
                <c:pt idx="2845">
                  <c:v>7.9299999999999995E-2</c:v>
                </c:pt>
                <c:pt idx="2846">
                  <c:v>7.9519999999999993E-2</c:v>
                </c:pt>
                <c:pt idx="2847">
                  <c:v>8.0049999999999996E-2</c:v>
                </c:pt>
                <c:pt idx="2848">
                  <c:v>8.0350000000000005E-2</c:v>
                </c:pt>
                <c:pt idx="2849">
                  <c:v>8.0790000000000001E-2</c:v>
                </c:pt>
                <c:pt idx="2850">
                  <c:v>8.0159999999999995E-2</c:v>
                </c:pt>
                <c:pt idx="2851">
                  <c:v>7.9430000000000014E-2</c:v>
                </c:pt>
                <c:pt idx="2852">
                  <c:v>7.9350000000000004E-2</c:v>
                </c:pt>
                <c:pt idx="2853">
                  <c:v>7.9920000000000005E-2</c:v>
                </c:pt>
                <c:pt idx="2854">
                  <c:v>7.9399999999999998E-2</c:v>
                </c:pt>
                <c:pt idx="2855">
                  <c:v>7.9660000000000009E-2</c:v>
                </c:pt>
                <c:pt idx="2856">
                  <c:v>8.0700000000000008E-2</c:v>
                </c:pt>
                <c:pt idx="2857">
                  <c:v>7.9519999999999993E-2</c:v>
                </c:pt>
                <c:pt idx="2858">
                  <c:v>7.9310000000000005E-2</c:v>
                </c:pt>
                <c:pt idx="2859">
                  <c:v>7.8719999999999998E-2</c:v>
                </c:pt>
                <c:pt idx="2860">
                  <c:v>7.8569999999999987E-2</c:v>
                </c:pt>
                <c:pt idx="2861">
                  <c:v>7.8420000000000004E-2</c:v>
                </c:pt>
                <c:pt idx="2862">
                  <c:v>7.8269999999999992E-2</c:v>
                </c:pt>
                <c:pt idx="2863">
                  <c:v>7.9199999999999993E-2</c:v>
                </c:pt>
                <c:pt idx="2864">
                  <c:v>7.8719999999999984E-2</c:v>
                </c:pt>
                <c:pt idx="2865">
                  <c:v>7.9100000000000004E-2</c:v>
                </c:pt>
                <c:pt idx="2866">
                  <c:v>7.8979999999999995E-2</c:v>
                </c:pt>
                <c:pt idx="2867">
                  <c:v>7.8309999999999991E-2</c:v>
                </c:pt>
                <c:pt idx="2868">
                  <c:v>7.8409999999999994E-2</c:v>
                </c:pt>
                <c:pt idx="2869">
                  <c:v>7.8149999999999997E-2</c:v>
                </c:pt>
                <c:pt idx="2870">
                  <c:v>7.7689999999999995E-2</c:v>
                </c:pt>
                <c:pt idx="2871">
                  <c:v>7.6240000000000002E-2</c:v>
                </c:pt>
                <c:pt idx="2872">
                  <c:v>7.6089999999999991E-2</c:v>
                </c:pt>
                <c:pt idx="2873">
                  <c:v>7.6149999999999995E-2</c:v>
                </c:pt>
                <c:pt idx="2874">
                  <c:v>7.6159999999999992E-2</c:v>
                </c:pt>
                <c:pt idx="2875">
                  <c:v>7.5819999999999999E-2</c:v>
                </c:pt>
                <c:pt idx="2876">
                  <c:v>7.619999999999999E-2</c:v>
                </c:pt>
                <c:pt idx="2877">
                  <c:v>7.5329999999999994E-2</c:v>
                </c:pt>
                <c:pt idx="2878">
                  <c:v>7.5289999999999996E-2</c:v>
                </c:pt>
                <c:pt idx="2879">
                  <c:v>7.4829999999999994E-2</c:v>
                </c:pt>
                <c:pt idx="2880">
                  <c:v>7.4979999999999991E-2</c:v>
                </c:pt>
                <c:pt idx="2881">
                  <c:v>7.5129999999999988E-2</c:v>
                </c:pt>
                <c:pt idx="2882">
                  <c:v>7.4639999999999998E-2</c:v>
                </c:pt>
                <c:pt idx="2883">
                  <c:v>7.4299999999999991E-2</c:v>
                </c:pt>
                <c:pt idx="2884">
                  <c:v>7.3880000000000001E-2</c:v>
                </c:pt>
                <c:pt idx="2885">
                  <c:v>7.2520000000000001E-2</c:v>
                </c:pt>
                <c:pt idx="2886">
                  <c:v>7.2079999999999991E-2</c:v>
                </c:pt>
                <c:pt idx="2887">
                  <c:v>7.1870000000000003E-2</c:v>
                </c:pt>
                <c:pt idx="2888">
                  <c:v>7.1589999999999987E-2</c:v>
                </c:pt>
                <c:pt idx="2889">
                  <c:v>7.1730000000000002E-2</c:v>
                </c:pt>
                <c:pt idx="2890">
                  <c:v>7.289000000000001E-2</c:v>
                </c:pt>
                <c:pt idx="2891">
                  <c:v>7.2590000000000002E-2</c:v>
                </c:pt>
              </c:numCache>
            </c:numRef>
          </c:val>
          <c:smooth val="0"/>
        </c:ser>
        <c:ser>
          <c:idx val="1"/>
          <c:order val="1"/>
          <c:tx>
            <c:v>ERP 3y avg</c:v>
          </c:tx>
          <c:spPr>
            <a:ln>
              <a:solidFill>
                <a:srgbClr val="FFC000"/>
              </a:solidFill>
            </a:ln>
          </c:spPr>
          <c:marker>
            <c:symbol val="none"/>
          </c:marker>
          <c:cat>
            <c:numRef>
              <c:f>'Implied ERP Data'!$A$6:$A$2897</c:f>
              <c:numCache>
                <c:formatCode>d\-mmm\-yy</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Data'!$C$6:$C$2897</c:f>
              <c:numCache>
                <c:formatCode>[$-809]mmmm\ yyyy;@</c:formatCode>
                <c:ptCount val="2892"/>
                <c:pt idx="774" formatCode="0.00%">
                  <c:v>5.8624884652685297E-2</c:v>
                </c:pt>
                <c:pt idx="775" formatCode="0.00%">
                  <c:v>5.8618435059060711E-2</c:v>
                </c:pt>
                <c:pt idx="776" formatCode="0.00%">
                  <c:v>5.861957489068513E-2</c:v>
                </c:pt>
                <c:pt idx="777" formatCode="0.00%">
                  <c:v>5.8623227040752429E-2</c:v>
                </c:pt>
                <c:pt idx="778" formatCode="0.00%">
                  <c:v>5.8629398454355351E-2</c:v>
                </c:pt>
                <c:pt idx="779" formatCode="0.00%">
                  <c:v>5.8636155793300976E-2</c:v>
                </c:pt>
                <c:pt idx="780" formatCode="0.00%">
                  <c:v>5.8644661463670193E-2</c:v>
                </c:pt>
                <c:pt idx="781" formatCode="0.00%">
                  <c:v>5.8653033461727615E-2</c:v>
                </c:pt>
                <c:pt idx="782" formatCode="0.00%">
                  <c:v>5.8660878667224081E-2</c:v>
                </c:pt>
                <c:pt idx="783" formatCode="0.00%">
                  <c:v>5.8668740743877325E-2</c:v>
                </c:pt>
                <c:pt idx="784" formatCode="0.00%">
                  <c:v>5.8676072278282379E-2</c:v>
                </c:pt>
                <c:pt idx="785" formatCode="0.00%">
                  <c:v>5.868419993440202E-2</c:v>
                </c:pt>
                <c:pt idx="786" formatCode="0.00%">
                  <c:v>5.8691044862398477E-2</c:v>
                </c:pt>
                <c:pt idx="787" formatCode="0.00%">
                  <c:v>5.8696890314302301E-2</c:v>
                </c:pt>
                <c:pt idx="788" formatCode="0.00%">
                  <c:v>5.8702449519444949E-2</c:v>
                </c:pt>
                <c:pt idx="789" formatCode="0.00%">
                  <c:v>5.8709286283243511E-2</c:v>
                </c:pt>
                <c:pt idx="790" formatCode="0.00%">
                  <c:v>5.8718295951062482E-2</c:v>
                </c:pt>
                <c:pt idx="791" formatCode="0.00%">
                  <c:v>5.8731256740397406E-2</c:v>
                </c:pt>
                <c:pt idx="792" formatCode="0.00%">
                  <c:v>5.8745462949936544E-2</c:v>
                </c:pt>
                <c:pt idx="793" formatCode="0.00%">
                  <c:v>5.8760688481508248E-2</c:v>
                </c:pt>
                <c:pt idx="794" formatCode="0.00%">
                  <c:v>5.8774378022140361E-2</c:v>
                </c:pt>
                <c:pt idx="795" formatCode="0.00%">
                  <c:v>5.8787672087556204E-2</c:v>
                </c:pt>
                <c:pt idx="796" formatCode="0.00%">
                  <c:v>5.8798970234132636E-2</c:v>
                </c:pt>
                <c:pt idx="797" formatCode="0.00%">
                  <c:v>5.8811576197164463E-2</c:v>
                </c:pt>
                <c:pt idx="798" formatCode="0.00%">
                  <c:v>5.8824746398709743E-2</c:v>
                </c:pt>
                <c:pt idx="799" formatCode="0.00%">
                  <c:v>5.8840198009779882E-2</c:v>
                </c:pt>
                <c:pt idx="800" formatCode="0.00%">
                  <c:v>5.8854339787560141E-2</c:v>
                </c:pt>
                <c:pt idx="801" formatCode="0.00%">
                  <c:v>5.8867869882363762E-2</c:v>
                </c:pt>
                <c:pt idx="802" formatCode="0.00%">
                  <c:v>5.8879259536286636E-2</c:v>
                </c:pt>
                <c:pt idx="803" formatCode="0.00%">
                  <c:v>5.8894971859919175E-2</c:v>
                </c:pt>
                <c:pt idx="804" formatCode="0.00%">
                  <c:v>5.8911845475358986E-2</c:v>
                </c:pt>
                <c:pt idx="805" formatCode="0.00%">
                  <c:v>5.893018431345147E-2</c:v>
                </c:pt>
                <c:pt idx="806" formatCode="0.00%">
                  <c:v>5.8946104890188748E-2</c:v>
                </c:pt>
                <c:pt idx="807" formatCode="0.00%">
                  <c:v>5.8962429070252065E-2</c:v>
                </c:pt>
                <c:pt idx="808" formatCode="0.00%">
                  <c:v>5.8980011619988067E-2</c:v>
                </c:pt>
                <c:pt idx="809" formatCode="0.00%">
                  <c:v>5.8996403372565384E-2</c:v>
                </c:pt>
                <c:pt idx="810" formatCode="0.00%">
                  <c:v>5.9011696401142649E-2</c:v>
                </c:pt>
                <c:pt idx="811" formatCode="0.00%">
                  <c:v>5.902456875485769E-2</c:v>
                </c:pt>
                <c:pt idx="812" formatCode="0.00%">
                  <c:v>5.9037440749043456E-2</c:v>
                </c:pt>
                <c:pt idx="813" formatCode="0.00%">
                  <c:v>5.9050105776320486E-2</c:v>
                </c:pt>
                <c:pt idx="814" formatCode="0.00%">
                  <c:v>5.9064785493339322E-2</c:v>
                </c:pt>
                <c:pt idx="815" formatCode="0.00%">
                  <c:v>5.9078974243787996E-2</c:v>
                </c:pt>
                <c:pt idx="816" formatCode="0.00%">
                  <c:v>5.9091853704019044E-2</c:v>
                </c:pt>
                <c:pt idx="817" formatCode="0.00%">
                  <c:v>5.910608551753091E-2</c:v>
                </c:pt>
                <c:pt idx="818" formatCode="0.00%">
                  <c:v>5.9119195311792841E-2</c:v>
                </c:pt>
                <c:pt idx="819" formatCode="0.00%">
                  <c:v>5.9135915344008104E-2</c:v>
                </c:pt>
                <c:pt idx="820" formatCode="0.00%">
                  <c:v>5.9153286186189771E-2</c:v>
                </c:pt>
                <c:pt idx="821" formatCode="0.00%">
                  <c:v>5.9171053778366012E-2</c:v>
                </c:pt>
                <c:pt idx="822" formatCode="0.00%">
                  <c:v>5.918797399273857E-2</c:v>
                </c:pt>
                <c:pt idx="823" formatCode="0.00%">
                  <c:v>5.920450183225593E-2</c:v>
                </c:pt>
                <c:pt idx="824" formatCode="0.00%">
                  <c:v>5.9220997338694473E-2</c:v>
                </c:pt>
                <c:pt idx="825" formatCode="0.00%">
                  <c:v>5.9237896974582545E-2</c:v>
                </c:pt>
                <c:pt idx="826" formatCode="0.00%">
                  <c:v>5.9253747303393244E-2</c:v>
                </c:pt>
                <c:pt idx="827" formatCode="0.00%">
                  <c:v>5.9267916764267813E-2</c:v>
                </c:pt>
                <c:pt idx="828" formatCode="0.00%">
                  <c:v>5.9280965031269131E-2</c:v>
                </c:pt>
                <c:pt idx="829" formatCode="0.00%">
                  <c:v>5.9295009564237736E-2</c:v>
                </c:pt>
                <c:pt idx="830" formatCode="0.00%">
                  <c:v>5.9307917585822281E-2</c:v>
                </c:pt>
                <c:pt idx="831" formatCode="0.00%">
                  <c:v>5.9320619655473278E-2</c:v>
                </c:pt>
                <c:pt idx="832" formatCode="0.00%">
                  <c:v>5.9333884832559802E-2</c:v>
                </c:pt>
                <c:pt idx="833" formatCode="0.00%">
                  <c:v>5.9348452104624701E-2</c:v>
                </c:pt>
                <c:pt idx="834" formatCode="0.00%">
                  <c:v>5.936387363371904E-2</c:v>
                </c:pt>
                <c:pt idx="835" formatCode="0.00%">
                  <c:v>5.9379073455956576E-2</c:v>
                </c:pt>
                <c:pt idx="836" formatCode="0.00%">
                  <c:v>5.9393586628809475E-2</c:v>
                </c:pt>
                <c:pt idx="837" formatCode="0.00%">
                  <c:v>5.9408441873556254E-2</c:v>
                </c:pt>
                <c:pt idx="838" formatCode="0.00%">
                  <c:v>5.9423896951079004E-2</c:v>
                </c:pt>
                <c:pt idx="839" formatCode="0.00%">
                  <c:v>5.9438884707184038E-2</c:v>
                </c:pt>
                <c:pt idx="840" formatCode="0.00%">
                  <c:v>5.9451931215549633E-2</c:v>
                </c:pt>
                <c:pt idx="841" formatCode="0.00%">
                  <c:v>5.9467323015794903E-2</c:v>
                </c:pt>
                <c:pt idx="842" formatCode="0.00%">
                  <c:v>5.948279207253334E-2</c:v>
                </c:pt>
                <c:pt idx="843" formatCode="0.00%">
                  <c:v>5.9498783606624292E-2</c:v>
                </c:pt>
                <c:pt idx="844" formatCode="0.00%">
                  <c:v>5.9513579935061511E-2</c:v>
                </c:pt>
                <c:pt idx="845" formatCode="0.00%">
                  <c:v>5.9529282625482294E-2</c:v>
                </c:pt>
                <c:pt idx="846" formatCode="0.00%">
                  <c:v>5.9548534623655204E-2</c:v>
                </c:pt>
                <c:pt idx="847" formatCode="0.00%">
                  <c:v>5.9566767576617864E-2</c:v>
                </c:pt>
                <c:pt idx="848" formatCode="0.00%">
                  <c:v>5.9585189727868984E-2</c:v>
                </c:pt>
                <c:pt idx="849" formatCode="0.00%">
                  <c:v>5.9604829164306039E-2</c:v>
                </c:pt>
                <c:pt idx="850" formatCode="0.00%">
                  <c:v>5.9623289029158547E-2</c:v>
                </c:pt>
                <c:pt idx="851" formatCode="0.00%">
                  <c:v>5.9641643183035005E-2</c:v>
                </c:pt>
                <c:pt idx="852" formatCode="0.00%">
                  <c:v>5.9660242948888893E-2</c:v>
                </c:pt>
                <c:pt idx="853" formatCode="0.00%">
                  <c:v>5.9677823579449223E-2</c:v>
                </c:pt>
                <c:pt idx="854" formatCode="0.00%">
                  <c:v>5.9695741547931336E-2</c:v>
                </c:pt>
                <c:pt idx="855" formatCode="0.00%">
                  <c:v>5.9713963542298951E-2</c:v>
                </c:pt>
                <c:pt idx="856" formatCode="0.00%">
                  <c:v>5.9733173425410201E-2</c:v>
                </c:pt>
                <c:pt idx="857" formatCode="0.00%">
                  <c:v>5.9753147138675335E-2</c:v>
                </c:pt>
                <c:pt idx="858" formatCode="0.00%">
                  <c:v>5.9772607084090525E-2</c:v>
                </c:pt>
                <c:pt idx="859" formatCode="0.00%">
                  <c:v>5.9791676495887423E-2</c:v>
                </c:pt>
                <c:pt idx="860" formatCode="0.00%">
                  <c:v>5.9810714576492105E-2</c:v>
                </c:pt>
                <c:pt idx="861" formatCode="0.00%">
                  <c:v>5.9830146142771032E-2</c:v>
                </c:pt>
                <c:pt idx="862" formatCode="0.00%">
                  <c:v>5.9848391648837318E-2</c:v>
                </c:pt>
                <c:pt idx="863" formatCode="0.00%">
                  <c:v>5.9865546082117922E-2</c:v>
                </c:pt>
                <c:pt idx="864" formatCode="0.00%">
                  <c:v>5.9883736057276052E-2</c:v>
                </c:pt>
                <c:pt idx="865" formatCode="0.00%">
                  <c:v>5.9901248515713816E-2</c:v>
                </c:pt>
                <c:pt idx="866" formatCode="0.00%">
                  <c:v>5.9919783365873398E-2</c:v>
                </c:pt>
                <c:pt idx="867" formatCode="0.00%">
                  <c:v>5.9936746678417689E-2</c:v>
                </c:pt>
                <c:pt idx="868" formatCode="0.00%">
                  <c:v>5.9953829664799715E-2</c:v>
                </c:pt>
                <c:pt idx="869" formatCode="0.00%">
                  <c:v>5.9970841834912643E-2</c:v>
                </c:pt>
                <c:pt idx="870" formatCode="0.00%">
                  <c:v>5.9988936130717027E-2</c:v>
                </c:pt>
                <c:pt idx="871" formatCode="0.00%">
                  <c:v>6.0007968843452122E-2</c:v>
                </c:pt>
                <c:pt idx="872" formatCode="0.00%">
                  <c:v>6.0025768662189442E-2</c:v>
                </c:pt>
                <c:pt idx="873" formatCode="0.00%">
                  <c:v>6.0043266637636671E-2</c:v>
                </c:pt>
                <c:pt idx="874" formatCode="0.00%">
                  <c:v>6.0061040675131086E-2</c:v>
                </c:pt>
                <c:pt idx="875" formatCode="0.00%">
                  <c:v>6.008093502494858E-2</c:v>
                </c:pt>
                <c:pt idx="876" formatCode="0.00%">
                  <c:v>6.0101344188267652E-2</c:v>
                </c:pt>
                <c:pt idx="877" formatCode="0.00%">
                  <c:v>6.0121127998519069E-2</c:v>
                </c:pt>
                <c:pt idx="878" formatCode="0.00%">
                  <c:v>6.014060563732055E-2</c:v>
                </c:pt>
                <c:pt idx="879" formatCode="0.00%">
                  <c:v>6.0158322704297759E-2</c:v>
                </c:pt>
                <c:pt idx="880" formatCode="0.00%">
                  <c:v>6.0176669831570856E-2</c:v>
                </c:pt>
                <c:pt idx="881" formatCode="0.00%">
                  <c:v>6.0194247368981157E-2</c:v>
                </c:pt>
                <c:pt idx="882" formatCode="0.00%">
                  <c:v>6.0209045065828408E-2</c:v>
                </c:pt>
                <c:pt idx="883" formatCode="0.00%">
                  <c:v>6.0223700421655771E-2</c:v>
                </c:pt>
                <c:pt idx="884" formatCode="0.00%">
                  <c:v>6.0239142966673098E-2</c:v>
                </c:pt>
                <c:pt idx="885" formatCode="0.00%">
                  <c:v>6.0255167130889437E-2</c:v>
                </c:pt>
                <c:pt idx="886" formatCode="0.00%">
                  <c:v>6.026856974928891E-2</c:v>
                </c:pt>
                <c:pt idx="887" formatCode="0.00%">
                  <c:v>6.0282299850160592E-2</c:v>
                </c:pt>
                <c:pt idx="888" formatCode="0.00%">
                  <c:v>6.0296590176402036E-2</c:v>
                </c:pt>
                <c:pt idx="889" formatCode="0.00%">
                  <c:v>6.0312851516859771E-2</c:v>
                </c:pt>
                <c:pt idx="890" formatCode="0.00%">
                  <c:v>6.0331000326557506E-2</c:v>
                </c:pt>
                <c:pt idx="891" formatCode="0.00%">
                  <c:v>6.0348692272250835E-2</c:v>
                </c:pt>
                <c:pt idx="892" formatCode="0.00%">
                  <c:v>6.0363760204550941E-2</c:v>
                </c:pt>
                <c:pt idx="893" formatCode="0.00%">
                  <c:v>6.0377809119742311E-2</c:v>
                </c:pt>
                <c:pt idx="894" formatCode="0.00%">
                  <c:v>6.0390896873327674E-2</c:v>
                </c:pt>
                <c:pt idx="895" formatCode="0.00%">
                  <c:v>6.0403080074904913E-2</c:v>
                </c:pt>
                <c:pt idx="896" formatCode="0.00%">
                  <c:v>6.0415780122639408E-2</c:v>
                </c:pt>
                <c:pt idx="897" formatCode="0.00%">
                  <c:v>6.0428264486858001E-2</c:v>
                </c:pt>
                <c:pt idx="898" formatCode="0.00%">
                  <c:v>6.0440778400352009E-2</c:v>
                </c:pt>
                <c:pt idx="899" formatCode="0.00%">
                  <c:v>6.045364068501962E-2</c:v>
                </c:pt>
                <c:pt idx="900" formatCode="0.00%">
                  <c:v>6.0466975213376045E-2</c:v>
                </c:pt>
                <c:pt idx="901" formatCode="0.00%">
                  <c:v>6.0479441913657159E-2</c:v>
                </c:pt>
                <c:pt idx="902" formatCode="0.00%">
                  <c:v>6.0493043003671663E-2</c:v>
                </c:pt>
                <c:pt idx="903" formatCode="0.00%">
                  <c:v>6.0505149248325334E-2</c:v>
                </c:pt>
                <c:pt idx="904" formatCode="0.00%">
                  <c:v>6.051528536146733E-2</c:v>
                </c:pt>
                <c:pt idx="905" formatCode="0.00%">
                  <c:v>6.0525938283184567E-2</c:v>
                </c:pt>
                <c:pt idx="906" formatCode="0.00%">
                  <c:v>6.0536485780231165E-2</c:v>
                </c:pt>
                <c:pt idx="907" formatCode="0.00%">
                  <c:v>6.0546655831122467E-2</c:v>
                </c:pt>
                <c:pt idx="908" formatCode="0.00%">
                  <c:v>6.0557068423551741E-2</c:v>
                </c:pt>
                <c:pt idx="909" formatCode="0.00%">
                  <c:v>6.0569783585513008E-2</c:v>
                </c:pt>
                <c:pt idx="910" formatCode="0.00%">
                  <c:v>6.0580182125144814E-2</c:v>
                </c:pt>
                <c:pt idx="911" formatCode="0.00%">
                  <c:v>6.0590265762410542E-2</c:v>
                </c:pt>
                <c:pt idx="912" formatCode="0.00%">
                  <c:v>6.0596748241378354E-2</c:v>
                </c:pt>
                <c:pt idx="913" formatCode="0.00%">
                  <c:v>6.0604730761929557E-2</c:v>
                </c:pt>
                <c:pt idx="914" formatCode="0.00%">
                  <c:v>6.0610694554274286E-2</c:v>
                </c:pt>
                <c:pt idx="915" formatCode="0.00%">
                  <c:v>6.0615972671353179E-2</c:v>
                </c:pt>
                <c:pt idx="916" formatCode="0.00%">
                  <c:v>6.0620554673396658E-2</c:v>
                </c:pt>
                <c:pt idx="917" formatCode="0.00%">
                  <c:v>6.0623125954882208E-2</c:v>
                </c:pt>
                <c:pt idx="918" formatCode="0.00%">
                  <c:v>6.062254596052865E-2</c:v>
                </c:pt>
                <c:pt idx="919" formatCode="0.00%">
                  <c:v>6.0622778370286762E-2</c:v>
                </c:pt>
                <c:pt idx="920" formatCode="0.00%">
                  <c:v>6.06202305992041E-2</c:v>
                </c:pt>
                <c:pt idx="921" formatCode="0.00%">
                  <c:v>6.0618712462445157E-2</c:v>
                </c:pt>
                <c:pt idx="922" formatCode="0.00%">
                  <c:v>6.0620637889332779E-2</c:v>
                </c:pt>
                <c:pt idx="923" formatCode="0.00%">
                  <c:v>6.0619309735785276E-2</c:v>
                </c:pt>
                <c:pt idx="924" formatCode="0.00%">
                  <c:v>6.0616621160178442E-2</c:v>
                </c:pt>
                <c:pt idx="925" formatCode="0.00%">
                  <c:v>6.0615302117917477E-2</c:v>
                </c:pt>
                <c:pt idx="926" formatCode="0.00%">
                  <c:v>6.0617465795115261E-2</c:v>
                </c:pt>
                <c:pt idx="927" formatCode="0.00%">
                  <c:v>6.0620398728450632E-2</c:v>
                </c:pt>
                <c:pt idx="928" formatCode="0.00%">
                  <c:v>6.0622326046095486E-2</c:v>
                </c:pt>
                <c:pt idx="929" formatCode="0.00%">
                  <c:v>6.0620009429097156E-2</c:v>
                </c:pt>
                <c:pt idx="930" formatCode="0.00%">
                  <c:v>6.0615810412497986E-2</c:v>
                </c:pt>
                <c:pt idx="931" formatCode="0.00%">
                  <c:v>6.0611248056431727E-2</c:v>
                </c:pt>
                <c:pt idx="932" formatCode="0.00%">
                  <c:v>6.0603006878860249E-2</c:v>
                </c:pt>
                <c:pt idx="933" formatCode="0.00%">
                  <c:v>6.0596158446408477E-2</c:v>
                </c:pt>
                <c:pt idx="934" formatCode="0.00%">
                  <c:v>6.0590677633834772E-2</c:v>
                </c:pt>
                <c:pt idx="935" formatCode="0.00%">
                  <c:v>6.0586669831530347E-2</c:v>
                </c:pt>
                <c:pt idx="936" formatCode="0.00%">
                  <c:v>6.0578672186001402E-2</c:v>
                </c:pt>
                <c:pt idx="937" formatCode="0.00%">
                  <c:v>6.0568114635435544E-2</c:v>
                </c:pt>
                <c:pt idx="938" formatCode="0.00%">
                  <c:v>6.0556778393687311E-2</c:v>
                </c:pt>
                <c:pt idx="939" formatCode="0.00%">
                  <c:v>6.0541314953982829E-2</c:v>
                </c:pt>
                <c:pt idx="940" formatCode="0.00%">
                  <c:v>6.0527844042725786E-2</c:v>
                </c:pt>
                <c:pt idx="941" formatCode="0.00%">
                  <c:v>6.0514775190717962E-2</c:v>
                </c:pt>
                <c:pt idx="942" formatCode="0.00%">
                  <c:v>6.0505662232453301E-2</c:v>
                </c:pt>
                <c:pt idx="943" formatCode="0.00%">
                  <c:v>6.0497359813287133E-2</c:v>
                </c:pt>
                <c:pt idx="944" formatCode="0.00%">
                  <c:v>6.0486139718638171E-2</c:v>
                </c:pt>
                <c:pt idx="945" formatCode="0.00%">
                  <c:v>6.0476888594890622E-2</c:v>
                </c:pt>
                <c:pt idx="946" formatCode="0.00%">
                  <c:v>6.0466934128711403E-2</c:v>
                </c:pt>
                <c:pt idx="947" formatCode="0.00%">
                  <c:v>6.0457017103573867E-2</c:v>
                </c:pt>
                <c:pt idx="948" formatCode="0.00%">
                  <c:v>6.0447863413624424E-2</c:v>
                </c:pt>
                <c:pt idx="949" formatCode="0.00%">
                  <c:v>6.0435750978695531E-2</c:v>
                </c:pt>
                <c:pt idx="950" formatCode="0.00%">
                  <c:v>6.0422487869037665E-2</c:v>
                </c:pt>
                <c:pt idx="951" formatCode="0.00%">
                  <c:v>6.0408227919946857E-2</c:v>
                </c:pt>
                <c:pt idx="952" formatCode="0.00%">
                  <c:v>6.0392452513936878E-2</c:v>
                </c:pt>
                <c:pt idx="953" formatCode="0.00%">
                  <c:v>6.0372330526924152E-2</c:v>
                </c:pt>
                <c:pt idx="954" formatCode="0.00%">
                  <c:v>6.0352892319440091E-2</c:v>
                </c:pt>
                <c:pt idx="955" formatCode="0.00%">
                  <c:v>6.0330941410683431E-2</c:v>
                </c:pt>
                <c:pt idx="956" formatCode="0.00%">
                  <c:v>6.0310619308663181E-2</c:v>
                </c:pt>
                <c:pt idx="957" formatCode="0.00%">
                  <c:v>6.0289252577319707E-2</c:v>
                </c:pt>
                <c:pt idx="958" formatCode="0.00%">
                  <c:v>6.026951030927849E-2</c:v>
                </c:pt>
                <c:pt idx="959" formatCode="0.00%">
                  <c:v>6.0252216494845495E-2</c:v>
                </c:pt>
                <c:pt idx="960" formatCode="0.00%">
                  <c:v>6.0231636597938266E-2</c:v>
                </c:pt>
                <c:pt idx="961" formatCode="0.00%">
                  <c:v>6.0209381443299091E-2</c:v>
                </c:pt>
                <c:pt idx="962" formatCode="0.00%">
                  <c:v>6.0184548969072285E-2</c:v>
                </c:pt>
                <c:pt idx="963" formatCode="0.00%">
                  <c:v>6.0159226804123833E-2</c:v>
                </c:pt>
                <c:pt idx="964" formatCode="0.00%">
                  <c:v>6.0131726804123847E-2</c:v>
                </c:pt>
                <c:pt idx="965" formatCode="0.00%">
                  <c:v>6.0102912371134146E-2</c:v>
                </c:pt>
                <c:pt idx="966" formatCode="0.00%">
                  <c:v>6.0073827319587762E-2</c:v>
                </c:pt>
                <c:pt idx="967" formatCode="0.00%">
                  <c:v>6.0041726804123847E-2</c:v>
                </c:pt>
                <c:pt idx="968" formatCode="0.00%">
                  <c:v>6.0005399484536225E-2</c:v>
                </c:pt>
                <c:pt idx="969" formatCode="0.00%">
                  <c:v>5.9971185567010449E-2</c:v>
                </c:pt>
                <c:pt idx="970" formatCode="0.00%">
                  <c:v>5.9940193298969213E-2</c:v>
                </c:pt>
                <c:pt idx="971" formatCode="0.00%">
                  <c:v>5.9909265463917664E-2</c:v>
                </c:pt>
                <c:pt idx="972" formatCode="0.00%">
                  <c:v>5.9872113402061999E-2</c:v>
                </c:pt>
                <c:pt idx="973" formatCode="0.00%">
                  <c:v>5.9834252577319731E-2</c:v>
                </c:pt>
                <c:pt idx="974" formatCode="0.00%">
                  <c:v>5.9798556701031055E-2</c:v>
                </c:pt>
                <c:pt idx="975" formatCode="0.00%">
                  <c:v>5.976127577319601E-2</c:v>
                </c:pt>
                <c:pt idx="976" formatCode="0.00%">
                  <c:v>5.9723041237113535E-2</c:v>
                </c:pt>
                <c:pt idx="977" formatCode="0.00%">
                  <c:v>5.968109536082488E-2</c:v>
                </c:pt>
                <c:pt idx="978" formatCode="0.00%">
                  <c:v>5.9638337628866112E-2</c:v>
                </c:pt>
                <c:pt idx="979" formatCode="0.00%">
                  <c:v>5.9594922680412513E-2</c:v>
                </c:pt>
                <c:pt idx="980" formatCode="0.00%">
                  <c:v>5.9554123711340334E-2</c:v>
                </c:pt>
                <c:pt idx="981" formatCode="0.00%">
                  <c:v>5.9518762886598069E-2</c:v>
                </c:pt>
                <c:pt idx="982" formatCode="0.00%">
                  <c:v>5.9483144329897035E-2</c:v>
                </c:pt>
                <c:pt idx="983" formatCode="0.00%">
                  <c:v>5.9454059278350652E-2</c:v>
                </c:pt>
                <c:pt idx="984" formatCode="0.00%">
                  <c:v>5.9424987113402203E-2</c:v>
                </c:pt>
                <c:pt idx="985" formatCode="0.00%">
                  <c:v>5.9399149484536215E-2</c:v>
                </c:pt>
                <c:pt idx="986" formatCode="0.00%">
                  <c:v>5.9373530927835184E-2</c:v>
                </c:pt>
                <c:pt idx="987" formatCode="0.00%">
                  <c:v>5.9349097938144454E-2</c:v>
                </c:pt>
                <c:pt idx="988" formatCode="0.00%">
                  <c:v>5.9323943298969194E-2</c:v>
                </c:pt>
                <c:pt idx="989" formatCode="0.00%">
                  <c:v>5.9295115979381571E-2</c:v>
                </c:pt>
                <c:pt idx="990" formatCode="0.00%">
                  <c:v>5.9268891752577456E-2</c:v>
                </c:pt>
                <c:pt idx="991" formatCode="0.00%">
                  <c:v>5.9241597938144465E-2</c:v>
                </c:pt>
                <c:pt idx="992" formatCode="0.00%">
                  <c:v>5.9215451030927971E-2</c:v>
                </c:pt>
                <c:pt idx="993" formatCode="0.00%">
                  <c:v>5.9184922680412491E-2</c:v>
                </c:pt>
                <c:pt idx="994" formatCode="0.00%">
                  <c:v>5.9156572164948587E-2</c:v>
                </c:pt>
                <c:pt idx="995" formatCode="0.00%">
                  <c:v>5.9127551546391877E-2</c:v>
                </c:pt>
                <c:pt idx="996" formatCode="0.00%">
                  <c:v>5.9104368556701155E-2</c:v>
                </c:pt>
                <c:pt idx="997" formatCode="0.00%">
                  <c:v>5.9081159793814557E-2</c:v>
                </c:pt>
                <c:pt idx="998" formatCode="0.00%">
                  <c:v>5.9056765463917651E-2</c:v>
                </c:pt>
                <c:pt idx="999" formatCode="0.00%">
                  <c:v>5.9028917525773321E-2</c:v>
                </c:pt>
                <c:pt idx="1000" formatCode="0.00%">
                  <c:v>5.8997280927835183E-2</c:v>
                </c:pt>
                <c:pt idx="1001" formatCode="0.00%">
                  <c:v>5.8966623711340323E-2</c:v>
                </c:pt>
                <c:pt idx="1002" formatCode="0.00%">
                  <c:v>5.8935773195876409E-2</c:v>
                </c:pt>
                <c:pt idx="1003" formatCode="0.00%">
                  <c:v>5.8906855670103203E-2</c:v>
                </c:pt>
                <c:pt idx="1004" formatCode="0.00%">
                  <c:v>5.8877255154639284E-2</c:v>
                </c:pt>
                <c:pt idx="1005" formatCode="0.00%">
                  <c:v>5.88481056701032E-2</c:v>
                </c:pt>
                <c:pt idx="1006" formatCode="0.00%">
                  <c:v>5.8818930412371233E-2</c:v>
                </c:pt>
                <c:pt idx="1007" formatCode="0.00%">
                  <c:v>5.8788543814433089E-2</c:v>
                </c:pt>
                <c:pt idx="1008" formatCode="0.00%">
                  <c:v>5.8762023195876402E-2</c:v>
                </c:pt>
                <c:pt idx="1009" formatCode="0.00%">
                  <c:v>5.8736623711340315E-2</c:v>
                </c:pt>
                <c:pt idx="1010" formatCode="0.00%">
                  <c:v>5.87115850515465E-2</c:v>
                </c:pt>
                <c:pt idx="1011" formatCode="0.00%">
                  <c:v>5.8684974226804229E-2</c:v>
                </c:pt>
                <c:pt idx="1012" formatCode="0.00%">
                  <c:v>5.8661404639175359E-2</c:v>
                </c:pt>
                <c:pt idx="1013" formatCode="0.00%">
                  <c:v>5.8638273195876396E-2</c:v>
                </c:pt>
                <c:pt idx="1014" formatCode="0.00%">
                  <c:v>5.8615025773195967E-2</c:v>
                </c:pt>
                <c:pt idx="1015" formatCode="0.00%">
                  <c:v>5.8593247422680517E-2</c:v>
                </c:pt>
                <c:pt idx="1016" formatCode="0.00%">
                  <c:v>5.8568118556701139E-2</c:v>
                </c:pt>
                <c:pt idx="1017" formatCode="0.00%">
                  <c:v>5.8542074742268128E-2</c:v>
                </c:pt>
                <c:pt idx="1018" formatCode="0.00%">
                  <c:v>5.8514046391752672E-2</c:v>
                </c:pt>
                <c:pt idx="1019" formatCode="0.00%">
                  <c:v>5.8485425257732059E-2</c:v>
                </c:pt>
                <c:pt idx="1020" formatCode="0.00%">
                  <c:v>5.8453698453608337E-2</c:v>
                </c:pt>
                <c:pt idx="1021" formatCode="0.00%">
                  <c:v>5.8421945876288746E-2</c:v>
                </c:pt>
                <c:pt idx="1022" formatCode="0.00%">
                  <c:v>5.8390489690721747E-2</c:v>
                </c:pt>
                <c:pt idx="1023" formatCode="0.00%">
                  <c:v>5.8356520618556798E-2</c:v>
                </c:pt>
                <c:pt idx="1024" formatCode="0.00%">
                  <c:v>5.8322164948453686E-2</c:v>
                </c:pt>
                <c:pt idx="1025" formatCode="0.00%">
                  <c:v>5.8289407216494928E-2</c:v>
                </c:pt>
                <c:pt idx="1026" formatCode="0.00%">
                  <c:v>5.8256469072165022E-2</c:v>
                </c:pt>
                <c:pt idx="1027" formatCode="0.00%">
                  <c:v>5.8221469072165022E-2</c:v>
                </c:pt>
                <c:pt idx="1028" formatCode="0.00%">
                  <c:v>5.8184652061855746E-2</c:v>
                </c:pt>
                <c:pt idx="1029" formatCode="0.00%">
                  <c:v>5.8145206185567101E-2</c:v>
                </c:pt>
                <c:pt idx="1030" formatCode="0.00%">
                  <c:v>5.8109974226804202E-2</c:v>
                </c:pt>
                <c:pt idx="1031" formatCode="0.00%">
                  <c:v>5.8074935567010398E-2</c:v>
                </c:pt>
                <c:pt idx="1032" formatCode="0.00%">
                  <c:v>5.803908505154648E-2</c:v>
                </c:pt>
                <c:pt idx="1033" formatCode="0.00%">
                  <c:v>5.8002731958762967E-2</c:v>
                </c:pt>
                <c:pt idx="1034" formatCode="0.00%">
                  <c:v>5.7962835051546487E-2</c:v>
                </c:pt>
                <c:pt idx="1035" formatCode="0.00%">
                  <c:v>5.7923827319587708E-2</c:v>
                </c:pt>
                <c:pt idx="1036" formatCode="0.00%">
                  <c:v>5.788625000000009E-2</c:v>
                </c:pt>
                <c:pt idx="1037" formatCode="0.00%">
                  <c:v>5.7850154639175332E-2</c:v>
                </c:pt>
                <c:pt idx="1038" formatCode="0.00%">
                  <c:v>5.7813376288659866E-2</c:v>
                </c:pt>
                <c:pt idx="1039" formatCode="0.00%">
                  <c:v>5.7775914948453695E-2</c:v>
                </c:pt>
                <c:pt idx="1040" formatCode="0.00%">
                  <c:v>5.773783505154647E-2</c:v>
                </c:pt>
                <c:pt idx="1041" formatCode="0.00%">
                  <c:v>5.7696430412371207E-2</c:v>
                </c:pt>
                <c:pt idx="1042" formatCode="0.00%">
                  <c:v>5.7654213917525843E-2</c:v>
                </c:pt>
                <c:pt idx="1043" formatCode="0.00%">
                  <c:v>5.7611134020618612E-2</c:v>
                </c:pt>
                <c:pt idx="1044" formatCode="0.00%">
                  <c:v>5.7566443298969136E-2</c:v>
                </c:pt>
                <c:pt idx="1045" formatCode="0.00%">
                  <c:v>5.7521018041237174E-2</c:v>
                </c:pt>
                <c:pt idx="1046" formatCode="0.00%">
                  <c:v>5.7478260309278412E-2</c:v>
                </c:pt>
                <c:pt idx="1047" formatCode="0.00%">
                  <c:v>5.7433646907216536E-2</c:v>
                </c:pt>
                <c:pt idx="1048" formatCode="0.00%">
                  <c:v>5.7389136597938185E-2</c:v>
                </c:pt>
                <c:pt idx="1049" formatCode="0.00%">
                  <c:v>5.7347719072164995E-2</c:v>
                </c:pt>
                <c:pt idx="1050" formatCode="0.00%">
                  <c:v>5.7307590206185616E-2</c:v>
                </c:pt>
                <c:pt idx="1051" formatCode="0.00%">
                  <c:v>5.7271456185567067E-2</c:v>
                </c:pt>
                <c:pt idx="1052" formatCode="0.00%">
                  <c:v>5.7233492268041267E-2</c:v>
                </c:pt>
                <c:pt idx="1053" formatCode="0.00%">
                  <c:v>5.7191572164948482E-2</c:v>
                </c:pt>
                <c:pt idx="1054" formatCode="0.00%">
                  <c:v>5.7150773195876324E-2</c:v>
                </c:pt>
                <c:pt idx="1055" formatCode="0.00%">
                  <c:v>5.710960051546396E-2</c:v>
                </c:pt>
                <c:pt idx="1056" formatCode="0.00%">
                  <c:v>5.7065760309278381E-2</c:v>
                </c:pt>
                <c:pt idx="1057" formatCode="0.00%">
                  <c:v>5.7020953608247445E-2</c:v>
                </c:pt>
                <c:pt idx="1058" formatCode="0.00%">
                  <c:v>5.6977512886597963E-2</c:v>
                </c:pt>
                <c:pt idx="1059" formatCode="0.00%">
                  <c:v>5.6931804123711356E-2</c:v>
                </c:pt>
                <c:pt idx="1060" formatCode="0.00%">
                  <c:v>5.6886481958762891E-2</c:v>
                </c:pt>
                <c:pt idx="1061" formatCode="0.00%">
                  <c:v>5.6842951030927853E-2</c:v>
                </c:pt>
                <c:pt idx="1062" formatCode="0.00%">
                  <c:v>5.6804085051546417E-2</c:v>
                </c:pt>
                <c:pt idx="1063" formatCode="0.00%">
                  <c:v>5.6764561855670116E-2</c:v>
                </c:pt>
                <c:pt idx="1064" formatCode="0.00%">
                  <c:v>5.6723891752577339E-2</c:v>
                </c:pt>
                <c:pt idx="1065" formatCode="0.00%">
                  <c:v>5.6684587628866009E-2</c:v>
                </c:pt>
                <c:pt idx="1066" formatCode="0.00%">
                  <c:v>5.66449226804124E-2</c:v>
                </c:pt>
                <c:pt idx="1067" formatCode="0.00%">
                  <c:v>5.6600902061855689E-2</c:v>
                </c:pt>
                <c:pt idx="1068" formatCode="0.00%">
                  <c:v>5.6554445876288682E-2</c:v>
                </c:pt>
                <c:pt idx="1069" formatCode="0.00%">
                  <c:v>5.6505992268041254E-2</c:v>
                </c:pt>
                <c:pt idx="1070" formatCode="0.00%">
                  <c:v>5.6458930412371156E-2</c:v>
                </c:pt>
                <c:pt idx="1071" formatCode="0.00%">
                  <c:v>5.6412345360824755E-2</c:v>
                </c:pt>
                <c:pt idx="1072" formatCode="0.00%">
                  <c:v>5.6363814432989705E-2</c:v>
                </c:pt>
                <c:pt idx="1073" formatCode="0.00%">
                  <c:v>5.6312976804123727E-2</c:v>
                </c:pt>
                <c:pt idx="1074" formatCode="0.00%">
                  <c:v>5.6261456185567028E-2</c:v>
                </c:pt>
                <c:pt idx="1075" formatCode="0.00%">
                  <c:v>5.6209523195876292E-2</c:v>
                </c:pt>
                <c:pt idx="1076" formatCode="0.00%">
                  <c:v>5.6155824742268046E-2</c:v>
                </c:pt>
                <c:pt idx="1077" formatCode="0.00%">
                  <c:v>5.60984793814433E-2</c:v>
                </c:pt>
                <c:pt idx="1078" formatCode="0.00%">
                  <c:v>5.6040077319587635E-2</c:v>
                </c:pt>
                <c:pt idx="1079" formatCode="0.00%">
                  <c:v>5.5979188144329894E-2</c:v>
                </c:pt>
                <c:pt idx="1080" formatCode="0.00%">
                  <c:v>5.5922989690721639E-2</c:v>
                </c:pt>
                <c:pt idx="1081" formatCode="0.00%">
                  <c:v>5.5873131443298966E-2</c:v>
                </c:pt>
                <c:pt idx="1082" formatCode="0.00%">
                  <c:v>5.5827216494845358E-2</c:v>
                </c:pt>
                <c:pt idx="1083" formatCode="0.00%">
                  <c:v>5.578306701030928E-2</c:v>
                </c:pt>
                <c:pt idx="1084" formatCode="0.00%">
                  <c:v>5.5740721649484529E-2</c:v>
                </c:pt>
                <c:pt idx="1085" formatCode="0.00%">
                  <c:v>5.5698118556701037E-2</c:v>
                </c:pt>
                <c:pt idx="1086" formatCode="0.00%">
                  <c:v>5.5659110824742272E-2</c:v>
                </c:pt>
                <c:pt idx="1087" formatCode="0.00%">
                  <c:v>5.5618621134020635E-2</c:v>
                </c:pt>
                <c:pt idx="1088" formatCode="0.00%">
                  <c:v>5.5580309278350531E-2</c:v>
                </c:pt>
                <c:pt idx="1089" formatCode="0.00%">
                  <c:v>5.5541494845360848E-2</c:v>
                </c:pt>
                <c:pt idx="1090" formatCode="0.00%">
                  <c:v>5.5500154639175264E-2</c:v>
                </c:pt>
                <c:pt idx="1091" formatCode="0.00%">
                  <c:v>5.5457719072164957E-2</c:v>
                </c:pt>
                <c:pt idx="1092" formatCode="0.00%">
                  <c:v>5.5412203608247446E-2</c:v>
                </c:pt>
                <c:pt idx="1093" formatCode="0.00%">
                  <c:v>5.5366211340206181E-2</c:v>
                </c:pt>
                <c:pt idx="1094" formatCode="0.00%">
                  <c:v>5.5324600515463909E-2</c:v>
                </c:pt>
                <c:pt idx="1095" formatCode="0.00%">
                  <c:v>5.5283788659793817E-2</c:v>
                </c:pt>
                <c:pt idx="1096" formatCode="0.00%">
                  <c:v>5.5243853092783499E-2</c:v>
                </c:pt>
                <c:pt idx="1097" formatCode="0.00%">
                  <c:v>5.5208376288659801E-2</c:v>
                </c:pt>
                <c:pt idx="1098" formatCode="0.00%">
                  <c:v>5.5173028350515456E-2</c:v>
                </c:pt>
                <c:pt idx="1099" formatCode="0.00%">
                  <c:v>5.5136108247422676E-2</c:v>
                </c:pt>
                <c:pt idx="1100" formatCode="0.00%">
                  <c:v>5.509756443298968E-2</c:v>
                </c:pt>
                <c:pt idx="1101" formatCode="0.00%">
                  <c:v>5.5060347938144329E-2</c:v>
                </c:pt>
                <c:pt idx="1102" formatCode="0.00%">
                  <c:v>5.5023079896907197E-2</c:v>
                </c:pt>
                <c:pt idx="1103" formatCode="0.00%">
                  <c:v>5.4987693298969069E-2</c:v>
                </c:pt>
                <c:pt idx="1104" formatCode="0.00%">
                  <c:v>5.4952757731958755E-2</c:v>
                </c:pt>
                <c:pt idx="1105" formatCode="0.00%">
                  <c:v>5.4917474226804118E-2</c:v>
                </c:pt>
                <c:pt idx="1106" formatCode="0.00%">
                  <c:v>5.488300257731956E-2</c:v>
                </c:pt>
                <c:pt idx="1107" formatCode="0.00%">
                  <c:v>5.4851237113402035E-2</c:v>
                </c:pt>
                <c:pt idx="1108" formatCode="0.00%">
                  <c:v>5.4816765463917505E-2</c:v>
                </c:pt>
                <c:pt idx="1109" formatCode="0.00%">
                  <c:v>5.4781610824742255E-2</c:v>
                </c:pt>
                <c:pt idx="1110" formatCode="0.00%">
                  <c:v>5.4747757731958759E-2</c:v>
                </c:pt>
                <c:pt idx="1111" formatCode="0.00%">
                  <c:v>5.4715670103092799E-2</c:v>
                </c:pt>
                <c:pt idx="1112" formatCode="0.00%">
                  <c:v>5.4682345360824752E-2</c:v>
                </c:pt>
                <c:pt idx="1113" formatCode="0.00%">
                  <c:v>5.4649639175257739E-2</c:v>
                </c:pt>
                <c:pt idx="1114" formatCode="0.00%">
                  <c:v>5.4617873711340227E-2</c:v>
                </c:pt>
                <c:pt idx="1115" formatCode="0.00%">
                  <c:v>5.4587590206185588E-2</c:v>
                </c:pt>
                <c:pt idx="1116" formatCode="0.00%">
                  <c:v>5.4554201030927847E-2</c:v>
                </c:pt>
                <c:pt idx="1117" formatCode="0.00%">
                  <c:v>5.4521172680412393E-2</c:v>
                </c:pt>
                <c:pt idx="1118" formatCode="0.00%">
                  <c:v>5.4487835051546418E-2</c:v>
                </c:pt>
                <c:pt idx="1119" formatCode="0.00%">
                  <c:v>5.4452951030927857E-2</c:v>
                </c:pt>
                <c:pt idx="1120" formatCode="0.00%">
                  <c:v>5.4418711340206205E-2</c:v>
                </c:pt>
                <c:pt idx="1121" formatCode="0.00%">
                  <c:v>5.4384239690721682E-2</c:v>
                </c:pt>
                <c:pt idx="1122" formatCode="0.00%">
                  <c:v>5.4349742268041248E-2</c:v>
                </c:pt>
                <c:pt idx="1123" formatCode="0.00%">
                  <c:v>5.4310657216494862E-2</c:v>
                </c:pt>
                <c:pt idx="1124" formatCode="0.00%">
                  <c:v>5.42711726804124E-2</c:v>
                </c:pt>
                <c:pt idx="1125" formatCode="0.00%">
                  <c:v>5.4232100515463927E-2</c:v>
                </c:pt>
                <c:pt idx="1126" formatCode="0.00%">
                  <c:v>5.4191881443298978E-2</c:v>
                </c:pt>
                <c:pt idx="1127" formatCode="0.00%">
                  <c:v>5.4152680412371153E-2</c:v>
                </c:pt>
                <c:pt idx="1128" formatCode="0.00%">
                  <c:v>5.4115154639175267E-2</c:v>
                </c:pt>
                <c:pt idx="1129" formatCode="0.00%">
                  <c:v>5.4079948453608258E-2</c:v>
                </c:pt>
                <c:pt idx="1130" formatCode="0.00%">
                  <c:v>5.4045476804123742E-2</c:v>
                </c:pt>
                <c:pt idx="1131" formatCode="0.00%">
                  <c:v>5.4008440721649495E-2</c:v>
                </c:pt>
                <c:pt idx="1132" formatCode="0.00%">
                  <c:v>5.3973427835051567E-2</c:v>
                </c:pt>
                <c:pt idx="1133" formatCode="0.00%">
                  <c:v>5.3939317010309289E-2</c:v>
                </c:pt>
                <c:pt idx="1134" formatCode="0.00%">
                  <c:v>5.3904394329896917E-2</c:v>
                </c:pt>
                <c:pt idx="1135" formatCode="0.00%">
                  <c:v>5.3868930412371153E-2</c:v>
                </c:pt>
                <c:pt idx="1136" formatCode="0.00%">
                  <c:v>5.3833363402061886E-2</c:v>
                </c:pt>
                <c:pt idx="1137" formatCode="0.00%">
                  <c:v>5.379784793814435E-2</c:v>
                </c:pt>
                <c:pt idx="1138" formatCode="0.00%">
                  <c:v>5.3758440721649509E-2</c:v>
                </c:pt>
                <c:pt idx="1139" formatCode="0.00%">
                  <c:v>5.3719626288659804E-2</c:v>
                </c:pt>
                <c:pt idx="1140" formatCode="0.00%">
                  <c:v>5.3682371134020641E-2</c:v>
                </c:pt>
                <c:pt idx="1141" formatCode="0.00%">
                  <c:v>5.3645966494845369E-2</c:v>
                </c:pt>
                <c:pt idx="1142" formatCode="0.00%">
                  <c:v>5.3606353092783519E-2</c:v>
                </c:pt>
                <c:pt idx="1143" formatCode="0.00%">
                  <c:v>5.3569149484536109E-2</c:v>
                </c:pt>
                <c:pt idx="1144" formatCode="0.00%">
                  <c:v>5.3530902061855679E-2</c:v>
                </c:pt>
                <c:pt idx="1145" formatCode="0.00%">
                  <c:v>5.34907731958763E-2</c:v>
                </c:pt>
                <c:pt idx="1146" formatCode="0.00%">
                  <c:v>5.3450296391752611E-2</c:v>
                </c:pt>
                <c:pt idx="1147" formatCode="0.00%">
                  <c:v>5.3412422680412408E-2</c:v>
                </c:pt>
                <c:pt idx="1148" formatCode="0.00%">
                  <c:v>5.3374871134020639E-2</c:v>
                </c:pt>
                <c:pt idx="1149" formatCode="0.00%">
                  <c:v>5.3335670103092814E-2</c:v>
                </c:pt>
                <c:pt idx="1150" formatCode="0.00%">
                  <c:v>5.3294871134020642E-2</c:v>
                </c:pt>
                <c:pt idx="1151" formatCode="0.00%">
                  <c:v>5.3256211340206222E-2</c:v>
                </c:pt>
                <c:pt idx="1152" formatCode="0.00%">
                  <c:v>5.321943298969075E-2</c:v>
                </c:pt>
                <c:pt idx="1153" formatCode="0.00%">
                  <c:v>5.3182074742268076E-2</c:v>
                </c:pt>
                <c:pt idx="1154" formatCode="0.00%">
                  <c:v>5.3148750000000043E-2</c:v>
                </c:pt>
                <c:pt idx="1155" formatCode="0.00%">
                  <c:v>5.3116082474226847E-2</c:v>
                </c:pt>
                <c:pt idx="1156" formatCode="0.00%">
                  <c:v>5.3081649484536121E-2</c:v>
                </c:pt>
                <c:pt idx="1157" formatCode="0.00%">
                  <c:v>5.3044626288659837E-2</c:v>
                </c:pt>
                <c:pt idx="1158" formatCode="0.00%">
                  <c:v>5.3010541237113441E-2</c:v>
                </c:pt>
                <c:pt idx="1159" formatCode="0.00%">
                  <c:v>5.2978698453608287E-2</c:v>
                </c:pt>
                <c:pt idx="1160" formatCode="0.00%">
                  <c:v>5.2946713917525819E-2</c:v>
                </c:pt>
                <c:pt idx="1161" formatCode="0.00%">
                  <c:v>5.2914265463917573E-2</c:v>
                </c:pt>
                <c:pt idx="1162" formatCode="0.00%">
                  <c:v>5.2881701030927875E-2</c:v>
                </c:pt>
                <c:pt idx="1163" formatCode="0.00%">
                  <c:v>5.2849162371134059E-2</c:v>
                </c:pt>
                <c:pt idx="1164" formatCode="0.00%">
                  <c:v>5.2816378865979417E-2</c:v>
                </c:pt>
                <c:pt idx="1165" formatCode="0.00%">
                  <c:v>5.278162371134025E-2</c:v>
                </c:pt>
                <c:pt idx="1166" formatCode="0.00%">
                  <c:v>5.2749536082474256E-2</c:v>
                </c:pt>
                <c:pt idx="1167" formatCode="0.00%">
                  <c:v>5.2716636597938175E-2</c:v>
                </c:pt>
                <c:pt idx="1168" formatCode="0.00%">
                  <c:v>5.2685579896907239E-2</c:v>
                </c:pt>
                <c:pt idx="1169" formatCode="0.00%">
                  <c:v>5.2654085051546416E-2</c:v>
                </c:pt>
                <c:pt idx="1170" formatCode="0.00%">
                  <c:v>5.2622512886597965E-2</c:v>
                </c:pt>
                <c:pt idx="1171" formatCode="0.00%">
                  <c:v>5.2593363402061881E-2</c:v>
                </c:pt>
                <c:pt idx="1172" formatCode="0.00%">
                  <c:v>5.2568144329896919E-2</c:v>
                </c:pt>
                <c:pt idx="1173" formatCode="0.00%">
                  <c:v>5.2543750000000007E-2</c:v>
                </c:pt>
                <c:pt idx="1174" formatCode="0.00%">
                  <c:v>5.2517126288659823E-2</c:v>
                </c:pt>
                <c:pt idx="1175" formatCode="0.00%">
                  <c:v>5.2490953608247445E-2</c:v>
                </c:pt>
                <c:pt idx="1176" formatCode="0.00%">
                  <c:v>5.2466726804123731E-2</c:v>
                </c:pt>
                <c:pt idx="1177" formatCode="0.00%">
                  <c:v>5.2442126288659803E-2</c:v>
                </c:pt>
                <c:pt idx="1178" formatCode="0.00%">
                  <c:v>5.2416262886597953E-2</c:v>
                </c:pt>
                <c:pt idx="1179" formatCode="0.00%">
                  <c:v>5.2392448453608256E-2</c:v>
                </c:pt>
                <c:pt idx="1180" formatCode="0.00%">
                  <c:v>5.2369935567010334E-2</c:v>
                </c:pt>
                <c:pt idx="1181" formatCode="0.00%">
                  <c:v>5.2348891752577335E-2</c:v>
                </c:pt>
                <c:pt idx="1182" formatCode="0.00%">
                  <c:v>5.2326430412371165E-2</c:v>
                </c:pt>
                <c:pt idx="1183" formatCode="0.00%">
                  <c:v>5.2303118556701042E-2</c:v>
                </c:pt>
                <c:pt idx="1184" formatCode="0.00%">
                  <c:v>5.2276817010309298E-2</c:v>
                </c:pt>
                <c:pt idx="1185" formatCode="0.00%">
                  <c:v>5.2251507731958774E-2</c:v>
                </c:pt>
                <c:pt idx="1186" formatCode="0.00%">
                  <c:v>5.2224033505154657E-2</c:v>
                </c:pt>
                <c:pt idx="1187" formatCode="0.00%">
                  <c:v>5.2196701030927856E-2</c:v>
                </c:pt>
                <c:pt idx="1188" formatCode="0.00%">
                  <c:v>5.2167822164948481E-2</c:v>
                </c:pt>
                <c:pt idx="1189" formatCode="0.00%">
                  <c:v>5.2139317010309306E-2</c:v>
                </c:pt>
                <c:pt idx="1190" formatCode="0.00%">
                  <c:v>5.2111340206185595E-2</c:v>
                </c:pt>
                <c:pt idx="1191" formatCode="0.00%">
                  <c:v>5.2083827319587661E-2</c:v>
                </c:pt>
                <c:pt idx="1192" formatCode="0.00%">
                  <c:v>5.2055592783505182E-2</c:v>
                </c:pt>
                <c:pt idx="1193" formatCode="0.00%">
                  <c:v>5.2026069587628898E-2</c:v>
                </c:pt>
                <c:pt idx="1194" formatCode="0.00%">
                  <c:v>5.1994987113402107E-2</c:v>
                </c:pt>
                <c:pt idx="1195" formatCode="0.00%">
                  <c:v>5.1962590206185592E-2</c:v>
                </c:pt>
                <c:pt idx="1196" formatCode="0.00%">
                  <c:v>5.1929716494845381E-2</c:v>
                </c:pt>
                <c:pt idx="1197" formatCode="0.00%">
                  <c:v>5.1896817010309321E-2</c:v>
                </c:pt>
                <c:pt idx="1198" formatCode="0.00%">
                  <c:v>5.1862268041237149E-2</c:v>
                </c:pt>
                <c:pt idx="1199" formatCode="0.00%">
                  <c:v>5.1827976804123752E-2</c:v>
                </c:pt>
                <c:pt idx="1200" formatCode="0.00%">
                  <c:v>5.1791250000000032E-2</c:v>
                </c:pt>
                <c:pt idx="1201" formatCode="0.00%">
                  <c:v>5.1755038659793834E-2</c:v>
                </c:pt>
                <c:pt idx="1202" formatCode="0.00%">
                  <c:v>5.1719716494845393E-2</c:v>
                </c:pt>
                <c:pt idx="1203" formatCode="0.00%">
                  <c:v>5.1686391752577346E-2</c:v>
                </c:pt>
                <c:pt idx="1204" formatCode="0.00%">
                  <c:v>5.1652332474226827E-2</c:v>
                </c:pt>
                <c:pt idx="1205" formatCode="0.00%">
                  <c:v>5.1618466494845396E-2</c:v>
                </c:pt>
                <c:pt idx="1206" formatCode="0.00%">
                  <c:v>5.1584922680412405E-2</c:v>
                </c:pt>
                <c:pt idx="1207" formatCode="0.00%">
                  <c:v>5.1553067010309303E-2</c:v>
                </c:pt>
                <c:pt idx="1208" formatCode="0.00%">
                  <c:v>5.1519974226804141E-2</c:v>
                </c:pt>
                <c:pt idx="1209" formatCode="0.00%">
                  <c:v>5.1489329896907243E-2</c:v>
                </c:pt>
                <c:pt idx="1210" formatCode="0.00%">
                  <c:v>5.1458994845360845E-2</c:v>
                </c:pt>
                <c:pt idx="1211" formatCode="0.00%">
                  <c:v>5.1430283505154661E-2</c:v>
                </c:pt>
                <c:pt idx="1212" formatCode="0.00%">
                  <c:v>5.1400347938144353E-2</c:v>
                </c:pt>
                <c:pt idx="1213" formatCode="0.00%">
                  <c:v>5.1369935567010326E-2</c:v>
                </c:pt>
                <c:pt idx="1214" formatCode="0.00%">
                  <c:v>5.1338775773195892E-2</c:v>
                </c:pt>
                <c:pt idx="1215" formatCode="0.00%">
                  <c:v>5.1307409793814436E-2</c:v>
                </c:pt>
                <c:pt idx="1216" formatCode="0.00%">
                  <c:v>5.1275090206185585E-2</c:v>
                </c:pt>
                <c:pt idx="1217" formatCode="0.00%">
                  <c:v>5.1242731958762888E-2</c:v>
                </c:pt>
                <c:pt idx="1218" formatCode="0.00%">
                  <c:v>5.1209639175257747E-2</c:v>
                </c:pt>
                <c:pt idx="1219" formatCode="0.00%">
                  <c:v>5.1178182989690742E-2</c:v>
                </c:pt>
                <c:pt idx="1220" formatCode="0.00%">
                  <c:v>5.1147770618556722E-2</c:v>
                </c:pt>
                <c:pt idx="1221" formatCode="0.00%">
                  <c:v>5.1117306701030943E-2</c:v>
                </c:pt>
                <c:pt idx="1222" formatCode="0.00%">
                  <c:v>5.108863402061857E-2</c:v>
                </c:pt>
                <c:pt idx="1223" formatCode="0.00%">
                  <c:v>5.1058015463917535E-2</c:v>
                </c:pt>
                <c:pt idx="1224" formatCode="0.00%">
                  <c:v>5.1029600515463944E-2</c:v>
                </c:pt>
                <c:pt idx="1225" formatCode="0.00%">
                  <c:v>5.1000051546391777E-2</c:v>
                </c:pt>
                <c:pt idx="1226" formatCode="0.00%">
                  <c:v>5.0970038659793847E-2</c:v>
                </c:pt>
                <c:pt idx="1227" formatCode="0.00%">
                  <c:v>5.0942229381443327E-2</c:v>
                </c:pt>
                <c:pt idx="1228" formatCode="0.00%">
                  <c:v>5.09155283505155E-2</c:v>
                </c:pt>
                <c:pt idx="1229" formatCode="0.00%">
                  <c:v>5.0887203608247451E-2</c:v>
                </c:pt>
                <c:pt idx="1230" formatCode="0.00%">
                  <c:v>5.0859162371134053E-2</c:v>
                </c:pt>
                <c:pt idx="1231" formatCode="0.00%">
                  <c:v>5.0831250000000036E-2</c:v>
                </c:pt>
                <c:pt idx="1232" formatCode="0.00%">
                  <c:v>5.0802345360824772E-2</c:v>
                </c:pt>
                <c:pt idx="1233" formatCode="0.00%">
                  <c:v>5.0771469072164975E-2</c:v>
                </c:pt>
                <c:pt idx="1234" formatCode="0.00%">
                  <c:v>5.0740128865979416E-2</c:v>
                </c:pt>
                <c:pt idx="1235" formatCode="0.00%">
                  <c:v>5.071310567010312E-2</c:v>
                </c:pt>
                <c:pt idx="1236" formatCode="0.00%">
                  <c:v>5.0687061855670131E-2</c:v>
                </c:pt>
                <c:pt idx="1237" formatCode="0.00%">
                  <c:v>5.0662048969072213E-2</c:v>
                </c:pt>
                <c:pt idx="1238" formatCode="0.00%">
                  <c:v>5.0639407216494875E-2</c:v>
                </c:pt>
                <c:pt idx="1239" formatCode="0.00%">
                  <c:v>5.0618943298969113E-2</c:v>
                </c:pt>
                <c:pt idx="1240" formatCode="0.00%">
                  <c:v>5.0597822164948486E-2</c:v>
                </c:pt>
                <c:pt idx="1241" formatCode="0.00%">
                  <c:v>5.0577152061855715E-2</c:v>
                </c:pt>
                <c:pt idx="1242" formatCode="0.00%">
                  <c:v>5.0554484536082522E-2</c:v>
                </c:pt>
                <c:pt idx="1243" formatCode="0.00%">
                  <c:v>5.0532371134020662E-2</c:v>
                </c:pt>
                <c:pt idx="1244" formatCode="0.00%">
                  <c:v>5.0510489690721715E-2</c:v>
                </c:pt>
                <c:pt idx="1245" formatCode="0.00%">
                  <c:v>5.048972938144336E-2</c:v>
                </c:pt>
                <c:pt idx="1246" formatCode="0.00%">
                  <c:v>5.0471146907216539E-2</c:v>
                </c:pt>
                <c:pt idx="1247" formatCode="0.00%">
                  <c:v>5.0449213917525819E-2</c:v>
                </c:pt>
                <c:pt idx="1248" formatCode="0.00%">
                  <c:v>5.0426932989690761E-2</c:v>
                </c:pt>
                <c:pt idx="1249" formatCode="0.00%">
                  <c:v>5.0403518041237175E-2</c:v>
                </c:pt>
                <c:pt idx="1250" formatCode="0.00%">
                  <c:v>5.0379329896907264E-2</c:v>
                </c:pt>
                <c:pt idx="1251" formatCode="0.00%">
                  <c:v>5.0354858247422724E-2</c:v>
                </c:pt>
                <c:pt idx="1252" formatCode="0.00%">
                  <c:v>5.0328750000000047E-2</c:v>
                </c:pt>
                <c:pt idx="1253" formatCode="0.00%">
                  <c:v>5.03013015463918E-2</c:v>
                </c:pt>
                <c:pt idx="1254" formatCode="0.00%">
                  <c:v>5.0274033505154692E-2</c:v>
                </c:pt>
                <c:pt idx="1255" formatCode="0.00%">
                  <c:v>5.0245489690721713E-2</c:v>
                </c:pt>
                <c:pt idx="1256" formatCode="0.00%">
                  <c:v>5.0217641752577383E-2</c:v>
                </c:pt>
                <c:pt idx="1257" formatCode="0.00%">
                  <c:v>5.0188827319587681E-2</c:v>
                </c:pt>
                <c:pt idx="1258" formatCode="0.00%">
                  <c:v>5.0161069587628906E-2</c:v>
                </c:pt>
                <c:pt idx="1259" formatCode="0.00%">
                  <c:v>5.0131623711340244E-2</c:v>
                </c:pt>
                <c:pt idx="1260" formatCode="0.00%">
                  <c:v>5.0102306701030976E-2</c:v>
                </c:pt>
                <c:pt idx="1261" formatCode="0.00%">
                  <c:v>5.0075064432989737E-2</c:v>
                </c:pt>
                <c:pt idx="1262" formatCode="0.00%">
                  <c:v>5.0046327319587677E-2</c:v>
                </c:pt>
                <c:pt idx="1263" formatCode="0.00%">
                  <c:v>5.0016533505154691E-2</c:v>
                </c:pt>
                <c:pt idx="1264" formatCode="0.00%">
                  <c:v>4.9987177835051605E-2</c:v>
                </c:pt>
                <c:pt idx="1265" formatCode="0.00%">
                  <c:v>4.9956443298969144E-2</c:v>
                </c:pt>
                <c:pt idx="1266" formatCode="0.00%">
                  <c:v>4.9924188144329966E-2</c:v>
                </c:pt>
                <c:pt idx="1267" formatCode="0.00%">
                  <c:v>4.9892268041237177E-2</c:v>
                </c:pt>
                <c:pt idx="1268" formatCode="0.00%">
                  <c:v>4.9861043814433056E-2</c:v>
                </c:pt>
                <c:pt idx="1269" formatCode="0.00%">
                  <c:v>4.9830579896907298E-2</c:v>
                </c:pt>
                <c:pt idx="1270" formatCode="0.00%">
                  <c:v>4.9800270618556783E-2</c:v>
                </c:pt>
                <c:pt idx="1271" formatCode="0.00%">
                  <c:v>4.9770837628866055E-2</c:v>
                </c:pt>
                <c:pt idx="1272" formatCode="0.00%">
                  <c:v>4.9740837628866066E-2</c:v>
                </c:pt>
                <c:pt idx="1273" formatCode="0.00%">
                  <c:v>4.9712152061855766E-2</c:v>
                </c:pt>
                <c:pt idx="1274" formatCode="0.00%">
                  <c:v>4.9682113402061946E-2</c:v>
                </c:pt>
                <c:pt idx="1275" formatCode="0.00%">
                  <c:v>4.965198453608255E-2</c:v>
                </c:pt>
                <c:pt idx="1276" formatCode="0.00%">
                  <c:v>4.9622061855670176E-2</c:v>
                </c:pt>
                <c:pt idx="1277" formatCode="0.00%">
                  <c:v>4.959336340206192E-2</c:v>
                </c:pt>
                <c:pt idx="1278" formatCode="0.00%">
                  <c:v>4.9563453608247494E-2</c:v>
                </c:pt>
                <c:pt idx="1279" formatCode="0.00%">
                  <c:v>4.9534613402061917E-2</c:v>
                </c:pt>
                <c:pt idx="1280" formatCode="0.00%">
                  <c:v>4.950429123711346E-2</c:v>
                </c:pt>
                <c:pt idx="1281" formatCode="0.00%">
                  <c:v>4.9474458762886656E-2</c:v>
                </c:pt>
                <c:pt idx="1282" formatCode="0.00%">
                  <c:v>4.944368556701037E-2</c:v>
                </c:pt>
                <c:pt idx="1283" formatCode="0.00%">
                  <c:v>4.9414123711340269E-2</c:v>
                </c:pt>
                <c:pt idx="1284" formatCode="0.00%">
                  <c:v>4.9383157216494916E-2</c:v>
                </c:pt>
                <c:pt idx="1285" formatCode="0.00%">
                  <c:v>4.9351378865979442E-2</c:v>
                </c:pt>
                <c:pt idx="1286" formatCode="0.00%">
                  <c:v>4.9319729381443363E-2</c:v>
                </c:pt>
                <c:pt idx="1287" formatCode="0.00%">
                  <c:v>4.9287976804123779E-2</c:v>
                </c:pt>
                <c:pt idx="1288" formatCode="0.00%">
                  <c:v>4.9255554123711395E-2</c:v>
                </c:pt>
                <c:pt idx="1289" formatCode="0.00%">
                  <c:v>4.9223737113402125E-2</c:v>
                </c:pt>
                <c:pt idx="1290" formatCode="0.00%">
                  <c:v>4.9191134020618608E-2</c:v>
                </c:pt>
                <c:pt idx="1291" formatCode="0.00%">
                  <c:v>4.9158092783505206E-2</c:v>
                </c:pt>
                <c:pt idx="1292" formatCode="0.00%">
                  <c:v>4.9125502577319631E-2</c:v>
                </c:pt>
                <c:pt idx="1293" formatCode="0.00%">
                  <c:v>4.909297680412375E-2</c:v>
                </c:pt>
                <c:pt idx="1294" formatCode="0.00%">
                  <c:v>4.9061082474226844E-2</c:v>
                </c:pt>
                <c:pt idx="1295" formatCode="0.00%">
                  <c:v>4.9028814432989745E-2</c:v>
                </c:pt>
                <c:pt idx="1296" formatCode="0.00%">
                  <c:v>4.8996894329896956E-2</c:v>
                </c:pt>
                <c:pt idx="1297" formatCode="0.00%">
                  <c:v>4.8962744845360874E-2</c:v>
                </c:pt>
                <c:pt idx="1298" formatCode="0.00%">
                  <c:v>4.8927564432989748E-2</c:v>
                </c:pt>
                <c:pt idx="1299" formatCode="0.00%">
                  <c:v>4.8892809278350581E-2</c:v>
                </c:pt>
                <c:pt idx="1300" formatCode="0.00%">
                  <c:v>4.8857268041237169E-2</c:v>
                </c:pt>
                <c:pt idx="1301" formatCode="0.00%">
                  <c:v>4.8824368556701109E-2</c:v>
                </c:pt>
                <c:pt idx="1302" formatCode="0.00%">
                  <c:v>4.8792731958762971E-2</c:v>
                </c:pt>
                <c:pt idx="1303" formatCode="0.00%">
                  <c:v>4.8760631443299042E-2</c:v>
                </c:pt>
                <c:pt idx="1304" formatCode="0.00%">
                  <c:v>4.8727512886598011E-2</c:v>
                </c:pt>
                <c:pt idx="1305" formatCode="0.00%">
                  <c:v>4.8693157216494913E-2</c:v>
                </c:pt>
                <c:pt idx="1306" formatCode="0.00%">
                  <c:v>4.8660244845360884E-2</c:v>
                </c:pt>
                <c:pt idx="1307" formatCode="0.00%">
                  <c:v>4.8625270618556767E-2</c:v>
                </c:pt>
                <c:pt idx="1308" formatCode="0.00%">
                  <c:v>4.8589226804123774E-2</c:v>
                </c:pt>
                <c:pt idx="1309" formatCode="0.00%">
                  <c:v>4.8551069587628934E-2</c:v>
                </c:pt>
                <c:pt idx="1310" formatCode="0.00%">
                  <c:v>4.8513775773195947E-2</c:v>
                </c:pt>
                <c:pt idx="1311" formatCode="0.00%">
                  <c:v>4.847385309278357E-2</c:v>
                </c:pt>
                <c:pt idx="1312" formatCode="0.00%">
                  <c:v>4.84351159793815E-2</c:v>
                </c:pt>
                <c:pt idx="1313" formatCode="0.00%">
                  <c:v>4.8397448453608313E-2</c:v>
                </c:pt>
                <c:pt idx="1314" formatCode="0.00%">
                  <c:v>4.8359420103092847E-2</c:v>
                </c:pt>
                <c:pt idx="1315" formatCode="0.00%">
                  <c:v>4.8322319587628927E-2</c:v>
                </c:pt>
                <c:pt idx="1316" formatCode="0.00%">
                  <c:v>4.8284072164948517E-2</c:v>
                </c:pt>
                <c:pt idx="1317" formatCode="0.00%">
                  <c:v>4.8245463917525842E-2</c:v>
                </c:pt>
                <c:pt idx="1318" formatCode="0.00%">
                  <c:v>4.8206391752577384E-2</c:v>
                </c:pt>
                <c:pt idx="1319" formatCode="0.00%">
                  <c:v>4.8169613402061932E-2</c:v>
                </c:pt>
                <c:pt idx="1320" formatCode="0.00%">
                  <c:v>4.8132371134020684E-2</c:v>
                </c:pt>
                <c:pt idx="1321" formatCode="0.00%">
                  <c:v>4.809597938144336E-2</c:v>
                </c:pt>
                <c:pt idx="1322" formatCode="0.00%">
                  <c:v>4.8059291237113465E-2</c:v>
                </c:pt>
                <c:pt idx="1323" formatCode="0.00%">
                  <c:v>4.8021378865979444E-2</c:v>
                </c:pt>
                <c:pt idx="1324" formatCode="0.00%">
                  <c:v>4.7984536082474299E-2</c:v>
                </c:pt>
                <c:pt idx="1325" formatCode="0.00%">
                  <c:v>4.7952190721649551E-2</c:v>
                </c:pt>
                <c:pt idx="1326" formatCode="0.00%">
                  <c:v>4.7921095360824797E-2</c:v>
                </c:pt>
                <c:pt idx="1327" formatCode="0.00%">
                  <c:v>4.7887873711340269E-2</c:v>
                </c:pt>
                <c:pt idx="1328" formatCode="0.00%">
                  <c:v>4.7854110824742328E-2</c:v>
                </c:pt>
                <c:pt idx="1329" formatCode="0.00%">
                  <c:v>4.7821456185567081E-2</c:v>
                </c:pt>
                <c:pt idx="1330" formatCode="0.00%">
                  <c:v>4.7790322164948516E-2</c:v>
                </c:pt>
                <c:pt idx="1331" formatCode="0.00%">
                  <c:v>4.7760115979381505E-2</c:v>
                </c:pt>
                <c:pt idx="1332" formatCode="0.00%">
                  <c:v>4.7728801546391822E-2</c:v>
                </c:pt>
                <c:pt idx="1333" formatCode="0.00%">
                  <c:v>4.7699677835051621E-2</c:v>
                </c:pt>
                <c:pt idx="1334" formatCode="0.00%">
                  <c:v>4.7670219072165017E-2</c:v>
                </c:pt>
                <c:pt idx="1335" formatCode="0.00%">
                  <c:v>4.7642319587628927E-2</c:v>
                </c:pt>
                <c:pt idx="1336" formatCode="0.00%">
                  <c:v>4.7615347938144377E-2</c:v>
                </c:pt>
                <c:pt idx="1337" formatCode="0.00%">
                  <c:v>4.7591404639175307E-2</c:v>
                </c:pt>
                <c:pt idx="1338" formatCode="0.00%">
                  <c:v>4.7569201030927891E-2</c:v>
                </c:pt>
                <c:pt idx="1339" formatCode="0.00%">
                  <c:v>4.7547280927835105E-2</c:v>
                </c:pt>
                <c:pt idx="1340" formatCode="0.00%">
                  <c:v>4.7523917525773243E-2</c:v>
                </c:pt>
                <c:pt idx="1341" formatCode="0.00%">
                  <c:v>4.7501005154639231E-2</c:v>
                </c:pt>
                <c:pt idx="1342" formatCode="0.00%">
                  <c:v>4.7476739690721699E-2</c:v>
                </c:pt>
                <c:pt idx="1343" formatCode="0.00%">
                  <c:v>4.7452654639175307E-2</c:v>
                </c:pt>
                <c:pt idx="1344" formatCode="0.00%">
                  <c:v>4.7429484536082527E-2</c:v>
                </c:pt>
                <c:pt idx="1345" formatCode="0.00%">
                  <c:v>4.7405412371134076E-2</c:v>
                </c:pt>
                <c:pt idx="1346" formatCode="0.00%">
                  <c:v>4.737980670103098E-2</c:v>
                </c:pt>
                <c:pt idx="1347" formatCode="0.00%">
                  <c:v>4.7354742268041289E-2</c:v>
                </c:pt>
                <c:pt idx="1348" formatCode="0.00%">
                  <c:v>4.7333067010309336E-2</c:v>
                </c:pt>
                <c:pt idx="1349" formatCode="0.00%">
                  <c:v>4.7307667525773263E-2</c:v>
                </c:pt>
                <c:pt idx="1350" formatCode="0.00%">
                  <c:v>4.7284652061855739E-2</c:v>
                </c:pt>
                <c:pt idx="1351" formatCode="0.00%">
                  <c:v>4.7265064432989765E-2</c:v>
                </c:pt>
                <c:pt idx="1352" formatCode="0.00%">
                  <c:v>4.7244742268041311E-2</c:v>
                </c:pt>
                <c:pt idx="1353" formatCode="0.00%">
                  <c:v>4.7222951030927919E-2</c:v>
                </c:pt>
                <c:pt idx="1354" formatCode="0.00%">
                  <c:v>4.7199742268041314E-2</c:v>
                </c:pt>
                <c:pt idx="1355" formatCode="0.00%">
                  <c:v>4.7175193298969145E-2</c:v>
                </c:pt>
                <c:pt idx="1356" formatCode="0.00%">
                  <c:v>4.7152667525773281E-2</c:v>
                </c:pt>
                <c:pt idx="1357" formatCode="0.00%">
                  <c:v>4.7130193298969156E-2</c:v>
                </c:pt>
                <c:pt idx="1358" formatCode="0.00%">
                  <c:v>4.7107036082474303E-2</c:v>
                </c:pt>
                <c:pt idx="1359" formatCode="0.00%">
                  <c:v>4.7085541237113483E-2</c:v>
                </c:pt>
                <c:pt idx="1360" formatCode="0.00%">
                  <c:v>4.7064239690721724E-2</c:v>
                </c:pt>
                <c:pt idx="1361" formatCode="0.00%">
                  <c:v>4.7043492268041311E-2</c:v>
                </c:pt>
                <c:pt idx="1362" formatCode="0.00%">
                  <c:v>4.7021546391752649E-2</c:v>
                </c:pt>
                <c:pt idx="1363" formatCode="0.00%">
                  <c:v>4.6999858247422754E-2</c:v>
                </c:pt>
                <c:pt idx="1364" formatCode="0.00%">
                  <c:v>4.6977809278350595E-2</c:v>
                </c:pt>
                <c:pt idx="1365" formatCode="0.00%">
                  <c:v>4.6958569587628951E-2</c:v>
                </c:pt>
                <c:pt idx="1366" formatCode="0.00%">
                  <c:v>4.6939574742268127E-2</c:v>
                </c:pt>
                <c:pt idx="1367" formatCode="0.00%">
                  <c:v>4.6923079896907305E-2</c:v>
                </c:pt>
                <c:pt idx="1368" formatCode="0.00%">
                  <c:v>4.6908621134020716E-2</c:v>
                </c:pt>
                <c:pt idx="1369" formatCode="0.00%">
                  <c:v>4.6892925257732053E-2</c:v>
                </c:pt>
                <c:pt idx="1370" formatCode="0.00%">
                  <c:v>4.6877139175257827E-2</c:v>
                </c:pt>
                <c:pt idx="1371" formatCode="0.00%">
                  <c:v>4.6859317010309376E-2</c:v>
                </c:pt>
                <c:pt idx="1372" formatCode="0.00%">
                  <c:v>4.6841443298969158E-2</c:v>
                </c:pt>
                <c:pt idx="1373" formatCode="0.00%">
                  <c:v>4.6825798969072262E-2</c:v>
                </c:pt>
                <c:pt idx="1374" formatCode="0.00%">
                  <c:v>4.6808453608247515E-2</c:v>
                </c:pt>
                <c:pt idx="1375" formatCode="0.00%">
                  <c:v>4.6788363402061946E-2</c:v>
                </c:pt>
                <c:pt idx="1376" formatCode="0.00%">
                  <c:v>4.6767989690721726E-2</c:v>
                </c:pt>
                <c:pt idx="1377" formatCode="0.00%">
                  <c:v>4.6746675257732039E-2</c:v>
                </c:pt>
                <c:pt idx="1378" formatCode="0.00%">
                  <c:v>4.6725682989690792E-2</c:v>
                </c:pt>
                <c:pt idx="1379" formatCode="0.00%">
                  <c:v>4.6705554123711412E-2</c:v>
                </c:pt>
                <c:pt idx="1380" formatCode="0.00%">
                  <c:v>4.6684716494845444E-2</c:v>
                </c:pt>
                <c:pt idx="1381" formatCode="0.00%">
                  <c:v>4.6664755154639255E-2</c:v>
                </c:pt>
                <c:pt idx="1382" formatCode="0.00%">
                  <c:v>4.6645618556701116E-2</c:v>
                </c:pt>
                <c:pt idx="1383" formatCode="0.00%">
                  <c:v>4.6625103092783587E-2</c:v>
                </c:pt>
                <c:pt idx="1384" formatCode="0.00%">
                  <c:v>4.6602770618556784E-2</c:v>
                </c:pt>
                <c:pt idx="1385" formatCode="0.00%">
                  <c:v>4.6579561855670179E-2</c:v>
                </c:pt>
                <c:pt idx="1386" formatCode="0.00%">
                  <c:v>4.6556430412371216E-2</c:v>
                </c:pt>
                <c:pt idx="1387" formatCode="0.00%">
                  <c:v>4.6531507731958834E-2</c:v>
                </c:pt>
                <c:pt idx="1388" formatCode="0.00%">
                  <c:v>4.6506275773195951E-2</c:v>
                </c:pt>
                <c:pt idx="1389" formatCode="0.00%">
                  <c:v>4.6480889175257806E-2</c:v>
                </c:pt>
                <c:pt idx="1390" formatCode="0.00%">
                  <c:v>4.6454445876288726E-2</c:v>
                </c:pt>
                <c:pt idx="1391" formatCode="0.00%">
                  <c:v>4.6427873711340266E-2</c:v>
                </c:pt>
                <c:pt idx="1392" formatCode="0.00%">
                  <c:v>4.6401082474226862E-2</c:v>
                </c:pt>
                <c:pt idx="1393" formatCode="0.00%">
                  <c:v>4.6374072164948502E-2</c:v>
                </c:pt>
                <c:pt idx="1394" formatCode="0.00%">
                  <c:v>4.6346726804123752E-2</c:v>
                </c:pt>
                <c:pt idx="1395" formatCode="0.00%">
                  <c:v>4.6319226804123766E-2</c:v>
                </c:pt>
                <c:pt idx="1396" formatCode="0.00%">
                  <c:v>4.6293917525773255E-2</c:v>
                </c:pt>
                <c:pt idx="1397" formatCode="0.00%">
                  <c:v>4.6271404639175312E-2</c:v>
                </c:pt>
                <c:pt idx="1398" formatCode="0.00%">
                  <c:v>4.6249561855670147E-2</c:v>
                </c:pt>
                <c:pt idx="1399" formatCode="0.00%">
                  <c:v>4.6226404639175302E-2</c:v>
                </c:pt>
                <c:pt idx="1400" formatCode="0.00%">
                  <c:v>4.6203956185567052E-2</c:v>
                </c:pt>
                <c:pt idx="1401" formatCode="0.00%">
                  <c:v>4.6182164948453647E-2</c:v>
                </c:pt>
                <c:pt idx="1402" formatCode="0.00%">
                  <c:v>4.6159896907216544E-2</c:v>
                </c:pt>
                <c:pt idx="1403" formatCode="0.00%">
                  <c:v>4.6137822164948515E-2</c:v>
                </c:pt>
                <c:pt idx="1404" formatCode="0.00%">
                  <c:v>4.6109677835051606E-2</c:v>
                </c:pt>
                <c:pt idx="1405" formatCode="0.00%">
                  <c:v>4.6082963917525824E-2</c:v>
                </c:pt>
                <c:pt idx="1406" formatCode="0.00%">
                  <c:v>4.6057358247422756E-2</c:v>
                </c:pt>
                <c:pt idx="1407" formatCode="0.00%">
                  <c:v>4.6032641752577388E-2</c:v>
                </c:pt>
                <c:pt idx="1408" formatCode="0.00%">
                  <c:v>4.6009226804123775E-2</c:v>
                </c:pt>
                <c:pt idx="1409" formatCode="0.00%">
                  <c:v>4.5985373711340267E-2</c:v>
                </c:pt>
                <c:pt idx="1410" formatCode="0.00%">
                  <c:v>4.5962641752577381E-2</c:v>
                </c:pt>
                <c:pt idx="1411" formatCode="0.00%">
                  <c:v>4.593850515463925E-2</c:v>
                </c:pt>
                <c:pt idx="1412" formatCode="0.00%">
                  <c:v>4.5916842783505218E-2</c:v>
                </c:pt>
                <c:pt idx="1413" formatCode="0.00%">
                  <c:v>4.5895631443299043E-2</c:v>
                </c:pt>
                <c:pt idx="1414" formatCode="0.00%">
                  <c:v>4.5875579896907284E-2</c:v>
                </c:pt>
                <c:pt idx="1415" formatCode="0.00%">
                  <c:v>4.5854858247422754E-2</c:v>
                </c:pt>
                <c:pt idx="1416" formatCode="0.00%">
                  <c:v>4.5835902061855748E-2</c:v>
                </c:pt>
                <c:pt idx="1417" formatCode="0.00%">
                  <c:v>4.5817422680412452E-2</c:v>
                </c:pt>
                <c:pt idx="1418" formatCode="0.00%">
                  <c:v>4.5800167525773261E-2</c:v>
                </c:pt>
                <c:pt idx="1419" formatCode="0.00%">
                  <c:v>4.5783079896907303E-2</c:v>
                </c:pt>
                <c:pt idx="1420" formatCode="0.00%">
                  <c:v>4.5769497422680487E-2</c:v>
                </c:pt>
                <c:pt idx="1421" formatCode="0.00%">
                  <c:v>4.5755077319587695E-2</c:v>
                </c:pt>
                <c:pt idx="1422" formatCode="0.00%">
                  <c:v>4.5739252577319665E-2</c:v>
                </c:pt>
                <c:pt idx="1423" formatCode="0.00%">
                  <c:v>4.5723827319587705E-2</c:v>
                </c:pt>
                <c:pt idx="1424" formatCode="0.00%">
                  <c:v>4.5708595360824805E-2</c:v>
                </c:pt>
                <c:pt idx="1425" formatCode="0.00%">
                  <c:v>4.5690360824742329E-2</c:v>
                </c:pt>
                <c:pt idx="1426" formatCode="0.00%">
                  <c:v>4.5673041237113465E-2</c:v>
                </c:pt>
                <c:pt idx="1427" formatCode="0.00%">
                  <c:v>4.5653337628866045E-2</c:v>
                </c:pt>
                <c:pt idx="1428" formatCode="0.00%">
                  <c:v>4.5634329896907286E-2</c:v>
                </c:pt>
                <c:pt idx="1429" formatCode="0.00%">
                  <c:v>4.5616971649484611E-2</c:v>
                </c:pt>
                <c:pt idx="1430" formatCode="0.00%">
                  <c:v>4.5597925257732028E-2</c:v>
                </c:pt>
                <c:pt idx="1431" formatCode="0.00%">
                  <c:v>4.5578337628866039E-2</c:v>
                </c:pt>
                <c:pt idx="1432" formatCode="0.00%">
                  <c:v>4.5557938144329957E-2</c:v>
                </c:pt>
                <c:pt idx="1433" formatCode="0.00%">
                  <c:v>4.5535747422680475E-2</c:v>
                </c:pt>
                <c:pt idx="1434" formatCode="0.00%">
                  <c:v>4.5515373711340269E-2</c:v>
                </c:pt>
                <c:pt idx="1435" formatCode="0.00%">
                  <c:v>4.5495270618556773E-2</c:v>
                </c:pt>
                <c:pt idx="1436" formatCode="0.00%">
                  <c:v>4.5476623711340279E-2</c:v>
                </c:pt>
                <c:pt idx="1437" formatCode="0.00%">
                  <c:v>4.5457641752577382E-2</c:v>
                </c:pt>
                <c:pt idx="1438" formatCode="0.00%">
                  <c:v>4.5440502577319658E-2</c:v>
                </c:pt>
                <c:pt idx="1439" formatCode="0.00%">
                  <c:v>4.5422190721649554E-2</c:v>
                </c:pt>
                <c:pt idx="1440" formatCode="0.00%">
                  <c:v>4.5404355670103154E-2</c:v>
                </c:pt>
                <c:pt idx="1441" formatCode="0.00%">
                  <c:v>4.5385824742268113E-2</c:v>
                </c:pt>
                <c:pt idx="1442" formatCode="0.00%">
                  <c:v>4.5366288659793877E-2</c:v>
                </c:pt>
                <c:pt idx="1443" formatCode="0.00%">
                  <c:v>4.5345670103092858E-2</c:v>
                </c:pt>
                <c:pt idx="1444" formatCode="0.00%">
                  <c:v>4.5324768041237175E-2</c:v>
                </c:pt>
                <c:pt idx="1445" formatCode="0.00%">
                  <c:v>4.5303118556701084E-2</c:v>
                </c:pt>
                <c:pt idx="1446" formatCode="0.00%">
                  <c:v>4.5283105670103151E-2</c:v>
                </c:pt>
                <c:pt idx="1447" formatCode="0.00%">
                  <c:v>4.5263814432989748E-2</c:v>
                </c:pt>
                <c:pt idx="1448" formatCode="0.00%">
                  <c:v>4.5246134020618618E-2</c:v>
                </c:pt>
                <c:pt idx="1449" formatCode="0.00%">
                  <c:v>4.5230992268041295E-2</c:v>
                </c:pt>
                <c:pt idx="1450" formatCode="0.00%">
                  <c:v>4.5215786082474285E-2</c:v>
                </c:pt>
                <c:pt idx="1451" formatCode="0.00%">
                  <c:v>4.5200167525773265E-2</c:v>
                </c:pt>
                <c:pt idx="1452" formatCode="0.00%">
                  <c:v>4.5188543814433053E-2</c:v>
                </c:pt>
                <c:pt idx="1453" formatCode="0.00%">
                  <c:v>4.5178582474226889E-2</c:v>
                </c:pt>
                <c:pt idx="1454" formatCode="0.00%">
                  <c:v>4.5167963917525845E-2</c:v>
                </c:pt>
                <c:pt idx="1455" formatCode="0.00%">
                  <c:v>4.5158672680412452E-2</c:v>
                </c:pt>
                <c:pt idx="1456" formatCode="0.00%">
                  <c:v>4.5152293814433066E-2</c:v>
                </c:pt>
                <c:pt idx="1457" formatCode="0.00%">
                  <c:v>4.51470360824743E-2</c:v>
                </c:pt>
                <c:pt idx="1458" formatCode="0.00%">
                  <c:v>4.5143530927835129E-2</c:v>
                </c:pt>
                <c:pt idx="1459" formatCode="0.00%">
                  <c:v>4.514118556701039E-2</c:v>
                </c:pt>
                <c:pt idx="1460" formatCode="0.00%">
                  <c:v>4.5143646907216575E-2</c:v>
                </c:pt>
                <c:pt idx="1461" formatCode="0.00%">
                  <c:v>4.5144046391752658E-2</c:v>
                </c:pt>
                <c:pt idx="1462" formatCode="0.00%">
                  <c:v>4.5147615979381508E-2</c:v>
                </c:pt>
                <c:pt idx="1463" formatCode="0.00%">
                  <c:v>4.514533505154647E-2</c:v>
                </c:pt>
                <c:pt idx="1464" formatCode="0.00%">
                  <c:v>4.5141623711340277E-2</c:v>
                </c:pt>
                <c:pt idx="1465" formatCode="0.00%">
                  <c:v>4.5140025773195945E-2</c:v>
                </c:pt>
                <c:pt idx="1466" formatCode="0.00%">
                  <c:v>4.513659793814441E-2</c:v>
                </c:pt>
                <c:pt idx="1467" formatCode="0.00%">
                  <c:v>4.5133092783505226E-2</c:v>
                </c:pt>
                <c:pt idx="1468" formatCode="0.00%">
                  <c:v>4.5130811855670173E-2</c:v>
                </c:pt>
                <c:pt idx="1469" formatCode="0.00%">
                  <c:v>4.5126739690721722E-2</c:v>
                </c:pt>
                <c:pt idx="1470" formatCode="0.00%">
                  <c:v>4.5122693298969133E-2</c:v>
                </c:pt>
                <c:pt idx="1471" formatCode="0.00%">
                  <c:v>4.5123273195876348E-2</c:v>
                </c:pt>
                <c:pt idx="1472" formatCode="0.00%">
                  <c:v>4.5122448453608313E-2</c:v>
                </c:pt>
                <c:pt idx="1473" formatCode="0.00%">
                  <c:v>4.5124213917525823E-2</c:v>
                </c:pt>
                <c:pt idx="1474" formatCode="0.00%">
                  <c:v>4.5124858247422732E-2</c:v>
                </c:pt>
                <c:pt idx="1475" formatCode="0.00%">
                  <c:v>4.5126752577319643E-2</c:v>
                </c:pt>
                <c:pt idx="1476" formatCode="0.00%">
                  <c:v>4.5125876288659848E-2</c:v>
                </c:pt>
                <c:pt idx="1477" formatCode="0.00%">
                  <c:v>4.5123028350515529E-2</c:v>
                </c:pt>
                <c:pt idx="1478" formatCode="0.00%">
                  <c:v>4.5118530927835097E-2</c:v>
                </c:pt>
                <c:pt idx="1479" formatCode="0.00%">
                  <c:v>4.5115824742268079E-2</c:v>
                </c:pt>
                <c:pt idx="1480" formatCode="0.00%">
                  <c:v>4.5110863402061899E-2</c:v>
                </c:pt>
                <c:pt idx="1481" formatCode="0.00%">
                  <c:v>4.5104664948453659E-2</c:v>
                </c:pt>
                <c:pt idx="1482" formatCode="0.00%">
                  <c:v>4.5098878865979429E-2</c:v>
                </c:pt>
                <c:pt idx="1483" formatCode="0.00%">
                  <c:v>4.5094072164948505E-2</c:v>
                </c:pt>
                <c:pt idx="1484" formatCode="0.00%">
                  <c:v>4.5089265463917574E-2</c:v>
                </c:pt>
                <c:pt idx="1485" formatCode="0.00%">
                  <c:v>4.5082126288659853E-2</c:v>
                </c:pt>
                <c:pt idx="1486" formatCode="0.00%">
                  <c:v>4.5073840206185621E-2</c:v>
                </c:pt>
                <c:pt idx="1487" formatCode="0.00%">
                  <c:v>4.5065786082474281E-2</c:v>
                </c:pt>
                <c:pt idx="1488" formatCode="0.00%">
                  <c:v>4.506048969072169E-2</c:v>
                </c:pt>
                <c:pt idx="1489" formatCode="0.00%">
                  <c:v>4.5058569587628911E-2</c:v>
                </c:pt>
                <c:pt idx="1490" formatCode="0.00%">
                  <c:v>4.5058865979381489E-2</c:v>
                </c:pt>
                <c:pt idx="1491" formatCode="0.00%">
                  <c:v>4.5060618556701064E-2</c:v>
                </c:pt>
                <c:pt idx="1492" formatCode="0.00%">
                  <c:v>4.5060824742268073E-2</c:v>
                </c:pt>
                <c:pt idx="1493" formatCode="0.00%">
                  <c:v>4.5063208762886622E-2</c:v>
                </c:pt>
                <c:pt idx="1494" formatCode="0.00%">
                  <c:v>4.5067061855670124E-2</c:v>
                </c:pt>
                <c:pt idx="1495" formatCode="0.00%">
                  <c:v>4.5072371134020628E-2</c:v>
                </c:pt>
                <c:pt idx="1496" formatCode="0.00%">
                  <c:v>4.5076134020618559E-2</c:v>
                </c:pt>
                <c:pt idx="1497" formatCode="0.00%">
                  <c:v>4.5078865979381454E-2</c:v>
                </c:pt>
                <c:pt idx="1498" formatCode="0.00%">
                  <c:v>4.508295103092784E-2</c:v>
                </c:pt>
                <c:pt idx="1499" formatCode="0.00%">
                  <c:v>4.508663659793815E-2</c:v>
                </c:pt>
                <c:pt idx="1500" formatCode="0.00%">
                  <c:v>4.5093711340206184E-2</c:v>
                </c:pt>
                <c:pt idx="1501" formatCode="0.00%">
                  <c:v>4.5097731958762891E-2</c:v>
                </c:pt>
                <c:pt idx="1502" formatCode="0.00%">
                  <c:v>4.5102667525773188E-2</c:v>
                </c:pt>
                <c:pt idx="1503" formatCode="0.00%">
                  <c:v>4.5107847938144319E-2</c:v>
                </c:pt>
                <c:pt idx="1504" formatCode="0.00%">
                  <c:v>4.5108453608247411E-2</c:v>
                </c:pt>
                <c:pt idx="1505" formatCode="0.00%">
                  <c:v>4.5108969072164939E-2</c:v>
                </c:pt>
                <c:pt idx="1506" formatCode="0.00%">
                  <c:v>4.5107925257731954E-2</c:v>
                </c:pt>
                <c:pt idx="1507" formatCode="0.00%">
                  <c:v>4.5106391752577302E-2</c:v>
                </c:pt>
                <c:pt idx="1508" formatCode="0.00%">
                  <c:v>4.5104999999999992E-2</c:v>
                </c:pt>
                <c:pt idx="1509" formatCode="0.00%">
                  <c:v>4.5100579896907196E-2</c:v>
                </c:pt>
                <c:pt idx="1510" formatCode="0.00%">
                  <c:v>4.5096237113402049E-2</c:v>
                </c:pt>
                <c:pt idx="1511" formatCode="0.00%">
                  <c:v>4.5093659793814425E-2</c:v>
                </c:pt>
                <c:pt idx="1512" formatCode="0.00%">
                  <c:v>4.5090592783505141E-2</c:v>
                </c:pt>
                <c:pt idx="1513" formatCode="0.00%">
                  <c:v>4.5086043814432979E-2</c:v>
                </c:pt>
                <c:pt idx="1514" formatCode="0.00%">
                  <c:v>4.508268041237113E-2</c:v>
                </c:pt>
                <c:pt idx="1515" formatCode="0.00%">
                  <c:v>4.5080425257731954E-2</c:v>
                </c:pt>
                <c:pt idx="1516" formatCode="0.00%">
                  <c:v>4.5078917525773185E-2</c:v>
                </c:pt>
                <c:pt idx="1517" formatCode="0.00%">
                  <c:v>4.5078865979381426E-2</c:v>
                </c:pt>
                <c:pt idx="1518" formatCode="0.00%">
                  <c:v>4.5079884020618535E-2</c:v>
                </c:pt>
                <c:pt idx="1519" formatCode="0.00%">
                  <c:v>4.5079755154639155E-2</c:v>
                </c:pt>
                <c:pt idx="1520" formatCode="0.00%">
                  <c:v>4.5077152061855648E-2</c:v>
                </c:pt>
                <c:pt idx="1521" formatCode="0.00%">
                  <c:v>4.5074085051546378E-2</c:v>
                </c:pt>
                <c:pt idx="1522" formatCode="0.00%">
                  <c:v>4.5069639175257706E-2</c:v>
                </c:pt>
                <c:pt idx="1523" formatCode="0.00%">
                  <c:v>4.5066340206185537E-2</c:v>
                </c:pt>
                <c:pt idx="1524" formatCode="0.00%">
                  <c:v>4.5063749999999965E-2</c:v>
                </c:pt>
                <c:pt idx="1525" formatCode="0.00%">
                  <c:v>4.5061211340206159E-2</c:v>
                </c:pt>
                <c:pt idx="1526" formatCode="0.00%">
                  <c:v>4.5058943298969048E-2</c:v>
                </c:pt>
                <c:pt idx="1527" formatCode="0.00%">
                  <c:v>4.5056945876288626E-2</c:v>
                </c:pt>
                <c:pt idx="1528" formatCode="0.00%">
                  <c:v>4.5053775773195831E-2</c:v>
                </c:pt>
                <c:pt idx="1529" formatCode="0.00%">
                  <c:v>4.5051520618556669E-2</c:v>
                </c:pt>
                <c:pt idx="1530" formatCode="0.00%">
                  <c:v>4.5048891752577286E-2</c:v>
                </c:pt>
                <c:pt idx="1531" formatCode="0.00%">
                  <c:v>4.5046675257731927E-2</c:v>
                </c:pt>
                <c:pt idx="1532" formatCode="0.00%">
                  <c:v>4.5042744845360798E-2</c:v>
                </c:pt>
                <c:pt idx="1533" formatCode="0.00%">
                  <c:v>4.5039265463917511E-2</c:v>
                </c:pt>
                <c:pt idx="1534" formatCode="0.00%">
                  <c:v>4.5036894329896889E-2</c:v>
                </c:pt>
                <c:pt idx="1535" formatCode="0.00%">
                  <c:v>4.5034922680412363E-2</c:v>
                </c:pt>
                <c:pt idx="1536" formatCode="0.00%">
                  <c:v>4.503452319587628E-2</c:v>
                </c:pt>
                <c:pt idx="1537" formatCode="0.00%">
                  <c:v>4.5033118556701023E-2</c:v>
                </c:pt>
                <c:pt idx="1538" formatCode="0.00%">
                  <c:v>4.5030206185567002E-2</c:v>
                </c:pt>
                <c:pt idx="1539" formatCode="0.00%">
                  <c:v>4.5025747422680402E-2</c:v>
                </c:pt>
                <c:pt idx="1540" formatCode="0.00%">
                  <c:v>4.5020992268041231E-2</c:v>
                </c:pt>
                <c:pt idx="1541" formatCode="0.00%">
                  <c:v>4.5016043814432985E-2</c:v>
                </c:pt>
                <c:pt idx="1542" formatCode="0.00%">
                  <c:v>4.5010283505154638E-2</c:v>
                </c:pt>
                <c:pt idx="1543" formatCode="0.00%">
                  <c:v>4.5006533505154649E-2</c:v>
                </c:pt>
                <c:pt idx="1544" formatCode="0.00%">
                  <c:v>4.5001726804123725E-2</c:v>
                </c:pt>
                <c:pt idx="1545" formatCode="0.00%">
                  <c:v>4.4997036082474233E-2</c:v>
                </c:pt>
                <c:pt idx="1546" formatCode="0.00%">
                  <c:v>4.4992061855670111E-2</c:v>
                </c:pt>
                <c:pt idx="1547" formatCode="0.00%">
                  <c:v>4.4988131443298975E-2</c:v>
                </c:pt>
                <c:pt idx="1548" formatCode="0.00%">
                  <c:v>4.4982396907216504E-2</c:v>
                </c:pt>
                <c:pt idx="1549" formatCode="0.00%">
                  <c:v>4.4975438144329902E-2</c:v>
                </c:pt>
                <c:pt idx="1550" formatCode="0.00%">
                  <c:v>4.4968492268041248E-2</c:v>
                </c:pt>
                <c:pt idx="1551" formatCode="0.00%">
                  <c:v>4.496322164948454E-2</c:v>
                </c:pt>
                <c:pt idx="1552" formatCode="0.00%">
                  <c:v>4.495615979381444E-2</c:v>
                </c:pt>
                <c:pt idx="1553" formatCode="0.00%">
                  <c:v>4.4949342783505153E-2</c:v>
                </c:pt>
                <c:pt idx="1554" formatCode="0.00%">
                  <c:v>4.4940644329896896E-2</c:v>
                </c:pt>
                <c:pt idx="1555" formatCode="0.00%">
                  <c:v>4.4934304123711327E-2</c:v>
                </c:pt>
                <c:pt idx="1556" formatCode="0.00%">
                  <c:v>4.4927280927835038E-2</c:v>
                </c:pt>
                <c:pt idx="1557" formatCode="0.00%">
                  <c:v>4.4921507731958757E-2</c:v>
                </c:pt>
                <c:pt idx="1558" formatCode="0.00%">
                  <c:v>4.4917280927835028E-2</c:v>
                </c:pt>
                <c:pt idx="1559" formatCode="0.00%">
                  <c:v>4.4911301546391738E-2</c:v>
                </c:pt>
                <c:pt idx="1560" formatCode="0.00%">
                  <c:v>4.4904497422680399E-2</c:v>
                </c:pt>
                <c:pt idx="1561" formatCode="0.00%">
                  <c:v>4.4897719072164929E-2</c:v>
                </c:pt>
                <c:pt idx="1562" formatCode="0.00%">
                  <c:v>4.4890631443298953E-2</c:v>
                </c:pt>
                <c:pt idx="1563" formatCode="0.00%">
                  <c:v>4.4885670103092766E-2</c:v>
                </c:pt>
                <c:pt idx="1564" formatCode="0.00%">
                  <c:v>4.4880695876288644E-2</c:v>
                </c:pt>
                <c:pt idx="1565" formatCode="0.00%">
                  <c:v>4.4875386597938133E-2</c:v>
                </c:pt>
                <c:pt idx="1566" formatCode="0.00%">
                  <c:v>4.4869768041237101E-2</c:v>
                </c:pt>
                <c:pt idx="1567" formatCode="0.00%">
                  <c:v>4.4865141752577296E-2</c:v>
                </c:pt>
                <c:pt idx="1568" formatCode="0.00%">
                  <c:v>4.4859007731958743E-2</c:v>
                </c:pt>
                <c:pt idx="1569" formatCode="0.00%">
                  <c:v>4.4856817010309261E-2</c:v>
                </c:pt>
                <c:pt idx="1570" formatCode="0.00%">
                  <c:v>4.4855360824742251E-2</c:v>
                </c:pt>
                <c:pt idx="1571" formatCode="0.00%">
                  <c:v>4.4853015463917505E-2</c:v>
                </c:pt>
                <c:pt idx="1572" formatCode="0.00%">
                  <c:v>4.485327319587628E-2</c:v>
                </c:pt>
                <c:pt idx="1573" formatCode="0.00%">
                  <c:v>4.4852216494845353E-2</c:v>
                </c:pt>
                <c:pt idx="1574" formatCode="0.00%">
                  <c:v>4.4851378865979376E-2</c:v>
                </c:pt>
                <c:pt idx="1575" formatCode="0.00%">
                  <c:v>4.4852474226804113E-2</c:v>
                </c:pt>
                <c:pt idx="1576" formatCode="0.00%">
                  <c:v>4.4854136597938153E-2</c:v>
                </c:pt>
                <c:pt idx="1577" formatCode="0.00%">
                  <c:v>4.4857512886597936E-2</c:v>
                </c:pt>
                <c:pt idx="1578" formatCode="0.00%">
                  <c:v>4.4861018041237113E-2</c:v>
                </c:pt>
                <c:pt idx="1579" formatCode="0.00%">
                  <c:v>4.4868466494845369E-2</c:v>
                </c:pt>
                <c:pt idx="1580" formatCode="0.00%">
                  <c:v>4.4877525773195884E-2</c:v>
                </c:pt>
                <c:pt idx="1581" formatCode="0.00%">
                  <c:v>4.4884059278350506E-2</c:v>
                </c:pt>
                <c:pt idx="1582" formatCode="0.00%">
                  <c:v>4.488759020618556E-2</c:v>
                </c:pt>
                <c:pt idx="1583" formatCode="0.00%">
                  <c:v>4.4887499999999983E-2</c:v>
                </c:pt>
                <c:pt idx="1584" formatCode="0.00%">
                  <c:v>4.4885451030927823E-2</c:v>
                </c:pt>
                <c:pt idx="1585" formatCode="0.00%">
                  <c:v>4.4883865979381418E-2</c:v>
                </c:pt>
                <c:pt idx="1586" formatCode="0.00%">
                  <c:v>4.4881082474226786E-2</c:v>
                </c:pt>
                <c:pt idx="1587" formatCode="0.00%">
                  <c:v>4.4882203608247399E-2</c:v>
                </c:pt>
                <c:pt idx="1588" formatCode="0.00%">
                  <c:v>4.4883530927835022E-2</c:v>
                </c:pt>
                <c:pt idx="1589" formatCode="0.00%">
                  <c:v>4.488679123711338E-2</c:v>
                </c:pt>
                <c:pt idx="1590" formatCode="0.00%">
                  <c:v>4.4890154639175235E-2</c:v>
                </c:pt>
                <c:pt idx="1591" formatCode="0.00%">
                  <c:v>4.4893582474226777E-2</c:v>
                </c:pt>
                <c:pt idx="1592" formatCode="0.00%">
                  <c:v>4.4899317010309261E-2</c:v>
                </c:pt>
                <c:pt idx="1593" formatCode="0.00%">
                  <c:v>4.4906056701030907E-2</c:v>
                </c:pt>
                <c:pt idx="1594" formatCode="0.00%">
                  <c:v>4.4913711340206157E-2</c:v>
                </c:pt>
                <c:pt idx="1595" formatCode="0.00%">
                  <c:v>4.4917048969072136E-2</c:v>
                </c:pt>
                <c:pt idx="1596" formatCode="0.00%">
                  <c:v>4.4919149484536049E-2</c:v>
                </c:pt>
                <c:pt idx="1597" formatCode="0.00%">
                  <c:v>4.49224742268041E-2</c:v>
                </c:pt>
                <c:pt idx="1598" formatCode="0.00%">
                  <c:v>4.4924510309278333E-2</c:v>
                </c:pt>
                <c:pt idx="1599" formatCode="0.00%">
                  <c:v>4.4924342783505142E-2</c:v>
                </c:pt>
                <c:pt idx="1600" formatCode="0.00%">
                  <c:v>4.4924613402061844E-2</c:v>
                </c:pt>
                <c:pt idx="1601" formatCode="0.00%">
                  <c:v>4.4926945876288642E-2</c:v>
                </c:pt>
                <c:pt idx="1602" formatCode="0.00%">
                  <c:v>4.4928917525773188E-2</c:v>
                </c:pt>
                <c:pt idx="1603" formatCode="0.00%">
                  <c:v>4.4931997422680399E-2</c:v>
                </c:pt>
                <c:pt idx="1604" formatCode="0.00%">
                  <c:v>4.4938131443298952E-2</c:v>
                </c:pt>
                <c:pt idx="1605" formatCode="0.00%">
                  <c:v>4.4944999999999999E-2</c:v>
                </c:pt>
                <c:pt idx="1606" formatCode="0.00%">
                  <c:v>4.4952860824742258E-2</c:v>
                </c:pt>
                <c:pt idx="1607" formatCode="0.00%">
                  <c:v>4.4959329896907201E-2</c:v>
                </c:pt>
                <c:pt idx="1608" formatCode="0.00%">
                  <c:v>4.4968659793814439E-2</c:v>
                </c:pt>
                <c:pt idx="1609" formatCode="0.00%">
                  <c:v>4.4975721649484539E-2</c:v>
                </c:pt>
                <c:pt idx="1610" formatCode="0.00%">
                  <c:v>4.4981391752577315E-2</c:v>
                </c:pt>
                <c:pt idx="1611" formatCode="0.00%">
                  <c:v>4.498499999999999E-2</c:v>
                </c:pt>
                <c:pt idx="1612" formatCode="0.00%">
                  <c:v>4.4988389175257729E-2</c:v>
                </c:pt>
                <c:pt idx="1613" formatCode="0.00%">
                  <c:v>4.4991391752577325E-2</c:v>
                </c:pt>
                <c:pt idx="1614" formatCode="0.00%">
                  <c:v>4.499149484536083E-2</c:v>
                </c:pt>
                <c:pt idx="1615" formatCode="0.00%">
                  <c:v>4.499363402061856E-2</c:v>
                </c:pt>
                <c:pt idx="1616" formatCode="0.00%">
                  <c:v>4.4999987113402071E-2</c:v>
                </c:pt>
                <c:pt idx="1617" formatCode="0.00%">
                  <c:v>4.5008118556701025E-2</c:v>
                </c:pt>
                <c:pt idx="1618" formatCode="0.00%">
                  <c:v>4.5013853092783503E-2</c:v>
                </c:pt>
                <c:pt idx="1619" formatCode="0.00%">
                  <c:v>4.5020605670103089E-2</c:v>
                </c:pt>
                <c:pt idx="1620" formatCode="0.00%">
                  <c:v>4.5028363402061858E-2</c:v>
                </c:pt>
                <c:pt idx="1621" formatCode="0.00%">
                  <c:v>4.5037448453608263E-2</c:v>
                </c:pt>
                <c:pt idx="1622" formatCode="0.00%">
                  <c:v>4.5042487113402072E-2</c:v>
                </c:pt>
                <c:pt idx="1623" formatCode="0.00%">
                  <c:v>4.5052860824742295E-2</c:v>
                </c:pt>
                <c:pt idx="1624" formatCode="0.00%">
                  <c:v>4.5066404639175266E-2</c:v>
                </c:pt>
                <c:pt idx="1625" formatCode="0.00%">
                  <c:v>4.508155927835053E-2</c:v>
                </c:pt>
                <c:pt idx="1626" formatCode="0.00%">
                  <c:v>4.5098762886597948E-2</c:v>
                </c:pt>
                <c:pt idx="1627" formatCode="0.00%">
                  <c:v>4.5108157216494853E-2</c:v>
                </c:pt>
                <c:pt idx="1628" formatCode="0.00%">
                  <c:v>4.5117641752577313E-2</c:v>
                </c:pt>
                <c:pt idx="1629" formatCode="0.00%">
                  <c:v>4.5130747422680417E-2</c:v>
                </c:pt>
                <c:pt idx="1630" formatCode="0.00%">
                  <c:v>4.5145734536082477E-2</c:v>
                </c:pt>
                <c:pt idx="1631" formatCode="0.00%">
                  <c:v>4.5158286082474228E-2</c:v>
                </c:pt>
                <c:pt idx="1632" formatCode="0.00%">
                  <c:v>4.5173724226804129E-2</c:v>
                </c:pt>
                <c:pt idx="1633" formatCode="0.00%">
                  <c:v>4.519625E-2</c:v>
                </c:pt>
                <c:pt idx="1634" formatCode="0.00%">
                  <c:v>4.5218028350515464E-2</c:v>
                </c:pt>
                <c:pt idx="1635" formatCode="0.00%">
                  <c:v>4.5240115979381441E-2</c:v>
                </c:pt>
                <c:pt idx="1636" formatCode="0.00%">
                  <c:v>4.5264703608247435E-2</c:v>
                </c:pt>
                <c:pt idx="1637" formatCode="0.00%">
                  <c:v>4.5288234536082481E-2</c:v>
                </c:pt>
                <c:pt idx="1638" formatCode="0.00%">
                  <c:v>4.5321507731958775E-2</c:v>
                </c:pt>
                <c:pt idx="1639" formatCode="0.00%">
                  <c:v>4.5358402061855665E-2</c:v>
                </c:pt>
                <c:pt idx="1640" formatCode="0.00%">
                  <c:v>4.5399394329896904E-2</c:v>
                </c:pt>
                <c:pt idx="1641" formatCode="0.00%">
                  <c:v>4.5439548969072166E-2</c:v>
                </c:pt>
                <c:pt idx="1642" formatCode="0.00%">
                  <c:v>4.5482667525773186E-2</c:v>
                </c:pt>
                <c:pt idx="1643" formatCode="0.00%">
                  <c:v>4.5515322164948448E-2</c:v>
                </c:pt>
                <c:pt idx="1644" formatCode="0.00%">
                  <c:v>4.5544265463917509E-2</c:v>
                </c:pt>
                <c:pt idx="1645" formatCode="0.00%">
                  <c:v>4.5579046391752559E-2</c:v>
                </c:pt>
                <c:pt idx="1646" formatCode="0.00%">
                  <c:v>4.5618582474226781E-2</c:v>
                </c:pt>
                <c:pt idx="1647" formatCode="0.00%">
                  <c:v>4.5657152061855652E-2</c:v>
                </c:pt>
                <c:pt idx="1648" formatCode="0.00%">
                  <c:v>4.5692422680412369E-2</c:v>
                </c:pt>
                <c:pt idx="1649" formatCode="0.00%">
                  <c:v>4.572855670103091E-2</c:v>
                </c:pt>
                <c:pt idx="1650" formatCode="0.00%">
                  <c:v>4.577039948453606E-2</c:v>
                </c:pt>
                <c:pt idx="1651" formatCode="0.00%">
                  <c:v>4.5813891752577295E-2</c:v>
                </c:pt>
                <c:pt idx="1652" formatCode="0.00%">
                  <c:v>4.5862164948453576E-2</c:v>
                </c:pt>
                <c:pt idx="1653" formatCode="0.00%">
                  <c:v>4.5914987113402042E-2</c:v>
                </c:pt>
                <c:pt idx="1654" formatCode="0.00%">
                  <c:v>4.5967487113402032E-2</c:v>
                </c:pt>
                <c:pt idx="1655" formatCode="0.00%">
                  <c:v>4.6012706185566972E-2</c:v>
                </c:pt>
                <c:pt idx="1656" formatCode="0.00%">
                  <c:v>4.6054652061855633E-2</c:v>
                </c:pt>
                <c:pt idx="1657" formatCode="0.00%">
                  <c:v>4.6093389175257696E-2</c:v>
                </c:pt>
                <c:pt idx="1658" formatCode="0.00%">
                  <c:v>4.6131945876288619E-2</c:v>
                </c:pt>
                <c:pt idx="1659" formatCode="0.00%">
                  <c:v>4.616614690721646E-2</c:v>
                </c:pt>
                <c:pt idx="1660" formatCode="0.00%">
                  <c:v>4.6201353092783469E-2</c:v>
                </c:pt>
                <c:pt idx="1661" formatCode="0.00%">
                  <c:v>4.6243015463917479E-2</c:v>
                </c:pt>
                <c:pt idx="1662" formatCode="0.00%">
                  <c:v>4.6284304123711296E-2</c:v>
                </c:pt>
                <c:pt idx="1663" formatCode="0.00%">
                  <c:v>4.6327615979381412E-2</c:v>
                </c:pt>
                <c:pt idx="1664" formatCode="0.00%">
                  <c:v>4.6374716494845328E-2</c:v>
                </c:pt>
                <c:pt idx="1665" formatCode="0.00%">
                  <c:v>4.6420902061855618E-2</c:v>
                </c:pt>
                <c:pt idx="1666" formatCode="0.00%">
                  <c:v>4.6466585051546348E-2</c:v>
                </c:pt>
                <c:pt idx="1667" formatCode="0.00%">
                  <c:v>4.6515541237113357E-2</c:v>
                </c:pt>
                <c:pt idx="1668" formatCode="0.00%">
                  <c:v>4.6567938144329857E-2</c:v>
                </c:pt>
                <c:pt idx="1669" formatCode="0.00%">
                  <c:v>4.6624987113402024E-2</c:v>
                </c:pt>
                <c:pt idx="1670" formatCode="0.00%">
                  <c:v>4.6688092783505115E-2</c:v>
                </c:pt>
                <c:pt idx="1671" formatCode="0.00%">
                  <c:v>4.6753002577319548E-2</c:v>
                </c:pt>
                <c:pt idx="1672" formatCode="0.00%">
                  <c:v>4.6809471649484506E-2</c:v>
                </c:pt>
                <c:pt idx="1673" formatCode="0.00%">
                  <c:v>4.6866984536082436E-2</c:v>
                </c:pt>
                <c:pt idx="1674" formatCode="0.00%">
                  <c:v>4.6925476804123664E-2</c:v>
                </c:pt>
                <c:pt idx="1675" formatCode="0.00%">
                  <c:v>4.6979600515463869E-2</c:v>
                </c:pt>
                <c:pt idx="1676" formatCode="0.00%">
                  <c:v>4.7034471649484481E-2</c:v>
                </c:pt>
                <c:pt idx="1677" formatCode="0.00%">
                  <c:v>4.7095193298969017E-2</c:v>
                </c:pt>
                <c:pt idx="1678" formatCode="0.00%">
                  <c:v>4.7155682989690667E-2</c:v>
                </c:pt>
                <c:pt idx="1679" formatCode="0.00%">
                  <c:v>4.7217306701030866E-2</c:v>
                </c:pt>
                <c:pt idx="1680" formatCode="0.00%">
                  <c:v>4.7276804123711276E-2</c:v>
                </c:pt>
                <c:pt idx="1681" formatCode="0.00%">
                  <c:v>4.7340902061855601E-2</c:v>
                </c:pt>
                <c:pt idx="1682" formatCode="0.00%">
                  <c:v>4.7398969072164884E-2</c:v>
                </c:pt>
                <c:pt idx="1683" formatCode="0.00%">
                  <c:v>4.7454536082474165E-2</c:v>
                </c:pt>
                <c:pt idx="1684" formatCode="0.00%">
                  <c:v>4.7508801546391706E-2</c:v>
                </c:pt>
                <c:pt idx="1685" formatCode="0.00%">
                  <c:v>4.7561701030927786E-2</c:v>
                </c:pt>
                <c:pt idx="1686" formatCode="0.00%">
                  <c:v>4.7616636597938092E-2</c:v>
                </c:pt>
                <c:pt idx="1687" formatCode="0.00%">
                  <c:v>4.76718427835051E-2</c:v>
                </c:pt>
                <c:pt idx="1688" formatCode="0.00%">
                  <c:v>4.7728170103092722E-2</c:v>
                </c:pt>
                <c:pt idx="1689" formatCode="0.00%">
                  <c:v>4.7787757731958709E-2</c:v>
                </c:pt>
                <c:pt idx="1690" formatCode="0.00%">
                  <c:v>4.7848118556700972E-2</c:v>
                </c:pt>
                <c:pt idx="1691" formatCode="0.00%">
                  <c:v>4.7906623711340142E-2</c:v>
                </c:pt>
                <c:pt idx="1692" formatCode="0.00%">
                  <c:v>4.7967048969072106E-2</c:v>
                </c:pt>
                <c:pt idx="1693" formatCode="0.00%">
                  <c:v>4.8027912371133956E-2</c:v>
                </c:pt>
                <c:pt idx="1694" formatCode="0.00%">
                  <c:v>4.8089574742267972E-2</c:v>
                </c:pt>
                <c:pt idx="1695" formatCode="0.00%">
                  <c:v>4.8152100515463848E-2</c:v>
                </c:pt>
                <c:pt idx="1696" formatCode="0.00%">
                  <c:v>4.8214536082474148E-2</c:v>
                </c:pt>
                <c:pt idx="1697" formatCode="0.00%">
                  <c:v>4.827512886597931E-2</c:v>
                </c:pt>
                <c:pt idx="1698" formatCode="0.00%">
                  <c:v>4.8335850515463838E-2</c:v>
                </c:pt>
                <c:pt idx="1699" formatCode="0.00%">
                  <c:v>4.8393788659793747E-2</c:v>
                </c:pt>
                <c:pt idx="1700" formatCode="0.00%">
                  <c:v>4.8449845360824667E-2</c:v>
                </c:pt>
                <c:pt idx="1701" formatCode="0.00%">
                  <c:v>4.8502731958762813E-2</c:v>
                </c:pt>
                <c:pt idx="1702" formatCode="0.00%">
                  <c:v>4.8555154639175195E-2</c:v>
                </c:pt>
                <c:pt idx="1703" formatCode="0.00%">
                  <c:v>4.8608376288659723E-2</c:v>
                </c:pt>
                <c:pt idx="1704" formatCode="0.00%">
                  <c:v>4.866400773195869E-2</c:v>
                </c:pt>
                <c:pt idx="1705" formatCode="0.00%">
                  <c:v>4.8722809278350446E-2</c:v>
                </c:pt>
                <c:pt idx="1706" formatCode="0.00%">
                  <c:v>4.8782783505154567E-2</c:v>
                </c:pt>
                <c:pt idx="1707" formatCode="0.00%">
                  <c:v>4.8847860824742198E-2</c:v>
                </c:pt>
                <c:pt idx="1708" formatCode="0.00%">
                  <c:v>4.8915760309278279E-2</c:v>
                </c:pt>
                <c:pt idx="1709" formatCode="0.00%">
                  <c:v>4.8981739690721587E-2</c:v>
                </c:pt>
                <c:pt idx="1710" formatCode="0.00%">
                  <c:v>4.9049922680412306E-2</c:v>
                </c:pt>
                <c:pt idx="1711" formatCode="0.00%">
                  <c:v>4.9118466494845296E-2</c:v>
                </c:pt>
                <c:pt idx="1712" formatCode="0.00%">
                  <c:v>4.9187641752577255E-2</c:v>
                </c:pt>
                <c:pt idx="1713" formatCode="0.00%">
                  <c:v>4.925551546391746E-2</c:v>
                </c:pt>
                <c:pt idx="1714" formatCode="0.00%">
                  <c:v>4.9323041237113341E-2</c:v>
                </c:pt>
                <c:pt idx="1715" formatCode="0.00%">
                  <c:v>4.9387216494845287E-2</c:v>
                </c:pt>
                <c:pt idx="1716" formatCode="0.00%">
                  <c:v>4.9451340206185503E-2</c:v>
                </c:pt>
                <c:pt idx="1717" formatCode="0.00%">
                  <c:v>4.9511907216494795E-2</c:v>
                </c:pt>
                <c:pt idx="1718" formatCode="0.00%">
                  <c:v>4.95745103092783E-2</c:v>
                </c:pt>
                <c:pt idx="1719" formatCode="0.00%">
                  <c:v>4.9637306701030878E-2</c:v>
                </c:pt>
                <c:pt idx="1720" formatCode="0.00%">
                  <c:v>4.9703685567010263E-2</c:v>
                </c:pt>
                <c:pt idx="1721" formatCode="0.00%">
                  <c:v>4.9768079896907173E-2</c:v>
                </c:pt>
                <c:pt idx="1722" formatCode="0.00%">
                  <c:v>4.9830708762886554E-2</c:v>
                </c:pt>
                <c:pt idx="1723" formatCode="0.00%">
                  <c:v>4.9891765463917478E-2</c:v>
                </c:pt>
                <c:pt idx="1724" formatCode="0.00%">
                  <c:v>4.9949871134020565E-2</c:v>
                </c:pt>
                <c:pt idx="1725" formatCode="0.00%">
                  <c:v>5.0006082474226742E-2</c:v>
                </c:pt>
                <c:pt idx="1726" formatCode="0.00%">
                  <c:v>5.0065051546391702E-2</c:v>
                </c:pt>
                <c:pt idx="1727" formatCode="0.00%">
                  <c:v>5.0126249999999949E-2</c:v>
                </c:pt>
                <c:pt idx="1728" formatCode="0.00%">
                  <c:v>5.0192152061855615E-2</c:v>
                </c:pt>
                <c:pt idx="1729" formatCode="0.00%">
                  <c:v>5.0256585051546329E-2</c:v>
                </c:pt>
                <c:pt idx="1730" formatCode="0.00%">
                  <c:v>5.032271907216488E-2</c:v>
                </c:pt>
                <c:pt idx="1731" formatCode="0.00%">
                  <c:v>5.039317010309273E-2</c:v>
                </c:pt>
                <c:pt idx="1732" formatCode="0.00%">
                  <c:v>5.0463814432989633E-2</c:v>
                </c:pt>
                <c:pt idx="1733" formatCode="0.00%">
                  <c:v>5.053359536082469E-2</c:v>
                </c:pt>
                <c:pt idx="1734" formatCode="0.00%">
                  <c:v>5.0607551546391703E-2</c:v>
                </c:pt>
                <c:pt idx="1735" formatCode="0.00%">
                  <c:v>5.0683814432989638E-2</c:v>
                </c:pt>
                <c:pt idx="1736" formatCode="0.00%">
                  <c:v>5.076243556701026E-2</c:v>
                </c:pt>
                <c:pt idx="1737" formatCode="0.00%">
                  <c:v>5.084057989690717E-2</c:v>
                </c:pt>
                <c:pt idx="1738" formatCode="0.00%">
                  <c:v>5.0915953608247376E-2</c:v>
                </c:pt>
                <c:pt idx="1739" formatCode="0.00%">
                  <c:v>5.0993569587628809E-2</c:v>
                </c:pt>
                <c:pt idx="1740" formatCode="0.00%">
                  <c:v>5.1074806701030873E-2</c:v>
                </c:pt>
                <c:pt idx="1741" formatCode="0.00%">
                  <c:v>5.1159574742267983E-2</c:v>
                </c:pt>
                <c:pt idx="1742" formatCode="0.00%">
                  <c:v>5.1237422680412315E-2</c:v>
                </c:pt>
                <c:pt idx="1743" formatCode="0.00%">
                  <c:v>5.1321108247422621E-2</c:v>
                </c:pt>
                <c:pt idx="1744" formatCode="0.00%">
                  <c:v>5.14091752577319E-2</c:v>
                </c:pt>
                <c:pt idx="1745" formatCode="0.00%">
                  <c:v>5.1497822164948394E-2</c:v>
                </c:pt>
                <c:pt idx="1746" formatCode="0.00%">
                  <c:v>5.1579587628865921E-2</c:v>
                </c:pt>
                <c:pt idx="1747" formatCode="0.00%">
                  <c:v>5.1659613402061808E-2</c:v>
                </c:pt>
                <c:pt idx="1748" formatCode="0.00%">
                  <c:v>5.1740618556700986E-2</c:v>
                </c:pt>
                <c:pt idx="1749" formatCode="0.00%">
                  <c:v>5.1822177835051504E-2</c:v>
                </c:pt>
                <c:pt idx="1750" formatCode="0.00%">
                  <c:v>5.1900206185566969E-2</c:v>
                </c:pt>
                <c:pt idx="1751" formatCode="0.00%">
                  <c:v>5.1977938144329855E-2</c:v>
                </c:pt>
                <c:pt idx="1752" formatCode="0.00%">
                  <c:v>5.2054304123711301E-2</c:v>
                </c:pt>
                <c:pt idx="1753" formatCode="0.00%">
                  <c:v>5.2132783505154587E-2</c:v>
                </c:pt>
                <c:pt idx="1754" formatCode="0.00%">
                  <c:v>5.2210927835051497E-2</c:v>
                </c:pt>
                <c:pt idx="1755" formatCode="0.00%">
                  <c:v>5.2285412371133981E-2</c:v>
                </c:pt>
                <c:pt idx="1756" formatCode="0.00%">
                  <c:v>5.2357925257731912E-2</c:v>
                </c:pt>
                <c:pt idx="1757" formatCode="0.00%">
                  <c:v>5.2429162371133972E-2</c:v>
                </c:pt>
                <c:pt idx="1758" formatCode="0.00%">
                  <c:v>5.2499445876288617E-2</c:v>
                </c:pt>
                <c:pt idx="1759" formatCode="0.00%">
                  <c:v>5.2571494845360778E-2</c:v>
                </c:pt>
                <c:pt idx="1760" formatCode="0.00%">
                  <c:v>5.2648427835051498E-2</c:v>
                </c:pt>
                <c:pt idx="1761" formatCode="0.00%">
                  <c:v>5.2723659793814381E-2</c:v>
                </c:pt>
                <c:pt idx="1762" formatCode="0.00%">
                  <c:v>5.279742268041232E-2</c:v>
                </c:pt>
                <c:pt idx="1763" formatCode="0.00%">
                  <c:v>5.2864252577319533E-2</c:v>
                </c:pt>
                <c:pt idx="1764" formatCode="0.00%">
                  <c:v>5.292960051546388E-2</c:v>
                </c:pt>
                <c:pt idx="1765" formatCode="0.00%">
                  <c:v>5.299466494845357E-2</c:v>
                </c:pt>
                <c:pt idx="1766" formatCode="0.00%">
                  <c:v>5.3060115979381407E-2</c:v>
                </c:pt>
                <c:pt idx="1767" formatCode="0.00%">
                  <c:v>5.3124858247422635E-2</c:v>
                </c:pt>
                <c:pt idx="1768" formatCode="0.00%">
                  <c:v>5.318622422680408E-2</c:v>
                </c:pt>
                <c:pt idx="1769" formatCode="0.00%">
                  <c:v>5.3247048969072126E-2</c:v>
                </c:pt>
                <c:pt idx="1770" formatCode="0.00%">
                  <c:v>5.3308749999999974E-2</c:v>
                </c:pt>
                <c:pt idx="1771" formatCode="0.00%">
                  <c:v>5.336913659793812E-2</c:v>
                </c:pt>
                <c:pt idx="1772" formatCode="0.00%">
                  <c:v>5.3424664948453576E-2</c:v>
                </c:pt>
                <c:pt idx="1773" formatCode="0.00%">
                  <c:v>5.3486030927835007E-2</c:v>
                </c:pt>
                <c:pt idx="1774" formatCode="0.00%">
                  <c:v>5.35474097938144E-2</c:v>
                </c:pt>
                <c:pt idx="1775" formatCode="0.00%">
                  <c:v>5.3605940721649439E-2</c:v>
                </c:pt>
                <c:pt idx="1776" formatCode="0.00%">
                  <c:v>5.3664097938144285E-2</c:v>
                </c:pt>
                <c:pt idx="1777" formatCode="0.00%">
                  <c:v>5.3719999999999962E-2</c:v>
                </c:pt>
                <c:pt idx="1778" formatCode="0.00%">
                  <c:v>5.377622422680408E-2</c:v>
                </c:pt>
                <c:pt idx="1779" formatCode="0.00%">
                  <c:v>5.3833402061855627E-2</c:v>
                </c:pt>
                <c:pt idx="1780" formatCode="0.00%">
                  <c:v>5.3890953608247381E-2</c:v>
                </c:pt>
                <c:pt idx="1781" formatCode="0.00%">
                  <c:v>5.3947190721649441E-2</c:v>
                </c:pt>
                <c:pt idx="1782" formatCode="0.00%">
                  <c:v>5.3999394329896859E-2</c:v>
                </c:pt>
                <c:pt idx="1783" formatCode="0.00%">
                  <c:v>5.4052319587628801E-2</c:v>
                </c:pt>
                <c:pt idx="1784" formatCode="0.00%">
                  <c:v>5.410306701030921E-2</c:v>
                </c:pt>
                <c:pt idx="1785" formatCode="0.00%">
                  <c:v>5.414989690721643E-2</c:v>
                </c:pt>
                <c:pt idx="1786" formatCode="0.00%">
                  <c:v>5.4199703608247364E-2</c:v>
                </c:pt>
                <c:pt idx="1787" formatCode="0.00%">
                  <c:v>5.4249420103092715E-2</c:v>
                </c:pt>
                <c:pt idx="1788" formatCode="0.00%">
                  <c:v>5.4303427835051481E-2</c:v>
                </c:pt>
                <c:pt idx="1789" formatCode="0.00%">
                  <c:v>5.4357680412371066E-2</c:v>
                </c:pt>
                <c:pt idx="1790" formatCode="0.00%">
                  <c:v>5.4409600515463855E-2</c:v>
                </c:pt>
                <c:pt idx="1791" formatCode="0.00%">
                  <c:v>5.4459652061855608E-2</c:v>
                </c:pt>
                <c:pt idx="1792" formatCode="0.00%">
                  <c:v>5.4507628865979332E-2</c:v>
                </c:pt>
                <c:pt idx="1793" formatCode="0.00%">
                  <c:v>5.4557512886597881E-2</c:v>
                </c:pt>
                <c:pt idx="1794" formatCode="0.00%">
                  <c:v>5.4606082474226755E-2</c:v>
                </c:pt>
                <c:pt idx="1795" formatCode="0.00%">
                  <c:v>5.4653208762886554E-2</c:v>
                </c:pt>
                <c:pt idx="1796" formatCode="0.00%">
                  <c:v>5.4700902061855627E-2</c:v>
                </c:pt>
                <c:pt idx="1797" formatCode="0.00%">
                  <c:v>5.474759020618554E-2</c:v>
                </c:pt>
                <c:pt idx="1798" formatCode="0.00%">
                  <c:v>5.4795141752577284E-2</c:v>
                </c:pt>
                <c:pt idx="1799" formatCode="0.00%">
                  <c:v>5.4844072164948424E-2</c:v>
                </c:pt>
                <c:pt idx="1800" formatCode="0.00%">
                  <c:v>5.4889265463917494E-2</c:v>
                </c:pt>
                <c:pt idx="1801" formatCode="0.00%">
                  <c:v>5.4934020618556664E-2</c:v>
                </c:pt>
                <c:pt idx="1802" formatCode="0.00%">
                  <c:v>5.4979922680412345E-2</c:v>
                </c:pt>
                <c:pt idx="1803" formatCode="0.00%">
                  <c:v>5.5024871134020589E-2</c:v>
                </c:pt>
                <c:pt idx="1804" formatCode="0.00%">
                  <c:v>5.5069329896907195E-2</c:v>
                </c:pt>
                <c:pt idx="1805" formatCode="0.00%">
                  <c:v>5.5115605670103068E-2</c:v>
                </c:pt>
                <c:pt idx="1806" formatCode="0.00%">
                  <c:v>5.5163002577319556E-2</c:v>
                </c:pt>
                <c:pt idx="1807" formatCode="0.00%">
                  <c:v>5.5208891752577295E-2</c:v>
                </c:pt>
                <c:pt idx="1808" formatCode="0.00%">
                  <c:v>5.5254819587628845E-2</c:v>
                </c:pt>
                <c:pt idx="1809" formatCode="0.00%">
                  <c:v>5.5301172680412354E-2</c:v>
                </c:pt>
                <c:pt idx="1810" formatCode="0.00%">
                  <c:v>5.535186855670101E-2</c:v>
                </c:pt>
                <c:pt idx="1811" formatCode="0.00%">
                  <c:v>5.5403182989690707E-2</c:v>
                </c:pt>
                <c:pt idx="1812" formatCode="0.00%">
                  <c:v>5.5456726804123696E-2</c:v>
                </c:pt>
                <c:pt idx="1813" formatCode="0.00%">
                  <c:v>5.5508453608247417E-2</c:v>
                </c:pt>
                <c:pt idx="1814" formatCode="0.00%">
                  <c:v>5.556067010309277E-2</c:v>
                </c:pt>
                <c:pt idx="1815" formatCode="0.00%">
                  <c:v>5.5616043814432976E-2</c:v>
                </c:pt>
                <c:pt idx="1816" formatCode="0.00%">
                  <c:v>5.5672242268041225E-2</c:v>
                </c:pt>
                <c:pt idx="1817" formatCode="0.00%">
                  <c:v>5.5726984536082456E-2</c:v>
                </c:pt>
                <c:pt idx="1818" formatCode="0.00%">
                  <c:v>5.5782332474226801E-2</c:v>
                </c:pt>
                <c:pt idx="1819" formatCode="0.00%">
                  <c:v>5.5837590206185561E-2</c:v>
                </c:pt>
                <c:pt idx="1820" formatCode="0.00%">
                  <c:v>5.5892100515463901E-2</c:v>
                </c:pt>
                <c:pt idx="1821" formatCode="0.00%">
                  <c:v>5.5947190721649463E-2</c:v>
                </c:pt>
                <c:pt idx="1822" formatCode="0.00%">
                  <c:v>5.5997113402061843E-2</c:v>
                </c:pt>
                <c:pt idx="1823" formatCode="0.00%">
                  <c:v>5.6049304123711327E-2</c:v>
                </c:pt>
                <c:pt idx="1824" formatCode="0.00%">
                  <c:v>5.610068298969071E-2</c:v>
                </c:pt>
                <c:pt idx="1825" formatCode="0.00%">
                  <c:v>5.6151610824742251E-2</c:v>
                </c:pt>
                <c:pt idx="1826" formatCode="0.00%">
                  <c:v>5.6202409793814412E-2</c:v>
                </c:pt>
                <c:pt idx="1827" formatCode="0.00%">
                  <c:v>5.6251623711340182E-2</c:v>
                </c:pt>
                <c:pt idx="1828" formatCode="0.00%">
                  <c:v>5.6302177835051523E-2</c:v>
                </c:pt>
                <c:pt idx="1829" formatCode="0.00%">
                  <c:v>5.6354948453608236E-2</c:v>
                </c:pt>
                <c:pt idx="1830" formatCode="0.00%">
                  <c:v>5.6406430412371124E-2</c:v>
                </c:pt>
                <c:pt idx="1831" formatCode="0.00%">
                  <c:v>5.6455335051546374E-2</c:v>
                </c:pt>
                <c:pt idx="1832" formatCode="0.00%">
                  <c:v>5.650256443298967E-2</c:v>
                </c:pt>
                <c:pt idx="1833" formatCode="0.00%">
                  <c:v>5.6550360824742248E-2</c:v>
                </c:pt>
                <c:pt idx="1834" formatCode="0.00%">
                  <c:v>5.6596353092783477E-2</c:v>
                </c:pt>
                <c:pt idx="1835" formatCode="0.00%">
                  <c:v>5.6641237113402049E-2</c:v>
                </c:pt>
                <c:pt idx="1836" formatCode="0.00%">
                  <c:v>5.6684162371134002E-2</c:v>
                </c:pt>
                <c:pt idx="1837" formatCode="0.00%">
                  <c:v>5.6726791237113376E-2</c:v>
                </c:pt>
                <c:pt idx="1838" formatCode="0.00%">
                  <c:v>5.6763981958762873E-2</c:v>
                </c:pt>
                <c:pt idx="1839" formatCode="0.00%">
                  <c:v>5.6802345360824714E-2</c:v>
                </c:pt>
                <c:pt idx="1840" formatCode="0.00%">
                  <c:v>5.6839291237113371E-2</c:v>
                </c:pt>
                <c:pt idx="1841" formatCode="0.00%">
                  <c:v>5.6875128865979355E-2</c:v>
                </c:pt>
                <c:pt idx="1842" formatCode="0.00%">
                  <c:v>5.6911159793814399E-2</c:v>
                </c:pt>
                <c:pt idx="1843" formatCode="0.00%">
                  <c:v>5.6947886597938112E-2</c:v>
                </c:pt>
                <c:pt idx="1844" formatCode="0.00%">
                  <c:v>5.6985502577319554E-2</c:v>
                </c:pt>
                <c:pt idx="1845" formatCode="0.00%">
                  <c:v>5.7021868556701001E-2</c:v>
                </c:pt>
                <c:pt idx="1846" formatCode="0.00%">
                  <c:v>5.7058453608247385E-2</c:v>
                </c:pt>
                <c:pt idx="1847" formatCode="0.00%">
                  <c:v>5.7095386597938114E-2</c:v>
                </c:pt>
                <c:pt idx="1848" formatCode="0.00%">
                  <c:v>5.7132332474226763E-2</c:v>
                </c:pt>
                <c:pt idx="1849" formatCode="0.00%">
                  <c:v>5.7167396907216464E-2</c:v>
                </c:pt>
                <c:pt idx="1850" formatCode="0.00%">
                  <c:v>5.7202951030927804E-2</c:v>
                </c:pt>
                <c:pt idx="1851" formatCode="0.00%">
                  <c:v>5.7239175257731922E-2</c:v>
                </c:pt>
                <c:pt idx="1852" formatCode="0.00%">
                  <c:v>5.7274368556700997E-2</c:v>
                </c:pt>
                <c:pt idx="1853" formatCode="0.00%">
                  <c:v>5.7309703608247387E-2</c:v>
                </c:pt>
                <c:pt idx="1854" formatCode="0.00%">
                  <c:v>5.7347384020618522E-2</c:v>
                </c:pt>
                <c:pt idx="1855" formatCode="0.00%">
                  <c:v>5.7388595360824711E-2</c:v>
                </c:pt>
                <c:pt idx="1856" formatCode="0.00%">
                  <c:v>5.7428453608247401E-2</c:v>
                </c:pt>
                <c:pt idx="1857" formatCode="0.00%">
                  <c:v>5.7469149484536054E-2</c:v>
                </c:pt>
                <c:pt idx="1858" formatCode="0.00%">
                  <c:v>5.7508298969072134E-2</c:v>
                </c:pt>
                <c:pt idx="1859" formatCode="0.00%">
                  <c:v>5.7544162371133988E-2</c:v>
                </c:pt>
                <c:pt idx="1860" formatCode="0.00%">
                  <c:v>5.7579239690721609E-2</c:v>
                </c:pt>
                <c:pt idx="1861" formatCode="0.00%">
                  <c:v>5.7613028350515426E-2</c:v>
                </c:pt>
                <c:pt idx="1862" formatCode="0.00%">
                  <c:v>5.7647847938144293E-2</c:v>
                </c:pt>
                <c:pt idx="1863" formatCode="0.00%">
                  <c:v>5.767978092783501E-2</c:v>
                </c:pt>
                <c:pt idx="1864" formatCode="0.00%">
                  <c:v>5.7709716494845333E-2</c:v>
                </c:pt>
                <c:pt idx="1865" formatCode="0.00%">
                  <c:v>5.7741378865979347E-2</c:v>
                </c:pt>
                <c:pt idx="1866" formatCode="0.00%">
                  <c:v>5.7775953608247381E-2</c:v>
                </c:pt>
                <c:pt idx="1867" formatCode="0.00%">
                  <c:v>5.7811958762886549E-2</c:v>
                </c:pt>
                <c:pt idx="1868" formatCode="0.00%">
                  <c:v>5.7845889175257688E-2</c:v>
                </c:pt>
                <c:pt idx="1869" formatCode="0.00%">
                  <c:v>5.7879832474226768E-2</c:v>
                </c:pt>
                <c:pt idx="1870" formatCode="0.00%">
                  <c:v>5.7912190721649444E-2</c:v>
                </c:pt>
                <c:pt idx="1871" formatCode="0.00%">
                  <c:v>5.7943749999999968E-2</c:v>
                </c:pt>
                <c:pt idx="1872" formatCode="0.00%">
                  <c:v>5.7973466494845319E-2</c:v>
                </c:pt>
                <c:pt idx="1873" formatCode="0.00%">
                  <c:v>5.8003440721649452E-2</c:v>
                </c:pt>
                <c:pt idx="1874" formatCode="0.00%">
                  <c:v>5.8033273195876256E-2</c:v>
                </c:pt>
                <c:pt idx="1875" formatCode="0.00%">
                  <c:v>5.8062293814432966E-2</c:v>
                </c:pt>
                <c:pt idx="1876" formatCode="0.00%">
                  <c:v>5.8090670103092761E-2</c:v>
                </c:pt>
                <c:pt idx="1877" formatCode="0.00%">
                  <c:v>5.8116920103092759E-2</c:v>
                </c:pt>
                <c:pt idx="1878" formatCode="0.00%">
                  <c:v>5.8143286082474203E-2</c:v>
                </c:pt>
                <c:pt idx="1879" formatCode="0.00%">
                  <c:v>5.8168608247422662E-2</c:v>
                </c:pt>
                <c:pt idx="1880" formatCode="0.00%">
                  <c:v>5.8193853092783493E-2</c:v>
                </c:pt>
                <c:pt idx="1881" formatCode="0.00%">
                  <c:v>5.8219523195876276E-2</c:v>
                </c:pt>
                <c:pt idx="1882" formatCode="0.00%">
                  <c:v>5.824434278350514E-2</c:v>
                </c:pt>
                <c:pt idx="1883" formatCode="0.00%">
                  <c:v>5.8270863402061848E-2</c:v>
                </c:pt>
                <c:pt idx="1884" formatCode="0.00%">
                  <c:v>5.8298556701030908E-2</c:v>
                </c:pt>
                <c:pt idx="1885" formatCode="0.00%">
                  <c:v>5.8325541237113386E-2</c:v>
                </c:pt>
                <c:pt idx="1886" formatCode="0.00%">
                  <c:v>5.8353273195876271E-2</c:v>
                </c:pt>
                <c:pt idx="1887" formatCode="0.00%">
                  <c:v>5.8379948453608221E-2</c:v>
                </c:pt>
                <c:pt idx="1888" formatCode="0.00%">
                  <c:v>5.8408788659793792E-2</c:v>
                </c:pt>
                <c:pt idx="1889" formatCode="0.00%">
                  <c:v>5.8440051546391737E-2</c:v>
                </c:pt>
                <c:pt idx="1890" formatCode="0.00%">
                  <c:v>5.8470889175257723E-2</c:v>
                </c:pt>
                <c:pt idx="1891" formatCode="0.00%">
                  <c:v>5.8499020618556691E-2</c:v>
                </c:pt>
                <c:pt idx="1892" formatCode="0.00%">
                  <c:v>5.8526649484536071E-2</c:v>
                </c:pt>
                <c:pt idx="1893" formatCode="0.00%">
                  <c:v>5.8553221649484517E-2</c:v>
                </c:pt>
                <c:pt idx="1894" formatCode="0.00%">
                  <c:v>5.8578466494845341E-2</c:v>
                </c:pt>
                <c:pt idx="1895" formatCode="0.00%">
                  <c:v>5.8604329896907198E-2</c:v>
                </c:pt>
                <c:pt idx="1896" formatCode="0.00%">
                  <c:v>5.8631597938144313E-2</c:v>
                </c:pt>
                <c:pt idx="1897" formatCode="0.00%">
                  <c:v>5.8656018041237094E-2</c:v>
                </c:pt>
                <c:pt idx="1898" formatCode="0.00%">
                  <c:v>5.8679845360824719E-2</c:v>
                </c:pt>
                <c:pt idx="1899" formatCode="0.00%">
                  <c:v>5.8705038659793797E-2</c:v>
                </c:pt>
                <c:pt idx="1900" formatCode="0.00%">
                  <c:v>5.8728221649484512E-2</c:v>
                </c:pt>
                <c:pt idx="1901" formatCode="0.00%">
                  <c:v>5.8753195876288626E-2</c:v>
                </c:pt>
                <c:pt idx="1902" formatCode="0.00%">
                  <c:v>5.8777332474226777E-2</c:v>
                </c:pt>
                <c:pt idx="1903" formatCode="0.00%">
                  <c:v>5.8801417525773156E-2</c:v>
                </c:pt>
                <c:pt idx="1904" formatCode="0.00%">
                  <c:v>5.8824548969072132E-2</c:v>
                </c:pt>
                <c:pt idx="1905" formatCode="0.00%">
                  <c:v>5.8849600515463882E-2</c:v>
                </c:pt>
                <c:pt idx="1906" formatCode="0.00%">
                  <c:v>5.8877474226804102E-2</c:v>
                </c:pt>
                <c:pt idx="1907" formatCode="0.00%">
                  <c:v>5.8908930412371115E-2</c:v>
                </c:pt>
                <c:pt idx="1908" formatCode="0.00%">
                  <c:v>5.8937216494845339E-2</c:v>
                </c:pt>
                <c:pt idx="1909" formatCode="0.00%">
                  <c:v>5.8968518041237088E-2</c:v>
                </c:pt>
                <c:pt idx="1910" formatCode="0.00%">
                  <c:v>5.8999806701030902E-2</c:v>
                </c:pt>
                <c:pt idx="1911" formatCode="0.00%">
                  <c:v>5.9031945876288634E-2</c:v>
                </c:pt>
                <c:pt idx="1912" formatCode="0.00%">
                  <c:v>5.9062139175257704E-2</c:v>
                </c:pt>
                <c:pt idx="1913" formatCode="0.00%">
                  <c:v>5.9091713917525747E-2</c:v>
                </c:pt>
                <c:pt idx="1914" formatCode="0.00%">
                  <c:v>5.9120914948453583E-2</c:v>
                </c:pt>
                <c:pt idx="1915" formatCode="0.00%">
                  <c:v>5.9150463917525743E-2</c:v>
                </c:pt>
                <c:pt idx="1916" formatCode="0.00%">
                  <c:v>5.9180979381443267E-2</c:v>
                </c:pt>
                <c:pt idx="1917" formatCode="0.00%">
                  <c:v>5.9210747422680392E-2</c:v>
                </c:pt>
                <c:pt idx="1918" formatCode="0.00%">
                  <c:v>5.9240773195876263E-2</c:v>
                </c:pt>
                <c:pt idx="1919" formatCode="0.00%">
                  <c:v>5.9270528350515432E-2</c:v>
                </c:pt>
                <c:pt idx="1920" formatCode="0.00%">
                  <c:v>5.9298582474226778E-2</c:v>
                </c:pt>
                <c:pt idx="1921" formatCode="0.00%">
                  <c:v>5.9328788659793782E-2</c:v>
                </c:pt>
                <c:pt idx="1922" formatCode="0.00%">
                  <c:v>5.9359226804123692E-2</c:v>
                </c:pt>
                <c:pt idx="1923" formatCode="0.00%">
                  <c:v>5.939141752577317E-2</c:v>
                </c:pt>
                <c:pt idx="1924" formatCode="0.00%">
                  <c:v>5.9425476804123689E-2</c:v>
                </c:pt>
                <c:pt idx="1925" formatCode="0.00%">
                  <c:v>5.9457706185566984E-2</c:v>
                </c:pt>
                <c:pt idx="1926" formatCode="0.00%">
                  <c:v>5.9491211340206157E-2</c:v>
                </c:pt>
                <c:pt idx="1927" formatCode="0.00%">
                  <c:v>5.9524368556701006E-2</c:v>
                </c:pt>
                <c:pt idx="1928" formatCode="0.00%">
                  <c:v>5.9560489690721627E-2</c:v>
                </c:pt>
                <c:pt idx="1929" formatCode="0.00%">
                  <c:v>5.9595347938144298E-2</c:v>
                </c:pt>
                <c:pt idx="1930" formatCode="0.00%">
                  <c:v>5.9631198453608217E-2</c:v>
                </c:pt>
                <c:pt idx="1931" formatCode="0.00%">
                  <c:v>5.9664935567010281E-2</c:v>
                </c:pt>
                <c:pt idx="1932" formatCode="0.00%">
                  <c:v>5.9698981958762866E-2</c:v>
                </c:pt>
                <c:pt idx="1933" formatCode="0.00%">
                  <c:v>5.9733969072164925E-2</c:v>
                </c:pt>
                <c:pt idx="1934" formatCode="0.00%">
                  <c:v>5.9766971649484503E-2</c:v>
                </c:pt>
                <c:pt idx="1935" formatCode="0.00%">
                  <c:v>5.9801030927835015E-2</c:v>
                </c:pt>
                <c:pt idx="1936" formatCode="0.00%">
                  <c:v>5.9836997422680373E-2</c:v>
                </c:pt>
                <c:pt idx="1937" formatCode="0.00%">
                  <c:v>5.9873427835051507E-2</c:v>
                </c:pt>
                <c:pt idx="1938" formatCode="0.00%">
                  <c:v>5.990951030927831E-2</c:v>
                </c:pt>
                <c:pt idx="1939" formatCode="0.00%">
                  <c:v>5.9944600515463874E-2</c:v>
                </c:pt>
                <c:pt idx="1940" formatCode="0.00%">
                  <c:v>5.9980103092783461E-2</c:v>
                </c:pt>
                <c:pt idx="1941" formatCode="0.00%">
                  <c:v>6.001518041237109E-2</c:v>
                </c:pt>
                <c:pt idx="1942" formatCode="0.00%">
                  <c:v>6.0049355670103048E-2</c:v>
                </c:pt>
                <c:pt idx="1943" formatCode="0.00%">
                  <c:v>6.0084884020618519E-2</c:v>
                </c:pt>
                <c:pt idx="1944" formatCode="0.00%">
                  <c:v>6.012115979381441E-2</c:v>
                </c:pt>
                <c:pt idx="1945" formatCode="0.00%">
                  <c:v>6.0156030927835023E-2</c:v>
                </c:pt>
                <c:pt idx="1946" formatCode="0.00%">
                  <c:v>6.0189548969072137E-2</c:v>
                </c:pt>
                <c:pt idx="1947" formatCode="0.00%">
                  <c:v>6.0221018041237084E-2</c:v>
                </c:pt>
                <c:pt idx="1948" formatCode="0.00%">
                  <c:v>6.025179123711337E-2</c:v>
                </c:pt>
                <c:pt idx="1949" formatCode="0.00%">
                  <c:v>6.0281082474226776E-2</c:v>
                </c:pt>
                <c:pt idx="1950" formatCode="0.00%">
                  <c:v>6.0311262886597918E-2</c:v>
                </c:pt>
                <c:pt idx="1951" formatCode="0.00%">
                  <c:v>6.0340103092783481E-2</c:v>
                </c:pt>
                <c:pt idx="1952" formatCode="0.00%">
                  <c:v>6.036867268041235E-2</c:v>
                </c:pt>
                <c:pt idx="1953" formatCode="0.00%">
                  <c:v>6.0395992268041217E-2</c:v>
                </c:pt>
                <c:pt idx="1954" formatCode="0.00%">
                  <c:v>6.0423402061855661E-2</c:v>
                </c:pt>
                <c:pt idx="1955" formatCode="0.00%">
                  <c:v>6.0450425257731942E-2</c:v>
                </c:pt>
                <c:pt idx="1956" formatCode="0.00%">
                  <c:v>6.0478157216494827E-2</c:v>
                </c:pt>
                <c:pt idx="1957" formatCode="0.00%">
                  <c:v>6.0505644329896899E-2</c:v>
                </c:pt>
                <c:pt idx="1958" formatCode="0.00%">
                  <c:v>6.0534097938144314E-2</c:v>
                </c:pt>
                <c:pt idx="1959" formatCode="0.00%">
                  <c:v>6.0564329896907201E-2</c:v>
                </c:pt>
                <c:pt idx="1960" formatCode="0.00%">
                  <c:v>6.059510309278348E-2</c:v>
                </c:pt>
                <c:pt idx="1961" formatCode="0.00%">
                  <c:v>6.0626211340206161E-2</c:v>
                </c:pt>
                <c:pt idx="1962" formatCode="0.00%">
                  <c:v>6.0658775773195853E-2</c:v>
                </c:pt>
                <c:pt idx="1963" formatCode="0.00%">
                  <c:v>6.0691636597938116E-2</c:v>
                </c:pt>
                <c:pt idx="1964" formatCode="0.00%">
                  <c:v>6.0723685567010292E-2</c:v>
                </c:pt>
                <c:pt idx="1965" formatCode="0.00%">
                  <c:v>6.0757925257731944E-2</c:v>
                </c:pt>
                <c:pt idx="1966" formatCode="0.00%">
                  <c:v>6.079359536082473E-2</c:v>
                </c:pt>
                <c:pt idx="1967" formatCode="0.00%">
                  <c:v>6.0829690721649468E-2</c:v>
                </c:pt>
                <c:pt idx="1968" formatCode="0.00%">
                  <c:v>6.0867422680412363E-2</c:v>
                </c:pt>
                <c:pt idx="1969" formatCode="0.00%">
                  <c:v>6.0905657216494831E-2</c:v>
                </c:pt>
                <c:pt idx="1970" formatCode="0.00%">
                  <c:v>6.0944097938144308E-2</c:v>
                </c:pt>
                <c:pt idx="1971" formatCode="0.00%">
                  <c:v>6.0983865979381421E-2</c:v>
                </c:pt>
                <c:pt idx="1972" formatCode="0.00%">
                  <c:v>6.1023659793814397E-2</c:v>
                </c:pt>
                <c:pt idx="1973" formatCode="0.00%">
                  <c:v>6.1062023195876253E-2</c:v>
                </c:pt>
                <c:pt idx="1974" formatCode="0.00%">
                  <c:v>6.109999999999996E-2</c:v>
                </c:pt>
                <c:pt idx="1975" formatCode="0.00%">
                  <c:v>6.1138015463917492E-2</c:v>
                </c:pt>
                <c:pt idx="1976" formatCode="0.00%">
                  <c:v>6.1180167525773162E-2</c:v>
                </c:pt>
                <c:pt idx="1977" formatCode="0.00%">
                  <c:v>6.1224510309278307E-2</c:v>
                </c:pt>
                <c:pt idx="1978" formatCode="0.00%">
                  <c:v>6.1269471649484493E-2</c:v>
                </c:pt>
                <c:pt idx="1979" formatCode="0.00%">
                  <c:v>6.1314845360824689E-2</c:v>
                </c:pt>
                <c:pt idx="1980" formatCode="0.00%">
                  <c:v>6.1358994845360795E-2</c:v>
                </c:pt>
                <c:pt idx="1981" formatCode="0.00%">
                  <c:v>6.1402371134020584E-2</c:v>
                </c:pt>
                <c:pt idx="1982" formatCode="0.00%">
                  <c:v>6.1447190721649454E-2</c:v>
                </c:pt>
                <c:pt idx="1983" formatCode="0.00%">
                  <c:v>6.1492139175257698E-2</c:v>
                </c:pt>
                <c:pt idx="1984" formatCode="0.00%">
                  <c:v>6.1536533505154603E-2</c:v>
                </c:pt>
                <c:pt idx="1985" formatCode="0.00%">
                  <c:v>6.1578634020618514E-2</c:v>
                </c:pt>
                <c:pt idx="1986" formatCode="0.00%">
                  <c:v>6.1619342783505116E-2</c:v>
                </c:pt>
                <c:pt idx="1987" formatCode="0.00%">
                  <c:v>6.1660515463917487E-2</c:v>
                </c:pt>
                <c:pt idx="1988" formatCode="0.00%">
                  <c:v>6.1701997422680371E-2</c:v>
                </c:pt>
                <c:pt idx="1989" formatCode="0.00%">
                  <c:v>6.1745618556700993E-2</c:v>
                </c:pt>
                <c:pt idx="1990" formatCode="0.00%">
                  <c:v>6.1790128865979344E-2</c:v>
                </c:pt>
                <c:pt idx="1991" formatCode="0.00%">
                  <c:v>6.1836262886597902E-2</c:v>
                </c:pt>
                <c:pt idx="1992" formatCode="0.00%">
                  <c:v>6.1881610824742236E-2</c:v>
                </c:pt>
                <c:pt idx="1993" formatCode="0.00%">
                  <c:v>6.1926237113402019E-2</c:v>
                </c:pt>
                <c:pt idx="1994" formatCode="0.00%">
                  <c:v>6.1969858247422641E-2</c:v>
                </c:pt>
                <c:pt idx="1995" formatCode="0.00%">
                  <c:v>6.2011778350515412E-2</c:v>
                </c:pt>
                <c:pt idx="1996" formatCode="0.00%">
                  <c:v>6.2053878865979344E-2</c:v>
                </c:pt>
                <c:pt idx="1997" formatCode="0.00%">
                  <c:v>6.20949097938144E-2</c:v>
                </c:pt>
                <c:pt idx="1998" formatCode="0.00%">
                  <c:v>6.213514175257729E-2</c:v>
                </c:pt>
                <c:pt idx="1999" formatCode="0.00%">
                  <c:v>6.2176881443298949E-2</c:v>
                </c:pt>
                <c:pt idx="2000" formatCode="0.00%">
                  <c:v>6.2217023195876256E-2</c:v>
                </c:pt>
                <c:pt idx="2001" formatCode="0.00%">
                  <c:v>6.2257693298969047E-2</c:v>
                </c:pt>
                <c:pt idx="2002" formatCode="0.00%">
                  <c:v>6.2298311855670079E-2</c:v>
                </c:pt>
                <c:pt idx="2003" formatCode="0.00%">
                  <c:v>6.2338891752577293E-2</c:v>
                </c:pt>
                <c:pt idx="2004" formatCode="0.00%">
                  <c:v>6.2378595360824712E-2</c:v>
                </c:pt>
                <c:pt idx="2005" formatCode="0.00%">
                  <c:v>6.2418608247422645E-2</c:v>
                </c:pt>
                <c:pt idx="2006" formatCode="0.00%">
                  <c:v>6.2458247422680378E-2</c:v>
                </c:pt>
                <c:pt idx="2007" formatCode="0.00%">
                  <c:v>6.2498118556700989E-2</c:v>
                </c:pt>
                <c:pt idx="2008" formatCode="0.00%">
                  <c:v>6.2539046391752548E-2</c:v>
                </c:pt>
                <c:pt idx="2009" formatCode="0.00%">
                  <c:v>6.2578878865979362E-2</c:v>
                </c:pt>
                <c:pt idx="2010" formatCode="0.00%">
                  <c:v>6.2617487113402037E-2</c:v>
                </c:pt>
                <c:pt idx="2011" formatCode="0.00%">
                  <c:v>6.2651288659793788E-2</c:v>
                </c:pt>
                <c:pt idx="2012" formatCode="0.00%">
                  <c:v>6.2683724226804099E-2</c:v>
                </c:pt>
                <c:pt idx="2013" formatCode="0.00%">
                  <c:v>6.2714974226804096E-2</c:v>
                </c:pt>
                <c:pt idx="2014" formatCode="0.00%">
                  <c:v>6.2746907216494813E-2</c:v>
                </c:pt>
                <c:pt idx="2015" formatCode="0.00%">
                  <c:v>6.277813144329894E-2</c:v>
                </c:pt>
                <c:pt idx="2016" formatCode="0.00%">
                  <c:v>6.2809059278350482E-2</c:v>
                </c:pt>
                <c:pt idx="2017" formatCode="0.00%">
                  <c:v>6.2839046391752543E-2</c:v>
                </c:pt>
                <c:pt idx="2018" formatCode="0.00%">
                  <c:v>6.2870618556701008E-2</c:v>
                </c:pt>
                <c:pt idx="2019" formatCode="0.00%">
                  <c:v>6.2903904639175237E-2</c:v>
                </c:pt>
                <c:pt idx="2020" formatCode="0.00%">
                  <c:v>6.2934652061855653E-2</c:v>
                </c:pt>
                <c:pt idx="2021" formatCode="0.00%">
                  <c:v>6.296435567010307E-2</c:v>
                </c:pt>
                <c:pt idx="2022" formatCode="0.00%">
                  <c:v>6.299201030927834E-2</c:v>
                </c:pt>
                <c:pt idx="2023" formatCode="0.00%">
                  <c:v>6.3020863402061852E-2</c:v>
                </c:pt>
                <c:pt idx="2024" formatCode="0.00%">
                  <c:v>6.3049768041237103E-2</c:v>
                </c:pt>
                <c:pt idx="2025" formatCode="0.00%">
                  <c:v>6.3081881443298959E-2</c:v>
                </c:pt>
                <c:pt idx="2026" formatCode="0.00%">
                  <c:v>6.3114755154639157E-2</c:v>
                </c:pt>
                <c:pt idx="2027" formatCode="0.00%">
                  <c:v>6.3146701030927815E-2</c:v>
                </c:pt>
                <c:pt idx="2028" formatCode="0.00%">
                  <c:v>6.3180335051546369E-2</c:v>
                </c:pt>
                <c:pt idx="2029" formatCode="0.00%">
                  <c:v>6.321640463917523E-2</c:v>
                </c:pt>
                <c:pt idx="2030" formatCode="0.00%">
                  <c:v>6.3251069587628855E-2</c:v>
                </c:pt>
                <c:pt idx="2031" formatCode="0.00%">
                  <c:v>6.3285811855670102E-2</c:v>
                </c:pt>
                <c:pt idx="2032" formatCode="0.00%">
                  <c:v>6.3323724226804115E-2</c:v>
                </c:pt>
                <c:pt idx="2033" formatCode="0.00%">
                  <c:v>6.3363492268041235E-2</c:v>
                </c:pt>
                <c:pt idx="2034" formatCode="0.00%">
                  <c:v>6.3400025773195881E-2</c:v>
                </c:pt>
                <c:pt idx="2035" formatCode="0.00%">
                  <c:v>6.3438749999999988E-2</c:v>
                </c:pt>
                <c:pt idx="2036" formatCode="0.00%">
                  <c:v>6.3477564432989672E-2</c:v>
                </c:pt>
                <c:pt idx="2037" formatCode="0.00%">
                  <c:v>6.3520889175257708E-2</c:v>
                </c:pt>
                <c:pt idx="2038" formatCode="0.00%">
                  <c:v>6.3567590206185548E-2</c:v>
                </c:pt>
                <c:pt idx="2039" formatCode="0.00%">
                  <c:v>6.3617396907216475E-2</c:v>
                </c:pt>
                <c:pt idx="2040" formatCode="0.00%">
                  <c:v>6.3670695876288638E-2</c:v>
                </c:pt>
                <c:pt idx="2041" formatCode="0.00%">
                  <c:v>6.3715760309278321E-2</c:v>
                </c:pt>
                <c:pt idx="2042" formatCode="0.00%">
                  <c:v>6.3762590206185535E-2</c:v>
                </c:pt>
                <c:pt idx="2043" formatCode="0.00%">
                  <c:v>6.3808015463917497E-2</c:v>
                </c:pt>
                <c:pt idx="2044" formatCode="0.00%">
                  <c:v>6.3853273195876276E-2</c:v>
                </c:pt>
                <c:pt idx="2045" formatCode="0.00%">
                  <c:v>6.3902036082474203E-2</c:v>
                </c:pt>
                <c:pt idx="2046" formatCode="0.00%">
                  <c:v>6.3952989690721607E-2</c:v>
                </c:pt>
                <c:pt idx="2047" formatCode="0.00%">
                  <c:v>6.4002628865979336E-2</c:v>
                </c:pt>
                <c:pt idx="2048" formatCode="0.00%">
                  <c:v>6.4054871134020586E-2</c:v>
                </c:pt>
                <c:pt idx="2049" formatCode="0.00%">
                  <c:v>6.4109355670103063E-2</c:v>
                </c:pt>
                <c:pt idx="2050" formatCode="0.00%">
                  <c:v>6.4164664948453576E-2</c:v>
                </c:pt>
                <c:pt idx="2051" formatCode="0.00%">
                  <c:v>6.422091494845357E-2</c:v>
                </c:pt>
                <c:pt idx="2052" formatCode="0.00%">
                  <c:v>6.428124999999997E-2</c:v>
                </c:pt>
                <c:pt idx="2053" formatCode="0.00%">
                  <c:v>6.4338002577319545E-2</c:v>
                </c:pt>
                <c:pt idx="2054" formatCode="0.00%">
                  <c:v>6.4392332474226766E-2</c:v>
                </c:pt>
                <c:pt idx="2055" formatCode="0.00%">
                  <c:v>6.4447203608247378E-2</c:v>
                </c:pt>
                <c:pt idx="2056" formatCode="0.00%">
                  <c:v>6.4501907216494805E-2</c:v>
                </c:pt>
                <c:pt idx="2057" formatCode="0.00%">
                  <c:v>6.4556159793814391E-2</c:v>
                </c:pt>
                <c:pt idx="2058" formatCode="0.00%">
                  <c:v>6.4610837628865936E-2</c:v>
                </c:pt>
                <c:pt idx="2059" formatCode="0.00%">
                  <c:v>6.4663904639175207E-2</c:v>
                </c:pt>
                <c:pt idx="2060" formatCode="0.00%">
                  <c:v>6.472051546391748E-2</c:v>
                </c:pt>
                <c:pt idx="2061" formatCode="0.00%">
                  <c:v>6.4778969072164919E-2</c:v>
                </c:pt>
                <c:pt idx="2062" formatCode="0.00%">
                  <c:v>6.4839497422680373E-2</c:v>
                </c:pt>
                <c:pt idx="2063" formatCode="0.00%">
                  <c:v>6.4898195876288617E-2</c:v>
                </c:pt>
                <c:pt idx="2064" formatCode="0.00%">
                  <c:v>6.4954909793814394E-2</c:v>
                </c:pt>
                <c:pt idx="2065" formatCode="0.00%">
                  <c:v>6.5011688144329866E-2</c:v>
                </c:pt>
                <c:pt idx="2066" formatCode="0.00%">
                  <c:v>6.5066842783505122E-2</c:v>
                </c:pt>
                <c:pt idx="2067" formatCode="0.00%">
                  <c:v>6.5121958762886553E-2</c:v>
                </c:pt>
                <c:pt idx="2068" formatCode="0.00%">
                  <c:v>6.5176958762886553E-2</c:v>
                </c:pt>
                <c:pt idx="2069" formatCode="0.00%">
                  <c:v>6.5232036082474174E-2</c:v>
                </c:pt>
                <c:pt idx="2070" formatCode="0.00%">
                  <c:v>6.5285940721649435E-2</c:v>
                </c:pt>
                <c:pt idx="2071" formatCode="0.00%">
                  <c:v>6.5338981958762837E-2</c:v>
                </c:pt>
                <c:pt idx="2072" formatCode="0.00%">
                  <c:v>6.5393195876288612E-2</c:v>
                </c:pt>
                <c:pt idx="2073" formatCode="0.00%">
                  <c:v>6.5449961340206142E-2</c:v>
                </c:pt>
                <c:pt idx="2074" formatCode="0.00%">
                  <c:v>6.550987113402057E-2</c:v>
                </c:pt>
                <c:pt idx="2075" formatCode="0.00%">
                  <c:v>6.5569987113402006E-2</c:v>
                </c:pt>
                <c:pt idx="2076" formatCode="0.00%">
                  <c:v>6.5629536082474182E-2</c:v>
                </c:pt>
                <c:pt idx="2077" formatCode="0.00%">
                  <c:v>6.5690257731958718E-2</c:v>
                </c:pt>
                <c:pt idx="2078" formatCode="0.00%">
                  <c:v>6.5751443298969037E-2</c:v>
                </c:pt>
                <c:pt idx="2079" formatCode="0.00%">
                  <c:v>6.5815051546391709E-2</c:v>
                </c:pt>
                <c:pt idx="2080" formatCode="0.00%">
                  <c:v>6.5878994845360778E-2</c:v>
                </c:pt>
                <c:pt idx="2081" formatCode="0.00%">
                  <c:v>6.5943659793814391E-2</c:v>
                </c:pt>
                <c:pt idx="2082" formatCode="0.00%">
                  <c:v>6.6004033505154602E-2</c:v>
                </c:pt>
                <c:pt idx="2083" formatCode="0.00%">
                  <c:v>6.6064420103092755E-2</c:v>
                </c:pt>
                <c:pt idx="2084" formatCode="0.00%">
                  <c:v>6.6124278350515431E-2</c:v>
                </c:pt>
                <c:pt idx="2085" formatCode="0.00%">
                  <c:v>6.6183543814432949E-2</c:v>
                </c:pt>
                <c:pt idx="2086" formatCode="0.00%">
                  <c:v>6.6242448453608202E-2</c:v>
                </c:pt>
                <c:pt idx="2087" formatCode="0.00%">
                  <c:v>6.6299652061855632E-2</c:v>
                </c:pt>
                <c:pt idx="2088" formatCode="0.00%">
                  <c:v>6.6356108247422649E-2</c:v>
                </c:pt>
                <c:pt idx="2089" formatCode="0.00%">
                  <c:v>6.6412938144329858E-2</c:v>
                </c:pt>
                <c:pt idx="2090" formatCode="0.00%">
                  <c:v>6.6471134020618508E-2</c:v>
                </c:pt>
                <c:pt idx="2091" formatCode="0.00%">
                  <c:v>6.6528505154639123E-2</c:v>
                </c:pt>
                <c:pt idx="2092" formatCode="0.00%">
                  <c:v>6.6585605670103049E-2</c:v>
                </c:pt>
                <c:pt idx="2093" formatCode="0.00%">
                  <c:v>6.6642409793814375E-2</c:v>
                </c:pt>
                <c:pt idx="2094" formatCode="0.00%">
                  <c:v>6.6697164948453555E-2</c:v>
                </c:pt>
                <c:pt idx="2095" formatCode="0.00%">
                  <c:v>6.6750064432989628E-2</c:v>
                </c:pt>
                <c:pt idx="2096" formatCode="0.00%">
                  <c:v>6.6802654639175202E-2</c:v>
                </c:pt>
                <c:pt idx="2097" formatCode="0.00%">
                  <c:v>6.685541237113396E-2</c:v>
                </c:pt>
                <c:pt idx="2098" formatCode="0.00%">
                  <c:v>6.690912371134014E-2</c:v>
                </c:pt>
                <c:pt idx="2099" formatCode="0.00%">
                  <c:v>6.6964278350515397E-2</c:v>
                </c:pt>
                <c:pt idx="2100" formatCode="0.00%">
                  <c:v>6.7021365979381367E-2</c:v>
                </c:pt>
                <c:pt idx="2101" formatCode="0.00%">
                  <c:v>6.707460051546385E-2</c:v>
                </c:pt>
                <c:pt idx="2102" formatCode="0.00%">
                  <c:v>6.7128466494845301E-2</c:v>
                </c:pt>
                <c:pt idx="2103" formatCode="0.00%">
                  <c:v>6.7183569587628805E-2</c:v>
                </c:pt>
                <c:pt idx="2104" formatCode="0.00%">
                  <c:v>6.723957474226798E-2</c:v>
                </c:pt>
                <c:pt idx="2105" formatCode="0.00%">
                  <c:v>6.7296662371133964E-2</c:v>
                </c:pt>
                <c:pt idx="2106" formatCode="0.00%">
                  <c:v>6.7352731958762818E-2</c:v>
                </c:pt>
                <c:pt idx="2107" formatCode="0.00%">
                  <c:v>6.7408234536082426E-2</c:v>
                </c:pt>
                <c:pt idx="2108" formatCode="0.00%">
                  <c:v>6.7468054123711291E-2</c:v>
                </c:pt>
                <c:pt idx="2109" formatCode="0.00%">
                  <c:v>6.7526005154639135E-2</c:v>
                </c:pt>
                <c:pt idx="2110" formatCode="0.00%">
                  <c:v>6.7584858247422649E-2</c:v>
                </c:pt>
                <c:pt idx="2111" formatCode="0.00%">
                  <c:v>6.7643634020618515E-2</c:v>
                </c:pt>
                <c:pt idx="2112" formatCode="0.00%">
                  <c:v>6.7699188144329861E-2</c:v>
                </c:pt>
                <c:pt idx="2113" formatCode="0.00%">
                  <c:v>6.7752461340206155E-2</c:v>
                </c:pt>
                <c:pt idx="2114" formatCode="0.00%">
                  <c:v>6.7806726804123682E-2</c:v>
                </c:pt>
                <c:pt idx="2115" formatCode="0.00%">
                  <c:v>6.7862564432989672E-2</c:v>
                </c:pt>
                <c:pt idx="2116" formatCode="0.00%">
                  <c:v>6.7919278350515436E-2</c:v>
                </c:pt>
                <c:pt idx="2117" formatCode="0.00%">
                  <c:v>6.7977371134020581E-2</c:v>
                </c:pt>
                <c:pt idx="2118" formatCode="0.00%">
                  <c:v>6.8037396907216455E-2</c:v>
                </c:pt>
                <c:pt idx="2119" formatCode="0.00%">
                  <c:v>6.8094097938144291E-2</c:v>
                </c:pt>
                <c:pt idx="2120" formatCode="0.00%">
                  <c:v>6.8148775773195835E-2</c:v>
                </c:pt>
                <c:pt idx="2121" formatCode="0.00%">
                  <c:v>6.8205090206185537E-2</c:v>
                </c:pt>
                <c:pt idx="2122" formatCode="0.00%">
                  <c:v>6.8264355670103055E-2</c:v>
                </c:pt>
                <c:pt idx="2123" formatCode="0.00%">
                  <c:v>6.8318659793814393E-2</c:v>
                </c:pt>
                <c:pt idx="2124" formatCode="0.00%">
                  <c:v>6.8369317010309225E-2</c:v>
                </c:pt>
                <c:pt idx="2125" formatCode="0.00%">
                  <c:v>6.8419664948453571E-2</c:v>
                </c:pt>
                <c:pt idx="2126" formatCode="0.00%">
                  <c:v>6.8468492268041192E-2</c:v>
                </c:pt>
                <c:pt idx="2127" formatCode="0.00%">
                  <c:v>6.8515463917525748E-2</c:v>
                </c:pt>
                <c:pt idx="2128" formatCode="0.00%">
                  <c:v>6.8563015463917493E-2</c:v>
                </c:pt>
                <c:pt idx="2129" formatCode="0.00%">
                  <c:v>6.8609497422680382E-2</c:v>
                </c:pt>
                <c:pt idx="2130" formatCode="0.00%">
                  <c:v>6.8654858247422651E-2</c:v>
                </c:pt>
                <c:pt idx="2131" formatCode="0.00%">
                  <c:v>6.8701224226804095E-2</c:v>
                </c:pt>
                <c:pt idx="2132" formatCode="0.00%">
                  <c:v>6.8747963917525745E-2</c:v>
                </c:pt>
                <c:pt idx="2133" formatCode="0.00%">
                  <c:v>6.8794716494845323E-2</c:v>
                </c:pt>
                <c:pt idx="2134" formatCode="0.00%">
                  <c:v>6.8841030927835015E-2</c:v>
                </c:pt>
                <c:pt idx="2135" formatCode="0.00%">
                  <c:v>6.8886920103092747E-2</c:v>
                </c:pt>
                <c:pt idx="2136" formatCode="0.00%">
                  <c:v>6.893148195876285E-2</c:v>
                </c:pt>
                <c:pt idx="2137" formatCode="0.00%">
                  <c:v>6.8977087628865938E-2</c:v>
                </c:pt>
                <c:pt idx="2138" formatCode="0.00%">
                  <c:v>6.9025064432989655E-2</c:v>
                </c:pt>
                <c:pt idx="2139" formatCode="0.00%">
                  <c:v>6.9075038659793767E-2</c:v>
                </c:pt>
                <c:pt idx="2140" formatCode="0.00%">
                  <c:v>6.9123402061855618E-2</c:v>
                </c:pt>
                <c:pt idx="2141" formatCode="0.00%">
                  <c:v>6.9170708762886543E-2</c:v>
                </c:pt>
                <c:pt idx="2142" formatCode="0.00%">
                  <c:v>6.9218260309278301E-2</c:v>
                </c:pt>
                <c:pt idx="2143" formatCode="0.00%">
                  <c:v>6.9263518041237065E-2</c:v>
                </c:pt>
                <c:pt idx="2144" formatCode="0.00%">
                  <c:v>6.9307255154639133E-2</c:v>
                </c:pt>
                <c:pt idx="2145" formatCode="0.00%">
                  <c:v>6.935220360824737E-2</c:v>
                </c:pt>
                <c:pt idx="2146" formatCode="0.00%">
                  <c:v>6.9398762886597895E-2</c:v>
                </c:pt>
                <c:pt idx="2147" formatCode="0.00%">
                  <c:v>6.9444394329896852E-2</c:v>
                </c:pt>
                <c:pt idx="2148" formatCode="0.00%">
                  <c:v>6.9489652061855617E-2</c:v>
                </c:pt>
                <c:pt idx="2149" formatCode="0.00%">
                  <c:v>6.9532976804123667E-2</c:v>
                </c:pt>
                <c:pt idx="2150" formatCode="0.00%">
                  <c:v>6.9578144329896868E-2</c:v>
                </c:pt>
                <c:pt idx="2151" formatCode="0.00%">
                  <c:v>6.9625206185566973E-2</c:v>
                </c:pt>
                <c:pt idx="2152" formatCode="0.00%">
                  <c:v>6.9673131443298925E-2</c:v>
                </c:pt>
                <c:pt idx="2153" formatCode="0.00%">
                  <c:v>6.9719729381443246E-2</c:v>
                </c:pt>
                <c:pt idx="2154" formatCode="0.00%">
                  <c:v>6.9765992268041185E-2</c:v>
                </c:pt>
                <c:pt idx="2155" formatCode="0.00%">
                  <c:v>6.9810012886597883E-2</c:v>
                </c:pt>
                <c:pt idx="2156" formatCode="0.00%">
                  <c:v>6.9855115979381391E-2</c:v>
                </c:pt>
                <c:pt idx="2157" formatCode="0.00%">
                  <c:v>6.9900541237113339E-2</c:v>
                </c:pt>
                <c:pt idx="2158" formatCode="0.00%">
                  <c:v>6.9944213917525713E-2</c:v>
                </c:pt>
                <c:pt idx="2159" formatCode="0.00%">
                  <c:v>6.9986855670103029E-2</c:v>
                </c:pt>
                <c:pt idx="2160" formatCode="0.00%">
                  <c:v>7.0030193298969007E-2</c:v>
                </c:pt>
                <c:pt idx="2161" formatCode="0.00%">
                  <c:v>7.0074059278350448E-2</c:v>
                </c:pt>
                <c:pt idx="2162" formatCode="0.00%">
                  <c:v>7.0117126288659737E-2</c:v>
                </c:pt>
                <c:pt idx="2163" formatCode="0.00%">
                  <c:v>7.0161391752577268E-2</c:v>
                </c:pt>
                <c:pt idx="2164" formatCode="0.00%">
                  <c:v>7.0205708762886551E-2</c:v>
                </c:pt>
                <c:pt idx="2165" formatCode="0.00%">
                  <c:v>7.0251469072164896E-2</c:v>
                </c:pt>
                <c:pt idx="2166" formatCode="0.00%">
                  <c:v>7.0298389175257686E-2</c:v>
                </c:pt>
                <c:pt idx="2167" formatCode="0.00%">
                  <c:v>7.0345605670103048E-2</c:v>
                </c:pt>
                <c:pt idx="2168" formatCode="0.00%">
                  <c:v>7.0394226804123661E-2</c:v>
                </c:pt>
                <c:pt idx="2169" formatCode="0.00%">
                  <c:v>7.044207474226799E-2</c:v>
                </c:pt>
                <c:pt idx="2170" formatCode="0.00%">
                  <c:v>7.048948453608242E-2</c:v>
                </c:pt>
                <c:pt idx="2171" formatCode="0.00%">
                  <c:v>7.0536958762886556E-2</c:v>
                </c:pt>
                <c:pt idx="2172" formatCode="0.00%">
                  <c:v>7.0581894329896852E-2</c:v>
                </c:pt>
                <c:pt idx="2173" formatCode="0.00%">
                  <c:v>7.0625760309278293E-2</c:v>
                </c:pt>
                <c:pt idx="2174" formatCode="0.00%">
                  <c:v>7.066887886597932E-2</c:v>
                </c:pt>
                <c:pt idx="2175" formatCode="0.00%">
                  <c:v>7.0712139175257677E-2</c:v>
                </c:pt>
                <c:pt idx="2176" formatCode="0.00%">
                  <c:v>7.0752951030927783E-2</c:v>
                </c:pt>
                <c:pt idx="2177" formatCode="0.00%">
                  <c:v>7.0795451030927797E-2</c:v>
                </c:pt>
                <c:pt idx="2178" formatCode="0.00%">
                  <c:v>7.0838131443298924E-2</c:v>
                </c:pt>
                <c:pt idx="2179" formatCode="0.00%">
                  <c:v>7.0878685567010269E-2</c:v>
                </c:pt>
                <c:pt idx="2180" formatCode="0.00%">
                  <c:v>7.0919201030927789E-2</c:v>
                </c:pt>
                <c:pt idx="2181" formatCode="0.00%">
                  <c:v>7.0961546391752534E-2</c:v>
                </c:pt>
                <c:pt idx="2182" formatCode="0.00%">
                  <c:v>7.1005798969072123E-2</c:v>
                </c:pt>
                <c:pt idx="2183" formatCode="0.00%">
                  <c:v>7.1046597938144287E-2</c:v>
                </c:pt>
                <c:pt idx="2184" formatCode="0.00%">
                  <c:v>7.1085966494845318E-2</c:v>
                </c:pt>
                <c:pt idx="2185" formatCode="0.00%">
                  <c:v>7.1125902061855636E-2</c:v>
                </c:pt>
                <c:pt idx="2186" formatCode="0.00%">
                  <c:v>7.1166172680412337E-2</c:v>
                </c:pt>
                <c:pt idx="2187" formatCode="0.00%">
                  <c:v>7.1208260309278307E-2</c:v>
                </c:pt>
                <c:pt idx="2188" formatCode="0.00%">
                  <c:v>7.1244819587628822E-2</c:v>
                </c:pt>
                <c:pt idx="2189" formatCode="0.00%">
                  <c:v>7.1279755154639135E-2</c:v>
                </c:pt>
                <c:pt idx="2190" formatCode="0.00%">
                  <c:v>7.1314162371133971E-2</c:v>
                </c:pt>
                <c:pt idx="2191" formatCode="0.00%">
                  <c:v>7.1349381443298929E-2</c:v>
                </c:pt>
                <c:pt idx="2192" formatCode="0.00%">
                  <c:v>7.138145618556696E-2</c:v>
                </c:pt>
                <c:pt idx="2193" formatCode="0.00%">
                  <c:v>7.1411301546391706E-2</c:v>
                </c:pt>
                <c:pt idx="2194" formatCode="0.00%">
                  <c:v>7.1439574742267989E-2</c:v>
                </c:pt>
                <c:pt idx="2195" formatCode="0.00%">
                  <c:v>7.1467951030927776E-2</c:v>
                </c:pt>
                <c:pt idx="2196" formatCode="0.00%">
                  <c:v>7.149304123711335E-2</c:v>
                </c:pt>
                <c:pt idx="2197" formatCode="0.00%">
                  <c:v>7.1518195876288604E-2</c:v>
                </c:pt>
                <c:pt idx="2198" formatCode="0.00%">
                  <c:v>7.1545309278350469E-2</c:v>
                </c:pt>
                <c:pt idx="2199" formatCode="0.00%">
                  <c:v>7.1571675257731907E-2</c:v>
                </c:pt>
                <c:pt idx="2200" formatCode="0.00%">
                  <c:v>7.1598969072164897E-2</c:v>
                </c:pt>
                <c:pt idx="2201" formatCode="0.00%">
                  <c:v>7.1629304123711296E-2</c:v>
                </c:pt>
                <c:pt idx="2202" formatCode="0.00%">
                  <c:v>7.1658041237113362E-2</c:v>
                </c:pt>
                <c:pt idx="2203" formatCode="0.00%">
                  <c:v>7.1688376288659747E-2</c:v>
                </c:pt>
                <c:pt idx="2204" formatCode="0.00%">
                  <c:v>7.1716984536082426E-2</c:v>
                </c:pt>
                <c:pt idx="2205" formatCode="0.00%">
                  <c:v>7.1744226804123665E-2</c:v>
                </c:pt>
                <c:pt idx="2206" formatCode="0.00%">
                  <c:v>7.1772860824742213E-2</c:v>
                </c:pt>
                <c:pt idx="2207" formatCode="0.00%">
                  <c:v>7.18027190721649E-2</c:v>
                </c:pt>
                <c:pt idx="2208" formatCode="0.00%">
                  <c:v>7.1833659793814383E-2</c:v>
                </c:pt>
                <c:pt idx="2209" formatCode="0.00%">
                  <c:v>7.186689432989686E-2</c:v>
                </c:pt>
                <c:pt idx="2210" formatCode="0.00%">
                  <c:v>7.1900360824742229E-2</c:v>
                </c:pt>
                <c:pt idx="2211" formatCode="0.00%">
                  <c:v>7.1933917525773147E-2</c:v>
                </c:pt>
                <c:pt idx="2212" formatCode="0.00%">
                  <c:v>7.1966018041237076E-2</c:v>
                </c:pt>
                <c:pt idx="2213" formatCode="0.00%">
                  <c:v>7.1998195876288612E-2</c:v>
                </c:pt>
                <c:pt idx="2214" formatCode="0.00%">
                  <c:v>7.2028685567010267E-2</c:v>
                </c:pt>
                <c:pt idx="2215" formatCode="0.00%">
                  <c:v>7.2059948453608205E-2</c:v>
                </c:pt>
                <c:pt idx="2216" formatCode="0.00%">
                  <c:v>7.2092087628865931E-2</c:v>
                </c:pt>
                <c:pt idx="2217" formatCode="0.00%">
                  <c:v>7.2121146907216452E-2</c:v>
                </c:pt>
                <c:pt idx="2218" formatCode="0.00%">
                  <c:v>7.2148492268041195E-2</c:v>
                </c:pt>
                <c:pt idx="2219" formatCode="0.00%">
                  <c:v>7.2176301546391708E-2</c:v>
                </c:pt>
                <c:pt idx="2220" formatCode="0.00%">
                  <c:v>7.2204755154639144E-2</c:v>
                </c:pt>
                <c:pt idx="2221" formatCode="0.00%">
                  <c:v>7.2233041237113355E-2</c:v>
                </c:pt>
                <c:pt idx="2222" formatCode="0.00%">
                  <c:v>7.2259033505154599E-2</c:v>
                </c:pt>
                <c:pt idx="2223" formatCode="0.00%">
                  <c:v>7.2283969072164903E-2</c:v>
                </c:pt>
                <c:pt idx="2224" formatCode="0.00%">
                  <c:v>7.2308067010309243E-2</c:v>
                </c:pt>
                <c:pt idx="2225" formatCode="0.00%">
                  <c:v>7.2328672680412334E-2</c:v>
                </c:pt>
                <c:pt idx="2226" formatCode="0.00%">
                  <c:v>7.2348195876288615E-2</c:v>
                </c:pt>
                <c:pt idx="2227" formatCode="0.00%">
                  <c:v>7.2368801546391706E-2</c:v>
                </c:pt>
                <c:pt idx="2228" formatCode="0.00%">
                  <c:v>7.2385476804123661E-2</c:v>
                </c:pt>
                <c:pt idx="2229" formatCode="0.00%">
                  <c:v>7.2400206185566959E-2</c:v>
                </c:pt>
                <c:pt idx="2230" formatCode="0.00%">
                  <c:v>7.2415786082474176E-2</c:v>
                </c:pt>
                <c:pt idx="2231" formatCode="0.00%">
                  <c:v>7.2432525773195824E-2</c:v>
                </c:pt>
                <c:pt idx="2232" formatCode="0.00%">
                  <c:v>7.2444291237113351E-2</c:v>
                </c:pt>
                <c:pt idx="2233" formatCode="0.00%">
                  <c:v>7.2453814432989636E-2</c:v>
                </c:pt>
                <c:pt idx="2234" formatCode="0.00%">
                  <c:v>7.2463724226804069E-2</c:v>
                </c:pt>
                <c:pt idx="2235" formatCode="0.00%">
                  <c:v>7.2471494845360779E-2</c:v>
                </c:pt>
                <c:pt idx="2236" formatCode="0.00%">
                  <c:v>7.2473286082474178E-2</c:v>
                </c:pt>
                <c:pt idx="2237" formatCode="0.00%">
                  <c:v>7.2477371134020571E-2</c:v>
                </c:pt>
                <c:pt idx="2238" formatCode="0.00%">
                  <c:v>7.2477023195876247E-2</c:v>
                </c:pt>
                <c:pt idx="2239" formatCode="0.00%">
                  <c:v>7.2482783505154594E-2</c:v>
                </c:pt>
                <c:pt idx="2240" formatCode="0.00%">
                  <c:v>7.2488878865979336E-2</c:v>
                </c:pt>
                <c:pt idx="2241" formatCode="0.00%">
                  <c:v>7.2493414948453572E-2</c:v>
                </c:pt>
                <c:pt idx="2242" formatCode="0.00%">
                  <c:v>7.2500657216494804E-2</c:v>
                </c:pt>
                <c:pt idx="2243" formatCode="0.00%">
                  <c:v>7.2507499999999947E-2</c:v>
                </c:pt>
                <c:pt idx="2244" formatCode="0.00%">
                  <c:v>7.2513260309278293E-2</c:v>
                </c:pt>
                <c:pt idx="2245" formatCode="0.00%">
                  <c:v>7.251963917525768E-2</c:v>
                </c:pt>
                <c:pt idx="2246" formatCode="0.00%">
                  <c:v>7.2528891752577263E-2</c:v>
                </c:pt>
                <c:pt idx="2247" formatCode="0.00%">
                  <c:v>7.2534819587628807E-2</c:v>
                </c:pt>
                <c:pt idx="2248" formatCode="0.00%">
                  <c:v>7.2542873711340147E-2</c:v>
                </c:pt>
                <c:pt idx="2249" formatCode="0.00%">
                  <c:v>7.2549523195876237E-2</c:v>
                </c:pt>
                <c:pt idx="2250" formatCode="0.00%">
                  <c:v>7.2554445876288606E-2</c:v>
                </c:pt>
                <c:pt idx="2251" formatCode="0.00%">
                  <c:v>7.255817010309272E-2</c:v>
                </c:pt>
                <c:pt idx="2252" formatCode="0.00%">
                  <c:v>7.256572164948448E-2</c:v>
                </c:pt>
                <c:pt idx="2253" formatCode="0.00%">
                  <c:v>7.2574342783505094E-2</c:v>
                </c:pt>
                <c:pt idx="2254" formatCode="0.00%">
                  <c:v>7.2582190721649426E-2</c:v>
                </c:pt>
                <c:pt idx="2255" formatCode="0.00%">
                  <c:v>7.2589046391752524E-2</c:v>
                </c:pt>
                <c:pt idx="2256" formatCode="0.00%">
                  <c:v>7.2597706185566949E-2</c:v>
                </c:pt>
                <c:pt idx="2257" formatCode="0.00%">
                  <c:v>7.2606198453608189E-2</c:v>
                </c:pt>
                <c:pt idx="2258" formatCode="0.00%">
                  <c:v>7.2614510309278291E-2</c:v>
                </c:pt>
                <c:pt idx="2259" formatCode="0.00%">
                  <c:v>7.2624497422680359E-2</c:v>
                </c:pt>
                <c:pt idx="2260" formatCode="0.00%">
                  <c:v>7.2634922680412314E-2</c:v>
                </c:pt>
                <c:pt idx="2261" formatCode="0.00%">
                  <c:v>7.2647667525773132E-2</c:v>
                </c:pt>
                <c:pt idx="2262" formatCode="0.00%">
                  <c:v>7.2665541237113343E-2</c:v>
                </c:pt>
                <c:pt idx="2263" formatCode="0.00%">
                  <c:v>7.2684974226804075E-2</c:v>
                </c:pt>
                <c:pt idx="2264" formatCode="0.00%">
                  <c:v>7.2699432989690671E-2</c:v>
                </c:pt>
                <c:pt idx="2265" formatCode="0.00%">
                  <c:v>7.2710038659793766E-2</c:v>
                </c:pt>
                <c:pt idx="2266" formatCode="0.00%">
                  <c:v>7.271682989690717E-2</c:v>
                </c:pt>
                <c:pt idx="2267" formatCode="0.00%">
                  <c:v>7.272197164948449E-2</c:v>
                </c:pt>
                <c:pt idx="2268" formatCode="0.00%">
                  <c:v>7.2729381443298935E-2</c:v>
                </c:pt>
                <c:pt idx="2269" formatCode="0.00%">
                  <c:v>7.2733814432989652E-2</c:v>
                </c:pt>
                <c:pt idx="2270" formatCode="0.00%">
                  <c:v>7.2736237113402019E-2</c:v>
                </c:pt>
                <c:pt idx="2271" formatCode="0.00%">
                  <c:v>7.273649484536078E-2</c:v>
                </c:pt>
                <c:pt idx="2272" formatCode="0.00%">
                  <c:v>7.2737744845360774E-2</c:v>
                </c:pt>
                <c:pt idx="2273" formatCode="0.00%">
                  <c:v>7.2739059278350462E-2</c:v>
                </c:pt>
                <c:pt idx="2274" formatCode="0.00%">
                  <c:v>7.2739652061855634E-2</c:v>
                </c:pt>
                <c:pt idx="2275" formatCode="0.00%">
                  <c:v>7.2738981958762841E-2</c:v>
                </c:pt>
                <c:pt idx="2276" formatCode="0.00%">
                  <c:v>7.2734329896907174E-2</c:v>
                </c:pt>
                <c:pt idx="2277" formatCode="0.00%">
                  <c:v>7.2732512886597905E-2</c:v>
                </c:pt>
                <c:pt idx="2278" formatCode="0.00%">
                  <c:v>7.2728775773195836E-2</c:v>
                </c:pt>
                <c:pt idx="2279" formatCode="0.00%">
                  <c:v>7.2725425257731915E-2</c:v>
                </c:pt>
                <c:pt idx="2280" formatCode="0.00%">
                  <c:v>7.2725579896907172E-2</c:v>
                </c:pt>
                <c:pt idx="2281" formatCode="0.00%">
                  <c:v>7.2725902061855627E-2</c:v>
                </c:pt>
                <c:pt idx="2282" formatCode="0.00%">
                  <c:v>7.2730064432989655E-2</c:v>
                </c:pt>
                <c:pt idx="2283" formatCode="0.00%">
                  <c:v>7.2733840206185535E-2</c:v>
                </c:pt>
                <c:pt idx="2284" formatCode="0.00%">
                  <c:v>7.2737847938144293E-2</c:v>
                </c:pt>
                <c:pt idx="2285" formatCode="0.00%">
                  <c:v>7.2745528350515426E-2</c:v>
                </c:pt>
                <c:pt idx="2286" formatCode="0.00%">
                  <c:v>7.2757577319587596E-2</c:v>
                </c:pt>
                <c:pt idx="2287" formatCode="0.00%">
                  <c:v>7.2767847938144295E-2</c:v>
                </c:pt>
                <c:pt idx="2288" formatCode="0.00%">
                  <c:v>7.2776108247422658E-2</c:v>
                </c:pt>
                <c:pt idx="2289" formatCode="0.00%">
                  <c:v>7.2786198453608217E-2</c:v>
                </c:pt>
                <c:pt idx="2290" formatCode="0.00%">
                  <c:v>7.2794999999999957E-2</c:v>
                </c:pt>
                <c:pt idx="2291" formatCode="0.00%">
                  <c:v>7.2802384020618519E-2</c:v>
                </c:pt>
                <c:pt idx="2292" formatCode="0.00%">
                  <c:v>7.2808956185566986E-2</c:v>
                </c:pt>
                <c:pt idx="2293" formatCode="0.00%">
                  <c:v>7.2814252577319563E-2</c:v>
                </c:pt>
                <c:pt idx="2294" formatCode="0.00%">
                  <c:v>7.281840206185565E-2</c:v>
                </c:pt>
                <c:pt idx="2295" formatCode="0.00%">
                  <c:v>7.2823492268041218E-2</c:v>
                </c:pt>
                <c:pt idx="2296" formatCode="0.00%">
                  <c:v>7.2831494845360806E-2</c:v>
                </c:pt>
                <c:pt idx="2297" formatCode="0.00%">
                  <c:v>7.2841172680412361E-2</c:v>
                </c:pt>
                <c:pt idx="2298" formatCode="0.00%">
                  <c:v>7.28528092783505E-2</c:v>
                </c:pt>
                <c:pt idx="2299" formatCode="0.00%">
                  <c:v>7.286481958762886E-2</c:v>
                </c:pt>
                <c:pt idx="2300" formatCode="0.00%">
                  <c:v>7.2875850515463914E-2</c:v>
                </c:pt>
                <c:pt idx="2301" formatCode="0.00%">
                  <c:v>7.2887036082474224E-2</c:v>
                </c:pt>
                <c:pt idx="2302" formatCode="0.00%">
                  <c:v>7.2899188144329885E-2</c:v>
                </c:pt>
                <c:pt idx="2303" formatCode="0.00%">
                  <c:v>7.291298969072163E-2</c:v>
                </c:pt>
                <c:pt idx="2304" formatCode="0.00%">
                  <c:v>7.2927229381443276E-2</c:v>
                </c:pt>
                <c:pt idx="2305" formatCode="0.00%">
                  <c:v>7.2941340206185548E-2</c:v>
                </c:pt>
                <c:pt idx="2306" formatCode="0.00%">
                  <c:v>7.2955219072164929E-2</c:v>
                </c:pt>
                <c:pt idx="2307" formatCode="0.00%">
                  <c:v>7.2968788659793796E-2</c:v>
                </c:pt>
                <c:pt idx="2308" formatCode="0.00%">
                  <c:v>7.2985811855670088E-2</c:v>
                </c:pt>
                <c:pt idx="2309" formatCode="0.00%">
                  <c:v>7.3004420103092757E-2</c:v>
                </c:pt>
                <c:pt idx="2310" formatCode="0.00%">
                  <c:v>7.3021610824742247E-2</c:v>
                </c:pt>
                <c:pt idx="2311" formatCode="0.00%">
                  <c:v>7.3038698453608233E-2</c:v>
                </c:pt>
                <c:pt idx="2312" formatCode="0.00%">
                  <c:v>7.3054909793814418E-2</c:v>
                </c:pt>
                <c:pt idx="2313" formatCode="0.00%">
                  <c:v>7.3071224226804107E-2</c:v>
                </c:pt>
                <c:pt idx="2314" formatCode="0.00%">
                  <c:v>7.3088853092783498E-2</c:v>
                </c:pt>
                <c:pt idx="2315" formatCode="0.00%">
                  <c:v>7.3106559278350497E-2</c:v>
                </c:pt>
                <c:pt idx="2316" formatCode="0.00%">
                  <c:v>7.3125708762886585E-2</c:v>
                </c:pt>
                <c:pt idx="2317" formatCode="0.00%">
                  <c:v>7.3145682989690708E-2</c:v>
                </c:pt>
                <c:pt idx="2318" formatCode="0.00%">
                  <c:v>7.3165682989690714E-2</c:v>
                </c:pt>
                <c:pt idx="2319" formatCode="0.00%">
                  <c:v>7.3184755154639153E-2</c:v>
                </c:pt>
                <c:pt idx="2320" formatCode="0.00%">
                  <c:v>7.3203505154639151E-2</c:v>
                </c:pt>
                <c:pt idx="2321" formatCode="0.00%">
                  <c:v>7.322220360824741E-2</c:v>
                </c:pt>
                <c:pt idx="2322" formatCode="0.00%">
                  <c:v>7.3240914948453584E-2</c:v>
                </c:pt>
                <c:pt idx="2323" formatCode="0.00%">
                  <c:v>7.3261726804123697E-2</c:v>
                </c:pt>
                <c:pt idx="2324" formatCode="0.00%">
                  <c:v>7.3283878865979368E-2</c:v>
                </c:pt>
                <c:pt idx="2325" formatCode="0.00%">
                  <c:v>7.3305476804123693E-2</c:v>
                </c:pt>
                <c:pt idx="2326" formatCode="0.00%">
                  <c:v>7.3329342783505128E-2</c:v>
                </c:pt>
                <c:pt idx="2327" formatCode="0.00%">
                  <c:v>7.3352164948453591E-2</c:v>
                </c:pt>
                <c:pt idx="2328" formatCode="0.00%">
                  <c:v>7.3375721649484513E-2</c:v>
                </c:pt>
                <c:pt idx="2329" formatCode="0.00%">
                  <c:v>7.3399162371134002E-2</c:v>
                </c:pt>
                <c:pt idx="2330" formatCode="0.00%">
                  <c:v>7.3422358247422673E-2</c:v>
                </c:pt>
                <c:pt idx="2331" formatCode="0.00%">
                  <c:v>7.3444252577319569E-2</c:v>
                </c:pt>
                <c:pt idx="2332" formatCode="0.00%">
                  <c:v>7.3468286082474202E-2</c:v>
                </c:pt>
                <c:pt idx="2333" formatCode="0.00%">
                  <c:v>7.3492203608247389E-2</c:v>
                </c:pt>
                <c:pt idx="2334" formatCode="0.00%">
                  <c:v>7.3514265463917497E-2</c:v>
                </c:pt>
                <c:pt idx="2335" formatCode="0.00%">
                  <c:v>7.3536868556700996E-2</c:v>
                </c:pt>
                <c:pt idx="2336" formatCode="0.00%">
                  <c:v>7.3558311855670078E-2</c:v>
                </c:pt>
                <c:pt idx="2337" formatCode="0.00%">
                  <c:v>7.3577706185566971E-2</c:v>
                </c:pt>
                <c:pt idx="2338" formatCode="0.00%">
                  <c:v>7.3596585051546357E-2</c:v>
                </c:pt>
                <c:pt idx="2339" formatCode="0.00%">
                  <c:v>7.3613505154639144E-2</c:v>
                </c:pt>
                <c:pt idx="2340" formatCode="0.00%">
                  <c:v>7.3631069587628842E-2</c:v>
                </c:pt>
                <c:pt idx="2341" formatCode="0.00%">
                  <c:v>7.3648402061855633E-2</c:v>
                </c:pt>
                <c:pt idx="2342" formatCode="0.00%">
                  <c:v>7.3663376288659765E-2</c:v>
                </c:pt>
                <c:pt idx="2343" formatCode="0.00%">
                  <c:v>7.3680425257731941E-2</c:v>
                </c:pt>
                <c:pt idx="2344" formatCode="0.00%">
                  <c:v>7.3703118556701003E-2</c:v>
                </c:pt>
                <c:pt idx="2345" formatCode="0.00%">
                  <c:v>7.3722384020618537E-2</c:v>
                </c:pt>
                <c:pt idx="2346" formatCode="0.00%">
                  <c:v>7.3740103092783477E-2</c:v>
                </c:pt>
                <c:pt idx="2347" formatCode="0.00%">
                  <c:v>7.3759600515463888E-2</c:v>
                </c:pt>
                <c:pt idx="2348" formatCode="0.00%">
                  <c:v>7.3777925257731927E-2</c:v>
                </c:pt>
                <c:pt idx="2349" formatCode="0.00%">
                  <c:v>7.3798092783505131E-2</c:v>
                </c:pt>
                <c:pt idx="2350" formatCode="0.00%">
                  <c:v>7.3816237113402045E-2</c:v>
                </c:pt>
                <c:pt idx="2351" formatCode="0.00%">
                  <c:v>7.3830257731958754E-2</c:v>
                </c:pt>
                <c:pt idx="2352" formatCode="0.00%">
                  <c:v>7.3841597938144307E-2</c:v>
                </c:pt>
                <c:pt idx="2353" formatCode="0.00%">
                  <c:v>7.3851327319587615E-2</c:v>
                </c:pt>
                <c:pt idx="2354" formatCode="0.00%">
                  <c:v>7.3863956185567001E-2</c:v>
                </c:pt>
                <c:pt idx="2355" formatCode="0.00%">
                  <c:v>7.3872435567010286E-2</c:v>
                </c:pt>
                <c:pt idx="2356" formatCode="0.00%">
                  <c:v>7.3880863402061833E-2</c:v>
                </c:pt>
                <c:pt idx="2357" formatCode="0.00%">
                  <c:v>7.3891675257731923E-2</c:v>
                </c:pt>
                <c:pt idx="2358" formatCode="0.00%">
                  <c:v>7.3908749999999968E-2</c:v>
                </c:pt>
                <c:pt idx="2359" formatCode="0.00%">
                  <c:v>7.3932036082474201E-2</c:v>
                </c:pt>
                <c:pt idx="2360" formatCode="0.00%">
                  <c:v>7.3959987113402029E-2</c:v>
                </c:pt>
                <c:pt idx="2361" formatCode="0.00%">
                  <c:v>7.3989213917525748E-2</c:v>
                </c:pt>
                <c:pt idx="2362" formatCode="0.00%">
                  <c:v>7.4025322164948421E-2</c:v>
                </c:pt>
                <c:pt idx="2363" formatCode="0.00%">
                  <c:v>7.4059085051546361E-2</c:v>
                </c:pt>
                <c:pt idx="2364" formatCode="0.00%">
                  <c:v>7.409918814432985E-2</c:v>
                </c:pt>
                <c:pt idx="2365" formatCode="0.00%">
                  <c:v>7.4133724226804087E-2</c:v>
                </c:pt>
                <c:pt idx="2366" formatCode="0.00%">
                  <c:v>7.4172706185566969E-2</c:v>
                </c:pt>
                <c:pt idx="2367" formatCode="0.00%">
                  <c:v>7.4207499999999968E-2</c:v>
                </c:pt>
                <c:pt idx="2368" formatCode="0.00%">
                  <c:v>7.423716494845356E-2</c:v>
                </c:pt>
                <c:pt idx="2369" formatCode="0.00%">
                  <c:v>7.4265051546391722E-2</c:v>
                </c:pt>
                <c:pt idx="2370" formatCode="0.00%">
                  <c:v>7.4293273195876253E-2</c:v>
                </c:pt>
                <c:pt idx="2371" formatCode="0.00%">
                  <c:v>7.4325322164948415E-2</c:v>
                </c:pt>
                <c:pt idx="2372" formatCode="0.00%">
                  <c:v>7.4365322164948414E-2</c:v>
                </c:pt>
                <c:pt idx="2373" formatCode="0.00%">
                  <c:v>7.4405103092783476E-2</c:v>
                </c:pt>
                <c:pt idx="2374" formatCode="0.00%">
                  <c:v>7.4445554123711316E-2</c:v>
                </c:pt>
                <c:pt idx="2375" formatCode="0.00%">
                  <c:v>7.4487371134020583E-2</c:v>
                </c:pt>
                <c:pt idx="2376" formatCode="0.00%">
                  <c:v>7.4526056701030893E-2</c:v>
                </c:pt>
                <c:pt idx="2377" formatCode="0.00%">
                  <c:v>7.4562783505154606E-2</c:v>
                </c:pt>
                <c:pt idx="2378" formatCode="0.00%">
                  <c:v>7.4600644329896881E-2</c:v>
                </c:pt>
                <c:pt idx="2379" formatCode="0.00%">
                  <c:v>7.4635141752577294E-2</c:v>
                </c:pt>
                <c:pt idx="2380" formatCode="0.00%">
                  <c:v>7.4667770618556673E-2</c:v>
                </c:pt>
                <c:pt idx="2381" formatCode="0.00%">
                  <c:v>7.469630154639173E-2</c:v>
                </c:pt>
                <c:pt idx="2382" formatCode="0.00%">
                  <c:v>7.4725940721649453E-2</c:v>
                </c:pt>
                <c:pt idx="2383" formatCode="0.00%">
                  <c:v>7.4762164948453586E-2</c:v>
                </c:pt>
                <c:pt idx="2384" formatCode="0.00%">
                  <c:v>7.4801520618556674E-2</c:v>
                </c:pt>
                <c:pt idx="2385" formatCode="0.00%">
                  <c:v>7.4843737113402031E-2</c:v>
                </c:pt>
                <c:pt idx="2386" formatCode="0.00%">
                  <c:v>7.4882744845360796E-2</c:v>
                </c:pt>
                <c:pt idx="2387" formatCode="0.00%">
                  <c:v>7.4922938144329862E-2</c:v>
                </c:pt>
                <c:pt idx="2388" formatCode="0.00%">
                  <c:v>7.4967963917525735E-2</c:v>
                </c:pt>
                <c:pt idx="2389" formatCode="0.00%">
                  <c:v>7.5016198453608213E-2</c:v>
                </c:pt>
                <c:pt idx="2390" formatCode="0.00%">
                  <c:v>7.5064729381443263E-2</c:v>
                </c:pt>
                <c:pt idx="2391" formatCode="0.00%">
                  <c:v>7.5109471649484505E-2</c:v>
                </c:pt>
                <c:pt idx="2392" formatCode="0.00%">
                  <c:v>7.5147886597938113E-2</c:v>
                </c:pt>
                <c:pt idx="2393" formatCode="0.00%">
                  <c:v>7.5183556701030899E-2</c:v>
                </c:pt>
                <c:pt idx="2394" formatCode="0.00%">
                  <c:v>7.5225876288659774E-2</c:v>
                </c:pt>
                <c:pt idx="2395" formatCode="0.00%">
                  <c:v>7.5266494845360812E-2</c:v>
                </c:pt>
                <c:pt idx="2396" formatCode="0.00%">
                  <c:v>7.5307912371134003E-2</c:v>
                </c:pt>
                <c:pt idx="2397" formatCode="0.00%">
                  <c:v>7.535452319587628E-2</c:v>
                </c:pt>
                <c:pt idx="2398" formatCode="0.00%">
                  <c:v>7.5402693298969065E-2</c:v>
                </c:pt>
                <c:pt idx="2399" formatCode="0.00%">
                  <c:v>7.5444471649484535E-2</c:v>
                </c:pt>
                <c:pt idx="2400" formatCode="0.00%">
                  <c:v>7.5478286082474227E-2</c:v>
                </c:pt>
                <c:pt idx="2401" formatCode="0.00%">
                  <c:v>7.551018041237112E-2</c:v>
                </c:pt>
                <c:pt idx="2402" formatCode="0.00%">
                  <c:v>7.5540708762886599E-2</c:v>
                </c:pt>
                <c:pt idx="2403" formatCode="0.00%">
                  <c:v>7.5583118556701037E-2</c:v>
                </c:pt>
                <c:pt idx="2404" formatCode="0.00%">
                  <c:v>7.5627860824742266E-2</c:v>
                </c:pt>
                <c:pt idx="2405" formatCode="0.00%">
                  <c:v>7.5674703608247434E-2</c:v>
                </c:pt>
                <c:pt idx="2406" formatCode="0.00%">
                  <c:v>7.571523195876291E-2</c:v>
                </c:pt>
                <c:pt idx="2407" formatCode="0.00%">
                  <c:v>7.5753737113402067E-2</c:v>
                </c:pt>
                <c:pt idx="2408" formatCode="0.00%">
                  <c:v>7.5787525773195891E-2</c:v>
                </c:pt>
                <c:pt idx="2409" formatCode="0.00%">
                  <c:v>7.5810579896907218E-2</c:v>
                </c:pt>
                <c:pt idx="2410" formatCode="0.00%">
                  <c:v>7.583475515463918E-2</c:v>
                </c:pt>
                <c:pt idx="2411" formatCode="0.00%">
                  <c:v>7.5854935567010312E-2</c:v>
                </c:pt>
                <c:pt idx="2412" formatCode="0.00%">
                  <c:v>7.5875115979381444E-2</c:v>
                </c:pt>
                <c:pt idx="2413" formatCode="0.00%">
                  <c:v>7.5893737113402068E-2</c:v>
                </c:pt>
                <c:pt idx="2414" formatCode="0.00%">
                  <c:v>7.5906043814433E-2</c:v>
                </c:pt>
                <c:pt idx="2415" formatCode="0.00%">
                  <c:v>7.5916855670103103E-2</c:v>
                </c:pt>
                <c:pt idx="2416" formatCode="0.00%">
                  <c:v>7.5922577319587639E-2</c:v>
                </c:pt>
                <c:pt idx="2417" formatCode="0.00%">
                  <c:v>7.5931713917525775E-2</c:v>
                </c:pt>
                <c:pt idx="2418" formatCode="0.00%">
                  <c:v>7.5932358247422685E-2</c:v>
                </c:pt>
                <c:pt idx="2419" formatCode="0.00%">
                  <c:v>7.5941804123711348E-2</c:v>
                </c:pt>
                <c:pt idx="2420" formatCode="0.00%">
                  <c:v>7.595594072164949E-2</c:v>
                </c:pt>
                <c:pt idx="2421" formatCode="0.00%">
                  <c:v>7.5964394329896906E-2</c:v>
                </c:pt>
                <c:pt idx="2422" formatCode="0.00%">
                  <c:v>7.5961340206185571E-2</c:v>
                </c:pt>
                <c:pt idx="2423" formatCode="0.00%">
                  <c:v>7.5960012886597941E-2</c:v>
                </c:pt>
                <c:pt idx="2424" formatCode="0.00%">
                  <c:v>7.5967306701030926E-2</c:v>
                </c:pt>
                <c:pt idx="2425" formatCode="0.00%">
                  <c:v>7.5982280927835058E-2</c:v>
                </c:pt>
                <c:pt idx="2426" formatCode="0.00%">
                  <c:v>7.598936855670102E-2</c:v>
                </c:pt>
                <c:pt idx="2427" formatCode="0.00%">
                  <c:v>7.5990863402061862E-2</c:v>
                </c:pt>
                <c:pt idx="2428" formatCode="0.00%">
                  <c:v>7.5989548969072174E-2</c:v>
                </c:pt>
                <c:pt idx="2429" formatCode="0.00%">
                  <c:v>7.5985167525773209E-2</c:v>
                </c:pt>
                <c:pt idx="2430" formatCode="0.00%">
                  <c:v>7.598118556701032E-2</c:v>
                </c:pt>
                <c:pt idx="2431" formatCode="0.00%">
                  <c:v>7.598873711340208E-2</c:v>
                </c:pt>
                <c:pt idx="2432" formatCode="0.00%">
                  <c:v>7.5998827319587639E-2</c:v>
                </c:pt>
                <c:pt idx="2433" formatCode="0.00%">
                  <c:v>7.6008389175257735E-2</c:v>
                </c:pt>
                <c:pt idx="2434" formatCode="0.00%">
                  <c:v>7.6021791237113404E-2</c:v>
                </c:pt>
                <c:pt idx="2435" formatCode="0.00%">
                  <c:v>7.6040760309278352E-2</c:v>
                </c:pt>
                <c:pt idx="2436" formatCode="0.00%">
                  <c:v>7.6058054123711347E-2</c:v>
                </c:pt>
                <c:pt idx="2437" formatCode="0.00%">
                  <c:v>7.6069033505154635E-2</c:v>
                </c:pt>
                <c:pt idx="2438" formatCode="0.00%">
                  <c:v>7.608029639175258E-2</c:v>
                </c:pt>
                <c:pt idx="2439" formatCode="0.00%">
                  <c:v>7.6093260309278363E-2</c:v>
                </c:pt>
                <c:pt idx="2440" formatCode="0.00%">
                  <c:v>7.6104239690721665E-2</c:v>
                </c:pt>
                <c:pt idx="2441" formatCode="0.00%">
                  <c:v>7.6113286082474238E-2</c:v>
                </c:pt>
                <c:pt idx="2442" formatCode="0.00%">
                  <c:v>7.6121262886597957E-2</c:v>
                </c:pt>
                <c:pt idx="2443" formatCode="0.00%">
                  <c:v>7.6125360824742277E-2</c:v>
                </c:pt>
                <c:pt idx="2444" formatCode="0.00%">
                  <c:v>7.6124149484536108E-2</c:v>
                </c:pt>
                <c:pt idx="2445" formatCode="0.00%">
                  <c:v>7.6117074742268059E-2</c:v>
                </c:pt>
                <c:pt idx="2446" formatCode="0.00%">
                  <c:v>7.6102396907216513E-2</c:v>
                </c:pt>
                <c:pt idx="2447" formatCode="0.00%">
                  <c:v>7.6088247422680416E-2</c:v>
                </c:pt>
                <c:pt idx="2448" formatCode="0.00%">
                  <c:v>7.608065721649486E-2</c:v>
                </c:pt>
                <c:pt idx="2449" formatCode="0.00%">
                  <c:v>7.6070425257731986E-2</c:v>
                </c:pt>
                <c:pt idx="2450" formatCode="0.00%">
                  <c:v>7.6061095360824768E-2</c:v>
                </c:pt>
                <c:pt idx="2451" formatCode="0.00%">
                  <c:v>7.6056842783505163E-2</c:v>
                </c:pt>
                <c:pt idx="2452" formatCode="0.00%">
                  <c:v>7.6054548969072183E-2</c:v>
                </c:pt>
                <c:pt idx="2453" formatCode="0.00%">
                  <c:v>7.6043015463917549E-2</c:v>
                </c:pt>
                <c:pt idx="2454" formatCode="0.00%">
                  <c:v>7.6036018041237122E-2</c:v>
                </c:pt>
                <c:pt idx="2455" formatCode="0.00%">
                  <c:v>7.6028518041237128E-2</c:v>
                </c:pt>
                <c:pt idx="2456" formatCode="0.00%">
                  <c:v>7.6026391752577333E-2</c:v>
                </c:pt>
                <c:pt idx="2457" formatCode="0.00%">
                  <c:v>7.6018324742268065E-2</c:v>
                </c:pt>
                <c:pt idx="2458" formatCode="0.00%">
                  <c:v>7.6017590206185606E-2</c:v>
                </c:pt>
                <c:pt idx="2459" formatCode="0.00%">
                  <c:v>7.6019149484536128E-2</c:v>
                </c:pt>
                <c:pt idx="2460" formatCode="0.00%">
                  <c:v>7.6017770618556746E-2</c:v>
                </c:pt>
                <c:pt idx="2461" formatCode="0.00%">
                  <c:v>7.6016752577319643E-2</c:v>
                </c:pt>
                <c:pt idx="2462" formatCode="0.00%">
                  <c:v>7.6012925257731997E-2</c:v>
                </c:pt>
                <c:pt idx="2463" formatCode="0.00%">
                  <c:v>7.6006829896907255E-2</c:v>
                </c:pt>
                <c:pt idx="2464" formatCode="0.00%">
                  <c:v>7.6001211340206223E-2</c:v>
                </c:pt>
                <c:pt idx="2465" formatCode="0.00%">
                  <c:v>7.5994162371134086E-2</c:v>
                </c:pt>
                <c:pt idx="2466" formatCode="0.00%">
                  <c:v>7.5988002577319635E-2</c:v>
                </c:pt>
                <c:pt idx="2467" formatCode="0.00%">
                  <c:v>7.5982757731958811E-2</c:v>
                </c:pt>
                <c:pt idx="2468" formatCode="0.00%">
                  <c:v>7.597221649484541E-2</c:v>
                </c:pt>
                <c:pt idx="2469" formatCode="0.00%">
                  <c:v>7.5961469072165E-2</c:v>
                </c:pt>
                <c:pt idx="2470" formatCode="0.00%">
                  <c:v>7.5951430412371179E-2</c:v>
                </c:pt>
                <c:pt idx="2471" formatCode="0.00%">
                  <c:v>7.5943672680412397E-2</c:v>
                </c:pt>
                <c:pt idx="2472" formatCode="0.00%">
                  <c:v>7.5936134020618579E-2</c:v>
                </c:pt>
                <c:pt idx="2473" formatCode="0.00%">
                  <c:v>7.5931804123711366E-2</c:v>
                </c:pt>
                <c:pt idx="2474" formatCode="0.00%">
                  <c:v>7.5924536082474237E-2</c:v>
                </c:pt>
                <c:pt idx="2475" formatCode="0.00%">
                  <c:v>7.592122422680414E-2</c:v>
                </c:pt>
                <c:pt idx="2476" formatCode="0.00%">
                  <c:v>7.5919007731958768E-2</c:v>
                </c:pt>
                <c:pt idx="2477" formatCode="0.00%">
                  <c:v>7.5921430412371149E-2</c:v>
                </c:pt>
                <c:pt idx="2478" formatCode="0.00%">
                  <c:v>7.5922835051546414E-2</c:v>
                </c:pt>
                <c:pt idx="2479" formatCode="0.00%">
                  <c:v>7.5920708762886618E-2</c:v>
                </c:pt>
                <c:pt idx="2480" formatCode="0.00%">
                  <c:v>7.591648195876291E-2</c:v>
                </c:pt>
                <c:pt idx="2481" formatCode="0.00%">
                  <c:v>7.5908182989690751E-2</c:v>
                </c:pt>
                <c:pt idx="2482" formatCode="0.00%">
                  <c:v>7.5896868556701066E-2</c:v>
                </c:pt>
                <c:pt idx="2483" formatCode="0.00%">
                  <c:v>7.5878737113402095E-2</c:v>
                </c:pt>
                <c:pt idx="2484" formatCode="0.00%">
                  <c:v>7.5858853092783535E-2</c:v>
                </c:pt>
                <c:pt idx="2485" formatCode="0.00%">
                  <c:v>7.5840103092783551E-2</c:v>
                </c:pt>
                <c:pt idx="2486" formatCode="0.00%">
                  <c:v>7.5818775773195929E-2</c:v>
                </c:pt>
                <c:pt idx="2487" formatCode="0.00%">
                  <c:v>7.5797268041237154E-2</c:v>
                </c:pt>
                <c:pt idx="2488" formatCode="0.00%">
                  <c:v>7.577840206185571E-2</c:v>
                </c:pt>
                <c:pt idx="2489" formatCode="0.00%">
                  <c:v>7.575960051546396E-2</c:v>
                </c:pt>
                <c:pt idx="2490" formatCode="0.00%">
                  <c:v>7.5738273195876324E-2</c:v>
                </c:pt>
                <c:pt idx="2491" formatCode="0.00%">
                  <c:v>7.5720038659793862E-2</c:v>
                </c:pt>
                <c:pt idx="2492" formatCode="0.00%">
                  <c:v>7.5699381443299019E-2</c:v>
                </c:pt>
                <c:pt idx="2493" formatCode="0.00%">
                  <c:v>7.5682835051546424E-2</c:v>
                </c:pt>
                <c:pt idx="2494" formatCode="0.00%">
                  <c:v>7.5663969072164994E-2</c:v>
                </c:pt>
                <c:pt idx="2495" formatCode="0.00%">
                  <c:v>7.5643878865979411E-2</c:v>
                </c:pt>
                <c:pt idx="2496" formatCode="0.00%">
                  <c:v>7.5620528350515498E-2</c:v>
                </c:pt>
                <c:pt idx="2497" formatCode="0.00%">
                  <c:v>7.5601301546391789E-2</c:v>
                </c:pt>
                <c:pt idx="2498" formatCode="0.00%">
                  <c:v>7.5582899484536115E-2</c:v>
                </c:pt>
                <c:pt idx="2499" formatCode="0.00%">
                  <c:v>7.5566237113402088E-2</c:v>
                </c:pt>
                <c:pt idx="2500" formatCode="0.00%">
                  <c:v>7.5552835051546419E-2</c:v>
                </c:pt>
                <c:pt idx="2501" formatCode="0.00%">
                  <c:v>7.5541198453608294E-2</c:v>
                </c:pt>
                <c:pt idx="2502" formatCode="0.00%">
                  <c:v>7.5524806701030969E-2</c:v>
                </c:pt>
                <c:pt idx="2503" formatCode="0.00%">
                  <c:v>7.5504677835051576E-2</c:v>
                </c:pt>
                <c:pt idx="2504" formatCode="0.00%">
                  <c:v>7.54812371134021E-2</c:v>
                </c:pt>
                <c:pt idx="2505" formatCode="0.00%">
                  <c:v>7.5460296391752599E-2</c:v>
                </c:pt>
                <c:pt idx="2506" formatCode="0.00%">
                  <c:v>7.5437925257731991E-2</c:v>
                </c:pt>
                <c:pt idx="2507" formatCode="0.00%">
                  <c:v>7.5411520618556743E-2</c:v>
                </c:pt>
                <c:pt idx="2508" formatCode="0.00%">
                  <c:v>7.538658505154644E-2</c:v>
                </c:pt>
                <c:pt idx="2509" formatCode="0.00%">
                  <c:v>7.5362731958762932E-2</c:v>
                </c:pt>
                <c:pt idx="2510" formatCode="0.00%">
                  <c:v>7.5334587628866037E-2</c:v>
                </c:pt>
                <c:pt idx="2511" formatCode="0.00%">
                  <c:v>7.5302615979381482E-2</c:v>
                </c:pt>
                <c:pt idx="2512" formatCode="0.00%">
                  <c:v>7.5269085051546447E-2</c:v>
                </c:pt>
                <c:pt idx="2513" formatCode="0.00%">
                  <c:v>7.5236314432989726E-2</c:v>
                </c:pt>
                <c:pt idx="2514" formatCode="0.00%">
                  <c:v>7.5210296391752612E-2</c:v>
                </c:pt>
                <c:pt idx="2515" formatCode="0.00%">
                  <c:v>7.5181301546391785E-2</c:v>
                </c:pt>
                <c:pt idx="2516" formatCode="0.00%">
                  <c:v>7.514588917525776E-2</c:v>
                </c:pt>
                <c:pt idx="2517" formatCode="0.00%">
                  <c:v>7.5107280927835085E-2</c:v>
                </c:pt>
                <c:pt idx="2518" formatCode="0.00%">
                  <c:v>7.5075051546391783E-2</c:v>
                </c:pt>
                <c:pt idx="2519" formatCode="0.00%">
                  <c:v>7.5034407216494875E-2</c:v>
                </c:pt>
                <c:pt idx="2520" formatCode="0.00%">
                  <c:v>7.4988672680412399E-2</c:v>
                </c:pt>
                <c:pt idx="2521" formatCode="0.00%">
                  <c:v>7.4941739690721682E-2</c:v>
                </c:pt>
                <c:pt idx="2522" formatCode="0.00%">
                  <c:v>7.4900631443299004E-2</c:v>
                </c:pt>
                <c:pt idx="2523" formatCode="0.00%">
                  <c:v>7.4860476804123749E-2</c:v>
                </c:pt>
                <c:pt idx="2524" formatCode="0.00%">
                  <c:v>7.482202319587633E-2</c:v>
                </c:pt>
                <c:pt idx="2525" formatCode="0.00%">
                  <c:v>7.4785425257731991E-2</c:v>
                </c:pt>
                <c:pt idx="2526" formatCode="0.00%">
                  <c:v>7.4754922680412408E-2</c:v>
                </c:pt>
                <c:pt idx="2527" formatCode="0.00%">
                  <c:v>7.4724716494845411E-2</c:v>
                </c:pt>
                <c:pt idx="2528" formatCode="0.00%">
                  <c:v>7.4693234536082537E-2</c:v>
                </c:pt>
                <c:pt idx="2529" formatCode="0.00%">
                  <c:v>7.4662126288659855E-2</c:v>
                </c:pt>
                <c:pt idx="2530" formatCode="0.00%">
                  <c:v>7.4632255154639227E-2</c:v>
                </c:pt>
                <c:pt idx="2531" formatCode="0.00%">
                  <c:v>7.4607139175257783E-2</c:v>
                </c:pt>
                <c:pt idx="2532" formatCode="0.00%">
                  <c:v>7.4583750000000046E-2</c:v>
                </c:pt>
                <c:pt idx="2533" formatCode="0.00%">
                  <c:v>7.4560966494845407E-2</c:v>
                </c:pt>
                <c:pt idx="2534" formatCode="0.00%">
                  <c:v>7.4539652061855713E-2</c:v>
                </c:pt>
                <c:pt idx="2535" formatCode="0.00%">
                  <c:v>7.4519652061855721E-2</c:v>
                </c:pt>
                <c:pt idx="2536" formatCode="0.00%">
                  <c:v>7.4495567010309335E-2</c:v>
                </c:pt>
                <c:pt idx="2537" formatCode="0.00%">
                  <c:v>7.4473775773195916E-2</c:v>
                </c:pt>
                <c:pt idx="2538" formatCode="0.00%">
                  <c:v>7.4453659793814478E-2</c:v>
                </c:pt>
                <c:pt idx="2539" formatCode="0.00%">
                  <c:v>7.4444471649484575E-2</c:v>
                </c:pt>
                <c:pt idx="2540" formatCode="0.00%">
                  <c:v>7.443429123711344E-2</c:v>
                </c:pt>
                <c:pt idx="2541" formatCode="0.00%">
                  <c:v>7.4423595360824782E-2</c:v>
                </c:pt>
                <c:pt idx="2542" formatCode="0.00%">
                  <c:v>7.44143427835052E-2</c:v>
                </c:pt>
                <c:pt idx="2543" formatCode="0.00%">
                  <c:v>7.4406443298969116E-2</c:v>
                </c:pt>
                <c:pt idx="2544" formatCode="0.00%">
                  <c:v>7.4399445876288689E-2</c:v>
                </c:pt>
                <c:pt idx="2545" formatCode="0.00%">
                  <c:v>7.4395567010309319E-2</c:v>
                </c:pt>
                <c:pt idx="2546" formatCode="0.00%">
                  <c:v>7.4392731958762934E-2</c:v>
                </c:pt>
                <c:pt idx="2547" formatCode="0.00%">
                  <c:v>7.4391662371134051E-2</c:v>
                </c:pt>
                <c:pt idx="2548" formatCode="0.00%">
                  <c:v>7.439740979381447E-2</c:v>
                </c:pt>
                <c:pt idx="2549" formatCode="0.00%">
                  <c:v>7.4396262886597966E-2</c:v>
                </c:pt>
                <c:pt idx="2550" formatCode="0.00%">
                  <c:v>7.4393028350515492E-2</c:v>
                </c:pt>
                <c:pt idx="2551" formatCode="0.00%">
                  <c:v>7.4394007731958797E-2</c:v>
                </c:pt>
                <c:pt idx="2552" formatCode="0.00%">
                  <c:v>7.4394175257731981E-2</c:v>
                </c:pt>
                <c:pt idx="2553" formatCode="0.00%">
                  <c:v>7.4396726804123736E-2</c:v>
                </c:pt>
                <c:pt idx="2554" formatCode="0.00%">
                  <c:v>7.4398762886597983E-2</c:v>
                </c:pt>
                <c:pt idx="2555" formatCode="0.00%">
                  <c:v>7.4401752577319638E-2</c:v>
                </c:pt>
                <c:pt idx="2556" formatCode="0.00%">
                  <c:v>7.4405605670103125E-2</c:v>
                </c:pt>
                <c:pt idx="2557" formatCode="0.00%">
                  <c:v>7.441326030927839E-2</c:v>
                </c:pt>
                <c:pt idx="2558" formatCode="0.00%">
                  <c:v>7.442289948453612E-2</c:v>
                </c:pt>
                <c:pt idx="2559" formatCode="0.00%">
                  <c:v>7.4435000000000043E-2</c:v>
                </c:pt>
                <c:pt idx="2560" formatCode="0.00%">
                  <c:v>7.4449974226804175E-2</c:v>
                </c:pt>
                <c:pt idx="2561" formatCode="0.00%">
                  <c:v>7.4467087628866016E-2</c:v>
                </c:pt>
                <c:pt idx="2562" formatCode="0.00%">
                  <c:v>7.4481675257731986E-2</c:v>
                </c:pt>
                <c:pt idx="2563" formatCode="0.00%">
                  <c:v>7.4499072164948485E-2</c:v>
                </c:pt>
                <c:pt idx="2564" formatCode="0.00%">
                  <c:v>7.4513157216494888E-2</c:v>
                </c:pt>
                <c:pt idx="2565" formatCode="0.00%">
                  <c:v>7.4528041237113443E-2</c:v>
                </c:pt>
                <c:pt idx="2566" formatCode="0.00%">
                  <c:v>7.4547010309278378E-2</c:v>
                </c:pt>
                <c:pt idx="2567" formatCode="0.00%">
                  <c:v>7.4568041237113442E-2</c:v>
                </c:pt>
                <c:pt idx="2568" formatCode="0.00%">
                  <c:v>7.4591456185567048E-2</c:v>
                </c:pt>
                <c:pt idx="2569" formatCode="0.00%">
                  <c:v>7.4610940721649532E-2</c:v>
                </c:pt>
                <c:pt idx="2570" formatCode="0.00%">
                  <c:v>7.4635850515463939E-2</c:v>
                </c:pt>
                <c:pt idx="2571" formatCode="0.00%">
                  <c:v>7.4661275773195923E-2</c:v>
                </c:pt>
                <c:pt idx="2572" formatCode="0.00%">
                  <c:v>7.4687448453608279E-2</c:v>
                </c:pt>
                <c:pt idx="2573" formatCode="0.00%">
                  <c:v>7.4714664948453635E-2</c:v>
                </c:pt>
                <c:pt idx="2574" formatCode="0.00%">
                  <c:v>7.4740837628866019E-2</c:v>
                </c:pt>
                <c:pt idx="2575" formatCode="0.00%">
                  <c:v>7.4769317010309297E-2</c:v>
                </c:pt>
                <c:pt idx="2576" formatCode="0.00%">
                  <c:v>7.48024226804124E-2</c:v>
                </c:pt>
                <c:pt idx="2577" formatCode="0.00%">
                  <c:v>7.4838079896907245E-2</c:v>
                </c:pt>
                <c:pt idx="2578" formatCode="0.00%">
                  <c:v>7.487113402061861E-2</c:v>
                </c:pt>
                <c:pt idx="2579" formatCode="0.00%">
                  <c:v>7.4904381443299001E-2</c:v>
                </c:pt>
                <c:pt idx="2580" formatCode="0.00%">
                  <c:v>7.4935528350515493E-2</c:v>
                </c:pt>
                <c:pt idx="2581" formatCode="0.00%">
                  <c:v>7.4963865979381483E-2</c:v>
                </c:pt>
                <c:pt idx="2582" formatCode="0.00%">
                  <c:v>7.499230670103095E-2</c:v>
                </c:pt>
                <c:pt idx="2583" formatCode="0.00%">
                  <c:v>7.5023530927835078E-2</c:v>
                </c:pt>
                <c:pt idx="2584" formatCode="0.00%">
                  <c:v>7.5054768041237119E-2</c:v>
                </c:pt>
                <c:pt idx="2585" formatCode="0.00%">
                  <c:v>7.5085515463917549E-2</c:v>
                </c:pt>
                <c:pt idx="2586" formatCode="0.00%">
                  <c:v>7.5112641752577355E-2</c:v>
                </c:pt>
                <c:pt idx="2587" formatCode="0.00%">
                  <c:v>7.5138389175257753E-2</c:v>
                </c:pt>
                <c:pt idx="2588" formatCode="0.00%">
                  <c:v>7.5161829896907242E-2</c:v>
                </c:pt>
                <c:pt idx="2589" formatCode="0.00%">
                  <c:v>7.5183170103092806E-2</c:v>
                </c:pt>
                <c:pt idx="2590" formatCode="0.00%">
                  <c:v>7.5201945876288687E-2</c:v>
                </c:pt>
                <c:pt idx="2591" formatCode="0.00%">
                  <c:v>7.5218260309278376E-2</c:v>
                </c:pt>
                <c:pt idx="2592" formatCode="0.00%">
                  <c:v>7.5234265463917552E-2</c:v>
                </c:pt>
                <c:pt idx="2593" formatCode="0.00%">
                  <c:v>7.5256005154639191E-2</c:v>
                </c:pt>
                <c:pt idx="2594" formatCode="0.00%">
                  <c:v>7.5277796391752597E-2</c:v>
                </c:pt>
                <c:pt idx="2595" formatCode="0.00%">
                  <c:v>7.5296791237113428E-2</c:v>
                </c:pt>
                <c:pt idx="2596" formatCode="0.00%">
                  <c:v>7.5318389175257752E-2</c:v>
                </c:pt>
                <c:pt idx="2597" formatCode="0.00%">
                  <c:v>7.5335567010309301E-2</c:v>
                </c:pt>
                <c:pt idx="2598" formatCode="0.00%">
                  <c:v>7.5354188144329926E-2</c:v>
                </c:pt>
                <c:pt idx="2599" formatCode="0.00%">
                  <c:v>7.5368556701030931E-2</c:v>
                </c:pt>
                <c:pt idx="2600" formatCode="0.00%">
                  <c:v>7.5383840206185576E-2</c:v>
                </c:pt>
                <c:pt idx="2601" formatCode="0.00%">
                  <c:v>7.5399020618556731E-2</c:v>
                </c:pt>
                <c:pt idx="2602" formatCode="0.00%">
                  <c:v>7.541643041237113E-2</c:v>
                </c:pt>
                <c:pt idx="2603" formatCode="0.00%">
                  <c:v>7.5432100515463923E-2</c:v>
                </c:pt>
                <c:pt idx="2604" formatCode="0.00%">
                  <c:v>7.5447925257731974E-2</c:v>
                </c:pt>
                <c:pt idx="2605" formatCode="0.00%">
                  <c:v>7.5463363402061862E-2</c:v>
                </c:pt>
                <c:pt idx="2606" formatCode="0.00%">
                  <c:v>7.5481623711340221E-2</c:v>
                </c:pt>
                <c:pt idx="2607" formatCode="0.00%">
                  <c:v>7.5500360824742277E-2</c:v>
                </c:pt>
                <c:pt idx="2608" formatCode="0.00%">
                  <c:v>7.5522719072164957E-2</c:v>
                </c:pt>
                <c:pt idx="2609" formatCode="0.00%">
                  <c:v>7.5544819587628861E-2</c:v>
                </c:pt>
                <c:pt idx="2610" formatCode="0.00%">
                  <c:v>7.5567899484536086E-2</c:v>
                </c:pt>
                <c:pt idx="2611" formatCode="0.00%">
                  <c:v>7.5590708762886608E-2</c:v>
                </c:pt>
                <c:pt idx="2612" formatCode="0.00%">
                  <c:v>7.5616378865979383E-2</c:v>
                </c:pt>
                <c:pt idx="2613" formatCode="0.00%">
                  <c:v>7.5644922680412383E-2</c:v>
                </c:pt>
                <c:pt idx="2614" formatCode="0.00%">
                  <c:v>7.5675760309278375E-2</c:v>
                </c:pt>
                <c:pt idx="2615" formatCode="0.00%">
                  <c:v>7.570559278350518E-2</c:v>
                </c:pt>
                <c:pt idx="2616" formatCode="0.00%">
                  <c:v>7.5732474226804139E-2</c:v>
                </c:pt>
                <c:pt idx="2617" formatCode="0.00%">
                  <c:v>7.5755270618556705E-2</c:v>
                </c:pt>
                <c:pt idx="2618" formatCode="0.00%">
                  <c:v>7.5777680412371137E-2</c:v>
                </c:pt>
                <c:pt idx="2619" formatCode="0.00%">
                  <c:v>7.5804420103092796E-2</c:v>
                </c:pt>
                <c:pt idx="2620" formatCode="0.00%">
                  <c:v>7.5828672680412393E-2</c:v>
                </c:pt>
                <c:pt idx="2621" formatCode="0.00%">
                  <c:v>7.5859046391752588E-2</c:v>
                </c:pt>
                <c:pt idx="2622" formatCode="0.00%">
                  <c:v>7.588458762886599E-2</c:v>
                </c:pt>
                <c:pt idx="2623" formatCode="0.00%">
                  <c:v>7.5909110824742276E-2</c:v>
                </c:pt>
                <c:pt idx="2624" formatCode="0.00%">
                  <c:v>7.5932809278350555E-2</c:v>
                </c:pt>
                <c:pt idx="2625" formatCode="0.00%">
                  <c:v>7.5959858247422699E-2</c:v>
                </c:pt>
                <c:pt idx="2626" formatCode="0.00%">
                  <c:v>7.5986134020618573E-2</c:v>
                </c:pt>
                <c:pt idx="2627" formatCode="0.00%">
                  <c:v>7.6011881443298998E-2</c:v>
                </c:pt>
                <c:pt idx="2628" formatCode="0.00%">
                  <c:v>7.6038737113402102E-2</c:v>
                </c:pt>
                <c:pt idx="2629" formatCode="0.00%">
                  <c:v>7.6064974226804166E-2</c:v>
                </c:pt>
                <c:pt idx="2630" formatCode="0.00%">
                  <c:v>7.6088350515463962E-2</c:v>
                </c:pt>
                <c:pt idx="2631" formatCode="0.00%">
                  <c:v>7.6108556701030963E-2</c:v>
                </c:pt>
                <c:pt idx="2632" formatCode="0.00%">
                  <c:v>7.6128904639175293E-2</c:v>
                </c:pt>
                <c:pt idx="2633" formatCode="0.00%">
                  <c:v>7.6148750000000029E-2</c:v>
                </c:pt>
                <c:pt idx="2634" formatCode="0.00%">
                  <c:v>7.6168698453608283E-2</c:v>
                </c:pt>
                <c:pt idx="2635" formatCode="0.00%">
                  <c:v>7.6193067010309312E-2</c:v>
                </c:pt>
                <c:pt idx="2636" formatCode="0.00%">
                  <c:v>7.6220360824742289E-2</c:v>
                </c:pt>
                <c:pt idx="2637" formatCode="0.00%">
                  <c:v>7.6248376288659825E-2</c:v>
                </c:pt>
                <c:pt idx="2638" formatCode="0.00%">
                  <c:v>7.6275605670103122E-2</c:v>
                </c:pt>
                <c:pt idx="2639" formatCode="0.00%">
                  <c:v>7.6302847938144361E-2</c:v>
                </c:pt>
                <c:pt idx="2640" formatCode="0.00%">
                  <c:v>7.6331198453608279E-2</c:v>
                </c:pt>
                <c:pt idx="2641" formatCode="0.00%">
                  <c:v>7.6359097938144355E-2</c:v>
                </c:pt>
                <c:pt idx="2642" formatCode="0.00%">
                  <c:v>7.6384961340206212E-2</c:v>
                </c:pt>
                <c:pt idx="2643" formatCode="0.00%">
                  <c:v>7.6408711340206215E-2</c:v>
                </c:pt>
                <c:pt idx="2644" formatCode="0.00%">
                  <c:v>7.6433737113402081E-2</c:v>
                </c:pt>
                <c:pt idx="2645" formatCode="0.00%">
                  <c:v>7.6459162371134051E-2</c:v>
                </c:pt>
                <c:pt idx="2646" formatCode="0.00%">
                  <c:v>7.6483427835051576E-2</c:v>
                </c:pt>
                <c:pt idx="2647" formatCode="0.00%">
                  <c:v>7.6508492268041267E-2</c:v>
                </c:pt>
                <c:pt idx="2648" formatCode="0.00%">
                  <c:v>7.6535360824742285E-2</c:v>
                </c:pt>
                <c:pt idx="2649" formatCode="0.00%">
                  <c:v>7.6561146907216535E-2</c:v>
                </c:pt>
                <c:pt idx="2650" formatCode="0.00%">
                  <c:v>7.6584974226804145E-2</c:v>
                </c:pt>
                <c:pt idx="2651" formatCode="0.00%">
                  <c:v>7.6610528350515503E-2</c:v>
                </c:pt>
                <c:pt idx="2652" formatCode="0.00%">
                  <c:v>7.6633801546391767E-2</c:v>
                </c:pt>
                <c:pt idx="2653" formatCode="0.00%">
                  <c:v>7.6659639175257741E-2</c:v>
                </c:pt>
                <c:pt idx="2654" formatCode="0.00%">
                  <c:v>7.6687590206185582E-2</c:v>
                </c:pt>
                <c:pt idx="2655" formatCode="0.00%">
                  <c:v>7.6715734536082492E-2</c:v>
                </c:pt>
                <c:pt idx="2656" formatCode="0.00%">
                  <c:v>7.6744536082474266E-2</c:v>
                </c:pt>
                <c:pt idx="2657" formatCode="0.00%">
                  <c:v>7.6773131443299003E-2</c:v>
                </c:pt>
                <c:pt idx="2658" formatCode="0.00%">
                  <c:v>7.6803079896907253E-2</c:v>
                </c:pt>
                <c:pt idx="2659" formatCode="0.00%">
                  <c:v>7.6830412371134069E-2</c:v>
                </c:pt>
                <c:pt idx="2660" formatCode="0.00%">
                  <c:v>7.6860567010309314E-2</c:v>
                </c:pt>
                <c:pt idx="2661" formatCode="0.00%">
                  <c:v>7.6891971649484581E-2</c:v>
                </c:pt>
                <c:pt idx="2662" formatCode="0.00%">
                  <c:v>7.6924407216494878E-2</c:v>
                </c:pt>
                <c:pt idx="2663" formatCode="0.00%">
                  <c:v>7.6955592783505194E-2</c:v>
                </c:pt>
                <c:pt idx="2664" formatCode="0.00%">
                  <c:v>7.6984987113402084E-2</c:v>
                </c:pt>
                <c:pt idx="2665" formatCode="0.00%">
                  <c:v>7.7012384020618607E-2</c:v>
                </c:pt>
                <c:pt idx="2666" formatCode="0.00%">
                  <c:v>7.7040322164948494E-2</c:v>
                </c:pt>
                <c:pt idx="2667" formatCode="0.00%">
                  <c:v>7.706890463917529E-2</c:v>
                </c:pt>
                <c:pt idx="2668" formatCode="0.00%">
                  <c:v>7.7098904639175292E-2</c:v>
                </c:pt>
                <c:pt idx="2669" formatCode="0.00%">
                  <c:v>7.7130360824742311E-2</c:v>
                </c:pt>
                <c:pt idx="2670" formatCode="0.00%">
                  <c:v>7.7163672680412423E-2</c:v>
                </c:pt>
                <c:pt idx="2671" formatCode="0.00%">
                  <c:v>7.7196791237113455E-2</c:v>
                </c:pt>
                <c:pt idx="2672" formatCode="0.00%">
                  <c:v>7.7229510309278396E-2</c:v>
                </c:pt>
                <c:pt idx="2673" formatCode="0.00%">
                  <c:v>7.726436855670106E-2</c:v>
                </c:pt>
                <c:pt idx="2674" formatCode="0.00%">
                  <c:v>7.7297667525773245E-2</c:v>
                </c:pt>
                <c:pt idx="2675" formatCode="0.00%">
                  <c:v>7.732797680412376E-2</c:v>
                </c:pt>
                <c:pt idx="2676" formatCode="0.00%">
                  <c:v>7.7359394329896955E-2</c:v>
                </c:pt>
                <c:pt idx="2677" formatCode="0.00%">
                  <c:v>7.7390979381443334E-2</c:v>
                </c:pt>
                <c:pt idx="2678" formatCode="0.00%">
                  <c:v>7.7423079896907263E-2</c:v>
                </c:pt>
                <c:pt idx="2679" formatCode="0.00%">
                  <c:v>7.7455592783505195E-2</c:v>
                </c:pt>
                <c:pt idx="2680" formatCode="0.00%">
                  <c:v>7.7488350515463961E-2</c:v>
                </c:pt>
                <c:pt idx="2681" formatCode="0.00%">
                  <c:v>7.7519420103092818E-2</c:v>
                </c:pt>
                <c:pt idx="2682" formatCode="0.00%">
                  <c:v>7.754908505154641E-2</c:v>
                </c:pt>
                <c:pt idx="2683" formatCode="0.00%">
                  <c:v>7.7577435567010355E-2</c:v>
                </c:pt>
                <c:pt idx="2684" formatCode="0.00%">
                  <c:v>7.7607538659793862E-2</c:v>
                </c:pt>
                <c:pt idx="2685" formatCode="0.00%">
                  <c:v>7.7635231958762915E-2</c:v>
                </c:pt>
                <c:pt idx="2686" formatCode="0.00%">
                  <c:v>7.7662448453608285E-2</c:v>
                </c:pt>
                <c:pt idx="2687" formatCode="0.00%">
                  <c:v>7.7688646907216524E-2</c:v>
                </c:pt>
                <c:pt idx="2688" formatCode="0.00%">
                  <c:v>7.7718543814433036E-2</c:v>
                </c:pt>
                <c:pt idx="2689" formatCode="0.00%">
                  <c:v>7.7748414948453637E-2</c:v>
                </c:pt>
                <c:pt idx="2690" formatCode="0.00%">
                  <c:v>7.7780554123711376E-2</c:v>
                </c:pt>
                <c:pt idx="2691" formatCode="0.00%">
                  <c:v>7.7813981958762921E-2</c:v>
                </c:pt>
                <c:pt idx="2692" formatCode="0.00%">
                  <c:v>7.7846997422680433E-2</c:v>
                </c:pt>
                <c:pt idx="2693" formatCode="0.00%">
                  <c:v>7.7881391752577356E-2</c:v>
                </c:pt>
                <c:pt idx="2694" formatCode="0.00%">
                  <c:v>7.7915979381443318E-2</c:v>
                </c:pt>
                <c:pt idx="2695" formatCode="0.00%">
                  <c:v>7.7951417525773212E-2</c:v>
                </c:pt>
                <c:pt idx="2696" formatCode="0.00%">
                  <c:v>7.7988337628866006E-2</c:v>
                </c:pt>
                <c:pt idx="2697" formatCode="0.00%">
                  <c:v>7.8025476804123736E-2</c:v>
                </c:pt>
                <c:pt idx="2698" formatCode="0.00%">
                  <c:v>7.806045103092786E-2</c:v>
                </c:pt>
                <c:pt idx="2699" formatCode="0.00%">
                  <c:v>7.8092719072164959E-2</c:v>
                </c:pt>
                <c:pt idx="2700" formatCode="0.00%">
                  <c:v>7.8123427835051565E-2</c:v>
                </c:pt>
                <c:pt idx="2701" formatCode="0.00%">
                  <c:v>7.8154909793814439E-2</c:v>
                </c:pt>
                <c:pt idx="2702" formatCode="0.00%">
                  <c:v>7.8184780927835068E-2</c:v>
                </c:pt>
                <c:pt idx="2703" formatCode="0.00%">
                  <c:v>7.8215335051546403E-2</c:v>
                </c:pt>
                <c:pt idx="2704" formatCode="0.00%">
                  <c:v>7.8241314432989706E-2</c:v>
                </c:pt>
                <c:pt idx="2705" formatCode="0.00%">
                  <c:v>7.8269020618556714E-2</c:v>
                </c:pt>
                <c:pt idx="2706" formatCode="0.00%">
                  <c:v>7.8293543814433014E-2</c:v>
                </c:pt>
                <c:pt idx="2707" formatCode="0.00%">
                  <c:v>7.8320682989690735E-2</c:v>
                </c:pt>
                <c:pt idx="2708" formatCode="0.00%">
                  <c:v>7.8347770618556717E-2</c:v>
                </c:pt>
                <c:pt idx="2709" formatCode="0.00%">
                  <c:v>7.8375000000000014E-2</c:v>
                </c:pt>
                <c:pt idx="2710" formatCode="0.00%">
                  <c:v>7.8403994845360828E-2</c:v>
                </c:pt>
                <c:pt idx="2711" formatCode="0.00%">
                  <c:v>7.8432590206185579E-2</c:v>
                </c:pt>
                <c:pt idx="2712" formatCode="0.00%">
                  <c:v>7.8459201030927836E-2</c:v>
                </c:pt>
                <c:pt idx="2713" formatCode="0.00%">
                  <c:v>7.8484987113402058E-2</c:v>
                </c:pt>
                <c:pt idx="2714" formatCode="0.00%">
                  <c:v>7.8510489690721663E-2</c:v>
                </c:pt>
                <c:pt idx="2715" formatCode="0.00%">
                  <c:v>7.8536443298969083E-2</c:v>
                </c:pt>
                <c:pt idx="2716" formatCode="0.00%">
                  <c:v>7.8562500000000007E-2</c:v>
                </c:pt>
                <c:pt idx="2717" formatCode="0.00%">
                  <c:v>7.8589278350515476E-2</c:v>
                </c:pt>
                <c:pt idx="2718" formatCode="0.00%">
                  <c:v>7.861551546391754E-2</c:v>
                </c:pt>
                <c:pt idx="2719" formatCode="0.00%">
                  <c:v>7.8639381443298961E-2</c:v>
                </c:pt>
                <c:pt idx="2720" formatCode="0.00%">
                  <c:v>7.8661507731958763E-2</c:v>
                </c:pt>
                <c:pt idx="2721" formatCode="0.00%">
                  <c:v>7.8685451030927819E-2</c:v>
                </c:pt>
                <c:pt idx="2722" formatCode="0.00%">
                  <c:v>7.8711842783505154E-2</c:v>
                </c:pt>
                <c:pt idx="2723" formatCode="0.00%">
                  <c:v>7.8739175257731941E-2</c:v>
                </c:pt>
                <c:pt idx="2724" formatCode="0.00%">
                  <c:v>7.8766610824742261E-2</c:v>
                </c:pt>
                <c:pt idx="2725" formatCode="0.00%">
                  <c:v>7.8795309278350503E-2</c:v>
                </c:pt>
                <c:pt idx="2726" formatCode="0.00%">
                  <c:v>7.8825180412371132E-2</c:v>
                </c:pt>
                <c:pt idx="2727" formatCode="0.00%">
                  <c:v>7.8855734536082453E-2</c:v>
                </c:pt>
                <c:pt idx="2728" formatCode="0.00%">
                  <c:v>7.8882087628865963E-2</c:v>
                </c:pt>
                <c:pt idx="2729" formatCode="0.00%">
                  <c:v>7.8909175257731945E-2</c:v>
                </c:pt>
                <c:pt idx="2730" formatCode="0.00%">
                  <c:v>7.8935811855670071E-2</c:v>
                </c:pt>
                <c:pt idx="2731" formatCode="0.00%">
                  <c:v>7.8963079896907193E-2</c:v>
                </c:pt>
                <c:pt idx="2732" formatCode="0.00%">
                  <c:v>7.899077319587626E-2</c:v>
                </c:pt>
                <c:pt idx="2733" formatCode="0.00%">
                  <c:v>7.9018453608247413E-2</c:v>
                </c:pt>
                <c:pt idx="2734" formatCode="0.00%">
                  <c:v>7.9044574742268003E-2</c:v>
                </c:pt>
                <c:pt idx="2735" formatCode="0.00%">
                  <c:v>7.9068672680412344E-2</c:v>
                </c:pt>
                <c:pt idx="2736" formatCode="0.00%">
                  <c:v>7.9093698453608238E-2</c:v>
                </c:pt>
                <c:pt idx="2737" formatCode="0.00%">
                  <c:v>7.9119587628865964E-2</c:v>
                </c:pt>
                <c:pt idx="2738" formatCode="0.00%">
                  <c:v>7.9143775773195854E-2</c:v>
                </c:pt>
                <c:pt idx="2739" formatCode="0.00%">
                  <c:v>7.916646907216493E-2</c:v>
                </c:pt>
                <c:pt idx="2740" formatCode="0.00%">
                  <c:v>7.9190335051546365E-2</c:v>
                </c:pt>
                <c:pt idx="2741" formatCode="0.00%">
                  <c:v>7.921146907216492E-2</c:v>
                </c:pt>
                <c:pt idx="2742" formatCode="0.00%">
                  <c:v>7.9231507731958709E-2</c:v>
                </c:pt>
                <c:pt idx="2743" formatCode="0.00%">
                  <c:v>7.9251108247422639E-2</c:v>
                </c:pt>
                <c:pt idx="2744" formatCode="0.00%">
                  <c:v>7.9269729381443263E-2</c:v>
                </c:pt>
                <c:pt idx="2745" formatCode="0.00%">
                  <c:v>7.9287396907216465E-2</c:v>
                </c:pt>
                <c:pt idx="2746" formatCode="0.00%">
                  <c:v>7.9303337628865933E-2</c:v>
                </c:pt>
                <c:pt idx="2747" formatCode="0.00%">
                  <c:v>7.9318943298969033E-2</c:v>
                </c:pt>
                <c:pt idx="2748" formatCode="0.00%">
                  <c:v>7.9335115979381393E-2</c:v>
                </c:pt>
                <c:pt idx="2749" formatCode="0.00%">
                  <c:v>7.9353621134020585E-2</c:v>
                </c:pt>
                <c:pt idx="2750" formatCode="0.00%">
                  <c:v>7.9372474226804088E-2</c:v>
                </c:pt>
                <c:pt idx="2751" formatCode="0.00%">
                  <c:v>7.939402061855666E-2</c:v>
                </c:pt>
                <c:pt idx="2752" formatCode="0.00%">
                  <c:v>7.9411056701030866E-2</c:v>
                </c:pt>
                <c:pt idx="2753" formatCode="0.00%">
                  <c:v>7.9426134020618502E-2</c:v>
                </c:pt>
                <c:pt idx="2754" formatCode="0.00%">
                  <c:v>7.9441610824742215E-2</c:v>
                </c:pt>
                <c:pt idx="2755" formatCode="0.00%">
                  <c:v>7.9456597938144274E-2</c:v>
                </c:pt>
                <c:pt idx="2756" formatCode="0.00%">
                  <c:v>7.9472951030927788E-2</c:v>
                </c:pt>
                <c:pt idx="2757" formatCode="0.00%">
                  <c:v>7.9488865979381387E-2</c:v>
                </c:pt>
                <c:pt idx="2758" formatCode="0.00%">
                  <c:v>7.9502280927834998E-2</c:v>
                </c:pt>
                <c:pt idx="2759" formatCode="0.00%">
                  <c:v>7.9516597938144293E-2</c:v>
                </c:pt>
                <c:pt idx="2760" formatCode="0.00%">
                  <c:v>7.9531585051546339E-2</c:v>
                </c:pt>
                <c:pt idx="2761" formatCode="0.00%">
                  <c:v>7.9548402061855622E-2</c:v>
                </c:pt>
                <c:pt idx="2762" formatCode="0.00%">
                  <c:v>7.9565399484536031E-2</c:v>
                </c:pt>
                <c:pt idx="2763" formatCode="0.00%">
                  <c:v>7.9582938144329846E-2</c:v>
                </c:pt>
                <c:pt idx="2764" formatCode="0.00%">
                  <c:v>7.9602873711340158E-2</c:v>
                </c:pt>
                <c:pt idx="2765" formatCode="0.00%">
                  <c:v>7.961961340206182E-2</c:v>
                </c:pt>
                <c:pt idx="2766" formatCode="0.00%">
                  <c:v>7.9635837628865946E-2</c:v>
                </c:pt>
                <c:pt idx="2767" formatCode="0.00%">
                  <c:v>7.9653582474226756E-2</c:v>
                </c:pt>
                <c:pt idx="2768" formatCode="0.00%">
                  <c:v>7.9670463917525733E-2</c:v>
                </c:pt>
                <c:pt idx="2769" formatCode="0.00%">
                  <c:v>7.9688685567010267E-2</c:v>
                </c:pt>
                <c:pt idx="2770" formatCode="0.00%">
                  <c:v>7.970912371134016E-2</c:v>
                </c:pt>
                <c:pt idx="2771" formatCode="0.00%">
                  <c:v>7.9731159793814385E-2</c:v>
                </c:pt>
                <c:pt idx="2772" formatCode="0.00%">
                  <c:v>7.9751043814432959E-2</c:v>
                </c:pt>
                <c:pt idx="2773" formatCode="0.00%">
                  <c:v>7.9772293814432946E-2</c:v>
                </c:pt>
                <c:pt idx="2774" formatCode="0.00%">
                  <c:v>7.9793079896907163E-2</c:v>
                </c:pt>
                <c:pt idx="2775" formatCode="0.00%">
                  <c:v>7.9811726804123656E-2</c:v>
                </c:pt>
                <c:pt idx="2776" formatCode="0.00%">
                  <c:v>7.983217783505149E-2</c:v>
                </c:pt>
                <c:pt idx="2777" formatCode="0.00%">
                  <c:v>7.9853157216494788E-2</c:v>
                </c:pt>
                <c:pt idx="2778" formatCode="0.00%">
                  <c:v>7.9874626288659739E-2</c:v>
                </c:pt>
                <c:pt idx="2779" formatCode="0.00%">
                  <c:v>7.9894755154639119E-2</c:v>
                </c:pt>
                <c:pt idx="2780" formatCode="0.00%">
                  <c:v>7.9916069587628827E-2</c:v>
                </c:pt>
                <c:pt idx="2781" formatCode="0.00%">
                  <c:v>7.9938414948453565E-2</c:v>
                </c:pt>
                <c:pt idx="2782" formatCode="0.00%">
                  <c:v>7.9962268041237072E-2</c:v>
                </c:pt>
                <c:pt idx="2783" formatCode="0.00%">
                  <c:v>7.9984716494845315E-2</c:v>
                </c:pt>
                <c:pt idx="2784" formatCode="0.00%">
                  <c:v>8.0007461340206143E-2</c:v>
                </c:pt>
                <c:pt idx="2785" formatCode="0.00%">
                  <c:v>8.0030876288659736E-2</c:v>
                </c:pt>
                <c:pt idx="2786" formatCode="0.00%">
                  <c:v>8.0056546391752526E-2</c:v>
                </c:pt>
                <c:pt idx="2787" formatCode="0.00%">
                  <c:v>8.0083827319587575E-2</c:v>
                </c:pt>
                <c:pt idx="2788" formatCode="0.00%">
                  <c:v>8.0113079896907163E-2</c:v>
                </c:pt>
                <c:pt idx="2789" formatCode="0.00%">
                  <c:v>8.0142371134020562E-2</c:v>
                </c:pt>
                <c:pt idx="2790" formatCode="0.00%">
                  <c:v>8.0169858247422621E-2</c:v>
                </c:pt>
                <c:pt idx="2791" formatCode="0.00%">
                  <c:v>8.0197487113402008E-2</c:v>
                </c:pt>
                <c:pt idx="2792" formatCode="0.00%">
                  <c:v>8.0227371134020564E-2</c:v>
                </c:pt>
                <c:pt idx="2793" formatCode="0.00%">
                  <c:v>8.0260244845360776E-2</c:v>
                </c:pt>
                <c:pt idx="2794" formatCode="0.00%">
                  <c:v>8.0292615979381407E-2</c:v>
                </c:pt>
                <c:pt idx="2795" formatCode="0.00%">
                  <c:v>8.0322976804123661E-2</c:v>
                </c:pt>
                <c:pt idx="2796" formatCode="0.00%">
                  <c:v>8.0353028350515401E-2</c:v>
                </c:pt>
                <c:pt idx="2797" formatCode="0.00%">
                  <c:v>8.0382615979381386E-2</c:v>
                </c:pt>
                <c:pt idx="2798" formatCode="0.00%">
                  <c:v>8.041297680412364E-2</c:v>
                </c:pt>
                <c:pt idx="2799" formatCode="0.00%">
                  <c:v>8.0445103092783452E-2</c:v>
                </c:pt>
                <c:pt idx="2800" formatCode="0.00%">
                  <c:v>8.0477512886597879E-2</c:v>
                </c:pt>
                <c:pt idx="2801" formatCode="0.00%">
                  <c:v>8.0510064432989636E-2</c:v>
                </c:pt>
                <c:pt idx="2802" formatCode="0.00%">
                  <c:v>8.0542177835051479E-2</c:v>
                </c:pt>
                <c:pt idx="2803" formatCode="0.00%">
                  <c:v>8.0574999999999938E-2</c:v>
                </c:pt>
                <c:pt idx="2804" formatCode="0.00%">
                  <c:v>8.0606920103092741E-2</c:v>
                </c:pt>
                <c:pt idx="2805" formatCode="0.00%">
                  <c:v>8.0635167525773141E-2</c:v>
                </c:pt>
                <c:pt idx="2806" formatCode="0.00%">
                  <c:v>8.0664329896907166E-2</c:v>
                </c:pt>
                <c:pt idx="2807" formatCode="0.00%">
                  <c:v>8.0692912371133976E-2</c:v>
                </c:pt>
                <c:pt idx="2808" formatCode="0.00%">
                  <c:v>8.0718981958762814E-2</c:v>
                </c:pt>
                <c:pt idx="2809" formatCode="0.00%">
                  <c:v>8.0743505154639114E-2</c:v>
                </c:pt>
                <c:pt idx="2810" formatCode="0.00%">
                  <c:v>8.0769742268041178E-2</c:v>
                </c:pt>
                <c:pt idx="2811" formatCode="0.00%">
                  <c:v>8.0795631443298918E-2</c:v>
                </c:pt>
                <c:pt idx="2812" formatCode="0.00%">
                  <c:v>8.0822822164948405E-2</c:v>
                </c:pt>
                <c:pt idx="2813" formatCode="0.00%">
                  <c:v>8.0843298969072108E-2</c:v>
                </c:pt>
                <c:pt idx="2814" formatCode="0.00%">
                  <c:v>8.0860798969072112E-2</c:v>
                </c:pt>
                <c:pt idx="2815" formatCode="0.00%">
                  <c:v>8.0874909793814384E-2</c:v>
                </c:pt>
                <c:pt idx="2816" formatCode="0.00%">
                  <c:v>8.0885579896907173E-2</c:v>
                </c:pt>
                <c:pt idx="2817" formatCode="0.00%">
                  <c:v>8.0904587628865932E-2</c:v>
                </c:pt>
                <c:pt idx="2818" formatCode="0.00%">
                  <c:v>8.092104381443295E-2</c:v>
                </c:pt>
                <c:pt idx="2819" formatCode="0.00%">
                  <c:v>8.0939548969072128E-2</c:v>
                </c:pt>
                <c:pt idx="2820" formatCode="0.00%">
                  <c:v>8.0957152061855636E-2</c:v>
                </c:pt>
                <c:pt idx="2821" formatCode="0.00%">
                  <c:v>8.0970141752577288E-2</c:v>
                </c:pt>
                <c:pt idx="2822" formatCode="0.00%">
                  <c:v>8.098292525773193E-2</c:v>
                </c:pt>
                <c:pt idx="2823" formatCode="0.00%">
                  <c:v>8.0996391752577279E-2</c:v>
                </c:pt>
                <c:pt idx="2824" formatCode="0.00%">
                  <c:v>8.1006056701030893E-2</c:v>
                </c:pt>
                <c:pt idx="2825" formatCode="0.00%">
                  <c:v>8.1012422680412324E-2</c:v>
                </c:pt>
                <c:pt idx="2826" formatCode="0.00%">
                  <c:v>8.1018079896907166E-2</c:v>
                </c:pt>
                <c:pt idx="2827" formatCode="0.00%">
                  <c:v>8.1024536082474174E-2</c:v>
                </c:pt>
                <c:pt idx="2828" formatCode="0.00%">
                  <c:v>8.1027203608247361E-2</c:v>
                </c:pt>
                <c:pt idx="2829" formatCode="0.00%">
                  <c:v>8.1031430412371069E-2</c:v>
                </c:pt>
                <c:pt idx="2830" formatCode="0.00%">
                  <c:v>8.1037564432989637E-2</c:v>
                </c:pt>
                <c:pt idx="2831" formatCode="0.00%">
                  <c:v>8.1043737113401987E-2</c:v>
                </c:pt>
                <c:pt idx="2832" formatCode="0.00%">
                  <c:v>8.1050219072164892E-2</c:v>
                </c:pt>
                <c:pt idx="2833" formatCode="0.00%">
                  <c:v>8.1056662371133958E-2</c:v>
                </c:pt>
                <c:pt idx="2834" formatCode="0.00%">
                  <c:v>8.1063144329896836E-2</c:v>
                </c:pt>
                <c:pt idx="2835" formatCode="0.00%">
                  <c:v>8.107039948453601E-2</c:v>
                </c:pt>
                <c:pt idx="2836" formatCode="0.00%">
                  <c:v>8.107572164948447E-2</c:v>
                </c:pt>
                <c:pt idx="2837" formatCode="0.00%">
                  <c:v>8.1080386597938078E-2</c:v>
                </c:pt>
                <c:pt idx="2838" formatCode="0.00%">
                  <c:v>8.1082396907216442E-2</c:v>
                </c:pt>
                <c:pt idx="2839" formatCode="0.00%">
                  <c:v>8.1085953608247371E-2</c:v>
                </c:pt>
                <c:pt idx="2840" formatCode="0.00%">
                  <c:v>8.1092654639175185E-2</c:v>
                </c:pt>
                <c:pt idx="2841" formatCode="0.00%">
                  <c:v>8.1100141752577265E-2</c:v>
                </c:pt>
                <c:pt idx="2842" formatCode="0.00%">
                  <c:v>8.1109896907216428E-2</c:v>
                </c:pt>
                <c:pt idx="2843" formatCode="0.00%">
                  <c:v>8.1120850515463847E-2</c:v>
                </c:pt>
                <c:pt idx="2844" formatCode="0.00%">
                  <c:v>8.1130773195876235E-2</c:v>
                </c:pt>
                <c:pt idx="2845" formatCode="0.00%">
                  <c:v>8.1139961340206138E-2</c:v>
                </c:pt>
                <c:pt idx="2846" formatCode="0.00%">
                  <c:v>8.1150670103092737E-2</c:v>
                </c:pt>
                <c:pt idx="2847" formatCode="0.00%">
                  <c:v>8.1163311855670064E-2</c:v>
                </c:pt>
                <c:pt idx="2848" formatCode="0.00%">
                  <c:v>8.1174742268041195E-2</c:v>
                </c:pt>
                <c:pt idx="2849" formatCode="0.00%">
                  <c:v>8.1185257731958727E-2</c:v>
                </c:pt>
                <c:pt idx="2850" formatCode="0.00%">
                  <c:v>8.1192835051546355E-2</c:v>
                </c:pt>
                <c:pt idx="2851" formatCode="0.00%">
                  <c:v>8.1199072164948413E-2</c:v>
                </c:pt>
                <c:pt idx="2852" formatCode="0.00%">
                  <c:v>8.1205773195876241E-2</c:v>
                </c:pt>
                <c:pt idx="2853" formatCode="0.00%">
                  <c:v>8.1210038659793773E-2</c:v>
                </c:pt>
                <c:pt idx="2854" formatCode="0.00%">
                  <c:v>8.121335051546387E-2</c:v>
                </c:pt>
                <c:pt idx="2855" formatCode="0.00%">
                  <c:v>8.1215051546391706E-2</c:v>
                </c:pt>
                <c:pt idx="2856" formatCode="0.00%">
                  <c:v>8.1218440721649424E-2</c:v>
                </c:pt>
                <c:pt idx="2857" formatCode="0.00%">
                  <c:v>8.1219793814432936E-2</c:v>
                </c:pt>
                <c:pt idx="2858" formatCode="0.00%">
                  <c:v>8.1223530927835005E-2</c:v>
                </c:pt>
                <c:pt idx="2859" formatCode="0.00%">
                  <c:v>8.1227525773195822E-2</c:v>
                </c:pt>
                <c:pt idx="2860" formatCode="0.00%">
                  <c:v>8.1232796391752515E-2</c:v>
                </c:pt>
                <c:pt idx="2861" formatCode="0.00%">
                  <c:v>8.1238286082474159E-2</c:v>
                </c:pt>
                <c:pt idx="2862" formatCode="0.00%">
                  <c:v>8.1243131443298894E-2</c:v>
                </c:pt>
                <c:pt idx="2863" formatCode="0.00%">
                  <c:v>8.1251262886597869E-2</c:v>
                </c:pt>
                <c:pt idx="2864" formatCode="0.00%">
                  <c:v>8.1258956185566944E-2</c:v>
                </c:pt>
                <c:pt idx="2865" formatCode="0.00%">
                  <c:v>8.1266597938144267E-2</c:v>
                </c:pt>
                <c:pt idx="2866" formatCode="0.00%">
                  <c:v>8.1272061855670027E-2</c:v>
                </c:pt>
                <c:pt idx="2867" formatCode="0.00%">
                  <c:v>8.1276842783505082E-2</c:v>
                </c:pt>
                <c:pt idx="2868" formatCode="0.00%">
                  <c:v>8.1281056701030863E-2</c:v>
                </c:pt>
                <c:pt idx="2869" formatCode="0.00%">
                  <c:v>8.1286121134020561E-2</c:v>
                </c:pt>
                <c:pt idx="2870" formatCode="0.00%">
                  <c:v>8.1292744845360754E-2</c:v>
                </c:pt>
                <c:pt idx="2871" formatCode="0.00%">
                  <c:v>8.1298414948453523E-2</c:v>
                </c:pt>
                <c:pt idx="2872" formatCode="0.00%">
                  <c:v>8.1305373711340126E-2</c:v>
                </c:pt>
                <c:pt idx="2873" formatCode="0.00%">
                  <c:v>8.1313041237113318E-2</c:v>
                </c:pt>
                <c:pt idx="2874" formatCode="0.00%">
                  <c:v>8.1320064432989628E-2</c:v>
                </c:pt>
                <c:pt idx="2875" formatCode="0.00%">
                  <c:v>8.132610824742259E-2</c:v>
                </c:pt>
                <c:pt idx="2876" formatCode="0.00%">
                  <c:v>8.1330734536082389E-2</c:v>
                </c:pt>
                <c:pt idx="2877" formatCode="0.00%">
                  <c:v>8.1336546391752501E-2</c:v>
                </c:pt>
                <c:pt idx="2878" formatCode="0.00%">
                  <c:v>8.1341262886597862E-2</c:v>
                </c:pt>
                <c:pt idx="2879" formatCode="0.00%">
                  <c:v>8.1345347938144241E-2</c:v>
                </c:pt>
                <c:pt idx="2880" formatCode="0.00%">
                  <c:v>8.1348956185566937E-2</c:v>
                </c:pt>
                <c:pt idx="2881" formatCode="0.00%">
                  <c:v>8.1351172680412281E-2</c:v>
                </c:pt>
                <c:pt idx="2882" formatCode="0.00%">
                  <c:v>8.1353865979381365E-2</c:v>
                </c:pt>
                <c:pt idx="2883" formatCode="0.00%">
                  <c:v>8.1355244845360747E-2</c:v>
                </c:pt>
                <c:pt idx="2884" formatCode="0.00%">
                  <c:v>8.1352487113401983E-2</c:v>
                </c:pt>
                <c:pt idx="2885" formatCode="0.00%">
                  <c:v>8.1347499999999906E-2</c:v>
                </c:pt>
                <c:pt idx="2886" formatCode="0.00%">
                  <c:v>8.1341456185566929E-2</c:v>
                </c:pt>
                <c:pt idx="2887" formatCode="0.00%">
                  <c:v>8.1334458762886516E-2</c:v>
                </c:pt>
                <c:pt idx="2888" formatCode="0.00%">
                  <c:v>8.132920103092775E-2</c:v>
                </c:pt>
                <c:pt idx="2889" formatCode="0.00%">
                  <c:v>8.1323659793814368E-2</c:v>
                </c:pt>
                <c:pt idx="2890" formatCode="0.00%">
                  <c:v>8.1318002577319498E-2</c:v>
                </c:pt>
                <c:pt idx="2891" formatCode="0.00%">
                  <c:v>8.1310141752577239E-2</c:v>
                </c:pt>
              </c:numCache>
            </c:numRef>
          </c:val>
          <c:smooth val="0"/>
        </c:ser>
        <c:ser>
          <c:idx val="2"/>
          <c:order val="2"/>
          <c:tx>
            <c:strRef>
              <c:f>'Implied ERP Data'!$D$4</c:f>
              <c:strCache>
                <c:ptCount val="1"/>
                <c:pt idx="0">
                  <c:v>RM</c:v>
                </c:pt>
              </c:strCache>
            </c:strRef>
          </c:tx>
          <c:spPr>
            <a:ln w="15875">
              <a:solidFill>
                <a:schemeClr val="bg2">
                  <a:lumMod val="75000"/>
                </a:schemeClr>
              </a:solidFill>
            </a:ln>
          </c:spPr>
          <c:marker>
            <c:symbol val="none"/>
          </c:marker>
          <c:cat>
            <c:numRef>
              <c:f>'Implied ERP Data'!$A$6:$A$2897</c:f>
              <c:numCache>
                <c:formatCode>d\-mmm\-yy</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Data'!$D$6:$D$2897</c:f>
              <c:numCache>
                <c:formatCode>0.00%</c:formatCode>
                <c:ptCount val="2892"/>
                <c:pt idx="0">
                  <c:v>9.6915490659450099E-2</c:v>
                </c:pt>
                <c:pt idx="1">
                  <c:v>9.6385931547776804E-2</c:v>
                </c:pt>
                <c:pt idx="2">
                  <c:v>9.5610983044130904E-2</c:v>
                </c:pt>
                <c:pt idx="3">
                  <c:v>9.55663049781902E-2</c:v>
                </c:pt>
                <c:pt idx="4">
                  <c:v>9.3949599793481497E-2</c:v>
                </c:pt>
                <c:pt idx="5">
                  <c:v>9.3783329507442406E-2</c:v>
                </c:pt>
                <c:pt idx="6">
                  <c:v>9.4662120534751704E-2</c:v>
                </c:pt>
                <c:pt idx="7">
                  <c:v>9.45690285170835E-2</c:v>
                </c:pt>
                <c:pt idx="8">
                  <c:v>9.4490729301682008E-2</c:v>
                </c:pt>
                <c:pt idx="9">
                  <c:v>9.5252938851160984E-2</c:v>
                </c:pt>
                <c:pt idx="10">
                  <c:v>9.5898335874747692E-2</c:v>
                </c:pt>
                <c:pt idx="11">
                  <c:v>9.5883929322630707E-2</c:v>
                </c:pt>
                <c:pt idx="12">
                  <c:v>9.5836056809302711E-2</c:v>
                </c:pt>
                <c:pt idx="13">
                  <c:v>9.6134671292315288E-2</c:v>
                </c:pt>
                <c:pt idx="14">
                  <c:v>9.5378497772482196E-2</c:v>
                </c:pt>
                <c:pt idx="15">
                  <c:v>9.3992427476112195E-2</c:v>
                </c:pt>
                <c:pt idx="16">
                  <c:v>9.3805981397628302E-2</c:v>
                </c:pt>
                <c:pt idx="17">
                  <c:v>9.3874987500353418E-2</c:v>
                </c:pt>
                <c:pt idx="18">
                  <c:v>9.4476916469484001E-2</c:v>
                </c:pt>
                <c:pt idx="19">
                  <c:v>9.4523805237313796E-2</c:v>
                </c:pt>
                <c:pt idx="20">
                  <c:v>9.498263825669559E-2</c:v>
                </c:pt>
                <c:pt idx="21">
                  <c:v>9.5907772687298304E-2</c:v>
                </c:pt>
                <c:pt idx="22">
                  <c:v>9.5869923600861912E-2</c:v>
                </c:pt>
                <c:pt idx="23">
                  <c:v>9.5109549809576407E-2</c:v>
                </c:pt>
                <c:pt idx="24">
                  <c:v>9.5165980442515702E-2</c:v>
                </c:pt>
                <c:pt idx="25">
                  <c:v>9.5150646432385924E-2</c:v>
                </c:pt>
                <c:pt idx="26">
                  <c:v>9.5931628555848303E-2</c:v>
                </c:pt>
                <c:pt idx="27">
                  <c:v>9.4547236861145301E-2</c:v>
                </c:pt>
                <c:pt idx="28">
                  <c:v>9.3626074418711222E-2</c:v>
                </c:pt>
                <c:pt idx="29">
                  <c:v>9.3279061640244493E-2</c:v>
                </c:pt>
                <c:pt idx="30">
                  <c:v>9.3475632451875595E-2</c:v>
                </c:pt>
                <c:pt idx="31">
                  <c:v>9.3602436270864897E-2</c:v>
                </c:pt>
                <c:pt idx="32">
                  <c:v>9.3085941404866604E-2</c:v>
                </c:pt>
                <c:pt idx="33">
                  <c:v>9.3599999999999989E-2</c:v>
                </c:pt>
                <c:pt idx="34">
                  <c:v>9.332260982403931E-2</c:v>
                </c:pt>
                <c:pt idx="35">
                  <c:v>9.4111053517134252E-2</c:v>
                </c:pt>
                <c:pt idx="36">
                  <c:v>9.3871332511855504E-2</c:v>
                </c:pt>
                <c:pt idx="37">
                  <c:v>9.4391938833025046E-2</c:v>
                </c:pt>
                <c:pt idx="38">
                  <c:v>9.3728539593390392E-2</c:v>
                </c:pt>
                <c:pt idx="39">
                  <c:v>9.3869529651826294E-2</c:v>
                </c:pt>
                <c:pt idx="40">
                  <c:v>9.4205538860705998E-2</c:v>
                </c:pt>
                <c:pt idx="41">
                  <c:v>9.3736112714790903E-2</c:v>
                </c:pt>
                <c:pt idx="42">
                  <c:v>9.3946799652738999E-2</c:v>
                </c:pt>
                <c:pt idx="43">
                  <c:v>9.3415255000958708E-2</c:v>
                </c:pt>
                <c:pt idx="44">
                  <c:v>9.3580226467019093E-2</c:v>
                </c:pt>
                <c:pt idx="45">
                  <c:v>9.3142348471240005E-2</c:v>
                </c:pt>
                <c:pt idx="46">
                  <c:v>9.3519913646886679E-2</c:v>
                </c:pt>
                <c:pt idx="47">
                  <c:v>9.4074396534526705E-2</c:v>
                </c:pt>
                <c:pt idx="48">
                  <c:v>9.39394870036937E-2</c:v>
                </c:pt>
                <c:pt idx="49">
                  <c:v>9.3735882550873006E-2</c:v>
                </c:pt>
                <c:pt idx="50">
                  <c:v>9.4020144842883194E-2</c:v>
                </c:pt>
                <c:pt idx="51">
                  <c:v>9.468449836134131E-2</c:v>
                </c:pt>
                <c:pt idx="52">
                  <c:v>9.51645448069664E-2</c:v>
                </c:pt>
                <c:pt idx="53">
                  <c:v>9.5021442416368507E-2</c:v>
                </c:pt>
                <c:pt idx="54">
                  <c:v>9.50333752503979E-2</c:v>
                </c:pt>
                <c:pt idx="55">
                  <c:v>9.4633193950833305E-2</c:v>
                </c:pt>
                <c:pt idx="56">
                  <c:v>9.4756222580858293E-2</c:v>
                </c:pt>
                <c:pt idx="57">
                  <c:v>9.4475796877626111E-2</c:v>
                </c:pt>
                <c:pt idx="58">
                  <c:v>9.401289342280289E-2</c:v>
                </c:pt>
                <c:pt idx="59">
                  <c:v>9.4314937943667007E-2</c:v>
                </c:pt>
                <c:pt idx="60">
                  <c:v>9.4647777866153013E-2</c:v>
                </c:pt>
                <c:pt idx="61">
                  <c:v>9.5482330076497104E-2</c:v>
                </c:pt>
                <c:pt idx="62">
                  <c:v>9.5726859842346496E-2</c:v>
                </c:pt>
                <c:pt idx="63">
                  <c:v>9.5409501262506927E-2</c:v>
                </c:pt>
                <c:pt idx="64">
                  <c:v>9.5645909508291604E-2</c:v>
                </c:pt>
                <c:pt idx="65">
                  <c:v>9.51359630096692E-2</c:v>
                </c:pt>
                <c:pt idx="66">
                  <c:v>9.46060119709769E-2</c:v>
                </c:pt>
                <c:pt idx="67">
                  <c:v>9.3820569545438701E-2</c:v>
                </c:pt>
                <c:pt idx="68">
                  <c:v>9.4138049132718116E-2</c:v>
                </c:pt>
                <c:pt idx="69">
                  <c:v>9.3674712233471999E-2</c:v>
                </c:pt>
                <c:pt idx="70">
                  <c:v>9.2500449417817099E-2</c:v>
                </c:pt>
                <c:pt idx="71">
                  <c:v>9.269122850097089E-2</c:v>
                </c:pt>
                <c:pt idx="72">
                  <c:v>9.2334410629136304E-2</c:v>
                </c:pt>
                <c:pt idx="73">
                  <c:v>9.1909797324844805E-2</c:v>
                </c:pt>
                <c:pt idx="74">
                  <c:v>9.1665144874443896E-2</c:v>
                </c:pt>
                <c:pt idx="75">
                  <c:v>9.1687176591864705E-2</c:v>
                </c:pt>
                <c:pt idx="76">
                  <c:v>9.1846581697384605E-2</c:v>
                </c:pt>
                <c:pt idx="77">
                  <c:v>9.1877430685197298E-2</c:v>
                </c:pt>
                <c:pt idx="78">
                  <c:v>9.1725656457876892E-2</c:v>
                </c:pt>
                <c:pt idx="79">
                  <c:v>9.141973237073038E-2</c:v>
                </c:pt>
                <c:pt idx="80">
                  <c:v>9.0973130705670396E-2</c:v>
                </c:pt>
                <c:pt idx="81">
                  <c:v>9.0700398506258495E-2</c:v>
                </c:pt>
                <c:pt idx="82">
                  <c:v>9.1049082357800473E-2</c:v>
                </c:pt>
                <c:pt idx="83">
                  <c:v>9.11121364456111E-2</c:v>
                </c:pt>
                <c:pt idx="84">
                  <c:v>9.113644945075311E-2</c:v>
                </c:pt>
                <c:pt idx="85">
                  <c:v>9.1321104567555308E-2</c:v>
                </c:pt>
                <c:pt idx="86">
                  <c:v>9.1191487292558909E-2</c:v>
                </c:pt>
                <c:pt idx="87">
                  <c:v>9.123815977425051E-2</c:v>
                </c:pt>
                <c:pt idx="88">
                  <c:v>9.0864579277299101E-2</c:v>
                </c:pt>
                <c:pt idx="89">
                  <c:v>9.1530332252294497E-2</c:v>
                </c:pt>
                <c:pt idx="90">
                  <c:v>9.1696956276165309E-2</c:v>
                </c:pt>
                <c:pt idx="91">
                  <c:v>9.2286469465626395E-2</c:v>
                </c:pt>
                <c:pt idx="92">
                  <c:v>9.2323602567559199E-2</c:v>
                </c:pt>
                <c:pt idx="93">
                  <c:v>9.3078555992359521E-2</c:v>
                </c:pt>
                <c:pt idx="94">
                  <c:v>9.2958826455799018E-2</c:v>
                </c:pt>
                <c:pt idx="95">
                  <c:v>9.2460614917563119E-2</c:v>
                </c:pt>
                <c:pt idx="96">
                  <c:v>9.3007340659844395E-2</c:v>
                </c:pt>
                <c:pt idx="97">
                  <c:v>9.2881571052955886E-2</c:v>
                </c:pt>
                <c:pt idx="98">
                  <c:v>9.2567346904334491E-2</c:v>
                </c:pt>
                <c:pt idx="99">
                  <c:v>9.1821984541620993E-2</c:v>
                </c:pt>
                <c:pt idx="100">
                  <c:v>9.1662489264405511E-2</c:v>
                </c:pt>
                <c:pt idx="101">
                  <c:v>9.1877763244897603E-2</c:v>
                </c:pt>
                <c:pt idx="102">
                  <c:v>9.1735352290039499E-2</c:v>
                </c:pt>
                <c:pt idx="103">
                  <c:v>9.2091556025696311E-2</c:v>
                </c:pt>
                <c:pt idx="104">
                  <c:v>9.2202629236087505E-2</c:v>
                </c:pt>
                <c:pt idx="105">
                  <c:v>9.23998309696068E-2</c:v>
                </c:pt>
                <c:pt idx="106">
                  <c:v>9.2986987246528402E-2</c:v>
                </c:pt>
                <c:pt idx="107">
                  <c:v>9.3047443877959685E-2</c:v>
                </c:pt>
                <c:pt idx="108">
                  <c:v>9.3326585066562495E-2</c:v>
                </c:pt>
                <c:pt idx="109">
                  <c:v>9.3565248568126799E-2</c:v>
                </c:pt>
                <c:pt idx="110">
                  <c:v>9.4559568121996895E-2</c:v>
                </c:pt>
                <c:pt idx="111">
                  <c:v>9.4605441723579292E-2</c:v>
                </c:pt>
                <c:pt idx="112">
                  <c:v>9.4550706836629098E-2</c:v>
                </c:pt>
                <c:pt idx="113">
                  <c:v>9.4241199804805789E-2</c:v>
                </c:pt>
                <c:pt idx="114">
                  <c:v>9.3576523674560208E-2</c:v>
                </c:pt>
                <c:pt idx="115">
                  <c:v>9.3371050141961703E-2</c:v>
                </c:pt>
                <c:pt idx="116">
                  <c:v>9.3287284535132103E-2</c:v>
                </c:pt>
                <c:pt idx="117">
                  <c:v>9.3808041811493298E-2</c:v>
                </c:pt>
                <c:pt idx="118">
                  <c:v>9.3963903217757508E-2</c:v>
                </c:pt>
                <c:pt idx="119">
                  <c:v>9.4375835576054404E-2</c:v>
                </c:pt>
                <c:pt idx="120">
                  <c:v>9.4464762958042792E-2</c:v>
                </c:pt>
                <c:pt idx="121">
                  <c:v>9.4482133366374607E-2</c:v>
                </c:pt>
                <c:pt idx="122">
                  <c:v>9.4289203128653909E-2</c:v>
                </c:pt>
                <c:pt idx="123">
                  <c:v>9.4508867097938681E-2</c:v>
                </c:pt>
                <c:pt idx="124">
                  <c:v>9.4692405995416215E-2</c:v>
                </c:pt>
                <c:pt idx="125">
                  <c:v>9.5365840581845801E-2</c:v>
                </c:pt>
                <c:pt idx="126">
                  <c:v>9.5025554148750496E-2</c:v>
                </c:pt>
                <c:pt idx="127">
                  <c:v>9.5025554148750496E-2</c:v>
                </c:pt>
                <c:pt idx="128">
                  <c:v>9.6604376201806605E-2</c:v>
                </c:pt>
                <c:pt idx="129">
                  <c:v>9.65033327474277E-2</c:v>
                </c:pt>
                <c:pt idx="130">
                  <c:v>9.6505142291841886E-2</c:v>
                </c:pt>
                <c:pt idx="131">
                  <c:v>9.7158040508352E-2</c:v>
                </c:pt>
                <c:pt idx="132">
                  <c:v>9.6859828274886206E-2</c:v>
                </c:pt>
                <c:pt idx="133">
                  <c:v>9.6533034318051603E-2</c:v>
                </c:pt>
                <c:pt idx="134">
                  <c:v>9.7650733245729593E-2</c:v>
                </c:pt>
                <c:pt idx="135">
                  <c:v>9.8365097481792188E-2</c:v>
                </c:pt>
                <c:pt idx="136">
                  <c:v>9.9809596320967503E-2</c:v>
                </c:pt>
                <c:pt idx="137">
                  <c:v>9.8395564052273704E-2</c:v>
                </c:pt>
                <c:pt idx="138">
                  <c:v>9.8492097140476298E-2</c:v>
                </c:pt>
                <c:pt idx="139">
                  <c:v>9.9284181146780892E-2</c:v>
                </c:pt>
                <c:pt idx="140">
                  <c:v>0.10038436641425719</c:v>
                </c:pt>
                <c:pt idx="141">
                  <c:v>0.10072468556722511</c:v>
                </c:pt>
                <c:pt idx="142">
                  <c:v>0.10235007561835341</c:v>
                </c:pt>
                <c:pt idx="143">
                  <c:v>0.1015896500277097</c:v>
                </c:pt>
                <c:pt idx="144">
                  <c:v>0.10273707036013729</c:v>
                </c:pt>
                <c:pt idx="145">
                  <c:v>0.1018780741249397</c:v>
                </c:pt>
                <c:pt idx="146">
                  <c:v>9.9885868735204608E-2</c:v>
                </c:pt>
                <c:pt idx="147">
                  <c:v>0.1012906471528538</c:v>
                </c:pt>
                <c:pt idx="148">
                  <c:v>0.102256334670907</c:v>
                </c:pt>
                <c:pt idx="149">
                  <c:v>0.1014235767945087</c:v>
                </c:pt>
                <c:pt idx="150">
                  <c:v>9.9560986494526299E-2</c:v>
                </c:pt>
                <c:pt idx="151">
                  <c:v>9.9514043731747701E-2</c:v>
                </c:pt>
                <c:pt idx="152">
                  <c:v>9.9964401507603301E-2</c:v>
                </c:pt>
                <c:pt idx="153">
                  <c:v>0.10135769479069839</c:v>
                </c:pt>
                <c:pt idx="154">
                  <c:v>0.1030084368809598</c:v>
                </c:pt>
                <c:pt idx="155">
                  <c:v>0.1029403883074175</c:v>
                </c:pt>
                <c:pt idx="156">
                  <c:v>0.10500515379547101</c:v>
                </c:pt>
                <c:pt idx="157">
                  <c:v>0.1052143835825661</c:v>
                </c:pt>
                <c:pt idx="158">
                  <c:v>0.10378311055719321</c:v>
                </c:pt>
                <c:pt idx="159">
                  <c:v>0.10303005458823461</c:v>
                </c:pt>
                <c:pt idx="160">
                  <c:v>0.10513617293047239</c:v>
                </c:pt>
                <c:pt idx="161">
                  <c:v>0.10754265923910128</c:v>
                </c:pt>
                <c:pt idx="162">
                  <c:v>0.10832692359663357</c:v>
                </c:pt>
                <c:pt idx="163">
                  <c:v>0.11012962921068169</c:v>
                </c:pt>
                <c:pt idx="164">
                  <c:v>0.10899342713546389</c:v>
                </c:pt>
                <c:pt idx="165">
                  <c:v>0.10841142915806672</c:v>
                </c:pt>
                <c:pt idx="166">
                  <c:v>0.10570165561338453</c:v>
                </c:pt>
                <c:pt idx="167">
                  <c:v>0.1055726772729427</c:v>
                </c:pt>
                <c:pt idx="168">
                  <c:v>0.10645679344759891</c:v>
                </c:pt>
                <c:pt idx="169">
                  <c:v>0.10445887202809971</c:v>
                </c:pt>
                <c:pt idx="170">
                  <c:v>0.10482466575507141</c:v>
                </c:pt>
                <c:pt idx="171">
                  <c:v>0.10532561150673131</c:v>
                </c:pt>
                <c:pt idx="172">
                  <c:v>0.10460326340075959</c:v>
                </c:pt>
                <c:pt idx="173">
                  <c:v>0.1061092495048353</c:v>
                </c:pt>
                <c:pt idx="174">
                  <c:v>0.1070821730945114</c:v>
                </c:pt>
                <c:pt idx="175">
                  <c:v>0.10758572049445721</c:v>
                </c:pt>
                <c:pt idx="176">
                  <c:v>0.1073717150637454</c:v>
                </c:pt>
                <c:pt idx="177">
                  <c:v>0.1103846619218754</c:v>
                </c:pt>
                <c:pt idx="178">
                  <c:v>0.1103940490076241</c:v>
                </c:pt>
                <c:pt idx="179">
                  <c:v>0.11135390519517299</c:v>
                </c:pt>
                <c:pt idx="180">
                  <c:v>0.11010995116770289</c:v>
                </c:pt>
                <c:pt idx="181">
                  <c:v>0.11073058352253531</c:v>
                </c:pt>
                <c:pt idx="182">
                  <c:v>0.10980000000000001</c:v>
                </c:pt>
                <c:pt idx="183">
                  <c:v>0.1087</c:v>
                </c:pt>
                <c:pt idx="184">
                  <c:v>0.1103</c:v>
                </c:pt>
                <c:pt idx="185">
                  <c:v>0.11130000000000001</c:v>
                </c:pt>
                <c:pt idx="186">
                  <c:v>0.11210000000000001</c:v>
                </c:pt>
                <c:pt idx="187">
                  <c:v>0.1124</c:v>
                </c:pt>
                <c:pt idx="188">
                  <c:v>0.11460000000000001</c:v>
                </c:pt>
                <c:pt idx="189">
                  <c:v>0.115</c:v>
                </c:pt>
                <c:pt idx="190">
                  <c:v>0.11620000000000001</c:v>
                </c:pt>
                <c:pt idx="191">
                  <c:v>0.11840000000000001</c:v>
                </c:pt>
                <c:pt idx="192">
                  <c:v>0.1201</c:v>
                </c:pt>
                <c:pt idx="193">
                  <c:v>0.11900000000000001</c:v>
                </c:pt>
                <c:pt idx="194">
                  <c:v>0.1166</c:v>
                </c:pt>
                <c:pt idx="195">
                  <c:v>0.1167</c:v>
                </c:pt>
                <c:pt idx="196">
                  <c:v>0.11960000000000001</c:v>
                </c:pt>
                <c:pt idx="197">
                  <c:v>0.11939999999999999</c:v>
                </c:pt>
                <c:pt idx="198">
                  <c:v>0.1182</c:v>
                </c:pt>
                <c:pt idx="199">
                  <c:v>0.11939999999999999</c:v>
                </c:pt>
                <c:pt idx="200">
                  <c:v>0.12040000000000001</c:v>
                </c:pt>
                <c:pt idx="201">
                  <c:v>0.12179999999999999</c:v>
                </c:pt>
                <c:pt idx="202">
                  <c:v>0.1226</c:v>
                </c:pt>
                <c:pt idx="203">
                  <c:v>0.1232</c:v>
                </c:pt>
                <c:pt idx="204">
                  <c:v>0.12179999999999999</c:v>
                </c:pt>
                <c:pt idx="205">
                  <c:v>0.11870000000000001</c:v>
                </c:pt>
                <c:pt idx="206">
                  <c:v>0.1191</c:v>
                </c:pt>
                <c:pt idx="207">
                  <c:v>0.11509999999999999</c:v>
                </c:pt>
                <c:pt idx="208">
                  <c:v>0.1152</c:v>
                </c:pt>
                <c:pt idx="209">
                  <c:v>0.11210000000000001</c:v>
                </c:pt>
                <c:pt idx="210">
                  <c:v>0.1119</c:v>
                </c:pt>
                <c:pt idx="211">
                  <c:v>0.11120000000000001</c:v>
                </c:pt>
                <c:pt idx="212">
                  <c:v>0.1116</c:v>
                </c:pt>
                <c:pt idx="213">
                  <c:v>0.11380000000000001</c:v>
                </c:pt>
                <c:pt idx="214">
                  <c:v>0.11259999999999999</c:v>
                </c:pt>
                <c:pt idx="215">
                  <c:v>0.113</c:v>
                </c:pt>
                <c:pt idx="216">
                  <c:v>0.1115</c:v>
                </c:pt>
                <c:pt idx="217">
                  <c:v>0.11359999999999999</c:v>
                </c:pt>
                <c:pt idx="218">
                  <c:v>0.11200000000000002</c:v>
                </c:pt>
                <c:pt idx="219">
                  <c:v>0.11120000000000001</c:v>
                </c:pt>
                <c:pt idx="220">
                  <c:v>0.10890000000000001</c:v>
                </c:pt>
                <c:pt idx="221">
                  <c:v>0.10880000000000001</c:v>
                </c:pt>
                <c:pt idx="222">
                  <c:v>0.10929999999999999</c:v>
                </c:pt>
                <c:pt idx="223">
                  <c:v>0.111</c:v>
                </c:pt>
                <c:pt idx="224">
                  <c:v>0.11290000000000001</c:v>
                </c:pt>
                <c:pt idx="225">
                  <c:v>0.11220000000000001</c:v>
                </c:pt>
                <c:pt idx="226">
                  <c:v>0.11259999999999999</c:v>
                </c:pt>
                <c:pt idx="227">
                  <c:v>0.11130000000000001</c:v>
                </c:pt>
                <c:pt idx="228">
                  <c:v>0.1109</c:v>
                </c:pt>
                <c:pt idx="229">
                  <c:v>0.1101</c:v>
                </c:pt>
                <c:pt idx="230">
                  <c:v>0.1105</c:v>
                </c:pt>
                <c:pt idx="231">
                  <c:v>0.11070000000000001</c:v>
                </c:pt>
                <c:pt idx="232">
                  <c:v>0.1085</c:v>
                </c:pt>
                <c:pt idx="233">
                  <c:v>0.1082</c:v>
                </c:pt>
                <c:pt idx="234">
                  <c:v>0.10790000000000001</c:v>
                </c:pt>
                <c:pt idx="235">
                  <c:v>0.10859999999999999</c:v>
                </c:pt>
                <c:pt idx="236">
                  <c:v>0.1069</c:v>
                </c:pt>
                <c:pt idx="237">
                  <c:v>0.10589999999999999</c:v>
                </c:pt>
                <c:pt idx="238">
                  <c:v>0.10589999999999999</c:v>
                </c:pt>
                <c:pt idx="239">
                  <c:v>0.10540000000000001</c:v>
                </c:pt>
                <c:pt idx="240">
                  <c:v>0.1069</c:v>
                </c:pt>
                <c:pt idx="241">
                  <c:v>0.10710000000000001</c:v>
                </c:pt>
                <c:pt idx="242">
                  <c:v>0.10769999999999999</c:v>
                </c:pt>
                <c:pt idx="243">
                  <c:v>0.1082</c:v>
                </c:pt>
                <c:pt idx="244">
                  <c:v>0.1096</c:v>
                </c:pt>
                <c:pt idx="245">
                  <c:v>0.1094</c:v>
                </c:pt>
                <c:pt idx="246">
                  <c:v>0.10859999999999999</c:v>
                </c:pt>
                <c:pt idx="247">
                  <c:v>0.1094</c:v>
                </c:pt>
                <c:pt idx="248">
                  <c:v>0.11040000000000001</c:v>
                </c:pt>
                <c:pt idx="249">
                  <c:v>0.10950000000000001</c:v>
                </c:pt>
                <c:pt idx="250">
                  <c:v>0.11019999999999999</c:v>
                </c:pt>
                <c:pt idx="251">
                  <c:v>0.1115</c:v>
                </c:pt>
                <c:pt idx="252">
                  <c:v>0.11200000000000002</c:v>
                </c:pt>
                <c:pt idx="253">
                  <c:v>0.1133</c:v>
                </c:pt>
                <c:pt idx="254">
                  <c:v>0.1106</c:v>
                </c:pt>
                <c:pt idx="255">
                  <c:v>0.1103</c:v>
                </c:pt>
                <c:pt idx="256">
                  <c:v>0.1101</c:v>
                </c:pt>
                <c:pt idx="257">
                  <c:v>0.11040000000000001</c:v>
                </c:pt>
                <c:pt idx="258">
                  <c:v>0.1116</c:v>
                </c:pt>
                <c:pt idx="259">
                  <c:v>0.11120000000000001</c:v>
                </c:pt>
                <c:pt idx="260">
                  <c:v>0.1108</c:v>
                </c:pt>
                <c:pt idx="261">
                  <c:v>0.11040000000000001</c:v>
                </c:pt>
                <c:pt idx="262">
                  <c:v>0.11</c:v>
                </c:pt>
                <c:pt idx="263">
                  <c:v>0.1105</c:v>
                </c:pt>
                <c:pt idx="264">
                  <c:v>0.1103</c:v>
                </c:pt>
                <c:pt idx="265">
                  <c:v>0.11169999999999999</c:v>
                </c:pt>
                <c:pt idx="266">
                  <c:v>0.11200000000000002</c:v>
                </c:pt>
                <c:pt idx="267">
                  <c:v>0.11269999999999999</c:v>
                </c:pt>
                <c:pt idx="268">
                  <c:v>0.1139</c:v>
                </c:pt>
                <c:pt idx="269">
                  <c:v>0.1139</c:v>
                </c:pt>
                <c:pt idx="270">
                  <c:v>0.1145</c:v>
                </c:pt>
                <c:pt idx="271">
                  <c:v>0.11650000000000001</c:v>
                </c:pt>
                <c:pt idx="272">
                  <c:v>0.11650000000000001</c:v>
                </c:pt>
                <c:pt idx="273">
                  <c:v>0.11650000000000001</c:v>
                </c:pt>
                <c:pt idx="274">
                  <c:v>0.1159</c:v>
                </c:pt>
                <c:pt idx="275">
                  <c:v>0.1158</c:v>
                </c:pt>
                <c:pt idx="276">
                  <c:v>0.1153</c:v>
                </c:pt>
                <c:pt idx="277">
                  <c:v>0.11689999999999999</c:v>
                </c:pt>
                <c:pt idx="278">
                  <c:v>0.1164</c:v>
                </c:pt>
                <c:pt idx="279">
                  <c:v>0.11710000000000001</c:v>
                </c:pt>
                <c:pt idx="280">
                  <c:v>0.11800000000000001</c:v>
                </c:pt>
                <c:pt idx="281">
                  <c:v>0.11870000000000001</c:v>
                </c:pt>
                <c:pt idx="282">
                  <c:v>0.1176</c:v>
                </c:pt>
                <c:pt idx="283">
                  <c:v>0.11890000000000001</c:v>
                </c:pt>
                <c:pt idx="284">
                  <c:v>0.1193</c:v>
                </c:pt>
                <c:pt idx="285">
                  <c:v>0.11840000000000001</c:v>
                </c:pt>
                <c:pt idx="286">
                  <c:v>0.1174</c:v>
                </c:pt>
                <c:pt idx="287">
                  <c:v>0.11689999999999999</c:v>
                </c:pt>
                <c:pt idx="288">
                  <c:v>0.11779999999999999</c:v>
                </c:pt>
                <c:pt idx="289">
                  <c:v>0.1186</c:v>
                </c:pt>
                <c:pt idx="290">
                  <c:v>0.1186</c:v>
                </c:pt>
                <c:pt idx="291">
                  <c:v>0.11950000000000001</c:v>
                </c:pt>
                <c:pt idx="292">
                  <c:v>0.1216</c:v>
                </c:pt>
                <c:pt idx="293">
                  <c:v>0.12240000000000001</c:v>
                </c:pt>
                <c:pt idx="294">
                  <c:v>0.1216</c:v>
                </c:pt>
                <c:pt idx="295">
                  <c:v>0.1208</c:v>
                </c:pt>
                <c:pt idx="296">
                  <c:v>0.121</c:v>
                </c:pt>
                <c:pt idx="297">
                  <c:v>0.1226</c:v>
                </c:pt>
                <c:pt idx="298">
                  <c:v>0.1232</c:v>
                </c:pt>
                <c:pt idx="299">
                  <c:v>0.12359999999999999</c:v>
                </c:pt>
                <c:pt idx="300">
                  <c:v>0.125</c:v>
                </c:pt>
                <c:pt idx="301">
                  <c:v>0.127</c:v>
                </c:pt>
                <c:pt idx="302">
                  <c:v>0.1273</c:v>
                </c:pt>
                <c:pt idx="303">
                  <c:v>0.12870000000000001</c:v>
                </c:pt>
                <c:pt idx="304">
                  <c:v>0.12520000000000001</c:v>
                </c:pt>
                <c:pt idx="305">
                  <c:v>0.1222</c:v>
                </c:pt>
                <c:pt idx="306">
                  <c:v>0.12040000000000001</c:v>
                </c:pt>
                <c:pt idx="307">
                  <c:v>0.11960000000000001</c:v>
                </c:pt>
                <c:pt idx="308">
                  <c:v>0.11870000000000001</c:v>
                </c:pt>
                <c:pt idx="309">
                  <c:v>0.1193</c:v>
                </c:pt>
                <c:pt idx="310">
                  <c:v>0.11700000000000001</c:v>
                </c:pt>
                <c:pt idx="311">
                  <c:v>0.1198</c:v>
                </c:pt>
                <c:pt idx="312">
                  <c:v>0.1188</c:v>
                </c:pt>
                <c:pt idx="313">
                  <c:v>0.11900000000000001</c:v>
                </c:pt>
                <c:pt idx="314">
                  <c:v>0.11990000000000001</c:v>
                </c:pt>
                <c:pt idx="315">
                  <c:v>0.11990000000000001</c:v>
                </c:pt>
                <c:pt idx="316">
                  <c:v>0.12230000000000001</c:v>
                </c:pt>
                <c:pt idx="317">
                  <c:v>0.1217</c:v>
                </c:pt>
                <c:pt idx="318">
                  <c:v>0.1193</c:v>
                </c:pt>
                <c:pt idx="319">
                  <c:v>0.1186</c:v>
                </c:pt>
                <c:pt idx="320">
                  <c:v>0.1177</c:v>
                </c:pt>
                <c:pt idx="321">
                  <c:v>0.11509999999999999</c:v>
                </c:pt>
                <c:pt idx="322">
                  <c:v>0.115</c:v>
                </c:pt>
                <c:pt idx="323">
                  <c:v>0.11599999999999999</c:v>
                </c:pt>
                <c:pt idx="324">
                  <c:v>0.1167</c:v>
                </c:pt>
                <c:pt idx="325">
                  <c:v>0.11630000000000001</c:v>
                </c:pt>
                <c:pt idx="326">
                  <c:v>0.11599999999999999</c:v>
                </c:pt>
                <c:pt idx="327">
                  <c:v>0.1149</c:v>
                </c:pt>
                <c:pt idx="328">
                  <c:v>0.1144</c:v>
                </c:pt>
                <c:pt idx="329">
                  <c:v>0.11410000000000001</c:v>
                </c:pt>
                <c:pt idx="330">
                  <c:v>0.11370000000000001</c:v>
                </c:pt>
                <c:pt idx="331">
                  <c:v>0.11220000000000001</c:v>
                </c:pt>
                <c:pt idx="332">
                  <c:v>0.11310000000000001</c:v>
                </c:pt>
                <c:pt idx="333">
                  <c:v>0.11320000000000001</c:v>
                </c:pt>
                <c:pt idx="334">
                  <c:v>0.11230000000000001</c:v>
                </c:pt>
                <c:pt idx="335">
                  <c:v>0.11220000000000001</c:v>
                </c:pt>
                <c:pt idx="336">
                  <c:v>0.11220000000000001</c:v>
                </c:pt>
                <c:pt idx="337">
                  <c:v>0.1119</c:v>
                </c:pt>
                <c:pt idx="338">
                  <c:v>0.1108</c:v>
                </c:pt>
                <c:pt idx="339">
                  <c:v>0.10970000000000001</c:v>
                </c:pt>
                <c:pt idx="340">
                  <c:v>0.11109999999999999</c:v>
                </c:pt>
                <c:pt idx="341">
                  <c:v>0.1109</c:v>
                </c:pt>
                <c:pt idx="342">
                  <c:v>0.11109999999999999</c:v>
                </c:pt>
                <c:pt idx="343">
                  <c:v>0.11109999999999999</c:v>
                </c:pt>
                <c:pt idx="344">
                  <c:v>0.1108</c:v>
                </c:pt>
                <c:pt idx="345">
                  <c:v>0.1105</c:v>
                </c:pt>
                <c:pt idx="346">
                  <c:v>0.11019999999999999</c:v>
                </c:pt>
                <c:pt idx="347">
                  <c:v>0.1124</c:v>
                </c:pt>
                <c:pt idx="348">
                  <c:v>0.11320000000000001</c:v>
                </c:pt>
                <c:pt idx="349">
                  <c:v>0.11220000000000001</c:v>
                </c:pt>
                <c:pt idx="350">
                  <c:v>0.11259999999999999</c:v>
                </c:pt>
                <c:pt idx="351">
                  <c:v>0.11259999999999999</c:v>
                </c:pt>
                <c:pt idx="352">
                  <c:v>0.1124</c:v>
                </c:pt>
                <c:pt idx="353">
                  <c:v>0.1103</c:v>
                </c:pt>
                <c:pt idx="354">
                  <c:v>0.1096</c:v>
                </c:pt>
                <c:pt idx="355">
                  <c:v>0.10980000000000001</c:v>
                </c:pt>
                <c:pt idx="356">
                  <c:v>0.10880000000000001</c:v>
                </c:pt>
                <c:pt idx="357">
                  <c:v>0.10890000000000001</c:v>
                </c:pt>
                <c:pt idx="358">
                  <c:v>0.1081</c:v>
                </c:pt>
                <c:pt idx="359">
                  <c:v>0.10790000000000001</c:v>
                </c:pt>
                <c:pt idx="360">
                  <c:v>0.1074</c:v>
                </c:pt>
                <c:pt idx="361">
                  <c:v>0.10700000000000001</c:v>
                </c:pt>
                <c:pt idx="362">
                  <c:v>0.1094</c:v>
                </c:pt>
                <c:pt idx="363">
                  <c:v>0.1085</c:v>
                </c:pt>
                <c:pt idx="364">
                  <c:v>0.1081</c:v>
                </c:pt>
                <c:pt idx="365">
                  <c:v>0.1081</c:v>
                </c:pt>
                <c:pt idx="366">
                  <c:v>0.1099</c:v>
                </c:pt>
                <c:pt idx="367">
                  <c:v>0.10859999999999999</c:v>
                </c:pt>
                <c:pt idx="368">
                  <c:v>0.10970000000000001</c:v>
                </c:pt>
                <c:pt idx="369">
                  <c:v>0.11019999999999999</c:v>
                </c:pt>
                <c:pt idx="370">
                  <c:v>0.10980000000000001</c:v>
                </c:pt>
                <c:pt idx="371">
                  <c:v>0.1096</c:v>
                </c:pt>
                <c:pt idx="372">
                  <c:v>0.10920000000000001</c:v>
                </c:pt>
                <c:pt idx="373">
                  <c:v>0.10980000000000001</c:v>
                </c:pt>
                <c:pt idx="374">
                  <c:v>0.1108</c:v>
                </c:pt>
                <c:pt idx="375">
                  <c:v>0.10970000000000001</c:v>
                </c:pt>
                <c:pt idx="376">
                  <c:v>0.1096</c:v>
                </c:pt>
                <c:pt idx="377">
                  <c:v>0.10980000000000001</c:v>
                </c:pt>
                <c:pt idx="378">
                  <c:v>0.1081</c:v>
                </c:pt>
                <c:pt idx="379">
                  <c:v>0.10779999999999999</c:v>
                </c:pt>
                <c:pt idx="380">
                  <c:v>0.1082</c:v>
                </c:pt>
                <c:pt idx="381">
                  <c:v>0.10880000000000001</c:v>
                </c:pt>
                <c:pt idx="382">
                  <c:v>0.10730000000000001</c:v>
                </c:pt>
                <c:pt idx="383">
                  <c:v>0.1072</c:v>
                </c:pt>
                <c:pt idx="384">
                  <c:v>0.10710000000000001</c:v>
                </c:pt>
                <c:pt idx="385">
                  <c:v>0.1076</c:v>
                </c:pt>
                <c:pt idx="386">
                  <c:v>0.10730000000000001</c:v>
                </c:pt>
                <c:pt idx="387">
                  <c:v>0.10779999999999999</c:v>
                </c:pt>
                <c:pt idx="388">
                  <c:v>0.1076</c:v>
                </c:pt>
                <c:pt idx="389">
                  <c:v>0.1076</c:v>
                </c:pt>
                <c:pt idx="390">
                  <c:v>0.1069</c:v>
                </c:pt>
                <c:pt idx="391">
                  <c:v>0.10710000000000001</c:v>
                </c:pt>
                <c:pt idx="392">
                  <c:v>0.1065</c:v>
                </c:pt>
                <c:pt idx="393">
                  <c:v>0.1067</c:v>
                </c:pt>
                <c:pt idx="394">
                  <c:v>0.1066</c:v>
                </c:pt>
                <c:pt idx="395">
                  <c:v>0.1065</c:v>
                </c:pt>
                <c:pt idx="396">
                  <c:v>0.1041</c:v>
                </c:pt>
                <c:pt idx="397">
                  <c:v>0.10370000000000001</c:v>
                </c:pt>
                <c:pt idx="398">
                  <c:v>0.1043</c:v>
                </c:pt>
                <c:pt idx="399">
                  <c:v>0.10460000000000001</c:v>
                </c:pt>
                <c:pt idx="400">
                  <c:v>0.1041</c:v>
                </c:pt>
                <c:pt idx="401">
                  <c:v>0.10370000000000001</c:v>
                </c:pt>
                <c:pt idx="402">
                  <c:v>0.1042</c:v>
                </c:pt>
                <c:pt idx="403">
                  <c:v>0.1032</c:v>
                </c:pt>
                <c:pt idx="404">
                  <c:v>0.10300000000000001</c:v>
                </c:pt>
                <c:pt idx="405">
                  <c:v>0.1018</c:v>
                </c:pt>
                <c:pt idx="406">
                  <c:v>0.10189999999999999</c:v>
                </c:pt>
                <c:pt idx="407">
                  <c:v>0.10210000000000001</c:v>
                </c:pt>
                <c:pt idx="408">
                  <c:v>0.1018</c:v>
                </c:pt>
                <c:pt idx="409">
                  <c:v>0.10249999999999999</c:v>
                </c:pt>
                <c:pt idx="410">
                  <c:v>0.10339999999999999</c:v>
                </c:pt>
                <c:pt idx="411">
                  <c:v>0.10310000000000001</c:v>
                </c:pt>
                <c:pt idx="412">
                  <c:v>0.1032</c:v>
                </c:pt>
                <c:pt idx="413">
                  <c:v>0.10279999999999999</c:v>
                </c:pt>
                <c:pt idx="414">
                  <c:v>0.10249999999999999</c:v>
                </c:pt>
                <c:pt idx="415">
                  <c:v>0.10210000000000001</c:v>
                </c:pt>
                <c:pt idx="416">
                  <c:v>0.1018</c:v>
                </c:pt>
                <c:pt idx="417">
                  <c:v>0.10210000000000001</c:v>
                </c:pt>
                <c:pt idx="418">
                  <c:v>0.1033</c:v>
                </c:pt>
                <c:pt idx="419">
                  <c:v>0.10370000000000001</c:v>
                </c:pt>
                <c:pt idx="420">
                  <c:v>0.1038</c:v>
                </c:pt>
                <c:pt idx="421">
                  <c:v>0.10450000000000001</c:v>
                </c:pt>
                <c:pt idx="422">
                  <c:v>0.1047</c:v>
                </c:pt>
                <c:pt idx="423">
                  <c:v>0.1047</c:v>
                </c:pt>
                <c:pt idx="424">
                  <c:v>0.1057</c:v>
                </c:pt>
                <c:pt idx="425">
                  <c:v>0.10540000000000001</c:v>
                </c:pt>
                <c:pt idx="426">
                  <c:v>0.10529999999999999</c:v>
                </c:pt>
                <c:pt idx="427">
                  <c:v>0.10390000000000001</c:v>
                </c:pt>
                <c:pt idx="428">
                  <c:v>0.10400000000000001</c:v>
                </c:pt>
                <c:pt idx="429">
                  <c:v>0.10439999999999999</c:v>
                </c:pt>
                <c:pt idx="430">
                  <c:v>0.10400000000000001</c:v>
                </c:pt>
                <c:pt idx="431">
                  <c:v>0.1032</c:v>
                </c:pt>
                <c:pt idx="432">
                  <c:v>0.10339999999999999</c:v>
                </c:pt>
                <c:pt idx="433">
                  <c:v>0.10279999999999999</c:v>
                </c:pt>
                <c:pt idx="434">
                  <c:v>0.10279999999999999</c:v>
                </c:pt>
                <c:pt idx="435">
                  <c:v>0.1014</c:v>
                </c:pt>
                <c:pt idx="436">
                  <c:v>0.1023</c:v>
                </c:pt>
                <c:pt idx="437">
                  <c:v>0.10249999999999999</c:v>
                </c:pt>
                <c:pt idx="438">
                  <c:v>0.1023</c:v>
                </c:pt>
                <c:pt idx="439">
                  <c:v>0.10200000000000001</c:v>
                </c:pt>
                <c:pt idx="440">
                  <c:v>0.10290000000000001</c:v>
                </c:pt>
                <c:pt idx="441">
                  <c:v>0.1032</c:v>
                </c:pt>
                <c:pt idx="442">
                  <c:v>0.1032</c:v>
                </c:pt>
                <c:pt idx="443">
                  <c:v>0.1027</c:v>
                </c:pt>
                <c:pt idx="444">
                  <c:v>0.10200000000000001</c:v>
                </c:pt>
                <c:pt idx="445">
                  <c:v>0.1016</c:v>
                </c:pt>
                <c:pt idx="446">
                  <c:v>0.1011</c:v>
                </c:pt>
                <c:pt idx="447">
                  <c:v>0.1014</c:v>
                </c:pt>
                <c:pt idx="448">
                  <c:v>0.10050000000000001</c:v>
                </c:pt>
                <c:pt idx="449">
                  <c:v>0.10060000000000001</c:v>
                </c:pt>
                <c:pt idx="450">
                  <c:v>0.1008</c:v>
                </c:pt>
                <c:pt idx="451">
                  <c:v>0.10060000000000001</c:v>
                </c:pt>
                <c:pt idx="452">
                  <c:v>0.10009999999999999</c:v>
                </c:pt>
                <c:pt idx="453">
                  <c:v>0.1007</c:v>
                </c:pt>
                <c:pt idx="454">
                  <c:v>0.1004</c:v>
                </c:pt>
                <c:pt idx="455">
                  <c:v>0.10009999999999999</c:v>
                </c:pt>
                <c:pt idx="456">
                  <c:v>9.9900000000000003E-2</c:v>
                </c:pt>
                <c:pt idx="457">
                  <c:v>0.10150000000000001</c:v>
                </c:pt>
                <c:pt idx="458">
                  <c:v>0.10120000000000001</c:v>
                </c:pt>
                <c:pt idx="459">
                  <c:v>0.10150000000000001</c:v>
                </c:pt>
                <c:pt idx="460">
                  <c:v>0.1016</c:v>
                </c:pt>
                <c:pt idx="461">
                  <c:v>0.1013</c:v>
                </c:pt>
                <c:pt idx="462">
                  <c:v>0.1003</c:v>
                </c:pt>
                <c:pt idx="463">
                  <c:v>9.98E-2</c:v>
                </c:pt>
                <c:pt idx="464">
                  <c:v>9.9900000000000003E-2</c:v>
                </c:pt>
                <c:pt idx="465">
                  <c:v>9.9500000000000005E-2</c:v>
                </c:pt>
                <c:pt idx="466">
                  <c:v>0.10009999999999999</c:v>
                </c:pt>
                <c:pt idx="467">
                  <c:v>9.9399999999999988E-2</c:v>
                </c:pt>
                <c:pt idx="468">
                  <c:v>9.9399999999999988E-2</c:v>
                </c:pt>
                <c:pt idx="469">
                  <c:v>9.9199999999999997E-2</c:v>
                </c:pt>
                <c:pt idx="470">
                  <c:v>9.9100000000000008E-2</c:v>
                </c:pt>
                <c:pt idx="471">
                  <c:v>9.9399999999999988E-2</c:v>
                </c:pt>
                <c:pt idx="472">
                  <c:v>9.98E-2</c:v>
                </c:pt>
                <c:pt idx="473">
                  <c:v>9.9500000000000005E-2</c:v>
                </c:pt>
                <c:pt idx="474">
                  <c:v>0.10009999999999999</c:v>
                </c:pt>
                <c:pt idx="475">
                  <c:v>9.9900000000000003E-2</c:v>
                </c:pt>
                <c:pt idx="476">
                  <c:v>9.98E-2</c:v>
                </c:pt>
                <c:pt idx="477">
                  <c:v>9.9700000000000011E-2</c:v>
                </c:pt>
                <c:pt idx="478">
                  <c:v>0.10009999999999999</c:v>
                </c:pt>
                <c:pt idx="479">
                  <c:v>0.1003</c:v>
                </c:pt>
                <c:pt idx="480">
                  <c:v>0.1002</c:v>
                </c:pt>
                <c:pt idx="481">
                  <c:v>0.1003</c:v>
                </c:pt>
                <c:pt idx="482">
                  <c:v>0.10050000000000001</c:v>
                </c:pt>
                <c:pt idx="483">
                  <c:v>0.1003</c:v>
                </c:pt>
                <c:pt idx="484">
                  <c:v>9.9900000000000003E-2</c:v>
                </c:pt>
                <c:pt idx="485">
                  <c:v>9.870000000000001E-2</c:v>
                </c:pt>
                <c:pt idx="486">
                  <c:v>9.8800000000000013E-2</c:v>
                </c:pt>
                <c:pt idx="487">
                  <c:v>9.8900000000000002E-2</c:v>
                </c:pt>
                <c:pt idx="488">
                  <c:v>9.8299999999999998E-2</c:v>
                </c:pt>
                <c:pt idx="489">
                  <c:v>9.8299999999999998E-2</c:v>
                </c:pt>
                <c:pt idx="490">
                  <c:v>9.849999999999999E-2</c:v>
                </c:pt>
                <c:pt idx="491">
                  <c:v>9.8299999999999998E-2</c:v>
                </c:pt>
                <c:pt idx="492">
                  <c:v>9.7900000000000015E-2</c:v>
                </c:pt>
                <c:pt idx="493">
                  <c:v>9.7799999999999998E-2</c:v>
                </c:pt>
                <c:pt idx="494">
                  <c:v>9.69E-2</c:v>
                </c:pt>
                <c:pt idx="495">
                  <c:v>9.6500000000000002E-2</c:v>
                </c:pt>
                <c:pt idx="496">
                  <c:v>9.6799999999999997E-2</c:v>
                </c:pt>
                <c:pt idx="497">
                  <c:v>9.6600000000000005E-2</c:v>
                </c:pt>
                <c:pt idx="498">
                  <c:v>9.69E-2</c:v>
                </c:pt>
                <c:pt idx="499">
                  <c:v>9.6600000000000005E-2</c:v>
                </c:pt>
                <c:pt idx="500">
                  <c:v>9.6799999999999997E-2</c:v>
                </c:pt>
                <c:pt idx="501">
                  <c:v>9.64E-2</c:v>
                </c:pt>
                <c:pt idx="502">
                  <c:v>9.6300000000000011E-2</c:v>
                </c:pt>
                <c:pt idx="503">
                  <c:v>9.6799999999999997E-2</c:v>
                </c:pt>
                <c:pt idx="504">
                  <c:v>9.74E-2</c:v>
                </c:pt>
                <c:pt idx="505">
                  <c:v>9.7299999999999998E-2</c:v>
                </c:pt>
                <c:pt idx="506">
                  <c:v>9.7500000000000003E-2</c:v>
                </c:pt>
                <c:pt idx="507">
                  <c:v>9.69E-2</c:v>
                </c:pt>
                <c:pt idx="508">
                  <c:v>9.7699999999999995E-2</c:v>
                </c:pt>
                <c:pt idx="509">
                  <c:v>9.74E-2</c:v>
                </c:pt>
                <c:pt idx="510">
                  <c:v>9.69E-2</c:v>
                </c:pt>
                <c:pt idx="511">
                  <c:v>9.6699999999999994E-2</c:v>
                </c:pt>
                <c:pt idx="512">
                  <c:v>9.6600000000000005E-2</c:v>
                </c:pt>
                <c:pt idx="513">
                  <c:v>9.6000000000000002E-2</c:v>
                </c:pt>
                <c:pt idx="514">
                  <c:v>9.6200000000000008E-2</c:v>
                </c:pt>
                <c:pt idx="515">
                  <c:v>9.5899999999999999E-2</c:v>
                </c:pt>
                <c:pt idx="516">
                  <c:v>9.5700000000000007E-2</c:v>
                </c:pt>
                <c:pt idx="517">
                  <c:v>9.5500000000000002E-2</c:v>
                </c:pt>
                <c:pt idx="518">
                  <c:v>9.5100000000000004E-2</c:v>
                </c:pt>
                <c:pt idx="519">
                  <c:v>9.5500000000000002E-2</c:v>
                </c:pt>
                <c:pt idx="520">
                  <c:v>9.5400000000000013E-2</c:v>
                </c:pt>
                <c:pt idx="521">
                  <c:v>9.5899999999999999E-2</c:v>
                </c:pt>
                <c:pt idx="522">
                  <c:v>9.5799999999999996E-2</c:v>
                </c:pt>
                <c:pt idx="523">
                  <c:v>9.5700000000000007E-2</c:v>
                </c:pt>
                <c:pt idx="524">
                  <c:v>9.5899999999999999E-2</c:v>
                </c:pt>
                <c:pt idx="525">
                  <c:v>9.5400000000000013E-2</c:v>
                </c:pt>
                <c:pt idx="526">
                  <c:v>9.4800000000000009E-2</c:v>
                </c:pt>
                <c:pt idx="527">
                  <c:v>9.5000000000000001E-2</c:v>
                </c:pt>
                <c:pt idx="528">
                  <c:v>9.4600000000000004E-2</c:v>
                </c:pt>
                <c:pt idx="529">
                  <c:v>9.4600000000000004E-2</c:v>
                </c:pt>
                <c:pt idx="530">
                  <c:v>9.4299999999999995E-2</c:v>
                </c:pt>
                <c:pt idx="531">
                  <c:v>9.5000000000000001E-2</c:v>
                </c:pt>
                <c:pt idx="532">
                  <c:v>9.5199999999999993E-2</c:v>
                </c:pt>
                <c:pt idx="533">
                  <c:v>9.69E-2</c:v>
                </c:pt>
                <c:pt idx="534">
                  <c:v>9.6799999999999997E-2</c:v>
                </c:pt>
                <c:pt idx="535">
                  <c:v>9.8400000000000001E-2</c:v>
                </c:pt>
                <c:pt idx="536">
                  <c:v>9.820000000000001E-2</c:v>
                </c:pt>
                <c:pt idx="537">
                  <c:v>9.7200000000000009E-2</c:v>
                </c:pt>
                <c:pt idx="538">
                  <c:v>9.7900000000000015E-2</c:v>
                </c:pt>
                <c:pt idx="539">
                  <c:v>9.7799999999999998E-2</c:v>
                </c:pt>
                <c:pt idx="540">
                  <c:v>9.9199999999999997E-2</c:v>
                </c:pt>
                <c:pt idx="541">
                  <c:v>9.8900000000000002E-2</c:v>
                </c:pt>
                <c:pt idx="542">
                  <c:v>9.8900000000000002E-2</c:v>
                </c:pt>
                <c:pt idx="543">
                  <c:v>9.7699999999999995E-2</c:v>
                </c:pt>
                <c:pt idx="544">
                  <c:v>9.7599999999999992E-2</c:v>
                </c:pt>
                <c:pt idx="545">
                  <c:v>9.69E-2</c:v>
                </c:pt>
                <c:pt idx="546">
                  <c:v>9.69E-2</c:v>
                </c:pt>
                <c:pt idx="547">
                  <c:v>9.69E-2</c:v>
                </c:pt>
                <c:pt idx="548">
                  <c:v>9.6300000000000011E-2</c:v>
                </c:pt>
                <c:pt idx="549">
                  <c:v>9.5299999999999996E-2</c:v>
                </c:pt>
                <c:pt idx="550">
                  <c:v>9.5000000000000001E-2</c:v>
                </c:pt>
                <c:pt idx="551">
                  <c:v>9.5400000000000013E-2</c:v>
                </c:pt>
                <c:pt idx="552">
                  <c:v>9.5400000000000013E-2</c:v>
                </c:pt>
                <c:pt idx="553">
                  <c:v>9.5100000000000004E-2</c:v>
                </c:pt>
                <c:pt idx="554">
                  <c:v>9.4600000000000004E-2</c:v>
                </c:pt>
                <c:pt idx="555">
                  <c:v>9.5199999999999993E-2</c:v>
                </c:pt>
                <c:pt idx="556">
                  <c:v>9.5299999999999996E-2</c:v>
                </c:pt>
                <c:pt idx="557">
                  <c:v>9.5199999999999993E-2</c:v>
                </c:pt>
                <c:pt idx="558">
                  <c:v>9.5100000000000004E-2</c:v>
                </c:pt>
                <c:pt idx="559">
                  <c:v>9.4700000000000006E-2</c:v>
                </c:pt>
                <c:pt idx="560">
                  <c:v>9.5199999999999993E-2</c:v>
                </c:pt>
                <c:pt idx="561">
                  <c:v>9.4800000000000009E-2</c:v>
                </c:pt>
                <c:pt idx="562">
                  <c:v>9.4299999999999995E-2</c:v>
                </c:pt>
                <c:pt idx="563">
                  <c:v>9.4200000000000006E-2</c:v>
                </c:pt>
                <c:pt idx="564">
                  <c:v>9.4200000000000006E-2</c:v>
                </c:pt>
                <c:pt idx="565">
                  <c:v>9.4899999999999998E-2</c:v>
                </c:pt>
                <c:pt idx="566">
                  <c:v>9.5700000000000007E-2</c:v>
                </c:pt>
                <c:pt idx="567">
                  <c:v>9.6200000000000008E-2</c:v>
                </c:pt>
                <c:pt idx="568">
                  <c:v>9.5899999999999999E-2</c:v>
                </c:pt>
                <c:pt idx="569">
                  <c:v>9.6099999999999991E-2</c:v>
                </c:pt>
                <c:pt idx="570">
                  <c:v>9.5899999999999999E-2</c:v>
                </c:pt>
                <c:pt idx="571">
                  <c:v>9.7100000000000006E-2</c:v>
                </c:pt>
                <c:pt idx="572">
                  <c:v>9.7100000000000006E-2</c:v>
                </c:pt>
                <c:pt idx="573">
                  <c:v>9.8800000000000013E-2</c:v>
                </c:pt>
                <c:pt idx="574">
                  <c:v>9.8100000000000007E-2</c:v>
                </c:pt>
                <c:pt idx="575">
                  <c:v>9.8900000000000002E-2</c:v>
                </c:pt>
                <c:pt idx="576">
                  <c:v>9.8400000000000001E-2</c:v>
                </c:pt>
                <c:pt idx="577">
                  <c:v>9.8800000000000013E-2</c:v>
                </c:pt>
                <c:pt idx="578">
                  <c:v>9.98E-2</c:v>
                </c:pt>
                <c:pt idx="579">
                  <c:v>9.9399999999999988E-2</c:v>
                </c:pt>
                <c:pt idx="580">
                  <c:v>9.8299999999999998E-2</c:v>
                </c:pt>
                <c:pt idx="581">
                  <c:v>9.8000000000000004E-2</c:v>
                </c:pt>
                <c:pt idx="582">
                  <c:v>9.8400000000000001E-2</c:v>
                </c:pt>
                <c:pt idx="583">
                  <c:v>9.7799999999999998E-2</c:v>
                </c:pt>
                <c:pt idx="584">
                  <c:v>9.74E-2</c:v>
                </c:pt>
                <c:pt idx="585">
                  <c:v>9.7200000000000009E-2</c:v>
                </c:pt>
                <c:pt idx="586">
                  <c:v>9.7699999999999995E-2</c:v>
                </c:pt>
                <c:pt idx="587">
                  <c:v>9.7299999999999998E-2</c:v>
                </c:pt>
                <c:pt idx="588">
                  <c:v>9.7100000000000006E-2</c:v>
                </c:pt>
                <c:pt idx="589">
                  <c:v>9.6600000000000005E-2</c:v>
                </c:pt>
                <c:pt idx="590">
                  <c:v>9.6200000000000008E-2</c:v>
                </c:pt>
                <c:pt idx="591">
                  <c:v>9.6099999999999991E-2</c:v>
                </c:pt>
                <c:pt idx="592">
                  <c:v>9.6200000000000008E-2</c:v>
                </c:pt>
                <c:pt idx="593">
                  <c:v>9.6099999999999991E-2</c:v>
                </c:pt>
                <c:pt idx="594">
                  <c:v>9.6200000000000008E-2</c:v>
                </c:pt>
                <c:pt idx="595">
                  <c:v>9.69E-2</c:v>
                </c:pt>
                <c:pt idx="596">
                  <c:v>9.64E-2</c:v>
                </c:pt>
                <c:pt idx="597">
                  <c:v>9.6200000000000008E-2</c:v>
                </c:pt>
                <c:pt idx="598">
                  <c:v>9.6200000000000008E-2</c:v>
                </c:pt>
                <c:pt idx="599">
                  <c:v>9.6099999999999991E-2</c:v>
                </c:pt>
                <c:pt idx="600">
                  <c:v>9.6000000000000002E-2</c:v>
                </c:pt>
                <c:pt idx="601">
                  <c:v>9.6500000000000002E-2</c:v>
                </c:pt>
                <c:pt idx="602">
                  <c:v>9.6200000000000008E-2</c:v>
                </c:pt>
                <c:pt idx="603">
                  <c:v>9.5899999999999999E-2</c:v>
                </c:pt>
                <c:pt idx="604">
                  <c:v>9.5700000000000007E-2</c:v>
                </c:pt>
                <c:pt idx="605">
                  <c:v>9.5100000000000004E-2</c:v>
                </c:pt>
                <c:pt idx="606">
                  <c:v>9.5100000000000004E-2</c:v>
                </c:pt>
                <c:pt idx="607">
                  <c:v>9.5400000000000013E-2</c:v>
                </c:pt>
                <c:pt idx="608">
                  <c:v>9.6000000000000002E-2</c:v>
                </c:pt>
                <c:pt idx="609">
                  <c:v>9.6200000000000008E-2</c:v>
                </c:pt>
                <c:pt idx="610">
                  <c:v>9.6600000000000005E-2</c:v>
                </c:pt>
                <c:pt idx="611">
                  <c:v>9.6699999999999994E-2</c:v>
                </c:pt>
                <c:pt idx="612">
                  <c:v>9.6799999999999997E-2</c:v>
                </c:pt>
                <c:pt idx="613">
                  <c:v>9.6799999999999997E-2</c:v>
                </c:pt>
                <c:pt idx="614">
                  <c:v>9.7000000000000017E-2</c:v>
                </c:pt>
                <c:pt idx="615">
                  <c:v>9.7100000000000006E-2</c:v>
                </c:pt>
                <c:pt idx="616">
                  <c:v>9.7100000000000006E-2</c:v>
                </c:pt>
                <c:pt idx="617">
                  <c:v>9.7599999999999992E-2</c:v>
                </c:pt>
                <c:pt idx="618">
                  <c:v>9.7500000000000003E-2</c:v>
                </c:pt>
                <c:pt idx="619">
                  <c:v>9.7699999999999995E-2</c:v>
                </c:pt>
                <c:pt idx="620">
                  <c:v>9.74E-2</c:v>
                </c:pt>
                <c:pt idx="621">
                  <c:v>9.7299999999999998E-2</c:v>
                </c:pt>
                <c:pt idx="622">
                  <c:v>9.7599999999999992E-2</c:v>
                </c:pt>
                <c:pt idx="623">
                  <c:v>9.7799999999999998E-2</c:v>
                </c:pt>
                <c:pt idx="624">
                  <c:v>9.820000000000001E-2</c:v>
                </c:pt>
                <c:pt idx="625">
                  <c:v>9.7500000000000003E-2</c:v>
                </c:pt>
                <c:pt idx="626">
                  <c:v>9.7500000000000003E-2</c:v>
                </c:pt>
                <c:pt idx="627">
                  <c:v>9.69E-2</c:v>
                </c:pt>
                <c:pt idx="628">
                  <c:v>9.9600000000000008E-2</c:v>
                </c:pt>
                <c:pt idx="629">
                  <c:v>9.870000000000001E-2</c:v>
                </c:pt>
                <c:pt idx="630">
                  <c:v>9.8599999999999993E-2</c:v>
                </c:pt>
                <c:pt idx="631">
                  <c:v>9.8400000000000001E-2</c:v>
                </c:pt>
                <c:pt idx="632">
                  <c:v>9.7699999999999995E-2</c:v>
                </c:pt>
                <c:pt idx="633">
                  <c:v>9.7699999999999995E-2</c:v>
                </c:pt>
                <c:pt idx="634">
                  <c:v>9.7799999999999998E-2</c:v>
                </c:pt>
                <c:pt idx="635">
                  <c:v>9.9000000000000005E-2</c:v>
                </c:pt>
                <c:pt idx="636">
                  <c:v>9.8599999999999993E-2</c:v>
                </c:pt>
                <c:pt idx="637">
                  <c:v>9.8400000000000001E-2</c:v>
                </c:pt>
                <c:pt idx="638">
                  <c:v>9.8100000000000007E-2</c:v>
                </c:pt>
                <c:pt idx="639">
                  <c:v>9.7799999999999998E-2</c:v>
                </c:pt>
                <c:pt idx="640">
                  <c:v>9.7500000000000003E-2</c:v>
                </c:pt>
                <c:pt idx="641">
                  <c:v>9.7699999999999995E-2</c:v>
                </c:pt>
                <c:pt idx="642">
                  <c:v>9.8100000000000007E-2</c:v>
                </c:pt>
                <c:pt idx="643">
                  <c:v>9.7599999999999992E-2</c:v>
                </c:pt>
                <c:pt idx="644">
                  <c:v>9.69E-2</c:v>
                </c:pt>
                <c:pt idx="645">
                  <c:v>9.7000000000000017E-2</c:v>
                </c:pt>
                <c:pt idx="646">
                  <c:v>9.69E-2</c:v>
                </c:pt>
                <c:pt idx="647">
                  <c:v>9.6799999999999997E-2</c:v>
                </c:pt>
                <c:pt idx="648">
                  <c:v>9.6300000000000011E-2</c:v>
                </c:pt>
                <c:pt idx="649">
                  <c:v>9.6600000000000005E-2</c:v>
                </c:pt>
                <c:pt idx="650">
                  <c:v>9.6200000000000008E-2</c:v>
                </c:pt>
                <c:pt idx="651">
                  <c:v>9.6500000000000002E-2</c:v>
                </c:pt>
                <c:pt idx="652">
                  <c:v>9.6799999999999997E-2</c:v>
                </c:pt>
                <c:pt idx="653">
                  <c:v>9.69E-2</c:v>
                </c:pt>
                <c:pt idx="654">
                  <c:v>9.7200000000000009E-2</c:v>
                </c:pt>
                <c:pt idx="655">
                  <c:v>9.7100000000000006E-2</c:v>
                </c:pt>
                <c:pt idx="656">
                  <c:v>9.6500000000000002E-2</c:v>
                </c:pt>
                <c:pt idx="657">
                  <c:v>9.7000000000000017E-2</c:v>
                </c:pt>
                <c:pt idx="658">
                  <c:v>9.6099999999999991E-2</c:v>
                </c:pt>
                <c:pt idx="659">
                  <c:v>9.5400000000000013E-2</c:v>
                </c:pt>
                <c:pt idx="660">
                  <c:v>9.5299999999999996E-2</c:v>
                </c:pt>
                <c:pt idx="661">
                  <c:v>9.5199999999999993E-2</c:v>
                </c:pt>
                <c:pt idx="662">
                  <c:v>9.5400000000000013E-2</c:v>
                </c:pt>
                <c:pt idx="663">
                  <c:v>9.5700000000000007E-2</c:v>
                </c:pt>
                <c:pt idx="664">
                  <c:v>9.5799999999999996E-2</c:v>
                </c:pt>
                <c:pt idx="665">
                  <c:v>9.64E-2</c:v>
                </c:pt>
                <c:pt idx="666">
                  <c:v>9.6000000000000002E-2</c:v>
                </c:pt>
                <c:pt idx="667">
                  <c:v>9.64E-2</c:v>
                </c:pt>
                <c:pt idx="668">
                  <c:v>9.6500000000000002E-2</c:v>
                </c:pt>
                <c:pt idx="669">
                  <c:v>9.6799999999999997E-2</c:v>
                </c:pt>
                <c:pt idx="670">
                  <c:v>9.6099999999999991E-2</c:v>
                </c:pt>
                <c:pt idx="671">
                  <c:v>9.6600000000000005E-2</c:v>
                </c:pt>
                <c:pt idx="672">
                  <c:v>9.6000000000000002E-2</c:v>
                </c:pt>
                <c:pt idx="673">
                  <c:v>9.6000000000000002E-2</c:v>
                </c:pt>
                <c:pt idx="674">
                  <c:v>9.69E-2</c:v>
                </c:pt>
                <c:pt idx="675">
                  <c:v>9.6699999999999994E-2</c:v>
                </c:pt>
                <c:pt idx="676">
                  <c:v>9.6099999999999991E-2</c:v>
                </c:pt>
                <c:pt idx="677">
                  <c:v>9.5799999999999996E-2</c:v>
                </c:pt>
                <c:pt idx="678">
                  <c:v>9.6500000000000002E-2</c:v>
                </c:pt>
                <c:pt idx="679">
                  <c:v>9.5600000000000004E-2</c:v>
                </c:pt>
                <c:pt idx="680">
                  <c:v>9.5500000000000002E-2</c:v>
                </c:pt>
                <c:pt idx="681">
                  <c:v>9.5600000000000004E-2</c:v>
                </c:pt>
                <c:pt idx="682">
                  <c:v>9.5199999999999993E-2</c:v>
                </c:pt>
                <c:pt idx="683">
                  <c:v>9.5000000000000001E-2</c:v>
                </c:pt>
                <c:pt idx="684">
                  <c:v>9.5000000000000001E-2</c:v>
                </c:pt>
                <c:pt idx="685">
                  <c:v>9.4200000000000006E-2</c:v>
                </c:pt>
                <c:pt idx="686">
                  <c:v>9.4100000000000003E-2</c:v>
                </c:pt>
                <c:pt idx="687">
                  <c:v>9.4399999999999998E-2</c:v>
                </c:pt>
                <c:pt idx="688">
                  <c:v>9.4899999999999998E-2</c:v>
                </c:pt>
                <c:pt idx="689">
                  <c:v>9.4299999999999995E-2</c:v>
                </c:pt>
                <c:pt idx="690">
                  <c:v>9.4200000000000006E-2</c:v>
                </c:pt>
                <c:pt idx="691">
                  <c:v>9.4399999999999998E-2</c:v>
                </c:pt>
                <c:pt idx="692">
                  <c:v>9.4700000000000006E-2</c:v>
                </c:pt>
                <c:pt idx="693">
                  <c:v>9.4600000000000004E-2</c:v>
                </c:pt>
                <c:pt idx="694">
                  <c:v>9.4500000000000015E-2</c:v>
                </c:pt>
                <c:pt idx="695">
                  <c:v>9.4100000000000003E-2</c:v>
                </c:pt>
                <c:pt idx="696">
                  <c:v>9.4100000000000003E-2</c:v>
                </c:pt>
                <c:pt idx="697">
                  <c:v>9.4200000000000006E-2</c:v>
                </c:pt>
                <c:pt idx="698">
                  <c:v>9.4899999999999998E-2</c:v>
                </c:pt>
                <c:pt idx="699">
                  <c:v>9.4399999999999998E-2</c:v>
                </c:pt>
                <c:pt idx="700">
                  <c:v>9.4100000000000003E-2</c:v>
                </c:pt>
                <c:pt idx="701">
                  <c:v>9.4200000000000006E-2</c:v>
                </c:pt>
                <c:pt idx="702">
                  <c:v>9.4299999999999995E-2</c:v>
                </c:pt>
                <c:pt idx="703">
                  <c:v>9.4100000000000003E-2</c:v>
                </c:pt>
                <c:pt idx="704">
                  <c:v>9.4E-2</c:v>
                </c:pt>
                <c:pt idx="705">
                  <c:v>9.4600000000000004E-2</c:v>
                </c:pt>
                <c:pt idx="706">
                  <c:v>9.4399999999999998E-2</c:v>
                </c:pt>
                <c:pt idx="707">
                  <c:v>9.3200000000000005E-2</c:v>
                </c:pt>
                <c:pt idx="708">
                  <c:v>9.3900000000000011E-2</c:v>
                </c:pt>
                <c:pt idx="709">
                  <c:v>9.3800000000000008E-2</c:v>
                </c:pt>
                <c:pt idx="710">
                  <c:v>9.3599999999999989E-2</c:v>
                </c:pt>
                <c:pt idx="711">
                  <c:v>9.4E-2</c:v>
                </c:pt>
                <c:pt idx="712">
                  <c:v>9.3599999999999989E-2</c:v>
                </c:pt>
                <c:pt idx="713">
                  <c:v>9.35E-2</c:v>
                </c:pt>
                <c:pt idx="714">
                  <c:v>9.3100000000000002E-2</c:v>
                </c:pt>
                <c:pt idx="715">
                  <c:v>9.3000000000000013E-2</c:v>
                </c:pt>
                <c:pt idx="716">
                  <c:v>9.3299999999999994E-2</c:v>
                </c:pt>
                <c:pt idx="717">
                  <c:v>9.2600000000000002E-2</c:v>
                </c:pt>
                <c:pt idx="718">
                  <c:v>9.2499999999999999E-2</c:v>
                </c:pt>
                <c:pt idx="719">
                  <c:v>9.2799999999999994E-2</c:v>
                </c:pt>
                <c:pt idx="720">
                  <c:v>9.2600000000000002E-2</c:v>
                </c:pt>
                <c:pt idx="721">
                  <c:v>9.2600000000000002E-2</c:v>
                </c:pt>
                <c:pt idx="722">
                  <c:v>9.2499999999999999E-2</c:v>
                </c:pt>
                <c:pt idx="723">
                  <c:v>9.2799999999999994E-2</c:v>
                </c:pt>
                <c:pt idx="724">
                  <c:v>9.3200000000000005E-2</c:v>
                </c:pt>
                <c:pt idx="725">
                  <c:v>9.2799999999999994E-2</c:v>
                </c:pt>
                <c:pt idx="726">
                  <c:v>9.2699999999999991E-2</c:v>
                </c:pt>
                <c:pt idx="727">
                  <c:v>9.2399999999999996E-2</c:v>
                </c:pt>
                <c:pt idx="728">
                  <c:v>9.2300000000000007E-2</c:v>
                </c:pt>
                <c:pt idx="729">
                  <c:v>9.2200000000000004E-2</c:v>
                </c:pt>
                <c:pt idx="730">
                  <c:v>9.2600000000000002E-2</c:v>
                </c:pt>
                <c:pt idx="731">
                  <c:v>9.2699999999999991E-2</c:v>
                </c:pt>
                <c:pt idx="732">
                  <c:v>9.290000000000001E-2</c:v>
                </c:pt>
                <c:pt idx="733">
                  <c:v>9.290000000000001E-2</c:v>
                </c:pt>
                <c:pt idx="734">
                  <c:v>9.2200000000000004E-2</c:v>
                </c:pt>
                <c:pt idx="735">
                  <c:v>9.1999999999999998E-2</c:v>
                </c:pt>
                <c:pt idx="736">
                  <c:v>9.2000000000000012E-2</c:v>
                </c:pt>
                <c:pt idx="737">
                  <c:v>9.1899999999999996E-2</c:v>
                </c:pt>
                <c:pt idx="738">
                  <c:v>9.1600000000000001E-2</c:v>
                </c:pt>
                <c:pt idx="739">
                  <c:v>9.1400000000000009E-2</c:v>
                </c:pt>
                <c:pt idx="740">
                  <c:v>9.1400000000000009E-2</c:v>
                </c:pt>
                <c:pt idx="741">
                  <c:v>9.0800000000000006E-2</c:v>
                </c:pt>
                <c:pt idx="742">
                  <c:v>9.0500000000000011E-2</c:v>
                </c:pt>
                <c:pt idx="743">
                  <c:v>9.0299999999999991E-2</c:v>
                </c:pt>
                <c:pt idx="744">
                  <c:v>9.0400000000000008E-2</c:v>
                </c:pt>
                <c:pt idx="745">
                  <c:v>9.06E-2</c:v>
                </c:pt>
                <c:pt idx="746">
                  <c:v>9.01E-2</c:v>
                </c:pt>
                <c:pt idx="747">
                  <c:v>9.01E-2</c:v>
                </c:pt>
                <c:pt idx="748">
                  <c:v>8.9800000000000005E-2</c:v>
                </c:pt>
                <c:pt idx="749">
                  <c:v>8.9900000000000008E-2</c:v>
                </c:pt>
                <c:pt idx="750">
                  <c:v>8.9700000000000002E-2</c:v>
                </c:pt>
                <c:pt idx="751">
                  <c:v>8.9800000000000005E-2</c:v>
                </c:pt>
                <c:pt idx="752">
                  <c:v>9.0299999999999991E-2</c:v>
                </c:pt>
                <c:pt idx="753">
                  <c:v>9.06E-2</c:v>
                </c:pt>
                <c:pt idx="754">
                  <c:v>9.0800000000000006E-2</c:v>
                </c:pt>
                <c:pt idx="755">
                  <c:v>9.06E-2</c:v>
                </c:pt>
                <c:pt idx="756">
                  <c:v>8.9900000000000008E-2</c:v>
                </c:pt>
                <c:pt idx="757">
                  <c:v>9.0200000000000002E-2</c:v>
                </c:pt>
                <c:pt idx="758">
                  <c:v>8.9900000000000008E-2</c:v>
                </c:pt>
                <c:pt idx="759">
                  <c:v>9.01E-2</c:v>
                </c:pt>
                <c:pt idx="760">
                  <c:v>9.01E-2</c:v>
                </c:pt>
                <c:pt idx="761">
                  <c:v>8.9900000000000008E-2</c:v>
                </c:pt>
                <c:pt idx="762">
                  <c:v>8.9800000000000005E-2</c:v>
                </c:pt>
                <c:pt idx="763">
                  <c:v>9.0200000000000002E-2</c:v>
                </c:pt>
                <c:pt idx="764">
                  <c:v>9.0500000000000011E-2</c:v>
                </c:pt>
                <c:pt idx="765">
                  <c:v>9.0700000000000003E-2</c:v>
                </c:pt>
                <c:pt idx="766">
                  <c:v>9.0500000000000011E-2</c:v>
                </c:pt>
                <c:pt idx="767">
                  <c:v>9.0500000000000011E-2</c:v>
                </c:pt>
                <c:pt idx="768">
                  <c:v>9.0299999999999991E-2</c:v>
                </c:pt>
                <c:pt idx="769">
                  <c:v>9.0899999999999995E-2</c:v>
                </c:pt>
                <c:pt idx="770">
                  <c:v>9.11E-2</c:v>
                </c:pt>
                <c:pt idx="771">
                  <c:v>9.0400000000000008E-2</c:v>
                </c:pt>
                <c:pt idx="772">
                  <c:v>9.1200000000000003E-2</c:v>
                </c:pt>
                <c:pt idx="773">
                  <c:v>9.0999999999999998E-2</c:v>
                </c:pt>
                <c:pt idx="774">
                  <c:v>9.1200000000000003E-2</c:v>
                </c:pt>
                <c:pt idx="775">
                  <c:v>9.0700000000000003E-2</c:v>
                </c:pt>
                <c:pt idx="776">
                  <c:v>9.0899999999999995E-2</c:v>
                </c:pt>
                <c:pt idx="777">
                  <c:v>9.0999999999999998E-2</c:v>
                </c:pt>
                <c:pt idx="778">
                  <c:v>9.0999999999999998E-2</c:v>
                </c:pt>
                <c:pt idx="779">
                  <c:v>9.0700000000000003E-2</c:v>
                </c:pt>
                <c:pt idx="780">
                  <c:v>9.11E-2</c:v>
                </c:pt>
                <c:pt idx="781">
                  <c:v>9.0700000000000003E-2</c:v>
                </c:pt>
                <c:pt idx="782">
                  <c:v>9.0400000000000008E-2</c:v>
                </c:pt>
                <c:pt idx="783">
                  <c:v>9.0200000000000002E-2</c:v>
                </c:pt>
                <c:pt idx="784">
                  <c:v>9.01E-2</c:v>
                </c:pt>
                <c:pt idx="785">
                  <c:v>9.0200000000000002E-2</c:v>
                </c:pt>
                <c:pt idx="786">
                  <c:v>9.0200000000000002E-2</c:v>
                </c:pt>
                <c:pt idx="787">
                  <c:v>9.01E-2</c:v>
                </c:pt>
                <c:pt idx="788">
                  <c:v>9.0299999999999991E-2</c:v>
                </c:pt>
                <c:pt idx="789">
                  <c:v>9.1499999999999998E-2</c:v>
                </c:pt>
                <c:pt idx="790">
                  <c:v>9.2499999999999999E-2</c:v>
                </c:pt>
                <c:pt idx="791">
                  <c:v>9.2300000000000007E-2</c:v>
                </c:pt>
                <c:pt idx="792">
                  <c:v>9.2300000000000007E-2</c:v>
                </c:pt>
                <c:pt idx="793">
                  <c:v>9.2300000000000007E-2</c:v>
                </c:pt>
                <c:pt idx="794">
                  <c:v>9.1899999999999996E-2</c:v>
                </c:pt>
                <c:pt idx="795">
                  <c:v>9.1799999999999993E-2</c:v>
                </c:pt>
                <c:pt idx="796">
                  <c:v>9.1700000000000004E-2</c:v>
                </c:pt>
                <c:pt idx="797">
                  <c:v>9.2600000000000002E-2</c:v>
                </c:pt>
                <c:pt idx="798">
                  <c:v>9.290000000000001E-2</c:v>
                </c:pt>
                <c:pt idx="799">
                  <c:v>9.290000000000001E-2</c:v>
                </c:pt>
                <c:pt idx="800">
                  <c:v>9.2499999999999999E-2</c:v>
                </c:pt>
                <c:pt idx="801">
                  <c:v>9.2200000000000004E-2</c:v>
                </c:pt>
                <c:pt idx="802">
                  <c:v>9.1600000000000001E-2</c:v>
                </c:pt>
                <c:pt idx="803">
                  <c:v>9.1899999999999996E-2</c:v>
                </c:pt>
                <c:pt idx="804">
                  <c:v>9.1799999999999993E-2</c:v>
                </c:pt>
                <c:pt idx="805">
                  <c:v>9.1899999999999996E-2</c:v>
                </c:pt>
                <c:pt idx="806">
                  <c:v>9.1400000000000009E-2</c:v>
                </c:pt>
                <c:pt idx="807">
                  <c:v>9.1400000000000009E-2</c:v>
                </c:pt>
                <c:pt idx="808">
                  <c:v>9.1400000000000009E-2</c:v>
                </c:pt>
                <c:pt idx="809">
                  <c:v>9.1499999999999998E-2</c:v>
                </c:pt>
                <c:pt idx="810">
                  <c:v>9.06E-2</c:v>
                </c:pt>
                <c:pt idx="811">
                  <c:v>9.0299999999999991E-2</c:v>
                </c:pt>
                <c:pt idx="812">
                  <c:v>9.01E-2</c:v>
                </c:pt>
                <c:pt idx="813">
                  <c:v>0.09</c:v>
                </c:pt>
                <c:pt idx="814">
                  <c:v>9.01E-2</c:v>
                </c:pt>
                <c:pt idx="815">
                  <c:v>8.9900000000000008E-2</c:v>
                </c:pt>
                <c:pt idx="816">
                  <c:v>8.9700000000000002E-2</c:v>
                </c:pt>
                <c:pt idx="817">
                  <c:v>8.9800000000000005E-2</c:v>
                </c:pt>
                <c:pt idx="818">
                  <c:v>8.9600000000000013E-2</c:v>
                </c:pt>
                <c:pt idx="819">
                  <c:v>9.0500000000000011E-2</c:v>
                </c:pt>
                <c:pt idx="820">
                  <c:v>8.9800000000000005E-2</c:v>
                </c:pt>
                <c:pt idx="821">
                  <c:v>8.9600000000000013E-2</c:v>
                </c:pt>
                <c:pt idx="822">
                  <c:v>8.9900000000000008E-2</c:v>
                </c:pt>
                <c:pt idx="823">
                  <c:v>9.01E-2</c:v>
                </c:pt>
                <c:pt idx="824">
                  <c:v>8.9600000000000013E-2</c:v>
                </c:pt>
                <c:pt idx="825">
                  <c:v>8.9600000000000013E-2</c:v>
                </c:pt>
                <c:pt idx="826">
                  <c:v>8.9600000000000013E-2</c:v>
                </c:pt>
                <c:pt idx="827">
                  <c:v>8.9200000000000002E-2</c:v>
                </c:pt>
                <c:pt idx="828">
                  <c:v>8.900000000000001E-2</c:v>
                </c:pt>
                <c:pt idx="829">
                  <c:v>8.8900000000000007E-2</c:v>
                </c:pt>
                <c:pt idx="830">
                  <c:v>8.9099999999999999E-2</c:v>
                </c:pt>
                <c:pt idx="831">
                  <c:v>8.8599999999999998E-2</c:v>
                </c:pt>
                <c:pt idx="832">
                  <c:v>8.8399999999999992E-2</c:v>
                </c:pt>
                <c:pt idx="833">
                  <c:v>8.8900000000000007E-2</c:v>
                </c:pt>
                <c:pt idx="834">
                  <c:v>8.8700000000000015E-2</c:v>
                </c:pt>
                <c:pt idx="835">
                  <c:v>8.8499999999999995E-2</c:v>
                </c:pt>
                <c:pt idx="836">
                  <c:v>8.8399999999999992E-2</c:v>
                </c:pt>
                <c:pt idx="837">
                  <c:v>8.8900000000000007E-2</c:v>
                </c:pt>
                <c:pt idx="838">
                  <c:v>8.950000000000001E-2</c:v>
                </c:pt>
                <c:pt idx="839">
                  <c:v>8.900000000000001E-2</c:v>
                </c:pt>
                <c:pt idx="840">
                  <c:v>8.8499999999999995E-2</c:v>
                </c:pt>
                <c:pt idx="841">
                  <c:v>8.8800000000000004E-2</c:v>
                </c:pt>
                <c:pt idx="842">
                  <c:v>8.8300000000000003E-2</c:v>
                </c:pt>
                <c:pt idx="843">
                  <c:v>8.8300000000000003E-2</c:v>
                </c:pt>
                <c:pt idx="844">
                  <c:v>8.8399999999999992E-2</c:v>
                </c:pt>
                <c:pt idx="845">
                  <c:v>8.8000000000000009E-2</c:v>
                </c:pt>
                <c:pt idx="846">
                  <c:v>8.900000000000001E-2</c:v>
                </c:pt>
                <c:pt idx="847">
                  <c:v>8.8000000000000009E-2</c:v>
                </c:pt>
                <c:pt idx="848">
                  <c:v>8.7499999999999994E-2</c:v>
                </c:pt>
                <c:pt idx="849">
                  <c:v>8.77E-2</c:v>
                </c:pt>
                <c:pt idx="850">
                  <c:v>8.7100000000000011E-2</c:v>
                </c:pt>
                <c:pt idx="851">
                  <c:v>8.7100000000000011E-2</c:v>
                </c:pt>
                <c:pt idx="852">
                  <c:v>8.72E-2</c:v>
                </c:pt>
                <c:pt idx="853">
                  <c:v>8.6500000000000007E-2</c:v>
                </c:pt>
                <c:pt idx="854">
                  <c:v>8.6500000000000007E-2</c:v>
                </c:pt>
                <c:pt idx="855">
                  <c:v>8.6400000000000005E-2</c:v>
                </c:pt>
                <c:pt idx="856">
                  <c:v>8.6300000000000002E-2</c:v>
                </c:pt>
                <c:pt idx="857">
                  <c:v>8.6500000000000007E-2</c:v>
                </c:pt>
                <c:pt idx="858">
                  <c:v>8.6300000000000002E-2</c:v>
                </c:pt>
                <c:pt idx="859">
                  <c:v>8.6099999999999996E-2</c:v>
                </c:pt>
                <c:pt idx="860">
                  <c:v>8.5800000000000001E-2</c:v>
                </c:pt>
                <c:pt idx="861">
                  <c:v>8.6200000000000013E-2</c:v>
                </c:pt>
                <c:pt idx="862">
                  <c:v>8.6099999999999996E-2</c:v>
                </c:pt>
                <c:pt idx="863">
                  <c:v>8.5699999999999998E-2</c:v>
                </c:pt>
                <c:pt idx="864">
                  <c:v>8.5699999999999998E-2</c:v>
                </c:pt>
                <c:pt idx="865">
                  <c:v>8.6099999999999996E-2</c:v>
                </c:pt>
                <c:pt idx="866">
                  <c:v>8.6200000000000013E-2</c:v>
                </c:pt>
                <c:pt idx="867">
                  <c:v>8.5999999999999993E-2</c:v>
                </c:pt>
                <c:pt idx="868">
                  <c:v>8.6099999999999996E-2</c:v>
                </c:pt>
                <c:pt idx="869">
                  <c:v>8.6300000000000002E-2</c:v>
                </c:pt>
                <c:pt idx="870">
                  <c:v>8.6800000000000002E-2</c:v>
                </c:pt>
                <c:pt idx="871">
                  <c:v>8.7000000000000008E-2</c:v>
                </c:pt>
                <c:pt idx="872">
                  <c:v>8.7100000000000011E-2</c:v>
                </c:pt>
                <c:pt idx="873">
                  <c:v>8.6500000000000007E-2</c:v>
                </c:pt>
                <c:pt idx="874">
                  <c:v>8.6400000000000005E-2</c:v>
                </c:pt>
                <c:pt idx="875">
                  <c:v>8.6200000000000013E-2</c:v>
                </c:pt>
                <c:pt idx="876">
                  <c:v>8.6200000000000013E-2</c:v>
                </c:pt>
                <c:pt idx="877">
                  <c:v>8.5900000000000004E-2</c:v>
                </c:pt>
                <c:pt idx="878">
                  <c:v>8.5600000000000009E-2</c:v>
                </c:pt>
                <c:pt idx="879">
                  <c:v>8.5199999999999998E-2</c:v>
                </c:pt>
                <c:pt idx="880">
                  <c:v>8.5199999999999998E-2</c:v>
                </c:pt>
                <c:pt idx="881">
                  <c:v>8.5000000000000006E-2</c:v>
                </c:pt>
                <c:pt idx="882">
                  <c:v>8.4700000000000011E-2</c:v>
                </c:pt>
                <c:pt idx="883">
                  <c:v>8.5000000000000006E-2</c:v>
                </c:pt>
                <c:pt idx="884">
                  <c:v>8.4900000000000003E-2</c:v>
                </c:pt>
                <c:pt idx="885">
                  <c:v>8.5299999999999987E-2</c:v>
                </c:pt>
                <c:pt idx="886">
                  <c:v>8.5199999999999998E-2</c:v>
                </c:pt>
                <c:pt idx="887">
                  <c:v>8.5099999999999995E-2</c:v>
                </c:pt>
                <c:pt idx="888">
                  <c:v>8.4700000000000011E-2</c:v>
                </c:pt>
                <c:pt idx="889">
                  <c:v>8.5099999999999995E-2</c:v>
                </c:pt>
                <c:pt idx="890">
                  <c:v>8.5400000000000004E-2</c:v>
                </c:pt>
                <c:pt idx="891">
                  <c:v>8.5199999999999998E-2</c:v>
                </c:pt>
                <c:pt idx="892">
                  <c:v>8.3900000000000002E-2</c:v>
                </c:pt>
                <c:pt idx="893">
                  <c:v>8.4199999999999997E-2</c:v>
                </c:pt>
                <c:pt idx="894">
                  <c:v>8.3599999999999994E-2</c:v>
                </c:pt>
                <c:pt idx="895">
                  <c:v>8.3800000000000013E-2</c:v>
                </c:pt>
                <c:pt idx="896">
                  <c:v>8.4700000000000011E-2</c:v>
                </c:pt>
                <c:pt idx="897">
                  <c:v>8.4499999999999992E-2</c:v>
                </c:pt>
                <c:pt idx="898">
                  <c:v>8.4100000000000008E-2</c:v>
                </c:pt>
                <c:pt idx="899">
                  <c:v>8.4600000000000009E-2</c:v>
                </c:pt>
                <c:pt idx="900">
                  <c:v>8.5400000000000004E-2</c:v>
                </c:pt>
                <c:pt idx="901">
                  <c:v>8.5500000000000007E-2</c:v>
                </c:pt>
                <c:pt idx="902">
                  <c:v>8.5400000000000004E-2</c:v>
                </c:pt>
                <c:pt idx="903">
                  <c:v>8.5099999999999995E-2</c:v>
                </c:pt>
                <c:pt idx="904">
                  <c:v>8.5699999999999998E-2</c:v>
                </c:pt>
                <c:pt idx="905">
                  <c:v>8.6400000000000005E-2</c:v>
                </c:pt>
                <c:pt idx="906">
                  <c:v>8.6500000000000007E-2</c:v>
                </c:pt>
                <c:pt idx="907">
                  <c:v>8.6699999999999999E-2</c:v>
                </c:pt>
                <c:pt idx="908">
                  <c:v>8.6800000000000002E-2</c:v>
                </c:pt>
                <c:pt idx="909">
                  <c:v>8.8000000000000009E-2</c:v>
                </c:pt>
                <c:pt idx="910">
                  <c:v>8.7900000000000006E-2</c:v>
                </c:pt>
                <c:pt idx="911">
                  <c:v>8.8300000000000003E-2</c:v>
                </c:pt>
                <c:pt idx="912">
                  <c:v>8.7499999999999994E-2</c:v>
                </c:pt>
                <c:pt idx="913">
                  <c:v>8.7599999999999997E-2</c:v>
                </c:pt>
                <c:pt idx="914">
                  <c:v>8.72E-2</c:v>
                </c:pt>
                <c:pt idx="915">
                  <c:v>8.8000000000000009E-2</c:v>
                </c:pt>
                <c:pt idx="916">
                  <c:v>8.8200000000000001E-2</c:v>
                </c:pt>
                <c:pt idx="917">
                  <c:v>8.7400000000000005E-2</c:v>
                </c:pt>
                <c:pt idx="918">
                  <c:v>8.7300000000000003E-2</c:v>
                </c:pt>
                <c:pt idx="919">
                  <c:v>8.6800000000000002E-2</c:v>
                </c:pt>
                <c:pt idx="920">
                  <c:v>8.6800000000000002E-2</c:v>
                </c:pt>
                <c:pt idx="921">
                  <c:v>8.6500000000000007E-2</c:v>
                </c:pt>
                <c:pt idx="922">
                  <c:v>8.6500000000000007E-2</c:v>
                </c:pt>
                <c:pt idx="923">
                  <c:v>8.6500000000000007E-2</c:v>
                </c:pt>
                <c:pt idx="924">
                  <c:v>8.5999999999999993E-2</c:v>
                </c:pt>
                <c:pt idx="925">
                  <c:v>8.5999999999999993E-2</c:v>
                </c:pt>
                <c:pt idx="926">
                  <c:v>8.6099999999999996E-2</c:v>
                </c:pt>
                <c:pt idx="927">
                  <c:v>8.6200000000000013E-2</c:v>
                </c:pt>
                <c:pt idx="928">
                  <c:v>8.5999999999999993E-2</c:v>
                </c:pt>
                <c:pt idx="929">
                  <c:v>8.5699999999999998E-2</c:v>
                </c:pt>
                <c:pt idx="930">
                  <c:v>8.5699999999999998E-2</c:v>
                </c:pt>
                <c:pt idx="931">
                  <c:v>8.5699999999999998E-2</c:v>
                </c:pt>
                <c:pt idx="932">
                  <c:v>8.5400000000000004E-2</c:v>
                </c:pt>
                <c:pt idx="933">
                  <c:v>8.5400000000000004E-2</c:v>
                </c:pt>
                <c:pt idx="934">
                  <c:v>8.5199999999999998E-2</c:v>
                </c:pt>
                <c:pt idx="935">
                  <c:v>8.5400000000000004E-2</c:v>
                </c:pt>
                <c:pt idx="936">
                  <c:v>8.5299999999999987E-2</c:v>
                </c:pt>
                <c:pt idx="937">
                  <c:v>8.6099999999999996E-2</c:v>
                </c:pt>
                <c:pt idx="938">
                  <c:v>8.5500000000000007E-2</c:v>
                </c:pt>
                <c:pt idx="939">
                  <c:v>8.5099999999999995E-2</c:v>
                </c:pt>
                <c:pt idx="940">
                  <c:v>8.5299999999999987E-2</c:v>
                </c:pt>
                <c:pt idx="941">
                  <c:v>8.4900000000000003E-2</c:v>
                </c:pt>
                <c:pt idx="942">
                  <c:v>8.4900000000000003E-2</c:v>
                </c:pt>
                <c:pt idx="943">
                  <c:v>8.4900000000000003E-2</c:v>
                </c:pt>
                <c:pt idx="944">
                  <c:v>8.48E-2</c:v>
                </c:pt>
                <c:pt idx="945">
                  <c:v>8.4700000000000011E-2</c:v>
                </c:pt>
                <c:pt idx="946">
                  <c:v>8.4700000000000011E-2</c:v>
                </c:pt>
                <c:pt idx="947">
                  <c:v>8.4900000000000003E-2</c:v>
                </c:pt>
                <c:pt idx="948">
                  <c:v>8.48E-2</c:v>
                </c:pt>
                <c:pt idx="949">
                  <c:v>8.4399999999999989E-2</c:v>
                </c:pt>
                <c:pt idx="950">
                  <c:v>8.4499999999999992E-2</c:v>
                </c:pt>
                <c:pt idx="951">
                  <c:v>8.4499999999999992E-2</c:v>
                </c:pt>
                <c:pt idx="952">
                  <c:v>8.4100000000000008E-2</c:v>
                </c:pt>
                <c:pt idx="953">
                  <c:v>8.4199999999999997E-2</c:v>
                </c:pt>
                <c:pt idx="954">
                  <c:v>8.4100000000000008E-2</c:v>
                </c:pt>
                <c:pt idx="955">
                  <c:v>8.3700000000000011E-2</c:v>
                </c:pt>
                <c:pt idx="956">
                  <c:v>8.3400000000000002E-2</c:v>
                </c:pt>
                <c:pt idx="957">
                  <c:v>8.2799999999999999E-2</c:v>
                </c:pt>
                <c:pt idx="958">
                  <c:v>8.2699999999999996E-2</c:v>
                </c:pt>
                <c:pt idx="959">
                  <c:v>8.2699999999999996E-2</c:v>
                </c:pt>
                <c:pt idx="960">
                  <c:v>8.2500000000000004E-2</c:v>
                </c:pt>
                <c:pt idx="961">
                  <c:v>8.2699999999999996E-2</c:v>
                </c:pt>
                <c:pt idx="962">
                  <c:v>8.2299999999999998E-2</c:v>
                </c:pt>
                <c:pt idx="963">
                  <c:v>8.199999999999999E-2</c:v>
                </c:pt>
                <c:pt idx="964">
                  <c:v>8.2500000000000004E-2</c:v>
                </c:pt>
                <c:pt idx="965">
                  <c:v>8.2100000000000006E-2</c:v>
                </c:pt>
                <c:pt idx="966">
                  <c:v>8.2699999999999996E-2</c:v>
                </c:pt>
                <c:pt idx="967">
                  <c:v>8.3199999999999996E-2</c:v>
                </c:pt>
                <c:pt idx="968">
                  <c:v>8.2599999999999993E-2</c:v>
                </c:pt>
                <c:pt idx="969">
                  <c:v>8.3000000000000004E-2</c:v>
                </c:pt>
                <c:pt idx="970">
                  <c:v>8.3000000000000004E-2</c:v>
                </c:pt>
                <c:pt idx="971">
                  <c:v>8.3000000000000004E-2</c:v>
                </c:pt>
                <c:pt idx="972">
                  <c:v>8.2400000000000001E-2</c:v>
                </c:pt>
                <c:pt idx="973">
                  <c:v>8.1799999999999998E-2</c:v>
                </c:pt>
                <c:pt idx="974">
                  <c:v>8.14E-2</c:v>
                </c:pt>
                <c:pt idx="975">
                  <c:v>8.14E-2</c:v>
                </c:pt>
                <c:pt idx="976">
                  <c:v>8.1799999999999998E-2</c:v>
                </c:pt>
                <c:pt idx="977">
                  <c:v>8.1300000000000011E-2</c:v>
                </c:pt>
                <c:pt idx="978">
                  <c:v>8.1600000000000006E-2</c:v>
                </c:pt>
                <c:pt idx="979">
                  <c:v>8.1500000000000003E-2</c:v>
                </c:pt>
                <c:pt idx="980">
                  <c:v>8.14E-2</c:v>
                </c:pt>
                <c:pt idx="981">
                  <c:v>8.1799999999999998E-2</c:v>
                </c:pt>
                <c:pt idx="982">
                  <c:v>8.1900000000000001E-2</c:v>
                </c:pt>
                <c:pt idx="983">
                  <c:v>8.14E-2</c:v>
                </c:pt>
                <c:pt idx="984">
                  <c:v>8.14E-2</c:v>
                </c:pt>
                <c:pt idx="985">
                  <c:v>8.1099999999999992E-2</c:v>
                </c:pt>
                <c:pt idx="986">
                  <c:v>8.1000000000000003E-2</c:v>
                </c:pt>
                <c:pt idx="987">
                  <c:v>8.09E-2</c:v>
                </c:pt>
                <c:pt idx="988">
                  <c:v>8.0700000000000008E-2</c:v>
                </c:pt>
                <c:pt idx="989">
                  <c:v>0.08</c:v>
                </c:pt>
                <c:pt idx="990">
                  <c:v>8.0299999999999996E-2</c:v>
                </c:pt>
                <c:pt idx="991">
                  <c:v>8.0199999999999994E-2</c:v>
                </c:pt>
                <c:pt idx="992">
                  <c:v>7.9899999999999999E-2</c:v>
                </c:pt>
                <c:pt idx="993">
                  <c:v>7.980000000000001E-2</c:v>
                </c:pt>
                <c:pt idx="994">
                  <c:v>7.9500000000000001E-2</c:v>
                </c:pt>
                <c:pt idx="995">
                  <c:v>7.9300000000000009E-2</c:v>
                </c:pt>
                <c:pt idx="996">
                  <c:v>8.0199999999999994E-2</c:v>
                </c:pt>
                <c:pt idx="997">
                  <c:v>7.980000000000001E-2</c:v>
                </c:pt>
                <c:pt idx="998">
                  <c:v>8.0100000000000005E-2</c:v>
                </c:pt>
                <c:pt idx="999">
                  <c:v>8.0199999999999994E-2</c:v>
                </c:pt>
                <c:pt idx="1000">
                  <c:v>0.08</c:v>
                </c:pt>
                <c:pt idx="1001">
                  <c:v>8.0600000000000005E-2</c:v>
                </c:pt>
                <c:pt idx="1002">
                  <c:v>8.1200000000000008E-2</c:v>
                </c:pt>
                <c:pt idx="1003">
                  <c:v>8.0700000000000008E-2</c:v>
                </c:pt>
                <c:pt idx="1004">
                  <c:v>8.0299999999999996E-2</c:v>
                </c:pt>
                <c:pt idx="1005">
                  <c:v>0.08</c:v>
                </c:pt>
                <c:pt idx="1006">
                  <c:v>7.9899999999999999E-2</c:v>
                </c:pt>
                <c:pt idx="1007">
                  <c:v>7.9699999999999993E-2</c:v>
                </c:pt>
                <c:pt idx="1008">
                  <c:v>7.9500000000000001E-2</c:v>
                </c:pt>
                <c:pt idx="1009">
                  <c:v>8.0199999999999994E-2</c:v>
                </c:pt>
                <c:pt idx="1010">
                  <c:v>7.980000000000001E-2</c:v>
                </c:pt>
                <c:pt idx="1011">
                  <c:v>7.9899999999999999E-2</c:v>
                </c:pt>
                <c:pt idx="1012">
                  <c:v>7.9699999999999993E-2</c:v>
                </c:pt>
                <c:pt idx="1013">
                  <c:v>7.9500000000000001E-2</c:v>
                </c:pt>
                <c:pt idx="1014">
                  <c:v>7.9399999999999998E-2</c:v>
                </c:pt>
                <c:pt idx="1015">
                  <c:v>7.9699999999999993E-2</c:v>
                </c:pt>
                <c:pt idx="1016">
                  <c:v>0.08</c:v>
                </c:pt>
                <c:pt idx="1017">
                  <c:v>7.980000000000001E-2</c:v>
                </c:pt>
                <c:pt idx="1018">
                  <c:v>7.9399999999999998E-2</c:v>
                </c:pt>
                <c:pt idx="1019">
                  <c:v>7.9600000000000004E-2</c:v>
                </c:pt>
                <c:pt idx="1020">
                  <c:v>7.9300000000000009E-2</c:v>
                </c:pt>
                <c:pt idx="1021">
                  <c:v>7.9399999999999998E-2</c:v>
                </c:pt>
                <c:pt idx="1022">
                  <c:v>7.9199999999999993E-2</c:v>
                </c:pt>
                <c:pt idx="1023">
                  <c:v>7.9100000000000004E-2</c:v>
                </c:pt>
                <c:pt idx="1024">
                  <c:v>7.9399999999999998E-2</c:v>
                </c:pt>
                <c:pt idx="1025">
                  <c:v>7.9399999999999998E-2</c:v>
                </c:pt>
                <c:pt idx="1026">
                  <c:v>8.0100000000000005E-2</c:v>
                </c:pt>
                <c:pt idx="1027">
                  <c:v>8.0299999999999996E-2</c:v>
                </c:pt>
                <c:pt idx="1028">
                  <c:v>8.0199999999999994E-2</c:v>
                </c:pt>
                <c:pt idx="1029">
                  <c:v>8.0199999999999994E-2</c:v>
                </c:pt>
                <c:pt idx="1030">
                  <c:v>7.9600000000000004E-2</c:v>
                </c:pt>
                <c:pt idx="1031">
                  <c:v>7.9100000000000004E-2</c:v>
                </c:pt>
                <c:pt idx="1032">
                  <c:v>7.8700000000000006E-2</c:v>
                </c:pt>
                <c:pt idx="1033">
                  <c:v>7.8799999999999995E-2</c:v>
                </c:pt>
                <c:pt idx="1034">
                  <c:v>7.85E-2</c:v>
                </c:pt>
                <c:pt idx="1035">
                  <c:v>7.85E-2</c:v>
                </c:pt>
                <c:pt idx="1036">
                  <c:v>7.9000000000000001E-2</c:v>
                </c:pt>
                <c:pt idx="1037">
                  <c:v>7.9199999999999993E-2</c:v>
                </c:pt>
                <c:pt idx="1038">
                  <c:v>7.8900000000000012E-2</c:v>
                </c:pt>
                <c:pt idx="1039">
                  <c:v>7.9199999999999993E-2</c:v>
                </c:pt>
                <c:pt idx="1040">
                  <c:v>7.8900000000000012E-2</c:v>
                </c:pt>
                <c:pt idx="1041">
                  <c:v>7.8299999999999995E-2</c:v>
                </c:pt>
                <c:pt idx="1042">
                  <c:v>7.8200000000000006E-2</c:v>
                </c:pt>
                <c:pt idx="1043">
                  <c:v>7.8299999999999995E-2</c:v>
                </c:pt>
                <c:pt idx="1044">
                  <c:v>7.8700000000000006E-2</c:v>
                </c:pt>
                <c:pt idx="1045">
                  <c:v>7.8899999999999998E-2</c:v>
                </c:pt>
                <c:pt idx="1046">
                  <c:v>8.0799999999999997E-2</c:v>
                </c:pt>
                <c:pt idx="1047">
                  <c:v>8.1099999999999992E-2</c:v>
                </c:pt>
                <c:pt idx="1048">
                  <c:v>8.2699999999999996E-2</c:v>
                </c:pt>
                <c:pt idx="1049">
                  <c:v>8.4100000000000008E-2</c:v>
                </c:pt>
                <c:pt idx="1050">
                  <c:v>8.3900000000000002E-2</c:v>
                </c:pt>
                <c:pt idx="1051">
                  <c:v>8.6099999999999996E-2</c:v>
                </c:pt>
                <c:pt idx="1052">
                  <c:v>8.4600000000000009E-2</c:v>
                </c:pt>
                <c:pt idx="1053">
                  <c:v>8.4499999999999992E-2</c:v>
                </c:pt>
                <c:pt idx="1054">
                  <c:v>8.3299999999999999E-2</c:v>
                </c:pt>
                <c:pt idx="1055">
                  <c:v>8.4600000000000009E-2</c:v>
                </c:pt>
                <c:pt idx="1056">
                  <c:v>8.3900000000000002E-2</c:v>
                </c:pt>
                <c:pt idx="1057">
                  <c:v>8.3700000000000011E-2</c:v>
                </c:pt>
                <c:pt idx="1058">
                  <c:v>8.3400000000000002E-2</c:v>
                </c:pt>
                <c:pt idx="1059">
                  <c:v>8.3800000000000013E-2</c:v>
                </c:pt>
                <c:pt idx="1060">
                  <c:v>8.5199999999999998E-2</c:v>
                </c:pt>
                <c:pt idx="1061">
                  <c:v>8.5099999999999995E-2</c:v>
                </c:pt>
                <c:pt idx="1062">
                  <c:v>8.6699999999999999E-2</c:v>
                </c:pt>
                <c:pt idx="1063">
                  <c:v>8.5900000000000004E-2</c:v>
                </c:pt>
                <c:pt idx="1064">
                  <c:v>8.6400000000000005E-2</c:v>
                </c:pt>
                <c:pt idx="1065">
                  <c:v>8.8000000000000009E-2</c:v>
                </c:pt>
                <c:pt idx="1066">
                  <c:v>8.77E-2</c:v>
                </c:pt>
                <c:pt idx="1067">
                  <c:v>8.6099999999999996E-2</c:v>
                </c:pt>
                <c:pt idx="1068">
                  <c:v>8.6400000000000005E-2</c:v>
                </c:pt>
                <c:pt idx="1069">
                  <c:v>8.5999999999999993E-2</c:v>
                </c:pt>
                <c:pt idx="1070">
                  <c:v>8.5900000000000004E-2</c:v>
                </c:pt>
                <c:pt idx="1071">
                  <c:v>8.5800000000000001E-2</c:v>
                </c:pt>
                <c:pt idx="1072">
                  <c:v>8.5400000000000004E-2</c:v>
                </c:pt>
                <c:pt idx="1073">
                  <c:v>8.5299999999999987E-2</c:v>
                </c:pt>
                <c:pt idx="1074">
                  <c:v>8.5199999999999998E-2</c:v>
                </c:pt>
                <c:pt idx="1075">
                  <c:v>8.5699999999999998E-2</c:v>
                </c:pt>
                <c:pt idx="1076">
                  <c:v>8.5900000000000004E-2</c:v>
                </c:pt>
                <c:pt idx="1077">
                  <c:v>8.5000000000000006E-2</c:v>
                </c:pt>
                <c:pt idx="1078">
                  <c:v>8.4499999999999992E-2</c:v>
                </c:pt>
                <c:pt idx="1079">
                  <c:v>8.4000000000000005E-2</c:v>
                </c:pt>
                <c:pt idx="1080">
                  <c:v>8.4000000000000005E-2</c:v>
                </c:pt>
                <c:pt idx="1081">
                  <c:v>8.4600000000000009E-2</c:v>
                </c:pt>
                <c:pt idx="1082">
                  <c:v>8.43E-2</c:v>
                </c:pt>
                <c:pt idx="1083">
                  <c:v>8.4499999999999992E-2</c:v>
                </c:pt>
                <c:pt idx="1084">
                  <c:v>8.4399999999999989E-2</c:v>
                </c:pt>
                <c:pt idx="1085">
                  <c:v>8.4900000000000003E-2</c:v>
                </c:pt>
                <c:pt idx="1086">
                  <c:v>8.4700000000000011E-2</c:v>
                </c:pt>
                <c:pt idx="1087">
                  <c:v>8.6200000000000013E-2</c:v>
                </c:pt>
                <c:pt idx="1088">
                  <c:v>8.6899999999999991E-2</c:v>
                </c:pt>
                <c:pt idx="1089">
                  <c:v>8.7100000000000011E-2</c:v>
                </c:pt>
                <c:pt idx="1090">
                  <c:v>8.5900000000000004E-2</c:v>
                </c:pt>
                <c:pt idx="1091">
                  <c:v>8.5600000000000009E-2</c:v>
                </c:pt>
                <c:pt idx="1092">
                  <c:v>8.6200000000000013E-2</c:v>
                </c:pt>
                <c:pt idx="1093">
                  <c:v>8.5400000000000004E-2</c:v>
                </c:pt>
                <c:pt idx="1094">
                  <c:v>8.5299999999999987E-2</c:v>
                </c:pt>
                <c:pt idx="1095">
                  <c:v>8.5099999999999995E-2</c:v>
                </c:pt>
                <c:pt idx="1096">
                  <c:v>8.4399999999999989E-2</c:v>
                </c:pt>
                <c:pt idx="1097">
                  <c:v>8.43E-2</c:v>
                </c:pt>
                <c:pt idx="1098">
                  <c:v>8.4600000000000009E-2</c:v>
                </c:pt>
                <c:pt idx="1099">
                  <c:v>8.5099999999999995E-2</c:v>
                </c:pt>
                <c:pt idx="1100">
                  <c:v>8.4700000000000011E-2</c:v>
                </c:pt>
                <c:pt idx="1101">
                  <c:v>8.5199999999999998E-2</c:v>
                </c:pt>
                <c:pt idx="1102">
                  <c:v>8.3700000000000011E-2</c:v>
                </c:pt>
                <c:pt idx="1103">
                  <c:v>8.4000000000000005E-2</c:v>
                </c:pt>
                <c:pt idx="1104">
                  <c:v>8.3900000000000002E-2</c:v>
                </c:pt>
                <c:pt idx="1105">
                  <c:v>8.3199999999999996E-2</c:v>
                </c:pt>
                <c:pt idx="1106">
                  <c:v>8.3700000000000011E-2</c:v>
                </c:pt>
                <c:pt idx="1107">
                  <c:v>8.3700000000000011E-2</c:v>
                </c:pt>
                <c:pt idx="1108">
                  <c:v>8.3400000000000002E-2</c:v>
                </c:pt>
                <c:pt idx="1109">
                  <c:v>8.3299999999999999E-2</c:v>
                </c:pt>
                <c:pt idx="1110">
                  <c:v>8.2900000000000015E-2</c:v>
                </c:pt>
                <c:pt idx="1111">
                  <c:v>8.3499999999999991E-2</c:v>
                </c:pt>
                <c:pt idx="1112">
                  <c:v>8.3100000000000007E-2</c:v>
                </c:pt>
                <c:pt idx="1113">
                  <c:v>8.3000000000000004E-2</c:v>
                </c:pt>
                <c:pt idx="1114">
                  <c:v>8.3299999999999999E-2</c:v>
                </c:pt>
                <c:pt idx="1115">
                  <c:v>8.3800000000000013E-2</c:v>
                </c:pt>
                <c:pt idx="1116">
                  <c:v>8.4199999999999997E-2</c:v>
                </c:pt>
                <c:pt idx="1117">
                  <c:v>8.3900000000000002E-2</c:v>
                </c:pt>
                <c:pt idx="1118">
                  <c:v>8.4100000000000008E-2</c:v>
                </c:pt>
                <c:pt idx="1119">
                  <c:v>8.3499999999999991E-2</c:v>
                </c:pt>
                <c:pt idx="1120">
                  <c:v>8.3100000000000007E-2</c:v>
                </c:pt>
                <c:pt idx="1121">
                  <c:v>8.3100000000000007E-2</c:v>
                </c:pt>
                <c:pt idx="1122">
                  <c:v>8.2900000000000015E-2</c:v>
                </c:pt>
                <c:pt idx="1123">
                  <c:v>8.3100000000000007E-2</c:v>
                </c:pt>
                <c:pt idx="1124">
                  <c:v>8.3199999999999996E-2</c:v>
                </c:pt>
                <c:pt idx="1125">
                  <c:v>8.2699999999999996E-2</c:v>
                </c:pt>
                <c:pt idx="1126">
                  <c:v>8.2599999999999993E-2</c:v>
                </c:pt>
                <c:pt idx="1127">
                  <c:v>8.3100000000000007E-2</c:v>
                </c:pt>
                <c:pt idx="1128">
                  <c:v>8.3199999999999996E-2</c:v>
                </c:pt>
                <c:pt idx="1129">
                  <c:v>8.2599999999999993E-2</c:v>
                </c:pt>
                <c:pt idx="1130">
                  <c:v>8.2100000000000006E-2</c:v>
                </c:pt>
                <c:pt idx="1131">
                  <c:v>8.1799999999999998E-2</c:v>
                </c:pt>
                <c:pt idx="1132">
                  <c:v>8.2200000000000009E-2</c:v>
                </c:pt>
                <c:pt idx="1133">
                  <c:v>8.2400000000000001E-2</c:v>
                </c:pt>
                <c:pt idx="1134">
                  <c:v>8.2500000000000004E-2</c:v>
                </c:pt>
                <c:pt idx="1135">
                  <c:v>8.2100000000000006E-2</c:v>
                </c:pt>
                <c:pt idx="1136">
                  <c:v>8.1699999999999995E-2</c:v>
                </c:pt>
                <c:pt idx="1137">
                  <c:v>8.1799999999999998E-2</c:v>
                </c:pt>
                <c:pt idx="1138">
                  <c:v>8.1799999999999998E-2</c:v>
                </c:pt>
                <c:pt idx="1139">
                  <c:v>8.14E-2</c:v>
                </c:pt>
                <c:pt idx="1140">
                  <c:v>8.14E-2</c:v>
                </c:pt>
                <c:pt idx="1141">
                  <c:v>8.1000000000000003E-2</c:v>
                </c:pt>
                <c:pt idx="1142">
                  <c:v>8.09E-2</c:v>
                </c:pt>
                <c:pt idx="1143">
                  <c:v>8.0799999999999997E-2</c:v>
                </c:pt>
                <c:pt idx="1144">
                  <c:v>8.1300000000000011E-2</c:v>
                </c:pt>
                <c:pt idx="1145">
                  <c:v>8.0600000000000005E-2</c:v>
                </c:pt>
                <c:pt idx="1146">
                  <c:v>8.0500000000000002E-2</c:v>
                </c:pt>
                <c:pt idx="1147">
                  <c:v>8.0500000000000002E-2</c:v>
                </c:pt>
                <c:pt idx="1148">
                  <c:v>8.0100000000000005E-2</c:v>
                </c:pt>
                <c:pt idx="1149">
                  <c:v>8.0199999999999994E-2</c:v>
                </c:pt>
                <c:pt idx="1150">
                  <c:v>7.9899999999999999E-2</c:v>
                </c:pt>
                <c:pt idx="1151">
                  <c:v>7.9699999999999993E-2</c:v>
                </c:pt>
                <c:pt idx="1152">
                  <c:v>7.9899999999999999E-2</c:v>
                </c:pt>
                <c:pt idx="1153">
                  <c:v>8.0100000000000005E-2</c:v>
                </c:pt>
                <c:pt idx="1154">
                  <c:v>8.0299999999999996E-2</c:v>
                </c:pt>
                <c:pt idx="1155">
                  <c:v>8.0500000000000002E-2</c:v>
                </c:pt>
                <c:pt idx="1156">
                  <c:v>8.0199999999999994E-2</c:v>
                </c:pt>
                <c:pt idx="1157">
                  <c:v>7.9600000000000004E-2</c:v>
                </c:pt>
                <c:pt idx="1158">
                  <c:v>7.9399999999999998E-2</c:v>
                </c:pt>
                <c:pt idx="1159">
                  <c:v>7.9399999999999998E-2</c:v>
                </c:pt>
                <c:pt idx="1160">
                  <c:v>7.9199999999999993E-2</c:v>
                </c:pt>
                <c:pt idx="1161">
                  <c:v>7.9199999999999993E-2</c:v>
                </c:pt>
                <c:pt idx="1162">
                  <c:v>7.9100000000000004E-2</c:v>
                </c:pt>
                <c:pt idx="1163">
                  <c:v>7.8900000000000012E-2</c:v>
                </c:pt>
                <c:pt idx="1164">
                  <c:v>7.8600000000000003E-2</c:v>
                </c:pt>
                <c:pt idx="1165">
                  <c:v>7.8299999999999995E-2</c:v>
                </c:pt>
                <c:pt idx="1166">
                  <c:v>7.8700000000000006E-2</c:v>
                </c:pt>
                <c:pt idx="1167">
                  <c:v>7.8600000000000003E-2</c:v>
                </c:pt>
                <c:pt idx="1168">
                  <c:v>7.85E-2</c:v>
                </c:pt>
                <c:pt idx="1169">
                  <c:v>7.8299999999999995E-2</c:v>
                </c:pt>
                <c:pt idx="1170">
                  <c:v>7.8399999999999997E-2</c:v>
                </c:pt>
                <c:pt idx="1171">
                  <c:v>7.8799999999999995E-2</c:v>
                </c:pt>
                <c:pt idx="1172">
                  <c:v>7.9600000000000004E-2</c:v>
                </c:pt>
                <c:pt idx="1173">
                  <c:v>0.08</c:v>
                </c:pt>
                <c:pt idx="1174">
                  <c:v>7.9000000000000001E-2</c:v>
                </c:pt>
                <c:pt idx="1175">
                  <c:v>7.9600000000000004E-2</c:v>
                </c:pt>
                <c:pt idx="1176">
                  <c:v>7.9899999999999999E-2</c:v>
                </c:pt>
                <c:pt idx="1177">
                  <c:v>7.9699999999999993E-2</c:v>
                </c:pt>
                <c:pt idx="1178">
                  <c:v>7.9300000000000009E-2</c:v>
                </c:pt>
                <c:pt idx="1179">
                  <c:v>7.9300000000000009E-2</c:v>
                </c:pt>
                <c:pt idx="1180">
                  <c:v>7.8900000000000012E-2</c:v>
                </c:pt>
                <c:pt idx="1181">
                  <c:v>7.8900000000000012E-2</c:v>
                </c:pt>
                <c:pt idx="1182">
                  <c:v>7.8600000000000003E-2</c:v>
                </c:pt>
                <c:pt idx="1183">
                  <c:v>7.8399999999999997E-2</c:v>
                </c:pt>
                <c:pt idx="1184">
                  <c:v>7.8E-2</c:v>
                </c:pt>
                <c:pt idx="1185">
                  <c:v>7.7700000000000005E-2</c:v>
                </c:pt>
                <c:pt idx="1186">
                  <c:v>7.7600000000000002E-2</c:v>
                </c:pt>
                <c:pt idx="1187">
                  <c:v>7.7499999999999999E-2</c:v>
                </c:pt>
                <c:pt idx="1188">
                  <c:v>7.8E-2</c:v>
                </c:pt>
                <c:pt idx="1189">
                  <c:v>7.7600000000000002E-2</c:v>
                </c:pt>
                <c:pt idx="1190">
                  <c:v>7.7600000000000002E-2</c:v>
                </c:pt>
                <c:pt idx="1191">
                  <c:v>7.7899999999999997E-2</c:v>
                </c:pt>
                <c:pt idx="1192">
                  <c:v>7.7399999999999997E-2</c:v>
                </c:pt>
                <c:pt idx="1193">
                  <c:v>7.7199999999999991E-2</c:v>
                </c:pt>
                <c:pt idx="1194">
                  <c:v>7.7600000000000002E-2</c:v>
                </c:pt>
                <c:pt idx="1195">
                  <c:v>7.6999999999999999E-2</c:v>
                </c:pt>
                <c:pt idx="1196">
                  <c:v>7.6999999999999999E-2</c:v>
                </c:pt>
                <c:pt idx="1197">
                  <c:v>7.7399999999999997E-2</c:v>
                </c:pt>
                <c:pt idx="1198">
                  <c:v>7.7399999999999997E-2</c:v>
                </c:pt>
                <c:pt idx="1199">
                  <c:v>7.7399999999999997E-2</c:v>
                </c:pt>
                <c:pt idx="1200">
                  <c:v>7.7199999999999991E-2</c:v>
                </c:pt>
                <c:pt idx="1201">
                  <c:v>7.7499999999999999E-2</c:v>
                </c:pt>
                <c:pt idx="1202">
                  <c:v>7.690000000000001E-2</c:v>
                </c:pt>
                <c:pt idx="1203">
                  <c:v>7.6600000000000001E-2</c:v>
                </c:pt>
                <c:pt idx="1204">
                  <c:v>7.640000000000001E-2</c:v>
                </c:pt>
                <c:pt idx="1205">
                  <c:v>7.6600000000000001E-2</c:v>
                </c:pt>
                <c:pt idx="1206">
                  <c:v>7.6499999999999999E-2</c:v>
                </c:pt>
                <c:pt idx="1207">
                  <c:v>7.6499999999999999E-2</c:v>
                </c:pt>
                <c:pt idx="1208">
                  <c:v>7.6200000000000004E-2</c:v>
                </c:pt>
                <c:pt idx="1209">
                  <c:v>7.6499999999999999E-2</c:v>
                </c:pt>
                <c:pt idx="1210">
                  <c:v>7.6700000000000004E-2</c:v>
                </c:pt>
                <c:pt idx="1211">
                  <c:v>7.6100000000000001E-2</c:v>
                </c:pt>
                <c:pt idx="1212">
                  <c:v>7.6299999999999993E-2</c:v>
                </c:pt>
                <c:pt idx="1213">
                  <c:v>7.6600000000000001E-2</c:v>
                </c:pt>
                <c:pt idx="1214">
                  <c:v>7.6299999999999993E-2</c:v>
                </c:pt>
                <c:pt idx="1215">
                  <c:v>7.6200000000000004E-2</c:v>
                </c:pt>
                <c:pt idx="1216">
                  <c:v>7.6499999999999999E-2</c:v>
                </c:pt>
                <c:pt idx="1217">
                  <c:v>7.6000000000000012E-2</c:v>
                </c:pt>
                <c:pt idx="1218">
                  <c:v>7.5700000000000003E-2</c:v>
                </c:pt>
                <c:pt idx="1219">
                  <c:v>7.5800000000000006E-2</c:v>
                </c:pt>
                <c:pt idx="1220">
                  <c:v>7.5600000000000001E-2</c:v>
                </c:pt>
                <c:pt idx="1221">
                  <c:v>7.5200000000000003E-2</c:v>
                </c:pt>
                <c:pt idx="1222">
                  <c:v>7.5700000000000003E-2</c:v>
                </c:pt>
                <c:pt idx="1223">
                  <c:v>7.5499999999999998E-2</c:v>
                </c:pt>
                <c:pt idx="1224">
                  <c:v>7.5800000000000006E-2</c:v>
                </c:pt>
                <c:pt idx="1225">
                  <c:v>7.5499999999999998E-2</c:v>
                </c:pt>
                <c:pt idx="1226">
                  <c:v>7.4999999999999997E-2</c:v>
                </c:pt>
                <c:pt idx="1227">
                  <c:v>7.4999999999999997E-2</c:v>
                </c:pt>
                <c:pt idx="1228">
                  <c:v>7.51E-2</c:v>
                </c:pt>
                <c:pt idx="1229">
                  <c:v>7.4800000000000005E-2</c:v>
                </c:pt>
                <c:pt idx="1230">
                  <c:v>7.4900000000000008E-2</c:v>
                </c:pt>
                <c:pt idx="1231">
                  <c:v>7.4999999999999997E-2</c:v>
                </c:pt>
                <c:pt idx="1232">
                  <c:v>7.4900000000000008E-2</c:v>
                </c:pt>
                <c:pt idx="1233">
                  <c:v>7.4900000000000008E-2</c:v>
                </c:pt>
                <c:pt idx="1234">
                  <c:v>7.4800000000000005E-2</c:v>
                </c:pt>
                <c:pt idx="1235">
                  <c:v>7.6799999999999993E-2</c:v>
                </c:pt>
                <c:pt idx="1236">
                  <c:v>7.7700000000000005E-2</c:v>
                </c:pt>
                <c:pt idx="1237">
                  <c:v>7.8399999999999997E-2</c:v>
                </c:pt>
                <c:pt idx="1238">
                  <c:v>7.8299999999999995E-2</c:v>
                </c:pt>
                <c:pt idx="1239">
                  <c:v>7.9199999999999993E-2</c:v>
                </c:pt>
                <c:pt idx="1240">
                  <c:v>7.8600000000000003E-2</c:v>
                </c:pt>
                <c:pt idx="1241">
                  <c:v>7.8200000000000006E-2</c:v>
                </c:pt>
                <c:pt idx="1242">
                  <c:v>7.7399999999999997E-2</c:v>
                </c:pt>
                <c:pt idx="1243">
                  <c:v>7.7199999999999991E-2</c:v>
                </c:pt>
                <c:pt idx="1244">
                  <c:v>7.7300000000000008E-2</c:v>
                </c:pt>
                <c:pt idx="1245">
                  <c:v>7.7899999999999997E-2</c:v>
                </c:pt>
                <c:pt idx="1246">
                  <c:v>7.9399999999999998E-2</c:v>
                </c:pt>
                <c:pt idx="1247">
                  <c:v>7.8200000000000006E-2</c:v>
                </c:pt>
                <c:pt idx="1248">
                  <c:v>7.8E-2</c:v>
                </c:pt>
                <c:pt idx="1249">
                  <c:v>7.7100000000000002E-2</c:v>
                </c:pt>
                <c:pt idx="1250">
                  <c:v>7.690000000000001E-2</c:v>
                </c:pt>
                <c:pt idx="1251">
                  <c:v>7.6600000000000001E-2</c:v>
                </c:pt>
                <c:pt idx="1252">
                  <c:v>7.6000000000000012E-2</c:v>
                </c:pt>
                <c:pt idx="1253">
                  <c:v>7.5700000000000003E-2</c:v>
                </c:pt>
                <c:pt idx="1254">
                  <c:v>7.6000000000000012E-2</c:v>
                </c:pt>
                <c:pt idx="1255">
                  <c:v>7.5899999999999995E-2</c:v>
                </c:pt>
                <c:pt idx="1256">
                  <c:v>7.6299999999999993E-2</c:v>
                </c:pt>
                <c:pt idx="1257">
                  <c:v>7.5700000000000003E-2</c:v>
                </c:pt>
                <c:pt idx="1258">
                  <c:v>7.690000000000001E-2</c:v>
                </c:pt>
                <c:pt idx="1259">
                  <c:v>7.5700000000000003E-2</c:v>
                </c:pt>
                <c:pt idx="1260">
                  <c:v>7.5200000000000003E-2</c:v>
                </c:pt>
                <c:pt idx="1261">
                  <c:v>7.51E-2</c:v>
                </c:pt>
                <c:pt idx="1262">
                  <c:v>7.4999999999999997E-2</c:v>
                </c:pt>
                <c:pt idx="1263">
                  <c:v>7.46E-2</c:v>
                </c:pt>
                <c:pt idx="1264">
                  <c:v>7.4700000000000003E-2</c:v>
                </c:pt>
                <c:pt idx="1265">
                  <c:v>7.4900000000000008E-2</c:v>
                </c:pt>
                <c:pt idx="1266">
                  <c:v>7.46E-2</c:v>
                </c:pt>
                <c:pt idx="1267">
                  <c:v>7.4200000000000002E-2</c:v>
                </c:pt>
                <c:pt idx="1268">
                  <c:v>7.4200000000000002E-2</c:v>
                </c:pt>
                <c:pt idx="1269">
                  <c:v>7.4299999999999991E-2</c:v>
                </c:pt>
                <c:pt idx="1270">
                  <c:v>7.3700000000000002E-2</c:v>
                </c:pt>
                <c:pt idx="1271">
                  <c:v>7.400000000000001E-2</c:v>
                </c:pt>
                <c:pt idx="1272">
                  <c:v>7.400000000000001E-2</c:v>
                </c:pt>
                <c:pt idx="1273">
                  <c:v>7.4499999999999997E-2</c:v>
                </c:pt>
                <c:pt idx="1274">
                  <c:v>7.4200000000000002E-2</c:v>
                </c:pt>
                <c:pt idx="1275">
                  <c:v>7.4099999999999999E-2</c:v>
                </c:pt>
                <c:pt idx="1276">
                  <c:v>7.4200000000000002E-2</c:v>
                </c:pt>
                <c:pt idx="1277">
                  <c:v>7.4099999999999999E-2</c:v>
                </c:pt>
                <c:pt idx="1278">
                  <c:v>7.3900000000000007E-2</c:v>
                </c:pt>
                <c:pt idx="1279">
                  <c:v>7.400000000000001E-2</c:v>
                </c:pt>
                <c:pt idx="1280">
                  <c:v>7.350000000000001E-2</c:v>
                </c:pt>
                <c:pt idx="1281">
                  <c:v>7.3900000000000007E-2</c:v>
                </c:pt>
                <c:pt idx="1282">
                  <c:v>7.3900000000000007E-2</c:v>
                </c:pt>
                <c:pt idx="1283">
                  <c:v>7.4200000000000002E-2</c:v>
                </c:pt>
                <c:pt idx="1284">
                  <c:v>7.400000000000001E-2</c:v>
                </c:pt>
                <c:pt idx="1285">
                  <c:v>7.4099999999999999E-2</c:v>
                </c:pt>
                <c:pt idx="1286">
                  <c:v>7.400000000000001E-2</c:v>
                </c:pt>
                <c:pt idx="1287">
                  <c:v>7.3800000000000004E-2</c:v>
                </c:pt>
                <c:pt idx="1288">
                  <c:v>7.350000000000001E-2</c:v>
                </c:pt>
                <c:pt idx="1289">
                  <c:v>7.3399999999999993E-2</c:v>
                </c:pt>
                <c:pt idx="1290">
                  <c:v>7.3300000000000004E-2</c:v>
                </c:pt>
                <c:pt idx="1291">
                  <c:v>7.2999999999999995E-2</c:v>
                </c:pt>
                <c:pt idx="1292">
                  <c:v>7.3300000000000004E-2</c:v>
                </c:pt>
                <c:pt idx="1293">
                  <c:v>7.3300000000000004E-2</c:v>
                </c:pt>
                <c:pt idx="1294">
                  <c:v>7.3300000000000004E-2</c:v>
                </c:pt>
                <c:pt idx="1295">
                  <c:v>7.3099999999999998E-2</c:v>
                </c:pt>
                <c:pt idx="1296">
                  <c:v>7.3399999999999993E-2</c:v>
                </c:pt>
                <c:pt idx="1297">
                  <c:v>7.2800000000000004E-2</c:v>
                </c:pt>
                <c:pt idx="1298">
                  <c:v>7.2400000000000006E-2</c:v>
                </c:pt>
                <c:pt idx="1299">
                  <c:v>7.2499999999999995E-2</c:v>
                </c:pt>
                <c:pt idx="1300">
                  <c:v>7.2900000000000006E-2</c:v>
                </c:pt>
                <c:pt idx="1301">
                  <c:v>7.4099999999999999E-2</c:v>
                </c:pt>
                <c:pt idx="1302">
                  <c:v>7.4800000000000005E-2</c:v>
                </c:pt>
                <c:pt idx="1303">
                  <c:v>7.4700000000000003E-2</c:v>
                </c:pt>
                <c:pt idx="1304">
                  <c:v>7.4099999999999999E-2</c:v>
                </c:pt>
                <c:pt idx="1305">
                  <c:v>7.4400000000000008E-2</c:v>
                </c:pt>
                <c:pt idx="1306">
                  <c:v>7.6000000000000012E-2</c:v>
                </c:pt>
                <c:pt idx="1307">
                  <c:v>7.5200000000000003E-2</c:v>
                </c:pt>
                <c:pt idx="1308">
                  <c:v>7.46E-2</c:v>
                </c:pt>
                <c:pt idx="1309">
                  <c:v>7.4800000000000005E-2</c:v>
                </c:pt>
                <c:pt idx="1310">
                  <c:v>7.4999999999999997E-2</c:v>
                </c:pt>
                <c:pt idx="1311">
                  <c:v>7.4900000000000008E-2</c:v>
                </c:pt>
                <c:pt idx="1312">
                  <c:v>7.5399999999999995E-2</c:v>
                </c:pt>
                <c:pt idx="1313">
                  <c:v>7.5600000000000001E-2</c:v>
                </c:pt>
                <c:pt idx="1314">
                  <c:v>7.5800000000000006E-2</c:v>
                </c:pt>
                <c:pt idx="1315">
                  <c:v>7.6100000000000001E-2</c:v>
                </c:pt>
                <c:pt idx="1316">
                  <c:v>7.6299999999999993E-2</c:v>
                </c:pt>
                <c:pt idx="1317">
                  <c:v>7.5800000000000006E-2</c:v>
                </c:pt>
                <c:pt idx="1318">
                  <c:v>7.5800000000000006E-2</c:v>
                </c:pt>
                <c:pt idx="1319">
                  <c:v>7.5899999999999995E-2</c:v>
                </c:pt>
                <c:pt idx="1320">
                  <c:v>7.5499999999999998E-2</c:v>
                </c:pt>
                <c:pt idx="1321">
                  <c:v>7.5300000000000006E-2</c:v>
                </c:pt>
                <c:pt idx="1322">
                  <c:v>7.5499999999999998E-2</c:v>
                </c:pt>
                <c:pt idx="1323">
                  <c:v>7.51E-2</c:v>
                </c:pt>
                <c:pt idx="1324">
                  <c:v>7.4999999999999997E-2</c:v>
                </c:pt>
                <c:pt idx="1325">
                  <c:v>7.5399999999999995E-2</c:v>
                </c:pt>
                <c:pt idx="1326">
                  <c:v>7.5600000000000001E-2</c:v>
                </c:pt>
                <c:pt idx="1327">
                  <c:v>7.51E-2</c:v>
                </c:pt>
                <c:pt idx="1328">
                  <c:v>7.4900000000000008E-2</c:v>
                </c:pt>
                <c:pt idx="1329">
                  <c:v>7.4900000000000008E-2</c:v>
                </c:pt>
                <c:pt idx="1330">
                  <c:v>7.4999999999999997E-2</c:v>
                </c:pt>
                <c:pt idx="1331">
                  <c:v>7.5600000000000001E-2</c:v>
                </c:pt>
                <c:pt idx="1332">
                  <c:v>7.51E-2</c:v>
                </c:pt>
                <c:pt idx="1333">
                  <c:v>7.5800000000000006E-2</c:v>
                </c:pt>
                <c:pt idx="1334">
                  <c:v>7.5499999999999998E-2</c:v>
                </c:pt>
                <c:pt idx="1335">
                  <c:v>7.6000000000000012E-2</c:v>
                </c:pt>
                <c:pt idx="1336">
                  <c:v>7.6600000000000001E-2</c:v>
                </c:pt>
                <c:pt idx="1337">
                  <c:v>7.8E-2</c:v>
                </c:pt>
                <c:pt idx="1338">
                  <c:v>7.8399999999999997E-2</c:v>
                </c:pt>
                <c:pt idx="1339">
                  <c:v>7.8399999999999997E-2</c:v>
                </c:pt>
                <c:pt idx="1340">
                  <c:v>7.7700000000000005E-2</c:v>
                </c:pt>
                <c:pt idx="1341">
                  <c:v>7.8700000000000006E-2</c:v>
                </c:pt>
                <c:pt idx="1342">
                  <c:v>7.85E-2</c:v>
                </c:pt>
                <c:pt idx="1343">
                  <c:v>7.9100000000000004E-2</c:v>
                </c:pt>
                <c:pt idx="1344">
                  <c:v>7.980000000000001E-2</c:v>
                </c:pt>
                <c:pt idx="1345">
                  <c:v>7.9399999999999998E-2</c:v>
                </c:pt>
                <c:pt idx="1346">
                  <c:v>7.8600000000000003E-2</c:v>
                </c:pt>
                <c:pt idx="1347">
                  <c:v>7.9300000000000009E-2</c:v>
                </c:pt>
                <c:pt idx="1348">
                  <c:v>8.0799999999999997E-2</c:v>
                </c:pt>
                <c:pt idx="1349">
                  <c:v>0.08</c:v>
                </c:pt>
                <c:pt idx="1350">
                  <c:v>8.0700000000000008E-2</c:v>
                </c:pt>
                <c:pt idx="1351">
                  <c:v>8.2799999999999999E-2</c:v>
                </c:pt>
                <c:pt idx="1352">
                  <c:v>8.2100000000000006E-2</c:v>
                </c:pt>
                <c:pt idx="1353">
                  <c:v>8.1600000000000006E-2</c:v>
                </c:pt>
                <c:pt idx="1354">
                  <c:v>8.14E-2</c:v>
                </c:pt>
                <c:pt idx="1355">
                  <c:v>8.0400000000000013E-2</c:v>
                </c:pt>
                <c:pt idx="1356">
                  <c:v>8.0199999999999994E-2</c:v>
                </c:pt>
                <c:pt idx="1357">
                  <c:v>0.08</c:v>
                </c:pt>
                <c:pt idx="1358">
                  <c:v>7.980000000000001E-2</c:v>
                </c:pt>
                <c:pt idx="1359">
                  <c:v>8.0600000000000005E-2</c:v>
                </c:pt>
                <c:pt idx="1360">
                  <c:v>8.0400000000000013E-2</c:v>
                </c:pt>
                <c:pt idx="1361">
                  <c:v>7.9699999999999993E-2</c:v>
                </c:pt>
                <c:pt idx="1362">
                  <c:v>7.9500000000000001E-2</c:v>
                </c:pt>
                <c:pt idx="1363">
                  <c:v>7.9300000000000009E-2</c:v>
                </c:pt>
                <c:pt idx="1364">
                  <c:v>7.9000000000000001E-2</c:v>
                </c:pt>
                <c:pt idx="1365">
                  <c:v>7.9899999999999999E-2</c:v>
                </c:pt>
                <c:pt idx="1366">
                  <c:v>7.9899999999999999E-2</c:v>
                </c:pt>
                <c:pt idx="1367">
                  <c:v>8.1000000000000003E-2</c:v>
                </c:pt>
                <c:pt idx="1368">
                  <c:v>8.1799999999999998E-2</c:v>
                </c:pt>
                <c:pt idx="1369">
                  <c:v>8.09E-2</c:v>
                </c:pt>
                <c:pt idx="1370">
                  <c:v>8.09E-2</c:v>
                </c:pt>
                <c:pt idx="1371">
                  <c:v>8.0600000000000005E-2</c:v>
                </c:pt>
                <c:pt idx="1372">
                  <c:v>8.1099999999999992E-2</c:v>
                </c:pt>
                <c:pt idx="1373">
                  <c:v>8.199999999999999E-2</c:v>
                </c:pt>
                <c:pt idx="1374">
                  <c:v>8.1200000000000008E-2</c:v>
                </c:pt>
                <c:pt idx="1375">
                  <c:v>7.9899999999999999E-2</c:v>
                </c:pt>
                <c:pt idx="1376">
                  <c:v>8.0299999999999996E-2</c:v>
                </c:pt>
                <c:pt idx="1377">
                  <c:v>0.08</c:v>
                </c:pt>
                <c:pt idx="1378">
                  <c:v>8.0100000000000005E-2</c:v>
                </c:pt>
                <c:pt idx="1379">
                  <c:v>8.0600000000000005E-2</c:v>
                </c:pt>
                <c:pt idx="1380">
                  <c:v>8.0100000000000005E-2</c:v>
                </c:pt>
                <c:pt idx="1381">
                  <c:v>7.9699999999999993E-2</c:v>
                </c:pt>
                <c:pt idx="1382">
                  <c:v>0.08</c:v>
                </c:pt>
                <c:pt idx="1383">
                  <c:v>7.9600000000000004E-2</c:v>
                </c:pt>
                <c:pt idx="1384">
                  <c:v>7.9199999999999993E-2</c:v>
                </c:pt>
                <c:pt idx="1385">
                  <c:v>7.9000000000000001E-2</c:v>
                </c:pt>
                <c:pt idx="1386">
                  <c:v>7.9000000000000001E-2</c:v>
                </c:pt>
                <c:pt idx="1387">
                  <c:v>7.8600000000000003E-2</c:v>
                </c:pt>
                <c:pt idx="1388">
                  <c:v>7.85E-2</c:v>
                </c:pt>
                <c:pt idx="1389">
                  <c:v>7.8100000000000003E-2</c:v>
                </c:pt>
                <c:pt idx="1390">
                  <c:v>7.7899999999999997E-2</c:v>
                </c:pt>
                <c:pt idx="1391">
                  <c:v>7.7899999999999997E-2</c:v>
                </c:pt>
                <c:pt idx="1392">
                  <c:v>7.8E-2</c:v>
                </c:pt>
                <c:pt idx="1393">
                  <c:v>7.8399999999999997E-2</c:v>
                </c:pt>
                <c:pt idx="1394">
                  <c:v>7.8700000000000006E-2</c:v>
                </c:pt>
                <c:pt idx="1395">
                  <c:v>7.8399999999999997E-2</c:v>
                </c:pt>
                <c:pt idx="1396">
                  <c:v>7.8900000000000012E-2</c:v>
                </c:pt>
                <c:pt idx="1397">
                  <c:v>7.9199999999999993E-2</c:v>
                </c:pt>
                <c:pt idx="1398">
                  <c:v>8.0100000000000005E-2</c:v>
                </c:pt>
                <c:pt idx="1399">
                  <c:v>7.9399999999999998E-2</c:v>
                </c:pt>
                <c:pt idx="1400">
                  <c:v>7.9600000000000004E-2</c:v>
                </c:pt>
                <c:pt idx="1401">
                  <c:v>7.9300000000000009E-2</c:v>
                </c:pt>
                <c:pt idx="1402">
                  <c:v>7.9100000000000004E-2</c:v>
                </c:pt>
                <c:pt idx="1403">
                  <c:v>7.8799999999999995E-2</c:v>
                </c:pt>
                <c:pt idx="1404">
                  <c:v>7.9100000000000004E-2</c:v>
                </c:pt>
                <c:pt idx="1405">
                  <c:v>7.9000000000000001E-2</c:v>
                </c:pt>
                <c:pt idx="1406">
                  <c:v>7.9699999999999993E-2</c:v>
                </c:pt>
                <c:pt idx="1407">
                  <c:v>7.9899999999999999E-2</c:v>
                </c:pt>
                <c:pt idx="1408">
                  <c:v>8.0600000000000005E-2</c:v>
                </c:pt>
                <c:pt idx="1409">
                  <c:v>8.0400000000000013E-2</c:v>
                </c:pt>
                <c:pt idx="1410">
                  <c:v>8.1000000000000003E-2</c:v>
                </c:pt>
                <c:pt idx="1411">
                  <c:v>8.14E-2</c:v>
                </c:pt>
                <c:pt idx="1412">
                  <c:v>8.2299999999999998E-2</c:v>
                </c:pt>
                <c:pt idx="1413">
                  <c:v>8.2200000000000009E-2</c:v>
                </c:pt>
                <c:pt idx="1414">
                  <c:v>8.2299999999999998E-2</c:v>
                </c:pt>
                <c:pt idx="1415">
                  <c:v>8.1799999999999998E-2</c:v>
                </c:pt>
                <c:pt idx="1416">
                  <c:v>8.2599999999999993E-2</c:v>
                </c:pt>
                <c:pt idx="1417">
                  <c:v>8.3199999999999996E-2</c:v>
                </c:pt>
                <c:pt idx="1418">
                  <c:v>8.4499999999999992E-2</c:v>
                </c:pt>
                <c:pt idx="1419">
                  <c:v>8.43E-2</c:v>
                </c:pt>
                <c:pt idx="1420">
                  <c:v>8.5900000000000004E-2</c:v>
                </c:pt>
                <c:pt idx="1421">
                  <c:v>8.5600000000000009E-2</c:v>
                </c:pt>
                <c:pt idx="1422">
                  <c:v>8.4499999999999992E-2</c:v>
                </c:pt>
                <c:pt idx="1423">
                  <c:v>8.4700000000000011E-2</c:v>
                </c:pt>
                <c:pt idx="1424">
                  <c:v>8.4700000000000011E-2</c:v>
                </c:pt>
                <c:pt idx="1425">
                  <c:v>8.3499999999999991E-2</c:v>
                </c:pt>
                <c:pt idx="1426">
                  <c:v>8.3299999999999999E-2</c:v>
                </c:pt>
                <c:pt idx="1427">
                  <c:v>8.2900000000000015E-2</c:v>
                </c:pt>
                <c:pt idx="1428">
                  <c:v>8.3299999999999999E-2</c:v>
                </c:pt>
                <c:pt idx="1429">
                  <c:v>8.4100000000000008E-2</c:v>
                </c:pt>
                <c:pt idx="1430">
                  <c:v>8.3299999999999999E-2</c:v>
                </c:pt>
                <c:pt idx="1431">
                  <c:v>8.3199999999999996E-2</c:v>
                </c:pt>
                <c:pt idx="1432">
                  <c:v>8.2799999999999999E-2</c:v>
                </c:pt>
                <c:pt idx="1433">
                  <c:v>8.2599999999999993E-2</c:v>
                </c:pt>
                <c:pt idx="1434">
                  <c:v>8.2500000000000004E-2</c:v>
                </c:pt>
                <c:pt idx="1435">
                  <c:v>8.2599999999999993E-2</c:v>
                </c:pt>
                <c:pt idx="1436">
                  <c:v>8.3700000000000011E-2</c:v>
                </c:pt>
                <c:pt idx="1437">
                  <c:v>8.3599999999999994E-2</c:v>
                </c:pt>
                <c:pt idx="1438">
                  <c:v>8.48E-2</c:v>
                </c:pt>
                <c:pt idx="1439">
                  <c:v>8.4900000000000003E-2</c:v>
                </c:pt>
                <c:pt idx="1440">
                  <c:v>8.5299999999999987E-2</c:v>
                </c:pt>
                <c:pt idx="1441">
                  <c:v>8.5400000000000004E-2</c:v>
                </c:pt>
                <c:pt idx="1442">
                  <c:v>8.48E-2</c:v>
                </c:pt>
                <c:pt idx="1443">
                  <c:v>8.4600000000000009E-2</c:v>
                </c:pt>
                <c:pt idx="1444">
                  <c:v>8.4600000000000009E-2</c:v>
                </c:pt>
                <c:pt idx="1445">
                  <c:v>8.43E-2</c:v>
                </c:pt>
                <c:pt idx="1446">
                  <c:v>8.4600000000000009E-2</c:v>
                </c:pt>
                <c:pt idx="1447">
                  <c:v>8.5099999999999995E-2</c:v>
                </c:pt>
                <c:pt idx="1448">
                  <c:v>8.5600000000000009E-2</c:v>
                </c:pt>
                <c:pt idx="1449">
                  <c:v>8.7000000000000008E-2</c:v>
                </c:pt>
                <c:pt idx="1450">
                  <c:v>8.8100000000000012E-2</c:v>
                </c:pt>
                <c:pt idx="1451">
                  <c:v>8.7799999999999989E-2</c:v>
                </c:pt>
                <c:pt idx="1452">
                  <c:v>8.929999999999999E-2</c:v>
                </c:pt>
                <c:pt idx="1453">
                  <c:v>9.0299999999999991E-2</c:v>
                </c:pt>
                <c:pt idx="1454">
                  <c:v>9.0500000000000011E-2</c:v>
                </c:pt>
                <c:pt idx="1455">
                  <c:v>0.09</c:v>
                </c:pt>
                <c:pt idx="1456">
                  <c:v>9.2000000000000012E-2</c:v>
                </c:pt>
                <c:pt idx="1457">
                  <c:v>9.290000000000001E-2</c:v>
                </c:pt>
                <c:pt idx="1458">
                  <c:v>9.3200000000000005E-2</c:v>
                </c:pt>
                <c:pt idx="1459">
                  <c:v>9.4E-2</c:v>
                </c:pt>
                <c:pt idx="1460">
                  <c:v>9.7599999999999992E-2</c:v>
                </c:pt>
                <c:pt idx="1461">
                  <c:v>9.6300000000000011E-2</c:v>
                </c:pt>
                <c:pt idx="1462">
                  <c:v>9.8100000000000007E-2</c:v>
                </c:pt>
                <c:pt idx="1463">
                  <c:v>9.4899999999999998E-2</c:v>
                </c:pt>
                <c:pt idx="1464">
                  <c:v>9.4299999999999995E-2</c:v>
                </c:pt>
                <c:pt idx="1465">
                  <c:v>9.5000000000000001E-2</c:v>
                </c:pt>
                <c:pt idx="1466">
                  <c:v>9.35E-2</c:v>
                </c:pt>
                <c:pt idx="1467">
                  <c:v>9.4100000000000003E-2</c:v>
                </c:pt>
                <c:pt idx="1468">
                  <c:v>9.4700000000000006E-2</c:v>
                </c:pt>
                <c:pt idx="1469">
                  <c:v>9.3299999999999994E-2</c:v>
                </c:pt>
                <c:pt idx="1470">
                  <c:v>9.2799999999999994E-2</c:v>
                </c:pt>
                <c:pt idx="1471">
                  <c:v>9.5299999999999996E-2</c:v>
                </c:pt>
                <c:pt idx="1472">
                  <c:v>9.4800000000000009E-2</c:v>
                </c:pt>
                <c:pt idx="1473">
                  <c:v>9.6200000000000008E-2</c:v>
                </c:pt>
                <c:pt idx="1474">
                  <c:v>9.6200000000000008E-2</c:v>
                </c:pt>
                <c:pt idx="1475">
                  <c:v>9.6799999999999997E-2</c:v>
                </c:pt>
                <c:pt idx="1476">
                  <c:v>9.4700000000000006E-2</c:v>
                </c:pt>
                <c:pt idx="1477">
                  <c:v>9.4200000000000006E-2</c:v>
                </c:pt>
                <c:pt idx="1478">
                  <c:v>9.3900000000000011E-2</c:v>
                </c:pt>
                <c:pt idx="1479">
                  <c:v>9.4899999999999998E-2</c:v>
                </c:pt>
                <c:pt idx="1480">
                  <c:v>9.4E-2</c:v>
                </c:pt>
                <c:pt idx="1481">
                  <c:v>9.35E-2</c:v>
                </c:pt>
                <c:pt idx="1482">
                  <c:v>9.4100000000000003E-2</c:v>
                </c:pt>
                <c:pt idx="1483">
                  <c:v>9.3700000000000006E-2</c:v>
                </c:pt>
                <c:pt idx="1484">
                  <c:v>9.4299999999999995E-2</c:v>
                </c:pt>
                <c:pt idx="1485">
                  <c:v>9.3299999999999994E-2</c:v>
                </c:pt>
                <c:pt idx="1486">
                  <c:v>9.2200000000000004E-2</c:v>
                </c:pt>
                <c:pt idx="1487">
                  <c:v>9.2499999999999999E-2</c:v>
                </c:pt>
                <c:pt idx="1488">
                  <c:v>9.3599999999999989E-2</c:v>
                </c:pt>
                <c:pt idx="1489">
                  <c:v>9.4800000000000009E-2</c:v>
                </c:pt>
                <c:pt idx="1490">
                  <c:v>9.5700000000000007E-2</c:v>
                </c:pt>
                <c:pt idx="1491">
                  <c:v>9.6500000000000002E-2</c:v>
                </c:pt>
                <c:pt idx="1492">
                  <c:v>9.5299999999999996E-2</c:v>
                </c:pt>
                <c:pt idx="1493">
                  <c:v>9.6200000000000008E-2</c:v>
                </c:pt>
                <c:pt idx="1494">
                  <c:v>9.69E-2</c:v>
                </c:pt>
                <c:pt idx="1495">
                  <c:v>9.7799999999999998E-2</c:v>
                </c:pt>
                <c:pt idx="1496">
                  <c:v>9.7100000000000006E-2</c:v>
                </c:pt>
                <c:pt idx="1497">
                  <c:v>9.6300000000000011E-2</c:v>
                </c:pt>
                <c:pt idx="1498">
                  <c:v>9.7299999999999998E-2</c:v>
                </c:pt>
                <c:pt idx="1499">
                  <c:v>9.7000000000000017E-2</c:v>
                </c:pt>
                <c:pt idx="1500">
                  <c:v>9.9500000000000005E-2</c:v>
                </c:pt>
                <c:pt idx="1501">
                  <c:v>9.7900000000000015E-2</c:v>
                </c:pt>
                <c:pt idx="1502">
                  <c:v>9.8599999999999993E-2</c:v>
                </c:pt>
                <c:pt idx="1503">
                  <c:v>9.849999999999999E-2</c:v>
                </c:pt>
                <c:pt idx="1504">
                  <c:v>9.6200000000000008E-2</c:v>
                </c:pt>
                <c:pt idx="1505">
                  <c:v>9.6200000000000008E-2</c:v>
                </c:pt>
                <c:pt idx="1506">
                  <c:v>9.5400000000000013E-2</c:v>
                </c:pt>
                <c:pt idx="1507">
                  <c:v>9.5299999999999996E-2</c:v>
                </c:pt>
                <c:pt idx="1508">
                  <c:v>9.5400000000000013E-2</c:v>
                </c:pt>
                <c:pt idx="1509">
                  <c:v>9.3800000000000008E-2</c:v>
                </c:pt>
                <c:pt idx="1510">
                  <c:v>9.3200000000000005E-2</c:v>
                </c:pt>
                <c:pt idx="1511">
                  <c:v>9.3900000000000011E-2</c:v>
                </c:pt>
                <c:pt idx="1512">
                  <c:v>9.3700000000000006E-2</c:v>
                </c:pt>
                <c:pt idx="1513">
                  <c:v>9.3100000000000002E-2</c:v>
                </c:pt>
                <c:pt idx="1514">
                  <c:v>9.3900000000000011E-2</c:v>
                </c:pt>
                <c:pt idx="1515">
                  <c:v>9.4200000000000006E-2</c:v>
                </c:pt>
                <c:pt idx="1516">
                  <c:v>9.4500000000000015E-2</c:v>
                </c:pt>
                <c:pt idx="1517">
                  <c:v>9.4899999999999998E-2</c:v>
                </c:pt>
                <c:pt idx="1518">
                  <c:v>9.5600000000000004E-2</c:v>
                </c:pt>
                <c:pt idx="1519">
                  <c:v>9.5400000000000013E-2</c:v>
                </c:pt>
                <c:pt idx="1520">
                  <c:v>9.4399999999999998E-2</c:v>
                </c:pt>
                <c:pt idx="1521">
                  <c:v>9.4600000000000004E-2</c:v>
                </c:pt>
                <c:pt idx="1522">
                  <c:v>9.3399999999999997E-2</c:v>
                </c:pt>
                <c:pt idx="1523">
                  <c:v>9.3900000000000011E-2</c:v>
                </c:pt>
                <c:pt idx="1524">
                  <c:v>9.4100000000000003E-2</c:v>
                </c:pt>
                <c:pt idx="1525">
                  <c:v>9.3900000000000011E-2</c:v>
                </c:pt>
                <c:pt idx="1526">
                  <c:v>9.4100000000000003E-2</c:v>
                </c:pt>
                <c:pt idx="1527">
                  <c:v>9.3299999999999994E-2</c:v>
                </c:pt>
                <c:pt idx="1528">
                  <c:v>9.290000000000001E-2</c:v>
                </c:pt>
                <c:pt idx="1529">
                  <c:v>9.3299999999999994E-2</c:v>
                </c:pt>
                <c:pt idx="1530">
                  <c:v>9.2799999999999994E-2</c:v>
                </c:pt>
                <c:pt idx="1531">
                  <c:v>9.2799999999999994E-2</c:v>
                </c:pt>
                <c:pt idx="1532">
                  <c:v>9.1799999999999993E-2</c:v>
                </c:pt>
                <c:pt idx="1533">
                  <c:v>9.1799999999999993E-2</c:v>
                </c:pt>
                <c:pt idx="1534">
                  <c:v>9.2100000000000015E-2</c:v>
                </c:pt>
                <c:pt idx="1535">
                  <c:v>9.1499999999999998E-2</c:v>
                </c:pt>
                <c:pt idx="1536">
                  <c:v>9.2200000000000004E-2</c:v>
                </c:pt>
                <c:pt idx="1537">
                  <c:v>9.2000000000000012E-2</c:v>
                </c:pt>
                <c:pt idx="1538">
                  <c:v>9.1799999999999993E-2</c:v>
                </c:pt>
                <c:pt idx="1539">
                  <c:v>9.1400000000000009E-2</c:v>
                </c:pt>
                <c:pt idx="1540">
                  <c:v>9.1300000000000006E-2</c:v>
                </c:pt>
                <c:pt idx="1541">
                  <c:v>9.0899999999999995E-2</c:v>
                </c:pt>
                <c:pt idx="1542">
                  <c:v>9.06E-2</c:v>
                </c:pt>
                <c:pt idx="1543">
                  <c:v>9.1799999999999993E-2</c:v>
                </c:pt>
                <c:pt idx="1544">
                  <c:v>9.2499999999999999E-2</c:v>
                </c:pt>
                <c:pt idx="1545">
                  <c:v>9.3299999999999994E-2</c:v>
                </c:pt>
                <c:pt idx="1546">
                  <c:v>9.3399999999999997E-2</c:v>
                </c:pt>
                <c:pt idx="1547">
                  <c:v>9.35E-2</c:v>
                </c:pt>
                <c:pt idx="1548">
                  <c:v>9.3000000000000013E-2</c:v>
                </c:pt>
                <c:pt idx="1549">
                  <c:v>9.3100000000000002E-2</c:v>
                </c:pt>
                <c:pt idx="1550">
                  <c:v>9.2499999999999999E-2</c:v>
                </c:pt>
                <c:pt idx="1551">
                  <c:v>9.3000000000000013E-2</c:v>
                </c:pt>
                <c:pt idx="1552">
                  <c:v>9.2699999999999991E-2</c:v>
                </c:pt>
                <c:pt idx="1553">
                  <c:v>9.290000000000001E-2</c:v>
                </c:pt>
                <c:pt idx="1554">
                  <c:v>9.2799999999999994E-2</c:v>
                </c:pt>
                <c:pt idx="1555">
                  <c:v>9.3900000000000011E-2</c:v>
                </c:pt>
                <c:pt idx="1556">
                  <c:v>9.4800000000000009E-2</c:v>
                </c:pt>
                <c:pt idx="1557">
                  <c:v>9.5500000000000002E-2</c:v>
                </c:pt>
                <c:pt idx="1558">
                  <c:v>9.6699999999999994E-2</c:v>
                </c:pt>
                <c:pt idx="1559">
                  <c:v>9.6000000000000002E-2</c:v>
                </c:pt>
                <c:pt idx="1560">
                  <c:v>9.5600000000000004E-2</c:v>
                </c:pt>
                <c:pt idx="1561">
                  <c:v>9.5700000000000007E-2</c:v>
                </c:pt>
                <c:pt idx="1562">
                  <c:v>9.5400000000000013E-2</c:v>
                </c:pt>
                <c:pt idx="1563">
                  <c:v>9.6799999999999997E-2</c:v>
                </c:pt>
                <c:pt idx="1564">
                  <c:v>9.7500000000000003E-2</c:v>
                </c:pt>
                <c:pt idx="1565">
                  <c:v>9.8299999999999998E-2</c:v>
                </c:pt>
                <c:pt idx="1566">
                  <c:v>9.9100000000000008E-2</c:v>
                </c:pt>
                <c:pt idx="1567">
                  <c:v>9.9900000000000003E-2</c:v>
                </c:pt>
                <c:pt idx="1568">
                  <c:v>9.870000000000001E-2</c:v>
                </c:pt>
                <c:pt idx="1569">
                  <c:v>0.10050000000000001</c:v>
                </c:pt>
                <c:pt idx="1570">
                  <c:v>0.1009</c:v>
                </c:pt>
                <c:pt idx="1571">
                  <c:v>0.1013</c:v>
                </c:pt>
                <c:pt idx="1572">
                  <c:v>0.10300000000000001</c:v>
                </c:pt>
                <c:pt idx="1573">
                  <c:v>0.1038</c:v>
                </c:pt>
                <c:pt idx="1574">
                  <c:v>0.10339999999999999</c:v>
                </c:pt>
                <c:pt idx="1575">
                  <c:v>0.1043</c:v>
                </c:pt>
                <c:pt idx="1576">
                  <c:v>0.1036</c:v>
                </c:pt>
                <c:pt idx="1577">
                  <c:v>0.1047</c:v>
                </c:pt>
                <c:pt idx="1578">
                  <c:v>0.10349999999999999</c:v>
                </c:pt>
                <c:pt idx="1579">
                  <c:v>0.10700000000000001</c:v>
                </c:pt>
                <c:pt idx="1580">
                  <c:v>0.10859999999999999</c:v>
                </c:pt>
                <c:pt idx="1581">
                  <c:v>0.1072</c:v>
                </c:pt>
                <c:pt idx="1582">
                  <c:v>0.1048</c:v>
                </c:pt>
                <c:pt idx="1583">
                  <c:v>0.10349999999999999</c:v>
                </c:pt>
                <c:pt idx="1584">
                  <c:v>0.1026</c:v>
                </c:pt>
                <c:pt idx="1585">
                  <c:v>0.1032</c:v>
                </c:pt>
                <c:pt idx="1586">
                  <c:v>0.1018</c:v>
                </c:pt>
                <c:pt idx="1587">
                  <c:v>0.1033</c:v>
                </c:pt>
                <c:pt idx="1588">
                  <c:v>0.10339999999999999</c:v>
                </c:pt>
                <c:pt idx="1589">
                  <c:v>0.10439999999999999</c:v>
                </c:pt>
                <c:pt idx="1590">
                  <c:v>0.10439999999999999</c:v>
                </c:pt>
                <c:pt idx="1591">
                  <c:v>0.1036</c:v>
                </c:pt>
                <c:pt idx="1592">
                  <c:v>0.10439999999999999</c:v>
                </c:pt>
                <c:pt idx="1593">
                  <c:v>0.1051</c:v>
                </c:pt>
                <c:pt idx="1594">
                  <c:v>0.10540000000000001</c:v>
                </c:pt>
                <c:pt idx="1595">
                  <c:v>0.1033</c:v>
                </c:pt>
                <c:pt idx="1596">
                  <c:v>0.1023</c:v>
                </c:pt>
                <c:pt idx="1597">
                  <c:v>0.10249999999999999</c:v>
                </c:pt>
                <c:pt idx="1598">
                  <c:v>0.1016</c:v>
                </c:pt>
                <c:pt idx="1599">
                  <c:v>0.1004</c:v>
                </c:pt>
                <c:pt idx="1600">
                  <c:v>0.1004</c:v>
                </c:pt>
                <c:pt idx="1601">
                  <c:v>0.10210000000000001</c:v>
                </c:pt>
                <c:pt idx="1602">
                  <c:v>0.1014</c:v>
                </c:pt>
                <c:pt idx="1603">
                  <c:v>0.10150000000000001</c:v>
                </c:pt>
                <c:pt idx="1604">
                  <c:v>0.10349999999999999</c:v>
                </c:pt>
                <c:pt idx="1605">
                  <c:v>0.10339999999999999</c:v>
                </c:pt>
                <c:pt idx="1606">
                  <c:v>0.10400000000000001</c:v>
                </c:pt>
                <c:pt idx="1607">
                  <c:v>0.1026</c:v>
                </c:pt>
                <c:pt idx="1608">
                  <c:v>0.10390000000000001</c:v>
                </c:pt>
                <c:pt idx="1609">
                  <c:v>0.10249999999999999</c:v>
                </c:pt>
                <c:pt idx="1610">
                  <c:v>0.1026</c:v>
                </c:pt>
                <c:pt idx="1611">
                  <c:v>0.1016</c:v>
                </c:pt>
                <c:pt idx="1612">
                  <c:v>0.10120000000000001</c:v>
                </c:pt>
                <c:pt idx="1613">
                  <c:v>0.1011</c:v>
                </c:pt>
                <c:pt idx="1614">
                  <c:v>9.98E-2</c:v>
                </c:pt>
                <c:pt idx="1615">
                  <c:v>0.1004</c:v>
                </c:pt>
                <c:pt idx="1616">
                  <c:v>0.1023</c:v>
                </c:pt>
                <c:pt idx="1617">
                  <c:v>0.1038</c:v>
                </c:pt>
                <c:pt idx="1618">
                  <c:v>0.1018</c:v>
                </c:pt>
                <c:pt idx="1619">
                  <c:v>0.10220000000000001</c:v>
                </c:pt>
                <c:pt idx="1620">
                  <c:v>0.10290000000000001</c:v>
                </c:pt>
                <c:pt idx="1621">
                  <c:v>0.10370000000000001</c:v>
                </c:pt>
                <c:pt idx="1622">
                  <c:v>0.10290000000000001</c:v>
                </c:pt>
                <c:pt idx="1623">
                  <c:v>0.1047</c:v>
                </c:pt>
                <c:pt idx="1624">
                  <c:v>0.1056</c:v>
                </c:pt>
                <c:pt idx="1625">
                  <c:v>0.10730000000000001</c:v>
                </c:pt>
                <c:pt idx="1626">
                  <c:v>0.10790000000000001</c:v>
                </c:pt>
                <c:pt idx="1627">
                  <c:v>0.1036</c:v>
                </c:pt>
                <c:pt idx="1628">
                  <c:v>0.10450000000000001</c:v>
                </c:pt>
                <c:pt idx="1629">
                  <c:v>0.10620000000000002</c:v>
                </c:pt>
                <c:pt idx="1630">
                  <c:v>0.1067</c:v>
                </c:pt>
                <c:pt idx="1631">
                  <c:v>0.10540000000000001</c:v>
                </c:pt>
                <c:pt idx="1632">
                  <c:v>0.1075</c:v>
                </c:pt>
                <c:pt idx="1633">
                  <c:v>0.1115</c:v>
                </c:pt>
                <c:pt idx="1634">
                  <c:v>0.1109</c:v>
                </c:pt>
                <c:pt idx="1635">
                  <c:v>0.1109</c:v>
                </c:pt>
                <c:pt idx="1636">
                  <c:v>0.1118</c:v>
                </c:pt>
                <c:pt idx="1637">
                  <c:v>0.11120000000000001</c:v>
                </c:pt>
                <c:pt idx="1638">
                  <c:v>0.1164</c:v>
                </c:pt>
                <c:pt idx="1639">
                  <c:v>0.11849999999999999</c:v>
                </c:pt>
                <c:pt idx="1640">
                  <c:v>0.12230000000000001</c:v>
                </c:pt>
                <c:pt idx="1641">
                  <c:v>0.12269999999999999</c:v>
                </c:pt>
                <c:pt idx="1642">
                  <c:v>0.12759999999999999</c:v>
                </c:pt>
                <c:pt idx="1643">
                  <c:v>0.1202</c:v>
                </c:pt>
                <c:pt idx="1644">
                  <c:v>0.11800000000000001</c:v>
                </c:pt>
                <c:pt idx="1645">
                  <c:v>0.12280000000000001</c:v>
                </c:pt>
                <c:pt idx="1646">
                  <c:v>0.12670000000000001</c:v>
                </c:pt>
                <c:pt idx="1647">
                  <c:v>0.1255</c:v>
                </c:pt>
                <c:pt idx="1648">
                  <c:v>0.12300000000000001</c:v>
                </c:pt>
                <c:pt idx="1649">
                  <c:v>0.12240000000000001</c:v>
                </c:pt>
                <c:pt idx="1650">
                  <c:v>0.12590000000000001</c:v>
                </c:pt>
                <c:pt idx="1651">
                  <c:v>0.12710000000000002</c:v>
                </c:pt>
                <c:pt idx="1652">
                  <c:v>0.13059999999999999</c:v>
                </c:pt>
                <c:pt idx="1653">
                  <c:v>0.13400000000000001</c:v>
                </c:pt>
                <c:pt idx="1654">
                  <c:v>0.1331</c:v>
                </c:pt>
                <c:pt idx="1655">
                  <c:v>0.12720000000000001</c:v>
                </c:pt>
                <c:pt idx="1656">
                  <c:v>0.12480000000000001</c:v>
                </c:pt>
                <c:pt idx="1657">
                  <c:v>0.12359999999999999</c:v>
                </c:pt>
                <c:pt idx="1658">
                  <c:v>0.1217</c:v>
                </c:pt>
                <c:pt idx="1659">
                  <c:v>0.1182</c:v>
                </c:pt>
                <c:pt idx="1660">
                  <c:v>0.11900000000000001</c:v>
                </c:pt>
                <c:pt idx="1661">
                  <c:v>0.12359999999999999</c:v>
                </c:pt>
                <c:pt idx="1662">
                  <c:v>0.12290000000000001</c:v>
                </c:pt>
                <c:pt idx="1663">
                  <c:v>0.12450000000000001</c:v>
                </c:pt>
                <c:pt idx="1664">
                  <c:v>0.12670000000000001</c:v>
                </c:pt>
                <c:pt idx="1665">
                  <c:v>0.12710000000000002</c:v>
                </c:pt>
                <c:pt idx="1666">
                  <c:v>0.1273</c:v>
                </c:pt>
                <c:pt idx="1667">
                  <c:v>0.12920000000000001</c:v>
                </c:pt>
                <c:pt idx="1668">
                  <c:v>0.1298</c:v>
                </c:pt>
                <c:pt idx="1669">
                  <c:v>0.1326</c:v>
                </c:pt>
                <c:pt idx="1670">
                  <c:v>0.1353</c:v>
                </c:pt>
                <c:pt idx="1671">
                  <c:v>0.13650000000000001</c:v>
                </c:pt>
                <c:pt idx="1672">
                  <c:v>0.1313</c:v>
                </c:pt>
                <c:pt idx="1673">
                  <c:v>0.13070000000000001</c:v>
                </c:pt>
                <c:pt idx="1674">
                  <c:v>0.13040000000000002</c:v>
                </c:pt>
                <c:pt idx="1675">
                  <c:v>0.12780000000000002</c:v>
                </c:pt>
                <c:pt idx="1676">
                  <c:v>0.12870000000000001</c:v>
                </c:pt>
                <c:pt idx="1677">
                  <c:v>0.13239999999999999</c:v>
                </c:pt>
                <c:pt idx="1678">
                  <c:v>0.13120000000000001</c:v>
                </c:pt>
                <c:pt idx="1679">
                  <c:v>0.13140000000000002</c:v>
                </c:pt>
                <c:pt idx="1680">
                  <c:v>0.13059999999999999</c:v>
                </c:pt>
                <c:pt idx="1681">
                  <c:v>0.13390000000000002</c:v>
                </c:pt>
                <c:pt idx="1682">
                  <c:v>0.13019999999999998</c:v>
                </c:pt>
                <c:pt idx="1683">
                  <c:v>0.12920000000000001</c:v>
                </c:pt>
                <c:pt idx="1684">
                  <c:v>0.12809999999999999</c:v>
                </c:pt>
                <c:pt idx="1685">
                  <c:v>0.12859999999999999</c:v>
                </c:pt>
                <c:pt idx="1686">
                  <c:v>0.13059999999999999</c:v>
                </c:pt>
                <c:pt idx="1687">
                  <c:v>0.1308</c:v>
                </c:pt>
                <c:pt idx="1688">
                  <c:v>0.13019999999999998</c:v>
                </c:pt>
                <c:pt idx="1689">
                  <c:v>0.13059999999999999</c:v>
                </c:pt>
                <c:pt idx="1690">
                  <c:v>0.13</c:v>
                </c:pt>
                <c:pt idx="1691">
                  <c:v>0.12939999999999999</c:v>
                </c:pt>
                <c:pt idx="1692">
                  <c:v>0.13040000000000002</c:v>
                </c:pt>
                <c:pt idx="1693">
                  <c:v>0.12990000000000002</c:v>
                </c:pt>
                <c:pt idx="1694">
                  <c:v>0.13</c:v>
                </c:pt>
                <c:pt idx="1695">
                  <c:v>0.13</c:v>
                </c:pt>
                <c:pt idx="1696">
                  <c:v>0.12939999999999999</c:v>
                </c:pt>
                <c:pt idx="1697">
                  <c:v>0.128</c:v>
                </c:pt>
                <c:pt idx="1698">
                  <c:v>0.1285</c:v>
                </c:pt>
                <c:pt idx="1699">
                  <c:v>0.1258</c:v>
                </c:pt>
                <c:pt idx="1700">
                  <c:v>0.1244</c:v>
                </c:pt>
                <c:pt idx="1701">
                  <c:v>0.1232</c:v>
                </c:pt>
                <c:pt idx="1702">
                  <c:v>0.1237</c:v>
                </c:pt>
                <c:pt idx="1703">
                  <c:v>0.12450000000000001</c:v>
                </c:pt>
                <c:pt idx="1704">
                  <c:v>0.1249</c:v>
                </c:pt>
                <c:pt idx="1705">
                  <c:v>0.1258</c:v>
                </c:pt>
                <c:pt idx="1706">
                  <c:v>0.1273</c:v>
                </c:pt>
                <c:pt idx="1707">
                  <c:v>0.13070000000000001</c:v>
                </c:pt>
                <c:pt idx="1708">
                  <c:v>0.13200000000000001</c:v>
                </c:pt>
                <c:pt idx="1709">
                  <c:v>0.13170000000000001</c:v>
                </c:pt>
                <c:pt idx="1710">
                  <c:v>0.1338</c:v>
                </c:pt>
                <c:pt idx="1711">
                  <c:v>0.1346</c:v>
                </c:pt>
                <c:pt idx="1712">
                  <c:v>0.1343</c:v>
                </c:pt>
                <c:pt idx="1713">
                  <c:v>0.1353</c:v>
                </c:pt>
                <c:pt idx="1714">
                  <c:v>0.13620000000000002</c:v>
                </c:pt>
                <c:pt idx="1715">
                  <c:v>0.13419999999999999</c:v>
                </c:pt>
                <c:pt idx="1716">
                  <c:v>0.13350000000000001</c:v>
                </c:pt>
                <c:pt idx="1717">
                  <c:v>0.1305</c:v>
                </c:pt>
                <c:pt idx="1718">
                  <c:v>0.13200000000000001</c:v>
                </c:pt>
                <c:pt idx="1719">
                  <c:v>0.1328</c:v>
                </c:pt>
                <c:pt idx="1720">
                  <c:v>0.13470000000000001</c:v>
                </c:pt>
                <c:pt idx="1721">
                  <c:v>0.1338</c:v>
                </c:pt>
                <c:pt idx="1722">
                  <c:v>0.13290000000000002</c:v>
                </c:pt>
                <c:pt idx="1723">
                  <c:v>0.13200000000000001</c:v>
                </c:pt>
                <c:pt idx="1724">
                  <c:v>0.1298</c:v>
                </c:pt>
                <c:pt idx="1725">
                  <c:v>0.12859999999999999</c:v>
                </c:pt>
                <c:pt idx="1726">
                  <c:v>0.1303</c:v>
                </c:pt>
                <c:pt idx="1727">
                  <c:v>0.13040000000000002</c:v>
                </c:pt>
                <c:pt idx="1728">
                  <c:v>0.1321</c:v>
                </c:pt>
                <c:pt idx="1729">
                  <c:v>0.13170000000000001</c:v>
                </c:pt>
                <c:pt idx="1730">
                  <c:v>0.13269999999999998</c:v>
                </c:pt>
                <c:pt idx="1731">
                  <c:v>0.1348</c:v>
                </c:pt>
                <c:pt idx="1732">
                  <c:v>0.13489999999999999</c:v>
                </c:pt>
                <c:pt idx="1733">
                  <c:v>0.13489999999999999</c:v>
                </c:pt>
                <c:pt idx="1734">
                  <c:v>0.13750000000000001</c:v>
                </c:pt>
                <c:pt idx="1735">
                  <c:v>0.1394</c:v>
                </c:pt>
                <c:pt idx="1736">
                  <c:v>0.14080000000000001</c:v>
                </c:pt>
                <c:pt idx="1737">
                  <c:v>0.1404</c:v>
                </c:pt>
                <c:pt idx="1738">
                  <c:v>0.1391</c:v>
                </c:pt>
                <c:pt idx="1739">
                  <c:v>0.1406</c:v>
                </c:pt>
                <c:pt idx="1740">
                  <c:v>0.14319999999999999</c:v>
                </c:pt>
                <c:pt idx="1741">
                  <c:v>0.14560000000000001</c:v>
                </c:pt>
                <c:pt idx="1742">
                  <c:v>0.14180000000000001</c:v>
                </c:pt>
                <c:pt idx="1743">
                  <c:v>0.14550000000000002</c:v>
                </c:pt>
                <c:pt idx="1744">
                  <c:v>0.14679999999999999</c:v>
                </c:pt>
                <c:pt idx="1745">
                  <c:v>0.1474</c:v>
                </c:pt>
                <c:pt idx="1746">
                  <c:v>0.1426</c:v>
                </c:pt>
                <c:pt idx="1747">
                  <c:v>0.1421</c:v>
                </c:pt>
                <c:pt idx="1748">
                  <c:v>0.14099999999999999</c:v>
                </c:pt>
                <c:pt idx="1749">
                  <c:v>0.14080000000000001</c:v>
                </c:pt>
                <c:pt idx="1750">
                  <c:v>0.1386</c:v>
                </c:pt>
                <c:pt idx="1751">
                  <c:v>0.1389</c:v>
                </c:pt>
                <c:pt idx="1752">
                  <c:v>0.1386</c:v>
                </c:pt>
                <c:pt idx="1753">
                  <c:v>0.13739999999999999</c:v>
                </c:pt>
                <c:pt idx="1754">
                  <c:v>0.13669999999999999</c:v>
                </c:pt>
                <c:pt idx="1755">
                  <c:v>0.1346</c:v>
                </c:pt>
                <c:pt idx="1756">
                  <c:v>0.1343</c:v>
                </c:pt>
                <c:pt idx="1757">
                  <c:v>0.13339999999999999</c:v>
                </c:pt>
                <c:pt idx="1758">
                  <c:v>0.13269999999999998</c:v>
                </c:pt>
                <c:pt idx="1759">
                  <c:v>0.13339999999999999</c:v>
                </c:pt>
                <c:pt idx="1760">
                  <c:v>0.1366</c:v>
                </c:pt>
                <c:pt idx="1761">
                  <c:v>0.13450000000000001</c:v>
                </c:pt>
                <c:pt idx="1762">
                  <c:v>0.13320000000000001</c:v>
                </c:pt>
                <c:pt idx="1763">
                  <c:v>0.1293</c:v>
                </c:pt>
                <c:pt idx="1764">
                  <c:v>0.1285</c:v>
                </c:pt>
                <c:pt idx="1765">
                  <c:v>0.12820000000000001</c:v>
                </c:pt>
                <c:pt idx="1766">
                  <c:v>0.12890000000000001</c:v>
                </c:pt>
                <c:pt idx="1767">
                  <c:v>0.12809999999999999</c:v>
                </c:pt>
                <c:pt idx="1768">
                  <c:v>0.12590000000000001</c:v>
                </c:pt>
                <c:pt idx="1769">
                  <c:v>0.1242</c:v>
                </c:pt>
                <c:pt idx="1770">
                  <c:v>0.12390000000000001</c:v>
                </c:pt>
                <c:pt idx="1771">
                  <c:v>0.1226</c:v>
                </c:pt>
                <c:pt idx="1772">
                  <c:v>0.1211</c:v>
                </c:pt>
                <c:pt idx="1773">
                  <c:v>0.12380000000000001</c:v>
                </c:pt>
                <c:pt idx="1774">
                  <c:v>0.1234</c:v>
                </c:pt>
                <c:pt idx="1775">
                  <c:v>0.12179999999999999</c:v>
                </c:pt>
                <c:pt idx="1776">
                  <c:v>0.1215</c:v>
                </c:pt>
                <c:pt idx="1777">
                  <c:v>0.11990000000000001</c:v>
                </c:pt>
                <c:pt idx="1778">
                  <c:v>0.12</c:v>
                </c:pt>
                <c:pt idx="1779">
                  <c:v>0.12</c:v>
                </c:pt>
                <c:pt idx="1780">
                  <c:v>0.11939999999999999</c:v>
                </c:pt>
                <c:pt idx="1781">
                  <c:v>0.1183</c:v>
                </c:pt>
                <c:pt idx="1782">
                  <c:v>0.11630000000000001</c:v>
                </c:pt>
                <c:pt idx="1783">
                  <c:v>0.11599999999999999</c:v>
                </c:pt>
                <c:pt idx="1784">
                  <c:v>0.11470000000000001</c:v>
                </c:pt>
                <c:pt idx="1785">
                  <c:v>0.11410000000000001</c:v>
                </c:pt>
                <c:pt idx="1786">
                  <c:v>0.1157</c:v>
                </c:pt>
                <c:pt idx="1787">
                  <c:v>0.1159</c:v>
                </c:pt>
                <c:pt idx="1788">
                  <c:v>0.1186</c:v>
                </c:pt>
                <c:pt idx="1789">
                  <c:v>0.1179</c:v>
                </c:pt>
                <c:pt idx="1790">
                  <c:v>0.11700000000000001</c:v>
                </c:pt>
                <c:pt idx="1791">
                  <c:v>0.1157</c:v>
                </c:pt>
                <c:pt idx="1792">
                  <c:v>0.1143</c:v>
                </c:pt>
                <c:pt idx="1793">
                  <c:v>0.11460000000000001</c:v>
                </c:pt>
                <c:pt idx="1794">
                  <c:v>0.11470000000000001</c:v>
                </c:pt>
                <c:pt idx="1795">
                  <c:v>0.1145</c:v>
                </c:pt>
                <c:pt idx="1796">
                  <c:v>0.1143</c:v>
                </c:pt>
                <c:pt idx="1797">
                  <c:v>0.11349999999999999</c:v>
                </c:pt>
                <c:pt idx="1798">
                  <c:v>0.1142</c:v>
                </c:pt>
                <c:pt idx="1799">
                  <c:v>0.114</c:v>
                </c:pt>
                <c:pt idx="1800">
                  <c:v>0.11220000000000001</c:v>
                </c:pt>
                <c:pt idx="1801">
                  <c:v>0.1118</c:v>
                </c:pt>
                <c:pt idx="1802">
                  <c:v>0.11269999999999999</c:v>
                </c:pt>
                <c:pt idx="1803">
                  <c:v>0.11269999999999999</c:v>
                </c:pt>
                <c:pt idx="1804">
                  <c:v>0.1124</c:v>
                </c:pt>
                <c:pt idx="1805">
                  <c:v>0.1134</c:v>
                </c:pt>
                <c:pt idx="1806">
                  <c:v>0.11320000000000001</c:v>
                </c:pt>
                <c:pt idx="1807">
                  <c:v>0.11230000000000001</c:v>
                </c:pt>
                <c:pt idx="1808">
                  <c:v>0.1118</c:v>
                </c:pt>
                <c:pt idx="1809">
                  <c:v>0.11169999999999999</c:v>
                </c:pt>
                <c:pt idx="1810">
                  <c:v>0.11320000000000001</c:v>
                </c:pt>
                <c:pt idx="1811">
                  <c:v>0.11359999999999999</c:v>
                </c:pt>
                <c:pt idx="1812">
                  <c:v>0.1154</c:v>
                </c:pt>
                <c:pt idx="1813">
                  <c:v>0.1153</c:v>
                </c:pt>
                <c:pt idx="1814">
                  <c:v>0.11460000000000001</c:v>
                </c:pt>
                <c:pt idx="1815">
                  <c:v>0.1166</c:v>
                </c:pt>
                <c:pt idx="1816">
                  <c:v>0.1168</c:v>
                </c:pt>
                <c:pt idx="1817">
                  <c:v>0.11509999999999999</c:v>
                </c:pt>
                <c:pt idx="1818">
                  <c:v>0.11509999999999999</c:v>
                </c:pt>
                <c:pt idx="1819">
                  <c:v>0.1152</c:v>
                </c:pt>
                <c:pt idx="1820">
                  <c:v>0.114</c:v>
                </c:pt>
                <c:pt idx="1821">
                  <c:v>0.11470000000000001</c:v>
                </c:pt>
                <c:pt idx="1822">
                  <c:v>0.11349999999999999</c:v>
                </c:pt>
                <c:pt idx="1823">
                  <c:v>0.11509999999999999</c:v>
                </c:pt>
                <c:pt idx="1824">
                  <c:v>0.1152</c:v>
                </c:pt>
                <c:pt idx="1825">
                  <c:v>0.11630000000000001</c:v>
                </c:pt>
                <c:pt idx="1826">
                  <c:v>0.1166</c:v>
                </c:pt>
                <c:pt idx="1827">
                  <c:v>0.1179</c:v>
                </c:pt>
                <c:pt idx="1828">
                  <c:v>0.11749999999999999</c:v>
                </c:pt>
                <c:pt idx="1829">
                  <c:v>0.1182</c:v>
                </c:pt>
                <c:pt idx="1830">
                  <c:v>0.11700000000000001</c:v>
                </c:pt>
                <c:pt idx="1831">
                  <c:v>0.11620000000000001</c:v>
                </c:pt>
                <c:pt idx="1832">
                  <c:v>0.1144</c:v>
                </c:pt>
                <c:pt idx="1833">
                  <c:v>0.1142</c:v>
                </c:pt>
                <c:pt idx="1834">
                  <c:v>0.11380000000000001</c:v>
                </c:pt>
                <c:pt idx="1835">
                  <c:v>0.11310000000000001</c:v>
                </c:pt>
                <c:pt idx="1836">
                  <c:v>0.11230000000000001</c:v>
                </c:pt>
                <c:pt idx="1837">
                  <c:v>0.1119</c:v>
                </c:pt>
                <c:pt idx="1838">
                  <c:v>0.111</c:v>
                </c:pt>
                <c:pt idx="1839">
                  <c:v>0.11109999999999999</c:v>
                </c:pt>
                <c:pt idx="1840">
                  <c:v>0.1108</c:v>
                </c:pt>
                <c:pt idx="1841">
                  <c:v>0.1114</c:v>
                </c:pt>
                <c:pt idx="1842">
                  <c:v>0.1109</c:v>
                </c:pt>
                <c:pt idx="1843">
                  <c:v>0.1094</c:v>
                </c:pt>
                <c:pt idx="1844">
                  <c:v>0.10920000000000001</c:v>
                </c:pt>
                <c:pt idx="1845">
                  <c:v>0.10790000000000001</c:v>
                </c:pt>
                <c:pt idx="1846">
                  <c:v>0.10779999999999999</c:v>
                </c:pt>
                <c:pt idx="1847">
                  <c:v>0.10769999999999999</c:v>
                </c:pt>
                <c:pt idx="1848">
                  <c:v>0.1072</c:v>
                </c:pt>
                <c:pt idx="1849">
                  <c:v>0.10679999999999999</c:v>
                </c:pt>
                <c:pt idx="1850">
                  <c:v>0.1067</c:v>
                </c:pt>
                <c:pt idx="1851">
                  <c:v>0.1076</c:v>
                </c:pt>
                <c:pt idx="1852">
                  <c:v>0.10679999999999999</c:v>
                </c:pt>
                <c:pt idx="1853">
                  <c:v>0.106</c:v>
                </c:pt>
                <c:pt idx="1854">
                  <c:v>0.10620000000000002</c:v>
                </c:pt>
                <c:pt idx="1855">
                  <c:v>0.10790000000000001</c:v>
                </c:pt>
                <c:pt idx="1856">
                  <c:v>0.10710000000000001</c:v>
                </c:pt>
                <c:pt idx="1857">
                  <c:v>0.10730000000000001</c:v>
                </c:pt>
                <c:pt idx="1858">
                  <c:v>0.1061</c:v>
                </c:pt>
                <c:pt idx="1859">
                  <c:v>0.1048</c:v>
                </c:pt>
                <c:pt idx="1860">
                  <c:v>0.1038</c:v>
                </c:pt>
                <c:pt idx="1861">
                  <c:v>0.1033</c:v>
                </c:pt>
                <c:pt idx="1862">
                  <c:v>0.1032</c:v>
                </c:pt>
                <c:pt idx="1863">
                  <c:v>0.1036</c:v>
                </c:pt>
                <c:pt idx="1864">
                  <c:v>0.1027</c:v>
                </c:pt>
                <c:pt idx="1865">
                  <c:v>0.1041</c:v>
                </c:pt>
                <c:pt idx="1866">
                  <c:v>0.10529999999999999</c:v>
                </c:pt>
                <c:pt idx="1867">
                  <c:v>0.106</c:v>
                </c:pt>
                <c:pt idx="1868">
                  <c:v>0.10540000000000001</c:v>
                </c:pt>
                <c:pt idx="1869">
                  <c:v>0.10460000000000001</c:v>
                </c:pt>
                <c:pt idx="1870">
                  <c:v>0.10310000000000001</c:v>
                </c:pt>
                <c:pt idx="1871">
                  <c:v>0.10249999999999999</c:v>
                </c:pt>
                <c:pt idx="1872">
                  <c:v>0.1016</c:v>
                </c:pt>
                <c:pt idx="1873">
                  <c:v>0.1014</c:v>
                </c:pt>
                <c:pt idx="1874">
                  <c:v>0.1009</c:v>
                </c:pt>
                <c:pt idx="1875">
                  <c:v>0.1009</c:v>
                </c:pt>
                <c:pt idx="1876">
                  <c:v>0.1003</c:v>
                </c:pt>
                <c:pt idx="1877">
                  <c:v>9.9199999999999997E-2</c:v>
                </c:pt>
                <c:pt idx="1878">
                  <c:v>9.8800000000000013E-2</c:v>
                </c:pt>
                <c:pt idx="1879">
                  <c:v>9.8800000000000013E-2</c:v>
                </c:pt>
                <c:pt idx="1880">
                  <c:v>9.9199999999999997E-2</c:v>
                </c:pt>
                <c:pt idx="1881">
                  <c:v>9.8800000000000013E-2</c:v>
                </c:pt>
                <c:pt idx="1882">
                  <c:v>9.8599999999999993E-2</c:v>
                </c:pt>
                <c:pt idx="1883">
                  <c:v>9.9399999999999988E-2</c:v>
                </c:pt>
                <c:pt idx="1884">
                  <c:v>9.9500000000000005E-2</c:v>
                </c:pt>
                <c:pt idx="1885">
                  <c:v>9.849999999999999E-2</c:v>
                </c:pt>
                <c:pt idx="1886">
                  <c:v>9.870000000000001E-2</c:v>
                </c:pt>
                <c:pt idx="1887">
                  <c:v>9.8800000000000013E-2</c:v>
                </c:pt>
                <c:pt idx="1888">
                  <c:v>9.9600000000000008E-2</c:v>
                </c:pt>
                <c:pt idx="1889">
                  <c:v>0.10099999999999999</c:v>
                </c:pt>
                <c:pt idx="1890">
                  <c:v>0.10060000000000001</c:v>
                </c:pt>
                <c:pt idx="1891">
                  <c:v>9.8900000000000002E-2</c:v>
                </c:pt>
                <c:pt idx="1892">
                  <c:v>9.870000000000001E-2</c:v>
                </c:pt>
                <c:pt idx="1893">
                  <c:v>9.7799999999999998E-2</c:v>
                </c:pt>
                <c:pt idx="1894">
                  <c:v>9.7699999999999995E-2</c:v>
                </c:pt>
                <c:pt idx="1895">
                  <c:v>9.7000000000000017E-2</c:v>
                </c:pt>
                <c:pt idx="1896">
                  <c:v>9.74E-2</c:v>
                </c:pt>
                <c:pt idx="1897">
                  <c:v>9.64E-2</c:v>
                </c:pt>
                <c:pt idx="1898">
                  <c:v>9.6600000000000005E-2</c:v>
                </c:pt>
                <c:pt idx="1899">
                  <c:v>9.7200000000000009E-2</c:v>
                </c:pt>
                <c:pt idx="1900">
                  <c:v>9.64E-2</c:v>
                </c:pt>
                <c:pt idx="1901">
                  <c:v>9.6699999999999994E-2</c:v>
                </c:pt>
                <c:pt idx="1902">
                  <c:v>9.7000000000000017E-2</c:v>
                </c:pt>
                <c:pt idx="1903">
                  <c:v>9.7900000000000015E-2</c:v>
                </c:pt>
                <c:pt idx="1904">
                  <c:v>9.8000000000000004E-2</c:v>
                </c:pt>
                <c:pt idx="1905">
                  <c:v>9.9000000000000005E-2</c:v>
                </c:pt>
                <c:pt idx="1906">
                  <c:v>9.9700000000000011E-2</c:v>
                </c:pt>
                <c:pt idx="1907">
                  <c:v>0.10189999999999999</c:v>
                </c:pt>
                <c:pt idx="1908">
                  <c:v>0.1003</c:v>
                </c:pt>
                <c:pt idx="1909">
                  <c:v>0.10210000000000001</c:v>
                </c:pt>
                <c:pt idx="1910">
                  <c:v>0.1018</c:v>
                </c:pt>
                <c:pt idx="1911">
                  <c:v>0.1027</c:v>
                </c:pt>
                <c:pt idx="1912">
                  <c:v>0.10120000000000001</c:v>
                </c:pt>
                <c:pt idx="1913">
                  <c:v>0.1007</c:v>
                </c:pt>
                <c:pt idx="1914">
                  <c:v>0.10050000000000001</c:v>
                </c:pt>
                <c:pt idx="1915">
                  <c:v>9.9399999999999988E-2</c:v>
                </c:pt>
                <c:pt idx="1916">
                  <c:v>9.98E-2</c:v>
                </c:pt>
                <c:pt idx="1917">
                  <c:v>9.9500000000000005E-2</c:v>
                </c:pt>
                <c:pt idx="1918">
                  <c:v>9.9500000000000005E-2</c:v>
                </c:pt>
                <c:pt idx="1919">
                  <c:v>9.9399999999999988E-2</c:v>
                </c:pt>
                <c:pt idx="1920">
                  <c:v>9.8299999999999998E-2</c:v>
                </c:pt>
                <c:pt idx="1921">
                  <c:v>9.870000000000001E-2</c:v>
                </c:pt>
                <c:pt idx="1922">
                  <c:v>9.8599999999999993E-2</c:v>
                </c:pt>
                <c:pt idx="1923">
                  <c:v>9.98E-2</c:v>
                </c:pt>
                <c:pt idx="1924">
                  <c:v>0.1003</c:v>
                </c:pt>
                <c:pt idx="1925">
                  <c:v>9.9199999999999997E-2</c:v>
                </c:pt>
                <c:pt idx="1926">
                  <c:v>9.9600000000000008E-2</c:v>
                </c:pt>
                <c:pt idx="1927">
                  <c:v>9.9500000000000005E-2</c:v>
                </c:pt>
                <c:pt idx="1928">
                  <c:v>0.10150000000000001</c:v>
                </c:pt>
                <c:pt idx="1929">
                  <c:v>0.1009</c:v>
                </c:pt>
                <c:pt idx="1930">
                  <c:v>0.1023</c:v>
                </c:pt>
                <c:pt idx="1931">
                  <c:v>0.1008</c:v>
                </c:pt>
                <c:pt idx="1932">
                  <c:v>0.10050000000000001</c:v>
                </c:pt>
                <c:pt idx="1933">
                  <c:v>0.10060000000000001</c:v>
                </c:pt>
                <c:pt idx="1934">
                  <c:v>0.1</c:v>
                </c:pt>
                <c:pt idx="1935">
                  <c:v>0.10009999999999999</c:v>
                </c:pt>
                <c:pt idx="1936">
                  <c:v>0.1011</c:v>
                </c:pt>
                <c:pt idx="1937">
                  <c:v>0.1017</c:v>
                </c:pt>
                <c:pt idx="1938">
                  <c:v>0.10150000000000001</c:v>
                </c:pt>
                <c:pt idx="1939">
                  <c:v>0.1011</c:v>
                </c:pt>
                <c:pt idx="1940">
                  <c:v>0.10060000000000001</c:v>
                </c:pt>
                <c:pt idx="1941">
                  <c:v>0.1004</c:v>
                </c:pt>
                <c:pt idx="1942">
                  <c:v>9.9900000000000003E-2</c:v>
                </c:pt>
                <c:pt idx="1943">
                  <c:v>0.1004</c:v>
                </c:pt>
                <c:pt idx="1944">
                  <c:v>0.1008</c:v>
                </c:pt>
                <c:pt idx="1945">
                  <c:v>0.10009999999999999</c:v>
                </c:pt>
                <c:pt idx="1946">
                  <c:v>9.9600000000000008E-2</c:v>
                </c:pt>
                <c:pt idx="1947">
                  <c:v>9.9399999999999988E-2</c:v>
                </c:pt>
                <c:pt idx="1948">
                  <c:v>9.9399999999999988E-2</c:v>
                </c:pt>
                <c:pt idx="1949">
                  <c:v>9.9199999999999997E-2</c:v>
                </c:pt>
                <c:pt idx="1950">
                  <c:v>9.8900000000000002E-2</c:v>
                </c:pt>
                <c:pt idx="1951">
                  <c:v>9.8900000000000002E-2</c:v>
                </c:pt>
                <c:pt idx="1952">
                  <c:v>9.9299999999999999E-2</c:v>
                </c:pt>
                <c:pt idx="1953">
                  <c:v>9.8100000000000007E-2</c:v>
                </c:pt>
                <c:pt idx="1954">
                  <c:v>9.7500000000000003E-2</c:v>
                </c:pt>
                <c:pt idx="1955">
                  <c:v>9.7200000000000009E-2</c:v>
                </c:pt>
                <c:pt idx="1956">
                  <c:v>9.7000000000000017E-2</c:v>
                </c:pt>
                <c:pt idx="1957">
                  <c:v>9.6799999999999997E-2</c:v>
                </c:pt>
                <c:pt idx="1958">
                  <c:v>9.6699999999999994E-2</c:v>
                </c:pt>
                <c:pt idx="1959">
                  <c:v>9.7599999999999992E-2</c:v>
                </c:pt>
                <c:pt idx="1960">
                  <c:v>9.74E-2</c:v>
                </c:pt>
                <c:pt idx="1961">
                  <c:v>9.7000000000000017E-2</c:v>
                </c:pt>
                <c:pt idx="1962">
                  <c:v>9.7500000000000003E-2</c:v>
                </c:pt>
                <c:pt idx="1963">
                  <c:v>9.7200000000000009E-2</c:v>
                </c:pt>
                <c:pt idx="1964">
                  <c:v>9.7000000000000017E-2</c:v>
                </c:pt>
                <c:pt idx="1965">
                  <c:v>9.7799999999999998E-2</c:v>
                </c:pt>
                <c:pt idx="1966">
                  <c:v>9.8599999999999993E-2</c:v>
                </c:pt>
                <c:pt idx="1967">
                  <c:v>9.9299999999999999E-2</c:v>
                </c:pt>
                <c:pt idx="1968">
                  <c:v>9.9600000000000008E-2</c:v>
                </c:pt>
                <c:pt idx="1969">
                  <c:v>9.9399999999999988E-2</c:v>
                </c:pt>
                <c:pt idx="1970">
                  <c:v>0.1</c:v>
                </c:pt>
                <c:pt idx="1971">
                  <c:v>0.10050000000000001</c:v>
                </c:pt>
                <c:pt idx="1972">
                  <c:v>0.1003</c:v>
                </c:pt>
                <c:pt idx="1973">
                  <c:v>9.9700000000000011E-2</c:v>
                </c:pt>
                <c:pt idx="1974">
                  <c:v>9.9000000000000005E-2</c:v>
                </c:pt>
                <c:pt idx="1975">
                  <c:v>9.9399999999999988E-2</c:v>
                </c:pt>
                <c:pt idx="1976">
                  <c:v>0.10150000000000001</c:v>
                </c:pt>
                <c:pt idx="1977">
                  <c:v>0.10290000000000001</c:v>
                </c:pt>
                <c:pt idx="1978">
                  <c:v>0.10310000000000001</c:v>
                </c:pt>
                <c:pt idx="1979">
                  <c:v>0.1027</c:v>
                </c:pt>
                <c:pt idx="1980">
                  <c:v>0.10210000000000001</c:v>
                </c:pt>
                <c:pt idx="1981">
                  <c:v>0.10220000000000001</c:v>
                </c:pt>
                <c:pt idx="1982">
                  <c:v>0.10279999999999999</c:v>
                </c:pt>
                <c:pt idx="1983">
                  <c:v>0.10279999999999999</c:v>
                </c:pt>
                <c:pt idx="1984">
                  <c:v>0.10220000000000001</c:v>
                </c:pt>
                <c:pt idx="1985">
                  <c:v>0.1009</c:v>
                </c:pt>
                <c:pt idx="1986">
                  <c:v>0.10060000000000001</c:v>
                </c:pt>
                <c:pt idx="1987">
                  <c:v>0.10050000000000001</c:v>
                </c:pt>
                <c:pt idx="1988">
                  <c:v>0.1004</c:v>
                </c:pt>
                <c:pt idx="1989">
                  <c:v>0.10120000000000001</c:v>
                </c:pt>
                <c:pt idx="1990">
                  <c:v>0.10099999999999999</c:v>
                </c:pt>
                <c:pt idx="1991">
                  <c:v>0.10200000000000001</c:v>
                </c:pt>
                <c:pt idx="1992">
                  <c:v>0.1017</c:v>
                </c:pt>
                <c:pt idx="1993">
                  <c:v>0.1008</c:v>
                </c:pt>
                <c:pt idx="1994">
                  <c:v>0.10009999999999999</c:v>
                </c:pt>
                <c:pt idx="1995">
                  <c:v>9.9399999999999988E-2</c:v>
                </c:pt>
                <c:pt idx="1996">
                  <c:v>9.9199999999999997E-2</c:v>
                </c:pt>
                <c:pt idx="1997">
                  <c:v>9.8299999999999998E-2</c:v>
                </c:pt>
                <c:pt idx="1998">
                  <c:v>9.8100000000000007E-2</c:v>
                </c:pt>
                <c:pt idx="1999">
                  <c:v>9.8299999999999998E-2</c:v>
                </c:pt>
                <c:pt idx="2000">
                  <c:v>9.74E-2</c:v>
                </c:pt>
                <c:pt idx="2001">
                  <c:v>9.7599999999999992E-2</c:v>
                </c:pt>
                <c:pt idx="2002">
                  <c:v>9.7200000000000009E-2</c:v>
                </c:pt>
                <c:pt idx="2003">
                  <c:v>9.7599999999999992E-2</c:v>
                </c:pt>
                <c:pt idx="2004">
                  <c:v>9.6799999999999997E-2</c:v>
                </c:pt>
                <c:pt idx="2005">
                  <c:v>9.6300000000000011E-2</c:v>
                </c:pt>
                <c:pt idx="2006">
                  <c:v>9.6300000000000011E-2</c:v>
                </c:pt>
                <c:pt idx="2007">
                  <c:v>9.6500000000000002E-2</c:v>
                </c:pt>
                <c:pt idx="2008">
                  <c:v>9.6500000000000002E-2</c:v>
                </c:pt>
                <c:pt idx="2009">
                  <c:v>9.5899999999999999E-2</c:v>
                </c:pt>
                <c:pt idx="2010">
                  <c:v>9.5600000000000004E-2</c:v>
                </c:pt>
                <c:pt idx="2011">
                  <c:v>9.4899999999999998E-2</c:v>
                </c:pt>
                <c:pt idx="2012">
                  <c:v>9.4800000000000009E-2</c:v>
                </c:pt>
                <c:pt idx="2013">
                  <c:v>9.4500000000000015E-2</c:v>
                </c:pt>
                <c:pt idx="2014">
                  <c:v>9.4800000000000009E-2</c:v>
                </c:pt>
                <c:pt idx="2015">
                  <c:v>9.5199999999999993E-2</c:v>
                </c:pt>
                <c:pt idx="2016">
                  <c:v>9.4299999999999995E-2</c:v>
                </c:pt>
                <c:pt idx="2017">
                  <c:v>9.3700000000000006E-2</c:v>
                </c:pt>
                <c:pt idx="2018">
                  <c:v>9.3800000000000008E-2</c:v>
                </c:pt>
                <c:pt idx="2019">
                  <c:v>9.4399999999999998E-2</c:v>
                </c:pt>
                <c:pt idx="2020">
                  <c:v>9.35E-2</c:v>
                </c:pt>
                <c:pt idx="2021">
                  <c:v>9.3399999999999997E-2</c:v>
                </c:pt>
                <c:pt idx="2022">
                  <c:v>9.35E-2</c:v>
                </c:pt>
                <c:pt idx="2023">
                  <c:v>9.290000000000001E-2</c:v>
                </c:pt>
                <c:pt idx="2024">
                  <c:v>9.2699999999999991E-2</c:v>
                </c:pt>
                <c:pt idx="2025">
                  <c:v>9.3599999999999989E-2</c:v>
                </c:pt>
                <c:pt idx="2026">
                  <c:v>9.4100000000000003E-2</c:v>
                </c:pt>
                <c:pt idx="2027">
                  <c:v>9.3100000000000002E-2</c:v>
                </c:pt>
                <c:pt idx="2028">
                  <c:v>9.3399999999999997E-2</c:v>
                </c:pt>
                <c:pt idx="2029">
                  <c:v>9.4200000000000006E-2</c:v>
                </c:pt>
                <c:pt idx="2030">
                  <c:v>9.35E-2</c:v>
                </c:pt>
                <c:pt idx="2031">
                  <c:v>9.3100000000000002E-2</c:v>
                </c:pt>
                <c:pt idx="2032">
                  <c:v>9.4800000000000009E-2</c:v>
                </c:pt>
                <c:pt idx="2033">
                  <c:v>9.64E-2</c:v>
                </c:pt>
                <c:pt idx="2034">
                  <c:v>9.5299999999999996E-2</c:v>
                </c:pt>
                <c:pt idx="2035">
                  <c:v>9.5199999999999993E-2</c:v>
                </c:pt>
                <c:pt idx="2036">
                  <c:v>9.5000000000000001E-2</c:v>
                </c:pt>
                <c:pt idx="2037">
                  <c:v>9.7500000000000003E-2</c:v>
                </c:pt>
                <c:pt idx="2038">
                  <c:v>9.8900000000000002E-2</c:v>
                </c:pt>
                <c:pt idx="2039">
                  <c:v>9.9900000000000003E-2</c:v>
                </c:pt>
                <c:pt idx="2040">
                  <c:v>0.1026</c:v>
                </c:pt>
                <c:pt idx="2041">
                  <c:v>9.7599999999999992E-2</c:v>
                </c:pt>
                <c:pt idx="2042">
                  <c:v>9.8000000000000004E-2</c:v>
                </c:pt>
                <c:pt idx="2043">
                  <c:v>9.6799999999999997E-2</c:v>
                </c:pt>
                <c:pt idx="2044">
                  <c:v>9.69E-2</c:v>
                </c:pt>
                <c:pt idx="2045">
                  <c:v>9.9199999999999997E-2</c:v>
                </c:pt>
                <c:pt idx="2046">
                  <c:v>9.9900000000000003E-2</c:v>
                </c:pt>
                <c:pt idx="2047">
                  <c:v>9.8800000000000013E-2</c:v>
                </c:pt>
                <c:pt idx="2048">
                  <c:v>0.1004</c:v>
                </c:pt>
                <c:pt idx="2049">
                  <c:v>0.10200000000000001</c:v>
                </c:pt>
                <c:pt idx="2050">
                  <c:v>0.10189999999999999</c:v>
                </c:pt>
                <c:pt idx="2051">
                  <c:v>0.10210000000000001</c:v>
                </c:pt>
                <c:pt idx="2052">
                  <c:v>0.10460000000000001</c:v>
                </c:pt>
                <c:pt idx="2053">
                  <c:v>0.10310000000000001</c:v>
                </c:pt>
                <c:pt idx="2054">
                  <c:v>0.10099999999999999</c:v>
                </c:pt>
                <c:pt idx="2055">
                  <c:v>0.1011</c:v>
                </c:pt>
                <c:pt idx="2056">
                  <c:v>0.10060000000000001</c:v>
                </c:pt>
                <c:pt idx="2057">
                  <c:v>0.1008</c:v>
                </c:pt>
                <c:pt idx="2058">
                  <c:v>0.1008</c:v>
                </c:pt>
                <c:pt idx="2059">
                  <c:v>0.1</c:v>
                </c:pt>
                <c:pt idx="2060">
                  <c:v>0.1016</c:v>
                </c:pt>
                <c:pt idx="2061">
                  <c:v>0.1024</c:v>
                </c:pt>
                <c:pt idx="2062">
                  <c:v>0.10310000000000001</c:v>
                </c:pt>
                <c:pt idx="2063">
                  <c:v>0.10189999999999999</c:v>
                </c:pt>
                <c:pt idx="2064">
                  <c:v>0.10050000000000001</c:v>
                </c:pt>
                <c:pt idx="2065">
                  <c:v>9.9900000000000003E-2</c:v>
                </c:pt>
                <c:pt idx="2066">
                  <c:v>9.9100000000000008E-2</c:v>
                </c:pt>
                <c:pt idx="2067">
                  <c:v>9.870000000000001E-2</c:v>
                </c:pt>
                <c:pt idx="2068">
                  <c:v>9.9000000000000005E-2</c:v>
                </c:pt>
                <c:pt idx="2069">
                  <c:v>9.8800000000000013E-2</c:v>
                </c:pt>
                <c:pt idx="2070">
                  <c:v>9.849999999999999E-2</c:v>
                </c:pt>
                <c:pt idx="2071">
                  <c:v>9.7900000000000015E-2</c:v>
                </c:pt>
                <c:pt idx="2072">
                  <c:v>9.8400000000000001E-2</c:v>
                </c:pt>
                <c:pt idx="2073">
                  <c:v>9.9100000000000008E-2</c:v>
                </c:pt>
                <c:pt idx="2074">
                  <c:v>0.1003</c:v>
                </c:pt>
                <c:pt idx="2075">
                  <c:v>0.1007</c:v>
                </c:pt>
                <c:pt idx="2076">
                  <c:v>0.1</c:v>
                </c:pt>
                <c:pt idx="2077">
                  <c:v>0.10220000000000001</c:v>
                </c:pt>
                <c:pt idx="2078">
                  <c:v>0.1026</c:v>
                </c:pt>
                <c:pt idx="2079">
                  <c:v>0.10400000000000001</c:v>
                </c:pt>
                <c:pt idx="2080">
                  <c:v>0.10390000000000001</c:v>
                </c:pt>
                <c:pt idx="2081">
                  <c:v>0.10390000000000001</c:v>
                </c:pt>
                <c:pt idx="2082">
                  <c:v>0.1023</c:v>
                </c:pt>
                <c:pt idx="2083">
                  <c:v>0.1016</c:v>
                </c:pt>
                <c:pt idx="2084">
                  <c:v>0.1008</c:v>
                </c:pt>
                <c:pt idx="2085">
                  <c:v>0.10050000000000001</c:v>
                </c:pt>
                <c:pt idx="2086">
                  <c:v>0.1004</c:v>
                </c:pt>
                <c:pt idx="2087">
                  <c:v>9.9299999999999999E-2</c:v>
                </c:pt>
                <c:pt idx="2088">
                  <c:v>9.9299999999999999E-2</c:v>
                </c:pt>
                <c:pt idx="2089">
                  <c:v>9.9700000000000011E-2</c:v>
                </c:pt>
                <c:pt idx="2090">
                  <c:v>0.1008</c:v>
                </c:pt>
                <c:pt idx="2091">
                  <c:v>0.1011</c:v>
                </c:pt>
                <c:pt idx="2092">
                  <c:v>0.10150000000000001</c:v>
                </c:pt>
                <c:pt idx="2093">
                  <c:v>0.10060000000000001</c:v>
                </c:pt>
                <c:pt idx="2094">
                  <c:v>9.9199999999999997E-2</c:v>
                </c:pt>
                <c:pt idx="2095">
                  <c:v>9.8900000000000002E-2</c:v>
                </c:pt>
                <c:pt idx="2096">
                  <c:v>9.8299999999999998E-2</c:v>
                </c:pt>
                <c:pt idx="2097">
                  <c:v>9.7900000000000015E-2</c:v>
                </c:pt>
                <c:pt idx="2098">
                  <c:v>9.820000000000001E-2</c:v>
                </c:pt>
                <c:pt idx="2099">
                  <c:v>9.8299999999999998E-2</c:v>
                </c:pt>
                <c:pt idx="2100">
                  <c:v>9.9299999999999999E-2</c:v>
                </c:pt>
                <c:pt idx="2101">
                  <c:v>9.7799999999999998E-2</c:v>
                </c:pt>
                <c:pt idx="2102">
                  <c:v>9.7699999999999995E-2</c:v>
                </c:pt>
                <c:pt idx="2103">
                  <c:v>9.7699999999999995E-2</c:v>
                </c:pt>
                <c:pt idx="2104">
                  <c:v>9.7799999999999998E-2</c:v>
                </c:pt>
                <c:pt idx="2105">
                  <c:v>9.8599999999999993E-2</c:v>
                </c:pt>
                <c:pt idx="2106">
                  <c:v>9.7799999999999998E-2</c:v>
                </c:pt>
                <c:pt idx="2107">
                  <c:v>9.8599999999999993E-2</c:v>
                </c:pt>
                <c:pt idx="2108">
                  <c:v>0.1003</c:v>
                </c:pt>
                <c:pt idx="2109">
                  <c:v>0.10060000000000001</c:v>
                </c:pt>
                <c:pt idx="2110">
                  <c:v>0.1007</c:v>
                </c:pt>
                <c:pt idx="2111">
                  <c:v>0.10060000000000001</c:v>
                </c:pt>
                <c:pt idx="2112">
                  <c:v>9.9299999999999999E-2</c:v>
                </c:pt>
                <c:pt idx="2113">
                  <c:v>9.9500000000000005E-2</c:v>
                </c:pt>
                <c:pt idx="2114">
                  <c:v>0.1004</c:v>
                </c:pt>
                <c:pt idx="2115">
                  <c:v>0.1014</c:v>
                </c:pt>
                <c:pt idx="2116">
                  <c:v>0.1011</c:v>
                </c:pt>
                <c:pt idx="2117">
                  <c:v>0.10210000000000001</c:v>
                </c:pt>
                <c:pt idx="2118">
                  <c:v>0.10279999999999999</c:v>
                </c:pt>
                <c:pt idx="2119">
                  <c:v>0.10150000000000001</c:v>
                </c:pt>
                <c:pt idx="2120">
                  <c:v>0.10099999999999999</c:v>
                </c:pt>
                <c:pt idx="2121">
                  <c:v>0.10099999999999999</c:v>
                </c:pt>
                <c:pt idx="2122">
                  <c:v>0.10150000000000001</c:v>
                </c:pt>
                <c:pt idx="2123">
                  <c:v>9.98E-2</c:v>
                </c:pt>
                <c:pt idx="2124">
                  <c:v>9.9399999999999988E-2</c:v>
                </c:pt>
                <c:pt idx="2125">
                  <c:v>9.8900000000000002E-2</c:v>
                </c:pt>
                <c:pt idx="2126">
                  <c:v>9.8599999999999993E-2</c:v>
                </c:pt>
                <c:pt idx="2127">
                  <c:v>9.9399999999999988E-2</c:v>
                </c:pt>
                <c:pt idx="2128">
                  <c:v>9.9100000000000008E-2</c:v>
                </c:pt>
                <c:pt idx="2129">
                  <c:v>9.8299999999999998E-2</c:v>
                </c:pt>
                <c:pt idx="2130">
                  <c:v>9.8299999999999998E-2</c:v>
                </c:pt>
                <c:pt idx="2131">
                  <c:v>9.7699999999999995E-2</c:v>
                </c:pt>
                <c:pt idx="2132">
                  <c:v>9.7500000000000003E-2</c:v>
                </c:pt>
                <c:pt idx="2133">
                  <c:v>9.7699999999999995E-2</c:v>
                </c:pt>
                <c:pt idx="2134">
                  <c:v>9.8000000000000004E-2</c:v>
                </c:pt>
                <c:pt idx="2135">
                  <c:v>9.820000000000001E-2</c:v>
                </c:pt>
                <c:pt idx="2136">
                  <c:v>9.74E-2</c:v>
                </c:pt>
                <c:pt idx="2137">
                  <c:v>9.7299999999999998E-2</c:v>
                </c:pt>
                <c:pt idx="2138">
                  <c:v>9.7799999999999998E-2</c:v>
                </c:pt>
                <c:pt idx="2139">
                  <c:v>9.8299999999999998E-2</c:v>
                </c:pt>
                <c:pt idx="2140">
                  <c:v>9.7200000000000009E-2</c:v>
                </c:pt>
                <c:pt idx="2141">
                  <c:v>9.7200000000000009E-2</c:v>
                </c:pt>
                <c:pt idx="2142">
                  <c:v>9.7200000000000009E-2</c:v>
                </c:pt>
                <c:pt idx="2143">
                  <c:v>9.7299999999999998E-2</c:v>
                </c:pt>
                <c:pt idx="2144">
                  <c:v>9.7799999999999998E-2</c:v>
                </c:pt>
                <c:pt idx="2145">
                  <c:v>9.7699999999999995E-2</c:v>
                </c:pt>
                <c:pt idx="2146">
                  <c:v>9.8299999999999998E-2</c:v>
                </c:pt>
                <c:pt idx="2147">
                  <c:v>9.7100000000000006E-2</c:v>
                </c:pt>
                <c:pt idx="2148">
                  <c:v>9.6799999999999997E-2</c:v>
                </c:pt>
                <c:pt idx="2149">
                  <c:v>9.6699999999999994E-2</c:v>
                </c:pt>
                <c:pt idx="2150">
                  <c:v>9.6600000000000005E-2</c:v>
                </c:pt>
                <c:pt idx="2151">
                  <c:v>9.6300000000000011E-2</c:v>
                </c:pt>
                <c:pt idx="2152">
                  <c:v>9.6500000000000002E-2</c:v>
                </c:pt>
                <c:pt idx="2153">
                  <c:v>9.5400000000000013E-2</c:v>
                </c:pt>
                <c:pt idx="2154">
                  <c:v>9.5299999999999996E-2</c:v>
                </c:pt>
                <c:pt idx="2155">
                  <c:v>9.5199999999999993E-2</c:v>
                </c:pt>
                <c:pt idx="2156">
                  <c:v>9.5100000000000004E-2</c:v>
                </c:pt>
                <c:pt idx="2157">
                  <c:v>9.5299999999999996E-2</c:v>
                </c:pt>
                <c:pt idx="2158">
                  <c:v>9.5000000000000001E-2</c:v>
                </c:pt>
                <c:pt idx="2159">
                  <c:v>9.4299999999999995E-2</c:v>
                </c:pt>
                <c:pt idx="2160">
                  <c:v>9.4399999999999998E-2</c:v>
                </c:pt>
                <c:pt idx="2161">
                  <c:v>9.4200000000000006E-2</c:v>
                </c:pt>
                <c:pt idx="2162">
                  <c:v>9.4600000000000004E-2</c:v>
                </c:pt>
                <c:pt idx="2163">
                  <c:v>9.5100000000000004E-2</c:v>
                </c:pt>
                <c:pt idx="2164">
                  <c:v>9.5000000000000001E-2</c:v>
                </c:pt>
                <c:pt idx="2165">
                  <c:v>9.5600000000000004E-2</c:v>
                </c:pt>
                <c:pt idx="2166">
                  <c:v>9.5600000000000004E-2</c:v>
                </c:pt>
                <c:pt idx="2167">
                  <c:v>9.5299999999999996E-2</c:v>
                </c:pt>
                <c:pt idx="2168">
                  <c:v>9.5700000000000007E-2</c:v>
                </c:pt>
                <c:pt idx="2169">
                  <c:v>9.5199999999999993E-2</c:v>
                </c:pt>
                <c:pt idx="2170">
                  <c:v>9.5299999999999996E-2</c:v>
                </c:pt>
                <c:pt idx="2171">
                  <c:v>9.5199999999999993E-2</c:v>
                </c:pt>
                <c:pt idx="2172">
                  <c:v>9.4600000000000004E-2</c:v>
                </c:pt>
                <c:pt idx="2173">
                  <c:v>9.5400000000000013E-2</c:v>
                </c:pt>
                <c:pt idx="2174">
                  <c:v>9.6000000000000002E-2</c:v>
                </c:pt>
                <c:pt idx="2175">
                  <c:v>9.6099999999999991E-2</c:v>
                </c:pt>
                <c:pt idx="2176">
                  <c:v>9.5400000000000013E-2</c:v>
                </c:pt>
                <c:pt idx="2177">
                  <c:v>9.69E-2</c:v>
                </c:pt>
                <c:pt idx="2178">
                  <c:v>9.6500000000000002E-2</c:v>
                </c:pt>
                <c:pt idx="2179">
                  <c:v>9.5600000000000004E-2</c:v>
                </c:pt>
                <c:pt idx="2180">
                  <c:v>9.5700000000000007E-2</c:v>
                </c:pt>
                <c:pt idx="2181">
                  <c:v>9.6300000000000011E-2</c:v>
                </c:pt>
                <c:pt idx="2182">
                  <c:v>9.7500000000000003E-2</c:v>
                </c:pt>
                <c:pt idx="2183">
                  <c:v>9.69E-2</c:v>
                </c:pt>
                <c:pt idx="2184">
                  <c:v>9.6600000000000005E-2</c:v>
                </c:pt>
                <c:pt idx="2185">
                  <c:v>9.69E-2</c:v>
                </c:pt>
                <c:pt idx="2186">
                  <c:v>9.8299999999999998E-2</c:v>
                </c:pt>
                <c:pt idx="2187">
                  <c:v>9.9500000000000005E-2</c:v>
                </c:pt>
                <c:pt idx="2188">
                  <c:v>9.7599999999999992E-2</c:v>
                </c:pt>
                <c:pt idx="2189">
                  <c:v>9.6500000000000002E-2</c:v>
                </c:pt>
                <c:pt idx="2190">
                  <c:v>9.6300000000000011E-2</c:v>
                </c:pt>
                <c:pt idx="2191">
                  <c:v>9.6200000000000008E-2</c:v>
                </c:pt>
                <c:pt idx="2192">
                  <c:v>9.5799999999999996E-2</c:v>
                </c:pt>
                <c:pt idx="2193">
                  <c:v>9.5500000000000002E-2</c:v>
                </c:pt>
                <c:pt idx="2194">
                  <c:v>9.5400000000000013E-2</c:v>
                </c:pt>
                <c:pt idx="2195">
                  <c:v>9.5299999999999996E-2</c:v>
                </c:pt>
                <c:pt idx="2196">
                  <c:v>9.5000000000000001E-2</c:v>
                </c:pt>
                <c:pt idx="2197">
                  <c:v>9.5100000000000004E-2</c:v>
                </c:pt>
                <c:pt idx="2198">
                  <c:v>9.5400000000000013E-2</c:v>
                </c:pt>
                <c:pt idx="2199">
                  <c:v>9.5600000000000004E-2</c:v>
                </c:pt>
                <c:pt idx="2200">
                  <c:v>9.5799999999999996E-2</c:v>
                </c:pt>
                <c:pt idx="2201">
                  <c:v>9.5600000000000004E-2</c:v>
                </c:pt>
                <c:pt idx="2202">
                  <c:v>9.4800000000000009E-2</c:v>
                </c:pt>
                <c:pt idx="2203">
                  <c:v>9.4700000000000006E-2</c:v>
                </c:pt>
                <c:pt idx="2204">
                  <c:v>9.4600000000000004E-2</c:v>
                </c:pt>
                <c:pt idx="2205">
                  <c:v>9.4800000000000009E-2</c:v>
                </c:pt>
                <c:pt idx="2206">
                  <c:v>9.5500000000000002E-2</c:v>
                </c:pt>
                <c:pt idx="2207">
                  <c:v>9.5299999999999996E-2</c:v>
                </c:pt>
                <c:pt idx="2208">
                  <c:v>9.5000000000000001E-2</c:v>
                </c:pt>
                <c:pt idx="2209">
                  <c:v>9.5299999999999996E-2</c:v>
                </c:pt>
                <c:pt idx="2210">
                  <c:v>9.5700000000000007E-2</c:v>
                </c:pt>
                <c:pt idx="2211">
                  <c:v>9.4800000000000009E-2</c:v>
                </c:pt>
                <c:pt idx="2212">
                  <c:v>9.4700000000000006E-2</c:v>
                </c:pt>
                <c:pt idx="2213">
                  <c:v>9.4899999999999998E-2</c:v>
                </c:pt>
                <c:pt idx="2214">
                  <c:v>9.4700000000000006E-2</c:v>
                </c:pt>
                <c:pt idx="2215">
                  <c:v>9.5000000000000001E-2</c:v>
                </c:pt>
                <c:pt idx="2216">
                  <c:v>9.6099999999999991E-2</c:v>
                </c:pt>
                <c:pt idx="2217">
                  <c:v>9.4700000000000006E-2</c:v>
                </c:pt>
                <c:pt idx="2218">
                  <c:v>9.35E-2</c:v>
                </c:pt>
                <c:pt idx="2219">
                  <c:v>9.3599999999999989E-2</c:v>
                </c:pt>
                <c:pt idx="2220">
                  <c:v>9.35E-2</c:v>
                </c:pt>
                <c:pt idx="2221">
                  <c:v>9.35E-2</c:v>
                </c:pt>
                <c:pt idx="2222">
                  <c:v>9.290000000000001E-2</c:v>
                </c:pt>
                <c:pt idx="2223">
                  <c:v>9.3399999999999997E-2</c:v>
                </c:pt>
                <c:pt idx="2224">
                  <c:v>9.4E-2</c:v>
                </c:pt>
                <c:pt idx="2225">
                  <c:v>9.3399999999999997E-2</c:v>
                </c:pt>
                <c:pt idx="2226">
                  <c:v>9.35E-2</c:v>
                </c:pt>
                <c:pt idx="2227">
                  <c:v>9.3700000000000006E-2</c:v>
                </c:pt>
                <c:pt idx="2228">
                  <c:v>9.3200000000000005E-2</c:v>
                </c:pt>
                <c:pt idx="2229">
                  <c:v>9.290000000000001E-2</c:v>
                </c:pt>
                <c:pt idx="2230">
                  <c:v>9.3200000000000005E-2</c:v>
                </c:pt>
                <c:pt idx="2231">
                  <c:v>9.4E-2</c:v>
                </c:pt>
                <c:pt idx="2232">
                  <c:v>9.3100000000000002E-2</c:v>
                </c:pt>
                <c:pt idx="2233">
                  <c:v>9.3100000000000002E-2</c:v>
                </c:pt>
                <c:pt idx="2234">
                  <c:v>9.3299999999999994E-2</c:v>
                </c:pt>
                <c:pt idx="2235">
                  <c:v>9.290000000000001E-2</c:v>
                </c:pt>
                <c:pt idx="2236">
                  <c:v>9.2399999999999996E-2</c:v>
                </c:pt>
                <c:pt idx="2237">
                  <c:v>9.2100000000000015E-2</c:v>
                </c:pt>
                <c:pt idx="2238">
                  <c:v>9.2000000000000012E-2</c:v>
                </c:pt>
                <c:pt idx="2239">
                  <c:v>9.2399999999999996E-2</c:v>
                </c:pt>
                <c:pt idx="2240">
                  <c:v>9.2200000000000004E-2</c:v>
                </c:pt>
                <c:pt idx="2241">
                  <c:v>9.2000000000000012E-2</c:v>
                </c:pt>
                <c:pt idx="2242">
                  <c:v>9.2000000000000012E-2</c:v>
                </c:pt>
                <c:pt idx="2243">
                  <c:v>9.1600000000000001E-2</c:v>
                </c:pt>
                <c:pt idx="2244">
                  <c:v>9.1700000000000004E-2</c:v>
                </c:pt>
                <c:pt idx="2245">
                  <c:v>9.1600000000000001E-2</c:v>
                </c:pt>
                <c:pt idx="2246">
                  <c:v>9.2499999999999999E-2</c:v>
                </c:pt>
                <c:pt idx="2247">
                  <c:v>9.290000000000001E-2</c:v>
                </c:pt>
                <c:pt idx="2248">
                  <c:v>9.35E-2</c:v>
                </c:pt>
                <c:pt idx="2249">
                  <c:v>9.3900000000000011E-2</c:v>
                </c:pt>
                <c:pt idx="2250">
                  <c:v>9.290000000000001E-2</c:v>
                </c:pt>
                <c:pt idx="2251">
                  <c:v>9.2799999999999994E-2</c:v>
                </c:pt>
                <c:pt idx="2252">
                  <c:v>9.290000000000001E-2</c:v>
                </c:pt>
                <c:pt idx="2253">
                  <c:v>9.3299999999999994E-2</c:v>
                </c:pt>
                <c:pt idx="2254">
                  <c:v>9.3200000000000005E-2</c:v>
                </c:pt>
                <c:pt idx="2255">
                  <c:v>9.3399999999999997E-2</c:v>
                </c:pt>
                <c:pt idx="2256">
                  <c:v>9.3299999999999994E-2</c:v>
                </c:pt>
                <c:pt idx="2257">
                  <c:v>9.3200000000000005E-2</c:v>
                </c:pt>
                <c:pt idx="2258">
                  <c:v>9.3200000000000005E-2</c:v>
                </c:pt>
                <c:pt idx="2259">
                  <c:v>9.3800000000000008E-2</c:v>
                </c:pt>
                <c:pt idx="2260">
                  <c:v>9.4500000000000015E-2</c:v>
                </c:pt>
                <c:pt idx="2261">
                  <c:v>9.5100000000000004E-2</c:v>
                </c:pt>
                <c:pt idx="2262">
                  <c:v>9.6699999999999994E-2</c:v>
                </c:pt>
                <c:pt idx="2263">
                  <c:v>9.7599999999999992E-2</c:v>
                </c:pt>
                <c:pt idx="2264">
                  <c:v>9.6500000000000002E-2</c:v>
                </c:pt>
                <c:pt idx="2265">
                  <c:v>9.6000000000000002E-2</c:v>
                </c:pt>
                <c:pt idx="2266">
                  <c:v>9.4700000000000006E-2</c:v>
                </c:pt>
                <c:pt idx="2267">
                  <c:v>9.5000000000000001E-2</c:v>
                </c:pt>
                <c:pt idx="2268">
                  <c:v>9.4800000000000009E-2</c:v>
                </c:pt>
                <c:pt idx="2269">
                  <c:v>9.4E-2</c:v>
                </c:pt>
                <c:pt idx="2270">
                  <c:v>9.3700000000000006E-2</c:v>
                </c:pt>
                <c:pt idx="2271">
                  <c:v>9.3599999999999989E-2</c:v>
                </c:pt>
                <c:pt idx="2272">
                  <c:v>9.35E-2</c:v>
                </c:pt>
                <c:pt idx="2273">
                  <c:v>9.3000000000000013E-2</c:v>
                </c:pt>
                <c:pt idx="2274">
                  <c:v>9.3700000000000006E-2</c:v>
                </c:pt>
                <c:pt idx="2275">
                  <c:v>9.290000000000001E-2</c:v>
                </c:pt>
                <c:pt idx="2276">
                  <c:v>9.2699999999999991E-2</c:v>
                </c:pt>
                <c:pt idx="2277">
                  <c:v>9.2799999999999994E-2</c:v>
                </c:pt>
                <c:pt idx="2278">
                  <c:v>9.2399999999999996E-2</c:v>
                </c:pt>
                <c:pt idx="2279">
                  <c:v>9.2600000000000002E-2</c:v>
                </c:pt>
                <c:pt idx="2280">
                  <c:v>9.2300000000000007E-2</c:v>
                </c:pt>
                <c:pt idx="2281">
                  <c:v>9.2600000000000002E-2</c:v>
                </c:pt>
                <c:pt idx="2282">
                  <c:v>9.3800000000000008E-2</c:v>
                </c:pt>
                <c:pt idx="2283">
                  <c:v>9.3200000000000005E-2</c:v>
                </c:pt>
                <c:pt idx="2284">
                  <c:v>9.3800000000000008E-2</c:v>
                </c:pt>
                <c:pt idx="2285">
                  <c:v>9.3800000000000008E-2</c:v>
                </c:pt>
                <c:pt idx="2286">
                  <c:v>9.5100000000000004E-2</c:v>
                </c:pt>
                <c:pt idx="2287">
                  <c:v>9.4800000000000009E-2</c:v>
                </c:pt>
                <c:pt idx="2288">
                  <c:v>9.3700000000000006E-2</c:v>
                </c:pt>
                <c:pt idx="2289">
                  <c:v>9.3399999999999997E-2</c:v>
                </c:pt>
                <c:pt idx="2290">
                  <c:v>9.3000000000000013E-2</c:v>
                </c:pt>
                <c:pt idx="2291">
                  <c:v>9.2799999999999994E-2</c:v>
                </c:pt>
                <c:pt idx="2292">
                  <c:v>9.2399999999999996E-2</c:v>
                </c:pt>
                <c:pt idx="2293">
                  <c:v>9.2300000000000007E-2</c:v>
                </c:pt>
                <c:pt idx="2294">
                  <c:v>9.2200000000000004E-2</c:v>
                </c:pt>
                <c:pt idx="2295">
                  <c:v>9.2499999999999999E-2</c:v>
                </c:pt>
                <c:pt idx="2296">
                  <c:v>9.3200000000000005E-2</c:v>
                </c:pt>
                <c:pt idx="2297">
                  <c:v>9.35E-2</c:v>
                </c:pt>
                <c:pt idx="2298">
                  <c:v>9.2799999999999994E-2</c:v>
                </c:pt>
                <c:pt idx="2299">
                  <c:v>9.3100000000000002E-2</c:v>
                </c:pt>
                <c:pt idx="2300">
                  <c:v>9.2399999999999996E-2</c:v>
                </c:pt>
                <c:pt idx="2301">
                  <c:v>9.2399999999999996E-2</c:v>
                </c:pt>
                <c:pt idx="2302">
                  <c:v>9.2799999999999994E-2</c:v>
                </c:pt>
                <c:pt idx="2303">
                  <c:v>9.3000000000000013E-2</c:v>
                </c:pt>
                <c:pt idx="2304">
                  <c:v>9.3100000000000002E-2</c:v>
                </c:pt>
                <c:pt idx="2305">
                  <c:v>9.3800000000000008E-2</c:v>
                </c:pt>
                <c:pt idx="2306">
                  <c:v>9.3599999999999989E-2</c:v>
                </c:pt>
                <c:pt idx="2307">
                  <c:v>9.3299999999999994E-2</c:v>
                </c:pt>
                <c:pt idx="2308">
                  <c:v>9.3599999999999989E-2</c:v>
                </c:pt>
                <c:pt idx="2309">
                  <c:v>9.4800000000000009E-2</c:v>
                </c:pt>
                <c:pt idx="2310">
                  <c:v>9.4800000000000009E-2</c:v>
                </c:pt>
                <c:pt idx="2311">
                  <c:v>9.4600000000000004E-2</c:v>
                </c:pt>
                <c:pt idx="2312">
                  <c:v>9.4800000000000009E-2</c:v>
                </c:pt>
                <c:pt idx="2313">
                  <c:v>9.4399999999999998E-2</c:v>
                </c:pt>
                <c:pt idx="2314">
                  <c:v>9.4399999999999998E-2</c:v>
                </c:pt>
                <c:pt idx="2315">
                  <c:v>9.3599999999999989E-2</c:v>
                </c:pt>
                <c:pt idx="2316">
                  <c:v>9.4E-2</c:v>
                </c:pt>
                <c:pt idx="2317">
                  <c:v>9.4600000000000004E-2</c:v>
                </c:pt>
                <c:pt idx="2318">
                  <c:v>9.4500000000000015E-2</c:v>
                </c:pt>
                <c:pt idx="2319">
                  <c:v>9.5000000000000001E-2</c:v>
                </c:pt>
                <c:pt idx="2320">
                  <c:v>9.5000000000000001E-2</c:v>
                </c:pt>
                <c:pt idx="2321">
                  <c:v>9.5700000000000007E-2</c:v>
                </c:pt>
                <c:pt idx="2322">
                  <c:v>9.5299999999999996E-2</c:v>
                </c:pt>
                <c:pt idx="2323">
                  <c:v>9.6200000000000008E-2</c:v>
                </c:pt>
                <c:pt idx="2324">
                  <c:v>9.6300000000000011E-2</c:v>
                </c:pt>
                <c:pt idx="2325">
                  <c:v>9.5700000000000007E-2</c:v>
                </c:pt>
                <c:pt idx="2326">
                  <c:v>9.6500000000000002E-2</c:v>
                </c:pt>
                <c:pt idx="2327">
                  <c:v>9.64E-2</c:v>
                </c:pt>
                <c:pt idx="2328">
                  <c:v>9.6300000000000011E-2</c:v>
                </c:pt>
                <c:pt idx="2329">
                  <c:v>9.69E-2</c:v>
                </c:pt>
                <c:pt idx="2330">
                  <c:v>9.5899999999999999E-2</c:v>
                </c:pt>
                <c:pt idx="2331">
                  <c:v>9.6099999999999991E-2</c:v>
                </c:pt>
                <c:pt idx="2332">
                  <c:v>9.7200000000000009E-2</c:v>
                </c:pt>
                <c:pt idx="2333">
                  <c:v>9.7200000000000009E-2</c:v>
                </c:pt>
                <c:pt idx="2334">
                  <c:v>9.7200000000000009E-2</c:v>
                </c:pt>
                <c:pt idx="2335">
                  <c:v>9.69E-2</c:v>
                </c:pt>
                <c:pt idx="2336">
                  <c:v>9.5700000000000007E-2</c:v>
                </c:pt>
                <c:pt idx="2337">
                  <c:v>9.4700000000000006E-2</c:v>
                </c:pt>
                <c:pt idx="2338">
                  <c:v>9.4299999999999995E-2</c:v>
                </c:pt>
                <c:pt idx="2339">
                  <c:v>9.4E-2</c:v>
                </c:pt>
                <c:pt idx="2340">
                  <c:v>9.4399999999999998E-2</c:v>
                </c:pt>
                <c:pt idx="2341">
                  <c:v>9.4800000000000009E-2</c:v>
                </c:pt>
                <c:pt idx="2342">
                  <c:v>9.4399999999999998E-2</c:v>
                </c:pt>
                <c:pt idx="2343">
                  <c:v>9.5400000000000013E-2</c:v>
                </c:pt>
                <c:pt idx="2344">
                  <c:v>9.69E-2</c:v>
                </c:pt>
                <c:pt idx="2345">
                  <c:v>9.74E-2</c:v>
                </c:pt>
                <c:pt idx="2346">
                  <c:v>9.69E-2</c:v>
                </c:pt>
                <c:pt idx="2347">
                  <c:v>9.7599999999999992E-2</c:v>
                </c:pt>
                <c:pt idx="2348">
                  <c:v>9.8100000000000007E-2</c:v>
                </c:pt>
                <c:pt idx="2349">
                  <c:v>9.9399999999999988E-2</c:v>
                </c:pt>
                <c:pt idx="2350">
                  <c:v>9.870000000000001E-2</c:v>
                </c:pt>
                <c:pt idx="2351">
                  <c:v>9.7900000000000015E-2</c:v>
                </c:pt>
                <c:pt idx="2352">
                  <c:v>9.69E-2</c:v>
                </c:pt>
                <c:pt idx="2353">
                  <c:v>9.64E-2</c:v>
                </c:pt>
                <c:pt idx="2354">
                  <c:v>9.6799999999999997E-2</c:v>
                </c:pt>
                <c:pt idx="2355">
                  <c:v>9.7000000000000017E-2</c:v>
                </c:pt>
                <c:pt idx="2356">
                  <c:v>9.7799999999999998E-2</c:v>
                </c:pt>
                <c:pt idx="2357">
                  <c:v>9.8000000000000004E-2</c:v>
                </c:pt>
                <c:pt idx="2358">
                  <c:v>9.9000000000000005E-2</c:v>
                </c:pt>
                <c:pt idx="2359">
                  <c:v>0.1004</c:v>
                </c:pt>
                <c:pt idx="2360">
                  <c:v>0.10210000000000001</c:v>
                </c:pt>
                <c:pt idx="2361">
                  <c:v>0.10349999999999999</c:v>
                </c:pt>
                <c:pt idx="2362">
                  <c:v>0.10620000000000002</c:v>
                </c:pt>
                <c:pt idx="2363">
                  <c:v>0.10730000000000001</c:v>
                </c:pt>
                <c:pt idx="2364">
                  <c:v>0.11109999999999999</c:v>
                </c:pt>
                <c:pt idx="2365">
                  <c:v>0.1096</c:v>
                </c:pt>
                <c:pt idx="2366">
                  <c:v>0.1118</c:v>
                </c:pt>
                <c:pt idx="2367">
                  <c:v>0.1096</c:v>
                </c:pt>
                <c:pt idx="2368">
                  <c:v>0.1072</c:v>
                </c:pt>
                <c:pt idx="2369">
                  <c:v>0.1065</c:v>
                </c:pt>
                <c:pt idx="2370">
                  <c:v>0.1072</c:v>
                </c:pt>
                <c:pt idx="2371">
                  <c:v>0.10710000000000001</c:v>
                </c:pt>
                <c:pt idx="2372">
                  <c:v>0.1108</c:v>
                </c:pt>
                <c:pt idx="2373">
                  <c:v>0.1118</c:v>
                </c:pt>
                <c:pt idx="2374">
                  <c:v>0.1114</c:v>
                </c:pt>
                <c:pt idx="2375">
                  <c:v>0.1114</c:v>
                </c:pt>
                <c:pt idx="2376">
                  <c:v>0.11019999999999999</c:v>
                </c:pt>
                <c:pt idx="2377">
                  <c:v>0.11040000000000001</c:v>
                </c:pt>
                <c:pt idx="2378">
                  <c:v>0.11070000000000001</c:v>
                </c:pt>
                <c:pt idx="2379">
                  <c:v>0.109</c:v>
                </c:pt>
                <c:pt idx="2380">
                  <c:v>0.1087</c:v>
                </c:pt>
                <c:pt idx="2381">
                  <c:v>0.1065</c:v>
                </c:pt>
                <c:pt idx="2382">
                  <c:v>0.1067</c:v>
                </c:pt>
                <c:pt idx="2383">
                  <c:v>0.10859999999999999</c:v>
                </c:pt>
                <c:pt idx="2384">
                  <c:v>0.11169999999999999</c:v>
                </c:pt>
                <c:pt idx="2385">
                  <c:v>0.11259999999999999</c:v>
                </c:pt>
                <c:pt idx="2386">
                  <c:v>0.11019999999999999</c:v>
                </c:pt>
                <c:pt idx="2387">
                  <c:v>0.10970000000000001</c:v>
                </c:pt>
                <c:pt idx="2388">
                  <c:v>0.11210000000000001</c:v>
                </c:pt>
                <c:pt idx="2389">
                  <c:v>0.11470000000000001</c:v>
                </c:pt>
                <c:pt idx="2390">
                  <c:v>0.114</c:v>
                </c:pt>
                <c:pt idx="2391">
                  <c:v>0.1125</c:v>
                </c:pt>
                <c:pt idx="2392">
                  <c:v>0.11070000000000001</c:v>
                </c:pt>
                <c:pt idx="2393">
                  <c:v>0.1101</c:v>
                </c:pt>
                <c:pt idx="2394">
                  <c:v>0.11200000000000002</c:v>
                </c:pt>
                <c:pt idx="2395">
                  <c:v>0.11120000000000001</c:v>
                </c:pt>
                <c:pt idx="2396">
                  <c:v>0.11210000000000001</c:v>
                </c:pt>
                <c:pt idx="2397">
                  <c:v>0.1158</c:v>
                </c:pt>
                <c:pt idx="2398">
                  <c:v>0.1159</c:v>
                </c:pt>
                <c:pt idx="2399">
                  <c:v>0.1149</c:v>
                </c:pt>
                <c:pt idx="2400">
                  <c:v>0.1115</c:v>
                </c:pt>
                <c:pt idx="2401">
                  <c:v>0.11200000000000002</c:v>
                </c:pt>
                <c:pt idx="2402">
                  <c:v>0.11130000000000001</c:v>
                </c:pt>
                <c:pt idx="2403">
                  <c:v>0.1133</c:v>
                </c:pt>
                <c:pt idx="2404">
                  <c:v>0.1148</c:v>
                </c:pt>
                <c:pt idx="2405">
                  <c:v>0.1174</c:v>
                </c:pt>
                <c:pt idx="2406">
                  <c:v>0.1149</c:v>
                </c:pt>
                <c:pt idx="2407">
                  <c:v>0.1124</c:v>
                </c:pt>
                <c:pt idx="2408">
                  <c:v>0.11210000000000001</c:v>
                </c:pt>
                <c:pt idx="2409">
                  <c:v>0.1105</c:v>
                </c:pt>
                <c:pt idx="2410">
                  <c:v>0.11040000000000001</c:v>
                </c:pt>
                <c:pt idx="2411">
                  <c:v>0.1085</c:v>
                </c:pt>
                <c:pt idx="2412">
                  <c:v>0.10920000000000001</c:v>
                </c:pt>
                <c:pt idx="2413">
                  <c:v>0.1084</c:v>
                </c:pt>
                <c:pt idx="2414">
                  <c:v>0.1094</c:v>
                </c:pt>
                <c:pt idx="2415">
                  <c:v>0.10950000000000001</c:v>
                </c:pt>
                <c:pt idx="2416">
                  <c:v>0.10929999999999999</c:v>
                </c:pt>
                <c:pt idx="2417">
                  <c:v>0.111</c:v>
                </c:pt>
                <c:pt idx="2418">
                  <c:v>0.10920000000000001</c:v>
                </c:pt>
                <c:pt idx="2419">
                  <c:v>0.10800000000000001</c:v>
                </c:pt>
                <c:pt idx="2420">
                  <c:v>0.1084</c:v>
                </c:pt>
                <c:pt idx="2421">
                  <c:v>0.1085</c:v>
                </c:pt>
                <c:pt idx="2422">
                  <c:v>0.1057</c:v>
                </c:pt>
                <c:pt idx="2423">
                  <c:v>0.1061</c:v>
                </c:pt>
                <c:pt idx="2424">
                  <c:v>0.10880000000000001</c:v>
                </c:pt>
                <c:pt idx="2425">
                  <c:v>0.11230000000000001</c:v>
                </c:pt>
                <c:pt idx="2426">
                  <c:v>0.1116</c:v>
                </c:pt>
                <c:pt idx="2427">
                  <c:v>0.1096</c:v>
                </c:pt>
                <c:pt idx="2428">
                  <c:v>0.1103</c:v>
                </c:pt>
                <c:pt idx="2429">
                  <c:v>0.1108</c:v>
                </c:pt>
                <c:pt idx="2430">
                  <c:v>0.1105</c:v>
                </c:pt>
                <c:pt idx="2431">
                  <c:v>0.1124</c:v>
                </c:pt>
                <c:pt idx="2432">
                  <c:v>0.11269999999999999</c:v>
                </c:pt>
                <c:pt idx="2433">
                  <c:v>0.1109</c:v>
                </c:pt>
                <c:pt idx="2434">
                  <c:v>0.1116</c:v>
                </c:pt>
                <c:pt idx="2435">
                  <c:v>0.11269999999999999</c:v>
                </c:pt>
                <c:pt idx="2436">
                  <c:v>0.11290000000000001</c:v>
                </c:pt>
                <c:pt idx="2437">
                  <c:v>0.114</c:v>
                </c:pt>
                <c:pt idx="2438">
                  <c:v>0.1145</c:v>
                </c:pt>
                <c:pt idx="2439">
                  <c:v>0.11700000000000001</c:v>
                </c:pt>
                <c:pt idx="2440">
                  <c:v>0.11810000000000001</c:v>
                </c:pt>
                <c:pt idx="2441">
                  <c:v>0.1192</c:v>
                </c:pt>
                <c:pt idx="2442">
                  <c:v>0.11870000000000001</c:v>
                </c:pt>
                <c:pt idx="2443">
                  <c:v>0.11840000000000001</c:v>
                </c:pt>
                <c:pt idx="2444">
                  <c:v>0.1154</c:v>
                </c:pt>
                <c:pt idx="2445">
                  <c:v>0.115</c:v>
                </c:pt>
                <c:pt idx="2446">
                  <c:v>0.11269999999999999</c:v>
                </c:pt>
                <c:pt idx="2447">
                  <c:v>0.1134</c:v>
                </c:pt>
                <c:pt idx="2448">
                  <c:v>0.1125</c:v>
                </c:pt>
                <c:pt idx="2449">
                  <c:v>0.11130000000000001</c:v>
                </c:pt>
                <c:pt idx="2450">
                  <c:v>0.11220000000000001</c:v>
                </c:pt>
                <c:pt idx="2451">
                  <c:v>0.11259999999999999</c:v>
                </c:pt>
                <c:pt idx="2452">
                  <c:v>0.1145</c:v>
                </c:pt>
                <c:pt idx="2453">
                  <c:v>0.1134</c:v>
                </c:pt>
                <c:pt idx="2454">
                  <c:v>0.11550000000000001</c:v>
                </c:pt>
                <c:pt idx="2455">
                  <c:v>0.11550000000000001</c:v>
                </c:pt>
                <c:pt idx="2456">
                  <c:v>0.11720000000000001</c:v>
                </c:pt>
                <c:pt idx="2457">
                  <c:v>0.11650000000000001</c:v>
                </c:pt>
                <c:pt idx="2458">
                  <c:v>0.1166</c:v>
                </c:pt>
                <c:pt idx="2459">
                  <c:v>0.11689999999999999</c:v>
                </c:pt>
                <c:pt idx="2460">
                  <c:v>0.1145</c:v>
                </c:pt>
                <c:pt idx="2461">
                  <c:v>0.115</c:v>
                </c:pt>
                <c:pt idx="2462">
                  <c:v>0.11410000000000001</c:v>
                </c:pt>
                <c:pt idx="2463">
                  <c:v>0.11370000000000001</c:v>
                </c:pt>
                <c:pt idx="2464">
                  <c:v>0.11370000000000001</c:v>
                </c:pt>
                <c:pt idx="2465">
                  <c:v>0.1142</c:v>
                </c:pt>
                <c:pt idx="2466">
                  <c:v>0.1139</c:v>
                </c:pt>
                <c:pt idx="2467">
                  <c:v>0.11359999999999999</c:v>
                </c:pt>
                <c:pt idx="2468">
                  <c:v>0.1119</c:v>
                </c:pt>
                <c:pt idx="2469">
                  <c:v>0.11109999999999999</c:v>
                </c:pt>
                <c:pt idx="2470">
                  <c:v>0.11200000000000002</c:v>
                </c:pt>
                <c:pt idx="2471">
                  <c:v>0.11320000000000001</c:v>
                </c:pt>
                <c:pt idx="2472">
                  <c:v>0.113</c:v>
                </c:pt>
                <c:pt idx="2473">
                  <c:v>0.11359999999999999</c:v>
                </c:pt>
                <c:pt idx="2474">
                  <c:v>0.11220000000000001</c:v>
                </c:pt>
                <c:pt idx="2475">
                  <c:v>0.1118</c:v>
                </c:pt>
                <c:pt idx="2476">
                  <c:v>0.1109</c:v>
                </c:pt>
                <c:pt idx="2477">
                  <c:v>0.11120000000000001</c:v>
                </c:pt>
                <c:pt idx="2478">
                  <c:v>0.1105</c:v>
                </c:pt>
                <c:pt idx="2479">
                  <c:v>0.10950000000000001</c:v>
                </c:pt>
                <c:pt idx="2480">
                  <c:v>0.10929999999999999</c:v>
                </c:pt>
                <c:pt idx="2481">
                  <c:v>0.1081</c:v>
                </c:pt>
                <c:pt idx="2482">
                  <c:v>0.10790000000000001</c:v>
                </c:pt>
                <c:pt idx="2483">
                  <c:v>0.10700000000000001</c:v>
                </c:pt>
                <c:pt idx="2484">
                  <c:v>0.1076</c:v>
                </c:pt>
                <c:pt idx="2485">
                  <c:v>0.10730000000000001</c:v>
                </c:pt>
                <c:pt idx="2486">
                  <c:v>0.106</c:v>
                </c:pt>
                <c:pt idx="2487">
                  <c:v>0.10630000000000001</c:v>
                </c:pt>
                <c:pt idx="2488">
                  <c:v>0.1076</c:v>
                </c:pt>
                <c:pt idx="2489">
                  <c:v>0.1075</c:v>
                </c:pt>
                <c:pt idx="2490">
                  <c:v>0.10580000000000001</c:v>
                </c:pt>
                <c:pt idx="2491">
                  <c:v>0.10529999999999999</c:v>
                </c:pt>
                <c:pt idx="2492">
                  <c:v>0.1042</c:v>
                </c:pt>
                <c:pt idx="2493">
                  <c:v>0.1042</c:v>
                </c:pt>
                <c:pt idx="2494">
                  <c:v>0.10439999999999999</c:v>
                </c:pt>
                <c:pt idx="2495">
                  <c:v>0.1041</c:v>
                </c:pt>
                <c:pt idx="2496">
                  <c:v>0.10390000000000001</c:v>
                </c:pt>
                <c:pt idx="2497">
                  <c:v>0.10460000000000001</c:v>
                </c:pt>
                <c:pt idx="2498">
                  <c:v>0.1043</c:v>
                </c:pt>
                <c:pt idx="2499">
                  <c:v>0.1047</c:v>
                </c:pt>
                <c:pt idx="2500">
                  <c:v>0.1043</c:v>
                </c:pt>
                <c:pt idx="2501">
                  <c:v>0.10450000000000001</c:v>
                </c:pt>
                <c:pt idx="2502">
                  <c:v>0.10339999999999999</c:v>
                </c:pt>
                <c:pt idx="2503">
                  <c:v>0.10249999999999999</c:v>
                </c:pt>
                <c:pt idx="2504">
                  <c:v>0.10290000000000001</c:v>
                </c:pt>
                <c:pt idx="2505">
                  <c:v>0.1033</c:v>
                </c:pt>
                <c:pt idx="2506">
                  <c:v>0.1038</c:v>
                </c:pt>
                <c:pt idx="2507">
                  <c:v>0.10339999999999999</c:v>
                </c:pt>
                <c:pt idx="2508">
                  <c:v>0.10390000000000001</c:v>
                </c:pt>
                <c:pt idx="2509">
                  <c:v>0.1036</c:v>
                </c:pt>
                <c:pt idx="2510">
                  <c:v>0.10370000000000001</c:v>
                </c:pt>
                <c:pt idx="2511">
                  <c:v>0.10310000000000001</c:v>
                </c:pt>
                <c:pt idx="2512">
                  <c:v>0.10290000000000001</c:v>
                </c:pt>
                <c:pt idx="2513">
                  <c:v>0.1033</c:v>
                </c:pt>
                <c:pt idx="2514">
                  <c:v>0.10540000000000001</c:v>
                </c:pt>
                <c:pt idx="2515">
                  <c:v>0.1047</c:v>
                </c:pt>
                <c:pt idx="2516">
                  <c:v>0.10339999999999999</c:v>
                </c:pt>
                <c:pt idx="2517">
                  <c:v>0.10310000000000001</c:v>
                </c:pt>
                <c:pt idx="2518">
                  <c:v>0.10300000000000001</c:v>
                </c:pt>
                <c:pt idx="2519">
                  <c:v>0.10200000000000001</c:v>
                </c:pt>
                <c:pt idx="2520">
                  <c:v>0.1016</c:v>
                </c:pt>
                <c:pt idx="2521">
                  <c:v>0.1013</c:v>
                </c:pt>
                <c:pt idx="2522">
                  <c:v>0.10120000000000001</c:v>
                </c:pt>
                <c:pt idx="2523">
                  <c:v>0.1008</c:v>
                </c:pt>
                <c:pt idx="2524">
                  <c:v>0.10150000000000001</c:v>
                </c:pt>
                <c:pt idx="2525">
                  <c:v>0.1016</c:v>
                </c:pt>
                <c:pt idx="2526">
                  <c:v>0.1026</c:v>
                </c:pt>
                <c:pt idx="2527">
                  <c:v>0.10220000000000001</c:v>
                </c:pt>
                <c:pt idx="2528">
                  <c:v>0.10150000000000001</c:v>
                </c:pt>
                <c:pt idx="2529">
                  <c:v>0.1017</c:v>
                </c:pt>
                <c:pt idx="2530">
                  <c:v>0.10210000000000001</c:v>
                </c:pt>
                <c:pt idx="2531">
                  <c:v>0.10300000000000001</c:v>
                </c:pt>
                <c:pt idx="2532">
                  <c:v>0.1026</c:v>
                </c:pt>
                <c:pt idx="2533">
                  <c:v>0.1023</c:v>
                </c:pt>
                <c:pt idx="2534">
                  <c:v>0.10290000000000001</c:v>
                </c:pt>
                <c:pt idx="2535">
                  <c:v>0.10490000000000001</c:v>
                </c:pt>
                <c:pt idx="2536">
                  <c:v>0.105</c:v>
                </c:pt>
                <c:pt idx="2537">
                  <c:v>0.105</c:v>
                </c:pt>
                <c:pt idx="2538">
                  <c:v>0.105</c:v>
                </c:pt>
                <c:pt idx="2539">
                  <c:v>0.10700000000000001</c:v>
                </c:pt>
                <c:pt idx="2540">
                  <c:v>0.10620000000000002</c:v>
                </c:pt>
                <c:pt idx="2541">
                  <c:v>0.1056</c:v>
                </c:pt>
                <c:pt idx="2542">
                  <c:v>0.1069</c:v>
                </c:pt>
                <c:pt idx="2543">
                  <c:v>0.10700000000000001</c:v>
                </c:pt>
                <c:pt idx="2544">
                  <c:v>0.10540000000000001</c:v>
                </c:pt>
                <c:pt idx="2545">
                  <c:v>0.10640000000000001</c:v>
                </c:pt>
                <c:pt idx="2546">
                  <c:v>0.1072</c:v>
                </c:pt>
                <c:pt idx="2547">
                  <c:v>0.10710000000000001</c:v>
                </c:pt>
                <c:pt idx="2548">
                  <c:v>0.10929999999999999</c:v>
                </c:pt>
                <c:pt idx="2549">
                  <c:v>0.1084</c:v>
                </c:pt>
                <c:pt idx="2550">
                  <c:v>0.1069</c:v>
                </c:pt>
                <c:pt idx="2551">
                  <c:v>0.10730000000000001</c:v>
                </c:pt>
                <c:pt idx="2552">
                  <c:v>0.10640000000000001</c:v>
                </c:pt>
                <c:pt idx="2553">
                  <c:v>0.1066</c:v>
                </c:pt>
                <c:pt idx="2554">
                  <c:v>0.1066</c:v>
                </c:pt>
                <c:pt idx="2555">
                  <c:v>0.10700000000000001</c:v>
                </c:pt>
                <c:pt idx="2556">
                  <c:v>0.1072</c:v>
                </c:pt>
                <c:pt idx="2557">
                  <c:v>0.10830000000000001</c:v>
                </c:pt>
                <c:pt idx="2558">
                  <c:v>0.1074</c:v>
                </c:pt>
                <c:pt idx="2559">
                  <c:v>0.1087</c:v>
                </c:pt>
                <c:pt idx="2560">
                  <c:v>0.1091</c:v>
                </c:pt>
                <c:pt idx="2561">
                  <c:v>0.10830000000000001</c:v>
                </c:pt>
                <c:pt idx="2562">
                  <c:v>0.10830000000000001</c:v>
                </c:pt>
                <c:pt idx="2563">
                  <c:v>0.1099</c:v>
                </c:pt>
                <c:pt idx="2564">
                  <c:v>0.1108</c:v>
                </c:pt>
                <c:pt idx="2565">
                  <c:v>0.11109999999999999</c:v>
                </c:pt>
                <c:pt idx="2566">
                  <c:v>0.11220000000000001</c:v>
                </c:pt>
                <c:pt idx="2567">
                  <c:v>0.11269999999999999</c:v>
                </c:pt>
                <c:pt idx="2568">
                  <c:v>0.1124</c:v>
                </c:pt>
                <c:pt idx="2569">
                  <c:v>0.11070000000000001</c:v>
                </c:pt>
                <c:pt idx="2570">
                  <c:v>0.1124</c:v>
                </c:pt>
                <c:pt idx="2571">
                  <c:v>0.11210000000000001</c:v>
                </c:pt>
                <c:pt idx="2572">
                  <c:v>0.11210000000000001</c:v>
                </c:pt>
                <c:pt idx="2573">
                  <c:v>0.11200000000000002</c:v>
                </c:pt>
                <c:pt idx="2574">
                  <c:v>0.1115</c:v>
                </c:pt>
                <c:pt idx="2575">
                  <c:v>0.11290000000000001</c:v>
                </c:pt>
                <c:pt idx="2576">
                  <c:v>0.11320000000000001</c:v>
                </c:pt>
                <c:pt idx="2577">
                  <c:v>0.11460000000000001</c:v>
                </c:pt>
                <c:pt idx="2578">
                  <c:v>0.11470000000000001</c:v>
                </c:pt>
                <c:pt idx="2579">
                  <c:v>0.1142</c:v>
                </c:pt>
                <c:pt idx="2580">
                  <c:v>0.11269999999999999</c:v>
                </c:pt>
                <c:pt idx="2581">
                  <c:v>0.11200000000000002</c:v>
                </c:pt>
                <c:pt idx="2582">
                  <c:v>0.11220000000000001</c:v>
                </c:pt>
                <c:pt idx="2583">
                  <c:v>0.11269999999999999</c:v>
                </c:pt>
                <c:pt idx="2584">
                  <c:v>0.1133</c:v>
                </c:pt>
                <c:pt idx="2585">
                  <c:v>0.11410000000000001</c:v>
                </c:pt>
                <c:pt idx="2586">
                  <c:v>0.1139</c:v>
                </c:pt>
                <c:pt idx="2587">
                  <c:v>0.11269999999999999</c:v>
                </c:pt>
                <c:pt idx="2588">
                  <c:v>0.11290000000000001</c:v>
                </c:pt>
                <c:pt idx="2589">
                  <c:v>0.11169999999999999</c:v>
                </c:pt>
                <c:pt idx="2590">
                  <c:v>0.1103</c:v>
                </c:pt>
                <c:pt idx="2591">
                  <c:v>0.1101</c:v>
                </c:pt>
                <c:pt idx="2592">
                  <c:v>0.11040000000000001</c:v>
                </c:pt>
                <c:pt idx="2593">
                  <c:v>0.11210000000000001</c:v>
                </c:pt>
                <c:pt idx="2594">
                  <c:v>0.1128</c:v>
                </c:pt>
                <c:pt idx="2595">
                  <c:v>0.11169999999999999</c:v>
                </c:pt>
                <c:pt idx="2596">
                  <c:v>0.11220000000000001</c:v>
                </c:pt>
                <c:pt idx="2597">
                  <c:v>0.11</c:v>
                </c:pt>
                <c:pt idx="2598">
                  <c:v>0.109</c:v>
                </c:pt>
                <c:pt idx="2599">
                  <c:v>0.10830000000000001</c:v>
                </c:pt>
                <c:pt idx="2600">
                  <c:v>0.1082</c:v>
                </c:pt>
                <c:pt idx="2601">
                  <c:v>0.10890000000000001</c:v>
                </c:pt>
                <c:pt idx="2602">
                  <c:v>0.11019999999999999</c:v>
                </c:pt>
                <c:pt idx="2603">
                  <c:v>0.1105</c:v>
                </c:pt>
                <c:pt idx="2604">
                  <c:v>0.11</c:v>
                </c:pt>
                <c:pt idx="2605">
                  <c:v>0.1103</c:v>
                </c:pt>
                <c:pt idx="2606">
                  <c:v>0.111</c:v>
                </c:pt>
                <c:pt idx="2607">
                  <c:v>0.1103</c:v>
                </c:pt>
                <c:pt idx="2608">
                  <c:v>0.11040000000000001</c:v>
                </c:pt>
                <c:pt idx="2609">
                  <c:v>0.1103</c:v>
                </c:pt>
                <c:pt idx="2610">
                  <c:v>0.10970000000000001</c:v>
                </c:pt>
                <c:pt idx="2611">
                  <c:v>0.10880000000000001</c:v>
                </c:pt>
                <c:pt idx="2612">
                  <c:v>0.11019999999999999</c:v>
                </c:pt>
                <c:pt idx="2613">
                  <c:v>0.11200000000000002</c:v>
                </c:pt>
                <c:pt idx="2614">
                  <c:v>0.11269999999999999</c:v>
                </c:pt>
                <c:pt idx="2615">
                  <c:v>0.11210000000000001</c:v>
                </c:pt>
                <c:pt idx="2616">
                  <c:v>0.11</c:v>
                </c:pt>
                <c:pt idx="2617">
                  <c:v>0.10880000000000001</c:v>
                </c:pt>
                <c:pt idx="2618">
                  <c:v>0.10779999999999999</c:v>
                </c:pt>
                <c:pt idx="2619">
                  <c:v>0.1087</c:v>
                </c:pt>
                <c:pt idx="2620">
                  <c:v>0.1087</c:v>
                </c:pt>
                <c:pt idx="2621">
                  <c:v>0.1103</c:v>
                </c:pt>
                <c:pt idx="2622">
                  <c:v>0.1084</c:v>
                </c:pt>
                <c:pt idx="2623">
                  <c:v>0.10730000000000001</c:v>
                </c:pt>
                <c:pt idx="2624">
                  <c:v>0.1067</c:v>
                </c:pt>
                <c:pt idx="2625">
                  <c:v>0.1069</c:v>
                </c:pt>
                <c:pt idx="2626">
                  <c:v>0.1066</c:v>
                </c:pt>
                <c:pt idx="2627">
                  <c:v>0.1067</c:v>
                </c:pt>
                <c:pt idx="2628">
                  <c:v>0.10710000000000001</c:v>
                </c:pt>
                <c:pt idx="2629">
                  <c:v>0.10679999999999999</c:v>
                </c:pt>
                <c:pt idx="2630">
                  <c:v>0.10679999999999999</c:v>
                </c:pt>
                <c:pt idx="2631">
                  <c:v>0.106</c:v>
                </c:pt>
                <c:pt idx="2632">
                  <c:v>0.10490000000000001</c:v>
                </c:pt>
                <c:pt idx="2633">
                  <c:v>0.10529999999999999</c:v>
                </c:pt>
                <c:pt idx="2634">
                  <c:v>0.10460000000000001</c:v>
                </c:pt>
                <c:pt idx="2635">
                  <c:v>0.1052</c:v>
                </c:pt>
                <c:pt idx="2636">
                  <c:v>0.1057</c:v>
                </c:pt>
                <c:pt idx="2637">
                  <c:v>0.10589999999999999</c:v>
                </c:pt>
                <c:pt idx="2638">
                  <c:v>0.10550000000000001</c:v>
                </c:pt>
                <c:pt idx="2639">
                  <c:v>0.1057</c:v>
                </c:pt>
                <c:pt idx="2640">
                  <c:v>0.106</c:v>
                </c:pt>
                <c:pt idx="2641">
                  <c:v>0.10640000000000001</c:v>
                </c:pt>
                <c:pt idx="2642">
                  <c:v>0.10630000000000001</c:v>
                </c:pt>
                <c:pt idx="2643">
                  <c:v>0.10589999999999999</c:v>
                </c:pt>
                <c:pt idx="2644">
                  <c:v>0.10630000000000001</c:v>
                </c:pt>
                <c:pt idx="2645">
                  <c:v>0.1067</c:v>
                </c:pt>
                <c:pt idx="2646">
                  <c:v>0.1052</c:v>
                </c:pt>
                <c:pt idx="2647">
                  <c:v>0.10439999999999999</c:v>
                </c:pt>
                <c:pt idx="2648">
                  <c:v>0.1043</c:v>
                </c:pt>
                <c:pt idx="2649">
                  <c:v>0.1038</c:v>
                </c:pt>
                <c:pt idx="2650">
                  <c:v>0.1032</c:v>
                </c:pt>
                <c:pt idx="2651">
                  <c:v>0.10370000000000001</c:v>
                </c:pt>
                <c:pt idx="2652">
                  <c:v>0.10249999999999999</c:v>
                </c:pt>
                <c:pt idx="2653">
                  <c:v>0.1026</c:v>
                </c:pt>
                <c:pt idx="2654">
                  <c:v>0.1032</c:v>
                </c:pt>
                <c:pt idx="2655">
                  <c:v>0.10310000000000001</c:v>
                </c:pt>
                <c:pt idx="2656">
                  <c:v>0.10349999999999999</c:v>
                </c:pt>
                <c:pt idx="2657">
                  <c:v>0.10300000000000001</c:v>
                </c:pt>
                <c:pt idx="2658">
                  <c:v>0.10370000000000001</c:v>
                </c:pt>
                <c:pt idx="2659">
                  <c:v>0.10339999999999999</c:v>
                </c:pt>
                <c:pt idx="2660">
                  <c:v>0.10490000000000001</c:v>
                </c:pt>
                <c:pt idx="2661">
                  <c:v>0.10490000000000001</c:v>
                </c:pt>
                <c:pt idx="2662">
                  <c:v>0.106</c:v>
                </c:pt>
                <c:pt idx="2663">
                  <c:v>0.10529999999999999</c:v>
                </c:pt>
                <c:pt idx="2664">
                  <c:v>0.10540000000000001</c:v>
                </c:pt>
                <c:pt idx="2665">
                  <c:v>0.10550000000000001</c:v>
                </c:pt>
                <c:pt idx="2666">
                  <c:v>0.10550000000000001</c:v>
                </c:pt>
                <c:pt idx="2667">
                  <c:v>0.1047</c:v>
                </c:pt>
                <c:pt idx="2668">
                  <c:v>0.10550000000000001</c:v>
                </c:pt>
                <c:pt idx="2669">
                  <c:v>0.10580000000000001</c:v>
                </c:pt>
                <c:pt idx="2670">
                  <c:v>0.10640000000000001</c:v>
                </c:pt>
                <c:pt idx="2671">
                  <c:v>0.10589999999999999</c:v>
                </c:pt>
                <c:pt idx="2672">
                  <c:v>0.10620000000000002</c:v>
                </c:pt>
                <c:pt idx="2673">
                  <c:v>0.10589999999999999</c:v>
                </c:pt>
                <c:pt idx="2674">
                  <c:v>0.10490000000000001</c:v>
                </c:pt>
                <c:pt idx="2675">
                  <c:v>0.1042</c:v>
                </c:pt>
                <c:pt idx="2676">
                  <c:v>0.1041</c:v>
                </c:pt>
                <c:pt idx="2677">
                  <c:v>0.1048</c:v>
                </c:pt>
                <c:pt idx="2678">
                  <c:v>0.10490000000000001</c:v>
                </c:pt>
                <c:pt idx="2679">
                  <c:v>0.10580000000000001</c:v>
                </c:pt>
                <c:pt idx="2680">
                  <c:v>0.10550000000000001</c:v>
                </c:pt>
                <c:pt idx="2681">
                  <c:v>0.10540000000000001</c:v>
                </c:pt>
                <c:pt idx="2682">
                  <c:v>0.10540000000000001</c:v>
                </c:pt>
                <c:pt idx="2683">
                  <c:v>0.10589999999999999</c:v>
                </c:pt>
                <c:pt idx="2684">
                  <c:v>0.1052</c:v>
                </c:pt>
                <c:pt idx="2685">
                  <c:v>0.10589999999999999</c:v>
                </c:pt>
                <c:pt idx="2686">
                  <c:v>0.1051</c:v>
                </c:pt>
                <c:pt idx="2687">
                  <c:v>0.10490000000000001</c:v>
                </c:pt>
                <c:pt idx="2688">
                  <c:v>0.10550000000000001</c:v>
                </c:pt>
                <c:pt idx="2689">
                  <c:v>0.1048</c:v>
                </c:pt>
                <c:pt idx="2690">
                  <c:v>0.1056</c:v>
                </c:pt>
                <c:pt idx="2691">
                  <c:v>0.10580000000000001</c:v>
                </c:pt>
                <c:pt idx="2692">
                  <c:v>0.1061</c:v>
                </c:pt>
                <c:pt idx="2693">
                  <c:v>0.10620000000000002</c:v>
                </c:pt>
                <c:pt idx="2694">
                  <c:v>0.1061</c:v>
                </c:pt>
                <c:pt idx="2695">
                  <c:v>0.1065</c:v>
                </c:pt>
                <c:pt idx="2696">
                  <c:v>0.10710000000000001</c:v>
                </c:pt>
                <c:pt idx="2697">
                  <c:v>0.10800000000000001</c:v>
                </c:pt>
                <c:pt idx="2698">
                  <c:v>0.10640000000000001</c:v>
                </c:pt>
                <c:pt idx="2699">
                  <c:v>0.10630000000000001</c:v>
                </c:pt>
                <c:pt idx="2700">
                  <c:v>0.10589999999999999</c:v>
                </c:pt>
                <c:pt idx="2701">
                  <c:v>0.1052</c:v>
                </c:pt>
                <c:pt idx="2702">
                  <c:v>0.10460000000000001</c:v>
                </c:pt>
                <c:pt idx="2703">
                  <c:v>0.1047</c:v>
                </c:pt>
                <c:pt idx="2704">
                  <c:v>0.10439999999999999</c:v>
                </c:pt>
                <c:pt idx="2705">
                  <c:v>0.10439999999999999</c:v>
                </c:pt>
                <c:pt idx="2706">
                  <c:v>0.10339999999999999</c:v>
                </c:pt>
                <c:pt idx="2707">
                  <c:v>0.1042</c:v>
                </c:pt>
                <c:pt idx="2708">
                  <c:v>0.10400000000000001</c:v>
                </c:pt>
                <c:pt idx="2709">
                  <c:v>0.10390000000000001</c:v>
                </c:pt>
                <c:pt idx="2710">
                  <c:v>0.1036</c:v>
                </c:pt>
                <c:pt idx="2711">
                  <c:v>0.10339999999999999</c:v>
                </c:pt>
                <c:pt idx="2712">
                  <c:v>0.1033</c:v>
                </c:pt>
                <c:pt idx="2713">
                  <c:v>0.10339999999999999</c:v>
                </c:pt>
                <c:pt idx="2714">
                  <c:v>0.1027</c:v>
                </c:pt>
                <c:pt idx="2715">
                  <c:v>0.10249999999999999</c:v>
                </c:pt>
                <c:pt idx="2716">
                  <c:v>0.10249999999999999</c:v>
                </c:pt>
                <c:pt idx="2717">
                  <c:v>0.1023</c:v>
                </c:pt>
                <c:pt idx="2718">
                  <c:v>0.10199999999999999</c:v>
                </c:pt>
                <c:pt idx="2719">
                  <c:v>0.1016</c:v>
                </c:pt>
                <c:pt idx="2720">
                  <c:v>0.1009</c:v>
                </c:pt>
                <c:pt idx="2721">
                  <c:v>0.1009</c:v>
                </c:pt>
                <c:pt idx="2722">
                  <c:v>0.1012</c:v>
                </c:pt>
                <c:pt idx="2723">
                  <c:v>0.1012</c:v>
                </c:pt>
                <c:pt idx="2724">
                  <c:v>0.1013</c:v>
                </c:pt>
                <c:pt idx="2725">
                  <c:v>0.1011</c:v>
                </c:pt>
                <c:pt idx="2726">
                  <c:v>0.10150000000000001</c:v>
                </c:pt>
                <c:pt idx="2727">
                  <c:v>0.10189999999999999</c:v>
                </c:pt>
                <c:pt idx="2728">
                  <c:v>0.1003</c:v>
                </c:pt>
                <c:pt idx="2729">
                  <c:v>0.1</c:v>
                </c:pt>
                <c:pt idx="2730">
                  <c:v>9.98E-2</c:v>
                </c:pt>
                <c:pt idx="2731">
                  <c:v>9.9700000000000011E-2</c:v>
                </c:pt>
                <c:pt idx="2732">
                  <c:v>9.9700000000000011E-2</c:v>
                </c:pt>
                <c:pt idx="2733">
                  <c:v>9.9199999999999997E-2</c:v>
                </c:pt>
                <c:pt idx="2734">
                  <c:v>9.9100000000000008E-2</c:v>
                </c:pt>
                <c:pt idx="2735">
                  <c:v>9.9000000000000005E-2</c:v>
                </c:pt>
                <c:pt idx="2736">
                  <c:v>9.9299999999999999E-2</c:v>
                </c:pt>
                <c:pt idx="2737">
                  <c:v>9.9199999999999997E-2</c:v>
                </c:pt>
                <c:pt idx="2738">
                  <c:v>9.9299999999999999E-2</c:v>
                </c:pt>
                <c:pt idx="2739">
                  <c:v>9.8400000000000001E-2</c:v>
                </c:pt>
                <c:pt idx="2740">
                  <c:v>9.8299999999999998E-2</c:v>
                </c:pt>
                <c:pt idx="2741">
                  <c:v>9.7899999999999987E-2</c:v>
                </c:pt>
                <c:pt idx="2742">
                  <c:v>9.7799999999999998E-2</c:v>
                </c:pt>
                <c:pt idx="2743">
                  <c:v>9.7799999999999998E-2</c:v>
                </c:pt>
                <c:pt idx="2744">
                  <c:v>9.7599999999999992E-2</c:v>
                </c:pt>
                <c:pt idx="2745">
                  <c:v>9.74E-2</c:v>
                </c:pt>
                <c:pt idx="2746">
                  <c:v>9.7299999999999998E-2</c:v>
                </c:pt>
                <c:pt idx="2747">
                  <c:v>9.7500000000000003E-2</c:v>
                </c:pt>
                <c:pt idx="2748">
                  <c:v>9.8000000000000004E-2</c:v>
                </c:pt>
                <c:pt idx="2749">
                  <c:v>9.9000000000000005E-2</c:v>
                </c:pt>
                <c:pt idx="2750">
                  <c:v>9.8400000000000001E-2</c:v>
                </c:pt>
                <c:pt idx="2751">
                  <c:v>0.1</c:v>
                </c:pt>
                <c:pt idx="2752">
                  <c:v>9.9600000000000008E-2</c:v>
                </c:pt>
                <c:pt idx="2753">
                  <c:v>9.9700000000000011E-2</c:v>
                </c:pt>
                <c:pt idx="2754">
                  <c:v>9.9700000000000011E-2</c:v>
                </c:pt>
                <c:pt idx="2755">
                  <c:v>9.8900000000000002E-2</c:v>
                </c:pt>
                <c:pt idx="2756">
                  <c:v>9.8900000000000002E-2</c:v>
                </c:pt>
                <c:pt idx="2757">
                  <c:v>9.849999999999999E-2</c:v>
                </c:pt>
                <c:pt idx="2758">
                  <c:v>9.8000000000000004E-2</c:v>
                </c:pt>
                <c:pt idx="2759">
                  <c:v>9.8299999999999998E-2</c:v>
                </c:pt>
                <c:pt idx="2760">
                  <c:v>9.8299999999999998E-2</c:v>
                </c:pt>
                <c:pt idx="2761">
                  <c:v>9.8299999999999998E-2</c:v>
                </c:pt>
                <c:pt idx="2762">
                  <c:v>9.7500000000000003E-2</c:v>
                </c:pt>
                <c:pt idx="2763">
                  <c:v>9.7799999999999998E-2</c:v>
                </c:pt>
                <c:pt idx="2764">
                  <c:v>9.8900000000000002E-2</c:v>
                </c:pt>
                <c:pt idx="2765">
                  <c:v>9.820000000000001E-2</c:v>
                </c:pt>
                <c:pt idx="2766">
                  <c:v>9.7799999999999998E-2</c:v>
                </c:pt>
                <c:pt idx="2767">
                  <c:v>9.9199999999999997E-2</c:v>
                </c:pt>
                <c:pt idx="2768">
                  <c:v>9.8299999999999998E-2</c:v>
                </c:pt>
                <c:pt idx="2769">
                  <c:v>9.8400000000000001E-2</c:v>
                </c:pt>
                <c:pt idx="2770">
                  <c:v>9.8900000000000002E-2</c:v>
                </c:pt>
                <c:pt idx="2771">
                  <c:v>9.9299999999999999E-2</c:v>
                </c:pt>
                <c:pt idx="2772">
                  <c:v>9.7899999999999987E-2</c:v>
                </c:pt>
                <c:pt idx="2773">
                  <c:v>9.7799999999999998E-2</c:v>
                </c:pt>
                <c:pt idx="2774">
                  <c:v>9.7500000000000003E-2</c:v>
                </c:pt>
                <c:pt idx="2775">
                  <c:v>9.6699999999999994E-2</c:v>
                </c:pt>
                <c:pt idx="2776">
                  <c:v>9.69E-2</c:v>
                </c:pt>
                <c:pt idx="2777">
                  <c:v>9.69E-2</c:v>
                </c:pt>
                <c:pt idx="2778">
                  <c:v>9.6999999999999989E-2</c:v>
                </c:pt>
                <c:pt idx="2779">
                  <c:v>9.64E-2</c:v>
                </c:pt>
                <c:pt idx="2780">
                  <c:v>9.6500000000000002E-2</c:v>
                </c:pt>
                <c:pt idx="2781">
                  <c:v>9.6600000000000005E-2</c:v>
                </c:pt>
                <c:pt idx="2782">
                  <c:v>9.6999999999999989E-2</c:v>
                </c:pt>
                <c:pt idx="2783">
                  <c:v>9.6699999999999994E-2</c:v>
                </c:pt>
                <c:pt idx="2784">
                  <c:v>9.7100000000000006E-2</c:v>
                </c:pt>
                <c:pt idx="2785">
                  <c:v>9.7299999999999998E-2</c:v>
                </c:pt>
                <c:pt idx="2786">
                  <c:v>9.8000000000000004E-2</c:v>
                </c:pt>
                <c:pt idx="2787">
                  <c:v>9.8000000000000004E-2</c:v>
                </c:pt>
                <c:pt idx="2788">
                  <c:v>9.8699999999999996E-2</c:v>
                </c:pt>
                <c:pt idx="2789">
                  <c:v>9.8800000000000013E-2</c:v>
                </c:pt>
                <c:pt idx="2790">
                  <c:v>9.8100000000000007E-2</c:v>
                </c:pt>
                <c:pt idx="2791">
                  <c:v>9.8599999999999993E-2</c:v>
                </c:pt>
                <c:pt idx="2792">
                  <c:v>9.9000000000000005E-2</c:v>
                </c:pt>
                <c:pt idx="2793">
                  <c:v>9.9900000000000003E-2</c:v>
                </c:pt>
                <c:pt idx="2794">
                  <c:v>0.10009999999999999</c:v>
                </c:pt>
                <c:pt idx="2795">
                  <c:v>9.9600000000000008E-2</c:v>
                </c:pt>
                <c:pt idx="2796">
                  <c:v>9.820000000000001E-2</c:v>
                </c:pt>
                <c:pt idx="2797">
                  <c:v>9.7599999999999992E-2</c:v>
                </c:pt>
                <c:pt idx="2798">
                  <c:v>9.820000000000001E-2</c:v>
                </c:pt>
                <c:pt idx="2799">
                  <c:v>9.8900000000000002E-2</c:v>
                </c:pt>
                <c:pt idx="2800">
                  <c:v>9.9299999999999999E-2</c:v>
                </c:pt>
                <c:pt idx="2801">
                  <c:v>0.1003</c:v>
                </c:pt>
                <c:pt idx="2802">
                  <c:v>0.10050000000000001</c:v>
                </c:pt>
                <c:pt idx="2803">
                  <c:v>0.10009999999999999</c:v>
                </c:pt>
                <c:pt idx="2804">
                  <c:v>9.9700000000000011E-2</c:v>
                </c:pt>
                <c:pt idx="2805">
                  <c:v>9.820000000000001E-2</c:v>
                </c:pt>
                <c:pt idx="2806">
                  <c:v>9.7899999999999987E-2</c:v>
                </c:pt>
                <c:pt idx="2807">
                  <c:v>9.7200000000000009E-2</c:v>
                </c:pt>
                <c:pt idx="2808">
                  <c:v>9.7699999999999995E-2</c:v>
                </c:pt>
                <c:pt idx="2809">
                  <c:v>9.7100000000000006E-2</c:v>
                </c:pt>
                <c:pt idx="2810">
                  <c:v>9.7200000000000009E-2</c:v>
                </c:pt>
                <c:pt idx="2811">
                  <c:v>9.7200000000000009E-2</c:v>
                </c:pt>
                <c:pt idx="2812">
                  <c:v>9.7100000000000006E-2</c:v>
                </c:pt>
                <c:pt idx="2813">
                  <c:v>9.6300000000000011E-2</c:v>
                </c:pt>
                <c:pt idx="2814">
                  <c:v>9.6300000000000011E-2</c:v>
                </c:pt>
                <c:pt idx="2815">
                  <c:v>9.5899999999999999E-2</c:v>
                </c:pt>
                <c:pt idx="2816">
                  <c:v>9.5600000000000004E-2</c:v>
                </c:pt>
                <c:pt idx="2817">
                  <c:v>9.5500000000000002E-2</c:v>
                </c:pt>
                <c:pt idx="2818">
                  <c:v>9.5199999999999993E-2</c:v>
                </c:pt>
                <c:pt idx="2819">
                  <c:v>9.5299999999999996E-2</c:v>
                </c:pt>
                <c:pt idx="2820">
                  <c:v>9.4899999999999998E-2</c:v>
                </c:pt>
                <c:pt idx="2821">
                  <c:v>9.4499999999999987E-2</c:v>
                </c:pt>
                <c:pt idx="2822">
                  <c:v>9.4499999999999987E-2</c:v>
                </c:pt>
                <c:pt idx="2823">
                  <c:v>9.4200000000000006E-2</c:v>
                </c:pt>
                <c:pt idx="2824">
                  <c:v>9.4E-2</c:v>
                </c:pt>
                <c:pt idx="2825">
                  <c:v>9.4E-2</c:v>
                </c:pt>
                <c:pt idx="2826">
                  <c:v>9.3900000000000011E-2</c:v>
                </c:pt>
                <c:pt idx="2827">
                  <c:v>9.5000000000000001E-2</c:v>
                </c:pt>
                <c:pt idx="2828">
                  <c:v>9.5199999999999993E-2</c:v>
                </c:pt>
                <c:pt idx="2829">
                  <c:v>9.4499999999999987E-2</c:v>
                </c:pt>
                <c:pt idx="2830">
                  <c:v>9.3699999999999992E-2</c:v>
                </c:pt>
                <c:pt idx="2831">
                  <c:v>9.4399999999999998E-2</c:v>
                </c:pt>
                <c:pt idx="2832">
                  <c:v>9.4200000000000006E-2</c:v>
                </c:pt>
                <c:pt idx="2833">
                  <c:v>9.4100000000000003E-2</c:v>
                </c:pt>
                <c:pt idx="2834">
                  <c:v>9.4499999999999987E-2</c:v>
                </c:pt>
                <c:pt idx="2835">
                  <c:v>9.4299999999999995E-2</c:v>
                </c:pt>
                <c:pt idx="2836">
                  <c:v>9.5000000000000001E-2</c:v>
                </c:pt>
                <c:pt idx="2837">
                  <c:v>9.5600000000000004E-2</c:v>
                </c:pt>
                <c:pt idx="2838">
                  <c:v>9.5000000000000001E-2</c:v>
                </c:pt>
                <c:pt idx="2839">
                  <c:v>9.5000000000000001E-2</c:v>
                </c:pt>
                <c:pt idx="2840">
                  <c:v>9.5600000000000004E-2</c:v>
                </c:pt>
                <c:pt idx="2841">
                  <c:v>9.5899999999999999E-2</c:v>
                </c:pt>
                <c:pt idx="2842">
                  <c:v>9.5899999999999999E-2</c:v>
                </c:pt>
                <c:pt idx="2843">
                  <c:v>9.5600000000000004E-2</c:v>
                </c:pt>
                <c:pt idx="2844">
                  <c:v>9.5199999999999993E-2</c:v>
                </c:pt>
                <c:pt idx="2845">
                  <c:v>9.5000000000000001E-2</c:v>
                </c:pt>
                <c:pt idx="2846">
                  <c:v>9.5100000000000004E-2</c:v>
                </c:pt>
                <c:pt idx="2847">
                  <c:v>9.6699999999999994E-2</c:v>
                </c:pt>
                <c:pt idx="2848">
                  <c:v>9.7599999999999992E-2</c:v>
                </c:pt>
                <c:pt idx="2849">
                  <c:v>9.8900000000000002E-2</c:v>
                </c:pt>
                <c:pt idx="2850">
                  <c:v>9.820000000000001E-2</c:v>
                </c:pt>
                <c:pt idx="2851">
                  <c:v>9.7100000000000006E-2</c:v>
                </c:pt>
                <c:pt idx="2852">
                  <c:v>9.6600000000000005E-2</c:v>
                </c:pt>
                <c:pt idx="2853">
                  <c:v>9.7200000000000009E-2</c:v>
                </c:pt>
                <c:pt idx="2854">
                  <c:v>9.6600000000000005E-2</c:v>
                </c:pt>
                <c:pt idx="2855">
                  <c:v>9.6699999999999994E-2</c:v>
                </c:pt>
                <c:pt idx="2856">
                  <c:v>9.7299999999999998E-2</c:v>
                </c:pt>
                <c:pt idx="2857">
                  <c:v>9.6000000000000002E-2</c:v>
                </c:pt>
                <c:pt idx="2858">
                  <c:v>9.6500000000000002E-2</c:v>
                </c:pt>
                <c:pt idx="2859">
                  <c:v>9.5700000000000007E-2</c:v>
                </c:pt>
                <c:pt idx="2860">
                  <c:v>9.5100000000000004E-2</c:v>
                </c:pt>
                <c:pt idx="2861">
                  <c:v>9.5000000000000001E-2</c:v>
                </c:pt>
                <c:pt idx="2862">
                  <c:v>9.4499999999999987E-2</c:v>
                </c:pt>
                <c:pt idx="2863">
                  <c:v>9.4800000000000009E-2</c:v>
                </c:pt>
                <c:pt idx="2864">
                  <c:v>9.4499999999999987E-2</c:v>
                </c:pt>
                <c:pt idx="2865">
                  <c:v>9.4600000000000004E-2</c:v>
                </c:pt>
                <c:pt idx="2866">
                  <c:v>9.4399999999999998E-2</c:v>
                </c:pt>
                <c:pt idx="2867">
                  <c:v>9.35E-2</c:v>
                </c:pt>
                <c:pt idx="2868">
                  <c:v>9.3599999999999989E-2</c:v>
                </c:pt>
                <c:pt idx="2869">
                  <c:v>9.3299999999999994E-2</c:v>
                </c:pt>
                <c:pt idx="2870">
                  <c:v>9.3200000000000005E-2</c:v>
                </c:pt>
                <c:pt idx="2871">
                  <c:v>9.2699999999999991E-2</c:v>
                </c:pt>
                <c:pt idx="2872">
                  <c:v>9.2799999999999994E-2</c:v>
                </c:pt>
                <c:pt idx="2873">
                  <c:v>9.2799999999999994E-2</c:v>
                </c:pt>
                <c:pt idx="2874">
                  <c:v>9.2799999999999994E-2</c:v>
                </c:pt>
                <c:pt idx="2875">
                  <c:v>9.2499999999999999E-2</c:v>
                </c:pt>
                <c:pt idx="2876">
                  <c:v>9.2899999999999996E-2</c:v>
                </c:pt>
                <c:pt idx="2877">
                  <c:v>9.1999999999999998E-2</c:v>
                </c:pt>
                <c:pt idx="2878">
                  <c:v>9.1799999999999993E-2</c:v>
                </c:pt>
                <c:pt idx="2879">
                  <c:v>9.1700000000000004E-2</c:v>
                </c:pt>
                <c:pt idx="2880">
                  <c:v>9.1999999999999998E-2</c:v>
                </c:pt>
                <c:pt idx="2881">
                  <c:v>9.1999999999999998E-2</c:v>
                </c:pt>
                <c:pt idx="2882">
                  <c:v>9.1499999999999998E-2</c:v>
                </c:pt>
                <c:pt idx="2883">
                  <c:v>9.11E-2</c:v>
                </c:pt>
                <c:pt idx="2884">
                  <c:v>9.0899999999999995E-2</c:v>
                </c:pt>
                <c:pt idx="2885">
                  <c:v>9.06E-2</c:v>
                </c:pt>
                <c:pt idx="2886">
                  <c:v>9.0299999999999991E-2</c:v>
                </c:pt>
                <c:pt idx="2887">
                  <c:v>9.0700000000000003E-2</c:v>
                </c:pt>
                <c:pt idx="2888">
                  <c:v>9.0399999999999994E-2</c:v>
                </c:pt>
                <c:pt idx="2889">
                  <c:v>9.0700000000000003E-2</c:v>
                </c:pt>
                <c:pt idx="2890">
                  <c:v>9.1300000000000006E-2</c:v>
                </c:pt>
                <c:pt idx="2891">
                  <c:v>9.1300000000000006E-2</c:v>
                </c:pt>
              </c:numCache>
            </c:numRef>
          </c:val>
          <c:smooth val="0"/>
        </c:ser>
        <c:ser>
          <c:idx val="3"/>
          <c:order val="3"/>
          <c:tx>
            <c:v>RM 3y avg</c:v>
          </c:tx>
          <c:spPr>
            <a:ln>
              <a:solidFill>
                <a:schemeClr val="bg2">
                  <a:lumMod val="75000"/>
                </a:schemeClr>
              </a:solidFill>
            </a:ln>
          </c:spPr>
          <c:marker>
            <c:symbol val="none"/>
          </c:marker>
          <c:cat>
            <c:numRef>
              <c:f>'Implied ERP Data'!$A$6:$A$2897</c:f>
              <c:numCache>
                <c:formatCode>d\-mmm\-yy</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Data'!$E$6:$E$2897</c:f>
              <c:numCache>
                <c:formatCode>[$-809]mmmm\ yyyy;@</c:formatCode>
                <c:ptCount val="2892"/>
                <c:pt idx="774" formatCode="0.00%">
                  <c:v>0.10136211045913691</c:v>
                </c:pt>
                <c:pt idx="775" formatCode="0.00%">
                  <c:v>0.10134837062607102</c:v>
                </c:pt>
                <c:pt idx="776" formatCode="0.00%">
                  <c:v>0.10134061870511812</c:v>
                </c:pt>
                <c:pt idx="777" formatCode="0.00%">
                  <c:v>0.10133367807168026</c:v>
                </c:pt>
                <c:pt idx="778" formatCode="0.00%">
                  <c:v>0.10132773608322131</c:v>
                </c:pt>
                <c:pt idx="779" formatCode="0.00%">
                  <c:v>0.10132146507165148</c:v>
                </c:pt>
                <c:pt idx="780" formatCode="0.00%">
                  <c:v>0.10131779290696914</c:v>
                </c:pt>
                <c:pt idx="781" formatCode="0.00%">
                  <c:v>0.10131381954420182</c:v>
                </c:pt>
                <c:pt idx="782" formatCode="0.00%">
                  <c:v>0.10130832712083229</c:v>
                </c:pt>
                <c:pt idx="783" formatCode="0.00%">
                  <c:v>0.10130269692944428</c:v>
                </c:pt>
                <c:pt idx="784" formatCode="0.00%">
                  <c:v>0.10129703877312772</c:v>
                </c:pt>
                <c:pt idx="785" formatCode="0.00%">
                  <c:v>0.10129052725398961</c:v>
                </c:pt>
                <c:pt idx="786" formatCode="0.00%">
                  <c:v>0.10128318403765617</c:v>
                </c:pt>
                <c:pt idx="787" formatCode="0.00%">
                  <c:v>0.10127573052048783</c:v>
                </c:pt>
                <c:pt idx="788" formatCode="0.00%">
                  <c:v>0.1012685964266614</c:v>
                </c:pt>
                <c:pt idx="789" formatCode="0.00%">
                  <c:v>0.10126262391210944</c:v>
                </c:pt>
                <c:pt idx="790" formatCode="0.00%">
                  <c:v>0.10125891450776346</c:v>
                </c:pt>
                <c:pt idx="791" formatCode="0.00%">
                  <c:v>0.10125673354452104</c:v>
                </c:pt>
                <c:pt idx="792" formatCode="0.00%">
                  <c:v>0.10125479284684366</c:v>
                </c:pt>
                <c:pt idx="793" formatCode="0.00%">
                  <c:v>0.10125276322377619</c:v>
                </c:pt>
                <c:pt idx="794" formatCode="0.00%">
                  <c:v>0.10124944245512993</c:v>
                </c:pt>
                <c:pt idx="795" formatCode="0.00%">
                  <c:v>0.10124593239683444</c:v>
                </c:pt>
                <c:pt idx="796" formatCode="0.00%">
                  <c:v>0.1012417021928954</c:v>
                </c:pt>
                <c:pt idx="797" formatCode="0.00%">
                  <c:v>0.10123743959922618</c:v>
                </c:pt>
                <c:pt idx="798" formatCode="0.00%">
                  <c:v>0.10123361237809106</c:v>
                </c:pt>
                <c:pt idx="799" formatCode="0.00%">
                  <c:v>0.10123076502008904</c:v>
                </c:pt>
                <c:pt idx="800" formatCode="0.00%">
                  <c:v>0.10122732947828166</c:v>
                </c:pt>
                <c:pt idx="801" formatCode="0.00%">
                  <c:v>0.10122352709885848</c:v>
                </c:pt>
                <c:pt idx="802" formatCode="0.00%">
                  <c:v>0.10121794510329683</c:v>
                </c:pt>
                <c:pt idx="803" formatCode="0.00%">
                  <c:v>0.10121453371558914</c:v>
                </c:pt>
                <c:pt idx="804" formatCode="0.00%">
                  <c:v>0.10121218052690525</c:v>
                </c:pt>
                <c:pt idx="805" formatCode="0.00%">
                  <c:v>0.10121040338561628</c:v>
                </c:pt>
                <c:pt idx="806" formatCode="0.00%">
                  <c:v>0.10120772860152881</c:v>
                </c:pt>
                <c:pt idx="807" formatCode="0.00%">
                  <c:v>0.1012048904104581</c:v>
                </c:pt>
                <c:pt idx="808" formatCode="0.00%">
                  <c:v>0.10120271780555491</c:v>
                </c:pt>
                <c:pt idx="809" formatCode="0.00%">
                  <c:v>0.10120001161998789</c:v>
                </c:pt>
                <c:pt idx="810" formatCode="0.00%">
                  <c:v>0.10119650310217339</c:v>
                </c:pt>
                <c:pt idx="811" formatCode="0.00%">
                  <c:v>0.10119159195073379</c:v>
                </c:pt>
                <c:pt idx="812" formatCode="0.00%">
                  <c:v>0.10118673198615667</c:v>
                </c:pt>
                <c:pt idx="813" formatCode="0.00%">
                  <c:v>0.10118107227116567</c:v>
                </c:pt>
                <c:pt idx="814" formatCode="0.00%">
                  <c:v>0.10117639631808141</c:v>
                </c:pt>
                <c:pt idx="815" formatCode="0.00%">
                  <c:v>0.10117128094481875</c:v>
                </c:pt>
                <c:pt idx="816" formatCode="0.00%">
                  <c:v>0.10116547483803948</c:v>
                </c:pt>
                <c:pt idx="817" formatCode="0.00%">
                  <c:v>0.10116040252784</c:v>
                </c:pt>
                <c:pt idx="818" formatCode="0.00%">
                  <c:v>0.10115480098189575</c:v>
                </c:pt>
                <c:pt idx="819" formatCode="0.00%">
                  <c:v>0.10115104420998731</c:v>
                </c:pt>
                <c:pt idx="820" formatCode="0.00%">
                  <c:v>0.10114617278412777</c:v>
                </c:pt>
                <c:pt idx="821" formatCode="0.00%">
                  <c:v>0.1011416079020772</c:v>
                </c:pt>
                <c:pt idx="822" formatCode="0.00%">
                  <c:v>0.10113694306490337</c:v>
                </c:pt>
                <c:pt idx="823" formatCode="0.00%">
                  <c:v>0.10113182141988465</c:v>
                </c:pt>
                <c:pt idx="824" formatCode="0.00%">
                  <c:v>0.10112622929745721</c:v>
                </c:pt>
                <c:pt idx="825" formatCode="0.00%">
                  <c:v>0.10112089955190197</c:v>
                </c:pt>
                <c:pt idx="826" formatCode="0.00%">
                  <c:v>0.1011152034889601</c:v>
                </c:pt>
                <c:pt idx="827" formatCode="0.00%">
                  <c:v>0.10110813583643261</c:v>
                </c:pt>
                <c:pt idx="828" formatCode="0.00%">
                  <c:v>0.10110019183539271</c:v>
                </c:pt>
                <c:pt idx="829" formatCode="0.00%">
                  <c:v>0.10109230337867058</c:v>
                </c:pt>
                <c:pt idx="830" formatCode="0.00%">
                  <c:v>0.10108465727654377</c:v>
                </c:pt>
                <c:pt idx="831" formatCode="0.00%">
                  <c:v>0.10107688254207103</c:v>
                </c:pt>
                <c:pt idx="832" formatCode="0.00%">
                  <c:v>0.10106869153359052</c:v>
                </c:pt>
                <c:pt idx="833" formatCode="0.00%">
                  <c:v>0.10106150622833583</c:v>
                </c:pt>
                <c:pt idx="834" formatCode="0.00%">
                  <c:v>0.10105465971619305</c:v>
                </c:pt>
                <c:pt idx="835" formatCode="0.00%">
                  <c:v>0.1010471662394615</c:v>
                </c:pt>
                <c:pt idx="836" formatCode="0.00%">
                  <c:v>0.10103911497932469</c:v>
                </c:pt>
                <c:pt idx="837" formatCode="0.00%">
                  <c:v>0.10103063259520548</c:v>
                </c:pt>
                <c:pt idx="838" formatCode="0.00%">
                  <c:v>0.10102260829128493</c:v>
                </c:pt>
                <c:pt idx="839" formatCode="0.00%">
                  <c:v>0.10101434862470952</c:v>
                </c:pt>
                <c:pt idx="840" formatCode="0.00%">
                  <c:v>0.10100513997843595</c:v>
                </c:pt>
                <c:pt idx="841" formatCode="0.00%">
                  <c:v>0.10099697507765029</c:v>
                </c:pt>
                <c:pt idx="842" formatCode="0.00%">
                  <c:v>0.10098884877356398</c:v>
                </c:pt>
                <c:pt idx="843" formatCode="0.00%">
                  <c:v>0.10098173463755183</c:v>
                </c:pt>
                <c:pt idx="844" formatCode="0.00%">
                  <c:v>0.10097434024433954</c:v>
                </c:pt>
                <c:pt idx="845" formatCode="0.00%">
                  <c:v>0.10096702747084281</c:v>
                </c:pt>
                <c:pt idx="846" formatCode="0.00%">
                  <c:v>0.1009625165824178</c:v>
                </c:pt>
                <c:pt idx="847" formatCode="0.00%">
                  <c:v>0.10095647118486498</c:v>
                </c:pt>
                <c:pt idx="848" formatCode="0.00%">
                  <c:v>0.10095024127426043</c:v>
                </c:pt>
                <c:pt idx="849" formatCode="0.00%">
                  <c:v>0.10094481627770781</c:v>
                </c:pt>
                <c:pt idx="850" formatCode="0.00%">
                  <c:v>0.10093893335905518</c:v>
                </c:pt>
                <c:pt idx="851" formatCode="0.00%">
                  <c:v>0.10093302204901411</c:v>
                </c:pt>
                <c:pt idx="852" formatCode="0.00%">
                  <c:v>0.10092703418600202</c:v>
                </c:pt>
                <c:pt idx="853" formatCode="0.00%">
                  <c:v>0.10092010450728399</c:v>
                </c:pt>
                <c:pt idx="854" formatCode="0.00%">
                  <c:v>0.10091337041391044</c:v>
                </c:pt>
                <c:pt idx="855" formatCode="0.00%">
                  <c:v>0.10090690168662857</c:v>
                </c:pt>
                <c:pt idx="856" formatCode="0.00%">
                  <c:v>0.10090087961097693</c:v>
                </c:pt>
                <c:pt idx="857" formatCode="0.00%">
                  <c:v>0.10089546672630392</c:v>
                </c:pt>
                <c:pt idx="858" formatCode="0.00%">
                  <c:v>0.10088934677481191</c:v>
                </c:pt>
                <c:pt idx="859" formatCode="0.00%">
                  <c:v>0.10088288783609334</c:v>
                </c:pt>
                <c:pt idx="860" formatCode="0.00%">
                  <c:v>0.10087601096824445</c:v>
                </c:pt>
                <c:pt idx="861" formatCode="0.00%">
                  <c:v>0.10086941160668833</c:v>
                </c:pt>
                <c:pt idx="862" formatCode="0.00%">
                  <c:v>0.1008628504117237</c:v>
                </c:pt>
                <c:pt idx="863" formatCode="0.00%">
                  <c:v>0.10085571360789092</c:v>
                </c:pt>
                <c:pt idx="864" formatCode="0.00%">
                  <c:v>0.1008490582222243</c:v>
                </c:pt>
                <c:pt idx="865" formatCode="0.00%">
                  <c:v>0.1008420603713837</c:v>
                </c:pt>
                <c:pt idx="866" formatCode="0.00%">
                  <c:v>0.10083497666484226</c:v>
                </c:pt>
                <c:pt idx="867" formatCode="0.00%">
                  <c:v>0.10082687554439687</c:v>
                </c:pt>
                <c:pt idx="868" formatCode="0.00%">
                  <c:v>0.10081885543799537</c:v>
                </c:pt>
                <c:pt idx="869" formatCode="0.00%">
                  <c:v>0.10081012018542791</c:v>
                </c:pt>
                <c:pt idx="870" formatCode="0.00%">
                  <c:v>0.10080218355339723</c:v>
                </c:pt>
                <c:pt idx="871" formatCode="0.00%">
                  <c:v>0.10079514667850346</c:v>
                </c:pt>
                <c:pt idx="872" formatCode="0.00%">
                  <c:v>0.10078753412610678</c:v>
                </c:pt>
                <c:pt idx="873" formatCode="0.00%">
                  <c:v>0.10077931045206946</c:v>
                </c:pt>
                <c:pt idx="874" formatCode="0.00%">
                  <c:v>0.10077136284007934</c:v>
                </c:pt>
                <c:pt idx="875" formatCode="0.00%">
                  <c:v>0.10076411801463908</c:v>
                </c:pt>
                <c:pt idx="876" formatCode="0.00%">
                  <c:v>0.10075707872434993</c:v>
                </c:pt>
                <c:pt idx="877" formatCode="0.00%">
                  <c:v>0.10074937542119929</c:v>
                </c:pt>
                <c:pt idx="878" formatCode="0.00%">
                  <c:v>0.10074146903938222</c:v>
                </c:pt>
                <c:pt idx="879" formatCode="0.00%">
                  <c:v>0.10073258816821506</c:v>
                </c:pt>
                <c:pt idx="880" formatCode="0.00%">
                  <c:v>0.10072356416146754</c:v>
                </c:pt>
                <c:pt idx="881" formatCode="0.00%">
                  <c:v>0.10071402829681599</c:v>
                </c:pt>
                <c:pt idx="882" formatCode="0.00%">
                  <c:v>0.10070334918953952</c:v>
                </c:pt>
                <c:pt idx="883" formatCode="0.00%">
                  <c:v>0.10069297877217101</c:v>
                </c:pt>
                <c:pt idx="884" formatCode="0.00%">
                  <c:v>0.10068211977079659</c:v>
                </c:pt>
                <c:pt idx="885" formatCode="0.00%">
                  <c:v>0.10067146867728097</c:v>
                </c:pt>
                <c:pt idx="886" formatCode="0.00%">
                  <c:v>0.10065940737815467</c:v>
                </c:pt>
                <c:pt idx="887" formatCode="0.00%">
                  <c:v>0.10064715809758305</c:v>
                </c:pt>
                <c:pt idx="888" formatCode="0.00%">
                  <c:v>0.10063446388774204</c:v>
                </c:pt>
                <c:pt idx="889" formatCode="0.00%">
                  <c:v>0.10062268399108634</c:v>
                </c:pt>
                <c:pt idx="890" formatCode="0.00%">
                  <c:v>0.10061214723377378</c:v>
                </c:pt>
                <c:pt idx="891" formatCode="0.00%">
                  <c:v>0.1006016175299826</c:v>
                </c:pt>
                <c:pt idx="892" formatCode="0.00%">
                  <c:v>0.10058952051382908</c:v>
                </c:pt>
                <c:pt idx="893" formatCode="0.00%">
                  <c:v>0.10057713901664932</c:v>
                </c:pt>
                <c:pt idx="894" formatCode="0.00%">
                  <c:v>0.10056378347126561</c:v>
                </c:pt>
                <c:pt idx="895" formatCode="0.00%">
                  <c:v>0.10055015481717278</c:v>
                </c:pt>
                <c:pt idx="896" formatCode="0.00%">
                  <c:v>0.10053757135975259</c:v>
                </c:pt>
                <c:pt idx="897" formatCode="0.00%">
                  <c:v>0.10052470778582689</c:v>
                </c:pt>
                <c:pt idx="898" formatCode="0.00%">
                  <c:v>0.100511577369424</c:v>
                </c:pt>
                <c:pt idx="899" formatCode="0.00%">
                  <c:v>0.10049880821079261</c:v>
                </c:pt>
                <c:pt idx="900" formatCode="0.00%">
                  <c:v>0.10048683346079854</c:v>
                </c:pt>
                <c:pt idx="901" formatCode="0.00%">
                  <c:v>0.1004741197487085</c:v>
                </c:pt>
                <c:pt idx="902" formatCode="0.00%">
                  <c:v>0.10046171568408385</c:v>
                </c:pt>
                <c:pt idx="903" formatCode="0.00%">
                  <c:v>0.10044892502152103</c:v>
                </c:pt>
                <c:pt idx="904" formatCode="0.00%">
                  <c:v>0.10043487299033313</c:v>
                </c:pt>
                <c:pt idx="905" formatCode="0.00%">
                  <c:v>0.10042185323163798</c:v>
                </c:pt>
                <c:pt idx="906" formatCode="0.00%">
                  <c:v>0.10040896000703509</c:v>
                </c:pt>
                <c:pt idx="907" formatCode="0.00%">
                  <c:v>0.1003954831507099</c:v>
                </c:pt>
                <c:pt idx="908" formatCode="0.00%">
                  <c:v>0.10038251945447936</c:v>
                </c:pt>
                <c:pt idx="909" formatCode="0.00%">
                  <c:v>0.10037152327623446</c:v>
                </c:pt>
                <c:pt idx="910" formatCode="0.00%">
                  <c:v>0.10035895789834048</c:v>
                </c:pt>
                <c:pt idx="911" formatCode="0.00%">
                  <c:v>0.10034598741189488</c:v>
                </c:pt>
                <c:pt idx="912" formatCode="0.00%">
                  <c:v>0.10033012453003798</c:v>
                </c:pt>
                <c:pt idx="913" formatCode="0.00%">
                  <c:v>0.10031621272069226</c:v>
                </c:pt>
                <c:pt idx="914" formatCode="0.00%">
                  <c:v>0.10030166104911947</c:v>
                </c:pt>
                <c:pt idx="915" formatCode="0.00%">
                  <c:v>0.10028711957856948</c:v>
                </c:pt>
                <c:pt idx="916" formatCode="0.00%">
                  <c:v>0.10027141807545832</c:v>
                </c:pt>
                <c:pt idx="917" formatCode="0.00%">
                  <c:v>0.10025424708890261</c:v>
                </c:pt>
                <c:pt idx="918" formatCode="0.00%">
                  <c:v>0.10023485266155939</c:v>
                </c:pt>
                <c:pt idx="919" formatCode="0.00%">
                  <c:v>0.10021579383420408</c:v>
                </c:pt>
                <c:pt idx="920" formatCode="0.00%">
                  <c:v>0.10019525637239977</c:v>
                </c:pt>
                <c:pt idx="921" formatCode="0.00%">
                  <c:v>0.10017543926656866</c:v>
                </c:pt>
                <c:pt idx="922" formatCode="0.00%">
                  <c:v>0.10015818943572431</c:v>
                </c:pt>
                <c:pt idx="923" formatCode="0.00%">
                  <c:v>0.10013912932341394</c:v>
                </c:pt>
                <c:pt idx="924" formatCode="0.00%">
                  <c:v>0.10011818043852874</c:v>
                </c:pt>
                <c:pt idx="925" formatCode="0.00%">
                  <c:v>0.10009830469523684</c:v>
                </c:pt>
                <c:pt idx="926" formatCode="0.00%">
                  <c:v>0.10008095806315627</c:v>
                </c:pt>
                <c:pt idx="927" formatCode="0.00%">
                  <c:v>0.10006380079030609</c:v>
                </c:pt>
                <c:pt idx="928" formatCode="0.00%">
                  <c:v>0.10004580542753856</c:v>
                </c:pt>
                <c:pt idx="929" formatCode="0.00%">
                  <c:v>0.10002562798579798</c:v>
                </c:pt>
                <c:pt idx="930" formatCode="0.00%">
                  <c:v>0.10000332329909573</c:v>
                </c:pt>
                <c:pt idx="931" formatCode="0.00%">
                  <c:v>9.9981106303854206E-2</c:v>
                </c:pt>
                <c:pt idx="932" formatCode="0.00%">
                  <c:v>9.9955841930406464E-2</c:v>
                </c:pt>
                <c:pt idx="933" formatCode="0.00%">
                  <c:v>9.9930307930944401E-2</c:v>
                </c:pt>
                <c:pt idx="934" formatCode="0.00%">
                  <c:v>9.9906360623525342E-2</c:v>
                </c:pt>
                <c:pt idx="935" formatCode="0.00%">
                  <c:v>9.9883641481014751E-2</c:v>
                </c:pt>
                <c:pt idx="936" formatCode="0.00%">
                  <c:v>9.9858079402496108E-2</c:v>
                </c:pt>
                <c:pt idx="937" formatCode="0.00%">
                  <c:v>9.9830447109662213E-2</c:v>
                </c:pt>
                <c:pt idx="938" formatCode="0.00%">
                  <c:v>9.9801030971006746E-2</c:v>
                </c:pt>
                <c:pt idx="939" formatCode="0.00%">
                  <c:v>9.9768776294188885E-2</c:v>
                </c:pt>
                <c:pt idx="940" formatCode="0.00%">
                  <c:v>9.9738243527261725E-2</c:v>
                </c:pt>
                <c:pt idx="941" formatCode="0.00%">
                  <c:v>9.9707945293810621E-2</c:v>
                </c:pt>
                <c:pt idx="942" formatCode="0.00%">
                  <c:v>9.9681139036576896E-2</c:v>
                </c:pt>
                <c:pt idx="943" formatCode="0.00%">
                  <c:v>9.9654498988544768E-2</c:v>
                </c:pt>
                <c:pt idx="944" formatCode="0.00%">
                  <c:v>9.9626590749565924E-2</c:v>
                </c:pt>
                <c:pt idx="945" formatCode="0.00%">
                  <c:v>9.9601128285612198E-2</c:v>
                </c:pt>
                <c:pt idx="946" formatCode="0.00%">
                  <c:v>9.9575194437989692E-2</c:v>
                </c:pt>
                <c:pt idx="947" formatCode="0.00%">
                  <c:v>9.9548872773676883E-2</c:v>
                </c:pt>
                <c:pt idx="948" formatCode="0.00%">
                  <c:v>9.9523353104346013E-2</c:v>
                </c:pt>
                <c:pt idx="949" formatCode="0.00%">
                  <c:v>9.9495377267355231E-2</c:v>
                </c:pt>
                <c:pt idx="950" formatCode="0.00%">
                  <c:v>9.9466276528831388E-2</c:v>
                </c:pt>
                <c:pt idx="951" formatCode="0.00%">
                  <c:v>9.9436526889018953E-2</c:v>
                </c:pt>
                <c:pt idx="952" formatCode="0.00%">
                  <c:v>9.9406537565483205E-2</c:v>
                </c:pt>
                <c:pt idx="953" formatCode="0.00%">
                  <c:v>9.9372794444449852E-2</c:v>
                </c:pt>
                <c:pt idx="954" formatCode="0.00%">
                  <c:v>9.9338910360677143E-2</c:v>
                </c:pt>
                <c:pt idx="955" formatCode="0.00%">
                  <c:v>9.9303273884910156E-2</c:v>
                </c:pt>
                <c:pt idx="956" formatCode="0.00%">
                  <c:v>9.9268853844745611E-2</c:v>
                </c:pt>
                <c:pt idx="957" formatCode="0.00%">
                  <c:v>9.9232860824742336E-2</c:v>
                </c:pt>
                <c:pt idx="958" formatCode="0.00%">
                  <c:v>9.9197938144329978E-2</c:v>
                </c:pt>
                <c:pt idx="959" formatCode="0.00%">
                  <c:v>9.9164432989690826E-2</c:v>
                </c:pt>
                <c:pt idx="960" formatCode="0.00%">
                  <c:v>9.9128608247422784E-2</c:v>
                </c:pt>
                <c:pt idx="961" formatCode="0.00%">
                  <c:v>9.9091752577319683E-2</c:v>
                </c:pt>
                <c:pt idx="962" formatCode="0.00%">
                  <c:v>9.9053350515464017E-2</c:v>
                </c:pt>
                <c:pt idx="963" formatCode="0.00%">
                  <c:v>9.901417525773204E-2</c:v>
                </c:pt>
                <c:pt idx="964" formatCode="0.00%">
                  <c:v>9.8972809278350615E-2</c:v>
                </c:pt>
                <c:pt idx="965" formatCode="0.00%">
                  <c:v>9.8930412371134119E-2</c:v>
                </c:pt>
                <c:pt idx="966" formatCode="0.00%">
                  <c:v>9.8887242268041339E-2</c:v>
                </c:pt>
                <c:pt idx="967" formatCode="0.00%">
                  <c:v>9.8841881443299071E-2</c:v>
                </c:pt>
                <c:pt idx="968" formatCode="0.00%">
                  <c:v>9.8793556701031029E-2</c:v>
                </c:pt>
                <c:pt idx="969" formatCode="0.00%">
                  <c:v>9.8747164948453689E-2</c:v>
                </c:pt>
                <c:pt idx="970" formatCode="0.00%">
                  <c:v>9.8703865979381522E-2</c:v>
                </c:pt>
                <c:pt idx="971" formatCode="0.00%">
                  <c:v>9.8660438144329954E-2</c:v>
                </c:pt>
                <c:pt idx="972" formatCode="0.00%">
                  <c:v>9.8612500000000061E-2</c:v>
                </c:pt>
                <c:pt idx="973" formatCode="0.00%">
                  <c:v>9.8564046391752619E-2</c:v>
                </c:pt>
                <c:pt idx="974" formatCode="0.00%">
                  <c:v>9.8516623711340248E-2</c:v>
                </c:pt>
                <c:pt idx="975" formatCode="0.00%">
                  <c:v>9.8467654639175312E-2</c:v>
                </c:pt>
                <c:pt idx="976" formatCode="0.00%">
                  <c:v>9.8417912371134092E-2</c:v>
                </c:pt>
                <c:pt idx="977" formatCode="0.00%">
                  <c:v>9.8365721649484608E-2</c:v>
                </c:pt>
                <c:pt idx="978" formatCode="0.00%">
                  <c:v>9.8312886597938201E-2</c:v>
                </c:pt>
                <c:pt idx="979" formatCode="0.00%">
                  <c:v>9.8259149484536179E-2</c:v>
                </c:pt>
                <c:pt idx="980" formatCode="0.00%">
                  <c:v>9.8207087628866083E-2</c:v>
                </c:pt>
                <c:pt idx="981" formatCode="0.00%">
                  <c:v>9.8159536082474325E-2</c:v>
                </c:pt>
                <c:pt idx="982" formatCode="0.00%">
                  <c:v>9.8111597938144432E-2</c:v>
                </c:pt>
                <c:pt idx="983" formatCode="0.00%">
                  <c:v>9.8068170103092892E-2</c:v>
                </c:pt>
                <c:pt idx="984" formatCode="0.00%">
                  <c:v>9.8024613402061936E-2</c:v>
                </c:pt>
                <c:pt idx="985" formatCode="0.00%">
                  <c:v>9.798466494845369E-2</c:v>
                </c:pt>
                <c:pt idx="986" formatCode="0.00%">
                  <c:v>9.7944845360824831E-2</c:v>
                </c:pt>
                <c:pt idx="987" formatCode="0.00%">
                  <c:v>9.7905798969072283E-2</c:v>
                </c:pt>
                <c:pt idx="988" formatCode="0.00%">
                  <c:v>9.786597938144341E-2</c:v>
                </c:pt>
                <c:pt idx="989" formatCode="0.00%">
                  <c:v>9.7822422680412482E-2</c:v>
                </c:pt>
                <c:pt idx="990" formatCode="0.00%">
                  <c:v>9.7780798969072255E-2</c:v>
                </c:pt>
                <c:pt idx="991" formatCode="0.00%">
                  <c:v>9.7738530927835146E-2</c:v>
                </c:pt>
                <c:pt idx="992" formatCode="0.00%">
                  <c:v>9.7697809278350589E-2</c:v>
                </c:pt>
                <c:pt idx="993" formatCode="0.00%">
                  <c:v>9.7654252577319689E-2</c:v>
                </c:pt>
                <c:pt idx="994" formatCode="0.00%">
                  <c:v>9.7612371134020715E-2</c:v>
                </c:pt>
                <c:pt idx="995" formatCode="0.00%">
                  <c:v>9.7571262886598051E-2</c:v>
                </c:pt>
                <c:pt idx="996" formatCode="0.00%">
                  <c:v>9.7534278350515591E-2</c:v>
                </c:pt>
                <c:pt idx="997" formatCode="0.00%">
                  <c:v>9.7496907216494955E-2</c:v>
                </c:pt>
                <c:pt idx="998" formatCode="0.00%">
                  <c:v>9.7459278350515571E-2</c:v>
                </c:pt>
                <c:pt idx="999" formatCode="0.00%">
                  <c:v>9.7419587628866086E-2</c:v>
                </c:pt>
                <c:pt idx="1000" formatCode="0.00%">
                  <c:v>9.7377190721649604E-2</c:v>
                </c:pt>
                <c:pt idx="1001" formatCode="0.00%">
                  <c:v>9.7336469072165061E-2</c:v>
                </c:pt>
                <c:pt idx="1002" formatCode="0.00%">
                  <c:v>9.7296005154639278E-2</c:v>
                </c:pt>
                <c:pt idx="1003" formatCode="0.00%">
                  <c:v>9.7256572164948554E-2</c:v>
                </c:pt>
                <c:pt idx="1004" formatCode="0.00%">
                  <c:v>9.7217139175257844E-2</c:v>
                </c:pt>
                <c:pt idx="1005" formatCode="0.00%">
                  <c:v>9.7178350515464015E-2</c:v>
                </c:pt>
                <c:pt idx="1006" formatCode="0.00%">
                  <c:v>9.7138917525773291E-2</c:v>
                </c:pt>
                <c:pt idx="1007" formatCode="0.00%">
                  <c:v>9.7098969072165031E-2</c:v>
                </c:pt>
                <c:pt idx="1008" formatCode="0.00%">
                  <c:v>9.7061597938144423E-2</c:v>
                </c:pt>
                <c:pt idx="1009" formatCode="0.00%">
                  <c:v>9.7025515463917605E-2</c:v>
                </c:pt>
                <c:pt idx="1010" formatCode="0.00%">
                  <c:v>9.6989304123711428E-2</c:v>
                </c:pt>
                <c:pt idx="1011" formatCode="0.00%">
                  <c:v>9.6952319587628955E-2</c:v>
                </c:pt>
                <c:pt idx="1012" formatCode="0.00%">
                  <c:v>9.6917268041237195E-2</c:v>
                </c:pt>
                <c:pt idx="1013" formatCode="0.00%">
                  <c:v>9.6883247422680493E-2</c:v>
                </c:pt>
                <c:pt idx="1014" formatCode="0.00%">
                  <c:v>9.6849097938144432E-2</c:v>
                </c:pt>
                <c:pt idx="1015" formatCode="0.00%">
                  <c:v>9.6815979381443401E-2</c:v>
                </c:pt>
                <c:pt idx="1016" formatCode="0.00%">
                  <c:v>9.6781314432989804E-2</c:v>
                </c:pt>
                <c:pt idx="1017" formatCode="0.00%">
                  <c:v>9.6746134020618657E-2</c:v>
                </c:pt>
                <c:pt idx="1018" formatCode="0.00%">
                  <c:v>9.6709664948453705E-2</c:v>
                </c:pt>
                <c:pt idx="1019" formatCode="0.00%">
                  <c:v>9.6672809278350633E-2</c:v>
                </c:pt>
                <c:pt idx="1020" formatCode="0.00%">
                  <c:v>9.6633762886598057E-2</c:v>
                </c:pt>
                <c:pt idx="1021" formatCode="0.00%">
                  <c:v>9.659510309278363E-2</c:v>
                </c:pt>
                <c:pt idx="1022" formatCode="0.00%">
                  <c:v>9.6557216494845485E-2</c:v>
                </c:pt>
                <c:pt idx="1023" formatCode="0.00%">
                  <c:v>9.651817010309291E-2</c:v>
                </c:pt>
                <c:pt idx="1024" formatCode="0.00%">
                  <c:v>9.647822164948465E-2</c:v>
                </c:pt>
                <c:pt idx="1025" formatCode="0.00%">
                  <c:v>9.6439432989690849E-2</c:v>
                </c:pt>
                <c:pt idx="1026" formatCode="0.00%">
                  <c:v>9.6400644329897048E-2</c:v>
                </c:pt>
                <c:pt idx="1027" formatCode="0.00%">
                  <c:v>9.6360438144330013E-2</c:v>
                </c:pt>
                <c:pt idx="1028" formatCode="0.00%">
                  <c:v>9.6319458762886723E-2</c:v>
                </c:pt>
                <c:pt idx="1029" formatCode="0.00%">
                  <c:v>9.6276804123711479E-2</c:v>
                </c:pt>
                <c:pt idx="1030" formatCode="0.00%">
                  <c:v>9.6236855670103219E-2</c:v>
                </c:pt>
                <c:pt idx="1031" formatCode="0.00%">
                  <c:v>9.6196649484536212E-2</c:v>
                </c:pt>
                <c:pt idx="1032" formatCode="0.00%">
                  <c:v>9.615618556701043E-2</c:v>
                </c:pt>
                <c:pt idx="1033" formatCode="0.00%">
                  <c:v>9.6115463917525887E-2</c:v>
                </c:pt>
                <c:pt idx="1034" formatCode="0.00%">
                  <c:v>9.6072809278350643E-2</c:v>
                </c:pt>
                <c:pt idx="1035" formatCode="0.00%">
                  <c:v>9.6030670103092922E-2</c:v>
                </c:pt>
                <c:pt idx="1036" formatCode="0.00%">
                  <c:v>9.5989690721649618E-2</c:v>
                </c:pt>
                <c:pt idx="1037" formatCode="0.00%">
                  <c:v>9.594948453608261E-2</c:v>
                </c:pt>
                <c:pt idx="1038" formatCode="0.00%">
                  <c:v>9.5909407216494963E-2</c:v>
                </c:pt>
                <c:pt idx="1039" formatCode="0.00%">
                  <c:v>9.5869072164948568E-2</c:v>
                </c:pt>
                <c:pt idx="1040" formatCode="0.00%">
                  <c:v>9.5828608247422814E-2</c:v>
                </c:pt>
                <c:pt idx="1041" formatCode="0.00%">
                  <c:v>9.5785567010309422E-2</c:v>
                </c:pt>
                <c:pt idx="1042" formatCode="0.00%">
                  <c:v>9.574201030927848E-2</c:v>
                </c:pt>
                <c:pt idx="1043" formatCode="0.00%">
                  <c:v>9.5697680412371269E-2</c:v>
                </c:pt>
                <c:pt idx="1044" formatCode="0.00%">
                  <c:v>9.5652319587629001E-2</c:v>
                </c:pt>
                <c:pt idx="1045" formatCode="0.00%">
                  <c:v>9.5607216494845507E-2</c:v>
                </c:pt>
                <c:pt idx="1046" formatCode="0.00%">
                  <c:v>9.5563788659793966E-2</c:v>
                </c:pt>
                <c:pt idx="1047" formatCode="0.00%">
                  <c:v>9.5518170103092936E-2</c:v>
                </c:pt>
                <c:pt idx="1048" formatCode="0.00%">
                  <c:v>9.5474613402062009E-2</c:v>
                </c:pt>
                <c:pt idx="1049" formatCode="0.00%">
                  <c:v>9.5432860824742421E-2</c:v>
                </c:pt>
                <c:pt idx="1050" formatCode="0.00%">
                  <c:v>9.539162371134037E-2</c:v>
                </c:pt>
                <c:pt idx="1051" formatCode="0.00%">
                  <c:v>9.535335051546405E-2</c:v>
                </c:pt>
                <c:pt idx="1052" formatCode="0.00%">
                  <c:v>9.5313788659793952E-2</c:v>
                </c:pt>
                <c:pt idx="1053" formatCode="0.00%">
                  <c:v>9.5272036082474379E-2</c:v>
                </c:pt>
                <c:pt idx="1054" formatCode="0.00%">
                  <c:v>9.5229381443299094E-2</c:v>
                </c:pt>
                <c:pt idx="1055" formatCode="0.00%">
                  <c:v>9.5187500000000105E-2</c:v>
                </c:pt>
                <c:pt idx="1056" formatCode="0.00%">
                  <c:v>9.5143556701031029E-2</c:v>
                </c:pt>
                <c:pt idx="1057" formatCode="0.00%">
                  <c:v>9.5098453608247507E-2</c:v>
                </c:pt>
                <c:pt idx="1058" formatCode="0.00%">
                  <c:v>9.5054381443299071E-2</c:v>
                </c:pt>
                <c:pt idx="1059" formatCode="0.00%">
                  <c:v>9.5009149484536162E-2</c:v>
                </c:pt>
                <c:pt idx="1060" formatCode="0.00%">
                  <c:v>9.4965206185567086E-2</c:v>
                </c:pt>
                <c:pt idx="1061" formatCode="0.00%">
                  <c:v>9.492229381443304E-2</c:v>
                </c:pt>
                <c:pt idx="1062" formatCode="0.00%">
                  <c:v>9.4882731958762914E-2</c:v>
                </c:pt>
                <c:pt idx="1063" formatCode="0.00%">
                  <c:v>9.4842783505154654E-2</c:v>
                </c:pt>
                <c:pt idx="1064" formatCode="0.00%">
                  <c:v>9.4802319587628872E-2</c:v>
                </c:pt>
                <c:pt idx="1065" formatCode="0.00%">
                  <c:v>9.4762886597938148E-2</c:v>
                </c:pt>
                <c:pt idx="1066" formatCode="0.00%">
                  <c:v>9.4723067010309261E-2</c:v>
                </c:pt>
                <c:pt idx="1067" formatCode="0.00%">
                  <c:v>9.4680025773195856E-2</c:v>
                </c:pt>
                <c:pt idx="1068" formatCode="0.00%">
                  <c:v>9.4634664948453587E-2</c:v>
                </c:pt>
                <c:pt idx="1069" formatCode="0.00%">
                  <c:v>9.4587757731958724E-2</c:v>
                </c:pt>
                <c:pt idx="1070" formatCode="0.00%">
                  <c:v>9.454175257731956E-2</c:v>
                </c:pt>
                <c:pt idx="1071" formatCode="0.00%">
                  <c:v>9.4496649484536052E-2</c:v>
                </c:pt>
                <c:pt idx="1072" formatCode="0.00%">
                  <c:v>9.4450773195876234E-2</c:v>
                </c:pt>
                <c:pt idx="1073" formatCode="0.00%">
                  <c:v>9.4402706185566981E-2</c:v>
                </c:pt>
                <c:pt idx="1074" formatCode="0.00%">
                  <c:v>9.4353737113402031E-2</c:v>
                </c:pt>
                <c:pt idx="1075" formatCode="0.00%">
                  <c:v>9.4304896907216468E-2</c:v>
                </c:pt>
                <c:pt idx="1076" formatCode="0.00%">
                  <c:v>9.4254510309278325E-2</c:v>
                </c:pt>
                <c:pt idx="1077" formatCode="0.00%">
                  <c:v>9.4200386597938113E-2</c:v>
                </c:pt>
                <c:pt idx="1078" formatCode="0.00%">
                  <c:v>9.4145231958762857E-2</c:v>
                </c:pt>
                <c:pt idx="1079" formatCode="0.00%">
                  <c:v>9.4087628865979364E-2</c:v>
                </c:pt>
                <c:pt idx="1080" formatCode="0.00%">
                  <c:v>9.4034536082474224E-2</c:v>
                </c:pt>
                <c:pt idx="1081" formatCode="0.00%">
                  <c:v>9.3986082474226781E-2</c:v>
                </c:pt>
                <c:pt idx="1082" formatCode="0.00%">
                  <c:v>9.3939561855670053E-2</c:v>
                </c:pt>
                <c:pt idx="1083" formatCode="0.00%">
                  <c:v>9.3894329896907186E-2</c:v>
                </c:pt>
                <c:pt idx="1084" formatCode="0.00%">
                  <c:v>9.3850128865979349E-2</c:v>
                </c:pt>
                <c:pt idx="1085" formatCode="0.00%">
                  <c:v>9.3805798969072152E-2</c:v>
                </c:pt>
                <c:pt idx="1086" formatCode="0.00%">
                  <c:v>9.3764175257731952E-2</c:v>
                </c:pt>
                <c:pt idx="1087" formatCode="0.00%">
                  <c:v>9.3720876288659785E-2</c:v>
                </c:pt>
                <c:pt idx="1088" formatCode="0.00%">
                  <c:v>9.3679768041237094E-2</c:v>
                </c:pt>
                <c:pt idx="1089" formatCode="0.00%">
                  <c:v>9.3638659793814416E-2</c:v>
                </c:pt>
                <c:pt idx="1090" formatCode="0.00%">
                  <c:v>9.3594845360824713E-2</c:v>
                </c:pt>
                <c:pt idx="1091" formatCode="0.00%">
                  <c:v>9.3550644329896904E-2</c:v>
                </c:pt>
                <c:pt idx="1092" formatCode="0.00%">
                  <c:v>9.350412371134019E-2</c:v>
                </c:pt>
                <c:pt idx="1093" formatCode="0.00%">
                  <c:v>9.3457345360824756E-2</c:v>
                </c:pt>
                <c:pt idx="1094" formatCode="0.00%">
                  <c:v>9.3413530927835067E-2</c:v>
                </c:pt>
                <c:pt idx="1095" formatCode="0.00%">
                  <c:v>9.3370360824742288E-2</c:v>
                </c:pt>
                <c:pt idx="1096" formatCode="0.00%">
                  <c:v>9.3327448453608269E-2</c:v>
                </c:pt>
                <c:pt idx="1097" formatCode="0.00%">
                  <c:v>9.3287757731958784E-2</c:v>
                </c:pt>
                <c:pt idx="1098" formatCode="0.00%">
                  <c:v>9.3248582474226807E-2</c:v>
                </c:pt>
                <c:pt idx="1099" formatCode="0.00%">
                  <c:v>9.3208762886597935E-2</c:v>
                </c:pt>
                <c:pt idx="1100" formatCode="0.00%">
                  <c:v>9.3167525773195856E-2</c:v>
                </c:pt>
                <c:pt idx="1101" formatCode="0.00%">
                  <c:v>9.3127448453608222E-2</c:v>
                </c:pt>
                <c:pt idx="1102" formatCode="0.00%">
                  <c:v>9.3085824742268022E-2</c:v>
                </c:pt>
                <c:pt idx="1103" formatCode="0.00%">
                  <c:v>9.304600515463915E-2</c:v>
                </c:pt>
                <c:pt idx="1104" formatCode="0.00%">
                  <c:v>9.3006701030927827E-2</c:v>
                </c:pt>
                <c:pt idx="1105" formatCode="0.00%">
                  <c:v>9.2966881443298982E-2</c:v>
                </c:pt>
                <c:pt idx="1106" formatCode="0.00%">
                  <c:v>9.2928221649484541E-2</c:v>
                </c:pt>
                <c:pt idx="1107" formatCode="0.00%">
                  <c:v>9.28914948453608E-2</c:v>
                </c:pt>
                <c:pt idx="1108" formatCode="0.00%">
                  <c:v>9.2853221649484508E-2</c:v>
                </c:pt>
                <c:pt idx="1109" formatCode="0.00%">
                  <c:v>9.2814690721649454E-2</c:v>
                </c:pt>
                <c:pt idx="1110" formatCode="0.00%">
                  <c:v>9.2776804123711296E-2</c:v>
                </c:pt>
                <c:pt idx="1111" formatCode="0.00%">
                  <c:v>9.2739819587628822E-2</c:v>
                </c:pt>
                <c:pt idx="1112" formatCode="0.00%">
                  <c:v>9.270231958762884E-2</c:v>
                </c:pt>
                <c:pt idx="1113" formatCode="0.00%">
                  <c:v>9.2665077319587605E-2</c:v>
                </c:pt>
                <c:pt idx="1114" formatCode="0.00%">
                  <c:v>9.2629639175257683E-2</c:v>
                </c:pt>
                <c:pt idx="1115" formatCode="0.00%">
                  <c:v>9.2596262886597877E-2</c:v>
                </c:pt>
                <c:pt idx="1116" formatCode="0.00%">
                  <c:v>9.2561597938144266E-2</c:v>
                </c:pt>
                <c:pt idx="1117" formatCode="0.00%">
                  <c:v>9.2526804123711281E-2</c:v>
                </c:pt>
                <c:pt idx="1118" formatCode="0.00%">
                  <c:v>9.2492010309278283E-2</c:v>
                </c:pt>
                <c:pt idx="1119" formatCode="0.00%">
                  <c:v>9.2456443298969015E-2</c:v>
                </c:pt>
                <c:pt idx="1120" formatCode="0.00%">
                  <c:v>9.2420747422680347E-2</c:v>
                </c:pt>
                <c:pt idx="1121" formatCode="0.00%">
                  <c:v>9.2385438144329826E-2</c:v>
                </c:pt>
                <c:pt idx="1122" formatCode="0.00%">
                  <c:v>9.2350257731958707E-2</c:v>
                </c:pt>
                <c:pt idx="1123" formatCode="0.00%">
                  <c:v>9.2312499999999936E-2</c:v>
                </c:pt>
                <c:pt idx="1124" formatCode="0.00%">
                  <c:v>9.2273840206185495E-2</c:v>
                </c:pt>
                <c:pt idx="1125" formatCode="0.00%">
                  <c:v>9.2235824742267949E-2</c:v>
                </c:pt>
                <c:pt idx="1126" formatCode="0.00%">
                  <c:v>9.2197164948453536E-2</c:v>
                </c:pt>
                <c:pt idx="1127" formatCode="0.00%">
                  <c:v>9.2159149484536018E-2</c:v>
                </c:pt>
                <c:pt idx="1128" formatCode="0.00%">
                  <c:v>9.2121520618556621E-2</c:v>
                </c:pt>
                <c:pt idx="1129" formatCode="0.00%">
                  <c:v>9.208582474226798E-2</c:v>
                </c:pt>
                <c:pt idx="1130" formatCode="0.00%">
                  <c:v>9.2050386597938072E-2</c:v>
                </c:pt>
                <c:pt idx="1131" formatCode="0.00%">
                  <c:v>9.2014304123711282E-2</c:v>
                </c:pt>
                <c:pt idx="1132" formatCode="0.00%">
                  <c:v>9.1980025773195806E-2</c:v>
                </c:pt>
                <c:pt idx="1133" formatCode="0.00%">
                  <c:v>9.1945876288659745E-2</c:v>
                </c:pt>
                <c:pt idx="1134" formatCode="0.00%">
                  <c:v>9.1912886597938087E-2</c:v>
                </c:pt>
                <c:pt idx="1135" formatCode="0.00%">
                  <c:v>9.1879639175257669E-2</c:v>
                </c:pt>
                <c:pt idx="1136" formatCode="0.00%">
                  <c:v>9.1846520618556637E-2</c:v>
                </c:pt>
                <c:pt idx="1137" formatCode="0.00%">
                  <c:v>9.1814046391752516E-2</c:v>
                </c:pt>
                <c:pt idx="1138" formatCode="0.00%">
                  <c:v>9.1778479381443234E-2</c:v>
                </c:pt>
                <c:pt idx="1139" formatCode="0.00%">
                  <c:v>9.1743556701030876E-2</c:v>
                </c:pt>
                <c:pt idx="1140" formatCode="0.00%">
                  <c:v>9.170914948453604E-2</c:v>
                </c:pt>
                <c:pt idx="1141" formatCode="0.00%">
                  <c:v>9.1674226804123682E-2</c:v>
                </c:pt>
                <c:pt idx="1142" formatCode="0.00%">
                  <c:v>9.163685567010306E-2</c:v>
                </c:pt>
                <c:pt idx="1143" formatCode="0.00%">
                  <c:v>9.1601030927835017E-2</c:v>
                </c:pt>
                <c:pt idx="1144" formatCode="0.00%">
                  <c:v>9.1564432989690692E-2</c:v>
                </c:pt>
                <c:pt idx="1145" formatCode="0.00%">
                  <c:v>9.15262886597938E-2</c:v>
                </c:pt>
                <c:pt idx="1146" formatCode="0.00%">
                  <c:v>9.1488530927835043E-2</c:v>
                </c:pt>
                <c:pt idx="1147" formatCode="0.00%">
                  <c:v>9.1451030927835048E-2</c:v>
                </c:pt>
                <c:pt idx="1148" formatCode="0.00%">
                  <c:v>9.1413530927835066E-2</c:v>
                </c:pt>
                <c:pt idx="1149" formatCode="0.00%">
                  <c:v>9.1375386597938174E-2</c:v>
                </c:pt>
                <c:pt idx="1150" formatCode="0.00%">
                  <c:v>9.1335567010309288E-2</c:v>
                </c:pt>
                <c:pt idx="1151" formatCode="0.00%">
                  <c:v>9.129690721649486E-2</c:v>
                </c:pt>
                <c:pt idx="1152" formatCode="0.00%">
                  <c:v>9.1258634020618568E-2</c:v>
                </c:pt>
                <c:pt idx="1153" formatCode="0.00%">
                  <c:v>9.1220360824742275E-2</c:v>
                </c:pt>
                <c:pt idx="1154" formatCode="0.00%">
                  <c:v>9.1184536082474232E-2</c:v>
                </c:pt>
                <c:pt idx="1155" formatCode="0.00%">
                  <c:v>9.1149355670103085E-2</c:v>
                </c:pt>
                <c:pt idx="1156" formatCode="0.00%">
                  <c:v>9.1113273195876296E-2</c:v>
                </c:pt>
                <c:pt idx="1157" formatCode="0.00%">
                  <c:v>9.1075644329896926E-2</c:v>
                </c:pt>
                <c:pt idx="1158" formatCode="0.00%">
                  <c:v>9.1039690721649524E-2</c:v>
                </c:pt>
                <c:pt idx="1159" formatCode="0.00%">
                  <c:v>9.1003865979381468E-2</c:v>
                </c:pt>
                <c:pt idx="1160" formatCode="0.00%">
                  <c:v>9.0967912371134052E-2</c:v>
                </c:pt>
                <c:pt idx="1161" formatCode="0.00%">
                  <c:v>9.0931314432989713E-2</c:v>
                </c:pt>
                <c:pt idx="1162" formatCode="0.00%">
                  <c:v>9.0894974226804134E-2</c:v>
                </c:pt>
                <c:pt idx="1163" formatCode="0.00%">
                  <c:v>9.08577319587629E-2</c:v>
                </c:pt>
                <c:pt idx="1164" formatCode="0.00%">
                  <c:v>9.0820360824742277E-2</c:v>
                </c:pt>
                <c:pt idx="1165" formatCode="0.00%">
                  <c:v>9.0782603092783506E-2</c:v>
                </c:pt>
                <c:pt idx="1166" formatCode="0.00%">
                  <c:v>9.0746262886597914E-2</c:v>
                </c:pt>
                <c:pt idx="1167" formatCode="0.00%">
                  <c:v>9.0709536082474201E-2</c:v>
                </c:pt>
                <c:pt idx="1168" formatCode="0.00%">
                  <c:v>9.0673453608247412E-2</c:v>
                </c:pt>
                <c:pt idx="1169" formatCode="0.00%">
                  <c:v>9.0636855670103086E-2</c:v>
                </c:pt>
                <c:pt idx="1170" formatCode="0.00%">
                  <c:v>9.0600515463917508E-2</c:v>
                </c:pt>
                <c:pt idx="1171" formatCode="0.00%">
                  <c:v>9.0564819587628853E-2</c:v>
                </c:pt>
                <c:pt idx="1172" formatCode="0.00%">
                  <c:v>9.0533247422680388E-2</c:v>
                </c:pt>
                <c:pt idx="1173" formatCode="0.00%">
                  <c:v>9.0502706185566995E-2</c:v>
                </c:pt>
                <c:pt idx="1174" formatCode="0.00%">
                  <c:v>9.0470103092783472E-2</c:v>
                </c:pt>
                <c:pt idx="1175" formatCode="0.00%">
                  <c:v>9.0437886597938125E-2</c:v>
                </c:pt>
                <c:pt idx="1176" formatCode="0.00%">
                  <c:v>9.0406701030927808E-2</c:v>
                </c:pt>
                <c:pt idx="1177" formatCode="0.00%">
                  <c:v>9.037577319587628E-2</c:v>
                </c:pt>
                <c:pt idx="1178" formatCode="0.00%">
                  <c:v>9.0343685567010293E-2</c:v>
                </c:pt>
                <c:pt idx="1179" formatCode="0.00%">
                  <c:v>9.0312886597938152E-2</c:v>
                </c:pt>
                <c:pt idx="1180" formatCode="0.00%">
                  <c:v>9.0281829896907223E-2</c:v>
                </c:pt>
                <c:pt idx="1181" formatCode="0.00%">
                  <c:v>9.0252319587628901E-2</c:v>
                </c:pt>
                <c:pt idx="1182" formatCode="0.00%">
                  <c:v>9.0222293814433016E-2</c:v>
                </c:pt>
                <c:pt idx="1183" formatCode="0.00%">
                  <c:v>9.0191752577319623E-2</c:v>
                </c:pt>
                <c:pt idx="1184" formatCode="0.00%">
                  <c:v>9.0161082474226842E-2</c:v>
                </c:pt>
                <c:pt idx="1185" formatCode="0.00%">
                  <c:v>9.0129123711340228E-2</c:v>
                </c:pt>
                <c:pt idx="1186" formatCode="0.00%">
                  <c:v>9.0095876288659837E-2</c:v>
                </c:pt>
                <c:pt idx="1187" formatCode="0.00%">
                  <c:v>9.0062886597938166E-2</c:v>
                </c:pt>
                <c:pt idx="1188" formatCode="0.00%">
                  <c:v>9.0030412371134086E-2</c:v>
                </c:pt>
                <c:pt idx="1189" formatCode="0.00%">
                  <c:v>8.9997938144329964E-2</c:v>
                </c:pt>
                <c:pt idx="1190" formatCode="0.00%">
                  <c:v>8.9965850515463977E-2</c:v>
                </c:pt>
                <c:pt idx="1191" formatCode="0.00%">
                  <c:v>8.993466494845366E-2</c:v>
                </c:pt>
                <c:pt idx="1192" formatCode="0.00%">
                  <c:v>8.9903221649484583E-2</c:v>
                </c:pt>
                <c:pt idx="1193" formatCode="0.00%">
                  <c:v>8.9871134020618623E-2</c:v>
                </c:pt>
                <c:pt idx="1194" formatCode="0.00%">
                  <c:v>8.9838015463917592E-2</c:v>
                </c:pt>
                <c:pt idx="1195" formatCode="0.00%">
                  <c:v>8.9803608247422742E-2</c:v>
                </c:pt>
                <c:pt idx="1196" formatCode="0.00%">
                  <c:v>8.9769072164948518E-2</c:v>
                </c:pt>
                <c:pt idx="1197" formatCode="0.00%">
                  <c:v>8.9734149484536146E-2</c:v>
                </c:pt>
                <c:pt idx="1198" formatCode="0.00%">
                  <c:v>8.9698969072165E-2</c:v>
                </c:pt>
                <c:pt idx="1199" formatCode="0.00%">
                  <c:v>8.9663788659793867E-2</c:v>
                </c:pt>
                <c:pt idx="1200" formatCode="0.00%">
                  <c:v>8.9627061855670126E-2</c:v>
                </c:pt>
                <c:pt idx="1201" formatCode="0.00%">
                  <c:v>8.9591108247422724E-2</c:v>
                </c:pt>
                <c:pt idx="1202" formatCode="0.00%">
                  <c:v>8.9554510309278357E-2</c:v>
                </c:pt>
                <c:pt idx="1203" formatCode="0.00%">
                  <c:v>8.9519329896907238E-2</c:v>
                </c:pt>
                <c:pt idx="1204" formatCode="0.00%">
                  <c:v>8.9483762886597984E-2</c:v>
                </c:pt>
                <c:pt idx="1205" formatCode="0.00%">
                  <c:v>8.9447938144329928E-2</c:v>
                </c:pt>
                <c:pt idx="1206" formatCode="0.00%">
                  <c:v>8.941250000000002E-2</c:v>
                </c:pt>
                <c:pt idx="1207" formatCode="0.00%">
                  <c:v>8.937809278350517E-2</c:v>
                </c:pt>
                <c:pt idx="1208" formatCode="0.00%">
                  <c:v>8.934304123711341E-2</c:v>
                </c:pt>
                <c:pt idx="1209" formatCode="0.00%">
                  <c:v>8.9309149484536096E-2</c:v>
                </c:pt>
                <c:pt idx="1210" formatCode="0.00%">
                  <c:v>8.9275515463917543E-2</c:v>
                </c:pt>
                <c:pt idx="1211" formatCode="0.00%">
                  <c:v>8.9242912371134034E-2</c:v>
                </c:pt>
                <c:pt idx="1212" formatCode="0.00%">
                  <c:v>8.920940721649484E-2</c:v>
                </c:pt>
                <c:pt idx="1213" formatCode="0.00%">
                  <c:v>8.9176030927835076E-2</c:v>
                </c:pt>
                <c:pt idx="1214" formatCode="0.00%">
                  <c:v>8.9142525773195896E-2</c:v>
                </c:pt>
                <c:pt idx="1215" formatCode="0.00%">
                  <c:v>8.9109278350515478E-2</c:v>
                </c:pt>
                <c:pt idx="1216" formatCode="0.00%">
                  <c:v>8.9075257731958776E-2</c:v>
                </c:pt>
                <c:pt idx="1217" formatCode="0.00%">
                  <c:v>8.9040206185567031E-2</c:v>
                </c:pt>
                <c:pt idx="1218" formatCode="0.00%">
                  <c:v>8.9004768041237137E-2</c:v>
                </c:pt>
                <c:pt idx="1219" formatCode="0.00%">
                  <c:v>8.8970103092783526E-2</c:v>
                </c:pt>
                <c:pt idx="1220" formatCode="0.00%">
                  <c:v>8.8936082474226838E-2</c:v>
                </c:pt>
                <c:pt idx="1221" formatCode="0.00%">
                  <c:v>8.8902061855670136E-2</c:v>
                </c:pt>
                <c:pt idx="1222" formatCode="0.00%">
                  <c:v>8.8869329896907226E-2</c:v>
                </c:pt>
                <c:pt idx="1223" formatCode="0.00%">
                  <c:v>8.8835953608247448E-2</c:v>
                </c:pt>
                <c:pt idx="1224" formatCode="0.00%">
                  <c:v>8.8804123711340208E-2</c:v>
                </c:pt>
                <c:pt idx="1225" formatCode="0.00%">
                  <c:v>8.8771778350515473E-2</c:v>
                </c:pt>
                <c:pt idx="1226" formatCode="0.00%">
                  <c:v>8.8738530927835055E-2</c:v>
                </c:pt>
                <c:pt idx="1227" formatCode="0.00%">
                  <c:v>8.8705541237113411E-2</c:v>
                </c:pt>
                <c:pt idx="1228" formatCode="0.00%">
                  <c:v>8.8673324742268064E-2</c:v>
                </c:pt>
                <c:pt idx="1229" formatCode="0.00%">
                  <c:v>8.8639948453608258E-2</c:v>
                </c:pt>
                <c:pt idx="1230" formatCode="0.00%">
                  <c:v>8.8607087628865988E-2</c:v>
                </c:pt>
                <c:pt idx="1231" formatCode="0.00%">
                  <c:v>8.8574742268041226E-2</c:v>
                </c:pt>
                <c:pt idx="1232" formatCode="0.00%">
                  <c:v>8.8542525773195865E-2</c:v>
                </c:pt>
                <c:pt idx="1233" formatCode="0.00%">
                  <c:v>8.8508247422680417E-2</c:v>
                </c:pt>
                <c:pt idx="1234" formatCode="0.00%">
                  <c:v>8.8474226804123715E-2</c:v>
                </c:pt>
                <c:pt idx="1235" formatCode="0.00%">
                  <c:v>8.8442396907216503E-2</c:v>
                </c:pt>
                <c:pt idx="1236" formatCode="0.00%">
                  <c:v>8.8411597938144348E-2</c:v>
                </c:pt>
                <c:pt idx="1237" formatCode="0.00%">
                  <c:v>8.8382087628865985E-2</c:v>
                </c:pt>
                <c:pt idx="1238" formatCode="0.00%">
                  <c:v>8.8353737113402081E-2</c:v>
                </c:pt>
                <c:pt idx="1239" formatCode="0.00%">
                  <c:v>8.8327190721649504E-2</c:v>
                </c:pt>
                <c:pt idx="1240" formatCode="0.00%">
                  <c:v>8.8299742268041242E-2</c:v>
                </c:pt>
                <c:pt idx="1241" formatCode="0.00%">
                  <c:v>8.8272293814432981E-2</c:v>
                </c:pt>
                <c:pt idx="1242" formatCode="0.00%">
                  <c:v>8.8243041237113393E-2</c:v>
                </c:pt>
                <c:pt idx="1243" formatCode="0.00%">
                  <c:v>8.8214432989690714E-2</c:v>
                </c:pt>
                <c:pt idx="1244" formatCode="0.00%">
                  <c:v>8.8185953608247408E-2</c:v>
                </c:pt>
                <c:pt idx="1245" formatCode="0.00%">
                  <c:v>8.8158505154639147E-2</c:v>
                </c:pt>
                <c:pt idx="1246" formatCode="0.00%">
                  <c:v>8.8133118556701015E-2</c:v>
                </c:pt>
                <c:pt idx="1247" formatCode="0.00%">
                  <c:v>8.8105798969072141E-2</c:v>
                </c:pt>
                <c:pt idx="1248" formatCode="0.00%">
                  <c:v>8.807770618556697E-2</c:v>
                </c:pt>
                <c:pt idx="1249" formatCode="0.00%">
                  <c:v>8.8048840206185516E-2</c:v>
                </c:pt>
                <c:pt idx="1250" formatCode="0.00%">
                  <c:v>8.8018943298969005E-2</c:v>
                </c:pt>
                <c:pt idx="1251" formatCode="0.00%">
                  <c:v>8.7988917525773133E-2</c:v>
                </c:pt>
                <c:pt idx="1252" formatCode="0.00%">
                  <c:v>8.7958247422680338E-2</c:v>
                </c:pt>
                <c:pt idx="1253" formatCode="0.00%">
                  <c:v>8.7927319587628769E-2</c:v>
                </c:pt>
                <c:pt idx="1254" formatCode="0.00%">
                  <c:v>8.789626288659784E-2</c:v>
                </c:pt>
                <c:pt idx="1255" formatCode="0.00%">
                  <c:v>8.7864819587628776E-2</c:v>
                </c:pt>
                <c:pt idx="1256" formatCode="0.00%">
                  <c:v>8.7834020618556607E-2</c:v>
                </c:pt>
                <c:pt idx="1257" formatCode="0.00%">
                  <c:v>8.7802319587628783E-2</c:v>
                </c:pt>
                <c:pt idx="1258" formatCode="0.00%">
                  <c:v>8.7771907216494735E-2</c:v>
                </c:pt>
                <c:pt idx="1259" formatCode="0.00%">
                  <c:v>8.774020618556691E-2</c:v>
                </c:pt>
                <c:pt idx="1260" formatCode="0.00%">
                  <c:v>8.7708376288659698E-2</c:v>
                </c:pt>
                <c:pt idx="1261" formatCode="0.00%">
                  <c:v>8.7677963917525706E-2</c:v>
                </c:pt>
                <c:pt idx="1262" formatCode="0.00%">
                  <c:v>8.7647293814432925E-2</c:v>
                </c:pt>
                <c:pt idx="1263" formatCode="0.00%">
                  <c:v>8.7615979381443262E-2</c:v>
                </c:pt>
                <c:pt idx="1264" formatCode="0.00%">
                  <c:v>8.7585567010309257E-2</c:v>
                </c:pt>
                <c:pt idx="1265" formatCode="0.00%">
                  <c:v>8.7555412371133984E-2</c:v>
                </c:pt>
                <c:pt idx="1266" formatCode="0.00%">
                  <c:v>8.7524613402061816E-2</c:v>
                </c:pt>
                <c:pt idx="1267" formatCode="0.00%">
                  <c:v>8.74935567010309E-2</c:v>
                </c:pt>
                <c:pt idx="1268" formatCode="0.00%">
                  <c:v>8.7463015463917534E-2</c:v>
                </c:pt>
                <c:pt idx="1269" formatCode="0.00%">
                  <c:v>8.743273195876286E-2</c:v>
                </c:pt>
                <c:pt idx="1270" formatCode="0.00%">
                  <c:v>8.7402835051546376E-2</c:v>
                </c:pt>
                <c:pt idx="1271" formatCode="0.00%">
                  <c:v>8.7373840206185563E-2</c:v>
                </c:pt>
                <c:pt idx="1272" formatCode="0.00%">
                  <c:v>8.7344458762886573E-2</c:v>
                </c:pt>
                <c:pt idx="1273" formatCode="0.00%">
                  <c:v>8.7315979381443254E-2</c:v>
                </c:pt>
                <c:pt idx="1274" formatCode="0.00%">
                  <c:v>8.7286726804123665E-2</c:v>
                </c:pt>
                <c:pt idx="1275" formatCode="0.00%">
                  <c:v>8.7257731958762852E-2</c:v>
                </c:pt>
                <c:pt idx="1276" formatCode="0.00%">
                  <c:v>8.7228608247422637E-2</c:v>
                </c:pt>
                <c:pt idx="1277" formatCode="0.00%">
                  <c:v>8.7199871134020585E-2</c:v>
                </c:pt>
                <c:pt idx="1278" formatCode="0.00%">
                  <c:v>8.7171005154639145E-2</c:v>
                </c:pt>
                <c:pt idx="1279" formatCode="0.00%">
                  <c:v>8.7141623711340183E-2</c:v>
                </c:pt>
                <c:pt idx="1280" formatCode="0.00%">
                  <c:v>8.7110824742268E-2</c:v>
                </c:pt>
                <c:pt idx="1281" formatCode="0.00%">
                  <c:v>8.7080670103092755E-2</c:v>
                </c:pt>
                <c:pt idx="1282" formatCode="0.00%">
                  <c:v>8.7050257731958708E-2</c:v>
                </c:pt>
                <c:pt idx="1283" formatCode="0.00%">
                  <c:v>8.7021005154639147E-2</c:v>
                </c:pt>
                <c:pt idx="1284" formatCode="0.00%">
                  <c:v>8.6990463917525754E-2</c:v>
                </c:pt>
                <c:pt idx="1285" formatCode="0.00%">
                  <c:v>8.6960438144329869E-2</c:v>
                </c:pt>
                <c:pt idx="1286" formatCode="0.00%">
                  <c:v>8.6930927835051547E-2</c:v>
                </c:pt>
                <c:pt idx="1287" formatCode="0.00%">
                  <c:v>8.6901417525773184E-2</c:v>
                </c:pt>
                <c:pt idx="1288" formatCode="0.00%">
                  <c:v>8.6871649484536073E-2</c:v>
                </c:pt>
                <c:pt idx="1289" formatCode="0.00%">
                  <c:v>8.6842525773195872E-2</c:v>
                </c:pt>
                <c:pt idx="1290" formatCode="0.00%">
                  <c:v>8.6813015463917523E-2</c:v>
                </c:pt>
                <c:pt idx="1291" formatCode="0.00%">
                  <c:v>8.6783505154639146E-2</c:v>
                </c:pt>
                <c:pt idx="1292" formatCode="0.00%">
                  <c:v>8.675463917525772E-2</c:v>
                </c:pt>
                <c:pt idx="1293" formatCode="0.00%">
                  <c:v>8.6726030927835041E-2</c:v>
                </c:pt>
                <c:pt idx="1294" formatCode="0.00%">
                  <c:v>8.6697938144329911E-2</c:v>
                </c:pt>
                <c:pt idx="1295" formatCode="0.00%">
                  <c:v>8.6669072164948457E-2</c:v>
                </c:pt>
                <c:pt idx="1296" formatCode="0.00%">
                  <c:v>8.6640721649484567E-2</c:v>
                </c:pt>
                <c:pt idx="1297" formatCode="0.00%">
                  <c:v>8.6610953608247457E-2</c:v>
                </c:pt>
                <c:pt idx="1298" formatCode="0.00%">
                  <c:v>8.6580798969072184E-2</c:v>
                </c:pt>
                <c:pt idx="1299" formatCode="0.00%">
                  <c:v>8.65509020618557E-2</c:v>
                </c:pt>
                <c:pt idx="1300" formatCode="0.00%">
                  <c:v>8.6521262886597977E-2</c:v>
                </c:pt>
                <c:pt idx="1301" formatCode="0.00%">
                  <c:v>8.649381443298973E-2</c:v>
                </c:pt>
                <c:pt idx="1302" formatCode="0.00%">
                  <c:v>8.6468041237113435E-2</c:v>
                </c:pt>
                <c:pt idx="1303" formatCode="0.00%">
                  <c:v>8.6441881443299007E-2</c:v>
                </c:pt>
                <c:pt idx="1304" formatCode="0.00%">
                  <c:v>8.6415463917525817E-2</c:v>
                </c:pt>
                <c:pt idx="1305" formatCode="0.00%">
                  <c:v>8.6389432989690748E-2</c:v>
                </c:pt>
                <c:pt idx="1306" formatCode="0.00%">
                  <c:v>8.6365850515463902E-2</c:v>
                </c:pt>
                <c:pt idx="1307" formatCode="0.00%">
                  <c:v>8.6340335051546382E-2</c:v>
                </c:pt>
                <c:pt idx="1308" formatCode="0.00%">
                  <c:v>8.6313788659793791E-2</c:v>
                </c:pt>
                <c:pt idx="1309" formatCode="0.00%">
                  <c:v>8.62853092783505E-2</c:v>
                </c:pt>
                <c:pt idx="1310" formatCode="0.00%">
                  <c:v>8.6257216494845371E-2</c:v>
                </c:pt>
                <c:pt idx="1311" formatCode="0.00%">
                  <c:v>8.6226932989690711E-2</c:v>
                </c:pt>
                <c:pt idx="1312" formatCode="0.00%">
                  <c:v>8.6197551546391749E-2</c:v>
                </c:pt>
                <c:pt idx="1313" formatCode="0.00%">
                  <c:v>8.6169716494845339E-2</c:v>
                </c:pt>
                <c:pt idx="1314" formatCode="0.00%">
                  <c:v>8.6141237113402047E-2</c:v>
                </c:pt>
                <c:pt idx="1315" formatCode="0.00%">
                  <c:v>8.6113273195876264E-2</c:v>
                </c:pt>
                <c:pt idx="1316" formatCode="0.00%">
                  <c:v>8.6083762886597928E-2</c:v>
                </c:pt>
                <c:pt idx="1317" formatCode="0.00%">
                  <c:v>8.6053994845360832E-2</c:v>
                </c:pt>
                <c:pt idx="1318" formatCode="0.00%">
                  <c:v>8.6024226804123721E-2</c:v>
                </c:pt>
                <c:pt idx="1319" formatCode="0.00%">
                  <c:v>8.5996134020618578E-2</c:v>
                </c:pt>
                <c:pt idx="1320" formatCode="0.00%">
                  <c:v>8.5967654639175287E-2</c:v>
                </c:pt>
                <c:pt idx="1321" formatCode="0.00%">
                  <c:v>8.5939819587628904E-2</c:v>
                </c:pt>
                <c:pt idx="1322" formatCode="0.00%">
                  <c:v>8.5912242268041283E-2</c:v>
                </c:pt>
                <c:pt idx="1323" formatCode="0.00%">
                  <c:v>8.588414948453614E-2</c:v>
                </c:pt>
                <c:pt idx="1324" formatCode="0.00%">
                  <c:v>8.5856701030927879E-2</c:v>
                </c:pt>
                <c:pt idx="1325" formatCode="0.00%">
                  <c:v>8.5831056701030986E-2</c:v>
                </c:pt>
                <c:pt idx="1326" formatCode="0.00%">
                  <c:v>8.5806056701030975E-2</c:v>
                </c:pt>
                <c:pt idx="1327" formatCode="0.00%">
                  <c:v>8.5779896907216574E-2</c:v>
                </c:pt>
                <c:pt idx="1328" formatCode="0.00%">
                  <c:v>8.5753479381443357E-2</c:v>
                </c:pt>
                <c:pt idx="1329" formatCode="0.00%">
                  <c:v>8.5727448453608301E-2</c:v>
                </c:pt>
                <c:pt idx="1330" formatCode="0.00%">
                  <c:v>8.5702190721649529E-2</c:v>
                </c:pt>
                <c:pt idx="1331" formatCode="0.00%">
                  <c:v>8.5676932989690771E-2</c:v>
                </c:pt>
                <c:pt idx="1332" formatCode="0.00%">
                  <c:v>8.5650902061855716E-2</c:v>
                </c:pt>
                <c:pt idx="1333" formatCode="0.00%">
                  <c:v>8.5625902061855705E-2</c:v>
                </c:pt>
                <c:pt idx="1334" formatCode="0.00%">
                  <c:v>8.5600644329896947E-2</c:v>
                </c:pt>
                <c:pt idx="1335" formatCode="0.00%">
                  <c:v>8.5576546391752606E-2</c:v>
                </c:pt>
                <c:pt idx="1336" formatCode="0.00%">
                  <c:v>8.5552577319587667E-2</c:v>
                </c:pt>
                <c:pt idx="1337" formatCode="0.00%">
                  <c:v>8.5530927835051576E-2</c:v>
                </c:pt>
                <c:pt idx="1338" formatCode="0.00%">
                  <c:v>8.5510438144329945E-2</c:v>
                </c:pt>
                <c:pt idx="1339" formatCode="0.00%">
                  <c:v>8.5490077319587701E-2</c:v>
                </c:pt>
                <c:pt idx="1340" formatCode="0.00%">
                  <c:v>8.5468814432989731E-2</c:v>
                </c:pt>
                <c:pt idx="1341" formatCode="0.00%">
                  <c:v>8.5447938144329966E-2</c:v>
                </c:pt>
                <c:pt idx="1342" formatCode="0.00%">
                  <c:v>8.5425773195876353E-2</c:v>
                </c:pt>
                <c:pt idx="1343" formatCode="0.00%">
                  <c:v>8.5403737113402128E-2</c:v>
                </c:pt>
                <c:pt idx="1344" formatCode="0.00%">
                  <c:v>8.5382989690721722E-2</c:v>
                </c:pt>
                <c:pt idx="1345" formatCode="0.00%">
                  <c:v>8.5361469072165019E-2</c:v>
                </c:pt>
                <c:pt idx="1346" formatCode="0.00%">
                  <c:v>8.533917525773202E-2</c:v>
                </c:pt>
                <c:pt idx="1347" formatCode="0.00%">
                  <c:v>8.5316237113402138E-2</c:v>
                </c:pt>
                <c:pt idx="1348" formatCode="0.00%">
                  <c:v>8.5295231958762957E-2</c:v>
                </c:pt>
                <c:pt idx="1349" formatCode="0.00%">
                  <c:v>8.5271005154639243E-2</c:v>
                </c:pt>
                <c:pt idx="1350" formatCode="0.00%">
                  <c:v>8.5248582474226842E-2</c:v>
                </c:pt>
                <c:pt idx="1351" formatCode="0.00%">
                  <c:v>8.5227835051546436E-2</c:v>
                </c:pt>
                <c:pt idx="1352" formatCode="0.00%">
                  <c:v>8.5206829896907241E-2</c:v>
                </c:pt>
                <c:pt idx="1353" formatCode="0.00%">
                  <c:v>8.5184664948453656E-2</c:v>
                </c:pt>
                <c:pt idx="1354" formatCode="0.00%">
                  <c:v>8.5160953608247464E-2</c:v>
                </c:pt>
                <c:pt idx="1355" formatCode="0.00%">
                  <c:v>8.5136469072164989E-2</c:v>
                </c:pt>
                <c:pt idx="1356" formatCode="0.00%">
                  <c:v>8.5113144329896959E-2</c:v>
                </c:pt>
                <c:pt idx="1357" formatCode="0.00%">
                  <c:v>8.5089948453608275E-2</c:v>
                </c:pt>
                <c:pt idx="1358" formatCode="0.00%">
                  <c:v>8.5065979381443335E-2</c:v>
                </c:pt>
                <c:pt idx="1359" formatCode="0.00%">
                  <c:v>8.5043814432989723E-2</c:v>
                </c:pt>
                <c:pt idx="1360" formatCode="0.00%">
                  <c:v>8.5021907216494885E-2</c:v>
                </c:pt>
                <c:pt idx="1361" formatCode="0.00%">
                  <c:v>8.4999355670103138E-2</c:v>
                </c:pt>
                <c:pt idx="1362" formatCode="0.00%">
                  <c:v>8.4975902061855707E-2</c:v>
                </c:pt>
                <c:pt idx="1363" formatCode="0.00%">
                  <c:v>8.4952706185567051E-2</c:v>
                </c:pt>
                <c:pt idx="1364" formatCode="0.00%">
                  <c:v>8.4929381443299021E-2</c:v>
                </c:pt>
                <c:pt idx="1365" formatCode="0.00%">
                  <c:v>8.490786082474229E-2</c:v>
                </c:pt>
                <c:pt idx="1366" formatCode="0.00%">
                  <c:v>8.4886855670103123E-2</c:v>
                </c:pt>
                <c:pt idx="1367" formatCode="0.00%">
                  <c:v>8.4867396907216536E-2</c:v>
                </c:pt>
                <c:pt idx="1368" formatCode="0.00%">
                  <c:v>8.4848840206185591E-2</c:v>
                </c:pt>
                <c:pt idx="1369" formatCode="0.00%">
                  <c:v>8.4829252577319603E-2</c:v>
                </c:pt>
                <c:pt idx="1370" formatCode="0.00%">
                  <c:v>8.4809536082474268E-2</c:v>
                </c:pt>
                <c:pt idx="1371" formatCode="0.00%">
                  <c:v>8.4788530927835115E-2</c:v>
                </c:pt>
                <c:pt idx="1372" formatCode="0.00%">
                  <c:v>8.4768814432989753E-2</c:v>
                </c:pt>
                <c:pt idx="1373" formatCode="0.00%">
                  <c:v>8.4750515463917583E-2</c:v>
                </c:pt>
                <c:pt idx="1374" formatCode="0.00%">
                  <c:v>8.473118556701037E-2</c:v>
                </c:pt>
                <c:pt idx="1375" formatCode="0.00%">
                  <c:v>8.4710309278350576E-2</c:v>
                </c:pt>
                <c:pt idx="1376" formatCode="0.00%">
                  <c:v>8.4690077319587678E-2</c:v>
                </c:pt>
                <c:pt idx="1377" formatCode="0.00%">
                  <c:v>8.4668814432989736E-2</c:v>
                </c:pt>
                <c:pt idx="1378" formatCode="0.00%">
                  <c:v>8.4648067010309302E-2</c:v>
                </c:pt>
                <c:pt idx="1379" formatCode="0.00%">
                  <c:v>8.4628350515463927E-2</c:v>
                </c:pt>
                <c:pt idx="1380" formatCode="0.00%">
                  <c:v>8.4608247422680444E-2</c:v>
                </c:pt>
                <c:pt idx="1381" formatCode="0.00%">
                  <c:v>8.4588402061855694E-2</c:v>
                </c:pt>
                <c:pt idx="1382" formatCode="0.00%">
                  <c:v>8.4568943298969093E-2</c:v>
                </c:pt>
                <c:pt idx="1383" formatCode="0.00%">
                  <c:v>8.4548582474226808E-2</c:v>
                </c:pt>
                <c:pt idx="1384" formatCode="0.00%">
                  <c:v>8.4526932989690745E-2</c:v>
                </c:pt>
                <c:pt idx="1385" formatCode="0.00%">
                  <c:v>8.4504768041237133E-2</c:v>
                </c:pt>
                <c:pt idx="1386" formatCode="0.00%">
                  <c:v>8.4482087628865998E-2</c:v>
                </c:pt>
                <c:pt idx="1387" formatCode="0.00%">
                  <c:v>8.4458762886597941E-2</c:v>
                </c:pt>
                <c:pt idx="1388" formatCode="0.00%">
                  <c:v>8.4435180412371164E-2</c:v>
                </c:pt>
                <c:pt idx="1389" formatCode="0.00%">
                  <c:v>8.4411082474226837E-2</c:v>
                </c:pt>
                <c:pt idx="1390" formatCode="0.00%">
                  <c:v>8.4386469072164974E-2</c:v>
                </c:pt>
                <c:pt idx="1391" formatCode="0.00%">
                  <c:v>8.4361726804123724E-2</c:v>
                </c:pt>
                <c:pt idx="1392" formatCode="0.00%">
                  <c:v>8.4337113402061889E-2</c:v>
                </c:pt>
                <c:pt idx="1393" formatCode="0.00%">
                  <c:v>8.4312371134020653E-2</c:v>
                </c:pt>
                <c:pt idx="1394" formatCode="0.00%">
                  <c:v>8.4288144329896966E-2</c:v>
                </c:pt>
                <c:pt idx="1395" formatCode="0.00%">
                  <c:v>8.4263273195876343E-2</c:v>
                </c:pt>
                <c:pt idx="1396" formatCode="0.00%">
                  <c:v>8.4239432989690749E-2</c:v>
                </c:pt>
                <c:pt idx="1397" formatCode="0.00%">
                  <c:v>8.4216108247422705E-2</c:v>
                </c:pt>
                <c:pt idx="1398" formatCode="0.00%">
                  <c:v>8.4193556701030972E-2</c:v>
                </c:pt>
                <c:pt idx="1399" formatCode="0.00%">
                  <c:v>8.4169845360824794E-2</c:v>
                </c:pt>
                <c:pt idx="1400" formatCode="0.00%">
                  <c:v>8.414587628865984E-2</c:v>
                </c:pt>
                <c:pt idx="1401" formatCode="0.00%">
                  <c:v>8.4122422680412423E-2</c:v>
                </c:pt>
                <c:pt idx="1402" formatCode="0.00%">
                  <c:v>8.4098711340206259E-2</c:v>
                </c:pt>
                <c:pt idx="1403" formatCode="0.00%">
                  <c:v>8.4075386597938215E-2</c:v>
                </c:pt>
                <c:pt idx="1404" formatCode="0.00%">
                  <c:v>8.4048969072164997E-2</c:v>
                </c:pt>
                <c:pt idx="1405" formatCode="0.00%">
                  <c:v>8.4023582474226852E-2</c:v>
                </c:pt>
                <c:pt idx="1406" formatCode="0.00%">
                  <c:v>8.399922680412375E-2</c:v>
                </c:pt>
                <c:pt idx="1407" formatCode="0.00%">
                  <c:v>8.397538659793817E-2</c:v>
                </c:pt>
                <c:pt idx="1408" formatCode="0.00%">
                  <c:v>8.3953350515463959E-2</c:v>
                </c:pt>
                <c:pt idx="1409" formatCode="0.00%">
                  <c:v>8.3931056701030959E-2</c:v>
                </c:pt>
                <c:pt idx="1410" formatCode="0.00%">
                  <c:v>8.3909407216494869E-2</c:v>
                </c:pt>
                <c:pt idx="1411" formatCode="0.00%">
                  <c:v>8.3886726804123735E-2</c:v>
                </c:pt>
                <c:pt idx="1412" formatCode="0.00%">
                  <c:v>8.3865721649484568E-2</c:v>
                </c:pt>
                <c:pt idx="1413" formatCode="0.00%">
                  <c:v>8.3844845360824774E-2</c:v>
                </c:pt>
                <c:pt idx="1414" formatCode="0.00%">
                  <c:v>8.3824484536082502E-2</c:v>
                </c:pt>
                <c:pt idx="1415" formatCode="0.00%">
                  <c:v>8.380386597938147E-2</c:v>
                </c:pt>
                <c:pt idx="1416" formatCode="0.00%">
                  <c:v>8.3784664948453658E-2</c:v>
                </c:pt>
                <c:pt idx="1417" formatCode="0.00%">
                  <c:v>8.3765979381443353E-2</c:v>
                </c:pt>
                <c:pt idx="1418" formatCode="0.00%">
                  <c:v>8.3748453608247495E-2</c:v>
                </c:pt>
                <c:pt idx="1419" formatCode="0.00%">
                  <c:v>8.3731314432989756E-2</c:v>
                </c:pt>
                <c:pt idx="1420" formatCode="0.00%">
                  <c:v>8.371713917525779E-2</c:v>
                </c:pt>
                <c:pt idx="1421" formatCode="0.00%">
                  <c:v>8.3702448453608289E-2</c:v>
                </c:pt>
                <c:pt idx="1422" formatCode="0.00%">
                  <c:v>8.3686469072164996E-2</c:v>
                </c:pt>
                <c:pt idx="1423" formatCode="0.00%">
                  <c:v>8.3670876288659837E-2</c:v>
                </c:pt>
                <c:pt idx="1424" formatCode="0.00%">
                  <c:v>8.3655927835051561E-2</c:v>
                </c:pt>
                <c:pt idx="1425" formatCode="0.00%">
                  <c:v>8.3639046391752611E-2</c:v>
                </c:pt>
                <c:pt idx="1426" formatCode="0.00%">
                  <c:v>8.3622422680412395E-2</c:v>
                </c:pt>
                <c:pt idx="1427" formatCode="0.00%">
                  <c:v>8.3604896907216494E-2</c:v>
                </c:pt>
                <c:pt idx="1428" formatCode="0.00%">
                  <c:v>8.3587499999999981E-2</c:v>
                </c:pt>
                <c:pt idx="1429" formatCode="0.00%">
                  <c:v>8.3571005154639166E-2</c:v>
                </c:pt>
                <c:pt idx="1430" formatCode="0.00%">
                  <c:v>8.3553092783505145E-2</c:v>
                </c:pt>
                <c:pt idx="1431" formatCode="0.00%">
                  <c:v>8.3535180412371124E-2</c:v>
                </c:pt>
                <c:pt idx="1432" formatCode="0.00%">
                  <c:v>8.3517525773195878E-2</c:v>
                </c:pt>
                <c:pt idx="1433" formatCode="0.00%">
                  <c:v>8.3498969072164947E-2</c:v>
                </c:pt>
                <c:pt idx="1434" formatCode="0.00%">
                  <c:v>8.3481443298969046E-2</c:v>
                </c:pt>
                <c:pt idx="1435" formatCode="0.00%">
                  <c:v>8.3464948453608231E-2</c:v>
                </c:pt>
                <c:pt idx="1436" formatCode="0.00%">
                  <c:v>8.3449999999999996E-2</c:v>
                </c:pt>
                <c:pt idx="1437" formatCode="0.00%">
                  <c:v>8.3435051546391761E-2</c:v>
                </c:pt>
                <c:pt idx="1438" formatCode="0.00%">
                  <c:v>8.3421391752577317E-2</c:v>
                </c:pt>
                <c:pt idx="1439" formatCode="0.00%">
                  <c:v>8.340747422680414E-2</c:v>
                </c:pt>
                <c:pt idx="1440" formatCode="0.00%">
                  <c:v>8.339394329896907E-2</c:v>
                </c:pt>
                <c:pt idx="1441" formatCode="0.00%">
                  <c:v>8.3379768041237146E-2</c:v>
                </c:pt>
                <c:pt idx="1442" formatCode="0.00%">
                  <c:v>8.3365335051546419E-2</c:v>
                </c:pt>
                <c:pt idx="1443" formatCode="0.00%">
                  <c:v>8.3350128865979409E-2</c:v>
                </c:pt>
                <c:pt idx="1444" formatCode="0.00%">
                  <c:v>8.3334793814433025E-2</c:v>
                </c:pt>
                <c:pt idx="1445" formatCode="0.00%">
                  <c:v>8.3318685567010345E-2</c:v>
                </c:pt>
                <c:pt idx="1446" formatCode="0.00%">
                  <c:v>8.3303865979381456E-2</c:v>
                </c:pt>
                <c:pt idx="1447" formatCode="0.00%">
                  <c:v>8.328904639175258E-2</c:v>
                </c:pt>
                <c:pt idx="1448" formatCode="0.00%">
                  <c:v>8.3275644329896897E-2</c:v>
                </c:pt>
                <c:pt idx="1449" formatCode="0.00%">
                  <c:v>8.3264046391752569E-2</c:v>
                </c:pt>
                <c:pt idx="1450" formatCode="0.00%">
                  <c:v>8.3252706185567016E-2</c:v>
                </c:pt>
                <c:pt idx="1451" formatCode="0.00%">
                  <c:v>8.3241237113402089E-2</c:v>
                </c:pt>
                <c:pt idx="1452" formatCode="0.00%">
                  <c:v>8.3232474226804132E-2</c:v>
                </c:pt>
                <c:pt idx="1453" formatCode="0.00%">
                  <c:v>8.322538659793817E-2</c:v>
                </c:pt>
                <c:pt idx="1454" formatCode="0.00%">
                  <c:v>8.3217654639175284E-2</c:v>
                </c:pt>
                <c:pt idx="1455" formatCode="0.00%">
                  <c:v>8.3210438144329921E-2</c:v>
                </c:pt>
                <c:pt idx="1456" formatCode="0.00%">
                  <c:v>8.3205927835051569E-2</c:v>
                </c:pt>
                <c:pt idx="1457" formatCode="0.00%">
                  <c:v>8.3202448453608246E-2</c:v>
                </c:pt>
                <c:pt idx="1458" formatCode="0.00%">
                  <c:v>8.3199871134020623E-2</c:v>
                </c:pt>
                <c:pt idx="1459" formatCode="0.00%">
                  <c:v>8.3198582474226804E-2</c:v>
                </c:pt>
                <c:pt idx="1460" formatCode="0.00%">
                  <c:v>8.3201932989690724E-2</c:v>
                </c:pt>
                <c:pt idx="1461" formatCode="0.00%">
                  <c:v>8.3204639175257708E-2</c:v>
                </c:pt>
                <c:pt idx="1462" formatCode="0.00%">
                  <c:v>8.3209793814432984E-2</c:v>
                </c:pt>
                <c:pt idx="1463" formatCode="0.00%">
                  <c:v>8.3210438144329893E-2</c:v>
                </c:pt>
                <c:pt idx="1464" formatCode="0.00%">
                  <c:v>8.320966494845361E-2</c:v>
                </c:pt>
                <c:pt idx="1465" formatCode="0.00%">
                  <c:v>8.3210567010309294E-2</c:v>
                </c:pt>
                <c:pt idx="1466" formatCode="0.00%">
                  <c:v>8.3209664948453652E-2</c:v>
                </c:pt>
                <c:pt idx="1467" formatCode="0.00%">
                  <c:v>8.3209278350515489E-2</c:v>
                </c:pt>
                <c:pt idx="1468" formatCode="0.00%">
                  <c:v>8.3209278350515489E-2</c:v>
                </c:pt>
                <c:pt idx="1469" formatCode="0.00%">
                  <c:v>8.320760309278355E-2</c:v>
                </c:pt>
                <c:pt idx="1470" formatCode="0.00%">
                  <c:v>8.3205412371134047E-2</c:v>
                </c:pt>
                <c:pt idx="1471" formatCode="0.00%">
                  <c:v>8.3206958762886626E-2</c:v>
                </c:pt>
                <c:pt idx="1472" formatCode="0.00%">
                  <c:v>8.3207860824742297E-2</c:v>
                </c:pt>
                <c:pt idx="1473" formatCode="0.00%">
                  <c:v>8.3210438144329921E-2</c:v>
                </c:pt>
                <c:pt idx="1474" formatCode="0.00%">
                  <c:v>8.321211340206186E-2</c:v>
                </c:pt>
                <c:pt idx="1475" formatCode="0.00%">
                  <c:v>8.3215206185567034E-2</c:v>
                </c:pt>
                <c:pt idx="1476" formatCode="0.00%">
                  <c:v>8.3215979381443331E-2</c:v>
                </c:pt>
                <c:pt idx="1477" formatCode="0.00%">
                  <c:v>8.3215979381443331E-2</c:v>
                </c:pt>
                <c:pt idx="1478" formatCode="0.00%">
                  <c:v>8.3215463917525809E-2</c:v>
                </c:pt>
                <c:pt idx="1479" formatCode="0.00%">
                  <c:v>8.3216494845360853E-2</c:v>
                </c:pt>
                <c:pt idx="1480" formatCode="0.00%">
                  <c:v>8.3216494845360853E-2</c:v>
                </c:pt>
                <c:pt idx="1481" formatCode="0.00%">
                  <c:v>8.321507731958766E-2</c:v>
                </c:pt>
                <c:pt idx="1482" formatCode="0.00%">
                  <c:v>8.3214690721649512E-2</c:v>
                </c:pt>
                <c:pt idx="1483" formatCode="0.00%">
                  <c:v>8.3215335051546421E-2</c:v>
                </c:pt>
                <c:pt idx="1484" formatCode="0.00%">
                  <c:v>8.3215850515463943E-2</c:v>
                </c:pt>
                <c:pt idx="1485" formatCode="0.00%">
                  <c:v>8.3215206185567034E-2</c:v>
                </c:pt>
                <c:pt idx="1486" formatCode="0.00%">
                  <c:v>8.3213402061855707E-2</c:v>
                </c:pt>
                <c:pt idx="1487" formatCode="0.00%">
                  <c:v>8.3211469072164992E-2</c:v>
                </c:pt>
                <c:pt idx="1488" formatCode="0.00%">
                  <c:v>8.3211469072164979E-2</c:v>
                </c:pt>
                <c:pt idx="1489" formatCode="0.00%">
                  <c:v>8.3213144329896946E-2</c:v>
                </c:pt>
                <c:pt idx="1490" formatCode="0.00%">
                  <c:v>8.3216494845360853E-2</c:v>
                </c:pt>
                <c:pt idx="1491" formatCode="0.00%">
                  <c:v>8.3221005154639205E-2</c:v>
                </c:pt>
                <c:pt idx="1492" formatCode="0.00%">
                  <c:v>8.3223582474226829E-2</c:v>
                </c:pt>
                <c:pt idx="1493" formatCode="0.00%">
                  <c:v>8.3228221649484527E-2</c:v>
                </c:pt>
                <c:pt idx="1494" formatCode="0.00%">
                  <c:v>8.3233891752577338E-2</c:v>
                </c:pt>
                <c:pt idx="1495" formatCode="0.00%">
                  <c:v>8.3240335051546419E-2</c:v>
                </c:pt>
                <c:pt idx="1496" formatCode="0.00%">
                  <c:v>8.3246134020618576E-2</c:v>
                </c:pt>
                <c:pt idx="1497" formatCode="0.00%">
                  <c:v>8.3250902061855703E-2</c:v>
                </c:pt>
                <c:pt idx="1498" formatCode="0.00%">
                  <c:v>8.3257087628866022E-2</c:v>
                </c:pt>
                <c:pt idx="1499" formatCode="0.00%">
                  <c:v>8.3262500000000031E-2</c:v>
                </c:pt>
                <c:pt idx="1500" formatCode="0.00%">
                  <c:v>8.3270618556701079E-2</c:v>
                </c:pt>
                <c:pt idx="1501" formatCode="0.00%">
                  <c:v>8.3277190721649519E-2</c:v>
                </c:pt>
                <c:pt idx="1502" formatCode="0.00%">
                  <c:v>8.3284793814433017E-2</c:v>
                </c:pt>
                <c:pt idx="1503" formatCode="0.00%">
                  <c:v>8.3292654639175304E-2</c:v>
                </c:pt>
                <c:pt idx="1504" formatCode="0.00%">
                  <c:v>8.3297680412371164E-2</c:v>
                </c:pt>
                <c:pt idx="1505" formatCode="0.00%">
                  <c:v>8.3302835051546412E-2</c:v>
                </c:pt>
                <c:pt idx="1506" formatCode="0.00%">
                  <c:v>8.330644329896908E-2</c:v>
                </c:pt>
                <c:pt idx="1507" formatCode="0.00%">
                  <c:v>8.3309793814433E-2</c:v>
                </c:pt>
                <c:pt idx="1508" formatCode="0.00%">
                  <c:v>8.3313015463917534E-2</c:v>
                </c:pt>
                <c:pt idx="1509" formatCode="0.00%">
                  <c:v>8.3314175257731951E-2</c:v>
                </c:pt>
                <c:pt idx="1510" formatCode="0.00%">
                  <c:v>8.331546391752577E-2</c:v>
                </c:pt>
                <c:pt idx="1511" formatCode="0.00%">
                  <c:v>8.3317912371134034E-2</c:v>
                </c:pt>
                <c:pt idx="1512" formatCode="0.00%">
                  <c:v>8.3320103092783523E-2</c:v>
                </c:pt>
                <c:pt idx="1513" formatCode="0.00%">
                  <c:v>8.3321649484536117E-2</c:v>
                </c:pt>
                <c:pt idx="1514" formatCode="0.00%">
                  <c:v>8.3324613402061903E-2</c:v>
                </c:pt>
                <c:pt idx="1515" formatCode="0.00%">
                  <c:v>8.3328221649484599E-2</c:v>
                </c:pt>
                <c:pt idx="1516" formatCode="0.00%">
                  <c:v>8.3332216494845401E-2</c:v>
                </c:pt>
                <c:pt idx="1517" formatCode="0.00%">
                  <c:v>8.3337500000000037E-2</c:v>
                </c:pt>
                <c:pt idx="1518" formatCode="0.00%">
                  <c:v>8.3344072164948491E-2</c:v>
                </c:pt>
                <c:pt idx="1519" formatCode="0.00%">
                  <c:v>8.3350644329896945E-2</c:v>
                </c:pt>
                <c:pt idx="1520" formatCode="0.00%">
                  <c:v>8.3355798969072178E-2</c:v>
                </c:pt>
                <c:pt idx="1521" formatCode="0.00%">
                  <c:v>8.3360953608247426E-2</c:v>
                </c:pt>
                <c:pt idx="1522" formatCode="0.00%">
                  <c:v>8.3365206185567017E-2</c:v>
                </c:pt>
                <c:pt idx="1523" formatCode="0.00%">
                  <c:v>8.3370103092783518E-2</c:v>
                </c:pt>
                <c:pt idx="1524" formatCode="0.00%">
                  <c:v>8.3375644329896928E-2</c:v>
                </c:pt>
                <c:pt idx="1525" formatCode="0.00%">
                  <c:v>8.338079896907219E-2</c:v>
                </c:pt>
                <c:pt idx="1526" formatCode="0.00%">
                  <c:v>8.3386469072164973E-2</c:v>
                </c:pt>
                <c:pt idx="1527" formatCode="0.00%">
                  <c:v>8.3390979381443311E-2</c:v>
                </c:pt>
                <c:pt idx="1528" formatCode="0.00%">
                  <c:v>8.3394329896907232E-2</c:v>
                </c:pt>
                <c:pt idx="1529" formatCode="0.00%">
                  <c:v>8.339780927835054E-2</c:v>
                </c:pt>
                <c:pt idx="1530" formatCode="0.00%">
                  <c:v>8.3400386597938164E-2</c:v>
                </c:pt>
                <c:pt idx="1531" formatCode="0.00%">
                  <c:v>8.3403221649484549E-2</c:v>
                </c:pt>
                <c:pt idx="1532" formatCode="0.00%">
                  <c:v>8.3405670103092786E-2</c:v>
                </c:pt>
                <c:pt idx="1533" formatCode="0.00%">
                  <c:v>8.3407731958762915E-2</c:v>
                </c:pt>
                <c:pt idx="1534" formatCode="0.00%">
                  <c:v>8.34105670103093E-2</c:v>
                </c:pt>
                <c:pt idx="1535" formatCode="0.00%">
                  <c:v>8.3412371134020627E-2</c:v>
                </c:pt>
                <c:pt idx="1536" formatCode="0.00%">
                  <c:v>8.3415077319587652E-2</c:v>
                </c:pt>
                <c:pt idx="1537" formatCode="0.00%">
                  <c:v>8.3417783505154663E-2</c:v>
                </c:pt>
                <c:pt idx="1538" formatCode="0.00%">
                  <c:v>8.3420360824742301E-2</c:v>
                </c:pt>
                <c:pt idx="1539" formatCode="0.00%">
                  <c:v>8.3421907216494881E-2</c:v>
                </c:pt>
                <c:pt idx="1540" formatCode="0.00%">
                  <c:v>8.3422938144329911E-2</c:v>
                </c:pt>
                <c:pt idx="1541" formatCode="0.00%">
                  <c:v>8.3423195876288658E-2</c:v>
                </c:pt>
                <c:pt idx="1542" formatCode="0.00%">
                  <c:v>8.3423324742268032E-2</c:v>
                </c:pt>
                <c:pt idx="1543" formatCode="0.00%">
                  <c:v>8.3425000000000013E-2</c:v>
                </c:pt>
                <c:pt idx="1544" formatCode="0.00%">
                  <c:v>8.3427835051546398E-2</c:v>
                </c:pt>
                <c:pt idx="1545" formatCode="0.00%">
                  <c:v>8.3430927835051558E-2</c:v>
                </c:pt>
                <c:pt idx="1546" formatCode="0.00%">
                  <c:v>8.343389175257733E-2</c:v>
                </c:pt>
                <c:pt idx="1547" formatCode="0.00%">
                  <c:v>8.343788659793816E-2</c:v>
                </c:pt>
                <c:pt idx="1548" formatCode="0.00%">
                  <c:v>8.3440206185567023E-2</c:v>
                </c:pt>
                <c:pt idx="1549" formatCode="0.00%">
                  <c:v>8.3442912371134034E-2</c:v>
                </c:pt>
                <c:pt idx="1550" formatCode="0.00%">
                  <c:v>8.3444587628866002E-2</c:v>
                </c:pt>
                <c:pt idx="1551" formatCode="0.00%">
                  <c:v>8.344755154639176E-2</c:v>
                </c:pt>
                <c:pt idx="1552" formatCode="0.00%">
                  <c:v>8.3449871134020609E-2</c:v>
                </c:pt>
                <c:pt idx="1553" formatCode="0.00%">
                  <c:v>8.3452319587628873E-2</c:v>
                </c:pt>
                <c:pt idx="1554" formatCode="0.00%">
                  <c:v>8.3454639175257736E-2</c:v>
                </c:pt>
                <c:pt idx="1555" formatCode="0.00%">
                  <c:v>8.3458762886597954E-2</c:v>
                </c:pt>
                <c:pt idx="1556" formatCode="0.00%">
                  <c:v>8.3463530927835053E-2</c:v>
                </c:pt>
                <c:pt idx="1557" formatCode="0.00%">
                  <c:v>8.3469716494845372E-2</c:v>
                </c:pt>
                <c:pt idx="1558" formatCode="0.00%">
                  <c:v>8.3477835051546392E-2</c:v>
                </c:pt>
                <c:pt idx="1559" formatCode="0.00%">
                  <c:v>8.3485309278350517E-2</c:v>
                </c:pt>
                <c:pt idx="1560" formatCode="0.00%">
                  <c:v>8.3492396907216521E-2</c:v>
                </c:pt>
                <c:pt idx="1561" formatCode="0.00%">
                  <c:v>8.3499484536082497E-2</c:v>
                </c:pt>
                <c:pt idx="1562" formatCode="0.00%">
                  <c:v>8.3506185567010338E-2</c:v>
                </c:pt>
                <c:pt idx="1563" formatCode="0.00%">
                  <c:v>8.3514819587628894E-2</c:v>
                </c:pt>
                <c:pt idx="1564" formatCode="0.00%">
                  <c:v>8.3524097938144345E-2</c:v>
                </c:pt>
                <c:pt idx="1565" formatCode="0.00%">
                  <c:v>8.3532860824742275E-2</c:v>
                </c:pt>
                <c:pt idx="1566" formatCode="0.00%">
                  <c:v>8.3541365979381457E-2</c:v>
                </c:pt>
                <c:pt idx="1567" formatCode="0.00%">
                  <c:v>8.3551159793814458E-2</c:v>
                </c:pt>
                <c:pt idx="1568" formatCode="0.00%">
                  <c:v>8.3559407216494852E-2</c:v>
                </c:pt>
                <c:pt idx="1569" formatCode="0.00%">
                  <c:v>8.3569974226804108E-2</c:v>
                </c:pt>
                <c:pt idx="1570" formatCode="0.00%">
                  <c:v>8.3581572164948437E-2</c:v>
                </c:pt>
                <c:pt idx="1571" formatCode="0.00%">
                  <c:v>8.3593814432989688E-2</c:v>
                </c:pt>
                <c:pt idx="1572" formatCode="0.00%">
                  <c:v>8.3608376288659775E-2</c:v>
                </c:pt>
                <c:pt idx="1573" formatCode="0.00%">
                  <c:v>8.3622809278350502E-2</c:v>
                </c:pt>
                <c:pt idx="1574" formatCode="0.00%">
                  <c:v>8.3636340206185544E-2</c:v>
                </c:pt>
                <c:pt idx="1575" formatCode="0.00%">
                  <c:v>8.3651030927835018E-2</c:v>
                </c:pt>
                <c:pt idx="1576" formatCode="0.00%">
                  <c:v>8.3665335051546358E-2</c:v>
                </c:pt>
                <c:pt idx="1577" formatCode="0.00%">
                  <c:v>8.3681443298969024E-2</c:v>
                </c:pt>
                <c:pt idx="1578" formatCode="0.00%">
                  <c:v>8.3696778350515408E-2</c:v>
                </c:pt>
                <c:pt idx="1579" formatCode="0.00%">
                  <c:v>8.3716237113402009E-2</c:v>
                </c:pt>
                <c:pt idx="1580" formatCode="0.00%">
                  <c:v>8.3737886597938099E-2</c:v>
                </c:pt>
                <c:pt idx="1581" formatCode="0.00%">
                  <c:v>8.3757603092783475E-2</c:v>
                </c:pt>
                <c:pt idx="1582" formatCode="0.00%">
                  <c:v>8.3774871134020573E-2</c:v>
                </c:pt>
                <c:pt idx="1583" formatCode="0.00%">
                  <c:v>8.3790463917525732E-2</c:v>
                </c:pt>
                <c:pt idx="1584" formatCode="0.00%">
                  <c:v>8.3804896907216458E-2</c:v>
                </c:pt>
                <c:pt idx="1585" formatCode="0.00%">
                  <c:v>8.3819974226804095E-2</c:v>
                </c:pt>
                <c:pt idx="1586" formatCode="0.00%">
                  <c:v>8.3834407216494822E-2</c:v>
                </c:pt>
                <c:pt idx="1587" formatCode="0.00%">
                  <c:v>8.3851159793814439E-2</c:v>
                </c:pt>
                <c:pt idx="1588" formatCode="0.00%">
                  <c:v>8.3868298969072164E-2</c:v>
                </c:pt>
                <c:pt idx="1589" formatCode="0.00%">
                  <c:v>8.3886855670103108E-2</c:v>
                </c:pt>
                <c:pt idx="1590" formatCode="0.00%">
                  <c:v>8.3905283505154638E-2</c:v>
                </c:pt>
                <c:pt idx="1591" formatCode="0.00%">
                  <c:v>8.3922938144329912E-2</c:v>
                </c:pt>
                <c:pt idx="1592" formatCode="0.00%">
                  <c:v>8.3941881443298977E-2</c:v>
                </c:pt>
                <c:pt idx="1593" formatCode="0.00%">
                  <c:v>8.3961597938144339E-2</c:v>
                </c:pt>
                <c:pt idx="1594" formatCode="0.00%">
                  <c:v>8.3981958762886624E-2</c:v>
                </c:pt>
                <c:pt idx="1595" formatCode="0.00%">
                  <c:v>8.3998453608247439E-2</c:v>
                </c:pt>
                <c:pt idx="1596" formatCode="0.00%">
                  <c:v>8.401456185567012E-2</c:v>
                </c:pt>
                <c:pt idx="1597" formatCode="0.00%">
                  <c:v>8.403118556701035E-2</c:v>
                </c:pt>
                <c:pt idx="1598" formatCode="0.00%">
                  <c:v>8.4046262886597972E-2</c:v>
                </c:pt>
                <c:pt idx="1599" formatCode="0.00%">
                  <c:v>8.4059536082474254E-2</c:v>
                </c:pt>
                <c:pt idx="1600" formatCode="0.00%">
                  <c:v>8.4073453608247445E-2</c:v>
                </c:pt>
                <c:pt idx="1601" formatCode="0.00%">
                  <c:v>8.4089561855670111E-2</c:v>
                </c:pt>
                <c:pt idx="1602" formatCode="0.00%">
                  <c:v>8.4104768041237121E-2</c:v>
                </c:pt>
                <c:pt idx="1603" formatCode="0.00%">
                  <c:v>8.4120618556701041E-2</c:v>
                </c:pt>
                <c:pt idx="1604" formatCode="0.00%">
                  <c:v>8.4139304123711345E-2</c:v>
                </c:pt>
                <c:pt idx="1605" formatCode="0.00%">
                  <c:v>8.4157989690721635E-2</c:v>
                </c:pt>
                <c:pt idx="1606" formatCode="0.00%">
                  <c:v>8.4177190721649489E-2</c:v>
                </c:pt>
                <c:pt idx="1607" formatCode="0.00%">
                  <c:v>8.4195231958762884E-2</c:v>
                </c:pt>
                <c:pt idx="1608" formatCode="0.00%">
                  <c:v>8.4215206185566993E-2</c:v>
                </c:pt>
                <c:pt idx="1609" formatCode="0.00%">
                  <c:v>8.423273195876288E-2</c:v>
                </c:pt>
                <c:pt idx="1610" formatCode="0.00%">
                  <c:v>8.4250644329896873E-2</c:v>
                </c:pt>
                <c:pt idx="1611" formatCode="0.00%">
                  <c:v>8.426752577319585E-2</c:v>
                </c:pt>
                <c:pt idx="1612" formatCode="0.00%">
                  <c:v>8.4284020618556679E-2</c:v>
                </c:pt>
                <c:pt idx="1613" formatCode="0.00%">
                  <c:v>8.4299742268041239E-2</c:v>
                </c:pt>
                <c:pt idx="1614" formatCode="0.00%">
                  <c:v>8.4313015463917534E-2</c:v>
                </c:pt>
                <c:pt idx="1615" formatCode="0.00%">
                  <c:v>8.4327706185567008E-2</c:v>
                </c:pt>
                <c:pt idx="1616" formatCode="0.00%">
                  <c:v>8.4345489690721656E-2</c:v>
                </c:pt>
                <c:pt idx="1617" formatCode="0.00%">
                  <c:v>8.436481958762887E-2</c:v>
                </c:pt>
                <c:pt idx="1618" formatCode="0.00%">
                  <c:v>8.4382216494845355E-2</c:v>
                </c:pt>
                <c:pt idx="1619" formatCode="0.00%">
                  <c:v>8.440012886597939E-2</c:v>
                </c:pt>
                <c:pt idx="1620" formatCode="0.00%">
                  <c:v>8.4418814432989708E-2</c:v>
                </c:pt>
                <c:pt idx="1621" formatCode="0.00%">
                  <c:v>8.4439046391752592E-2</c:v>
                </c:pt>
                <c:pt idx="1622" formatCode="0.00%">
                  <c:v>8.4456958762886614E-2</c:v>
                </c:pt>
                <c:pt idx="1623" formatCode="0.00%">
                  <c:v>8.4478479381443317E-2</c:v>
                </c:pt>
                <c:pt idx="1624" formatCode="0.00%">
                  <c:v>8.4501804123711347E-2</c:v>
                </c:pt>
                <c:pt idx="1625" formatCode="0.00%">
                  <c:v>8.4527061855670105E-2</c:v>
                </c:pt>
                <c:pt idx="1626" formatCode="0.00%">
                  <c:v>8.4553865979381457E-2</c:v>
                </c:pt>
                <c:pt idx="1627" formatCode="0.00%">
                  <c:v>8.4575128865979385E-2</c:v>
                </c:pt>
                <c:pt idx="1628" formatCode="0.00%">
                  <c:v>8.4597422680412371E-2</c:v>
                </c:pt>
                <c:pt idx="1629" formatCode="0.00%">
                  <c:v>8.4622809278350516E-2</c:v>
                </c:pt>
                <c:pt idx="1630" formatCode="0.00%">
                  <c:v>8.4648840206185572E-2</c:v>
                </c:pt>
                <c:pt idx="1631" formatCode="0.00%">
                  <c:v>8.4673324742268061E-2</c:v>
                </c:pt>
                <c:pt idx="1632" formatCode="0.00%">
                  <c:v>8.4700644329896949E-2</c:v>
                </c:pt>
                <c:pt idx="1633" formatCode="0.00%">
                  <c:v>8.4732860824742295E-2</c:v>
                </c:pt>
                <c:pt idx="1634" formatCode="0.00%">
                  <c:v>8.4764561855670134E-2</c:v>
                </c:pt>
                <c:pt idx="1635" formatCode="0.00%">
                  <c:v>8.4796520618556734E-2</c:v>
                </c:pt>
                <c:pt idx="1636" formatCode="0.00%">
                  <c:v>8.48300257731959E-2</c:v>
                </c:pt>
                <c:pt idx="1637" formatCode="0.00%">
                  <c:v>8.4862242268041246E-2</c:v>
                </c:pt>
                <c:pt idx="1638" formatCode="0.00%">
                  <c:v>8.4901288659793822E-2</c:v>
                </c:pt>
                <c:pt idx="1639" formatCode="0.00%">
                  <c:v>8.4943556701030931E-2</c:v>
                </c:pt>
                <c:pt idx="1640" formatCode="0.00%">
                  <c:v>8.4990721649484527E-2</c:v>
                </c:pt>
                <c:pt idx="1641" formatCode="0.00%">
                  <c:v>8.503788659793815E-2</c:v>
                </c:pt>
                <c:pt idx="1642" formatCode="0.00%">
                  <c:v>8.5091237113402066E-2</c:v>
                </c:pt>
                <c:pt idx="1643" formatCode="0.00%">
                  <c:v>8.5135309278350529E-2</c:v>
                </c:pt>
                <c:pt idx="1644" formatCode="0.00%">
                  <c:v>8.5176417525773207E-2</c:v>
                </c:pt>
                <c:pt idx="1645" formatCode="0.00%">
                  <c:v>8.5223453608247415E-2</c:v>
                </c:pt>
                <c:pt idx="1646" formatCode="0.00%">
                  <c:v>8.5274871134020616E-2</c:v>
                </c:pt>
                <c:pt idx="1647" formatCode="0.00%">
                  <c:v>8.5324484536082476E-2</c:v>
                </c:pt>
                <c:pt idx="1648" formatCode="0.00%">
                  <c:v>8.5370747422680429E-2</c:v>
                </c:pt>
                <c:pt idx="1649" formatCode="0.00%">
                  <c:v>8.5417010309278354E-2</c:v>
                </c:pt>
                <c:pt idx="1650" formatCode="0.00%">
                  <c:v>8.5467912371134033E-2</c:v>
                </c:pt>
                <c:pt idx="1651" formatCode="0.00%">
                  <c:v>8.5520618556701039E-2</c:v>
                </c:pt>
                <c:pt idx="1652" formatCode="0.00%">
                  <c:v>8.5577835051546397E-2</c:v>
                </c:pt>
                <c:pt idx="1653" formatCode="0.00%">
                  <c:v>8.5639819587628868E-2</c:v>
                </c:pt>
                <c:pt idx="1654" formatCode="0.00%">
                  <c:v>8.5701030927835056E-2</c:v>
                </c:pt>
                <c:pt idx="1655" formatCode="0.00%">
                  <c:v>8.5755154639175282E-2</c:v>
                </c:pt>
                <c:pt idx="1656" formatCode="0.00%">
                  <c:v>8.5806185567010307E-2</c:v>
                </c:pt>
                <c:pt idx="1657" formatCode="0.00%">
                  <c:v>8.5855927835051554E-2</c:v>
                </c:pt>
                <c:pt idx="1658" formatCode="0.00%">
                  <c:v>8.5903608247422714E-2</c:v>
                </c:pt>
                <c:pt idx="1659" formatCode="0.00%">
                  <c:v>8.5946391752577359E-2</c:v>
                </c:pt>
                <c:pt idx="1660" formatCode="0.00%">
                  <c:v>8.5990335051546421E-2</c:v>
                </c:pt>
                <c:pt idx="1661" formatCode="0.00%">
                  <c:v>8.6039690721649506E-2</c:v>
                </c:pt>
                <c:pt idx="1662" formatCode="0.00%">
                  <c:v>8.6088273195876308E-2</c:v>
                </c:pt>
                <c:pt idx="1663" formatCode="0.00%">
                  <c:v>8.6139046391752599E-2</c:v>
                </c:pt>
                <c:pt idx="1664" formatCode="0.00%">
                  <c:v>8.6193170103092812E-2</c:v>
                </c:pt>
                <c:pt idx="1665" formatCode="0.00%">
                  <c:v>8.6247293814433024E-2</c:v>
                </c:pt>
                <c:pt idx="1666" formatCode="0.00%">
                  <c:v>8.6301288659793876E-2</c:v>
                </c:pt>
                <c:pt idx="1667" formatCode="0.00%">
                  <c:v>8.6357989690721712E-2</c:v>
                </c:pt>
                <c:pt idx="1668" formatCode="0.00%">
                  <c:v>8.6417139175257798E-2</c:v>
                </c:pt>
                <c:pt idx="1669" formatCode="0.00%">
                  <c:v>8.6479510309278418E-2</c:v>
                </c:pt>
                <c:pt idx="1670" formatCode="0.00%">
                  <c:v>8.6546134020618615E-2</c:v>
                </c:pt>
                <c:pt idx="1671" formatCode="0.00%">
                  <c:v>8.6614046391752617E-2</c:v>
                </c:pt>
                <c:pt idx="1672" formatCode="0.00%">
                  <c:v>8.6674097938144359E-2</c:v>
                </c:pt>
                <c:pt idx="1673" formatCode="0.00%">
                  <c:v>8.6733634020618594E-2</c:v>
                </c:pt>
                <c:pt idx="1674" formatCode="0.00%">
                  <c:v>8.6793298969072188E-2</c:v>
                </c:pt>
                <c:pt idx="1675" formatCode="0.00%">
                  <c:v>8.6848969072164967E-2</c:v>
                </c:pt>
                <c:pt idx="1676" formatCode="0.00%">
                  <c:v>8.6904768041237118E-2</c:v>
                </c:pt>
                <c:pt idx="1677" formatCode="0.00%">
                  <c:v>8.6965206185567009E-2</c:v>
                </c:pt>
                <c:pt idx="1678" formatCode="0.00%">
                  <c:v>8.7024226804123722E-2</c:v>
                </c:pt>
                <c:pt idx="1679" formatCode="0.00%">
                  <c:v>8.7083891752577344E-2</c:v>
                </c:pt>
                <c:pt idx="1680" formatCode="0.00%">
                  <c:v>8.7141752577319612E-2</c:v>
                </c:pt>
                <c:pt idx="1681" formatCode="0.00%">
                  <c:v>8.7202963917525786E-2</c:v>
                </c:pt>
                <c:pt idx="1682" formatCode="0.00%">
                  <c:v>8.7259278350515487E-2</c:v>
                </c:pt>
                <c:pt idx="1683" formatCode="0.00%">
                  <c:v>8.7314046391752595E-2</c:v>
                </c:pt>
                <c:pt idx="1684" formatCode="0.00%">
                  <c:v>8.7367268041237123E-2</c:v>
                </c:pt>
                <c:pt idx="1685" formatCode="0.00%">
                  <c:v>8.7419587628866008E-2</c:v>
                </c:pt>
                <c:pt idx="1686" formatCode="0.00%">
                  <c:v>8.7474613402061904E-2</c:v>
                </c:pt>
                <c:pt idx="1687" formatCode="0.00%">
                  <c:v>8.7529381443298998E-2</c:v>
                </c:pt>
                <c:pt idx="1688" formatCode="0.00%">
                  <c:v>8.7584407216494894E-2</c:v>
                </c:pt>
                <c:pt idx="1689" formatCode="0.00%">
                  <c:v>8.7639819587628898E-2</c:v>
                </c:pt>
                <c:pt idx="1690" formatCode="0.00%">
                  <c:v>8.7694974226804126E-2</c:v>
                </c:pt>
                <c:pt idx="1691" formatCode="0.00%">
                  <c:v>8.7748324742268069E-2</c:v>
                </c:pt>
                <c:pt idx="1692" formatCode="0.00%">
                  <c:v>8.7802706185567028E-2</c:v>
                </c:pt>
                <c:pt idx="1693" formatCode="0.00%">
                  <c:v>8.785747422680415E-2</c:v>
                </c:pt>
                <c:pt idx="1694" formatCode="0.00%">
                  <c:v>8.7912500000000018E-2</c:v>
                </c:pt>
                <c:pt idx="1695" formatCode="0.00%">
                  <c:v>8.7968170103092796E-2</c:v>
                </c:pt>
                <c:pt idx="1696" formatCode="0.00%">
                  <c:v>8.8023067010309305E-2</c:v>
                </c:pt>
                <c:pt idx="1697" formatCode="0.00%">
                  <c:v>8.8076546391752608E-2</c:v>
                </c:pt>
                <c:pt idx="1698" formatCode="0.00%">
                  <c:v>8.8130670103092834E-2</c:v>
                </c:pt>
                <c:pt idx="1699" formatCode="0.00%">
                  <c:v>8.818131443298971E-2</c:v>
                </c:pt>
                <c:pt idx="1700" formatCode="0.00%">
                  <c:v>8.8230798969072183E-2</c:v>
                </c:pt>
                <c:pt idx="1701" formatCode="0.00%">
                  <c:v>8.8278737113402062E-2</c:v>
                </c:pt>
                <c:pt idx="1702" formatCode="0.00%">
                  <c:v>8.8327190721649476E-2</c:v>
                </c:pt>
                <c:pt idx="1703" formatCode="0.00%">
                  <c:v>8.8376546391752561E-2</c:v>
                </c:pt>
                <c:pt idx="1704" formatCode="0.00%">
                  <c:v>8.8426675257731943E-2</c:v>
                </c:pt>
                <c:pt idx="1705" formatCode="0.00%">
                  <c:v>8.8478350515463891E-2</c:v>
                </c:pt>
                <c:pt idx="1706" formatCode="0.00%">
                  <c:v>8.8531958762886581E-2</c:v>
                </c:pt>
                <c:pt idx="1707" formatCode="0.00%">
                  <c:v>8.858994845360825E-2</c:v>
                </c:pt>
                <c:pt idx="1708" formatCode="0.00%">
                  <c:v>8.8650000000000007E-2</c:v>
                </c:pt>
                <c:pt idx="1709" formatCode="0.00%">
                  <c:v>8.8709664948453615E-2</c:v>
                </c:pt>
                <c:pt idx="1710" formatCode="0.00%">
                  <c:v>8.8772293814432982E-2</c:v>
                </c:pt>
                <c:pt idx="1711" formatCode="0.00%">
                  <c:v>8.8835695876288659E-2</c:v>
                </c:pt>
                <c:pt idx="1712" formatCode="0.00%">
                  <c:v>8.8898840206185548E-2</c:v>
                </c:pt>
                <c:pt idx="1713" formatCode="0.00%">
                  <c:v>8.8962242268041225E-2</c:v>
                </c:pt>
                <c:pt idx="1714" formatCode="0.00%">
                  <c:v>8.9027577319587617E-2</c:v>
                </c:pt>
                <c:pt idx="1715" formatCode="0.00%">
                  <c:v>8.9090850515463935E-2</c:v>
                </c:pt>
                <c:pt idx="1716" formatCode="0.00%">
                  <c:v>8.9152963917525793E-2</c:v>
                </c:pt>
                <c:pt idx="1717" formatCode="0.00%">
                  <c:v>8.9211726804123717E-2</c:v>
                </c:pt>
                <c:pt idx="1718" formatCode="0.00%">
                  <c:v>8.9272422680412383E-2</c:v>
                </c:pt>
                <c:pt idx="1719" formatCode="0.00%">
                  <c:v>8.9334149484536093E-2</c:v>
                </c:pt>
                <c:pt idx="1720" formatCode="0.00%">
                  <c:v>8.9398453608247413E-2</c:v>
                </c:pt>
                <c:pt idx="1721" formatCode="0.00%">
                  <c:v>8.946172680412369E-2</c:v>
                </c:pt>
                <c:pt idx="1722" formatCode="0.00%">
                  <c:v>8.9523840206185548E-2</c:v>
                </c:pt>
                <c:pt idx="1723" formatCode="0.00%">
                  <c:v>8.9584536082474228E-2</c:v>
                </c:pt>
                <c:pt idx="1724" formatCode="0.00%">
                  <c:v>8.9642525773195883E-2</c:v>
                </c:pt>
                <c:pt idx="1725" formatCode="0.00%">
                  <c:v>8.969948453608248E-2</c:v>
                </c:pt>
                <c:pt idx="1726" formatCode="0.00%">
                  <c:v>8.9758505154639207E-2</c:v>
                </c:pt>
                <c:pt idx="1727" formatCode="0.00%">
                  <c:v>8.9817654639175265E-2</c:v>
                </c:pt>
                <c:pt idx="1728" formatCode="0.00%">
                  <c:v>8.9879510309278349E-2</c:v>
                </c:pt>
                <c:pt idx="1729" formatCode="0.00%">
                  <c:v>8.9940721649484537E-2</c:v>
                </c:pt>
                <c:pt idx="1730" formatCode="0.00%">
                  <c:v>9.0003350515463904E-2</c:v>
                </c:pt>
                <c:pt idx="1731" formatCode="0.00%">
                  <c:v>9.0069201030927831E-2</c:v>
                </c:pt>
                <c:pt idx="1732" formatCode="0.00%">
                  <c:v>9.0135567010309281E-2</c:v>
                </c:pt>
                <c:pt idx="1733" formatCode="0.00%">
                  <c:v>9.0202706185567028E-2</c:v>
                </c:pt>
                <c:pt idx="1734" formatCode="0.00%">
                  <c:v>9.0273324742268055E-2</c:v>
                </c:pt>
                <c:pt idx="1735" formatCode="0.00%">
                  <c:v>9.0346391752577318E-2</c:v>
                </c:pt>
                <c:pt idx="1736" formatCode="0.00%">
                  <c:v>9.0421520618556711E-2</c:v>
                </c:pt>
                <c:pt idx="1737" formatCode="0.00%">
                  <c:v>9.0495876288659793E-2</c:v>
                </c:pt>
                <c:pt idx="1738" formatCode="0.00%">
                  <c:v>9.0569072164948444E-2</c:v>
                </c:pt>
                <c:pt idx="1739" formatCode="0.00%">
                  <c:v>9.0644587628865972E-2</c:v>
                </c:pt>
                <c:pt idx="1740" formatCode="0.00%">
                  <c:v>9.0722809278350483E-2</c:v>
                </c:pt>
                <c:pt idx="1741" formatCode="0.00%">
                  <c:v>9.0804639175257718E-2</c:v>
                </c:pt>
                <c:pt idx="1742" formatCode="0.00%">
                  <c:v>9.0880798969072141E-2</c:v>
                </c:pt>
                <c:pt idx="1743" formatCode="0.00%">
                  <c:v>9.0961082474226795E-2</c:v>
                </c:pt>
                <c:pt idx="1744" formatCode="0.00%">
                  <c:v>9.10438144329897E-2</c:v>
                </c:pt>
                <c:pt idx="1745" formatCode="0.00%">
                  <c:v>9.1126804123711339E-2</c:v>
                </c:pt>
                <c:pt idx="1746" formatCode="0.00%">
                  <c:v>9.1203608247422685E-2</c:v>
                </c:pt>
                <c:pt idx="1747" formatCode="0.00%">
                  <c:v>9.1279768041237094E-2</c:v>
                </c:pt>
                <c:pt idx="1748" formatCode="0.00%">
                  <c:v>9.1355283505154636E-2</c:v>
                </c:pt>
                <c:pt idx="1749" formatCode="0.00%">
                  <c:v>9.1431314432989685E-2</c:v>
                </c:pt>
                <c:pt idx="1750" formatCode="0.00%">
                  <c:v>9.1505025773195872E-2</c:v>
                </c:pt>
                <c:pt idx="1751" formatCode="0.00%">
                  <c:v>9.1579123711340221E-2</c:v>
                </c:pt>
                <c:pt idx="1752" formatCode="0.00%">
                  <c:v>9.1652319587628872E-2</c:v>
                </c:pt>
                <c:pt idx="1753" formatCode="0.00%">
                  <c:v>9.1724613402061866E-2</c:v>
                </c:pt>
                <c:pt idx="1754" formatCode="0.00%">
                  <c:v>9.1795618556701056E-2</c:v>
                </c:pt>
                <c:pt idx="1755" formatCode="0.00%">
                  <c:v>9.1864046391752607E-2</c:v>
                </c:pt>
                <c:pt idx="1756" formatCode="0.00%">
                  <c:v>9.193221649484537E-2</c:v>
                </c:pt>
                <c:pt idx="1757" formatCode="0.00%">
                  <c:v>9.1998711340206207E-2</c:v>
                </c:pt>
                <c:pt idx="1758" formatCode="0.00%">
                  <c:v>9.2064175257731973E-2</c:v>
                </c:pt>
                <c:pt idx="1759" formatCode="0.00%">
                  <c:v>9.2131185567010318E-2</c:v>
                </c:pt>
                <c:pt idx="1760" formatCode="0.00%">
                  <c:v>9.2202319587628881E-2</c:v>
                </c:pt>
                <c:pt idx="1761" formatCode="0.00%">
                  <c:v>9.2271134020618567E-2</c:v>
                </c:pt>
                <c:pt idx="1762" formatCode="0.00%">
                  <c:v>9.2338402061855687E-2</c:v>
                </c:pt>
                <c:pt idx="1763" formatCode="0.00%">
                  <c:v>9.2400773195876293E-2</c:v>
                </c:pt>
                <c:pt idx="1764" formatCode="0.00%">
                  <c:v>9.2462371134020616E-2</c:v>
                </c:pt>
                <c:pt idx="1765" formatCode="0.00%">
                  <c:v>9.2524484536082488E-2</c:v>
                </c:pt>
                <c:pt idx="1766" formatCode="0.00%">
                  <c:v>9.2587113402061855E-2</c:v>
                </c:pt>
                <c:pt idx="1767" formatCode="0.00%">
                  <c:v>9.2648840206185579E-2</c:v>
                </c:pt>
                <c:pt idx="1768" formatCode="0.00%">
                  <c:v>9.2708118556701052E-2</c:v>
                </c:pt>
                <c:pt idx="1769" formatCode="0.00%">
                  <c:v>9.276533505154641E-2</c:v>
                </c:pt>
                <c:pt idx="1770" formatCode="0.00%">
                  <c:v>9.2822551546391782E-2</c:v>
                </c:pt>
                <c:pt idx="1771" formatCode="0.00%">
                  <c:v>9.2878350515463948E-2</c:v>
                </c:pt>
                <c:pt idx="1772" formatCode="0.00%">
                  <c:v>9.2931056701030954E-2</c:v>
                </c:pt>
                <c:pt idx="1773" formatCode="0.00%">
                  <c:v>9.2987757731958803E-2</c:v>
                </c:pt>
                <c:pt idx="1774" formatCode="0.00%">
                  <c:v>9.3043556701030969E-2</c:v>
                </c:pt>
                <c:pt idx="1775" formatCode="0.00%">
                  <c:v>9.3097164948453631E-2</c:v>
                </c:pt>
                <c:pt idx="1776" formatCode="0.00%">
                  <c:v>9.3150644329896934E-2</c:v>
                </c:pt>
                <c:pt idx="1777" formatCode="0.00%">
                  <c:v>9.3201288659793838E-2</c:v>
                </c:pt>
                <c:pt idx="1778" formatCode="0.00%">
                  <c:v>9.3251288659793832E-2</c:v>
                </c:pt>
                <c:pt idx="1779" formatCode="0.00%">
                  <c:v>9.330193298969075E-2</c:v>
                </c:pt>
                <c:pt idx="1780" formatCode="0.00%">
                  <c:v>9.3352319587628907E-2</c:v>
                </c:pt>
                <c:pt idx="1781" formatCode="0.00%">
                  <c:v>9.3401675257731992E-2</c:v>
                </c:pt>
                <c:pt idx="1782" formatCode="0.00%">
                  <c:v>9.3448582474226827E-2</c:v>
                </c:pt>
                <c:pt idx="1783" formatCode="0.00%">
                  <c:v>9.3495360824742274E-2</c:v>
                </c:pt>
                <c:pt idx="1784" formatCode="0.00%">
                  <c:v>9.3540721649484543E-2</c:v>
                </c:pt>
                <c:pt idx="1785" formatCode="0.00%">
                  <c:v>9.3584407216494858E-2</c:v>
                </c:pt>
                <c:pt idx="1786" formatCode="0.00%">
                  <c:v>9.3630670103092811E-2</c:v>
                </c:pt>
                <c:pt idx="1787" formatCode="0.00%">
                  <c:v>9.3677061855670138E-2</c:v>
                </c:pt>
                <c:pt idx="1788" formatCode="0.00%">
                  <c:v>9.372719072164952E-2</c:v>
                </c:pt>
                <c:pt idx="1789" formatCode="0.00%">
                  <c:v>9.3776675257732006E-2</c:v>
                </c:pt>
                <c:pt idx="1790" formatCode="0.00%">
                  <c:v>9.3825128865979421E-2</c:v>
                </c:pt>
                <c:pt idx="1791" formatCode="0.00%">
                  <c:v>9.3871520618556747E-2</c:v>
                </c:pt>
                <c:pt idx="1792" formatCode="0.00%">
                  <c:v>9.3915721649484585E-2</c:v>
                </c:pt>
                <c:pt idx="1793" formatCode="0.00%">
                  <c:v>9.3960567010309304E-2</c:v>
                </c:pt>
                <c:pt idx="1794" formatCode="0.00%">
                  <c:v>9.4006056701030946E-2</c:v>
                </c:pt>
                <c:pt idx="1795" formatCode="0.00%">
                  <c:v>9.405103092783508E-2</c:v>
                </c:pt>
                <c:pt idx="1796" formatCode="0.00%">
                  <c:v>9.4096134020618602E-2</c:v>
                </c:pt>
                <c:pt idx="1797" formatCode="0.00%">
                  <c:v>9.4140077319587664E-2</c:v>
                </c:pt>
                <c:pt idx="1798" formatCode="0.00%">
                  <c:v>9.4185180412371172E-2</c:v>
                </c:pt>
                <c:pt idx="1799" formatCode="0.00%">
                  <c:v>9.423015463917532E-2</c:v>
                </c:pt>
                <c:pt idx="1800" formatCode="0.00%">
                  <c:v>9.4272422680412429E-2</c:v>
                </c:pt>
                <c:pt idx="1801" formatCode="0.00%">
                  <c:v>9.431417525773203E-2</c:v>
                </c:pt>
                <c:pt idx="1802" formatCode="0.00%">
                  <c:v>9.4356185567010378E-2</c:v>
                </c:pt>
                <c:pt idx="1803" formatCode="0.00%">
                  <c:v>9.4397938144329965E-2</c:v>
                </c:pt>
                <c:pt idx="1804" formatCode="0.00%">
                  <c:v>9.4439432989690777E-2</c:v>
                </c:pt>
                <c:pt idx="1805" formatCode="0.00%">
                  <c:v>9.4482216494845422E-2</c:v>
                </c:pt>
                <c:pt idx="1806" formatCode="0.00%">
                  <c:v>9.4525515463917575E-2</c:v>
                </c:pt>
                <c:pt idx="1807" formatCode="0.00%">
                  <c:v>9.456829896907222E-2</c:v>
                </c:pt>
                <c:pt idx="1808" formatCode="0.00%">
                  <c:v>9.4610953608247492E-2</c:v>
                </c:pt>
                <c:pt idx="1809" formatCode="0.00%">
                  <c:v>9.4653350515463988E-2</c:v>
                </c:pt>
                <c:pt idx="1810" formatCode="0.00%">
                  <c:v>9.4698067010309361E-2</c:v>
                </c:pt>
                <c:pt idx="1811" formatCode="0.00%">
                  <c:v>9.474329896907227E-2</c:v>
                </c:pt>
                <c:pt idx="1812" formatCode="0.00%">
                  <c:v>9.4790206185567119E-2</c:v>
                </c:pt>
                <c:pt idx="1813" formatCode="0.00%">
                  <c:v>9.4836726804123819E-2</c:v>
                </c:pt>
                <c:pt idx="1814" formatCode="0.00%">
                  <c:v>9.4882731958762997E-2</c:v>
                </c:pt>
                <c:pt idx="1815" formatCode="0.00%">
                  <c:v>9.4930927835051665E-2</c:v>
                </c:pt>
                <c:pt idx="1816" formatCode="0.00%">
                  <c:v>9.4979768041237228E-2</c:v>
                </c:pt>
                <c:pt idx="1817" formatCode="0.00%">
                  <c:v>9.5027190721649585E-2</c:v>
                </c:pt>
                <c:pt idx="1818" formatCode="0.00%">
                  <c:v>9.5074742268041343E-2</c:v>
                </c:pt>
                <c:pt idx="1819" formatCode="0.00%">
                  <c:v>9.5122293814433087E-2</c:v>
                </c:pt>
                <c:pt idx="1820" formatCode="0.00%">
                  <c:v>9.5167783505154757E-2</c:v>
                </c:pt>
                <c:pt idx="1821" formatCode="0.00%">
                  <c:v>9.5213917525773323E-2</c:v>
                </c:pt>
                <c:pt idx="1822" formatCode="0.00%">
                  <c:v>9.5256056701031044E-2</c:v>
                </c:pt>
                <c:pt idx="1823" formatCode="0.00%">
                  <c:v>9.5299871134020719E-2</c:v>
                </c:pt>
                <c:pt idx="1824" formatCode="0.00%">
                  <c:v>9.5341752577319708E-2</c:v>
                </c:pt>
                <c:pt idx="1825" formatCode="0.00%">
                  <c:v>9.5383247422680534E-2</c:v>
                </c:pt>
                <c:pt idx="1826" formatCode="0.00%">
                  <c:v>9.5425386597938255E-2</c:v>
                </c:pt>
                <c:pt idx="1827" formatCode="0.00%">
                  <c:v>9.5466365979381559E-2</c:v>
                </c:pt>
                <c:pt idx="1828" formatCode="0.00%">
                  <c:v>9.550876288659807E-2</c:v>
                </c:pt>
                <c:pt idx="1829" formatCode="0.00%">
                  <c:v>9.555219072164961E-2</c:v>
                </c:pt>
                <c:pt idx="1830" formatCode="0.00%">
                  <c:v>9.5595618556701151E-2</c:v>
                </c:pt>
                <c:pt idx="1831" formatCode="0.00%">
                  <c:v>9.5636340206185708E-2</c:v>
                </c:pt>
                <c:pt idx="1832" formatCode="0.00%">
                  <c:v>9.5675644329897044E-2</c:v>
                </c:pt>
                <c:pt idx="1833" formatCode="0.00%">
                  <c:v>9.5714948453608381E-2</c:v>
                </c:pt>
                <c:pt idx="1834" formatCode="0.00%">
                  <c:v>9.575412371134033E-2</c:v>
                </c:pt>
                <c:pt idx="1835" formatCode="0.00%">
                  <c:v>9.5791881443299101E-2</c:v>
                </c:pt>
                <c:pt idx="1836" formatCode="0.00%">
                  <c:v>9.5826804123711487E-2</c:v>
                </c:pt>
                <c:pt idx="1837" formatCode="0.00%">
                  <c:v>9.5861340206185697E-2</c:v>
                </c:pt>
                <c:pt idx="1838" formatCode="0.00%">
                  <c:v>9.5892654639175387E-2</c:v>
                </c:pt>
                <c:pt idx="1839" formatCode="0.00%">
                  <c:v>9.5925128865979509E-2</c:v>
                </c:pt>
                <c:pt idx="1840" formatCode="0.00%">
                  <c:v>9.5956572164948586E-2</c:v>
                </c:pt>
                <c:pt idx="1841" formatCode="0.00%">
                  <c:v>9.5986726804123831E-2</c:v>
                </c:pt>
                <c:pt idx="1842" formatCode="0.00%">
                  <c:v>9.6016623711340329E-2</c:v>
                </c:pt>
                <c:pt idx="1843" formatCode="0.00%">
                  <c:v>9.6046649484536201E-2</c:v>
                </c:pt>
                <c:pt idx="1844" formatCode="0.00%">
                  <c:v>9.6076030927835149E-2</c:v>
                </c:pt>
                <c:pt idx="1845" formatCode="0.00%">
                  <c:v>9.6104252577319693E-2</c:v>
                </c:pt>
                <c:pt idx="1846" formatCode="0.00%">
                  <c:v>9.613247422680421E-2</c:v>
                </c:pt>
                <c:pt idx="1847" formatCode="0.00%">
                  <c:v>9.6160695876288768E-2</c:v>
                </c:pt>
                <c:pt idx="1848" formatCode="0.00%">
                  <c:v>9.6188788659793925E-2</c:v>
                </c:pt>
                <c:pt idx="1849" formatCode="0.00%">
                  <c:v>9.6216494845360934E-2</c:v>
                </c:pt>
                <c:pt idx="1850" formatCode="0.00%">
                  <c:v>9.6244201030927956E-2</c:v>
                </c:pt>
                <c:pt idx="1851" formatCode="0.00%">
                  <c:v>9.6272422680412487E-2</c:v>
                </c:pt>
                <c:pt idx="1852" formatCode="0.00%">
                  <c:v>9.6299355670103212E-2</c:v>
                </c:pt>
                <c:pt idx="1853" formatCode="0.00%">
                  <c:v>9.6326417525773297E-2</c:v>
                </c:pt>
                <c:pt idx="1854" formatCode="0.00%">
                  <c:v>9.6354381443299081E-2</c:v>
                </c:pt>
                <c:pt idx="1855" formatCode="0.00%">
                  <c:v>9.6385180412371263E-2</c:v>
                </c:pt>
                <c:pt idx="1856" formatCode="0.00%">
                  <c:v>9.641494845360836E-2</c:v>
                </c:pt>
                <c:pt idx="1857" formatCode="0.00%">
                  <c:v>9.6444201030927948E-2</c:v>
                </c:pt>
                <c:pt idx="1858" formatCode="0.00%">
                  <c:v>9.6472293814433091E-2</c:v>
                </c:pt>
                <c:pt idx="1859" formatCode="0.00%">
                  <c:v>9.649845360824752E-2</c:v>
                </c:pt>
                <c:pt idx="1860" formatCode="0.00%">
                  <c:v>9.6523453608247531E-2</c:v>
                </c:pt>
                <c:pt idx="1861" formatCode="0.00%">
                  <c:v>9.6547164948453709E-2</c:v>
                </c:pt>
                <c:pt idx="1862" formatCode="0.00%">
                  <c:v>9.6571005154639303E-2</c:v>
                </c:pt>
                <c:pt idx="1863" formatCode="0.00%">
                  <c:v>9.6593427835051662E-2</c:v>
                </c:pt>
                <c:pt idx="1864" formatCode="0.00%">
                  <c:v>9.6613788659793934E-2</c:v>
                </c:pt>
                <c:pt idx="1865" formatCode="0.00%">
                  <c:v>9.6635695876288771E-2</c:v>
                </c:pt>
                <c:pt idx="1866" formatCode="0.00%">
                  <c:v>9.6660695876288782E-2</c:v>
                </c:pt>
                <c:pt idx="1867" formatCode="0.00%">
                  <c:v>9.6686984536082585E-2</c:v>
                </c:pt>
                <c:pt idx="1868" formatCode="0.00%">
                  <c:v>9.6711726804123793E-2</c:v>
                </c:pt>
                <c:pt idx="1869" formatCode="0.00%">
                  <c:v>9.6736469072165057E-2</c:v>
                </c:pt>
                <c:pt idx="1870" formatCode="0.00%">
                  <c:v>9.6759407216494939E-2</c:v>
                </c:pt>
                <c:pt idx="1871" formatCode="0.00%">
                  <c:v>9.6781829896907312E-2</c:v>
                </c:pt>
                <c:pt idx="1872" formatCode="0.00%">
                  <c:v>9.6803994845360938E-2</c:v>
                </c:pt>
                <c:pt idx="1873" formatCode="0.00%">
                  <c:v>9.6826030927835163E-2</c:v>
                </c:pt>
                <c:pt idx="1874" formatCode="0.00%">
                  <c:v>9.6847036082474316E-2</c:v>
                </c:pt>
                <c:pt idx="1875" formatCode="0.00%">
                  <c:v>9.6867396907216602E-2</c:v>
                </c:pt>
                <c:pt idx="1876" formatCode="0.00%">
                  <c:v>9.6887500000000099E-2</c:v>
                </c:pt>
                <c:pt idx="1877" formatCode="0.00%">
                  <c:v>9.6905541237113493E-2</c:v>
                </c:pt>
                <c:pt idx="1878" formatCode="0.00%">
                  <c:v>9.6925000000000094E-2</c:v>
                </c:pt>
                <c:pt idx="1879" formatCode="0.00%">
                  <c:v>9.6944072164948547E-2</c:v>
                </c:pt>
                <c:pt idx="1880" formatCode="0.00%">
                  <c:v>9.6963788659793881E-2</c:v>
                </c:pt>
                <c:pt idx="1881" formatCode="0.00%">
                  <c:v>9.6983891752577392E-2</c:v>
                </c:pt>
                <c:pt idx="1882" formatCode="0.00%">
                  <c:v>9.7003092783505232E-2</c:v>
                </c:pt>
                <c:pt idx="1883" formatCode="0.00%">
                  <c:v>9.7023324742268102E-2</c:v>
                </c:pt>
                <c:pt idx="1884" formatCode="0.00%">
                  <c:v>9.7044072164948536E-2</c:v>
                </c:pt>
                <c:pt idx="1885" formatCode="0.00%">
                  <c:v>9.7063659793814525E-2</c:v>
                </c:pt>
                <c:pt idx="1886" formatCode="0.00%">
                  <c:v>9.7084020618556768E-2</c:v>
                </c:pt>
                <c:pt idx="1887" formatCode="0.00%">
                  <c:v>9.710373711340213E-2</c:v>
                </c:pt>
                <c:pt idx="1888" formatCode="0.00%">
                  <c:v>9.7125000000000072E-2</c:v>
                </c:pt>
                <c:pt idx="1889" formatCode="0.00%">
                  <c:v>9.7148195876288729E-2</c:v>
                </c:pt>
                <c:pt idx="1890" formatCode="0.00%">
                  <c:v>9.7170489690721715E-2</c:v>
                </c:pt>
                <c:pt idx="1891" formatCode="0.00%">
                  <c:v>9.7189948453608316E-2</c:v>
                </c:pt>
                <c:pt idx="1892" formatCode="0.00%">
                  <c:v>9.720863402061862E-2</c:v>
                </c:pt>
                <c:pt idx="1893" formatCode="0.00%">
                  <c:v>9.7226546391752655E-2</c:v>
                </c:pt>
                <c:pt idx="1894" formatCode="0.00%">
                  <c:v>9.7244072164948528E-2</c:v>
                </c:pt>
                <c:pt idx="1895" formatCode="0.00%">
                  <c:v>9.7261469072165013E-2</c:v>
                </c:pt>
                <c:pt idx="1896" formatCode="0.00%">
                  <c:v>9.7279896907216543E-2</c:v>
                </c:pt>
                <c:pt idx="1897" formatCode="0.00%">
                  <c:v>9.7297036082474281E-2</c:v>
                </c:pt>
                <c:pt idx="1898" formatCode="0.00%">
                  <c:v>9.7314690721649513E-2</c:v>
                </c:pt>
                <c:pt idx="1899" formatCode="0.00%">
                  <c:v>9.7332860824742323E-2</c:v>
                </c:pt>
                <c:pt idx="1900" formatCode="0.00%">
                  <c:v>9.734987113402066E-2</c:v>
                </c:pt>
                <c:pt idx="1901" formatCode="0.00%">
                  <c:v>9.7367912371134083E-2</c:v>
                </c:pt>
                <c:pt idx="1902" formatCode="0.00%">
                  <c:v>9.7386469072164986E-2</c:v>
                </c:pt>
                <c:pt idx="1903" formatCode="0.00%">
                  <c:v>9.7405541237113452E-2</c:v>
                </c:pt>
                <c:pt idx="1904" formatCode="0.00%">
                  <c:v>9.7424613402061877E-2</c:v>
                </c:pt>
                <c:pt idx="1905" formatCode="0.00%">
                  <c:v>9.7445747422680432E-2</c:v>
                </c:pt>
                <c:pt idx="1906" formatCode="0.00%">
                  <c:v>9.7468427835051608E-2</c:v>
                </c:pt>
                <c:pt idx="1907" formatCode="0.00%">
                  <c:v>9.7494329896907275E-2</c:v>
                </c:pt>
                <c:pt idx="1908" formatCode="0.00%">
                  <c:v>9.7517654639175305E-2</c:v>
                </c:pt>
                <c:pt idx="1909" formatCode="0.00%">
                  <c:v>9.7543041237113451E-2</c:v>
                </c:pt>
                <c:pt idx="1910" formatCode="0.00%">
                  <c:v>9.7567912371134061E-2</c:v>
                </c:pt>
                <c:pt idx="1911" formatCode="0.00%">
                  <c:v>9.7594458762886638E-2</c:v>
                </c:pt>
                <c:pt idx="1912" formatCode="0.00%">
                  <c:v>9.7619587628866022E-2</c:v>
                </c:pt>
                <c:pt idx="1913" formatCode="0.00%">
                  <c:v>9.7643943298969124E-2</c:v>
                </c:pt>
                <c:pt idx="1914" formatCode="0.00%">
                  <c:v>9.7668041237113451E-2</c:v>
                </c:pt>
                <c:pt idx="1915" formatCode="0.00%">
                  <c:v>9.7691237113402107E-2</c:v>
                </c:pt>
                <c:pt idx="1916" formatCode="0.00%">
                  <c:v>9.7714948453608313E-2</c:v>
                </c:pt>
                <c:pt idx="1917" formatCode="0.00%">
                  <c:v>9.7738788659793865E-2</c:v>
                </c:pt>
                <c:pt idx="1918" formatCode="0.00%">
                  <c:v>9.7762757731958833E-2</c:v>
                </c:pt>
                <c:pt idx="1919" formatCode="0.00%">
                  <c:v>9.7786726804123758E-2</c:v>
                </c:pt>
                <c:pt idx="1920" formatCode="0.00%">
                  <c:v>9.7808634020618596E-2</c:v>
                </c:pt>
                <c:pt idx="1921" formatCode="0.00%">
                  <c:v>9.7831958762886639E-2</c:v>
                </c:pt>
                <c:pt idx="1922" formatCode="0.00%">
                  <c:v>9.7855283505154697E-2</c:v>
                </c:pt>
                <c:pt idx="1923" formatCode="0.00%">
                  <c:v>9.7880154639175293E-2</c:v>
                </c:pt>
                <c:pt idx="1924" formatCode="0.00%">
                  <c:v>9.7906185567010348E-2</c:v>
                </c:pt>
                <c:pt idx="1925" formatCode="0.00%">
                  <c:v>9.793067010309281E-2</c:v>
                </c:pt>
                <c:pt idx="1926" formatCode="0.00%">
                  <c:v>9.7956056701030955E-2</c:v>
                </c:pt>
                <c:pt idx="1927" formatCode="0.00%">
                  <c:v>9.7981572164948502E-2</c:v>
                </c:pt>
                <c:pt idx="1928" formatCode="0.00%">
                  <c:v>9.8009407216494884E-2</c:v>
                </c:pt>
                <c:pt idx="1929" formatCode="0.00%">
                  <c:v>9.8036211340206222E-2</c:v>
                </c:pt>
                <c:pt idx="1930" formatCode="0.00%">
                  <c:v>9.806456185567014E-2</c:v>
                </c:pt>
                <c:pt idx="1931" formatCode="0.00%">
                  <c:v>9.8090721649484569E-2</c:v>
                </c:pt>
                <c:pt idx="1932" formatCode="0.00%">
                  <c:v>9.8116881443299012E-2</c:v>
                </c:pt>
                <c:pt idx="1933" formatCode="0.00%">
                  <c:v>9.8143943298969111E-2</c:v>
                </c:pt>
                <c:pt idx="1934" formatCode="0.00%">
                  <c:v>9.8170489690721674E-2</c:v>
                </c:pt>
                <c:pt idx="1935" formatCode="0.00%">
                  <c:v>9.8197164948453639E-2</c:v>
                </c:pt>
                <c:pt idx="1936" formatCode="0.00%">
                  <c:v>9.8225386597938155E-2</c:v>
                </c:pt>
                <c:pt idx="1937" formatCode="0.00%">
                  <c:v>9.8254381443298969E-2</c:v>
                </c:pt>
                <c:pt idx="1938" formatCode="0.00%">
                  <c:v>9.8283247422680423E-2</c:v>
                </c:pt>
                <c:pt idx="1939" formatCode="0.00%">
                  <c:v>9.8311855670103102E-2</c:v>
                </c:pt>
                <c:pt idx="1940" formatCode="0.00%">
                  <c:v>9.8340206185567006E-2</c:v>
                </c:pt>
                <c:pt idx="1941" formatCode="0.00%">
                  <c:v>9.8368685567010297E-2</c:v>
                </c:pt>
                <c:pt idx="1942" formatCode="0.00%">
                  <c:v>9.8396005154639199E-2</c:v>
                </c:pt>
                <c:pt idx="1943" formatCode="0.00%">
                  <c:v>9.8424097938144328E-2</c:v>
                </c:pt>
                <c:pt idx="1944" formatCode="0.00%">
                  <c:v>9.8452835051546408E-2</c:v>
                </c:pt>
                <c:pt idx="1945" formatCode="0.00%">
                  <c:v>9.8480927835051565E-2</c:v>
                </c:pt>
                <c:pt idx="1946" formatCode="0.00%">
                  <c:v>9.8508247422680426E-2</c:v>
                </c:pt>
                <c:pt idx="1947" formatCode="0.00%">
                  <c:v>9.8534793814433003E-2</c:v>
                </c:pt>
                <c:pt idx="1948" formatCode="0.00%">
                  <c:v>9.8560309278350536E-2</c:v>
                </c:pt>
                <c:pt idx="1949" formatCode="0.00%">
                  <c:v>9.8585051546391758E-2</c:v>
                </c:pt>
                <c:pt idx="1950" formatCode="0.00%">
                  <c:v>9.8610695876288665E-2</c:v>
                </c:pt>
                <c:pt idx="1951" formatCode="0.00%">
                  <c:v>9.8635567010309289E-2</c:v>
                </c:pt>
                <c:pt idx="1952" formatCode="0.00%">
                  <c:v>9.8660567010309272E-2</c:v>
                </c:pt>
                <c:pt idx="1953" formatCode="0.00%">
                  <c:v>9.868427835051545E-2</c:v>
                </c:pt>
                <c:pt idx="1954" formatCode="0.00%">
                  <c:v>9.8707731958762868E-2</c:v>
                </c:pt>
                <c:pt idx="1955" formatCode="0.00%">
                  <c:v>9.873079896907215E-2</c:v>
                </c:pt>
                <c:pt idx="1956" formatCode="0.00%">
                  <c:v>9.8754123711340194E-2</c:v>
                </c:pt>
                <c:pt idx="1957" formatCode="0.00%">
                  <c:v>9.8777190721649463E-2</c:v>
                </c:pt>
                <c:pt idx="1958" formatCode="0.00%">
                  <c:v>9.8800515463917507E-2</c:v>
                </c:pt>
                <c:pt idx="1959" formatCode="0.00%">
                  <c:v>9.8825257731958743E-2</c:v>
                </c:pt>
                <c:pt idx="1960" formatCode="0.00%">
                  <c:v>9.8850257731958741E-2</c:v>
                </c:pt>
                <c:pt idx="1961" formatCode="0.00%">
                  <c:v>9.887512886597935E-2</c:v>
                </c:pt>
                <c:pt idx="1962" formatCode="0.00%">
                  <c:v>9.8900773195876229E-2</c:v>
                </c:pt>
                <c:pt idx="1963" formatCode="0.00%">
                  <c:v>9.8926159793814375E-2</c:v>
                </c:pt>
                <c:pt idx="1964" formatCode="0.00%">
                  <c:v>9.8950644329896836E-2</c:v>
                </c:pt>
                <c:pt idx="1965" formatCode="0.00%">
                  <c:v>9.8976675257731891E-2</c:v>
                </c:pt>
                <c:pt idx="1966" formatCode="0.00%">
                  <c:v>9.9003737113402018E-2</c:v>
                </c:pt>
                <c:pt idx="1967" formatCode="0.00%">
                  <c:v>9.9031314432989653E-2</c:v>
                </c:pt>
                <c:pt idx="1968" formatCode="0.00%">
                  <c:v>9.9059922680412305E-2</c:v>
                </c:pt>
                <c:pt idx="1969" formatCode="0.00%">
                  <c:v>9.9088530927834984E-2</c:v>
                </c:pt>
                <c:pt idx="1970" formatCode="0.00%">
                  <c:v>9.911739690721641E-2</c:v>
                </c:pt>
                <c:pt idx="1971" formatCode="0.00%">
                  <c:v>9.914768041237107E-2</c:v>
                </c:pt>
                <c:pt idx="1972" formatCode="0.00%">
                  <c:v>9.9177706185566955E-2</c:v>
                </c:pt>
                <c:pt idx="1973" formatCode="0.00%">
                  <c:v>9.9206443298969021E-2</c:v>
                </c:pt>
                <c:pt idx="1974" formatCode="0.00%">
                  <c:v>9.9234278350515417E-2</c:v>
                </c:pt>
                <c:pt idx="1975" formatCode="0.00%">
                  <c:v>9.9262628865979349E-2</c:v>
                </c:pt>
                <c:pt idx="1976" formatCode="0.00%">
                  <c:v>9.9293943298969026E-2</c:v>
                </c:pt>
                <c:pt idx="1977" formatCode="0.00%">
                  <c:v>9.9326675257731922E-2</c:v>
                </c:pt>
                <c:pt idx="1978" formatCode="0.00%">
                  <c:v>9.9360438144329863E-2</c:v>
                </c:pt>
                <c:pt idx="1979" formatCode="0.00%">
                  <c:v>9.9394072164948402E-2</c:v>
                </c:pt>
                <c:pt idx="1980" formatCode="0.00%">
                  <c:v>9.9427190721649419E-2</c:v>
                </c:pt>
                <c:pt idx="1981" formatCode="0.00%">
                  <c:v>9.9460180412371063E-2</c:v>
                </c:pt>
                <c:pt idx="1982" formatCode="0.00%">
                  <c:v>9.9494072164948391E-2</c:v>
                </c:pt>
                <c:pt idx="1983" formatCode="0.00%">
                  <c:v>9.9527963917525705E-2</c:v>
                </c:pt>
                <c:pt idx="1984" formatCode="0.00%">
                  <c:v>9.9561469072164871E-2</c:v>
                </c:pt>
                <c:pt idx="1985" formatCode="0.00%">
                  <c:v>9.9592912371133935E-2</c:v>
                </c:pt>
                <c:pt idx="1986" formatCode="0.00%">
                  <c:v>9.9623711340206103E-2</c:v>
                </c:pt>
                <c:pt idx="1987" formatCode="0.00%">
                  <c:v>9.9655154639175181E-2</c:v>
                </c:pt>
                <c:pt idx="1988" formatCode="0.00%">
                  <c:v>9.9686211340206096E-2</c:v>
                </c:pt>
                <c:pt idx="1989" formatCode="0.00%">
                  <c:v>9.9717912371133935E-2</c:v>
                </c:pt>
                <c:pt idx="1990" formatCode="0.00%">
                  <c:v>9.9749742268041161E-2</c:v>
                </c:pt>
                <c:pt idx="1991" formatCode="0.00%">
                  <c:v>9.978298969072158E-2</c:v>
                </c:pt>
                <c:pt idx="1992" formatCode="0.00%">
                  <c:v>9.9815463917525701E-2</c:v>
                </c:pt>
                <c:pt idx="1993" formatCode="0.00%">
                  <c:v>9.9847422680412301E-2</c:v>
                </c:pt>
                <c:pt idx="1994" formatCode="0.00%">
                  <c:v>9.9878865979381365E-2</c:v>
                </c:pt>
                <c:pt idx="1995" formatCode="0.00%">
                  <c:v>9.9909278350515399E-2</c:v>
                </c:pt>
                <c:pt idx="1996" formatCode="0.00%">
                  <c:v>9.9939690721649405E-2</c:v>
                </c:pt>
                <c:pt idx="1997" formatCode="0.00%">
                  <c:v>9.9969458762886487E-2</c:v>
                </c:pt>
                <c:pt idx="1998" formatCode="0.00%">
                  <c:v>9.9998324742267941E-2</c:v>
                </c:pt>
                <c:pt idx="1999" formatCode="0.00%">
                  <c:v>0.1000277061855669</c:v>
                </c:pt>
                <c:pt idx="2000" formatCode="0.00%">
                  <c:v>0.1000555412371133</c:v>
                </c:pt>
                <c:pt idx="2001" formatCode="0.00%">
                  <c:v>0.10008402061855659</c:v>
                </c:pt>
                <c:pt idx="2002" formatCode="0.00%">
                  <c:v>0.10011262886597927</c:v>
                </c:pt>
                <c:pt idx="2003" formatCode="0.00%">
                  <c:v>0.10014175257731948</c:v>
                </c:pt>
                <c:pt idx="2004" formatCode="0.00%">
                  <c:v>0.10016971649484527</c:v>
                </c:pt>
                <c:pt idx="2005" formatCode="0.00%">
                  <c:v>0.10019742268041228</c:v>
                </c:pt>
                <c:pt idx="2006" formatCode="0.00%">
                  <c:v>0.1002249999999999</c:v>
                </c:pt>
                <c:pt idx="2007" formatCode="0.00%">
                  <c:v>0.10025270618556692</c:v>
                </c:pt>
                <c:pt idx="2008" formatCode="0.00%">
                  <c:v>0.10028054123711332</c:v>
                </c:pt>
                <c:pt idx="2009" formatCode="0.00%">
                  <c:v>0.10030760309278343</c:v>
                </c:pt>
                <c:pt idx="2010" formatCode="0.00%">
                  <c:v>0.10033440721649475</c:v>
                </c:pt>
                <c:pt idx="2011" formatCode="0.00%">
                  <c:v>0.10035773195876278</c:v>
                </c:pt>
                <c:pt idx="2012" formatCode="0.00%">
                  <c:v>0.10037976804123702</c:v>
                </c:pt>
                <c:pt idx="2013" formatCode="0.00%">
                  <c:v>0.10040051546391743</c:v>
                </c:pt>
                <c:pt idx="2014" formatCode="0.00%">
                  <c:v>0.10042177835051536</c:v>
                </c:pt>
                <c:pt idx="2015" formatCode="0.00%">
                  <c:v>0.10044239690721642</c:v>
                </c:pt>
                <c:pt idx="2016" formatCode="0.00%">
                  <c:v>0.1004626288659793</c:v>
                </c:pt>
                <c:pt idx="2017" formatCode="0.00%">
                  <c:v>0.10048260309278344</c:v>
                </c:pt>
                <c:pt idx="2018" formatCode="0.00%">
                  <c:v>0.10050373711340198</c:v>
                </c:pt>
                <c:pt idx="2019" formatCode="0.00%">
                  <c:v>0.10052590206185559</c:v>
                </c:pt>
                <c:pt idx="2020" formatCode="0.00%">
                  <c:v>0.10054677835051538</c:v>
                </c:pt>
                <c:pt idx="2021" formatCode="0.00%">
                  <c:v>0.10056675257731951</c:v>
                </c:pt>
                <c:pt idx="2022" formatCode="0.00%">
                  <c:v>0.10058492268041232</c:v>
                </c:pt>
                <c:pt idx="2023" formatCode="0.00%">
                  <c:v>0.1006038659793814</c:v>
                </c:pt>
                <c:pt idx="2024" formatCode="0.00%">
                  <c:v>0.10062280927835043</c:v>
                </c:pt>
                <c:pt idx="2025" formatCode="0.00%">
                  <c:v>0.10064407216494836</c:v>
                </c:pt>
                <c:pt idx="2026" formatCode="0.00%">
                  <c:v>0.10066623711340197</c:v>
                </c:pt>
                <c:pt idx="2027" formatCode="0.00%">
                  <c:v>0.10068749999999993</c:v>
                </c:pt>
                <c:pt idx="2028" formatCode="0.00%">
                  <c:v>0.10070992268041229</c:v>
                </c:pt>
                <c:pt idx="2029" formatCode="0.00%">
                  <c:v>0.10073376288659786</c:v>
                </c:pt>
                <c:pt idx="2030" formatCode="0.00%">
                  <c:v>0.10075631443298963</c:v>
                </c:pt>
                <c:pt idx="2031" formatCode="0.00%">
                  <c:v>0.10077847938144326</c:v>
                </c:pt>
                <c:pt idx="2032" formatCode="0.00%">
                  <c:v>0.10080231958762884</c:v>
                </c:pt>
                <c:pt idx="2033" formatCode="0.00%">
                  <c:v>0.1008289948453608</c:v>
                </c:pt>
                <c:pt idx="2034" formatCode="0.00%">
                  <c:v>0.10085270618556696</c:v>
                </c:pt>
                <c:pt idx="2035" formatCode="0.00%">
                  <c:v>0.10087783505154635</c:v>
                </c:pt>
                <c:pt idx="2036" formatCode="0.00%">
                  <c:v>0.10090335051546387</c:v>
                </c:pt>
                <c:pt idx="2037" formatCode="0.00%">
                  <c:v>0.10093221649484531</c:v>
                </c:pt>
                <c:pt idx="2038" formatCode="0.00%">
                  <c:v>0.10096301546391749</c:v>
                </c:pt>
                <c:pt idx="2039" formatCode="0.00%">
                  <c:v>0.100995618556701</c:v>
                </c:pt>
                <c:pt idx="2040" formatCode="0.00%">
                  <c:v>0.1010315721649484</c:v>
                </c:pt>
                <c:pt idx="2041" formatCode="0.00%">
                  <c:v>0.10106082474226802</c:v>
                </c:pt>
                <c:pt idx="2042" formatCode="0.00%">
                  <c:v>0.10109097938144326</c:v>
                </c:pt>
                <c:pt idx="2043" formatCode="0.00%">
                  <c:v>0.10112010309278349</c:v>
                </c:pt>
                <c:pt idx="2044" formatCode="0.00%">
                  <c:v>0.10114935567010308</c:v>
                </c:pt>
                <c:pt idx="2045" formatCode="0.00%">
                  <c:v>0.10118144329896905</c:v>
                </c:pt>
                <c:pt idx="2046" formatCode="0.00%">
                  <c:v>0.10121520618556699</c:v>
                </c:pt>
                <c:pt idx="2047" formatCode="0.00%">
                  <c:v>0.10124716494845359</c:v>
                </c:pt>
                <c:pt idx="2048" formatCode="0.00%">
                  <c:v>0.1012811855670103</c:v>
                </c:pt>
                <c:pt idx="2049" formatCode="0.00%">
                  <c:v>0.10131662371134019</c:v>
                </c:pt>
                <c:pt idx="2050" formatCode="0.00%">
                  <c:v>0.10135231958762887</c:v>
                </c:pt>
                <c:pt idx="2051" formatCode="0.00%">
                  <c:v>0.10138840206185566</c:v>
                </c:pt>
                <c:pt idx="2052" formatCode="0.00%">
                  <c:v>0.10142757731958764</c:v>
                </c:pt>
                <c:pt idx="2053" formatCode="0.00%">
                  <c:v>0.10146494845360825</c:v>
                </c:pt>
                <c:pt idx="2054" formatCode="0.00%">
                  <c:v>0.10149987113402061</c:v>
                </c:pt>
                <c:pt idx="2055" formatCode="0.00%">
                  <c:v>0.10153479381443299</c:v>
                </c:pt>
                <c:pt idx="2056" formatCode="0.00%">
                  <c:v>0.10156971649484536</c:v>
                </c:pt>
                <c:pt idx="2057" formatCode="0.00%">
                  <c:v>0.10160438144329897</c:v>
                </c:pt>
                <c:pt idx="2058" formatCode="0.00%">
                  <c:v>0.10163904639175259</c:v>
                </c:pt>
                <c:pt idx="2059" formatCode="0.00%">
                  <c:v>0.10167229381443299</c:v>
                </c:pt>
                <c:pt idx="2060" formatCode="0.00%">
                  <c:v>0.10170786082474226</c:v>
                </c:pt>
                <c:pt idx="2061" formatCode="0.00%">
                  <c:v>0.10174432989690722</c:v>
                </c:pt>
                <c:pt idx="2062" formatCode="0.00%">
                  <c:v>0.10178182989690723</c:v>
                </c:pt>
                <c:pt idx="2063" formatCode="0.00%">
                  <c:v>0.10181804123711341</c:v>
                </c:pt>
                <c:pt idx="2064" formatCode="0.00%">
                  <c:v>0.10185283505154639</c:v>
                </c:pt>
                <c:pt idx="2065" formatCode="0.00%">
                  <c:v>0.10188698453608248</c:v>
                </c:pt>
                <c:pt idx="2066" formatCode="0.00%">
                  <c:v>0.10192023195876292</c:v>
                </c:pt>
                <c:pt idx="2067" formatCode="0.00%">
                  <c:v>0.10195335051546393</c:v>
                </c:pt>
                <c:pt idx="2068" formatCode="0.00%">
                  <c:v>0.10198646907216496</c:v>
                </c:pt>
                <c:pt idx="2069" formatCode="0.00%">
                  <c:v>0.10201932989690722</c:v>
                </c:pt>
                <c:pt idx="2070" formatCode="0.00%">
                  <c:v>0.10205180412371136</c:v>
                </c:pt>
                <c:pt idx="2071" formatCode="0.00%">
                  <c:v>0.10208376288659794</c:v>
                </c:pt>
                <c:pt idx="2072" formatCode="0.00%">
                  <c:v>0.10211597938144329</c:v>
                </c:pt>
                <c:pt idx="2073" formatCode="0.00%">
                  <c:v>0.10214987113402062</c:v>
                </c:pt>
                <c:pt idx="2074" formatCode="0.00%">
                  <c:v>0.10218582474226806</c:v>
                </c:pt>
                <c:pt idx="2075" formatCode="0.00%">
                  <c:v>0.10222216494845363</c:v>
                </c:pt>
                <c:pt idx="2076" formatCode="0.00%">
                  <c:v>0.102257087628866</c:v>
                </c:pt>
                <c:pt idx="2077" formatCode="0.00%">
                  <c:v>0.10229329896907217</c:v>
                </c:pt>
                <c:pt idx="2078" formatCode="0.00%">
                  <c:v>0.1023291237113402</c:v>
                </c:pt>
                <c:pt idx="2079" formatCode="0.00%">
                  <c:v>0.10236688144329896</c:v>
                </c:pt>
                <c:pt idx="2080" formatCode="0.00%">
                  <c:v>0.10240528350515461</c:v>
                </c:pt>
                <c:pt idx="2081" formatCode="0.00%">
                  <c:v>0.10244329896907214</c:v>
                </c:pt>
                <c:pt idx="2082" formatCode="0.00%">
                  <c:v>0.10247719072164947</c:v>
                </c:pt>
                <c:pt idx="2083" formatCode="0.00%">
                  <c:v>0.10251121134020619</c:v>
                </c:pt>
                <c:pt idx="2084" formatCode="0.00%">
                  <c:v>0.10254497422680413</c:v>
                </c:pt>
                <c:pt idx="2085" formatCode="0.00%">
                  <c:v>0.10257809278350513</c:v>
                </c:pt>
                <c:pt idx="2086" formatCode="0.00%">
                  <c:v>0.10261082474226803</c:v>
                </c:pt>
                <c:pt idx="2087" formatCode="0.00%">
                  <c:v>0.10264226804123708</c:v>
                </c:pt>
                <c:pt idx="2088" formatCode="0.00%">
                  <c:v>0.10267306701030926</c:v>
                </c:pt>
                <c:pt idx="2089" formatCode="0.00%">
                  <c:v>0.10270412371134018</c:v>
                </c:pt>
                <c:pt idx="2090" formatCode="0.00%">
                  <c:v>0.10273634020618556</c:v>
                </c:pt>
                <c:pt idx="2091" formatCode="0.00%">
                  <c:v>0.10276855670103091</c:v>
                </c:pt>
                <c:pt idx="2092" formatCode="0.00%">
                  <c:v>0.10280103092783503</c:v>
                </c:pt>
                <c:pt idx="2093" formatCode="0.00%">
                  <c:v>0.10283298969072163</c:v>
                </c:pt>
                <c:pt idx="2094" formatCode="0.00%">
                  <c:v>0.10286314432989691</c:v>
                </c:pt>
                <c:pt idx="2095" formatCode="0.00%">
                  <c:v>0.10289278350515463</c:v>
                </c:pt>
                <c:pt idx="2096" formatCode="0.00%">
                  <c:v>0.10292216494845356</c:v>
                </c:pt>
                <c:pt idx="2097" formatCode="0.00%">
                  <c:v>0.10295128865979379</c:v>
                </c:pt>
                <c:pt idx="2098" formatCode="0.00%">
                  <c:v>0.10298054123711339</c:v>
                </c:pt>
                <c:pt idx="2099" formatCode="0.00%">
                  <c:v>0.10301043814432988</c:v>
                </c:pt>
                <c:pt idx="2100" formatCode="0.00%">
                  <c:v>0.10304175257731955</c:v>
                </c:pt>
                <c:pt idx="2101" formatCode="0.00%">
                  <c:v>0.10307061855670101</c:v>
                </c:pt>
                <c:pt idx="2102" formatCode="0.00%">
                  <c:v>0.10309909793814431</c:v>
                </c:pt>
                <c:pt idx="2103" formatCode="0.00%">
                  <c:v>0.10312822164948454</c:v>
                </c:pt>
                <c:pt idx="2104" formatCode="0.00%">
                  <c:v>0.1031577319587629</c:v>
                </c:pt>
                <c:pt idx="2105" formatCode="0.00%">
                  <c:v>0.10318827319587631</c:v>
                </c:pt>
                <c:pt idx="2106" formatCode="0.00%">
                  <c:v>0.10321765463917529</c:v>
                </c:pt>
                <c:pt idx="2107" formatCode="0.00%">
                  <c:v>0.10324729381443302</c:v>
                </c:pt>
                <c:pt idx="2108" formatCode="0.00%">
                  <c:v>0.10327976804123715</c:v>
                </c:pt>
                <c:pt idx="2109" formatCode="0.00%">
                  <c:v>0.10331172680412376</c:v>
                </c:pt>
                <c:pt idx="2110" formatCode="0.00%">
                  <c:v>0.10334420103092788</c:v>
                </c:pt>
                <c:pt idx="2111" formatCode="0.00%">
                  <c:v>0.10337590206185573</c:v>
                </c:pt>
                <c:pt idx="2112" formatCode="0.00%">
                  <c:v>0.1034051546391753</c:v>
                </c:pt>
                <c:pt idx="2113" formatCode="0.00%">
                  <c:v>0.10343286082474233</c:v>
                </c:pt>
                <c:pt idx="2114" formatCode="0.00%">
                  <c:v>0.10346121134020624</c:v>
                </c:pt>
                <c:pt idx="2115" formatCode="0.00%">
                  <c:v>0.10349085051546396</c:v>
                </c:pt>
                <c:pt idx="2116" formatCode="0.00%">
                  <c:v>0.10352100515463923</c:v>
                </c:pt>
                <c:pt idx="2117" formatCode="0.00%">
                  <c:v>0.10355115979381449</c:v>
                </c:pt>
                <c:pt idx="2118" formatCode="0.00%">
                  <c:v>0.10358247422680417</c:v>
                </c:pt>
                <c:pt idx="2119" formatCode="0.00%">
                  <c:v>0.10361134020618562</c:v>
                </c:pt>
                <c:pt idx="2120" formatCode="0.00%">
                  <c:v>0.10363865979381448</c:v>
                </c:pt>
                <c:pt idx="2121" formatCode="0.00%">
                  <c:v>0.10366649484536088</c:v>
                </c:pt>
                <c:pt idx="2122" formatCode="0.00%">
                  <c:v>0.10369600515463924</c:v>
                </c:pt>
                <c:pt idx="2123" formatCode="0.00%">
                  <c:v>0.10372242268041243</c:v>
                </c:pt>
                <c:pt idx="2124" formatCode="0.00%">
                  <c:v>0.10374639175257738</c:v>
                </c:pt>
                <c:pt idx="2125" formatCode="0.00%">
                  <c:v>0.10377074742268048</c:v>
                </c:pt>
                <c:pt idx="2126" formatCode="0.00%">
                  <c:v>0.10379381443298978</c:v>
                </c:pt>
                <c:pt idx="2127" formatCode="0.00%">
                  <c:v>0.1038152061855671</c:v>
                </c:pt>
                <c:pt idx="2128" formatCode="0.00%">
                  <c:v>0.10383711340206195</c:v>
                </c:pt>
                <c:pt idx="2129" formatCode="0.00%">
                  <c:v>0.10385863402061868</c:v>
                </c:pt>
                <c:pt idx="2130" formatCode="0.00%">
                  <c:v>0.1038804123711341</c:v>
                </c:pt>
                <c:pt idx="2131" formatCode="0.00%">
                  <c:v>0.10390270618556713</c:v>
                </c:pt>
                <c:pt idx="2132" formatCode="0.00%">
                  <c:v>0.1039250000000001</c:v>
                </c:pt>
                <c:pt idx="2133" formatCode="0.00%">
                  <c:v>0.10394780927835062</c:v>
                </c:pt>
                <c:pt idx="2134" formatCode="0.00%">
                  <c:v>0.10397126288659804</c:v>
                </c:pt>
                <c:pt idx="2135" formatCode="0.00%">
                  <c:v>0.10399394329896917</c:v>
                </c:pt>
                <c:pt idx="2136" formatCode="0.00%">
                  <c:v>0.10401585051546401</c:v>
                </c:pt>
                <c:pt idx="2137" formatCode="0.00%">
                  <c:v>0.10403853092783515</c:v>
                </c:pt>
                <c:pt idx="2138" formatCode="0.00%">
                  <c:v>0.10406211340206195</c:v>
                </c:pt>
                <c:pt idx="2139" formatCode="0.00%">
                  <c:v>0.10408659793814443</c:v>
                </c:pt>
                <c:pt idx="2140" formatCode="0.00%">
                  <c:v>0.10411005154639186</c:v>
                </c:pt>
                <c:pt idx="2141" formatCode="0.00%">
                  <c:v>0.10413234536082484</c:v>
                </c:pt>
                <c:pt idx="2142" formatCode="0.00%">
                  <c:v>0.10415463917525784</c:v>
                </c:pt>
                <c:pt idx="2143" formatCode="0.00%">
                  <c:v>0.10417564432989701</c:v>
                </c:pt>
                <c:pt idx="2144" formatCode="0.00%">
                  <c:v>0.10419626288659806</c:v>
                </c:pt>
                <c:pt idx="2145" formatCode="0.00%">
                  <c:v>0.10421791237113412</c:v>
                </c:pt>
                <c:pt idx="2146" formatCode="0.00%">
                  <c:v>0.10424033505154649</c:v>
                </c:pt>
                <c:pt idx="2147" formatCode="0.00%">
                  <c:v>0.10426159793814442</c:v>
                </c:pt>
                <c:pt idx="2148" formatCode="0.00%">
                  <c:v>0.10428182989690729</c:v>
                </c:pt>
                <c:pt idx="2149" formatCode="0.00%">
                  <c:v>0.10430077319587637</c:v>
                </c:pt>
                <c:pt idx="2150" formatCode="0.00%">
                  <c:v>0.10432061855670112</c:v>
                </c:pt>
                <c:pt idx="2151" formatCode="0.00%">
                  <c:v>0.10434175257731966</c:v>
                </c:pt>
                <c:pt idx="2152" formatCode="0.00%">
                  <c:v>0.10436262886597947</c:v>
                </c:pt>
                <c:pt idx="2153" formatCode="0.00%">
                  <c:v>0.10438247422680422</c:v>
                </c:pt>
                <c:pt idx="2154" formatCode="0.00%">
                  <c:v>0.10440206185567018</c:v>
                </c:pt>
                <c:pt idx="2155" formatCode="0.00%">
                  <c:v>0.1044208762886599</c:v>
                </c:pt>
                <c:pt idx="2156" formatCode="0.00%">
                  <c:v>0.10444020618556711</c:v>
                </c:pt>
                <c:pt idx="2157" formatCode="0.00%">
                  <c:v>0.10446030927835061</c:v>
                </c:pt>
                <c:pt idx="2158" formatCode="0.00%">
                  <c:v>0.10447963917525784</c:v>
                </c:pt>
                <c:pt idx="2159" formatCode="0.00%">
                  <c:v>0.10449858247422691</c:v>
                </c:pt>
                <c:pt idx="2160" formatCode="0.00%">
                  <c:v>0.10451817010309289</c:v>
                </c:pt>
                <c:pt idx="2161" formatCode="0.00%">
                  <c:v>0.10453775773195888</c:v>
                </c:pt>
                <c:pt idx="2162" formatCode="0.00%">
                  <c:v>0.10455786082474239</c:v>
                </c:pt>
                <c:pt idx="2163" formatCode="0.00%">
                  <c:v>0.10457912371134032</c:v>
                </c:pt>
                <c:pt idx="2164" formatCode="0.00%">
                  <c:v>0.10460038659793827</c:v>
                </c:pt>
                <c:pt idx="2165" formatCode="0.00%">
                  <c:v>0.10462293814433002</c:v>
                </c:pt>
                <c:pt idx="2166" formatCode="0.00%">
                  <c:v>0.10464574742268054</c:v>
                </c:pt>
                <c:pt idx="2167" formatCode="0.00%">
                  <c:v>0.10466817010309291</c:v>
                </c:pt>
                <c:pt idx="2168" formatCode="0.00%">
                  <c:v>0.10469097938144341</c:v>
                </c:pt>
                <c:pt idx="2169" formatCode="0.00%">
                  <c:v>0.10471262886597951</c:v>
                </c:pt>
                <c:pt idx="2170" formatCode="0.00%">
                  <c:v>0.10473402061855683</c:v>
                </c:pt>
                <c:pt idx="2171" formatCode="0.00%">
                  <c:v>0.1047556701030929</c:v>
                </c:pt>
                <c:pt idx="2172" formatCode="0.00%">
                  <c:v>0.1047759020618558</c:v>
                </c:pt>
                <c:pt idx="2173" formatCode="0.00%">
                  <c:v>0.1047967783505156</c:v>
                </c:pt>
                <c:pt idx="2174" formatCode="0.00%">
                  <c:v>0.10481726804123725</c:v>
                </c:pt>
                <c:pt idx="2175" formatCode="0.00%">
                  <c:v>0.10483878865979396</c:v>
                </c:pt>
                <c:pt idx="2176" formatCode="0.00%">
                  <c:v>0.10485914948453624</c:v>
                </c:pt>
                <c:pt idx="2177" formatCode="0.00%">
                  <c:v>0.10488182989690738</c:v>
                </c:pt>
                <c:pt idx="2178" formatCode="0.00%">
                  <c:v>0.10490425257731976</c:v>
                </c:pt>
                <c:pt idx="2179" formatCode="0.00%">
                  <c:v>0.10492590206185586</c:v>
                </c:pt>
                <c:pt idx="2180" formatCode="0.00%">
                  <c:v>0.10494729381443317</c:v>
                </c:pt>
                <c:pt idx="2181" formatCode="0.00%">
                  <c:v>0.10496958762886617</c:v>
                </c:pt>
                <c:pt idx="2182" formatCode="0.00%">
                  <c:v>0.10499252577319604</c:v>
                </c:pt>
                <c:pt idx="2183" formatCode="0.00%">
                  <c:v>0.10501443298969092</c:v>
                </c:pt>
                <c:pt idx="2184" formatCode="0.00%">
                  <c:v>0.10503505154639194</c:v>
                </c:pt>
                <c:pt idx="2185" formatCode="0.00%">
                  <c:v>0.10505631443298988</c:v>
                </c:pt>
                <c:pt idx="2186" formatCode="0.00%">
                  <c:v>0.10507860824742286</c:v>
                </c:pt>
                <c:pt idx="2187" formatCode="0.00%">
                  <c:v>0.10510193298969091</c:v>
                </c:pt>
                <c:pt idx="2188" formatCode="0.00%">
                  <c:v>0.10512164948453624</c:v>
                </c:pt>
                <c:pt idx="2189" formatCode="0.00%">
                  <c:v>0.1051400773195878</c:v>
                </c:pt>
                <c:pt idx="2190" formatCode="0.00%">
                  <c:v>0.10515811855670119</c:v>
                </c:pt>
                <c:pt idx="2191" formatCode="0.00%">
                  <c:v>0.10517667525773211</c:v>
                </c:pt>
                <c:pt idx="2192" formatCode="0.00%">
                  <c:v>0.10519368556701048</c:v>
                </c:pt>
                <c:pt idx="2193" formatCode="0.00%">
                  <c:v>0.10520953608247438</c:v>
                </c:pt>
                <c:pt idx="2194" formatCode="0.00%">
                  <c:v>0.10522358247422696</c:v>
                </c:pt>
                <c:pt idx="2195" formatCode="0.00%">
                  <c:v>0.10523775773195891</c:v>
                </c:pt>
                <c:pt idx="2196" formatCode="0.00%">
                  <c:v>0.10524948453608261</c:v>
                </c:pt>
                <c:pt idx="2197" formatCode="0.00%">
                  <c:v>0.10526172680412385</c:v>
                </c:pt>
                <c:pt idx="2198" formatCode="0.00%">
                  <c:v>0.10527577319587642</c:v>
                </c:pt>
                <c:pt idx="2199" formatCode="0.00%">
                  <c:v>0.10528981958762901</c:v>
                </c:pt>
                <c:pt idx="2200" formatCode="0.00%">
                  <c:v>0.10530412371134035</c:v>
                </c:pt>
                <c:pt idx="2201" formatCode="0.00%">
                  <c:v>0.10531971649484549</c:v>
                </c:pt>
                <c:pt idx="2202" formatCode="0.00%">
                  <c:v>0.10533453608247437</c:v>
                </c:pt>
                <c:pt idx="2203" formatCode="0.00%">
                  <c:v>0.10534974226804138</c:v>
                </c:pt>
                <c:pt idx="2204" formatCode="0.00%">
                  <c:v>0.10536430412371148</c:v>
                </c:pt>
                <c:pt idx="2205" formatCode="0.00%">
                  <c:v>0.10537809278350529</c:v>
                </c:pt>
                <c:pt idx="2206" formatCode="0.00%">
                  <c:v>0.10539381443298984</c:v>
                </c:pt>
                <c:pt idx="2207" formatCode="0.00%">
                  <c:v>0.105409407216495</c:v>
                </c:pt>
                <c:pt idx="2208" formatCode="0.00%">
                  <c:v>0.10542512886597953</c:v>
                </c:pt>
                <c:pt idx="2209" formatCode="0.00%">
                  <c:v>0.10544149484536094</c:v>
                </c:pt>
                <c:pt idx="2210" formatCode="0.00%">
                  <c:v>0.1054585051546393</c:v>
                </c:pt>
                <c:pt idx="2211" formatCode="0.00%">
                  <c:v>0.10547422680412381</c:v>
                </c:pt>
                <c:pt idx="2212" formatCode="0.00%">
                  <c:v>0.10548840206185578</c:v>
                </c:pt>
                <c:pt idx="2213" formatCode="0.00%">
                  <c:v>0.10550296391752588</c:v>
                </c:pt>
                <c:pt idx="2214" formatCode="0.00%">
                  <c:v>0.10551572164948463</c:v>
                </c:pt>
                <c:pt idx="2215" formatCode="0.00%">
                  <c:v>0.10552873711340215</c:v>
                </c:pt>
                <c:pt idx="2216" formatCode="0.00%">
                  <c:v>0.10554265463917537</c:v>
                </c:pt>
                <c:pt idx="2217" formatCode="0.00%">
                  <c:v>0.10555463917525786</c:v>
                </c:pt>
                <c:pt idx="2218" formatCode="0.00%">
                  <c:v>0.10556585051546405</c:v>
                </c:pt>
                <c:pt idx="2219" formatCode="0.00%">
                  <c:v>0.10557744845360836</c:v>
                </c:pt>
                <c:pt idx="2220" formatCode="0.00%">
                  <c:v>0.1055889175257733</c:v>
                </c:pt>
                <c:pt idx="2221" formatCode="0.00%">
                  <c:v>0.10560077319587641</c:v>
                </c:pt>
                <c:pt idx="2222" formatCode="0.00%">
                  <c:v>0.10561146907216507</c:v>
                </c:pt>
                <c:pt idx="2223" formatCode="0.00%">
                  <c:v>0.10562216494845374</c:v>
                </c:pt>
                <c:pt idx="2224" formatCode="0.00%">
                  <c:v>0.10563298969072177</c:v>
                </c:pt>
                <c:pt idx="2225" formatCode="0.00%">
                  <c:v>0.1056412371134022</c:v>
                </c:pt>
                <c:pt idx="2226" formatCode="0.00%">
                  <c:v>0.10564819587628879</c:v>
                </c:pt>
                <c:pt idx="2227" formatCode="0.00%">
                  <c:v>0.10565579896907229</c:v>
                </c:pt>
                <c:pt idx="2228" formatCode="0.00%">
                  <c:v>0.10566082474226818</c:v>
                </c:pt>
                <c:pt idx="2229" formatCode="0.00%">
                  <c:v>0.10566417525773208</c:v>
                </c:pt>
                <c:pt idx="2230" formatCode="0.00%">
                  <c:v>0.10566765463917538</c:v>
                </c:pt>
                <c:pt idx="2231" formatCode="0.00%">
                  <c:v>0.10567280927835063</c:v>
                </c:pt>
                <c:pt idx="2232" formatCode="0.00%">
                  <c:v>0.10567422680412383</c:v>
                </c:pt>
                <c:pt idx="2233" formatCode="0.00%">
                  <c:v>0.10567448453608261</c:v>
                </c:pt>
                <c:pt idx="2234" formatCode="0.00%">
                  <c:v>0.10567461340206197</c:v>
                </c:pt>
                <c:pt idx="2235" formatCode="0.00%">
                  <c:v>0.10567319587628878</c:v>
                </c:pt>
                <c:pt idx="2236" formatCode="0.00%">
                  <c:v>0.10566649484536096</c:v>
                </c:pt>
                <c:pt idx="2237" formatCode="0.00%">
                  <c:v>0.10566108247422694</c:v>
                </c:pt>
                <c:pt idx="2238" formatCode="0.00%">
                  <c:v>0.10565322164948467</c:v>
                </c:pt>
                <c:pt idx="2239" formatCode="0.00%">
                  <c:v>0.10565000000000012</c:v>
                </c:pt>
                <c:pt idx="2240" formatCode="0.00%">
                  <c:v>0.10564729381443311</c:v>
                </c:pt>
                <c:pt idx="2241" formatCode="0.00%">
                  <c:v>0.10564342783505169</c:v>
                </c:pt>
                <c:pt idx="2242" formatCode="0.00%">
                  <c:v>0.10564149484536094</c:v>
                </c:pt>
                <c:pt idx="2243" formatCode="0.00%">
                  <c:v>0.1056382731958764</c:v>
                </c:pt>
                <c:pt idx="2244" formatCode="0.00%">
                  <c:v>0.10563440721649497</c:v>
                </c:pt>
                <c:pt idx="2245" formatCode="0.00%">
                  <c:v>0.10563221649484547</c:v>
                </c:pt>
                <c:pt idx="2246" formatCode="0.00%">
                  <c:v>0.10563182989690734</c:v>
                </c:pt>
                <c:pt idx="2247" formatCode="0.00%">
                  <c:v>0.10562873711340218</c:v>
                </c:pt>
                <c:pt idx="2248" formatCode="0.00%">
                  <c:v>0.10562706185567024</c:v>
                </c:pt>
                <c:pt idx="2249" formatCode="0.00%">
                  <c:v>0.10562409793814447</c:v>
                </c:pt>
                <c:pt idx="2250" formatCode="0.00%">
                  <c:v>0.10561984536082487</c:v>
                </c:pt>
                <c:pt idx="2251" formatCode="0.00%">
                  <c:v>0.1056146907216496</c:v>
                </c:pt>
                <c:pt idx="2252" formatCode="0.00%">
                  <c:v>0.10561237113402074</c:v>
                </c:pt>
                <c:pt idx="2253" formatCode="0.00%">
                  <c:v>0.1056112113402063</c:v>
                </c:pt>
                <c:pt idx="2254" formatCode="0.00%">
                  <c:v>0.10561030927835062</c:v>
                </c:pt>
                <c:pt idx="2255" formatCode="0.00%">
                  <c:v>0.10560837628865989</c:v>
                </c:pt>
                <c:pt idx="2256" formatCode="0.00%">
                  <c:v>0.10560747422680422</c:v>
                </c:pt>
                <c:pt idx="2257" formatCode="0.00%">
                  <c:v>0.10560708762886609</c:v>
                </c:pt>
                <c:pt idx="2258" formatCode="0.00%">
                  <c:v>0.10560592783505163</c:v>
                </c:pt>
                <c:pt idx="2259" formatCode="0.00%">
                  <c:v>0.10560605670103101</c:v>
                </c:pt>
                <c:pt idx="2260" formatCode="0.00%">
                  <c:v>0.10560631443298975</c:v>
                </c:pt>
                <c:pt idx="2261" formatCode="0.00%">
                  <c:v>0.10560863402061864</c:v>
                </c:pt>
                <c:pt idx="2262" formatCode="0.00%">
                  <c:v>0.1056144329896908</c:v>
                </c:pt>
                <c:pt idx="2263" formatCode="0.00%">
                  <c:v>0.10562100515463926</c:v>
                </c:pt>
                <c:pt idx="2264" formatCode="0.00%">
                  <c:v>0.10562474226804135</c:v>
                </c:pt>
                <c:pt idx="2265" formatCode="0.00%">
                  <c:v>0.10562628865979394</c:v>
                </c:pt>
                <c:pt idx="2266" formatCode="0.00%">
                  <c:v>0.10562500000000011</c:v>
                </c:pt>
                <c:pt idx="2267" formatCode="0.00%">
                  <c:v>0.10562306701030941</c:v>
                </c:pt>
                <c:pt idx="2268" formatCode="0.00%">
                  <c:v>0.10562242268041251</c:v>
                </c:pt>
                <c:pt idx="2269" formatCode="0.00%">
                  <c:v>0.1056195876288661</c:v>
                </c:pt>
                <c:pt idx="2270" formatCode="0.00%">
                  <c:v>0.10561546391752588</c:v>
                </c:pt>
                <c:pt idx="2271" formatCode="0.00%">
                  <c:v>0.10561005154639184</c:v>
                </c:pt>
                <c:pt idx="2272" formatCode="0.00%">
                  <c:v>0.10560541237113415</c:v>
                </c:pt>
                <c:pt idx="2273" formatCode="0.00%">
                  <c:v>0.10560115979381456</c:v>
                </c:pt>
                <c:pt idx="2274" formatCode="0.00%">
                  <c:v>0.10559652061855682</c:v>
                </c:pt>
                <c:pt idx="2275" formatCode="0.00%">
                  <c:v>0.10559123711340219</c:v>
                </c:pt>
                <c:pt idx="2276" formatCode="0.00%">
                  <c:v>0.10558247422680425</c:v>
                </c:pt>
                <c:pt idx="2277" formatCode="0.00%">
                  <c:v>0.10557590206185578</c:v>
                </c:pt>
                <c:pt idx="2278" formatCode="0.00%">
                  <c:v>0.10556791237113412</c:v>
                </c:pt>
                <c:pt idx="2279" formatCode="0.00%">
                  <c:v>0.10556030927835063</c:v>
                </c:pt>
                <c:pt idx="2280" formatCode="0.00%">
                  <c:v>0.10555528350515475</c:v>
                </c:pt>
                <c:pt idx="2281" formatCode="0.00%">
                  <c:v>0.10555064432989703</c:v>
                </c:pt>
                <c:pt idx="2282" formatCode="0.00%">
                  <c:v>0.10554858247422692</c:v>
                </c:pt>
                <c:pt idx="2283" formatCode="0.00%">
                  <c:v>0.10554587628865991</c:v>
                </c:pt>
                <c:pt idx="2284" formatCode="0.00%">
                  <c:v>0.10554381443298982</c:v>
                </c:pt>
                <c:pt idx="2285" formatCode="0.00%">
                  <c:v>0.10554381443298982</c:v>
                </c:pt>
                <c:pt idx="2286" formatCode="0.00%">
                  <c:v>0.10554626288659807</c:v>
                </c:pt>
                <c:pt idx="2287" formatCode="0.00%">
                  <c:v>0.10554742268041253</c:v>
                </c:pt>
                <c:pt idx="2288" formatCode="0.00%">
                  <c:v>0.10554742268041251</c:v>
                </c:pt>
                <c:pt idx="2289" formatCode="0.00%">
                  <c:v>0.10554780927835065</c:v>
                </c:pt>
                <c:pt idx="2290" formatCode="0.00%">
                  <c:v>0.10554664948453624</c:v>
                </c:pt>
                <c:pt idx="2291" formatCode="0.00%">
                  <c:v>0.10554484536082488</c:v>
                </c:pt>
                <c:pt idx="2292" formatCode="0.00%">
                  <c:v>0.10554213917525786</c:v>
                </c:pt>
                <c:pt idx="2293" formatCode="0.00%">
                  <c:v>0.10553878865979392</c:v>
                </c:pt>
                <c:pt idx="2294" formatCode="0.00%">
                  <c:v>0.10553440721649496</c:v>
                </c:pt>
                <c:pt idx="2295" formatCode="0.00%">
                  <c:v>0.10553067010309287</c:v>
                </c:pt>
                <c:pt idx="2296" formatCode="0.00%">
                  <c:v>0.10552912371134028</c:v>
                </c:pt>
                <c:pt idx="2297" formatCode="0.00%">
                  <c:v>0.1055277061855671</c:v>
                </c:pt>
                <c:pt idx="2298" formatCode="0.00%">
                  <c:v>0.10552693298969081</c:v>
                </c:pt>
                <c:pt idx="2299" formatCode="0.00%">
                  <c:v>0.10552590206185578</c:v>
                </c:pt>
                <c:pt idx="2300" formatCode="0.00%">
                  <c:v>0.10552371134020627</c:v>
                </c:pt>
                <c:pt idx="2301" formatCode="0.00%">
                  <c:v>0.10552177835051556</c:v>
                </c:pt>
                <c:pt idx="2302" formatCode="0.00%">
                  <c:v>0.1055201030927836</c:v>
                </c:pt>
                <c:pt idx="2303" formatCode="0.00%">
                  <c:v>0.10551971649484546</c:v>
                </c:pt>
                <c:pt idx="2304" formatCode="0.00%">
                  <c:v>0.10551997422680423</c:v>
                </c:pt>
                <c:pt idx="2305" formatCode="0.00%">
                  <c:v>0.10552061855670114</c:v>
                </c:pt>
                <c:pt idx="2306" formatCode="0.00%">
                  <c:v>0.10552164948453618</c:v>
                </c:pt>
                <c:pt idx="2307" formatCode="0.00%">
                  <c:v>0.10552229381443311</c:v>
                </c:pt>
                <c:pt idx="2308" formatCode="0.00%">
                  <c:v>0.10552461340206197</c:v>
                </c:pt>
                <c:pt idx="2309" formatCode="0.00%">
                  <c:v>0.10552847938144341</c:v>
                </c:pt>
                <c:pt idx="2310" formatCode="0.00%">
                  <c:v>0.10553195876288672</c:v>
                </c:pt>
                <c:pt idx="2311" formatCode="0.00%">
                  <c:v>0.10553595360824755</c:v>
                </c:pt>
                <c:pt idx="2312" formatCode="0.00%">
                  <c:v>0.10553930412371147</c:v>
                </c:pt>
                <c:pt idx="2313" formatCode="0.00%">
                  <c:v>0.10554239690721662</c:v>
                </c:pt>
                <c:pt idx="2314" formatCode="0.00%">
                  <c:v>0.10554574742268051</c:v>
                </c:pt>
                <c:pt idx="2315" formatCode="0.00%">
                  <c:v>0.10554858247422691</c:v>
                </c:pt>
                <c:pt idx="2316" formatCode="0.00%">
                  <c:v>0.10555206185567019</c:v>
                </c:pt>
                <c:pt idx="2317" formatCode="0.00%">
                  <c:v>0.1055568298969073</c:v>
                </c:pt>
                <c:pt idx="2318" formatCode="0.00%">
                  <c:v>0.10556185567010318</c:v>
                </c:pt>
                <c:pt idx="2319" formatCode="0.00%">
                  <c:v>0.10556597938144339</c:v>
                </c:pt>
                <c:pt idx="2320" formatCode="0.00%">
                  <c:v>0.10556920103092793</c:v>
                </c:pt>
                <c:pt idx="2321" formatCode="0.00%">
                  <c:v>0.10557229381443307</c:v>
                </c:pt>
                <c:pt idx="2322" formatCode="0.00%">
                  <c:v>0.10557474226804131</c:v>
                </c:pt>
                <c:pt idx="2323" formatCode="0.00%">
                  <c:v>0.10557822164948462</c:v>
                </c:pt>
                <c:pt idx="2324" formatCode="0.00%">
                  <c:v>0.1055824742268042</c:v>
                </c:pt>
                <c:pt idx="2325" formatCode="0.00%">
                  <c:v>0.10558582474226812</c:v>
                </c:pt>
                <c:pt idx="2326" formatCode="0.00%">
                  <c:v>0.10559097938144338</c:v>
                </c:pt>
                <c:pt idx="2327" formatCode="0.00%">
                  <c:v>0.10559536082474236</c:v>
                </c:pt>
                <c:pt idx="2328" formatCode="0.00%">
                  <c:v>0.1056000000000001</c:v>
                </c:pt>
                <c:pt idx="2329" formatCode="0.00%">
                  <c:v>0.10560515463917536</c:v>
                </c:pt>
                <c:pt idx="2330" formatCode="0.00%">
                  <c:v>0.10560914948453619</c:v>
                </c:pt>
                <c:pt idx="2331" formatCode="0.00%">
                  <c:v>0.10561198453608257</c:v>
                </c:pt>
                <c:pt idx="2332" formatCode="0.00%">
                  <c:v>0.10561507731958772</c:v>
                </c:pt>
                <c:pt idx="2333" formatCode="0.00%">
                  <c:v>0.10561726804123721</c:v>
                </c:pt>
                <c:pt idx="2334" formatCode="0.00%">
                  <c:v>0.1056179123711341</c:v>
                </c:pt>
                <c:pt idx="2335" formatCode="0.00%">
                  <c:v>0.10561907216494855</c:v>
                </c:pt>
                <c:pt idx="2336" formatCode="0.00%">
                  <c:v>0.10561920103092794</c:v>
                </c:pt>
                <c:pt idx="2337" formatCode="0.00%">
                  <c:v>0.10561791237113412</c:v>
                </c:pt>
                <c:pt idx="2338" formatCode="0.00%">
                  <c:v>0.10561649484536091</c:v>
                </c:pt>
                <c:pt idx="2339" formatCode="0.00%">
                  <c:v>0.10561288659793824</c:v>
                </c:pt>
                <c:pt idx="2340" formatCode="0.00%">
                  <c:v>0.10560889175257741</c:v>
                </c:pt>
                <c:pt idx="2341" formatCode="0.00%">
                  <c:v>0.10560438144329908</c:v>
                </c:pt>
                <c:pt idx="2342" formatCode="0.00%">
                  <c:v>0.10559832474226813</c:v>
                </c:pt>
                <c:pt idx="2343" formatCode="0.00%">
                  <c:v>0.10559252577319597</c:v>
                </c:pt>
                <c:pt idx="2344" formatCode="0.00%">
                  <c:v>0.10559020618556711</c:v>
                </c:pt>
                <c:pt idx="2345" formatCode="0.00%">
                  <c:v>0.10558621134020625</c:v>
                </c:pt>
                <c:pt idx="2346" formatCode="0.00%">
                  <c:v>0.10558105670103102</c:v>
                </c:pt>
                <c:pt idx="2347" formatCode="0.00%">
                  <c:v>0.10557628865979392</c:v>
                </c:pt>
                <c:pt idx="2348" formatCode="0.00%">
                  <c:v>0.10556997422680423</c:v>
                </c:pt>
                <c:pt idx="2349" formatCode="0.00%">
                  <c:v>0.10556430412371144</c:v>
                </c:pt>
                <c:pt idx="2350" formatCode="0.00%">
                  <c:v>0.10555824742268051</c:v>
                </c:pt>
                <c:pt idx="2351" formatCode="0.00%">
                  <c:v>0.1055500000000001</c:v>
                </c:pt>
                <c:pt idx="2352" formatCode="0.00%">
                  <c:v>0.10554136597938153</c:v>
                </c:pt>
                <c:pt idx="2353" formatCode="0.00%">
                  <c:v>0.1055306701030929</c:v>
                </c:pt>
                <c:pt idx="2354" formatCode="0.00%">
                  <c:v>0.10552203608247433</c:v>
                </c:pt>
                <c:pt idx="2355" formatCode="0.00%">
                  <c:v>0.10550914948453617</c:v>
                </c:pt>
                <c:pt idx="2356" formatCode="0.00%">
                  <c:v>0.10549523195876299</c:v>
                </c:pt>
                <c:pt idx="2357" formatCode="0.00%">
                  <c:v>0.10548337628865989</c:v>
                </c:pt>
                <c:pt idx="2358" formatCode="0.00%">
                  <c:v>0.10547590206185578</c:v>
                </c:pt>
                <c:pt idx="2359" formatCode="0.00%">
                  <c:v>0.10547190721649495</c:v>
                </c:pt>
                <c:pt idx="2360" formatCode="0.00%">
                  <c:v>0.10547126288659804</c:v>
                </c:pt>
                <c:pt idx="2361" formatCode="0.00%">
                  <c:v>0.10547164948453618</c:v>
                </c:pt>
                <c:pt idx="2362" formatCode="0.00%">
                  <c:v>0.10547731958762895</c:v>
                </c:pt>
                <c:pt idx="2363" formatCode="0.00%">
                  <c:v>0.10548247422680419</c:v>
                </c:pt>
                <c:pt idx="2364" formatCode="0.00%">
                  <c:v>0.10549239690721657</c:v>
                </c:pt>
                <c:pt idx="2365" formatCode="0.00%">
                  <c:v>0.10549909793814437</c:v>
                </c:pt>
                <c:pt idx="2366" formatCode="0.00%">
                  <c:v>0.10550863402061859</c:v>
                </c:pt>
                <c:pt idx="2367" formatCode="0.00%">
                  <c:v>0.10551636597938148</c:v>
                </c:pt>
                <c:pt idx="2368" formatCode="0.00%">
                  <c:v>0.10551997422680418</c:v>
                </c:pt>
                <c:pt idx="2369" formatCode="0.00%">
                  <c:v>0.1055217783505155</c:v>
                </c:pt>
                <c:pt idx="2370" formatCode="0.00%">
                  <c:v>0.10552409793814438</c:v>
                </c:pt>
                <c:pt idx="2371" formatCode="0.00%">
                  <c:v>0.10552899484536088</c:v>
                </c:pt>
                <c:pt idx="2372" formatCode="0.00%">
                  <c:v>0.1055399484536083</c:v>
                </c:pt>
                <c:pt idx="2373" formatCode="0.00%">
                  <c:v>0.10555193298969077</c:v>
                </c:pt>
                <c:pt idx="2374" formatCode="0.00%">
                  <c:v>0.10556456185567017</c:v>
                </c:pt>
                <c:pt idx="2375" formatCode="0.00%">
                  <c:v>0.10557873711340213</c:v>
                </c:pt>
                <c:pt idx="2376" formatCode="0.00%">
                  <c:v>0.1055913659793815</c:v>
                </c:pt>
                <c:pt idx="2377" formatCode="0.00%">
                  <c:v>0.10560206185567017</c:v>
                </c:pt>
                <c:pt idx="2378" formatCode="0.00%">
                  <c:v>0.10561404639175263</c:v>
                </c:pt>
                <c:pt idx="2379" formatCode="0.00%">
                  <c:v>0.10562371134020623</c:v>
                </c:pt>
                <c:pt idx="2380" formatCode="0.00%">
                  <c:v>0.10563041237113407</c:v>
                </c:pt>
                <c:pt idx="2381" formatCode="0.00%">
                  <c:v>0.1056344072164949</c:v>
                </c:pt>
                <c:pt idx="2382" formatCode="0.00%">
                  <c:v>0.10563788659793823</c:v>
                </c:pt>
                <c:pt idx="2383" formatCode="0.00%">
                  <c:v>0.1056456185567011</c:v>
                </c:pt>
                <c:pt idx="2384" formatCode="0.00%">
                  <c:v>0.10565567010309287</c:v>
                </c:pt>
                <c:pt idx="2385" formatCode="0.00%">
                  <c:v>0.1056686855670104</c:v>
                </c:pt>
                <c:pt idx="2386" formatCode="0.00%">
                  <c:v>0.10567847938144337</c:v>
                </c:pt>
                <c:pt idx="2387" formatCode="0.00%">
                  <c:v>0.10568891752577327</c:v>
                </c:pt>
                <c:pt idx="2388" formatCode="0.00%">
                  <c:v>0.10570296391752584</c:v>
                </c:pt>
                <c:pt idx="2389" formatCode="0.00%">
                  <c:v>0.10572048969072172</c:v>
                </c:pt>
                <c:pt idx="2390" formatCode="0.00%">
                  <c:v>0.10573878865979387</c:v>
                </c:pt>
                <c:pt idx="2391" formatCode="0.00%">
                  <c:v>0.10575438144329902</c:v>
                </c:pt>
                <c:pt idx="2392" formatCode="0.00%">
                  <c:v>0.10576520618556705</c:v>
                </c:pt>
                <c:pt idx="2393" formatCode="0.00%">
                  <c:v>0.1057733247422681</c:v>
                </c:pt>
                <c:pt idx="2394" formatCode="0.00%">
                  <c:v>0.105786469072165</c:v>
                </c:pt>
                <c:pt idx="2395" formatCode="0.00%">
                  <c:v>0.10579806701030933</c:v>
                </c:pt>
                <c:pt idx="2396" formatCode="0.00%">
                  <c:v>0.10580992268041244</c:v>
                </c:pt>
                <c:pt idx="2397" formatCode="0.00%">
                  <c:v>0.10582551546391755</c:v>
                </c:pt>
                <c:pt idx="2398" formatCode="0.00%">
                  <c:v>0.10584226804123716</c:v>
                </c:pt>
                <c:pt idx="2399" formatCode="0.00%">
                  <c:v>0.10585541237113408</c:v>
                </c:pt>
                <c:pt idx="2400" formatCode="0.00%">
                  <c:v>0.10586301546391759</c:v>
                </c:pt>
                <c:pt idx="2401" formatCode="0.00%">
                  <c:v>0.10586907216494851</c:v>
                </c:pt>
                <c:pt idx="2402" formatCode="0.00%">
                  <c:v>0.10587345360824747</c:v>
                </c:pt>
                <c:pt idx="2403" formatCode="0.00%">
                  <c:v>0.10588595360824747</c:v>
                </c:pt>
                <c:pt idx="2404" formatCode="0.00%">
                  <c:v>0.10589922680412375</c:v>
                </c:pt>
                <c:pt idx="2405" formatCode="0.00%">
                  <c:v>0.10591365979381448</c:v>
                </c:pt>
                <c:pt idx="2406" formatCode="0.00%">
                  <c:v>0.10592422680412374</c:v>
                </c:pt>
                <c:pt idx="2407" formatCode="0.00%">
                  <c:v>0.10593324742268043</c:v>
                </c:pt>
                <c:pt idx="2408" formatCode="0.00%">
                  <c:v>0.10593917525773197</c:v>
                </c:pt>
                <c:pt idx="2409" formatCode="0.00%">
                  <c:v>0.10593788659793817</c:v>
                </c:pt>
                <c:pt idx="2410" formatCode="0.00%">
                  <c:v>0.10593724226804126</c:v>
                </c:pt>
                <c:pt idx="2411" formatCode="0.00%">
                  <c:v>0.1059341494845361</c:v>
                </c:pt>
                <c:pt idx="2412" formatCode="0.00%">
                  <c:v>0.10593079896907219</c:v>
                </c:pt>
                <c:pt idx="2413" formatCode="0.00%">
                  <c:v>0.10592719072164952</c:v>
                </c:pt>
                <c:pt idx="2414" formatCode="0.00%">
                  <c:v>0.10591817010309282</c:v>
                </c:pt>
                <c:pt idx="2415" formatCode="0.00%">
                  <c:v>0.10590657216494849</c:v>
                </c:pt>
                <c:pt idx="2416" formatCode="0.00%">
                  <c:v>0.10588981958762889</c:v>
                </c:pt>
                <c:pt idx="2417" formatCode="0.00%">
                  <c:v>0.10587474226804125</c:v>
                </c:pt>
                <c:pt idx="2418" formatCode="0.00%">
                  <c:v>0.10585103092783509</c:v>
                </c:pt>
                <c:pt idx="2419" formatCode="0.00%">
                  <c:v>0.10583530927835058</c:v>
                </c:pt>
                <c:pt idx="2420" formatCode="0.00%">
                  <c:v>0.10582293814432996</c:v>
                </c:pt>
                <c:pt idx="2421" formatCode="0.00%">
                  <c:v>0.1058045103092784</c:v>
                </c:pt>
                <c:pt idx="2422" formatCode="0.00%">
                  <c:v>0.1057774484536083</c:v>
                </c:pt>
                <c:pt idx="2423" formatCode="0.00%">
                  <c:v>0.10575244845360829</c:v>
                </c:pt>
                <c:pt idx="2424" formatCode="0.00%">
                  <c:v>0.10573414948453613</c:v>
                </c:pt>
                <c:pt idx="2425" formatCode="0.00%">
                  <c:v>0.1057211340206186</c:v>
                </c:pt>
                <c:pt idx="2426" formatCode="0.00%">
                  <c:v>0.10570270618556706</c:v>
                </c:pt>
                <c:pt idx="2427" formatCode="0.00%">
                  <c:v>0.10568015463917528</c:v>
                </c:pt>
                <c:pt idx="2428" formatCode="0.00%">
                  <c:v>0.10565399484536084</c:v>
                </c:pt>
                <c:pt idx="2429" formatCode="0.00%">
                  <c:v>0.10562409793814434</c:v>
                </c:pt>
                <c:pt idx="2430" formatCode="0.00%">
                  <c:v>0.10559497422680414</c:v>
                </c:pt>
                <c:pt idx="2431" formatCode="0.00%">
                  <c:v>0.10557590206185567</c:v>
                </c:pt>
                <c:pt idx="2432" formatCode="0.00%">
                  <c:v>0.10556030927835053</c:v>
                </c:pt>
                <c:pt idx="2433" formatCode="0.00%">
                  <c:v>0.10554394329896907</c:v>
                </c:pt>
                <c:pt idx="2434" formatCode="0.00%">
                  <c:v>0.10553092783505157</c:v>
                </c:pt>
                <c:pt idx="2435" formatCode="0.00%">
                  <c:v>0.10552384020618558</c:v>
                </c:pt>
                <c:pt idx="2436" formatCode="0.00%">
                  <c:v>0.1055159793814433</c:v>
                </c:pt>
                <c:pt idx="2437" formatCode="0.00%">
                  <c:v>0.10550360824742271</c:v>
                </c:pt>
                <c:pt idx="2438" formatCode="0.00%">
                  <c:v>0.10549278350515467</c:v>
                </c:pt>
                <c:pt idx="2439" formatCode="0.00%">
                  <c:v>0.10548311855670105</c:v>
                </c:pt>
                <c:pt idx="2440" formatCode="0.00%">
                  <c:v>0.10547203608247424</c:v>
                </c:pt>
                <c:pt idx="2441" formatCode="0.00%">
                  <c:v>0.10546185567010312</c:v>
                </c:pt>
                <c:pt idx="2442" formatCode="0.00%">
                  <c:v>0.10545077319587631</c:v>
                </c:pt>
                <c:pt idx="2443" formatCode="0.00%">
                  <c:v>0.10543685567010311</c:v>
                </c:pt>
                <c:pt idx="2444" formatCode="0.00%">
                  <c:v>0.10541829896907218</c:v>
                </c:pt>
                <c:pt idx="2445" formatCode="0.00%">
                  <c:v>0.10539561855670104</c:v>
                </c:pt>
                <c:pt idx="2446" formatCode="0.00%">
                  <c:v>0.10536649484536086</c:v>
                </c:pt>
                <c:pt idx="2447" formatCode="0.00%">
                  <c:v>0.10533672680412372</c:v>
                </c:pt>
                <c:pt idx="2448" formatCode="0.00%">
                  <c:v>0.10531250000000002</c:v>
                </c:pt>
                <c:pt idx="2449" formatCode="0.00%">
                  <c:v>0.10528750000000001</c:v>
                </c:pt>
                <c:pt idx="2450" formatCode="0.00%">
                  <c:v>0.10526404639175257</c:v>
                </c:pt>
                <c:pt idx="2451" formatCode="0.00%">
                  <c:v>0.1052444587628866</c:v>
                </c:pt>
                <c:pt idx="2452" formatCode="0.00%">
                  <c:v>0.10522615979381444</c:v>
                </c:pt>
                <c:pt idx="2453" formatCode="0.00%">
                  <c:v>0.10520167525773197</c:v>
                </c:pt>
                <c:pt idx="2454" formatCode="0.00%">
                  <c:v>0.10518144329896907</c:v>
                </c:pt>
                <c:pt idx="2455" formatCode="0.00%">
                  <c:v>0.10516095360824743</c:v>
                </c:pt>
                <c:pt idx="2456" formatCode="0.00%">
                  <c:v>0.1051436855670103</c:v>
                </c:pt>
                <c:pt idx="2457" formatCode="0.00%">
                  <c:v>0.10512126288659794</c:v>
                </c:pt>
                <c:pt idx="2458" formatCode="0.00%">
                  <c:v>0.10510373711340207</c:v>
                </c:pt>
                <c:pt idx="2459" formatCode="0.00%">
                  <c:v>0.10508788659793815</c:v>
                </c:pt>
                <c:pt idx="2460" formatCode="0.00%">
                  <c:v>0.1050703608247423</c:v>
                </c:pt>
                <c:pt idx="2461" formatCode="0.00%">
                  <c:v>0.10505283505154642</c:v>
                </c:pt>
                <c:pt idx="2462" formatCode="0.00%">
                  <c:v>0.10503157216494848</c:v>
                </c:pt>
                <c:pt idx="2463" formatCode="0.00%">
                  <c:v>0.10500953608247424</c:v>
                </c:pt>
                <c:pt idx="2464" formatCode="0.00%">
                  <c:v>0.10498827319587627</c:v>
                </c:pt>
                <c:pt idx="2465" formatCode="0.00%">
                  <c:v>0.10496713917525771</c:v>
                </c:pt>
                <c:pt idx="2466" formatCode="0.00%">
                  <c:v>0.10494639175257731</c:v>
                </c:pt>
                <c:pt idx="2467" formatCode="0.00%">
                  <c:v>0.10492603092783503</c:v>
                </c:pt>
                <c:pt idx="2468" formatCode="0.00%">
                  <c:v>0.10490219072164947</c:v>
                </c:pt>
                <c:pt idx="2469" formatCode="0.00%">
                  <c:v>0.10487796391752575</c:v>
                </c:pt>
                <c:pt idx="2470" formatCode="0.00%">
                  <c:v>0.1048547680412371</c:v>
                </c:pt>
                <c:pt idx="2471" formatCode="0.00%">
                  <c:v>0.10483311855670102</c:v>
                </c:pt>
                <c:pt idx="2472" formatCode="0.00%">
                  <c:v>0.10481198453608247</c:v>
                </c:pt>
                <c:pt idx="2473" formatCode="0.00%">
                  <c:v>0.10479342783505154</c:v>
                </c:pt>
                <c:pt idx="2474" formatCode="0.00%">
                  <c:v>0.10477242268041234</c:v>
                </c:pt>
                <c:pt idx="2475" formatCode="0.00%">
                  <c:v>0.10475438144329897</c:v>
                </c:pt>
                <c:pt idx="2476" formatCode="0.00%">
                  <c:v>0.10473698453608249</c:v>
                </c:pt>
                <c:pt idx="2477" formatCode="0.00%">
                  <c:v>0.1047215206185567</c:v>
                </c:pt>
                <c:pt idx="2478" formatCode="0.00%">
                  <c:v>0.10470451030927837</c:v>
                </c:pt>
                <c:pt idx="2479" formatCode="0.00%">
                  <c:v>0.10468518041237114</c:v>
                </c:pt>
                <c:pt idx="2480" formatCode="0.00%">
                  <c:v>0.10466507731958764</c:v>
                </c:pt>
                <c:pt idx="2481" formatCode="0.00%">
                  <c:v>0.10464226804123712</c:v>
                </c:pt>
                <c:pt idx="2482" formatCode="0.00%">
                  <c:v>0.10461726804123714</c:v>
                </c:pt>
                <c:pt idx="2483" formatCode="0.00%">
                  <c:v>0.10458672680412374</c:v>
                </c:pt>
                <c:pt idx="2484" formatCode="0.00%">
                  <c:v>0.10455528350515468</c:v>
                </c:pt>
                <c:pt idx="2485" formatCode="0.00%">
                  <c:v>0.10452384020618559</c:v>
                </c:pt>
                <c:pt idx="2486" formatCode="0.00%">
                  <c:v>0.10448801546391755</c:v>
                </c:pt>
                <c:pt idx="2487" formatCode="0.00%">
                  <c:v>0.10445154639175258</c:v>
                </c:pt>
                <c:pt idx="2488" formatCode="0.00%">
                  <c:v>0.10441713917525773</c:v>
                </c:pt>
                <c:pt idx="2489" formatCode="0.00%">
                  <c:v>0.10438131443298969</c:v>
                </c:pt>
                <c:pt idx="2490" formatCode="0.00%">
                  <c:v>0.10434213917525773</c:v>
                </c:pt>
                <c:pt idx="2491" formatCode="0.00%">
                  <c:v>0.10430489690721648</c:v>
                </c:pt>
                <c:pt idx="2492" formatCode="0.00%">
                  <c:v>0.10426713917525773</c:v>
                </c:pt>
                <c:pt idx="2493" formatCode="0.00%">
                  <c:v>0.10423324742268042</c:v>
                </c:pt>
                <c:pt idx="2494" formatCode="0.00%">
                  <c:v>0.10419768041237115</c:v>
                </c:pt>
                <c:pt idx="2495" formatCode="0.00%">
                  <c:v>0.10416069587628868</c:v>
                </c:pt>
                <c:pt idx="2496" formatCode="0.00%">
                  <c:v>0.10412100515463919</c:v>
                </c:pt>
                <c:pt idx="2497" formatCode="0.00%">
                  <c:v>0.10408337628865981</c:v>
                </c:pt>
                <c:pt idx="2498" formatCode="0.00%">
                  <c:v>0.10404652061855672</c:v>
                </c:pt>
                <c:pt idx="2499" formatCode="0.00%">
                  <c:v>0.10401134020618556</c:v>
                </c:pt>
                <c:pt idx="2500" formatCode="0.00%">
                  <c:v>0.10397847938144329</c:v>
                </c:pt>
                <c:pt idx="2501" formatCode="0.00%">
                  <c:v>0.10394742268041238</c:v>
                </c:pt>
                <c:pt idx="2502" formatCode="0.00%">
                  <c:v>0.10391275773195877</c:v>
                </c:pt>
                <c:pt idx="2503" formatCode="0.00%">
                  <c:v>0.10387680412371135</c:v>
                </c:pt>
                <c:pt idx="2504" formatCode="0.00%">
                  <c:v>0.10383917525773195</c:v>
                </c:pt>
                <c:pt idx="2505" formatCode="0.00%">
                  <c:v>0.10380257731958764</c:v>
                </c:pt>
                <c:pt idx="2506" formatCode="0.00%">
                  <c:v>0.10376533505154641</c:v>
                </c:pt>
                <c:pt idx="2507" formatCode="0.00%">
                  <c:v>0.10372487113402061</c:v>
                </c:pt>
                <c:pt idx="2508" formatCode="0.00%">
                  <c:v>0.10368492268041238</c:v>
                </c:pt>
                <c:pt idx="2509" formatCode="0.00%">
                  <c:v>0.103644587628866</c:v>
                </c:pt>
                <c:pt idx="2510" formatCode="0.00%">
                  <c:v>0.10360103092783506</c:v>
                </c:pt>
                <c:pt idx="2511" formatCode="0.00%">
                  <c:v>0.10355425257731959</c:v>
                </c:pt>
                <c:pt idx="2512" formatCode="0.00%">
                  <c:v>0.10350541237113405</c:v>
                </c:pt>
                <c:pt idx="2513" formatCode="0.00%">
                  <c:v>0.10345760309278353</c:v>
                </c:pt>
                <c:pt idx="2514" formatCode="0.00%">
                  <c:v>0.10341417525773199</c:v>
                </c:pt>
                <c:pt idx="2515" formatCode="0.00%">
                  <c:v>0.10336791237113405</c:v>
                </c:pt>
                <c:pt idx="2516" formatCode="0.00%">
                  <c:v>0.10331662371134022</c:v>
                </c:pt>
                <c:pt idx="2517" formatCode="0.00%">
                  <c:v>0.10326185567010308</c:v>
                </c:pt>
                <c:pt idx="2518" formatCode="0.00%">
                  <c:v>0.10321185567010309</c:v>
                </c:pt>
                <c:pt idx="2519" formatCode="0.00%">
                  <c:v>0.10315579896907216</c:v>
                </c:pt>
                <c:pt idx="2520" formatCode="0.00%">
                  <c:v>0.10309755154639175</c:v>
                </c:pt>
                <c:pt idx="2521" formatCode="0.00%">
                  <c:v>0.1030381443298969</c:v>
                </c:pt>
                <c:pt idx="2522" formatCode="0.00%">
                  <c:v>0.102984793814433</c:v>
                </c:pt>
                <c:pt idx="2523" formatCode="0.00%">
                  <c:v>0.10293157216494847</c:v>
                </c:pt>
                <c:pt idx="2524" formatCode="0.00%">
                  <c:v>0.10288067010309283</c:v>
                </c:pt>
                <c:pt idx="2525" formatCode="0.00%">
                  <c:v>0.10283015463917532</c:v>
                </c:pt>
                <c:pt idx="2526" formatCode="0.00%">
                  <c:v>0.10278376288659799</c:v>
                </c:pt>
                <c:pt idx="2527" formatCode="0.00%">
                  <c:v>0.10273646907216499</c:v>
                </c:pt>
                <c:pt idx="2528" formatCode="0.00%">
                  <c:v>0.10268865979381447</c:v>
                </c:pt>
                <c:pt idx="2529" formatCode="0.00%">
                  <c:v>0.10264265463917528</c:v>
                </c:pt>
                <c:pt idx="2530" formatCode="0.00%">
                  <c:v>0.10259806701030928</c:v>
                </c:pt>
                <c:pt idx="2531" formatCode="0.00%">
                  <c:v>0.10255734536082475</c:v>
                </c:pt>
                <c:pt idx="2532" formatCode="0.00%">
                  <c:v>0.10251649484536081</c:v>
                </c:pt>
                <c:pt idx="2533" formatCode="0.00%">
                  <c:v>0.10247641752577319</c:v>
                </c:pt>
                <c:pt idx="2534" formatCode="0.00%">
                  <c:v>0.10243801546391752</c:v>
                </c:pt>
                <c:pt idx="2535" formatCode="0.00%">
                  <c:v>0.10240128865979384</c:v>
                </c:pt>
                <c:pt idx="2536" formatCode="0.00%">
                  <c:v>0.10236056701030931</c:v>
                </c:pt>
                <c:pt idx="2537" formatCode="0.00%">
                  <c:v>0.1023225515463918</c:v>
                </c:pt>
                <c:pt idx="2538" formatCode="0.00%">
                  <c:v>0.10228621134020624</c:v>
                </c:pt>
                <c:pt idx="2539" formatCode="0.00%">
                  <c:v>0.10225747422680417</c:v>
                </c:pt>
                <c:pt idx="2540" formatCode="0.00%">
                  <c:v>0.10222873711340211</c:v>
                </c:pt>
                <c:pt idx="2541" formatCode="0.00%">
                  <c:v>0.10219961340206191</c:v>
                </c:pt>
                <c:pt idx="2542" formatCode="0.00%">
                  <c:v>0.102171262886598</c:v>
                </c:pt>
                <c:pt idx="2543" formatCode="0.00%">
                  <c:v>0.10214407216494852</c:v>
                </c:pt>
                <c:pt idx="2544" formatCode="0.00%">
                  <c:v>0.10211765463917533</c:v>
                </c:pt>
                <c:pt idx="2545" formatCode="0.00%">
                  <c:v>0.10209471649484542</c:v>
                </c:pt>
                <c:pt idx="2546" formatCode="0.00%">
                  <c:v>0.10207319587628871</c:v>
                </c:pt>
                <c:pt idx="2547" formatCode="0.00%">
                  <c:v>0.1020532216494846</c:v>
                </c:pt>
                <c:pt idx="2548" formatCode="0.00%">
                  <c:v>0.10203801546391759</c:v>
                </c:pt>
                <c:pt idx="2549" formatCode="0.00%">
                  <c:v>0.10201817010309286</c:v>
                </c:pt>
                <c:pt idx="2550" formatCode="0.00%">
                  <c:v>0.1019969072164949</c:v>
                </c:pt>
                <c:pt idx="2551" formatCode="0.00%">
                  <c:v>0.10197822164948459</c:v>
                </c:pt>
                <c:pt idx="2552" formatCode="0.00%">
                  <c:v>0.10195876288659798</c:v>
                </c:pt>
                <c:pt idx="2553" formatCode="0.00%">
                  <c:v>0.10194162371134026</c:v>
                </c:pt>
                <c:pt idx="2554" formatCode="0.00%">
                  <c:v>0.10192435567010316</c:v>
                </c:pt>
                <c:pt idx="2555" formatCode="0.00%">
                  <c:v>0.10190760309278356</c:v>
                </c:pt>
                <c:pt idx="2556" formatCode="0.00%">
                  <c:v>0.10189188144329903</c:v>
                </c:pt>
                <c:pt idx="2557" formatCode="0.00%">
                  <c:v>0.10187899484536088</c:v>
                </c:pt>
                <c:pt idx="2558" formatCode="0.00%">
                  <c:v>0.10186752577319591</c:v>
                </c:pt>
                <c:pt idx="2559" formatCode="0.00%">
                  <c:v>0.10185811855670104</c:v>
                </c:pt>
                <c:pt idx="2560" formatCode="0.00%">
                  <c:v>0.10185090206185568</c:v>
                </c:pt>
                <c:pt idx="2561" formatCode="0.00%">
                  <c:v>0.10184342783505157</c:v>
                </c:pt>
                <c:pt idx="2562" formatCode="0.00%">
                  <c:v>0.10183389175257732</c:v>
                </c:pt>
                <c:pt idx="2563" formatCode="0.00%">
                  <c:v>0.10182615979381442</c:v>
                </c:pt>
                <c:pt idx="2564" formatCode="0.00%">
                  <c:v>0.10181610824742268</c:v>
                </c:pt>
                <c:pt idx="2565" formatCode="0.00%">
                  <c:v>0.1018073453608247</c:v>
                </c:pt>
                <c:pt idx="2566" formatCode="0.00%">
                  <c:v>0.10180115979381441</c:v>
                </c:pt>
                <c:pt idx="2567" formatCode="0.00%">
                  <c:v>0.10179729381443298</c:v>
                </c:pt>
                <c:pt idx="2568" formatCode="0.00%">
                  <c:v>0.10179484536082473</c:v>
                </c:pt>
                <c:pt idx="2569" formatCode="0.00%">
                  <c:v>0.10178981958762885</c:v>
                </c:pt>
                <c:pt idx="2570" formatCode="0.00%">
                  <c:v>0.10178685567010307</c:v>
                </c:pt>
                <c:pt idx="2571" formatCode="0.00%">
                  <c:v>0.10178376288659791</c:v>
                </c:pt>
                <c:pt idx="2572" formatCode="0.00%">
                  <c:v>0.10178092783505152</c:v>
                </c:pt>
                <c:pt idx="2573" formatCode="0.00%">
                  <c:v>0.10177899484536079</c:v>
                </c:pt>
                <c:pt idx="2574" formatCode="0.00%">
                  <c:v>0.10177551546391751</c:v>
                </c:pt>
                <c:pt idx="2575" formatCode="0.00%">
                  <c:v>0.10177409793814431</c:v>
                </c:pt>
                <c:pt idx="2576" formatCode="0.00%">
                  <c:v>0.10177538659793813</c:v>
                </c:pt>
                <c:pt idx="2577" formatCode="0.00%">
                  <c:v>0.10177899484536078</c:v>
                </c:pt>
                <c:pt idx="2578" formatCode="0.00%">
                  <c:v>0.10178157216494842</c:v>
                </c:pt>
                <c:pt idx="2579" formatCode="0.00%">
                  <c:v>0.10178350515463912</c:v>
                </c:pt>
                <c:pt idx="2580" formatCode="0.00%">
                  <c:v>0.10178389175257727</c:v>
                </c:pt>
                <c:pt idx="2581" formatCode="0.00%">
                  <c:v>0.10178208762886591</c:v>
                </c:pt>
                <c:pt idx="2582" formatCode="0.00%">
                  <c:v>0.10178079896907211</c:v>
                </c:pt>
                <c:pt idx="2583" formatCode="0.00%">
                  <c:v>0.10178131443298964</c:v>
                </c:pt>
                <c:pt idx="2584" formatCode="0.00%">
                  <c:v>0.10178324742268034</c:v>
                </c:pt>
                <c:pt idx="2585" formatCode="0.00%">
                  <c:v>0.10178634020618549</c:v>
                </c:pt>
                <c:pt idx="2586" formatCode="0.00%">
                  <c:v>0.10178724226804117</c:v>
                </c:pt>
                <c:pt idx="2587" formatCode="0.00%">
                  <c:v>0.10178608247422674</c:v>
                </c:pt>
                <c:pt idx="2588" formatCode="0.00%">
                  <c:v>0.10178286082474218</c:v>
                </c:pt>
                <c:pt idx="2589" formatCode="0.00%">
                  <c:v>0.10177822164948444</c:v>
                </c:pt>
                <c:pt idx="2590" formatCode="0.00%">
                  <c:v>0.10177268041237103</c:v>
                </c:pt>
                <c:pt idx="2591" formatCode="0.00%">
                  <c:v>0.10176430412371122</c:v>
                </c:pt>
                <c:pt idx="2592" formatCode="0.00%">
                  <c:v>0.10175605670103081</c:v>
                </c:pt>
                <c:pt idx="2593" formatCode="0.00%">
                  <c:v>0.10175219072164937</c:v>
                </c:pt>
                <c:pt idx="2594" formatCode="0.00%">
                  <c:v>0.10174922680412359</c:v>
                </c:pt>
                <c:pt idx="2595" formatCode="0.00%">
                  <c:v>0.10174471649484523</c:v>
                </c:pt>
                <c:pt idx="2596" formatCode="0.00%">
                  <c:v>0.10174239690721638</c:v>
                </c:pt>
                <c:pt idx="2597" formatCode="0.00%">
                  <c:v>0.10173634020618542</c:v>
                </c:pt>
                <c:pt idx="2598" formatCode="0.00%">
                  <c:v>0.10173054123711325</c:v>
                </c:pt>
                <c:pt idx="2599" formatCode="0.00%">
                  <c:v>0.10172177835051531</c:v>
                </c:pt>
                <c:pt idx="2600" formatCode="0.00%">
                  <c:v>0.10171275773195862</c:v>
                </c:pt>
                <c:pt idx="2601" formatCode="0.00%">
                  <c:v>0.10170322164948442</c:v>
                </c:pt>
                <c:pt idx="2602" formatCode="0.00%">
                  <c:v>0.10169497422680401</c:v>
                </c:pt>
                <c:pt idx="2603" formatCode="0.00%">
                  <c:v>0.1016854381443298</c:v>
                </c:pt>
                <c:pt idx="2604" formatCode="0.00%">
                  <c:v>0.10167577319587619</c:v>
                </c:pt>
                <c:pt idx="2605" formatCode="0.00%">
                  <c:v>0.10166559278350504</c:v>
                </c:pt>
                <c:pt idx="2606" formatCode="0.00%">
                  <c:v>0.10165786082474215</c:v>
                </c:pt>
                <c:pt idx="2607" formatCode="0.00%">
                  <c:v>0.10165025773195864</c:v>
                </c:pt>
                <c:pt idx="2608" formatCode="0.00%">
                  <c:v>0.10164510309278339</c:v>
                </c:pt>
                <c:pt idx="2609" formatCode="0.00%">
                  <c:v>0.10164007731958752</c:v>
                </c:pt>
                <c:pt idx="2610" formatCode="0.00%">
                  <c:v>0.10163479381443288</c:v>
                </c:pt>
                <c:pt idx="2611" formatCode="0.00%">
                  <c:v>0.10162925257731947</c:v>
                </c:pt>
                <c:pt idx="2612" formatCode="0.00%">
                  <c:v>0.10162654639175245</c:v>
                </c:pt>
                <c:pt idx="2613" formatCode="0.00%">
                  <c:v>0.10162667525773184</c:v>
                </c:pt>
                <c:pt idx="2614" formatCode="0.00%">
                  <c:v>0.10162886597938132</c:v>
                </c:pt>
                <c:pt idx="2615" formatCode="0.00%">
                  <c:v>0.10163015463917514</c:v>
                </c:pt>
                <c:pt idx="2616" formatCode="0.00%">
                  <c:v>0.10162912371134009</c:v>
                </c:pt>
                <c:pt idx="2617" formatCode="0.00%">
                  <c:v>0.10162577319587618</c:v>
                </c:pt>
                <c:pt idx="2618" formatCode="0.00%">
                  <c:v>0.10162177835051535</c:v>
                </c:pt>
                <c:pt idx="2619" formatCode="0.00%">
                  <c:v>0.10162087628865968</c:v>
                </c:pt>
                <c:pt idx="2620" formatCode="0.00%">
                  <c:v>0.10162023195876277</c:v>
                </c:pt>
                <c:pt idx="2621" formatCode="0.00%">
                  <c:v>0.10162332474226791</c:v>
                </c:pt>
                <c:pt idx="2622" formatCode="0.00%">
                  <c:v>0.10162409793814421</c:v>
                </c:pt>
                <c:pt idx="2623" formatCode="0.00%">
                  <c:v>0.10162358247422668</c:v>
                </c:pt>
                <c:pt idx="2624" formatCode="0.00%">
                  <c:v>0.10162293814432979</c:v>
                </c:pt>
                <c:pt idx="2625" formatCode="0.00%">
                  <c:v>0.10162306701030917</c:v>
                </c:pt>
                <c:pt idx="2626" formatCode="0.00%">
                  <c:v>0.10162293814432978</c:v>
                </c:pt>
                <c:pt idx="2627" formatCode="0.00%">
                  <c:v>0.10162177835051535</c:v>
                </c:pt>
                <c:pt idx="2628" formatCode="0.00%">
                  <c:v>0.1016221649484535</c:v>
                </c:pt>
                <c:pt idx="2629" formatCode="0.00%">
                  <c:v>0.10162319587628857</c:v>
                </c:pt>
                <c:pt idx="2630" formatCode="0.00%">
                  <c:v>0.10162396907216487</c:v>
                </c:pt>
                <c:pt idx="2631" formatCode="0.00%">
                  <c:v>0.10162152061855662</c:v>
                </c:pt>
                <c:pt idx="2632" formatCode="0.00%">
                  <c:v>0.10161868556701022</c:v>
                </c:pt>
                <c:pt idx="2633" formatCode="0.00%">
                  <c:v>0.10161610824742258</c:v>
                </c:pt>
                <c:pt idx="2634" formatCode="0.00%">
                  <c:v>0.10161417525773186</c:v>
                </c:pt>
                <c:pt idx="2635" formatCode="0.00%">
                  <c:v>0.1016146907216494</c:v>
                </c:pt>
                <c:pt idx="2636" formatCode="0.00%">
                  <c:v>0.10161713917525766</c:v>
                </c:pt>
                <c:pt idx="2637" formatCode="0.00%">
                  <c:v>0.1016204896907216</c:v>
                </c:pt>
                <c:pt idx="2638" formatCode="0.00%">
                  <c:v>0.10162345360824737</c:v>
                </c:pt>
                <c:pt idx="2639" formatCode="0.00%">
                  <c:v>0.10162615979381438</c:v>
                </c:pt>
                <c:pt idx="2640" formatCode="0.00%">
                  <c:v>0.10163041237113397</c:v>
                </c:pt>
                <c:pt idx="2641" formatCode="0.00%">
                  <c:v>0.10163337628865973</c:v>
                </c:pt>
                <c:pt idx="2642" formatCode="0.00%">
                  <c:v>0.10163466494845354</c:v>
                </c:pt>
                <c:pt idx="2643" formatCode="0.00%">
                  <c:v>0.10163453608247415</c:v>
                </c:pt>
                <c:pt idx="2644" formatCode="0.00%">
                  <c:v>0.10163569587628858</c:v>
                </c:pt>
                <c:pt idx="2645" formatCode="0.00%">
                  <c:v>0.10163840206185562</c:v>
                </c:pt>
                <c:pt idx="2646" formatCode="0.00%">
                  <c:v>0.10164110824742263</c:v>
                </c:pt>
                <c:pt idx="2647" formatCode="0.00%">
                  <c:v>0.10164355670103087</c:v>
                </c:pt>
                <c:pt idx="2648" formatCode="0.00%">
                  <c:v>0.10164703608247418</c:v>
                </c:pt>
                <c:pt idx="2649" formatCode="0.00%">
                  <c:v>0.10165012886597932</c:v>
                </c:pt>
                <c:pt idx="2650" formatCode="0.00%">
                  <c:v>0.10165309278350508</c:v>
                </c:pt>
                <c:pt idx="2651" formatCode="0.00%">
                  <c:v>0.10165670103092779</c:v>
                </c:pt>
                <c:pt idx="2652" formatCode="0.00%">
                  <c:v>0.10165953608247418</c:v>
                </c:pt>
                <c:pt idx="2653" formatCode="0.00%">
                  <c:v>0.10166391752577315</c:v>
                </c:pt>
                <c:pt idx="2654" formatCode="0.00%">
                  <c:v>0.10166958762886595</c:v>
                </c:pt>
                <c:pt idx="2655" formatCode="0.00%">
                  <c:v>0.10167512886597935</c:v>
                </c:pt>
                <c:pt idx="2656" formatCode="0.00%">
                  <c:v>0.10168067010309276</c:v>
                </c:pt>
                <c:pt idx="2657" formatCode="0.00%">
                  <c:v>0.10168608247422677</c:v>
                </c:pt>
                <c:pt idx="2658" formatCode="0.00%">
                  <c:v>0.10169265463917522</c:v>
                </c:pt>
                <c:pt idx="2659" formatCode="0.00%">
                  <c:v>0.10169780927835047</c:v>
                </c:pt>
                <c:pt idx="2660" formatCode="0.00%">
                  <c:v>0.10170476804123706</c:v>
                </c:pt>
                <c:pt idx="2661" formatCode="0.00%">
                  <c:v>0.10171301546391746</c:v>
                </c:pt>
                <c:pt idx="2662" formatCode="0.00%">
                  <c:v>0.1017224226804123</c:v>
                </c:pt>
                <c:pt idx="2663" formatCode="0.00%">
                  <c:v>0.10173079896907207</c:v>
                </c:pt>
                <c:pt idx="2664" formatCode="0.00%">
                  <c:v>0.10173827319587621</c:v>
                </c:pt>
                <c:pt idx="2665" formatCode="0.00%">
                  <c:v>0.10174407216494838</c:v>
                </c:pt>
                <c:pt idx="2666" formatCode="0.00%">
                  <c:v>0.10175038659793809</c:v>
                </c:pt>
                <c:pt idx="2667" formatCode="0.00%">
                  <c:v>0.1017578608247422</c:v>
                </c:pt>
                <c:pt idx="2668" formatCode="0.00%">
                  <c:v>0.10176662371134015</c:v>
                </c:pt>
                <c:pt idx="2669" formatCode="0.00%">
                  <c:v>0.10177693298969068</c:v>
                </c:pt>
                <c:pt idx="2670" formatCode="0.00%">
                  <c:v>0.10178814432989687</c:v>
                </c:pt>
                <c:pt idx="2671" formatCode="0.00%">
                  <c:v>0.10179961340206184</c:v>
                </c:pt>
                <c:pt idx="2672" formatCode="0.00%">
                  <c:v>0.10181095360824739</c:v>
                </c:pt>
                <c:pt idx="2673" formatCode="0.00%">
                  <c:v>0.10182319587628862</c:v>
                </c:pt>
                <c:pt idx="2674" formatCode="0.00%">
                  <c:v>0.10183389175257729</c:v>
                </c:pt>
                <c:pt idx="2675" formatCode="0.00%">
                  <c:v>0.10184291237113399</c:v>
                </c:pt>
                <c:pt idx="2676" formatCode="0.00%">
                  <c:v>0.10185283505154637</c:v>
                </c:pt>
                <c:pt idx="2677" formatCode="0.00%">
                  <c:v>0.10186327319587624</c:v>
                </c:pt>
                <c:pt idx="2678" formatCode="0.00%">
                  <c:v>0.10187345360824736</c:v>
                </c:pt>
                <c:pt idx="2679" formatCode="0.00%">
                  <c:v>0.10188363402061848</c:v>
                </c:pt>
                <c:pt idx="2680" formatCode="0.00%">
                  <c:v>0.10189329896907211</c:v>
                </c:pt>
                <c:pt idx="2681" formatCode="0.00%">
                  <c:v>0.10190154639175253</c:v>
                </c:pt>
                <c:pt idx="2682" formatCode="0.00%">
                  <c:v>0.10190889175257729</c:v>
                </c:pt>
                <c:pt idx="2683" formatCode="0.00%">
                  <c:v>0.10191404639175254</c:v>
                </c:pt>
                <c:pt idx="2684" formatCode="0.00%">
                  <c:v>0.10192036082474225</c:v>
                </c:pt>
                <c:pt idx="2685" formatCode="0.00%">
                  <c:v>0.10192525773195875</c:v>
                </c:pt>
                <c:pt idx="2686" formatCode="0.00%">
                  <c:v>0.10192951030927833</c:v>
                </c:pt>
                <c:pt idx="2687" formatCode="0.00%">
                  <c:v>0.10193234536082471</c:v>
                </c:pt>
                <c:pt idx="2688" formatCode="0.00%">
                  <c:v>0.10193788659793812</c:v>
                </c:pt>
                <c:pt idx="2689" formatCode="0.00%">
                  <c:v>0.10194317010309274</c:v>
                </c:pt>
                <c:pt idx="2690" formatCode="0.00%">
                  <c:v>0.10194974226804122</c:v>
                </c:pt>
                <c:pt idx="2691" formatCode="0.00%">
                  <c:v>0.10195798969072163</c:v>
                </c:pt>
                <c:pt idx="2692" formatCode="0.00%">
                  <c:v>0.10196610824742265</c:v>
                </c:pt>
                <c:pt idx="2693" formatCode="0.00%">
                  <c:v>0.10197474226804122</c:v>
                </c:pt>
                <c:pt idx="2694" formatCode="0.00%">
                  <c:v>0.10198324742268039</c:v>
                </c:pt>
                <c:pt idx="2695" formatCode="0.00%">
                  <c:v>0.10199239690721647</c:v>
                </c:pt>
                <c:pt idx="2696" formatCode="0.00%">
                  <c:v>0.10200373711340203</c:v>
                </c:pt>
                <c:pt idx="2697" formatCode="0.00%">
                  <c:v>0.10201572164948451</c:v>
                </c:pt>
                <c:pt idx="2698" formatCode="0.00%">
                  <c:v>0.10202577319587626</c:v>
                </c:pt>
                <c:pt idx="2699" formatCode="0.00%">
                  <c:v>0.10203414948453607</c:v>
                </c:pt>
                <c:pt idx="2700" formatCode="0.00%">
                  <c:v>0.10204136597938143</c:v>
                </c:pt>
                <c:pt idx="2701" formatCode="0.00%">
                  <c:v>0.10204909793814433</c:v>
                </c:pt>
                <c:pt idx="2702" formatCode="0.00%">
                  <c:v>0.1020555412371134</c:v>
                </c:pt>
                <c:pt idx="2703" formatCode="0.00%">
                  <c:v>0.10206224226804121</c:v>
                </c:pt>
                <c:pt idx="2704" formatCode="0.00%">
                  <c:v>0.10206597938144328</c:v>
                </c:pt>
                <c:pt idx="2705" formatCode="0.00%">
                  <c:v>0.10207048969072163</c:v>
                </c:pt>
                <c:pt idx="2706" formatCode="0.00%">
                  <c:v>0.1020719072164948</c:v>
                </c:pt>
                <c:pt idx="2707" formatCode="0.00%">
                  <c:v>0.10207628865979379</c:v>
                </c:pt>
                <c:pt idx="2708" formatCode="0.00%">
                  <c:v>0.10208079896907214</c:v>
                </c:pt>
                <c:pt idx="2709" formatCode="0.00%">
                  <c:v>0.10208505154639172</c:v>
                </c:pt>
                <c:pt idx="2710" formatCode="0.00%">
                  <c:v>0.10208969072164946</c:v>
                </c:pt>
                <c:pt idx="2711" formatCode="0.00%">
                  <c:v>0.10209394329896906</c:v>
                </c:pt>
                <c:pt idx="2712" formatCode="0.00%">
                  <c:v>0.10209677835051545</c:v>
                </c:pt>
                <c:pt idx="2713" formatCode="0.00%">
                  <c:v>0.10209896907216494</c:v>
                </c:pt>
                <c:pt idx="2714" formatCode="0.00%">
                  <c:v>0.10210051546391752</c:v>
                </c:pt>
                <c:pt idx="2715" formatCode="0.00%">
                  <c:v>0.10210231958762886</c:v>
                </c:pt>
                <c:pt idx="2716" formatCode="0.00%">
                  <c:v>0.10210476804123711</c:v>
                </c:pt>
                <c:pt idx="2717" formatCode="0.00%">
                  <c:v>0.10210721649484537</c:v>
                </c:pt>
                <c:pt idx="2718" formatCode="0.00%">
                  <c:v>0.10210992268041237</c:v>
                </c:pt>
                <c:pt idx="2719" formatCode="0.00%">
                  <c:v>0.10211146907216495</c:v>
                </c:pt>
                <c:pt idx="2720" formatCode="0.00%">
                  <c:v>0.10211159793814434</c:v>
                </c:pt>
                <c:pt idx="2721" formatCode="0.00%">
                  <c:v>0.10211262886597937</c:v>
                </c:pt>
                <c:pt idx="2722" formatCode="0.00%">
                  <c:v>0.10211469072164947</c:v>
                </c:pt>
                <c:pt idx="2723" formatCode="0.00%">
                  <c:v>0.10211701030927835</c:v>
                </c:pt>
                <c:pt idx="2724" formatCode="0.00%">
                  <c:v>0.1021194587628866</c:v>
                </c:pt>
                <c:pt idx="2725" formatCode="0.00%">
                  <c:v>0.10212190721649485</c:v>
                </c:pt>
                <c:pt idx="2726" formatCode="0.00%">
                  <c:v>0.10212525773195877</c:v>
                </c:pt>
                <c:pt idx="2727" formatCode="0.00%">
                  <c:v>0.10212912371134021</c:v>
                </c:pt>
                <c:pt idx="2728" formatCode="0.00%">
                  <c:v>0.10213041237113404</c:v>
                </c:pt>
                <c:pt idx="2729" formatCode="0.00%">
                  <c:v>0.10213286082474228</c:v>
                </c:pt>
                <c:pt idx="2730" formatCode="0.00%">
                  <c:v>0.10213582474226807</c:v>
                </c:pt>
                <c:pt idx="2731" formatCode="0.00%">
                  <c:v>0.1021390463917526</c:v>
                </c:pt>
                <c:pt idx="2732" formatCode="0.00%">
                  <c:v>0.10214252577319588</c:v>
                </c:pt>
                <c:pt idx="2733" formatCode="0.00%">
                  <c:v>0.10214561855670105</c:v>
                </c:pt>
                <c:pt idx="2734" formatCode="0.00%">
                  <c:v>0.10214871134020621</c:v>
                </c:pt>
                <c:pt idx="2735" formatCode="0.00%">
                  <c:v>0.10215051546391755</c:v>
                </c:pt>
                <c:pt idx="2736" formatCode="0.00%">
                  <c:v>0.10215296391752582</c:v>
                </c:pt>
                <c:pt idx="2737" formatCode="0.00%">
                  <c:v>0.10215579896907219</c:v>
                </c:pt>
                <c:pt idx="2738" formatCode="0.00%">
                  <c:v>0.10215811855670107</c:v>
                </c:pt>
                <c:pt idx="2739" formatCode="0.00%">
                  <c:v>0.10215966494845366</c:v>
                </c:pt>
                <c:pt idx="2740" formatCode="0.00%">
                  <c:v>0.1021613402061856</c:v>
                </c:pt>
                <c:pt idx="2741" formatCode="0.00%">
                  <c:v>0.10216146907216496</c:v>
                </c:pt>
                <c:pt idx="2742" formatCode="0.00%">
                  <c:v>0.10216043814432993</c:v>
                </c:pt>
                <c:pt idx="2743" formatCode="0.00%">
                  <c:v>0.10215850515463921</c:v>
                </c:pt>
                <c:pt idx="2744" formatCode="0.00%">
                  <c:v>0.10215592783505159</c:v>
                </c:pt>
                <c:pt idx="2745" formatCode="0.00%">
                  <c:v>0.10215335051546397</c:v>
                </c:pt>
                <c:pt idx="2746" formatCode="0.00%">
                  <c:v>0.10214987113402067</c:v>
                </c:pt>
                <c:pt idx="2747" formatCode="0.00%">
                  <c:v>0.10214600515463923</c:v>
                </c:pt>
                <c:pt idx="2748" formatCode="0.00%">
                  <c:v>0.10214304123711343</c:v>
                </c:pt>
                <c:pt idx="2749" formatCode="0.00%">
                  <c:v>0.10214213917525776</c:v>
                </c:pt>
                <c:pt idx="2750" formatCode="0.00%">
                  <c:v>0.10214136597938146</c:v>
                </c:pt>
                <c:pt idx="2751" formatCode="0.00%">
                  <c:v>0.10214213917525776</c:v>
                </c:pt>
                <c:pt idx="2752" formatCode="0.00%">
                  <c:v>0.10213969072164951</c:v>
                </c:pt>
                <c:pt idx="2753" formatCode="0.00%">
                  <c:v>0.10213556701030929</c:v>
                </c:pt>
                <c:pt idx="2754" formatCode="0.00%">
                  <c:v>0.10213118556701034</c:v>
                </c:pt>
                <c:pt idx="2755" formatCode="0.00%">
                  <c:v>0.10212628865979385</c:v>
                </c:pt>
                <c:pt idx="2756" formatCode="0.00%">
                  <c:v>0.10212216494845364</c:v>
                </c:pt>
                <c:pt idx="2757" formatCode="0.00%">
                  <c:v>0.10211739690721651</c:v>
                </c:pt>
                <c:pt idx="2758" formatCode="0.00%">
                  <c:v>0.1021112113402062</c:v>
                </c:pt>
                <c:pt idx="2759" formatCode="0.00%">
                  <c:v>0.10210541237113402</c:v>
                </c:pt>
                <c:pt idx="2760" formatCode="0.00%">
                  <c:v>0.10210038659793814</c:v>
                </c:pt>
                <c:pt idx="2761" formatCode="0.00%">
                  <c:v>0.10209703608247422</c:v>
                </c:pt>
                <c:pt idx="2762" formatCode="0.00%">
                  <c:v>0.10209304123711339</c:v>
                </c:pt>
                <c:pt idx="2763" formatCode="0.00%">
                  <c:v>0.10208956185567011</c:v>
                </c:pt>
                <c:pt idx="2764" formatCode="0.00%">
                  <c:v>0.10208762886597939</c:v>
                </c:pt>
                <c:pt idx="2765" formatCode="0.00%">
                  <c:v>0.10208376288659796</c:v>
                </c:pt>
                <c:pt idx="2766" formatCode="0.00%">
                  <c:v>0.10207963917525775</c:v>
                </c:pt>
                <c:pt idx="2767" formatCode="0.00%">
                  <c:v>0.10207603092783507</c:v>
                </c:pt>
                <c:pt idx="2768" formatCode="0.00%">
                  <c:v>0.10207164948453608</c:v>
                </c:pt>
                <c:pt idx="2769" formatCode="0.00%">
                  <c:v>0.10206855670103093</c:v>
                </c:pt>
                <c:pt idx="2770" formatCode="0.00%">
                  <c:v>0.10206701030927837</c:v>
                </c:pt>
                <c:pt idx="2771" formatCode="0.00%">
                  <c:v>0.10206688144329899</c:v>
                </c:pt>
                <c:pt idx="2772" formatCode="0.00%">
                  <c:v>0.10206520618556701</c:v>
                </c:pt>
                <c:pt idx="2773" formatCode="0.00%">
                  <c:v>0.10206456185567013</c:v>
                </c:pt>
                <c:pt idx="2774" formatCode="0.00%">
                  <c:v>0.10206378865979383</c:v>
                </c:pt>
                <c:pt idx="2775" formatCode="0.00%">
                  <c:v>0.10206172680412373</c:v>
                </c:pt>
                <c:pt idx="2776" formatCode="0.00%">
                  <c:v>0.10206108247422682</c:v>
                </c:pt>
                <c:pt idx="2777" formatCode="0.00%">
                  <c:v>0.10206018041237115</c:v>
                </c:pt>
                <c:pt idx="2778" formatCode="0.00%">
                  <c:v>0.10205992268041239</c:v>
                </c:pt>
                <c:pt idx="2779" formatCode="0.00%">
                  <c:v>0.10205837628865981</c:v>
                </c:pt>
                <c:pt idx="2780" formatCode="0.00%">
                  <c:v>0.10205798969072168</c:v>
                </c:pt>
                <c:pt idx="2781" formatCode="0.00%">
                  <c:v>0.10205837628865981</c:v>
                </c:pt>
                <c:pt idx="2782" formatCode="0.00%">
                  <c:v>0.10205927835051547</c:v>
                </c:pt>
                <c:pt idx="2783" formatCode="0.00%">
                  <c:v>0.10205953608247423</c:v>
                </c:pt>
                <c:pt idx="2784" formatCode="0.00%">
                  <c:v>0.10206030927835054</c:v>
                </c:pt>
                <c:pt idx="2785" formatCode="0.00%">
                  <c:v>0.10206211340206187</c:v>
                </c:pt>
                <c:pt idx="2786" formatCode="0.00%">
                  <c:v>0.10206520618556701</c:v>
                </c:pt>
                <c:pt idx="2787" formatCode="0.00%">
                  <c:v>0.10206920103092784</c:v>
                </c:pt>
                <c:pt idx="2788" formatCode="0.00%">
                  <c:v>0.1020742268041237</c:v>
                </c:pt>
                <c:pt idx="2789" formatCode="0.00%">
                  <c:v>0.10207976804123711</c:v>
                </c:pt>
                <c:pt idx="2790" formatCode="0.00%">
                  <c:v>0.1020840206185567</c:v>
                </c:pt>
                <c:pt idx="2791" formatCode="0.00%">
                  <c:v>0.10208840206185568</c:v>
                </c:pt>
                <c:pt idx="2792" formatCode="0.00%">
                  <c:v>0.1020944587628866</c:v>
                </c:pt>
                <c:pt idx="2793" formatCode="0.00%">
                  <c:v>0.10210244845360825</c:v>
                </c:pt>
                <c:pt idx="2794" formatCode="0.00%">
                  <c:v>0.10211056701030927</c:v>
                </c:pt>
                <c:pt idx="2795" formatCode="0.00%">
                  <c:v>0.10211726804123709</c:v>
                </c:pt>
                <c:pt idx="2796" formatCode="0.00%">
                  <c:v>0.10212332474226804</c:v>
                </c:pt>
                <c:pt idx="2797" formatCode="0.00%">
                  <c:v>0.10212873711340205</c:v>
                </c:pt>
                <c:pt idx="2798" formatCode="0.00%">
                  <c:v>0.10213479381443298</c:v>
                </c:pt>
                <c:pt idx="2799" formatCode="0.00%">
                  <c:v>0.10214252577319587</c:v>
                </c:pt>
                <c:pt idx="2800" formatCode="0.00%">
                  <c:v>0.10215103092783505</c:v>
                </c:pt>
                <c:pt idx="2801" formatCode="0.00%">
                  <c:v>0.10215966494845362</c:v>
                </c:pt>
                <c:pt idx="2802" formatCode="0.00%">
                  <c:v>0.10216791237113401</c:v>
                </c:pt>
                <c:pt idx="2803" formatCode="0.00%">
                  <c:v>0.10217693298969072</c:v>
                </c:pt>
                <c:pt idx="2804" formatCode="0.00%">
                  <c:v>0.10218505154639175</c:v>
                </c:pt>
                <c:pt idx="2805" formatCode="0.00%">
                  <c:v>0.10219020618556703</c:v>
                </c:pt>
                <c:pt idx="2806" formatCode="0.00%">
                  <c:v>0.10219587628865981</c:v>
                </c:pt>
                <c:pt idx="2807" formatCode="0.00%">
                  <c:v>0.10220115979381444</c:v>
                </c:pt>
                <c:pt idx="2808" formatCode="0.00%">
                  <c:v>0.1022048969072165</c:v>
                </c:pt>
                <c:pt idx="2809" formatCode="0.00%">
                  <c:v>0.10220579896907217</c:v>
                </c:pt>
                <c:pt idx="2810" formatCode="0.00%">
                  <c:v>0.10220824742268042</c:v>
                </c:pt>
                <c:pt idx="2811" formatCode="0.00%">
                  <c:v>0.10221082474226806</c:v>
                </c:pt>
                <c:pt idx="2812" formatCode="0.00%">
                  <c:v>0.10221353092783506</c:v>
                </c:pt>
                <c:pt idx="2813" formatCode="0.00%">
                  <c:v>0.10221198453608248</c:v>
                </c:pt>
                <c:pt idx="2814" formatCode="0.00%">
                  <c:v>0.10220863402061858</c:v>
                </c:pt>
                <c:pt idx="2815" formatCode="0.00%">
                  <c:v>0.10220347938144332</c:v>
                </c:pt>
                <c:pt idx="2816" formatCode="0.00%">
                  <c:v>0.1021944587628866</c:v>
                </c:pt>
                <c:pt idx="2817" formatCode="0.00%">
                  <c:v>0.10219175257731961</c:v>
                </c:pt>
                <c:pt idx="2818" formatCode="0.00%">
                  <c:v>0.10218814432989692</c:v>
                </c:pt>
                <c:pt idx="2819" formatCode="0.00%">
                  <c:v>0.1021862113402062</c:v>
                </c:pt>
                <c:pt idx="2820" formatCode="0.00%">
                  <c:v>0.10218363402061856</c:v>
                </c:pt>
                <c:pt idx="2821" formatCode="0.00%">
                  <c:v>0.10217757731958761</c:v>
                </c:pt>
                <c:pt idx="2822" formatCode="0.00%">
                  <c:v>0.10217061855670102</c:v>
                </c:pt>
                <c:pt idx="2823" formatCode="0.00%">
                  <c:v>0.10216469072164946</c:v>
                </c:pt>
                <c:pt idx="2824" formatCode="0.00%">
                  <c:v>0.10215644329896904</c:v>
                </c:pt>
                <c:pt idx="2825" formatCode="0.00%">
                  <c:v>0.10214613402061852</c:v>
                </c:pt>
                <c:pt idx="2826" formatCode="0.00%">
                  <c:v>0.102135824742268</c:v>
                </c:pt>
                <c:pt idx="2827" formatCode="0.00%">
                  <c:v>0.10212667525773192</c:v>
                </c:pt>
                <c:pt idx="2828" formatCode="0.00%">
                  <c:v>0.10211456185567006</c:v>
                </c:pt>
                <c:pt idx="2829" formatCode="0.00%">
                  <c:v>0.10210347938144328</c:v>
                </c:pt>
                <c:pt idx="2830" formatCode="0.00%">
                  <c:v>0.10209407216494841</c:v>
                </c:pt>
                <c:pt idx="2831" formatCode="0.00%">
                  <c:v>0.10208543814432984</c:v>
                </c:pt>
                <c:pt idx="2832" formatCode="0.00%">
                  <c:v>0.10207719072164945</c:v>
                </c:pt>
                <c:pt idx="2833" formatCode="0.00%">
                  <c:v>0.10206855670103088</c:v>
                </c:pt>
                <c:pt idx="2834" formatCode="0.00%">
                  <c:v>0.10206043814432983</c:v>
                </c:pt>
                <c:pt idx="2835" formatCode="0.00%">
                  <c:v>0.10205309278350511</c:v>
                </c:pt>
                <c:pt idx="2836" formatCode="0.00%">
                  <c:v>0.10204458762886594</c:v>
                </c:pt>
                <c:pt idx="2837" formatCode="0.00%">
                  <c:v>0.10203582474226801</c:v>
                </c:pt>
                <c:pt idx="2838" formatCode="0.00%">
                  <c:v>0.10202538659793811</c:v>
                </c:pt>
                <c:pt idx="2839" formatCode="0.00%">
                  <c:v>0.10201649484536079</c:v>
                </c:pt>
                <c:pt idx="2840" formatCode="0.00%">
                  <c:v>0.1020101804123711</c:v>
                </c:pt>
                <c:pt idx="2841" formatCode="0.00%">
                  <c:v>0.10200502577319584</c:v>
                </c:pt>
                <c:pt idx="2842" formatCode="0.00%">
                  <c:v>0.10200090206185562</c:v>
                </c:pt>
                <c:pt idx="2843" formatCode="0.00%">
                  <c:v>0.10199690721649482</c:v>
                </c:pt>
                <c:pt idx="2844" formatCode="0.00%">
                  <c:v>0.10199201030927832</c:v>
                </c:pt>
                <c:pt idx="2845" formatCode="0.00%">
                  <c:v>0.10198711340206185</c:v>
                </c:pt>
                <c:pt idx="2846" formatCode="0.00%">
                  <c:v>0.10198273195876287</c:v>
                </c:pt>
                <c:pt idx="2847" formatCode="0.00%">
                  <c:v>0.10198118556701029</c:v>
                </c:pt>
                <c:pt idx="2848" formatCode="0.00%">
                  <c:v>0.10198015463917524</c:v>
                </c:pt>
                <c:pt idx="2849" formatCode="0.00%">
                  <c:v>0.10197989690721647</c:v>
                </c:pt>
                <c:pt idx="2850" formatCode="0.00%">
                  <c:v>0.10197719072164946</c:v>
                </c:pt>
                <c:pt idx="2851" formatCode="0.00%">
                  <c:v>0.10197255154639172</c:v>
                </c:pt>
                <c:pt idx="2852" formatCode="0.00%">
                  <c:v>0.10196817010309275</c:v>
                </c:pt>
                <c:pt idx="2853" formatCode="0.00%">
                  <c:v>0.10196172680412367</c:v>
                </c:pt>
                <c:pt idx="2854" formatCode="0.00%">
                  <c:v>0.10195399484536076</c:v>
                </c:pt>
                <c:pt idx="2855" formatCode="0.00%">
                  <c:v>0.10194458762886592</c:v>
                </c:pt>
                <c:pt idx="2856" formatCode="0.00%">
                  <c:v>0.10193608247422675</c:v>
                </c:pt>
                <c:pt idx="2857" formatCode="0.00%">
                  <c:v>0.10192590206185563</c:v>
                </c:pt>
                <c:pt idx="2858" formatCode="0.00%">
                  <c:v>0.10191842783505152</c:v>
                </c:pt>
                <c:pt idx="2859" formatCode="0.00%">
                  <c:v>0.10191082474226799</c:v>
                </c:pt>
                <c:pt idx="2860" formatCode="0.00%">
                  <c:v>0.10190347938144327</c:v>
                </c:pt>
                <c:pt idx="2861" formatCode="0.00%">
                  <c:v>0.10189639175257728</c:v>
                </c:pt>
                <c:pt idx="2862" formatCode="0.00%">
                  <c:v>0.10188878865979377</c:v>
                </c:pt>
                <c:pt idx="2863" formatCode="0.00%">
                  <c:v>0.10188298969072161</c:v>
                </c:pt>
                <c:pt idx="2864" formatCode="0.00%">
                  <c:v>0.10187680412371129</c:v>
                </c:pt>
                <c:pt idx="2865" formatCode="0.00%">
                  <c:v>0.10187023195876287</c:v>
                </c:pt>
                <c:pt idx="2866" formatCode="0.00%">
                  <c:v>0.10186198453608243</c:v>
                </c:pt>
                <c:pt idx="2867" formatCode="0.00%">
                  <c:v>0.10185219072164947</c:v>
                </c:pt>
                <c:pt idx="2868" formatCode="0.00%">
                  <c:v>0.10184201030927832</c:v>
                </c:pt>
                <c:pt idx="2869" formatCode="0.00%">
                  <c:v>0.10183260309278348</c:v>
                </c:pt>
                <c:pt idx="2870" formatCode="0.00%">
                  <c:v>0.10182487113402057</c:v>
                </c:pt>
                <c:pt idx="2871" formatCode="0.00%">
                  <c:v>0.10181688144329892</c:v>
                </c:pt>
                <c:pt idx="2872" formatCode="0.00%">
                  <c:v>0.10180979381443292</c:v>
                </c:pt>
                <c:pt idx="2873" formatCode="0.00%">
                  <c:v>0.10180322164948447</c:v>
                </c:pt>
                <c:pt idx="2874" formatCode="0.00%">
                  <c:v>0.10179626288659786</c:v>
                </c:pt>
                <c:pt idx="2875" formatCode="0.00%">
                  <c:v>0.10178878865979374</c:v>
                </c:pt>
                <c:pt idx="2876" formatCode="0.00%">
                  <c:v>0.10178054123711333</c:v>
                </c:pt>
                <c:pt idx="2877" formatCode="0.00%">
                  <c:v>0.10177306701030919</c:v>
                </c:pt>
                <c:pt idx="2878" formatCode="0.00%">
                  <c:v>0.10176546391752569</c:v>
                </c:pt>
                <c:pt idx="2879" formatCode="0.00%">
                  <c:v>0.10175773195876282</c:v>
                </c:pt>
                <c:pt idx="2880" formatCode="0.00%">
                  <c:v>0.1017502577319587</c:v>
                </c:pt>
                <c:pt idx="2881" formatCode="0.00%">
                  <c:v>0.10174175257731953</c:v>
                </c:pt>
                <c:pt idx="2882" formatCode="0.00%">
                  <c:v>0.10173363402061848</c:v>
                </c:pt>
                <c:pt idx="2883" formatCode="0.00%">
                  <c:v>0.10172396907216487</c:v>
                </c:pt>
                <c:pt idx="2884" formatCode="0.00%">
                  <c:v>0.10171185567010303</c:v>
                </c:pt>
                <c:pt idx="2885" formatCode="0.00%">
                  <c:v>0.10169896907216489</c:v>
                </c:pt>
                <c:pt idx="2886" formatCode="0.00%">
                  <c:v>0.1016855670103092</c:v>
                </c:pt>
                <c:pt idx="2887" formatCode="0.00%">
                  <c:v>0.10167280927835044</c:v>
                </c:pt>
                <c:pt idx="2888" formatCode="0.00%">
                  <c:v>0.1016613402061855</c:v>
                </c:pt>
                <c:pt idx="2889" formatCode="0.00%">
                  <c:v>0.10164999999999992</c:v>
                </c:pt>
                <c:pt idx="2890" formatCode="0.00%">
                  <c:v>0.10163827319587621</c:v>
                </c:pt>
                <c:pt idx="2891" formatCode="0.00%">
                  <c:v>0.10162525773195868</c:v>
                </c:pt>
              </c:numCache>
            </c:numRef>
          </c:val>
          <c:smooth val="0"/>
        </c:ser>
        <c:dLbls>
          <c:showLegendKey val="0"/>
          <c:showVal val="0"/>
          <c:showCatName val="0"/>
          <c:showSerName val="0"/>
          <c:showPercent val="0"/>
          <c:showBubbleSize val="0"/>
        </c:dLbls>
        <c:marker val="1"/>
        <c:smooth val="0"/>
        <c:axId val="119667712"/>
        <c:axId val="119018240"/>
      </c:lineChart>
      <c:dateAx>
        <c:axId val="119667712"/>
        <c:scaling>
          <c:orientation val="minMax"/>
        </c:scaling>
        <c:delete val="0"/>
        <c:axPos val="b"/>
        <c:numFmt formatCode="mm/yy" sourceLinked="0"/>
        <c:majorTickMark val="out"/>
        <c:minorTickMark val="none"/>
        <c:tickLblPos val="nextTo"/>
        <c:crossAx val="119018240"/>
        <c:crosses val="autoZero"/>
        <c:auto val="1"/>
        <c:lblOffset val="100"/>
        <c:baseTimeUnit val="days"/>
      </c:dateAx>
      <c:valAx>
        <c:axId val="119018240"/>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19667712"/>
        <c:crosses val="autoZero"/>
        <c:crossBetween val="between"/>
        <c:majorUnit val="1.0000000000000005E-2"/>
      </c:valAx>
    </c:plotArea>
    <c:legend>
      <c:legendPos val="b"/>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ERP</c:v>
          </c:tx>
          <c:spPr>
            <a:ln w="15875">
              <a:solidFill>
                <a:srgbClr val="FFC000"/>
              </a:solidFill>
            </a:ln>
          </c:spPr>
          <c:marker>
            <c:symbol val="none"/>
          </c:marker>
          <c:cat>
            <c:numRef>
              <c:f>'Implied ERP Data'!$S$6:$S$67</c:f>
              <c:numCache>
                <c:formatCode>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Data'!$Z$6:$Z$67</c:f>
              <c:numCache>
                <c:formatCode>0.00%</c:formatCode>
                <c:ptCount val="62"/>
                <c:pt idx="0">
                  <c:v>4.2200000000000001E-2</c:v>
                </c:pt>
                <c:pt idx="1">
                  <c:v>4.5100000000000001E-2</c:v>
                </c:pt>
                <c:pt idx="2">
                  <c:v>5.8999999999999997E-2</c:v>
                </c:pt>
                <c:pt idx="3">
                  <c:v>6.6000000000000003E-2</c:v>
                </c:pt>
                <c:pt idx="4">
                  <c:v>6.4299999999999996E-2</c:v>
                </c:pt>
                <c:pt idx="5">
                  <c:v>6.8699999999999997E-2</c:v>
                </c:pt>
                <c:pt idx="6">
                  <c:v>7.6799999999999993E-2</c:v>
                </c:pt>
                <c:pt idx="7">
                  <c:v>7.0099999999999996E-2</c:v>
                </c:pt>
                <c:pt idx="8">
                  <c:v>6.3200000000000006E-2</c:v>
                </c:pt>
                <c:pt idx="9">
                  <c:v>5.9400000000000001E-2</c:v>
                </c:pt>
                <c:pt idx="10">
                  <c:v>5.8599999999999999E-2</c:v>
                </c:pt>
                <c:pt idx="11">
                  <c:v>5.4600000000000003E-2</c:v>
                </c:pt>
                <c:pt idx="12">
                  <c:v>5.2999999999999999E-2</c:v>
                </c:pt>
                <c:pt idx="13">
                  <c:v>4.8599999999999997E-2</c:v>
                </c:pt>
                <c:pt idx="14">
                  <c:v>4.9700000000000001E-2</c:v>
                </c:pt>
                <c:pt idx="15">
                  <c:v>4.7300000000000002E-2</c:v>
                </c:pt>
                <c:pt idx="16">
                  <c:v>4.36E-2</c:v>
                </c:pt>
                <c:pt idx="17">
                  <c:v>4.5600000000000002E-2</c:v>
                </c:pt>
                <c:pt idx="18">
                  <c:v>4.4400000000000002E-2</c:v>
                </c:pt>
                <c:pt idx="19">
                  <c:v>4.1599999999999998E-2</c:v>
                </c:pt>
                <c:pt idx="20">
                  <c:v>4.5400000000000003E-2</c:v>
                </c:pt>
                <c:pt idx="21">
                  <c:v>4.7899999999999998E-2</c:v>
                </c:pt>
                <c:pt idx="22">
                  <c:v>5.0999999999999997E-2</c:v>
                </c:pt>
                <c:pt idx="23">
                  <c:v>4.7800000000000002E-2</c:v>
                </c:pt>
                <c:pt idx="24">
                  <c:v>5.0999999999999997E-2</c:v>
                </c:pt>
                <c:pt idx="25">
                  <c:v>5.3100000000000001E-2</c:v>
                </c:pt>
                <c:pt idx="26">
                  <c:v>5.11E-2</c:v>
                </c:pt>
                <c:pt idx="27">
                  <c:v>5.0799999999999998E-2</c:v>
                </c:pt>
                <c:pt idx="28">
                  <c:v>5.1999999999999998E-2</c:v>
                </c:pt>
                <c:pt idx="29">
                  <c:v>5.0700000000000002E-2</c:v>
                </c:pt>
                <c:pt idx="30">
                  <c:v>4.9000000000000002E-2</c:v>
                </c:pt>
                <c:pt idx="31">
                  <c:v>5.3099999999999994E-2</c:v>
                </c:pt>
                <c:pt idx="32">
                  <c:v>5.16E-2</c:v>
                </c:pt>
                <c:pt idx="33">
                  <c:v>5.2699999999999997E-2</c:v>
                </c:pt>
                <c:pt idx="34">
                  <c:v>5.7200000000000001E-2</c:v>
                </c:pt>
                <c:pt idx="35">
                  <c:v>5.9200000000000003E-2</c:v>
                </c:pt>
                <c:pt idx="36">
                  <c:v>6.3899999999999998E-2</c:v>
                </c:pt>
                <c:pt idx="37">
                  <c:v>7.6399999999999996E-2</c:v>
                </c:pt>
                <c:pt idx="38">
                  <c:v>6.4899999999999999E-2</c:v>
                </c:pt>
                <c:pt idx="39">
                  <c:v>6.5100000000000005E-2</c:v>
                </c:pt>
                <c:pt idx="40">
                  <c:v>7.3200000000000001E-2</c:v>
                </c:pt>
                <c:pt idx="41">
                  <c:v>7.0400000000000004E-2</c:v>
                </c:pt>
                <c:pt idx="42">
                  <c:v>6.7299999999999999E-2</c:v>
                </c:pt>
                <c:pt idx="43">
                  <c:v>6.6400000000000001E-2</c:v>
                </c:pt>
                <c:pt idx="44">
                  <c:v>6.7599999999999993E-2</c:v>
                </c:pt>
                <c:pt idx="45">
                  <c:v>7.2800000000000004E-2</c:v>
                </c:pt>
                <c:pt idx="46">
                  <c:v>6.59E-2</c:v>
                </c:pt>
                <c:pt idx="47">
                  <c:v>6.5500000000000003E-2</c:v>
                </c:pt>
                <c:pt idx="48">
                  <c:v>6.4100000000000004E-2</c:v>
                </c:pt>
                <c:pt idx="49">
                  <c:v>6.3500000000000001E-2</c:v>
                </c:pt>
                <c:pt idx="50">
                  <c:v>6.4399999999999999E-2</c:v>
                </c:pt>
                <c:pt idx="51">
                  <c:v>6.4500000000000002E-2</c:v>
                </c:pt>
                <c:pt idx="52">
                  <c:v>0.06</c:v>
                </c:pt>
                <c:pt idx="53">
                  <c:v>5.67E-2</c:v>
                </c:pt>
                <c:pt idx="54">
                  <c:v>5.6500000000000002E-2</c:v>
                </c:pt>
                <c:pt idx="55">
                  <c:v>5.6800000000000003E-2</c:v>
                </c:pt>
                <c:pt idx="56">
                  <c:v>5.6000000000000001E-2</c:v>
                </c:pt>
                <c:pt idx="57">
                  <c:v>5.45E-2</c:v>
                </c:pt>
                <c:pt idx="58">
                  <c:v>5.7300000000000004E-2</c:v>
                </c:pt>
                <c:pt idx="59">
                  <c:v>5.4600000000000003E-2</c:v>
                </c:pt>
                <c:pt idx="60">
                  <c:v>5.62E-2</c:v>
                </c:pt>
                <c:pt idx="61">
                  <c:v>5.5899999999999998E-2</c:v>
                </c:pt>
              </c:numCache>
            </c:numRef>
          </c:val>
          <c:smooth val="0"/>
        </c:ser>
        <c:ser>
          <c:idx val="1"/>
          <c:order val="1"/>
          <c:tx>
            <c:v>ERP 3y avg</c:v>
          </c:tx>
          <c:spPr>
            <a:ln>
              <a:solidFill>
                <a:srgbClr val="FFC000"/>
              </a:solidFill>
            </a:ln>
          </c:spPr>
          <c:marker>
            <c:symbol val="none"/>
          </c:marker>
          <c:cat>
            <c:numRef>
              <c:f>'Implied ERP Data'!$S$6:$S$67</c:f>
              <c:numCache>
                <c:formatCode>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Data'!$AA$6:$AA$67</c:f>
              <c:numCache>
                <c:formatCode>0.00%</c:formatCode>
                <c:ptCount val="62"/>
                <c:pt idx="35">
                  <c:v>5.348333333333332E-2</c:v>
                </c:pt>
                <c:pt idx="36">
                  <c:v>5.4086111111111106E-2</c:v>
                </c:pt>
                <c:pt idx="37">
                  <c:v>5.4955555555555549E-2</c:v>
                </c:pt>
                <c:pt idx="38">
                  <c:v>5.5119444444444429E-2</c:v>
                </c:pt>
                <c:pt idx="39">
                  <c:v>5.5094444444444425E-2</c:v>
                </c:pt>
                <c:pt idx="40">
                  <c:v>5.534166666666665E-2</c:v>
                </c:pt>
                <c:pt idx="41">
                  <c:v>5.5388888888888876E-2</c:v>
                </c:pt>
                <c:pt idx="42">
                  <c:v>5.5124999999999987E-2</c:v>
                </c:pt>
                <c:pt idx="43">
                  <c:v>5.5022222222222222E-2</c:v>
                </c:pt>
                <c:pt idx="44">
                  <c:v>5.514444444444444E-2</c:v>
                </c:pt>
                <c:pt idx="45">
                  <c:v>5.5516666666666659E-2</c:v>
                </c:pt>
                <c:pt idx="46">
                  <c:v>5.5719444444444433E-2</c:v>
                </c:pt>
                <c:pt idx="47">
                  <c:v>5.6022222222222223E-2</c:v>
                </c:pt>
                <c:pt idx="48">
                  <c:v>5.633055555555555E-2</c:v>
                </c:pt>
                <c:pt idx="49">
                  <c:v>5.6744444444444452E-2</c:v>
                </c:pt>
                <c:pt idx="50">
                  <c:v>5.7152777777777782E-2</c:v>
                </c:pt>
                <c:pt idx="51">
                  <c:v>5.7630555555555553E-2</c:v>
                </c:pt>
                <c:pt idx="52">
                  <c:v>5.8086111111111123E-2</c:v>
                </c:pt>
                <c:pt idx="53">
                  <c:v>5.8394444444444443E-2</c:v>
                </c:pt>
                <c:pt idx="54">
                  <c:v>5.8730555555555571E-2</c:v>
                </c:pt>
                <c:pt idx="55">
                  <c:v>5.9152777777777783E-2</c:v>
                </c:pt>
                <c:pt idx="56">
                  <c:v>5.9447222222222235E-2</c:v>
                </c:pt>
                <c:pt idx="57">
                  <c:v>5.9630555555555569E-2</c:v>
                </c:pt>
                <c:pt idx="58">
                  <c:v>5.9805555555555556E-2</c:v>
                </c:pt>
                <c:pt idx="59">
                  <c:v>5.9994444444444475E-2</c:v>
                </c:pt>
                <c:pt idx="60">
                  <c:v>6.0138888888888901E-2</c:v>
                </c:pt>
                <c:pt idx="61">
                  <c:v>6.0216666666666668E-2</c:v>
                </c:pt>
              </c:numCache>
            </c:numRef>
          </c:val>
          <c:smooth val="0"/>
        </c:ser>
        <c:ser>
          <c:idx val="2"/>
          <c:order val="2"/>
          <c:tx>
            <c:strRef>
              <c:f>'Implied ERP Data'!$AB$4</c:f>
              <c:strCache>
                <c:ptCount val="1"/>
                <c:pt idx="0">
                  <c:v>RM</c:v>
                </c:pt>
              </c:strCache>
            </c:strRef>
          </c:tx>
          <c:spPr>
            <a:ln w="12700">
              <a:solidFill>
                <a:schemeClr val="bg2">
                  <a:lumMod val="50000"/>
                </a:schemeClr>
              </a:solidFill>
            </a:ln>
          </c:spPr>
          <c:marker>
            <c:symbol val="none"/>
          </c:marker>
          <c:val>
            <c:numRef>
              <c:f>'Implied ERP Data'!$AB$6:$AB$67</c:f>
              <c:numCache>
                <c:formatCode>0.00%</c:formatCode>
                <c:ptCount val="62"/>
                <c:pt idx="0">
                  <c:v>7.9399999999999998E-2</c:v>
                </c:pt>
                <c:pt idx="1">
                  <c:v>8.3400000000000002E-2</c:v>
                </c:pt>
                <c:pt idx="2">
                  <c:v>9.8500000000000004E-2</c:v>
                </c:pt>
                <c:pt idx="3">
                  <c:v>9.5200000000000007E-2</c:v>
                </c:pt>
                <c:pt idx="4">
                  <c:v>8.6400000000000005E-2</c:v>
                </c:pt>
                <c:pt idx="5">
                  <c:v>9.74E-2</c:v>
                </c:pt>
                <c:pt idx="6">
                  <c:v>0.107</c:v>
                </c:pt>
                <c:pt idx="7">
                  <c:v>9.7199999999999995E-2</c:v>
                </c:pt>
                <c:pt idx="8">
                  <c:v>9.4800000000000009E-2</c:v>
                </c:pt>
                <c:pt idx="9">
                  <c:v>9.4100000000000003E-2</c:v>
                </c:pt>
                <c:pt idx="10">
                  <c:v>9.3899999999999997E-2</c:v>
                </c:pt>
                <c:pt idx="11">
                  <c:v>8.9800000000000005E-2</c:v>
                </c:pt>
                <c:pt idx="12">
                  <c:v>8.6999999999999994E-2</c:v>
                </c:pt>
                <c:pt idx="13">
                  <c:v>8.1600000000000006E-2</c:v>
                </c:pt>
                <c:pt idx="14">
                  <c:v>8.3600000000000008E-2</c:v>
                </c:pt>
                <c:pt idx="15">
                  <c:v>7.9699999999999993E-2</c:v>
                </c:pt>
                <c:pt idx="16">
                  <c:v>8.199999999999999E-2</c:v>
                </c:pt>
                <c:pt idx="17">
                  <c:v>8.14E-2</c:v>
                </c:pt>
                <c:pt idx="18">
                  <c:v>8.0500000000000002E-2</c:v>
                </c:pt>
                <c:pt idx="19">
                  <c:v>7.9899999999999999E-2</c:v>
                </c:pt>
                <c:pt idx="20">
                  <c:v>8.1900000000000001E-2</c:v>
                </c:pt>
                <c:pt idx="21">
                  <c:v>8.09E-2</c:v>
                </c:pt>
                <c:pt idx="22">
                  <c:v>8.0600000000000005E-2</c:v>
                </c:pt>
                <c:pt idx="23">
                  <c:v>7.6899999999999996E-2</c:v>
                </c:pt>
                <c:pt idx="24">
                  <c:v>7.569999999999999E-2</c:v>
                </c:pt>
                <c:pt idx="25">
                  <c:v>7.8199999999999992E-2</c:v>
                </c:pt>
                <c:pt idx="26">
                  <c:v>7.7100000000000002E-2</c:v>
                </c:pt>
                <c:pt idx="27">
                  <c:v>7.8799999999999995E-2</c:v>
                </c:pt>
                <c:pt idx="28">
                  <c:v>8.4900000000000003E-2</c:v>
                </c:pt>
                <c:pt idx="29">
                  <c:v>8.4499999999999992E-2</c:v>
                </c:pt>
                <c:pt idx="30">
                  <c:v>8.3199999999999996E-2</c:v>
                </c:pt>
                <c:pt idx="31">
                  <c:v>8.7799999999999989E-2</c:v>
                </c:pt>
                <c:pt idx="32">
                  <c:v>8.4499999999999992E-2</c:v>
                </c:pt>
                <c:pt idx="33">
                  <c:v>8.3299999999999999E-2</c:v>
                </c:pt>
                <c:pt idx="34">
                  <c:v>8.8900000000000007E-2</c:v>
                </c:pt>
                <c:pt idx="35">
                  <c:v>8.72E-2</c:v>
                </c:pt>
                <c:pt idx="36">
                  <c:v>8.6199999999999999E-2</c:v>
                </c:pt>
                <c:pt idx="37">
                  <c:v>9.5599999999999991E-2</c:v>
                </c:pt>
                <c:pt idx="38">
                  <c:v>8.5400000000000004E-2</c:v>
                </c:pt>
                <c:pt idx="39">
                  <c:v>8.5800000000000001E-2</c:v>
                </c:pt>
                <c:pt idx="40">
                  <c:v>9.1900000000000009E-2</c:v>
                </c:pt>
                <c:pt idx="41">
                  <c:v>8.8500000000000009E-2</c:v>
                </c:pt>
                <c:pt idx="42">
                  <c:v>8.7099999999999997E-2</c:v>
                </c:pt>
                <c:pt idx="43">
                  <c:v>8.8499999999999995E-2</c:v>
                </c:pt>
                <c:pt idx="44">
                  <c:v>8.6799999999999988E-2</c:v>
                </c:pt>
                <c:pt idx="45">
                  <c:v>8.8300000000000003E-2</c:v>
                </c:pt>
                <c:pt idx="46">
                  <c:v>8.2400000000000001E-2</c:v>
                </c:pt>
                <c:pt idx="47">
                  <c:v>8.0200000000000007E-2</c:v>
                </c:pt>
                <c:pt idx="48">
                  <c:v>7.9600000000000004E-2</c:v>
                </c:pt>
                <c:pt idx="49">
                  <c:v>7.9699999999999993E-2</c:v>
                </c:pt>
                <c:pt idx="50">
                  <c:v>8.1900000000000001E-2</c:v>
                </c:pt>
                <c:pt idx="51">
                  <c:v>8.0699999999999994E-2</c:v>
                </c:pt>
                <c:pt idx="52">
                  <c:v>7.7600000000000002E-2</c:v>
                </c:pt>
                <c:pt idx="53">
                  <c:v>7.6700000000000004E-2</c:v>
                </c:pt>
                <c:pt idx="54">
                  <c:v>7.5300000000000006E-2</c:v>
                </c:pt>
                <c:pt idx="55">
                  <c:v>7.5300000000000006E-2</c:v>
                </c:pt>
                <c:pt idx="56">
                  <c:v>7.2500000000000009E-2</c:v>
                </c:pt>
                <c:pt idx="57">
                  <c:v>7.5899999999999995E-2</c:v>
                </c:pt>
                <c:pt idx="58">
                  <c:v>8.2200000000000009E-2</c:v>
                </c:pt>
                <c:pt idx="59">
                  <c:v>8.0299999999999996E-2</c:v>
                </c:pt>
                <c:pt idx="60">
                  <c:v>8.4100000000000008E-2</c:v>
                </c:pt>
                <c:pt idx="61">
                  <c:v>8.199999999999999E-2</c:v>
                </c:pt>
              </c:numCache>
            </c:numRef>
          </c:val>
          <c:smooth val="0"/>
        </c:ser>
        <c:ser>
          <c:idx val="3"/>
          <c:order val="3"/>
          <c:tx>
            <c:v>RM 3y avg</c:v>
          </c:tx>
          <c:spPr>
            <a:ln>
              <a:solidFill>
                <a:schemeClr val="bg2">
                  <a:lumMod val="50000"/>
                </a:schemeClr>
              </a:solidFill>
            </a:ln>
          </c:spPr>
          <c:marker>
            <c:symbol val="none"/>
          </c:marker>
          <c:val>
            <c:numRef>
              <c:f>'Implied ERP Data'!$AC$6:$AC$67</c:f>
              <c:numCache>
                <c:formatCode>0.00%</c:formatCode>
                <c:ptCount val="62"/>
                <c:pt idx="35">
                  <c:v>8.5755555555555571E-2</c:v>
                </c:pt>
                <c:pt idx="36">
                  <c:v>8.5944444444444462E-2</c:v>
                </c:pt>
                <c:pt idx="37">
                  <c:v>8.6283333333333351E-2</c:v>
                </c:pt>
                <c:pt idx="38">
                  <c:v>8.5919444444444465E-2</c:v>
                </c:pt>
                <c:pt idx="39">
                  <c:v>8.5658333333333336E-2</c:v>
                </c:pt>
                <c:pt idx="40">
                  <c:v>8.5811111111111116E-2</c:v>
                </c:pt>
                <c:pt idx="41">
                  <c:v>8.556388888888887E-2</c:v>
                </c:pt>
                <c:pt idx="42">
                  <c:v>8.5011111111111093E-2</c:v>
                </c:pt>
                <c:pt idx="43">
                  <c:v>8.4769444444444425E-2</c:v>
                </c:pt>
                <c:pt idx="44">
                  <c:v>8.4547222222222204E-2</c:v>
                </c:pt>
                <c:pt idx="45">
                  <c:v>8.4386111111111092E-2</c:v>
                </c:pt>
                <c:pt idx="46">
                  <c:v>8.4066666666666651E-2</c:v>
                </c:pt>
                <c:pt idx="47">
                  <c:v>8.3799999999999972E-2</c:v>
                </c:pt>
                <c:pt idx="48">
                  <c:v>8.3594444444444402E-2</c:v>
                </c:pt>
                <c:pt idx="49">
                  <c:v>8.3541666666666625E-2</c:v>
                </c:pt>
                <c:pt idx="50">
                  <c:v>8.3494444444444413E-2</c:v>
                </c:pt>
                <c:pt idx="51">
                  <c:v>8.3522222222222206E-2</c:v>
                </c:pt>
                <c:pt idx="52">
                  <c:v>8.3399999999999974E-2</c:v>
                </c:pt>
                <c:pt idx="53">
                  <c:v>8.3269444444444451E-2</c:v>
                </c:pt>
                <c:pt idx="54">
                  <c:v>8.3124999999999977E-2</c:v>
                </c:pt>
                <c:pt idx="55">
                  <c:v>8.2997222222222222E-2</c:v>
                </c:pt>
                <c:pt idx="56">
                  <c:v>8.2736111111111094E-2</c:v>
                </c:pt>
                <c:pt idx="57">
                  <c:v>8.2597222222222211E-2</c:v>
                </c:pt>
                <c:pt idx="58">
                  <c:v>8.2641666666666669E-2</c:v>
                </c:pt>
                <c:pt idx="59">
                  <c:v>8.2736111111111094E-2</c:v>
                </c:pt>
                <c:pt idx="60">
                  <c:v>8.2969444444444415E-2</c:v>
                </c:pt>
                <c:pt idx="61">
                  <c:v>8.3074999999999968E-2</c:v>
                </c:pt>
              </c:numCache>
            </c:numRef>
          </c:val>
          <c:smooth val="0"/>
        </c:ser>
        <c:dLbls>
          <c:showLegendKey val="0"/>
          <c:showVal val="0"/>
          <c:showCatName val="0"/>
          <c:showSerName val="0"/>
          <c:showPercent val="0"/>
          <c:showBubbleSize val="0"/>
        </c:dLbls>
        <c:marker val="1"/>
        <c:smooth val="0"/>
        <c:axId val="119075968"/>
        <c:axId val="119077504"/>
      </c:lineChart>
      <c:dateAx>
        <c:axId val="119075968"/>
        <c:scaling>
          <c:orientation val="minMax"/>
        </c:scaling>
        <c:delete val="0"/>
        <c:axPos val="b"/>
        <c:numFmt formatCode="mm/yy" sourceLinked="0"/>
        <c:majorTickMark val="out"/>
        <c:minorTickMark val="none"/>
        <c:tickLblPos val="nextTo"/>
        <c:crossAx val="119077504"/>
        <c:crosses val="autoZero"/>
        <c:auto val="1"/>
        <c:lblOffset val="100"/>
        <c:baseTimeUnit val="months"/>
        <c:majorUnit val="6"/>
        <c:majorTimeUnit val="months"/>
      </c:dateAx>
      <c:valAx>
        <c:axId val="11907750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19075968"/>
        <c:crosses val="autoZero"/>
        <c:crossBetween val="between"/>
        <c:majorUnit val="1.0000000000000005E-2"/>
      </c:valAx>
    </c:plotArea>
    <c:legend>
      <c:legendPos val="b"/>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8369496999947E-2"/>
          <c:y val="4.4782153009103924E-2"/>
          <c:w val="0.89211651891583277"/>
          <c:h val="0.71331307226472274"/>
        </c:manualLayout>
      </c:layout>
      <c:lineChart>
        <c:grouping val="standard"/>
        <c:varyColors val="0"/>
        <c:ser>
          <c:idx val="0"/>
          <c:order val="0"/>
          <c:tx>
            <c:v>Eurobund 10Y strip</c:v>
          </c:tx>
          <c:spPr>
            <a:ln w="15875">
              <a:solidFill>
                <a:srgbClr val="FFC000"/>
              </a:solidFill>
            </a:ln>
          </c:spPr>
          <c:marker>
            <c:symbol val="picture"/>
            <c:spPr>
              <a:ln w="9525">
                <a:noFill/>
              </a:ln>
            </c:spPr>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'!$F$12:$F$206</c:f>
              <c:numCache>
                <c:formatCode>0.00</c:formatCode>
                <c:ptCount val="195"/>
                <c:pt idx="0">
                  <c:v>3.4596999999999998</c:v>
                </c:pt>
                <c:pt idx="1">
                  <c:v>3.4903</c:v>
                </c:pt>
                <c:pt idx="2">
                  <c:v>3.3744999999999998</c:v>
                </c:pt>
                <c:pt idx="3">
                  <c:v>3.3281999999999998</c:v>
                </c:pt>
                <c:pt idx="4">
                  <c:v>3.3129</c:v>
                </c:pt>
                <c:pt idx="5">
                  <c:v>3.2359999999999998</c:v>
                </c:pt>
                <c:pt idx="6">
                  <c:v>3.2940999999999998</c:v>
                </c:pt>
                <c:pt idx="7">
                  <c:v>3.3856999999999999</c:v>
                </c:pt>
                <c:pt idx="8">
                  <c:v>3.2136</c:v>
                </c:pt>
                <c:pt idx="9">
                  <c:v>3.2584</c:v>
                </c:pt>
                <c:pt idx="10">
                  <c:v>3.2778</c:v>
                </c:pt>
                <c:pt idx="11">
                  <c:v>3.2124999999999999</c:v>
                </c:pt>
                <c:pt idx="12">
                  <c:v>3.2723</c:v>
                </c:pt>
                <c:pt idx="13">
                  <c:v>3.2033999999999998</c:v>
                </c:pt>
                <c:pt idx="14">
                  <c:v>3.2605</c:v>
                </c:pt>
                <c:pt idx="15">
                  <c:v>3.1686000000000001</c:v>
                </c:pt>
                <c:pt idx="16">
                  <c:v>3.1347999999999998</c:v>
                </c:pt>
                <c:pt idx="17">
                  <c:v>3.0710999999999999</c:v>
                </c:pt>
                <c:pt idx="18">
                  <c:v>2.8247</c:v>
                </c:pt>
                <c:pt idx="19">
                  <c:v>2.9371</c:v>
                </c:pt>
                <c:pt idx="20">
                  <c:v>2.7593000000000001</c:v>
                </c:pt>
                <c:pt idx="21">
                  <c:v>2.762</c:v>
                </c:pt>
                <c:pt idx="22">
                  <c:v>2.6898</c:v>
                </c:pt>
                <c:pt idx="23">
                  <c:v>2.6966000000000001</c:v>
                </c:pt>
                <c:pt idx="24">
                  <c:v>2.8418999999999999</c:v>
                </c:pt>
                <c:pt idx="25">
                  <c:v>2.7107000000000001</c:v>
                </c:pt>
                <c:pt idx="26">
                  <c:v>2.6945000000000001</c:v>
                </c:pt>
                <c:pt idx="27">
                  <c:v>2.7275</c:v>
                </c:pt>
                <c:pt idx="28">
                  <c:v>2.7137000000000002</c:v>
                </c:pt>
                <c:pt idx="29">
                  <c:v>2.7805999999999997</c:v>
                </c:pt>
                <c:pt idx="30">
                  <c:v>2.7481999999999998</c:v>
                </c:pt>
                <c:pt idx="31">
                  <c:v>2.6303000000000001</c:v>
                </c:pt>
                <c:pt idx="32">
                  <c:v>2.4999000000000002</c:v>
                </c:pt>
                <c:pt idx="33">
                  <c:v>2.3877000000000002</c:v>
                </c:pt>
                <c:pt idx="34">
                  <c:v>2.2605</c:v>
                </c:pt>
                <c:pt idx="35">
                  <c:v>2.4455999999999998</c:v>
                </c:pt>
                <c:pt idx="36">
                  <c:v>2.5085999999999999</c:v>
                </c:pt>
                <c:pt idx="37">
                  <c:v>2.5411999999999999</c:v>
                </c:pt>
                <c:pt idx="38">
                  <c:v>2.3748</c:v>
                </c:pt>
                <c:pt idx="39">
                  <c:v>2.3515000000000001</c:v>
                </c:pt>
                <c:pt idx="40">
                  <c:v>2.3605999999999998</c:v>
                </c:pt>
                <c:pt idx="41">
                  <c:v>2.4058000000000002</c:v>
                </c:pt>
                <c:pt idx="42">
                  <c:v>2.5579000000000001</c:v>
                </c:pt>
                <c:pt idx="43">
                  <c:v>2.6261000000000001</c:v>
                </c:pt>
                <c:pt idx="44">
                  <c:v>2.4975999999999998</c:v>
                </c:pt>
                <c:pt idx="45">
                  <c:v>2.5722</c:v>
                </c:pt>
                <c:pt idx="46">
                  <c:v>2.8242000000000003</c:v>
                </c:pt>
                <c:pt idx="47">
                  <c:v>2.7896000000000001</c:v>
                </c:pt>
                <c:pt idx="48">
                  <c:v>2.9</c:v>
                </c:pt>
                <c:pt idx="49">
                  <c:v>3.0152000000000001</c:v>
                </c:pt>
                <c:pt idx="50">
                  <c:v>3.0714000000000001</c:v>
                </c:pt>
                <c:pt idx="51">
                  <c:v>2.9981</c:v>
                </c:pt>
                <c:pt idx="52">
                  <c:v>3.0026999999999999</c:v>
                </c:pt>
                <c:pt idx="53">
                  <c:v>2.9420999999999999</c:v>
                </c:pt>
                <c:pt idx="54">
                  <c:v>3.0676999999999999</c:v>
                </c:pt>
                <c:pt idx="55">
                  <c:v>3.2065999999999999</c:v>
                </c:pt>
                <c:pt idx="56">
                  <c:v>3.2387999999999999</c:v>
                </c:pt>
                <c:pt idx="57">
                  <c:v>3.3329</c:v>
                </c:pt>
                <c:pt idx="58">
                  <c:v>3.3367</c:v>
                </c:pt>
                <c:pt idx="59">
                  <c:v>3.2825000000000002</c:v>
                </c:pt>
                <c:pt idx="60">
                  <c:v>3.2006000000000001</c:v>
                </c:pt>
                <c:pt idx="61">
                  <c:v>3.3670999999999998</c:v>
                </c:pt>
                <c:pt idx="62">
                  <c:v>3.3315000000000001</c:v>
                </c:pt>
                <c:pt idx="63">
                  <c:v>3.2938999999999998</c:v>
                </c:pt>
                <c:pt idx="64">
                  <c:v>3.3672</c:v>
                </c:pt>
                <c:pt idx="65">
                  <c:v>3.4260999999999999</c:v>
                </c:pt>
                <c:pt idx="66">
                  <c:v>3.5259999999999998</c:v>
                </c:pt>
                <c:pt idx="67">
                  <c:v>3.4279999999999999</c:v>
                </c:pt>
                <c:pt idx="68">
                  <c:v>3.3075000000000001</c:v>
                </c:pt>
                <c:pt idx="69">
                  <c:v>3.2345000000000002</c:v>
                </c:pt>
                <c:pt idx="70">
                  <c:v>3.1979000000000002</c:v>
                </c:pt>
                <c:pt idx="71">
                  <c:v>3.1366000000000001</c:v>
                </c:pt>
                <c:pt idx="72">
                  <c:v>3.1593</c:v>
                </c:pt>
                <c:pt idx="73">
                  <c:v>3.1042000000000001</c:v>
                </c:pt>
                <c:pt idx="74">
                  <c:v>3.1814</c:v>
                </c:pt>
                <c:pt idx="75">
                  <c:v>3.0888</c:v>
                </c:pt>
                <c:pt idx="76">
                  <c:v>3.0497000000000001</c:v>
                </c:pt>
                <c:pt idx="77">
                  <c:v>2.9424999999999999</c:v>
                </c:pt>
                <c:pt idx="78">
                  <c:v>3.1027</c:v>
                </c:pt>
                <c:pt idx="79">
                  <c:v>2.9516</c:v>
                </c:pt>
                <c:pt idx="80">
                  <c:v>2.7888000000000002</c:v>
                </c:pt>
                <c:pt idx="81">
                  <c:v>2.9358</c:v>
                </c:pt>
                <c:pt idx="82">
                  <c:v>2.6867000000000001</c:v>
                </c:pt>
                <c:pt idx="83">
                  <c:v>2.5026999999999999</c:v>
                </c:pt>
                <c:pt idx="84">
                  <c:v>2.4733000000000001</c:v>
                </c:pt>
                <c:pt idx="85">
                  <c:v>2.2627999999999999</c:v>
                </c:pt>
                <c:pt idx="86">
                  <c:v>2.2585000000000002</c:v>
                </c:pt>
                <c:pt idx="87">
                  <c:v>2.1383000000000001</c:v>
                </c:pt>
                <c:pt idx="88">
                  <c:v>1.9298</c:v>
                </c:pt>
                <c:pt idx="89">
                  <c:v>1.9733000000000001</c:v>
                </c:pt>
                <c:pt idx="90">
                  <c:v>1.8433000000000002</c:v>
                </c:pt>
                <c:pt idx="91">
                  <c:v>2.0228000000000002</c:v>
                </c:pt>
                <c:pt idx="92">
                  <c:v>2.177</c:v>
                </c:pt>
                <c:pt idx="93">
                  <c:v>2.3895</c:v>
                </c:pt>
                <c:pt idx="94">
                  <c:v>2.2824</c:v>
                </c:pt>
                <c:pt idx="95">
                  <c:v>2.3834</c:v>
                </c:pt>
                <c:pt idx="96">
                  <c:v>2.0371000000000001</c:v>
                </c:pt>
                <c:pt idx="97">
                  <c:v>2.0619000000000001</c:v>
                </c:pt>
                <c:pt idx="98">
                  <c:v>2.1762000000000001</c:v>
                </c:pt>
                <c:pt idx="99">
                  <c:v>2.4011</c:v>
                </c:pt>
                <c:pt idx="100">
                  <c:v>2.3212999999999999</c:v>
                </c:pt>
                <c:pt idx="101">
                  <c:v>2.2913999999999999</c:v>
                </c:pt>
                <c:pt idx="102">
                  <c:v>2.0068999999999999</c:v>
                </c:pt>
                <c:pt idx="103">
                  <c:v>2.0943000000000001</c:v>
                </c:pt>
                <c:pt idx="104">
                  <c:v>1.9616</c:v>
                </c:pt>
                <c:pt idx="105">
                  <c:v>2.0217000000000001</c:v>
                </c:pt>
                <c:pt idx="106">
                  <c:v>1.9414</c:v>
                </c:pt>
                <c:pt idx="107">
                  <c:v>2.1133999999999999</c:v>
                </c:pt>
                <c:pt idx="108">
                  <c:v>2.0729000000000002</c:v>
                </c:pt>
                <c:pt idx="109">
                  <c:v>2.1657000000000002</c:v>
                </c:pt>
                <c:pt idx="110">
                  <c:v>2.19</c:v>
                </c:pt>
                <c:pt idx="111">
                  <c:v>2.1516999999999999</c:v>
                </c:pt>
                <c:pt idx="112">
                  <c:v>2.1246999999999998</c:v>
                </c:pt>
                <c:pt idx="113">
                  <c:v>2.0619000000000001</c:v>
                </c:pt>
                <c:pt idx="114">
                  <c:v>2.0663</c:v>
                </c:pt>
                <c:pt idx="115">
                  <c:v>2.3227000000000002</c:v>
                </c:pt>
                <c:pt idx="116">
                  <c:v>2.1440999999999999</c:v>
                </c:pt>
                <c:pt idx="117">
                  <c:v>2.0756999999999999</c:v>
                </c:pt>
                <c:pt idx="118">
                  <c:v>1.9594</c:v>
                </c:pt>
                <c:pt idx="119">
                  <c:v>1.9377</c:v>
                </c:pt>
                <c:pt idx="120">
                  <c:v>1.9205999999999999</c:v>
                </c:pt>
                <c:pt idx="121">
                  <c:v>1.9266999999999999</c:v>
                </c:pt>
                <c:pt idx="122">
                  <c:v>1.8010999999999999</c:v>
                </c:pt>
                <c:pt idx="123">
                  <c:v>1.7099</c:v>
                </c:pt>
                <c:pt idx="124">
                  <c:v>1.6417000000000002</c:v>
                </c:pt>
                <c:pt idx="125">
                  <c:v>1.5507</c:v>
                </c:pt>
                <c:pt idx="126">
                  <c:v>1.3658999999999999</c:v>
                </c:pt>
                <c:pt idx="127">
                  <c:v>1.5369999999999999</c:v>
                </c:pt>
                <c:pt idx="128">
                  <c:v>1.6419000000000001</c:v>
                </c:pt>
                <c:pt idx="129">
                  <c:v>1.7619</c:v>
                </c:pt>
                <c:pt idx="130">
                  <c:v>1.8042</c:v>
                </c:pt>
                <c:pt idx="131">
                  <c:v>1.5425</c:v>
                </c:pt>
                <c:pt idx="132">
                  <c:v>1.4786000000000001</c:v>
                </c:pt>
                <c:pt idx="133">
                  <c:v>1.3793</c:v>
                </c:pt>
                <c:pt idx="134">
                  <c:v>1.6089</c:v>
                </c:pt>
                <c:pt idx="135">
                  <c:v>1.6284999999999998</c:v>
                </c:pt>
                <c:pt idx="136">
                  <c:v>1.5956999999999999</c:v>
                </c:pt>
                <c:pt idx="137">
                  <c:v>1.7130999999999998</c:v>
                </c:pt>
                <c:pt idx="138">
                  <c:v>1.5552999999999999</c:v>
                </c:pt>
                <c:pt idx="139">
                  <c:v>1.556</c:v>
                </c:pt>
                <c:pt idx="140">
                  <c:v>1.7343999999999999</c:v>
                </c:pt>
                <c:pt idx="141">
                  <c:v>1.9053</c:v>
                </c:pt>
                <c:pt idx="142">
                  <c:v>1.7970999999999999</c:v>
                </c:pt>
                <c:pt idx="143">
                  <c:v>1.6278999999999999</c:v>
                </c:pt>
                <c:pt idx="144">
                  <c:v>1.7138</c:v>
                </c:pt>
                <c:pt idx="145">
                  <c:v>1.6598000000000002</c:v>
                </c:pt>
                <c:pt idx="146">
                  <c:v>1.7972000000000001</c:v>
                </c:pt>
                <c:pt idx="147">
                  <c:v>1.7151999999999998</c:v>
                </c:pt>
                <c:pt idx="148">
                  <c:v>1.6265000000000001</c:v>
                </c:pt>
                <c:pt idx="149">
                  <c:v>1.5234999999999999</c:v>
                </c:pt>
                <c:pt idx="150">
                  <c:v>1.448</c:v>
                </c:pt>
                <c:pt idx="151">
                  <c:v>1.5651999999999999</c:v>
                </c:pt>
                <c:pt idx="152">
                  <c:v>1.5032999999999999</c:v>
                </c:pt>
                <c:pt idx="153">
                  <c:v>1.4006000000000001</c:v>
                </c:pt>
                <c:pt idx="154">
                  <c:v>1.4639</c:v>
                </c:pt>
                <c:pt idx="155">
                  <c:v>1.4941</c:v>
                </c:pt>
                <c:pt idx="156">
                  <c:v>1.417</c:v>
                </c:pt>
                <c:pt idx="157">
                  <c:v>1.6514</c:v>
                </c:pt>
                <c:pt idx="158">
                  <c:v>1.7036</c:v>
                </c:pt>
                <c:pt idx="159">
                  <c:v>1.6316000000000002</c:v>
                </c:pt>
                <c:pt idx="160">
                  <c:v>1.7039</c:v>
                </c:pt>
                <c:pt idx="161">
                  <c:v>1.7410000000000001</c:v>
                </c:pt>
                <c:pt idx="162">
                  <c:v>1.6916</c:v>
                </c:pt>
                <c:pt idx="163">
                  <c:v>1.7454000000000001</c:v>
                </c:pt>
                <c:pt idx="164">
                  <c:v>1.6703000000000001</c:v>
                </c:pt>
                <c:pt idx="165">
                  <c:v>1.5255000000000001</c:v>
                </c:pt>
                <c:pt idx="166">
                  <c:v>1.6223000000000001</c:v>
                </c:pt>
                <c:pt idx="167">
                  <c:v>1.55</c:v>
                </c:pt>
                <c:pt idx="168">
                  <c:v>1.4696</c:v>
                </c:pt>
                <c:pt idx="169">
                  <c:v>1.3980999999999999</c:v>
                </c:pt>
                <c:pt idx="170">
                  <c:v>1.3176000000000001</c:v>
                </c:pt>
                <c:pt idx="171">
                  <c:v>1.3584000000000001</c:v>
                </c:pt>
                <c:pt idx="172">
                  <c:v>1.3597000000000001</c:v>
                </c:pt>
                <c:pt idx="173">
                  <c:v>1.3108</c:v>
                </c:pt>
                <c:pt idx="174">
                  <c:v>1.3441000000000001</c:v>
                </c:pt>
                <c:pt idx="175">
                  <c:v>1.4782999999999999</c:v>
                </c:pt>
                <c:pt idx="176">
                  <c:v>1.4211</c:v>
                </c:pt>
                <c:pt idx="177">
                  <c:v>1.5093000000000001</c:v>
                </c:pt>
                <c:pt idx="178">
                  <c:v>1.6049</c:v>
                </c:pt>
                <c:pt idx="179">
                  <c:v>1.6167</c:v>
                </c:pt>
                <c:pt idx="180">
                  <c:v>1.6095000000000002</c:v>
                </c:pt>
                <c:pt idx="181">
                  <c:v>1.8109999999999999</c:v>
                </c:pt>
                <c:pt idx="182">
                  <c:v>1.8231000000000002</c:v>
                </c:pt>
                <c:pt idx="183">
                  <c:v>1.8142</c:v>
                </c:pt>
                <c:pt idx="184">
                  <c:v>1.651</c:v>
                </c:pt>
                <c:pt idx="185">
                  <c:v>1.6247</c:v>
                </c:pt>
                <c:pt idx="186">
                  <c:v>1.7763</c:v>
                </c:pt>
                <c:pt idx="187">
                  <c:v>1.7557</c:v>
                </c:pt>
                <c:pt idx="188">
                  <c:v>1.7865</c:v>
                </c:pt>
                <c:pt idx="189">
                  <c:v>1.9784000000000002</c:v>
                </c:pt>
                <c:pt idx="190">
                  <c:v>2.0331000000000001</c:v>
                </c:pt>
                <c:pt idx="191">
                  <c:v>1.9699</c:v>
                </c:pt>
                <c:pt idx="192">
                  <c:v>2.0655999999999999</c:v>
                </c:pt>
                <c:pt idx="193">
                  <c:v>2.0554999999999999</c:v>
                </c:pt>
                <c:pt idx="194">
                  <c:v>2.0415000000000001</c:v>
                </c:pt>
              </c:numCache>
            </c:numRef>
          </c:val>
          <c:smooth val="0"/>
        </c:ser>
        <c:ser>
          <c:idx val="2"/>
          <c:order val="1"/>
          <c:tx>
            <c:v>Moy. 1 an</c:v>
          </c:tx>
          <c:spPr>
            <a:ln w="19050">
              <a:solidFill>
                <a:srgbClr val="FFC000"/>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'!$H$12:$H$206</c:f>
              <c:numCache>
                <c:formatCode>[$-809]mmmm\ yyyy;@</c:formatCode>
                <c:ptCount val="195"/>
                <c:pt idx="52" formatCode="0.00">
                  <c:v>2.8766509433962266</c:v>
                </c:pt>
                <c:pt idx="53" formatCode="0.00">
                  <c:v>2.8668849056603776</c:v>
                </c:pt>
                <c:pt idx="54" formatCode="0.00">
                  <c:v>2.8589113207547174</c:v>
                </c:pt>
                <c:pt idx="55" formatCode="0.00">
                  <c:v>2.8557433962264156</c:v>
                </c:pt>
                <c:pt idx="56" formatCode="0.00">
                  <c:v>2.8540566037735853</c:v>
                </c:pt>
                <c:pt idx="57" formatCode="0.00">
                  <c:v>2.8544339622641512</c:v>
                </c:pt>
                <c:pt idx="58" formatCode="0.00">
                  <c:v>2.8563339622641517</c:v>
                </c:pt>
                <c:pt idx="59" formatCode="0.00">
                  <c:v>2.8561150943396227</c:v>
                </c:pt>
                <c:pt idx="60" formatCode="0.00">
                  <c:v>2.8526226415094342</c:v>
                </c:pt>
                <c:pt idx="61" formatCode="0.00">
                  <c:v>2.8555188679245282</c:v>
                </c:pt>
                <c:pt idx="62" formatCode="0.00">
                  <c:v>2.8568981132075475</c:v>
                </c:pt>
                <c:pt idx="63" formatCode="0.00">
                  <c:v>2.8572018867924531</c:v>
                </c:pt>
                <c:pt idx="64" formatCode="0.00">
                  <c:v>2.8601207547169816</c:v>
                </c:pt>
                <c:pt idx="65" formatCode="0.00">
                  <c:v>2.8630226415094335</c:v>
                </c:pt>
                <c:pt idx="66" formatCode="0.00">
                  <c:v>2.8691094339622638</c:v>
                </c:pt>
                <c:pt idx="67" formatCode="0.00">
                  <c:v>2.8722698113207548</c:v>
                </c:pt>
                <c:pt idx="68" formatCode="0.00">
                  <c:v>2.874890566037736</c:v>
                </c:pt>
                <c:pt idx="69" formatCode="0.00">
                  <c:v>2.876771698113207</c:v>
                </c:pt>
                <c:pt idx="70" formatCode="0.00">
                  <c:v>2.8791641509433954</c:v>
                </c:pt>
                <c:pt idx="71" formatCode="0.00">
                  <c:v>2.8850490566037728</c:v>
                </c:pt>
                <c:pt idx="72" formatCode="0.00">
                  <c:v>2.8892415094339614</c:v>
                </c:pt>
                <c:pt idx="73" formatCode="0.00">
                  <c:v>2.8957490566037727</c:v>
                </c:pt>
                <c:pt idx="74" formatCode="0.00">
                  <c:v>2.9036622641509426</c:v>
                </c:pt>
                <c:pt idx="75" formatCode="0.00">
                  <c:v>2.9111905660377344</c:v>
                </c:pt>
                <c:pt idx="76" formatCode="0.00">
                  <c:v>2.9178528301886781</c:v>
                </c:pt>
                <c:pt idx="77" formatCode="0.00">
                  <c:v>2.9197509433962248</c:v>
                </c:pt>
                <c:pt idx="78" formatCode="0.00">
                  <c:v>2.9271471698113194</c:v>
                </c:pt>
                <c:pt idx="79" formatCode="0.00">
                  <c:v>2.9319981132075461</c:v>
                </c:pt>
                <c:pt idx="80" formatCode="0.00">
                  <c:v>2.9331547169811314</c:v>
                </c:pt>
                <c:pt idx="81" formatCode="0.00">
                  <c:v>2.9373452830188671</c:v>
                </c:pt>
                <c:pt idx="82" formatCode="0.00">
                  <c:v>2.9355735849056601</c:v>
                </c:pt>
                <c:pt idx="83" formatCode="0.00">
                  <c:v>2.9309415094339624</c:v>
                </c:pt>
                <c:pt idx="84" formatCode="0.00">
                  <c:v>2.9279792452830185</c:v>
                </c:pt>
                <c:pt idx="85" formatCode="0.00">
                  <c:v>2.9235056603773582</c:v>
                </c:pt>
                <c:pt idx="86" formatCode="0.00">
                  <c:v>2.9210679245283018</c:v>
                </c:pt>
                <c:pt idx="87" formatCode="0.00">
                  <c:v>2.9187622641509434</c:v>
                </c:pt>
                <c:pt idx="88" formatCode="0.00">
                  <c:v>2.9090301886792451</c:v>
                </c:pt>
                <c:pt idx="89" formatCode="0.00">
                  <c:v>2.8989301886792451</c:v>
                </c:pt>
                <c:pt idx="90" formatCode="0.00">
                  <c:v>2.8857622641509431</c:v>
                </c:pt>
                <c:pt idx="91" formatCode="0.00">
                  <c:v>2.8791207547169799</c:v>
                </c:pt>
                <c:pt idx="92" formatCode="0.00">
                  <c:v>2.8758283018867914</c:v>
                </c:pt>
                <c:pt idx="93" formatCode="0.00">
                  <c:v>2.8763735849056595</c:v>
                </c:pt>
                <c:pt idx="94" formatCode="0.00">
                  <c:v>2.8740452830188667</c:v>
                </c:pt>
                <c:pt idx="95" formatCode="0.00">
                  <c:v>2.8707528301886787</c:v>
                </c:pt>
                <c:pt idx="96" formatCode="0.00">
                  <c:v>2.8596396226415091</c:v>
                </c:pt>
                <c:pt idx="97" formatCode="0.00">
                  <c:v>2.851418867924528</c:v>
                </c:pt>
                <c:pt idx="98" formatCode="0.00">
                  <c:v>2.8439471698113201</c:v>
                </c:pt>
                <c:pt idx="99" formatCode="0.00">
                  <c:v>2.8359641509433962</c:v>
                </c:pt>
                <c:pt idx="100" formatCode="0.00">
                  <c:v>2.8271283018867925</c:v>
                </c:pt>
                <c:pt idx="101" formatCode="0.00">
                  <c:v>2.8156452830188683</c:v>
                </c:pt>
                <c:pt idx="102" formatCode="0.00">
                  <c:v>2.7966207547169817</c:v>
                </c:pt>
                <c:pt idx="103" formatCode="0.00">
                  <c:v>2.7781849056603778</c:v>
                </c:pt>
                <c:pt idx="104" formatCode="0.00">
                  <c:v>2.7586283018867932</c:v>
                </c:pt>
                <c:pt idx="105" formatCode="0.00">
                  <c:v>2.7401188679245285</c:v>
                </c:pt>
                <c:pt idx="106" formatCode="0.00">
                  <c:v>2.7212377358490563</c:v>
                </c:pt>
                <c:pt idx="107" formatCode="0.00">
                  <c:v>2.7032320754716981</c:v>
                </c:pt>
                <c:pt idx="108" formatCode="0.00">
                  <c:v>2.6818415094339616</c:v>
                </c:pt>
                <c:pt idx="109" formatCode="0.00">
                  <c:v>2.6615943396226407</c:v>
                </c:pt>
                <c:pt idx="110" formatCode="0.00">
                  <c:v>2.6400301886792445</c:v>
                </c:pt>
                <c:pt idx="111" formatCode="0.00">
                  <c:v>2.6176716981132069</c:v>
                </c:pt>
                <c:pt idx="112" formatCode="0.00">
                  <c:v>2.5958264150943386</c:v>
                </c:pt>
                <c:pt idx="113" formatCode="0.00">
                  <c:v>2.5743415094339617</c:v>
                </c:pt>
                <c:pt idx="114" formatCode="0.00">
                  <c:v>2.5497981132075469</c:v>
                </c:pt>
                <c:pt idx="115" formatCode="0.00">
                  <c:v>2.530764150943396</c:v>
                </c:pt>
                <c:pt idx="116" formatCode="0.00">
                  <c:v>2.5090698113207544</c:v>
                </c:pt>
                <c:pt idx="117" formatCode="0.00">
                  <c:v>2.4847018867924526</c:v>
                </c:pt>
                <c:pt idx="118" formatCode="0.00">
                  <c:v>2.4570283018867918</c:v>
                </c:pt>
                <c:pt idx="119" formatCode="0.00">
                  <c:v>2.4270603773584898</c:v>
                </c:pt>
                <c:pt idx="120" formatCode="0.00">
                  <c:v>2.3986188679245277</c:v>
                </c:pt>
                <c:pt idx="121" formatCode="0.00">
                  <c:v>2.3725660377358486</c:v>
                </c:pt>
                <c:pt idx="122" formatCode="0.00">
                  <c:v>2.3455207547169805</c:v>
                </c:pt>
                <c:pt idx="123" formatCode="0.00">
                  <c:v>2.3174452830188677</c:v>
                </c:pt>
                <c:pt idx="124" formatCode="0.00">
                  <c:v>2.2892396226415093</c:v>
                </c:pt>
                <c:pt idx="125" formatCode="0.00">
                  <c:v>2.2588886792452834</c:v>
                </c:pt>
                <c:pt idx="126" formatCode="0.00">
                  <c:v>2.2260905660377359</c:v>
                </c:pt>
                <c:pt idx="127" formatCode="0.00">
                  <c:v>2.1950641509433968</c:v>
                </c:pt>
                <c:pt idx="128" formatCode="0.00">
                  <c:v>2.1677641509433969</c:v>
                </c:pt>
                <c:pt idx="129" formatCode="0.00">
                  <c:v>2.1434660377358492</c:v>
                </c:pt>
                <c:pt idx="130" formatCode="0.00">
                  <c:v>2.1219886792452831</c:v>
                </c:pt>
                <c:pt idx="131" formatCode="0.00">
                  <c:v>2.092550943396227</c:v>
                </c:pt>
                <c:pt idx="132" formatCode="0.00">
                  <c:v>2.0647584905660383</c:v>
                </c:pt>
                <c:pt idx="133" formatCode="0.00">
                  <c:v>2.0381641509433965</c:v>
                </c:pt>
                <c:pt idx="134" formatCode="0.00">
                  <c:v>2.0131283018867929</c:v>
                </c:pt>
                <c:pt idx="135" formatCode="0.00">
                  <c:v>1.9931622641509434</c:v>
                </c:pt>
                <c:pt idx="136" formatCode="0.00">
                  <c:v>1.9760490566037734</c:v>
                </c:pt>
                <c:pt idx="137" formatCode="0.00">
                  <c:v>1.9617056603773588</c:v>
                </c:pt>
                <c:pt idx="138" formatCode="0.00">
                  <c:v>1.9483566037735849</c:v>
                </c:pt>
                <c:pt idx="139" formatCode="0.00">
                  <c:v>1.9351018867924532</c:v>
                </c:pt>
                <c:pt idx="140" formatCode="0.00">
                  <c:v>1.9274811320754717</c:v>
                </c:pt>
                <c:pt idx="141" formatCode="0.00">
                  <c:v>1.9270188679245281</c:v>
                </c:pt>
                <c:pt idx="142" formatCode="0.00">
                  <c:v>1.9236943396226414</c:v>
                </c:pt>
                <c:pt idx="143" formatCode="0.00">
                  <c:v>1.9196301886792455</c:v>
                </c:pt>
                <c:pt idx="144" formatCode="0.00">
                  <c:v>1.9137999999999999</c:v>
                </c:pt>
                <c:pt idx="145" formatCode="0.00">
                  <c:v>1.9040415094339622</c:v>
                </c:pt>
                <c:pt idx="146" formatCode="0.00">
                  <c:v>1.892866037735849</c:v>
                </c:pt>
                <c:pt idx="147" formatCode="0.00">
                  <c:v>1.882164150943396</c:v>
                </c:pt>
                <c:pt idx="148" formatCode="0.00">
                  <c:v>1.8678830188679243</c:v>
                </c:pt>
                <c:pt idx="149" formatCode="0.00">
                  <c:v>1.8581924528301881</c:v>
                </c:pt>
                <c:pt idx="150" formatCode="0.00">
                  <c:v>1.8466094339622638</c:v>
                </c:pt>
                <c:pt idx="151" formatCode="0.00">
                  <c:v>1.8350811320754716</c:v>
                </c:pt>
                <c:pt idx="152" formatCode="0.00">
                  <c:v>1.8181415094339619</c:v>
                </c:pt>
                <c:pt idx="153" formatCode="0.00">
                  <c:v>1.8007698113207542</c:v>
                </c:pt>
                <c:pt idx="154" formatCode="0.00">
                  <c:v>1.7851566037735846</c:v>
                </c:pt>
                <c:pt idx="155" formatCode="0.00">
                  <c:v>1.7754811320754713</c:v>
                </c:pt>
                <c:pt idx="156" formatCode="0.00">
                  <c:v>1.7627018867924524</c:v>
                </c:pt>
                <c:pt idx="157" formatCode="0.00">
                  <c:v>1.7568490566037731</c:v>
                </c:pt>
                <c:pt idx="158" formatCode="0.00">
                  <c:v>1.7508471698113204</c:v>
                </c:pt>
                <c:pt idx="159" formatCode="0.00">
                  <c:v>1.7450018867924524</c:v>
                </c:pt>
                <c:pt idx="160" formatCode="0.00">
                  <c:v>1.7372754716981131</c:v>
                </c:pt>
                <c:pt idx="161" formatCode="0.00">
                  <c:v>1.7310132075471696</c:v>
                </c:pt>
                <c:pt idx="162" formatCode="0.00">
                  <c:v>1.7220679245283013</c:v>
                </c:pt>
                <c:pt idx="163" formatCode="0.00">
                  <c:v>1.7136792452830183</c:v>
                </c:pt>
                <c:pt idx="164" formatCode="0.00">
                  <c:v>1.704596226415094</c:v>
                </c:pt>
                <c:pt idx="165" formatCode="0.00">
                  <c:v>1.6932905660377353</c:v>
                </c:pt>
                <c:pt idx="166" formatCode="0.00">
                  <c:v>1.6849962264150937</c:v>
                </c:pt>
                <c:pt idx="167" formatCode="0.00">
                  <c:v>1.6752547169811316</c:v>
                </c:pt>
                <c:pt idx="168" formatCode="0.00">
                  <c:v>1.6591584905660375</c:v>
                </c:pt>
                <c:pt idx="169" formatCode="0.00">
                  <c:v>1.6450830188679242</c:v>
                </c:pt>
                <c:pt idx="170" formatCode="0.00">
                  <c:v>1.6307792452830185</c:v>
                </c:pt>
                <c:pt idx="171" formatCode="0.00">
                  <c:v>1.6194396226415093</c:v>
                </c:pt>
                <c:pt idx="172" formatCode="0.00">
                  <c:v>1.6085339622641508</c:v>
                </c:pt>
                <c:pt idx="173" formatCode="0.00">
                  <c:v>1.5970283018867921</c:v>
                </c:pt>
                <c:pt idx="174" formatCode="0.00">
                  <c:v>1.5860358490566036</c:v>
                </c:pt>
                <c:pt idx="175" formatCode="0.00">
                  <c:v>1.5799452830188676</c:v>
                </c:pt>
                <c:pt idx="176" formatCode="0.00">
                  <c:v>1.5744962264150941</c:v>
                </c:pt>
                <c:pt idx="177" formatCode="0.00">
                  <c:v>1.5719981132075469</c:v>
                </c:pt>
                <c:pt idx="178" formatCode="0.00">
                  <c:v>1.573020754716981</c:v>
                </c:pt>
                <c:pt idx="179" formatCode="0.00">
                  <c:v>1.5777528301886794</c:v>
                </c:pt>
                <c:pt idx="180" formatCode="0.00">
                  <c:v>1.579120754716981</c:v>
                </c:pt>
                <c:pt idx="181" formatCode="0.00">
                  <c:v>1.5823113207547166</c:v>
                </c:pt>
                <c:pt idx="182" formatCode="0.00">
                  <c:v>1.5834660377358487</c:v>
                </c:pt>
                <c:pt idx="183" formatCode="0.00">
                  <c:v>1.5836547169811321</c:v>
                </c:pt>
                <c:pt idx="184" formatCode="0.00">
                  <c:v>1.5857018867924524</c:v>
                </c:pt>
                <c:pt idx="185" formatCode="0.00">
                  <c:v>1.5884584905660375</c:v>
                </c:pt>
                <c:pt idx="186" formatCode="0.00">
                  <c:v>1.5959490566037733</c:v>
                </c:pt>
                <c:pt idx="187" formatCode="0.00">
                  <c:v>1.5987188679245286</c:v>
                </c:pt>
                <c:pt idx="188" formatCode="0.00">
                  <c:v>1.6016999999999999</c:v>
                </c:pt>
                <c:pt idx="189" formatCode="0.00">
                  <c:v>1.608920754716981</c:v>
                </c:pt>
                <c:pt idx="190" formatCode="0.00">
                  <c:v>1.6149584905660377</c:v>
                </c:pt>
                <c:pt idx="191" formatCode="0.00">
                  <c:v>1.6227811320754717</c:v>
                </c:pt>
                <c:pt idx="192" formatCode="0.00">
                  <c:v>1.6323962264150949</c:v>
                </c:pt>
                <c:pt idx="193" formatCode="0.00">
                  <c:v>1.6384547169811321</c:v>
                </c:pt>
                <c:pt idx="194" formatCode="0.00">
                  <c:v>1.6410245283018869</c:v>
                </c:pt>
              </c:numCache>
            </c:numRef>
          </c:val>
          <c:smooth val="0"/>
        </c:ser>
        <c:ser>
          <c:idx val="6"/>
          <c:order val="2"/>
          <c:tx>
            <c:v>Moy. 3 ans</c:v>
          </c:tx>
          <c:spPr>
            <a:ln w="28575">
              <a:solidFill>
                <a:srgbClr val="FFC000"/>
              </a:solidFill>
              <a:prstDash val="sysDash"/>
            </a:ln>
          </c:spPr>
          <c:marker>
            <c:symbol val="none"/>
          </c:marker>
          <c:dPt>
            <c:idx val="174"/>
            <c:bubble3D val="0"/>
            <c:spPr>
              <a:ln w="28575" cmpd="dbl">
                <a:solidFill>
                  <a:srgbClr val="FFC000"/>
                </a:solidFill>
                <a:prstDash val="sysDash"/>
              </a:ln>
            </c:spPr>
          </c:dPt>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'!$I$12:$I$206</c:f>
              <c:numCache>
                <c:formatCode>[$-809]mmmm\ yyyy;@</c:formatCode>
                <c:ptCount val="195"/>
                <c:pt idx="156" formatCode="0.00">
                  <c:v>2.4657878980891721</c:v>
                </c:pt>
                <c:pt idx="157" formatCode="0.00">
                  <c:v>2.4542700636942678</c:v>
                </c:pt>
                <c:pt idx="158" formatCode="0.00">
                  <c:v>2.4428898089171973</c:v>
                </c:pt>
                <c:pt idx="159" formatCode="0.00">
                  <c:v>2.4317885350318469</c:v>
                </c:pt>
                <c:pt idx="160" formatCode="0.00">
                  <c:v>2.4214426751592351</c:v>
                </c:pt>
                <c:pt idx="161" formatCode="0.00">
                  <c:v>2.4114305732484071</c:v>
                </c:pt>
                <c:pt idx="162" formatCode="0.00">
                  <c:v>2.4015936305732479</c:v>
                </c:pt>
                <c:pt idx="163" formatCode="0.00">
                  <c:v>2.3917292993630572</c:v>
                </c:pt>
                <c:pt idx="164" formatCode="0.00">
                  <c:v>2.3808031847133755</c:v>
                </c:pt>
                <c:pt idx="165" formatCode="0.00">
                  <c:v>2.3700509554140128</c:v>
                </c:pt>
                <c:pt idx="166" formatCode="0.00">
                  <c:v>2.359629936305732</c:v>
                </c:pt>
                <c:pt idx="167" formatCode="0.00">
                  <c:v>2.3486248407643311</c:v>
                </c:pt>
                <c:pt idx="168" formatCode="0.00">
                  <c:v>2.3375235668789811</c:v>
                </c:pt>
                <c:pt idx="169" formatCode="0.00">
                  <c:v>2.3255859872611468</c:v>
                </c:pt>
                <c:pt idx="170" formatCode="0.00">
                  <c:v>2.3135745222929942</c:v>
                </c:pt>
                <c:pt idx="171" formatCode="0.00">
                  <c:v>2.3014592356687906</c:v>
                </c:pt>
                <c:pt idx="172" formatCode="0.00">
                  <c:v>2.2899375796178347</c:v>
                </c:pt>
                <c:pt idx="173" formatCode="0.00">
                  <c:v>2.2783197452229298</c:v>
                </c:pt>
                <c:pt idx="174" formatCode="0.00">
                  <c:v>2.2673197452229301</c:v>
                </c:pt>
                <c:pt idx="175" formatCode="0.00">
                  <c:v>2.258743949044586</c:v>
                </c:pt>
                <c:pt idx="176" formatCode="0.00">
                  <c:v>2.2490878980891722</c:v>
                </c:pt>
                <c:pt idx="177" formatCode="0.00">
                  <c:v>2.2411261146496821</c:v>
                </c:pt>
                <c:pt idx="178" formatCode="0.00">
                  <c:v>2.2337560509554142</c:v>
                </c:pt>
                <c:pt idx="179" formatCode="0.00">
                  <c:v>2.2269210191082802</c:v>
                </c:pt>
                <c:pt idx="180" formatCode="0.00">
                  <c:v>2.219996815286625</c:v>
                </c:pt>
                <c:pt idx="181" formatCode="0.00">
                  <c:v>2.2134305732484076</c:v>
                </c:pt>
                <c:pt idx="182" formatCode="0.00">
                  <c:v>2.2077770700636945</c:v>
                </c:pt>
                <c:pt idx="183" formatCode="0.00">
                  <c:v>2.2021700636942683</c:v>
                </c:pt>
                <c:pt idx="184" formatCode="0.00">
                  <c:v>2.1953133757961796</c:v>
                </c:pt>
                <c:pt idx="185" formatCode="0.00">
                  <c:v>2.1883770700636953</c:v>
                </c:pt>
                <c:pt idx="186" formatCode="0.00">
                  <c:v>2.1819802547770708</c:v>
                </c:pt>
                <c:pt idx="187" formatCode="0.00">
                  <c:v>2.1756585987261152</c:v>
                </c:pt>
                <c:pt idx="188" formatCode="0.00">
                  <c:v>2.1702840764331217</c:v>
                </c:pt>
                <c:pt idx="189" formatCode="0.00">
                  <c:v>2.1669624203821662</c:v>
                </c:pt>
                <c:pt idx="190" formatCode="0.00">
                  <c:v>2.1647038216560515</c:v>
                </c:pt>
                <c:pt idx="191" formatCode="0.00">
                  <c:v>2.1628528662420394</c:v>
                </c:pt>
                <c:pt idx="192" formatCode="0.00">
                  <c:v>2.1604324840764337</c:v>
                </c:pt>
                <c:pt idx="193" formatCode="0.00">
                  <c:v>2.1575464968152875</c:v>
                </c:pt>
                <c:pt idx="194" formatCode="0.00">
                  <c:v>2.1543636942675168</c:v>
                </c:pt>
              </c:numCache>
            </c:numRef>
          </c:val>
          <c:smooth val="0"/>
        </c:ser>
        <c:ser>
          <c:idx val="4"/>
          <c:order val="3"/>
          <c:tx>
            <c:v>Spread Belgique</c:v>
          </c:tx>
          <c:spPr>
            <a:ln w="12700">
              <a:solidFill>
                <a:schemeClr val="bg2">
                  <a:lumMod val="50000"/>
                </a:schemeClr>
              </a:solidFill>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'!$AA$12:$AA$206</c:f>
              <c:numCache>
                <c:formatCode>0.00</c:formatCode>
                <c:ptCount val="195"/>
                <c:pt idx="0">
                  <c:v>0.32089999999999996</c:v>
                </c:pt>
                <c:pt idx="1">
                  <c:v>0.30710000000000015</c:v>
                </c:pt>
                <c:pt idx="2">
                  <c:v>0.4086000000000003</c:v>
                </c:pt>
                <c:pt idx="3">
                  <c:v>0.39650000000000007</c:v>
                </c:pt>
                <c:pt idx="4">
                  <c:v>0.37000000000000011</c:v>
                </c:pt>
                <c:pt idx="5">
                  <c:v>0.42569999999999997</c:v>
                </c:pt>
                <c:pt idx="6">
                  <c:v>0.34580000000000011</c:v>
                </c:pt>
                <c:pt idx="7">
                  <c:v>0.30290000000000017</c:v>
                </c:pt>
                <c:pt idx="8">
                  <c:v>0.37109999999999976</c:v>
                </c:pt>
                <c:pt idx="9">
                  <c:v>0.34879999999999978</c:v>
                </c:pt>
                <c:pt idx="10">
                  <c:v>0.3344999999999998</c:v>
                </c:pt>
                <c:pt idx="11">
                  <c:v>0.35450000000000026</c:v>
                </c:pt>
                <c:pt idx="12">
                  <c:v>0.3001999999999998</c:v>
                </c:pt>
                <c:pt idx="13">
                  <c:v>0.29970000000000008</c:v>
                </c:pt>
                <c:pt idx="14">
                  <c:v>0.27809999999999979</c:v>
                </c:pt>
                <c:pt idx="15">
                  <c:v>0.37049999999999983</c:v>
                </c:pt>
                <c:pt idx="16">
                  <c:v>0.40270000000000028</c:v>
                </c:pt>
                <c:pt idx="17">
                  <c:v>0.40129999999999999</c:v>
                </c:pt>
                <c:pt idx="18">
                  <c:v>0.66590000000000016</c:v>
                </c:pt>
                <c:pt idx="19">
                  <c:v>0.38529999999999998</c:v>
                </c:pt>
                <c:pt idx="20">
                  <c:v>0.41270000000000007</c:v>
                </c:pt>
                <c:pt idx="21">
                  <c:v>0.41639999999999988</c:v>
                </c:pt>
                <c:pt idx="22">
                  <c:v>0.80880000000000019</c:v>
                </c:pt>
                <c:pt idx="23">
                  <c:v>0.72629999999999972</c:v>
                </c:pt>
                <c:pt idx="24">
                  <c:v>0.70530000000000026</c:v>
                </c:pt>
                <c:pt idx="25">
                  <c:v>0.91819999999999968</c:v>
                </c:pt>
                <c:pt idx="26">
                  <c:v>0.6915</c:v>
                </c:pt>
                <c:pt idx="27">
                  <c:v>0.60469999999999979</c:v>
                </c:pt>
                <c:pt idx="28">
                  <c:v>0.63149999999999995</c:v>
                </c:pt>
                <c:pt idx="29">
                  <c:v>0.65580000000000016</c:v>
                </c:pt>
                <c:pt idx="30">
                  <c:v>0.60350000000000037</c:v>
                </c:pt>
                <c:pt idx="31">
                  <c:v>0.53180000000000005</c:v>
                </c:pt>
                <c:pt idx="32">
                  <c:v>0.59259999999999957</c:v>
                </c:pt>
                <c:pt idx="33">
                  <c:v>0.65110000000000001</c:v>
                </c:pt>
                <c:pt idx="34">
                  <c:v>0.68979999999999997</c:v>
                </c:pt>
                <c:pt idx="35">
                  <c:v>0.64040000000000008</c:v>
                </c:pt>
                <c:pt idx="36">
                  <c:v>0.73070000000000013</c:v>
                </c:pt>
                <c:pt idx="37">
                  <c:v>0.82790000000000008</c:v>
                </c:pt>
                <c:pt idx="38">
                  <c:v>0.94059999999999988</c:v>
                </c:pt>
                <c:pt idx="39">
                  <c:v>0.81979999999999986</c:v>
                </c:pt>
                <c:pt idx="40">
                  <c:v>0.89780000000000015</c:v>
                </c:pt>
                <c:pt idx="41">
                  <c:v>0.83499999999999996</c:v>
                </c:pt>
                <c:pt idx="42">
                  <c:v>0.86220000000000008</c:v>
                </c:pt>
                <c:pt idx="43">
                  <c:v>0.83199999999999985</c:v>
                </c:pt>
                <c:pt idx="44">
                  <c:v>0.83190000000000008</c:v>
                </c:pt>
                <c:pt idx="45">
                  <c:v>0.83820000000000006</c:v>
                </c:pt>
                <c:pt idx="46">
                  <c:v>0.85769999999999946</c:v>
                </c:pt>
                <c:pt idx="47">
                  <c:v>0.92379999999999995</c:v>
                </c:pt>
                <c:pt idx="48">
                  <c:v>1.0295000000000001</c:v>
                </c:pt>
                <c:pt idx="49">
                  <c:v>0.97689999999999966</c:v>
                </c:pt>
                <c:pt idx="50">
                  <c:v>0.92839999999999989</c:v>
                </c:pt>
                <c:pt idx="51">
                  <c:v>0.98919999999999986</c:v>
                </c:pt>
                <c:pt idx="52">
                  <c:v>0.96019999999999994</c:v>
                </c:pt>
                <c:pt idx="53">
                  <c:v>1.1917999999999997</c:v>
                </c:pt>
                <c:pt idx="54">
                  <c:v>1.0185999999999997</c:v>
                </c:pt>
                <c:pt idx="55">
                  <c:v>0.89409999999999989</c:v>
                </c:pt>
                <c:pt idx="56">
                  <c:v>0.95660000000000034</c:v>
                </c:pt>
                <c:pt idx="57">
                  <c:v>0.72270000000000012</c:v>
                </c:pt>
                <c:pt idx="58">
                  <c:v>0.84899999999999975</c:v>
                </c:pt>
                <c:pt idx="59">
                  <c:v>0.87309999999999954</c:v>
                </c:pt>
                <c:pt idx="60">
                  <c:v>1.0047000000000001</c:v>
                </c:pt>
                <c:pt idx="61">
                  <c:v>0.89730000000000043</c:v>
                </c:pt>
                <c:pt idx="62">
                  <c:v>0.89170000000000016</c:v>
                </c:pt>
                <c:pt idx="63">
                  <c:v>0.77740000000000009</c:v>
                </c:pt>
                <c:pt idx="64">
                  <c:v>0.81410000000000027</c:v>
                </c:pt>
                <c:pt idx="65">
                  <c:v>0.79999999999999982</c:v>
                </c:pt>
                <c:pt idx="66">
                  <c:v>0.70279999999999987</c:v>
                </c:pt>
                <c:pt idx="67">
                  <c:v>0.8169000000000004</c:v>
                </c:pt>
                <c:pt idx="68">
                  <c:v>0.93250000000000011</c:v>
                </c:pt>
                <c:pt idx="69">
                  <c:v>0.94769999999999976</c:v>
                </c:pt>
                <c:pt idx="70">
                  <c:v>0.94579999999999975</c:v>
                </c:pt>
                <c:pt idx="71">
                  <c:v>0.98539999999999983</c:v>
                </c:pt>
                <c:pt idx="72">
                  <c:v>1.0566000000000004</c:v>
                </c:pt>
                <c:pt idx="73">
                  <c:v>1.0558999999999998</c:v>
                </c:pt>
                <c:pt idx="74">
                  <c:v>0.87220000000000031</c:v>
                </c:pt>
                <c:pt idx="75">
                  <c:v>1.0561999999999996</c:v>
                </c:pt>
                <c:pt idx="76">
                  <c:v>1.0774000000000004</c:v>
                </c:pt>
                <c:pt idx="77">
                  <c:v>1.1877000000000004</c:v>
                </c:pt>
                <c:pt idx="78">
                  <c:v>0.98609999999999998</c:v>
                </c:pt>
                <c:pt idx="79">
                  <c:v>1.1639999999999997</c:v>
                </c:pt>
                <c:pt idx="80">
                  <c:v>1.5076000000000001</c:v>
                </c:pt>
                <c:pt idx="81">
                  <c:v>1.3687</c:v>
                </c:pt>
                <c:pt idx="82">
                  <c:v>1.7533000000000003</c:v>
                </c:pt>
                <c:pt idx="83">
                  <c:v>1.9885000000000002</c:v>
                </c:pt>
                <c:pt idx="84">
                  <c:v>1.6437999999999997</c:v>
                </c:pt>
                <c:pt idx="85">
                  <c:v>1.6758999999999999</c:v>
                </c:pt>
                <c:pt idx="86">
                  <c:v>1.6907999999999999</c:v>
                </c:pt>
                <c:pt idx="87">
                  <c:v>1.9139999999999997</c:v>
                </c:pt>
                <c:pt idx="88">
                  <c:v>2.0027999999999997</c:v>
                </c:pt>
                <c:pt idx="89">
                  <c:v>1.7790999999999997</c:v>
                </c:pt>
                <c:pt idx="90">
                  <c:v>1.9066000000000001</c:v>
                </c:pt>
                <c:pt idx="91">
                  <c:v>1.6547999999999998</c:v>
                </c:pt>
                <c:pt idx="92">
                  <c:v>1.8172999999999999</c:v>
                </c:pt>
                <c:pt idx="93">
                  <c:v>2.0330000000000004</c:v>
                </c:pt>
                <c:pt idx="94">
                  <c:v>2.1455000000000002</c:v>
                </c:pt>
                <c:pt idx="95">
                  <c:v>1.9405000000000001</c:v>
                </c:pt>
                <c:pt idx="96">
                  <c:v>2.3626999999999998</c:v>
                </c:pt>
                <c:pt idx="97">
                  <c:v>2.4349000000000003</c:v>
                </c:pt>
                <c:pt idx="98">
                  <c:v>2.6709999999999998</c:v>
                </c:pt>
                <c:pt idx="99">
                  <c:v>3.4430000000000001</c:v>
                </c:pt>
                <c:pt idx="100">
                  <c:v>2.3158000000000003</c:v>
                </c:pt>
                <c:pt idx="101">
                  <c:v>2.2220999999999997</c:v>
                </c:pt>
                <c:pt idx="102">
                  <c:v>2.2518000000000002</c:v>
                </c:pt>
                <c:pt idx="103">
                  <c:v>1.9707000000000003</c:v>
                </c:pt>
                <c:pt idx="104">
                  <c:v>2.0564999999999998</c:v>
                </c:pt>
                <c:pt idx="105">
                  <c:v>2.5480999999999998</c:v>
                </c:pt>
                <c:pt idx="106">
                  <c:v>2.1888000000000005</c:v>
                </c:pt>
                <c:pt idx="107">
                  <c:v>1.9570000000000003</c:v>
                </c:pt>
                <c:pt idx="108">
                  <c:v>1.6789000000000001</c:v>
                </c:pt>
                <c:pt idx="109">
                  <c:v>1.4391999999999996</c:v>
                </c:pt>
                <c:pt idx="110">
                  <c:v>1.4439000000000002</c:v>
                </c:pt>
                <c:pt idx="111">
                  <c:v>1.5133999999999999</c:v>
                </c:pt>
                <c:pt idx="112">
                  <c:v>1.6062000000000003</c:v>
                </c:pt>
                <c:pt idx="113">
                  <c:v>1.4758999999999998</c:v>
                </c:pt>
                <c:pt idx="114">
                  <c:v>1.4363999999999999</c:v>
                </c:pt>
                <c:pt idx="115">
                  <c:v>1.1044999999999998</c:v>
                </c:pt>
                <c:pt idx="116">
                  <c:v>1.3311000000000002</c:v>
                </c:pt>
                <c:pt idx="117">
                  <c:v>1.4188000000000001</c:v>
                </c:pt>
                <c:pt idx="118">
                  <c:v>1.5543999999999998</c:v>
                </c:pt>
                <c:pt idx="119">
                  <c:v>1.5495000000000001</c:v>
                </c:pt>
                <c:pt idx="120">
                  <c:v>1.6602999999999999</c:v>
                </c:pt>
                <c:pt idx="121">
                  <c:v>1.5483000000000002</c:v>
                </c:pt>
                <c:pt idx="122">
                  <c:v>1.5415000000000001</c:v>
                </c:pt>
                <c:pt idx="123">
                  <c:v>1.5824999999999998</c:v>
                </c:pt>
                <c:pt idx="124">
                  <c:v>1.8329</c:v>
                </c:pt>
                <c:pt idx="125">
                  <c:v>1.6550000000000002</c:v>
                </c:pt>
                <c:pt idx="126">
                  <c:v>1.5813000000000001</c:v>
                </c:pt>
                <c:pt idx="127">
                  <c:v>1.6038999999999999</c:v>
                </c:pt>
                <c:pt idx="128">
                  <c:v>1.6340999999999997</c:v>
                </c:pt>
                <c:pt idx="129">
                  <c:v>1.5645</c:v>
                </c:pt>
                <c:pt idx="130">
                  <c:v>1.4589999999999999</c:v>
                </c:pt>
                <c:pt idx="131">
                  <c:v>1.3130999999999999</c:v>
                </c:pt>
                <c:pt idx="132">
                  <c:v>1.2566999999999999</c:v>
                </c:pt>
                <c:pt idx="133">
                  <c:v>1.1752999999999998</c:v>
                </c:pt>
                <c:pt idx="134">
                  <c:v>1.1914</c:v>
                </c:pt>
                <c:pt idx="135">
                  <c:v>1.0180000000000002</c:v>
                </c:pt>
                <c:pt idx="136">
                  <c:v>1.0138000000000003</c:v>
                </c:pt>
                <c:pt idx="137">
                  <c:v>0.97240000000000038</c:v>
                </c:pt>
                <c:pt idx="138">
                  <c:v>1.0171999999999999</c:v>
                </c:pt>
                <c:pt idx="139">
                  <c:v>1.0773999999999999</c:v>
                </c:pt>
                <c:pt idx="140">
                  <c:v>0.9504999999999999</c:v>
                </c:pt>
                <c:pt idx="141">
                  <c:v>0.79630000000000001</c:v>
                </c:pt>
                <c:pt idx="142">
                  <c:v>0.89900000000000002</c:v>
                </c:pt>
                <c:pt idx="143">
                  <c:v>0.98570000000000002</c:v>
                </c:pt>
                <c:pt idx="144">
                  <c:v>0.84529999999999994</c:v>
                </c:pt>
                <c:pt idx="145">
                  <c:v>0.82119999999999971</c:v>
                </c:pt>
                <c:pt idx="146">
                  <c:v>0.71150000000000002</c:v>
                </c:pt>
                <c:pt idx="147">
                  <c:v>0.8609</c:v>
                </c:pt>
                <c:pt idx="148">
                  <c:v>0.88319999999999999</c:v>
                </c:pt>
                <c:pt idx="149">
                  <c:v>0.87670000000000003</c:v>
                </c:pt>
                <c:pt idx="150">
                  <c:v>0.89230000000000009</c:v>
                </c:pt>
                <c:pt idx="151">
                  <c:v>0.8006000000000002</c:v>
                </c:pt>
                <c:pt idx="152">
                  <c:v>0.70300000000000029</c:v>
                </c:pt>
                <c:pt idx="153">
                  <c:v>0.76570000000000005</c:v>
                </c:pt>
                <c:pt idx="154">
                  <c:v>0.73040000000000016</c:v>
                </c:pt>
                <c:pt idx="155">
                  <c:v>0.63529999999999998</c:v>
                </c:pt>
                <c:pt idx="156">
                  <c:v>0.71789999999999998</c:v>
                </c:pt>
                <c:pt idx="157">
                  <c:v>0.68099999999999983</c:v>
                </c:pt>
                <c:pt idx="158">
                  <c:v>0.59499999999999997</c:v>
                </c:pt>
                <c:pt idx="159">
                  <c:v>0.69089999999999963</c:v>
                </c:pt>
                <c:pt idx="160">
                  <c:v>0.71620000000000017</c:v>
                </c:pt>
                <c:pt idx="161">
                  <c:v>0.69099999999999984</c:v>
                </c:pt>
                <c:pt idx="162">
                  <c:v>0.72479999999999989</c:v>
                </c:pt>
                <c:pt idx="163">
                  <c:v>0.72880000000000011</c:v>
                </c:pt>
                <c:pt idx="164">
                  <c:v>0.73399999999999999</c:v>
                </c:pt>
                <c:pt idx="165">
                  <c:v>0.74739999999999984</c:v>
                </c:pt>
                <c:pt idx="166">
                  <c:v>0.65799999999999992</c:v>
                </c:pt>
                <c:pt idx="167">
                  <c:v>0.66110000000000002</c:v>
                </c:pt>
                <c:pt idx="168">
                  <c:v>0.71270000000000011</c:v>
                </c:pt>
                <c:pt idx="169">
                  <c:v>0.78570000000000029</c:v>
                </c:pt>
                <c:pt idx="170">
                  <c:v>0.59640000000000004</c:v>
                </c:pt>
                <c:pt idx="171">
                  <c:v>0.65419999999999989</c:v>
                </c:pt>
                <c:pt idx="172">
                  <c:v>0.62409999999999988</c:v>
                </c:pt>
                <c:pt idx="173">
                  <c:v>0.64190000000000014</c:v>
                </c:pt>
                <c:pt idx="174">
                  <c:v>0.57399999999999984</c:v>
                </c:pt>
                <c:pt idx="175">
                  <c:v>0.54859999999999998</c:v>
                </c:pt>
                <c:pt idx="176">
                  <c:v>0.52600000000000002</c:v>
                </c:pt>
                <c:pt idx="177">
                  <c:v>0.5596000000000001</c:v>
                </c:pt>
                <c:pt idx="178">
                  <c:v>0.59009999999999985</c:v>
                </c:pt>
                <c:pt idx="179">
                  <c:v>0.66589999999999994</c:v>
                </c:pt>
                <c:pt idx="180">
                  <c:v>0.68799999999999972</c:v>
                </c:pt>
                <c:pt idx="181">
                  <c:v>0.79260000000000019</c:v>
                </c:pt>
                <c:pt idx="182">
                  <c:v>0.79109999999999969</c:v>
                </c:pt>
                <c:pt idx="183">
                  <c:v>0.77590000000000003</c:v>
                </c:pt>
                <c:pt idx="184">
                  <c:v>0.85410000000000008</c:v>
                </c:pt>
                <c:pt idx="185">
                  <c:v>0.87969999999999993</c:v>
                </c:pt>
                <c:pt idx="186">
                  <c:v>0.77499999999999991</c:v>
                </c:pt>
                <c:pt idx="187">
                  <c:v>0.72389999999999999</c:v>
                </c:pt>
                <c:pt idx="188">
                  <c:v>0.73809999999999998</c:v>
                </c:pt>
                <c:pt idx="189">
                  <c:v>0.70109999999999983</c:v>
                </c:pt>
                <c:pt idx="190">
                  <c:v>0.74799999999999978</c:v>
                </c:pt>
                <c:pt idx="191">
                  <c:v>0.80480000000000018</c:v>
                </c:pt>
                <c:pt idx="192">
                  <c:v>0.78889999999999993</c:v>
                </c:pt>
                <c:pt idx="193">
                  <c:v>0.82109999999999994</c:v>
                </c:pt>
                <c:pt idx="194">
                  <c:v>0.73660000000000014</c:v>
                </c:pt>
              </c:numCache>
            </c:numRef>
          </c:val>
          <c:smooth val="0"/>
        </c:ser>
        <c:ser>
          <c:idx val="3"/>
          <c:order val="4"/>
          <c:tx>
            <c:v>Moy. 1 an</c:v>
          </c:tx>
          <c:spPr>
            <a:ln w="19050">
              <a:solidFill>
                <a:schemeClr val="bg2">
                  <a:lumMod val="50000"/>
                </a:schemeClr>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'!$AB$12:$AB$206</c:f>
              <c:numCache>
                <c:formatCode>[$-809]mmmm\ yyyy;@</c:formatCode>
                <c:ptCount val="195"/>
                <c:pt idx="52" formatCode="0.00">
                  <c:v>0.61796792452830185</c:v>
                </c:pt>
                <c:pt idx="53" formatCode="0.00">
                  <c:v>0.63439999999999996</c:v>
                </c:pt>
                <c:pt idx="54" formatCode="0.00">
                  <c:v>0.64782452830188675</c:v>
                </c:pt>
                <c:pt idx="55" formatCode="0.00">
                  <c:v>0.65698490566037737</c:v>
                </c:pt>
                <c:pt idx="56" formatCode="0.00">
                  <c:v>0.66755283018867917</c:v>
                </c:pt>
                <c:pt idx="57" formatCode="0.00">
                  <c:v>0.67420754716981135</c:v>
                </c:pt>
                <c:pt idx="58" formatCode="0.00">
                  <c:v>0.68219433962264153</c:v>
                </c:pt>
                <c:pt idx="59" formatCode="0.00">
                  <c:v>0.69214339622641519</c:v>
                </c:pt>
                <c:pt idx="60" formatCode="0.00">
                  <c:v>0.70538490566037748</c:v>
                </c:pt>
                <c:pt idx="61" formatCode="0.00">
                  <c:v>0.71531320754716998</c:v>
                </c:pt>
                <c:pt idx="62" formatCode="0.00">
                  <c:v>0.72555660377358511</c:v>
                </c:pt>
                <c:pt idx="63" formatCode="0.00">
                  <c:v>0.73391320754717004</c:v>
                </c:pt>
                <c:pt idx="64" formatCode="0.00">
                  <c:v>0.74258490566037749</c:v>
                </c:pt>
                <c:pt idx="65" formatCode="0.00">
                  <c:v>0.75201509433962277</c:v>
                </c:pt>
                <c:pt idx="66" formatCode="0.00">
                  <c:v>0.75962075471698121</c:v>
                </c:pt>
                <c:pt idx="67" formatCode="0.00">
                  <c:v>0.76978679245283044</c:v>
                </c:pt>
                <c:pt idx="68" formatCode="0.00">
                  <c:v>0.78039056603773616</c:v>
                </c:pt>
                <c:pt idx="69" formatCode="0.00">
                  <c:v>0.79067358490566042</c:v>
                </c:pt>
                <c:pt idx="70" formatCode="0.00">
                  <c:v>0.80094716981132097</c:v>
                </c:pt>
                <c:pt idx="71" formatCode="0.00">
                  <c:v>0.80697547169811323</c:v>
                </c:pt>
                <c:pt idx="72" formatCode="0.00">
                  <c:v>0.8196415094339623</c:v>
                </c:pt>
                <c:pt idx="73" formatCode="0.00">
                  <c:v>0.83177735849056611</c:v>
                </c:pt>
                <c:pt idx="74" formatCode="0.00">
                  <c:v>0.84037735849056616</c:v>
                </c:pt>
                <c:pt idx="75" formatCode="0.00">
                  <c:v>0.84504528301886794</c:v>
                </c:pt>
                <c:pt idx="76" formatCode="0.00">
                  <c:v>0.8516698113207547</c:v>
                </c:pt>
                <c:pt idx="77" formatCode="0.00">
                  <c:v>0.86077169811320742</c:v>
                </c:pt>
                <c:pt idx="78" formatCode="0.00">
                  <c:v>0.86205283018867918</c:v>
                </c:pt>
                <c:pt idx="79" formatCode="0.00">
                  <c:v>0.87096792452830196</c:v>
                </c:pt>
                <c:pt idx="80" formatCode="0.00">
                  <c:v>0.88800377358490568</c:v>
                </c:pt>
                <c:pt idx="81" formatCode="0.00">
                  <c:v>0.90191320754716975</c:v>
                </c:pt>
                <c:pt idx="82" formatCode="0.00">
                  <c:v>0.92262075471698113</c:v>
                </c:pt>
                <c:pt idx="83" formatCode="0.00">
                  <c:v>0.94875283018867929</c:v>
                </c:pt>
                <c:pt idx="84" formatCode="0.00">
                  <c:v>0.96973396226415121</c:v>
                </c:pt>
                <c:pt idx="85" formatCode="0.00">
                  <c:v>0.99017358490566054</c:v>
                </c:pt>
                <c:pt idx="86" formatCode="0.00">
                  <c:v>1.009790566037736</c:v>
                </c:pt>
                <c:pt idx="87" formatCode="0.00">
                  <c:v>1.0328886792452832</c:v>
                </c:pt>
                <c:pt idx="88" formatCode="0.00">
                  <c:v>1.0585943396226416</c:v>
                </c:pt>
                <c:pt idx="89" formatCode="0.00">
                  <c:v>1.0783754716981133</c:v>
                </c:pt>
                <c:pt idx="90" formatCode="0.00">
                  <c:v>1.0987283018867924</c:v>
                </c:pt>
                <c:pt idx="91" formatCode="0.00">
                  <c:v>1.1122037735849057</c:v>
                </c:pt>
                <c:pt idx="92" formatCode="0.00">
                  <c:v>1.1310245283018869</c:v>
                </c:pt>
                <c:pt idx="93" formatCode="0.00">
                  <c:v>1.1524433962264151</c:v>
                </c:pt>
                <c:pt idx="94" formatCode="0.00">
                  <c:v>1.1771698113207549</c:v>
                </c:pt>
                <c:pt idx="95" formatCode="0.00">
                  <c:v>1.1975150943396227</c:v>
                </c:pt>
                <c:pt idx="96" formatCode="0.00">
                  <c:v>1.2263962264150943</c:v>
                </c:pt>
                <c:pt idx="97" formatCode="0.00">
                  <c:v>1.2566415094339622</c:v>
                </c:pt>
                <c:pt idx="98" formatCode="0.00">
                  <c:v>1.2912226415094341</c:v>
                </c:pt>
                <c:pt idx="99" formatCode="0.00">
                  <c:v>1.3400018867924528</c:v>
                </c:pt>
                <c:pt idx="100" formatCode="0.00">
                  <c:v>1.3662660377358489</c:v>
                </c:pt>
                <c:pt idx="101" formatCode="0.00">
                  <c:v>1.3887679245283018</c:v>
                </c:pt>
                <c:pt idx="102" formatCode="0.00">
                  <c:v>1.4128226415094338</c:v>
                </c:pt>
                <c:pt idx="103" formatCode="0.00">
                  <c:v>1.4324886792452829</c:v>
                </c:pt>
                <c:pt idx="104" formatCode="0.00">
                  <c:v>1.4526264150943393</c:v>
                </c:pt>
                <c:pt idx="105" formatCode="0.00">
                  <c:v>1.48258679245283</c:v>
                </c:pt>
                <c:pt idx="106" formatCode="0.00">
                  <c:v>1.5013981132075471</c:v>
                </c:pt>
                <c:pt idx="107" formatCode="0.00">
                  <c:v>1.5191037735849053</c:v>
                </c:pt>
                <c:pt idx="108" formatCode="0.00">
                  <c:v>1.5339113207547168</c:v>
                </c:pt>
                <c:pt idx="109" formatCode="0.00">
                  <c:v>1.5430169811320755</c:v>
                </c:pt>
                <c:pt idx="110" formatCode="0.00">
                  <c:v>1.5566245283018867</c:v>
                </c:pt>
                <c:pt idx="111" formatCode="0.00">
                  <c:v>1.5691603773584906</c:v>
                </c:pt>
                <c:pt idx="112" formatCode="0.00">
                  <c:v>1.5829924528301884</c:v>
                </c:pt>
                <c:pt idx="113" formatCode="0.00">
                  <c:v>1.5918830188679243</c:v>
                </c:pt>
                <c:pt idx="114" formatCode="0.00">
                  <c:v>1.6020547169811321</c:v>
                </c:pt>
                <c:pt idx="115" formatCode="0.00">
                  <c:v>1.6060698113207545</c:v>
                </c:pt>
                <c:pt idx="116" formatCode="0.00">
                  <c:v>1.6165169811320756</c:v>
                </c:pt>
                <c:pt idx="117" formatCode="0.00">
                  <c:v>1.62792641509434</c:v>
                </c:pt>
                <c:pt idx="118" formatCode="0.00">
                  <c:v>1.6421603773584907</c:v>
                </c:pt>
                <c:pt idx="119" formatCode="0.00">
                  <c:v>1.6581358490566038</c:v>
                </c:pt>
                <c:pt idx="120" formatCode="0.00">
                  <c:v>1.6740490566037738</c:v>
                </c:pt>
                <c:pt idx="121" formatCode="0.00">
                  <c:v>1.6856679245283019</c:v>
                </c:pt>
                <c:pt idx="122" formatCode="0.00">
                  <c:v>1.6968716981132077</c:v>
                </c:pt>
                <c:pt idx="123" formatCode="0.00">
                  <c:v>1.7088849056603772</c:v>
                </c:pt>
                <c:pt idx="124" formatCode="0.00">
                  <c:v>1.7248754716981129</c:v>
                </c:pt>
                <c:pt idx="125" formatCode="0.00">
                  <c:v>1.7361660377358488</c:v>
                </c:pt>
                <c:pt idx="126" formatCode="0.00">
                  <c:v>1.7460792452830189</c:v>
                </c:pt>
                <c:pt idx="127" formatCode="0.00">
                  <c:v>1.7598849056603776</c:v>
                </c:pt>
                <c:pt idx="128" formatCode="0.00">
                  <c:v>1.7707886792452832</c:v>
                </c:pt>
                <c:pt idx="129" formatCode="0.00">
                  <c:v>1.779979245283019</c:v>
                </c:pt>
                <c:pt idx="130" formatCode="0.00">
                  <c:v>1.7850981132075472</c:v>
                </c:pt>
                <c:pt idx="131" formatCode="0.00">
                  <c:v>1.7912679245283019</c:v>
                </c:pt>
                <c:pt idx="132" formatCode="0.00">
                  <c:v>1.7930169811320755</c:v>
                </c:pt>
                <c:pt idx="133" formatCode="0.00">
                  <c:v>1.7867471698113206</c:v>
                </c:pt>
                <c:pt idx="134" formatCode="0.00">
                  <c:v>1.783401886792453</c:v>
                </c:pt>
                <c:pt idx="135" formatCode="0.00">
                  <c:v>1.7695283018867924</c:v>
                </c:pt>
                <c:pt idx="136" formatCode="0.00">
                  <c:v>1.7511377358490565</c:v>
                </c:pt>
                <c:pt idx="137" formatCode="0.00">
                  <c:v>1.7384698113207544</c:v>
                </c:pt>
                <c:pt idx="138" formatCode="0.00">
                  <c:v>1.7260415094339623</c:v>
                </c:pt>
                <c:pt idx="139" formatCode="0.00">
                  <c:v>1.7144679245283019</c:v>
                </c:pt>
                <c:pt idx="140" formatCode="0.00">
                  <c:v>1.6962886792452827</c:v>
                </c:pt>
                <c:pt idx="141" formatCode="0.00">
                  <c:v>1.6735245283018865</c:v>
                </c:pt>
                <c:pt idx="142" formatCode="0.00">
                  <c:v>1.6569188679245286</c:v>
                </c:pt>
                <c:pt idx="143" formatCode="0.00">
                  <c:v>1.6395433962264152</c:v>
                </c:pt>
                <c:pt idx="144" formatCode="0.00">
                  <c:v>1.624269811320755</c:v>
                </c:pt>
                <c:pt idx="145" formatCode="0.00">
                  <c:v>1.6054754716981132</c:v>
                </c:pt>
                <c:pt idx="146" formatCode="0.00">
                  <c:v>1.5805415094339625</c:v>
                </c:pt>
                <c:pt idx="147" formatCode="0.00">
                  <c:v>1.5563037735849059</c:v>
                </c:pt>
                <c:pt idx="148" formatCode="0.00">
                  <c:v>1.536354716981132</c:v>
                </c:pt>
                <c:pt idx="149" formatCode="0.00">
                  <c:v>1.5083169811320756</c:v>
                </c:pt>
                <c:pt idx="150" formatCode="0.00">
                  <c:v>1.4792113207547173</c:v>
                </c:pt>
                <c:pt idx="151" formatCode="0.00">
                  <c:v>1.4439207547169817</c:v>
                </c:pt>
                <c:pt idx="152" formatCode="0.00">
                  <c:v>1.3922226415094343</c:v>
                </c:pt>
                <c:pt idx="153" formatCode="0.00">
                  <c:v>1.3629754716981135</c:v>
                </c:pt>
                <c:pt idx="154" formatCode="0.00">
                  <c:v>1.3348301886792457</c:v>
                </c:pt>
                <c:pt idx="155" formatCode="0.00">
                  <c:v>1.304330188679246</c:v>
                </c:pt>
                <c:pt idx="156" formatCode="0.00">
                  <c:v>1.2806924528301888</c:v>
                </c:pt>
                <c:pt idx="157" formatCode="0.00">
                  <c:v>1.25473962264151</c:v>
                </c:pt>
                <c:pt idx="158" formatCode="0.00">
                  <c:v>1.2178886792452837</c:v>
                </c:pt>
                <c:pt idx="159" formatCode="0.00">
                  <c:v>1.1896264150943399</c:v>
                </c:pt>
                <c:pt idx="160" formatCode="0.00">
                  <c:v>1.166215094339623</c:v>
                </c:pt>
                <c:pt idx="161" formatCode="0.00">
                  <c:v>1.1475754716981137</c:v>
                </c:pt>
                <c:pt idx="162" formatCode="0.00">
                  <c:v>1.1340962264150949</c:v>
                </c:pt>
                <c:pt idx="163" formatCode="0.00">
                  <c:v>1.1206037735849059</c:v>
                </c:pt>
                <c:pt idx="164" formatCode="0.00">
                  <c:v>1.1058981132075474</c:v>
                </c:pt>
                <c:pt idx="165" formatCode="0.00">
                  <c:v>1.0896943396226417</c:v>
                </c:pt>
                <c:pt idx="166" formatCode="0.00">
                  <c:v>1.0742622641509438</c:v>
                </c:pt>
                <c:pt idx="167" formatCode="0.00">
                  <c:v>1.0596339622641511</c:v>
                </c:pt>
                <c:pt idx="168" formatCode="0.00">
                  <c:v>1.0522415094339623</c:v>
                </c:pt>
                <c:pt idx="169" formatCode="0.00">
                  <c:v>1.0419509433962266</c:v>
                </c:pt>
                <c:pt idx="170" formatCode="0.00">
                  <c:v>1.0264339622641512</c:v>
                </c:pt>
                <c:pt idx="171" formatCode="0.00">
                  <c:v>1.0094490566037737</c:v>
                </c:pt>
                <c:pt idx="172" formatCode="0.00">
                  <c:v>0.99198867924528322</c:v>
                </c:pt>
                <c:pt idx="173" formatCode="0.00">
                  <c:v>0.97277358490566057</c:v>
                </c:pt>
                <c:pt idx="174" formatCode="0.00">
                  <c:v>0.95439056603773609</c:v>
                </c:pt>
                <c:pt idx="175" formatCode="0.00">
                  <c:v>0.93565660377358506</c:v>
                </c:pt>
                <c:pt idx="176" formatCode="0.00">
                  <c:v>0.91572264150943417</c:v>
                </c:pt>
                <c:pt idx="177" formatCode="0.00">
                  <c:v>0.89169811320754722</c:v>
                </c:pt>
                <c:pt idx="178" formatCode="0.00">
                  <c:v>0.87160566037735854</c:v>
                </c:pt>
                <c:pt idx="179" formatCode="0.00">
                  <c:v>0.85433396226415115</c:v>
                </c:pt>
                <c:pt idx="180" formatCode="0.00">
                  <c:v>0.83705283018867949</c:v>
                </c:pt>
                <c:pt idx="181" formatCode="0.00">
                  <c:v>0.82117547169811322</c:v>
                </c:pt>
                <c:pt idx="182" formatCode="0.00">
                  <c:v>0.80658301886792461</c:v>
                </c:pt>
                <c:pt idx="183" formatCode="0.00">
                  <c:v>0.79369433962264158</c:v>
                </c:pt>
                <c:pt idx="184" formatCode="0.00">
                  <c:v>0.78503396226415112</c:v>
                </c:pt>
                <c:pt idx="185" formatCode="0.00">
                  <c:v>0.77792075471698119</c:v>
                </c:pt>
                <c:pt idx="186" formatCode="0.00">
                  <c:v>0.77036792452830194</c:v>
                </c:pt>
                <c:pt idx="187" formatCode="0.00">
                  <c:v>0.76154716981132076</c:v>
                </c:pt>
                <c:pt idx="188" formatCode="0.00">
                  <c:v>0.75626603773584911</c:v>
                </c:pt>
                <c:pt idx="189" formatCode="0.00">
                  <c:v>0.75036603773584898</c:v>
                </c:pt>
                <c:pt idx="190" formatCode="0.00">
                  <c:v>0.74613207547169802</c:v>
                </c:pt>
                <c:pt idx="191" formatCode="0.00">
                  <c:v>0.74212452830188647</c:v>
                </c:pt>
                <c:pt idx="192" formatCode="0.00">
                  <c:v>0.73668113207547148</c:v>
                </c:pt>
                <c:pt idx="193" formatCode="0.00">
                  <c:v>0.73423962264150922</c:v>
                </c:pt>
                <c:pt idx="194" formatCode="0.00">
                  <c:v>0.73311320754716958</c:v>
                </c:pt>
              </c:numCache>
            </c:numRef>
          </c:val>
          <c:smooth val="0"/>
        </c:ser>
        <c:ser>
          <c:idx val="7"/>
          <c:order val="5"/>
          <c:tx>
            <c:v>Moy. 3 ans</c:v>
          </c:tx>
          <c:spPr>
            <a:ln w="28575">
              <a:solidFill>
                <a:schemeClr val="bg2">
                  <a:lumMod val="50000"/>
                </a:schemeClr>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'!$AC$12:$AC$206</c:f>
              <c:numCache>
                <c:formatCode>[$-809]mmmm\ yyyy;@</c:formatCode>
                <c:ptCount val="195"/>
                <c:pt idx="156" formatCode="0.00">
                  <c:v>1.1121114649681529</c:v>
                </c:pt>
                <c:pt idx="157" formatCode="0.00">
                  <c:v>1.1144050955414015</c:v>
                </c:pt>
                <c:pt idx="158" formatCode="0.00">
                  <c:v>1.1162388535031851</c:v>
                </c:pt>
                <c:pt idx="159" formatCode="0.00">
                  <c:v>1.1180369426751595</c:v>
                </c:pt>
                <c:pt idx="160" formatCode="0.00">
                  <c:v>1.1200732484076434</c:v>
                </c:pt>
                <c:pt idx="161" formatCode="0.00">
                  <c:v>1.1221178343949045</c:v>
                </c:pt>
                <c:pt idx="162" formatCode="0.00">
                  <c:v>1.1240229299363058</c:v>
                </c:pt>
                <c:pt idx="163" formatCode="0.00">
                  <c:v>1.1264624203821658</c:v>
                </c:pt>
                <c:pt idx="164" formatCode="0.00">
                  <c:v>1.1292082802547774</c:v>
                </c:pt>
                <c:pt idx="165" formatCode="0.00">
                  <c:v>1.1316050955414014</c:v>
                </c:pt>
                <c:pt idx="166" formatCode="0.00">
                  <c:v>1.1335745222929938</c:v>
                </c:pt>
                <c:pt idx="167" formatCode="0.00">
                  <c:v>1.135654777070064</c:v>
                </c:pt>
                <c:pt idx="168" formatCode="0.00">
                  <c:v>1.1379363057324845</c:v>
                </c:pt>
                <c:pt idx="169" formatCode="0.00">
                  <c:v>1.1410286624203825</c:v>
                </c:pt>
                <c:pt idx="170" formatCode="0.00">
                  <c:v>1.1429184713375797</c:v>
                </c:pt>
                <c:pt idx="171" formatCode="0.00">
                  <c:v>1.1453140127388537</c:v>
                </c:pt>
                <c:pt idx="172" formatCode="0.00">
                  <c:v>1.1469292993630575</c:v>
                </c:pt>
                <c:pt idx="173" formatCode="0.00">
                  <c:v>1.1484528662420384</c:v>
                </c:pt>
                <c:pt idx="174" formatCode="0.00">
                  <c:v>1.1495528662420385</c:v>
                </c:pt>
                <c:pt idx="175" formatCode="0.00">
                  <c:v>1.1488057324840766</c:v>
                </c:pt>
                <c:pt idx="176" formatCode="0.00">
                  <c:v>1.1497019108280255</c:v>
                </c:pt>
                <c:pt idx="177" formatCode="0.00">
                  <c:v>1.1506375796178345</c:v>
                </c:pt>
                <c:pt idx="178" formatCode="0.00">
                  <c:v>1.1517439490445862</c:v>
                </c:pt>
                <c:pt idx="179" formatCode="0.00">
                  <c:v>1.1508337579617836</c:v>
                </c:pt>
                <c:pt idx="180" formatCode="0.00">
                  <c:v>1.1505898089171975</c:v>
                </c:pt>
                <c:pt idx="181" formatCode="0.00">
                  <c:v>1.1511458598726114</c:v>
                </c:pt>
                <c:pt idx="182" formatCode="0.00">
                  <c:v>1.1503363057324838</c:v>
                </c:pt>
                <c:pt idx="183" formatCode="0.00">
                  <c:v>1.1508738853503184</c:v>
                </c:pt>
                <c:pt idx="184" formatCode="0.00">
                  <c:v>1.1524624203821654</c:v>
                </c:pt>
                <c:pt idx="185" formatCode="0.00">
                  <c:v>1.1540433121019107</c:v>
                </c:pt>
                <c:pt idx="186" formatCode="0.00">
                  <c:v>1.1548025477707005</c:v>
                </c:pt>
                <c:pt idx="187" formatCode="0.00">
                  <c:v>1.1555694267515921</c:v>
                </c:pt>
                <c:pt idx="188" formatCode="0.00">
                  <c:v>1.1568834394904457</c:v>
                </c:pt>
                <c:pt idx="189" formatCode="0.00">
                  <c:v>1.1575745222929936</c:v>
                </c:pt>
                <c:pt idx="190" formatCode="0.00">
                  <c:v>1.1581917197452229</c:v>
                </c:pt>
                <c:pt idx="191" formatCode="0.00">
                  <c:v>1.1589242038216558</c:v>
                </c:pt>
                <c:pt idx="192" formatCode="0.00">
                  <c:v>1.1598700636942674</c:v>
                </c:pt>
                <c:pt idx="193" formatCode="0.00">
                  <c:v>1.1604458598726113</c:v>
                </c:pt>
                <c:pt idx="194" formatCode="0.00">
                  <c:v>1.1598643312101911</c:v>
                </c:pt>
              </c:numCache>
            </c:numRef>
          </c:val>
          <c:smooth val="0"/>
        </c:ser>
        <c:ser>
          <c:idx val="1"/>
          <c:order val="6"/>
          <c:tx>
            <c:v>Belgique 10Y strip</c:v>
          </c:tx>
          <c:spPr>
            <a:ln w="12700">
              <a:solidFill>
                <a:srgbClr val="C00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'!$X$12:$X$206</c:f>
              <c:numCache>
                <c:formatCode>0.00</c:formatCode>
                <c:ptCount val="195"/>
                <c:pt idx="0">
                  <c:v>3.7805999999999997</c:v>
                </c:pt>
                <c:pt idx="1">
                  <c:v>3.7974000000000001</c:v>
                </c:pt>
                <c:pt idx="2">
                  <c:v>3.7831000000000001</c:v>
                </c:pt>
                <c:pt idx="3">
                  <c:v>3.7246999999999999</c:v>
                </c:pt>
                <c:pt idx="4">
                  <c:v>3.6829000000000001</c:v>
                </c:pt>
                <c:pt idx="5">
                  <c:v>3.6616999999999997</c:v>
                </c:pt>
                <c:pt idx="6">
                  <c:v>3.6398999999999999</c:v>
                </c:pt>
                <c:pt idx="7">
                  <c:v>3.6886000000000001</c:v>
                </c:pt>
                <c:pt idx="8">
                  <c:v>3.5846999999999998</c:v>
                </c:pt>
                <c:pt idx="9">
                  <c:v>3.6071999999999997</c:v>
                </c:pt>
                <c:pt idx="10">
                  <c:v>3.6122999999999998</c:v>
                </c:pt>
                <c:pt idx="11">
                  <c:v>3.5670000000000002</c:v>
                </c:pt>
                <c:pt idx="12">
                  <c:v>3.5724999999999998</c:v>
                </c:pt>
                <c:pt idx="13">
                  <c:v>3.5030999999999999</c:v>
                </c:pt>
                <c:pt idx="14">
                  <c:v>3.5385999999999997</c:v>
                </c:pt>
                <c:pt idx="15">
                  <c:v>3.5390999999999999</c:v>
                </c:pt>
                <c:pt idx="16">
                  <c:v>3.5375000000000001</c:v>
                </c:pt>
                <c:pt idx="17">
                  <c:v>3.4723999999999999</c:v>
                </c:pt>
                <c:pt idx="18">
                  <c:v>3.4906000000000001</c:v>
                </c:pt>
                <c:pt idx="19">
                  <c:v>3.3224</c:v>
                </c:pt>
                <c:pt idx="20">
                  <c:v>3.1720000000000002</c:v>
                </c:pt>
                <c:pt idx="21">
                  <c:v>3.1783999999999999</c:v>
                </c:pt>
                <c:pt idx="22">
                  <c:v>3.4986000000000002</c:v>
                </c:pt>
                <c:pt idx="23">
                  <c:v>3.4228999999999998</c:v>
                </c:pt>
                <c:pt idx="24">
                  <c:v>3.5472000000000001</c:v>
                </c:pt>
                <c:pt idx="25">
                  <c:v>3.6288999999999998</c:v>
                </c:pt>
                <c:pt idx="26">
                  <c:v>3.3860000000000001</c:v>
                </c:pt>
                <c:pt idx="27">
                  <c:v>3.3321999999999998</c:v>
                </c:pt>
                <c:pt idx="28">
                  <c:v>3.3452000000000002</c:v>
                </c:pt>
                <c:pt idx="29">
                  <c:v>3.4363999999999999</c:v>
                </c:pt>
                <c:pt idx="30">
                  <c:v>3.3517000000000001</c:v>
                </c:pt>
                <c:pt idx="31">
                  <c:v>3.1621000000000001</c:v>
                </c:pt>
                <c:pt idx="32">
                  <c:v>3.0924999999999998</c:v>
                </c:pt>
                <c:pt idx="33">
                  <c:v>3.0388000000000002</c:v>
                </c:pt>
                <c:pt idx="34">
                  <c:v>2.9502999999999999</c:v>
                </c:pt>
                <c:pt idx="35">
                  <c:v>3.0859999999999999</c:v>
                </c:pt>
                <c:pt idx="36">
                  <c:v>3.2393000000000001</c:v>
                </c:pt>
                <c:pt idx="37">
                  <c:v>3.3691</c:v>
                </c:pt>
                <c:pt idx="38">
                  <c:v>3.3153999999999999</c:v>
                </c:pt>
                <c:pt idx="39">
                  <c:v>3.1713</c:v>
                </c:pt>
                <c:pt idx="40">
                  <c:v>3.2584</c:v>
                </c:pt>
                <c:pt idx="41">
                  <c:v>3.2408000000000001</c:v>
                </c:pt>
                <c:pt idx="42">
                  <c:v>3.4201000000000001</c:v>
                </c:pt>
                <c:pt idx="43">
                  <c:v>3.4581</c:v>
                </c:pt>
                <c:pt idx="44">
                  <c:v>3.3294999999999999</c:v>
                </c:pt>
                <c:pt idx="45">
                  <c:v>3.4104000000000001</c:v>
                </c:pt>
                <c:pt idx="46">
                  <c:v>3.6818999999999997</c:v>
                </c:pt>
                <c:pt idx="47">
                  <c:v>3.7134</c:v>
                </c:pt>
                <c:pt idx="48">
                  <c:v>3.9295</c:v>
                </c:pt>
                <c:pt idx="49">
                  <c:v>3.9920999999999998</c:v>
                </c:pt>
                <c:pt idx="50">
                  <c:v>3.9998</c:v>
                </c:pt>
                <c:pt idx="51">
                  <c:v>3.9872999999999998</c:v>
                </c:pt>
                <c:pt idx="52">
                  <c:v>3.9628999999999999</c:v>
                </c:pt>
                <c:pt idx="53">
                  <c:v>4.1338999999999997</c:v>
                </c:pt>
                <c:pt idx="54">
                  <c:v>4.0862999999999996</c:v>
                </c:pt>
                <c:pt idx="55">
                  <c:v>4.1006999999999998</c:v>
                </c:pt>
                <c:pt idx="56">
                  <c:v>4.1954000000000002</c:v>
                </c:pt>
                <c:pt idx="57">
                  <c:v>4.0556000000000001</c:v>
                </c:pt>
                <c:pt idx="58">
                  <c:v>4.1856999999999998</c:v>
                </c:pt>
                <c:pt idx="59">
                  <c:v>4.1555999999999997</c:v>
                </c:pt>
                <c:pt idx="60">
                  <c:v>4.2053000000000003</c:v>
                </c:pt>
                <c:pt idx="61">
                  <c:v>4.2644000000000002</c:v>
                </c:pt>
                <c:pt idx="62">
                  <c:v>4.2232000000000003</c:v>
                </c:pt>
                <c:pt idx="63">
                  <c:v>4.0712999999999999</c:v>
                </c:pt>
                <c:pt idx="64">
                  <c:v>4.1813000000000002</c:v>
                </c:pt>
                <c:pt idx="65">
                  <c:v>4.2260999999999997</c:v>
                </c:pt>
                <c:pt idx="66">
                  <c:v>4.2287999999999997</c:v>
                </c:pt>
                <c:pt idx="67">
                  <c:v>4.2449000000000003</c:v>
                </c:pt>
                <c:pt idx="68">
                  <c:v>4.24</c:v>
                </c:pt>
                <c:pt idx="69">
                  <c:v>4.1821999999999999</c:v>
                </c:pt>
                <c:pt idx="70">
                  <c:v>4.1436999999999999</c:v>
                </c:pt>
                <c:pt idx="71">
                  <c:v>4.1219999999999999</c:v>
                </c:pt>
                <c:pt idx="72">
                  <c:v>4.2159000000000004</c:v>
                </c:pt>
                <c:pt idx="73">
                  <c:v>4.1600999999999999</c:v>
                </c:pt>
                <c:pt idx="74">
                  <c:v>4.0536000000000003</c:v>
                </c:pt>
                <c:pt idx="75">
                  <c:v>4.1449999999999996</c:v>
                </c:pt>
                <c:pt idx="76">
                  <c:v>4.1271000000000004</c:v>
                </c:pt>
                <c:pt idx="77">
                  <c:v>4.1302000000000003</c:v>
                </c:pt>
                <c:pt idx="78">
                  <c:v>4.0888</c:v>
                </c:pt>
                <c:pt idx="79">
                  <c:v>4.1155999999999997</c:v>
                </c:pt>
                <c:pt idx="80">
                  <c:v>4.2964000000000002</c:v>
                </c:pt>
                <c:pt idx="81">
                  <c:v>4.3045</c:v>
                </c:pt>
                <c:pt idx="82">
                  <c:v>4.4400000000000004</c:v>
                </c:pt>
                <c:pt idx="83">
                  <c:v>4.4912000000000001</c:v>
                </c:pt>
                <c:pt idx="84">
                  <c:v>4.1170999999999998</c:v>
                </c:pt>
                <c:pt idx="85">
                  <c:v>3.9386999999999999</c:v>
                </c:pt>
                <c:pt idx="86">
                  <c:v>3.9493</c:v>
                </c:pt>
                <c:pt idx="87">
                  <c:v>4.0522999999999998</c:v>
                </c:pt>
                <c:pt idx="88">
                  <c:v>3.9325999999999999</c:v>
                </c:pt>
                <c:pt idx="89">
                  <c:v>3.7523999999999997</c:v>
                </c:pt>
                <c:pt idx="90">
                  <c:v>3.7499000000000002</c:v>
                </c:pt>
                <c:pt idx="91">
                  <c:v>3.6776</c:v>
                </c:pt>
                <c:pt idx="92">
                  <c:v>3.9943</c:v>
                </c:pt>
                <c:pt idx="93">
                  <c:v>4.4225000000000003</c:v>
                </c:pt>
                <c:pt idx="94">
                  <c:v>4.4279000000000002</c:v>
                </c:pt>
                <c:pt idx="95">
                  <c:v>4.3239000000000001</c:v>
                </c:pt>
                <c:pt idx="96">
                  <c:v>4.3997999999999999</c:v>
                </c:pt>
                <c:pt idx="97">
                  <c:v>4.4968000000000004</c:v>
                </c:pt>
                <c:pt idx="98">
                  <c:v>4.8472</c:v>
                </c:pt>
                <c:pt idx="99">
                  <c:v>5.8441000000000001</c:v>
                </c:pt>
                <c:pt idx="100">
                  <c:v>4.6371000000000002</c:v>
                </c:pt>
                <c:pt idx="101">
                  <c:v>4.5134999999999996</c:v>
                </c:pt>
                <c:pt idx="102">
                  <c:v>4.2587000000000002</c:v>
                </c:pt>
                <c:pt idx="103">
                  <c:v>4.0650000000000004</c:v>
                </c:pt>
                <c:pt idx="104">
                  <c:v>4.0180999999999996</c:v>
                </c:pt>
                <c:pt idx="105">
                  <c:v>4.5697999999999999</c:v>
                </c:pt>
                <c:pt idx="106">
                  <c:v>4.1302000000000003</c:v>
                </c:pt>
                <c:pt idx="107">
                  <c:v>4.0704000000000002</c:v>
                </c:pt>
                <c:pt idx="108">
                  <c:v>3.7518000000000002</c:v>
                </c:pt>
                <c:pt idx="109">
                  <c:v>3.6048999999999998</c:v>
                </c:pt>
                <c:pt idx="110">
                  <c:v>3.6339000000000001</c:v>
                </c:pt>
                <c:pt idx="111">
                  <c:v>3.6650999999999998</c:v>
                </c:pt>
                <c:pt idx="112">
                  <c:v>3.7309000000000001</c:v>
                </c:pt>
                <c:pt idx="113">
                  <c:v>3.5377999999999998</c:v>
                </c:pt>
                <c:pt idx="114">
                  <c:v>3.5026999999999999</c:v>
                </c:pt>
                <c:pt idx="115">
                  <c:v>3.4272</c:v>
                </c:pt>
                <c:pt idx="116">
                  <c:v>3.4752000000000001</c:v>
                </c:pt>
                <c:pt idx="117">
                  <c:v>3.4944999999999999</c:v>
                </c:pt>
                <c:pt idx="118">
                  <c:v>3.5137999999999998</c:v>
                </c:pt>
                <c:pt idx="119">
                  <c:v>3.4872000000000001</c:v>
                </c:pt>
                <c:pt idx="120">
                  <c:v>3.5808999999999997</c:v>
                </c:pt>
                <c:pt idx="121">
                  <c:v>3.4750000000000001</c:v>
                </c:pt>
                <c:pt idx="122">
                  <c:v>3.3426</c:v>
                </c:pt>
                <c:pt idx="123">
                  <c:v>3.2923999999999998</c:v>
                </c:pt>
                <c:pt idx="124">
                  <c:v>3.4746000000000001</c:v>
                </c:pt>
                <c:pt idx="125">
                  <c:v>3.2057000000000002</c:v>
                </c:pt>
                <c:pt idx="126">
                  <c:v>2.9472</c:v>
                </c:pt>
                <c:pt idx="127">
                  <c:v>3.1408999999999998</c:v>
                </c:pt>
                <c:pt idx="128">
                  <c:v>3.2759999999999998</c:v>
                </c:pt>
                <c:pt idx="129">
                  <c:v>3.3264</c:v>
                </c:pt>
                <c:pt idx="130">
                  <c:v>3.2631999999999999</c:v>
                </c:pt>
                <c:pt idx="131">
                  <c:v>2.8555999999999999</c:v>
                </c:pt>
                <c:pt idx="132">
                  <c:v>2.7353000000000001</c:v>
                </c:pt>
                <c:pt idx="133">
                  <c:v>2.5545999999999998</c:v>
                </c:pt>
                <c:pt idx="134">
                  <c:v>2.8003</c:v>
                </c:pt>
                <c:pt idx="135">
                  <c:v>2.6465000000000001</c:v>
                </c:pt>
                <c:pt idx="136">
                  <c:v>2.6095000000000002</c:v>
                </c:pt>
                <c:pt idx="137">
                  <c:v>2.6855000000000002</c:v>
                </c:pt>
                <c:pt idx="138">
                  <c:v>2.5724999999999998</c:v>
                </c:pt>
                <c:pt idx="139">
                  <c:v>2.6334</c:v>
                </c:pt>
                <c:pt idx="140">
                  <c:v>2.6848999999999998</c:v>
                </c:pt>
                <c:pt idx="141">
                  <c:v>2.7016</c:v>
                </c:pt>
                <c:pt idx="142">
                  <c:v>2.6960999999999999</c:v>
                </c:pt>
                <c:pt idx="143">
                  <c:v>2.6135999999999999</c:v>
                </c:pt>
                <c:pt idx="144">
                  <c:v>2.5590999999999999</c:v>
                </c:pt>
                <c:pt idx="145">
                  <c:v>2.4809999999999999</c:v>
                </c:pt>
                <c:pt idx="146">
                  <c:v>2.5087000000000002</c:v>
                </c:pt>
                <c:pt idx="147">
                  <c:v>2.5760999999999998</c:v>
                </c:pt>
                <c:pt idx="148">
                  <c:v>2.5097</c:v>
                </c:pt>
                <c:pt idx="149">
                  <c:v>2.4001999999999999</c:v>
                </c:pt>
                <c:pt idx="150">
                  <c:v>2.3403</c:v>
                </c:pt>
                <c:pt idx="151">
                  <c:v>2.3658000000000001</c:v>
                </c:pt>
                <c:pt idx="152">
                  <c:v>2.2063000000000001</c:v>
                </c:pt>
                <c:pt idx="153">
                  <c:v>2.1663000000000001</c:v>
                </c:pt>
                <c:pt idx="154">
                  <c:v>2.1943000000000001</c:v>
                </c:pt>
                <c:pt idx="155">
                  <c:v>2.1294</c:v>
                </c:pt>
                <c:pt idx="156">
                  <c:v>2.1349</c:v>
                </c:pt>
                <c:pt idx="157">
                  <c:v>2.3323999999999998</c:v>
                </c:pt>
                <c:pt idx="158">
                  <c:v>2.2986</c:v>
                </c:pt>
                <c:pt idx="159">
                  <c:v>2.3224999999999998</c:v>
                </c:pt>
                <c:pt idx="160">
                  <c:v>2.4201000000000001</c:v>
                </c:pt>
                <c:pt idx="161">
                  <c:v>2.4319999999999999</c:v>
                </c:pt>
                <c:pt idx="162">
                  <c:v>2.4163999999999999</c:v>
                </c:pt>
                <c:pt idx="163">
                  <c:v>2.4742000000000002</c:v>
                </c:pt>
                <c:pt idx="164">
                  <c:v>2.4043000000000001</c:v>
                </c:pt>
                <c:pt idx="165">
                  <c:v>2.2728999999999999</c:v>
                </c:pt>
                <c:pt idx="166">
                  <c:v>2.2803</c:v>
                </c:pt>
                <c:pt idx="167">
                  <c:v>2.2111000000000001</c:v>
                </c:pt>
                <c:pt idx="168">
                  <c:v>2.1823000000000001</c:v>
                </c:pt>
                <c:pt idx="169">
                  <c:v>2.1838000000000002</c:v>
                </c:pt>
                <c:pt idx="170">
                  <c:v>1.9140000000000001</c:v>
                </c:pt>
                <c:pt idx="171">
                  <c:v>2.0125999999999999</c:v>
                </c:pt>
                <c:pt idx="172">
                  <c:v>1.9838</c:v>
                </c:pt>
                <c:pt idx="173">
                  <c:v>1.9527000000000001</c:v>
                </c:pt>
                <c:pt idx="174">
                  <c:v>1.9180999999999999</c:v>
                </c:pt>
                <c:pt idx="175">
                  <c:v>2.0268999999999999</c:v>
                </c:pt>
                <c:pt idx="176">
                  <c:v>1.9471000000000001</c:v>
                </c:pt>
                <c:pt idx="177">
                  <c:v>2.0689000000000002</c:v>
                </c:pt>
                <c:pt idx="178">
                  <c:v>2.1949999999999998</c:v>
                </c:pt>
                <c:pt idx="179">
                  <c:v>2.2826</c:v>
                </c:pt>
                <c:pt idx="180">
                  <c:v>2.2974999999999999</c:v>
                </c:pt>
                <c:pt idx="181">
                  <c:v>2.6036000000000001</c:v>
                </c:pt>
                <c:pt idx="182">
                  <c:v>2.6141999999999999</c:v>
                </c:pt>
                <c:pt idx="183">
                  <c:v>2.5901000000000001</c:v>
                </c:pt>
                <c:pt idx="184">
                  <c:v>2.5051000000000001</c:v>
                </c:pt>
                <c:pt idx="185">
                  <c:v>2.5044</c:v>
                </c:pt>
                <c:pt idx="186">
                  <c:v>2.5512999999999999</c:v>
                </c:pt>
                <c:pt idx="187">
                  <c:v>2.4796</c:v>
                </c:pt>
                <c:pt idx="188">
                  <c:v>2.5246</c:v>
                </c:pt>
                <c:pt idx="189">
                  <c:v>2.6795</c:v>
                </c:pt>
                <c:pt idx="190">
                  <c:v>2.7810999999999999</c:v>
                </c:pt>
                <c:pt idx="191">
                  <c:v>2.7747000000000002</c:v>
                </c:pt>
                <c:pt idx="192">
                  <c:v>2.8544999999999998</c:v>
                </c:pt>
                <c:pt idx="193">
                  <c:v>2.8765999999999998</c:v>
                </c:pt>
                <c:pt idx="194">
                  <c:v>2.7781000000000002</c:v>
                </c:pt>
              </c:numCache>
            </c:numRef>
          </c:val>
          <c:smooth val="0"/>
        </c:ser>
        <c:dLbls>
          <c:showLegendKey val="0"/>
          <c:showVal val="0"/>
          <c:showCatName val="0"/>
          <c:showSerName val="0"/>
          <c:showPercent val="0"/>
          <c:showBubbleSize val="0"/>
        </c:dLbls>
        <c:marker val="1"/>
        <c:smooth val="0"/>
        <c:axId val="64414848"/>
        <c:axId val="64416384"/>
      </c:lineChart>
      <c:dateAx>
        <c:axId val="64414848"/>
        <c:scaling>
          <c:orientation val="minMax"/>
        </c:scaling>
        <c:delete val="0"/>
        <c:axPos val="b"/>
        <c:numFmt formatCode="mm/yyyy" sourceLinked="0"/>
        <c:majorTickMark val="out"/>
        <c:minorTickMark val="none"/>
        <c:tickLblPos val="nextTo"/>
        <c:spPr>
          <a:noFill/>
        </c:spPr>
        <c:txPr>
          <a:bodyPr/>
          <a:lstStyle/>
          <a:p>
            <a:pPr>
              <a:defRPr sz="1200" b="0" baseline="0">
                <a:latin typeface="Arial" pitchFamily="34" charset="0"/>
              </a:defRPr>
            </a:pPr>
            <a:endParaRPr lang="fr-FR"/>
          </a:p>
        </c:txPr>
        <c:crossAx val="64416384"/>
        <c:crosses val="autoZero"/>
        <c:auto val="1"/>
        <c:lblOffset val="100"/>
        <c:baseTimeUnit val="days"/>
        <c:majorUnit val="6"/>
        <c:majorTimeUnit val="months"/>
        <c:minorUnit val="26"/>
      </c:dateAx>
      <c:valAx>
        <c:axId val="64416384"/>
        <c:scaling>
          <c:orientation val="minMax"/>
        </c:scaling>
        <c:delete val="0"/>
        <c:axPos val="l"/>
        <c:majorGridlines>
          <c:spPr>
            <a:ln>
              <a:prstDash val="lgDash"/>
            </a:ln>
          </c:spPr>
        </c:majorGridlines>
        <c:numFmt formatCode="0.0" sourceLinked="0"/>
        <c:majorTickMark val="out"/>
        <c:minorTickMark val="none"/>
        <c:tickLblPos val="nextTo"/>
        <c:txPr>
          <a:bodyPr/>
          <a:lstStyle/>
          <a:p>
            <a:pPr>
              <a:defRPr sz="1200" b="0" baseline="0">
                <a:latin typeface="Arial" pitchFamily="34" charset="0"/>
              </a:defRPr>
            </a:pPr>
            <a:endParaRPr lang="fr-FR"/>
          </a:p>
        </c:txPr>
        <c:crossAx val="64414848"/>
        <c:crosses val="autoZero"/>
        <c:crossBetween val="between"/>
      </c:valAx>
    </c:plotArea>
    <c:legend>
      <c:legendPos val="r"/>
      <c:legendEntry>
        <c:idx val="1"/>
        <c:txPr>
          <a:bodyPr/>
          <a:lstStyle/>
          <a:p>
            <a:pPr>
              <a:defRPr sz="1200" baseline="0">
                <a:latin typeface="Arial" pitchFamily="34" charset="0"/>
              </a:defRPr>
            </a:pPr>
            <a:endParaRPr lang="fr-FR"/>
          </a:p>
        </c:txPr>
      </c:legendEntry>
      <c:legendEntry>
        <c:idx val="3"/>
        <c:txPr>
          <a:bodyPr/>
          <a:lstStyle/>
          <a:p>
            <a:pPr>
              <a:defRPr sz="1200" baseline="0">
                <a:latin typeface="Arial" pitchFamily="34" charset="0"/>
              </a:defRPr>
            </a:pPr>
            <a:endParaRPr lang="fr-FR"/>
          </a:p>
        </c:txPr>
      </c:legendEntry>
      <c:layout>
        <c:manualLayout>
          <c:xMode val="edge"/>
          <c:yMode val="edge"/>
          <c:x val="4.3868141659780084E-3"/>
          <c:y val="0.8346445471795606"/>
          <c:w val="0.96981159430456865"/>
          <c:h val="0.14910614394625701"/>
        </c:manualLayout>
      </c:layout>
      <c:overlay val="0"/>
      <c:txPr>
        <a:bodyPr/>
        <a:lstStyle/>
        <a:p>
          <a:pPr>
            <a:defRPr sz="1200" baseline="0">
              <a:latin typeface="Arial" pitchFamily="34" charset="0"/>
            </a:defRPr>
          </a:pPr>
          <a:endParaRPr lang="fr-FR"/>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613057133865419E-2"/>
          <c:y val="5.5553026964176112E-2"/>
          <c:w val="0.86120847487023089"/>
          <c:h val="0.73458657860760757"/>
        </c:manualLayout>
      </c:layout>
      <c:lineChart>
        <c:grouping val="standard"/>
        <c:varyColors val="0"/>
        <c:ser>
          <c:idx val="0"/>
          <c:order val="0"/>
          <c:tx>
            <c:strRef>
              <c:f>'Rf &amp; Cd Calculation '!$AT$1</c:f>
              <c:strCache>
                <c:ptCount val="1"/>
                <c:pt idx="0">
                  <c:v>Spread A</c:v>
                </c:pt>
              </c:strCache>
            </c:strRef>
          </c:tx>
          <c:spPr>
            <a:ln w="22225">
              <a:solidFill>
                <a:schemeClr val="accent3">
                  <a:lumMod val="50000"/>
                </a:schemeClr>
              </a:solidFill>
            </a:ln>
          </c:spPr>
          <c:marker>
            <c:symbol val="none"/>
          </c:marker>
          <c:val>
            <c:numRef>
              <c:f>'Rf &amp; Cd Calculation '!$AT$12:$AT$206</c:f>
              <c:numCache>
                <c:formatCode>0.00</c:formatCode>
                <c:ptCount val="195"/>
                <c:pt idx="0">
                  <c:v>1.0653000000000006</c:v>
                </c:pt>
                <c:pt idx="1">
                  <c:v>0.99860000000000015</c:v>
                </c:pt>
                <c:pt idx="2">
                  <c:v>1.0364</c:v>
                </c:pt>
                <c:pt idx="3">
                  <c:v>1.0537000000000001</c:v>
                </c:pt>
                <c:pt idx="4">
                  <c:v>1.0578000000000003</c:v>
                </c:pt>
                <c:pt idx="5">
                  <c:v>1.0132000000000003</c:v>
                </c:pt>
                <c:pt idx="6">
                  <c:v>1.0543</c:v>
                </c:pt>
                <c:pt idx="7">
                  <c:v>1.0433000000000003</c:v>
                </c:pt>
                <c:pt idx="8">
                  <c:v>1.0348999999999999</c:v>
                </c:pt>
                <c:pt idx="9">
                  <c:v>1.0038999999999998</c:v>
                </c:pt>
                <c:pt idx="10">
                  <c:v>0.99610000000000021</c:v>
                </c:pt>
                <c:pt idx="11">
                  <c:v>1.0164000000000004</c:v>
                </c:pt>
                <c:pt idx="12">
                  <c:v>1.0028000000000001</c:v>
                </c:pt>
                <c:pt idx="13">
                  <c:v>1.0045000000000006</c:v>
                </c:pt>
                <c:pt idx="14">
                  <c:v>0.98070000000000013</c:v>
                </c:pt>
                <c:pt idx="15">
                  <c:v>1.0604999999999998</c:v>
                </c:pt>
                <c:pt idx="16">
                  <c:v>1.0394999999999999</c:v>
                </c:pt>
                <c:pt idx="17">
                  <c:v>1.0157000000000003</c:v>
                </c:pt>
                <c:pt idx="18">
                  <c:v>1.0343999999999998</c:v>
                </c:pt>
                <c:pt idx="19">
                  <c:v>1.0248999999999997</c:v>
                </c:pt>
                <c:pt idx="20">
                  <c:v>1.1059999999999999</c:v>
                </c:pt>
                <c:pt idx="21">
                  <c:v>1.0655999999999999</c:v>
                </c:pt>
                <c:pt idx="22">
                  <c:v>1.0437000000000003</c:v>
                </c:pt>
                <c:pt idx="23">
                  <c:v>1.0425999999999997</c:v>
                </c:pt>
                <c:pt idx="24">
                  <c:v>1.0263</c:v>
                </c:pt>
                <c:pt idx="25">
                  <c:v>1.1212</c:v>
                </c:pt>
                <c:pt idx="26">
                  <c:v>1.1257999999999999</c:v>
                </c:pt>
                <c:pt idx="27">
                  <c:v>1.1284000000000001</c:v>
                </c:pt>
                <c:pt idx="28">
                  <c:v>1.1322999999999999</c:v>
                </c:pt>
                <c:pt idx="29">
                  <c:v>1.0694000000000004</c:v>
                </c:pt>
                <c:pt idx="30">
                  <c:v>1.0640000000000001</c:v>
                </c:pt>
                <c:pt idx="31">
                  <c:v>1.0009999999999999</c:v>
                </c:pt>
                <c:pt idx="32">
                  <c:v>0.96619999999999973</c:v>
                </c:pt>
                <c:pt idx="33">
                  <c:v>0.91209999999999969</c:v>
                </c:pt>
                <c:pt idx="34">
                  <c:v>0.96550000000000002</c:v>
                </c:pt>
                <c:pt idx="35">
                  <c:v>1.0202</c:v>
                </c:pt>
                <c:pt idx="36">
                  <c:v>1.0381</c:v>
                </c:pt>
                <c:pt idx="37">
                  <c:v>1.0701000000000001</c:v>
                </c:pt>
                <c:pt idx="38">
                  <c:v>1.0977999999999999</c:v>
                </c:pt>
                <c:pt idx="39">
                  <c:v>1.1282000000000001</c:v>
                </c:pt>
                <c:pt idx="40">
                  <c:v>1.0685000000000002</c:v>
                </c:pt>
                <c:pt idx="41">
                  <c:v>1.077</c:v>
                </c:pt>
                <c:pt idx="42">
                  <c:v>1.0657999999999999</c:v>
                </c:pt>
                <c:pt idx="43">
                  <c:v>1.0388999999999999</c:v>
                </c:pt>
                <c:pt idx="44">
                  <c:v>1.0373000000000001</c:v>
                </c:pt>
                <c:pt idx="45">
                  <c:v>1.0514999999999999</c:v>
                </c:pt>
                <c:pt idx="46">
                  <c:v>1.0152999999999999</c:v>
                </c:pt>
                <c:pt idx="47">
                  <c:v>1.0492999999999997</c:v>
                </c:pt>
                <c:pt idx="48">
                  <c:v>1.0676999999999999</c:v>
                </c:pt>
                <c:pt idx="49">
                  <c:v>1.0373000000000001</c:v>
                </c:pt>
                <c:pt idx="50">
                  <c:v>1.0463</c:v>
                </c:pt>
                <c:pt idx="51">
                  <c:v>1.0514000000000001</c:v>
                </c:pt>
                <c:pt idx="52">
                  <c:v>1.0289999999999999</c:v>
                </c:pt>
                <c:pt idx="53">
                  <c:v>0.98470000000000013</c:v>
                </c:pt>
                <c:pt idx="54">
                  <c:v>1.0297000000000005</c:v>
                </c:pt>
                <c:pt idx="55">
                  <c:v>1.0117000000000003</c:v>
                </c:pt>
                <c:pt idx="56">
                  <c:v>1.0200999999999998</c:v>
                </c:pt>
                <c:pt idx="57">
                  <c:v>0.98999999999999977</c:v>
                </c:pt>
                <c:pt idx="58">
                  <c:v>0.98319999999999963</c:v>
                </c:pt>
                <c:pt idx="59">
                  <c:v>0.96459999999999946</c:v>
                </c:pt>
                <c:pt idx="60">
                  <c:v>0.98689999999999989</c:v>
                </c:pt>
                <c:pt idx="61">
                  <c:v>0.95710000000000051</c:v>
                </c:pt>
                <c:pt idx="62">
                  <c:v>0.92969999999999953</c:v>
                </c:pt>
                <c:pt idx="63">
                  <c:v>0.94350000000000023</c:v>
                </c:pt>
                <c:pt idx="64">
                  <c:v>0.96950000000000047</c:v>
                </c:pt>
                <c:pt idx="65">
                  <c:v>0.94810000000000016</c:v>
                </c:pt>
                <c:pt idx="66">
                  <c:v>0.94850000000000012</c:v>
                </c:pt>
                <c:pt idx="67">
                  <c:v>0.97700000000000031</c:v>
                </c:pt>
                <c:pt idx="68">
                  <c:v>1.0003000000000002</c:v>
                </c:pt>
                <c:pt idx="69">
                  <c:v>1.0383999999999998</c:v>
                </c:pt>
                <c:pt idx="70">
                  <c:v>0.99679999999999991</c:v>
                </c:pt>
                <c:pt idx="71">
                  <c:v>0.96970000000000001</c:v>
                </c:pt>
                <c:pt idx="72">
                  <c:v>0.94610000000000039</c:v>
                </c:pt>
                <c:pt idx="73">
                  <c:v>0.96080000000000032</c:v>
                </c:pt>
                <c:pt idx="74">
                  <c:v>0.94369999999999976</c:v>
                </c:pt>
                <c:pt idx="75">
                  <c:v>0.94559999999999977</c:v>
                </c:pt>
                <c:pt idx="76">
                  <c:v>1.0257000000000001</c:v>
                </c:pt>
                <c:pt idx="77">
                  <c:v>1.0536000000000003</c:v>
                </c:pt>
                <c:pt idx="78">
                  <c:v>1.0874999999999999</c:v>
                </c:pt>
                <c:pt idx="79">
                  <c:v>1.0525000000000002</c:v>
                </c:pt>
                <c:pt idx="80">
                  <c:v>1.0599999999999996</c:v>
                </c:pt>
                <c:pt idx="81">
                  <c:v>1.0554000000000001</c:v>
                </c:pt>
                <c:pt idx="82">
                  <c:v>1.1055000000000001</c:v>
                </c:pt>
                <c:pt idx="83">
                  <c:v>1.2480000000000002</c:v>
                </c:pt>
                <c:pt idx="84">
                  <c:v>1.3250000000000002</c:v>
                </c:pt>
                <c:pt idx="85">
                  <c:v>1.3142</c:v>
                </c:pt>
                <c:pt idx="86">
                  <c:v>1.4318999999999997</c:v>
                </c:pt>
                <c:pt idx="87">
                  <c:v>1.4184000000000001</c:v>
                </c:pt>
                <c:pt idx="88">
                  <c:v>1.4244000000000001</c:v>
                </c:pt>
                <c:pt idx="89">
                  <c:v>1.5139999999999998</c:v>
                </c:pt>
                <c:pt idx="90">
                  <c:v>1.5122999999999998</c:v>
                </c:pt>
                <c:pt idx="91">
                  <c:v>1.464</c:v>
                </c:pt>
                <c:pt idx="92">
                  <c:v>1.4333</c:v>
                </c:pt>
                <c:pt idx="93">
                  <c:v>1.3370000000000002</c:v>
                </c:pt>
                <c:pt idx="94">
                  <c:v>1.3262</c:v>
                </c:pt>
                <c:pt idx="95">
                  <c:v>1.2637</c:v>
                </c:pt>
                <c:pt idx="96">
                  <c:v>1.3250999999999999</c:v>
                </c:pt>
                <c:pt idx="97">
                  <c:v>1.2927</c:v>
                </c:pt>
                <c:pt idx="98">
                  <c:v>1.3167999999999997</c:v>
                </c:pt>
                <c:pt idx="99">
                  <c:v>1.2905000000000002</c:v>
                </c:pt>
                <c:pt idx="100">
                  <c:v>1.4390999999999998</c:v>
                </c:pt>
                <c:pt idx="101">
                  <c:v>1.4543000000000004</c:v>
                </c:pt>
                <c:pt idx="102">
                  <c:v>1.4866000000000001</c:v>
                </c:pt>
                <c:pt idx="103">
                  <c:v>1.4752000000000001</c:v>
                </c:pt>
                <c:pt idx="104">
                  <c:v>1.5062</c:v>
                </c:pt>
                <c:pt idx="105">
                  <c:v>1.4474999999999998</c:v>
                </c:pt>
                <c:pt idx="106">
                  <c:v>1.4604000000000001</c:v>
                </c:pt>
                <c:pt idx="107">
                  <c:v>1.4419</c:v>
                </c:pt>
                <c:pt idx="108">
                  <c:v>1.3794999999999997</c:v>
                </c:pt>
                <c:pt idx="109">
                  <c:v>1.2136999999999998</c:v>
                </c:pt>
                <c:pt idx="110">
                  <c:v>1.2558000000000002</c:v>
                </c:pt>
                <c:pt idx="111">
                  <c:v>1.2315</c:v>
                </c:pt>
                <c:pt idx="112">
                  <c:v>1.1826000000000003</c:v>
                </c:pt>
                <c:pt idx="113">
                  <c:v>1.1661000000000001</c:v>
                </c:pt>
                <c:pt idx="114">
                  <c:v>1.1461999999999999</c:v>
                </c:pt>
                <c:pt idx="115">
                  <c:v>1.0789999999999997</c:v>
                </c:pt>
                <c:pt idx="116">
                  <c:v>1.149</c:v>
                </c:pt>
                <c:pt idx="117">
                  <c:v>1.1520000000000001</c:v>
                </c:pt>
                <c:pt idx="118">
                  <c:v>1.2113999999999998</c:v>
                </c:pt>
                <c:pt idx="119">
                  <c:v>1.2227000000000001</c:v>
                </c:pt>
                <c:pt idx="120">
                  <c:v>1.2287000000000003</c:v>
                </c:pt>
                <c:pt idx="121">
                  <c:v>1.2168000000000001</c:v>
                </c:pt>
                <c:pt idx="122">
                  <c:v>1.2518000000000002</c:v>
                </c:pt>
                <c:pt idx="123">
                  <c:v>1.26</c:v>
                </c:pt>
                <c:pt idx="124">
                  <c:v>1.2524999999999999</c:v>
                </c:pt>
                <c:pt idx="125">
                  <c:v>1.2614999999999998</c:v>
                </c:pt>
                <c:pt idx="126">
                  <c:v>1.2744</c:v>
                </c:pt>
                <c:pt idx="127">
                  <c:v>1.2514000000000003</c:v>
                </c:pt>
                <c:pt idx="128">
                  <c:v>1.2369999999999997</c:v>
                </c:pt>
                <c:pt idx="129">
                  <c:v>1.2091999999999998</c:v>
                </c:pt>
                <c:pt idx="130">
                  <c:v>1.1723000000000001</c:v>
                </c:pt>
                <c:pt idx="131">
                  <c:v>1.2225000000000001</c:v>
                </c:pt>
                <c:pt idx="132">
                  <c:v>1.2138</c:v>
                </c:pt>
                <c:pt idx="133">
                  <c:v>1.2419</c:v>
                </c:pt>
                <c:pt idx="134">
                  <c:v>1.0982000000000001</c:v>
                </c:pt>
                <c:pt idx="135">
                  <c:v>1.0342000000000002</c:v>
                </c:pt>
                <c:pt idx="136">
                  <c:v>0.97429999999999994</c:v>
                </c:pt>
                <c:pt idx="137">
                  <c:v>0.92609999999999992</c:v>
                </c:pt>
                <c:pt idx="138">
                  <c:v>0.96269999999999989</c:v>
                </c:pt>
                <c:pt idx="139">
                  <c:v>0.95350000000000001</c:v>
                </c:pt>
                <c:pt idx="140">
                  <c:v>0.95219999999999994</c:v>
                </c:pt>
                <c:pt idx="141">
                  <c:v>0.89760000000000018</c:v>
                </c:pt>
                <c:pt idx="142">
                  <c:v>0.93389999999999995</c:v>
                </c:pt>
                <c:pt idx="143">
                  <c:v>1.0135000000000001</c:v>
                </c:pt>
                <c:pt idx="144">
                  <c:v>0.98599999999999977</c:v>
                </c:pt>
                <c:pt idx="145">
                  <c:v>0.98819999999999997</c:v>
                </c:pt>
                <c:pt idx="146">
                  <c:v>0.93219999999999992</c:v>
                </c:pt>
                <c:pt idx="147">
                  <c:v>0.9581000000000004</c:v>
                </c:pt>
                <c:pt idx="148">
                  <c:v>0.96740000000000004</c:v>
                </c:pt>
                <c:pt idx="149">
                  <c:v>0.98090000000000011</c:v>
                </c:pt>
                <c:pt idx="150">
                  <c:v>0.99400000000000022</c:v>
                </c:pt>
                <c:pt idx="151">
                  <c:v>0.98360000000000003</c:v>
                </c:pt>
                <c:pt idx="152">
                  <c:v>0.99460000000000015</c:v>
                </c:pt>
                <c:pt idx="153">
                  <c:v>1.0043999999999997</c:v>
                </c:pt>
                <c:pt idx="154">
                  <c:v>1.0024</c:v>
                </c:pt>
                <c:pt idx="155">
                  <c:v>0.96479999999999988</c:v>
                </c:pt>
                <c:pt idx="156">
                  <c:v>0.9795999999999998</c:v>
                </c:pt>
                <c:pt idx="157">
                  <c:v>0.93200000000000016</c:v>
                </c:pt>
                <c:pt idx="158">
                  <c:v>0.92420000000000013</c:v>
                </c:pt>
                <c:pt idx="159">
                  <c:v>0.93310000000000004</c:v>
                </c:pt>
                <c:pt idx="160">
                  <c:v>0.91950000000000021</c:v>
                </c:pt>
                <c:pt idx="161">
                  <c:v>0.92179999999999973</c:v>
                </c:pt>
                <c:pt idx="162">
                  <c:v>0.93620000000000014</c:v>
                </c:pt>
                <c:pt idx="163">
                  <c:v>0.92819999999999991</c:v>
                </c:pt>
                <c:pt idx="164">
                  <c:v>0.91310000000000002</c:v>
                </c:pt>
                <c:pt idx="165">
                  <c:v>0.95179999999999998</c:v>
                </c:pt>
                <c:pt idx="166">
                  <c:v>0.91670000000000007</c:v>
                </c:pt>
                <c:pt idx="167">
                  <c:v>0.92230000000000012</c:v>
                </c:pt>
                <c:pt idx="168">
                  <c:v>0.9294</c:v>
                </c:pt>
                <c:pt idx="169">
                  <c:v>0.96180000000000021</c:v>
                </c:pt>
                <c:pt idx="170">
                  <c:v>0.98870000000000013</c:v>
                </c:pt>
                <c:pt idx="171">
                  <c:v>0.95789999999999997</c:v>
                </c:pt>
                <c:pt idx="172">
                  <c:v>0.9291999999999998</c:v>
                </c:pt>
                <c:pt idx="173">
                  <c:v>0.86549999999999994</c:v>
                </c:pt>
                <c:pt idx="174">
                  <c:v>0.80969999999999986</c:v>
                </c:pt>
                <c:pt idx="175">
                  <c:v>0.79309999999999992</c:v>
                </c:pt>
                <c:pt idx="176">
                  <c:v>0.79239999999999977</c:v>
                </c:pt>
                <c:pt idx="177">
                  <c:v>0.77179999999999982</c:v>
                </c:pt>
                <c:pt idx="178">
                  <c:v>0.7289000000000001</c:v>
                </c:pt>
                <c:pt idx="179">
                  <c:v>0.7840999999999998</c:v>
                </c:pt>
                <c:pt idx="180">
                  <c:v>0.79869999999999974</c:v>
                </c:pt>
                <c:pt idx="181">
                  <c:v>0.79240000000000022</c:v>
                </c:pt>
                <c:pt idx="182">
                  <c:v>0.83440000000000003</c:v>
                </c:pt>
                <c:pt idx="183">
                  <c:v>0.75430000000000019</c:v>
                </c:pt>
                <c:pt idx="184">
                  <c:v>0.84320000000000017</c:v>
                </c:pt>
                <c:pt idx="185">
                  <c:v>0.8021999999999998</c:v>
                </c:pt>
                <c:pt idx="186">
                  <c:v>0.80079999999999973</c:v>
                </c:pt>
                <c:pt idx="187">
                  <c:v>0.78339999999999987</c:v>
                </c:pt>
                <c:pt idx="188">
                  <c:v>0.76240000000000019</c:v>
                </c:pt>
                <c:pt idx="189">
                  <c:v>0.7347999999999999</c:v>
                </c:pt>
                <c:pt idx="190">
                  <c:v>0.74880000000000013</c:v>
                </c:pt>
                <c:pt idx="191">
                  <c:v>0.69379999999999997</c:v>
                </c:pt>
                <c:pt idx="192">
                  <c:v>0.73960000000000026</c:v>
                </c:pt>
                <c:pt idx="193">
                  <c:v>0.70630000000000015</c:v>
                </c:pt>
                <c:pt idx="194">
                  <c:v>0.69729999999999981</c:v>
                </c:pt>
              </c:numCache>
            </c:numRef>
          </c:val>
          <c:smooth val="0"/>
        </c:ser>
        <c:ser>
          <c:idx val="2"/>
          <c:order val="1"/>
          <c:tx>
            <c:strRef>
              <c:f>'Rf &amp; Cd Calculation '!$BA$1</c:f>
              <c:strCache>
                <c:ptCount val="1"/>
                <c:pt idx="0">
                  <c:v>Spread </c:v>
                </c:pt>
              </c:strCache>
            </c:strRef>
          </c:tx>
          <c:spPr>
            <a:ln w="1587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'!$BA$12:$BA$206</c:f>
              <c:numCache>
                <c:formatCode>0.00</c:formatCode>
                <c:ptCount val="195"/>
                <c:pt idx="0">
                  <c:v>1.2843</c:v>
                </c:pt>
                <c:pt idx="1">
                  <c:v>1.1678000000000002</c:v>
                </c:pt>
                <c:pt idx="2">
                  <c:v>1.2056</c:v>
                </c:pt>
                <c:pt idx="3">
                  <c:v>1.1717000000000004</c:v>
                </c:pt>
                <c:pt idx="4">
                  <c:v>1.1867000000000001</c:v>
                </c:pt>
                <c:pt idx="5">
                  <c:v>1.1607000000000003</c:v>
                </c:pt>
                <c:pt idx="6">
                  <c:v>1.1888000000000001</c:v>
                </c:pt>
                <c:pt idx="7">
                  <c:v>1.1705000000000005</c:v>
                </c:pt>
                <c:pt idx="8">
                  <c:v>1.1541999999999999</c:v>
                </c:pt>
                <c:pt idx="9">
                  <c:v>1.1108000000000002</c:v>
                </c:pt>
                <c:pt idx="10">
                  <c:v>1.0912999999999995</c:v>
                </c:pt>
                <c:pt idx="11">
                  <c:v>1.1041000000000003</c:v>
                </c:pt>
                <c:pt idx="12">
                  <c:v>1.0892000000000004</c:v>
                </c:pt>
                <c:pt idx="13">
                  <c:v>1.0830000000000006</c:v>
                </c:pt>
                <c:pt idx="14">
                  <c:v>1.0701000000000005</c:v>
                </c:pt>
                <c:pt idx="15">
                  <c:v>1.1541999999999999</c:v>
                </c:pt>
                <c:pt idx="16">
                  <c:v>1.1746000000000003</c:v>
                </c:pt>
                <c:pt idx="17">
                  <c:v>1.1640999999999999</c:v>
                </c:pt>
                <c:pt idx="18">
                  <c:v>1.2929000000000004</c:v>
                </c:pt>
                <c:pt idx="19">
                  <c:v>1.2607999999999997</c:v>
                </c:pt>
                <c:pt idx="20">
                  <c:v>1.3946000000000001</c:v>
                </c:pt>
                <c:pt idx="21">
                  <c:v>1.4202999999999997</c:v>
                </c:pt>
                <c:pt idx="22">
                  <c:v>1.3650000000000002</c:v>
                </c:pt>
                <c:pt idx="23">
                  <c:v>1.3793999999999995</c:v>
                </c:pt>
                <c:pt idx="24">
                  <c:v>1.3291000000000004</c:v>
                </c:pt>
                <c:pt idx="25">
                  <c:v>1.3369</c:v>
                </c:pt>
                <c:pt idx="26">
                  <c:v>1.3412000000000002</c:v>
                </c:pt>
                <c:pt idx="27">
                  <c:v>1.3654999999999999</c:v>
                </c:pt>
                <c:pt idx="28">
                  <c:v>1.3757000000000001</c:v>
                </c:pt>
                <c:pt idx="29">
                  <c:v>1.2786</c:v>
                </c:pt>
                <c:pt idx="30">
                  <c:v>1.2486000000000002</c:v>
                </c:pt>
                <c:pt idx="31">
                  <c:v>1.1863000000000001</c:v>
                </c:pt>
                <c:pt idx="32">
                  <c:v>1.1669999999999998</c:v>
                </c:pt>
                <c:pt idx="33">
                  <c:v>1.1164000000000001</c:v>
                </c:pt>
                <c:pt idx="34">
                  <c:v>1.1775000000000002</c:v>
                </c:pt>
                <c:pt idx="35">
                  <c:v>1.1536</c:v>
                </c:pt>
                <c:pt idx="36">
                  <c:v>1.1445000000000003</c:v>
                </c:pt>
                <c:pt idx="37">
                  <c:v>1.1682000000000001</c:v>
                </c:pt>
                <c:pt idx="38">
                  <c:v>1.1961999999999997</c:v>
                </c:pt>
                <c:pt idx="39">
                  <c:v>1.2601</c:v>
                </c:pt>
                <c:pt idx="40">
                  <c:v>1.2415000000000003</c:v>
                </c:pt>
                <c:pt idx="41">
                  <c:v>1.2429999999999999</c:v>
                </c:pt>
                <c:pt idx="42">
                  <c:v>1.2359999999999998</c:v>
                </c:pt>
                <c:pt idx="43">
                  <c:v>1.2225000000000001</c:v>
                </c:pt>
                <c:pt idx="44">
                  <c:v>1.2809000000000004</c:v>
                </c:pt>
                <c:pt idx="45">
                  <c:v>1.3109999999999999</c:v>
                </c:pt>
                <c:pt idx="46">
                  <c:v>1.2911000000000001</c:v>
                </c:pt>
                <c:pt idx="47">
                  <c:v>1.3524000000000003</c:v>
                </c:pt>
                <c:pt idx="48">
                  <c:v>1.3887000000000005</c:v>
                </c:pt>
                <c:pt idx="49">
                  <c:v>1.3364000000000003</c:v>
                </c:pt>
                <c:pt idx="50">
                  <c:v>1.3283999999999998</c:v>
                </c:pt>
                <c:pt idx="51">
                  <c:v>1.3315999999999999</c:v>
                </c:pt>
                <c:pt idx="52">
                  <c:v>1.2971000000000004</c:v>
                </c:pt>
                <c:pt idx="53">
                  <c:v>1.2700000000000005</c:v>
                </c:pt>
                <c:pt idx="54">
                  <c:v>1.3122000000000003</c:v>
                </c:pt>
                <c:pt idx="55">
                  <c:v>1.2548000000000004</c:v>
                </c:pt>
                <c:pt idx="56">
                  <c:v>1.2420000000000004</c:v>
                </c:pt>
                <c:pt idx="57">
                  <c:v>1.1613000000000002</c:v>
                </c:pt>
                <c:pt idx="58">
                  <c:v>1.1410000000000005</c:v>
                </c:pt>
                <c:pt idx="59">
                  <c:v>1.1241999999999996</c:v>
                </c:pt>
                <c:pt idx="60">
                  <c:v>1.1491000000000002</c:v>
                </c:pt>
                <c:pt idx="61">
                  <c:v>1.1167000000000007</c:v>
                </c:pt>
                <c:pt idx="62">
                  <c:v>1.1000999999999994</c:v>
                </c:pt>
                <c:pt idx="63">
                  <c:v>1.1272000000000002</c:v>
                </c:pt>
                <c:pt idx="64">
                  <c:v>1.1390999999999996</c:v>
                </c:pt>
                <c:pt idx="65">
                  <c:v>1.1314000000000002</c:v>
                </c:pt>
                <c:pt idx="66">
                  <c:v>1.1151</c:v>
                </c:pt>
                <c:pt idx="67">
                  <c:v>1.1231999999999998</c:v>
                </c:pt>
                <c:pt idx="68">
                  <c:v>1.1372999999999998</c:v>
                </c:pt>
                <c:pt idx="69">
                  <c:v>1.1508999999999996</c:v>
                </c:pt>
                <c:pt idx="70">
                  <c:v>1.1025999999999994</c:v>
                </c:pt>
                <c:pt idx="71">
                  <c:v>1.0684</c:v>
                </c:pt>
                <c:pt idx="72">
                  <c:v>1.0454999999999997</c:v>
                </c:pt>
                <c:pt idx="73">
                  <c:v>1.1171000000000002</c:v>
                </c:pt>
                <c:pt idx="74">
                  <c:v>1.1027000000000005</c:v>
                </c:pt>
                <c:pt idx="75">
                  <c:v>1.0895999999999999</c:v>
                </c:pt>
                <c:pt idx="76">
                  <c:v>1.1876000000000002</c:v>
                </c:pt>
                <c:pt idx="77">
                  <c:v>1.2233999999999998</c:v>
                </c:pt>
                <c:pt idx="78">
                  <c:v>1.2802000000000002</c:v>
                </c:pt>
                <c:pt idx="79">
                  <c:v>1.2378</c:v>
                </c:pt>
                <c:pt idx="80">
                  <c:v>1.3031999999999995</c:v>
                </c:pt>
                <c:pt idx="81">
                  <c:v>1.3004000000000002</c:v>
                </c:pt>
                <c:pt idx="82">
                  <c:v>1.3486000000000002</c:v>
                </c:pt>
                <c:pt idx="83">
                  <c:v>1.5913000000000004</c:v>
                </c:pt>
                <c:pt idx="84">
                  <c:v>1.7881999999999998</c:v>
                </c:pt>
                <c:pt idx="85">
                  <c:v>1.8306</c:v>
                </c:pt>
                <c:pt idx="86">
                  <c:v>1.8976999999999999</c:v>
                </c:pt>
                <c:pt idx="87">
                  <c:v>2.0705999999999998</c:v>
                </c:pt>
                <c:pt idx="88">
                  <c:v>2.1010999999999997</c:v>
                </c:pt>
                <c:pt idx="89">
                  <c:v>2.3128000000000002</c:v>
                </c:pt>
                <c:pt idx="90">
                  <c:v>2.3365999999999998</c:v>
                </c:pt>
                <c:pt idx="91">
                  <c:v>2.3102999999999998</c:v>
                </c:pt>
                <c:pt idx="92">
                  <c:v>2.2556999999999996</c:v>
                </c:pt>
                <c:pt idx="93">
                  <c:v>2.1115000000000004</c:v>
                </c:pt>
                <c:pt idx="94">
                  <c:v>2.0292000000000003</c:v>
                </c:pt>
                <c:pt idx="95">
                  <c:v>1.9720000000000004</c:v>
                </c:pt>
                <c:pt idx="96">
                  <c:v>2.0853999999999995</c:v>
                </c:pt>
                <c:pt idx="97">
                  <c:v>2.0642999999999998</c:v>
                </c:pt>
                <c:pt idx="98">
                  <c:v>2.0555999999999996</c:v>
                </c:pt>
                <c:pt idx="99">
                  <c:v>2.1037000000000003</c:v>
                </c:pt>
                <c:pt idx="100">
                  <c:v>2.2289000000000003</c:v>
                </c:pt>
                <c:pt idx="101">
                  <c:v>2.2574999999999998</c:v>
                </c:pt>
                <c:pt idx="102">
                  <c:v>2.3177000000000003</c:v>
                </c:pt>
                <c:pt idx="103">
                  <c:v>2.31</c:v>
                </c:pt>
                <c:pt idx="104">
                  <c:v>2.3368000000000002</c:v>
                </c:pt>
                <c:pt idx="105">
                  <c:v>2.2618</c:v>
                </c:pt>
                <c:pt idx="106">
                  <c:v>2.2884000000000002</c:v>
                </c:pt>
                <c:pt idx="107">
                  <c:v>2.2512000000000003</c:v>
                </c:pt>
                <c:pt idx="108">
                  <c:v>2.1609000000000003</c:v>
                </c:pt>
                <c:pt idx="109">
                  <c:v>1.9566999999999997</c:v>
                </c:pt>
                <c:pt idx="110">
                  <c:v>1.9575999999999998</c:v>
                </c:pt>
                <c:pt idx="111">
                  <c:v>1.9122000000000003</c:v>
                </c:pt>
                <c:pt idx="112">
                  <c:v>1.81</c:v>
                </c:pt>
                <c:pt idx="113">
                  <c:v>1.7388999999999997</c:v>
                </c:pt>
                <c:pt idx="114">
                  <c:v>1.7044000000000001</c:v>
                </c:pt>
                <c:pt idx="115">
                  <c:v>1.6006999999999998</c:v>
                </c:pt>
                <c:pt idx="116">
                  <c:v>1.6603000000000003</c:v>
                </c:pt>
                <c:pt idx="117">
                  <c:v>1.6677</c:v>
                </c:pt>
                <c:pt idx="118">
                  <c:v>1.7557999999999998</c:v>
                </c:pt>
                <c:pt idx="119">
                  <c:v>1.7631999999999999</c:v>
                </c:pt>
                <c:pt idx="120">
                  <c:v>1.7725000000000004</c:v>
                </c:pt>
                <c:pt idx="121">
                  <c:v>1.7707000000000002</c:v>
                </c:pt>
                <c:pt idx="122">
                  <c:v>1.7654000000000001</c:v>
                </c:pt>
                <c:pt idx="123">
                  <c:v>1.8116000000000001</c:v>
                </c:pt>
                <c:pt idx="124">
                  <c:v>1.8866999999999998</c:v>
                </c:pt>
                <c:pt idx="125">
                  <c:v>2.0428999999999999</c:v>
                </c:pt>
                <c:pt idx="126">
                  <c:v>2.1084000000000001</c:v>
                </c:pt>
                <c:pt idx="127">
                  <c:v>2.0929000000000002</c:v>
                </c:pt>
                <c:pt idx="128">
                  <c:v>2.0998999999999999</c:v>
                </c:pt>
                <c:pt idx="129">
                  <c:v>2.0728999999999997</c:v>
                </c:pt>
                <c:pt idx="130">
                  <c:v>1.9843999999999997</c:v>
                </c:pt>
                <c:pt idx="131">
                  <c:v>1.9468000000000001</c:v>
                </c:pt>
                <c:pt idx="132">
                  <c:v>1.9</c:v>
                </c:pt>
                <c:pt idx="133">
                  <c:v>1.7960999999999998</c:v>
                </c:pt>
                <c:pt idx="134">
                  <c:v>1.6172000000000002</c:v>
                </c:pt>
                <c:pt idx="135">
                  <c:v>1.3847</c:v>
                </c:pt>
                <c:pt idx="136">
                  <c:v>1.3044000000000002</c:v>
                </c:pt>
                <c:pt idx="137">
                  <c:v>1.3016000000000001</c:v>
                </c:pt>
                <c:pt idx="138">
                  <c:v>1.3178000000000001</c:v>
                </c:pt>
                <c:pt idx="139">
                  <c:v>1.2841999999999998</c:v>
                </c:pt>
                <c:pt idx="140">
                  <c:v>1.2236000000000002</c:v>
                </c:pt>
                <c:pt idx="141">
                  <c:v>1.1414</c:v>
                </c:pt>
                <c:pt idx="142">
                  <c:v>1.1703999999999999</c:v>
                </c:pt>
                <c:pt idx="143">
                  <c:v>1.2387999999999999</c:v>
                </c:pt>
                <c:pt idx="144">
                  <c:v>1.1950000000000003</c:v>
                </c:pt>
                <c:pt idx="145">
                  <c:v>1.2030999999999996</c:v>
                </c:pt>
                <c:pt idx="146">
                  <c:v>1.1299999999999999</c:v>
                </c:pt>
                <c:pt idx="147">
                  <c:v>1.145</c:v>
                </c:pt>
                <c:pt idx="148">
                  <c:v>1.1399999999999997</c:v>
                </c:pt>
                <c:pt idx="149">
                  <c:v>1.1334000000000004</c:v>
                </c:pt>
                <c:pt idx="150">
                  <c:v>1.1404999999999998</c:v>
                </c:pt>
                <c:pt idx="151">
                  <c:v>1.1219999999999999</c:v>
                </c:pt>
                <c:pt idx="152">
                  <c:v>1.1201000000000003</c:v>
                </c:pt>
                <c:pt idx="153">
                  <c:v>1.1195000000000002</c:v>
                </c:pt>
                <c:pt idx="154">
                  <c:v>1.1155999999999999</c:v>
                </c:pt>
                <c:pt idx="155">
                  <c:v>1.0918999999999999</c:v>
                </c:pt>
                <c:pt idx="156">
                  <c:v>1.0871000000000002</c:v>
                </c:pt>
                <c:pt idx="157">
                  <c:v>1.0524000000000002</c:v>
                </c:pt>
                <c:pt idx="158">
                  <c:v>1.0399</c:v>
                </c:pt>
                <c:pt idx="159">
                  <c:v>1.0456999999999996</c:v>
                </c:pt>
                <c:pt idx="160">
                  <c:v>1.0621</c:v>
                </c:pt>
                <c:pt idx="161">
                  <c:v>1.0562999999999998</c:v>
                </c:pt>
                <c:pt idx="162">
                  <c:v>1.0689</c:v>
                </c:pt>
                <c:pt idx="163">
                  <c:v>1.0554999999999999</c:v>
                </c:pt>
                <c:pt idx="164">
                  <c:v>1.0589999999999997</c:v>
                </c:pt>
                <c:pt idx="165">
                  <c:v>1.0751999999999997</c:v>
                </c:pt>
                <c:pt idx="166">
                  <c:v>1.0419999999999998</c:v>
                </c:pt>
                <c:pt idx="167">
                  <c:v>1.1150999999999998</c:v>
                </c:pt>
                <c:pt idx="168">
                  <c:v>1.1344999999999998</c:v>
                </c:pt>
                <c:pt idx="169">
                  <c:v>1.1442000000000001</c:v>
                </c:pt>
                <c:pt idx="170">
                  <c:v>1.1707000000000001</c:v>
                </c:pt>
                <c:pt idx="171">
                  <c:v>1.1263000000000001</c:v>
                </c:pt>
                <c:pt idx="172">
                  <c:v>1.0960000000000001</c:v>
                </c:pt>
                <c:pt idx="173">
                  <c:v>1.0657999999999999</c:v>
                </c:pt>
                <c:pt idx="174">
                  <c:v>0.9859</c:v>
                </c:pt>
                <c:pt idx="175">
                  <c:v>0.92120000000000024</c:v>
                </c:pt>
                <c:pt idx="176">
                  <c:v>0.88589999999999991</c:v>
                </c:pt>
                <c:pt idx="177">
                  <c:v>0.86030000000000006</c:v>
                </c:pt>
                <c:pt idx="178">
                  <c:v>0.82000000000000006</c:v>
                </c:pt>
                <c:pt idx="179">
                  <c:v>0.89030000000000009</c:v>
                </c:pt>
                <c:pt idx="180">
                  <c:v>0.93669999999999964</c:v>
                </c:pt>
                <c:pt idx="181">
                  <c:v>0.91520000000000001</c:v>
                </c:pt>
                <c:pt idx="182">
                  <c:v>0.93670000000000009</c:v>
                </c:pt>
                <c:pt idx="183">
                  <c:v>0.90850000000000009</c:v>
                </c:pt>
                <c:pt idx="184">
                  <c:v>1.0010999999999999</c:v>
                </c:pt>
                <c:pt idx="185">
                  <c:v>0.96540000000000004</c:v>
                </c:pt>
                <c:pt idx="186">
                  <c:v>0.96499999999999986</c:v>
                </c:pt>
                <c:pt idx="187">
                  <c:v>0.95250000000000012</c:v>
                </c:pt>
                <c:pt idx="188">
                  <c:v>0.9254</c:v>
                </c:pt>
                <c:pt idx="189">
                  <c:v>0.90490000000000004</c:v>
                </c:pt>
                <c:pt idx="190">
                  <c:v>0.92559999999999976</c:v>
                </c:pt>
                <c:pt idx="191">
                  <c:v>0.90700000000000003</c:v>
                </c:pt>
                <c:pt idx="192">
                  <c:v>0.94950000000000001</c:v>
                </c:pt>
                <c:pt idx="193">
                  <c:v>0.9121999999999999</c:v>
                </c:pt>
                <c:pt idx="194">
                  <c:v>0.89229999999999965</c:v>
                </c:pt>
              </c:numCache>
            </c:numRef>
          </c:val>
          <c:smooth val="0"/>
        </c:ser>
        <c:ser>
          <c:idx val="4"/>
          <c:order val="2"/>
          <c:tx>
            <c:strRef>
              <c:f>'Rf &amp; Cd Calculation '!$BH$1</c:f>
              <c:strCache>
                <c:ptCount val="1"/>
                <c:pt idx="0">
                  <c:v>Spread BBB</c:v>
                </c:pt>
              </c:strCache>
            </c:strRef>
          </c:tx>
          <c:spPr>
            <a:ln w="2222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'!$BH$12:$BH$206</c:f>
              <c:numCache>
                <c:formatCode>0.00</c:formatCode>
                <c:ptCount val="195"/>
                <c:pt idx="0">
                  <c:v>1.6234000000000002</c:v>
                </c:pt>
                <c:pt idx="1">
                  <c:v>1.4549999999999996</c:v>
                </c:pt>
                <c:pt idx="2">
                  <c:v>1.4928000000000003</c:v>
                </c:pt>
                <c:pt idx="3">
                  <c:v>1.5372000000000003</c:v>
                </c:pt>
                <c:pt idx="4">
                  <c:v>1.5582000000000003</c:v>
                </c:pt>
                <c:pt idx="5">
                  <c:v>1.5703000000000005</c:v>
                </c:pt>
                <c:pt idx="6">
                  <c:v>1.6361000000000003</c:v>
                </c:pt>
                <c:pt idx="7">
                  <c:v>1.6260000000000003</c:v>
                </c:pt>
                <c:pt idx="8">
                  <c:v>1.6195999999999997</c:v>
                </c:pt>
                <c:pt idx="9">
                  <c:v>1.5658000000000003</c:v>
                </c:pt>
                <c:pt idx="10">
                  <c:v>1.5424999999999995</c:v>
                </c:pt>
                <c:pt idx="11">
                  <c:v>1.5533000000000006</c:v>
                </c:pt>
                <c:pt idx="12">
                  <c:v>1.5382000000000002</c:v>
                </c:pt>
                <c:pt idx="13">
                  <c:v>1.5279000000000003</c:v>
                </c:pt>
                <c:pt idx="14">
                  <c:v>1.4562000000000004</c:v>
                </c:pt>
                <c:pt idx="15">
                  <c:v>1.5102999999999995</c:v>
                </c:pt>
                <c:pt idx="16">
                  <c:v>1.4986999999999999</c:v>
                </c:pt>
                <c:pt idx="17">
                  <c:v>1.4848000000000003</c:v>
                </c:pt>
                <c:pt idx="18">
                  <c:v>1.6149000000000004</c:v>
                </c:pt>
                <c:pt idx="19">
                  <c:v>1.5824999999999996</c:v>
                </c:pt>
                <c:pt idx="20">
                  <c:v>1.7507999999999995</c:v>
                </c:pt>
                <c:pt idx="21">
                  <c:v>1.8706999999999998</c:v>
                </c:pt>
                <c:pt idx="22">
                  <c:v>1.8928000000000003</c:v>
                </c:pt>
                <c:pt idx="23">
                  <c:v>1.9204999999999997</c:v>
                </c:pt>
                <c:pt idx="24">
                  <c:v>1.8289999999999997</c:v>
                </c:pt>
                <c:pt idx="25">
                  <c:v>1.8403999999999998</c:v>
                </c:pt>
                <c:pt idx="26">
                  <c:v>1.8606000000000003</c:v>
                </c:pt>
                <c:pt idx="27">
                  <c:v>1.8472</c:v>
                </c:pt>
                <c:pt idx="28">
                  <c:v>1.6274999999999995</c:v>
                </c:pt>
                <c:pt idx="29">
                  <c:v>1.5441000000000003</c:v>
                </c:pt>
                <c:pt idx="30">
                  <c:v>1.4940000000000007</c:v>
                </c:pt>
                <c:pt idx="31">
                  <c:v>1.4028</c:v>
                </c:pt>
                <c:pt idx="32">
                  <c:v>1.3700999999999999</c:v>
                </c:pt>
                <c:pt idx="33">
                  <c:v>1.3177999999999996</c:v>
                </c:pt>
                <c:pt idx="34">
                  <c:v>1.3532000000000002</c:v>
                </c:pt>
                <c:pt idx="35">
                  <c:v>1.3466000000000005</c:v>
                </c:pt>
                <c:pt idx="36">
                  <c:v>1.2846000000000002</c:v>
                </c:pt>
                <c:pt idx="37">
                  <c:v>1.3210999999999999</c:v>
                </c:pt>
                <c:pt idx="38">
                  <c:v>1.3572000000000002</c:v>
                </c:pt>
                <c:pt idx="39">
                  <c:v>1.4161999999999999</c:v>
                </c:pt>
                <c:pt idx="40">
                  <c:v>1.3942000000000001</c:v>
                </c:pt>
                <c:pt idx="41">
                  <c:v>1.3968999999999996</c:v>
                </c:pt>
                <c:pt idx="42">
                  <c:v>1.3673000000000002</c:v>
                </c:pt>
                <c:pt idx="43">
                  <c:v>1.3359999999999999</c:v>
                </c:pt>
                <c:pt idx="44">
                  <c:v>1.3302</c:v>
                </c:pt>
                <c:pt idx="45">
                  <c:v>1.3151999999999999</c:v>
                </c:pt>
                <c:pt idx="46">
                  <c:v>1.2916999999999996</c:v>
                </c:pt>
                <c:pt idx="47">
                  <c:v>1.3608000000000002</c:v>
                </c:pt>
                <c:pt idx="48">
                  <c:v>1.4041999999999999</c:v>
                </c:pt>
                <c:pt idx="49">
                  <c:v>1.3511999999999995</c:v>
                </c:pt>
                <c:pt idx="50">
                  <c:v>1.3540999999999994</c:v>
                </c:pt>
                <c:pt idx="51">
                  <c:v>1.3535000000000004</c:v>
                </c:pt>
                <c:pt idx="52">
                  <c:v>1.3913000000000002</c:v>
                </c:pt>
                <c:pt idx="53">
                  <c:v>1.3216999999999999</c:v>
                </c:pt>
                <c:pt idx="54">
                  <c:v>1.3380000000000005</c:v>
                </c:pt>
                <c:pt idx="55">
                  <c:v>1.2830000000000004</c:v>
                </c:pt>
                <c:pt idx="56">
                  <c:v>1.2761</c:v>
                </c:pt>
                <c:pt idx="57">
                  <c:v>1.2528999999999999</c:v>
                </c:pt>
                <c:pt idx="58">
                  <c:v>1.2197</c:v>
                </c:pt>
                <c:pt idx="59">
                  <c:v>1.1958999999999995</c:v>
                </c:pt>
                <c:pt idx="60">
                  <c:v>1.2047000000000003</c:v>
                </c:pt>
                <c:pt idx="61">
                  <c:v>1.1745000000000001</c:v>
                </c:pt>
                <c:pt idx="62">
                  <c:v>1.1745999999999999</c:v>
                </c:pt>
                <c:pt idx="63">
                  <c:v>1.2004999999999999</c:v>
                </c:pt>
                <c:pt idx="64">
                  <c:v>1.2611000000000003</c:v>
                </c:pt>
                <c:pt idx="65">
                  <c:v>1.2630999999999997</c:v>
                </c:pt>
                <c:pt idx="66">
                  <c:v>1.2625999999999999</c:v>
                </c:pt>
                <c:pt idx="67">
                  <c:v>1.2285000000000004</c:v>
                </c:pt>
                <c:pt idx="68">
                  <c:v>1.1795</c:v>
                </c:pt>
                <c:pt idx="69">
                  <c:v>1.2022999999999997</c:v>
                </c:pt>
                <c:pt idx="70">
                  <c:v>1.1660999999999997</c:v>
                </c:pt>
                <c:pt idx="71">
                  <c:v>1.1046999999999998</c:v>
                </c:pt>
                <c:pt idx="72">
                  <c:v>1.0899999999999999</c:v>
                </c:pt>
                <c:pt idx="73">
                  <c:v>1.2277</c:v>
                </c:pt>
                <c:pt idx="74">
                  <c:v>1.2438000000000002</c:v>
                </c:pt>
                <c:pt idx="75">
                  <c:v>1.2630999999999997</c:v>
                </c:pt>
                <c:pt idx="76">
                  <c:v>1.3908999999999998</c:v>
                </c:pt>
                <c:pt idx="77">
                  <c:v>1.4001999999999999</c:v>
                </c:pt>
                <c:pt idx="78">
                  <c:v>1.4457999999999998</c:v>
                </c:pt>
                <c:pt idx="79">
                  <c:v>1.4027000000000003</c:v>
                </c:pt>
                <c:pt idx="80">
                  <c:v>1.5007999999999999</c:v>
                </c:pt>
                <c:pt idx="81">
                  <c:v>1.5028000000000001</c:v>
                </c:pt>
                <c:pt idx="82">
                  <c:v>1.5767999999999995</c:v>
                </c:pt>
                <c:pt idx="83">
                  <c:v>1.7971000000000004</c:v>
                </c:pt>
                <c:pt idx="84">
                  <c:v>2.1207000000000003</c:v>
                </c:pt>
                <c:pt idx="85">
                  <c:v>2.1846000000000001</c:v>
                </c:pt>
                <c:pt idx="86">
                  <c:v>2.2738</c:v>
                </c:pt>
                <c:pt idx="87">
                  <c:v>2.2846000000000002</c:v>
                </c:pt>
                <c:pt idx="88">
                  <c:v>2.3323</c:v>
                </c:pt>
                <c:pt idx="89">
                  <c:v>2.4358000000000004</c:v>
                </c:pt>
                <c:pt idx="90">
                  <c:v>2.4772999999999996</c:v>
                </c:pt>
                <c:pt idx="91">
                  <c:v>2.4725000000000001</c:v>
                </c:pt>
                <c:pt idx="92">
                  <c:v>2.4133999999999998</c:v>
                </c:pt>
                <c:pt idx="93">
                  <c:v>2.2103000000000002</c:v>
                </c:pt>
                <c:pt idx="94">
                  <c:v>2.1871999999999998</c:v>
                </c:pt>
                <c:pt idx="95">
                  <c:v>2.0102000000000002</c:v>
                </c:pt>
                <c:pt idx="96">
                  <c:v>2.1466999999999996</c:v>
                </c:pt>
                <c:pt idx="97">
                  <c:v>2.1271</c:v>
                </c:pt>
                <c:pt idx="98">
                  <c:v>2.1989999999999994</c:v>
                </c:pt>
                <c:pt idx="99">
                  <c:v>2.3367999999999998</c:v>
                </c:pt>
                <c:pt idx="100">
                  <c:v>2.5015999999999998</c:v>
                </c:pt>
                <c:pt idx="101">
                  <c:v>2.4402000000000004</c:v>
                </c:pt>
                <c:pt idx="102">
                  <c:v>2.4463999999999997</c:v>
                </c:pt>
                <c:pt idx="103">
                  <c:v>2.4363999999999995</c:v>
                </c:pt>
                <c:pt idx="104">
                  <c:v>2.4619</c:v>
                </c:pt>
                <c:pt idx="105">
                  <c:v>2.3815999999999997</c:v>
                </c:pt>
                <c:pt idx="106">
                  <c:v>2.4337999999999997</c:v>
                </c:pt>
                <c:pt idx="107">
                  <c:v>2.3954</c:v>
                </c:pt>
                <c:pt idx="108">
                  <c:v>2.2613999999999996</c:v>
                </c:pt>
                <c:pt idx="109">
                  <c:v>2.0117000000000003</c:v>
                </c:pt>
                <c:pt idx="110">
                  <c:v>1.9884999999999997</c:v>
                </c:pt>
                <c:pt idx="111">
                  <c:v>1.9263000000000003</c:v>
                </c:pt>
                <c:pt idx="112">
                  <c:v>1.8481000000000001</c:v>
                </c:pt>
                <c:pt idx="113">
                  <c:v>1.7925999999999997</c:v>
                </c:pt>
                <c:pt idx="114">
                  <c:v>1.7938999999999998</c:v>
                </c:pt>
                <c:pt idx="115">
                  <c:v>1.6894</c:v>
                </c:pt>
                <c:pt idx="116">
                  <c:v>1.7778</c:v>
                </c:pt>
                <c:pt idx="117">
                  <c:v>1.7875999999999999</c:v>
                </c:pt>
                <c:pt idx="118">
                  <c:v>1.8971</c:v>
                </c:pt>
                <c:pt idx="119">
                  <c:v>1.9192</c:v>
                </c:pt>
                <c:pt idx="120">
                  <c:v>1.8982000000000001</c:v>
                </c:pt>
                <c:pt idx="121">
                  <c:v>1.9605000000000001</c:v>
                </c:pt>
                <c:pt idx="122">
                  <c:v>1.9536000000000002</c:v>
                </c:pt>
                <c:pt idx="123">
                  <c:v>1.9577000000000002</c:v>
                </c:pt>
                <c:pt idx="124">
                  <c:v>2.0164</c:v>
                </c:pt>
                <c:pt idx="125">
                  <c:v>2.0821000000000001</c:v>
                </c:pt>
                <c:pt idx="126">
                  <c:v>2.1383000000000001</c:v>
                </c:pt>
                <c:pt idx="127">
                  <c:v>2.1061000000000001</c:v>
                </c:pt>
                <c:pt idx="128">
                  <c:v>2.1484999999999999</c:v>
                </c:pt>
                <c:pt idx="129">
                  <c:v>2.0884999999999998</c:v>
                </c:pt>
                <c:pt idx="130">
                  <c:v>2.0468000000000002</c:v>
                </c:pt>
                <c:pt idx="131">
                  <c:v>2.0573999999999999</c:v>
                </c:pt>
                <c:pt idx="132">
                  <c:v>2.0314999999999999</c:v>
                </c:pt>
                <c:pt idx="133">
                  <c:v>1.9648999999999999</c:v>
                </c:pt>
                <c:pt idx="134">
                  <c:v>1.8440999999999999</c:v>
                </c:pt>
                <c:pt idx="135">
                  <c:v>1.7135000000000002</c:v>
                </c:pt>
                <c:pt idx="136">
                  <c:v>1.5762</c:v>
                </c:pt>
                <c:pt idx="137">
                  <c:v>1.5122</c:v>
                </c:pt>
                <c:pt idx="138">
                  <c:v>1.508</c:v>
                </c:pt>
                <c:pt idx="139">
                  <c:v>1.5590000000000002</c:v>
                </c:pt>
                <c:pt idx="140">
                  <c:v>1.6282000000000001</c:v>
                </c:pt>
                <c:pt idx="141">
                  <c:v>1.5670000000000002</c:v>
                </c:pt>
                <c:pt idx="142">
                  <c:v>1.5972</c:v>
                </c:pt>
                <c:pt idx="143">
                  <c:v>1.6854</c:v>
                </c:pt>
                <c:pt idx="144">
                  <c:v>1.6661999999999999</c:v>
                </c:pt>
                <c:pt idx="145">
                  <c:v>1.6612999999999998</c:v>
                </c:pt>
                <c:pt idx="146">
                  <c:v>1.5880000000000001</c:v>
                </c:pt>
                <c:pt idx="147">
                  <c:v>1.6112000000000002</c:v>
                </c:pt>
                <c:pt idx="148">
                  <c:v>1.6065</c:v>
                </c:pt>
                <c:pt idx="149">
                  <c:v>1.6167000000000002</c:v>
                </c:pt>
                <c:pt idx="150">
                  <c:v>1.6415999999999999</c:v>
                </c:pt>
                <c:pt idx="151">
                  <c:v>1.6492</c:v>
                </c:pt>
                <c:pt idx="152">
                  <c:v>1.6664000000000003</c:v>
                </c:pt>
                <c:pt idx="153">
                  <c:v>1.6716</c:v>
                </c:pt>
                <c:pt idx="154">
                  <c:v>1.6679000000000002</c:v>
                </c:pt>
                <c:pt idx="155">
                  <c:v>1.6433</c:v>
                </c:pt>
                <c:pt idx="156">
                  <c:v>1.6544999999999999</c:v>
                </c:pt>
                <c:pt idx="157">
                  <c:v>1.6144000000000001</c:v>
                </c:pt>
                <c:pt idx="158">
                  <c:v>1.6001999999999998</c:v>
                </c:pt>
                <c:pt idx="159">
                  <c:v>1.5886</c:v>
                </c:pt>
                <c:pt idx="160">
                  <c:v>1.6114999999999999</c:v>
                </c:pt>
                <c:pt idx="161">
                  <c:v>1.6193999999999997</c:v>
                </c:pt>
                <c:pt idx="162">
                  <c:v>1.6275999999999999</c:v>
                </c:pt>
                <c:pt idx="163">
                  <c:v>1.6065999999999998</c:v>
                </c:pt>
                <c:pt idx="164">
                  <c:v>1.5781999999999998</c:v>
                </c:pt>
                <c:pt idx="165">
                  <c:v>1.5931999999999999</c:v>
                </c:pt>
                <c:pt idx="166">
                  <c:v>1.5501</c:v>
                </c:pt>
                <c:pt idx="167">
                  <c:v>1.5302</c:v>
                </c:pt>
                <c:pt idx="168">
                  <c:v>1.538</c:v>
                </c:pt>
                <c:pt idx="169">
                  <c:v>1.5754000000000001</c:v>
                </c:pt>
                <c:pt idx="170">
                  <c:v>1.597</c:v>
                </c:pt>
                <c:pt idx="171">
                  <c:v>1.5524</c:v>
                </c:pt>
                <c:pt idx="172">
                  <c:v>1.5153999999999996</c:v>
                </c:pt>
                <c:pt idx="173">
                  <c:v>1.4513000000000003</c:v>
                </c:pt>
                <c:pt idx="174">
                  <c:v>1.3744999999999998</c:v>
                </c:pt>
                <c:pt idx="175">
                  <c:v>1.3313000000000001</c:v>
                </c:pt>
                <c:pt idx="176">
                  <c:v>1.3273999999999999</c:v>
                </c:pt>
                <c:pt idx="177">
                  <c:v>1.3104</c:v>
                </c:pt>
                <c:pt idx="178">
                  <c:v>1.2619</c:v>
                </c:pt>
                <c:pt idx="179">
                  <c:v>1.3507</c:v>
                </c:pt>
                <c:pt idx="180">
                  <c:v>1.4140999999999999</c:v>
                </c:pt>
                <c:pt idx="181">
                  <c:v>1.4140999999999999</c:v>
                </c:pt>
                <c:pt idx="182">
                  <c:v>1.4882999999999997</c:v>
                </c:pt>
                <c:pt idx="183">
                  <c:v>1.4386999999999999</c:v>
                </c:pt>
                <c:pt idx="184">
                  <c:v>1.5443999999999998</c:v>
                </c:pt>
                <c:pt idx="185">
                  <c:v>1.5113999999999999</c:v>
                </c:pt>
                <c:pt idx="186">
                  <c:v>1.4674</c:v>
                </c:pt>
                <c:pt idx="187">
                  <c:v>1.4401999999999999</c:v>
                </c:pt>
                <c:pt idx="188">
                  <c:v>1.4272000000000002</c:v>
                </c:pt>
                <c:pt idx="189">
                  <c:v>1.3879999999999999</c:v>
                </c:pt>
                <c:pt idx="190">
                  <c:v>1.4207999999999998</c:v>
                </c:pt>
                <c:pt idx="191">
                  <c:v>1.4064000000000001</c:v>
                </c:pt>
                <c:pt idx="192">
                  <c:v>1.4529000000000001</c:v>
                </c:pt>
                <c:pt idx="193">
                  <c:v>1.4419</c:v>
                </c:pt>
                <c:pt idx="194">
                  <c:v>1.4478</c:v>
                </c:pt>
              </c:numCache>
            </c:numRef>
          </c:val>
          <c:smooth val="0"/>
        </c:ser>
        <c:ser>
          <c:idx val="1"/>
          <c:order val="3"/>
          <c:tx>
            <c:strRef>
              <c:f>'Rf &amp; Cd Calculation '!$BO$1</c:f>
              <c:strCache>
                <c:ptCount val="1"/>
                <c:pt idx="0">
                  <c:v>Spread BBB-</c:v>
                </c:pt>
              </c:strCache>
            </c:strRef>
          </c:tx>
          <c:spPr>
            <a:ln w="15875">
              <a:solidFill>
                <a:srgbClr val="FFC000"/>
              </a:solidFill>
              <a:prstDash val="dash"/>
            </a:ln>
          </c:spPr>
          <c:marker>
            <c:symbol val="none"/>
          </c:marker>
          <c:val>
            <c:numRef>
              <c:f>'Rf &amp; Cd Calculation '!$BO$12:$BO$206</c:f>
              <c:numCache>
                <c:formatCode>0.00</c:formatCode>
                <c:ptCount val="195"/>
                <c:pt idx="0">
                  <c:v>2.1307</c:v>
                </c:pt>
                <c:pt idx="1">
                  <c:v>1.9971000000000001</c:v>
                </c:pt>
                <c:pt idx="2">
                  <c:v>2.0348999999999999</c:v>
                </c:pt>
                <c:pt idx="3">
                  <c:v>2.0795000000000003</c:v>
                </c:pt>
                <c:pt idx="4">
                  <c:v>2.0799000000000003</c:v>
                </c:pt>
                <c:pt idx="5">
                  <c:v>2.0731000000000002</c:v>
                </c:pt>
                <c:pt idx="6">
                  <c:v>2.1514000000000002</c:v>
                </c:pt>
                <c:pt idx="7">
                  <c:v>2.1536</c:v>
                </c:pt>
                <c:pt idx="8">
                  <c:v>2.1630999999999996</c:v>
                </c:pt>
                <c:pt idx="9">
                  <c:v>2.1394000000000002</c:v>
                </c:pt>
                <c:pt idx="10">
                  <c:v>2.0815000000000001</c:v>
                </c:pt>
                <c:pt idx="11">
                  <c:v>2.1157999999999997</c:v>
                </c:pt>
                <c:pt idx="12">
                  <c:v>2.1171000000000002</c:v>
                </c:pt>
                <c:pt idx="13">
                  <c:v>2.0965000000000003</c:v>
                </c:pt>
                <c:pt idx="14">
                  <c:v>2.0706000000000002</c:v>
                </c:pt>
                <c:pt idx="15">
                  <c:v>2.1388000000000003</c:v>
                </c:pt>
                <c:pt idx="16">
                  <c:v>2.1328999999999998</c:v>
                </c:pt>
                <c:pt idx="17">
                  <c:v>2.0229000000000004</c:v>
                </c:pt>
                <c:pt idx="18">
                  <c:v>2.2912999999999997</c:v>
                </c:pt>
                <c:pt idx="19">
                  <c:v>2.3310000000000004</c:v>
                </c:pt>
                <c:pt idx="20">
                  <c:v>2.5092000000000003</c:v>
                </c:pt>
                <c:pt idx="21">
                  <c:v>2.4745000000000004</c:v>
                </c:pt>
                <c:pt idx="22">
                  <c:v>2.4787999999999997</c:v>
                </c:pt>
                <c:pt idx="23">
                  <c:v>2.5057999999999998</c:v>
                </c:pt>
                <c:pt idx="24">
                  <c:v>2.4329999999999998</c:v>
                </c:pt>
                <c:pt idx="25">
                  <c:v>2.4214000000000002</c:v>
                </c:pt>
                <c:pt idx="26">
                  <c:v>2.4328999999999996</c:v>
                </c:pt>
                <c:pt idx="27">
                  <c:v>2.4075999999999995</c:v>
                </c:pt>
                <c:pt idx="28">
                  <c:v>2.3728999999999996</c:v>
                </c:pt>
                <c:pt idx="29">
                  <c:v>2.3748000000000005</c:v>
                </c:pt>
                <c:pt idx="30">
                  <c:v>2.2764000000000006</c:v>
                </c:pt>
                <c:pt idx="31">
                  <c:v>2.1917999999999997</c:v>
                </c:pt>
                <c:pt idx="32">
                  <c:v>2.2172999999999998</c:v>
                </c:pt>
                <c:pt idx="33">
                  <c:v>2.1756999999999995</c:v>
                </c:pt>
                <c:pt idx="34">
                  <c:v>2.2269000000000001</c:v>
                </c:pt>
                <c:pt idx="35">
                  <c:v>2.1267000000000005</c:v>
                </c:pt>
                <c:pt idx="36">
                  <c:v>2.1582000000000003</c:v>
                </c:pt>
                <c:pt idx="37">
                  <c:v>2.1711</c:v>
                </c:pt>
                <c:pt idx="38">
                  <c:v>2.1407000000000003</c:v>
                </c:pt>
                <c:pt idx="39">
                  <c:v>2.1972</c:v>
                </c:pt>
                <c:pt idx="40">
                  <c:v>2.2037000000000004</c:v>
                </c:pt>
                <c:pt idx="41">
                  <c:v>2.1528999999999998</c:v>
                </c:pt>
                <c:pt idx="42">
                  <c:v>2.1273</c:v>
                </c:pt>
                <c:pt idx="43">
                  <c:v>2.069</c:v>
                </c:pt>
                <c:pt idx="44">
                  <c:v>2.0562</c:v>
                </c:pt>
                <c:pt idx="45">
                  <c:v>2.1008</c:v>
                </c:pt>
                <c:pt idx="46">
                  <c:v>2.0806999999999993</c:v>
                </c:pt>
                <c:pt idx="47">
                  <c:v>2.1814999999999998</c:v>
                </c:pt>
                <c:pt idx="48">
                  <c:v>2.3207</c:v>
                </c:pt>
                <c:pt idx="49">
                  <c:v>2.2133000000000003</c:v>
                </c:pt>
                <c:pt idx="50">
                  <c:v>2.1987999999999999</c:v>
                </c:pt>
                <c:pt idx="51">
                  <c:v>2.1928000000000001</c:v>
                </c:pt>
                <c:pt idx="52">
                  <c:v>2.1600999999999999</c:v>
                </c:pt>
                <c:pt idx="53">
                  <c:v>2.1081000000000003</c:v>
                </c:pt>
                <c:pt idx="54">
                  <c:v>2.1311000000000004</c:v>
                </c:pt>
                <c:pt idx="55">
                  <c:v>2.0354999999999999</c:v>
                </c:pt>
                <c:pt idx="56">
                  <c:v>2.0419000000000005</c:v>
                </c:pt>
                <c:pt idx="57">
                  <c:v>2.0112999999999999</c:v>
                </c:pt>
                <c:pt idx="58">
                  <c:v>1.9575999999999998</c:v>
                </c:pt>
                <c:pt idx="59">
                  <c:v>1.8931</c:v>
                </c:pt>
                <c:pt idx="60">
                  <c:v>2.0158999999999998</c:v>
                </c:pt>
                <c:pt idx="61">
                  <c:v>1.9464000000000006</c:v>
                </c:pt>
                <c:pt idx="62">
                  <c:v>1.9559999999999995</c:v>
                </c:pt>
                <c:pt idx="63">
                  <c:v>2.0372000000000003</c:v>
                </c:pt>
                <c:pt idx="64">
                  <c:v>1.9590999999999998</c:v>
                </c:pt>
                <c:pt idx="65">
                  <c:v>1.9089</c:v>
                </c:pt>
                <c:pt idx="66">
                  <c:v>1.8776000000000002</c:v>
                </c:pt>
                <c:pt idx="67">
                  <c:v>1.8714000000000004</c:v>
                </c:pt>
                <c:pt idx="68">
                  <c:v>1.8876999999999997</c:v>
                </c:pt>
                <c:pt idx="69">
                  <c:v>1.8729999999999998</c:v>
                </c:pt>
                <c:pt idx="70">
                  <c:v>1.8485999999999998</c:v>
                </c:pt>
                <c:pt idx="71">
                  <c:v>1.7972999999999995</c:v>
                </c:pt>
                <c:pt idx="72">
                  <c:v>1.7682000000000002</c:v>
                </c:pt>
                <c:pt idx="73">
                  <c:v>1.7844000000000002</c:v>
                </c:pt>
                <c:pt idx="74">
                  <c:v>1.7882999999999996</c:v>
                </c:pt>
                <c:pt idx="75">
                  <c:v>1.8182999999999998</c:v>
                </c:pt>
                <c:pt idx="76">
                  <c:v>1.9533999999999998</c:v>
                </c:pt>
                <c:pt idx="77">
                  <c:v>1.9977999999999998</c:v>
                </c:pt>
                <c:pt idx="78">
                  <c:v>2.0393000000000003</c:v>
                </c:pt>
                <c:pt idx="79">
                  <c:v>2.0035999999999996</c:v>
                </c:pt>
                <c:pt idx="80">
                  <c:v>2.0325999999999995</c:v>
                </c:pt>
                <c:pt idx="81">
                  <c:v>2.0405000000000002</c:v>
                </c:pt>
                <c:pt idx="82">
                  <c:v>2.1135000000000002</c:v>
                </c:pt>
                <c:pt idx="83">
                  <c:v>2.4138999999999999</c:v>
                </c:pt>
                <c:pt idx="84">
                  <c:v>2.4805999999999999</c:v>
                </c:pt>
                <c:pt idx="85">
                  <c:v>2.6364000000000005</c:v>
                </c:pt>
                <c:pt idx="86">
                  <c:v>2.6379999999999995</c:v>
                </c:pt>
                <c:pt idx="87">
                  <c:v>2.6512000000000002</c:v>
                </c:pt>
                <c:pt idx="88">
                  <c:v>2.6684999999999999</c:v>
                </c:pt>
                <c:pt idx="89">
                  <c:v>2.7408000000000001</c:v>
                </c:pt>
                <c:pt idx="90">
                  <c:v>2.8463000000000003</c:v>
                </c:pt>
                <c:pt idx="91">
                  <c:v>2.9677999999999995</c:v>
                </c:pt>
                <c:pt idx="92">
                  <c:v>3.0207999999999999</c:v>
                </c:pt>
                <c:pt idx="93">
                  <c:v>2.8466000000000005</c:v>
                </c:pt>
                <c:pt idx="94">
                  <c:v>2.8234000000000004</c:v>
                </c:pt>
                <c:pt idx="95">
                  <c:v>2.75</c:v>
                </c:pt>
                <c:pt idx="96">
                  <c:v>2.8630999999999998</c:v>
                </c:pt>
                <c:pt idx="97">
                  <c:v>2.8353999999999995</c:v>
                </c:pt>
                <c:pt idx="98">
                  <c:v>2.8714999999999997</c:v>
                </c:pt>
                <c:pt idx="99">
                  <c:v>2.9987999999999997</c:v>
                </c:pt>
                <c:pt idx="100">
                  <c:v>3.3601999999999999</c:v>
                </c:pt>
                <c:pt idx="101">
                  <c:v>3.4095999999999997</c:v>
                </c:pt>
                <c:pt idx="102">
                  <c:v>3.5377999999999998</c:v>
                </c:pt>
                <c:pt idx="103">
                  <c:v>3.6160999999999999</c:v>
                </c:pt>
                <c:pt idx="104">
                  <c:v>3.702</c:v>
                </c:pt>
                <c:pt idx="105">
                  <c:v>3.6354999999999995</c:v>
                </c:pt>
                <c:pt idx="106">
                  <c:v>3.5944000000000003</c:v>
                </c:pt>
                <c:pt idx="107">
                  <c:v>3.4975999999999998</c:v>
                </c:pt>
                <c:pt idx="108">
                  <c:v>3.2496999999999994</c:v>
                </c:pt>
                <c:pt idx="109">
                  <c:v>2.8681999999999999</c:v>
                </c:pt>
                <c:pt idx="110">
                  <c:v>2.8699999999999997</c:v>
                </c:pt>
                <c:pt idx="111">
                  <c:v>2.8118999999999996</c:v>
                </c:pt>
                <c:pt idx="112">
                  <c:v>2.7723000000000004</c:v>
                </c:pt>
                <c:pt idx="113">
                  <c:v>2.6778</c:v>
                </c:pt>
                <c:pt idx="114">
                  <c:v>2.6470000000000002</c:v>
                </c:pt>
                <c:pt idx="115">
                  <c:v>2.5308999999999999</c:v>
                </c:pt>
                <c:pt idx="116">
                  <c:v>2.6751000000000005</c:v>
                </c:pt>
                <c:pt idx="117">
                  <c:v>2.6983999999999999</c:v>
                </c:pt>
                <c:pt idx="118">
                  <c:v>2.8184</c:v>
                </c:pt>
                <c:pt idx="119">
                  <c:v>2.9231000000000003</c:v>
                </c:pt>
                <c:pt idx="120">
                  <c:v>2.9453</c:v>
                </c:pt>
                <c:pt idx="121">
                  <c:v>2.9194999999999998</c:v>
                </c:pt>
                <c:pt idx="122">
                  <c:v>2.8969000000000005</c:v>
                </c:pt>
                <c:pt idx="123">
                  <c:v>2.9187000000000003</c:v>
                </c:pt>
                <c:pt idx="124">
                  <c:v>3.0054999999999996</c:v>
                </c:pt>
                <c:pt idx="125">
                  <c:v>3.1069000000000004</c:v>
                </c:pt>
                <c:pt idx="126">
                  <c:v>3.1706000000000003</c:v>
                </c:pt>
                <c:pt idx="127">
                  <c:v>3.1856999999999998</c:v>
                </c:pt>
                <c:pt idx="128">
                  <c:v>3.2219000000000002</c:v>
                </c:pt>
                <c:pt idx="129">
                  <c:v>3.1644000000000005</c:v>
                </c:pt>
                <c:pt idx="130">
                  <c:v>3.0724</c:v>
                </c:pt>
                <c:pt idx="131">
                  <c:v>3.0252000000000003</c:v>
                </c:pt>
                <c:pt idx="132">
                  <c:v>2.9062000000000001</c:v>
                </c:pt>
                <c:pt idx="133">
                  <c:v>2.8505000000000003</c:v>
                </c:pt>
                <c:pt idx="134">
                  <c:v>2.6601999999999997</c:v>
                </c:pt>
                <c:pt idx="135">
                  <c:v>2.4239000000000006</c:v>
                </c:pt>
                <c:pt idx="136">
                  <c:v>2.3445</c:v>
                </c:pt>
                <c:pt idx="137">
                  <c:v>2.3048000000000002</c:v>
                </c:pt>
                <c:pt idx="138">
                  <c:v>2.3256000000000001</c:v>
                </c:pt>
                <c:pt idx="139">
                  <c:v>2.2681</c:v>
                </c:pt>
                <c:pt idx="140">
                  <c:v>2.2538999999999998</c:v>
                </c:pt>
                <c:pt idx="141">
                  <c:v>2.1912999999999996</c:v>
                </c:pt>
                <c:pt idx="142">
                  <c:v>2.2516000000000003</c:v>
                </c:pt>
                <c:pt idx="143">
                  <c:v>2.3523999999999998</c:v>
                </c:pt>
                <c:pt idx="144">
                  <c:v>2.3280000000000003</c:v>
                </c:pt>
                <c:pt idx="145">
                  <c:v>2.2994999999999997</c:v>
                </c:pt>
                <c:pt idx="146">
                  <c:v>2.1521999999999997</c:v>
                </c:pt>
                <c:pt idx="147">
                  <c:v>2.1107</c:v>
                </c:pt>
                <c:pt idx="148">
                  <c:v>2.048</c:v>
                </c:pt>
                <c:pt idx="149">
                  <c:v>2.0131000000000001</c:v>
                </c:pt>
                <c:pt idx="150">
                  <c:v>2.0154000000000001</c:v>
                </c:pt>
                <c:pt idx="151">
                  <c:v>1.9618000000000002</c:v>
                </c:pt>
                <c:pt idx="152">
                  <c:v>1.9474</c:v>
                </c:pt>
                <c:pt idx="153">
                  <c:v>1.9591000000000001</c:v>
                </c:pt>
                <c:pt idx="154">
                  <c:v>1.9398000000000002</c:v>
                </c:pt>
                <c:pt idx="155">
                  <c:v>1.9262999999999999</c:v>
                </c:pt>
                <c:pt idx="156">
                  <c:v>1.9595999999999998</c:v>
                </c:pt>
                <c:pt idx="157">
                  <c:v>1.8554000000000002</c:v>
                </c:pt>
                <c:pt idx="158">
                  <c:v>1.7950000000000002</c:v>
                </c:pt>
                <c:pt idx="159">
                  <c:v>1.8169999999999997</c:v>
                </c:pt>
                <c:pt idx="160">
                  <c:v>1.8473999999999999</c:v>
                </c:pt>
                <c:pt idx="161">
                  <c:v>1.8847</c:v>
                </c:pt>
                <c:pt idx="162">
                  <c:v>1.8882999999999999</c:v>
                </c:pt>
                <c:pt idx="163">
                  <c:v>1.8599999999999999</c:v>
                </c:pt>
                <c:pt idx="164">
                  <c:v>1.8422999999999998</c:v>
                </c:pt>
                <c:pt idx="165">
                  <c:v>1.8555000000000001</c:v>
                </c:pt>
                <c:pt idx="166">
                  <c:v>1.8119000000000001</c:v>
                </c:pt>
                <c:pt idx="167">
                  <c:v>1.8078999999999998</c:v>
                </c:pt>
                <c:pt idx="168">
                  <c:v>1.8310000000000002</c:v>
                </c:pt>
                <c:pt idx="169">
                  <c:v>1.8957999999999999</c:v>
                </c:pt>
                <c:pt idx="170">
                  <c:v>1.9213</c:v>
                </c:pt>
                <c:pt idx="171">
                  <c:v>1.8416000000000001</c:v>
                </c:pt>
                <c:pt idx="172">
                  <c:v>1.8093999999999997</c:v>
                </c:pt>
                <c:pt idx="173">
                  <c:v>1.7507999999999999</c:v>
                </c:pt>
                <c:pt idx="174">
                  <c:v>1.6768000000000001</c:v>
                </c:pt>
                <c:pt idx="175">
                  <c:v>1.6311</c:v>
                </c:pt>
                <c:pt idx="176">
                  <c:v>1.5960000000000001</c:v>
                </c:pt>
                <c:pt idx="177">
                  <c:v>1.5373000000000001</c:v>
                </c:pt>
                <c:pt idx="178">
                  <c:v>1.5065000000000002</c:v>
                </c:pt>
                <c:pt idx="179">
                  <c:v>1.6232</c:v>
                </c:pt>
                <c:pt idx="180">
                  <c:v>1.669</c:v>
                </c:pt>
                <c:pt idx="181">
                  <c:v>1.7271000000000001</c:v>
                </c:pt>
                <c:pt idx="182">
                  <c:v>1.8447999999999998</c:v>
                </c:pt>
                <c:pt idx="183">
                  <c:v>1.7793999999999999</c:v>
                </c:pt>
                <c:pt idx="184">
                  <c:v>1.8943000000000001</c:v>
                </c:pt>
                <c:pt idx="185">
                  <c:v>1.8960999999999999</c:v>
                </c:pt>
                <c:pt idx="186">
                  <c:v>1.9432</c:v>
                </c:pt>
                <c:pt idx="187">
                  <c:v>1.8932000000000002</c:v>
                </c:pt>
                <c:pt idx="188">
                  <c:v>1.8492</c:v>
                </c:pt>
                <c:pt idx="189">
                  <c:v>1.8037999999999998</c:v>
                </c:pt>
                <c:pt idx="190">
                  <c:v>1.8423999999999996</c:v>
                </c:pt>
                <c:pt idx="191">
                  <c:v>1.827</c:v>
                </c:pt>
                <c:pt idx="192">
                  <c:v>1.8742999999999999</c:v>
                </c:pt>
                <c:pt idx="193">
                  <c:v>1.8386</c:v>
                </c:pt>
                <c:pt idx="194">
                  <c:v>1.8151999999999999</c:v>
                </c:pt>
              </c:numCache>
            </c:numRef>
          </c:val>
          <c:smooth val="0"/>
        </c:ser>
        <c:ser>
          <c:idx val="3"/>
          <c:order val="4"/>
          <c:tx>
            <c:strRef>
              <c:f>'Rf &amp; Cd Calculation '!$BV$1</c:f>
              <c:strCache>
                <c:ptCount val="1"/>
                <c:pt idx="0">
                  <c:v>Spread BB</c:v>
                </c:pt>
              </c:strCache>
            </c:strRef>
          </c:tx>
          <c:spPr>
            <a:ln w="22225">
              <a:solidFill>
                <a:schemeClr val="bg2">
                  <a:lumMod val="75000"/>
                </a:schemeClr>
              </a:solidFill>
            </a:ln>
          </c:spPr>
          <c:marker>
            <c:symbol val="none"/>
          </c:marker>
          <c:val>
            <c:numRef>
              <c:f>'Rf &amp; Cd Calculation '!$BV$12:$BV$206</c:f>
              <c:numCache>
                <c:formatCode>0.00</c:formatCode>
                <c:ptCount val="195"/>
                <c:pt idx="0">
                  <c:v>4.5815000000000001</c:v>
                </c:pt>
                <c:pt idx="1">
                  <c:v>4.3162000000000003</c:v>
                </c:pt>
                <c:pt idx="2">
                  <c:v>4.354000000000001</c:v>
                </c:pt>
                <c:pt idx="3">
                  <c:v>4.4941000000000004</c:v>
                </c:pt>
                <c:pt idx="4">
                  <c:v>4.5952000000000002</c:v>
                </c:pt>
                <c:pt idx="5">
                  <c:v>4.6371000000000002</c:v>
                </c:pt>
                <c:pt idx="6">
                  <c:v>4.8196999999999992</c:v>
                </c:pt>
                <c:pt idx="7">
                  <c:v>4.8145000000000007</c:v>
                </c:pt>
                <c:pt idx="8">
                  <c:v>4.7695000000000007</c:v>
                </c:pt>
                <c:pt idx="9">
                  <c:v>4.5907</c:v>
                </c:pt>
                <c:pt idx="10">
                  <c:v>4.4812000000000003</c:v>
                </c:pt>
                <c:pt idx="11">
                  <c:v>4.4581999999999997</c:v>
                </c:pt>
                <c:pt idx="12">
                  <c:v>4.3828999999999994</c:v>
                </c:pt>
                <c:pt idx="13">
                  <c:v>4.3881999999999994</c:v>
                </c:pt>
                <c:pt idx="14">
                  <c:v>4.3186</c:v>
                </c:pt>
                <c:pt idx="15">
                  <c:v>4.2611000000000008</c:v>
                </c:pt>
                <c:pt idx="16">
                  <c:v>4.2889999999999997</c:v>
                </c:pt>
                <c:pt idx="17">
                  <c:v>4.2088999999999999</c:v>
                </c:pt>
                <c:pt idx="18">
                  <c:v>4.5384000000000002</c:v>
                </c:pt>
                <c:pt idx="19">
                  <c:v>4.5372000000000003</c:v>
                </c:pt>
                <c:pt idx="20">
                  <c:v>4.6704000000000008</c:v>
                </c:pt>
                <c:pt idx="21">
                  <c:v>4.5291999999999994</c:v>
                </c:pt>
                <c:pt idx="22">
                  <c:v>4.5174000000000003</c:v>
                </c:pt>
                <c:pt idx="23">
                  <c:v>4.6178999999999997</c:v>
                </c:pt>
                <c:pt idx="24">
                  <c:v>4.4171000000000005</c:v>
                </c:pt>
                <c:pt idx="25">
                  <c:v>4.5316000000000001</c:v>
                </c:pt>
                <c:pt idx="26">
                  <c:v>4.7006999999999994</c:v>
                </c:pt>
                <c:pt idx="27">
                  <c:v>4.5941999999999998</c:v>
                </c:pt>
                <c:pt idx="28">
                  <c:v>4.6552999999999995</c:v>
                </c:pt>
                <c:pt idx="29">
                  <c:v>4.5939000000000005</c:v>
                </c:pt>
                <c:pt idx="30">
                  <c:v>4.4782999999999999</c:v>
                </c:pt>
                <c:pt idx="31">
                  <c:v>4.3583999999999996</c:v>
                </c:pt>
                <c:pt idx="32">
                  <c:v>4.4700999999999995</c:v>
                </c:pt>
                <c:pt idx="33">
                  <c:v>4.3927999999999994</c:v>
                </c:pt>
                <c:pt idx="34">
                  <c:v>4.4940999999999995</c:v>
                </c:pt>
                <c:pt idx="35">
                  <c:v>4.3600000000000003</c:v>
                </c:pt>
                <c:pt idx="36">
                  <c:v>4.2795000000000005</c:v>
                </c:pt>
                <c:pt idx="37">
                  <c:v>4.1949000000000005</c:v>
                </c:pt>
                <c:pt idx="38">
                  <c:v>4.3518000000000008</c:v>
                </c:pt>
                <c:pt idx="39">
                  <c:v>4.3678000000000008</c:v>
                </c:pt>
                <c:pt idx="40">
                  <c:v>4.2781000000000002</c:v>
                </c:pt>
                <c:pt idx="41">
                  <c:v>4.1873999999999993</c:v>
                </c:pt>
                <c:pt idx="42">
                  <c:v>4.0411999999999999</c:v>
                </c:pt>
                <c:pt idx="43">
                  <c:v>3.9726999999999997</c:v>
                </c:pt>
                <c:pt idx="44">
                  <c:v>3.9743999999999997</c:v>
                </c:pt>
                <c:pt idx="45">
                  <c:v>3.9231000000000003</c:v>
                </c:pt>
                <c:pt idx="46">
                  <c:v>3.8957999999999995</c:v>
                </c:pt>
                <c:pt idx="47">
                  <c:v>4.0780000000000003</c:v>
                </c:pt>
                <c:pt idx="48">
                  <c:v>4.1318000000000001</c:v>
                </c:pt>
                <c:pt idx="49">
                  <c:v>3.8864000000000001</c:v>
                </c:pt>
                <c:pt idx="50">
                  <c:v>3.8725999999999998</c:v>
                </c:pt>
                <c:pt idx="51">
                  <c:v>3.8409000000000004</c:v>
                </c:pt>
                <c:pt idx="52">
                  <c:v>3.8742000000000001</c:v>
                </c:pt>
                <c:pt idx="53">
                  <c:v>3.7919</c:v>
                </c:pt>
                <c:pt idx="54">
                  <c:v>3.6598000000000002</c:v>
                </c:pt>
                <c:pt idx="55">
                  <c:v>3.5232000000000001</c:v>
                </c:pt>
                <c:pt idx="56">
                  <c:v>3.4483000000000001</c:v>
                </c:pt>
                <c:pt idx="57">
                  <c:v>3.3660000000000001</c:v>
                </c:pt>
                <c:pt idx="58">
                  <c:v>3.3455999999999997</c:v>
                </c:pt>
                <c:pt idx="59">
                  <c:v>3.3633999999999999</c:v>
                </c:pt>
                <c:pt idx="60">
                  <c:v>3.3692999999999995</c:v>
                </c:pt>
                <c:pt idx="61">
                  <c:v>3.2429000000000006</c:v>
                </c:pt>
                <c:pt idx="62">
                  <c:v>3.2966999999999995</c:v>
                </c:pt>
                <c:pt idx="63">
                  <c:v>3.4712000000000005</c:v>
                </c:pt>
                <c:pt idx="64">
                  <c:v>3.3664999999999998</c:v>
                </c:pt>
                <c:pt idx="65">
                  <c:v>3.2864000000000004</c:v>
                </c:pt>
                <c:pt idx="66">
                  <c:v>3.2103000000000002</c:v>
                </c:pt>
                <c:pt idx="67">
                  <c:v>3.2984999999999998</c:v>
                </c:pt>
                <c:pt idx="68">
                  <c:v>3.3537999999999997</c:v>
                </c:pt>
                <c:pt idx="69">
                  <c:v>3.3810999999999996</c:v>
                </c:pt>
                <c:pt idx="70">
                  <c:v>3.3313999999999999</c:v>
                </c:pt>
                <c:pt idx="71">
                  <c:v>3.3195999999999999</c:v>
                </c:pt>
                <c:pt idx="72">
                  <c:v>3.2847</c:v>
                </c:pt>
                <c:pt idx="73">
                  <c:v>3.3362000000000003</c:v>
                </c:pt>
                <c:pt idx="74">
                  <c:v>3.3</c:v>
                </c:pt>
                <c:pt idx="75">
                  <c:v>3.3790000000000004</c:v>
                </c:pt>
                <c:pt idx="76">
                  <c:v>3.5608999999999997</c:v>
                </c:pt>
                <c:pt idx="77">
                  <c:v>3.649</c:v>
                </c:pt>
                <c:pt idx="78">
                  <c:v>3.6325999999999996</c:v>
                </c:pt>
                <c:pt idx="79">
                  <c:v>3.6230000000000002</c:v>
                </c:pt>
                <c:pt idx="80">
                  <c:v>3.8166000000000002</c:v>
                </c:pt>
                <c:pt idx="81">
                  <c:v>3.7422</c:v>
                </c:pt>
                <c:pt idx="82">
                  <c:v>3.9043000000000001</c:v>
                </c:pt>
                <c:pt idx="83">
                  <c:v>4.2532000000000005</c:v>
                </c:pt>
                <c:pt idx="84">
                  <c:v>4.4790000000000001</c:v>
                </c:pt>
                <c:pt idx="85">
                  <c:v>4.6974</c:v>
                </c:pt>
                <c:pt idx="86">
                  <c:v>5.1264000000000003</c:v>
                </c:pt>
                <c:pt idx="87">
                  <c:v>5.5510000000000002</c:v>
                </c:pt>
                <c:pt idx="88">
                  <c:v>5.7936999999999994</c:v>
                </c:pt>
                <c:pt idx="89">
                  <c:v>5.8525</c:v>
                </c:pt>
                <c:pt idx="90">
                  <c:v>5.9379999999999997</c:v>
                </c:pt>
                <c:pt idx="91">
                  <c:v>5.8879000000000001</c:v>
                </c:pt>
                <c:pt idx="92">
                  <c:v>5.8624000000000009</c:v>
                </c:pt>
                <c:pt idx="93">
                  <c:v>5.7196999999999996</c:v>
                </c:pt>
                <c:pt idx="94">
                  <c:v>5.6315999999999997</c:v>
                </c:pt>
                <c:pt idx="95">
                  <c:v>5.2751999999999999</c:v>
                </c:pt>
                <c:pt idx="96">
                  <c:v>5.4048999999999996</c:v>
                </c:pt>
                <c:pt idx="97">
                  <c:v>5.4687999999999999</c:v>
                </c:pt>
                <c:pt idx="98">
                  <c:v>5.5601000000000003</c:v>
                </c:pt>
                <c:pt idx="99">
                  <c:v>5.6811000000000007</c:v>
                </c:pt>
                <c:pt idx="100">
                  <c:v>5.7990000000000004</c:v>
                </c:pt>
                <c:pt idx="101">
                  <c:v>5.6966000000000001</c:v>
                </c:pt>
                <c:pt idx="102">
                  <c:v>5.8948999999999998</c:v>
                </c:pt>
                <c:pt idx="103">
                  <c:v>5.8218999999999994</c:v>
                </c:pt>
                <c:pt idx="104">
                  <c:v>5.9203999999999999</c:v>
                </c:pt>
                <c:pt idx="105">
                  <c:v>5.6913999999999998</c:v>
                </c:pt>
                <c:pt idx="106">
                  <c:v>5.5689000000000002</c:v>
                </c:pt>
                <c:pt idx="107">
                  <c:v>5.4056999999999995</c:v>
                </c:pt>
                <c:pt idx="108">
                  <c:v>5.2585999999999995</c:v>
                </c:pt>
                <c:pt idx="109">
                  <c:v>4.9925999999999995</c:v>
                </c:pt>
                <c:pt idx="110">
                  <c:v>4.8560999999999996</c:v>
                </c:pt>
                <c:pt idx="111">
                  <c:v>4.7511000000000001</c:v>
                </c:pt>
                <c:pt idx="112">
                  <c:v>4.4823000000000004</c:v>
                </c:pt>
                <c:pt idx="113">
                  <c:v>4.2613000000000003</c:v>
                </c:pt>
                <c:pt idx="114">
                  <c:v>4.3057999999999996</c:v>
                </c:pt>
                <c:pt idx="115">
                  <c:v>4.0123999999999995</c:v>
                </c:pt>
                <c:pt idx="116">
                  <c:v>4.2706</c:v>
                </c:pt>
                <c:pt idx="117">
                  <c:v>4.3414999999999999</c:v>
                </c:pt>
                <c:pt idx="118">
                  <c:v>4.5594999999999999</c:v>
                </c:pt>
                <c:pt idx="119">
                  <c:v>4.6914999999999996</c:v>
                </c:pt>
                <c:pt idx="120">
                  <c:v>4.7205999999999992</c:v>
                </c:pt>
                <c:pt idx="121">
                  <c:v>4.7662999999999993</c:v>
                </c:pt>
                <c:pt idx="122">
                  <c:v>4.7129000000000003</c:v>
                </c:pt>
                <c:pt idx="123">
                  <c:v>4.7103000000000002</c:v>
                </c:pt>
                <c:pt idx="124">
                  <c:v>4.8056000000000001</c:v>
                </c:pt>
                <c:pt idx="125">
                  <c:v>4.9006999999999996</c:v>
                </c:pt>
                <c:pt idx="126">
                  <c:v>4.9762000000000004</c:v>
                </c:pt>
                <c:pt idx="127">
                  <c:v>4.8556999999999997</c:v>
                </c:pt>
                <c:pt idx="128">
                  <c:v>4.8194999999999997</c:v>
                </c:pt>
                <c:pt idx="129">
                  <c:v>4.5385</c:v>
                </c:pt>
                <c:pt idx="130">
                  <c:v>4.4093999999999998</c:v>
                </c:pt>
                <c:pt idx="131">
                  <c:v>4.5382999999999996</c:v>
                </c:pt>
                <c:pt idx="132">
                  <c:v>4.5869999999999997</c:v>
                </c:pt>
                <c:pt idx="133">
                  <c:v>4.4917000000000007</c:v>
                </c:pt>
                <c:pt idx="134">
                  <c:v>4.3896999999999995</c:v>
                </c:pt>
                <c:pt idx="135">
                  <c:v>4.2838000000000003</c:v>
                </c:pt>
                <c:pt idx="136">
                  <c:v>4.2169999999999996</c:v>
                </c:pt>
                <c:pt idx="137">
                  <c:v>4.0693000000000001</c:v>
                </c:pt>
                <c:pt idx="138">
                  <c:v>4.1955</c:v>
                </c:pt>
                <c:pt idx="139">
                  <c:v>4.1912000000000003</c:v>
                </c:pt>
                <c:pt idx="140">
                  <c:v>4.0720000000000001</c:v>
                </c:pt>
                <c:pt idx="141">
                  <c:v>3.9361999999999999</c:v>
                </c:pt>
                <c:pt idx="142">
                  <c:v>4.0362000000000009</c:v>
                </c:pt>
                <c:pt idx="143">
                  <c:v>4.3139000000000003</c:v>
                </c:pt>
                <c:pt idx="144">
                  <c:v>4.1844000000000001</c:v>
                </c:pt>
                <c:pt idx="145">
                  <c:v>4.1854999999999993</c:v>
                </c:pt>
                <c:pt idx="146">
                  <c:v>3.9614000000000003</c:v>
                </c:pt>
                <c:pt idx="147">
                  <c:v>4.1103000000000005</c:v>
                </c:pt>
                <c:pt idx="148">
                  <c:v>4.1345999999999998</c:v>
                </c:pt>
                <c:pt idx="149">
                  <c:v>4.2013999999999996</c:v>
                </c:pt>
                <c:pt idx="150">
                  <c:v>4.1173000000000002</c:v>
                </c:pt>
                <c:pt idx="151">
                  <c:v>4.0045999999999999</c:v>
                </c:pt>
                <c:pt idx="152">
                  <c:v>4.0303000000000004</c:v>
                </c:pt>
                <c:pt idx="153">
                  <c:v>3.9722</c:v>
                </c:pt>
                <c:pt idx="154">
                  <c:v>3.8540000000000001</c:v>
                </c:pt>
                <c:pt idx="155">
                  <c:v>3.6755</c:v>
                </c:pt>
                <c:pt idx="156">
                  <c:v>3.7033000000000005</c:v>
                </c:pt>
                <c:pt idx="157">
                  <c:v>3.4546999999999999</c:v>
                </c:pt>
                <c:pt idx="158">
                  <c:v>3.3027000000000006</c:v>
                </c:pt>
                <c:pt idx="159">
                  <c:v>3.3353999999999995</c:v>
                </c:pt>
                <c:pt idx="160">
                  <c:v>3.3132000000000001</c:v>
                </c:pt>
                <c:pt idx="161">
                  <c:v>3.6008</c:v>
                </c:pt>
                <c:pt idx="162">
                  <c:v>3.6807999999999996</c:v>
                </c:pt>
                <c:pt idx="163">
                  <c:v>3.5426000000000002</c:v>
                </c:pt>
                <c:pt idx="164">
                  <c:v>3.5218999999999996</c:v>
                </c:pt>
                <c:pt idx="165">
                  <c:v>3.5944000000000003</c:v>
                </c:pt>
                <c:pt idx="166">
                  <c:v>3.4444999999999997</c:v>
                </c:pt>
                <c:pt idx="167">
                  <c:v>3.4563000000000006</c:v>
                </c:pt>
                <c:pt idx="168">
                  <c:v>3.5609999999999999</c:v>
                </c:pt>
                <c:pt idx="169">
                  <c:v>3.6411000000000002</c:v>
                </c:pt>
                <c:pt idx="170">
                  <c:v>3.6327000000000003</c:v>
                </c:pt>
                <c:pt idx="171">
                  <c:v>3.5081000000000002</c:v>
                </c:pt>
                <c:pt idx="172">
                  <c:v>3.4447999999999999</c:v>
                </c:pt>
                <c:pt idx="173">
                  <c:v>3.3844999999999996</c:v>
                </c:pt>
                <c:pt idx="174">
                  <c:v>3.2596999999999996</c:v>
                </c:pt>
                <c:pt idx="175">
                  <c:v>3.1538000000000004</c:v>
                </c:pt>
                <c:pt idx="176">
                  <c:v>3.2093999999999996</c:v>
                </c:pt>
                <c:pt idx="177">
                  <c:v>3.1577999999999995</c:v>
                </c:pt>
                <c:pt idx="178">
                  <c:v>3.1228000000000007</c:v>
                </c:pt>
                <c:pt idx="179">
                  <c:v>3.3413000000000004</c:v>
                </c:pt>
                <c:pt idx="180">
                  <c:v>3.5161000000000002</c:v>
                </c:pt>
                <c:pt idx="181">
                  <c:v>3.4853000000000005</c:v>
                </c:pt>
                <c:pt idx="182">
                  <c:v>3.6259999999999994</c:v>
                </c:pt>
                <c:pt idx="183">
                  <c:v>3.5519000000000003</c:v>
                </c:pt>
                <c:pt idx="184">
                  <c:v>3.5630000000000006</c:v>
                </c:pt>
                <c:pt idx="185">
                  <c:v>3.4540000000000006</c:v>
                </c:pt>
                <c:pt idx="186">
                  <c:v>3.3207000000000004</c:v>
                </c:pt>
                <c:pt idx="187">
                  <c:v>3.2727000000000004</c:v>
                </c:pt>
                <c:pt idx="188">
                  <c:v>3.2267000000000001</c:v>
                </c:pt>
                <c:pt idx="189">
                  <c:v>3.1459999999999995</c:v>
                </c:pt>
                <c:pt idx="190">
                  <c:v>3.2355999999999998</c:v>
                </c:pt>
                <c:pt idx="191">
                  <c:v>3.2782</c:v>
                </c:pt>
                <c:pt idx="192">
                  <c:v>3.2919999999999998</c:v>
                </c:pt>
                <c:pt idx="193">
                  <c:v>3.2615000000000003</c:v>
                </c:pt>
                <c:pt idx="194">
                  <c:v>3.2337999999999996</c:v>
                </c:pt>
              </c:numCache>
            </c:numRef>
          </c:val>
          <c:smooth val="0"/>
        </c:ser>
        <c:dLbls>
          <c:showLegendKey val="0"/>
          <c:showVal val="0"/>
          <c:showCatName val="0"/>
          <c:showSerName val="0"/>
          <c:showPercent val="0"/>
          <c:showBubbleSize val="0"/>
        </c:dLbls>
        <c:marker val="1"/>
        <c:smooth val="0"/>
        <c:axId val="98543488"/>
        <c:axId val="98545024"/>
      </c:lineChart>
      <c:catAx>
        <c:axId val="98543488"/>
        <c:scaling>
          <c:orientation val="minMax"/>
        </c:scaling>
        <c:delete val="0"/>
        <c:axPos val="b"/>
        <c:numFmt formatCode="[$-40C]d\-mmm\-yy;@" sourceLinked="0"/>
        <c:majorTickMark val="out"/>
        <c:minorTickMark val="none"/>
        <c:tickLblPos val="nextTo"/>
        <c:spPr>
          <a:noFill/>
        </c:spPr>
        <c:txPr>
          <a:bodyPr/>
          <a:lstStyle/>
          <a:p>
            <a:pPr>
              <a:defRPr sz="1200" b="0" baseline="0">
                <a:latin typeface="Arial" pitchFamily="34" charset="0"/>
              </a:defRPr>
            </a:pPr>
            <a:endParaRPr lang="fr-FR"/>
          </a:p>
        </c:txPr>
        <c:crossAx val="98545024"/>
        <c:crosses val="autoZero"/>
        <c:auto val="1"/>
        <c:lblAlgn val="ctr"/>
        <c:lblOffset val="100"/>
        <c:tickLblSkip val="26"/>
        <c:tickMarkSkip val="26"/>
        <c:noMultiLvlLbl val="0"/>
      </c:catAx>
      <c:valAx>
        <c:axId val="98545024"/>
        <c:scaling>
          <c:orientation val="minMax"/>
        </c:scaling>
        <c:delete val="0"/>
        <c:axPos val="l"/>
        <c:majorGridlines>
          <c:spPr>
            <a:ln>
              <a:prstDash val="lgDash"/>
            </a:ln>
          </c:spPr>
        </c:majorGridlines>
        <c:numFmt formatCode="0.00" sourceLinked="1"/>
        <c:majorTickMark val="out"/>
        <c:minorTickMark val="none"/>
        <c:tickLblPos val="nextTo"/>
        <c:txPr>
          <a:bodyPr/>
          <a:lstStyle/>
          <a:p>
            <a:pPr>
              <a:defRPr sz="1200" b="0" baseline="0">
                <a:latin typeface="Arial" pitchFamily="34" charset="0"/>
              </a:defRPr>
            </a:pPr>
            <a:endParaRPr lang="fr-FR"/>
          </a:p>
        </c:txPr>
        <c:crossAx val="98543488"/>
        <c:crosses val="autoZero"/>
        <c:crossBetween val="between"/>
      </c:valAx>
    </c:plotArea>
    <c:legend>
      <c:legendPos val="r"/>
      <c:legendEntry>
        <c:idx val="1"/>
        <c:txPr>
          <a:bodyPr/>
          <a:lstStyle/>
          <a:p>
            <a:pPr>
              <a:defRPr sz="1200" baseline="0">
                <a:latin typeface="Arial" pitchFamily="34" charset="0"/>
              </a:defRPr>
            </a:pPr>
            <a:endParaRPr lang="fr-FR"/>
          </a:p>
        </c:txPr>
      </c:legendEntry>
      <c:legendEntry>
        <c:idx val="2"/>
        <c:txPr>
          <a:bodyPr/>
          <a:lstStyle/>
          <a:p>
            <a:pPr>
              <a:defRPr sz="1200" baseline="0">
                <a:latin typeface="Arial" pitchFamily="34" charset="0"/>
              </a:defRPr>
            </a:pPr>
            <a:endParaRPr lang="fr-FR"/>
          </a:p>
        </c:txPr>
      </c:legendEntry>
      <c:layout>
        <c:manualLayout>
          <c:xMode val="edge"/>
          <c:yMode val="edge"/>
          <c:x val="1.754666772471792E-2"/>
          <c:y val="0.90874935650490796"/>
          <c:w val="0.95702956267795181"/>
          <c:h val="8.3640368719509764E-2"/>
        </c:manualLayout>
      </c:layout>
      <c:overlay val="0"/>
      <c:txPr>
        <a:bodyPr/>
        <a:lstStyle/>
        <a:p>
          <a:pPr>
            <a:defRPr sz="1200" baseline="0">
              <a:latin typeface="Arial" pitchFamily="34" charset="0"/>
            </a:defRPr>
          </a:pPr>
          <a:endParaRPr lang="fr-FR"/>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2381102017285E-2"/>
          <c:y val="4.4782210288046832E-2"/>
          <c:w val="0.89211651891583255"/>
          <c:h val="0.75683719557860063"/>
        </c:manualLayout>
      </c:layout>
      <c:lineChart>
        <c:grouping val="standard"/>
        <c:varyColors val="0"/>
        <c:ser>
          <c:idx val="0"/>
          <c:order val="0"/>
          <c:tx>
            <c:v>Eurobund 10Y strip</c:v>
          </c:tx>
          <c:spPr>
            <a:ln w="15875">
              <a:solidFill>
                <a:srgbClr val="FFC000"/>
              </a:solidFill>
            </a:ln>
          </c:spPr>
          <c:marker>
            <c:symbol val="picture"/>
            <c:spPr>
              <a:ln w="9525">
                <a:noFill/>
              </a:ln>
            </c:spPr>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'!$F$12:$F$206</c:f>
              <c:numCache>
                <c:formatCode>0.00</c:formatCode>
                <c:ptCount val="195"/>
                <c:pt idx="0">
                  <c:v>3.4596999999999998</c:v>
                </c:pt>
                <c:pt idx="1">
                  <c:v>3.4903</c:v>
                </c:pt>
                <c:pt idx="2">
                  <c:v>3.3744999999999998</c:v>
                </c:pt>
                <c:pt idx="3">
                  <c:v>3.3281999999999998</c:v>
                </c:pt>
                <c:pt idx="4">
                  <c:v>3.3129</c:v>
                </c:pt>
                <c:pt idx="5">
                  <c:v>3.2359999999999998</c:v>
                </c:pt>
                <c:pt idx="6">
                  <c:v>3.2940999999999998</c:v>
                </c:pt>
                <c:pt idx="7">
                  <c:v>3.3856999999999999</c:v>
                </c:pt>
                <c:pt idx="8">
                  <c:v>3.2136</c:v>
                </c:pt>
                <c:pt idx="9">
                  <c:v>3.2584</c:v>
                </c:pt>
                <c:pt idx="10">
                  <c:v>3.2778</c:v>
                </c:pt>
                <c:pt idx="11">
                  <c:v>3.2124999999999999</c:v>
                </c:pt>
                <c:pt idx="12">
                  <c:v>3.2723</c:v>
                </c:pt>
                <c:pt idx="13">
                  <c:v>3.2033999999999998</c:v>
                </c:pt>
                <c:pt idx="14">
                  <c:v>3.2605</c:v>
                </c:pt>
                <c:pt idx="15">
                  <c:v>3.1686000000000001</c:v>
                </c:pt>
                <c:pt idx="16">
                  <c:v>3.1347999999999998</c:v>
                </c:pt>
                <c:pt idx="17">
                  <c:v>3.0710999999999999</c:v>
                </c:pt>
                <c:pt idx="18">
                  <c:v>2.8247</c:v>
                </c:pt>
                <c:pt idx="19">
                  <c:v>2.9371</c:v>
                </c:pt>
                <c:pt idx="20">
                  <c:v>2.7593000000000001</c:v>
                </c:pt>
                <c:pt idx="21">
                  <c:v>2.762</c:v>
                </c:pt>
                <c:pt idx="22">
                  <c:v>2.6898</c:v>
                </c:pt>
                <c:pt idx="23">
                  <c:v>2.6966000000000001</c:v>
                </c:pt>
                <c:pt idx="24">
                  <c:v>2.8418999999999999</c:v>
                </c:pt>
                <c:pt idx="25">
                  <c:v>2.7107000000000001</c:v>
                </c:pt>
                <c:pt idx="26">
                  <c:v>2.6945000000000001</c:v>
                </c:pt>
                <c:pt idx="27">
                  <c:v>2.7275</c:v>
                </c:pt>
                <c:pt idx="28">
                  <c:v>2.7137000000000002</c:v>
                </c:pt>
                <c:pt idx="29">
                  <c:v>2.7805999999999997</c:v>
                </c:pt>
                <c:pt idx="30">
                  <c:v>2.7481999999999998</c:v>
                </c:pt>
                <c:pt idx="31">
                  <c:v>2.6303000000000001</c:v>
                </c:pt>
                <c:pt idx="32">
                  <c:v>2.4999000000000002</c:v>
                </c:pt>
                <c:pt idx="33">
                  <c:v>2.3877000000000002</c:v>
                </c:pt>
                <c:pt idx="34">
                  <c:v>2.2605</c:v>
                </c:pt>
                <c:pt idx="35">
                  <c:v>2.4455999999999998</c:v>
                </c:pt>
                <c:pt idx="36">
                  <c:v>2.5085999999999999</c:v>
                </c:pt>
                <c:pt idx="37">
                  <c:v>2.5411999999999999</c:v>
                </c:pt>
                <c:pt idx="38">
                  <c:v>2.3748</c:v>
                </c:pt>
                <c:pt idx="39">
                  <c:v>2.3515000000000001</c:v>
                </c:pt>
                <c:pt idx="40">
                  <c:v>2.3605999999999998</c:v>
                </c:pt>
                <c:pt idx="41">
                  <c:v>2.4058000000000002</c:v>
                </c:pt>
                <c:pt idx="42">
                  <c:v>2.5579000000000001</c:v>
                </c:pt>
                <c:pt idx="43">
                  <c:v>2.6261000000000001</c:v>
                </c:pt>
                <c:pt idx="44">
                  <c:v>2.4975999999999998</c:v>
                </c:pt>
                <c:pt idx="45">
                  <c:v>2.5722</c:v>
                </c:pt>
                <c:pt idx="46">
                  <c:v>2.8242000000000003</c:v>
                </c:pt>
                <c:pt idx="47">
                  <c:v>2.7896000000000001</c:v>
                </c:pt>
                <c:pt idx="48">
                  <c:v>2.9</c:v>
                </c:pt>
                <c:pt idx="49">
                  <c:v>3.0152000000000001</c:v>
                </c:pt>
                <c:pt idx="50">
                  <c:v>3.0714000000000001</c:v>
                </c:pt>
                <c:pt idx="51">
                  <c:v>2.9981</c:v>
                </c:pt>
                <c:pt idx="52">
                  <c:v>3.0026999999999999</c:v>
                </c:pt>
                <c:pt idx="53">
                  <c:v>2.9420999999999999</c:v>
                </c:pt>
                <c:pt idx="54">
                  <c:v>3.0676999999999999</c:v>
                </c:pt>
                <c:pt idx="55">
                  <c:v>3.2065999999999999</c:v>
                </c:pt>
                <c:pt idx="56">
                  <c:v>3.2387999999999999</c:v>
                </c:pt>
                <c:pt idx="57">
                  <c:v>3.3329</c:v>
                </c:pt>
                <c:pt idx="58">
                  <c:v>3.3367</c:v>
                </c:pt>
                <c:pt idx="59">
                  <c:v>3.2825000000000002</c:v>
                </c:pt>
                <c:pt idx="60">
                  <c:v>3.2006000000000001</c:v>
                </c:pt>
                <c:pt idx="61">
                  <c:v>3.3670999999999998</c:v>
                </c:pt>
                <c:pt idx="62">
                  <c:v>3.3315000000000001</c:v>
                </c:pt>
                <c:pt idx="63">
                  <c:v>3.2938999999999998</c:v>
                </c:pt>
                <c:pt idx="64">
                  <c:v>3.3672</c:v>
                </c:pt>
                <c:pt idx="65">
                  <c:v>3.4260999999999999</c:v>
                </c:pt>
                <c:pt idx="66">
                  <c:v>3.5259999999999998</c:v>
                </c:pt>
                <c:pt idx="67">
                  <c:v>3.4279999999999999</c:v>
                </c:pt>
                <c:pt idx="68">
                  <c:v>3.3075000000000001</c:v>
                </c:pt>
                <c:pt idx="69">
                  <c:v>3.2345000000000002</c:v>
                </c:pt>
                <c:pt idx="70">
                  <c:v>3.1979000000000002</c:v>
                </c:pt>
                <c:pt idx="71">
                  <c:v>3.1366000000000001</c:v>
                </c:pt>
                <c:pt idx="72">
                  <c:v>3.1593</c:v>
                </c:pt>
                <c:pt idx="73">
                  <c:v>3.1042000000000001</c:v>
                </c:pt>
                <c:pt idx="74">
                  <c:v>3.1814</c:v>
                </c:pt>
                <c:pt idx="75">
                  <c:v>3.0888</c:v>
                </c:pt>
                <c:pt idx="76">
                  <c:v>3.0497000000000001</c:v>
                </c:pt>
                <c:pt idx="77">
                  <c:v>2.9424999999999999</c:v>
                </c:pt>
                <c:pt idx="78">
                  <c:v>3.1027</c:v>
                </c:pt>
                <c:pt idx="79">
                  <c:v>2.9516</c:v>
                </c:pt>
                <c:pt idx="80">
                  <c:v>2.7888000000000002</c:v>
                </c:pt>
                <c:pt idx="81">
                  <c:v>2.9358</c:v>
                </c:pt>
                <c:pt idx="82">
                  <c:v>2.6867000000000001</c:v>
                </c:pt>
                <c:pt idx="83">
                  <c:v>2.5026999999999999</c:v>
                </c:pt>
                <c:pt idx="84">
                  <c:v>2.4733000000000001</c:v>
                </c:pt>
                <c:pt idx="85">
                  <c:v>2.2627999999999999</c:v>
                </c:pt>
                <c:pt idx="86">
                  <c:v>2.2585000000000002</c:v>
                </c:pt>
                <c:pt idx="87">
                  <c:v>2.1383000000000001</c:v>
                </c:pt>
                <c:pt idx="88">
                  <c:v>1.9298</c:v>
                </c:pt>
                <c:pt idx="89">
                  <c:v>1.9733000000000001</c:v>
                </c:pt>
                <c:pt idx="90">
                  <c:v>1.8433000000000002</c:v>
                </c:pt>
                <c:pt idx="91">
                  <c:v>2.0228000000000002</c:v>
                </c:pt>
                <c:pt idx="92">
                  <c:v>2.177</c:v>
                </c:pt>
                <c:pt idx="93">
                  <c:v>2.3895</c:v>
                </c:pt>
                <c:pt idx="94">
                  <c:v>2.2824</c:v>
                </c:pt>
                <c:pt idx="95">
                  <c:v>2.3834</c:v>
                </c:pt>
                <c:pt idx="96">
                  <c:v>2.0371000000000001</c:v>
                </c:pt>
                <c:pt idx="97">
                  <c:v>2.0619000000000001</c:v>
                </c:pt>
                <c:pt idx="98">
                  <c:v>2.1762000000000001</c:v>
                </c:pt>
                <c:pt idx="99">
                  <c:v>2.4011</c:v>
                </c:pt>
                <c:pt idx="100">
                  <c:v>2.3212999999999999</c:v>
                </c:pt>
                <c:pt idx="101">
                  <c:v>2.2913999999999999</c:v>
                </c:pt>
                <c:pt idx="102">
                  <c:v>2.0068999999999999</c:v>
                </c:pt>
                <c:pt idx="103">
                  <c:v>2.0943000000000001</c:v>
                </c:pt>
                <c:pt idx="104">
                  <c:v>1.9616</c:v>
                </c:pt>
                <c:pt idx="105">
                  <c:v>2.0217000000000001</c:v>
                </c:pt>
                <c:pt idx="106">
                  <c:v>1.9414</c:v>
                </c:pt>
                <c:pt idx="107">
                  <c:v>2.1133999999999999</c:v>
                </c:pt>
                <c:pt idx="108">
                  <c:v>2.0729000000000002</c:v>
                </c:pt>
                <c:pt idx="109">
                  <c:v>2.1657000000000002</c:v>
                </c:pt>
                <c:pt idx="110">
                  <c:v>2.19</c:v>
                </c:pt>
                <c:pt idx="111">
                  <c:v>2.1516999999999999</c:v>
                </c:pt>
                <c:pt idx="112">
                  <c:v>2.1246999999999998</c:v>
                </c:pt>
                <c:pt idx="113">
                  <c:v>2.0619000000000001</c:v>
                </c:pt>
                <c:pt idx="114">
                  <c:v>2.0663</c:v>
                </c:pt>
                <c:pt idx="115">
                  <c:v>2.3227000000000002</c:v>
                </c:pt>
                <c:pt idx="116">
                  <c:v>2.1440999999999999</c:v>
                </c:pt>
                <c:pt idx="117">
                  <c:v>2.0756999999999999</c:v>
                </c:pt>
                <c:pt idx="118">
                  <c:v>1.9594</c:v>
                </c:pt>
                <c:pt idx="119">
                  <c:v>1.9377</c:v>
                </c:pt>
                <c:pt idx="120">
                  <c:v>1.9205999999999999</c:v>
                </c:pt>
                <c:pt idx="121">
                  <c:v>1.9266999999999999</c:v>
                </c:pt>
                <c:pt idx="122">
                  <c:v>1.8010999999999999</c:v>
                </c:pt>
                <c:pt idx="123">
                  <c:v>1.7099</c:v>
                </c:pt>
                <c:pt idx="124">
                  <c:v>1.6417000000000002</c:v>
                </c:pt>
                <c:pt idx="125">
                  <c:v>1.5507</c:v>
                </c:pt>
                <c:pt idx="126">
                  <c:v>1.3658999999999999</c:v>
                </c:pt>
                <c:pt idx="127">
                  <c:v>1.5369999999999999</c:v>
                </c:pt>
                <c:pt idx="128">
                  <c:v>1.6419000000000001</c:v>
                </c:pt>
                <c:pt idx="129">
                  <c:v>1.7619</c:v>
                </c:pt>
                <c:pt idx="130">
                  <c:v>1.8042</c:v>
                </c:pt>
                <c:pt idx="131">
                  <c:v>1.5425</c:v>
                </c:pt>
                <c:pt idx="132">
                  <c:v>1.4786000000000001</c:v>
                </c:pt>
                <c:pt idx="133">
                  <c:v>1.3793</c:v>
                </c:pt>
                <c:pt idx="134">
                  <c:v>1.6089</c:v>
                </c:pt>
                <c:pt idx="135">
                  <c:v>1.6284999999999998</c:v>
                </c:pt>
                <c:pt idx="136">
                  <c:v>1.5956999999999999</c:v>
                </c:pt>
                <c:pt idx="137">
                  <c:v>1.7130999999999998</c:v>
                </c:pt>
                <c:pt idx="138">
                  <c:v>1.5552999999999999</c:v>
                </c:pt>
                <c:pt idx="139">
                  <c:v>1.556</c:v>
                </c:pt>
                <c:pt idx="140">
                  <c:v>1.7343999999999999</c:v>
                </c:pt>
                <c:pt idx="141">
                  <c:v>1.9053</c:v>
                </c:pt>
                <c:pt idx="142">
                  <c:v>1.7970999999999999</c:v>
                </c:pt>
                <c:pt idx="143">
                  <c:v>1.6278999999999999</c:v>
                </c:pt>
                <c:pt idx="144">
                  <c:v>1.7138</c:v>
                </c:pt>
                <c:pt idx="145">
                  <c:v>1.6598000000000002</c:v>
                </c:pt>
                <c:pt idx="146">
                  <c:v>1.7972000000000001</c:v>
                </c:pt>
                <c:pt idx="147">
                  <c:v>1.7151999999999998</c:v>
                </c:pt>
                <c:pt idx="148">
                  <c:v>1.6265000000000001</c:v>
                </c:pt>
                <c:pt idx="149">
                  <c:v>1.5234999999999999</c:v>
                </c:pt>
                <c:pt idx="150">
                  <c:v>1.448</c:v>
                </c:pt>
                <c:pt idx="151">
                  <c:v>1.5651999999999999</c:v>
                </c:pt>
                <c:pt idx="152">
                  <c:v>1.5032999999999999</c:v>
                </c:pt>
                <c:pt idx="153">
                  <c:v>1.4006000000000001</c:v>
                </c:pt>
                <c:pt idx="154">
                  <c:v>1.4639</c:v>
                </c:pt>
                <c:pt idx="155">
                  <c:v>1.4941</c:v>
                </c:pt>
                <c:pt idx="156">
                  <c:v>1.417</c:v>
                </c:pt>
                <c:pt idx="157">
                  <c:v>1.6514</c:v>
                </c:pt>
                <c:pt idx="158">
                  <c:v>1.7036</c:v>
                </c:pt>
                <c:pt idx="159">
                  <c:v>1.6316000000000002</c:v>
                </c:pt>
                <c:pt idx="160">
                  <c:v>1.7039</c:v>
                </c:pt>
                <c:pt idx="161">
                  <c:v>1.7410000000000001</c:v>
                </c:pt>
                <c:pt idx="162">
                  <c:v>1.6916</c:v>
                </c:pt>
                <c:pt idx="163">
                  <c:v>1.7454000000000001</c:v>
                </c:pt>
                <c:pt idx="164">
                  <c:v>1.6703000000000001</c:v>
                </c:pt>
                <c:pt idx="165">
                  <c:v>1.5255000000000001</c:v>
                </c:pt>
                <c:pt idx="166">
                  <c:v>1.6223000000000001</c:v>
                </c:pt>
                <c:pt idx="167">
                  <c:v>1.55</c:v>
                </c:pt>
                <c:pt idx="168">
                  <c:v>1.4696</c:v>
                </c:pt>
                <c:pt idx="169">
                  <c:v>1.3980999999999999</c:v>
                </c:pt>
                <c:pt idx="170">
                  <c:v>1.3176000000000001</c:v>
                </c:pt>
                <c:pt idx="171">
                  <c:v>1.3584000000000001</c:v>
                </c:pt>
                <c:pt idx="172">
                  <c:v>1.3597000000000001</c:v>
                </c:pt>
                <c:pt idx="173">
                  <c:v>1.3108</c:v>
                </c:pt>
                <c:pt idx="174">
                  <c:v>1.3441000000000001</c:v>
                </c:pt>
                <c:pt idx="175">
                  <c:v>1.4782999999999999</c:v>
                </c:pt>
                <c:pt idx="176">
                  <c:v>1.4211</c:v>
                </c:pt>
                <c:pt idx="177">
                  <c:v>1.5093000000000001</c:v>
                </c:pt>
                <c:pt idx="178">
                  <c:v>1.6049</c:v>
                </c:pt>
                <c:pt idx="179">
                  <c:v>1.6167</c:v>
                </c:pt>
                <c:pt idx="180">
                  <c:v>1.6095000000000002</c:v>
                </c:pt>
                <c:pt idx="181">
                  <c:v>1.8109999999999999</c:v>
                </c:pt>
                <c:pt idx="182">
                  <c:v>1.8231000000000002</c:v>
                </c:pt>
                <c:pt idx="183">
                  <c:v>1.8142</c:v>
                </c:pt>
                <c:pt idx="184">
                  <c:v>1.651</c:v>
                </c:pt>
                <c:pt idx="185">
                  <c:v>1.6247</c:v>
                </c:pt>
                <c:pt idx="186">
                  <c:v>1.7763</c:v>
                </c:pt>
                <c:pt idx="187">
                  <c:v>1.7557</c:v>
                </c:pt>
                <c:pt idx="188">
                  <c:v>1.7865</c:v>
                </c:pt>
                <c:pt idx="189">
                  <c:v>1.9784000000000002</c:v>
                </c:pt>
                <c:pt idx="190">
                  <c:v>2.0331000000000001</c:v>
                </c:pt>
                <c:pt idx="191">
                  <c:v>1.9699</c:v>
                </c:pt>
                <c:pt idx="192">
                  <c:v>2.0655999999999999</c:v>
                </c:pt>
                <c:pt idx="193">
                  <c:v>2.0554999999999999</c:v>
                </c:pt>
                <c:pt idx="194">
                  <c:v>2.0415000000000001</c:v>
                </c:pt>
              </c:numCache>
            </c:numRef>
          </c:val>
          <c:smooth val="0"/>
        </c:ser>
        <c:ser>
          <c:idx val="2"/>
          <c:order val="1"/>
          <c:tx>
            <c:v>Moy. 1 an</c:v>
          </c:tx>
          <c:spPr>
            <a:ln w="25400">
              <a:solidFill>
                <a:srgbClr val="FFC000"/>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'!$H$12:$H$206</c:f>
              <c:numCache>
                <c:formatCode>[$-809]mmmm\ yyyy;@</c:formatCode>
                <c:ptCount val="195"/>
                <c:pt idx="52" formatCode="0.00">
                  <c:v>2.8766509433962266</c:v>
                </c:pt>
                <c:pt idx="53" formatCode="0.00">
                  <c:v>2.8668849056603776</c:v>
                </c:pt>
                <c:pt idx="54" formatCode="0.00">
                  <c:v>2.8589113207547174</c:v>
                </c:pt>
                <c:pt idx="55" formatCode="0.00">
                  <c:v>2.8557433962264156</c:v>
                </c:pt>
                <c:pt idx="56" formatCode="0.00">
                  <c:v>2.8540566037735853</c:v>
                </c:pt>
                <c:pt idx="57" formatCode="0.00">
                  <c:v>2.8544339622641512</c:v>
                </c:pt>
                <c:pt idx="58" formatCode="0.00">
                  <c:v>2.8563339622641517</c:v>
                </c:pt>
                <c:pt idx="59" formatCode="0.00">
                  <c:v>2.8561150943396227</c:v>
                </c:pt>
                <c:pt idx="60" formatCode="0.00">
                  <c:v>2.8526226415094342</c:v>
                </c:pt>
                <c:pt idx="61" formatCode="0.00">
                  <c:v>2.8555188679245282</c:v>
                </c:pt>
                <c:pt idx="62" formatCode="0.00">
                  <c:v>2.8568981132075475</c:v>
                </c:pt>
                <c:pt idx="63" formatCode="0.00">
                  <c:v>2.8572018867924531</c:v>
                </c:pt>
                <c:pt idx="64" formatCode="0.00">
                  <c:v>2.8601207547169816</c:v>
                </c:pt>
                <c:pt idx="65" formatCode="0.00">
                  <c:v>2.8630226415094335</c:v>
                </c:pt>
                <c:pt idx="66" formatCode="0.00">
                  <c:v>2.8691094339622638</c:v>
                </c:pt>
                <c:pt idx="67" formatCode="0.00">
                  <c:v>2.8722698113207548</c:v>
                </c:pt>
                <c:pt idx="68" formatCode="0.00">
                  <c:v>2.874890566037736</c:v>
                </c:pt>
                <c:pt idx="69" formatCode="0.00">
                  <c:v>2.876771698113207</c:v>
                </c:pt>
                <c:pt idx="70" formatCode="0.00">
                  <c:v>2.8791641509433954</c:v>
                </c:pt>
                <c:pt idx="71" formatCode="0.00">
                  <c:v>2.8850490566037728</c:v>
                </c:pt>
                <c:pt idx="72" formatCode="0.00">
                  <c:v>2.8892415094339614</c:v>
                </c:pt>
                <c:pt idx="73" formatCode="0.00">
                  <c:v>2.8957490566037727</c:v>
                </c:pt>
                <c:pt idx="74" formatCode="0.00">
                  <c:v>2.9036622641509426</c:v>
                </c:pt>
                <c:pt idx="75" formatCode="0.00">
                  <c:v>2.9111905660377344</c:v>
                </c:pt>
                <c:pt idx="76" formatCode="0.00">
                  <c:v>2.9178528301886781</c:v>
                </c:pt>
                <c:pt idx="77" formatCode="0.00">
                  <c:v>2.9197509433962248</c:v>
                </c:pt>
                <c:pt idx="78" formatCode="0.00">
                  <c:v>2.9271471698113194</c:v>
                </c:pt>
                <c:pt idx="79" formatCode="0.00">
                  <c:v>2.9319981132075461</c:v>
                </c:pt>
                <c:pt idx="80" formatCode="0.00">
                  <c:v>2.9331547169811314</c:v>
                </c:pt>
                <c:pt idx="81" formatCode="0.00">
                  <c:v>2.9373452830188671</c:v>
                </c:pt>
                <c:pt idx="82" formatCode="0.00">
                  <c:v>2.9355735849056601</c:v>
                </c:pt>
                <c:pt idx="83" formatCode="0.00">
                  <c:v>2.9309415094339624</c:v>
                </c:pt>
                <c:pt idx="84" formatCode="0.00">
                  <c:v>2.9279792452830185</c:v>
                </c:pt>
                <c:pt idx="85" formatCode="0.00">
                  <c:v>2.9235056603773582</c:v>
                </c:pt>
                <c:pt idx="86" formatCode="0.00">
                  <c:v>2.9210679245283018</c:v>
                </c:pt>
                <c:pt idx="87" formatCode="0.00">
                  <c:v>2.9187622641509434</c:v>
                </c:pt>
                <c:pt idx="88" formatCode="0.00">
                  <c:v>2.9090301886792451</c:v>
                </c:pt>
                <c:pt idx="89" formatCode="0.00">
                  <c:v>2.8989301886792451</c:v>
                </c:pt>
                <c:pt idx="90" formatCode="0.00">
                  <c:v>2.8857622641509431</c:v>
                </c:pt>
                <c:pt idx="91" formatCode="0.00">
                  <c:v>2.8791207547169799</c:v>
                </c:pt>
                <c:pt idx="92" formatCode="0.00">
                  <c:v>2.8758283018867914</c:v>
                </c:pt>
                <c:pt idx="93" formatCode="0.00">
                  <c:v>2.8763735849056595</c:v>
                </c:pt>
                <c:pt idx="94" formatCode="0.00">
                  <c:v>2.8740452830188667</c:v>
                </c:pt>
                <c:pt idx="95" formatCode="0.00">
                  <c:v>2.8707528301886787</c:v>
                </c:pt>
                <c:pt idx="96" formatCode="0.00">
                  <c:v>2.8596396226415091</c:v>
                </c:pt>
                <c:pt idx="97" formatCode="0.00">
                  <c:v>2.851418867924528</c:v>
                </c:pt>
                <c:pt idx="98" formatCode="0.00">
                  <c:v>2.8439471698113201</c:v>
                </c:pt>
                <c:pt idx="99" formatCode="0.00">
                  <c:v>2.8359641509433962</c:v>
                </c:pt>
                <c:pt idx="100" formatCode="0.00">
                  <c:v>2.8271283018867925</c:v>
                </c:pt>
                <c:pt idx="101" formatCode="0.00">
                  <c:v>2.8156452830188683</c:v>
                </c:pt>
                <c:pt idx="102" formatCode="0.00">
                  <c:v>2.7966207547169817</c:v>
                </c:pt>
                <c:pt idx="103" formatCode="0.00">
                  <c:v>2.7781849056603778</c:v>
                </c:pt>
                <c:pt idx="104" formatCode="0.00">
                  <c:v>2.7586283018867932</c:v>
                </c:pt>
                <c:pt idx="105" formatCode="0.00">
                  <c:v>2.7401188679245285</c:v>
                </c:pt>
                <c:pt idx="106" formatCode="0.00">
                  <c:v>2.7212377358490563</c:v>
                </c:pt>
                <c:pt idx="107" formatCode="0.00">
                  <c:v>2.7032320754716981</c:v>
                </c:pt>
                <c:pt idx="108" formatCode="0.00">
                  <c:v>2.6818415094339616</c:v>
                </c:pt>
                <c:pt idx="109" formatCode="0.00">
                  <c:v>2.6615943396226407</c:v>
                </c:pt>
                <c:pt idx="110" formatCode="0.00">
                  <c:v>2.6400301886792445</c:v>
                </c:pt>
                <c:pt idx="111" formatCode="0.00">
                  <c:v>2.6176716981132069</c:v>
                </c:pt>
                <c:pt idx="112" formatCode="0.00">
                  <c:v>2.5958264150943386</c:v>
                </c:pt>
                <c:pt idx="113" formatCode="0.00">
                  <c:v>2.5743415094339617</c:v>
                </c:pt>
                <c:pt idx="114" formatCode="0.00">
                  <c:v>2.5497981132075469</c:v>
                </c:pt>
                <c:pt idx="115" formatCode="0.00">
                  <c:v>2.530764150943396</c:v>
                </c:pt>
                <c:pt idx="116" formatCode="0.00">
                  <c:v>2.5090698113207544</c:v>
                </c:pt>
                <c:pt idx="117" formatCode="0.00">
                  <c:v>2.4847018867924526</c:v>
                </c:pt>
                <c:pt idx="118" formatCode="0.00">
                  <c:v>2.4570283018867918</c:v>
                </c:pt>
                <c:pt idx="119" formatCode="0.00">
                  <c:v>2.4270603773584898</c:v>
                </c:pt>
                <c:pt idx="120" formatCode="0.00">
                  <c:v>2.3986188679245277</c:v>
                </c:pt>
                <c:pt idx="121" formatCode="0.00">
                  <c:v>2.3725660377358486</c:v>
                </c:pt>
                <c:pt idx="122" formatCode="0.00">
                  <c:v>2.3455207547169805</c:v>
                </c:pt>
                <c:pt idx="123" formatCode="0.00">
                  <c:v>2.3174452830188677</c:v>
                </c:pt>
                <c:pt idx="124" formatCode="0.00">
                  <c:v>2.2892396226415093</c:v>
                </c:pt>
                <c:pt idx="125" formatCode="0.00">
                  <c:v>2.2588886792452834</c:v>
                </c:pt>
                <c:pt idx="126" formatCode="0.00">
                  <c:v>2.2260905660377359</c:v>
                </c:pt>
                <c:pt idx="127" formatCode="0.00">
                  <c:v>2.1950641509433968</c:v>
                </c:pt>
                <c:pt idx="128" formatCode="0.00">
                  <c:v>2.1677641509433969</c:v>
                </c:pt>
                <c:pt idx="129" formatCode="0.00">
                  <c:v>2.1434660377358492</c:v>
                </c:pt>
                <c:pt idx="130" formatCode="0.00">
                  <c:v>2.1219886792452831</c:v>
                </c:pt>
                <c:pt idx="131" formatCode="0.00">
                  <c:v>2.092550943396227</c:v>
                </c:pt>
                <c:pt idx="132" formatCode="0.00">
                  <c:v>2.0647584905660383</c:v>
                </c:pt>
                <c:pt idx="133" formatCode="0.00">
                  <c:v>2.0381641509433965</c:v>
                </c:pt>
                <c:pt idx="134" formatCode="0.00">
                  <c:v>2.0131283018867929</c:v>
                </c:pt>
                <c:pt idx="135" formatCode="0.00">
                  <c:v>1.9931622641509434</c:v>
                </c:pt>
                <c:pt idx="136" formatCode="0.00">
                  <c:v>1.9760490566037734</c:v>
                </c:pt>
                <c:pt idx="137" formatCode="0.00">
                  <c:v>1.9617056603773588</c:v>
                </c:pt>
                <c:pt idx="138" formatCode="0.00">
                  <c:v>1.9483566037735849</c:v>
                </c:pt>
                <c:pt idx="139" formatCode="0.00">
                  <c:v>1.9351018867924532</c:v>
                </c:pt>
                <c:pt idx="140" formatCode="0.00">
                  <c:v>1.9274811320754717</c:v>
                </c:pt>
                <c:pt idx="141" formatCode="0.00">
                  <c:v>1.9270188679245281</c:v>
                </c:pt>
                <c:pt idx="142" formatCode="0.00">
                  <c:v>1.9236943396226414</c:v>
                </c:pt>
                <c:pt idx="143" formatCode="0.00">
                  <c:v>1.9196301886792455</c:v>
                </c:pt>
                <c:pt idx="144" formatCode="0.00">
                  <c:v>1.9137999999999999</c:v>
                </c:pt>
                <c:pt idx="145" formatCode="0.00">
                  <c:v>1.9040415094339622</c:v>
                </c:pt>
                <c:pt idx="146" formatCode="0.00">
                  <c:v>1.892866037735849</c:v>
                </c:pt>
                <c:pt idx="147" formatCode="0.00">
                  <c:v>1.882164150943396</c:v>
                </c:pt>
                <c:pt idx="148" formatCode="0.00">
                  <c:v>1.8678830188679243</c:v>
                </c:pt>
                <c:pt idx="149" formatCode="0.00">
                  <c:v>1.8581924528301881</c:v>
                </c:pt>
                <c:pt idx="150" formatCode="0.00">
                  <c:v>1.8466094339622638</c:v>
                </c:pt>
                <c:pt idx="151" formatCode="0.00">
                  <c:v>1.8350811320754716</c:v>
                </c:pt>
                <c:pt idx="152" formatCode="0.00">
                  <c:v>1.8181415094339619</c:v>
                </c:pt>
                <c:pt idx="153" formatCode="0.00">
                  <c:v>1.8007698113207542</c:v>
                </c:pt>
                <c:pt idx="154" formatCode="0.00">
                  <c:v>1.7851566037735846</c:v>
                </c:pt>
                <c:pt idx="155" formatCode="0.00">
                  <c:v>1.7754811320754713</c:v>
                </c:pt>
                <c:pt idx="156" formatCode="0.00">
                  <c:v>1.7627018867924524</c:v>
                </c:pt>
                <c:pt idx="157" formatCode="0.00">
                  <c:v>1.7568490566037731</c:v>
                </c:pt>
                <c:pt idx="158" formatCode="0.00">
                  <c:v>1.7508471698113204</c:v>
                </c:pt>
                <c:pt idx="159" formatCode="0.00">
                  <c:v>1.7450018867924524</c:v>
                </c:pt>
                <c:pt idx="160" formatCode="0.00">
                  <c:v>1.7372754716981131</c:v>
                </c:pt>
                <c:pt idx="161" formatCode="0.00">
                  <c:v>1.7310132075471696</c:v>
                </c:pt>
                <c:pt idx="162" formatCode="0.00">
                  <c:v>1.7220679245283013</c:v>
                </c:pt>
                <c:pt idx="163" formatCode="0.00">
                  <c:v>1.7136792452830183</c:v>
                </c:pt>
                <c:pt idx="164" formatCode="0.00">
                  <c:v>1.704596226415094</c:v>
                </c:pt>
                <c:pt idx="165" formatCode="0.00">
                  <c:v>1.6932905660377353</c:v>
                </c:pt>
                <c:pt idx="166" formatCode="0.00">
                  <c:v>1.6849962264150937</c:v>
                </c:pt>
                <c:pt idx="167" formatCode="0.00">
                  <c:v>1.6752547169811316</c:v>
                </c:pt>
                <c:pt idx="168" formatCode="0.00">
                  <c:v>1.6591584905660375</c:v>
                </c:pt>
                <c:pt idx="169" formatCode="0.00">
                  <c:v>1.6450830188679242</c:v>
                </c:pt>
                <c:pt idx="170" formatCode="0.00">
                  <c:v>1.6307792452830185</c:v>
                </c:pt>
                <c:pt idx="171" formatCode="0.00">
                  <c:v>1.6194396226415093</c:v>
                </c:pt>
                <c:pt idx="172" formatCode="0.00">
                  <c:v>1.6085339622641508</c:v>
                </c:pt>
                <c:pt idx="173" formatCode="0.00">
                  <c:v>1.5970283018867921</c:v>
                </c:pt>
                <c:pt idx="174" formatCode="0.00">
                  <c:v>1.5860358490566036</c:v>
                </c:pt>
                <c:pt idx="175" formatCode="0.00">
                  <c:v>1.5799452830188676</c:v>
                </c:pt>
                <c:pt idx="176" formatCode="0.00">
                  <c:v>1.5744962264150941</c:v>
                </c:pt>
                <c:pt idx="177" formatCode="0.00">
                  <c:v>1.5719981132075469</c:v>
                </c:pt>
                <c:pt idx="178" formatCode="0.00">
                  <c:v>1.573020754716981</c:v>
                </c:pt>
                <c:pt idx="179" formatCode="0.00">
                  <c:v>1.5777528301886794</c:v>
                </c:pt>
                <c:pt idx="180" formatCode="0.00">
                  <c:v>1.579120754716981</c:v>
                </c:pt>
                <c:pt idx="181" formatCode="0.00">
                  <c:v>1.5823113207547166</c:v>
                </c:pt>
                <c:pt idx="182" formatCode="0.00">
                  <c:v>1.5834660377358487</c:v>
                </c:pt>
                <c:pt idx="183" formatCode="0.00">
                  <c:v>1.5836547169811321</c:v>
                </c:pt>
                <c:pt idx="184" formatCode="0.00">
                  <c:v>1.5857018867924524</c:v>
                </c:pt>
                <c:pt idx="185" formatCode="0.00">
                  <c:v>1.5884584905660375</c:v>
                </c:pt>
                <c:pt idx="186" formatCode="0.00">
                  <c:v>1.5959490566037733</c:v>
                </c:pt>
                <c:pt idx="187" formatCode="0.00">
                  <c:v>1.5987188679245286</c:v>
                </c:pt>
                <c:pt idx="188" formatCode="0.00">
                  <c:v>1.6016999999999999</c:v>
                </c:pt>
                <c:pt idx="189" formatCode="0.00">
                  <c:v>1.608920754716981</c:v>
                </c:pt>
                <c:pt idx="190" formatCode="0.00">
                  <c:v>1.6149584905660377</c:v>
                </c:pt>
                <c:pt idx="191" formatCode="0.00">
                  <c:v>1.6227811320754717</c:v>
                </c:pt>
                <c:pt idx="192" formatCode="0.00">
                  <c:v>1.6323962264150949</c:v>
                </c:pt>
                <c:pt idx="193" formatCode="0.00">
                  <c:v>1.6384547169811321</c:v>
                </c:pt>
                <c:pt idx="194" formatCode="0.00">
                  <c:v>1.6410245283018869</c:v>
                </c:pt>
              </c:numCache>
            </c:numRef>
          </c:val>
          <c:smooth val="0"/>
        </c:ser>
        <c:ser>
          <c:idx val="6"/>
          <c:order val="2"/>
          <c:tx>
            <c:v>Moy. 3 ans</c:v>
          </c:tx>
          <c:spPr>
            <a:ln w="28575">
              <a:solidFill>
                <a:srgbClr val="FFC000"/>
              </a:solidFill>
              <a:prstDash val="solid"/>
            </a:ln>
          </c:spPr>
          <c:marker>
            <c:symbol val="none"/>
          </c:marker>
          <c:dPt>
            <c:idx val="174"/>
            <c:bubble3D val="0"/>
            <c:spPr>
              <a:ln w="28575" cmpd="dbl">
                <a:solidFill>
                  <a:srgbClr val="FFC000"/>
                </a:solidFill>
                <a:prstDash val="solid"/>
              </a:ln>
            </c:spPr>
          </c:dPt>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'!$I$12:$I$206</c:f>
              <c:numCache>
                <c:formatCode>[$-809]mmmm\ yyyy;@</c:formatCode>
                <c:ptCount val="195"/>
                <c:pt idx="156" formatCode="0.00">
                  <c:v>2.4657878980891721</c:v>
                </c:pt>
                <c:pt idx="157" formatCode="0.00">
                  <c:v>2.4542700636942678</c:v>
                </c:pt>
                <c:pt idx="158" formatCode="0.00">
                  <c:v>2.4428898089171973</c:v>
                </c:pt>
                <c:pt idx="159" formatCode="0.00">
                  <c:v>2.4317885350318469</c:v>
                </c:pt>
                <c:pt idx="160" formatCode="0.00">
                  <c:v>2.4214426751592351</c:v>
                </c:pt>
                <c:pt idx="161" formatCode="0.00">
                  <c:v>2.4114305732484071</c:v>
                </c:pt>
                <c:pt idx="162" formatCode="0.00">
                  <c:v>2.4015936305732479</c:v>
                </c:pt>
                <c:pt idx="163" formatCode="0.00">
                  <c:v>2.3917292993630572</c:v>
                </c:pt>
                <c:pt idx="164" formatCode="0.00">
                  <c:v>2.3808031847133755</c:v>
                </c:pt>
                <c:pt idx="165" formatCode="0.00">
                  <c:v>2.3700509554140128</c:v>
                </c:pt>
                <c:pt idx="166" formatCode="0.00">
                  <c:v>2.359629936305732</c:v>
                </c:pt>
                <c:pt idx="167" formatCode="0.00">
                  <c:v>2.3486248407643311</c:v>
                </c:pt>
                <c:pt idx="168" formatCode="0.00">
                  <c:v>2.3375235668789811</c:v>
                </c:pt>
                <c:pt idx="169" formatCode="0.00">
                  <c:v>2.3255859872611468</c:v>
                </c:pt>
                <c:pt idx="170" formatCode="0.00">
                  <c:v>2.3135745222929942</c:v>
                </c:pt>
                <c:pt idx="171" formatCode="0.00">
                  <c:v>2.3014592356687906</c:v>
                </c:pt>
                <c:pt idx="172" formatCode="0.00">
                  <c:v>2.2899375796178347</c:v>
                </c:pt>
                <c:pt idx="173" formatCode="0.00">
                  <c:v>2.2783197452229298</c:v>
                </c:pt>
                <c:pt idx="174" formatCode="0.00">
                  <c:v>2.2673197452229301</c:v>
                </c:pt>
                <c:pt idx="175" formatCode="0.00">
                  <c:v>2.258743949044586</c:v>
                </c:pt>
                <c:pt idx="176" formatCode="0.00">
                  <c:v>2.2490878980891722</c:v>
                </c:pt>
                <c:pt idx="177" formatCode="0.00">
                  <c:v>2.2411261146496821</c:v>
                </c:pt>
                <c:pt idx="178" formatCode="0.00">
                  <c:v>2.2337560509554142</c:v>
                </c:pt>
                <c:pt idx="179" formatCode="0.00">
                  <c:v>2.2269210191082802</c:v>
                </c:pt>
                <c:pt idx="180" formatCode="0.00">
                  <c:v>2.219996815286625</c:v>
                </c:pt>
                <c:pt idx="181" formatCode="0.00">
                  <c:v>2.2134305732484076</c:v>
                </c:pt>
                <c:pt idx="182" formatCode="0.00">
                  <c:v>2.2077770700636945</c:v>
                </c:pt>
                <c:pt idx="183" formatCode="0.00">
                  <c:v>2.2021700636942683</c:v>
                </c:pt>
                <c:pt idx="184" formatCode="0.00">
                  <c:v>2.1953133757961796</c:v>
                </c:pt>
                <c:pt idx="185" formatCode="0.00">
                  <c:v>2.1883770700636953</c:v>
                </c:pt>
                <c:pt idx="186" formatCode="0.00">
                  <c:v>2.1819802547770708</c:v>
                </c:pt>
                <c:pt idx="187" formatCode="0.00">
                  <c:v>2.1756585987261152</c:v>
                </c:pt>
                <c:pt idx="188" formatCode="0.00">
                  <c:v>2.1702840764331217</c:v>
                </c:pt>
                <c:pt idx="189" formatCode="0.00">
                  <c:v>2.1669624203821662</c:v>
                </c:pt>
                <c:pt idx="190" formatCode="0.00">
                  <c:v>2.1647038216560515</c:v>
                </c:pt>
                <c:pt idx="191" formatCode="0.00">
                  <c:v>2.1628528662420394</c:v>
                </c:pt>
                <c:pt idx="192" formatCode="0.00">
                  <c:v>2.1604324840764337</c:v>
                </c:pt>
                <c:pt idx="193" formatCode="0.00">
                  <c:v>2.1575464968152875</c:v>
                </c:pt>
                <c:pt idx="194" formatCode="0.00">
                  <c:v>2.1543636942675168</c:v>
                </c:pt>
              </c:numCache>
            </c:numRef>
          </c:val>
          <c:smooth val="0"/>
        </c:ser>
        <c:dLbls>
          <c:showLegendKey val="0"/>
          <c:showVal val="0"/>
          <c:showCatName val="0"/>
          <c:showSerName val="0"/>
          <c:showPercent val="0"/>
          <c:showBubbleSize val="0"/>
        </c:dLbls>
        <c:marker val="1"/>
        <c:smooth val="0"/>
        <c:axId val="64386560"/>
        <c:axId val="64388096"/>
      </c:lineChart>
      <c:dateAx>
        <c:axId val="64386560"/>
        <c:scaling>
          <c:orientation val="minMax"/>
        </c:scaling>
        <c:delete val="0"/>
        <c:axPos val="b"/>
        <c:numFmt formatCode="mm/yy" sourceLinked="0"/>
        <c:majorTickMark val="out"/>
        <c:minorTickMark val="none"/>
        <c:tickLblPos val="nextTo"/>
        <c:spPr>
          <a:noFill/>
        </c:spPr>
        <c:txPr>
          <a:bodyPr/>
          <a:lstStyle/>
          <a:p>
            <a:pPr>
              <a:defRPr sz="1200" b="0" baseline="0">
                <a:latin typeface="Arial" pitchFamily="34" charset="0"/>
              </a:defRPr>
            </a:pPr>
            <a:endParaRPr lang="fr-FR"/>
          </a:p>
        </c:txPr>
        <c:crossAx val="64388096"/>
        <c:crosses val="autoZero"/>
        <c:auto val="1"/>
        <c:lblOffset val="100"/>
        <c:baseTimeUnit val="days"/>
        <c:majorUnit val="6"/>
        <c:majorTimeUnit val="months"/>
        <c:minorUnit val="26"/>
      </c:dateAx>
      <c:valAx>
        <c:axId val="64388096"/>
        <c:scaling>
          <c:orientation val="minMax"/>
        </c:scaling>
        <c:delete val="0"/>
        <c:axPos val="l"/>
        <c:majorGridlines>
          <c:spPr>
            <a:ln>
              <a:prstDash val="lgDash"/>
            </a:ln>
          </c:spPr>
        </c:majorGridlines>
        <c:numFmt formatCode="0.0" sourceLinked="0"/>
        <c:majorTickMark val="out"/>
        <c:minorTickMark val="none"/>
        <c:tickLblPos val="nextTo"/>
        <c:txPr>
          <a:bodyPr/>
          <a:lstStyle/>
          <a:p>
            <a:pPr>
              <a:defRPr sz="1200" b="0" i="0" baseline="0">
                <a:latin typeface="Arial" pitchFamily="34" charset="0"/>
              </a:defRPr>
            </a:pPr>
            <a:endParaRPr lang="fr-FR"/>
          </a:p>
        </c:txPr>
        <c:crossAx val="64386560"/>
        <c:crosses val="autoZero"/>
        <c:crossBetween val="between"/>
      </c:valAx>
    </c:plotArea>
    <c:legend>
      <c:legendPos val="r"/>
      <c:legendEntry>
        <c:idx val="1"/>
        <c:txPr>
          <a:bodyPr/>
          <a:lstStyle/>
          <a:p>
            <a:pPr>
              <a:defRPr sz="1200" baseline="0">
                <a:latin typeface="Arial" pitchFamily="34" charset="0"/>
              </a:defRPr>
            </a:pPr>
            <a:endParaRPr lang="fr-FR"/>
          </a:p>
        </c:txPr>
      </c:legendEntry>
      <c:layout>
        <c:manualLayout>
          <c:xMode val="edge"/>
          <c:yMode val="edge"/>
          <c:x val="2.4014711173713882E-4"/>
          <c:y val="0.89604566984623057"/>
          <c:w val="0.96981159430456865"/>
          <c:h val="6.9229920226627509E-2"/>
        </c:manualLayout>
      </c:layout>
      <c:overlay val="0"/>
      <c:txPr>
        <a:bodyPr/>
        <a:lstStyle/>
        <a:p>
          <a:pPr>
            <a:defRPr sz="1200" baseline="0">
              <a:latin typeface="Arial" pitchFamily="34" charset="0"/>
            </a:defRPr>
          </a:pPr>
          <a:endParaRPr lang="fr-FR"/>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8369496999947E-2"/>
          <c:y val="4.4782153009103924E-2"/>
          <c:w val="0.89211651891583255"/>
          <c:h val="0.74687116514315965"/>
        </c:manualLayout>
      </c:layout>
      <c:lineChart>
        <c:grouping val="standard"/>
        <c:varyColors val="0"/>
        <c:ser>
          <c:idx val="1"/>
          <c:order val="0"/>
          <c:tx>
            <c:v>Belgique 10Y strip</c:v>
          </c:tx>
          <c:spPr>
            <a:ln w="12700">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'!$X$12:$X$206</c:f>
              <c:numCache>
                <c:formatCode>0.00</c:formatCode>
                <c:ptCount val="195"/>
                <c:pt idx="0">
                  <c:v>3.7805999999999997</c:v>
                </c:pt>
                <c:pt idx="1">
                  <c:v>3.7974000000000001</c:v>
                </c:pt>
                <c:pt idx="2">
                  <c:v>3.7831000000000001</c:v>
                </c:pt>
                <c:pt idx="3">
                  <c:v>3.7246999999999999</c:v>
                </c:pt>
                <c:pt idx="4">
                  <c:v>3.6829000000000001</c:v>
                </c:pt>
                <c:pt idx="5">
                  <c:v>3.6616999999999997</c:v>
                </c:pt>
                <c:pt idx="6">
                  <c:v>3.6398999999999999</c:v>
                </c:pt>
                <c:pt idx="7">
                  <c:v>3.6886000000000001</c:v>
                </c:pt>
                <c:pt idx="8">
                  <c:v>3.5846999999999998</c:v>
                </c:pt>
                <c:pt idx="9">
                  <c:v>3.6071999999999997</c:v>
                </c:pt>
                <c:pt idx="10">
                  <c:v>3.6122999999999998</c:v>
                </c:pt>
                <c:pt idx="11">
                  <c:v>3.5670000000000002</c:v>
                </c:pt>
                <c:pt idx="12">
                  <c:v>3.5724999999999998</c:v>
                </c:pt>
                <c:pt idx="13">
                  <c:v>3.5030999999999999</c:v>
                </c:pt>
                <c:pt idx="14">
                  <c:v>3.5385999999999997</c:v>
                </c:pt>
                <c:pt idx="15">
                  <c:v>3.5390999999999999</c:v>
                </c:pt>
                <c:pt idx="16">
                  <c:v>3.5375000000000001</c:v>
                </c:pt>
                <c:pt idx="17">
                  <c:v>3.4723999999999999</c:v>
                </c:pt>
                <c:pt idx="18">
                  <c:v>3.4906000000000001</c:v>
                </c:pt>
                <c:pt idx="19">
                  <c:v>3.3224</c:v>
                </c:pt>
                <c:pt idx="20">
                  <c:v>3.1720000000000002</c:v>
                </c:pt>
                <c:pt idx="21">
                  <c:v>3.1783999999999999</c:v>
                </c:pt>
                <c:pt idx="22">
                  <c:v>3.4986000000000002</c:v>
                </c:pt>
                <c:pt idx="23">
                  <c:v>3.4228999999999998</c:v>
                </c:pt>
                <c:pt idx="24">
                  <c:v>3.5472000000000001</c:v>
                </c:pt>
                <c:pt idx="25">
                  <c:v>3.6288999999999998</c:v>
                </c:pt>
                <c:pt idx="26">
                  <c:v>3.3860000000000001</c:v>
                </c:pt>
                <c:pt idx="27">
                  <c:v>3.3321999999999998</c:v>
                </c:pt>
                <c:pt idx="28">
                  <c:v>3.3452000000000002</c:v>
                </c:pt>
                <c:pt idx="29">
                  <c:v>3.4363999999999999</c:v>
                </c:pt>
                <c:pt idx="30">
                  <c:v>3.3517000000000001</c:v>
                </c:pt>
                <c:pt idx="31">
                  <c:v>3.1621000000000001</c:v>
                </c:pt>
                <c:pt idx="32">
                  <c:v>3.0924999999999998</c:v>
                </c:pt>
                <c:pt idx="33">
                  <c:v>3.0388000000000002</c:v>
                </c:pt>
                <c:pt idx="34">
                  <c:v>2.9502999999999999</c:v>
                </c:pt>
                <c:pt idx="35">
                  <c:v>3.0859999999999999</c:v>
                </c:pt>
                <c:pt idx="36">
                  <c:v>3.2393000000000001</c:v>
                </c:pt>
                <c:pt idx="37">
                  <c:v>3.3691</c:v>
                </c:pt>
                <c:pt idx="38">
                  <c:v>3.3153999999999999</c:v>
                </c:pt>
                <c:pt idx="39">
                  <c:v>3.1713</c:v>
                </c:pt>
                <c:pt idx="40">
                  <c:v>3.2584</c:v>
                </c:pt>
                <c:pt idx="41">
                  <c:v>3.2408000000000001</c:v>
                </c:pt>
                <c:pt idx="42">
                  <c:v>3.4201000000000001</c:v>
                </c:pt>
                <c:pt idx="43">
                  <c:v>3.4581</c:v>
                </c:pt>
                <c:pt idx="44">
                  <c:v>3.3294999999999999</c:v>
                </c:pt>
                <c:pt idx="45">
                  <c:v>3.4104000000000001</c:v>
                </c:pt>
                <c:pt idx="46">
                  <c:v>3.6818999999999997</c:v>
                </c:pt>
                <c:pt idx="47">
                  <c:v>3.7134</c:v>
                </c:pt>
                <c:pt idx="48">
                  <c:v>3.9295</c:v>
                </c:pt>
                <c:pt idx="49">
                  <c:v>3.9920999999999998</c:v>
                </c:pt>
                <c:pt idx="50">
                  <c:v>3.9998</c:v>
                </c:pt>
                <c:pt idx="51">
                  <c:v>3.9872999999999998</c:v>
                </c:pt>
                <c:pt idx="52">
                  <c:v>3.9628999999999999</c:v>
                </c:pt>
                <c:pt idx="53">
                  <c:v>4.1338999999999997</c:v>
                </c:pt>
                <c:pt idx="54">
                  <c:v>4.0862999999999996</c:v>
                </c:pt>
                <c:pt idx="55">
                  <c:v>4.1006999999999998</c:v>
                </c:pt>
                <c:pt idx="56">
                  <c:v>4.1954000000000002</c:v>
                </c:pt>
                <c:pt idx="57">
                  <c:v>4.0556000000000001</c:v>
                </c:pt>
                <c:pt idx="58">
                  <c:v>4.1856999999999998</c:v>
                </c:pt>
                <c:pt idx="59">
                  <c:v>4.1555999999999997</c:v>
                </c:pt>
                <c:pt idx="60">
                  <c:v>4.2053000000000003</c:v>
                </c:pt>
                <c:pt idx="61">
                  <c:v>4.2644000000000002</c:v>
                </c:pt>
                <c:pt idx="62">
                  <c:v>4.2232000000000003</c:v>
                </c:pt>
                <c:pt idx="63">
                  <c:v>4.0712999999999999</c:v>
                </c:pt>
                <c:pt idx="64">
                  <c:v>4.1813000000000002</c:v>
                </c:pt>
                <c:pt idx="65">
                  <c:v>4.2260999999999997</c:v>
                </c:pt>
                <c:pt idx="66">
                  <c:v>4.2287999999999997</c:v>
                </c:pt>
                <c:pt idx="67">
                  <c:v>4.2449000000000003</c:v>
                </c:pt>
                <c:pt idx="68">
                  <c:v>4.24</c:v>
                </c:pt>
                <c:pt idx="69">
                  <c:v>4.1821999999999999</c:v>
                </c:pt>
                <c:pt idx="70">
                  <c:v>4.1436999999999999</c:v>
                </c:pt>
                <c:pt idx="71">
                  <c:v>4.1219999999999999</c:v>
                </c:pt>
                <c:pt idx="72">
                  <c:v>4.2159000000000004</c:v>
                </c:pt>
                <c:pt idx="73">
                  <c:v>4.1600999999999999</c:v>
                </c:pt>
                <c:pt idx="74">
                  <c:v>4.0536000000000003</c:v>
                </c:pt>
                <c:pt idx="75">
                  <c:v>4.1449999999999996</c:v>
                </c:pt>
                <c:pt idx="76">
                  <c:v>4.1271000000000004</c:v>
                </c:pt>
                <c:pt idx="77">
                  <c:v>4.1302000000000003</c:v>
                </c:pt>
                <c:pt idx="78">
                  <c:v>4.0888</c:v>
                </c:pt>
                <c:pt idx="79">
                  <c:v>4.1155999999999997</c:v>
                </c:pt>
                <c:pt idx="80">
                  <c:v>4.2964000000000002</c:v>
                </c:pt>
                <c:pt idx="81">
                  <c:v>4.3045</c:v>
                </c:pt>
                <c:pt idx="82">
                  <c:v>4.4400000000000004</c:v>
                </c:pt>
                <c:pt idx="83">
                  <c:v>4.4912000000000001</c:v>
                </c:pt>
                <c:pt idx="84">
                  <c:v>4.1170999999999998</c:v>
                </c:pt>
                <c:pt idx="85">
                  <c:v>3.9386999999999999</c:v>
                </c:pt>
                <c:pt idx="86">
                  <c:v>3.9493</c:v>
                </c:pt>
                <c:pt idx="87">
                  <c:v>4.0522999999999998</c:v>
                </c:pt>
                <c:pt idx="88">
                  <c:v>3.9325999999999999</c:v>
                </c:pt>
                <c:pt idx="89">
                  <c:v>3.7523999999999997</c:v>
                </c:pt>
                <c:pt idx="90">
                  <c:v>3.7499000000000002</c:v>
                </c:pt>
                <c:pt idx="91">
                  <c:v>3.6776</c:v>
                </c:pt>
                <c:pt idx="92">
                  <c:v>3.9943</c:v>
                </c:pt>
                <c:pt idx="93">
                  <c:v>4.4225000000000003</c:v>
                </c:pt>
                <c:pt idx="94">
                  <c:v>4.4279000000000002</c:v>
                </c:pt>
                <c:pt idx="95">
                  <c:v>4.3239000000000001</c:v>
                </c:pt>
                <c:pt idx="96">
                  <c:v>4.3997999999999999</c:v>
                </c:pt>
                <c:pt idx="97">
                  <c:v>4.4968000000000004</c:v>
                </c:pt>
                <c:pt idx="98">
                  <c:v>4.8472</c:v>
                </c:pt>
                <c:pt idx="99">
                  <c:v>5.8441000000000001</c:v>
                </c:pt>
                <c:pt idx="100">
                  <c:v>4.6371000000000002</c:v>
                </c:pt>
                <c:pt idx="101">
                  <c:v>4.5134999999999996</c:v>
                </c:pt>
                <c:pt idx="102">
                  <c:v>4.2587000000000002</c:v>
                </c:pt>
                <c:pt idx="103">
                  <c:v>4.0650000000000004</c:v>
                </c:pt>
                <c:pt idx="104">
                  <c:v>4.0180999999999996</c:v>
                </c:pt>
                <c:pt idx="105">
                  <c:v>4.5697999999999999</c:v>
                </c:pt>
                <c:pt idx="106">
                  <c:v>4.1302000000000003</c:v>
                </c:pt>
                <c:pt idx="107">
                  <c:v>4.0704000000000002</c:v>
                </c:pt>
                <c:pt idx="108">
                  <c:v>3.7518000000000002</c:v>
                </c:pt>
                <c:pt idx="109">
                  <c:v>3.6048999999999998</c:v>
                </c:pt>
                <c:pt idx="110">
                  <c:v>3.6339000000000001</c:v>
                </c:pt>
                <c:pt idx="111">
                  <c:v>3.6650999999999998</c:v>
                </c:pt>
                <c:pt idx="112">
                  <c:v>3.7309000000000001</c:v>
                </c:pt>
                <c:pt idx="113">
                  <c:v>3.5377999999999998</c:v>
                </c:pt>
                <c:pt idx="114">
                  <c:v>3.5026999999999999</c:v>
                </c:pt>
                <c:pt idx="115">
                  <c:v>3.4272</c:v>
                </c:pt>
                <c:pt idx="116">
                  <c:v>3.4752000000000001</c:v>
                </c:pt>
                <c:pt idx="117">
                  <c:v>3.4944999999999999</c:v>
                </c:pt>
                <c:pt idx="118">
                  <c:v>3.5137999999999998</c:v>
                </c:pt>
                <c:pt idx="119">
                  <c:v>3.4872000000000001</c:v>
                </c:pt>
                <c:pt idx="120">
                  <c:v>3.5808999999999997</c:v>
                </c:pt>
                <c:pt idx="121">
                  <c:v>3.4750000000000001</c:v>
                </c:pt>
                <c:pt idx="122">
                  <c:v>3.3426</c:v>
                </c:pt>
                <c:pt idx="123">
                  <c:v>3.2923999999999998</c:v>
                </c:pt>
                <c:pt idx="124">
                  <c:v>3.4746000000000001</c:v>
                </c:pt>
                <c:pt idx="125">
                  <c:v>3.2057000000000002</c:v>
                </c:pt>
                <c:pt idx="126">
                  <c:v>2.9472</c:v>
                </c:pt>
                <c:pt idx="127">
                  <c:v>3.1408999999999998</c:v>
                </c:pt>
                <c:pt idx="128">
                  <c:v>3.2759999999999998</c:v>
                </c:pt>
                <c:pt idx="129">
                  <c:v>3.3264</c:v>
                </c:pt>
                <c:pt idx="130">
                  <c:v>3.2631999999999999</c:v>
                </c:pt>
                <c:pt idx="131">
                  <c:v>2.8555999999999999</c:v>
                </c:pt>
                <c:pt idx="132">
                  <c:v>2.7353000000000001</c:v>
                </c:pt>
                <c:pt idx="133">
                  <c:v>2.5545999999999998</c:v>
                </c:pt>
                <c:pt idx="134">
                  <c:v>2.8003</c:v>
                </c:pt>
                <c:pt idx="135">
                  <c:v>2.6465000000000001</c:v>
                </c:pt>
                <c:pt idx="136">
                  <c:v>2.6095000000000002</c:v>
                </c:pt>
                <c:pt idx="137">
                  <c:v>2.6855000000000002</c:v>
                </c:pt>
                <c:pt idx="138">
                  <c:v>2.5724999999999998</c:v>
                </c:pt>
                <c:pt idx="139">
                  <c:v>2.6334</c:v>
                </c:pt>
                <c:pt idx="140">
                  <c:v>2.6848999999999998</c:v>
                </c:pt>
                <c:pt idx="141">
                  <c:v>2.7016</c:v>
                </c:pt>
                <c:pt idx="142">
                  <c:v>2.6960999999999999</c:v>
                </c:pt>
                <c:pt idx="143">
                  <c:v>2.6135999999999999</c:v>
                </c:pt>
                <c:pt idx="144">
                  <c:v>2.5590999999999999</c:v>
                </c:pt>
                <c:pt idx="145">
                  <c:v>2.4809999999999999</c:v>
                </c:pt>
                <c:pt idx="146">
                  <c:v>2.5087000000000002</c:v>
                </c:pt>
                <c:pt idx="147">
                  <c:v>2.5760999999999998</c:v>
                </c:pt>
                <c:pt idx="148">
                  <c:v>2.5097</c:v>
                </c:pt>
                <c:pt idx="149">
                  <c:v>2.4001999999999999</c:v>
                </c:pt>
                <c:pt idx="150">
                  <c:v>2.3403</c:v>
                </c:pt>
                <c:pt idx="151">
                  <c:v>2.3658000000000001</c:v>
                </c:pt>
                <c:pt idx="152">
                  <c:v>2.2063000000000001</c:v>
                </c:pt>
                <c:pt idx="153">
                  <c:v>2.1663000000000001</c:v>
                </c:pt>
                <c:pt idx="154">
                  <c:v>2.1943000000000001</c:v>
                </c:pt>
                <c:pt idx="155">
                  <c:v>2.1294</c:v>
                </c:pt>
                <c:pt idx="156">
                  <c:v>2.1349</c:v>
                </c:pt>
                <c:pt idx="157">
                  <c:v>2.3323999999999998</c:v>
                </c:pt>
                <c:pt idx="158">
                  <c:v>2.2986</c:v>
                </c:pt>
                <c:pt idx="159">
                  <c:v>2.3224999999999998</c:v>
                </c:pt>
                <c:pt idx="160">
                  <c:v>2.4201000000000001</c:v>
                </c:pt>
                <c:pt idx="161">
                  <c:v>2.4319999999999999</c:v>
                </c:pt>
                <c:pt idx="162">
                  <c:v>2.4163999999999999</c:v>
                </c:pt>
                <c:pt idx="163">
                  <c:v>2.4742000000000002</c:v>
                </c:pt>
                <c:pt idx="164">
                  <c:v>2.4043000000000001</c:v>
                </c:pt>
                <c:pt idx="165">
                  <c:v>2.2728999999999999</c:v>
                </c:pt>
                <c:pt idx="166">
                  <c:v>2.2803</c:v>
                </c:pt>
                <c:pt idx="167">
                  <c:v>2.2111000000000001</c:v>
                </c:pt>
                <c:pt idx="168">
                  <c:v>2.1823000000000001</c:v>
                </c:pt>
                <c:pt idx="169">
                  <c:v>2.1838000000000002</c:v>
                </c:pt>
                <c:pt idx="170">
                  <c:v>1.9140000000000001</c:v>
                </c:pt>
                <c:pt idx="171">
                  <c:v>2.0125999999999999</c:v>
                </c:pt>
                <c:pt idx="172">
                  <c:v>1.9838</c:v>
                </c:pt>
                <c:pt idx="173">
                  <c:v>1.9527000000000001</c:v>
                </c:pt>
                <c:pt idx="174">
                  <c:v>1.9180999999999999</c:v>
                </c:pt>
                <c:pt idx="175">
                  <c:v>2.0268999999999999</c:v>
                </c:pt>
                <c:pt idx="176">
                  <c:v>1.9471000000000001</c:v>
                </c:pt>
                <c:pt idx="177">
                  <c:v>2.0689000000000002</c:v>
                </c:pt>
                <c:pt idx="178">
                  <c:v>2.1949999999999998</c:v>
                </c:pt>
                <c:pt idx="179">
                  <c:v>2.2826</c:v>
                </c:pt>
                <c:pt idx="180">
                  <c:v>2.2974999999999999</c:v>
                </c:pt>
                <c:pt idx="181">
                  <c:v>2.6036000000000001</c:v>
                </c:pt>
                <c:pt idx="182">
                  <c:v>2.6141999999999999</c:v>
                </c:pt>
                <c:pt idx="183">
                  <c:v>2.5901000000000001</c:v>
                </c:pt>
                <c:pt idx="184">
                  <c:v>2.5051000000000001</c:v>
                </c:pt>
                <c:pt idx="185">
                  <c:v>2.5044</c:v>
                </c:pt>
                <c:pt idx="186">
                  <c:v>2.5512999999999999</c:v>
                </c:pt>
                <c:pt idx="187">
                  <c:v>2.4796</c:v>
                </c:pt>
                <c:pt idx="188">
                  <c:v>2.5246</c:v>
                </c:pt>
                <c:pt idx="189">
                  <c:v>2.6795</c:v>
                </c:pt>
                <c:pt idx="190">
                  <c:v>2.7810999999999999</c:v>
                </c:pt>
                <c:pt idx="191">
                  <c:v>2.7747000000000002</c:v>
                </c:pt>
                <c:pt idx="192">
                  <c:v>2.8544999999999998</c:v>
                </c:pt>
                <c:pt idx="193">
                  <c:v>2.8765999999999998</c:v>
                </c:pt>
                <c:pt idx="194">
                  <c:v>2.7781000000000002</c:v>
                </c:pt>
              </c:numCache>
            </c:numRef>
          </c:val>
          <c:smooth val="0"/>
        </c:ser>
        <c:ser>
          <c:idx val="4"/>
          <c:order val="1"/>
          <c:tx>
            <c:v>Spread Belgique</c:v>
          </c:tx>
          <c:spPr>
            <a:ln w="12700">
              <a:solidFill>
                <a:schemeClr val="bg2">
                  <a:lumMod val="50000"/>
                </a:schemeClr>
              </a:solidFill>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'!$AA$12:$AA$206</c:f>
              <c:numCache>
                <c:formatCode>0.00</c:formatCode>
                <c:ptCount val="195"/>
                <c:pt idx="0">
                  <c:v>0.32089999999999996</c:v>
                </c:pt>
                <c:pt idx="1">
                  <c:v>0.30710000000000015</c:v>
                </c:pt>
                <c:pt idx="2">
                  <c:v>0.4086000000000003</c:v>
                </c:pt>
                <c:pt idx="3">
                  <c:v>0.39650000000000007</c:v>
                </c:pt>
                <c:pt idx="4">
                  <c:v>0.37000000000000011</c:v>
                </c:pt>
                <c:pt idx="5">
                  <c:v>0.42569999999999997</c:v>
                </c:pt>
                <c:pt idx="6">
                  <c:v>0.34580000000000011</c:v>
                </c:pt>
                <c:pt idx="7">
                  <c:v>0.30290000000000017</c:v>
                </c:pt>
                <c:pt idx="8">
                  <c:v>0.37109999999999976</c:v>
                </c:pt>
                <c:pt idx="9">
                  <c:v>0.34879999999999978</c:v>
                </c:pt>
                <c:pt idx="10">
                  <c:v>0.3344999999999998</c:v>
                </c:pt>
                <c:pt idx="11">
                  <c:v>0.35450000000000026</c:v>
                </c:pt>
                <c:pt idx="12">
                  <c:v>0.3001999999999998</c:v>
                </c:pt>
                <c:pt idx="13">
                  <c:v>0.29970000000000008</c:v>
                </c:pt>
                <c:pt idx="14">
                  <c:v>0.27809999999999979</c:v>
                </c:pt>
                <c:pt idx="15">
                  <c:v>0.37049999999999983</c:v>
                </c:pt>
                <c:pt idx="16">
                  <c:v>0.40270000000000028</c:v>
                </c:pt>
                <c:pt idx="17">
                  <c:v>0.40129999999999999</c:v>
                </c:pt>
                <c:pt idx="18">
                  <c:v>0.66590000000000016</c:v>
                </c:pt>
                <c:pt idx="19">
                  <c:v>0.38529999999999998</c:v>
                </c:pt>
                <c:pt idx="20">
                  <c:v>0.41270000000000007</c:v>
                </c:pt>
                <c:pt idx="21">
                  <c:v>0.41639999999999988</c:v>
                </c:pt>
                <c:pt idx="22">
                  <c:v>0.80880000000000019</c:v>
                </c:pt>
                <c:pt idx="23">
                  <c:v>0.72629999999999972</c:v>
                </c:pt>
                <c:pt idx="24">
                  <c:v>0.70530000000000026</c:v>
                </c:pt>
                <c:pt idx="25">
                  <c:v>0.91819999999999968</c:v>
                </c:pt>
                <c:pt idx="26">
                  <c:v>0.6915</c:v>
                </c:pt>
                <c:pt idx="27">
                  <c:v>0.60469999999999979</c:v>
                </c:pt>
                <c:pt idx="28">
                  <c:v>0.63149999999999995</c:v>
                </c:pt>
                <c:pt idx="29">
                  <c:v>0.65580000000000016</c:v>
                </c:pt>
                <c:pt idx="30">
                  <c:v>0.60350000000000037</c:v>
                </c:pt>
                <c:pt idx="31">
                  <c:v>0.53180000000000005</c:v>
                </c:pt>
                <c:pt idx="32">
                  <c:v>0.59259999999999957</c:v>
                </c:pt>
                <c:pt idx="33">
                  <c:v>0.65110000000000001</c:v>
                </c:pt>
                <c:pt idx="34">
                  <c:v>0.68979999999999997</c:v>
                </c:pt>
                <c:pt idx="35">
                  <c:v>0.64040000000000008</c:v>
                </c:pt>
                <c:pt idx="36">
                  <c:v>0.73070000000000013</c:v>
                </c:pt>
                <c:pt idx="37">
                  <c:v>0.82790000000000008</c:v>
                </c:pt>
                <c:pt idx="38">
                  <c:v>0.94059999999999988</c:v>
                </c:pt>
                <c:pt idx="39">
                  <c:v>0.81979999999999986</c:v>
                </c:pt>
                <c:pt idx="40">
                  <c:v>0.89780000000000015</c:v>
                </c:pt>
                <c:pt idx="41">
                  <c:v>0.83499999999999996</c:v>
                </c:pt>
                <c:pt idx="42">
                  <c:v>0.86220000000000008</c:v>
                </c:pt>
                <c:pt idx="43">
                  <c:v>0.83199999999999985</c:v>
                </c:pt>
                <c:pt idx="44">
                  <c:v>0.83190000000000008</c:v>
                </c:pt>
                <c:pt idx="45">
                  <c:v>0.83820000000000006</c:v>
                </c:pt>
                <c:pt idx="46">
                  <c:v>0.85769999999999946</c:v>
                </c:pt>
                <c:pt idx="47">
                  <c:v>0.92379999999999995</c:v>
                </c:pt>
                <c:pt idx="48">
                  <c:v>1.0295000000000001</c:v>
                </c:pt>
                <c:pt idx="49">
                  <c:v>0.97689999999999966</c:v>
                </c:pt>
                <c:pt idx="50">
                  <c:v>0.92839999999999989</c:v>
                </c:pt>
                <c:pt idx="51">
                  <c:v>0.98919999999999986</c:v>
                </c:pt>
                <c:pt idx="52">
                  <c:v>0.96019999999999994</c:v>
                </c:pt>
                <c:pt idx="53">
                  <c:v>1.1917999999999997</c:v>
                </c:pt>
                <c:pt idx="54">
                  <c:v>1.0185999999999997</c:v>
                </c:pt>
                <c:pt idx="55">
                  <c:v>0.89409999999999989</c:v>
                </c:pt>
                <c:pt idx="56">
                  <c:v>0.95660000000000034</c:v>
                </c:pt>
                <c:pt idx="57">
                  <c:v>0.72270000000000012</c:v>
                </c:pt>
                <c:pt idx="58">
                  <c:v>0.84899999999999975</c:v>
                </c:pt>
                <c:pt idx="59">
                  <c:v>0.87309999999999954</c:v>
                </c:pt>
                <c:pt idx="60">
                  <c:v>1.0047000000000001</c:v>
                </c:pt>
                <c:pt idx="61">
                  <c:v>0.89730000000000043</c:v>
                </c:pt>
                <c:pt idx="62">
                  <c:v>0.89170000000000016</c:v>
                </c:pt>
                <c:pt idx="63">
                  <c:v>0.77740000000000009</c:v>
                </c:pt>
                <c:pt idx="64">
                  <c:v>0.81410000000000027</c:v>
                </c:pt>
                <c:pt idx="65">
                  <c:v>0.79999999999999982</c:v>
                </c:pt>
                <c:pt idx="66">
                  <c:v>0.70279999999999987</c:v>
                </c:pt>
                <c:pt idx="67">
                  <c:v>0.8169000000000004</c:v>
                </c:pt>
                <c:pt idx="68">
                  <c:v>0.93250000000000011</c:v>
                </c:pt>
                <c:pt idx="69">
                  <c:v>0.94769999999999976</c:v>
                </c:pt>
                <c:pt idx="70">
                  <c:v>0.94579999999999975</c:v>
                </c:pt>
                <c:pt idx="71">
                  <c:v>0.98539999999999983</c:v>
                </c:pt>
                <c:pt idx="72">
                  <c:v>1.0566000000000004</c:v>
                </c:pt>
                <c:pt idx="73">
                  <c:v>1.0558999999999998</c:v>
                </c:pt>
                <c:pt idx="74">
                  <c:v>0.87220000000000031</c:v>
                </c:pt>
                <c:pt idx="75">
                  <c:v>1.0561999999999996</c:v>
                </c:pt>
                <c:pt idx="76">
                  <c:v>1.0774000000000004</c:v>
                </c:pt>
                <c:pt idx="77">
                  <c:v>1.1877000000000004</c:v>
                </c:pt>
                <c:pt idx="78">
                  <c:v>0.98609999999999998</c:v>
                </c:pt>
                <c:pt idx="79">
                  <c:v>1.1639999999999997</c:v>
                </c:pt>
                <c:pt idx="80">
                  <c:v>1.5076000000000001</c:v>
                </c:pt>
                <c:pt idx="81">
                  <c:v>1.3687</c:v>
                </c:pt>
                <c:pt idx="82">
                  <c:v>1.7533000000000003</c:v>
                </c:pt>
                <c:pt idx="83">
                  <c:v>1.9885000000000002</c:v>
                </c:pt>
                <c:pt idx="84">
                  <c:v>1.6437999999999997</c:v>
                </c:pt>
                <c:pt idx="85">
                  <c:v>1.6758999999999999</c:v>
                </c:pt>
                <c:pt idx="86">
                  <c:v>1.6907999999999999</c:v>
                </c:pt>
                <c:pt idx="87">
                  <c:v>1.9139999999999997</c:v>
                </c:pt>
                <c:pt idx="88">
                  <c:v>2.0027999999999997</c:v>
                </c:pt>
                <c:pt idx="89">
                  <c:v>1.7790999999999997</c:v>
                </c:pt>
                <c:pt idx="90">
                  <c:v>1.9066000000000001</c:v>
                </c:pt>
                <c:pt idx="91">
                  <c:v>1.6547999999999998</c:v>
                </c:pt>
                <c:pt idx="92">
                  <c:v>1.8172999999999999</c:v>
                </c:pt>
                <c:pt idx="93">
                  <c:v>2.0330000000000004</c:v>
                </c:pt>
                <c:pt idx="94">
                  <c:v>2.1455000000000002</c:v>
                </c:pt>
                <c:pt idx="95">
                  <c:v>1.9405000000000001</c:v>
                </c:pt>
                <c:pt idx="96">
                  <c:v>2.3626999999999998</c:v>
                </c:pt>
                <c:pt idx="97">
                  <c:v>2.4349000000000003</c:v>
                </c:pt>
                <c:pt idx="98">
                  <c:v>2.6709999999999998</c:v>
                </c:pt>
                <c:pt idx="99">
                  <c:v>3.4430000000000001</c:v>
                </c:pt>
                <c:pt idx="100">
                  <c:v>2.3158000000000003</c:v>
                </c:pt>
                <c:pt idx="101">
                  <c:v>2.2220999999999997</c:v>
                </c:pt>
                <c:pt idx="102">
                  <c:v>2.2518000000000002</c:v>
                </c:pt>
                <c:pt idx="103">
                  <c:v>1.9707000000000003</c:v>
                </c:pt>
                <c:pt idx="104">
                  <c:v>2.0564999999999998</c:v>
                </c:pt>
                <c:pt idx="105">
                  <c:v>2.5480999999999998</c:v>
                </c:pt>
                <c:pt idx="106">
                  <c:v>2.1888000000000005</c:v>
                </c:pt>
                <c:pt idx="107">
                  <c:v>1.9570000000000003</c:v>
                </c:pt>
                <c:pt idx="108">
                  <c:v>1.6789000000000001</c:v>
                </c:pt>
                <c:pt idx="109">
                  <c:v>1.4391999999999996</c:v>
                </c:pt>
                <c:pt idx="110">
                  <c:v>1.4439000000000002</c:v>
                </c:pt>
                <c:pt idx="111">
                  <c:v>1.5133999999999999</c:v>
                </c:pt>
                <c:pt idx="112">
                  <c:v>1.6062000000000003</c:v>
                </c:pt>
                <c:pt idx="113">
                  <c:v>1.4758999999999998</c:v>
                </c:pt>
                <c:pt idx="114">
                  <c:v>1.4363999999999999</c:v>
                </c:pt>
                <c:pt idx="115">
                  <c:v>1.1044999999999998</c:v>
                </c:pt>
                <c:pt idx="116">
                  <c:v>1.3311000000000002</c:v>
                </c:pt>
                <c:pt idx="117">
                  <c:v>1.4188000000000001</c:v>
                </c:pt>
                <c:pt idx="118">
                  <c:v>1.5543999999999998</c:v>
                </c:pt>
                <c:pt idx="119">
                  <c:v>1.5495000000000001</c:v>
                </c:pt>
                <c:pt idx="120">
                  <c:v>1.6602999999999999</c:v>
                </c:pt>
                <c:pt idx="121">
                  <c:v>1.5483000000000002</c:v>
                </c:pt>
                <c:pt idx="122">
                  <c:v>1.5415000000000001</c:v>
                </c:pt>
                <c:pt idx="123">
                  <c:v>1.5824999999999998</c:v>
                </c:pt>
                <c:pt idx="124">
                  <c:v>1.8329</c:v>
                </c:pt>
                <c:pt idx="125">
                  <c:v>1.6550000000000002</c:v>
                </c:pt>
                <c:pt idx="126">
                  <c:v>1.5813000000000001</c:v>
                </c:pt>
                <c:pt idx="127">
                  <c:v>1.6038999999999999</c:v>
                </c:pt>
                <c:pt idx="128">
                  <c:v>1.6340999999999997</c:v>
                </c:pt>
                <c:pt idx="129">
                  <c:v>1.5645</c:v>
                </c:pt>
                <c:pt idx="130">
                  <c:v>1.4589999999999999</c:v>
                </c:pt>
                <c:pt idx="131">
                  <c:v>1.3130999999999999</c:v>
                </c:pt>
                <c:pt idx="132">
                  <c:v>1.2566999999999999</c:v>
                </c:pt>
                <c:pt idx="133">
                  <c:v>1.1752999999999998</c:v>
                </c:pt>
                <c:pt idx="134">
                  <c:v>1.1914</c:v>
                </c:pt>
                <c:pt idx="135">
                  <c:v>1.0180000000000002</c:v>
                </c:pt>
                <c:pt idx="136">
                  <c:v>1.0138000000000003</c:v>
                </c:pt>
                <c:pt idx="137">
                  <c:v>0.97240000000000038</c:v>
                </c:pt>
                <c:pt idx="138">
                  <c:v>1.0171999999999999</c:v>
                </c:pt>
                <c:pt idx="139">
                  <c:v>1.0773999999999999</c:v>
                </c:pt>
                <c:pt idx="140">
                  <c:v>0.9504999999999999</c:v>
                </c:pt>
                <c:pt idx="141">
                  <c:v>0.79630000000000001</c:v>
                </c:pt>
                <c:pt idx="142">
                  <c:v>0.89900000000000002</c:v>
                </c:pt>
                <c:pt idx="143">
                  <c:v>0.98570000000000002</c:v>
                </c:pt>
                <c:pt idx="144">
                  <c:v>0.84529999999999994</c:v>
                </c:pt>
                <c:pt idx="145">
                  <c:v>0.82119999999999971</c:v>
                </c:pt>
                <c:pt idx="146">
                  <c:v>0.71150000000000002</c:v>
                </c:pt>
                <c:pt idx="147">
                  <c:v>0.8609</c:v>
                </c:pt>
                <c:pt idx="148">
                  <c:v>0.88319999999999999</c:v>
                </c:pt>
                <c:pt idx="149">
                  <c:v>0.87670000000000003</c:v>
                </c:pt>
                <c:pt idx="150">
                  <c:v>0.89230000000000009</c:v>
                </c:pt>
                <c:pt idx="151">
                  <c:v>0.8006000000000002</c:v>
                </c:pt>
                <c:pt idx="152">
                  <c:v>0.70300000000000029</c:v>
                </c:pt>
                <c:pt idx="153">
                  <c:v>0.76570000000000005</c:v>
                </c:pt>
                <c:pt idx="154">
                  <c:v>0.73040000000000016</c:v>
                </c:pt>
                <c:pt idx="155">
                  <c:v>0.63529999999999998</c:v>
                </c:pt>
                <c:pt idx="156">
                  <c:v>0.71789999999999998</c:v>
                </c:pt>
                <c:pt idx="157">
                  <c:v>0.68099999999999983</c:v>
                </c:pt>
                <c:pt idx="158">
                  <c:v>0.59499999999999997</c:v>
                </c:pt>
                <c:pt idx="159">
                  <c:v>0.69089999999999963</c:v>
                </c:pt>
                <c:pt idx="160">
                  <c:v>0.71620000000000017</c:v>
                </c:pt>
                <c:pt idx="161">
                  <c:v>0.69099999999999984</c:v>
                </c:pt>
                <c:pt idx="162">
                  <c:v>0.72479999999999989</c:v>
                </c:pt>
                <c:pt idx="163">
                  <c:v>0.72880000000000011</c:v>
                </c:pt>
                <c:pt idx="164">
                  <c:v>0.73399999999999999</c:v>
                </c:pt>
                <c:pt idx="165">
                  <c:v>0.74739999999999984</c:v>
                </c:pt>
                <c:pt idx="166">
                  <c:v>0.65799999999999992</c:v>
                </c:pt>
                <c:pt idx="167">
                  <c:v>0.66110000000000002</c:v>
                </c:pt>
                <c:pt idx="168">
                  <c:v>0.71270000000000011</c:v>
                </c:pt>
                <c:pt idx="169">
                  <c:v>0.78570000000000029</c:v>
                </c:pt>
                <c:pt idx="170">
                  <c:v>0.59640000000000004</c:v>
                </c:pt>
                <c:pt idx="171">
                  <c:v>0.65419999999999989</c:v>
                </c:pt>
                <c:pt idx="172">
                  <c:v>0.62409999999999988</c:v>
                </c:pt>
                <c:pt idx="173">
                  <c:v>0.64190000000000014</c:v>
                </c:pt>
                <c:pt idx="174">
                  <c:v>0.57399999999999984</c:v>
                </c:pt>
                <c:pt idx="175">
                  <c:v>0.54859999999999998</c:v>
                </c:pt>
                <c:pt idx="176">
                  <c:v>0.52600000000000002</c:v>
                </c:pt>
                <c:pt idx="177">
                  <c:v>0.5596000000000001</c:v>
                </c:pt>
                <c:pt idx="178">
                  <c:v>0.59009999999999985</c:v>
                </c:pt>
                <c:pt idx="179">
                  <c:v>0.66589999999999994</c:v>
                </c:pt>
                <c:pt idx="180">
                  <c:v>0.68799999999999972</c:v>
                </c:pt>
                <c:pt idx="181">
                  <c:v>0.79260000000000019</c:v>
                </c:pt>
                <c:pt idx="182">
                  <c:v>0.79109999999999969</c:v>
                </c:pt>
                <c:pt idx="183">
                  <c:v>0.77590000000000003</c:v>
                </c:pt>
                <c:pt idx="184">
                  <c:v>0.85410000000000008</c:v>
                </c:pt>
                <c:pt idx="185">
                  <c:v>0.87969999999999993</c:v>
                </c:pt>
                <c:pt idx="186">
                  <c:v>0.77499999999999991</c:v>
                </c:pt>
                <c:pt idx="187">
                  <c:v>0.72389999999999999</c:v>
                </c:pt>
                <c:pt idx="188">
                  <c:v>0.73809999999999998</c:v>
                </c:pt>
                <c:pt idx="189">
                  <c:v>0.70109999999999983</c:v>
                </c:pt>
                <c:pt idx="190">
                  <c:v>0.74799999999999978</c:v>
                </c:pt>
                <c:pt idx="191">
                  <c:v>0.80480000000000018</c:v>
                </c:pt>
                <c:pt idx="192">
                  <c:v>0.78889999999999993</c:v>
                </c:pt>
                <c:pt idx="193">
                  <c:v>0.82109999999999994</c:v>
                </c:pt>
                <c:pt idx="194">
                  <c:v>0.73660000000000014</c:v>
                </c:pt>
              </c:numCache>
            </c:numRef>
          </c:val>
          <c:smooth val="0"/>
        </c:ser>
        <c:ser>
          <c:idx val="3"/>
          <c:order val="2"/>
          <c:tx>
            <c:v>Moy. 1 an</c:v>
          </c:tx>
          <c:spPr>
            <a:ln w="19050">
              <a:solidFill>
                <a:schemeClr val="bg2">
                  <a:lumMod val="50000"/>
                </a:schemeClr>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'!$AB$12:$AB$206</c:f>
              <c:numCache>
                <c:formatCode>[$-809]mmmm\ yyyy;@</c:formatCode>
                <c:ptCount val="195"/>
                <c:pt idx="52" formatCode="0.00">
                  <c:v>0.61796792452830185</c:v>
                </c:pt>
                <c:pt idx="53" formatCode="0.00">
                  <c:v>0.63439999999999996</c:v>
                </c:pt>
                <c:pt idx="54" formatCode="0.00">
                  <c:v>0.64782452830188675</c:v>
                </c:pt>
                <c:pt idx="55" formatCode="0.00">
                  <c:v>0.65698490566037737</c:v>
                </c:pt>
                <c:pt idx="56" formatCode="0.00">
                  <c:v>0.66755283018867917</c:v>
                </c:pt>
                <c:pt idx="57" formatCode="0.00">
                  <c:v>0.67420754716981135</c:v>
                </c:pt>
                <c:pt idx="58" formatCode="0.00">
                  <c:v>0.68219433962264153</c:v>
                </c:pt>
                <c:pt idx="59" formatCode="0.00">
                  <c:v>0.69214339622641519</c:v>
                </c:pt>
                <c:pt idx="60" formatCode="0.00">
                  <c:v>0.70538490566037748</c:v>
                </c:pt>
                <c:pt idx="61" formatCode="0.00">
                  <c:v>0.71531320754716998</c:v>
                </c:pt>
                <c:pt idx="62" formatCode="0.00">
                  <c:v>0.72555660377358511</c:v>
                </c:pt>
                <c:pt idx="63" formatCode="0.00">
                  <c:v>0.73391320754717004</c:v>
                </c:pt>
                <c:pt idx="64" formatCode="0.00">
                  <c:v>0.74258490566037749</c:v>
                </c:pt>
                <c:pt idx="65" formatCode="0.00">
                  <c:v>0.75201509433962277</c:v>
                </c:pt>
                <c:pt idx="66" formatCode="0.00">
                  <c:v>0.75962075471698121</c:v>
                </c:pt>
                <c:pt idx="67" formatCode="0.00">
                  <c:v>0.76978679245283044</c:v>
                </c:pt>
                <c:pt idx="68" formatCode="0.00">
                  <c:v>0.78039056603773616</c:v>
                </c:pt>
                <c:pt idx="69" formatCode="0.00">
                  <c:v>0.79067358490566042</c:v>
                </c:pt>
                <c:pt idx="70" formatCode="0.00">
                  <c:v>0.80094716981132097</c:v>
                </c:pt>
                <c:pt idx="71" formatCode="0.00">
                  <c:v>0.80697547169811323</c:v>
                </c:pt>
                <c:pt idx="72" formatCode="0.00">
                  <c:v>0.8196415094339623</c:v>
                </c:pt>
                <c:pt idx="73" formatCode="0.00">
                  <c:v>0.83177735849056611</c:v>
                </c:pt>
                <c:pt idx="74" formatCode="0.00">
                  <c:v>0.84037735849056616</c:v>
                </c:pt>
                <c:pt idx="75" formatCode="0.00">
                  <c:v>0.84504528301886794</c:v>
                </c:pt>
                <c:pt idx="76" formatCode="0.00">
                  <c:v>0.8516698113207547</c:v>
                </c:pt>
                <c:pt idx="77" formatCode="0.00">
                  <c:v>0.86077169811320742</c:v>
                </c:pt>
                <c:pt idx="78" formatCode="0.00">
                  <c:v>0.86205283018867918</c:v>
                </c:pt>
                <c:pt idx="79" formatCode="0.00">
                  <c:v>0.87096792452830196</c:v>
                </c:pt>
                <c:pt idx="80" formatCode="0.00">
                  <c:v>0.88800377358490568</c:v>
                </c:pt>
                <c:pt idx="81" formatCode="0.00">
                  <c:v>0.90191320754716975</c:v>
                </c:pt>
                <c:pt idx="82" formatCode="0.00">
                  <c:v>0.92262075471698113</c:v>
                </c:pt>
                <c:pt idx="83" formatCode="0.00">
                  <c:v>0.94875283018867929</c:v>
                </c:pt>
                <c:pt idx="84" formatCode="0.00">
                  <c:v>0.96973396226415121</c:v>
                </c:pt>
                <c:pt idx="85" formatCode="0.00">
                  <c:v>0.99017358490566054</c:v>
                </c:pt>
                <c:pt idx="86" formatCode="0.00">
                  <c:v>1.009790566037736</c:v>
                </c:pt>
                <c:pt idx="87" formatCode="0.00">
                  <c:v>1.0328886792452832</c:v>
                </c:pt>
                <c:pt idx="88" formatCode="0.00">
                  <c:v>1.0585943396226416</c:v>
                </c:pt>
                <c:pt idx="89" formatCode="0.00">
                  <c:v>1.0783754716981133</c:v>
                </c:pt>
                <c:pt idx="90" formatCode="0.00">
                  <c:v>1.0987283018867924</c:v>
                </c:pt>
                <c:pt idx="91" formatCode="0.00">
                  <c:v>1.1122037735849057</c:v>
                </c:pt>
                <c:pt idx="92" formatCode="0.00">
                  <c:v>1.1310245283018869</c:v>
                </c:pt>
                <c:pt idx="93" formatCode="0.00">
                  <c:v>1.1524433962264151</c:v>
                </c:pt>
                <c:pt idx="94" formatCode="0.00">
                  <c:v>1.1771698113207549</c:v>
                </c:pt>
                <c:pt idx="95" formatCode="0.00">
                  <c:v>1.1975150943396227</c:v>
                </c:pt>
                <c:pt idx="96" formatCode="0.00">
                  <c:v>1.2263962264150943</c:v>
                </c:pt>
                <c:pt idx="97" formatCode="0.00">
                  <c:v>1.2566415094339622</c:v>
                </c:pt>
                <c:pt idx="98" formatCode="0.00">
                  <c:v>1.2912226415094341</c:v>
                </c:pt>
                <c:pt idx="99" formatCode="0.00">
                  <c:v>1.3400018867924528</c:v>
                </c:pt>
                <c:pt idx="100" formatCode="0.00">
                  <c:v>1.3662660377358489</c:v>
                </c:pt>
                <c:pt idx="101" formatCode="0.00">
                  <c:v>1.3887679245283018</c:v>
                </c:pt>
                <c:pt idx="102" formatCode="0.00">
                  <c:v>1.4128226415094338</c:v>
                </c:pt>
                <c:pt idx="103" formatCode="0.00">
                  <c:v>1.4324886792452829</c:v>
                </c:pt>
                <c:pt idx="104" formatCode="0.00">
                  <c:v>1.4526264150943393</c:v>
                </c:pt>
                <c:pt idx="105" formatCode="0.00">
                  <c:v>1.48258679245283</c:v>
                </c:pt>
                <c:pt idx="106" formatCode="0.00">
                  <c:v>1.5013981132075471</c:v>
                </c:pt>
                <c:pt idx="107" formatCode="0.00">
                  <c:v>1.5191037735849053</c:v>
                </c:pt>
                <c:pt idx="108" formatCode="0.00">
                  <c:v>1.5339113207547168</c:v>
                </c:pt>
                <c:pt idx="109" formatCode="0.00">
                  <c:v>1.5430169811320755</c:v>
                </c:pt>
                <c:pt idx="110" formatCode="0.00">
                  <c:v>1.5566245283018867</c:v>
                </c:pt>
                <c:pt idx="111" formatCode="0.00">
                  <c:v>1.5691603773584906</c:v>
                </c:pt>
                <c:pt idx="112" formatCode="0.00">
                  <c:v>1.5829924528301884</c:v>
                </c:pt>
                <c:pt idx="113" formatCode="0.00">
                  <c:v>1.5918830188679243</c:v>
                </c:pt>
                <c:pt idx="114" formatCode="0.00">
                  <c:v>1.6020547169811321</c:v>
                </c:pt>
                <c:pt idx="115" formatCode="0.00">
                  <c:v>1.6060698113207545</c:v>
                </c:pt>
                <c:pt idx="116" formatCode="0.00">
                  <c:v>1.6165169811320756</c:v>
                </c:pt>
                <c:pt idx="117" formatCode="0.00">
                  <c:v>1.62792641509434</c:v>
                </c:pt>
                <c:pt idx="118" formatCode="0.00">
                  <c:v>1.6421603773584907</c:v>
                </c:pt>
                <c:pt idx="119" formatCode="0.00">
                  <c:v>1.6581358490566038</c:v>
                </c:pt>
                <c:pt idx="120" formatCode="0.00">
                  <c:v>1.6740490566037738</c:v>
                </c:pt>
                <c:pt idx="121" formatCode="0.00">
                  <c:v>1.6856679245283019</c:v>
                </c:pt>
                <c:pt idx="122" formatCode="0.00">
                  <c:v>1.6968716981132077</c:v>
                </c:pt>
                <c:pt idx="123" formatCode="0.00">
                  <c:v>1.7088849056603772</c:v>
                </c:pt>
                <c:pt idx="124" formatCode="0.00">
                  <c:v>1.7248754716981129</c:v>
                </c:pt>
                <c:pt idx="125" formatCode="0.00">
                  <c:v>1.7361660377358488</c:v>
                </c:pt>
                <c:pt idx="126" formatCode="0.00">
                  <c:v>1.7460792452830189</c:v>
                </c:pt>
                <c:pt idx="127" formatCode="0.00">
                  <c:v>1.7598849056603776</c:v>
                </c:pt>
                <c:pt idx="128" formatCode="0.00">
                  <c:v>1.7707886792452832</c:v>
                </c:pt>
                <c:pt idx="129" formatCode="0.00">
                  <c:v>1.779979245283019</c:v>
                </c:pt>
                <c:pt idx="130" formatCode="0.00">
                  <c:v>1.7850981132075472</c:v>
                </c:pt>
                <c:pt idx="131" formatCode="0.00">
                  <c:v>1.7912679245283019</c:v>
                </c:pt>
                <c:pt idx="132" formatCode="0.00">
                  <c:v>1.7930169811320755</c:v>
                </c:pt>
                <c:pt idx="133" formatCode="0.00">
                  <c:v>1.7867471698113206</c:v>
                </c:pt>
                <c:pt idx="134" formatCode="0.00">
                  <c:v>1.783401886792453</c:v>
                </c:pt>
                <c:pt idx="135" formatCode="0.00">
                  <c:v>1.7695283018867924</c:v>
                </c:pt>
                <c:pt idx="136" formatCode="0.00">
                  <c:v>1.7511377358490565</c:v>
                </c:pt>
                <c:pt idx="137" formatCode="0.00">
                  <c:v>1.7384698113207544</c:v>
                </c:pt>
                <c:pt idx="138" formatCode="0.00">
                  <c:v>1.7260415094339623</c:v>
                </c:pt>
                <c:pt idx="139" formatCode="0.00">
                  <c:v>1.7144679245283019</c:v>
                </c:pt>
                <c:pt idx="140" formatCode="0.00">
                  <c:v>1.6962886792452827</c:v>
                </c:pt>
                <c:pt idx="141" formatCode="0.00">
                  <c:v>1.6735245283018865</c:v>
                </c:pt>
                <c:pt idx="142" formatCode="0.00">
                  <c:v>1.6569188679245286</c:v>
                </c:pt>
                <c:pt idx="143" formatCode="0.00">
                  <c:v>1.6395433962264152</c:v>
                </c:pt>
                <c:pt idx="144" formatCode="0.00">
                  <c:v>1.624269811320755</c:v>
                </c:pt>
                <c:pt idx="145" formatCode="0.00">
                  <c:v>1.6054754716981132</c:v>
                </c:pt>
                <c:pt idx="146" formatCode="0.00">
                  <c:v>1.5805415094339625</c:v>
                </c:pt>
                <c:pt idx="147" formatCode="0.00">
                  <c:v>1.5563037735849059</c:v>
                </c:pt>
                <c:pt idx="148" formatCode="0.00">
                  <c:v>1.536354716981132</c:v>
                </c:pt>
                <c:pt idx="149" formatCode="0.00">
                  <c:v>1.5083169811320756</c:v>
                </c:pt>
                <c:pt idx="150" formatCode="0.00">
                  <c:v>1.4792113207547173</c:v>
                </c:pt>
                <c:pt idx="151" formatCode="0.00">
                  <c:v>1.4439207547169817</c:v>
                </c:pt>
                <c:pt idx="152" formatCode="0.00">
                  <c:v>1.3922226415094343</c:v>
                </c:pt>
                <c:pt idx="153" formatCode="0.00">
                  <c:v>1.3629754716981135</c:v>
                </c:pt>
                <c:pt idx="154" formatCode="0.00">
                  <c:v>1.3348301886792457</c:v>
                </c:pt>
                <c:pt idx="155" formatCode="0.00">
                  <c:v>1.304330188679246</c:v>
                </c:pt>
                <c:pt idx="156" formatCode="0.00">
                  <c:v>1.2806924528301888</c:v>
                </c:pt>
                <c:pt idx="157" formatCode="0.00">
                  <c:v>1.25473962264151</c:v>
                </c:pt>
                <c:pt idx="158" formatCode="0.00">
                  <c:v>1.2178886792452837</c:v>
                </c:pt>
                <c:pt idx="159" formatCode="0.00">
                  <c:v>1.1896264150943399</c:v>
                </c:pt>
                <c:pt idx="160" formatCode="0.00">
                  <c:v>1.166215094339623</c:v>
                </c:pt>
                <c:pt idx="161" formatCode="0.00">
                  <c:v>1.1475754716981137</c:v>
                </c:pt>
                <c:pt idx="162" formatCode="0.00">
                  <c:v>1.1340962264150949</c:v>
                </c:pt>
                <c:pt idx="163" formatCode="0.00">
                  <c:v>1.1206037735849059</c:v>
                </c:pt>
                <c:pt idx="164" formatCode="0.00">
                  <c:v>1.1058981132075474</c:v>
                </c:pt>
                <c:pt idx="165" formatCode="0.00">
                  <c:v>1.0896943396226417</c:v>
                </c:pt>
                <c:pt idx="166" formatCode="0.00">
                  <c:v>1.0742622641509438</c:v>
                </c:pt>
                <c:pt idx="167" formatCode="0.00">
                  <c:v>1.0596339622641511</c:v>
                </c:pt>
                <c:pt idx="168" formatCode="0.00">
                  <c:v>1.0522415094339623</c:v>
                </c:pt>
                <c:pt idx="169" formatCode="0.00">
                  <c:v>1.0419509433962266</c:v>
                </c:pt>
                <c:pt idx="170" formatCode="0.00">
                  <c:v>1.0264339622641512</c:v>
                </c:pt>
                <c:pt idx="171" formatCode="0.00">
                  <c:v>1.0094490566037737</c:v>
                </c:pt>
                <c:pt idx="172" formatCode="0.00">
                  <c:v>0.99198867924528322</c:v>
                </c:pt>
                <c:pt idx="173" formatCode="0.00">
                  <c:v>0.97277358490566057</c:v>
                </c:pt>
                <c:pt idx="174" formatCode="0.00">
                  <c:v>0.95439056603773609</c:v>
                </c:pt>
                <c:pt idx="175" formatCode="0.00">
                  <c:v>0.93565660377358506</c:v>
                </c:pt>
                <c:pt idx="176" formatCode="0.00">
                  <c:v>0.91572264150943417</c:v>
                </c:pt>
                <c:pt idx="177" formatCode="0.00">
                  <c:v>0.89169811320754722</c:v>
                </c:pt>
                <c:pt idx="178" formatCode="0.00">
                  <c:v>0.87160566037735854</c:v>
                </c:pt>
                <c:pt idx="179" formatCode="0.00">
                  <c:v>0.85433396226415115</c:v>
                </c:pt>
                <c:pt idx="180" formatCode="0.00">
                  <c:v>0.83705283018867949</c:v>
                </c:pt>
                <c:pt idx="181" formatCode="0.00">
                  <c:v>0.82117547169811322</c:v>
                </c:pt>
                <c:pt idx="182" formatCode="0.00">
                  <c:v>0.80658301886792461</c:v>
                </c:pt>
                <c:pt idx="183" formatCode="0.00">
                  <c:v>0.79369433962264158</c:v>
                </c:pt>
                <c:pt idx="184" formatCode="0.00">
                  <c:v>0.78503396226415112</c:v>
                </c:pt>
                <c:pt idx="185" formatCode="0.00">
                  <c:v>0.77792075471698119</c:v>
                </c:pt>
                <c:pt idx="186" formatCode="0.00">
                  <c:v>0.77036792452830194</c:v>
                </c:pt>
                <c:pt idx="187" formatCode="0.00">
                  <c:v>0.76154716981132076</c:v>
                </c:pt>
                <c:pt idx="188" formatCode="0.00">
                  <c:v>0.75626603773584911</c:v>
                </c:pt>
                <c:pt idx="189" formatCode="0.00">
                  <c:v>0.75036603773584898</c:v>
                </c:pt>
                <c:pt idx="190" formatCode="0.00">
                  <c:v>0.74613207547169802</c:v>
                </c:pt>
                <c:pt idx="191" formatCode="0.00">
                  <c:v>0.74212452830188647</c:v>
                </c:pt>
                <c:pt idx="192" formatCode="0.00">
                  <c:v>0.73668113207547148</c:v>
                </c:pt>
                <c:pt idx="193" formatCode="0.00">
                  <c:v>0.73423962264150922</c:v>
                </c:pt>
                <c:pt idx="194" formatCode="0.00">
                  <c:v>0.73311320754716958</c:v>
                </c:pt>
              </c:numCache>
            </c:numRef>
          </c:val>
          <c:smooth val="0"/>
        </c:ser>
        <c:ser>
          <c:idx val="7"/>
          <c:order val="3"/>
          <c:tx>
            <c:v>Moy. 3 ans</c:v>
          </c:tx>
          <c:spPr>
            <a:ln w="28575">
              <a:solidFill>
                <a:schemeClr val="bg2">
                  <a:lumMod val="50000"/>
                </a:schemeClr>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'!$AC$12:$AC$206</c:f>
              <c:numCache>
                <c:formatCode>[$-809]mmmm\ yyyy;@</c:formatCode>
                <c:ptCount val="195"/>
                <c:pt idx="156" formatCode="0.00">
                  <c:v>1.1121114649681529</c:v>
                </c:pt>
                <c:pt idx="157" formatCode="0.00">
                  <c:v>1.1144050955414015</c:v>
                </c:pt>
                <c:pt idx="158" formatCode="0.00">
                  <c:v>1.1162388535031851</c:v>
                </c:pt>
                <c:pt idx="159" formatCode="0.00">
                  <c:v>1.1180369426751595</c:v>
                </c:pt>
                <c:pt idx="160" formatCode="0.00">
                  <c:v>1.1200732484076434</c:v>
                </c:pt>
                <c:pt idx="161" formatCode="0.00">
                  <c:v>1.1221178343949045</c:v>
                </c:pt>
                <c:pt idx="162" formatCode="0.00">
                  <c:v>1.1240229299363058</c:v>
                </c:pt>
                <c:pt idx="163" formatCode="0.00">
                  <c:v>1.1264624203821658</c:v>
                </c:pt>
                <c:pt idx="164" formatCode="0.00">
                  <c:v>1.1292082802547774</c:v>
                </c:pt>
                <c:pt idx="165" formatCode="0.00">
                  <c:v>1.1316050955414014</c:v>
                </c:pt>
                <c:pt idx="166" formatCode="0.00">
                  <c:v>1.1335745222929938</c:v>
                </c:pt>
                <c:pt idx="167" formatCode="0.00">
                  <c:v>1.135654777070064</c:v>
                </c:pt>
                <c:pt idx="168" formatCode="0.00">
                  <c:v>1.1379363057324845</c:v>
                </c:pt>
                <c:pt idx="169" formatCode="0.00">
                  <c:v>1.1410286624203825</c:v>
                </c:pt>
                <c:pt idx="170" formatCode="0.00">
                  <c:v>1.1429184713375797</c:v>
                </c:pt>
                <c:pt idx="171" formatCode="0.00">
                  <c:v>1.1453140127388537</c:v>
                </c:pt>
                <c:pt idx="172" formatCode="0.00">
                  <c:v>1.1469292993630575</c:v>
                </c:pt>
                <c:pt idx="173" formatCode="0.00">
                  <c:v>1.1484528662420384</c:v>
                </c:pt>
                <c:pt idx="174" formatCode="0.00">
                  <c:v>1.1495528662420385</c:v>
                </c:pt>
                <c:pt idx="175" formatCode="0.00">
                  <c:v>1.1488057324840766</c:v>
                </c:pt>
                <c:pt idx="176" formatCode="0.00">
                  <c:v>1.1497019108280255</c:v>
                </c:pt>
                <c:pt idx="177" formatCode="0.00">
                  <c:v>1.1506375796178345</c:v>
                </c:pt>
                <c:pt idx="178" formatCode="0.00">
                  <c:v>1.1517439490445862</c:v>
                </c:pt>
                <c:pt idx="179" formatCode="0.00">
                  <c:v>1.1508337579617836</c:v>
                </c:pt>
                <c:pt idx="180" formatCode="0.00">
                  <c:v>1.1505898089171975</c:v>
                </c:pt>
                <c:pt idx="181" formatCode="0.00">
                  <c:v>1.1511458598726114</c:v>
                </c:pt>
                <c:pt idx="182" formatCode="0.00">
                  <c:v>1.1503363057324838</c:v>
                </c:pt>
                <c:pt idx="183" formatCode="0.00">
                  <c:v>1.1508738853503184</c:v>
                </c:pt>
                <c:pt idx="184" formatCode="0.00">
                  <c:v>1.1524624203821654</c:v>
                </c:pt>
                <c:pt idx="185" formatCode="0.00">
                  <c:v>1.1540433121019107</c:v>
                </c:pt>
                <c:pt idx="186" formatCode="0.00">
                  <c:v>1.1548025477707005</c:v>
                </c:pt>
                <c:pt idx="187" formatCode="0.00">
                  <c:v>1.1555694267515921</c:v>
                </c:pt>
                <c:pt idx="188" formatCode="0.00">
                  <c:v>1.1568834394904457</c:v>
                </c:pt>
                <c:pt idx="189" formatCode="0.00">
                  <c:v>1.1575745222929936</c:v>
                </c:pt>
                <c:pt idx="190" formatCode="0.00">
                  <c:v>1.1581917197452229</c:v>
                </c:pt>
                <c:pt idx="191" formatCode="0.00">
                  <c:v>1.1589242038216558</c:v>
                </c:pt>
                <c:pt idx="192" formatCode="0.00">
                  <c:v>1.1598700636942674</c:v>
                </c:pt>
                <c:pt idx="193" formatCode="0.00">
                  <c:v>1.1604458598726113</c:v>
                </c:pt>
                <c:pt idx="194" formatCode="0.00">
                  <c:v>1.1598643312101911</c:v>
                </c:pt>
              </c:numCache>
            </c:numRef>
          </c:val>
          <c:smooth val="0"/>
        </c:ser>
        <c:dLbls>
          <c:showLegendKey val="0"/>
          <c:showVal val="0"/>
          <c:showCatName val="0"/>
          <c:showSerName val="0"/>
          <c:showPercent val="0"/>
          <c:showBubbleSize val="0"/>
        </c:dLbls>
        <c:marker val="1"/>
        <c:smooth val="0"/>
        <c:axId val="117749248"/>
        <c:axId val="117750784"/>
      </c:lineChart>
      <c:dateAx>
        <c:axId val="117749248"/>
        <c:scaling>
          <c:orientation val="minMax"/>
        </c:scaling>
        <c:delete val="0"/>
        <c:axPos val="b"/>
        <c:numFmt formatCode="mm/yyyy" sourceLinked="0"/>
        <c:majorTickMark val="out"/>
        <c:minorTickMark val="none"/>
        <c:tickLblPos val="nextTo"/>
        <c:spPr>
          <a:noFill/>
        </c:spPr>
        <c:txPr>
          <a:bodyPr/>
          <a:lstStyle/>
          <a:p>
            <a:pPr>
              <a:defRPr sz="1200" b="0" baseline="0">
                <a:latin typeface="Arial" pitchFamily="34" charset="0"/>
              </a:defRPr>
            </a:pPr>
            <a:endParaRPr lang="fr-FR"/>
          </a:p>
        </c:txPr>
        <c:crossAx val="117750784"/>
        <c:crosses val="autoZero"/>
        <c:auto val="1"/>
        <c:lblOffset val="100"/>
        <c:baseTimeUnit val="days"/>
        <c:majorUnit val="6"/>
        <c:majorTimeUnit val="months"/>
        <c:minorUnit val="26"/>
      </c:dateAx>
      <c:valAx>
        <c:axId val="117750784"/>
        <c:scaling>
          <c:orientation val="minMax"/>
        </c:scaling>
        <c:delete val="0"/>
        <c:axPos val="l"/>
        <c:majorGridlines>
          <c:spPr>
            <a:ln>
              <a:prstDash val="lgDash"/>
            </a:ln>
          </c:spPr>
        </c:majorGridlines>
        <c:numFmt formatCode="0.0" sourceLinked="0"/>
        <c:majorTickMark val="out"/>
        <c:minorTickMark val="none"/>
        <c:tickLblPos val="nextTo"/>
        <c:txPr>
          <a:bodyPr/>
          <a:lstStyle/>
          <a:p>
            <a:pPr>
              <a:defRPr sz="1200" b="0" baseline="0">
                <a:latin typeface="Arial" pitchFamily="34" charset="0"/>
              </a:defRPr>
            </a:pPr>
            <a:endParaRPr lang="fr-FR"/>
          </a:p>
        </c:txPr>
        <c:crossAx val="117749248"/>
        <c:crosses val="autoZero"/>
        <c:crossBetween val="between"/>
      </c:valAx>
    </c:plotArea>
    <c:legend>
      <c:legendPos val="r"/>
      <c:legendEntry>
        <c:idx val="1"/>
        <c:txPr>
          <a:bodyPr/>
          <a:lstStyle/>
          <a:p>
            <a:pPr>
              <a:defRPr sz="1200" baseline="0">
                <a:latin typeface="Arial" pitchFamily="34" charset="0"/>
              </a:defRPr>
            </a:pPr>
            <a:endParaRPr lang="fr-FR"/>
          </a:p>
        </c:txPr>
      </c:legendEntry>
      <c:layout>
        <c:manualLayout>
          <c:xMode val="edge"/>
          <c:yMode val="edge"/>
          <c:x val="4.3868141659780084E-3"/>
          <c:y val="0.86060907104502771"/>
          <c:w val="0.96981159430456865"/>
          <c:h val="9.6518243594838168E-2"/>
        </c:manualLayout>
      </c:layout>
      <c:overlay val="0"/>
      <c:txPr>
        <a:bodyPr/>
        <a:lstStyle/>
        <a:p>
          <a:pPr>
            <a:defRPr sz="1200" baseline="0">
              <a:latin typeface="Arial" pitchFamily="34" charset="0"/>
            </a:defRPr>
          </a:pPr>
          <a:endParaRPr lang="fr-FR"/>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www.marpij.c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image" Target="../media/image9.emf"/><Relationship Id="rId7" Type="http://schemas.openxmlformats.org/officeDocument/2006/relationships/chart" Target="../charts/chart16.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44.emf"/><Relationship Id="rId5"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chart" Target="../charts/chart3.xml"/><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image" Target="../media/image3.emf"/><Relationship Id="rId21" Type="http://schemas.openxmlformats.org/officeDocument/2006/relationships/image" Target="../media/image18.png"/><Relationship Id="rId34" Type="http://schemas.openxmlformats.org/officeDocument/2006/relationships/chart" Target="../charts/chart5.xml"/><Relationship Id="rId7" Type="http://schemas.openxmlformats.org/officeDocument/2006/relationships/image" Target="../media/image7.emf"/><Relationship Id="rId12" Type="http://schemas.openxmlformats.org/officeDocument/2006/relationships/image" Target="../media/image10.emf"/><Relationship Id="rId17" Type="http://schemas.openxmlformats.org/officeDocument/2006/relationships/image" Target="../media/image14.png"/><Relationship Id="rId25" Type="http://schemas.openxmlformats.org/officeDocument/2006/relationships/image" Target="../media/image22.png"/><Relationship Id="rId33" Type="http://schemas.openxmlformats.org/officeDocument/2006/relationships/image" Target="../media/image29.emf"/><Relationship Id="rId2" Type="http://schemas.openxmlformats.org/officeDocument/2006/relationships/image" Target="../media/image2.emf"/><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chart" Target="../charts/chart4.xml"/><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chart" Target="../charts/chart2.xml"/><Relationship Id="rId24" Type="http://schemas.openxmlformats.org/officeDocument/2006/relationships/image" Target="../media/image21.png"/><Relationship Id="rId32" Type="http://schemas.openxmlformats.org/officeDocument/2006/relationships/image" Target="../media/image28.emf"/><Relationship Id="rId5" Type="http://schemas.openxmlformats.org/officeDocument/2006/relationships/image" Target="../media/image5.emf"/><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chart" Target="../charts/chart1.xml"/><Relationship Id="rId19" Type="http://schemas.openxmlformats.org/officeDocument/2006/relationships/image" Target="../media/image16.png"/><Relationship Id="rId31" Type="http://schemas.openxmlformats.org/officeDocument/2006/relationships/image" Target="../media/image27.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6.emf"/></Relationships>
</file>

<file path=xl/drawings/_rels/drawing7.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emf"/><Relationship Id="rId18" Type="http://schemas.openxmlformats.org/officeDocument/2006/relationships/image" Target="../media/image42.jpeg"/><Relationship Id="rId3" Type="http://schemas.openxmlformats.org/officeDocument/2006/relationships/chart" Target="../charts/chart8.xml"/><Relationship Id="rId7" Type="http://schemas.openxmlformats.org/officeDocument/2006/relationships/image" Target="../media/image31.png"/><Relationship Id="rId12" Type="http://schemas.openxmlformats.org/officeDocument/2006/relationships/image" Target="../media/image36.emf"/><Relationship Id="rId17" Type="http://schemas.openxmlformats.org/officeDocument/2006/relationships/image" Target="../media/image41.emf"/><Relationship Id="rId2" Type="http://schemas.openxmlformats.org/officeDocument/2006/relationships/chart" Target="../charts/chart7.xml"/><Relationship Id="rId16" Type="http://schemas.openxmlformats.org/officeDocument/2006/relationships/image" Target="../media/image40.png"/><Relationship Id="rId1" Type="http://schemas.openxmlformats.org/officeDocument/2006/relationships/chart" Target="../charts/chart6.xml"/><Relationship Id="rId6" Type="http://schemas.openxmlformats.org/officeDocument/2006/relationships/image" Target="../media/image30.emf"/><Relationship Id="rId11" Type="http://schemas.openxmlformats.org/officeDocument/2006/relationships/image" Target="../media/image35.emf"/><Relationship Id="rId5" Type="http://schemas.openxmlformats.org/officeDocument/2006/relationships/chart" Target="../charts/chart10.xml"/><Relationship Id="rId15" Type="http://schemas.openxmlformats.org/officeDocument/2006/relationships/image" Target="../media/image39.emf"/><Relationship Id="rId10" Type="http://schemas.openxmlformats.org/officeDocument/2006/relationships/image" Target="../media/image34.emf"/><Relationship Id="rId19" Type="http://schemas.openxmlformats.org/officeDocument/2006/relationships/image" Target="../media/image43.emf"/><Relationship Id="rId4" Type="http://schemas.openxmlformats.org/officeDocument/2006/relationships/chart" Target="../charts/chart9.xml"/><Relationship Id="rId9" Type="http://schemas.openxmlformats.org/officeDocument/2006/relationships/image" Target="../media/image33.emf"/><Relationship Id="rId14" Type="http://schemas.openxmlformats.org/officeDocument/2006/relationships/image" Target="../media/image38.emf"/></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xdr:col>
      <xdr:colOff>76200</xdr:colOff>
      <xdr:row>53</xdr:row>
      <xdr:rowOff>0</xdr:rowOff>
    </xdr:from>
    <xdr:to>
      <xdr:col>2</xdr:col>
      <xdr:colOff>571500</xdr:colOff>
      <xdr:row>56</xdr:row>
      <xdr:rowOff>0</xdr:rowOff>
    </xdr:to>
    <xdr:grpSp>
      <xdr:nvGrpSpPr>
        <xdr:cNvPr id="2" name="Group 1">
          <a:hlinkClick xmlns:r="http://schemas.openxmlformats.org/officeDocument/2006/relationships" r:id="rId1"/>
        </xdr:cNvPr>
        <xdr:cNvGrpSpPr>
          <a:grpSpLocks noChangeAspect="1"/>
        </xdr:cNvGrpSpPr>
      </xdr:nvGrpSpPr>
      <xdr:grpSpPr bwMode="auto">
        <a:xfrm>
          <a:off x="295275" y="8591550"/>
          <a:ext cx="495300" cy="485775"/>
          <a:chOff x="0" y="427"/>
          <a:chExt cx="84" cy="86"/>
        </a:xfrm>
      </xdr:grpSpPr>
      <xdr:sp macro="" textlink="">
        <xdr:nvSpPr>
          <xdr:cNvPr id="3" name="Freeform 2"/>
          <xdr:cNvSpPr>
            <a:spLocks noChangeAspect="1"/>
          </xdr:cNvSpPr>
        </xdr:nvSpPr>
        <xdr:spPr bwMode="auto">
          <a:xfrm>
            <a:off x="0" y="481"/>
            <a:ext cx="35" cy="32"/>
          </a:xfrm>
          <a:custGeom>
            <a:avLst/>
            <a:gdLst>
              <a:gd name="T0" fmla="*/ 0 w 232"/>
              <a:gd name="T1" fmla="*/ 0 h 169"/>
              <a:gd name="T2" fmla="*/ 0 w 232"/>
              <a:gd name="T3" fmla="*/ 0 h 169"/>
              <a:gd name="T4" fmla="*/ 0 w 232"/>
              <a:gd name="T5" fmla="*/ 0 h 169"/>
              <a:gd name="T6" fmla="*/ 0 w 232"/>
              <a:gd name="T7" fmla="*/ 0 h 169"/>
              <a:gd name="T8" fmla="*/ 0 w 232"/>
              <a:gd name="T9" fmla="*/ 0 h 169"/>
              <a:gd name="T10" fmla="*/ 0 w 232"/>
              <a:gd name="T11" fmla="*/ 0 h 169"/>
              <a:gd name="T12" fmla="*/ 0 w 232"/>
              <a:gd name="T13" fmla="*/ 0 h 169"/>
              <a:gd name="T14" fmla="*/ 0 w 232"/>
              <a:gd name="T15" fmla="*/ 0 h 169"/>
              <a:gd name="T16" fmla="*/ 0 w 232"/>
              <a:gd name="T17" fmla="*/ 0 h 169"/>
              <a:gd name="T18" fmla="*/ 0 w 232"/>
              <a:gd name="T19" fmla="*/ 0 h 16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32"/>
              <a:gd name="T31" fmla="*/ 0 h 169"/>
              <a:gd name="T32" fmla="*/ 232 w 232"/>
              <a:gd name="T33" fmla="*/ 169 h 16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32" h="169">
                <a:moveTo>
                  <a:pt x="144" y="1"/>
                </a:moveTo>
                <a:cubicBezTo>
                  <a:pt x="117" y="5"/>
                  <a:pt x="85" y="0"/>
                  <a:pt x="64" y="17"/>
                </a:cubicBezTo>
                <a:cubicBezTo>
                  <a:pt x="56" y="23"/>
                  <a:pt x="55" y="34"/>
                  <a:pt x="48" y="41"/>
                </a:cubicBezTo>
                <a:cubicBezTo>
                  <a:pt x="41" y="48"/>
                  <a:pt x="32" y="52"/>
                  <a:pt x="24" y="57"/>
                </a:cubicBezTo>
                <a:cubicBezTo>
                  <a:pt x="16" y="69"/>
                  <a:pt x="0" y="88"/>
                  <a:pt x="0" y="105"/>
                </a:cubicBezTo>
                <a:cubicBezTo>
                  <a:pt x="0" y="145"/>
                  <a:pt x="49" y="159"/>
                  <a:pt x="80" y="169"/>
                </a:cubicBezTo>
                <a:cubicBezTo>
                  <a:pt x="104" y="166"/>
                  <a:pt x="128" y="166"/>
                  <a:pt x="152" y="161"/>
                </a:cubicBezTo>
                <a:cubicBezTo>
                  <a:pt x="169" y="158"/>
                  <a:pt x="200" y="145"/>
                  <a:pt x="200" y="145"/>
                </a:cubicBezTo>
                <a:cubicBezTo>
                  <a:pt x="213" y="106"/>
                  <a:pt x="232" y="49"/>
                  <a:pt x="192" y="17"/>
                </a:cubicBezTo>
                <a:cubicBezTo>
                  <a:pt x="179" y="6"/>
                  <a:pt x="160" y="6"/>
                  <a:pt x="144" y="1"/>
                </a:cubicBezTo>
                <a:close/>
              </a:path>
            </a:pathLst>
          </a:custGeom>
          <a:solidFill>
            <a:srgbClr val="246C48"/>
          </a:solidFill>
          <a:ln w="9525">
            <a:noFill/>
            <a:round/>
            <a:headEnd/>
            <a:tailEnd/>
          </a:ln>
        </xdr:spPr>
      </xdr:sp>
      <xdr:sp macro="" textlink="">
        <xdr:nvSpPr>
          <xdr:cNvPr id="4" name="Freeform 3"/>
          <xdr:cNvSpPr>
            <a:spLocks noChangeAspect="1"/>
          </xdr:cNvSpPr>
        </xdr:nvSpPr>
        <xdr:spPr bwMode="auto">
          <a:xfrm>
            <a:off x="53" y="481"/>
            <a:ext cx="31" cy="32"/>
          </a:xfrm>
          <a:custGeom>
            <a:avLst/>
            <a:gdLst>
              <a:gd name="T0" fmla="*/ 0 w 187"/>
              <a:gd name="T1" fmla="*/ 0 h 184"/>
              <a:gd name="T2" fmla="*/ 0 w 187"/>
              <a:gd name="T3" fmla="*/ 0 h 184"/>
              <a:gd name="T4" fmla="*/ 0 w 187"/>
              <a:gd name="T5" fmla="*/ 0 h 184"/>
              <a:gd name="T6" fmla="*/ 0 w 187"/>
              <a:gd name="T7" fmla="*/ 0 h 184"/>
              <a:gd name="T8" fmla="*/ 0 w 187"/>
              <a:gd name="T9" fmla="*/ 0 h 184"/>
              <a:gd name="T10" fmla="*/ 0 60000 65536"/>
              <a:gd name="T11" fmla="*/ 0 60000 65536"/>
              <a:gd name="T12" fmla="*/ 0 60000 65536"/>
              <a:gd name="T13" fmla="*/ 0 60000 65536"/>
              <a:gd name="T14" fmla="*/ 0 60000 65536"/>
              <a:gd name="T15" fmla="*/ 0 w 187"/>
              <a:gd name="T16" fmla="*/ 0 h 184"/>
              <a:gd name="T17" fmla="*/ 187 w 187"/>
              <a:gd name="T18" fmla="*/ 184 h 184"/>
            </a:gdLst>
            <a:ahLst/>
            <a:cxnLst>
              <a:cxn ang="T10">
                <a:pos x="T0" y="T1"/>
              </a:cxn>
              <a:cxn ang="T11">
                <a:pos x="T2" y="T3"/>
              </a:cxn>
              <a:cxn ang="T12">
                <a:pos x="T4" y="T5"/>
              </a:cxn>
              <a:cxn ang="T13">
                <a:pos x="T6" y="T7"/>
              </a:cxn>
              <a:cxn ang="T14">
                <a:pos x="T8" y="T9"/>
              </a:cxn>
            </a:cxnLst>
            <a:rect l="T15" t="T16" r="T17" b="T18"/>
            <a:pathLst>
              <a:path w="187" h="184">
                <a:moveTo>
                  <a:pt x="128" y="0"/>
                </a:moveTo>
                <a:cubicBezTo>
                  <a:pt x="57" y="12"/>
                  <a:pt x="25" y="14"/>
                  <a:pt x="0" y="88"/>
                </a:cubicBezTo>
                <a:cubicBezTo>
                  <a:pt x="14" y="131"/>
                  <a:pt x="6" y="150"/>
                  <a:pt x="40" y="184"/>
                </a:cubicBezTo>
                <a:cubicBezTo>
                  <a:pt x="91" y="178"/>
                  <a:pt x="128" y="170"/>
                  <a:pt x="176" y="160"/>
                </a:cubicBezTo>
                <a:cubicBezTo>
                  <a:pt x="187" y="96"/>
                  <a:pt x="185" y="38"/>
                  <a:pt x="128" y="0"/>
                </a:cubicBezTo>
                <a:close/>
              </a:path>
            </a:pathLst>
          </a:custGeom>
          <a:solidFill>
            <a:srgbClr val="FF9900"/>
          </a:solidFill>
          <a:ln w="9525">
            <a:noFill/>
            <a:round/>
            <a:headEnd/>
            <a:tailEnd/>
          </a:ln>
        </xdr:spPr>
      </xdr:sp>
      <xdr:sp macro="" textlink="">
        <xdr:nvSpPr>
          <xdr:cNvPr id="5" name="Freeform 4"/>
          <xdr:cNvSpPr>
            <a:spLocks noChangeAspect="1"/>
          </xdr:cNvSpPr>
        </xdr:nvSpPr>
        <xdr:spPr bwMode="auto">
          <a:xfrm>
            <a:off x="53" y="427"/>
            <a:ext cx="31" cy="35"/>
          </a:xfrm>
          <a:custGeom>
            <a:avLst/>
            <a:gdLst>
              <a:gd name="T0" fmla="*/ 0 w 184"/>
              <a:gd name="T1" fmla="*/ 0 h 205"/>
              <a:gd name="T2" fmla="*/ 0 w 184"/>
              <a:gd name="T3" fmla="*/ 0 h 205"/>
              <a:gd name="T4" fmla="*/ 0 w 184"/>
              <a:gd name="T5" fmla="*/ 0 h 205"/>
              <a:gd name="T6" fmla="*/ 0 w 184"/>
              <a:gd name="T7" fmla="*/ 0 h 205"/>
              <a:gd name="T8" fmla="*/ 0 w 184"/>
              <a:gd name="T9" fmla="*/ 0 h 205"/>
              <a:gd name="T10" fmla="*/ 0 w 184"/>
              <a:gd name="T11" fmla="*/ 0 h 205"/>
              <a:gd name="T12" fmla="*/ 0 w 184"/>
              <a:gd name="T13" fmla="*/ 0 h 205"/>
              <a:gd name="T14" fmla="*/ 0 60000 65536"/>
              <a:gd name="T15" fmla="*/ 0 60000 65536"/>
              <a:gd name="T16" fmla="*/ 0 60000 65536"/>
              <a:gd name="T17" fmla="*/ 0 60000 65536"/>
              <a:gd name="T18" fmla="*/ 0 60000 65536"/>
              <a:gd name="T19" fmla="*/ 0 60000 65536"/>
              <a:gd name="T20" fmla="*/ 0 60000 65536"/>
              <a:gd name="T21" fmla="*/ 0 w 184"/>
              <a:gd name="T22" fmla="*/ 0 h 205"/>
              <a:gd name="T23" fmla="*/ 184 w 184"/>
              <a:gd name="T24" fmla="*/ 205 h 20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84" h="205">
                <a:moveTo>
                  <a:pt x="96" y="42"/>
                </a:moveTo>
                <a:cubicBezTo>
                  <a:pt x="72" y="47"/>
                  <a:pt x="49" y="46"/>
                  <a:pt x="32" y="66"/>
                </a:cubicBezTo>
                <a:cubicBezTo>
                  <a:pt x="19" y="80"/>
                  <a:pt x="0" y="114"/>
                  <a:pt x="0" y="114"/>
                </a:cubicBezTo>
                <a:cubicBezTo>
                  <a:pt x="1" y="121"/>
                  <a:pt x="11" y="174"/>
                  <a:pt x="16" y="178"/>
                </a:cubicBezTo>
                <a:cubicBezTo>
                  <a:pt x="30" y="188"/>
                  <a:pt x="64" y="194"/>
                  <a:pt x="64" y="194"/>
                </a:cubicBezTo>
                <a:cubicBezTo>
                  <a:pt x="116" y="189"/>
                  <a:pt x="167" y="205"/>
                  <a:pt x="184" y="154"/>
                </a:cubicBezTo>
                <a:cubicBezTo>
                  <a:pt x="180" y="109"/>
                  <a:pt x="181" y="0"/>
                  <a:pt x="96" y="42"/>
                </a:cubicBezTo>
                <a:close/>
              </a:path>
            </a:pathLst>
          </a:custGeom>
          <a:solidFill>
            <a:srgbClr val="FF9900"/>
          </a:solidFill>
          <a:ln w="9525">
            <a:noFill/>
            <a:round/>
            <a:headEnd/>
            <a:tailEnd/>
          </a:ln>
        </xdr:spPr>
      </xdr:sp>
      <xdr:sp macro="" textlink="">
        <xdr:nvSpPr>
          <xdr:cNvPr id="6" name="Freeform 5"/>
          <xdr:cNvSpPr>
            <a:spLocks noChangeAspect="1"/>
          </xdr:cNvSpPr>
        </xdr:nvSpPr>
        <xdr:spPr bwMode="auto">
          <a:xfrm>
            <a:off x="0" y="427"/>
            <a:ext cx="31" cy="35"/>
          </a:xfrm>
          <a:custGeom>
            <a:avLst/>
            <a:gdLst>
              <a:gd name="T0" fmla="*/ 0 w 184"/>
              <a:gd name="T1" fmla="*/ 0 h 205"/>
              <a:gd name="T2" fmla="*/ 0 w 184"/>
              <a:gd name="T3" fmla="*/ 0 h 205"/>
              <a:gd name="T4" fmla="*/ 0 w 184"/>
              <a:gd name="T5" fmla="*/ 0 h 205"/>
              <a:gd name="T6" fmla="*/ 0 w 184"/>
              <a:gd name="T7" fmla="*/ 0 h 205"/>
              <a:gd name="T8" fmla="*/ 0 w 184"/>
              <a:gd name="T9" fmla="*/ 0 h 205"/>
              <a:gd name="T10" fmla="*/ 0 w 184"/>
              <a:gd name="T11" fmla="*/ 0 h 205"/>
              <a:gd name="T12" fmla="*/ 0 w 184"/>
              <a:gd name="T13" fmla="*/ 0 h 205"/>
              <a:gd name="T14" fmla="*/ 0 60000 65536"/>
              <a:gd name="T15" fmla="*/ 0 60000 65536"/>
              <a:gd name="T16" fmla="*/ 0 60000 65536"/>
              <a:gd name="T17" fmla="*/ 0 60000 65536"/>
              <a:gd name="T18" fmla="*/ 0 60000 65536"/>
              <a:gd name="T19" fmla="*/ 0 60000 65536"/>
              <a:gd name="T20" fmla="*/ 0 60000 65536"/>
              <a:gd name="T21" fmla="*/ 0 w 184"/>
              <a:gd name="T22" fmla="*/ 0 h 205"/>
              <a:gd name="T23" fmla="*/ 184 w 184"/>
              <a:gd name="T24" fmla="*/ 205 h 20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84" h="205">
                <a:moveTo>
                  <a:pt x="96" y="42"/>
                </a:moveTo>
                <a:cubicBezTo>
                  <a:pt x="72" y="47"/>
                  <a:pt x="49" y="46"/>
                  <a:pt x="32" y="66"/>
                </a:cubicBezTo>
                <a:cubicBezTo>
                  <a:pt x="19" y="80"/>
                  <a:pt x="0" y="114"/>
                  <a:pt x="0" y="114"/>
                </a:cubicBezTo>
                <a:cubicBezTo>
                  <a:pt x="1" y="121"/>
                  <a:pt x="11" y="174"/>
                  <a:pt x="16" y="178"/>
                </a:cubicBezTo>
                <a:cubicBezTo>
                  <a:pt x="30" y="188"/>
                  <a:pt x="64" y="194"/>
                  <a:pt x="64" y="194"/>
                </a:cubicBezTo>
                <a:cubicBezTo>
                  <a:pt x="116" y="189"/>
                  <a:pt x="167" y="205"/>
                  <a:pt x="184" y="154"/>
                </a:cubicBezTo>
                <a:cubicBezTo>
                  <a:pt x="180" y="109"/>
                  <a:pt x="181" y="0"/>
                  <a:pt x="96" y="42"/>
                </a:cubicBezTo>
                <a:close/>
              </a:path>
            </a:pathLst>
          </a:custGeom>
          <a:solidFill>
            <a:srgbClr val="FF9900"/>
          </a:solidFill>
          <a:ln w="9525">
            <a:noFill/>
            <a:round/>
            <a:headEnd/>
            <a:tailEnd/>
          </a:ln>
        </xdr:spPr>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326325</xdr:colOff>
      <xdr:row>264</xdr:row>
      <xdr:rowOff>3568</xdr:rowOff>
    </xdr:from>
    <xdr:to>
      <xdr:col>9</xdr:col>
      <xdr:colOff>788396</xdr:colOff>
      <xdr:row>285</xdr:row>
      <xdr:rowOff>140999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257469</xdr:colOff>
      <xdr:row>129</xdr:row>
      <xdr:rowOff>86808</xdr:rowOff>
    </xdr:from>
    <xdr:to>
      <xdr:col>9</xdr:col>
      <xdr:colOff>59560</xdr:colOff>
      <xdr:row>147</xdr:row>
      <xdr:rowOff>14688</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384570</xdr:colOff>
      <xdr:row>150</xdr:row>
      <xdr:rowOff>95275</xdr:rowOff>
    </xdr:from>
    <xdr:to>
      <xdr:col>8</xdr:col>
      <xdr:colOff>743960</xdr:colOff>
      <xdr:row>171</xdr:row>
      <xdr:rowOff>147777</xdr:rowOff>
    </xdr:to>
    <xdr:grpSp>
      <xdr:nvGrpSpPr>
        <xdr:cNvPr id="12" name="Groupe 11"/>
        <xdr:cNvGrpSpPr/>
      </xdr:nvGrpSpPr>
      <xdr:grpSpPr>
        <a:xfrm>
          <a:off x="1972070" y="24045358"/>
          <a:ext cx="5905057" cy="3407419"/>
          <a:chOff x="13411200" y="8669865"/>
          <a:chExt cx="5828857" cy="3551275"/>
        </a:xfrm>
      </xdr:grpSpPr>
      <xdr:pic>
        <xdr:nvPicPr>
          <xdr:cNvPr id="13" name="Picture 11"/>
          <xdr:cNvPicPr/>
        </xdr:nvPicPr>
        <xdr:blipFill>
          <a:blip xmlns:r="http://schemas.openxmlformats.org/officeDocument/2006/relationships" r:embed="rId3" cstate="print"/>
          <a:srcRect/>
          <a:stretch>
            <a:fillRect/>
          </a:stretch>
        </xdr:blipFill>
        <xdr:spPr bwMode="auto">
          <a:xfrm>
            <a:off x="13411200" y="8669865"/>
            <a:ext cx="5828857" cy="3551275"/>
          </a:xfrm>
          <a:prstGeom prst="rect">
            <a:avLst/>
          </a:prstGeom>
          <a:noFill/>
          <a:ln w="9525">
            <a:noFill/>
            <a:miter lim="800000"/>
            <a:headEnd/>
            <a:tailEnd/>
          </a:ln>
        </xdr:spPr>
      </xdr:pic>
      <xdr:sp macro="" textlink="">
        <xdr:nvSpPr>
          <xdr:cNvPr id="14" name="Ellipse 13"/>
          <xdr:cNvSpPr/>
        </xdr:nvSpPr>
        <xdr:spPr>
          <a:xfrm>
            <a:off x="14635225" y="10011272"/>
            <a:ext cx="247150" cy="1410090"/>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15" name="Ellipse 14"/>
          <xdr:cNvSpPr/>
        </xdr:nvSpPr>
        <xdr:spPr>
          <a:xfrm>
            <a:off x="15622754" y="9906166"/>
            <a:ext cx="241825" cy="1468366"/>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16" name="Ellipse 15"/>
          <xdr:cNvSpPr/>
        </xdr:nvSpPr>
        <xdr:spPr>
          <a:xfrm>
            <a:off x="15129522" y="9932182"/>
            <a:ext cx="247150" cy="1410090"/>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xnSp macro="">
        <xdr:nvCxnSpPr>
          <xdr:cNvPr id="17" name="Connecteur droit avec flèche 16"/>
          <xdr:cNvCxnSpPr/>
        </xdr:nvCxnSpPr>
        <xdr:spPr>
          <a:xfrm>
            <a:off x="17464654" y="9666815"/>
            <a:ext cx="0" cy="487027"/>
          </a:xfrm>
          <a:prstGeom prst="straightConnector1">
            <a:avLst/>
          </a:prstGeom>
          <a:ln w="19050">
            <a:solidFill>
              <a:srgbClr val="FFCC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8" name="ZoneTexte 17"/>
          <xdr:cNvSpPr txBox="1"/>
        </xdr:nvSpPr>
        <xdr:spPr>
          <a:xfrm>
            <a:off x="17276097" y="9830199"/>
            <a:ext cx="408293" cy="235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fr-FR" sz="1000">
                <a:latin typeface="Arial" pitchFamily="34" charset="0"/>
                <a:cs typeface="Arial" pitchFamily="34" charset="0"/>
              </a:rPr>
              <a:t>2 %</a:t>
            </a:r>
          </a:p>
        </xdr:txBody>
      </xdr:sp>
    </xdr:grpSp>
    <xdr:clientData/>
  </xdr:twoCellAnchor>
  <xdr:twoCellAnchor>
    <xdr:from>
      <xdr:col>1</xdr:col>
      <xdr:colOff>524934</xdr:colOff>
      <xdr:row>210</xdr:row>
      <xdr:rowOff>84668</xdr:rowOff>
    </xdr:from>
    <xdr:to>
      <xdr:col>9</xdr:col>
      <xdr:colOff>306340</xdr:colOff>
      <xdr:row>227</xdr:row>
      <xdr:rowOff>146890</xdr:rowOff>
    </xdr:to>
    <xdr:graphicFrame macro="">
      <xdr:nvGraphicFramePr>
        <xdr:cNvPr id="29" name="Graphiqu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716097</xdr:colOff>
      <xdr:row>91</xdr:row>
      <xdr:rowOff>55418</xdr:rowOff>
    </xdr:from>
    <xdr:to>
      <xdr:col>8</xdr:col>
      <xdr:colOff>560024</xdr:colOff>
      <xdr:row>106</xdr:row>
      <xdr:rowOff>6930</xdr:rowOff>
    </xdr:to>
    <xdr:graphicFrame macro="">
      <xdr:nvGraphicFramePr>
        <xdr:cNvPr id="2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305551</xdr:colOff>
      <xdr:row>91</xdr:row>
      <xdr:rowOff>71191</xdr:rowOff>
    </xdr:from>
    <xdr:to>
      <xdr:col>5</xdr:col>
      <xdr:colOff>616262</xdr:colOff>
      <xdr:row>105</xdr:row>
      <xdr:rowOff>105826</xdr:rowOff>
    </xdr:to>
    <xdr:pic>
      <xdr:nvPicPr>
        <xdr:cNvPr id="24578" name="Picture 2"/>
        <xdr:cNvPicPr>
          <a:picLocks noChangeAspect="1" noChangeArrowheads="1"/>
        </xdr:cNvPicPr>
      </xdr:nvPicPr>
      <xdr:blipFill>
        <a:blip xmlns:r="http://schemas.openxmlformats.org/officeDocument/2006/relationships" r:embed="rId6" cstate="print"/>
        <a:srcRect l="583" t="1575" b="8900"/>
        <a:stretch>
          <a:fillRect/>
        </a:stretch>
      </xdr:blipFill>
      <xdr:spPr bwMode="auto">
        <a:xfrm>
          <a:off x="1939720" y="14907239"/>
          <a:ext cx="3544391" cy="2348178"/>
        </a:xfrm>
        <a:prstGeom prst="rect">
          <a:avLst/>
        </a:prstGeom>
        <a:noFill/>
      </xdr:spPr>
    </xdr:pic>
    <xdr:clientData/>
  </xdr:twoCellAnchor>
  <xdr:twoCellAnchor>
    <xdr:from>
      <xdr:col>1</xdr:col>
      <xdr:colOff>267759</xdr:colOff>
      <xdr:row>322</xdr:row>
      <xdr:rowOff>30694</xdr:rowOff>
    </xdr:from>
    <xdr:to>
      <xdr:col>8</xdr:col>
      <xdr:colOff>492125</xdr:colOff>
      <xdr:row>337</xdr:row>
      <xdr:rowOff>152401</xdr:rowOff>
    </xdr:to>
    <xdr:graphicFrame macro="">
      <xdr:nvGraphicFramePr>
        <xdr:cNvPr id="3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508000</xdr:colOff>
      <xdr:row>369</xdr:row>
      <xdr:rowOff>21166</xdr:rowOff>
    </xdr:from>
    <xdr:to>
      <xdr:col>16</xdr:col>
      <xdr:colOff>178281</xdr:colOff>
      <xdr:row>386</xdr:row>
      <xdr:rowOff>83388</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1440392</xdr:colOff>
      <xdr:row>369</xdr:row>
      <xdr:rowOff>42333</xdr:rowOff>
    </xdr:from>
    <xdr:to>
      <xdr:col>8</xdr:col>
      <xdr:colOff>470958</xdr:colOff>
      <xdr:row>386</xdr:row>
      <xdr:rowOff>128963</xdr:rowOff>
    </xdr:to>
    <xdr:graphicFrame macro="">
      <xdr:nvGraphicFramePr>
        <xdr:cNvPr id="21" name="Graphique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0.45343</cdr:x>
      <cdr:y>0.69067</cdr:y>
    </cdr:from>
    <cdr:to>
      <cdr:x>0.66791</cdr:x>
      <cdr:y>0.76789</cdr:y>
    </cdr:to>
    <cdr:sp macro="" textlink="">
      <cdr:nvSpPr>
        <cdr:cNvPr id="5" name="ZoneTexte 4"/>
        <cdr:cNvSpPr txBox="1"/>
      </cdr:nvSpPr>
      <cdr:spPr>
        <a:xfrm xmlns:a="http://schemas.openxmlformats.org/drawingml/2006/main">
          <a:off x="3117753" y="2658957"/>
          <a:ext cx="1474794" cy="2972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Période</a:t>
          </a:r>
          <a:r>
            <a:rPr lang="fr-FR" sz="1200" baseline="0">
              <a:latin typeface="Arial" pitchFamily="34" charset="0"/>
              <a:cs typeface="Arial" pitchFamily="34" charset="0"/>
            </a:rPr>
            <a:t> d'analyse</a:t>
          </a:r>
          <a:endParaRPr lang="fr-FR" sz="1200">
            <a:latin typeface="Arial" pitchFamily="34" charset="0"/>
            <a:cs typeface="Arial" pitchFamily="34" charset="0"/>
          </a:endParaRPr>
        </a:p>
      </cdr:txBody>
    </cdr:sp>
  </cdr:relSizeAnchor>
  <cdr:relSizeAnchor xmlns:cdr="http://schemas.openxmlformats.org/drawingml/2006/chartDrawing">
    <cdr:from>
      <cdr:x>0.05664</cdr:x>
      <cdr:y>0.04297</cdr:y>
    </cdr:from>
    <cdr:to>
      <cdr:x>0.95843</cdr:x>
      <cdr:y>0.79304</cdr:y>
    </cdr:to>
    <cdr:grpSp>
      <cdr:nvGrpSpPr>
        <cdr:cNvPr id="21" name="Groupe 20"/>
        <cdr:cNvGrpSpPr/>
      </cdr:nvGrpSpPr>
      <cdr:grpSpPr>
        <a:xfrm xmlns:a="http://schemas.openxmlformats.org/drawingml/2006/main">
          <a:off x="386435" y="149157"/>
          <a:ext cx="6152601" cy="2603628"/>
          <a:chOff x="389467" y="165436"/>
          <a:chExt cx="6200689" cy="2887659"/>
        </a:xfrm>
      </cdr:grpSpPr>
      <cdr:sp macro="" textlink="">
        <cdr:nvSpPr>
          <cdr:cNvPr id="3" name="Connecteur droit 2"/>
          <cdr:cNvSpPr/>
        </cdr:nvSpPr>
        <cdr:spPr>
          <a:xfrm xmlns:a="http://schemas.openxmlformats.org/drawingml/2006/main" flipH="1" flipV="1">
            <a:off x="1664046" y="165436"/>
            <a:ext cx="0" cy="2887659"/>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4" name="Connecteur droit 3"/>
          <cdr:cNvSpPr/>
        </cdr:nvSpPr>
        <cdr:spPr>
          <a:xfrm xmlns:a="http://schemas.openxmlformats.org/drawingml/2006/main">
            <a:off x="1690556" y="2638290"/>
            <a:ext cx="4826600"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6" name="Ellipse 5"/>
          <cdr:cNvSpPr/>
        </cdr:nvSpPr>
        <cdr:spPr>
          <a:xfrm xmlns:a="http://schemas.openxmlformats.org/drawingml/2006/main" rot="18016046">
            <a:off x="945739" y="1264357"/>
            <a:ext cx="502785" cy="1288630"/>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7" name="ZoneTexte 1"/>
          <cdr:cNvSpPr txBox="1"/>
        </cdr:nvSpPr>
        <cdr:spPr>
          <a:xfrm xmlns:a="http://schemas.openxmlformats.org/drawingml/2006/main">
            <a:off x="389467" y="965200"/>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Déclenchement</a:t>
            </a:r>
            <a:r>
              <a:rPr lang="fr-FR" sz="1200" baseline="0">
                <a:latin typeface="Arial" pitchFamily="34" charset="0"/>
                <a:cs typeface="Arial" pitchFamily="34" charset="0"/>
              </a:rPr>
              <a:t> de</a:t>
            </a:r>
            <a:br>
              <a:rPr lang="fr-FR" sz="1200" baseline="0">
                <a:latin typeface="Arial" pitchFamily="34" charset="0"/>
                <a:cs typeface="Arial" pitchFamily="34" charset="0"/>
              </a:rPr>
            </a:br>
            <a:r>
              <a:rPr lang="fr-FR" sz="1200" baseline="0">
                <a:latin typeface="Arial" pitchFamily="34" charset="0"/>
                <a:cs typeface="Arial" pitchFamily="34" charset="0"/>
              </a:rPr>
              <a:t>la crise grecque</a:t>
            </a:r>
            <a:endParaRPr lang="fr-FR" sz="1200">
              <a:latin typeface="Arial" pitchFamily="34" charset="0"/>
              <a:cs typeface="Arial" pitchFamily="34" charset="0"/>
            </a:endParaRPr>
          </a:p>
        </cdr:txBody>
      </cdr:sp>
      <cdr:sp macro="" textlink="">
        <cdr:nvSpPr>
          <cdr:cNvPr id="8" name="Ellipse 7"/>
          <cdr:cNvSpPr/>
        </cdr:nvSpPr>
        <cdr:spPr>
          <a:xfrm xmlns:a="http://schemas.openxmlformats.org/drawingml/2006/main" rot="18016046">
            <a:off x="2597693" y="1217864"/>
            <a:ext cx="502785" cy="1480330"/>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9" name="ZoneTexte 1"/>
          <cdr:cNvSpPr txBox="1"/>
        </cdr:nvSpPr>
        <cdr:spPr>
          <a:xfrm xmlns:a="http://schemas.openxmlformats.org/drawingml/2006/main">
            <a:off x="2099733" y="965200"/>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Expansion en une</a:t>
            </a:r>
            <a:br>
              <a:rPr lang="fr-FR" sz="1200">
                <a:latin typeface="Arial" pitchFamily="34" charset="0"/>
                <a:cs typeface="Arial" pitchFamily="34" charset="0"/>
              </a:rPr>
            </a:br>
            <a:r>
              <a:rPr lang="fr-FR" sz="1200">
                <a:latin typeface="Arial" pitchFamily="34" charset="0"/>
                <a:cs typeface="Arial" pitchFamily="34" charset="0"/>
              </a:rPr>
              <a:t>crise</a:t>
            </a:r>
            <a:r>
              <a:rPr lang="fr-FR" sz="1200" baseline="0">
                <a:latin typeface="Arial" pitchFamily="34" charset="0"/>
                <a:cs typeface="Arial" pitchFamily="34" charset="0"/>
              </a:rPr>
              <a:t> </a:t>
            </a:r>
            <a:r>
              <a:rPr lang="fr-FR" sz="1200">
                <a:latin typeface="Arial" pitchFamily="34" charset="0"/>
                <a:cs typeface="Arial" pitchFamily="34" charset="0"/>
              </a:rPr>
              <a:t>de</a:t>
            </a:r>
            <a:r>
              <a:rPr lang="fr-FR" sz="1200" baseline="0">
                <a:latin typeface="Arial" pitchFamily="34" charset="0"/>
                <a:cs typeface="Arial" pitchFamily="34" charset="0"/>
              </a:rPr>
              <a:t> l'Eurozone</a:t>
            </a:r>
            <a:endParaRPr lang="fr-FR" sz="1200">
              <a:latin typeface="Arial" pitchFamily="34" charset="0"/>
              <a:cs typeface="Arial" pitchFamily="34" charset="0"/>
            </a:endParaRPr>
          </a:p>
        </cdr:txBody>
      </cdr:sp>
      <cdr:sp macro="" textlink="">
        <cdr:nvSpPr>
          <cdr:cNvPr id="10" name="ZoneTexte 1"/>
          <cdr:cNvSpPr txBox="1"/>
        </cdr:nvSpPr>
        <cdr:spPr>
          <a:xfrm xmlns:a="http://schemas.openxmlformats.org/drawingml/2006/main">
            <a:off x="3623735" y="575733"/>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Degradation</a:t>
            </a:r>
            <a:r>
              <a:rPr lang="fr-FR" sz="1200" baseline="0">
                <a:latin typeface="Arial" pitchFamily="34" charset="0"/>
                <a:cs typeface="Arial" pitchFamily="34" charset="0"/>
              </a:rPr>
              <a:t> du</a:t>
            </a:r>
            <a:br>
              <a:rPr lang="fr-FR" sz="1200" baseline="0">
                <a:latin typeface="Arial" pitchFamily="34" charset="0"/>
                <a:cs typeface="Arial" pitchFamily="34" charset="0"/>
              </a:rPr>
            </a:br>
            <a:r>
              <a:rPr lang="fr-FR" sz="1200" baseline="0">
                <a:latin typeface="Arial" pitchFamily="34" charset="0"/>
                <a:cs typeface="Arial" pitchFamily="34" charset="0"/>
              </a:rPr>
              <a:t>rating Belgique</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2" name="Connecteur droit 11"/>
          <cdr:cNvSpPr/>
        </cdr:nvSpPr>
        <cdr:spPr>
          <a:xfrm xmlns:a="http://schemas.openxmlformats.org/drawingml/2006/main" flipV="1">
            <a:off x="1097889" y="577103"/>
            <a:ext cx="2533101" cy="3787"/>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3" name="ZoneTexte 1"/>
          <cdr:cNvSpPr txBox="1"/>
        </cdr:nvSpPr>
        <cdr:spPr>
          <a:xfrm xmlns:a="http://schemas.openxmlformats.org/drawingml/2006/main">
            <a:off x="1151466" y="313268"/>
            <a:ext cx="2386389" cy="30617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Paralysie</a:t>
            </a:r>
            <a:r>
              <a:rPr lang="fr-FR" sz="1200" baseline="0">
                <a:latin typeface="Arial" pitchFamily="34" charset="0"/>
                <a:cs typeface="Arial" pitchFamily="34" charset="0"/>
              </a:rPr>
              <a:t> du gouvernement Belge</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4" name="ZoneTexte 1"/>
          <cdr:cNvSpPr txBox="1"/>
        </cdr:nvSpPr>
        <cdr:spPr>
          <a:xfrm xmlns:a="http://schemas.openxmlformats.org/drawingml/2006/main">
            <a:off x="1964266" y="1989668"/>
            <a:ext cx="1217990" cy="5686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QE2 US</a:t>
            </a:r>
            <a:br>
              <a:rPr lang="fr-FR" sz="1200">
                <a:latin typeface="Arial" pitchFamily="34" charset="0"/>
                <a:cs typeface="Arial" pitchFamily="34" charset="0"/>
              </a:rPr>
            </a:br>
            <a:r>
              <a:rPr lang="fr-FR" sz="1200">
                <a:latin typeface="Arial" pitchFamily="34" charset="0"/>
                <a:cs typeface="Arial" pitchFamily="34" charset="0"/>
              </a:rPr>
              <a:t>(avant mesures</a:t>
            </a:r>
            <a:br>
              <a:rPr lang="fr-FR" sz="1200">
                <a:latin typeface="Arial" pitchFamily="34" charset="0"/>
                <a:cs typeface="Arial" pitchFamily="34" charset="0"/>
              </a:rPr>
            </a:br>
            <a:r>
              <a:rPr lang="fr-FR" sz="1200">
                <a:latin typeface="Arial" pitchFamily="34" charset="0"/>
                <a:cs typeface="Arial" pitchFamily="34" charset="0"/>
              </a:rPr>
              <a:t>similaires</a:t>
            </a:r>
            <a:r>
              <a:rPr lang="fr-FR" sz="1200" baseline="0">
                <a:latin typeface="Arial" pitchFamily="34" charset="0"/>
                <a:cs typeface="Arial" pitchFamily="34" charset="0"/>
              </a:rPr>
              <a:t> BCE)</a:t>
            </a:r>
            <a:endParaRPr lang="fr-FR" sz="1200">
              <a:latin typeface="Arial" pitchFamily="34" charset="0"/>
              <a:cs typeface="Arial" pitchFamily="34" charset="0"/>
            </a:endParaRPr>
          </a:p>
        </cdr:txBody>
      </cdr:sp>
      <cdr:sp macro="" textlink="">
        <cdr:nvSpPr>
          <cdr:cNvPr id="15" name="ZoneTexte 1"/>
          <cdr:cNvSpPr txBox="1"/>
        </cdr:nvSpPr>
        <cdr:spPr>
          <a:xfrm xmlns:a="http://schemas.openxmlformats.org/drawingml/2006/main">
            <a:off x="4986868" y="1016000"/>
            <a:ext cx="1474794" cy="7464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aseline="0">
                <a:latin typeface="Arial" pitchFamily="34" charset="0"/>
                <a:cs typeface="Arial" pitchFamily="34" charset="0"/>
              </a:rPr>
              <a:t>Annonce de la Fed</a:t>
            </a:r>
            <a:br>
              <a:rPr lang="fr-FR" sz="1200" baseline="0">
                <a:latin typeface="Arial" pitchFamily="34" charset="0"/>
                <a:cs typeface="Arial" pitchFamily="34" charset="0"/>
              </a:rPr>
            </a:br>
            <a:r>
              <a:rPr lang="fr-FR" sz="1200" baseline="0">
                <a:latin typeface="Arial" pitchFamily="34" charset="0"/>
                <a:cs typeface="Arial" pitchFamily="34" charset="0"/>
              </a:rPr>
              <a:t>d'une fin prochaine</a:t>
            </a:r>
            <a:br>
              <a:rPr lang="fr-FR" sz="1200" baseline="0">
                <a:latin typeface="Arial" pitchFamily="34" charset="0"/>
                <a:cs typeface="Arial" pitchFamily="34" charset="0"/>
              </a:rPr>
            </a:br>
            <a:r>
              <a:rPr lang="fr-FR" sz="1200" baseline="0">
                <a:latin typeface="Arial" pitchFamily="34" charset="0"/>
                <a:cs typeface="Arial" pitchFamily="34" charset="0"/>
              </a:rPr>
              <a:t>de l'injection massive</a:t>
            </a:r>
            <a:br>
              <a:rPr lang="fr-FR" sz="1200" baseline="0">
                <a:latin typeface="Arial" pitchFamily="34" charset="0"/>
                <a:cs typeface="Arial" pitchFamily="34" charset="0"/>
              </a:rPr>
            </a:br>
            <a:r>
              <a:rPr lang="fr-FR" sz="1200" baseline="0">
                <a:latin typeface="Arial" pitchFamily="34" charset="0"/>
                <a:cs typeface="Arial" pitchFamily="34" charset="0"/>
              </a:rPr>
              <a:t>de liquidités</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6" name="Connecteur droit 15"/>
          <cdr:cNvSpPr/>
        </cdr:nvSpPr>
        <cdr:spPr>
          <a:xfrm xmlns:a="http://schemas.openxmlformats.org/drawingml/2006/main" flipH="1" flipV="1">
            <a:off x="1844520" y="1127436"/>
            <a:ext cx="245536" cy="1"/>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7" name="Ellipse 16"/>
          <cdr:cNvSpPr/>
        </cdr:nvSpPr>
        <cdr:spPr>
          <a:xfrm xmlns:a="http://schemas.openxmlformats.org/drawingml/2006/main" rot="4101840">
            <a:off x="5968500" y="1883048"/>
            <a:ext cx="419140" cy="824172"/>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18" name="Connecteur droit 17"/>
          <cdr:cNvSpPr/>
        </cdr:nvSpPr>
        <cdr:spPr>
          <a:xfrm xmlns:a="http://schemas.openxmlformats.org/drawingml/2006/main" flipV="1">
            <a:off x="3546322" y="721037"/>
            <a:ext cx="152399" cy="8466"/>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9" name="Connecteur droit 18"/>
          <cdr:cNvSpPr/>
        </cdr:nvSpPr>
        <cdr:spPr>
          <a:xfrm xmlns:a="http://schemas.openxmlformats.org/drawingml/2006/main" flipH="1" flipV="1">
            <a:off x="5714999" y="1777999"/>
            <a:ext cx="201990" cy="365437"/>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grpSp>
  </cdr:relSizeAnchor>
</c:userShapes>
</file>

<file path=xl/drawings/drawing12.xml><?xml version="1.0" encoding="utf-8"?>
<c:userShapes xmlns:c="http://schemas.openxmlformats.org/drawingml/2006/chart">
  <cdr:relSizeAnchor xmlns:cdr="http://schemas.openxmlformats.org/drawingml/2006/chartDrawing">
    <cdr:from>
      <cdr:x>0.44444</cdr:x>
      <cdr:y>0.04328</cdr:y>
    </cdr:from>
    <cdr:to>
      <cdr:x>0.44444</cdr:x>
      <cdr:y>0.82232</cdr:y>
    </cdr:to>
    <cdr:sp macro="" textlink="">
      <cdr:nvSpPr>
        <cdr:cNvPr id="3" name="Connecteur droit 2"/>
        <cdr:cNvSpPr/>
      </cdr:nvSpPr>
      <cdr:spPr>
        <a:xfrm xmlns:a="http://schemas.openxmlformats.org/drawingml/2006/main" flipV="1">
          <a:off x="2709333" y="160866"/>
          <a:ext cx="0" cy="2895600"/>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0.44669</cdr:x>
      <cdr:y>0.5736</cdr:y>
    </cdr:from>
    <cdr:to>
      <cdr:x>0.97192</cdr:x>
      <cdr:y>0.5736</cdr:y>
    </cdr:to>
    <cdr:sp macro="" textlink="">
      <cdr:nvSpPr>
        <cdr:cNvPr id="5" name="Connecteur droit 4"/>
        <cdr:cNvSpPr/>
      </cdr:nvSpPr>
      <cdr:spPr>
        <a:xfrm xmlns:a="http://schemas.openxmlformats.org/drawingml/2006/main" flipH="1" flipV="1">
          <a:off x="2752805" y="1597701"/>
          <a:ext cx="3236821"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0.62249</cdr:x>
      <cdr:y>0.58246</cdr:y>
    </cdr:from>
    <cdr:to>
      <cdr:x>0.82548</cdr:x>
      <cdr:y>0.68122</cdr:y>
    </cdr:to>
    <cdr:sp macro="" textlink="">
      <cdr:nvSpPr>
        <cdr:cNvPr id="6" name="ZoneTexte 5"/>
        <cdr:cNvSpPr txBox="1"/>
      </cdr:nvSpPr>
      <cdr:spPr>
        <a:xfrm xmlns:a="http://schemas.openxmlformats.org/drawingml/2006/main">
          <a:off x="3849379" y="1655671"/>
          <a:ext cx="1255258" cy="2807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solidFill>
                <a:sysClr val="windowText" lastClr="000000"/>
              </a:solidFill>
              <a:latin typeface="Arial" pitchFamily="34" charset="0"/>
              <a:cs typeface="Arial" pitchFamily="34" charset="0"/>
            </a:rPr>
            <a:t>Période d'analyse</a:t>
          </a:r>
        </a:p>
      </cdr:txBody>
    </cdr:sp>
  </cdr:relSizeAnchor>
</c:userShapes>
</file>

<file path=xl/drawings/drawing13.xml><?xml version="1.0" encoding="utf-8"?>
<c:userShapes xmlns:c="http://schemas.openxmlformats.org/drawingml/2006/chart">
  <cdr:relSizeAnchor xmlns:cdr="http://schemas.openxmlformats.org/drawingml/2006/chartDrawing">
    <cdr:from>
      <cdr:x>0.62747</cdr:x>
      <cdr:y>0.31421</cdr:y>
    </cdr:from>
    <cdr:to>
      <cdr:x>0.64196</cdr:x>
      <cdr:y>0.34619</cdr:y>
    </cdr:to>
    <cdr:sp macro="" textlink="">
      <cdr:nvSpPr>
        <cdr:cNvPr id="3" name="Connecteur droit 2"/>
        <cdr:cNvSpPr/>
      </cdr:nvSpPr>
      <cdr:spPr>
        <a:xfrm xmlns:a="http://schemas.openxmlformats.org/drawingml/2006/main" flipH="1" flipV="1">
          <a:off x="3632198" y="1048174"/>
          <a:ext cx="83915" cy="106680"/>
        </a:xfrm>
        <a:prstGeom xmlns:a="http://schemas.openxmlformats.org/drawingml/2006/main" prst="line">
          <a:avLst/>
        </a:prstGeom>
        <a:ln xmlns:a="http://schemas.openxmlformats.org/drawingml/2006/main">
          <a:solidFill>
            <a:srgbClr val="FFCC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0.07471</cdr:x>
      <cdr:y>0.32821</cdr:y>
    </cdr:from>
    <cdr:to>
      <cdr:x>0.94043</cdr:x>
      <cdr:y>0.33031</cdr:y>
    </cdr:to>
    <cdr:sp macro="" textlink="">
      <cdr:nvSpPr>
        <cdr:cNvPr id="7" name="Connecteur droit 6"/>
        <cdr:cNvSpPr/>
      </cdr:nvSpPr>
      <cdr:spPr>
        <a:xfrm xmlns:a="http://schemas.openxmlformats.org/drawingml/2006/main">
          <a:off x="443217" y="763918"/>
          <a:ext cx="5135831" cy="4888"/>
        </a:xfrm>
        <a:prstGeom xmlns:a="http://schemas.openxmlformats.org/drawingml/2006/main" prst="line">
          <a:avLst/>
        </a:prstGeom>
        <a:ln xmlns:a="http://schemas.openxmlformats.org/drawingml/2006/main" w="12700">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0.14278</cdr:x>
      <cdr:y>0.22758</cdr:y>
    </cdr:from>
    <cdr:to>
      <cdr:x>0.35091</cdr:x>
      <cdr:y>0.31343</cdr:y>
    </cdr:to>
    <cdr:sp macro="" textlink="">
      <cdr:nvSpPr>
        <cdr:cNvPr id="9" name="ZoneTexte 1"/>
        <cdr:cNvSpPr txBox="1"/>
      </cdr:nvSpPr>
      <cdr:spPr>
        <a:xfrm xmlns:a="http://schemas.openxmlformats.org/drawingml/2006/main">
          <a:off x="847052" y="529700"/>
          <a:ext cx="1234719" cy="1998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latin typeface="Arial" pitchFamily="34" charset="0"/>
              <a:cs typeface="Arial" pitchFamily="34" charset="0"/>
            </a:rPr>
            <a:t>Moyenne : 5,2%</a:t>
          </a:r>
        </a:p>
      </cdr:txBody>
    </cdr:sp>
  </cdr:relSizeAnchor>
</c:userShapes>
</file>

<file path=xl/drawings/drawing14.xml><?xml version="1.0" encoding="utf-8"?>
<c:userShapes xmlns:c="http://schemas.openxmlformats.org/drawingml/2006/chart">
  <cdr:relSizeAnchor xmlns:cdr="http://schemas.openxmlformats.org/drawingml/2006/chartDrawing">
    <cdr:from>
      <cdr:x>0.62747</cdr:x>
      <cdr:y>0.31421</cdr:y>
    </cdr:from>
    <cdr:to>
      <cdr:x>0.64196</cdr:x>
      <cdr:y>0.34619</cdr:y>
    </cdr:to>
    <cdr:sp macro="" textlink="">
      <cdr:nvSpPr>
        <cdr:cNvPr id="3" name="Connecteur droit 2"/>
        <cdr:cNvSpPr/>
      </cdr:nvSpPr>
      <cdr:spPr>
        <a:xfrm xmlns:a="http://schemas.openxmlformats.org/drawingml/2006/main" flipH="1" flipV="1">
          <a:off x="3632198" y="1048174"/>
          <a:ext cx="83915" cy="106680"/>
        </a:xfrm>
        <a:prstGeom xmlns:a="http://schemas.openxmlformats.org/drawingml/2006/main" prst="line">
          <a:avLst/>
        </a:prstGeom>
        <a:ln xmlns:a="http://schemas.openxmlformats.org/drawingml/2006/main">
          <a:solidFill>
            <a:srgbClr val="FFCC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0.07471</cdr:x>
      <cdr:y>0.32821</cdr:y>
    </cdr:from>
    <cdr:to>
      <cdr:x>0.94043</cdr:x>
      <cdr:y>0.33031</cdr:y>
    </cdr:to>
    <cdr:sp macro="" textlink="">
      <cdr:nvSpPr>
        <cdr:cNvPr id="7" name="Connecteur droit 6"/>
        <cdr:cNvSpPr/>
      </cdr:nvSpPr>
      <cdr:spPr>
        <a:xfrm xmlns:a="http://schemas.openxmlformats.org/drawingml/2006/main">
          <a:off x="443217" y="763918"/>
          <a:ext cx="5135831" cy="4888"/>
        </a:xfrm>
        <a:prstGeom xmlns:a="http://schemas.openxmlformats.org/drawingml/2006/main" prst="line">
          <a:avLst/>
        </a:prstGeom>
        <a:ln xmlns:a="http://schemas.openxmlformats.org/drawingml/2006/main" w="12700">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0.14278</cdr:x>
      <cdr:y>0.22758</cdr:y>
    </cdr:from>
    <cdr:to>
      <cdr:x>0.35091</cdr:x>
      <cdr:y>0.31343</cdr:y>
    </cdr:to>
    <cdr:sp macro="" textlink="">
      <cdr:nvSpPr>
        <cdr:cNvPr id="9" name="ZoneTexte 1"/>
        <cdr:cNvSpPr txBox="1"/>
      </cdr:nvSpPr>
      <cdr:spPr>
        <a:xfrm xmlns:a="http://schemas.openxmlformats.org/drawingml/2006/main">
          <a:off x="847052" y="529700"/>
          <a:ext cx="1234719" cy="1998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latin typeface="Arial" pitchFamily="34" charset="0"/>
              <a:cs typeface="Arial" pitchFamily="34" charset="0"/>
            </a:rPr>
            <a:t>Average: 5.2%</a:t>
          </a:r>
        </a:p>
      </cdr:txBody>
    </cdr:sp>
  </cdr:relSizeAnchor>
</c:userShapes>
</file>

<file path=xl/drawings/drawing15.xml><?xml version="1.0" encoding="utf-8"?>
<c:userShapes xmlns:c="http://schemas.openxmlformats.org/drawingml/2006/chart">
  <cdr:relSizeAnchor xmlns:cdr="http://schemas.openxmlformats.org/drawingml/2006/chartDrawing">
    <cdr:from>
      <cdr:x>0.44444</cdr:x>
      <cdr:y>0.04328</cdr:y>
    </cdr:from>
    <cdr:to>
      <cdr:x>0.44444</cdr:x>
      <cdr:y>0.82232</cdr:y>
    </cdr:to>
    <cdr:sp macro="" textlink="">
      <cdr:nvSpPr>
        <cdr:cNvPr id="3" name="Connecteur droit 2"/>
        <cdr:cNvSpPr/>
      </cdr:nvSpPr>
      <cdr:spPr>
        <a:xfrm xmlns:a="http://schemas.openxmlformats.org/drawingml/2006/main" flipV="1">
          <a:off x="2709333" y="160866"/>
          <a:ext cx="0" cy="2895600"/>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0.44669</cdr:x>
      <cdr:y>0.5736</cdr:y>
    </cdr:from>
    <cdr:to>
      <cdr:x>0.97192</cdr:x>
      <cdr:y>0.5736</cdr:y>
    </cdr:to>
    <cdr:sp macro="" textlink="">
      <cdr:nvSpPr>
        <cdr:cNvPr id="5" name="Connecteur droit 4"/>
        <cdr:cNvSpPr/>
      </cdr:nvSpPr>
      <cdr:spPr>
        <a:xfrm xmlns:a="http://schemas.openxmlformats.org/drawingml/2006/main" flipH="1" flipV="1">
          <a:off x="2752805" y="1597701"/>
          <a:ext cx="3236821"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0.62249</cdr:x>
      <cdr:y>0.58246</cdr:y>
    </cdr:from>
    <cdr:to>
      <cdr:x>0.84871</cdr:x>
      <cdr:y>0.68122</cdr:y>
    </cdr:to>
    <cdr:sp macro="" textlink="">
      <cdr:nvSpPr>
        <cdr:cNvPr id="6" name="ZoneTexte 5"/>
        <cdr:cNvSpPr txBox="1"/>
      </cdr:nvSpPr>
      <cdr:spPr>
        <a:xfrm xmlns:a="http://schemas.openxmlformats.org/drawingml/2006/main">
          <a:off x="3849379" y="1655660"/>
          <a:ext cx="1398896" cy="2807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solidFill>
                <a:sysClr val="windowText" lastClr="000000"/>
              </a:solidFill>
              <a:latin typeface="Arial" pitchFamily="34" charset="0"/>
              <a:cs typeface="Arial" pitchFamily="34" charset="0"/>
            </a:rPr>
            <a:t>Period of analysis</a:t>
          </a:r>
        </a:p>
      </cdr:txBody>
    </cdr:sp>
  </cdr:relSizeAnchor>
</c:userShapes>
</file>

<file path=xl/drawings/drawing16.xml><?xml version="1.0" encoding="utf-8"?>
<xdr:wsDr xmlns:xdr="http://schemas.openxmlformats.org/drawingml/2006/spreadsheetDrawing" xmlns:a="http://schemas.openxmlformats.org/drawingml/2006/main">
  <xdr:twoCellAnchor>
    <xdr:from>
      <xdr:col>7</xdr:col>
      <xdr:colOff>910959</xdr:colOff>
      <xdr:row>5</xdr:row>
      <xdr:rowOff>29634</xdr:rowOff>
    </xdr:from>
    <xdr:to>
      <xdr:col>16</xdr:col>
      <xdr:colOff>637382</xdr:colOff>
      <xdr:row>27</xdr:row>
      <xdr:rowOff>1059</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192102</xdr:colOff>
      <xdr:row>4</xdr:row>
      <xdr:rowOff>165101</xdr:rowOff>
    </xdr:from>
    <xdr:to>
      <xdr:col>37</xdr:col>
      <xdr:colOff>631031</xdr:colOff>
      <xdr:row>23</xdr:row>
      <xdr:rowOff>67733</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128361</xdr:colOff>
      <xdr:row>24</xdr:row>
      <xdr:rowOff>100845</xdr:rowOff>
    </xdr:from>
    <xdr:to>
      <xdr:col>37</xdr:col>
      <xdr:colOff>678657</xdr:colOff>
      <xdr:row>43</xdr:row>
      <xdr:rowOff>127001</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333375</xdr:colOff>
      <xdr:row>19</xdr:row>
      <xdr:rowOff>79893</xdr:rowOff>
    </xdr:from>
    <xdr:to>
      <xdr:col>15</xdr:col>
      <xdr:colOff>668655</xdr:colOff>
      <xdr:row>47</xdr:row>
      <xdr:rowOff>59281</xdr:rowOff>
    </xdr:to>
    <xdr:pic>
      <xdr:nvPicPr>
        <xdr:cNvPr id="1228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543675" y="3508893"/>
          <a:ext cx="5869305" cy="4779988"/>
        </a:xfrm>
        <a:prstGeom prst="rect">
          <a:avLst/>
        </a:prstGeom>
        <a:noFill/>
      </xdr:spPr>
    </xdr:pic>
    <xdr:clientData/>
  </xdr:twoCellAnchor>
  <xdr:twoCellAnchor editAs="oneCell">
    <xdr:from>
      <xdr:col>0</xdr:col>
      <xdr:colOff>428624</xdr:colOff>
      <xdr:row>20</xdr:row>
      <xdr:rowOff>870</xdr:rowOff>
    </xdr:from>
    <xdr:to>
      <xdr:col>8</xdr:col>
      <xdr:colOff>41909</xdr:colOff>
      <xdr:row>46</xdr:row>
      <xdr:rowOff>152400</xdr:rowOff>
    </xdr:to>
    <xdr:pic>
      <xdr:nvPicPr>
        <xdr:cNvPr id="1229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28624" y="3601320"/>
          <a:ext cx="5823585" cy="4609230"/>
        </a:xfrm>
        <a:prstGeom prst="rect">
          <a:avLst/>
        </a:prstGeom>
        <a:noFill/>
      </xdr:spPr>
    </xdr:pic>
    <xdr:clientData/>
  </xdr:twoCellAnchor>
  <xdr:twoCellAnchor>
    <xdr:from>
      <xdr:col>2</xdr:col>
      <xdr:colOff>304800</xdr:colOff>
      <xdr:row>24</xdr:row>
      <xdr:rowOff>0</xdr:rowOff>
    </xdr:from>
    <xdr:to>
      <xdr:col>3</xdr:col>
      <xdr:colOff>9525</xdr:colOff>
      <xdr:row>45</xdr:row>
      <xdr:rowOff>76200</xdr:rowOff>
    </xdr:to>
    <xdr:sp macro="" textlink="">
      <xdr:nvSpPr>
        <xdr:cNvPr id="4" name="Rectangle 3"/>
        <xdr:cNvSpPr/>
      </xdr:nvSpPr>
      <xdr:spPr>
        <a:xfrm>
          <a:off x="1771650" y="4286250"/>
          <a:ext cx="495300" cy="3676650"/>
        </a:xfrm>
        <a:prstGeom prst="rect">
          <a:avLst/>
        </a:prstGeom>
        <a:no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40822</xdr:colOff>
      <xdr:row>78</xdr:row>
      <xdr:rowOff>127000</xdr:rowOff>
    </xdr:from>
    <xdr:to>
      <xdr:col>17</xdr:col>
      <xdr:colOff>536968</xdr:colOff>
      <xdr:row>89</xdr:row>
      <xdr:rowOff>151553</xdr:rowOff>
    </xdr:to>
    <xdr:pic>
      <xdr:nvPicPr>
        <xdr:cNvPr id="5121" name="Picture 1"/>
        <xdr:cNvPicPr>
          <a:picLocks noChangeAspect="1" noChangeArrowheads="1"/>
        </xdr:cNvPicPr>
      </xdr:nvPicPr>
      <xdr:blipFill>
        <a:blip xmlns:r="http://schemas.openxmlformats.org/officeDocument/2006/relationships" r:embed="rId1" cstate="print"/>
        <a:srcRect t="13415"/>
        <a:stretch>
          <a:fillRect/>
        </a:stretch>
      </xdr:blipFill>
      <xdr:spPr bwMode="auto">
        <a:xfrm>
          <a:off x="11865429" y="13026571"/>
          <a:ext cx="2863789" cy="1847911"/>
        </a:xfrm>
        <a:prstGeom prst="rect">
          <a:avLst/>
        </a:prstGeom>
        <a:noFill/>
      </xdr:spPr>
    </xdr:pic>
    <xdr:clientData/>
  </xdr:twoCellAnchor>
  <xdr:twoCellAnchor editAs="oneCell">
    <xdr:from>
      <xdr:col>33</xdr:col>
      <xdr:colOff>728134</xdr:colOff>
      <xdr:row>78</xdr:row>
      <xdr:rowOff>152401</xdr:rowOff>
    </xdr:from>
    <xdr:to>
      <xdr:col>37</xdr:col>
      <xdr:colOff>564728</xdr:colOff>
      <xdr:row>90</xdr:row>
      <xdr:rowOff>31330</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8363334" y="13021734"/>
          <a:ext cx="3020060" cy="1944795"/>
        </a:xfrm>
        <a:prstGeom prst="rect">
          <a:avLst/>
        </a:prstGeom>
        <a:noFill/>
      </xdr:spPr>
    </xdr:pic>
    <xdr:clientData/>
  </xdr:twoCellAnchor>
  <xdr:twoCellAnchor editAs="oneCell">
    <xdr:from>
      <xdr:col>29</xdr:col>
      <xdr:colOff>626534</xdr:colOff>
      <xdr:row>79</xdr:row>
      <xdr:rowOff>25399</xdr:rowOff>
    </xdr:from>
    <xdr:to>
      <xdr:col>33</xdr:col>
      <xdr:colOff>341206</xdr:colOff>
      <xdr:row>89</xdr:row>
      <xdr:rowOff>162560</xdr:rowOff>
    </xdr:to>
    <xdr:pic>
      <xdr:nvPicPr>
        <xdr:cNvPr id="512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5078267" y="13064066"/>
          <a:ext cx="2898140" cy="1855894"/>
        </a:xfrm>
        <a:prstGeom prst="rect">
          <a:avLst/>
        </a:prstGeom>
        <a:noFill/>
      </xdr:spPr>
    </xdr:pic>
    <xdr:clientData/>
  </xdr:twoCellAnchor>
  <xdr:twoCellAnchor editAs="oneCell">
    <xdr:from>
      <xdr:col>25</xdr:col>
      <xdr:colOff>203200</xdr:colOff>
      <xdr:row>78</xdr:row>
      <xdr:rowOff>101601</xdr:rowOff>
    </xdr:from>
    <xdr:to>
      <xdr:col>28</xdr:col>
      <xdr:colOff>671407</xdr:colOff>
      <xdr:row>89</xdr:row>
      <xdr:rowOff>152401</xdr:rowOff>
    </xdr:to>
    <xdr:pic>
      <xdr:nvPicPr>
        <xdr:cNvPr id="5124"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21429133" y="12970934"/>
          <a:ext cx="2898140" cy="1938866"/>
        </a:xfrm>
        <a:prstGeom prst="rect">
          <a:avLst/>
        </a:prstGeom>
        <a:noFill/>
      </xdr:spPr>
    </xdr:pic>
    <xdr:clientData/>
  </xdr:twoCellAnchor>
  <xdr:twoCellAnchor editAs="oneCell">
    <xdr:from>
      <xdr:col>21</xdr:col>
      <xdr:colOff>431800</xdr:colOff>
      <xdr:row>78</xdr:row>
      <xdr:rowOff>169333</xdr:rowOff>
    </xdr:from>
    <xdr:to>
      <xdr:col>25</xdr:col>
      <xdr:colOff>73660</xdr:colOff>
      <xdr:row>89</xdr:row>
      <xdr:rowOff>134621</xdr:rowOff>
    </xdr:to>
    <xdr:pic>
      <xdr:nvPicPr>
        <xdr:cNvPr id="5125"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8431933" y="13038666"/>
          <a:ext cx="2867660" cy="1853354"/>
        </a:xfrm>
        <a:prstGeom prst="rect">
          <a:avLst/>
        </a:prstGeom>
        <a:noFill/>
      </xdr:spPr>
    </xdr:pic>
    <xdr:clientData/>
  </xdr:twoCellAnchor>
  <xdr:twoCellAnchor editAs="oneCell">
    <xdr:from>
      <xdr:col>17</xdr:col>
      <xdr:colOff>575733</xdr:colOff>
      <xdr:row>78</xdr:row>
      <xdr:rowOff>135467</xdr:rowOff>
    </xdr:from>
    <xdr:to>
      <xdr:col>21</xdr:col>
      <xdr:colOff>229446</xdr:colOff>
      <xdr:row>89</xdr:row>
      <xdr:rowOff>93135</xdr:rowOff>
    </xdr:to>
    <xdr:pic>
      <xdr:nvPicPr>
        <xdr:cNvPr id="5126"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4767983" y="13035038"/>
          <a:ext cx="2756142" cy="1781026"/>
        </a:xfrm>
        <a:prstGeom prst="rect">
          <a:avLst/>
        </a:prstGeom>
        <a:noFill/>
      </xdr:spPr>
    </xdr:pic>
    <xdr:clientData/>
  </xdr:twoCellAnchor>
  <xdr:twoCellAnchor>
    <xdr:from>
      <xdr:col>16</xdr:col>
      <xdr:colOff>618367</xdr:colOff>
      <xdr:row>81</xdr:row>
      <xdr:rowOff>118534</xdr:rowOff>
    </xdr:from>
    <xdr:to>
      <xdr:col>17</xdr:col>
      <xdr:colOff>195034</xdr:colOff>
      <xdr:row>84</xdr:row>
      <xdr:rowOff>25400</xdr:rowOff>
    </xdr:to>
    <xdr:sp macro="" textlink="">
      <xdr:nvSpPr>
        <xdr:cNvPr id="10" name="Ellipse 9"/>
        <xdr:cNvSpPr/>
      </xdr:nvSpPr>
      <xdr:spPr>
        <a:xfrm>
          <a:off x="14035010" y="13507963"/>
          <a:ext cx="352274" cy="396723"/>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20</xdr:col>
      <xdr:colOff>325059</xdr:colOff>
      <xdr:row>81</xdr:row>
      <xdr:rowOff>64107</xdr:rowOff>
    </xdr:from>
    <xdr:to>
      <xdr:col>20</xdr:col>
      <xdr:colOff>697592</xdr:colOff>
      <xdr:row>83</xdr:row>
      <xdr:rowOff>134259</xdr:rowOff>
    </xdr:to>
    <xdr:sp macro="" textlink="">
      <xdr:nvSpPr>
        <xdr:cNvPr id="13" name="Ellipse 12"/>
        <xdr:cNvSpPr/>
      </xdr:nvSpPr>
      <xdr:spPr>
        <a:xfrm>
          <a:off x="16844130" y="13453536"/>
          <a:ext cx="372533" cy="396723"/>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24</xdr:col>
      <xdr:colOff>64105</xdr:colOff>
      <xdr:row>81</xdr:row>
      <xdr:rowOff>99787</xdr:rowOff>
    </xdr:from>
    <xdr:to>
      <xdr:col>24</xdr:col>
      <xdr:colOff>436638</xdr:colOff>
      <xdr:row>84</xdr:row>
      <xdr:rowOff>6653</xdr:rowOff>
    </xdr:to>
    <xdr:sp macro="" textlink="">
      <xdr:nvSpPr>
        <xdr:cNvPr id="14" name="Ellipse 13"/>
        <xdr:cNvSpPr/>
      </xdr:nvSpPr>
      <xdr:spPr>
        <a:xfrm>
          <a:off x="19726426" y="13489216"/>
          <a:ext cx="372533" cy="396723"/>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22</xdr:col>
      <xdr:colOff>25399</xdr:colOff>
      <xdr:row>97</xdr:row>
      <xdr:rowOff>25400</xdr:rowOff>
    </xdr:from>
    <xdr:to>
      <xdr:col>27</xdr:col>
      <xdr:colOff>410670</xdr:colOff>
      <xdr:row>112</xdr:row>
      <xdr:rowOff>147109</xdr:rowOff>
    </xdr:to>
    <xdr:pic>
      <xdr:nvPicPr>
        <xdr:cNvPr id="5127" name="Picture 7"/>
        <xdr:cNvPicPr>
          <a:picLocks noChangeAspect="1" noChangeArrowheads="1"/>
        </xdr:cNvPicPr>
      </xdr:nvPicPr>
      <xdr:blipFill>
        <a:blip xmlns:r="http://schemas.openxmlformats.org/officeDocument/2006/relationships" r:embed="rId7" cstate="print"/>
        <a:srcRect t="12418"/>
        <a:stretch>
          <a:fillRect/>
        </a:stretch>
      </xdr:blipFill>
      <xdr:spPr bwMode="auto">
        <a:xfrm>
          <a:off x="19210866" y="3115733"/>
          <a:ext cx="4449272" cy="2683934"/>
        </a:xfrm>
        <a:prstGeom prst="rect">
          <a:avLst/>
        </a:prstGeom>
        <a:noFill/>
      </xdr:spPr>
    </xdr:pic>
    <xdr:clientData/>
  </xdr:twoCellAnchor>
  <xdr:twoCellAnchor editAs="oneCell">
    <xdr:from>
      <xdr:col>30</xdr:col>
      <xdr:colOff>5291</xdr:colOff>
      <xdr:row>97</xdr:row>
      <xdr:rowOff>10584</xdr:rowOff>
    </xdr:from>
    <xdr:to>
      <xdr:col>35</xdr:col>
      <xdr:colOff>230503</xdr:colOff>
      <xdr:row>112</xdr:row>
      <xdr:rowOff>89960</xdr:rowOff>
    </xdr:to>
    <xdr:pic>
      <xdr:nvPicPr>
        <xdr:cNvPr id="5128"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25999016" y="8792634"/>
          <a:ext cx="4178086" cy="2686051"/>
        </a:xfrm>
        <a:prstGeom prst="rect">
          <a:avLst/>
        </a:prstGeom>
        <a:noFill/>
      </xdr:spPr>
    </xdr:pic>
    <xdr:clientData/>
  </xdr:twoCellAnchor>
  <xdr:twoCellAnchor>
    <xdr:from>
      <xdr:col>14</xdr:col>
      <xdr:colOff>163286</xdr:colOff>
      <xdr:row>97</xdr:row>
      <xdr:rowOff>38401</xdr:rowOff>
    </xdr:from>
    <xdr:to>
      <xdr:col>21</xdr:col>
      <xdr:colOff>268676</xdr:colOff>
      <xdr:row>117</xdr:row>
      <xdr:rowOff>69961</xdr:rowOff>
    </xdr:to>
    <xdr:grpSp>
      <xdr:nvGrpSpPr>
        <xdr:cNvPr id="72" name="Groupe 71"/>
        <xdr:cNvGrpSpPr/>
      </xdr:nvGrpSpPr>
      <xdr:grpSpPr>
        <a:xfrm>
          <a:off x="11793311" y="15783226"/>
          <a:ext cx="5553690" cy="3308160"/>
          <a:chOff x="13411200" y="8669865"/>
          <a:chExt cx="5828857" cy="3551275"/>
        </a:xfrm>
      </xdr:grpSpPr>
      <xdr:pic>
        <xdr:nvPicPr>
          <xdr:cNvPr id="9" name="Picture 11"/>
          <xdr:cNvPicPr/>
        </xdr:nvPicPr>
        <xdr:blipFill>
          <a:blip xmlns:r="http://schemas.openxmlformats.org/officeDocument/2006/relationships" r:embed="rId9" cstate="print"/>
          <a:srcRect/>
          <a:stretch>
            <a:fillRect/>
          </a:stretch>
        </xdr:blipFill>
        <xdr:spPr bwMode="auto">
          <a:xfrm>
            <a:off x="13411200" y="8669865"/>
            <a:ext cx="5828857" cy="3551275"/>
          </a:xfrm>
          <a:prstGeom prst="rect">
            <a:avLst/>
          </a:prstGeom>
          <a:noFill/>
          <a:ln w="9525">
            <a:noFill/>
            <a:miter lim="800000"/>
            <a:headEnd/>
            <a:tailEnd/>
          </a:ln>
        </xdr:spPr>
      </xdr:pic>
      <xdr:sp macro="" textlink="">
        <xdr:nvSpPr>
          <xdr:cNvPr id="15" name="Ellipse 14"/>
          <xdr:cNvSpPr/>
        </xdr:nvSpPr>
        <xdr:spPr>
          <a:xfrm>
            <a:off x="14635225" y="10011272"/>
            <a:ext cx="247150" cy="1410090"/>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16" name="Ellipse 15"/>
          <xdr:cNvSpPr/>
        </xdr:nvSpPr>
        <xdr:spPr>
          <a:xfrm>
            <a:off x="15622754" y="9906166"/>
            <a:ext cx="241825" cy="1468366"/>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19" name="Ellipse 18"/>
          <xdr:cNvSpPr/>
        </xdr:nvSpPr>
        <xdr:spPr>
          <a:xfrm>
            <a:off x="15129522" y="9932182"/>
            <a:ext cx="247150" cy="1410090"/>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xnSp macro="">
        <xdr:nvCxnSpPr>
          <xdr:cNvPr id="21" name="Connecteur droit avec flèche 20"/>
          <xdr:cNvCxnSpPr/>
        </xdr:nvCxnSpPr>
        <xdr:spPr>
          <a:xfrm>
            <a:off x="17464654" y="9666815"/>
            <a:ext cx="0" cy="487027"/>
          </a:xfrm>
          <a:prstGeom prst="straightConnector1">
            <a:avLst/>
          </a:prstGeom>
          <a:ln w="19050">
            <a:solidFill>
              <a:srgbClr val="FFCC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5" name="ZoneTexte 24"/>
          <xdr:cNvSpPr txBox="1"/>
        </xdr:nvSpPr>
        <xdr:spPr>
          <a:xfrm>
            <a:off x="17276097" y="9830199"/>
            <a:ext cx="408293" cy="235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fr-FR" sz="1000">
                <a:latin typeface="Arial" pitchFamily="34" charset="0"/>
                <a:cs typeface="Arial" pitchFamily="34" charset="0"/>
              </a:rPr>
              <a:t>2 %</a:t>
            </a:r>
          </a:p>
        </xdr:txBody>
      </xdr:sp>
    </xdr:grpSp>
    <xdr:clientData/>
  </xdr:twoCellAnchor>
  <xdr:twoCellAnchor>
    <xdr:from>
      <xdr:col>14</xdr:col>
      <xdr:colOff>164042</xdr:colOff>
      <xdr:row>135</xdr:row>
      <xdr:rowOff>9526</xdr:rowOff>
    </xdr:from>
    <xdr:to>
      <xdr:col>21</xdr:col>
      <xdr:colOff>682625</xdr:colOff>
      <xdr:row>156</xdr:row>
      <xdr:rowOff>160867</xdr:rowOff>
    </xdr:to>
    <xdr:graphicFrame macro="">
      <xdr:nvGraphicFramePr>
        <xdr:cNvPr id="29" name="Graphiqu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419100</xdr:colOff>
      <xdr:row>135</xdr:row>
      <xdr:rowOff>66675</xdr:rowOff>
    </xdr:from>
    <xdr:to>
      <xdr:col>39</xdr:col>
      <xdr:colOff>164041</xdr:colOff>
      <xdr:row>156</xdr:row>
      <xdr:rowOff>143934</xdr:rowOff>
    </xdr:to>
    <xdr:graphicFrame macro="">
      <xdr:nvGraphicFramePr>
        <xdr:cNvPr id="30" name="Graphique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14</xdr:col>
      <xdr:colOff>39915</xdr:colOff>
      <xdr:row>200</xdr:row>
      <xdr:rowOff>22224</xdr:rowOff>
    </xdr:from>
    <xdr:to>
      <xdr:col>19</xdr:col>
      <xdr:colOff>387352</xdr:colOff>
      <xdr:row>207</xdr:row>
      <xdr:rowOff>95454</xdr:rowOff>
    </xdr:to>
    <xdr:pic>
      <xdr:nvPicPr>
        <xdr:cNvPr id="5134" name="Picture 14"/>
        <xdr:cNvPicPr>
          <a:picLocks noChangeAspect="1" noChangeArrowheads="1"/>
        </xdr:cNvPicPr>
      </xdr:nvPicPr>
      <xdr:blipFill>
        <a:blip xmlns:r="http://schemas.openxmlformats.org/officeDocument/2006/relationships" r:embed="rId12" cstate="print"/>
        <a:srcRect/>
        <a:stretch>
          <a:fillRect/>
        </a:stretch>
      </xdr:blipFill>
      <xdr:spPr bwMode="auto">
        <a:xfrm>
          <a:off x="11669940" y="32597724"/>
          <a:ext cx="4252687" cy="1206705"/>
        </a:xfrm>
        <a:prstGeom prst="rect">
          <a:avLst/>
        </a:prstGeom>
        <a:noFill/>
      </xdr:spPr>
    </xdr:pic>
    <xdr:clientData/>
  </xdr:twoCellAnchor>
  <xdr:twoCellAnchor>
    <xdr:from>
      <xdr:col>14</xdr:col>
      <xdr:colOff>76200</xdr:colOff>
      <xdr:row>256</xdr:row>
      <xdr:rowOff>60960</xdr:rowOff>
    </xdr:from>
    <xdr:to>
      <xdr:col>21</xdr:col>
      <xdr:colOff>215900</xdr:colOff>
      <xdr:row>277</xdr:row>
      <xdr:rowOff>59267</xdr:rowOff>
    </xdr:to>
    <xdr:graphicFrame macro="">
      <xdr:nvGraphicFramePr>
        <xdr:cNvPr id="37" name="Graphique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26892</xdr:colOff>
      <xdr:row>4</xdr:row>
      <xdr:rowOff>71381</xdr:rowOff>
    </xdr:from>
    <xdr:to>
      <xdr:col>22</xdr:col>
      <xdr:colOff>795393</xdr:colOff>
      <xdr:row>28</xdr:row>
      <xdr:rowOff>135467</xdr:rowOff>
    </xdr:to>
    <xdr:grpSp>
      <xdr:nvGrpSpPr>
        <xdr:cNvPr id="45" name="Groupe 44"/>
        <xdr:cNvGrpSpPr/>
      </xdr:nvGrpSpPr>
      <xdr:grpSpPr>
        <a:xfrm>
          <a:off x="14790642" y="719081"/>
          <a:ext cx="3826026" cy="3950286"/>
          <a:chOff x="12505267" y="939800"/>
          <a:chExt cx="3904342" cy="4473645"/>
        </a:xfrm>
      </xdr:grpSpPr>
      <xdr:pic>
        <xdr:nvPicPr>
          <xdr:cNvPr id="38" name="Image 37" descr="bgc1.bmp"/>
          <xdr:cNvPicPr>
            <a:picLocks noChangeAspect="1"/>
          </xdr:cNvPicPr>
        </xdr:nvPicPr>
        <xdr:blipFill>
          <a:blip xmlns:r="http://schemas.openxmlformats.org/officeDocument/2006/relationships" r:embed="rId14" cstate="print"/>
          <a:srcRect l="3647" t="26006" r="27788" b="13421"/>
          <a:stretch>
            <a:fillRect/>
          </a:stretch>
        </xdr:blipFill>
        <xdr:spPr>
          <a:xfrm>
            <a:off x="12505267" y="939800"/>
            <a:ext cx="3904342" cy="2346420"/>
          </a:xfrm>
          <a:prstGeom prst="rect">
            <a:avLst/>
          </a:prstGeom>
        </xdr:spPr>
      </xdr:pic>
      <xdr:pic>
        <xdr:nvPicPr>
          <xdr:cNvPr id="39" name="Image 38" descr="bgc2.bmp"/>
          <xdr:cNvPicPr>
            <a:picLocks noChangeAspect="1"/>
          </xdr:cNvPicPr>
        </xdr:nvPicPr>
        <xdr:blipFill>
          <a:blip xmlns:r="http://schemas.openxmlformats.org/officeDocument/2006/relationships" r:embed="rId15" cstate="print"/>
          <a:srcRect l="3848" t="31846" r="27745" b="13165"/>
          <a:stretch>
            <a:fillRect/>
          </a:stretch>
        </xdr:blipFill>
        <xdr:spPr>
          <a:xfrm>
            <a:off x="12511423" y="3282980"/>
            <a:ext cx="3895107" cy="2130465"/>
          </a:xfrm>
          <a:prstGeom prst="rect">
            <a:avLst/>
          </a:prstGeom>
        </xdr:spPr>
      </xdr:pic>
    </xdr:grpSp>
    <xdr:clientData/>
  </xdr:twoCellAnchor>
  <xdr:twoCellAnchor editAs="oneCell">
    <xdr:from>
      <xdr:col>14</xdr:col>
      <xdr:colOff>68791</xdr:colOff>
      <xdr:row>4</xdr:row>
      <xdr:rowOff>102941</xdr:rowOff>
    </xdr:from>
    <xdr:to>
      <xdr:col>17</xdr:col>
      <xdr:colOff>325331</xdr:colOff>
      <xdr:row>11</xdr:row>
      <xdr:rowOff>116416</xdr:rowOff>
    </xdr:to>
    <xdr:pic>
      <xdr:nvPicPr>
        <xdr:cNvPr id="44" name="Image 43" descr="bgc3.bmp"/>
        <xdr:cNvPicPr>
          <a:picLocks noChangeAspect="1"/>
        </xdr:cNvPicPr>
      </xdr:nvPicPr>
      <xdr:blipFill>
        <a:blip xmlns:r="http://schemas.openxmlformats.org/officeDocument/2006/relationships" r:embed="rId16" cstate="print"/>
        <a:srcRect l="50908" t="25530" r="1015" b="43763"/>
        <a:stretch>
          <a:fillRect/>
        </a:stretch>
      </xdr:blipFill>
      <xdr:spPr>
        <a:xfrm>
          <a:off x="11879791" y="896691"/>
          <a:ext cx="2616624" cy="1124725"/>
        </a:xfrm>
        <a:prstGeom prst="rect">
          <a:avLst/>
        </a:prstGeom>
      </xdr:spPr>
    </xdr:pic>
    <xdr:clientData/>
  </xdr:twoCellAnchor>
  <xdr:twoCellAnchor>
    <xdr:from>
      <xdr:col>27</xdr:col>
      <xdr:colOff>434352</xdr:colOff>
      <xdr:row>4</xdr:row>
      <xdr:rowOff>120849</xdr:rowOff>
    </xdr:from>
    <xdr:to>
      <xdr:col>32</xdr:col>
      <xdr:colOff>307792</xdr:colOff>
      <xdr:row>28</xdr:row>
      <xdr:rowOff>143933</xdr:rowOff>
    </xdr:to>
    <xdr:grpSp>
      <xdr:nvGrpSpPr>
        <xdr:cNvPr id="49" name="Groupe 48"/>
        <xdr:cNvGrpSpPr/>
      </xdr:nvGrpSpPr>
      <xdr:grpSpPr>
        <a:xfrm>
          <a:off x="22237077" y="768549"/>
          <a:ext cx="3731065" cy="3909284"/>
          <a:chOff x="23655867" y="677333"/>
          <a:chExt cx="3895107" cy="4537531"/>
        </a:xfrm>
      </xdr:grpSpPr>
      <xdr:pic>
        <xdr:nvPicPr>
          <xdr:cNvPr id="46" name="Image 45" descr="mob1.bmp"/>
          <xdr:cNvPicPr>
            <a:picLocks noChangeAspect="1"/>
          </xdr:cNvPicPr>
        </xdr:nvPicPr>
        <xdr:blipFill>
          <a:blip xmlns:r="http://schemas.openxmlformats.org/officeDocument/2006/relationships" r:embed="rId17" cstate="print"/>
          <a:srcRect l="4200" t="25875" r="27495" b="13059"/>
          <a:stretch>
            <a:fillRect/>
          </a:stretch>
        </xdr:blipFill>
        <xdr:spPr>
          <a:xfrm>
            <a:off x="23655867" y="677333"/>
            <a:ext cx="3895107" cy="2384137"/>
          </a:xfrm>
          <a:prstGeom prst="rect">
            <a:avLst/>
          </a:prstGeom>
        </xdr:spPr>
      </xdr:pic>
      <xdr:pic>
        <xdr:nvPicPr>
          <xdr:cNvPr id="47" name="Image 46" descr="mob2.bmp"/>
          <xdr:cNvPicPr>
            <a:picLocks noChangeAspect="1"/>
          </xdr:cNvPicPr>
        </xdr:nvPicPr>
        <xdr:blipFill>
          <a:blip xmlns:r="http://schemas.openxmlformats.org/officeDocument/2006/relationships" r:embed="rId18" cstate="print"/>
          <a:srcRect l="4323" t="31569" r="27619" b="13058"/>
          <a:stretch>
            <a:fillRect/>
          </a:stretch>
        </xdr:blipFill>
        <xdr:spPr>
          <a:xfrm>
            <a:off x="23662795" y="3049761"/>
            <a:ext cx="3881252" cy="2165103"/>
          </a:xfrm>
          <a:prstGeom prst="rect">
            <a:avLst/>
          </a:prstGeom>
        </xdr:spPr>
      </xdr:pic>
    </xdr:grpSp>
    <xdr:clientData/>
  </xdr:twoCellAnchor>
  <xdr:twoCellAnchor editAs="oneCell">
    <xdr:from>
      <xdr:col>23</xdr:col>
      <xdr:colOff>728134</xdr:colOff>
      <xdr:row>4</xdr:row>
      <xdr:rowOff>109293</xdr:rowOff>
    </xdr:from>
    <xdr:to>
      <xdr:col>27</xdr:col>
      <xdr:colOff>140961</xdr:colOff>
      <xdr:row>11</xdr:row>
      <xdr:rowOff>118533</xdr:rowOff>
    </xdr:to>
    <xdr:pic>
      <xdr:nvPicPr>
        <xdr:cNvPr id="48" name="Image 47" descr="mob3.bmp"/>
        <xdr:cNvPicPr>
          <a:picLocks noChangeAspect="1"/>
        </xdr:cNvPicPr>
      </xdr:nvPicPr>
      <xdr:blipFill>
        <a:blip xmlns:r="http://schemas.openxmlformats.org/officeDocument/2006/relationships" r:embed="rId19" cstate="print"/>
        <a:srcRect l="50730" t="25358" r="1309" b="44036"/>
        <a:stretch>
          <a:fillRect/>
        </a:stretch>
      </xdr:blipFill>
      <xdr:spPr>
        <a:xfrm>
          <a:off x="19473334" y="955960"/>
          <a:ext cx="2680961" cy="1194573"/>
        </a:xfrm>
        <a:prstGeom prst="rect">
          <a:avLst/>
        </a:prstGeom>
      </xdr:spPr>
    </xdr:pic>
    <xdr:clientData/>
  </xdr:twoCellAnchor>
  <xdr:twoCellAnchor editAs="oneCell">
    <xdr:from>
      <xdr:col>32</xdr:col>
      <xdr:colOff>761999</xdr:colOff>
      <xdr:row>5</xdr:row>
      <xdr:rowOff>767</xdr:rowOff>
    </xdr:from>
    <xdr:to>
      <xdr:col>36</xdr:col>
      <xdr:colOff>253708</xdr:colOff>
      <xdr:row>12</xdr:row>
      <xdr:rowOff>8467</xdr:rowOff>
    </xdr:to>
    <xdr:pic>
      <xdr:nvPicPr>
        <xdr:cNvPr id="52" name="Image 51" descr="tnet3.bmp"/>
        <xdr:cNvPicPr>
          <a:picLocks noChangeAspect="1"/>
        </xdr:cNvPicPr>
      </xdr:nvPicPr>
      <xdr:blipFill>
        <a:blip xmlns:r="http://schemas.openxmlformats.org/officeDocument/2006/relationships" r:embed="rId20" cstate="print"/>
        <a:srcRect l="50461" t="25427" r="1630" b="44109"/>
        <a:stretch>
          <a:fillRect/>
        </a:stretch>
      </xdr:blipFill>
      <xdr:spPr>
        <a:xfrm>
          <a:off x="26754666" y="1016767"/>
          <a:ext cx="2675177" cy="1176100"/>
        </a:xfrm>
        <a:prstGeom prst="rect">
          <a:avLst/>
        </a:prstGeom>
      </xdr:spPr>
    </xdr:pic>
    <xdr:clientData/>
  </xdr:twoCellAnchor>
  <xdr:twoCellAnchor>
    <xdr:from>
      <xdr:col>36</xdr:col>
      <xdr:colOff>552886</xdr:colOff>
      <xdr:row>4</xdr:row>
      <xdr:rowOff>149737</xdr:rowOff>
    </xdr:from>
    <xdr:to>
      <xdr:col>41</xdr:col>
      <xdr:colOff>471968</xdr:colOff>
      <xdr:row>28</xdr:row>
      <xdr:rowOff>118533</xdr:rowOff>
    </xdr:to>
    <xdr:grpSp>
      <xdr:nvGrpSpPr>
        <xdr:cNvPr id="59" name="Groupe 58"/>
        <xdr:cNvGrpSpPr/>
      </xdr:nvGrpSpPr>
      <xdr:grpSpPr>
        <a:xfrm>
          <a:off x="29299336" y="797437"/>
          <a:ext cx="3776707" cy="3854996"/>
          <a:chOff x="38811200" y="626533"/>
          <a:chExt cx="3898417" cy="4486367"/>
        </a:xfrm>
      </xdr:grpSpPr>
      <xdr:pic>
        <xdr:nvPicPr>
          <xdr:cNvPr id="57" name="Image 56" descr="tnet1.bmp"/>
          <xdr:cNvPicPr>
            <a:picLocks noChangeAspect="1"/>
          </xdr:cNvPicPr>
        </xdr:nvPicPr>
        <xdr:blipFill>
          <a:blip xmlns:r="http://schemas.openxmlformats.org/officeDocument/2006/relationships" r:embed="rId21" cstate="print"/>
          <a:srcRect l="3804" t="25427" r="27853" b="13472"/>
          <a:stretch>
            <a:fillRect/>
          </a:stretch>
        </xdr:blipFill>
        <xdr:spPr>
          <a:xfrm>
            <a:off x="38811200" y="626533"/>
            <a:ext cx="3891643" cy="2353854"/>
          </a:xfrm>
          <a:prstGeom prst="rect">
            <a:avLst/>
          </a:prstGeom>
        </xdr:spPr>
      </xdr:pic>
      <xdr:pic>
        <xdr:nvPicPr>
          <xdr:cNvPr id="58" name="Image 57" descr="tnet2.bmp"/>
          <xdr:cNvPicPr>
            <a:picLocks noChangeAspect="1"/>
          </xdr:cNvPicPr>
        </xdr:nvPicPr>
        <xdr:blipFill>
          <a:blip xmlns:r="http://schemas.openxmlformats.org/officeDocument/2006/relationships" r:embed="rId22" cstate="print"/>
          <a:srcRect l="4212" t="31689" r="27717" b="13472"/>
          <a:stretch>
            <a:fillRect/>
          </a:stretch>
        </xdr:blipFill>
        <xdr:spPr>
          <a:xfrm>
            <a:off x="38833214" y="2967326"/>
            <a:ext cx="3876403" cy="2145574"/>
          </a:xfrm>
          <a:prstGeom prst="rect">
            <a:avLst/>
          </a:prstGeom>
        </xdr:spPr>
      </xdr:pic>
    </xdr:grpSp>
    <xdr:clientData/>
  </xdr:twoCellAnchor>
  <xdr:twoCellAnchor editAs="oneCell">
    <xdr:from>
      <xdr:col>42</xdr:col>
      <xdr:colOff>33866</xdr:colOff>
      <xdr:row>5</xdr:row>
      <xdr:rowOff>26166</xdr:rowOff>
    </xdr:from>
    <xdr:to>
      <xdr:col>45</xdr:col>
      <xdr:colOff>230003</xdr:colOff>
      <xdr:row>12</xdr:row>
      <xdr:rowOff>42334</xdr:rowOff>
    </xdr:to>
    <xdr:pic>
      <xdr:nvPicPr>
        <xdr:cNvPr id="60" name="Image 59" descr="kpn3.bmp"/>
        <xdr:cNvPicPr>
          <a:picLocks noChangeAspect="1"/>
        </xdr:cNvPicPr>
      </xdr:nvPicPr>
      <xdr:blipFill>
        <a:blip xmlns:r="http://schemas.openxmlformats.org/officeDocument/2006/relationships" r:embed="rId23" cstate="print"/>
        <a:srcRect l="50442" t="25996" r="3261" b="43303"/>
        <a:stretch>
          <a:fillRect/>
        </a:stretch>
      </xdr:blipFill>
      <xdr:spPr>
        <a:xfrm>
          <a:off x="33985199" y="1042166"/>
          <a:ext cx="2583737" cy="1201501"/>
        </a:xfrm>
        <a:prstGeom prst="rect">
          <a:avLst/>
        </a:prstGeom>
      </xdr:spPr>
    </xdr:pic>
    <xdr:clientData/>
  </xdr:twoCellAnchor>
  <xdr:twoCellAnchor>
    <xdr:from>
      <xdr:col>45</xdr:col>
      <xdr:colOff>442818</xdr:colOff>
      <xdr:row>5</xdr:row>
      <xdr:rowOff>33305</xdr:rowOff>
    </xdr:from>
    <xdr:to>
      <xdr:col>50</xdr:col>
      <xdr:colOff>50327</xdr:colOff>
      <xdr:row>28</xdr:row>
      <xdr:rowOff>76201</xdr:rowOff>
    </xdr:to>
    <xdr:grpSp>
      <xdr:nvGrpSpPr>
        <xdr:cNvPr id="63" name="Groupe 62"/>
        <xdr:cNvGrpSpPr/>
      </xdr:nvGrpSpPr>
      <xdr:grpSpPr>
        <a:xfrm>
          <a:off x="36132993" y="842930"/>
          <a:ext cx="3712784" cy="3767171"/>
          <a:chOff x="49377600" y="846667"/>
          <a:chExt cx="3891643" cy="4500880"/>
        </a:xfrm>
      </xdr:grpSpPr>
      <xdr:pic>
        <xdr:nvPicPr>
          <xdr:cNvPr id="61" name="Image 60" descr="kpn1.bmp"/>
          <xdr:cNvPicPr>
            <a:picLocks noChangeAspect="1"/>
          </xdr:cNvPicPr>
        </xdr:nvPicPr>
        <xdr:blipFill>
          <a:blip xmlns:r="http://schemas.openxmlformats.org/officeDocument/2006/relationships" r:embed="rId24" cstate="print"/>
          <a:srcRect l="4076" t="25427" r="27582" b="13662"/>
          <a:stretch>
            <a:fillRect/>
          </a:stretch>
        </xdr:blipFill>
        <xdr:spPr>
          <a:xfrm>
            <a:off x="49377600" y="846667"/>
            <a:ext cx="3891643" cy="2380707"/>
          </a:xfrm>
          <a:prstGeom prst="rect">
            <a:avLst/>
          </a:prstGeom>
        </xdr:spPr>
      </xdr:pic>
      <xdr:pic>
        <xdr:nvPicPr>
          <xdr:cNvPr id="62" name="Image 61" descr="kpn2.bmp"/>
          <xdr:cNvPicPr>
            <a:picLocks noChangeAspect="1"/>
          </xdr:cNvPicPr>
        </xdr:nvPicPr>
        <xdr:blipFill>
          <a:blip xmlns:r="http://schemas.openxmlformats.org/officeDocument/2006/relationships" r:embed="rId25" cstate="print"/>
          <a:srcRect l="4212" t="32069" r="27853" b="13472"/>
          <a:stretch>
            <a:fillRect/>
          </a:stretch>
        </xdr:blipFill>
        <xdr:spPr>
          <a:xfrm>
            <a:off x="49384373" y="3217213"/>
            <a:ext cx="3868783" cy="2130334"/>
          </a:xfrm>
          <a:prstGeom prst="rect">
            <a:avLst/>
          </a:prstGeom>
        </xdr:spPr>
      </xdr:pic>
    </xdr:grpSp>
    <xdr:clientData/>
  </xdr:twoCellAnchor>
  <xdr:twoCellAnchor editAs="oneCell">
    <xdr:from>
      <xdr:col>50</xdr:col>
      <xdr:colOff>761999</xdr:colOff>
      <xdr:row>5</xdr:row>
      <xdr:rowOff>34631</xdr:rowOff>
    </xdr:from>
    <xdr:to>
      <xdr:col>54</xdr:col>
      <xdr:colOff>262902</xdr:colOff>
      <xdr:row>12</xdr:row>
      <xdr:rowOff>59266</xdr:rowOff>
    </xdr:to>
    <xdr:pic>
      <xdr:nvPicPr>
        <xdr:cNvPr id="64" name="Image 63" descr="ora3.bmp"/>
        <xdr:cNvPicPr>
          <a:picLocks noChangeAspect="1"/>
        </xdr:cNvPicPr>
      </xdr:nvPicPr>
      <xdr:blipFill>
        <a:blip xmlns:r="http://schemas.openxmlformats.org/officeDocument/2006/relationships" r:embed="rId26" cstate="print"/>
        <a:srcRect l="50372" t="25427" r="1495" b="43681"/>
        <a:stretch>
          <a:fillRect/>
        </a:stretch>
      </xdr:blipFill>
      <xdr:spPr>
        <a:xfrm>
          <a:off x="41334266" y="1050631"/>
          <a:ext cx="2684369" cy="1209968"/>
        </a:xfrm>
        <a:prstGeom prst="rect">
          <a:avLst/>
        </a:prstGeom>
      </xdr:spPr>
    </xdr:pic>
    <xdr:clientData/>
  </xdr:twoCellAnchor>
  <xdr:twoCellAnchor>
    <xdr:from>
      <xdr:col>54</xdr:col>
      <xdr:colOff>476684</xdr:colOff>
      <xdr:row>5</xdr:row>
      <xdr:rowOff>67734</xdr:rowOff>
    </xdr:from>
    <xdr:to>
      <xdr:col>59</xdr:col>
      <xdr:colOff>219660</xdr:colOff>
      <xdr:row>28</xdr:row>
      <xdr:rowOff>118533</xdr:rowOff>
    </xdr:to>
    <xdr:grpSp>
      <xdr:nvGrpSpPr>
        <xdr:cNvPr id="67" name="Groupe 66"/>
        <xdr:cNvGrpSpPr/>
      </xdr:nvGrpSpPr>
      <xdr:grpSpPr>
        <a:xfrm>
          <a:off x="43358234" y="877359"/>
          <a:ext cx="3600601" cy="3775074"/>
          <a:chOff x="59757733" y="575734"/>
          <a:chExt cx="3891643" cy="4508048"/>
        </a:xfrm>
      </xdr:grpSpPr>
      <xdr:pic>
        <xdr:nvPicPr>
          <xdr:cNvPr id="65" name="Image 64" descr="ora1.bmp"/>
          <xdr:cNvPicPr>
            <a:picLocks noChangeAspect="1"/>
          </xdr:cNvPicPr>
        </xdr:nvPicPr>
        <xdr:blipFill>
          <a:blip xmlns:r="http://schemas.openxmlformats.org/officeDocument/2006/relationships" r:embed="rId27" cstate="print"/>
          <a:srcRect l="4348" t="25806" r="27717" b="13473"/>
          <a:stretch>
            <a:fillRect/>
          </a:stretch>
        </xdr:blipFill>
        <xdr:spPr>
          <a:xfrm>
            <a:off x="59771280" y="575734"/>
            <a:ext cx="3868783" cy="2377704"/>
          </a:xfrm>
          <a:prstGeom prst="rect">
            <a:avLst/>
          </a:prstGeom>
        </xdr:spPr>
      </xdr:pic>
      <xdr:pic>
        <xdr:nvPicPr>
          <xdr:cNvPr id="66" name="Image 65" descr="ora2.bmp"/>
          <xdr:cNvPicPr>
            <a:picLocks noChangeAspect="1"/>
          </xdr:cNvPicPr>
        </xdr:nvPicPr>
        <xdr:blipFill>
          <a:blip xmlns:r="http://schemas.openxmlformats.org/officeDocument/2006/relationships" r:embed="rId28" cstate="print"/>
          <a:srcRect l="4076" t="31879" r="27582" b="13283"/>
          <a:stretch>
            <a:fillRect/>
          </a:stretch>
        </xdr:blipFill>
        <xdr:spPr>
          <a:xfrm>
            <a:off x="59757733" y="2940352"/>
            <a:ext cx="3891643" cy="2143430"/>
          </a:xfrm>
          <a:prstGeom prst="rect">
            <a:avLst/>
          </a:prstGeom>
        </xdr:spPr>
      </xdr:pic>
    </xdr:grpSp>
    <xdr:clientData/>
  </xdr:twoCellAnchor>
  <xdr:twoCellAnchor>
    <xdr:from>
      <xdr:col>22</xdr:col>
      <xdr:colOff>123825</xdr:colOff>
      <xdr:row>135</xdr:row>
      <xdr:rowOff>9525</xdr:rowOff>
    </xdr:from>
    <xdr:to>
      <xdr:col>30</xdr:col>
      <xdr:colOff>666750</xdr:colOff>
      <xdr:row>156</xdr:row>
      <xdr:rowOff>152400</xdr:rowOff>
    </xdr:to>
    <xdr:graphicFrame macro="">
      <xdr:nvGraphicFramePr>
        <xdr:cNvPr id="69" name="Graphique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31</xdr:col>
      <xdr:colOff>28575</xdr:colOff>
      <xdr:row>199</xdr:row>
      <xdr:rowOff>152400</xdr:rowOff>
    </xdr:from>
    <xdr:to>
      <xdr:col>38</xdr:col>
      <xdr:colOff>567055</xdr:colOff>
      <xdr:row>228</xdr:row>
      <xdr:rowOff>152399</xdr:rowOff>
    </xdr:to>
    <xdr:pic>
      <xdr:nvPicPr>
        <xdr:cNvPr id="2093" name="Picture 45"/>
        <xdr:cNvPicPr>
          <a:picLocks noChangeAspect="1" noChangeArrowheads="1"/>
        </xdr:cNvPicPr>
      </xdr:nvPicPr>
      <xdr:blipFill>
        <a:blip xmlns:r="http://schemas.openxmlformats.org/officeDocument/2006/relationships" r:embed="rId30" cstate="print"/>
        <a:srcRect/>
        <a:stretch>
          <a:fillRect/>
        </a:stretch>
      </xdr:blipFill>
      <xdr:spPr bwMode="auto">
        <a:xfrm>
          <a:off x="25984200" y="34185225"/>
          <a:ext cx="6072505" cy="4972049"/>
        </a:xfrm>
        <a:prstGeom prst="rect">
          <a:avLst/>
        </a:prstGeom>
        <a:noFill/>
      </xdr:spPr>
    </xdr:pic>
    <xdr:clientData/>
  </xdr:twoCellAnchor>
  <xdr:twoCellAnchor editAs="oneCell">
    <xdr:from>
      <xdr:col>30</xdr:col>
      <xdr:colOff>773643</xdr:colOff>
      <xdr:row>228</xdr:row>
      <xdr:rowOff>146050</xdr:rowOff>
    </xdr:from>
    <xdr:to>
      <xdr:col>38</xdr:col>
      <xdr:colOff>602617</xdr:colOff>
      <xdr:row>244</xdr:row>
      <xdr:rowOff>134623</xdr:rowOff>
    </xdr:to>
    <xdr:pic>
      <xdr:nvPicPr>
        <xdr:cNvPr id="2094" name="Picture 46"/>
        <xdr:cNvPicPr>
          <a:picLocks noChangeAspect="1" noChangeArrowheads="1"/>
        </xdr:cNvPicPr>
      </xdr:nvPicPr>
      <xdr:blipFill>
        <a:blip xmlns:r="http://schemas.openxmlformats.org/officeDocument/2006/relationships" r:embed="rId31" cstate="print"/>
        <a:srcRect/>
        <a:stretch>
          <a:fillRect/>
        </a:stretch>
      </xdr:blipFill>
      <xdr:spPr bwMode="auto">
        <a:xfrm>
          <a:off x="26021243" y="38652450"/>
          <a:ext cx="6195906" cy="2697906"/>
        </a:xfrm>
        <a:prstGeom prst="rect">
          <a:avLst/>
        </a:prstGeom>
        <a:noFill/>
      </xdr:spPr>
    </xdr:pic>
    <xdr:clientData/>
  </xdr:twoCellAnchor>
  <xdr:twoCellAnchor editAs="oneCell">
    <xdr:from>
      <xdr:col>50</xdr:col>
      <xdr:colOff>28572</xdr:colOff>
      <xdr:row>102</xdr:row>
      <xdr:rowOff>25612</xdr:rowOff>
    </xdr:from>
    <xdr:to>
      <xdr:col>55</xdr:col>
      <xdr:colOff>20334</xdr:colOff>
      <xdr:row>113</xdr:row>
      <xdr:rowOff>1270</xdr:rowOff>
    </xdr:to>
    <xdr:pic>
      <xdr:nvPicPr>
        <xdr:cNvPr id="2095" name="Picture 47"/>
        <xdr:cNvPicPr>
          <a:picLocks noChangeAspect="1" noChangeArrowheads="1"/>
        </xdr:cNvPicPr>
      </xdr:nvPicPr>
      <xdr:blipFill>
        <a:blip xmlns:r="http://schemas.openxmlformats.org/officeDocument/2006/relationships" r:embed="rId32" cstate="print"/>
        <a:srcRect/>
        <a:stretch>
          <a:fillRect/>
        </a:stretch>
      </xdr:blipFill>
      <xdr:spPr bwMode="auto">
        <a:xfrm>
          <a:off x="41447505" y="17136745"/>
          <a:ext cx="3971095" cy="1862667"/>
        </a:xfrm>
        <a:prstGeom prst="rect">
          <a:avLst/>
        </a:prstGeom>
        <a:noFill/>
      </xdr:spPr>
    </xdr:pic>
    <xdr:clientData/>
  </xdr:twoCellAnchor>
  <xdr:twoCellAnchor editAs="oneCell">
    <xdr:from>
      <xdr:col>24</xdr:col>
      <xdr:colOff>770467</xdr:colOff>
      <xdr:row>256</xdr:row>
      <xdr:rowOff>127000</xdr:rowOff>
    </xdr:from>
    <xdr:to>
      <xdr:col>31</xdr:col>
      <xdr:colOff>406399</xdr:colOff>
      <xdr:row>274</xdr:row>
      <xdr:rowOff>33867</xdr:rowOff>
    </xdr:to>
    <xdr:pic>
      <xdr:nvPicPr>
        <xdr:cNvPr id="71" name="Image 70"/>
        <xdr:cNvPicPr/>
      </xdr:nvPicPr>
      <xdr:blipFill>
        <a:blip xmlns:r="http://schemas.openxmlformats.org/officeDocument/2006/relationships" r:embed="rId33" cstate="print"/>
        <a:srcRect l="19747" t="6269" b="5672"/>
        <a:stretch>
          <a:fillRect/>
        </a:stretch>
      </xdr:blipFill>
      <xdr:spPr bwMode="auto">
        <a:xfrm>
          <a:off x="22716067" y="31699200"/>
          <a:ext cx="5249333" cy="2954867"/>
        </a:xfrm>
        <a:prstGeom prst="rect">
          <a:avLst/>
        </a:prstGeom>
        <a:noFill/>
        <a:ln w="9525">
          <a:noFill/>
          <a:miter lim="800000"/>
          <a:headEnd/>
          <a:tailEnd/>
        </a:ln>
      </xdr:spPr>
    </xdr:pic>
    <xdr:clientData/>
  </xdr:twoCellAnchor>
  <xdr:twoCellAnchor>
    <xdr:from>
      <xdr:col>25</xdr:col>
      <xdr:colOff>171027</xdr:colOff>
      <xdr:row>258</xdr:row>
      <xdr:rowOff>65193</xdr:rowOff>
    </xdr:from>
    <xdr:to>
      <xdr:col>30</xdr:col>
      <xdr:colOff>673100</xdr:colOff>
      <xdr:row>261</xdr:row>
      <xdr:rowOff>135467</xdr:rowOff>
    </xdr:to>
    <xdr:grpSp>
      <xdr:nvGrpSpPr>
        <xdr:cNvPr id="2103" name="Group 55"/>
        <xdr:cNvGrpSpPr>
          <a:grpSpLocks/>
        </xdr:cNvGrpSpPr>
      </xdr:nvGrpSpPr>
      <xdr:grpSpPr bwMode="auto">
        <a:xfrm>
          <a:off x="20383077" y="42032343"/>
          <a:ext cx="4407323" cy="556049"/>
          <a:chOff x="2379" y="2531"/>
          <a:chExt cx="7087" cy="904"/>
        </a:xfrm>
      </xdr:grpSpPr>
      <xdr:cxnSp macro="">
        <xdr:nvCxnSpPr>
          <xdr:cNvPr id="2104" name="AutoShape 34"/>
          <xdr:cNvCxnSpPr>
            <a:cxnSpLocks noChangeShapeType="1"/>
          </xdr:cNvCxnSpPr>
        </xdr:nvCxnSpPr>
        <xdr:spPr bwMode="auto">
          <a:xfrm>
            <a:off x="2379" y="3435"/>
            <a:ext cx="7087" cy="0"/>
          </a:xfrm>
          <a:prstGeom prst="straightConnector1">
            <a:avLst/>
          </a:prstGeom>
          <a:noFill/>
          <a:ln w="9525">
            <a:solidFill>
              <a:srgbClr val="7F7F7F"/>
            </a:solidFill>
            <a:prstDash val="dash"/>
            <a:round/>
            <a:headEnd/>
            <a:tailEnd/>
          </a:ln>
        </xdr:spPr>
      </xdr:cxnSp>
      <xdr:cxnSp macro="">
        <xdr:nvCxnSpPr>
          <xdr:cNvPr id="2105" name="AutoShape 35"/>
          <xdr:cNvCxnSpPr>
            <a:cxnSpLocks noChangeShapeType="1"/>
          </xdr:cNvCxnSpPr>
        </xdr:nvCxnSpPr>
        <xdr:spPr bwMode="auto">
          <a:xfrm>
            <a:off x="2379" y="2531"/>
            <a:ext cx="7087" cy="0"/>
          </a:xfrm>
          <a:prstGeom prst="straightConnector1">
            <a:avLst/>
          </a:prstGeom>
          <a:noFill/>
          <a:ln w="9525">
            <a:solidFill>
              <a:srgbClr val="7F7F7F"/>
            </a:solidFill>
            <a:prstDash val="dash"/>
            <a:round/>
            <a:headEnd/>
            <a:tailEnd/>
          </a:ln>
        </xdr:spPr>
      </xdr:cxnSp>
      <xdr:sp macro="" textlink="">
        <xdr:nvSpPr>
          <xdr:cNvPr id="2106" name="Freeform 36"/>
          <xdr:cNvSpPr>
            <a:spLocks/>
          </xdr:cNvSpPr>
        </xdr:nvSpPr>
        <xdr:spPr bwMode="auto">
          <a:xfrm>
            <a:off x="5911" y="2618"/>
            <a:ext cx="3555" cy="703"/>
          </a:xfrm>
          <a:custGeom>
            <a:avLst/>
            <a:gdLst>
              <a:gd name="T0" fmla="*/ 0 w 3555"/>
              <a:gd name="T1" fmla="*/ 356235 h 703"/>
              <a:gd name="T2" fmla="*/ 424815 w 3555"/>
              <a:gd name="T3" fmla="*/ 430530 h 703"/>
              <a:gd name="T4" fmla="*/ 839470 w 3555"/>
              <a:gd name="T5" fmla="*/ 260350 h 703"/>
              <a:gd name="T6" fmla="*/ 1094740 w 3555"/>
              <a:gd name="T7" fmla="*/ 47625 h 703"/>
              <a:gd name="T8" fmla="*/ 1637030 w 3555"/>
              <a:gd name="T9" fmla="*/ 5080 h 703"/>
              <a:gd name="T10" fmla="*/ 2257425 w 3555"/>
              <a:gd name="T11" fmla="*/ 15875 h 70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555" h="703">
                <a:moveTo>
                  <a:pt x="0" y="561"/>
                </a:moveTo>
                <a:cubicBezTo>
                  <a:pt x="224" y="632"/>
                  <a:pt x="449" y="703"/>
                  <a:pt x="669" y="678"/>
                </a:cubicBezTo>
                <a:cubicBezTo>
                  <a:pt x="889" y="653"/>
                  <a:pt x="1146" y="510"/>
                  <a:pt x="1322" y="410"/>
                </a:cubicBezTo>
                <a:cubicBezTo>
                  <a:pt x="1498" y="310"/>
                  <a:pt x="1515" y="142"/>
                  <a:pt x="1724" y="75"/>
                </a:cubicBezTo>
                <a:cubicBezTo>
                  <a:pt x="1933" y="8"/>
                  <a:pt x="2273" y="16"/>
                  <a:pt x="2578" y="8"/>
                </a:cubicBezTo>
                <a:cubicBezTo>
                  <a:pt x="2883" y="0"/>
                  <a:pt x="3392" y="22"/>
                  <a:pt x="3555" y="25"/>
                </a:cubicBezTo>
              </a:path>
            </a:pathLst>
          </a:custGeom>
          <a:noFill/>
          <a:ln w="9525">
            <a:solidFill>
              <a:srgbClr val="7F7F7F"/>
            </a:solidFill>
            <a:prstDash val="dash"/>
            <a:round/>
            <a:headEnd/>
            <a:tailEnd/>
          </a:ln>
        </xdr:spPr>
      </xdr:sp>
    </xdr:grpSp>
    <xdr:clientData/>
  </xdr:twoCellAnchor>
  <xdr:twoCellAnchor>
    <xdr:from>
      <xdr:col>39</xdr:col>
      <xdr:colOff>778934</xdr:colOff>
      <xdr:row>135</xdr:row>
      <xdr:rowOff>33868</xdr:rowOff>
    </xdr:from>
    <xdr:to>
      <xdr:col>47</xdr:col>
      <xdr:colOff>537029</xdr:colOff>
      <xdr:row>157</xdr:row>
      <xdr:rowOff>67733</xdr:rowOff>
    </xdr:to>
    <xdr:graphicFrame macro="">
      <xdr:nvGraphicFramePr>
        <xdr:cNvPr id="70" name="Graphique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0.44444</cdr:x>
      <cdr:y>0.04328</cdr:y>
    </cdr:from>
    <cdr:to>
      <cdr:x>0.44444</cdr:x>
      <cdr:y>0.82232</cdr:y>
    </cdr:to>
    <cdr:sp macro="" textlink="">
      <cdr:nvSpPr>
        <cdr:cNvPr id="3" name="Connecteur droit 2"/>
        <cdr:cNvSpPr/>
      </cdr:nvSpPr>
      <cdr:spPr>
        <a:xfrm xmlns:a="http://schemas.openxmlformats.org/drawingml/2006/main" flipV="1">
          <a:off x="2709333" y="160866"/>
          <a:ext cx="0" cy="2895600"/>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0.44153</cdr:x>
      <cdr:y>0.63815</cdr:y>
    </cdr:from>
    <cdr:to>
      <cdr:x>0.96676</cdr:x>
      <cdr:y>0.63815</cdr:y>
    </cdr:to>
    <cdr:sp macro="" textlink="">
      <cdr:nvSpPr>
        <cdr:cNvPr id="5" name="Connecteur droit 4"/>
        <cdr:cNvSpPr/>
      </cdr:nvSpPr>
      <cdr:spPr>
        <a:xfrm xmlns:a="http://schemas.openxmlformats.org/drawingml/2006/main" flipH="1" flipV="1">
          <a:off x="2693457" y="2400298"/>
          <a:ext cx="3204000"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0.61641</cdr:x>
      <cdr:y>0.57485</cdr:y>
    </cdr:from>
    <cdr:to>
      <cdr:x>0.87591</cdr:x>
      <cdr:y>0.67361</cdr:y>
    </cdr:to>
    <cdr:sp macro="" textlink="">
      <cdr:nvSpPr>
        <cdr:cNvPr id="6" name="ZoneTexte 5"/>
        <cdr:cNvSpPr txBox="1"/>
      </cdr:nvSpPr>
      <cdr:spPr>
        <a:xfrm xmlns:a="http://schemas.openxmlformats.org/drawingml/2006/main">
          <a:off x="3779816" y="2135423"/>
          <a:ext cx="1591225" cy="3668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solidFill>
                <a:sysClr val="windowText" lastClr="000000"/>
              </a:solidFill>
              <a:latin typeface="Arial" pitchFamily="34" charset="0"/>
              <a:cs typeface="Arial" pitchFamily="34" charset="0"/>
            </a:rPr>
            <a:t>Period</a:t>
          </a:r>
          <a:r>
            <a:rPr lang="fr-FR" sz="1200" baseline="0">
              <a:solidFill>
                <a:sysClr val="windowText" lastClr="000000"/>
              </a:solidFill>
              <a:latin typeface="Arial" pitchFamily="34" charset="0"/>
              <a:cs typeface="Arial" pitchFamily="34" charset="0"/>
            </a:rPr>
            <a:t> of analysis</a:t>
          </a:r>
          <a:endParaRPr lang="fr-FR" sz="1200">
            <a:solidFill>
              <a:sysClr val="windowText" lastClr="000000"/>
            </a:solidFill>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0.42254</cdr:x>
      <cdr:y>0.04297</cdr:y>
    </cdr:from>
    <cdr:to>
      <cdr:x>0.42254</cdr:x>
      <cdr:y>0.80746</cdr:y>
    </cdr:to>
    <cdr:sp macro="" textlink="">
      <cdr:nvSpPr>
        <cdr:cNvPr id="3" name="Connecteur droit 2"/>
        <cdr:cNvSpPr/>
      </cdr:nvSpPr>
      <cdr:spPr>
        <a:xfrm xmlns:a="http://schemas.openxmlformats.org/drawingml/2006/main" flipV="1">
          <a:off x="2540000" y="160867"/>
          <a:ext cx="0" cy="2861733"/>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0.62747</cdr:x>
      <cdr:y>0.31421</cdr:y>
    </cdr:from>
    <cdr:to>
      <cdr:x>0.64196</cdr:x>
      <cdr:y>0.34619</cdr:y>
    </cdr:to>
    <cdr:sp macro="" textlink="">
      <cdr:nvSpPr>
        <cdr:cNvPr id="3" name="Connecteur droit 2"/>
        <cdr:cNvSpPr/>
      </cdr:nvSpPr>
      <cdr:spPr>
        <a:xfrm xmlns:a="http://schemas.openxmlformats.org/drawingml/2006/main" flipH="1" flipV="1">
          <a:off x="3632198" y="1048174"/>
          <a:ext cx="83915" cy="106680"/>
        </a:xfrm>
        <a:prstGeom xmlns:a="http://schemas.openxmlformats.org/drawingml/2006/main" prst="line">
          <a:avLst/>
        </a:prstGeom>
        <a:ln xmlns:a="http://schemas.openxmlformats.org/drawingml/2006/main">
          <a:solidFill>
            <a:srgbClr val="FFCC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0.07004</cdr:x>
      <cdr:y>0.34011</cdr:y>
    </cdr:from>
    <cdr:to>
      <cdr:x>0.93576</cdr:x>
      <cdr:y>0.34221</cdr:y>
    </cdr:to>
    <cdr:sp macro="" textlink="">
      <cdr:nvSpPr>
        <cdr:cNvPr id="7" name="Connecteur droit 6"/>
        <cdr:cNvSpPr/>
      </cdr:nvSpPr>
      <cdr:spPr>
        <a:xfrm xmlns:a="http://schemas.openxmlformats.org/drawingml/2006/main">
          <a:off x="404091" y="1125143"/>
          <a:ext cx="4994564" cy="6927"/>
        </a:xfrm>
        <a:prstGeom xmlns:a="http://schemas.openxmlformats.org/drawingml/2006/main" prst="line">
          <a:avLst/>
        </a:prstGeom>
        <a:ln xmlns:a="http://schemas.openxmlformats.org/drawingml/2006/main" w="12700">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0.13928</cdr:x>
      <cdr:y>0.27222</cdr:y>
    </cdr:from>
    <cdr:to>
      <cdr:x>0.34741</cdr:x>
      <cdr:y>0.35807</cdr:y>
    </cdr:to>
    <cdr:sp macro="" textlink="">
      <cdr:nvSpPr>
        <cdr:cNvPr id="9" name="ZoneTexte 1"/>
        <cdr:cNvSpPr txBox="1"/>
      </cdr:nvSpPr>
      <cdr:spPr>
        <a:xfrm xmlns:a="http://schemas.openxmlformats.org/drawingml/2006/main">
          <a:off x="803564" y="900545"/>
          <a:ext cx="1200727" cy="28401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latin typeface="Arial" pitchFamily="34" charset="0"/>
              <a:cs typeface="Arial" pitchFamily="34" charset="0"/>
            </a:rPr>
            <a:t>Average : 5.2%</a:t>
          </a:r>
        </a:p>
      </cdr:txBody>
    </cdr:sp>
  </cdr:relSizeAnchor>
</c:userShapes>
</file>

<file path=xl/drawings/drawing6.xml><?xml version="1.0" encoding="utf-8"?>
<c:userShapes xmlns:c="http://schemas.openxmlformats.org/drawingml/2006/chart">
  <cdr:relSizeAnchor xmlns:cdr="http://schemas.openxmlformats.org/drawingml/2006/chartDrawing">
    <cdr:from>
      <cdr:x>0.7565</cdr:x>
      <cdr:y>0.04071</cdr:y>
    </cdr:from>
    <cdr:to>
      <cdr:x>0.7565</cdr:x>
      <cdr:y>0.8197</cdr:y>
    </cdr:to>
    <cdr:sp macro="" textlink="">
      <cdr:nvSpPr>
        <cdr:cNvPr id="3" name="Connecteur droit 2"/>
        <cdr:cNvSpPr/>
      </cdr:nvSpPr>
      <cdr:spPr>
        <a:xfrm xmlns:a="http://schemas.openxmlformats.org/drawingml/2006/main" flipH="1">
          <a:off x="5267325" y="152401"/>
          <a:ext cx="0" cy="2916000"/>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0.68947</cdr:x>
      <cdr:y>0.0458</cdr:y>
    </cdr:from>
    <cdr:to>
      <cdr:x>0.68947</cdr:x>
      <cdr:y>0.82952</cdr:y>
    </cdr:to>
    <cdr:sp macro="" textlink="">
      <cdr:nvSpPr>
        <cdr:cNvPr id="4" name="Connecteur droit 3"/>
        <cdr:cNvSpPr/>
      </cdr:nvSpPr>
      <cdr:spPr>
        <a:xfrm xmlns:a="http://schemas.openxmlformats.org/drawingml/2006/main" flipH="1">
          <a:off x="4800600" y="171451"/>
          <a:ext cx="0" cy="2933700"/>
        </a:xfrm>
        <a:prstGeom xmlns:a="http://schemas.openxmlformats.org/drawingml/2006/main" prst="line">
          <a:avLst/>
        </a:prstGeom>
        <a:ln xmlns:a="http://schemas.openxmlformats.org/drawingml/2006/main">
          <a:solidFill>
            <a:schemeClr val="bg1">
              <a:lumMod val="6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0.7565</cdr:x>
      <cdr:y>0.67176</cdr:y>
    </cdr:from>
    <cdr:to>
      <cdr:x>0.97674</cdr:x>
      <cdr:y>0.67176</cdr:y>
    </cdr:to>
    <cdr:sp macro="" textlink="">
      <cdr:nvSpPr>
        <cdr:cNvPr id="5" name="Connecteur droit 4"/>
        <cdr:cNvSpPr/>
      </cdr:nvSpPr>
      <cdr:spPr>
        <a:xfrm xmlns:a="http://schemas.openxmlformats.org/drawingml/2006/main" flipV="1">
          <a:off x="5267326" y="2514599"/>
          <a:ext cx="1533524"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0.76607</cdr:x>
      <cdr:y>0.61069</cdr:y>
    </cdr:from>
    <cdr:to>
      <cdr:x>0.9658</cdr:x>
      <cdr:y>0.67685</cdr:y>
    </cdr:to>
    <cdr:sp macro="" textlink="">
      <cdr:nvSpPr>
        <cdr:cNvPr id="7" name="ZoneTexte 6"/>
        <cdr:cNvSpPr txBox="1"/>
      </cdr:nvSpPr>
      <cdr:spPr>
        <a:xfrm xmlns:a="http://schemas.openxmlformats.org/drawingml/2006/main">
          <a:off x="5334000" y="2286001"/>
          <a:ext cx="13906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Period</a:t>
          </a:r>
          <a:r>
            <a:rPr lang="fr-FR" sz="1200" baseline="0">
              <a:latin typeface="Arial" pitchFamily="34" charset="0"/>
              <a:cs typeface="Arial" pitchFamily="34" charset="0"/>
            </a:rPr>
            <a:t> of analysis</a:t>
          </a:r>
          <a:endParaRPr lang="fr-FR" sz="1200">
            <a:latin typeface="Arial" pitchFamily="34" charset="0"/>
            <a:cs typeface="Arial" pitchFamily="34" charset="0"/>
          </a:endParaRPr>
        </a:p>
      </cdr:txBody>
    </cdr:sp>
  </cdr:relSizeAnchor>
  <cdr:relSizeAnchor xmlns:cdr="http://schemas.openxmlformats.org/drawingml/2006/chartDrawing">
    <cdr:from>
      <cdr:x>0.30121</cdr:x>
      <cdr:y>0.7028</cdr:y>
    </cdr:from>
    <cdr:to>
      <cdr:x>0.66647</cdr:x>
      <cdr:y>0.77914</cdr:y>
    </cdr:to>
    <cdr:sp macro="" textlink="">
      <cdr:nvSpPr>
        <cdr:cNvPr id="8" name="ZoneTexte 1"/>
        <cdr:cNvSpPr txBox="1"/>
      </cdr:nvSpPr>
      <cdr:spPr>
        <a:xfrm xmlns:a="http://schemas.openxmlformats.org/drawingml/2006/main">
          <a:off x="2106828" y="2599577"/>
          <a:ext cx="2554820" cy="2823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aseline="0">
              <a:solidFill>
                <a:schemeClr val="bg1">
                  <a:lumMod val="50000"/>
                </a:schemeClr>
              </a:solidFill>
              <a:latin typeface="Arial" pitchFamily="34" charset="0"/>
              <a:cs typeface="Arial" pitchFamily="34" charset="0"/>
              <a:sym typeface="Symbol"/>
            </a:rPr>
            <a:t>(End of previous period of analysis</a:t>
          </a:r>
          <a:r>
            <a:rPr lang="fr-FR" sz="1200" baseline="0">
              <a:solidFill>
                <a:schemeClr val="bg1">
                  <a:lumMod val="50000"/>
                </a:schemeClr>
              </a:solidFill>
              <a:latin typeface="Arial" pitchFamily="34" charset="0"/>
              <a:cs typeface="Arial" pitchFamily="34" charset="0"/>
            </a:rPr>
            <a:t>)</a:t>
          </a:r>
          <a:endParaRPr lang="fr-FR" sz="1200">
            <a:solidFill>
              <a:schemeClr val="bg1">
                <a:lumMod val="50000"/>
              </a:schemeClr>
            </a:solidFill>
            <a:latin typeface="Arial" pitchFamily="34" charset="0"/>
            <a:cs typeface="Arial"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30</xdr:col>
      <xdr:colOff>406400</xdr:colOff>
      <xdr:row>36</xdr:row>
      <xdr:rowOff>78239</xdr:rowOff>
    </xdr:from>
    <xdr:to>
      <xdr:col>39</xdr:col>
      <xdr:colOff>111125</xdr:colOff>
      <xdr:row>60</xdr:row>
      <xdr:rowOff>110066</xdr:rowOff>
    </xdr:to>
    <xdr:graphicFrame macro="">
      <xdr:nvGraphicFramePr>
        <xdr:cNvPr id="1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132895</xdr:colOff>
      <xdr:row>221</xdr:row>
      <xdr:rowOff>12328</xdr:rowOff>
    </xdr:from>
    <xdr:to>
      <xdr:col>29</xdr:col>
      <xdr:colOff>563637</xdr:colOff>
      <xdr:row>243</xdr:row>
      <xdr:rowOff>57151</xdr:rowOff>
    </xdr:to>
    <xdr:graphicFrame macro="">
      <xdr:nvGraphicFramePr>
        <xdr:cNvPr id="2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113574</xdr:colOff>
      <xdr:row>36</xdr:row>
      <xdr:rowOff>98612</xdr:rowOff>
    </xdr:from>
    <xdr:to>
      <xdr:col>48</xdr:col>
      <xdr:colOff>58319</xdr:colOff>
      <xdr:row>59</xdr:row>
      <xdr:rowOff>26894</xdr:rowOff>
    </xdr:to>
    <xdr:graphicFrame macro="">
      <xdr:nvGraphicFramePr>
        <xdr:cNvPr id="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72934</xdr:colOff>
      <xdr:row>36</xdr:row>
      <xdr:rowOff>89647</xdr:rowOff>
    </xdr:from>
    <xdr:to>
      <xdr:col>57</xdr:col>
      <xdr:colOff>541564</xdr:colOff>
      <xdr:row>59</xdr:row>
      <xdr:rowOff>62751</xdr:rowOff>
    </xdr:to>
    <xdr:graphicFrame macro="">
      <xdr:nvGraphicFramePr>
        <xdr:cNvPr id="1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132443</xdr:colOff>
      <xdr:row>36</xdr:row>
      <xdr:rowOff>108697</xdr:rowOff>
    </xdr:from>
    <xdr:to>
      <xdr:col>29</xdr:col>
      <xdr:colOff>599168</xdr:colOff>
      <xdr:row>59</xdr:row>
      <xdr:rowOff>63873</xdr:rowOff>
    </xdr:to>
    <xdr:graphicFrame macro="">
      <xdr:nvGraphicFramePr>
        <xdr:cNvPr id="1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21</xdr:col>
      <xdr:colOff>128735</xdr:colOff>
      <xdr:row>64</xdr:row>
      <xdr:rowOff>0</xdr:rowOff>
    </xdr:from>
    <xdr:to>
      <xdr:col>28</xdr:col>
      <xdr:colOff>381001</xdr:colOff>
      <xdr:row>84</xdr:row>
      <xdr:rowOff>122464</xdr:rowOff>
    </xdr:to>
    <xdr:pic>
      <xdr:nvPicPr>
        <xdr:cNvPr id="7" name="Image 6"/>
        <xdr:cNvPicPr/>
      </xdr:nvPicPr>
      <xdr:blipFill>
        <a:blip xmlns:r="http://schemas.openxmlformats.org/officeDocument/2006/relationships" r:embed="rId6" cstate="print"/>
        <a:srcRect l="1882" t="5327" r="2028" b="11380"/>
        <a:stretch>
          <a:fillRect/>
        </a:stretch>
      </xdr:blipFill>
      <xdr:spPr bwMode="auto">
        <a:xfrm>
          <a:off x="13314056" y="10450286"/>
          <a:ext cx="5722337" cy="3388178"/>
        </a:xfrm>
        <a:prstGeom prst="rect">
          <a:avLst/>
        </a:prstGeom>
        <a:noFill/>
        <a:ln w="9525">
          <a:noFill/>
          <a:miter lim="800000"/>
          <a:headEnd/>
          <a:tailEnd/>
        </a:ln>
      </xdr:spPr>
    </xdr:pic>
    <xdr:clientData/>
  </xdr:twoCellAnchor>
  <xdr:twoCellAnchor editAs="oneCell">
    <xdr:from>
      <xdr:col>30</xdr:col>
      <xdr:colOff>20955</xdr:colOff>
      <xdr:row>220</xdr:row>
      <xdr:rowOff>160020</xdr:rowOff>
    </xdr:from>
    <xdr:to>
      <xdr:col>37</xdr:col>
      <xdr:colOff>5293</xdr:colOff>
      <xdr:row>241</xdr:row>
      <xdr:rowOff>121918</xdr:rowOff>
    </xdr:to>
    <xdr:pic>
      <xdr:nvPicPr>
        <xdr:cNvPr id="8" name="Image 7" descr="BELG 2023.bmp"/>
        <xdr:cNvPicPr>
          <a:picLocks noChangeAspect="1"/>
        </xdr:cNvPicPr>
      </xdr:nvPicPr>
      <xdr:blipFill>
        <a:blip xmlns:r="http://schemas.openxmlformats.org/officeDocument/2006/relationships" r:embed="rId7" cstate="print"/>
        <a:srcRect t="712" b="10579"/>
        <a:stretch>
          <a:fillRect/>
        </a:stretch>
      </xdr:blipFill>
      <xdr:spPr>
        <a:xfrm>
          <a:off x="20909280" y="26048970"/>
          <a:ext cx="5608321" cy="3562349"/>
        </a:xfrm>
        <a:prstGeom prst="rect">
          <a:avLst/>
        </a:prstGeom>
      </xdr:spPr>
    </xdr:pic>
    <xdr:clientData/>
  </xdr:twoCellAnchor>
  <xdr:twoCellAnchor editAs="oneCell">
    <xdr:from>
      <xdr:col>37</xdr:col>
      <xdr:colOff>701674</xdr:colOff>
      <xdr:row>222</xdr:row>
      <xdr:rowOff>83609</xdr:rowOff>
    </xdr:from>
    <xdr:to>
      <xdr:col>45</xdr:col>
      <xdr:colOff>413808</xdr:colOff>
      <xdr:row>239</xdr:row>
      <xdr:rowOff>4423</xdr:rowOff>
    </xdr:to>
    <xdr:pic>
      <xdr:nvPicPr>
        <xdr:cNvPr id="10" name="Image 9" descr="BELG DDIS.bmp"/>
        <xdr:cNvPicPr>
          <a:picLocks noChangeAspect="1"/>
        </xdr:cNvPicPr>
      </xdr:nvPicPr>
      <xdr:blipFill>
        <a:blip xmlns:r="http://schemas.openxmlformats.org/officeDocument/2006/relationships" r:embed="rId8" cstate="print"/>
        <a:srcRect t="8644" b="27472"/>
        <a:stretch>
          <a:fillRect/>
        </a:stretch>
      </xdr:blipFill>
      <xdr:spPr>
        <a:xfrm>
          <a:off x="27171649" y="26315459"/>
          <a:ext cx="6036735" cy="2822764"/>
        </a:xfrm>
        <a:prstGeom prst="rect">
          <a:avLst/>
        </a:prstGeom>
      </xdr:spPr>
    </xdr:pic>
    <xdr:clientData/>
  </xdr:twoCellAnchor>
  <xdr:twoCellAnchor editAs="oneCell">
    <xdr:from>
      <xdr:col>8</xdr:col>
      <xdr:colOff>490072</xdr:colOff>
      <xdr:row>116</xdr:row>
      <xdr:rowOff>135467</xdr:rowOff>
    </xdr:from>
    <xdr:to>
      <xdr:col>14</xdr:col>
      <xdr:colOff>501590</xdr:colOff>
      <xdr:row>127</xdr:row>
      <xdr:rowOff>158749</xdr:rowOff>
    </xdr:to>
    <xdr:pic>
      <xdr:nvPicPr>
        <xdr:cNvPr id="3096" name="Picture 24"/>
        <xdr:cNvPicPr>
          <a:picLocks noChangeAspect="1" noChangeArrowheads="1"/>
        </xdr:cNvPicPr>
      </xdr:nvPicPr>
      <xdr:blipFill>
        <a:blip xmlns:r="http://schemas.openxmlformats.org/officeDocument/2006/relationships" r:embed="rId9" cstate="print"/>
        <a:srcRect/>
        <a:stretch>
          <a:fillRect/>
        </a:stretch>
      </xdr:blipFill>
      <xdr:spPr bwMode="auto">
        <a:xfrm>
          <a:off x="6111939" y="18423467"/>
          <a:ext cx="3457451" cy="1885949"/>
        </a:xfrm>
        <a:prstGeom prst="rect">
          <a:avLst/>
        </a:prstGeom>
        <a:noFill/>
      </xdr:spPr>
    </xdr:pic>
    <xdr:clientData/>
  </xdr:twoCellAnchor>
  <xdr:twoCellAnchor editAs="oneCell">
    <xdr:from>
      <xdr:col>40</xdr:col>
      <xdr:colOff>465665</xdr:colOff>
      <xdr:row>117</xdr:row>
      <xdr:rowOff>50800</xdr:rowOff>
    </xdr:from>
    <xdr:to>
      <xdr:col>45</xdr:col>
      <xdr:colOff>375248</xdr:colOff>
      <xdr:row>128</xdr:row>
      <xdr:rowOff>33869</xdr:rowOff>
    </xdr:to>
    <xdr:pic>
      <xdr:nvPicPr>
        <xdr:cNvPr id="3099" name="Picture 27"/>
        <xdr:cNvPicPr>
          <a:picLocks noChangeAspect="1" noChangeArrowheads="1"/>
        </xdr:cNvPicPr>
      </xdr:nvPicPr>
      <xdr:blipFill>
        <a:blip xmlns:r="http://schemas.openxmlformats.org/officeDocument/2006/relationships" r:embed="rId10" cstate="print"/>
        <a:srcRect b="14099"/>
        <a:stretch>
          <a:fillRect/>
        </a:stretch>
      </xdr:blipFill>
      <xdr:spPr bwMode="auto">
        <a:xfrm>
          <a:off x="29650265" y="18508133"/>
          <a:ext cx="3888917" cy="1845734"/>
        </a:xfrm>
        <a:prstGeom prst="rect">
          <a:avLst/>
        </a:prstGeom>
        <a:noFill/>
      </xdr:spPr>
    </xdr:pic>
    <xdr:clientData/>
  </xdr:twoCellAnchor>
  <xdr:twoCellAnchor editAs="oneCell">
    <xdr:from>
      <xdr:col>30</xdr:col>
      <xdr:colOff>524933</xdr:colOff>
      <xdr:row>116</xdr:row>
      <xdr:rowOff>160867</xdr:rowOff>
    </xdr:from>
    <xdr:to>
      <xdr:col>35</xdr:col>
      <xdr:colOff>313268</xdr:colOff>
      <xdr:row>128</xdr:row>
      <xdr:rowOff>72786</xdr:rowOff>
    </xdr:to>
    <xdr:pic>
      <xdr:nvPicPr>
        <xdr:cNvPr id="3100" name="Picture 28"/>
        <xdr:cNvPicPr>
          <a:picLocks noChangeAspect="1" noChangeArrowheads="1"/>
        </xdr:cNvPicPr>
      </xdr:nvPicPr>
      <xdr:blipFill>
        <a:blip xmlns:r="http://schemas.openxmlformats.org/officeDocument/2006/relationships" r:embed="rId11" cstate="print"/>
        <a:srcRect b="10236"/>
        <a:stretch>
          <a:fillRect/>
        </a:stretch>
      </xdr:blipFill>
      <xdr:spPr bwMode="auto">
        <a:xfrm>
          <a:off x="21708533" y="18448867"/>
          <a:ext cx="3852334" cy="1943919"/>
        </a:xfrm>
        <a:prstGeom prst="rect">
          <a:avLst/>
        </a:prstGeom>
        <a:noFill/>
      </xdr:spPr>
    </xdr:pic>
    <xdr:clientData/>
  </xdr:twoCellAnchor>
  <xdr:twoCellAnchor editAs="oneCell">
    <xdr:from>
      <xdr:col>25</xdr:col>
      <xdr:colOff>451891</xdr:colOff>
      <xdr:row>116</xdr:row>
      <xdr:rowOff>152401</xdr:rowOff>
    </xdr:from>
    <xdr:to>
      <xdr:col>30</xdr:col>
      <xdr:colOff>488526</xdr:colOff>
      <xdr:row>128</xdr:row>
      <xdr:rowOff>42335</xdr:rowOff>
    </xdr:to>
    <xdr:pic>
      <xdr:nvPicPr>
        <xdr:cNvPr id="3101" name="Picture 29"/>
        <xdr:cNvPicPr>
          <a:picLocks noChangeAspect="1" noChangeArrowheads="1"/>
        </xdr:cNvPicPr>
      </xdr:nvPicPr>
      <xdr:blipFill>
        <a:blip xmlns:r="http://schemas.openxmlformats.org/officeDocument/2006/relationships" r:embed="rId12" cstate="print"/>
        <a:srcRect b="12670"/>
        <a:stretch>
          <a:fillRect/>
        </a:stretch>
      </xdr:blipFill>
      <xdr:spPr bwMode="auto">
        <a:xfrm>
          <a:off x="17656158" y="18440401"/>
          <a:ext cx="4015969" cy="1921934"/>
        </a:xfrm>
        <a:prstGeom prst="rect">
          <a:avLst/>
        </a:prstGeom>
        <a:noFill/>
      </xdr:spPr>
    </xdr:pic>
    <xdr:clientData/>
  </xdr:twoCellAnchor>
  <xdr:twoCellAnchor editAs="oneCell">
    <xdr:from>
      <xdr:col>35</xdr:col>
      <xdr:colOff>499535</xdr:colOff>
      <xdr:row>116</xdr:row>
      <xdr:rowOff>118532</xdr:rowOff>
    </xdr:from>
    <xdr:to>
      <xdr:col>40</xdr:col>
      <xdr:colOff>330199</xdr:colOff>
      <xdr:row>128</xdr:row>
      <xdr:rowOff>42333</xdr:rowOff>
    </xdr:to>
    <xdr:pic>
      <xdr:nvPicPr>
        <xdr:cNvPr id="3102" name="Picture 30"/>
        <xdr:cNvPicPr>
          <a:picLocks noChangeAspect="1" noChangeArrowheads="1"/>
        </xdr:cNvPicPr>
      </xdr:nvPicPr>
      <xdr:blipFill>
        <a:blip xmlns:r="http://schemas.openxmlformats.org/officeDocument/2006/relationships" r:embed="rId13" cstate="print"/>
        <a:srcRect b="11657"/>
        <a:stretch>
          <a:fillRect/>
        </a:stretch>
      </xdr:blipFill>
      <xdr:spPr bwMode="auto">
        <a:xfrm>
          <a:off x="25704802" y="18406532"/>
          <a:ext cx="3809998" cy="1955801"/>
        </a:xfrm>
        <a:prstGeom prst="rect">
          <a:avLst/>
        </a:prstGeom>
        <a:noFill/>
      </xdr:spPr>
    </xdr:pic>
    <xdr:clientData/>
  </xdr:twoCellAnchor>
  <xdr:twoCellAnchor editAs="oneCell">
    <xdr:from>
      <xdr:col>2</xdr:col>
      <xdr:colOff>109009</xdr:colOff>
      <xdr:row>116</xdr:row>
      <xdr:rowOff>97366</xdr:rowOff>
    </xdr:from>
    <xdr:to>
      <xdr:col>8</xdr:col>
      <xdr:colOff>271145</xdr:colOff>
      <xdr:row>127</xdr:row>
      <xdr:rowOff>120650</xdr:rowOff>
    </xdr:to>
    <xdr:pic>
      <xdr:nvPicPr>
        <xdr:cNvPr id="3106" name="Picture 34"/>
        <xdr:cNvPicPr>
          <a:picLocks noChangeAspect="1" noChangeArrowheads="1"/>
        </xdr:cNvPicPr>
      </xdr:nvPicPr>
      <xdr:blipFill>
        <a:blip xmlns:r="http://schemas.openxmlformats.org/officeDocument/2006/relationships" r:embed="rId14" cstate="print"/>
        <a:srcRect b="12729"/>
        <a:stretch>
          <a:fillRect/>
        </a:stretch>
      </xdr:blipFill>
      <xdr:spPr bwMode="auto">
        <a:xfrm>
          <a:off x="2225676" y="18300699"/>
          <a:ext cx="3517053" cy="1769534"/>
        </a:xfrm>
        <a:prstGeom prst="rect">
          <a:avLst/>
        </a:prstGeom>
        <a:noFill/>
      </xdr:spPr>
    </xdr:pic>
    <xdr:clientData/>
  </xdr:twoCellAnchor>
  <xdr:twoCellAnchor editAs="oneCell">
    <xdr:from>
      <xdr:col>16</xdr:col>
      <xdr:colOff>61103</xdr:colOff>
      <xdr:row>117</xdr:row>
      <xdr:rowOff>12700</xdr:rowOff>
    </xdr:from>
    <xdr:to>
      <xdr:col>19</xdr:col>
      <xdr:colOff>719666</xdr:colOff>
      <xdr:row>128</xdr:row>
      <xdr:rowOff>78317</xdr:rowOff>
    </xdr:to>
    <xdr:pic>
      <xdr:nvPicPr>
        <xdr:cNvPr id="3108" name="Picture 36"/>
        <xdr:cNvPicPr>
          <a:picLocks noChangeAspect="1" noChangeArrowheads="1"/>
        </xdr:cNvPicPr>
      </xdr:nvPicPr>
      <xdr:blipFill>
        <a:blip xmlns:r="http://schemas.openxmlformats.org/officeDocument/2006/relationships" r:embed="rId15" cstate="print"/>
        <a:srcRect b="12340"/>
        <a:stretch>
          <a:fillRect/>
        </a:stretch>
      </xdr:blipFill>
      <xdr:spPr bwMode="auto">
        <a:xfrm>
          <a:off x="9596686" y="18903950"/>
          <a:ext cx="3103313" cy="1811867"/>
        </a:xfrm>
        <a:prstGeom prst="rect">
          <a:avLst/>
        </a:prstGeom>
        <a:noFill/>
      </xdr:spPr>
    </xdr:pic>
    <xdr:clientData/>
  </xdr:twoCellAnchor>
  <xdr:twoCellAnchor>
    <xdr:from>
      <xdr:col>3</xdr:col>
      <xdr:colOff>1</xdr:colOff>
      <xdr:row>123</xdr:row>
      <xdr:rowOff>84666</xdr:rowOff>
    </xdr:from>
    <xdr:to>
      <xdr:col>3</xdr:col>
      <xdr:colOff>355601</xdr:colOff>
      <xdr:row>125</xdr:row>
      <xdr:rowOff>126999</xdr:rowOff>
    </xdr:to>
    <xdr:sp macro="" textlink="">
      <xdr:nvSpPr>
        <xdr:cNvPr id="18" name="Ellipse 17"/>
        <xdr:cNvSpPr/>
      </xdr:nvSpPr>
      <xdr:spPr>
        <a:xfrm>
          <a:off x="2785534" y="18880666"/>
          <a:ext cx="355600" cy="381000"/>
        </a:xfrm>
        <a:prstGeom prst="ellipse">
          <a:avLst/>
        </a:prstGeom>
        <a:no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4</xdr:col>
      <xdr:colOff>431799</xdr:colOff>
      <xdr:row>123</xdr:row>
      <xdr:rowOff>50801</xdr:rowOff>
    </xdr:from>
    <xdr:to>
      <xdr:col>5</xdr:col>
      <xdr:colOff>423333</xdr:colOff>
      <xdr:row>126</xdr:row>
      <xdr:rowOff>25401</xdr:rowOff>
    </xdr:to>
    <xdr:sp macro="" textlink="">
      <xdr:nvSpPr>
        <xdr:cNvPr id="19" name="Multiplier 18"/>
        <xdr:cNvSpPr/>
      </xdr:nvSpPr>
      <xdr:spPr>
        <a:xfrm>
          <a:off x="3818466" y="18846801"/>
          <a:ext cx="550334" cy="482600"/>
        </a:xfrm>
        <a:prstGeom prst="mathMultiply">
          <a:avLst>
            <a:gd name="adj1" fmla="val 3052"/>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47</xdr:col>
      <xdr:colOff>736600</xdr:colOff>
      <xdr:row>222</xdr:row>
      <xdr:rowOff>84666</xdr:rowOff>
    </xdr:from>
    <xdr:to>
      <xdr:col>55</xdr:col>
      <xdr:colOff>511496</xdr:colOff>
      <xdr:row>239</xdr:row>
      <xdr:rowOff>65173</xdr:rowOff>
    </xdr:to>
    <xdr:pic>
      <xdr:nvPicPr>
        <xdr:cNvPr id="20" name="Image 19" descr="tnet ddis.bmp"/>
        <xdr:cNvPicPr>
          <a:picLocks noChangeAspect="1"/>
        </xdr:cNvPicPr>
      </xdr:nvPicPr>
      <xdr:blipFill>
        <a:blip xmlns:r="http://schemas.openxmlformats.org/officeDocument/2006/relationships" r:embed="rId16" cstate="print"/>
        <a:srcRect t="8644" b="27050"/>
        <a:stretch>
          <a:fillRect/>
        </a:stretch>
      </xdr:blipFill>
      <xdr:spPr>
        <a:xfrm>
          <a:off x="35509200" y="27855333"/>
          <a:ext cx="6209564" cy="2859174"/>
        </a:xfrm>
        <a:prstGeom prst="rect">
          <a:avLst/>
        </a:prstGeom>
      </xdr:spPr>
    </xdr:pic>
    <xdr:clientData/>
  </xdr:twoCellAnchor>
  <xdr:twoCellAnchor editAs="oneCell">
    <xdr:from>
      <xdr:col>21</xdr:col>
      <xdr:colOff>95249</xdr:colOff>
      <xdr:row>117</xdr:row>
      <xdr:rowOff>16933</xdr:rowOff>
    </xdr:from>
    <xdr:to>
      <xdr:col>25</xdr:col>
      <xdr:colOff>284780</xdr:colOff>
      <xdr:row>127</xdr:row>
      <xdr:rowOff>110065</xdr:rowOff>
    </xdr:to>
    <xdr:pic>
      <xdr:nvPicPr>
        <xdr:cNvPr id="3114" name="Picture 42"/>
        <xdr:cNvPicPr>
          <a:picLocks noChangeAspect="1" noChangeArrowheads="1"/>
        </xdr:cNvPicPr>
      </xdr:nvPicPr>
      <xdr:blipFill>
        <a:blip xmlns:r="http://schemas.openxmlformats.org/officeDocument/2006/relationships" r:embed="rId17" cstate="print"/>
        <a:srcRect/>
        <a:stretch>
          <a:fillRect/>
        </a:stretch>
      </xdr:blipFill>
      <xdr:spPr bwMode="auto">
        <a:xfrm>
          <a:off x="13430249" y="18908183"/>
          <a:ext cx="3322197" cy="1680632"/>
        </a:xfrm>
        <a:prstGeom prst="rect">
          <a:avLst/>
        </a:prstGeom>
        <a:noFill/>
      </xdr:spPr>
    </xdr:pic>
    <xdr:clientData/>
  </xdr:twoCellAnchor>
  <xdr:twoCellAnchor editAs="oneCell">
    <xdr:from>
      <xdr:col>21</xdr:col>
      <xdr:colOff>103717</xdr:colOff>
      <xdr:row>246</xdr:row>
      <xdr:rowOff>78316</xdr:rowOff>
    </xdr:from>
    <xdr:to>
      <xdr:col>28</xdr:col>
      <xdr:colOff>565574</xdr:colOff>
      <xdr:row>284</xdr:row>
      <xdr:rowOff>26835</xdr:rowOff>
    </xdr:to>
    <xdr:pic>
      <xdr:nvPicPr>
        <xdr:cNvPr id="3126" name="Picture 54" descr="http://www.oxera.com/getmedia/60f1bc84-f78c-4a21-9fa4-81ebdac625bb/Agenda-nov13-what-is-the-future-Figure-4.jpg.aspx"/>
        <xdr:cNvPicPr>
          <a:picLocks noChangeAspect="1" noChangeArrowheads="1"/>
        </xdr:cNvPicPr>
      </xdr:nvPicPr>
      <xdr:blipFill>
        <a:blip xmlns:r="http://schemas.openxmlformats.org/officeDocument/2006/relationships" r:embed="rId18" cstate="print"/>
        <a:srcRect/>
        <a:stretch>
          <a:fillRect/>
        </a:stretch>
      </xdr:blipFill>
      <xdr:spPr bwMode="auto">
        <a:xfrm>
          <a:off x="13438717" y="39448316"/>
          <a:ext cx="5912273" cy="3758519"/>
        </a:xfrm>
        <a:prstGeom prst="rect">
          <a:avLst/>
        </a:prstGeom>
        <a:noFill/>
      </xdr:spPr>
    </xdr:pic>
    <xdr:clientData/>
  </xdr:twoCellAnchor>
  <xdr:twoCellAnchor editAs="oneCell">
    <xdr:from>
      <xdr:col>45</xdr:col>
      <xdr:colOff>590550</xdr:colOff>
      <xdr:row>117</xdr:row>
      <xdr:rowOff>38100</xdr:rowOff>
    </xdr:from>
    <xdr:to>
      <xdr:col>50</xdr:col>
      <xdr:colOff>55881</xdr:colOff>
      <xdr:row>128</xdr:row>
      <xdr:rowOff>57151</xdr:rowOff>
    </xdr:to>
    <xdr:pic>
      <xdr:nvPicPr>
        <xdr:cNvPr id="2" name="Picture 54"/>
        <xdr:cNvPicPr>
          <a:picLocks noChangeAspect="1" noChangeArrowheads="1"/>
        </xdr:cNvPicPr>
      </xdr:nvPicPr>
      <xdr:blipFill>
        <a:blip xmlns:r="http://schemas.openxmlformats.org/officeDocument/2006/relationships" r:embed="rId19" cstate="print"/>
        <a:srcRect/>
        <a:stretch>
          <a:fillRect/>
        </a:stretch>
      </xdr:blipFill>
      <xdr:spPr bwMode="auto">
        <a:xfrm>
          <a:off x="33972500" y="19189700"/>
          <a:ext cx="3503930" cy="1835150"/>
        </a:xfrm>
        <a:prstGeom prst="rect">
          <a:avLst/>
        </a:prstGeom>
        <a:noFill/>
      </xdr:spPr>
    </xdr:pic>
    <xdr:clientData/>
  </xdr:twoCellAnchor>
  <xdr:twoCellAnchor>
    <xdr:from>
      <xdr:col>0</xdr:col>
      <xdr:colOff>1092202</xdr:colOff>
      <xdr:row>121</xdr:row>
      <xdr:rowOff>1</xdr:rowOff>
    </xdr:from>
    <xdr:to>
      <xdr:col>0</xdr:col>
      <xdr:colOff>1681484</xdr:colOff>
      <xdr:row>124</xdr:row>
      <xdr:rowOff>79225</xdr:rowOff>
    </xdr:to>
    <xdr:grpSp>
      <xdr:nvGrpSpPr>
        <xdr:cNvPr id="37" name="Groupe 36"/>
        <xdr:cNvGrpSpPr/>
      </xdr:nvGrpSpPr>
      <xdr:grpSpPr>
        <a:xfrm>
          <a:off x="1092202" y="19373851"/>
          <a:ext cx="589282" cy="564999"/>
          <a:chOff x="1134534" y="18997084"/>
          <a:chExt cx="589282" cy="555474"/>
        </a:xfrm>
      </xdr:grpSpPr>
      <xdr:pic>
        <xdr:nvPicPr>
          <xdr:cNvPr id="24" name="Picture 34"/>
          <xdr:cNvPicPr>
            <a:picLocks noChangeAspect="1" noChangeArrowheads="1"/>
          </xdr:cNvPicPr>
        </xdr:nvPicPr>
        <xdr:blipFill>
          <a:blip xmlns:r="http://schemas.openxmlformats.org/officeDocument/2006/relationships" r:embed="rId14" cstate="print"/>
          <a:srcRect l="16589" t="91946" r="69859" b="262"/>
          <a:stretch>
            <a:fillRect/>
          </a:stretch>
        </xdr:blipFill>
        <xdr:spPr bwMode="auto">
          <a:xfrm>
            <a:off x="1134534" y="18997084"/>
            <a:ext cx="589282" cy="192617"/>
          </a:xfrm>
          <a:prstGeom prst="rect">
            <a:avLst/>
          </a:prstGeom>
          <a:noFill/>
        </xdr:spPr>
      </xdr:pic>
      <xdr:pic>
        <xdr:nvPicPr>
          <xdr:cNvPr id="25" name="Picture 34"/>
          <xdr:cNvPicPr>
            <a:picLocks noChangeAspect="1" noChangeArrowheads="1"/>
          </xdr:cNvPicPr>
        </xdr:nvPicPr>
        <xdr:blipFill>
          <a:blip xmlns:r="http://schemas.openxmlformats.org/officeDocument/2006/relationships" r:embed="rId14" cstate="print"/>
          <a:srcRect l="37850" t="91104" r="48608" b="714"/>
          <a:stretch>
            <a:fillRect/>
          </a:stretch>
        </xdr:blipFill>
        <xdr:spPr bwMode="auto">
          <a:xfrm>
            <a:off x="1134534" y="19164299"/>
            <a:ext cx="584200" cy="201083"/>
          </a:xfrm>
          <a:prstGeom prst="rect">
            <a:avLst/>
          </a:prstGeom>
          <a:noFill/>
        </xdr:spPr>
      </xdr:pic>
      <xdr:pic>
        <xdr:nvPicPr>
          <xdr:cNvPr id="27" name="Picture 34"/>
          <xdr:cNvPicPr>
            <a:picLocks noChangeAspect="1" noChangeArrowheads="1"/>
          </xdr:cNvPicPr>
        </xdr:nvPicPr>
        <xdr:blipFill>
          <a:blip xmlns:r="http://schemas.openxmlformats.org/officeDocument/2006/relationships" r:embed="rId14" cstate="print"/>
          <a:srcRect l="57673" t="91759" r="28589" b="714"/>
          <a:stretch>
            <a:fillRect/>
          </a:stretch>
        </xdr:blipFill>
        <xdr:spPr bwMode="auto">
          <a:xfrm>
            <a:off x="1134534" y="19382317"/>
            <a:ext cx="550334" cy="170241"/>
          </a:xfrm>
          <a:prstGeom prst="rect">
            <a:avLst/>
          </a:prstGeom>
          <a:noFill/>
        </xdr:spPr>
      </xdr:pic>
    </xdr:grpSp>
    <xdr:clientData/>
  </xdr:twoCellAnchor>
  <xdr:twoCellAnchor>
    <xdr:from>
      <xdr:col>2</xdr:col>
      <xdr:colOff>35719</xdr:colOff>
      <xdr:row>87</xdr:row>
      <xdr:rowOff>23813</xdr:rowOff>
    </xdr:from>
    <xdr:to>
      <xdr:col>20</xdr:col>
      <xdr:colOff>23812</xdr:colOff>
      <xdr:row>153</xdr:row>
      <xdr:rowOff>1</xdr:rowOff>
    </xdr:to>
    <xdr:cxnSp macro="">
      <xdr:nvCxnSpPr>
        <xdr:cNvPr id="28" name="Connecteur droit 27"/>
        <xdr:cNvCxnSpPr/>
      </xdr:nvCxnSpPr>
      <xdr:spPr>
        <a:xfrm flipV="1">
          <a:off x="2190750" y="14406563"/>
          <a:ext cx="10858500" cy="10977563"/>
        </a:xfrm>
        <a:prstGeom prst="line">
          <a:avLst/>
        </a:prstGeom>
        <a:ln w="12700">
          <a:solidFill>
            <a:schemeClr val="accent1"/>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83344</xdr:colOff>
      <xdr:row>114</xdr:row>
      <xdr:rowOff>63501</xdr:rowOff>
    </xdr:from>
    <xdr:to>
      <xdr:col>50</xdr:col>
      <xdr:colOff>714375</xdr:colOff>
      <xdr:row>147</xdr:row>
      <xdr:rowOff>107156</xdr:rowOff>
    </xdr:to>
    <xdr:cxnSp macro="">
      <xdr:nvCxnSpPr>
        <xdr:cNvPr id="35" name="Connecteur droit 34"/>
        <xdr:cNvCxnSpPr/>
      </xdr:nvCxnSpPr>
      <xdr:spPr>
        <a:xfrm flipV="1">
          <a:off x="13323094" y="18946814"/>
          <a:ext cx="23276719" cy="5544342"/>
        </a:xfrm>
        <a:prstGeom prst="line">
          <a:avLst/>
        </a:prstGeom>
        <a:ln>
          <a:prstDash val="soli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c:userShapes xmlns:c="http://schemas.openxmlformats.org/drawingml/2006/chart">
  <cdr:relSizeAnchor xmlns:cdr="http://schemas.openxmlformats.org/drawingml/2006/chartDrawing">
    <cdr:from>
      <cdr:x>0.45343</cdr:x>
      <cdr:y>0.69067</cdr:y>
    </cdr:from>
    <cdr:to>
      <cdr:x>0.66791</cdr:x>
      <cdr:y>0.76789</cdr:y>
    </cdr:to>
    <cdr:sp macro="" textlink="">
      <cdr:nvSpPr>
        <cdr:cNvPr id="5" name="ZoneTexte 4"/>
        <cdr:cNvSpPr txBox="1"/>
      </cdr:nvSpPr>
      <cdr:spPr>
        <a:xfrm xmlns:a="http://schemas.openxmlformats.org/drawingml/2006/main">
          <a:off x="3117753" y="2658957"/>
          <a:ext cx="1474794" cy="2972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Period of analysis</a:t>
          </a:r>
        </a:p>
      </cdr:txBody>
    </cdr:sp>
  </cdr:relSizeAnchor>
  <cdr:relSizeAnchor xmlns:cdr="http://schemas.openxmlformats.org/drawingml/2006/chartDrawing">
    <cdr:from>
      <cdr:x>0.05664</cdr:x>
      <cdr:y>0.04297</cdr:y>
    </cdr:from>
    <cdr:to>
      <cdr:x>0.95843</cdr:x>
      <cdr:y>0.79304</cdr:y>
    </cdr:to>
    <cdr:grpSp>
      <cdr:nvGrpSpPr>
        <cdr:cNvPr id="21" name="Groupe 20"/>
        <cdr:cNvGrpSpPr/>
      </cdr:nvGrpSpPr>
      <cdr:grpSpPr>
        <a:xfrm xmlns:a="http://schemas.openxmlformats.org/drawingml/2006/main">
          <a:off x="378726" y="158515"/>
          <a:ext cx="6029864" cy="2766991"/>
          <a:chOff x="389467" y="165436"/>
          <a:chExt cx="6200689" cy="2887659"/>
        </a:xfrm>
      </cdr:grpSpPr>
      <cdr:sp macro="" textlink="">
        <cdr:nvSpPr>
          <cdr:cNvPr id="3" name="Connecteur droit 2"/>
          <cdr:cNvSpPr/>
        </cdr:nvSpPr>
        <cdr:spPr>
          <a:xfrm xmlns:a="http://schemas.openxmlformats.org/drawingml/2006/main" flipH="1" flipV="1">
            <a:off x="1664046" y="165436"/>
            <a:ext cx="0" cy="2887659"/>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4" name="Connecteur droit 3"/>
          <cdr:cNvSpPr/>
        </cdr:nvSpPr>
        <cdr:spPr>
          <a:xfrm xmlns:a="http://schemas.openxmlformats.org/drawingml/2006/main">
            <a:off x="1690556" y="2628350"/>
            <a:ext cx="4826600"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6" name="Ellipse 5"/>
          <cdr:cNvSpPr/>
        </cdr:nvSpPr>
        <cdr:spPr>
          <a:xfrm xmlns:a="http://schemas.openxmlformats.org/drawingml/2006/main" rot="18016046">
            <a:off x="945739" y="1264357"/>
            <a:ext cx="502785" cy="1288630"/>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7" name="ZoneTexte 1"/>
          <cdr:cNvSpPr txBox="1"/>
        </cdr:nvSpPr>
        <cdr:spPr>
          <a:xfrm xmlns:a="http://schemas.openxmlformats.org/drawingml/2006/main">
            <a:off x="389467" y="965200"/>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Start of the Greek</a:t>
            </a:r>
            <a:br>
              <a:rPr lang="fr-FR" sz="1200">
                <a:latin typeface="Arial" pitchFamily="34" charset="0"/>
                <a:cs typeface="Arial" pitchFamily="34" charset="0"/>
              </a:rPr>
            </a:br>
            <a:r>
              <a:rPr lang="fr-FR" sz="1200">
                <a:latin typeface="Arial" pitchFamily="34" charset="0"/>
                <a:cs typeface="Arial" pitchFamily="34" charset="0"/>
              </a:rPr>
              <a:t>crisis</a:t>
            </a:r>
          </a:p>
        </cdr:txBody>
      </cdr:sp>
      <cdr:sp macro="" textlink="">
        <cdr:nvSpPr>
          <cdr:cNvPr id="8" name="Ellipse 7"/>
          <cdr:cNvSpPr/>
        </cdr:nvSpPr>
        <cdr:spPr>
          <a:xfrm xmlns:a="http://schemas.openxmlformats.org/drawingml/2006/main" rot="18016046">
            <a:off x="2597693" y="1217864"/>
            <a:ext cx="502785" cy="1480330"/>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9" name="ZoneTexte 1"/>
          <cdr:cNvSpPr txBox="1"/>
        </cdr:nvSpPr>
        <cdr:spPr>
          <a:xfrm xmlns:a="http://schemas.openxmlformats.org/drawingml/2006/main">
            <a:off x="2099733" y="965200"/>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Expansion into</a:t>
            </a:r>
            <a:br>
              <a:rPr lang="fr-FR" sz="1200">
                <a:latin typeface="Arial" pitchFamily="34" charset="0"/>
                <a:cs typeface="Arial" pitchFamily="34" charset="0"/>
              </a:rPr>
            </a:br>
            <a:r>
              <a:rPr lang="fr-FR" sz="1200">
                <a:latin typeface="Arial" pitchFamily="34" charset="0"/>
                <a:cs typeface="Arial" pitchFamily="34" charset="0"/>
              </a:rPr>
              <a:t>a</a:t>
            </a:r>
            <a:r>
              <a:rPr lang="fr-FR" sz="1200" baseline="0">
                <a:latin typeface="Arial" pitchFamily="34" charset="0"/>
                <a:cs typeface="Arial" pitchFamily="34" charset="0"/>
              </a:rPr>
              <a:t> Eurozone crisis</a:t>
            </a:r>
            <a:endParaRPr lang="fr-FR" sz="1200">
              <a:latin typeface="Arial" pitchFamily="34" charset="0"/>
              <a:cs typeface="Arial" pitchFamily="34" charset="0"/>
            </a:endParaRPr>
          </a:p>
        </cdr:txBody>
      </cdr:sp>
      <cdr:sp macro="" textlink="">
        <cdr:nvSpPr>
          <cdr:cNvPr id="10" name="ZoneTexte 1"/>
          <cdr:cNvSpPr txBox="1"/>
        </cdr:nvSpPr>
        <cdr:spPr>
          <a:xfrm xmlns:a="http://schemas.openxmlformats.org/drawingml/2006/main">
            <a:off x="3623735" y="575733"/>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Belgium's credit rating</a:t>
            </a:r>
            <a:br>
              <a:rPr lang="fr-FR" sz="1200">
                <a:latin typeface="Arial" pitchFamily="34" charset="0"/>
                <a:cs typeface="Arial" pitchFamily="34" charset="0"/>
              </a:rPr>
            </a:br>
            <a:r>
              <a:rPr lang="fr-FR" sz="1200">
                <a:latin typeface="Arial" pitchFamily="34" charset="0"/>
                <a:cs typeface="Arial" pitchFamily="34" charset="0"/>
              </a:rPr>
              <a:t>downgrade</a:t>
            </a:r>
            <a:r>
              <a:rPr lang="fr-FR" sz="1200" baseline="0">
                <a:latin typeface="Arial" pitchFamily="34" charset="0"/>
                <a:cs typeface="Arial" pitchFamily="34" charset="0"/>
              </a:rPr>
              <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2" name="Connecteur droit 11"/>
          <cdr:cNvSpPr/>
        </cdr:nvSpPr>
        <cdr:spPr>
          <a:xfrm xmlns:a="http://schemas.openxmlformats.org/drawingml/2006/main" flipV="1">
            <a:off x="1097889" y="567162"/>
            <a:ext cx="2533101" cy="3787"/>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3" name="ZoneTexte 1"/>
          <cdr:cNvSpPr txBox="1"/>
        </cdr:nvSpPr>
        <cdr:spPr>
          <a:xfrm xmlns:a="http://schemas.openxmlformats.org/drawingml/2006/main">
            <a:off x="1151466" y="313268"/>
            <a:ext cx="2386389" cy="30617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aseline="0">
                <a:latin typeface="Arial" pitchFamily="34" charset="0"/>
                <a:cs typeface="Arial" pitchFamily="34" charset="0"/>
              </a:rPr>
              <a:t>Political deadlock in Belgium</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4" name="ZoneTexte 1"/>
          <cdr:cNvSpPr txBox="1"/>
        </cdr:nvSpPr>
        <cdr:spPr>
          <a:xfrm xmlns:a="http://schemas.openxmlformats.org/drawingml/2006/main">
            <a:off x="1964266" y="1989668"/>
            <a:ext cx="1217990" cy="5686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US QE2 </a:t>
            </a:r>
            <a:br>
              <a:rPr lang="fr-FR" sz="1200">
                <a:latin typeface="Arial" pitchFamily="34" charset="0"/>
                <a:cs typeface="Arial" pitchFamily="34" charset="0"/>
              </a:rPr>
            </a:br>
            <a:r>
              <a:rPr lang="fr-FR" sz="1200">
                <a:latin typeface="Arial" pitchFamily="34" charset="0"/>
                <a:cs typeface="Arial" pitchFamily="34" charset="0"/>
              </a:rPr>
              <a:t>(before</a:t>
            </a:r>
            <a:r>
              <a:rPr lang="fr-FR" sz="1200" baseline="0">
                <a:latin typeface="Arial" pitchFamily="34" charset="0"/>
                <a:cs typeface="Arial" pitchFamily="34" charset="0"/>
              </a:rPr>
              <a:t> ECB's</a:t>
            </a:r>
            <a:br>
              <a:rPr lang="fr-FR" sz="1200" baseline="0">
                <a:latin typeface="Arial" pitchFamily="34" charset="0"/>
                <a:cs typeface="Arial" pitchFamily="34" charset="0"/>
              </a:rPr>
            </a:br>
            <a:r>
              <a:rPr lang="fr-FR" sz="1200" baseline="0">
                <a:latin typeface="Arial" pitchFamily="34" charset="0"/>
                <a:cs typeface="Arial" pitchFamily="34" charset="0"/>
              </a:rPr>
              <a:t>similar measures)</a:t>
            </a:r>
            <a:endParaRPr lang="fr-FR" sz="1200">
              <a:latin typeface="Arial" pitchFamily="34" charset="0"/>
              <a:cs typeface="Arial" pitchFamily="34" charset="0"/>
            </a:endParaRPr>
          </a:p>
        </cdr:txBody>
      </cdr:sp>
      <cdr:sp macro="" textlink="">
        <cdr:nvSpPr>
          <cdr:cNvPr id="15" name="ZoneTexte 1"/>
          <cdr:cNvSpPr txBox="1"/>
        </cdr:nvSpPr>
        <cdr:spPr>
          <a:xfrm xmlns:a="http://schemas.openxmlformats.org/drawingml/2006/main">
            <a:off x="4986868" y="1016000"/>
            <a:ext cx="1474794" cy="7464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aseline="0">
                <a:latin typeface="Arial" pitchFamily="34" charset="0"/>
                <a:cs typeface="Arial" pitchFamily="34" charset="0"/>
              </a:rPr>
              <a:t>Announcement by the</a:t>
            </a:r>
            <a:br>
              <a:rPr lang="fr-FR" sz="1200" baseline="0">
                <a:latin typeface="Arial" pitchFamily="34" charset="0"/>
                <a:cs typeface="Arial" pitchFamily="34" charset="0"/>
              </a:rPr>
            </a:br>
            <a:r>
              <a:rPr lang="fr-FR" sz="1200" baseline="0">
                <a:latin typeface="Arial" pitchFamily="34" charset="0"/>
                <a:cs typeface="Arial" pitchFamily="34" charset="0"/>
              </a:rPr>
              <a:t>Fed that massive cash</a:t>
            </a:r>
            <a:br>
              <a:rPr lang="fr-FR" sz="1200" baseline="0">
                <a:latin typeface="Arial" pitchFamily="34" charset="0"/>
                <a:cs typeface="Arial" pitchFamily="34" charset="0"/>
              </a:rPr>
            </a:br>
            <a:r>
              <a:rPr lang="fr-FR" sz="1200" baseline="0">
                <a:latin typeface="Arial" pitchFamily="34" charset="0"/>
                <a:cs typeface="Arial" pitchFamily="34" charset="0"/>
              </a:rPr>
              <a:t>injections will come to</a:t>
            </a:r>
            <a:br>
              <a:rPr lang="fr-FR" sz="1200" baseline="0">
                <a:latin typeface="Arial" pitchFamily="34" charset="0"/>
                <a:cs typeface="Arial" pitchFamily="34" charset="0"/>
              </a:rPr>
            </a:br>
            <a:r>
              <a:rPr lang="fr-FR" sz="1200" baseline="0">
                <a:latin typeface="Arial" pitchFamily="34" charset="0"/>
                <a:cs typeface="Arial" pitchFamily="34" charset="0"/>
              </a:rPr>
              <a:t>an end</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6" name="Connecteur droit 15"/>
          <cdr:cNvSpPr/>
        </cdr:nvSpPr>
        <cdr:spPr>
          <a:xfrm xmlns:a="http://schemas.openxmlformats.org/drawingml/2006/main" flipH="1" flipV="1">
            <a:off x="1844520" y="1127436"/>
            <a:ext cx="245536" cy="1"/>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7" name="Ellipse 16"/>
          <cdr:cNvSpPr/>
        </cdr:nvSpPr>
        <cdr:spPr>
          <a:xfrm xmlns:a="http://schemas.openxmlformats.org/drawingml/2006/main" rot="4101840">
            <a:off x="5968500" y="1883048"/>
            <a:ext cx="419140" cy="824172"/>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18" name="Connecteur droit 17"/>
          <cdr:cNvSpPr/>
        </cdr:nvSpPr>
        <cdr:spPr>
          <a:xfrm xmlns:a="http://schemas.openxmlformats.org/drawingml/2006/main" flipV="1">
            <a:off x="3546322" y="721037"/>
            <a:ext cx="152399" cy="8466"/>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9" name="Connecteur droit 18"/>
          <cdr:cNvSpPr/>
        </cdr:nvSpPr>
        <cdr:spPr>
          <a:xfrm xmlns:a="http://schemas.openxmlformats.org/drawingml/2006/main" flipH="1" flipV="1">
            <a:off x="5714999" y="1777999"/>
            <a:ext cx="201990" cy="365437"/>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grpSp>
  </cdr:relSizeAnchor>
</c:userShapes>
</file>

<file path=xl/drawings/drawing9.xml><?xml version="1.0" encoding="utf-8"?>
<xdr:wsDr xmlns:xdr="http://schemas.openxmlformats.org/drawingml/2006/spreadsheetDrawing" xmlns:a="http://schemas.openxmlformats.org/drawingml/2006/main">
  <xdr:twoCellAnchor>
    <xdr:from>
      <xdr:col>20</xdr:col>
      <xdr:colOff>160869</xdr:colOff>
      <xdr:row>82</xdr:row>
      <xdr:rowOff>50800</xdr:rowOff>
    </xdr:from>
    <xdr:to>
      <xdr:col>28</xdr:col>
      <xdr:colOff>431803</xdr:colOff>
      <xdr:row>104</xdr:row>
      <xdr:rowOff>95623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jibril/AppData/Roaming/Microsoft/Excel/2013%20BIPT%201.%20Rf,%20Cd,%20ERP,%20CRP%202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jibril/AppData/Roaming/Microsoft/Excel/WIP/2013%20BIPT%201.%20Rf,%20Cd,%20ERP,%20CRP%20(FP%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 SUMMARY"/>
      <sheetName val="ERP ANALYSIS"/>
      <sheetName val="Rf, CRP &amp; Cd ANALYSIS"/>
      <sheetName val="Calculation Rf &amp; Cd"/>
      <sheetName val="Implied ERP Data"/>
      <sheetName val="Bloom Volatilities Live"/>
      <sheetName val="(Bloom Yields Live)"/>
    </sheetNames>
    <sheetDataSet>
      <sheetData sheetId="0" refreshError="1"/>
      <sheetData sheetId="1" refreshError="1"/>
      <sheetData sheetId="2" refreshError="1"/>
      <sheetData sheetId="3" refreshError="1">
        <row r="1">
          <cell r="AH1" t="str">
            <v>A</v>
          </cell>
          <cell r="AO1" t="str">
            <v>BBB+</v>
          </cell>
          <cell r="AV1" t="str">
            <v>BBB</v>
          </cell>
          <cell r="BC1" t="str">
            <v>BBB-</v>
          </cell>
          <cell r="BJ1" t="str">
            <v>BB</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 SUMMARY"/>
      <sheetName val="NOTE 1"/>
      <sheetName val="ERP"/>
      <sheetName val="Rf &amp; Cd "/>
      <sheetName val="CRP &amp; Rnot"/>
      <sheetName val="OUTPUTS"/>
      <sheetName val="Rf &amp; Cd Calculation "/>
      <sheetName val="Implied ERP Data"/>
      <sheetName val="Bloom Volatilities Live"/>
      <sheetName val="(Bloom Yields Live)"/>
      <sheetName val="Older Yields"/>
      <sheetName val="Internal - To hide"/>
    </sheetNames>
    <sheetDataSet>
      <sheetData sheetId="0"/>
      <sheetData sheetId="1"/>
      <sheetData sheetId="2"/>
      <sheetData sheetId="3"/>
      <sheetData sheetId="4"/>
      <sheetData sheetId="5"/>
      <sheetData sheetId="6"/>
      <sheetData sheetId="7">
        <row r="6">
          <cell r="A6">
            <v>37208</v>
          </cell>
          <cell r="S6">
            <v>39692</v>
          </cell>
        </row>
        <row r="7">
          <cell r="A7">
            <v>37209</v>
          </cell>
          <cell r="S7">
            <v>39722</v>
          </cell>
        </row>
        <row r="8">
          <cell r="A8">
            <v>37210</v>
          </cell>
          <cell r="S8">
            <v>39753</v>
          </cell>
        </row>
        <row r="9">
          <cell r="A9">
            <v>37211</v>
          </cell>
          <cell r="S9">
            <v>39783</v>
          </cell>
        </row>
        <row r="10">
          <cell r="A10">
            <v>37214</v>
          </cell>
          <cell r="S10">
            <v>39814</v>
          </cell>
        </row>
        <row r="11">
          <cell r="A11">
            <v>37215</v>
          </cell>
          <cell r="S11">
            <v>39845</v>
          </cell>
        </row>
        <row r="12">
          <cell r="A12">
            <v>37217</v>
          </cell>
          <cell r="S12">
            <v>39873</v>
          </cell>
        </row>
        <row r="13">
          <cell r="A13">
            <v>37218</v>
          </cell>
          <cell r="S13">
            <v>39904</v>
          </cell>
        </row>
        <row r="14">
          <cell r="A14">
            <v>37221</v>
          </cell>
          <cell r="S14">
            <v>39934</v>
          </cell>
        </row>
        <row r="15">
          <cell r="A15">
            <v>37222</v>
          </cell>
          <cell r="S15">
            <v>39965</v>
          </cell>
        </row>
        <row r="16">
          <cell r="A16">
            <v>37223</v>
          </cell>
          <cell r="S16">
            <v>39995</v>
          </cell>
        </row>
        <row r="17">
          <cell r="A17">
            <v>37224</v>
          </cell>
          <cell r="S17">
            <v>40026</v>
          </cell>
        </row>
        <row r="18">
          <cell r="A18">
            <v>37225</v>
          </cell>
          <cell r="S18">
            <v>40057</v>
          </cell>
        </row>
        <row r="19">
          <cell r="A19">
            <v>37228</v>
          </cell>
          <cell r="S19">
            <v>40087</v>
          </cell>
        </row>
        <row r="20">
          <cell r="A20">
            <v>37229</v>
          </cell>
          <cell r="S20">
            <v>40118</v>
          </cell>
        </row>
        <row r="21">
          <cell r="A21">
            <v>37230</v>
          </cell>
          <cell r="S21">
            <v>40148</v>
          </cell>
        </row>
        <row r="22">
          <cell r="A22">
            <v>37231</v>
          </cell>
          <cell r="S22">
            <v>40179</v>
          </cell>
        </row>
        <row r="23">
          <cell r="A23">
            <v>37232</v>
          </cell>
          <cell r="S23">
            <v>40210</v>
          </cell>
        </row>
        <row r="24">
          <cell r="A24">
            <v>37235</v>
          </cell>
          <cell r="S24">
            <v>40238</v>
          </cell>
        </row>
        <row r="25">
          <cell r="A25">
            <v>37236</v>
          </cell>
          <cell r="S25">
            <v>40269</v>
          </cell>
        </row>
        <row r="26">
          <cell r="A26">
            <v>37237</v>
          </cell>
          <cell r="S26">
            <v>40299</v>
          </cell>
        </row>
        <row r="27">
          <cell r="A27">
            <v>37238</v>
          </cell>
          <cell r="S27">
            <v>40330</v>
          </cell>
        </row>
        <row r="28">
          <cell r="A28">
            <v>37239</v>
          </cell>
          <cell r="S28">
            <v>40360</v>
          </cell>
        </row>
        <row r="29">
          <cell r="A29">
            <v>37242</v>
          </cell>
          <cell r="S29">
            <v>40391</v>
          </cell>
        </row>
        <row r="30">
          <cell r="A30">
            <v>37243</v>
          </cell>
          <cell r="S30">
            <v>40422</v>
          </cell>
        </row>
        <row r="31">
          <cell r="A31">
            <v>37244</v>
          </cell>
          <cell r="S31">
            <v>40452</v>
          </cell>
        </row>
        <row r="32">
          <cell r="A32">
            <v>37245</v>
          </cell>
          <cell r="S32">
            <v>40483</v>
          </cell>
        </row>
        <row r="33">
          <cell r="A33">
            <v>37258</v>
          </cell>
          <cell r="S33">
            <v>40513</v>
          </cell>
        </row>
        <row r="34">
          <cell r="A34">
            <v>37259</v>
          </cell>
          <cell r="S34">
            <v>40544</v>
          </cell>
        </row>
        <row r="35">
          <cell r="A35">
            <v>37260</v>
          </cell>
          <cell r="S35">
            <v>40575</v>
          </cell>
        </row>
        <row r="36">
          <cell r="A36">
            <v>37263</v>
          </cell>
          <cell r="S36">
            <v>40603</v>
          </cell>
        </row>
        <row r="37">
          <cell r="A37">
            <v>37264</v>
          </cell>
          <cell r="S37">
            <v>40634</v>
          </cell>
        </row>
        <row r="38">
          <cell r="A38">
            <v>37265</v>
          </cell>
          <cell r="S38">
            <v>40664</v>
          </cell>
        </row>
        <row r="39">
          <cell r="A39">
            <v>37266</v>
          </cell>
          <cell r="S39">
            <v>40695</v>
          </cell>
        </row>
        <row r="40">
          <cell r="A40">
            <v>37267</v>
          </cell>
          <cell r="S40">
            <v>40725</v>
          </cell>
        </row>
        <row r="41">
          <cell r="A41">
            <v>37270</v>
          </cell>
          <cell r="S41">
            <v>40756</v>
          </cell>
        </row>
        <row r="42">
          <cell r="A42">
            <v>37271</v>
          </cell>
          <cell r="S42">
            <v>40787</v>
          </cell>
        </row>
        <row r="43">
          <cell r="A43">
            <v>37272</v>
          </cell>
          <cell r="S43">
            <v>40817</v>
          </cell>
        </row>
        <row r="44">
          <cell r="A44">
            <v>37273</v>
          </cell>
          <cell r="S44">
            <v>40848</v>
          </cell>
        </row>
        <row r="45">
          <cell r="A45">
            <v>37274</v>
          </cell>
          <cell r="S45">
            <v>40878</v>
          </cell>
        </row>
        <row r="46">
          <cell r="A46">
            <v>37277</v>
          </cell>
          <cell r="S46">
            <v>40909</v>
          </cell>
        </row>
        <row r="47">
          <cell r="A47">
            <v>37278</v>
          </cell>
          <cell r="S47">
            <v>40940</v>
          </cell>
        </row>
        <row r="48">
          <cell r="A48">
            <v>37279</v>
          </cell>
          <cell r="S48">
            <v>40969</v>
          </cell>
        </row>
        <row r="49">
          <cell r="A49">
            <v>37280</v>
          </cell>
          <cell r="S49">
            <v>41000</v>
          </cell>
        </row>
        <row r="50">
          <cell r="A50">
            <v>37281</v>
          </cell>
          <cell r="S50">
            <v>41030</v>
          </cell>
        </row>
        <row r="51">
          <cell r="A51">
            <v>37284</v>
          </cell>
          <cell r="S51">
            <v>41061</v>
          </cell>
        </row>
        <row r="52">
          <cell r="A52">
            <v>37285</v>
          </cell>
          <cell r="S52">
            <v>41091</v>
          </cell>
        </row>
        <row r="53">
          <cell r="A53">
            <v>37286</v>
          </cell>
          <cell r="S53">
            <v>41122</v>
          </cell>
        </row>
        <row r="54">
          <cell r="A54">
            <v>37287</v>
          </cell>
          <cell r="S54">
            <v>41153</v>
          </cell>
        </row>
        <row r="55">
          <cell r="A55">
            <v>37288</v>
          </cell>
          <cell r="S55">
            <v>41183</v>
          </cell>
        </row>
        <row r="56">
          <cell r="A56">
            <v>37291</v>
          </cell>
          <cell r="S56">
            <v>41214</v>
          </cell>
        </row>
        <row r="57">
          <cell r="A57">
            <v>37292</v>
          </cell>
          <cell r="S57">
            <v>41244</v>
          </cell>
        </row>
        <row r="58">
          <cell r="A58">
            <v>37293</v>
          </cell>
          <cell r="S58">
            <v>41275</v>
          </cell>
        </row>
        <row r="59">
          <cell r="A59">
            <v>37294</v>
          </cell>
          <cell r="S59">
            <v>41306</v>
          </cell>
        </row>
        <row r="60">
          <cell r="A60">
            <v>37295</v>
          </cell>
          <cell r="S60">
            <v>41334</v>
          </cell>
        </row>
        <row r="61">
          <cell r="A61">
            <v>37298</v>
          </cell>
          <cell r="S61">
            <v>41365</v>
          </cell>
        </row>
        <row r="62">
          <cell r="A62">
            <v>37299</v>
          </cell>
          <cell r="S62">
            <v>41395</v>
          </cell>
        </row>
        <row r="63">
          <cell r="A63">
            <v>37300</v>
          </cell>
          <cell r="S63">
            <v>41426</v>
          </cell>
        </row>
        <row r="64">
          <cell r="A64">
            <v>37301</v>
          </cell>
          <cell r="S64">
            <v>41456</v>
          </cell>
        </row>
        <row r="65">
          <cell r="A65">
            <v>37302</v>
          </cell>
          <cell r="S65">
            <v>41487</v>
          </cell>
        </row>
        <row r="66">
          <cell r="A66">
            <v>37305</v>
          </cell>
          <cell r="S66">
            <v>41518</v>
          </cell>
        </row>
        <row r="67">
          <cell r="A67">
            <v>37306</v>
          </cell>
          <cell r="S67">
            <v>41548</v>
          </cell>
        </row>
        <row r="68">
          <cell r="A68">
            <v>37307</v>
          </cell>
        </row>
        <row r="69">
          <cell r="A69">
            <v>37308</v>
          </cell>
        </row>
        <row r="70">
          <cell r="A70">
            <v>37309</v>
          </cell>
        </row>
        <row r="71">
          <cell r="A71">
            <v>37312</v>
          </cell>
        </row>
        <row r="72">
          <cell r="A72">
            <v>37313</v>
          </cell>
        </row>
        <row r="73">
          <cell r="A73">
            <v>37314</v>
          </cell>
        </row>
        <row r="74">
          <cell r="A74">
            <v>37315</v>
          </cell>
        </row>
        <row r="75">
          <cell r="A75">
            <v>37316</v>
          </cell>
        </row>
        <row r="76">
          <cell r="A76">
            <v>37319</v>
          </cell>
        </row>
        <row r="77">
          <cell r="A77">
            <v>37320</v>
          </cell>
        </row>
        <row r="78">
          <cell r="A78">
            <v>37321</v>
          </cell>
        </row>
        <row r="79">
          <cell r="A79">
            <v>37322</v>
          </cell>
        </row>
        <row r="80">
          <cell r="A80">
            <v>37323</v>
          </cell>
        </row>
        <row r="81">
          <cell r="A81">
            <v>37326</v>
          </cell>
        </row>
        <row r="82">
          <cell r="A82">
            <v>37327</v>
          </cell>
        </row>
        <row r="83">
          <cell r="A83">
            <v>37328</v>
          </cell>
        </row>
        <row r="84">
          <cell r="A84">
            <v>37329</v>
          </cell>
        </row>
        <row r="85">
          <cell r="A85">
            <v>37330</v>
          </cell>
        </row>
        <row r="86">
          <cell r="A86">
            <v>37333</v>
          </cell>
        </row>
        <row r="87">
          <cell r="A87">
            <v>37334</v>
          </cell>
        </row>
        <row r="88">
          <cell r="A88">
            <v>37335</v>
          </cell>
        </row>
        <row r="89">
          <cell r="A89">
            <v>37336</v>
          </cell>
        </row>
        <row r="90">
          <cell r="A90">
            <v>37337</v>
          </cell>
        </row>
        <row r="91">
          <cell r="A91">
            <v>37340</v>
          </cell>
        </row>
        <row r="92">
          <cell r="A92">
            <v>37341</v>
          </cell>
        </row>
        <row r="93">
          <cell r="A93">
            <v>37342</v>
          </cell>
        </row>
        <row r="94">
          <cell r="A94">
            <v>37343</v>
          </cell>
        </row>
        <row r="95">
          <cell r="A95">
            <v>37348</v>
          </cell>
        </row>
        <row r="96">
          <cell r="A96">
            <v>37349</v>
          </cell>
        </row>
        <row r="97">
          <cell r="A97">
            <v>37350</v>
          </cell>
        </row>
        <row r="98">
          <cell r="A98">
            <v>37351</v>
          </cell>
        </row>
        <row r="99">
          <cell r="A99">
            <v>37354</v>
          </cell>
        </row>
        <row r="100">
          <cell r="A100">
            <v>37355</v>
          </cell>
        </row>
        <row r="101">
          <cell r="A101">
            <v>37356</v>
          </cell>
        </row>
        <row r="102">
          <cell r="A102">
            <v>37357</v>
          </cell>
        </row>
        <row r="103">
          <cell r="A103">
            <v>37358</v>
          </cell>
        </row>
        <row r="104">
          <cell r="A104">
            <v>37361</v>
          </cell>
        </row>
        <row r="105">
          <cell r="A105">
            <v>37362</v>
          </cell>
        </row>
        <row r="106">
          <cell r="A106">
            <v>37363</v>
          </cell>
        </row>
        <row r="107">
          <cell r="A107">
            <v>37364</v>
          </cell>
        </row>
        <row r="108">
          <cell r="A108">
            <v>37365</v>
          </cell>
        </row>
        <row r="109">
          <cell r="A109">
            <v>37368</v>
          </cell>
        </row>
        <row r="110">
          <cell r="A110">
            <v>37369</v>
          </cell>
        </row>
        <row r="111">
          <cell r="A111">
            <v>37370</v>
          </cell>
        </row>
        <row r="112">
          <cell r="A112">
            <v>37371</v>
          </cell>
        </row>
        <row r="113">
          <cell r="A113">
            <v>37372</v>
          </cell>
        </row>
        <row r="114">
          <cell r="A114">
            <v>37375</v>
          </cell>
        </row>
        <row r="115">
          <cell r="A115">
            <v>37378</v>
          </cell>
        </row>
        <row r="116">
          <cell r="A116">
            <v>37379</v>
          </cell>
        </row>
        <row r="117">
          <cell r="A117">
            <v>37382</v>
          </cell>
        </row>
        <row r="118">
          <cell r="A118">
            <v>37386</v>
          </cell>
        </row>
        <row r="119">
          <cell r="A119">
            <v>37389</v>
          </cell>
        </row>
        <row r="120">
          <cell r="A120">
            <v>37390</v>
          </cell>
        </row>
        <row r="121">
          <cell r="A121">
            <v>37391</v>
          </cell>
        </row>
        <row r="122">
          <cell r="A122">
            <v>37392</v>
          </cell>
        </row>
        <row r="123">
          <cell r="A123">
            <v>37396</v>
          </cell>
        </row>
        <row r="124">
          <cell r="A124">
            <v>37397</v>
          </cell>
        </row>
        <row r="125">
          <cell r="A125">
            <v>37398</v>
          </cell>
        </row>
        <row r="126">
          <cell r="A126">
            <v>37399</v>
          </cell>
        </row>
        <row r="127">
          <cell r="A127">
            <v>37400</v>
          </cell>
        </row>
        <row r="128">
          <cell r="A128">
            <v>37403</v>
          </cell>
        </row>
        <row r="129">
          <cell r="A129">
            <v>37404</v>
          </cell>
        </row>
        <row r="130">
          <cell r="A130">
            <v>37405</v>
          </cell>
        </row>
        <row r="131">
          <cell r="A131">
            <v>37406</v>
          </cell>
        </row>
        <row r="132">
          <cell r="A132">
            <v>37407</v>
          </cell>
        </row>
        <row r="133">
          <cell r="A133">
            <v>37410</v>
          </cell>
        </row>
        <row r="134">
          <cell r="A134">
            <v>37411</v>
          </cell>
        </row>
        <row r="135">
          <cell r="A135">
            <v>37412</v>
          </cell>
        </row>
        <row r="136">
          <cell r="A136">
            <v>37413</v>
          </cell>
        </row>
        <row r="137">
          <cell r="A137">
            <v>37414</v>
          </cell>
        </row>
        <row r="138">
          <cell r="A138">
            <v>37417</v>
          </cell>
        </row>
        <row r="139">
          <cell r="A139">
            <v>37418</v>
          </cell>
        </row>
        <row r="140">
          <cell r="A140">
            <v>37419</v>
          </cell>
        </row>
        <row r="141">
          <cell r="A141">
            <v>37420</v>
          </cell>
        </row>
        <row r="142">
          <cell r="A142">
            <v>37421</v>
          </cell>
        </row>
        <row r="143">
          <cell r="A143">
            <v>37424</v>
          </cell>
        </row>
        <row r="144">
          <cell r="A144">
            <v>37425</v>
          </cell>
        </row>
        <row r="145">
          <cell r="A145">
            <v>37426</v>
          </cell>
        </row>
        <row r="146">
          <cell r="A146">
            <v>37427</v>
          </cell>
        </row>
        <row r="147">
          <cell r="A147">
            <v>37428</v>
          </cell>
        </row>
        <row r="148">
          <cell r="A148">
            <v>37431</v>
          </cell>
        </row>
        <row r="149">
          <cell r="A149">
            <v>37432</v>
          </cell>
        </row>
        <row r="150">
          <cell r="A150">
            <v>37433</v>
          </cell>
        </row>
        <row r="151">
          <cell r="A151">
            <v>37434</v>
          </cell>
        </row>
        <row r="152">
          <cell r="A152">
            <v>37435</v>
          </cell>
        </row>
        <row r="153">
          <cell r="A153">
            <v>37439</v>
          </cell>
        </row>
        <row r="154">
          <cell r="A154">
            <v>37440</v>
          </cell>
        </row>
        <row r="155">
          <cell r="A155">
            <v>37441</v>
          </cell>
        </row>
        <row r="156">
          <cell r="A156">
            <v>37442</v>
          </cell>
        </row>
        <row r="157">
          <cell r="A157">
            <v>37445</v>
          </cell>
        </row>
        <row r="158">
          <cell r="A158">
            <v>37446</v>
          </cell>
        </row>
        <row r="159">
          <cell r="A159">
            <v>37447</v>
          </cell>
        </row>
        <row r="160">
          <cell r="A160">
            <v>37448</v>
          </cell>
        </row>
        <row r="161">
          <cell r="A161">
            <v>37449</v>
          </cell>
        </row>
        <row r="162">
          <cell r="A162">
            <v>37452</v>
          </cell>
        </row>
        <row r="163">
          <cell r="A163">
            <v>37453</v>
          </cell>
        </row>
        <row r="164">
          <cell r="A164">
            <v>37454</v>
          </cell>
        </row>
        <row r="165">
          <cell r="A165">
            <v>37455</v>
          </cell>
        </row>
        <row r="166">
          <cell r="A166">
            <v>37456</v>
          </cell>
        </row>
        <row r="167">
          <cell r="A167">
            <v>37459</v>
          </cell>
        </row>
        <row r="168">
          <cell r="A168">
            <v>37460</v>
          </cell>
        </row>
        <row r="169">
          <cell r="A169">
            <v>37461</v>
          </cell>
        </row>
        <row r="170">
          <cell r="A170">
            <v>37462</v>
          </cell>
        </row>
        <row r="171">
          <cell r="A171">
            <v>37463</v>
          </cell>
        </row>
        <row r="172">
          <cell r="A172">
            <v>37466</v>
          </cell>
        </row>
        <row r="173">
          <cell r="A173">
            <v>37467</v>
          </cell>
        </row>
        <row r="174">
          <cell r="A174">
            <v>37468</v>
          </cell>
        </row>
        <row r="175">
          <cell r="A175">
            <v>37490</v>
          </cell>
        </row>
        <row r="176">
          <cell r="A176">
            <v>37491</v>
          </cell>
        </row>
        <row r="177">
          <cell r="A177">
            <v>37494</v>
          </cell>
        </row>
        <row r="178">
          <cell r="A178">
            <v>37495</v>
          </cell>
        </row>
        <row r="179">
          <cell r="A179">
            <v>37496</v>
          </cell>
        </row>
        <row r="180">
          <cell r="A180">
            <v>37497</v>
          </cell>
        </row>
        <row r="181">
          <cell r="A181">
            <v>37498</v>
          </cell>
        </row>
        <row r="182">
          <cell r="A182">
            <v>37501</v>
          </cell>
        </row>
        <row r="183">
          <cell r="A183">
            <v>37502</v>
          </cell>
        </row>
        <row r="184">
          <cell r="A184">
            <v>37503</v>
          </cell>
        </row>
        <row r="185">
          <cell r="A185">
            <v>37504</v>
          </cell>
        </row>
        <row r="186">
          <cell r="A186">
            <v>37505</v>
          </cell>
        </row>
        <row r="187">
          <cell r="A187">
            <v>37508</v>
          </cell>
        </row>
        <row r="188">
          <cell r="A188">
            <v>37509</v>
          </cell>
        </row>
        <row r="189">
          <cell r="A189">
            <v>37510</v>
          </cell>
        </row>
        <row r="190">
          <cell r="A190">
            <v>37511</v>
          </cell>
        </row>
        <row r="191">
          <cell r="A191">
            <v>37512</v>
          </cell>
        </row>
        <row r="192">
          <cell r="A192">
            <v>37515</v>
          </cell>
        </row>
        <row r="193">
          <cell r="A193">
            <v>37516</v>
          </cell>
        </row>
        <row r="194">
          <cell r="A194">
            <v>37517</v>
          </cell>
        </row>
        <row r="195">
          <cell r="A195">
            <v>37518</v>
          </cell>
        </row>
        <row r="196">
          <cell r="A196">
            <v>37519</v>
          </cell>
        </row>
        <row r="197">
          <cell r="A197">
            <v>37522</v>
          </cell>
        </row>
        <row r="198">
          <cell r="A198">
            <v>37523</v>
          </cell>
        </row>
        <row r="199">
          <cell r="A199">
            <v>37524</v>
          </cell>
        </row>
        <row r="200">
          <cell r="A200">
            <v>37525</v>
          </cell>
        </row>
        <row r="201">
          <cell r="A201">
            <v>37526</v>
          </cell>
        </row>
        <row r="202">
          <cell r="A202">
            <v>37529</v>
          </cell>
        </row>
        <row r="203">
          <cell r="A203">
            <v>37530</v>
          </cell>
        </row>
        <row r="204">
          <cell r="A204">
            <v>37531</v>
          </cell>
        </row>
        <row r="205">
          <cell r="A205">
            <v>37532</v>
          </cell>
        </row>
        <row r="206">
          <cell r="A206">
            <v>37533</v>
          </cell>
        </row>
        <row r="207">
          <cell r="A207">
            <v>37536</v>
          </cell>
        </row>
        <row r="208">
          <cell r="A208">
            <v>37537</v>
          </cell>
        </row>
        <row r="209">
          <cell r="A209">
            <v>37538</v>
          </cell>
        </row>
        <row r="210">
          <cell r="A210">
            <v>37539</v>
          </cell>
        </row>
        <row r="211">
          <cell r="A211">
            <v>37540</v>
          </cell>
        </row>
        <row r="212">
          <cell r="A212">
            <v>37543</v>
          </cell>
        </row>
        <row r="213">
          <cell r="A213">
            <v>37544</v>
          </cell>
        </row>
        <row r="214">
          <cell r="A214">
            <v>37545</v>
          </cell>
        </row>
        <row r="215">
          <cell r="A215">
            <v>37546</v>
          </cell>
        </row>
        <row r="216">
          <cell r="A216">
            <v>37547</v>
          </cell>
        </row>
        <row r="217">
          <cell r="A217">
            <v>37550</v>
          </cell>
        </row>
        <row r="218">
          <cell r="A218">
            <v>37551</v>
          </cell>
        </row>
        <row r="219">
          <cell r="A219">
            <v>37552</v>
          </cell>
        </row>
        <row r="220">
          <cell r="A220">
            <v>37553</v>
          </cell>
        </row>
        <row r="221">
          <cell r="A221">
            <v>37554</v>
          </cell>
        </row>
        <row r="222">
          <cell r="A222">
            <v>37557</v>
          </cell>
        </row>
        <row r="223">
          <cell r="A223">
            <v>37558</v>
          </cell>
        </row>
        <row r="224">
          <cell r="A224">
            <v>37559</v>
          </cell>
        </row>
        <row r="225">
          <cell r="A225">
            <v>37560</v>
          </cell>
        </row>
        <row r="226">
          <cell r="A226">
            <v>37564</v>
          </cell>
        </row>
        <row r="227">
          <cell r="A227">
            <v>37565</v>
          </cell>
        </row>
        <row r="228">
          <cell r="A228">
            <v>37566</v>
          </cell>
        </row>
        <row r="229">
          <cell r="A229">
            <v>37567</v>
          </cell>
        </row>
        <row r="230">
          <cell r="A230">
            <v>37571</v>
          </cell>
        </row>
        <row r="231">
          <cell r="A231">
            <v>37572</v>
          </cell>
        </row>
        <row r="232">
          <cell r="A232">
            <v>37573</v>
          </cell>
        </row>
        <row r="233">
          <cell r="A233">
            <v>37574</v>
          </cell>
        </row>
        <row r="234">
          <cell r="A234">
            <v>37575</v>
          </cell>
        </row>
        <row r="235">
          <cell r="A235">
            <v>37578</v>
          </cell>
        </row>
        <row r="236">
          <cell r="A236">
            <v>37579</v>
          </cell>
        </row>
        <row r="237">
          <cell r="A237">
            <v>37580</v>
          </cell>
        </row>
        <row r="238">
          <cell r="A238">
            <v>37581</v>
          </cell>
        </row>
        <row r="239">
          <cell r="A239">
            <v>37582</v>
          </cell>
        </row>
        <row r="240">
          <cell r="A240">
            <v>37585</v>
          </cell>
        </row>
        <row r="241">
          <cell r="A241">
            <v>37586</v>
          </cell>
        </row>
        <row r="242">
          <cell r="A242">
            <v>37587</v>
          </cell>
        </row>
        <row r="243">
          <cell r="A243">
            <v>37588</v>
          </cell>
        </row>
        <row r="244">
          <cell r="A244">
            <v>37589</v>
          </cell>
        </row>
        <row r="245">
          <cell r="A245">
            <v>37592</v>
          </cell>
        </row>
        <row r="246">
          <cell r="A246">
            <v>37593</v>
          </cell>
        </row>
        <row r="247">
          <cell r="A247">
            <v>37594</v>
          </cell>
        </row>
        <row r="248">
          <cell r="A248">
            <v>37595</v>
          </cell>
        </row>
        <row r="249">
          <cell r="A249">
            <v>37596</v>
          </cell>
        </row>
        <row r="250">
          <cell r="A250">
            <v>37599</v>
          </cell>
        </row>
        <row r="251">
          <cell r="A251">
            <v>37600</v>
          </cell>
        </row>
        <row r="252">
          <cell r="A252">
            <v>37601</v>
          </cell>
        </row>
        <row r="253">
          <cell r="A253">
            <v>37602</v>
          </cell>
        </row>
        <row r="254">
          <cell r="A254">
            <v>37603</v>
          </cell>
        </row>
        <row r="255">
          <cell r="A255">
            <v>37606</v>
          </cell>
        </row>
        <row r="256">
          <cell r="A256">
            <v>37607</v>
          </cell>
        </row>
        <row r="257">
          <cell r="A257">
            <v>37608</v>
          </cell>
        </row>
        <row r="258">
          <cell r="A258">
            <v>37609</v>
          </cell>
        </row>
        <row r="259">
          <cell r="A259">
            <v>37621</v>
          </cell>
        </row>
        <row r="260">
          <cell r="A260">
            <v>37623</v>
          </cell>
        </row>
        <row r="261">
          <cell r="A261">
            <v>37624</v>
          </cell>
        </row>
        <row r="262">
          <cell r="A262">
            <v>37627</v>
          </cell>
        </row>
        <row r="263">
          <cell r="A263">
            <v>37628</v>
          </cell>
        </row>
        <row r="264">
          <cell r="A264">
            <v>37629</v>
          </cell>
        </row>
        <row r="265">
          <cell r="A265">
            <v>37630</v>
          </cell>
        </row>
        <row r="266">
          <cell r="A266">
            <v>37631</v>
          </cell>
        </row>
        <row r="267">
          <cell r="A267">
            <v>37634</v>
          </cell>
        </row>
        <row r="268">
          <cell r="A268">
            <v>37635</v>
          </cell>
        </row>
        <row r="269">
          <cell r="A269">
            <v>37636</v>
          </cell>
        </row>
        <row r="270">
          <cell r="A270">
            <v>37637</v>
          </cell>
        </row>
        <row r="271">
          <cell r="A271">
            <v>37638</v>
          </cell>
        </row>
        <row r="272">
          <cell r="A272">
            <v>37641</v>
          </cell>
        </row>
        <row r="273">
          <cell r="A273">
            <v>37642</v>
          </cell>
        </row>
        <row r="274">
          <cell r="A274">
            <v>37643</v>
          </cell>
        </row>
        <row r="275">
          <cell r="A275">
            <v>37644</v>
          </cell>
        </row>
        <row r="276">
          <cell r="A276">
            <v>37645</v>
          </cell>
        </row>
        <row r="277">
          <cell r="A277">
            <v>37648</v>
          </cell>
        </row>
        <row r="278">
          <cell r="A278">
            <v>37649</v>
          </cell>
        </row>
        <row r="279">
          <cell r="A279">
            <v>37650</v>
          </cell>
        </row>
        <row r="280">
          <cell r="A280">
            <v>37651</v>
          </cell>
        </row>
        <row r="281">
          <cell r="A281">
            <v>37652</v>
          </cell>
        </row>
        <row r="282">
          <cell r="A282">
            <v>37655</v>
          </cell>
        </row>
        <row r="283">
          <cell r="A283">
            <v>37656</v>
          </cell>
        </row>
        <row r="284">
          <cell r="A284">
            <v>37657</v>
          </cell>
        </row>
        <row r="285">
          <cell r="A285">
            <v>37658</v>
          </cell>
        </row>
        <row r="286">
          <cell r="A286">
            <v>37659</v>
          </cell>
        </row>
        <row r="287">
          <cell r="A287">
            <v>37662</v>
          </cell>
        </row>
        <row r="288">
          <cell r="A288">
            <v>37663</v>
          </cell>
        </row>
        <row r="289">
          <cell r="A289">
            <v>37664</v>
          </cell>
        </row>
        <row r="290">
          <cell r="A290">
            <v>37665</v>
          </cell>
        </row>
        <row r="291">
          <cell r="A291">
            <v>37666</v>
          </cell>
        </row>
        <row r="292">
          <cell r="A292">
            <v>37669</v>
          </cell>
        </row>
        <row r="293">
          <cell r="A293">
            <v>37670</v>
          </cell>
        </row>
        <row r="294">
          <cell r="A294">
            <v>37671</v>
          </cell>
        </row>
        <row r="295">
          <cell r="A295">
            <v>37672</v>
          </cell>
        </row>
        <row r="296">
          <cell r="A296">
            <v>37673</v>
          </cell>
        </row>
        <row r="297">
          <cell r="A297">
            <v>37676</v>
          </cell>
        </row>
        <row r="298">
          <cell r="A298">
            <v>37677</v>
          </cell>
        </row>
        <row r="299">
          <cell r="A299">
            <v>37678</v>
          </cell>
        </row>
        <row r="300">
          <cell r="A300">
            <v>37679</v>
          </cell>
        </row>
        <row r="301">
          <cell r="A301">
            <v>37680</v>
          </cell>
        </row>
        <row r="302">
          <cell r="A302">
            <v>37683</v>
          </cell>
        </row>
        <row r="303">
          <cell r="A303">
            <v>37684</v>
          </cell>
        </row>
        <row r="304">
          <cell r="A304">
            <v>37685</v>
          </cell>
        </row>
        <row r="305">
          <cell r="A305">
            <v>37686</v>
          </cell>
        </row>
        <row r="306">
          <cell r="A306">
            <v>37687</v>
          </cell>
        </row>
        <row r="307">
          <cell r="A307">
            <v>37690</v>
          </cell>
        </row>
        <row r="308">
          <cell r="A308">
            <v>37691</v>
          </cell>
        </row>
        <row r="309">
          <cell r="A309">
            <v>37692</v>
          </cell>
        </row>
        <row r="310">
          <cell r="A310">
            <v>37693</v>
          </cell>
        </row>
        <row r="311">
          <cell r="A311">
            <v>37694</v>
          </cell>
        </row>
        <row r="312">
          <cell r="A312">
            <v>37697</v>
          </cell>
        </row>
        <row r="313">
          <cell r="A313">
            <v>37698</v>
          </cell>
        </row>
        <row r="314">
          <cell r="A314">
            <v>37699</v>
          </cell>
        </row>
        <row r="315">
          <cell r="A315">
            <v>37700</v>
          </cell>
        </row>
        <row r="316">
          <cell r="A316">
            <v>37701</v>
          </cell>
        </row>
        <row r="317">
          <cell r="A317">
            <v>37704</v>
          </cell>
        </row>
        <row r="318">
          <cell r="A318">
            <v>37705</v>
          </cell>
        </row>
        <row r="319">
          <cell r="A319">
            <v>37706</v>
          </cell>
        </row>
        <row r="320">
          <cell r="A320">
            <v>37707</v>
          </cell>
        </row>
        <row r="321">
          <cell r="A321">
            <v>37708</v>
          </cell>
        </row>
        <row r="322">
          <cell r="A322">
            <v>37711</v>
          </cell>
        </row>
        <row r="323">
          <cell r="A323">
            <v>37712</v>
          </cell>
        </row>
        <row r="324">
          <cell r="A324">
            <v>37713</v>
          </cell>
        </row>
        <row r="325">
          <cell r="A325">
            <v>37714</v>
          </cell>
        </row>
        <row r="326">
          <cell r="A326">
            <v>37715</v>
          </cell>
        </row>
        <row r="327">
          <cell r="A327">
            <v>37718</v>
          </cell>
        </row>
        <row r="328">
          <cell r="A328">
            <v>37719</v>
          </cell>
        </row>
        <row r="329">
          <cell r="A329">
            <v>37720</v>
          </cell>
        </row>
        <row r="330">
          <cell r="A330">
            <v>37721</v>
          </cell>
        </row>
        <row r="331">
          <cell r="A331">
            <v>37722</v>
          </cell>
        </row>
        <row r="332">
          <cell r="A332">
            <v>37725</v>
          </cell>
        </row>
        <row r="333">
          <cell r="A333">
            <v>37726</v>
          </cell>
        </row>
        <row r="334">
          <cell r="A334">
            <v>37727</v>
          </cell>
        </row>
        <row r="335">
          <cell r="A335">
            <v>37728</v>
          </cell>
        </row>
        <row r="336">
          <cell r="A336">
            <v>37733</v>
          </cell>
        </row>
        <row r="337">
          <cell r="A337">
            <v>37734</v>
          </cell>
        </row>
        <row r="338">
          <cell r="A338">
            <v>37735</v>
          </cell>
        </row>
        <row r="339">
          <cell r="A339">
            <v>37736</v>
          </cell>
        </row>
        <row r="340">
          <cell r="A340">
            <v>37739</v>
          </cell>
        </row>
        <row r="341">
          <cell r="A341">
            <v>37740</v>
          </cell>
        </row>
        <row r="342">
          <cell r="A342">
            <v>37741</v>
          </cell>
        </row>
        <row r="343">
          <cell r="A343">
            <v>37743</v>
          </cell>
        </row>
        <row r="344">
          <cell r="A344">
            <v>37746</v>
          </cell>
        </row>
        <row r="345">
          <cell r="A345">
            <v>37747</v>
          </cell>
        </row>
        <row r="346">
          <cell r="A346">
            <v>37749</v>
          </cell>
        </row>
        <row r="347">
          <cell r="A347">
            <v>37750</v>
          </cell>
        </row>
        <row r="348">
          <cell r="A348">
            <v>37753</v>
          </cell>
        </row>
        <row r="349">
          <cell r="A349">
            <v>37754</v>
          </cell>
        </row>
        <row r="350">
          <cell r="A350">
            <v>37755</v>
          </cell>
        </row>
        <row r="351">
          <cell r="A351">
            <v>37756</v>
          </cell>
        </row>
        <row r="352">
          <cell r="A352">
            <v>37757</v>
          </cell>
        </row>
        <row r="353">
          <cell r="A353">
            <v>37761</v>
          </cell>
        </row>
        <row r="354">
          <cell r="A354">
            <v>37762</v>
          </cell>
        </row>
        <row r="355">
          <cell r="A355">
            <v>37763</v>
          </cell>
        </row>
        <row r="356">
          <cell r="A356">
            <v>37766</v>
          </cell>
        </row>
        <row r="357">
          <cell r="A357">
            <v>37767</v>
          </cell>
        </row>
        <row r="358">
          <cell r="A358">
            <v>37768</v>
          </cell>
        </row>
        <row r="359">
          <cell r="A359">
            <v>37771</v>
          </cell>
        </row>
        <row r="360">
          <cell r="A360">
            <v>37774</v>
          </cell>
        </row>
        <row r="361">
          <cell r="A361">
            <v>37775</v>
          </cell>
        </row>
        <row r="362">
          <cell r="A362">
            <v>37776</v>
          </cell>
        </row>
        <row r="363">
          <cell r="A363">
            <v>37777</v>
          </cell>
        </row>
        <row r="364">
          <cell r="A364">
            <v>37781</v>
          </cell>
        </row>
        <row r="365">
          <cell r="A365">
            <v>37782</v>
          </cell>
        </row>
        <row r="366">
          <cell r="A366">
            <v>37783</v>
          </cell>
        </row>
        <row r="367">
          <cell r="A367">
            <v>37784</v>
          </cell>
        </row>
        <row r="368">
          <cell r="A368">
            <v>37785</v>
          </cell>
        </row>
        <row r="369">
          <cell r="A369">
            <v>37788</v>
          </cell>
        </row>
        <row r="370">
          <cell r="A370">
            <v>37789</v>
          </cell>
        </row>
        <row r="371">
          <cell r="A371">
            <v>37790</v>
          </cell>
        </row>
        <row r="372">
          <cell r="A372">
            <v>37791</v>
          </cell>
        </row>
        <row r="373">
          <cell r="A373">
            <v>37792</v>
          </cell>
        </row>
        <row r="374">
          <cell r="A374">
            <v>37795</v>
          </cell>
        </row>
        <row r="375">
          <cell r="A375">
            <v>37796</v>
          </cell>
        </row>
        <row r="376">
          <cell r="A376">
            <v>37797</v>
          </cell>
        </row>
        <row r="377">
          <cell r="A377">
            <v>37798</v>
          </cell>
        </row>
        <row r="378">
          <cell r="A378">
            <v>37799</v>
          </cell>
        </row>
        <row r="379">
          <cell r="A379">
            <v>37802</v>
          </cell>
        </row>
        <row r="380">
          <cell r="A380">
            <v>37803</v>
          </cell>
        </row>
        <row r="381">
          <cell r="A381">
            <v>37804</v>
          </cell>
        </row>
        <row r="382">
          <cell r="A382">
            <v>37805</v>
          </cell>
        </row>
        <row r="383">
          <cell r="A383">
            <v>37806</v>
          </cell>
        </row>
        <row r="384">
          <cell r="A384">
            <v>37809</v>
          </cell>
        </row>
        <row r="385">
          <cell r="A385">
            <v>37810</v>
          </cell>
        </row>
        <row r="386">
          <cell r="A386">
            <v>37811</v>
          </cell>
        </row>
        <row r="387">
          <cell r="A387">
            <v>37812</v>
          </cell>
        </row>
        <row r="388">
          <cell r="A388">
            <v>37816</v>
          </cell>
        </row>
        <row r="389">
          <cell r="A389">
            <v>37817</v>
          </cell>
        </row>
        <row r="390">
          <cell r="A390">
            <v>37818</v>
          </cell>
        </row>
        <row r="391">
          <cell r="A391">
            <v>37819</v>
          </cell>
        </row>
        <row r="392">
          <cell r="A392">
            <v>37820</v>
          </cell>
        </row>
        <row r="393">
          <cell r="A393">
            <v>37823</v>
          </cell>
        </row>
        <row r="394">
          <cell r="A394">
            <v>37824</v>
          </cell>
        </row>
        <row r="395">
          <cell r="A395">
            <v>37825</v>
          </cell>
        </row>
        <row r="396">
          <cell r="A396">
            <v>37826</v>
          </cell>
        </row>
        <row r="397">
          <cell r="A397">
            <v>37827</v>
          </cell>
        </row>
        <row r="398">
          <cell r="A398">
            <v>37830</v>
          </cell>
        </row>
        <row r="399">
          <cell r="A399">
            <v>37831</v>
          </cell>
        </row>
        <row r="400">
          <cell r="A400">
            <v>37832</v>
          </cell>
        </row>
        <row r="401">
          <cell r="A401">
            <v>37833</v>
          </cell>
        </row>
        <row r="402">
          <cell r="A402">
            <v>37854</v>
          </cell>
        </row>
        <row r="403">
          <cell r="A403">
            <v>37855</v>
          </cell>
        </row>
        <row r="404">
          <cell r="A404">
            <v>37858</v>
          </cell>
        </row>
        <row r="405">
          <cell r="A405">
            <v>37859</v>
          </cell>
        </row>
        <row r="406">
          <cell r="A406">
            <v>37860</v>
          </cell>
        </row>
        <row r="407">
          <cell r="A407">
            <v>37861</v>
          </cell>
        </row>
        <row r="408">
          <cell r="A408">
            <v>37862</v>
          </cell>
        </row>
        <row r="409">
          <cell r="A409">
            <v>37865</v>
          </cell>
        </row>
        <row r="410">
          <cell r="A410">
            <v>37866</v>
          </cell>
        </row>
        <row r="411">
          <cell r="A411">
            <v>37867</v>
          </cell>
        </row>
        <row r="412">
          <cell r="A412">
            <v>37868</v>
          </cell>
        </row>
        <row r="413">
          <cell r="A413">
            <v>37869</v>
          </cell>
        </row>
        <row r="414">
          <cell r="A414">
            <v>37872</v>
          </cell>
        </row>
        <row r="415">
          <cell r="A415">
            <v>37873</v>
          </cell>
        </row>
        <row r="416">
          <cell r="A416">
            <v>37874</v>
          </cell>
        </row>
        <row r="417">
          <cell r="A417">
            <v>37875</v>
          </cell>
        </row>
        <row r="418">
          <cell r="A418">
            <v>37876</v>
          </cell>
        </row>
        <row r="419">
          <cell r="A419">
            <v>37879</v>
          </cell>
        </row>
        <row r="420">
          <cell r="A420">
            <v>37880</v>
          </cell>
        </row>
        <row r="421">
          <cell r="A421">
            <v>37881</v>
          </cell>
        </row>
        <row r="422">
          <cell r="A422">
            <v>37882</v>
          </cell>
        </row>
        <row r="423">
          <cell r="A423">
            <v>37883</v>
          </cell>
        </row>
        <row r="424">
          <cell r="A424">
            <v>37886</v>
          </cell>
        </row>
        <row r="425">
          <cell r="A425">
            <v>37887</v>
          </cell>
        </row>
        <row r="426">
          <cell r="A426">
            <v>37888</v>
          </cell>
        </row>
        <row r="427">
          <cell r="A427">
            <v>37889</v>
          </cell>
        </row>
        <row r="428">
          <cell r="A428">
            <v>37890</v>
          </cell>
        </row>
        <row r="429">
          <cell r="A429">
            <v>37893</v>
          </cell>
        </row>
        <row r="430">
          <cell r="A430">
            <v>37894</v>
          </cell>
        </row>
        <row r="431">
          <cell r="A431">
            <v>37895</v>
          </cell>
        </row>
        <row r="432">
          <cell r="A432">
            <v>37896</v>
          </cell>
        </row>
        <row r="433">
          <cell r="A433">
            <v>37897</v>
          </cell>
        </row>
        <row r="434">
          <cell r="A434">
            <v>37900</v>
          </cell>
        </row>
        <row r="435">
          <cell r="A435">
            <v>37901</v>
          </cell>
        </row>
        <row r="436">
          <cell r="A436">
            <v>37902</v>
          </cell>
        </row>
        <row r="437">
          <cell r="A437">
            <v>37903</v>
          </cell>
        </row>
        <row r="438">
          <cell r="A438">
            <v>37904</v>
          </cell>
        </row>
        <row r="439">
          <cell r="A439">
            <v>37907</v>
          </cell>
        </row>
        <row r="440">
          <cell r="A440">
            <v>37908</v>
          </cell>
        </row>
        <row r="441">
          <cell r="A441">
            <v>37909</v>
          </cell>
        </row>
        <row r="442">
          <cell r="A442">
            <v>37910</v>
          </cell>
        </row>
        <row r="443">
          <cell r="A443">
            <v>37911</v>
          </cell>
        </row>
        <row r="444">
          <cell r="A444">
            <v>37914</v>
          </cell>
        </row>
        <row r="445">
          <cell r="A445">
            <v>37915</v>
          </cell>
        </row>
        <row r="446">
          <cell r="A446">
            <v>37916</v>
          </cell>
        </row>
        <row r="447">
          <cell r="A447">
            <v>37917</v>
          </cell>
        </row>
        <row r="448">
          <cell r="A448">
            <v>37918</v>
          </cell>
        </row>
        <row r="449">
          <cell r="A449">
            <v>37921</v>
          </cell>
        </row>
        <row r="450">
          <cell r="A450">
            <v>37922</v>
          </cell>
        </row>
        <row r="451">
          <cell r="A451">
            <v>37923</v>
          </cell>
        </row>
        <row r="452">
          <cell r="A452">
            <v>37924</v>
          </cell>
        </row>
        <row r="453">
          <cell r="A453">
            <v>37925</v>
          </cell>
        </row>
        <row r="454">
          <cell r="A454">
            <v>37928</v>
          </cell>
        </row>
        <row r="455">
          <cell r="A455">
            <v>37929</v>
          </cell>
        </row>
        <row r="456">
          <cell r="A456">
            <v>37930</v>
          </cell>
        </row>
        <row r="457">
          <cell r="A457">
            <v>37931</v>
          </cell>
        </row>
        <row r="458">
          <cell r="A458">
            <v>37932</v>
          </cell>
        </row>
        <row r="459">
          <cell r="A459">
            <v>37936</v>
          </cell>
        </row>
        <row r="460">
          <cell r="A460">
            <v>37937</v>
          </cell>
        </row>
        <row r="461">
          <cell r="A461">
            <v>37938</v>
          </cell>
        </row>
        <row r="462">
          <cell r="A462">
            <v>37939</v>
          </cell>
        </row>
        <row r="463">
          <cell r="A463">
            <v>37942</v>
          </cell>
        </row>
        <row r="464">
          <cell r="A464">
            <v>37943</v>
          </cell>
        </row>
        <row r="465">
          <cell r="A465">
            <v>37944</v>
          </cell>
        </row>
        <row r="466">
          <cell r="A466">
            <v>37945</v>
          </cell>
        </row>
        <row r="467">
          <cell r="A467">
            <v>37946</v>
          </cell>
        </row>
        <row r="468">
          <cell r="A468">
            <v>37949</v>
          </cell>
        </row>
        <row r="469">
          <cell r="A469">
            <v>37950</v>
          </cell>
        </row>
        <row r="470">
          <cell r="A470">
            <v>37951</v>
          </cell>
        </row>
        <row r="471">
          <cell r="A471">
            <v>37952</v>
          </cell>
        </row>
        <row r="472">
          <cell r="A472">
            <v>37953</v>
          </cell>
        </row>
        <row r="473">
          <cell r="A473">
            <v>37956</v>
          </cell>
        </row>
        <row r="474">
          <cell r="A474">
            <v>37957</v>
          </cell>
        </row>
        <row r="475">
          <cell r="A475">
            <v>37958</v>
          </cell>
        </row>
        <row r="476">
          <cell r="A476">
            <v>37959</v>
          </cell>
        </row>
        <row r="477">
          <cell r="A477">
            <v>37960</v>
          </cell>
        </row>
        <row r="478">
          <cell r="A478">
            <v>37963</v>
          </cell>
        </row>
        <row r="479">
          <cell r="A479">
            <v>37964</v>
          </cell>
        </row>
        <row r="480">
          <cell r="A480">
            <v>37965</v>
          </cell>
        </row>
        <row r="481">
          <cell r="A481">
            <v>37966</v>
          </cell>
        </row>
        <row r="482">
          <cell r="A482">
            <v>37967</v>
          </cell>
        </row>
        <row r="483">
          <cell r="A483">
            <v>37970</v>
          </cell>
        </row>
        <row r="484">
          <cell r="A484">
            <v>37971</v>
          </cell>
        </row>
        <row r="485">
          <cell r="A485">
            <v>37972</v>
          </cell>
        </row>
        <row r="486">
          <cell r="A486">
            <v>37973</v>
          </cell>
        </row>
        <row r="487">
          <cell r="A487">
            <v>37974</v>
          </cell>
        </row>
        <row r="488">
          <cell r="A488">
            <v>37977</v>
          </cell>
        </row>
        <row r="489">
          <cell r="A489">
            <v>37978</v>
          </cell>
        </row>
        <row r="490">
          <cell r="A490">
            <v>37986</v>
          </cell>
        </row>
        <row r="491">
          <cell r="A491">
            <v>37991</v>
          </cell>
        </row>
        <row r="492">
          <cell r="A492">
            <v>37992</v>
          </cell>
        </row>
        <row r="493">
          <cell r="A493">
            <v>37993</v>
          </cell>
        </row>
        <row r="494">
          <cell r="A494">
            <v>37994</v>
          </cell>
        </row>
        <row r="495">
          <cell r="A495">
            <v>37995</v>
          </cell>
        </row>
        <row r="496">
          <cell r="A496">
            <v>37998</v>
          </cell>
        </row>
        <row r="497">
          <cell r="A497">
            <v>37999</v>
          </cell>
        </row>
        <row r="498">
          <cell r="A498">
            <v>38000</v>
          </cell>
        </row>
        <row r="499">
          <cell r="A499">
            <v>38001</v>
          </cell>
        </row>
        <row r="500">
          <cell r="A500">
            <v>38002</v>
          </cell>
        </row>
        <row r="501">
          <cell r="A501">
            <v>38005</v>
          </cell>
        </row>
        <row r="502">
          <cell r="A502">
            <v>38006</v>
          </cell>
        </row>
        <row r="503">
          <cell r="A503">
            <v>38007</v>
          </cell>
        </row>
        <row r="504">
          <cell r="A504">
            <v>38008</v>
          </cell>
        </row>
        <row r="505">
          <cell r="A505">
            <v>38009</v>
          </cell>
        </row>
        <row r="506">
          <cell r="A506">
            <v>38012</v>
          </cell>
        </row>
        <row r="507">
          <cell r="A507">
            <v>38013</v>
          </cell>
        </row>
        <row r="508">
          <cell r="A508">
            <v>38014</v>
          </cell>
        </row>
        <row r="509">
          <cell r="A509">
            <v>38015</v>
          </cell>
        </row>
        <row r="510">
          <cell r="A510">
            <v>38016</v>
          </cell>
        </row>
        <row r="511">
          <cell r="A511">
            <v>38019</v>
          </cell>
        </row>
        <row r="512">
          <cell r="A512">
            <v>38020</v>
          </cell>
        </row>
        <row r="513">
          <cell r="A513">
            <v>38021</v>
          </cell>
        </row>
        <row r="514">
          <cell r="A514">
            <v>38022</v>
          </cell>
        </row>
        <row r="515">
          <cell r="A515">
            <v>38023</v>
          </cell>
        </row>
        <row r="516">
          <cell r="A516">
            <v>38026</v>
          </cell>
        </row>
        <row r="517">
          <cell r="A517">
            <v>38027</v>
          </cell>
        </row>
        <row r="518">
          <cell r="A518">
            <v>38028</v>
          </cell>
        </row>
        <row r="519">
          <cell r="A519">
            <v>38029</v>
          </cell>
        </row>
        <row r="520">
          <cell r="A520">
            <v>38030</v>
          </cell>
        </row>
        <row r="521">
          <cell r="A521">
            <v>38033</v>
          </cell>
        </row>
        <row r="522">
          <cell r="A522">
            <v>38034</v>
          </cell>
        </row>
        <row r="523">
          <cell r="A523">
            <v>38035</v>
          </cell>
        </row>
        <row r="524">
          <cell r="A524">
            <v>38036</v>
          </cell>
        </row>
        <row r="525">
          <cell r="A525">
            <v>38037</v>
          </cell>
        </row>
        <row r="526">
          <cell r="A526">
            <v>38040</v>
          </cell>
        </row>
        <row r="527">
          <cell r="A527">
            <v>38041</v>
          </cell>
        </row>
        <row r="528">
          <cell r="A528">
            <v>38042</v>
          </cell>
        </row>
        <row r="529">
          <cell r="A529">
            <v>38043</v>
          </cell>
        </row>
        <row r="530">
          <cell r="A530">
            <v>38044</v>
          </cell>
        </row>
        <row r="531">
          <cell r="A531">
            <v>38047</v>
          </cell>
        </row>
        <row r="532">
          <cell r="A532">
            <v>38048</v>
          </cell>
        </row>
        <row r="533">
          <cell r="A533">
            <v>38049</v>
          </cell>
        </row>
        <row r="534">
          <cell r="A534">
            <v>38050</v>
          </cell>
        </row>
        <row r="535">
          <cell r="A535">
            <v>38051</v>
          </cell>
        </row>
        <row r="536">
          <cell r="A536">
            <v>38054</v>
          </cell>
        </row>
        <row r="537">
          <cell r="A537">
            <v>38055</v>
          </cell>
        </row>
        <row r="538">
          <cell r="A538">
            <v>38056</v>
          </cell>
        </row>
        <row r="539">
          <cell r="A539">
            <v>38057</v>
          </cell>
        </row>
        <row r="540">
          <cell r="A540">
            <v>38058</v>
          </cell>
        </row>
        <row r="541">
          <cell r="A541">
            <v>38061</v>
          </cell>
        </row>
        <row r="542">
          <cell r="A542">
            <v>38062</v>
          </cell>
        </row>
        <row r="543">
          <cell r="A543">
            <v>38063</v>
          </cell>
        </row>
        <row r="544">
          <cell r="A544">
            <v>38064</v>
          </cell>
        </row>
        <row r="545">
          <cell r="A545">
            <v>38065</v>
          </cell>
        </row>
        <row r="546">
          <cell r="A546">
            <v>38068</v>
          </cell>
        </row>
        <row r="547">
          <cell r="A547">
            <v>38069</v>
          </cell>
        </row>
        <row r="548">
          <cell r="A548">
            <v>38070</v>
          </cell>
        </row>
        <row r="549">
          <cell r="A549">
            <v>38071</v>
          </cell>
        </row>
        <row r="550">
          <cell r="A550">
            <v>38072</v>
          </cell>
        </row>
        <row r="551">
          <cell r="A551">
            <v>38075</v>
          </cell>
        </row>
        <row r="552">
          <cell r="A552">
            <v>38076</v>
          </cell>
        </row>
        <row r="553">
          <cell r="A553">
            <v>38077</v>
          </cell>
        </row>
        <row r="554">
          <cell r="A554">
            <v>38078</v>
          </cell>
        </row>
        <row r="555">
          <cell r="A555">
            <v>38079</v>
          </cell>
        </row>
        <row r="556">
          <cell r="A556">
            <v>38082</v>
          </cell>
        </row>
        <row r="557">
          <cell r="A557">
            <v>38083</v>
          </cell>
        </row>
        <row r="558">
          <cell r="A558">
            <v>38084</v>
          </cell>
        </row>
        <row r="559">
          <cell r="A559">
            <v>38085</v>
          </cell>
        </row>
        <row r="560">
          <cell r="A560">
            <v>38090</v>
          </cell>
        </row>
        <row r="561">
          <cell r="A561">
            <v>38091</v>
          </cell>
        </row>
        <row r="562">
          <cell r="A562">
            <v>38092</v>
          </cell>
        </row>
        <row r="563">
          <cell r="A563">
            <v>38093</v>
          </cell>
        </row>
        <row r="564">
          <cell r="A564">
            <v>38096</v>
          </cell>
        </row>
        <row r="565">
          <cell r="A565">
            <v>38097</v>
          </cell>
        </row>
        <row r="566">
          <cell r="A566">
            <v>38098</v>
          </cell>
        </row>
        <row r="567">
          <cell r="A567">
            <v>38099</v>
          </cell>
        </row>
        <row r="568">
          <cell r="A568">
            <v>38100</v>
          </cell>
        </row>
        <row r="569">
          <cell r="A569">
            <v>38103</v>
          </cell>
        </row>
        <row r="570">
          <cell r="A570">
            <v>38104</v>
          </cell>
        </row>
        <row r="571">
          <cell r="A571">
            <v>38105</v>
          </cell>
        </row>
        <row r="572">
          <cell r="A572">
            <v>38106</v>
          </cell>
        </row>
        <row r="573">
          <cell r="A573">
            <v>38107</v>
          </cell>
        </row>
        <row r="574">
          <cell r="A574">
            <v>38110</v>
          </cell>
        </row>
        <row r="575">
          <cell r="A575">
            <v>38111</v>
          </cell>
        </row>
        <row r="576">
          <cell r="A576">
            <v>38112</v>
          </cell>
        </row>
        <row r="577">
          <cell r="A577">
            <v>38113</v>
          </cell>
        </row>
        <row r="578">
          <cell r="A578">
            <v>38114</v>
          </cell>
        </row>
        <row r="579">
          <cell r="A579">
            <v>38117</v>
          </cell>
        </row>
        <row r="580">
          <cell r="A580">
            <v>38118</v>
          </cell>
        </row>
        <row r="581">
          <cell r="A581">
            <v>38119</v>
          </cell>
        </row>
        <row r="582">
          <cell r="A582">
            <v>38120</v>
          </cell>
        </row>
        <row r="583">
          <cell r="A583">
            <v>38121</v>
          </cell>
        </row>
        <row r="584">
          <cell r="A584">
            <v>38124</v>
          </cell>
        </row>
        <row r="585">
          <cell r="A585">
            <v>38125</v>
          </cell>
        </row>
        <row r="586">
          <cell r="A586">
            <v>38128</v>
          </cell>
        </row>
        <row r="587">
          <cell r="A587">
            <v>38131</v>
          </cell>
        </row>
        <row r="588">
          <cell r="A588">
            <v>38132</v>
          </cell>
        </row>
        <row r="589">
          <cell r="A589">
            <v>38133</v>
          </cell>
        </row>
        <row r="590">
          <cell r="A590">
            <v>38134</v>
          </cell>
        </row>
        <row r="591">
          <cell r="A591">
            <v>38138</v>
          </cell>
        </row>
        <row r="592">
          <cell r="A592">
            <v>38139</v>
          </cell>
        </row>
        <row r="593">
          <cell r="A593">
            <v>38140</v>
          </cell>
        </row>
        <row r="594">
          <cell r="A594">
            <v>38141</v>
          </cell>
        </row>
        <row r="595">
          <cell r="A595">
            <v>38142</v>
          </cell>
        </row>
        <row r="596">
          <cell r="A596">
            <v>38145</v>
          </cell>
        </row>
        <row r="597">
          <cell r="A597">
            <v>38146</v>
          </cell>
        </row>
        <row r="598">
          <cell r="A598">
            <v>38147</v>
          </cell>
        </row>
        <row r="599">
          <cell r="A599">
            <v>38148</v>
          </cell>
        </row>
        <row r="600">
          <cell r="A600">
            <v>38149</v>
          </cell>
        </row>
        <row r="601">
          <cell r="A601">
            <v>38152</v>
          </cell>
        </row>
        <row r="602">
          <cell r="A602">
            <v>38153</v>
          </cell>
        </row>
        <row r="603">
          <cell r="A603">
            <v>38154</v>
          </cell>
        </row>
        <row r="604">
          <cell r="A604">
            <v>38155</v>
          </cell>
        </row>
        <row r="605">
          <cell r="A605">
            <v>38156</v>
          </cell>
        </row>
        <row r="606">
          <cell r="A606">
            <v>38159</v>
          </cell>
        </row>
        <row r="607">
          <cell r="A607">
            <v>38160</v>
          </cell>
        </row>
        <row r="608">
          <cell r="A608">
            <v>38161</v>
          </cell>
        </row>
        <row r="609">
          <cell r="A609">
            <v>38162</v>
          </cell>
        </row>
        <row r="610">
          <cell r="A610">
            <v>38163</v>
          </cell>
        </row>
        <row r="611">
          <cell r="A611">
            <v>38166</v>
          </cell>
        </row>
        <row r="612">
          <cell r="A612">
            <v>38167</v>
          </cell>
        </row>
        <row r="613">
          <cell r="A613">
            <v>38168</v>
          </cell>
        </row>
        <row r="614">
          <cell r="A614">
            <v>38170</v>
          </cell>
        </row>
        <row r="615">
          <cell r="A615">
            <v>38173</v>
          </cell>
        </row>
        <row r="616">
          <cell r="A616">
            <v>38174</v>
          </cell>
        </row>
        <row r="617">
          <cell r="A617">
            <v>38175</v>
          </cell>
        </row>
        <row r="618">
          <cell r="A618">
            <v>38176</v>
          </cell>
        </row>
        <row r="619">
          <cell r="A619">
            <v>38177</v>
          </cell>
        </row>
        <row r="620">
          <cell r="A620">
            <v>38180</v>
          </cell>
        </row>
        <row r="621">
          <cell r="A621">
            <v>38181</v>
          </cell>
        </row>
        <row r="622">
          <cell r="A622">
            <v>38182</v>
          </cell>
        </row>
        <row r="623">
          <cell r="A623">
            <v>38183</v>
          </cell>
        </row>
        <row r="624">
          <cell r="A624">
            <v>38184</v>
          </cell>
        </row>
        <row r="625">
          <cell r="A625">
            <v>38187</v>
          </cell>
        </row>
        <row r="626">
          <cell r="A626">
            <v>38188</v>
          </cell>
        </row>
        <row r="627">
          <cell r="A627">
            <v>38189</v>
          </cell>
        </row>
        <row r="628">
          <cell r="A628">
            <v>38190</v>
          </cell>
        </row>
        <row r="629">
          <cell r="A629">
            <v>38191</v>
          </cell>
        </row>
        <row r="630">
          <cell r="A630">
            <v>38194</v>
          </cell>
        </row>
        <row r="631">
          <cell r="A631">
            <v>38195</v>
          </cell>
        </row>
        <row r="632">
          <cell r="A632">
            <v>38196</v>
          </cell>
        </row>
        <row r="633">
          <cell r="A633">
            <v>38197</v>
          </cell>
        </row>
        <row r="634">
          <cell r="A634">
            <v>38219</v>
          </cell>
        </row>
        <row r="635">
          <cell r="A635">
            <v>38222</v>
          </cell>
        </row>
        <row r="636">
          <cell r="A636">
            <v>38223</v>
          </cell>
        </row>
        <row r="637">
          <cell r="A637">
            <v>38224</v>
          </cell>
        </row>
        <row r="638">
          <cell r="A638">
            <v>38225</v>
          </cell>
        </row>
        <row r="639">
          <cell r="A639">
            <v>38226</v>
          </cell>
        </row>
        <row r="640">
          <cell r="A640">
            <v>38229</v>
          </cell>
        </row>
        <row r="641">
          <cell r="A641">
            <v>38230</v>
          </cell>
        </row>
        <row r="642">
          <cell r="A642">
            <v>38231</v>
          </cell>
        </row>
        <row r="643">
          <cell r="A643">
            <v>38232</v>
          </cell>
        </row>
        <row r="644">
          <cell r="A644">
            <v>38233</v>
          </cell>
        </row>
        <row r="645">
          <cell r="A645">
            <v>38236</v>
          </cell>
        </row>
        <row r="646">
          <cell r="A646">
            <v>38237</v>
          </cell>
        </row>
        <row r="647">
          <cell r="A647">
            <v>38238</v>
          </cell>
        </row>
        <row r="648">
          <cell r="A648">
            <v>38239</v>
          </cell>
        </row>
        <row r="649">
          <cell r="A649">
            <v>38240</v>
          </cell>
        </row>
        <row r="650">
          <cell r="A650">
            <v>38243</v>
          </cell>
        </row>
        <row r="651">
          <cell r="A651">
            <v>38244</v>
          </cell>
        </row>
        <row r="652">
          <cell r="A652">
            <v>38245</v>
          </cell>
        </row>
        <row r="653">
          <cell r="A653">
            <v>38246</v>
          </cell>
        </row>
        <row r="654">
          <cell r="A654">
            <v>38247</v>
          </cell>
        </row>
        <row r="655">
          <cell r="A655">
            <v>38250</v>
          </cell>
        </row>
        <row r="656">
          <cell r="A656">
            <v>38251</v>
          </cell>
        </row>
        <row r="657">
          <cell r="A657">
            <v>38252</v>
          </cell>
        </row>
        <row r="658">
          <cell r="A658">
            <v>38253</v>
          </cell>
        </row>
        <row r="659">
          <cell r="A659">
            <v>38254</v>
          </cell>
        </row>
        <row r="660">
          <cell r="A660">
            <v>38257</v>
          </cell>
        </row>
        <row r="661">
          <cell r="A661">
            <v>38258</v>
          </cell>
        </row>
        <row r="662">
          <cell r="A662">
            <v>38259</v>
          </cell>
        </row>
        <row r="663">
          <cell r="A663">
            <v>38260</v>
          </cell>
        </row>
        <row r="664">
          <cell r="A664">
            <v>38261</v>
          </cell>
        </row>
        <row r="665">
          <cell r="A665">
            <v>38264</v>
          </cell>
        </row>
        <row r="666">
          <cell r="A666">
            <v>38265</v>
          </cell>
        </row>
        <row r="667">
          <cell r="A667">
            <v>38266</v>
          </cell>
        </row>
        <row r="668">
          <cell r="A668">
            <v>38267</v>
          </cell>
        </row>
        <row r="669">
          <cell r="A669">
            <v>38268</v>
          </cell>
        </row>
        <row r="670">
          <cell r="A670">
            <v>38271</v>
          </cell>
        </row>
        <row r="671">
          <cell r="A671">
            <v>38272</v>
          </cell>
        </row>
        <row r="672">
          <cell r="A672">
            <v>38273</v>
          </cell>
        </row>
        <row r="673">
          <cell r="A673">
            <v>38274</v>
          </cell>
        </row>
        <row r="674">
          <cell r="A674">
            <v>38275</v>
          </cell>
        </row>
        <row r="675">
          <cell r="A675">
            <v>38278</v>
          </cell>
        </row>
        <row r="676">
          <cell r="A676">
            <v>38279</v>
          </cell>
        </row>
        <row r="677">
          <cell r="A677">
            <v>38280</v>
          </cell>
        </row>
        <row r="678">
          <cell r="A678">
            <v>38281</v>
          </cell>
        </row>
        <row r="679">
          <cell r="A679">
            <v>38282</v>
          </cell>
        </row>
        <row r="680">
          <cell r="A680">
            <v>38285</v>
          </cell>
        </row>
        <row r="681">
          <cell r="A681">
            <v>38286</v>
          </cell>
        </row>
        <row r="682">
          <cell r="A682">
            <v>38287</v>
          </cell>
        </row>
        <row r="683">
          <cell r="A683">
            <v>38288</v>
          </cell>
        </row>
        <row r="684">
          <cell r="A684">
            <v>38289</v>
          </cell>
        </row>
        <row r="685">
          <cell r="A685">
            <v>38293</v>
          </cell>
        </row>
        <row r="686">
          <cell r="A686">
            <v>38294</v>
          </cell>
        </row>
        <row r="687">
          <cell r="A687">
            <v>38295</v>
          </cell>
        </row>
        <row r="688">
          <cell r="A688">
            <v>38296</v>
          </cell>
        </row>
        <row r="689">
          <cell r="A689">
            <v>38299</v>
          </cell>
        </row>
        <row r="690">
          <cell r="A690">
            <v>38300</v>
          </cell>
        </row>
        <row r="691">
          <cell r="A691">
            <v>38302</v>
          </cell>
        </row>
        <row r="692">
          <cell r="A692">
            <v>38303</v>
          </cell>
        </row>
        <row r="693">
          <cell r="A693">
            <v>38306</v>
          </cell>
        </row>
        <row r="694">
          <cell r="A694">
            <v>38307</v>
          </cell>
        </row>
        <row r="695">
          <cell r="A695">
            <v>38308</v>
          </cell>
        </row>
        <row r="696">
          <cell r="A696">
            <v>38309</v>
          </cell>
        </row>
        <row r="697">
          <cell r="A697">
            <v>38310</v>
          </cell>
        </row>
        <row r="698">
          <cell r="A698">
            <v>38313</v>
          </cell>
        </row>
        <row r="699">
          <cell r="A699">
            <v>38314</v>
          </cell>
        </row>
        <row r="700">
          <cell r="A700">
            <v>38315</v>
          </cell>
        </row>
        <row r="701">
          <cell r="A701">
            <v>38316</v>
          </cell>
        </row>
        <row r="702">
          <cell r="A702">
            <v>38317</v>
          </cell>
        </row>
        <row r="703">
          <cell r="A703">
            <v>38320</v>
          </cell>
        </row>
        <row r="704">
          <cell r="A704">
            <v>38321</v>
          </cell>
        </row>
        <row r="705">
          <cell r="A705">
            <v>38322</v>
          </cell>
        </row>
        <row r="706">
          <cell r="A706">
            <v>38323</v>
          </cell>
        </row>
        <row r="707">
          <cell r="A707">
            <v>38324</v>
          </cell>
        </row>
        <row r="708">
          <cell r="A708">
            <v>38327</v>
          </cell>
        </row>
        <row r="709">
          <cell r="A709">
            <v>38328</v>
          </cell>
        </row>
        <row r="710">
          <cell r="A710">
            <v>38329</v>
          </cell>
        </row>
        <row r="711">
          <cell r="A711">
            <v>38330</v>
          </cell>
        </row>
        <row r="712">
          <cell r="A712">
            <v>38331</v>
          </cell>
        </row>
        <row r="713">
          <cell r="A713">
            <v>38334</v>
          </cell>
        </row>
        <row r="714">
          <cell r="A714">
            <v>38335</v>
          </cell>
        </row>
        <row r="715">
          <cell r="A715">
            <v>38336</v>
          </cell>
        </row>
        <row r="716">
          <cell r="A716">
            <v>38337</v>
          </cell>
        </row>
        <row r="717">
          <cell r="A717">
            <v>38338</v>
          </cell>
        </row>
        <row r="718">
          <cell r="A718">
            <v>38341</v>
          </cell>
        </row>
        <row r="719">
          <cell r="A719">
            <v>38342</v>
          </cell>
        </row>
        <row r="720">
          <cell r="A720">
            <v>38343</v>
          </cell>
        </row>
        <row r="721">
          <cell r="A721">
            <v>38344</v>
          </cell>
        </row>
        <row r="722">
          <cell r="A722">
            <v>38352</v>
          </cell>
        </row>
        <row r="723">
          <cell r="A723">
            <v>38355</v>
          </cell>
        </row>
        <row r="724">
          <cell r="A724">
            <v>38356</v>
          </cell>
        </row>
        <row r="725">
          <cell r="A725">
            <v>38357</v>
          </cell>
        </row>
        <row r="726">
          <cell r="A726">
            <v>38358</v>
          </cell>
        </row>
        <row r="727">
          <cell r="A727">
            <v>38359</v>
          </cell>
        </row>
        <row r="728">
          <cell r="A728">
            <v>38362</v>
          </cell>
        </row>
        <row r="729">
          <cell r="A729">
            <v>38363</v>
          </cell>
        </row>
        <row r="730">
          <cell r="A730">
            <v>38364</v>
          </cell>
        </row>
        <row r="731">
          <cell r="A731">
            <v>38365</v>
          </cell>
        </row>
        <row r="732">
          <cell r="A732">
            <v>38366</v>
          </cell>
        </row>
        <row r="733">
          <cell r="A733">
            <v>38369</v>
          </cell>
        </row>
        <row r="734">
          <cell r="A734">
            <v>38370</v>
          </cell>
        </row>
        <row r="735">
          <cell r="A735">
            <v>38371</v>
          </cell>
        </row>
        <row r="736">
          <cell r="A736">
            <v>38372</v>
          </cell>
        </row>
        <row r="737">
          <cell r="A737">
            <v>38373</v>
          </cell>
        </row>
        <row r="738">
          <cell r="A738">
            <v>38376</v>
          </cell>
        </row>
        <row r="739">
          <cell r="A739">
            <v>38377</v>
          </cell>
        </row>
        <row r="740">
          <cell r="A740">
            <v>38378</v>
          </cell>
        </row>
        <row r="741">
          <cell r="A741">
            <v>38379</v>
          </cell>
        </row>
        <row r="742">
          <cell r="A742">
            <v>38380</v>
          </cell>
        </row>
        <row r="743">
          <cell r="A743">
            <v>38383</v>
          </cell>
        </row>
        <row r="744">
          <cell r="A744">
            <v>38384</v>
          </cell>
        </row>
        <row r="745">
          <cell r="A745">
            <v>38385</v>
          </cell>
        </row>
        <row r="746">
          <cell r="A746">
            <v>38386</v>
          </cell>
        </row>
        <row r="747">
          <cell r="A747">
            <v>38387</v>
          </cell>
        </row>
        <row r="748">
          <cell r="A748">
            <v>38390</v>
          </cell>
        </row>
        <row r="749">
          <cell r="A749">
            <v>38391</v>
          </cell>
        </row>
        <row r="750">
          <cell r="A750">
            <v>38392</v>
          </cell>
        </row>
        <row r="751">
          <cell r="A751">
            <v>38393</v>
          </cell>
        </row>
        <row r="752">
          <cell r="A752">
            <v>38394</v>
          </cell>
        </row>
        <row r="753">
          <cell r="A753">
            <v>38397</v>
          </cell>
        </row>
        <row r="754">
          <cell r="A754">
            <v>38398</v>
          </cell>
        </row>
        <row r="755">
          <cell r="A755">
            <v>38399</v>
          </cell>
        </row>
        <row r="756">
          <cell r="A756">
            <v>38400</v>
          </cell>
        </row>
        <row r="757">
          <cell r="A757">
            <v>38401</v>
          </cell>
        </row>
        <row r="758">
          <cell r="A758">
            <v>38404</v>
          </cell>
        </row>
        <row r="759">
          <cell r="A759">
            <v>38405</v>
          </cell>
        </row>
        <row r="760">
          <cell r="A760">
            <v>38406</v>
          </cell>
        </row>
        <row r="761">
          <cell r="A761">
            <v>38407</v>
          </cell>
        </row>
        <row r="762">
          <cell r="A762">
            <v>38408</v>
          </cell>
        </row>
        <row r="763">
          <cell r="A763">
            <v>38411</v>
          </cell>
        </row>
        <row r="764">
          <cell r="A764">
            <v>38412</v>
          </cell>
        </row>
        <row r="765">
          <cell r="A765">
            <v>38413</v>
          </cell>
        </row>
        <row r="766">
          <cell r="A766">
            <v>38414</v>
          </cell>
        </row>
        <row r="767">
          <cell r="A767">
            <v>38415</v>
          </cell>
        </row>
        <row r="768">
          <cell r="A768">
            <v>38418</v>
          </cell>
        </row>
        <row r="769">
          <cell r="A769">
            <v>38419</v>
          </cell>
        </row>
        <row r="770">
          <cell r="A770">
            <v>38420</v>
          </cell>
        </row>
        <row r="771">
          <cell r="A771">
            <v>38421</v>
          </cell>
        </row>
        <row r="772">
          <cell r="A772">
            <v>38422</v>
          </cell>
        </row>
        <row r="773">
          <cell r="A773">
            <v>38425</v>
          </cell>
        </row>
        <row r="774">
          <cell r="A774">
            <v>38426</v>
          </cell>
        </row>
        <row r="775">
          <cell r="A775">
            <v>38427</v>
          </cell>
        </row>
        <row r="776">
          <cell r="A776">
            <v>38428</v>
          </cell>
        </row>
        <row r="777">
          <cell r="A777">
            <v>38429</v>
          </cell>
        </row>
        <row r="778">
          <cell r="A778">
            <v>38432</v>
          </cell>
        </row>
        <row r="779">
          <cell r="A779">
            <v>38433</v>
          </cell>
        </row>
        <row r="780">
          <cell r="A780">
            <v>38434</v>
          </cell>
        </row>
        <row r="781">
          <cell r="A781">
            <v>38435</v>
          </cell>
        </row>
        <row r="782">
          <cell r="A782">
            <v>38440</v>
          </cell>
        </row>
        <row r="783">
          <cell r="A783">
            <v>38441</v>
          </cell>
        </row>
        <row r="784">
          <cell r="A784">
            <v>38442</v>
          </cell>
        </row>
        <row r="785">
          <cell r="A785">
            <v>38443</v>
          </cell>
        </row>
        <row r="786">
          <cell r="A786">
            <v>38446</v>
          </cell>
        </row>
        <row r="787">
          <cell r="A787">
            <v>38447</v>
          </cell>
        </row>
        <row r="788">
          <cell r="A788">
            <v>38448</v>
          </cell>
        </row>
        <row r="789">
          <cell r="A789">
            <v>38449</v>
          </cell>
        </row>
        <row r="790">
          <cell r="A790">
            <v>38450</v>
          </cell>
        </row>
        <row r="791">
          <cell r="A791">
            <v>38453</v>
          </cell>
        </row>
        <row r="792">
          <cell r="A792">
            <v>38454</v>
          </cell>
        </row>
        <row r="793">
          <cell r="A793">
            <v>38455</v>
          </cell>
        </row>
        <row r="794">
          <cell r="A794">
            <v>38456</v>
          </cell>
        </row>
        <row r="795">
          <cell r="A795">
            <v>38457</v>
          </cell>
        </row>
        <row r="796">
          <cell r="A796">
            <v>38460</v>
          </cell>
        </row>
        <row r="797">
          <cell r="A797">
            <v>38461</v>
          </cell>
        </row>
        <row r="798">
          <cell r="A798">
            <v>38462</v>
          </cell>
        </row>
        <row r="799">
          <cell r="A799">
            <v>38463</v>
          </cell>
        </row>
        <row r="800">
          <cell r="A800">
            <v>38464</v>
          </cell>
        </row>
        <row r="801">
          <cell r="A801">
            <v>38467</v>
          </cell>
        </row>
        <row r="802">
          <cell r="A802">
            <v>38468</v>
          </cell>
        </row>
        <row r="803">
          <cell r="A803">
            <v>38469</v>
          </cell>
        </row>
        <row r="804">
          <cell r="A804">
            <v>38470</v>
          </cell>
        </row>
        <row r="805">
          <cell r="A805">
            <v>38471</v>
          </cell>
        </row>
        <row r="806">
          <cell r="A806">
            <v>38474</v>
          </cell>
        </row>
        <row r="807">
          <cell r="A807">
            <v>38475</v>
          </cell>
        </row>
        <row r="808">
          <cell r="A808">
            <v>38478</v>
          </cell>
        </row>
        <row r="809">
          <cell r="A809">
            <v>38481</v>
          </cell>
        </row>
        <row r="810">
          <cell r="A810">
            <v>38482</v>
          </cell>
        </row>
        <row r="811">
          <cell r="A811">
            <v>38483</v>
          </cell>
        </row>
        <row r="812">
          <cell r="A812">
            <v>38484</v>
          </cell>
        </row>
        <row r="813">
          <cell r="A813">
            <v>38485</v>
          </cell>
        </row>
        <row r="814">
          <cell r="A814">
            <v>38488</v>
          </cell>
        </row>
        <row r="815">
          <cell r="A815">
            <v>38489</v>
          </cell>
        </row>
        <row r="816">
          <cell r="A816">
            <v>38490</v>
          </cell>
        </row>
        <row r="817">
          <cell r="A817">
            <v>38491</v>
          </cell>
        </row>
        <row r="818">
          <cell r="A818">
            <v>38492</v>
          </cell>
        </row>
        <row r="819">
          <cell r="A819">
            <v>38495</v>
          </cell>
        </row>
        <row r="820">
          <cell r="A820">
            <v>38496</v>
          </cell>
        </row>
        <row r="821">
          <cell r="A821">
            <v>38497</v>
          </cell>
        </row>
        <row r="822">
          <cell r="A822">
            <v>38498</v>
          </cell>
        </row>
        <row r="823">
          <cell r="A823">
            <v>38499</v>
          </cell>
        </row>
        <row r="824">
          <cell r="A824">
            <v>38502</v>
          </cell>
        </row>
        <row r="825">
          <cell r="A825">
            <v>38503</v>
          </cell>
        </row>
        <row r="826">
          <cell r="A826">
            <v>38504</v>
          </cell>
        </row>
        <row r="827">
          <cell r="A827">
            <v>38505</v>
          </cell>
        </row>
        <row r="828">
          <cell r="A828">
            <v>38506</v>
          </cell>
        </row>
        <row r="829">
          <cell r="A829">
            <v>38509</v>
          </cell>
        </row>
        <row r="830">
          <cell r="A830">
            <v>38510</v>
          </cell>
        </row>
        <row r="831">
          <cell r="A831">
            <v>38511</v>
          </cell>
        </row>
        <row r="832">
          <cell r="A832">
            <v>38512</v>
          </cell>
        </row>
        <row r="833">
          <cell r="A833">
            <v>38513</v>
          </cell>
        </row>
        <row r="834">
          <cell r="A834">
            <v>38516</v>
          </cell>
        </row>
        <row r="835">
          <cell r="A835">
            <v>38517</v>
          </cell>
        </row>
        <row r="836">
          <cell r="A836">
            <v>38518</v>
          </cell>
        </row>
        <row r="837">
          <cell r="A837">
            <v>38519</v>
          </cell>
        </row>
        <row r="838">
          <cell r="A838">
            <v>38520</v>
          </cell>
        </row>
        <row r="839">
          <cell r="A839">
            <v>38523</v>
          </cell>
        </row>
        <row r="840">
          <cell r="A840">
            <v>38524</v>
          </cell>
        </row>
        <row r="841">
          <cell r="A841">
            <v>38525</v>
          </cell>
        </row>
        <row r="842">
          <cell r="A842">
            <v>38526</v>
          </cell>
        </row>
        <row r="843">
          <cell r="A843">
            <v>38527</v>
          </cell>
        </row>
        <row r="844">
          <cell r="A844">
            <v>38530</v>
          </cell>
        </row>
        <row r="845">
          <cell r="A845">
            <v>38531</v>
          </cell>
        </row>
        <row r="846">
          <cell r="A846">
            <v>38532</v>
          </cell>
        </row>
        <row r="847">
          <cell r="A847">
            <v>38533</v>
          </cell>
        </row>
        <row r="848">
          <cell r="A848">
            <v>38534</v>
          </cell>
        </row>
        <row r="849">
          <cell r="A849">
            <v>38537</v>
          </cell>
        </row>
        <row r="850">
          <cell r="A850">
            <v>38538</v>
          </cell>
        </row>
        <row r="851">
          <cell r="A851">
            <v>38539</v>
          </cell>
        </row>
        <row r="852">
          <cell r="A852">
            <v>38540</v>
          </cell>
        </row>
        <row r="853">
          <cell r="A853">
            <v>38541</v>
          </cell>
        </row>
        <row r="854">
          <cell r="A854">
            <v>38544</v>
          </cell>
        </row>
        <row r="855">
          <cell r="A855">
            <v>38545</v>
          </cell>
        </row>
        <row r="856">
          <cell r="A856">
            <v>38547</v>
          </cell>
        </row>
        <row r="857">
          <cell r="A857">
            <v>38548</v>
          </cell>
        </row>
        <row r="858">
          <cell r="A858">
            <v>38551</v>
          </cell>
        </row>
        <row r="859">
          <cell r="A859">
            <v>38552</v>
          </cell>
        </row>
        <row r="860">
          <cell r="A860">
            <v>38553</v>
          </cell>
        </row>
        <row r="861">
          <cell r="A861">
            <v>38554</v>
          </cell>
        </row>
        <row r="862">
          <cell r="A862">
            <v>38555</v>
          </cell>
        </row>
        <row r="863">
          <cell r="A863">
            <v>38558</v>
          </cell>
        </row>
        <row r="864">
          <cell r="A864">
            <v>38559</v>
          </cell>
        </row>
        <row r="865">
          <cell r="A865">
            <v>38560</v>
          </cell>
        </row>
        <row r="866">
          <cell r="A866">
            <v>38561</v>
          </cell>
        </row>
        <row r="867">
          <cell r="A867">
            <v>38562</v>
          </cell>
        </row>
        <row r="868">
          <cell r="A868">
            <v>38565</v>
          </cell>
        </row>
        <row r="869">
          <cell r="A869">
            <v>38566</v>
          </cell>
        </row>
        <row r="870">
          <cell r="A870">
            <v>38567</v>
          </cell>
        </row>
        <row r="871">
          <cell r="A871">
            <v>38568</v>
          </cell>
        </row>
        <row r="872">
          <cell r="A872">
            <v>38583</v>
          </cell>
        </row>
        <row r="873">
          <cell r="A873">
            <v>38586</v>
          </cell>
        </row>
        <row r="874">
          <cell r="A874">
            <v>38587</v>
          </cell>
        </row>
        <row r="875">
          <cell r="A875">
            <v>38588</v>
          </cell>
        </row>
        <row r="876">
          <cell r="A876">
            <v>38589</v>
          </cell>
        </row>
        <row r="877">
          <cell r="A877">
            <v>38590</v>
          </cell>
        </row>
        <row r="878">
          <cell r="A878">
            <v>38593</v>
          </cell>
        </row>
        <row r="879">
          <cell r="A879">
            <v>38594</v>
          </cell>
        </row>
        <row r="880">
          <cell r="A880">
            <v>38595</v>
          </cell>
        </row>
        <row r="881">
          <cell r="A881">
            <v>38596</v>
          </cell>
        </row>
        <row r="882">
          <cell r="A882">
            <v>38597</v>
          </cell>
        </row>
        <row r="883">
          <cell r="A883">
            <v>38600</v>
          </cell>
        </row>
        <row r="884">
          <cell r="A884">
            <v>38601</v>
          </cell>
        </row>
        <row r="885">
          <cell r="A885">
            <v>38602</v>
          </cell>
        </row>
        <row r="886">
          <cell r="A886">
            <v>38603</v>
          </cell>
        </row>
        <row r="887">
          <cell r="A887">
            <v>38604</v>
          </cell>
        </row>
        <row r="888">
          <cell r="A888">
            <v>38607</v>
          </cell>
        </row>
        <row r="889">
          <cell r="A889">
            <v>38608</v>
          </cell>
        </row>
        <row r="890">
          <cell r="A890">
            <v>38609</v>
          </cell>
        </row>
        <row r="891">
          <cell r="A891">
            <v>38610</v>
          </cell>
        </row>
        <row r="892">
          <cell r="A892">
            <v>38611</v>
          </cell>
        </row>
        <row r="893">
          <cell r="A893">
            <v>38614</v>
          </cell>
        </row>
        <row r="894">
          <cell r="A894">
            <v>38615</v>
          </cell>
        </row>
        <row r="895">
          <cell r="A895">
            <v>38616</v>
          </cell>
        </row>
        <row r="896">
          <cell r="A896">
            <v>38617</v>
          </cell>
        </row>
        <row r="897">
          <cell r="A897">
            <v>38618</v>
          </cell>
        </row>
        <row r="898">
          <cell r="A898">
            <v>38621</v>
          </cell>
        </row>
        <row r="899">
          <cell r="A899">
            <v>38622</v>
          </cell>
        </row>
        <row r="900">
          <cell r="A900">
            <v>38623</v>
          </cell>
        </row>
        <row r="901">
          <cell r="A901">
            <v>38624</v>
          </cell>
        </row>
        <row r="902">
          <cell r="A902">
            <v>38625</v>
          </cell>
        </row>
        <row r="903">
          <cell r="A903">
            <v>38628</v>
          </cell>
        </row>
        <row r="904">
          <cell r="A904">
            <v>38629</v>
          </cell>
        </row>
        <row r="905">
          <cell r="A905">
            <v>38630</v>
          </cell>
        </row>
        <row r="906">
          <cell r="A906">
            <v>38631</v>
          </cell>
        </row>
        <row r="907">
          <cell r="A907">
            <v>38632</v>
          </cell>
        </row>
        <row r="908">
          <cell r="A908">
            <v>38635</v>
          </cell>
        </row>
        <row r="909">
          <cell r="A909">
            <v>38636</v>
          </cell>
        </row>
        <row r="910">
          <cell r="A910">
            <v>38637</v>
          </cell>
        </row>
        <row r="911">
          <cell r="A911">
            <v>38638</v>
          </cell>
        </row>
        <row r="912">
          <cell r="A912">
            <v>38639</v>
          </cell>
        </row>
        <row r="913">
          <cell r="A913">
            <v>38642</v>
          </cell>
        </row>
        <row r="914">
          <cell r="A914">
            <v>38643</v>
          </cell>
        </row>
        <row r="915">
          <cell r="A915">
            <v>38644</v>
          </cell>
        </row>
        <row r="916">
          <cell r="A916">
            <v>38645</v>
          </cell>
        </row>
        <row r="917">
          <cell r="A917">
            <v>38646</v>
          </cell>
        </row>
        <row r="918">
          <cell r="A918">
            <v>38649</v>
          </cell>
        </row>
        <row r="919">
          <cell r="A919">
            <v>38650</v>
          </cell>
        </row>
        <row r="920">
          <cell r="A920">
            <v>38651</v>
          </cell>
        </row>
        <row r="921">
          <cell r="A921">
            <v>38652</v>
          </cell>
        </row>
        <row r="922">
          <cell r="A922">
            <v>38653</v>
          </cell>
        </row>
        <row r="923">
          <cell r="A923">
            <v>38656</v>
          </cell>
        </row>
        <row r="924">
          <cell r="A924">
            <v>38658</v>
          </cell>
        </row>
        <row r="925">
          <cell r="A925">
            <v>38659</v>
          </cell>
        </row>
        <row r="926">
          <cell r="A926">
            <v>38660</v>
          </cell>
        </row>
        <row r="927">
          <cell r="A927">
            <v>38663</v>
          </cell>
        </row>
        <row r="928">
          <cell r="A928">
            <v>38664</v>
          </cell>
        </row>
        <row r="929">
          <cell r="A929">
            <v>38665</v>
          </cell>
        </row>
        <row r="930">
          <cell r="A930">
            <v>38667</v>
          </cell>
        </row>
        <row r="931">
          <cell r="A931">
            <v>38670</v>
          </cell>
        </row>
        <row r="932">
          <cell r="A932">
            <v>38671</v>
          </cell>
        </row>
        <row r="933">
          <cell r="A933">
            <v>38672</v>
          </cell>
        </row>
        <row r="934">
          <cell r="A934">
            <v>38673</v>
          </cell>
        </row>
        <row r="935">
          <cell r="A935">
            <v>38674</v>
          </cell>
        </row>
        <row r="936">
          <cell r="A936">
            <v>38677</v>
          </cell>
        </row>
        <row r="937">
          <cell r="A937">
            <v>38678</v>
          </cell>
        </row>
        <row r="938">
          <cell r="A938">
            <v>38679</v>
          </cell>
        </row>
        <row r="939">
          <cell r="A939">
            <v>38680</v>
          </cell>
        </row>
        <row r="940">
          <cell r="A940">
            <v>38681</v>
          </cell>
        </row>
        <row r="941">
          <cell r="A941">
            <v>38684</v>
          </cell>
        </row>
        <row r="942">
          <cell r="A942">
            <v>38685</v>
          </cell>
        </row>
        <row r="943">
          <cell r="A943">
            <v>38686</v>
          </cell>
        </row>
        <row r="944">
          <cell r="A944">
            <v>38687</v>
          </cell>
        </row>
        <row r="945">
          <cell r="A945">
            <v>38688</v>
          </cell>
        </row>
        <row r="946">
          <cell r="A946">
            <v>38691</v>
          </cell>
        </row>
        <row r="947">
          <cell r="A947">
            <v>38692</v>
          </cell>
        </row>
        <row r="948">
          <cell r="A948">
            <v>38693</v>
          </cell>
        </row>
        <row r="949">
          <cell r="A949">
            <v>38694</v>
          </cell>
        </row>
        <row r="950">
          <cell r="A950">
            <v>38695</v>
          </cell>
        </row>
        <row r="951">
          <cell r="A951">
            <v>38698</v>
          </cell>
        </row>
        <row r="952">
          <cell r="A952">
            <v>38699</v>
          </cell>
        </row>
        <row r="953">
          <cell r="A953">
            <v>38700</v>
          </cell>
        </row>
        <row r="954">
          <cell r="A954">
            <v>38701</v>
          </cell>
        </row>
        <row r="955">
          <cell r="A955">
            <v>38702</v>
          </cell>
        </row>
        <row r="956">
          <cell r="A956">
            <v>38705</v>
          </cell>
        </row>
        <row r="957">
          <cell r="A957">
            <v>38706</v>
          </cell>
        </row>
        <row r="958">
          <cell r="A958">
            <v>38707</v>
          </cell>
        </row>
        <row r="959">
          <cell r="A959">
            <v>38708</v>
          </cell>
        </row>
        <row r="960">
          <cell r="A960">
            <v>38716</v>
          </cell>
        </row>
        <row r="961">
          <cell r="A961">
            <v>38719</v>
          </cell>
        </row>
        <row r="962">
          <cell r="A962">
            <v>38720</v>
          </cell>
        </row>
        <row r="963">
          <cell r="A963">
            <v>38721</v>
          </cell>
        </row>
        <row r="964">
          <cell r="A964">
            <v>38722</v>
          </cell>
        </row>
        <row r="965">
          <cell r="A965">
            <v>38723</v>
          </cell>
        </row>
        <row r="966">
          <cell r="A966">
            <v>38726</v>
          </cell>
        </row>
        <row r="967">
          <cell r="A967">
            <v>38727</v>
          </cell>
        </row>
        <row r="968">
          <cell r="A968">
            <v>38728</v>
          </cell>
        </row>
        <row r="969">
          <cell r="A969">
            <v>38729</v>
          </cell>
        </row>
        <row r="970">
          <cell r="A970">
            <v>38730</v>
          </cell>
        </row>
        <row r="971">
          <cell r="A971">
            <v>38733</v>
          </cell>
        </row>
        <row r="972">
          <cell r="A972">
            <v>38734</v>
          </cell>
        </row>
        <row r="973">
          <cell r="A973">
            <v>38735</v>
          </cell>
        </row>
        <row r="974">
          <cell r="A974">
            <v>38736</v>
          </cell>
        </row>
        <row r="975">
          <cell r="A975">
            <v>38737</v>
          </cell>
        </row>
        <row r="976">
          <cell r="A976">
            <v>38740</v>
          </cell>
        </row>
        <row r="977">
          <cell r="A977">
            <v>38741</v>
          </cell>
        </row>
        <row r="978">
          <cell r="A978">
            <v>38742</v>
          </cell>
        </row>
        <row r="979">
          <cell r="A979">
            <v>38743</v>
          </cell>
        </row>
        <row r="980">
          <cell r="A980">
            <v>38744</v>
          </cell>
        </row>
        <row r="981">
          <cell r="A981">
            <v>38747</v>
          </cell>
        </row>
        <row r="982">
          <cell r="A982">
            <v>38748</v>
          </cell>
        </row>
        <row r="983">
          <cell r="A983">
            <v>38749</v>
          </cell>
        </row>
        <row r="984">
          <cell r="A984">
            <v>38750</v>
          </cell>
        </row>
        <row r="985">
          <cell r="A985">
            <v>38751</v>
          </cell>
        </row>
        <row r="986">
          <cell r="A986">
            <v>38754</v>
          </cell>
        </row>
        <row r="987">
          <cell r="A987">
            <v>38755</v>
          </cell>
        </row>
        <row r="988">
          <cell r="A988">
            <v>38756</v>
          </cell>
        </row>
        <row r="989">
          <cell r="A989">
            <v>38757</v>
          </cell>
        </row>
        <row r="990">
          <cell r="A990">
            <v>38758</v>
          </cell>
        </row>
        <row r="991">
          <cell r="A991">
            <v>38761</v>
          </cell>
        </row>
        <row r="992">
          <cell r="A992">
            <v>38762</v>
          </cell>
        </row>
        <row r="993">
          <cell r="A993">
            <v>38763</v>
          </cell>
        </row>
        <row r="994">
          <cell r="A994">
            <v>38764</v>
          </cell>
        </row>
        <row r="995">
          <cell r="A995">
            <v>38765</v>
          </cell>
        </row>
        <row r="996">
          <cell r="A996">
            <v>38768</v>
          </cell>
        </row>
        <row r="997">
          <cell r="A997">
            <v>38769</v>
          </cell>
        </row>
        <row r="998">
          <cell r="A998">
            <v>38770</v>
          </cell>
        </row>
        <row r="999">
          <cell r="A999">
            <v>38771</v>
          </cell>
        </row>
        <row r="1000">
          <cell r="A1000">
            <v>38772</v>
          </cell>
        </row>
        <row r="1001">
          <cell r="A1001">
            <v>38775</v>
          </cell>
        </row>
        <row r="1002">
          <cell r="A1002">
            <v>38776</v>
          </cell>
        </row>
        <row r="1003">
          <cell r="A1003">
            <v>38777</v>
          </cell>
        </row>
        <row r="1004">
          <cell r="A1004">
            <v>38778</v>
          </cell>
        </row>
        <row r="1005">
          <cell r="A1005">
            <v>38779</v>
          </cell>
        </row>
        <row r="1006">
          <cell r="A1006">
            <v>38782</v>
          </cell>
        </row>
        <row r="1007">
          <cell r="A1007">
            <v>38783</v>
          </cell>
        </row>
        <row r="1008">
          <cell r="A1008">
            <v>38784</v>
          </cell>
        </row>
        <row r="1009">
          <cell r="A1009">
            <v>38785</v>
          </cell>
        </row>
        <row r="1010">
          <cell r="A1010">
            <v>38786</v>
          </cell>
        </row>
        <row r="1011">
          <cell r="A1011">
            <v>38789</v>
          </cell>
        </row>
        <row r="1012">
          <cell r="A1012">
            <v>38790</v>
          </cell>
        </row>
        <row r="1013">
          <cell r="A1013">
            <v>38791</v>
          </cell>
        </row>
        <row r="1014">
          <cell r="A1014">
            <v>38792</v>
          </cell>
        </row>
        <row r="1015">
          <cell r="A1015">
            <v>38793</v>
          </cell>
        </row>
        <row r="1016">
          <cell r="A1016">
            <v>38796</v>
          </cell>
        </row>
        <row r="1017">
          <cell r="A1017">
            <v>38797</v>
          </cell>
        </row>
        <row r="1018">
          <cell r="A1018">
            <v>38798</v>
          </cell>
        </row>
        <row r="1019">
          <cell r="A1019">
            <v>38799</v>
          </cell>
        </row>
        <row r="1020">
          <cell r="A1020">
            <v>38800</v>
          </cell>
        </row>
        <row r="1021">
          <cell r="A1021">
            <v>38803</v>
          </cell>
        </row>
        <row r="1022">
          <cell r="A1022">
            <v>38804</v>
          </cell>
        </row>
        <row r="1023">
          <cell r="A1023">
            <v>38805</v>
          </cell>
        </row>
        <row r="1024">
          <cell r="A1024">
            <v>38806</v>
          </cell>
        </row>
        <row r="1025">
          <cell r="A1025">
            <v>38807</v>
          </cell>
        </row>
        <row r="1026">
          <cell r="A1026">
            <v>38810</v>
          </cell>
        </row>
        <row r="1027">
          <cell r="A1027">
            <v>38811</v>
          </cell>
        </row>
        <row r="1028">
          <cell r="A1028">
            <v>38812</v>
          </cell>
        </row>
        <row r="1029">
          <cell r="A1029">
            <v>38813</v>
          </cell>
        </row>
        <row r="1030">
          <cell r="A1030">
            <v>38814</v>
          </cell>
        </row>
        <row r="1031">
          <cell r="A1031">
            <v>38817</v>
          </cell>
        </row>
        <row r="1032">
          <cell r="A1032">
            <v>38818</v>
          </cell>
        </row>
        <row r="1033">
          <cell r="A1033">
            <v>38819</v>
          </cell>
        </row>
        <row r="1034">
          <cell r="A1034">
            <v>38820</v>
          </cell>
        </row>
        <row r="1035">
          <cell r="A1035">
            <v>38825</v>
          </cell>
        </row>
        <row r="1036">
          <cell r="A1036">
            <v>38826</v>
          </cell>
        </row>
        <row r="1037">
          <cell r="A1037">
            <v>38827</v>
          </cell>
        </row>
        <row r="1038">
          <cell r="A1038">
            <v>38828</v>
          </cell>
        </row>
        <row r="1039">
          <cell r="A1039">
            <v>38831</v>
          </cell>
        </row>
        <row r="1040">
          <cell r="A1040">
            <v>38832</v>
          </cell>
        </row>
        <row r="1041">
          <cell r="A1041">
            <v>38833</v>
          </cell>
        </row>
        <row r="1042">
          <cell r="A1042">
            <v>38834</v>
          </cell>
        </row>
        <row r="1043">
          <cell r="A1043">
            <v>38835</v>
          </cell>
        </row>
        <row r="1044">
          <cell r="A1044">
            <v>38839</v>
          </cell>
        </row>
        <row r="1045">
          <cell r="A1045">
            <v>38840</v>
          </cell>
        </row>
        <row r="1046">
          <cell r="A1046">
            <v>38841</v>
          </cell>
        </row>
        <row r="1047">
          <cell r="A1047">
            <v>38845</v>
          </cell>
        </row>
        <row r="1048">
          <cell r="A1048">
            <v>38846</v>
          </cell>
        </row>
        <row r="1049">
          <cell r="A1049">
            <v>38847</v>
          </cell>
        </row>
        <row r="1050">
          <cell r="A1050">
            <v>38848</v>
          </cell>
        </row>
        <row r="1051">
          <cell r="A1051">
            <v>38849</v>
          </cell>
        </row>
        <row r="1052">
          <cell r="A1052">
            <v>38852</v>
          </cell>
        </row>
        <row r="1053">
          <cell r="A1053">
            <v>38853</v>
          </cell>
        </row>
        <row r="1054">
          <cell r="A1054">
            <v>38854</v>
          </cell>
        </row>
        <row r="1055">
          <cell r="A1055">
            <v>38855</v>
          </cell>
        </row>
        <row r="1056">
          <cell r="A1056">
            <v>38856</v>
          </cell>
        </row>
        <row r="1057">
          <cell r="A1057">
            <v>38859</v>
          </cell>
        </row>
        <row r="1058">
          <cell r="A1058">
            <v>38860</v>
          </cell>
        </row>
        <row r="1059">
          <cell r="A1059">
            <v>38863</v>
          </cell>
        </row>
        <row r="1060">
          <cell r="A1060">
            <v>38866</v>
          </cell>
        </row>
        <row r="1061">
          <cell r="A1061">
            <v>38867</v>
          </cell>
        </row>
        <row r="1062">
          <cell r="A1062">
            <v>38868</v>
          </cell>
        </row>
        <row r="1063">
          <cell r="A1063">
            <v>38869</v>
          </cell>
        </row>
        <row r="1064">
          <cell r="A1064">
            <v>38870</v>
          </cell>
        </row>
        <row r="1065">
          <cell r="A1065">
            <v>38873</v>
          </cell>
        </row>
        <row r="1066">
          <cell r="A1066">
            <v>38874</v>
          </cell>
        </row>
        <row r="1067">
          <cell r="A1067">
            <v>38875</v>
          </cell>
        </row>
        <row r="1068">
          <cell r="A1068">
            <v>38876</v>
          </cell>
        </row>
        <row r="1069">
          <cell r="A1069">
            <v>38877</v>
          </cell>
        </row>
        <row r="1070">
          <cell r="A1070">
            <v>38880</v>
          </cell>
        </row>
        <row r="1071">
          <cell r="A1071">
            <v>38881</v>
          </cell>
        </row>
        <row r="1072">
          <cell r="A1072">
            <v>38882</v>
          </cell>
        </row>
        <row r="1073">
          <cell r="A1073">
            <v>38883</v>
          </cell>
        </row>
        <row r="1074">
          <cell r="A1074">
            <v>38884</v>
          </cell>
        </row>
        <row r="1075">
          <cell r="A1075">
            <v>38887</v>
          </cell>
        </row>
        <row r="1076">
          <cell r="A1076">
            <v>38888</v>
          </cell>
        </row>
        <row r="1077">
          <cell r="A1077">
            <v>38889</v>
          </cell>
        </row>
        <row r="1078">
          <cell r="A1078">
            <v>38890</v>
          </cell>
        </row>
        <row r="1079">
          <cell r="A1079">
            <v>38891</v>
          </cell>
        </row>
        <row r="1080">
          <cell r="A1080">
            <v>38894</v>
          </cell>
        </row>
        <row r="1081">
          <cell r="A1081">
            <v>38895</v>
          </cell>
        </row>
        <row r="1082">
          <cell r="A1082">
            <v>38896</v>
          </cell>
        </row>
        <row r="1083">
          <cell r="A1083">
            <v>38897</v>
          </cell>
        </row>
        <row r="1084">
          <cell r="A1084">
            <v>38898</v>
          </cell>
        </row>
        <row r="1085">
          <cell r="A1085">
            <v>38901</v>
          </cell>
        </row>
        <row r="1086">
          <cell r="A1086">
            <v>38902</v>
          </cell>
        </row>
        <row r="1087">
          <cell r="A1087">
            <v>38903</v>
          </cell>
        </row>
        <row r="1088">
          <cell r="A1088">
            <v>38904</v>
          </cell>
        </row>
        <row r="1089">
          <cell r="A1089">
            <v>38905</v>
          </cell>
        </row>
        <row r="1090">
          <cell r="A1090">
            <v>38908</v>
          </cell>
        </row>
        <row r="1091">
          <cell r="A1091">
            <v>38909</v>
          </cell>
        </row>
        <row r="1092">
          <cell r="A1092">
            <v>38910</v>
          </cell>
        </row>
        <row r="1093">
          <cell r="A1093">
            <v>38912</v>
          </cell>
        </row>
        <row r="1094">
          <cell r="A1094">
            <v>38915</v>
          </cell>
        </row>
        <row r="1095">
          <cell r="A1095">
            <v>38916</v>
          </cell>
        </row>
        <row r="1096">
          <cell r="A1096">
            <v>38917</v>
          </cell>
        </row>
        <row r="1097">
          <cell r="A1097">
            <v>38918</v>
          </cell>
        </row>
        <row r="1098">
          <cell r="A1098">
            <v>38919</v>
          </cell>
        </row>
        <row r="1099">
          <cell r="A1099">
            <v>38922</v>
          </cell>
        </row>
        <row r="1100">
          <cell r="A1100">
            <v>38923</v>
          </cell>
        </row>
        <row r="1101">
          <cell r="A1101">
            <v>38924</v>
          </cell>
        </row>
        <row r="1102">
          <cell r="A1102">
            <v>38925</v>
          </cell>
        </row>
        <row r="1103">
          <cell r="A1103">
            <v>38926</v>
          </cell>
        </row>
        <row r="1104">
          <cell r="A1104">
            <v>38929</v>
          </cell>
        </row>
        <row r="1105">
          <cell r="A1105">
            <v>38930</v>
          </cell>
        </row>
        <row r="1106">
          <cell r="A1106">
            <v>38931</v>
          </cell>
        </row>
        <row r="1107">
          <cell r="A1107">
            <v>38932</v>
          </cell>
        </row>
        <row r="1108">
          <cell r="A1108">
            <v>38947</v>
          </cell>
        </row>
        <row r="1109">
          <cell r="A1109">
            <v>38950</v>
          </cell>
        </row>
        <row r="1110">
          <cell r="A1110">
            <v>38951</v>
          </cell>
        </row>
        <row r="1111">
          <cell r="A1111">
            <v>38952</v>
          </cell>
        </row>
        <row r="1112">
          <cell r="A1112">
            <v>38953</v>
          </cell>
        </row>
        <row r="1113">
          <cell r="A1113">
            <v>38954</v>
          </cell>
        </row>
        <row r="1114">
          <cell r="A1114">
            <v>38957</v>
          </cell>
        </row>
        <row r="1115">
          <cell r="A1115">
            <v>38958</v>
          </cell>
        </row>
        <row r="1116">
          <cell r="A1116">
            <v>38959</v>
          </cell>
        </row>
        <row r="1117">
          <cell r="A1117">
            <v>38960</v>
          </cell>
        </row>
        <row r="1118">
          <cell r="A1118">
            <v>38961</v>
          </cell>
        </row>
        <row r="1119">
          <cell r="A1119">
            <v>38964</v>
          </cell>
        </row>
        <row r="1120">
          <cell r="A1120">
            <v>38965</v>
          </cell>
        </row>
        <row r="1121">
          <cell r="A1121">
            <v>38966</v>
          </cell>
        </row>
        <row r="1122">
          <cell r="A1122">
            <v>38967</v>
          </cell>
        </row>
        <row r="1123">
          <cell r="A1123">
            <v>38968</v>
          </cell>
        </row>
        <row r="1124">
          <cell r="A1124">
            <v>38971</v>
          </cell>
        </row>
        <row r="1125">
          <cell r="A1125">
            <v>38972</v>
          </cell>
        </row>
        <row r="1126">
          <cell r="A1126">
            <v>38973</v>
          </cell>
        </row>
        <row r="1127">
          <cell r="A1127">
            <v>38974</v>
          </cell>
        </row>
        <row r="1128">
          <cell r="A1128">
            <v>38975</v>
          </cell>
        </row>
        <row r="1129">
          <cell r="A1129">
            <v>38978</v>
          </cell>
        </row>
        <row r="1130">
          <cell r="A1130">
            <v>38979</v>
          </cell>
        </row>
        <row r="1131">
          <cell r="A1131">
            <v>38980</v>
          </cell>
        </row>
        <row r="1132">
          <cell r="A1132">
            <v>38981</v>
          </cell>
        </row>
        <row r="1133">
          <cell r="A1133">
            <v>38982</v>
          </cell>
        </row>
        <row r="1134">
          <cell r="A1134">
            <v>38985</v>
          </cell>
        </row>
        <row r="1135">
          <cell r="A1135">
            <v>38986</v>
          </cell>
        </row>
        <row r="1136">
          <cell r="A1136">
            <v>38987</v>
          </cell>
        </row>
        <row r="1137">
          <cell r="A1137">
            <v>38988</v>
          </cell>
        </row>
        <row r="1138">
          <cell r="A1138">
            <v>38989</v>
          </cell>
        </row>
        <row r="1139">
          <cell r="A1139">
            <v>38992</v>
          </cell>
        </row>
        <row r="1140">
          <cell r="A1140">
            <v>38993</v>
          </cell>
        </row>
        <row r="1141">
          <cell r="A1141">
            <v>38994</v>
          </cell>
        </row>
        <row r="1142">
          <cell r="A1142">
            <v>38995</v>
          </cell>
        </row>
        <row r="1143">
          <cell r="A1143">
            <v>38996</v>
          </cell>
        </row>
        <row r="1144">
          <cell r="A1144">
            <v>38999</v>
          </cell>
        </row>
        <row r="1145">
          <cell r="A1145">
            <v>39000</v>
          </cell>
        </row>
        <row r="1146">
          <cell r="A1146">
            <v>39001</v>
          </cell>
        </row>
        <row r="1147">
          <cell r="A1147">
            <v>39002</v>
          </cell>
        </row>
        <row r="1148">
          <cell r="A1148">
            <v>39003</v>
          </cell>
        </row>
        <row r="1149">
          <cell r="A1149">
            <v>39006</v>
          </cell>
        </row>
        <row r="1150">
          <cell r="A1150">
            <v>39007</v>
          </cell>
        </row>
        <row r="1151">
          <cell r="A1151">
            <v>39008</v>
          </cell>
        </row>
        <row r="1152">
          <cell r="A1152">
            <v>39009</v>
          </cell>
        </row>
        <row r="1153">
          <cell r="A1153">
            <v>39010</v>
          </cell>
        </row>
        <row r="1154">
          <cell r="A1154">
            <v>39013</v>
          </cell>
        </row>
        <row r="1155">
          <cell r="A1155">
            <v>39014</v>
          </cell>
        </row>
        <row r="1156">
          <cell r="A1156">
            <v>39015</v>
          </cell>
        </row>
        <row r="1157">
          <cell r="A1157">
            <v>39016</v>
          </cell>
        </row>
        <row r="1158">
          <cell r="A1158">
            <v>39017</v>
          </cell>
        </row>
        <row r="1159">
          <cell r="A1159">
            <v>39020</v>
          </cell>
        </row>
        <row r="1160">
          <cell r="A1160">
            <v>39021</v>
          </cell>
        </row>
        <row r="1161">
          <cell r="A1161">
            <v>39023</v>
          </cell>
        </row>
        <row r="1162">
          <cell r="A1162">
            <v>39024</v>
          </cell>
        </row>
        <row r="1163">
          <cell r="A1163">
            <v>39027</v>
          </cell>
        </row>
        <row r="1164">
          <cell r="A1164">
            <v>39028</v>
          </cell>
        </row>
        <row r="1165">
          <cell r="A1165">
            <v>39029</v>
          </cell>
        </row>
        <row r="1166">
          <cell r="A1166">
            <v>39030</v>
          </cell>
        </row>
        <row r="1167">
          <cell r="A1167">
            <v>39031</v>
          </cell>
        </row>
        <row r="1168">
          <cell r="A1168">
            <v>39034</v>
          </cell>
        </row>
        <row r="1169">
          <cell r="A1169">
            <v>39035</v>
          </cell>
        </row>
        <row r="1170">
          <cell r="A1170">
            <v>39036</v>
          </cell>
        </row>
        <row r="1171">
          <cell r="A1171">
            <v>39037</v>
          </cell>
        </row>
        <row r="1172">
          <cell r="A1172">
            <v>39038</v>
          </cell>
        </row>
        <row r="1173">
          <cell r="A1173">
            <v>39041</v>
          </cell>
        </row>
        <row r="1174">
          <cell r="A1174">
            <v>39042</v>
          </cell>
        </row>
        <row r="1175">
          <cell r="A1175">
            <v>39043</v>
          </cell>
        </row>
        <row r="1176">
          <cell r="A1176">
            <v>39044</v>
          </cell>
        </row>
        <row r="1177">
          <cell r="A1177">
            <v>39045</v>
          </cell>
        </row>
        <row r="1178">
          <cell r="A1178">
            <v>39048</v>
          </cell>
        </row>
        <row r="1179">
          <cell r="A1179">
            <v>39049</v>
          </cell>
        </row>
        <row r="1180">
          <cell r="A1180">
            <v>39050</v>
          </cell>
        </row>
        <row r="1181">
          <cell r="A1181">
            <v>39051</v>
          </cell>
        </row>
        <row r="1182">
          <cell r="A1182">
            <v>39052</v>
          </cell>
        </row>
        <row r="1183">
          <cell r="A1183">
            <v>39055</v>
          </cell>
        </row>
        <row r="1184">
          <cell r="A1184">
            <v>39056</v>
          </cell>
        </row>
        <row r="1185">
          <cell r="A1185">
            <v>39057</v>
          </cell>
        </row>
        <row r="1186">
          <cell r="A1186">
            <v>39058</v>
          </cell>
        </row>
        <row r="1187">
          <cell r="A1187">
            <v>39059</v>
          </cell>
        </row>
        <row r="1188">
          <cell r="A1188">
            <v>39062</v>
          </cell>
        </row>
        <row r="1189">
          <cell r="A1189">
            <v>39063</v>
          </cell>
        </row>
        <row r="1190">
          <cell r="A1190">
            <v>39064</v>
          </cell>
        </row>
        <row r="1191">
          <cell r="A1191">
            <v>39065</v>
          </cell>
        </row>
        <row r="1192">
          <cell r="A1192">
            <v>39066</v>
          </cell>
        </row>
        <row r="1193">
          <cell r="A1193">
            <v>39069</v>
          </cell>
        </row>
        <row r="1194">
          <cell r="A1194">
            <v>39070</v>
          </cell>
        </row>
        <row r="1195">
          <cell r="A1195">
            <v>39071</v>
          </cell>
        </row>
        <row r="1196">
          <cell r="A1196">
            <v>39072</v>
          </cell>
        </row>
        <row r="1197">
          <cell r="A1197">
            <v>39073</v>
          </cell>
        </row>
        <row r="1198">
          <cell r="A1198">
            <v>39078</v>
          </cell>
        </row>
        <row r="1199">
          <cell r="A1199">
            <v>39079</v>
          </cell>
        </row>
        <row r="1200">
          <cell r="A1200">
            <v>39080</v>
          </cell>
        </row>
        <row r="1201">
          <cell r="A1201">
            <v>39084</v>
          </cell>
        </row>
        <row r="1202">
          <cell r="A1202">
            <v>39085</v>
          </cell>
        </row>
        <row r="1203">
          <cell r="A1203">
            <v>39086</v>
          </cell>
        </row>
        <row r="1204">
          <cell r="A1204">
            <v>39087</v>
          </cell>
        </row>
        <row r="1205">
          <cell r="A1205">
            <v>39090</v>
          </cell>
        </row>
        <row r="1206">
          <cell r="A1206">
            <v>39091</v>
          </cell>
        </row>
        <row r="1207">
          <cell r="A1207">
            <v>39092</v>
          </cell>
        </row>
        <row r="1208">
          <cell r="A1208">
            <v>39093</v>
          </cell>
        </row>
        <row r="1209">
          <cell r="A1209">
            <v>39094</v>
          </cell>
        </row>
        <row r="1210">
          <cell r="A1210">
            <v>39097</v>
          </cell>
        </row>
        <row r="1211">
          <cell r="A1211">
            <v>39098</v>
          </cell>
        </row>
        <row r="1212">
          <cell r="A1212">
            <v>39099</v>
          </cell>
        </row>
        <row r="1213">
          <cell r="A1213">
            <v>39100</v>
          </cell>
        </row>
        <row r="1214">
          <cell r="A1214">
            <v>39101</v>
          </cell>
        </row>
        <row r="1215">
          <cell r="A1215">
            <v>39104</v>
          </cell>
        </row>
        <row r="1216">
          <cell r="A1216">
            <v>39105</v>
          </cell>
        </row>
        <row r="1217">
          <cell r="A1217">
            <v>39106</v>
          </cell>
        </row>
        <row r="1218">
          <cell r="A1218">
            <v>39107</v>
          </cell>
        </row>
        <row r="1219">
          <cell r="A1219">
            <v>39108</v>
          </cell>
        </row>
        <row r="1220">
          <cell r="A1220">
            <v>39111</v>
          </cell>
        </row>
        <row r="1221">
          <cell r="A1221">
            <v>39112</v>
          </cell>
        </row>
        <row r="1222">
          <cell r="A1222">
            <v>39113</v>
          </cell>
        </row>
        <row r="1223">
          <cell r="A1223">
            <v>39114</v>
          </cell>
        </row>
        <row r="1224">
          <cell r="A1224">
            <v>39115</v>
          </cell>
        </row>
        <row r="1225">
          <cell r="A1225">
            <v>39118</v>
          </cell>
        </row>
        <row r="1226">
          <cell r="A1226">
            <v>39119</v>
          </cell>
        </row>
        <row r="1227">
          <cell r="A1227">
            <v>39120</v>
          </cell>
        </row>
        <row r="1228">
          <cell r="A1228">
            <v>39121</v>
          </cell>
        </row>
        <row r="1229">
          <cell r="A1229">
            <v>39122</v>
          </cell>
        </row>
        <row r="1230">
          <cell r="A1230">
            <v>39125</v>
          </cell>
        </row>
        <row r="1231">
          <cell r="A1231">
            <v>39126</v>
          </cell>
        </row>
        <row r="1232">
          <cell r="A1232">
            <v>39127</v>
          </cell>
        </row>
        <row r="1233">
          <cell r="A1233">
            <v>39128</v>
          </cell>
        </row>
        <row r="1234">
          <cell r="A1234">
            <v>39129</v>
          </cell>
        </row>
        <row r="1235">
          <cell r="A1235">
            <v>39132</v>
          </cell>
        </row>
        <row r="1236">
          <cell r="A1236">
            <v>39133</v>
          </cell>
        </row>
        <row r="1237">
          <cell r="A1237">
            <v>39134</v>
          </cell>
        </row>
        <row r="1238">
          <cell r="A1238">
            <v>39135</v>
          </cell>
        </row>
        <row r="1239">
          <cell r="A1239">
            <v>39136</v>
          </cell>
        </row>
        <row r="1240">
          <cell r="A1240">
            <v>39139</v>
          </cell>
        </row>
        <row r="1241">
          <cell r="A1241">
            <v>39140</v>
          </cell>
        </row>
        <row r="1242">
          <cell r="A1242">
            <v>39141</v>
          </cell>
        </row>
        <row r="1243">
          <cell r="A1243">
            <v>39142</v>
          </cell>
        </row>
        <row r="1244">
          <cell r="A1244">
            <v>39143</v>
          </cell>
        </row>
        <row r="1245">
          <cell r="A1245">
            <v>39146</v>
          </cell>
        </row>
        <row r="1246">
          <cell r="A1246">
            <v>39147</v>
          </cell>
        </row>
        <row r="1247">
          <cell r="A1247">
            <v>39148</v>
          </cell>
        </row>
        <row r="1248">
          <cell r="A1248">
            <v>39149</v>
          </cell>
        </row>
        <row r="1249">
          <cell r="A1249">
            <v>39150</v>
          </cell>
        </row>
        <row r="1250">
          <cell r="A1250">
            <v>39153</v>
          </cell>
        </row>
        <row r="1251">
          <cell r="A1251">
            <v>39154</v>
          </cell>
        </row>
        <row r="1252">
          <cell r="A1252">
            <v>39155</v>
          </cell>
        </row>
        <row r="1253">
          <cell r="A1253">
            <v>39156</v>
          </cell>
        </row>
        <row r="1254">
          <cell r="A1254">
            <v>39157</v>
          </cell>
        </row>
        <row r="1255">
          <cell r="A1255">
            <v>39160</v>
          </cell>
        </row>
        <row r="1256">
          <cell r="A1256">
            <v>39161</v>
          </cell>
        </row>
        <row r="1257">
          <cell r="A1257">
            <v>39162</v>
          </cell>
        </row>
        <row r="1258">
          <cell r="A1258">
            <v>39163</v>
          </cell>
        </row>
        <row r="1259">
          <cell r="A1259">
            <v>39164</v>
          </cell>
        </row>
        <row r="1260">
          <cell r="A1260">
            <v>39167</v>
          </cell>
        </row>
        <row r="1261">
          <cell r="A1261">
            <v>39168</v>
          </cell>
        </row>
        <row r="1262">
          <cell r="A1262">
            <v>39169</v>
          </cell>
        </row>
        <row r="1263">
          <cell r="A1263">
            <v>39170</v>
          </cell>
        </row>
        <row r="1264">
          <cell r="A1264">
            <v>39171</v>
          </cell>
        </row>
        <row r="1265">
          <cell r="A1265">
            <v>39174</v>
          </cell>
        </row>
        <row r="1266">
          <cell r="A1266">
            <v>39175</v>
          </cell>
        </row>
        <row r="1267">
          <cell r="A1267">
            <v>39176</v>
          </cell>
        </row>
        <row r="1268">
          <cell r="A1268">
            <v>39177</v>
          </cell>
        </row>
        <row r="1269">
          <cell r="A1269">
            <v>39182</v>
          </cell>
        </row>
        <row r="1270">
          <cell r="A1270">
            <v>39183</v>
          </cell>
        </row>
        <row r="1271">
          <cell r="A1271">
            <v>39184</v>
          </cell>
        </row>
        <row r="1272">
          <cell r="A1272">
            <v>39185</v>
          </cell>
        </row>
        <row r="1273">
          <cell r="A1273">
            <v>39188</v>
          </cell>
        </row>
        <row r="1274">
          <cell r="A1274">
            <v>39189</v>
          </cell>
        </row>
        <row r="1275">
          <cell r="A1275">
            <v>39190</v>
          </cell>
        </row>
        <row r="1276">
          <cell r="A1276">
            <v>39191</v>
          </cell>
        </row>
        <row r="1277">
          <cell r="A1277">
            <v>39192</v>
          </cell>
        </row>
        <row r="1278">
          <cell r="A1278">
            <v>39195</v>
          </cell>
        </row>
        <row r="1279">
          <cell r="A1279">
            <v>39196</v>
          </cell>
        </row>
        <row r="1280">
          <cell r="A1280">
            <v>39197</v>
          </cell>
        </row>
        <row r="1281">
          <cell r="A1281">
            <v>39198</v>
          </cell>
        </row>
        <row r="1282">
          <cell r="A1282">
            <v>39199</v>
          </cell>
        </row>
        <row r="1283">
          <cell r="A1283">
            <v>39202</v>
          </cell>
        </row>
        <row r="1284">
          <cell r="A1284">
            <v>39204</v>
          </cell>
        </row>
        <row r="1285">
          <cell r="A1285">
            <v>39205</v>
          </cell>
        </row>
        <row r="1286">
          <cell r="A1286">
            <v>39206</v>
          </cell>
        </row>
        <row r="1287">
          <cell r="A1287">
            <v>39210</v>
          </cell>
        </row>
        <row r="1288">
          <cell r="A1288">
            <v>39211</v>
          </cell>
        </row>
        <row r="1289">
          <cell r="A1289">
            <v>39212</v>
          </cell>
        </row>
        <row r="1290">
          <cell r="A1290">
            <v>39213</v>
          </cell>
        </row>
        <row r="1291">
          <cell r="A1291">
            <v>39216</v>
          </cell>
        </row>
        <row r="1292">
          <cell r="A1292">
            <v>39217</v>
          </cell>
        </row>
        <row r="1293">
          <cell r="A1293">
            <v>39218</v>
          </cell>
        </row>
        <row r="1294">
          <cell r="A1294">
            <v>39220</v>
          </cell>
        </row>
        <row r="1295">
          <cell r="A1295">
            <v>39223</v>
          </cell>
        </row>
        <row r="1296">
          <cell r="A1296">
            <v>39224</v>
          </cell>
        </row>
        <row r="1297">
          <cell r="A1297">
            <v>39225</v>
          </cell>
        </row>
        <row r="1298">
          <cell r="A1298">
            <v>39226</v>
          </cell>
        </row>
        <row r="1299">
          <cell r="A1299">
            <v>39227</v>
          </cell>
        </row>
        <row r="1300">
          <cell r="A1300">
            <v>39230</v>
          </cell>
        </row>
        <row r="1301">
          <cell r="A1301">
            <v>39231</v>
          </cell>
        </row>
        <row r="1302">
          <cell r="A1302">
            <v>39232</v>
          </cell>
        </row>
        <row r="1303">
          <cell r="A1303">
            <v>39233</v>
          </cell>
        </row>
        <row r="1304">
          <cell r="A1304">
            <v>39234</v>
          </cell>
        </row>
        <row r="1305">
          <cell r="A1305">
            <v>39237</v>
          </cell>
        </row>
        <row r="1306">
          <cell r="A1306">
            <v>39238</v>
          </cell>
        </row>
        <row r="1307">
          <cell r="A1307">
            <v>39239</v>
          </cell>
        </row>
        <row r="1308">
          <cell r="A1308">
            <v>39240</v>
          </cell>
        </row>
        <row r="1309">
          <cell r="A1309">
            <v>39241</v>
          </cell>
        </row>
        <row r="1310">
          <cell r="A1310">
            <v>39244</v>
          </cell>
        </row>
        <row r="1311">
          <cell r="A1311">
            <v>39245</v>
          </cell>
        </row>
        <row r="1312">
          <cell r="A1312">
            <v>39246</v>
          </cell>
        </row>
        <row r="1313">
          <cell r="A1313">
            <v>39247</v>
          </cell>
        </row>
        <row r="1314">
          <cell r="A1314">
            <v>39248</v>
          </cell>
        </row>
        <row r="1315">
          <cell r="A1315">
            <v>39251</v>
          </cell>
        </row>
        <row r="1316">
          <cell r="A1316">
            <v>39252</v>
          </cell>
        </row>
        <row r="1317">
          <cell r="A1317">
            <v>39253</v>
          </cell>
        </row>
        <row r="1318">
          <cell r="A1318">
            <v>39254</v>
          </cell>
        </row>
        <row r="1319">
          <cell r="A1319">
            <v>39255</v>
          </cell>
        </row>
        <row r="1320">
          <cell r="A1320">
            <v>39258</v>
          </cell>
        </row>
        <row r="1321">
          <cell r="A1321">
            <v>39259</v>
          </cell>
        </row>
        <row r="1322">
          <cell r="A1322">
            <v>39260</v>
          </cell>
        </row>
        <row r="1323">
          <cell r="A1323">
            <v>39261</v>
          </cell>
        </row>
        <row r="1324">
          <cell r="A1324">
            <v>39262</v>
          </cell>
        </row>
        <row r="1325">
          <cell r="A1325">
            <v>39265</v>
          </cell>
        </row>
        <row r="1326">
          <cell r="A1326">
            <v>39266</v>
          </cell>
        </row>
        <row r="1327">
          <cell r="A1327">
            <v>39267</v>
          </cell>
        </row>
        <row r="1328">
          <cell r="A1328">
            <v>39268</v>
          </cell>
        </row>
        <row r="1329">
          <cell r="A1329">
            <v>39269</v>
          </cell>
        </row>
        <row r="1330">
          <cell r="A1330">
            <v>39272</v>
          </cell>
        </row>
        <row r="1331">
          <cell r="A1331">
            <v>39273</v>
          </cell>
        </row>
        <row r="1332">
          <cell r="A1332">
            <v>39274</v>
          </cell>
        </row>
        <row r="1333">
          <cell r="A1333">
            <v>39275</v>
          </cell>
        </row>
        <row r="1334">
          <cell r="A1334">
            <v>39276</v>
          </cell>
        </row>
        <row r="1335">
          <cell r="A1335">
            <v>39279</v>
          </cell>
        </row>
        <row r="1336">
          <cell r="A1336">
            <v>39280</v>
          </cell>
        </row>
        <row r="1337">
          <cell r="A1337">
            <v>39281</v>
          </cell>
        </row>
        <row r="1338">
          <cell r="A1338">
            <v>39282</v>
          </cell>
        </row>
        <row r="1339">
          <cell r="A1339">
            <v>39283</v>
          </cell>
        </row>
        <row r="1340">
          <cell r="A1340">
            <v>39286</v>
          </cell>
        </row>
        <row r="1341">
          <cell r="A1341">
            <v>39287</v>
          </cell>
        </row>
        <row r="1342">
          <cell r="A1342">
            <v>39288</v>
          </cell>
        </row>
        <row r="1343">
          <cell r="A1343">
            <v>39289</v>
          </cell>
        </row>
        <row r="1344">
          <cell r="A1344">
            <v>39290</v>
          </cell>
        </row>
        <row r="1345">
          <cell r="A1345">
            <v>39293</v>
          </cell>
        </row>
        <row r="1346">
          <cell r="A1346">
            <v>39294</v>
          </cell>
        </row>
        <row r="1347">
          <cell r="A1347">
            <v>39295</v>
          </cell>
        </row>
        <row r="1348">
          <cell r="A1348">
            <v>39296</v>
          </cell>
        </row>
        <row r="1349">
          <cell r="A1349">
            <v>39297</v>
          </cell>
        </row>
        <row r="1350">
          <cell r="A1350">
            <v>39300</v>
          </cell>
        </row>
        <row r="1351">
          <cell r="A1351">
            <v>39301</v>
          </cell>
        </row>
        <row r="1352">
          <cell r="A1352">
            <v>39302</v>
          </cell>
        </row>
        <row r="1353">
          <cell r="A1353">
            <v>39303</v>
          </cell>
        </row>
        <row r="1354">
          <cell r="A1354">
            <v>39304</v>
          </cell>
        </row>
        <row r="1355">
          <cell r="A1355">
            <v>39307</v>
          </cell>
        </row>
        <row r="1356">
          <cell r="A1356">
            <v>39309</v>
          </cell>
        </row>
        <row r="1357">
          <cell r="A1357">
            <v>39310</v>
          </cell>
        </row>
        <row r="1358">
          <cell r="A1358">
            <v>39311</v>
          </cell>
        </row>
        <row r="1359">
          <cell r="A1359">
            <v>39314</v>
          </cell>
        </row>
        <row r="1360">
          <cell r="A1360">
            <v>39315</v>
          </cell>
        </row>
        <row r="1361">
          <cell r="A1361">
            <v>39316</v>
          </cell>
        </row>
        <row r="1362">
          <cell r="A1362">
            <v>39317</v>
          </cell>
        </row>
        <row r="1363">
          <cell r="A1363">
            <v>39318</v>
          </cell>
        </row>
        <row r="1364">
          <cell r="A1364">
            <v>39321</v>
          </cell>
        </row>
        <row r="1365">
          <cell r="A1365">
            <v>39322</v>
          </cell>
        </row>
        <row r="1366">
          <cell r="A1366">
            <v>39323</v>
          </cell>
        </row>
        <row r="1367">
          <cell r="A1367">
            <v>39324</v>
          </cell>
        </row>
        <row r="1368">
          <cell r="A1368">
            <v>39325</v>
          </cell>
        </row>
        <row r="1369">
          <cell r="A1369">
            <v>39328</v>
          </cell>
        </row>
        <row r="1370">
          <cell r="A1370">
            <v>39329</v>
          </cell>
        </row>
        <row r="1371">
          <cell r="A1371">
            <v>39330</v>
          </cell>
        </row>
        <row r="1372">
          <cell r="A1372">
            <v>39331</v>
          </cell>
        </row>
        <row r="1373">
          <cell r="A1373">
            <v>39332</v>
          </cell>
        </row>
        <row r="1374">
          <cell r="A1374">
            <v>39335</v>
          </cell>
        </row>
        <row r="1375">
          <cell r="A1375">
            <v>39336</v>
          </cell>
        </row>
        <row r="1376">
          <cell r="A1376">
            <v>39337</v>
          </cell>
        </row>
        <row r="1377">
          <cell r="A1377">
            <v>39338</v>
          </cell>
        </row>
        <row r="1378">
          <cell r="A1378">
            <v>39339</v>
          </cell>
        </row>
        <row r="1379">
          <cell r="A1379">
            <v>39342</v>
          </cell>
        </row>
        <row r="1380">
          <cell r="A1380">
            <v>39343</v>
          </cell>
        </row>
        <row r="1381">
          <cell r="A1381">
            <v>39344</v>
          </cell>
        </row>
        <row r="1382">
          <cell r="A1382">
            <v>39345</v>
          </cell>
        </row>
        <row r="1383">
          <cell r="A1383">
            <v>39346</v>
          </cell>
        </row>
        <row r="1384">
          <cell r="A1384">
            <v>39349</v>
          </cell>
        </row>
        <row r="1385">
          <cell r="A1385">
            <v>39350</v>
          </cell>
        </row>
        <row r="1386">
          <cell r="A1386">
            <v>39351</v>
          </cell>
        </row>
        <row r="1387">
          <cell r="A1387">
            <v>39352</v>
          </cell>
        </row>
        <row r="1388">
          <cell r="A1388">
            <v>39353</v>
          </cell>
        </row>
        <row r="1389">
          <cell r="A1389">
            <v>39356</v>
          </cell>
        </row>
        <row r="1390">
          <cell r="A1390">
            <v>39357</v>
          </cell>
        </row>
        <row r="1391">
          <cell r="A1391">
            <v>39358</v>
          </cell>
        </row>
        <row r="1392">
          <cell r="A1392">
            <v>39359</v>
          </cell>
        </row>
        <row r="1393">
          <cell r="A1393">
            <v>39360</v>
          </cell>
        </row>
        <row r="1394">
          <cell r="A1394">
            <v>39363</v>
          </cell>
        </row>
        <row r="1395">
          <cell r="A1395">
            <v>39364</v>
          </cell>
        </row>
        <row r="1396">
          <cell r="A1396">
            <v>39365</v>
          </cell>
        </row>
        <row r="1397">
          <cell r="A1397">
            <v>39366</v>
          </cell>
        </row>
        <row r="1398">
          <cell r="A1398">
            <v>39367</v>
          </cell>
        </row>
        <row r="1399">
          <cell r="A1399">
            <v>39370</v>
          </cell>
        </row>
        <row r="1400">
          <cell r="A1400">
            <v>39371</v>
          </cell>
        </row>
        <row r="1401">
          <cell r="A1401">
            <v>39372</v>
          </cell>
        </row>
        <row r="1402">
          <cell r="A1402">
            <v>39373</v>
          </cell>
        </row>
        <row r="1403">
          <cell r="A1403">
            <v>39374</v>
          </cell>
        </row>
        <row r="1404">
          <cell r="A1404">
            <v>39377</v>
          </cell>
        </row>
        <row r="1405">
          <cell r="A1405">
            <v>39378</v>
          </cell>
        </row>
        <row r="1406">
          <cell r="A1406">
            <v>39379</v>
          </cell>
        </row>
        <row r="1407">
          <cell r="A1407">
            <v>39380</v>
          </cell>
        </row>
        <row r="1408">
          <cell r="A1408">
            <v>39381</v>
          </cell>
        </row>
        <row r="1409">
          <cell r="A1409">
            <v>39384</v>
          </cell>
        </row>
        <row r="1410">
          <cell r="A1410">
            <v>39385</v>
          </cell>
        </row>
        <row r="1411">
          <cell r="A1411">
            <v>39386</v>
          </cell>
        </row>
        <row r="1412">
          <cell r="A1412">
            <v>39387</v>
          </cell>
        </row>
        <row r="1413">
          <cell r="A1413">
            <v>39388</v>
          </cell>
        </row>
        <row r="1414">
          <cell r="A1414">
            <v>39391</v>
          </cell>
        </row>
        <row r="1415">
          <cell r="A1415">
            <v>39392</v>
          </cell>
        </row>
        <row r="1416">
          <cell r="A1416">
            <v>39393</v>
          </cell>
        </row>
        <row r="1417">
          <cell r="A1417">
            <v>39394</v>
          </cell>
        </row>
        <row r="1418">
          <cell r="A1418">
            <v>39395</v>
          </cell>
        </row>
        <row r="1419">
          <cell r="A1419">
            <v>39398</v>
          </cell>
        </row>
        <row r="1420">
          <cell r="A1420">
            <v>39399</v>
          </cell>
        </row>
        <row r="1421">
          <cell r="A1421">
            <v>39400</v>
          </cell>
        </row>
        <row r="1422">
          <cell r="A1422">
            <v>39401</v>
          </cell>
        </row>
        <row r="1423">
          <cell r="A1423">
            <v>39402</v>
          </cell>
        </row>
        <row r="1424">
          <cell r="A1424">
            <v>39405</v>
          </cell>
        </row>
        <row r="1425">
          <cell r="A1425">
            <v>39406</v>
          </cell>
        </row>
        <row r="1426">
          <cell r="A1426">
            <v>39407</v>
          </cell>
        </row>
        <row r="1427">
          <cell r="A1427">
            <v>39408</v>
          </cell>
        </row>
        <row r="1428">
          <cell r="A1428">
            <v>39409</v>
          </cell>
        </row>
        <row r="1429">
          <cell r="A1429">
            <v>39412</v>
          </cell>
        </row>
        <row r="1430">
          <cell r="A1430">
            <v>39413</v>
          </cell>
        </row>
        <row r="1431">
          <cell r="A1431">
            <v>39414</v>
          </cell>
        </row>
        <row r="1432">
          <cell r="A1432">
            <v>39415</v>
          </cell>
        </row>
        <row r="1433">
          <cell r="A1433">
            <v>39416</v>
          </cell>
        </row>
        <row r="1434">
          <cell r="A1434">
            <v>39419</v>
          </cell>
        </row>
        <row r="1435">
          <cell r="A1435">
            <v>39420</v>
          </cell>
        </row>
        <row r="1436">
          <cell r="A1436">
            <v>39421</v>
          </cell>
        </row>
        <row r="1437">
          <cell r="A1437">
            <v>39422</v>
          </cell>
        </row>
        <row r="1438">
          <cell r="A1438">
            <v>39423</v>
          </cell>
        </row>
        <row r="1439">
          <cell r="A1439">
            <v>39426</v>
          </cell>
        </row>
        <row r="1440">
          <cell r="A1440">
            <v>39427</v>
          </cell>
        </row>
        <row r="1441">
          <cell r="A1441">
            <v>39428</v>
          </cell>
        </row>
        <row r="1442">
          <cell r="A1442">
            <v>39429</v>
          </cell>
        </row>
        <row r="1443">
          <cell r="A1443">
            <v>39430</v>
          </cell>
        </row>
        <row r="1444">
          <cell r="A1444">
            <v>39433</v>
          </cell>
        </row>
        <row r="1445">
          <cell r="A1445">
            <v>39434</v>
          </cell>
        </row>
        <row r="1446">
          <cell r="A1446">
            <v>39435</v>
          </cell>
        </row>
        <row r="1447">
          <cell r="A1447">
            <v>39436</v>
          </cell>
        </row>
        <row r="1448">
          <cell r="A1448">
            <v>39437</v>
          </cell>
        </row>
        <row r="1449">
          <cell r="A1449">
            <v>39441</v>
          </cell>
        </row>
        <row r="1450">
          <cell r="A1450">
            <v>39443</v>
          </cell>
        </row>
        <row r="1451">
          <cell r="A1451">
            <v>39444</v>
          </cell>
        </row>
        <row r="1452">
          <cell r="A1452">
            <v>39447</v>
          </cell>
        </row>
        <row r="1453">
          <cell r="A1453">
            <v>39449</v>
          </cell>
        </row>
        <row r="1454">
          <cell r="A1454">
            <v>39450</v>
          </cell>
        </row>
        <row r="1455">
          <cell r="A1455">
            <v>39451</v>
          </cell>
        </row>
        <row r="1456">
          <cell r="A1456">
            <v>39454</v>
          </cell>
        </row>
        <row r="1457">
          <cell r="A1457">
            <v>39455</v>
          </cell>
        </row>
        <row r="1458">
          <cell r="A1458">
            <v>39456</v>
          </cell>
        </row>
        <row r="1459">
          <cell r="A1459">
            <v>39457</v>
          </cell>
        </row>
        <row r="1460">
          <cell r="A1460">
            <v>39458</v>
          </cell>
        </row>
        <row r="1461">
          <cell r="A1461">
            <v>39461</v>
          </cell>
        </row>
        <row r="1462">
          <cell r="A1462">
            <v>39462</v>
          </cell>
        </row>
        <row r="1463">
          <cell r="A1463">
            <v>39463</v>
          </cell>
        </row>
        <row r="1464">
          <cell r="A1464">
            <v>39464</v>
          </cell>
        </row>
        <row r="1465">
          <cell r="A1465">
            <v>39465</v>
          </cell>
        </row>
        <row r="1466">
          <cell r="A1466">
            <v>39468</v>
          </cell>
        </row>
        <row r="1467">
          <cell r="A1467">
            <v>39469</v>
          </cell>
        </row>
        <row r="1468">
          <cell r="A1468">
            <v>39470</v>
          </cell>
        </row>
        <row r="1469">
          <cell r="A1469">
            <v>39471</v>
          </cell>
        </row>
        <row r="1470">
          <cell r="A1470">
            <v>39472</v>
          </cell>
        </row>
        <row r="1471">
          <cell r="A1471">
            <v>39475</v>
          </cell>
        </row>
        <row r="1472">
          <cell r="A1472">
            <v>39476</v>
          </cell>
        </row>
        <row r="1473">
          <cell r="A1473">
            <v>39477</v>
          </cell>
        </row>
        <row r="1474">
          <cell r="A1474">
            <v>39478</v>
          </cell>
        </row>
        <row r="1475">
          <cell r="A1475">
            <v>39479</v>
          </cell>
        </row>
        <row r="1476">
          <cell r="A1476">
            <v>39482</v>
          </cell>
        </row>
        <row r="1477">
          <cell r="A1477">
            <v>39483</v>
          </cell>
        </row>
        <row r="1478">
          <cell r="A1478">
            <v>39484</v>
          </cell>
        </row>
        <row r="1479">
          <cell r="A1479">
            <v>39485</v>
          </cell>
        </row>
        <row r="1480">
          <cell r="A1480">
            <v>39486</v>
          </cell>
        </row>
        <row r="1481">
          <cell r="A1481">
            <v>39489</v>
          </cell>
        </row>
        <row r="1482">
          <cell r="A1482">
            <v>39490</v>
          </cell>
        </row>
        <row r="1483">
          <cell r="A1483">
            <v>39491</v>
          </cell>
        </row>
        <row r="1484">
          <cell r="A1484">
            <v>39492</v>
          </cell>
        </row>
        <row r="1485">
          <cell r="A1485">
            <v>39493</v>
          </cell>
        </row>
        <row r="1486">
          <cell r="A1486">
            <v>39496</v>
          </cell>
        </row>
        <row r="1487">
          <cell r="A1487">
            <v>39497</v>
          </cell>
        </row>
        <row r="1488">
          <cell r="A1488">
            <v>39498</v>
          </cell>
        </row>
        <row r="1489">
          <cell r="A1489">
            <v>39499</v>
          </cell>
        </row>
        <row r="1490">
          <cell r="A1490">
            <v>39500</v>
          </cell>
        </row>
        <row r="1491">
          <cell r="A1491">
            <v>39503</v>
          </cell>
        </row>
        <row r="1492">
          <cell r="A1492">
            <v>39504</v>
          </cell>
        </row>
        <row r="1493">
          <cell r="A1493">
            <v>39505</v>
          </cell>
        </row>
        <row r="1494">
          <cell r="A1494">
            <v>39506</v>
          </cell>
        </row>
        <row r="1495">
          <cell r="A1495">
            <v>39507</v>
          </cell>
        </row>
        <row r="1496">
          <cell r="A1496">
            <v>39510</v>
          </cell>
        </row>
        <row r="1497">
          <cell r="A1497">
            <v>39511</v>
          </cell>
        </row>
        <row r="1498">
          <cell r="A1498">
            <v>39512</v>
          </cell>
        </row>
        <row r="1499">
          <cell r="A1499">
            <v>39513</v>
          </cell>
        </row>
        <row r="1500">
          <cell r="A1500">
            <v>39514</v>
          </cell>
        </row>
        <row r="1501">
          <cell r="A1501">
            <v>39517</v>
          </cell>
        </row>
        <row r="1502">
          <cell r="A1502">
            <v>39518</v>
          </cell>
        </row>
        <row r="1503">
          <cell r="A1503">
            <v>39519</v>
          </cell>
        </row>
        <row r="1504">
          <cell r="A1504">
            <v>39520</v>
          </cell>
        </row>
        <row r="1505">
          <cell r="A1505">
            <v>39521</v>
          </cell>
        </row>
        <row r="1506">
          <cell r="A1506">
            <v>39524</v>
          </cell>
        </row>
        <row r="1507">
          <cell r="A1507">
            <v>39525</v>
          </cell>
        </row>
        <row r="1508">
          <cell r="A1508">
            <v>39526</v>
          </cell>
        </row>
        <row r="1509">
          <cell r="A1509">
            <v>39527</v>
          </cell>
        </row>
        <row r="1510">
          <cell r="A1510">
            <v>39532</v>
          </cell>
        </row>
        <row r="1511">
          <cell r="A1511">
            <v>39533</v>
          </cell>
        </row>
        <row r="1512">
          <cell r="A1512">
            <v>39534</v>
          </cell>
        </row>
        <row r="1513">
          <cell r="A1513">
            <v>39535</v>
          </cell>
        </row>
        <row r="1514">
          <cell r="A1514">
            <v>39538</v>
          </cell>
        </row>
        <row r="1515">
          <cell r="A1515">
            <v>39539</v>
          </cell>
        </row>
        <row r="1516">
          <cell r="A1516">
            <v>39540</v>
          </cell>
        </row>
        <row r="1517">
          <cell r="A1517">
            <v>39541</v>
          </cell>
        </row>
        <row r="1518">
          <cell r="A1518">
            <v>39542</v>
          </cell>
        </row>
        <row r="1519">
          <cell r="A1519">
            <v>39545</v>
          </cell>
        </row>
        <row r="1520">
          <cell r="A1520">
            <v>39546</v>
          </cell>
        </row>
        <row r="1521">
          <cell r="A1521">
            <v>39547</v>
          </cell>
        </row>
        <row r="1522">
          <cell r="A1522">
            <v>39548</v>
          </cell>
        </row>
        <row r="1523">
          <cell r="A1523">
            <v>39549</v>
          </cell>
        </row>
        <row r="1524">
          <cell r="A1524">
            <v>39552</v>
          </cell>
        </row>
        <row r="1525">
          <cell r="A1525">
            <v>39553</v>
          </cell>
        </row>
        <row r="1526">
          <cell r="A1526">
            <v>39554</v>
          </cell>
        </row>
        <row r="1527">
          <cell r="A1527">
            <v>39555</v>
          </cell>
        </row>
        <row r="1528">
          <cell r="A1528">
            <v>39556</v>
          </cell>
        </row>
        <row r="1529">
          <cell r="A1529">
            <v>39559</v>
          </cell>
        </row>
        <row r="1530">
          <cell r="A1530">
            <v>39560</v>
          </cell>
        </row>
        <row r="1531">
          <cell r="A1531">
            <v>39561</v>
          </cell>
        </row>
        <row r="1532">
          <cell r="A1532">
            <v>39562</v>
          </cell>
        </row>
        <row r="1533">
          <cell r="A1533">
            <v>39563</v>
          </cell>
        </row>
        <row r="1534">
          <cell r="A1534">
            <v>39566</v>
          </cell>
        </row>
        <row r="1535">
          <cell r="A1535">
            <v>39567</v>
          </cell>
        </row>
        <row r="1536">
          <cell r="A1536">
            <v>39568</v>
          </cell>
        </row>
        <row r="1537">
          <cell r="A1537">
            <v>39569</v>
          </cell>
        </row>
        <row r="1538">
          <cell r="A1538">
            <v>39570</v>
          </cell>
        </row>
        <row r="1539">
          <cell r="A1539">
            <v>39573</v>
          </cell>
        </row>
        <row r="1540">
          <cell r="A1540">
            <v>39574</v>
          </cell>
        </row>
        <row r="1541">
          <cell r="A1541">
            <v>39576</v>
          </cell>
        </row>
        <row r="1542">
          <cell r="A1542">
            <v>39577</v>
          </cell>
        </row>
        <row r="1543">
          <cell r="A1543">
            <v>39580</v>
          </cell>
        </row>
        <row r="1544">
          <cell r="A1544">
            <v>39581</v>
          </cell>
        </row>
        <row r="1545">
          <cell r="A1545">
            <v>39582</v>
          </cell>
        </row>
        <row r="1546">
          <cell r="A1546">
            <v>39583</v>
          </cell>
        </row>
        <row r="1547">
          <cell r="A1547">
            <v>39584</v>
          </cell>
        </row>
        <row r="1548">
          <cell r="A1548">
            <v>39587</v>
          </cell>
        </row>
        <row r="1549">
          <cell r="A1549">
            <v>39588</v>
          </cell>
        </row>
        <row r="1550">
          <cell r="A1550">
            <v>39590</v>
          </cell>
        </row>
        <row r="1551">
          <cell r="A1551">
            <v>39591</v>
          </cell>
        </row>
        <row r="1552">
          <cell r="A1552">
            <v>39594</v>
          </cell>
        </row>
        <row r="1553">
          <cell r="A1553">
            <v>39595</v>
          </cell>
        </row>
        <row r="1554">
          <cell r="A1554">
            <v>39596</v>
          </cell>
        </row>
        <row r="1555">
          <cell r="A1555">
            <v>39597</v>
          </cell>
        </row>
        <row r="1556">
          <cell r="A1556">
            <v>39598</v>
          </cell>
        </row>
        <row r="1557">
          <cell r="A1557">
            <v>39601</v>
          </cell>
        </row>
        <row r="1558">
          <cell r="A1558">
            <v>39602</v>
          </cell>
        </row>
        <row r="1559">
          <cell r="A1559">
            <v>39603</v>
          </cell>
        </row>
        <row r="1560">
          <cell r="A1560">
            <v>39604</v>
          </cell>
        </row>
        <row r="1561">
          <cell r="A1561">
            <v>39605</v>
          </cell>
        </row>
        <row r="1562">
          <cell r="A1562">
            <v>39608</v>
          </cell>
        </row>
        <row r="1563">
          <cell r="A1563">
            <v>39609</v>
          </cell>
        </row>
        <row r="1564">
          <cell r="A1564">
            <v>39610</v>
          </cell>
        </row>
        <row r="1565">
          <cell r="A1565">
            <v>39611</v>
          </cell>
        </row>
        <row r="1566">
          <cell r="A1566">
            <v>39612</v>
          </cell>
        </row>
        <row r="1567">
          <cell r="A1567">
            <v>39615</v>
          </cell>
        </row>
        <row r="1568">
          <cell r="A1568">
            <v>39616</v>
          </cell>
        </row>
        <row r="1569">
          <cell r="A1569">
            <v>39617</v>
          </cell>
        </row>
        <row r="1570">
          <cell r="A1570">
            <v>39618</v>
          </cell>
        </row>
        <row r="1571">
          <cell r="A1571">
            <v>39619</v>
          </cell>
        </row>
        <row r="1572">
          <cell r="A1572">
            <v>39622</v>
          </cell>
        </row>
        <row r="1573">
          <cell r="A1573">
            <v>39623</v>
          </cell>
        </row>
        <row r="1574">
          <cell r="A1574">
            <v>39624</v>
          </cell>
        </row>
        <row r="1575">
          <cell r="A1575">
            <v>39625</v>
          </cell>
        </row>
        <row r="1576">
          <cell r="A1576">
            <v>39626</v>
          </cell>
        </row>
        <row r="1577">
          <cell r="A1577">
            <v>39629</v>
          </cell>
        </row>
        <row r="1578">
          <cell r="A1578">
            <v>39630</v>
          </cell>
        </row>
        <row r="1579">
          <cell r="A1579">
            <v>39631</v>
          </cell>
        </row>
        <row r="1580">
          <cell r="A1580">
            <v>39632</v>
          </cell>
        </row>
        <row r="1581">
          <cell r="A1581">
            <v>39633</v>
          </cell>
        </row>
        <row r="1582">
          <cell r="A1582">
            <v>39636</v>
          </cell>
        </row>
        <row r="1583">
          <cell r="A1583">
            <v>39637</v>
          </cell>
        </row>
        <row r="1584">
          <cell r="A1584">
            <v>39638</v>
          </cell>
        </row>
        <row r="1585">
          <cell r="A1585">
            <v>39643</v>
          </cell>
        </row>
        <row r="1586">
          <cell r="A1586">
            <v>39644</v>
          </cell>
        </row>
        <row r="1587">
          <cell r="A1587">
            <v>39645</v>
          </cell>
        </row>
        <row r="1588">
          <cell r="A1588">
            <v>39646</v>
          </cell>
        </row>
        <row r="1589">
          <cell r="A1589">
            <v>39647</v>
          </cell>
        </row>
        <row r="1590">
          <cell r="A1590">
            <v>39650</v>
          </cell>
        </row>
        <row r="1591">
          <cell r="A1591">
            <v>39651</v>
          </cell>
        </row>
        <row r="1592">
          <cell r="A1592">
            <v>39652</v>
          </cell>
        </row>
        <row r="1593">
          <cell r="A1593">
            <v>39653</v>
          </cell>
        </row>
        <row r="1594">
          <cell r="A1594">
            <v>39654</v>
          </cell>
        </row>
        <row r="1595">
          <cell r="A1595">
            <v>39657</v>
          </cell>
        </row>
        <row r="1596">
          <cell r="A1596">
            <v>39658</v>
          </cell>
        </row>
        <row r="1597">
          <cell r="A1597">
            <v>39659</v>
          </cell>
        </row>
        <row r="1598">
          <cell r="A1598">
            <v>39660</v>
          </cell>
        </row>
        <row r="1599">
          <cell r="A1599">
            <v>39661</v>
          </cell>
        </row>
        <row r="1600">
          <cell r="A1600">
            <v>39664</v>
          </cell>
        </row>
        <row r="1601">
          <cell r="A1601">
            <v>39665</v>
          </cell>
        </row>
        <row r="1602">
          <cell r="A1602">
            <v>39666</v>
          </cell>
        </row>
        <row r="1603">
          <cell r="A1603">
            <v>39667</v>
          </cell>
        </row>
        <row r="1604">
          <cell r="A1604">
            <v>39668</v>
          </cell>
        </row>
        <row r="1605">
          <cell r="A1605">
            <v>39671</v>
          </cell>
        </row>
        <row r="1606">
          <cell r="A1606">
            <v>39672</v>
          </cell>
        </row>
        <row r="1607">
          <cell r="A1607">
            <v>39673</v>
          </cell>
        </row>
        <row r="1608">
          <cell r="A1608">
            <v>39675</v>
          </cell>
        </row>
        <row r="1609">
          <cell r="A1609">
            <v>39678</v>
          </cell>
        </row>
        <row r="1610">
          <cell r="A1610">
            <v>39679</v>
          </cell>
        </row>
        <row r="1611">
          <cell r="A1611">
            <v>39680</v>
          </cell>
        </row>
        <row r="1612">
          <cell r="A1612">
            <v>39681</v>
          </cell>
        </row>
        <row r="1613">
          <cell r="A1613">
            <v>39682</v>
          </cell>
        </row>
        <row r="1614">
          <cell r="A1614">
            <v>39685</v>
          </cell>
        </row>
        <row r="1615">
          <cell r="A1615">
            <v>39686</v>
          </cell>
        </row>
        <row r="1616">
          <cell r="A1616">
            <v>39687</v>
          </cell>
        </row>
        <row r="1617">
          <cell r="A1617">
            <v>39688</v>
          </cell>
        </row>
        <row r="1618">
          <cell r="A1618">
            <v>39689</v>
          </cell>
        </row>
        <row r="1619">
          <cell r="A1619">
            <v>39692</v>
          </cell>
        </row>
        <row r="1620">
          <cell r="A1620">
            <v>39693</v>
          </cell>
        </row>
        <row r="1621">
          <cell r="A1621">
            <v>39694</v>
          </cell>
        </row>
        <row r="1622">
          <cell r="A1622">
            <v>39695</v>
          </cell>
        </row>
        <row r="1623">
          <cell r="A1623">
            <v>39696</v>
          </cell>
        </row>
        <row r="1624">
          <cell r="A1624">
            <v>39699</v>
          </cell>
        </row>
        <row r="1625">
          <cell r="A1625">
            <v>39700</v>
          </cell>
        </row>
        <row r="1626">
          <cell r="A1626">
            <v>39701</v>
          </cell>
        </row>
        <row r="1627">
          <cell r="A1627">
            <v>39702</v>
          </cell>
        </row>
        <row r="1628">
          <cell r="A1628">
            <v>39703</v>
          </cell>
        </row>
        <row r="1629">
          <cell r="A1629">
            <v>39706</v>
          </cell>
        </row>
        <row r="1630">
          <cell r="A1630">
            <v>39707</v>
          </cell>
        </row>
        <row r="1631">
          <cell r="A1631">
            <v>39708</v>
          </cell>
        </row>
        <row r="1632">
          <cell r="A1632">
            <v>39709</v>
          </cell>
        </row>
        <row r="1633">
          <cell r="A1633">
            <v>39710</v>
          </cell>
        </row>
        <row r="1634">
          <cell r="A1634">
            <v>39713</v>
          </cell>
        </row>
        <row r="1635">
          <cell r="A1635">
            <v>39714</v>
          </cell>
        </row>
        <row r="1636">
          <cell r="A1636">
            <v>39715</v>
          </cell>
        </row>
        <row r="1637">
          <cell r="A1637">
            <v>39716</v>
          </cell>
        </row>
        <row r="1638">
          <cell r="A1638">
            <v>39717</v>
          </cell>
        </row>
        <row r="1639">
          <cell r="A1639">
            <v>39720</v>
          </cell>
        </row>
        <row r="1640">
          <cell r="A1640">
            <v>39721</v>
          </cell>
        </row>
        <row r="1641">
          <cell r="A1641">
            <v>39722</v>
          </cell>
        </row>
        <row r="1642">
          <cell r="A1642">
            <v>39723</v>
          </cell>
        </row>
        <row r="1643">
          <cell r="A1643">
            <v>39724</v>
          </cell>
        </row>
        <row r="1644">
          <cell r="A1644">
            <v>39727</v>
          </cell>
        </row>
        <row r="1645">
          <cell r="A1645">
            <v>39728</v>
          </cell>
        </row>
        <row r="1646">
          <cell r="A1646">
            <v>39729</v>
          </cell>
        </row>
        <row r="1647">
          <cell r="A1647">
            <v>39730</v>
          </cell>
        </row>
        <row r="1648">
          <cell r="A1648">
            <v>39731</v>
          </cell>
        </row>
        <row r="1649">
          <cell r="A1649">
            <v>39734</v>
          </cell>
        </row>
        <row r="1650">
          <cell r="A1650">
            <v>39735</v>
          </cell>
        </row>
        <row r="1651">
          <cell r="A1651">
            <v>39736</v>
          </cell>
        </row>
        <row r="1652">
          <cell r="A1652">
            <v>39737</v>
          </cell>
        </row>
        <row r="1653">
          <cell r="A1653">
            <v>39738</v>
          </cell>
        </row>
        <row r="1654">
          <cell r="A1654">
            <v>39741</v>
          </cell>
        </row>
        <row r="1655">
          <cell r="A1655">
            <v>39742</v>
          </cell>
        </row>
        <row r="1656">
          <cell r="A1656">
            <v>39743</v>
          </cell>
        </row>
        <row r="1657">
          <cell r="A1657">
            <v>39744</v>
          </cell>
        </row>
        <row r="1658">
          <cell r="A1658">
            <v>39745</v>
          </cell>
        </row>
        <row r="1659">
          <cell r="A1659">
            <v>39748</v>
          </cell>
        </row>
        <row r="1660">
          <cell r="A1660">
            <v>39749</v>
          </cell>
        </row>
        <row r="1661">
          <cell r="A1661">
            <v>39750</v>
          </cell>
        </row>
        <row r="1662">
          <cell r="A1662">
            <v>39751</v>
          </cell>
        </row>
        <row r="1663">
          <cell r="A1663">
            <v>39752</v>
          </cell>
        </row>
        <row r="1664">
          <cell r="A1664">
            <v>39755</v>
          </cell>
        </row>
        <row r="1665">
          <cell r="A1665">
            <v>39756</v>
          </cell>
        </row>
        <row r="1666">
          <cell r="A1666">
            <v>39757</v>
          </cell>
        </row>
        <row r="1667">
          <cell r="A1667">
            <v>39758</v>
          </cell>
        </row>
        <row r="1668">
          <cell r="A1668">
            <v>39759</v>
          </cell>
        </row>
        <row r="1669">
          <cell r="A1669">
            <v>39763</v>
          </cell>
        </row>
        <row r="1670">
          <cell r="A1670">
            <v>39764</v>
          </cell>
        </row>
        <row r="1671">
          <cell r="A1671">
            <v>39765</v>
          </cell>
        </row>
        <row r="1672">
          <cell r="A1672">
            <v>39766</v>
          </cell>
        </row>
        <row r="1673">
          <cell r="A1673">
            <v>39769</v>
          </cell>
        </row>
        <row r="1674">
          <cell r="A1674">
            <v>39770</v>
          </cell>
        </row>
        <row r="1675">
          <cell r="A1675">
            <v>39771</v>
          </cell>
        </row>
        <row r="1676">
          <cell r="A1676">
            <v>39772</v>
          </cell>
        </row>
        <row r="1677">
          <cell r="A1677">
            <v>39773</v>
          </cell>
        </row>
        <row r="1678">
          <cell r="A1678">
            <v>39776</v>
          </cell>
        </row>
        <row r="1679">
          <cell r="A1679">
            <v>39777</v>
          </cell>
        </row>
        <row r="1680">
          <cell r="A1680">
            <v>39778</v>
          </cell>
        </row>
        <row r="1681">
          <cell r="A1681">
            <v>39779</v>
          </cell>
        </row>
        <row r="1682">
          <cell r="A1682">
            <v>39780</v>
          </cell>
        </row>
        <row r="1683">
          <cell r="A1683">
            <v>39783</v>
          </cell>
        </row>
        <row r="1684">
          <cell r="A1684">
            <v>39784</v>
          </cell>
        </row>
        <row r="1685">
          <cell r="A1685">
            <v>39785</v>
          </cell>
        </row>
        <row r="1686">
          <cell r="A1686">
            <v>39786</v>
          </cell>
        </row>
        <row r="1687">
          <cell r="A1687">
            <v>39787</v>
          </cell>
        </row>
        <row r="1688">
          <cell r="A1688">
            <v>39790</v>
          </cell>
        </row>
        <row r="1689">
          <cell r="A1689">
            <v>39791</v>
          </cell>
        </row>
        <row r="1690">
          <cell r="A1690">
            <v>39792</v>
          </cell>
        </row>
        <row r="1691">
          <cell r="A1691">
            <v>39793</v>
          </cell>
        </row>
        <row r="1692">
          <cell r="A1692">
            <v>39794</v>
          </cell>
        </row>
        <row r="1693">
          <cell r="A1693">
            <v>39797</v>
          </cell>
        </row>
        <row r="1694">
          <cell r="A1694">
            <v>39798</v>
          </cell>
        </row>
        <row r="1695">
          <cell r="A1695">
            <v>39799</v>
          </cell>
        </row>
        <row r="1696">
          <cell r="A1696">
            <v>39800</v>
          </cell>
        </row>
        <row r="1697">
          <cell r="A1697">
            <v>39801</v>
          </cell>
        </row>
        <row r="1698">
          <cell r="A1698">
            <v>39804</v>
          </cell>
        </row>
        <row r="1699">
          <cell r="A1699">
            <v>39805</v>
          </cell>
        </row>
        <row r="1700">
          <cell r="A1700">
            <v>39806</v>
          </cell>
        </row>
        <row r="1701">
          <cell r="A1701">
            <v>39808</v>
          </cell>
        </row>
        <row r="1702">
          <cell r="A1702">
            <v>39811</v>
          </cell>
        </row>
        <row r="1703">
          <cell r="A1703">
            <v>39812</v>
          </cell>
        </row>
        <row r="1704">
          <cell r="A1704">
            <v>39813</v>
          </cell>
        </row>
        <row r="1705">
          <cell r="A1705">
            <v>39815</v>
          </cell>
        </row>
        <row r="1706">
          <cell r="A1706">
            <v>39818</v>
          </cell>
        </row>
        <row r="1707">
          <cell r="A1707">
            <v>39819</v>
          </cell>
        </row>
        <row r="1708">
          <cell r="A1708">
            <v>39820</v>
          </cell>
        </row>
        <row r="1709">
          <cell r="A1709">
            <v>39821</v>
          </cell>
        </row>
        <row r="1710">
          <cell r="A1710">
            <v>39822</v>
          </cell>
        </row>
        <row r="1711">
          <cell r="A1711">
            <v>39825</v>
          </cell>
        </row>
        <row r="1712">
          <cell r="A1712">
            <v>39826</v>
          </cell>
        </row>
        <row r="1713">
          <cell r="A1713">
            <v>39827</v>
          </cell>
        </row>
        <row r="1714">
          <cell r="A1714">
            <v>39828</v>
          </cell>
        </row>
        <row r="1715">
          <cell r="A1715">
            <v>39829</v>
          </cell>
        </row>
        <row r="1716">
          <cell r="A1716">
            <v>39832</v>
          </cell>
        </row>
        <row r="1717">
          <cell r="A1717">
            <v>39833</v>
          </cell>
        </row>
        <row r="1718">
          <cell r="A1718">
            <v>39834</v>
          </cell>
        </row>
        <row r="1719">
          <cell r="A1719">
            <v>39835</v>
          </cell>
        </row>
        <row r="1720">
          <cell r="A1720">
            <v>39836</v>
          </cell>
        </row>
        <row r="1721">
          <cell r="A1721">
            <v>39839</v>
          </cell>
        </row>
        <row r="1722">
          <cell r="A1722">
            <v>39840</v>
          </cell>
        </row>
        <row r="1723">
          <cell r="A1723">
            <v>39841</v>
          </cell>
        </row>
        <row r="1724">
          <cell r="A1724">
            <v>39842</v>
          </cell>
        </row>
        <row r="1725">
          <cell r="A1725">
            <v>39843</v>
          </cell>
        </row>
        <row r="1726">
          <cell r="A1726">
            <v>39846</v>
          </cell>
        </row>
        <row r="1727">
          <cell r="A1727">
            <v>39847</v>
          </cell>
        </row>
        <row r="1728">
          <cell r="A1728">
            <v>39848</v>
          </cell>
        </row>
        <row r="1729">
          <cell r="A1729">
            <v>39849</v>
          </cell>
        </row>
        <row r="1730">
          <cell r="A1730">
            <v>39850</v>
          </cell>
        </row>
        <row r="1731">
          <cell r="A1731">
            <v>39853</v>
          </cell>
        </row>
        <row r="1732">
          <cell r="A1732">
            <v>39854</v>
          </cell>
        </row>
        <row r="1733">
          <cell r="A1733">
            <v>39855</v>
          </cell>
        </row>
        <row r="1734">
          <cell r="A1734">
            <v>39856</v>
          </cell>
        </row>
        <row r="1735">
          <cell r="A1735">
            <v>39857</v>
          </cell>
        </row>
        <row r="1736">
          <cell r="A1736">
            <v>39860</v>
          </cell>
        </row>
        <row r="1737">
          <cell r="A1737">
            <v>39861</v>
          </cell>
        </row>
        <row r="1738">
          <cell r="A1738">
            <v>39862</v>
          </cell>
        </row>
        <row r="1739">
          <cell r="A1739">
            <v>39863</v>
          </cell>
        </row>
        <row r="1740">
          <cell r="A1740">
            <v>39864</v>
          </cell>
        </row>
        <row r="1741">
          <cell r="A1741">
            <v>39867</v>
          </cell>
        </row>
        <row r="1742">
          <cell r="A1742">
            <v>39868</v>
          </cell>
        </row>
        <row r="1743">
          <cell r="A1743">
            <v>39869</v>
          </cell>
        </row>
        <row r="1744">
          <cell r="A1744">
            <v>39870</v>
          </cell>
        </row>
        <row r="1745">
          <cell r="A1745">
            <v>39871</v>
          </cell>
        </row>
        <row r="1746">
          <cell r="A1746">
            <v>39874</v>
          </cell>
        </row>
        <row r="1747">
          <cell r="A1747">
            <v>39875</v>
          </cell>
        </row>
        <row r="1748">
          <cell r="A1748">
            <v>39876</v>
          </cell>
        </row>
        <row r="1749">
          <cell r="A1749">
            <v>39877</v>
          </cell>
        </row>
        <row r="1750">
          <cell r="A1750">
            <v>39878</v>
          </cell>
        </row>
        <row r="1751">
          <cell r="A1751">
            <v>39881</v>
          </cell>
        </row>
        <row r="1752">
          <cell r="A1752">
            <v>39882</v>
          </cell>
        </row>
        <row r="1753">
          <cell r="A1753">
            <v>39883</v>
          </cell>
        </row>
        <row r="1754">
          <cell r="A1754">
            <v>39884</v>
          </cell>
        </row>
        <row r="1755">
          <cell r="A1755">
            <v>39885</v>
          </cell>
        </row>
        <row r="1756">
          <cell r="A1756">
            <v>39888</v>
          </cell>
        </row>
        <row r="1757">
          <cell r="A1757">
            <v>39889</v>
          </cell>
        </row>
        <row r="1758">
          <cell r="A1758">
            <v>39890</v>
          </cell>
        </row>
        <row r="1759">
          <cell r="A1759">
            <v>39891</v>
          </cell>
        </row>
        <row r="1760">
          <cell r="A1760">
            <v>39892</v>
          </cell>
        </row>
        <row r="1761">
          <cell r="A1761">
            <v>39895</v>
          </cell>
        </row>
        <row r="1762">
          <cell r="A1762">
            <v>39896</v>
          </cell>
        </row>
        <row r="1763">
          <cell r="A1763">
            <v>39897</v>
          </cell>
        </row>
        <row r="1764">
          <cell r="A1764">
            <v>39898</v>
          </cell>
        </row>
        <row r="1765">
          <cell r="A1765">
            <v>39899</v>
          </cell>
        </row>
        <row r="1766">
          <cell r="A1766">
            <v>39902</v>
          </cell>
        </row>
        <row r="1767">
          <cell r="A1767">
            <v>39903</v>
          </cell>
        </row>
        <row r="1768">
          <cell r="A1768">
            <v>39904</v>
          </cell>
        </row>
        <row r="1769">
          <cell r="A1769">
            <v>39905</v>
          </cell>
        </row>
        <row r="1770">
          <cell r="A1770">
            <v>39906</v>
          </cell>
        </row>
        <row r="1771">
          <cell r="A1771">
            <v>39909</v>
          </cell>
        </row>
        <row r="1772">
          <cell r="A1772">
            <v>39910</v>
          </cell>
        </row>
        <row r="1773">
          <cell r="A1773">
            <v>39911</v>
          </cell>
        </row>
        <row r="1774">
          <cell r="A1774">
            <v>39912</v>
          </cell>
        </row>
        <row r="1775">
          <cell r="A1775">
            <v>39917</v>
          </cell>
        </row>
        <row r="1776">
          <cell r="A1776">
            <v>39918</v>
          </cell>
        </row>
        <row r="1777">
          <cell r="A1777">
            <v>39919</v>
          </cell>
        </row>
        <row r="1778">
          <cell r="A1778">
            <v>39920</v>
          </cell>
        </row>
        <row r="1779">
          <cell r="A1779">
            <v>39923</v>
          </cell>
        </row>
        <row r="1780">
          <cell r="A1780">
            <v>39924</v>
          </cell>
        </row>
        <row r="1781">
          <cell r="A1781">
            <v>39925</v>
          </cell>
        </row>
        <row r="1782">
          <cell r="A1782">
            <v>39926</v>
          </cell>
        </row>
        <row r="1783">
          <cell r="A1783">
            <v>39927</v>
          </cell>
        </row>
        <row r="1784">
          <cell r="A1784">
            <v>39930</v>
          </cell>
        </row>
        <row r="1785">
          <cell r="A1785">
            <v>39931</v>
          </cell>
        </row>
        <row r="1786">
          <cell r="A1786">
            <v>39932</v>
          </cell>
        </row>
        <row r="1787">
          <cell r="A1787">
            <v>39933</v>
          </cell>
        </row>
        <row r="1788">
          <cell r="A1788">
            <v>39937</v>
          </cell>
        </row>
        <row r="1789">
          <cell r="A1789">
            <v>39938</v>
          </cell>
        </row>
        <row r="1790">
          <cell r="A1790">
            <v>39939</v>
          </cell>
        </row>
        <row r="1791">
          <cell r="A1791">
            <v>39941</v>
          </cell>
        </row>
        <row r="1792">
          <cell r="A1792">
            <v>39944</v>
          </cell>
        </row>
        <row r="1793">
          <cell r="A1793">
            <v>39945</v>
          </cell>
        </row>
        <row r="1794">
          <cell r="A1794">
            <v>39946</v>
          </cell>
        </row>
        <row r="1795">
          <cell r="A1795">
            <v>39947</v>
          </cell>
        </row>
        <row r="1796">
          <cell r="A1796">
            <v>39948</v>
          </cell>
        </row>
        <row r="1797">
          <cell r="A1797">
            <v>39951</v>
          </cell>
        </row>
        <row r="1798">
          <cell r="A1798">
            <v>39952</v>
          </cell>
        </row>
        <row r="1799">
          <cell r="A1799">
            <v>39954</v>
          </cell>
        </row>
        <row r="1800">
          <cell r="A1800">
            <v>39955</v>
          </cell>
        </row>
        <row r="1801">
          <cell r="A1801">
            <v>39958</v>
          </cell>
        </row>
        <row r="1802">
          <cell r="A1802">
            <v>39959</v>
          </cell>
        </row>
        <row r="1803">
          <cell r="A1803">
            <v>39960</v>
          </cell>
        </row>
        <row r="1804">
          <cell r="A1804">
            <v>39961</v>
          </cell>
        </row>
        <row r="1805">
          <cell r="A1805">
            <v>39962</v>
          </cell>
        </row>
        <row r="1806">
          <cell r="A1806">
            <v>39965</v>
          </cell>
        </row>
        <row r="1807">
          <cell r="A1807">
            <v>39966</v>
          </cell>
        </row>
        <row r="1808">
          <cell r="A1808">
            <v>39967</v>
          </cell>
        </row>
        <row r="1809">
          <cell r="A1809">
            <v>39968</v>
          </cell>
        </row>
        <row r="1810">
          <cell r="A1810">
            <v>39969</v>
          </cell>
        </row>
        <row r="1811">
          <cell r="A1811">
            <v>39972</v>
          </cell>
        </row>
        <row r="1812">
          <cell r="A1812">
            <v>39973</v>
          </cell>
        </row>
        <row r="1813">
          <cell r="A1813">
            <v>39974</v>
          </cell>
        </row>
        <row r="1814">
          <cell r="A1814">
            <v>39975</v>
          </cell>
        </row>
        <row r="1815">
          <cell r="A1815">
            <v>39976</v>
          </cell>
        </row>
        <row r="1816">
          <cell r="A1816">
            <v>39979</v>
          </cell>
        </row>
        <row r="1817">
          <cell r="A1817">
            <v>39980</v>
          </cell>
        </row>
        <row r="1818">
          <cell r="A1818">
            <v>39981</v>
          </cell>
        </row>
        <row r="1819">
          <cell r="A1819">
            <v>39982</v>
          </cell>
        </row>
        <row r="1820">
          <cell r="A1820">
            <v>39983</v>
          </cell>
        </row>
        <row r="1821">
          <cell r="A1821">
            <v>39986</v>
          </cell>
        </row>
        <row r="1822">
          <cell r="A1822">
            <v>39987</v>
          </cell>
        </row>
        <row r="1823">
          <cell r="A1823">
            <v>39988</v>
          </cell>
        </row>
        <row r="1824">
          <cell r="A1824">
            <v>39989</v>
          </cell>
        </row>
        <row r="1825">
          <cell r="A1825">
            <v>39990</v>
          </cell>
        </row>
        <row r="1826">
          <cell r="A1826">
            <v>39993</v>
          </cell>
        </row>
        <row r="1827">
          <cell r="A1827">
            <v>39994</v>
          </cell>
        </row>
        <row r="1828">
          <cell r="A1828">
            <v>39995</v>
          </cell>
        </row>
        <row r="1829">
          <cell r="A1829">
            <v>39996</v>
          </cell>
        </row>
        <row r="1830">
          <cell r="A1830">
            <v>39997</v>
          </cell>
        </row>
        <row r="1831">
          <cell r="A1831">
            <v>40000</v>
          </cell>
        </row>
        <row r="1832">
          <cell r="A1832">
            <v>40001</v>
          </cell>
        </row>
        <row r="1833">
          <cell r="A1833">
            <v>40002</v>
          </cell>
        </row>
        <row r="1834">
          <cell r="A1834">
            <v>40003</v>
          </cell>
        </row>
        <row r="1835">
          <cell r="A1835">
            <v>40004</v>
          </cell>
        </row>
        <row r="1836">
          <cell r="A1836">
            <v>40007</v>
          </cell>
        </row>
        <row r="1837">
          <cell r="A1837">
            <v>40008</v>
          </cell>
        </row>
        <row r="1838">
          <cell r="A1838">
            <v>40009</v>
          </cell>
        </row>
        <row r="1839">
          <cell r="A1839">
            <v>40010</v>
          </cell>
        </row>
        <row r="1840">
          <cell r="A1840">
            <v>40011</v>
          </cell>
        </row>
        <row r="1841">
          <cell r="A1841">
            <v>40014</v>
          </cell>
        </row>
        <row r="1842">
          <cell r="A1842">
            <v>40015</v>
          </cell>
        </row>
        <row r="1843">
          <cell r="A1843">
            <v>40016</v>
          </cell>
        </row>
        <row r="1844">
          <cell r="A1844">
            <v>40017</v>
          </cell>
        </row>
        <row r="1845">
          <cell r="A1845">
            <v>40018</v>
          </cell>
        </row>
        <row r="1846">
          <cell r="A1846">
            <v>40021</v>
          </cell>
        </row>
        <row r="1847">
          <cell r="A1847">
            <v>40022</v>
          </cell>
        </row>
        <row r="1848">
          <cell r="A1848">
            <v>40023</v>
          </cell>
        </row>
        <row r="1849">
          <cell r="A1849">
            <v>40024</v>
          </cell>
        </row>
        <row r="1850">
          <cell r="A1850">
            <v>40025</v>
          </cell>
        </row>
        <row r="1851">
          <cell r="A1851">
            <v>40028</v>
          </cell>
        </row>
        <row r="1852">
          <cell r="A1852">
            <v>40029</v>
          </cell>
        </row>
        <row r="1853">
          <cell r="A1853">
            <v>40030</v>
          </cell>
        </row>
        <row r="1854">
          <cell r="A1854">
            <v>40031</v>
          </cell>
        </row>
        <row r="1855">
          <cell r="A1855">
            <v>40032</v>
          </cell>
        </row>
        <row r="1856">
          <cell r="A1856">
            <v>40035</v>
          </cell>
        </row>
        <row r="1857">
          <cell r="A1857">
            <v>40036</v>
          </cell>
        </row>
        <row r="1858">
          <cell r="A1858">
            <v>40037</v>
          </cell>
        </row>
        <row r="1859">
          <cell r="A1859">
            <v>40038</v>
          </cell>
        </row>
        <row r="1860">
          <cell r="A1860">
            <v>40039</v>
          </cell>
        </row>
        <row r="1861">
          <cell r="A1861">
            <v>40042</v>
          </cell>
        </row>
        <row r="1862">
          <cell r="A1862">
            <v>40043</v>
          </cell>
        </row>
        <row r="1863">
          <cell r="A1863">
            <v>40044</v>
          </cell>
        </row>
        <row r="1864">
          <cell r="A1864">
            <v>40045</v>
          </cell>
        </row>
        <row r="1865">
          <cell r="A1865">
            <v>40046</v>
          </cell>
        </row>
        <row r="1866">
          <cell r="A1866">
            <v>40049</v>
          </cell>
        </row>
        <row r="1867">
          <cell r="A1867">
            <v>40050</v>
          </cell>
        </row>
        <row r="1868">
          <cell r="A1868">
            <v>40051</v>
          </cell>
        </row>
        <row r="1869">
          <cell r="A1869">
            <v>40052</v>
          </cell>
        </row>
        <row r="1870">
          <cell r="A1870">
            <v>40053</v>
          </cell>
        </row>
        <row r="1871">
          <cell r="A1871">
            <v>40056</v>
          </cell>
        </row>
        <row r="1872">
          <cell r="A1872">
            <v>40057</v>
          </cell>
        </row>
        <row r="1873">
          <cell r="A1873">
            <v>40058</v>
          </cell>
        </row>
        <row r="1874">
          <cell r="A1874">
            <v>40059</v>
          </cell>
        </row>
        <row r="1875">
          <cell r="A1875">
            <v>40060</v>
          </cell>
        </row>
        <row r="1876">
          <cell r="A1876">
            <v>40063</v>
          </cell>
        </row>
        <row r="1877">
          <cell r="A1877">
            <v>40064</v>
          </cell>
        </row>
        <row r="1878">
          <cell r="A1878">
            <v>40065</v>
          </cell>
        </row>
        <row r="1879">
          <cell r="A1879">
            <v>40066</v>
          </cell>
        </row>
        <row r="1880">
          <cell r="A1880">
            <v>40067</v>
          </cell>
        </row>
        <row r="1881">
          <cell r="A1881">
            <v>40070</v>
          </cell>
        </row>
        <row r="1882">
          <cell r="A1882">
            <v>40071</v>
          </cell>
        </row>
        <row r="1883">
          <cell r="A1883">
            <v>40072</v>
          </cell>
        </row>
        <row r="1884">
          <cell r="A1884">
            <v>40073</v>
          </cell>
        </row>
        <row r="1885">
          <cell r="A1885">
            <v>40074</v>
          </cell>
        </row>
        <row r="1886">
          <cell r="A1886">
            <v>40077</v>
          </cell>
        </row>
        <row r="1887">
          <cell r="A1887">
            <v>40078</v>
          </cell>
        </row>
        <row r="1888">
          <cell r="A1888">
            <v>40079</v>
          </cell>
        </row>
        <row r="1889">
          <cell r="A1889">
            <v>40080</v>
          </cell>
        </row>
        <row r="1890">
          <cell r="A1890">
            <v>40081</v>
          </cell>
        </row>
        <row r="1891">
          <cell r="A1891">
            <v>40084</v>
          </cell>
        </row>
        <row r="1892">
          <cell r="A1892">
            <v>40085</v>
          </cell>
        </row>
        <row r="1893">
          <cell r="A1893">
            <v>40086</v>
          </cell>
        </row>
        <row r="1894">
          <cell r="A1894">
            <v>40087</v>
          </cell>
        </row>
        <row r="1895">
          <cell r="A1895">
            <v>40088</v>
          </cell>
        </row>
        <row r="1896">
          <cell r="A1896">
            <v>40091</v>
          </cell>
        </row>
        <row r="1897">
          <cell r="A1897">
            <v>40092</v>
          </cell>
        </row>
        <row r="1898">
          <cell r="A1898">
            <v>40093</v>
          </cell>
        </row>
        <row r="1899">
          <cell r="A1899">
            <v>40094</v>
          </cell>
        </row>
        <row r="1900">
          <cell r="A1900">
            <v>40095</v>
          </cell>
        </row>
        <row r="1901">
          <cell r="A1901">
            <v>40098</v>
          </cell>
        </row>
        <row r="1902">
          <cell r="A1902">
            <v>40099</v>
          </cell>
        </row>
        <row r="1903">
          <cell r="A1903">
            <v>40100</v>
          </cell>
        </row>
        <row r="1904">
          <cell r="A1904">
            <v>40101</v>
          </cell>
        </row>
        <row r="1905">
          <cell r="A1905">
            <v>40102</v>
          </cell>
        </row>
        <row r="1906">
          <cell r="A1906">
            <v>40105</v>
          </cell>
        </row>
        <row r="1907">
          <cell r="A1907">
            <v>40106</v>
          </cell>
        </row>
        <row r="1908">
          <cell r="A1908">
            <v>40107</v>
          </cell>
        </row>
        <row r="1909">
          <cell r="A1909">
            <v>40108</v>
          </cell>
        </row>
        <row r="1910">
          <cell r="A1910">
            <v>40109</v>
          </cell>
        </row>
        <row r="1911">
          <cell r="A1911">
            <v>40112</v>
          </cell>
        </row>
        <row r="1912">
          <cell r="A1912">
            <v>40113</v>
          </cell>
        </row>
        <row r="1913">
          <cell r="A1913">
            <v>40114</v>
          </cell>
        </row>
        <row r="1914">
          <cell r="A1914">
            <v>40115</v>
          </cell>
        </row>
        <row r="1915">
          <cell r="A1915">
            <v>40116</v>
          </cell>
        </row>
        <row r="1916">
          <cell r="A1916">
            <v>40119</v>
          </cell>
        </row>
        <row r="1917">
          <cell r="A1917">
            <v>40120</v>
          </cell>
        </row>
        <row r="1918">
          <cell r="A1918">
            <v>40121</v>
          </cell>
        </row>
        <row r="1919">
          <cell r="A1919">
            <v>40122</v>
          </cell>
        </row>
        <row r="1920">
          <cell r="A1920">
            <v>40123</v>
          </cell>
        </row>
        <row r="1921">
          <cell r="A1921">
            <v>40126</v>
          </cell>
        </row>
        <row r="1922">
          <cell r="A1922">
            <v>40127</v>
          </cell>
        </row>
        <row r="1923">
          <cell r="A1923">
            <v>40128</v>
          </cell>
        </row>
        <row r="1924">
          <cell r="A1924">
            <v>40129</v>
          </cell>
        </row>
        <row r="1925">
          <cell r="A1925">
            <v>40130</v>
          </cell>
        </row>
        <row r="1926">
          <cell r="A1926">
            <v>40133</v>
          </cell>
        </row>
        <row r="1927">
          <cell r="A1927">
            <v>40134</v>
          </cell>
        </row>
        <row r="1928">
          <cell r="A1928">
            <v>40135</v>
          </cell>
        </row>
        <row r="1929">
          <cell r="A1929">
            <v>40136</v>
          </cell>
        </row>
        <row r="1930">
          <cell r="A1930">
            <v>40137</v>
          </cell>
        </row>
        <row r="1931">
          <cell r="A1931">
            <v>40140</v>
          </cell>
        </row>
        <row r="1932">
          <cell r="A1932">
            <v>40141</v>
          </cell>
        </row>
        <row r="1933">
          <cell r="A1933">
            <v>40142</v>
          </cell>
        </row>
        <row r="1934">
          <cell r="A1934">
            <v>40143</v>
          </cell>
        </row>
        <row r="1935">
          <cell r="A1935">
            <v>40144</v>
          </cell>
        </row>
        <row r="1936">
          <cell r="A1936">
            <v>40147</v>
          </cell>
        </row>
        <row r="1937">
          <cell r="A1937">
            <v>40148</v>
          </cell>
        </row>
        <row r="1938">
          <cell r="A1938">
            <v>40149</v>
          </cell>
        </row>
        <row r="1939">
          <cell r="A1939">
            <v>40150</v>
          </cell>
        </row>
        <row r="1940">
          <cell r="A1940">
            <v>40151</v>
          </cell>
        </row>
        <row r="1941">
          <cell r="A1941">
            <v>40154</v>
          </cell>
        </row>
        <row r="1942">
          <cell r="A1942">
            <v>40155</v>
          </cell>
        </row>
        <row r="1943">
          <cell r="A1943">
            <v>40156</v>
          </cell>
        </row>
        <row r="1944">
          <cell r="A1944">
            <v>40157</v>
          </cell>
        </row>
        <row r="1945">
          <cell r="A1945">
            <v>40158</v>
          </cell>
        </row>
        <row r="1946">
          <cell r="A1946">
            <v>40161</v>
          </cell>
        </row>
        <row r="1947">
          <cell r="A1947">
            <v>40162</v>
          </cell>
        </row>
        <row r="1948">
          <cell r="A1948">
            <v>40163</v>
          </cell>
        </row>
        <row r="1949">
          <cell r="A1949">
            <v>40164</v>
          </cell>
        </row>
        <row r="1950">
          <cell r="A1950">
            <v>40165</v>
          </cell>
        </row>
        <row r="1951">
          <cell r="A1951">
            <v>40168</v>
          </cell>
        </row>
        <row r="1952">
          <cell r="A1952">
            <v>40169</v>
          </cell>
        </row>
        <row r="1953">
          <cell r="A1953">
            <v>40170</v>
          </cell>
        </row>
        <row r="1954">
          <cell r="A1954">
            <v>40171</v>
          </cell>
        </row>
        <row r="1955">
          <cell r="A1955">
            <v>40175</v>
          </cell>
        </row>
        <row r="1956">
          <cell r="A1956">
            <v>40176</v>
          </cell>
        </row>
        <row r="1957">
          <cell r="A1957">
            <v>40177</v>
          </cell>
        </row>
        <row r="1958">
          <cell r="A1958">
            <v>40178</v>
          </cell>
        </row>
        <row r="1959">
          <cell r="A1959">
            <v>40182</v>
          </cell>
        </row>
        <row r="1960">
          <cell r="A1960">
            <v>40183</v>
          </cell>
        </row>
        <row r="1961">
          <cell r="A1961">
            <v>40184</v>
          </cell>
        </row>
        <row r="1962">
          <cell r="A1962">
            <v>40185</v>
          </cell>
        </row>
        <row r="1963">
          <cell r="A1963">
            <v>40186</v>
          </cell>
        </row>
        <row r="1964">
          <cell r="A1964">
            <v>40189</v>
          </cell>
        </row>
        <row r="1965">
          <cell r="A1965">
            <v>40190</v>
          </cell>
        </row>
        <row r="1966">
          <cell r="A1966">
            <v>40191</v>
          </cell>
        </row>
        <row r="1967">
          <cell r="A1967">
            <v>40192</v>
          </cell>
        </row>
        <row r="1968">
          <cell r="A1968">
            <v>40193</v>
          </cell>
        </row>
        <row r="1969">
          <cell r="A1969">
            <v>40196</v>
          </cell>
        </row>
        <row r="1970">
          <cell r="A1970">
            <v>40197</v>
          </cell>
        </row>
        <row r="1971">
          <cell r="A1971">
            <v>40198</v>
          </cell>
        </row>
        <row r="1972">
          <cell r="A1972">
            <v>40199</v>
          </cell>
        </row>
        <row r="1973">
          <cell r="A1973">
            <v>40200</v>
          </cell>
        </row>
        <row r="1974">
          <cell r="A1974">
            <v>40203</v>
          </cell>
        </row>
        <row r="1975">
          <cell r="A1975">
            <v>40204</v>
          </cell>
        </row>
        <row r="1976">
          <cell r="A1976">
            <v>40205</v>
          </cell>
        </row>
        <row r="1977">
          <cell r="A1977">
            <v>40206</v>
          </cell>
        </row>
        <row r="1978">
          <cell r="A1978">
            <v>40207</v>
          </cell>
        </row>
        <row r="1979">
          <cell r="A1979">
            <v>40210</v>
          </cell>
        </row>
        <row r="1980">
          <cell r="A1980">
            <v>40211</v>
          </cell>
        </row>
        <row r="1981">
          <cell r="A1981">
            <v>40212</v>
          </cell>
        </row>
        <row r="1982">
          <cell r="A1982">
            <v>40213</v>
          </cell>
        </row>
        <row r="1983">
          <cell r="A1983">
            <v>40214</v>
          </cell>
        </row>
        <row r="1984">
          <cell r="A1984">
            <v>40217</v>
          </cell>
        </row>
        <row r="1985">
          <cell r="A1985">
            <v>40218</v>
          </cell>
        </row>
        <row r="1986">
          <cell r="A1986">
            <v>40219</v>
          </cell>
        </row>
        <row r="1987">
          <cell r="A1987">
            <v>40220</v>
          </cell>
        </row>
        <row r="1988">
          <cell r="A1988">
            <v>40221</v>
          </cell>
        </row>
        <row r="1989">
          <cell r="A1989">
            <v>40224</v>
          </cell>
        </row>
        <row r="1990">
          <cell r="A1990">
            <v>40225</v>
          </cell>
        </row>
        <row r="1991">
          <cell r="A1991">
            <v>40226</v>
          </cell>
        </row>
        <row r="1992">
          <cell r="A1992">
            <v>40227</v>
          </cell>
        </row>
        <row r="1993">
          <cell r="A1993">
            <v>40228</v>
          </cell>
        </row>
        <row r="1994">
          <cell r="A1994">
            <v>40231</v>
          </cell>
        </row>
        <row r="1995">
          <cell r="A1995">
            <v>40232</v>
          </cell>
        </row>
        <row r="1996">
          <cell r="A1996">
            <v>40233</v>
          </cell>
        </row>
        <row r="1997">
          <cell r="A1997">
            <v>40234</v>
          </cell>
        </row>
        <row r="1998">
          <cell r="A1998">
            <v>40235</v>
          </cell>
        </row>
        <row r="1999">
          <cell r="A1999">
            <v>40238</v>
          </cell>
        </row>
        <row r="2000">
          <cell r="A2000">
            <v>40239</v>
          </cell>
        </row>
        <row r="2001">
          <cell r="A2001">
            <v>40240</v>
          </cell>
        </row>
        <row r="2002">
          <cell r="A2002">
            <v>40241</v>
          </cell>
        </row>
        <row r="2003">
          <cell r="A2003">
            <v>40242</v>
          </cell>
        </row>
        <row r="2004">
          <cell r="A2004">
            <v>40245</v>
          </cell>
        </row>
        <row r="2005">
          <cell r="A2005">
            <v>40246</v>
          </cell>
        </row>
        <row r="2006">
          <cell r="A2006">
            <v>40247</v>
          </cell>
        </row>
        <row r="2007">
          <cell r="A2007">
            <v>40248</v>
          </cell>
        </row>
        <row r="2008">
          <cell r="A2008">
            <v>40249</v>
          </cell>
        </row>
        <row r="2009">
          <cell r="A2009">
            <v>40252</v>
          </cell>
        </row>
        <row r="2010">
          <cell r="A2010">
            <v>40253</v>
          </cell>
        </row>
        <row r="2011">
          <cell r="A2011">
            <v>40254</v>
          </cell>
        </row>
        <row r="2012">
          <cell r="A2012">
            <v>40255</v>
          </cell>
        </row>
        <row r="2013">
          <cell r="A2013">
            <v>40256</v>
          </cell>
        </row>
        <row r="2014">
          <cell r="A2014">
            <v>40259</v>
          </cell>
        </row>
        <row r="2015">
          <cell r="A2015">
            <v>40260</v>
          </cell>
        </row>
        <row r="2016">
          <cell r="A2016">
            <v>40261</v>
          </cell>
        </row>
        <row r="2017">
          <cell r="A2017">
            <v>40262</v>
          </cell>
        </row>
        <row r="2018">
          <cell r="A2018">
            <v>40263</v>
          </cell>
        </row>
        <row r="2019">
          <cell r="A2019">
            <v>40266</v>
          </cell>
        </row>
        <row r="2020">
          <cell r="A2020">
            <v>40267</v>
          </cell>
        </row>
        <row r="2021">
          <cell r="A2021">
            <v>40268</v>
          </cell>
        </row>
        <row r="2022">
          <cell r="A2022">
            <v>40269</v>
          </cell>
        </row>
        <row r="2023">
          <cell r="A2023">
            <v>40274</v>
          </cell>
        </row>
        <row r="2024">
          <cell r="A2024">
            <v>40275</v>
          </cell>
        </row>
        <row r="2025">
          <cell r="A2025">
            <v>40276</v>
          </cell>
        </row>
        <row r="2026">
          <cell r="A2026">
            <v>40277</v>
          </cell>
        </row>
        <row r="2027">
          <cell r="A2027">
            <v>40280</v>
          </cell>
        </row>
        <row r="2028">
          <cell r="A2028">
            <v>40281</v>
          </cell>
        </row>
        <row r="2029">
          <cell r="A2029">
            <v>40282</v>
          </cell>
        </row>
        <row r="2030">
          <cell r="A2030">
            <v>40283</v>
          </cell>
        </row>
        <row r="2031">
          <cell r="A2031">
            <v>40284</v>
          </cell>
        </row>
        <row r="2032">
          <cell r="A2032">
            <v>40287</v>
          </cell>
        </row>
        <row r="2033">
          <cell r="A2033">
            <v>40288</v>
          </cell>
        </row>
        <row r="2034">
          <cell r="A2034">
            <v>40289</v>
          </cell>
        </row>
        <row r="2035">
          <cell r="A2035">
            <v>40290</v>
          </cell>
        </row>
        <row r="2036">
          <cell r="A2036">
            <v>40291</v>
          </cell>
        </row>
        <row r="2037">
          <cell r="A2037">
            <v>40294</v>
          </cell>
        </row>
        <row r="2038">
          <cell r="A2038">
            <v>40295</v>
          </cell>
        </row>
        <row r="2039">
          <cell r="A2039">
            <v>40296</v>
          </cell>
        </row>
        <row r="2040">
          <cell r="A2040">
            <v>40297</v>
          </cell>
        </row>
        <row r="2041">
          <cell r="A2041">
            <v>40298</v>
          </cell>
        </row>
        <row r="2042">
          <cell r="A2042">
            <v>40301</v>
          </cell>
        </row>
        <row r="2043">
          <cell r="A2043">
            <v>40302</v>
          </cell>
        </row>
        <row r="2044">
          <cell r="A2044">
            <v>40303</v>
          </cell>
        </row>
        <row r="2045">
          <cell r="A2045">
            <v>40304</v>
          </cell>
        </row>
        <row r="2046">
          <cell r="A2046">
            <v>40305</v>
          </cell>
        </row>
        <row r="2047">
          <cell r="A2047">
            <v>40308</v>
          </cell>
        </row>
        <row r="2048">
          <cell r="A2048">
            <v>40309</v>
          </cell>
        </row>
        <row r="2049">
          <cell r="A2049">
            <v>40310</v>
          </cell>
        </row>
        <row r="2050">
          <cell r="A2050">
            <v>40311</v>
          </cell>
        </row>
        <row r="2051">
          <cell r="A2051">
            <v>40312</v>
          </cell>
        </row>
        <row r="2052">
          <cell r="A2052">
            <v>40315</v>
          </cell>
        </row>
        <row r="2053">
          <cell r="A2053">
            <v>40316</v>
          </cell>
        </row>
        <row r="2054">
          <cell r="A2054">
            <v>40317</v>
          </cell>
        </row>
        <row r="2055">
          <cell r="A2055">
            <v>40318</v>
          </cell>
        </row>
        <row r="2056">
          <cell r="A2056">
            <v>40319</v>
          </cell>
        </row>
        <row r="2057">
          <cell r="A2057">
            <v>40322</v>
          </cell>
        </row>
        <row r="2058">
          <cell r="A2058">
            <v>40323</v>
          </cell>
        </row>
        <row r="2059">
          <cell r="A2059">
            <v>40324</v>
          </cell>
        </row>
        <row r="2060">
          <cell r="A2060">
            <v>40325</v>
          </cell>
        </row>
        <row r="2061">
          <cell r="A2061">
            <v>40326</v>
          </cell>
        </row>
        <row r="2062">
          <cell r="A2062">
            <v>40329</v>
          </cell>
        </row>
        <row r="2063">
          <cell r="A2063">
            <v>40330</v>
          </cell>
        </row>
        <row r="2064">
          <cell r="A2064">
            <v>40331</v>
          </cell>
        </row>
        <row r="2065">
          <cell r="A2065">
            <v>40332</v>
          </cell>
        </row>
        <row r="2066">
          <cell r="A2066">
            <v>40333</v>
          </cell>
        </row>
        <row r="2067">
          <cell r="A2067">
            <v>40336</v>
          </cell>
        </row>
        <row r="2068">
          <cell r="A2068">
            <v>40337</v>
          </cell>
        </row>
        <row r="2069">
          <cell r="A2069">
            <v>40338</v>
          </cell>
        </row>
        <row r="2070">
          <cell r="A2070">
            <v>40339</v>
          </cell>
        </row>
        <row r="2071">
          <cell r="A2071">
            <v>40340</v>
          </cell>
        </row>
        <row r="2072">
          <cell r="A2072">
            <v>40343</v>
          </cell>
        </row>
        <row r="2073">
          <cell r="A2073">
            <v>40344</v>
          </cell>
        </row>
        <row r="2074">
          <cell r="A2074">
            <v>40345</v>
          </cell>
        </row>
        <row r="2075">
          <cell r="A2075">
            <v>40346</v>
          </cell>
        </row>
        <row r="2076">
          <cell r="A2076">
            <v>40347</v>
          </cell>
        </row>
        <row r="2077">
          <cell r="A2077">
            <v>40350</v>
          </cell>
        </row>
        <row r="2078">
          <cell r="A2078">
            <v>40351</v>
          </cell>
        </row>
        <row r="2079">
          <cell r="A2079">
            <v>40352</v>
          </cell>
        </row>
        <row r="2080">
          <cell r="A2080">
            <v>40353</v>
          </cell>
        </row>
        <row r="2081">
          <cell r="A2081">
            <v>40354</v>
          </cell>
        </row>
        <row r="2082">
          <cell r="A2082">
            <v>40357</v>
          </cell>
        </row>
        <row r="2083">
          <cell r="A2083">
            <v>40358</v>
          </cell>
        </row>
        <row r="2084">
          <cell r="A2084">
            <v>40359</v>
          </cell>
        </row>
        <row r="2085">
          <cell r="A2085">
            <v>40360</v>
          </cell>
        </row>
        <row r="2086">
          <cell r="A2086">
            <v>40361</v>
          </cell>
        </row>
        <row r="2087">
          <cell r="A2087">
            <v>40364</v>
          </cell>
        </row>
        <row r="2088">
          <cell r="A2088">
            <v>40365</v>
          </cell>
        </row>
        <row r="2089">
          <cell r="A2089">
            <v>40366</v>
          </cell>
        </row>
        <row r="2090">
          <cell r="A2090">
            <v>40367</v>
          </cell>
        </row>
        <row r="2091">
          <cell r="A2091">
            <v>40368</v>
          </cell>
        </row>
        <row r="2092">
          <cell r="A2092">
            <v>40371</v>
          </cell>
        </row>
        <row r="2093">
          <cell r="A2093">
            <v>40372</v>
          </cell>
        </row>
        <row r="2094">
          <cell r="A2094">
            <v>40373</v>
          </cell>
        </row>
        <row r="2095">
          <cell r="A2095">
            <v>40374</v>
          </cell>
        </row>
        <row r="2096">
          <cell r="A2096">
            <v>40375</v>
          </cell>
        </row>
        <row r="2097">
          <cell r="A2097">
            <v>40378</v>
          </cell>
        </row>
        <row r="2098">
          <cell r="A2098">
            <v>40379</v>
          </cell>
        </row>
        <row r="2099">
          <cell r="A2099">
            <v>40380</v>
          </cell>
        </row>
        <row r="2100">
          <cell r="A2100">
            <v>40381</v>
          </cell>
        </row>
        <row r="2101">
          <cell r="A2101">
            <v>40382</v>
          </cell>
        </row>
        <row r="2102">
          <cell r="A2102">
            <v>40385</v>
          </cell>
        </row>
        <row r="2103">
          <cell r="A2103">
            <v>40386</v>
          </cell>
        </row>
        <row r="2104">
          <cell r="A2104">
            <v>40387</v>
          </cell>
        </row>
        <row r="2105">
          <cell r="A2105">
            <v>40388</v>
          </cell>
        </row>
        <row r="2106">
          <cell r="A2106">
            <v>40389</v>
          </cell>
        </row>
        <row r="2107">
          <cell r="A2107">
            <v>40392</v>
          </cell>
        </row>
        <row r="2108">
          <cell r="A2108">
            <v>40393</v>
          </cell>
        </row>
        <row r="2109">
          <cell r="A2109">
            <v>40394</v>
          </cell>
        </row>
        <row r="2110">
          <cell r="A2110">
            <v>40395</v>
          </cell>
        </row>
        <row r="2111">
          <cell r="A2111">
            <v>40396</v>
          </cell>
        </row>
        <row r="2112">
          <cell r="A2112">
            <v>40399</v>
          </cell>
        </row>
        <row r="2113">
          <cell r="A2113">
            <v>40400</v>
          </cell>
        </row>
        <row r="2114">
          <cell r="A2114">
            <v>40401</v>
          </cell>
        </row>
        <row r="2115">
          <cell r="A2115">
            <v>40402</v>
          </cell>
        </row>
        <row r="2116">
          <cell r="A2116">
            <v>40403</v>
          </cell>
        </row>
        <row r="2117">
          <cell r="A2117">
            <v>40406</v>
          </cell>
        </row>
        <row r="2118">
          <cell r="A2118">
            <v>40407</v>
          </cell>
        </row>
        <row r="2119">
          <cell r="A2119">
            <v>40408</v>
          </cell>
        </row>
        <row r="2120">
          <cell r="A2120">
            <v>40409</v>
          </cell>
        </row>
        <row r="2121">
          <cell r="A2121">
            <v>40410</v>
          </cell>
        </row>
        <row r="2122">
          <cell r="A2122">
            <v>40413</v>
          </cell>
        </row>
        <row r="2123">
          <cell r="A2123">
            <v>40414</v>
          </cell>
        </row>
        <row r="2124">
          <cell r="A2124">
            <v>40415</v>
          </cell>
        </row>
        <row r="2125">
          <cell r="A2125">
            <v>40416</v>
          </cell>
        </row>
        <row r="2126">
          <cell r="A2126">
            <v>40417</v>
          </cell>
        </row>
        <row r="2127">
          <cell r="A2127">
            <v>40420</v>
          </cell>
        </row>
        <row r="2128">
          <cell r="A2128">
            <v>40421</v>
          </cell>
        </row>
        <row r="2129">
          <cell r="A2129">
            <v>40422</v>
          </cell>
        </row>
        <row r="2130">
          <cell r="A2130">
            <v>40423</v>
          </cell>
        </row>
        <row r="2131">
          <cell r="A2131">
            <v>40424</v>
          </cell>
        </row>
        <row r="2132">
          <cell r="A2132">
            <v>40427</v>
          </cell>
        </row>
        <row r="2133">
          <cell r="A2133">
            <v>40428</v>
          </cell>
        </row>
        <row r="2134">
          <cell r="A2134">
            <v>40429</v>
          </cell>
        </row>
        <row r="2135">
          <cell r="A2135">
            <v>40430</v>
          </cell>
        </row>
        <row r="2136">
          <cell r="A2136">
            <v>40431</v>
          </cell>
        </row>
        <row r="2137">
          <cell r="A2137">
            <v>40434</v>
          </cell>
        </row>
        <row r="2138">
          <cell r="A2138">
            <v>40435</v>
          </cell>
        </row>
        <row r="2139">
          <cell r="A2139">
            <v>40436</v>
          </cell>
        </row>
        <row r="2140">
          <cell r="A2140">
            <v>40437</v>
          </cell>
        </row>
        <row r="2141">
          <cell r="A2141">
            <v>40438</v>
          </cell>
        </row>
        <row r="2142">
          <cell r="A2142">
            <v>40441</v>
          </cell>
        </row>
        <row r="2143">
          <cell r="A2143">
            <v>40442</v>
          </cell>
        </row>
        <row r="2144">
          <cell r="A2144">
            <v>40443</v>
          </cell>
        </row>
        <row r="2145">
          <cell r="A2145">
            <v>40444</v>
          </cell>
        </row>
        <row r="2146">
          <cell r="A2146">
            <v>40445</v>
          </cell>
        </row>
        <row r="2147">
          <cell r="A2147">
            <v>40448</v>
          </cell>
        </row>
        <row r="2148">
          <cell r="A2148">
            <v>40449</v>
          </cell>
        </row>
        <row r="2149">
          <cell r="A2149">
            <v>40450</v>
          </cell>
        </row>
        <row r="2150">
          <cell r="A2150">
            <v>40451</v>
          </cell>
        </row>
        <row r="2151">
          <cell r="A2151">
            <v>40452</v>
          </cell>
        </row>
        <row r="2152">
          <cell r="A2152">
            <v>40455</v>
          </cell>
        </row>
        <row r="2153">
          <cell r="A2153">
            <v>40456</v>
          </cell>
        </row>
        <row r="2154">
          <cell r="A2154">
            <v>40457</v>
          </cell>
        </row>
        <row r="2155">
          <cell r="A2155">
            <v>40458</v>
          </cell>
        </row>
        <row r="2156">
          <cell r="A2156">
            <v>40459</v>
          </cell>
        </row>
        <row r="2157">
          <cell r="A2157">
            <v>40462</v>
          </cell>
        </row>
        <row r="2158">
          <cell r="A2158">
            <v>40463</v>
          </cell>
        </row>
        <row r="2159">
          <cell r="A2159">
            <v>40464</v>
          </cell>
        </row>
        <row r="2160">
          <cell r="A2160">
            <v>40465</v>
          </cell>
        </row>
        <row r="2161">
          <cell r="A2161">
            <v>40466</v>
          </cell>
        </row>
        <row r="2162">
          <cell r="A2162">
            <v>40469</v>
          </cell>
        </row>
        <row r="2163">
          <cell r="A2163">
            <v>40470</v>
          </cell>
        </row>
        <row r="2164">
          <cell r="A2164">
            <v>40471</v>
          </cell>
        </row>
        <row r="2165">
          <cell r="A2165">
            <v>40472</v>
          </cell>
        </row>
        <row r="2166">
          <cell r="A2166">
            <v>40473</v>
          </cell>
        </row>
        <row r="2167">
          <cell r="A2167">
            <v>40476</v>
          </cell>
        </row>
        <row r="2168">
          <cell r="A2168">
            <v>40477</v>
          </cell>
        </row>
        <row r="2169">
          <cell r="A2169">
            <v>40478</v>
          </cell>
        </row>
        <row r="2170">
          <cell r="A2170">
            <v>40479</v>
          </cell>
        </row>
        <row r="2171">
          <cell r="A2171">
            <v>40480</v>
          </cell>
        </row>
        <row r="2172">
          <cell r="A2172">
            <v>40483</v>
          </cell>
        </row>
        <row r="2173">
          <cell r="A2173">
            <v>40484</v>
          </cell>
        </row>
        <row r="2174">
          <cell r="A2174">
            <v>40485</v>
          </cell>
        </row>
        <row r="2175">
          <cell r="A2175">
            <v>40486</v>
          </cell>
        </row>
        <row r="2176">
          <cell r="A2176">
            <v>40487</v>
          </cell>
        </row>
        <row r="2177">
          <cell r="A2177">
            <v>40490</v>
          </cell>
        </row>
        <row r="2178">
          <cell r="A2178">
            <v>40491</v>
          </cell>
        </row>
        <row r="2179">
          <cell r="A2179">
            <v>40492</v>
          </cell>
        </row>
        <row r="2180">
          <cell r="A2180">
            <v>40493</v>
          </cell>
        </row>
        <row r="2181">
          <cell r="A2181">
            <v>40494</v>
          </cell>
        </row>
        <row r="2182">
          <cell r="A2182">
            <v>40497</v>
          </cell>
        </row>
        <row r="2183">
          <cell r="A2183">
            <v>40498</v>
          </cell>
        </row>
        <row r="2184">
          <cell r="A2184">
            <v>40499</v>
          </cell>
        </row>
        <row r="2185">
          <cell r="A2185">
            <v>40500</v>
          </cell>
        </row>
        <row r="2186">
          <cell r="A2186">
            <v>40501</v>
          </cell>
        </row>
        <row r="2187">
          <cell r="A2187">
            <v>40504</v>
          </cell>
        </row>
        <row r="2188">
          <cell r="A2188">
            <v>40505</v>
          </cell>
        </row>
        <row r="2189">
          <cell r="A2189">
            <v>40506</v>
          </cell>
        </row>
        <row r="2190">
          <cell r="A2190">
            <v>40507</v>
          </cell>
        </row>
        <row r="2191">
          <cell r="A2191">
            <v>40508</v>
          </cell>
        </row>
        <row r="2192">
          <cell r="A2192">
            <v>40511</v>
          </cell>
        </row>
        <row r="2193">
          <cell r="A2193">
            <v>40512</v>
          </cell>
        </row>
        <row r="2194">
          <cell r="A2194">
            <v>40513</v>
          </cell>
        </row>
        <row r="2195">
          <cell r="A2195">
            <v>40514</v>
          </cell>
        </row>
        <row r="2196">
          <cell r="A2196">
            <v>40515</v>
          </cell>
        </row>
        <row r="2197">
          <cell r="A2197">
            <v>40518</v>
          </cell>
        </row>
        <row r="2198">
          <cell r="A2198">
            <v>40519</v>
          </cell>
        </row>
        <row r="2199">
          <cell r="A2199">
            <v>40520</v>
          </cell>
        </row>
        <row r="2200">
          <cell r="A2200">
            <v>40521</v>
          </cell>
        </row>
        <row r="2201">
          <cell r="A2201">
            <v>40522</v>
          </cell>
        </row>
        <row r="2202">
          <cell r="A2202">
            <v>40525</v>
          </cell>
        </row>
        <row r="2203">
          <cell r="A2203">
            <v>40526</v>
          </cell>
        </row>
        <row r="2204">
          <cell r="A2204">
            <v>40527</v>
          </cell>
        </row>
        <row r="2205">
          <cell r="A2205">
            <v>40528</v>
          </cell>
        </row>
        <row r="2206">
          <cell r="A2206">
            <v>40529</v>
          </cell>
        </row>
        <row r="2207">
          <cell r="A2207">
            <v>40532</v>
          </cell>
        </row>
        <row r="2208">
          <cell r="A2208">
            <v>40533</v>
          </cell>
        </row>
        <row r="2209">
          <cell r="A2209">
            <v>40534</v>
          </cell>
        </row>
        <row r="2210">
          <cell r="A2210">
            <v>40535</v>
          </cell>
        </row>
        <row r="2211">
          <cell r="A2211">
            <v>40536</v>
          </cell>
        </row>
        <row r="2212">
          <cell r="A2212">
            <v>40539</v>
          </cell>
        </row>
        <row r="2213">
          <cell r="A2213">
            <v>40540</v>
          </cell>
        </row>
        <row r="2214">
          <cell r="A2214">
            <v>40541</v>
          </cell>
        </row>
        <row r="2215">
          <cell r="A2215">
            <v>40542</v>
          </cell>
        </row>
        <row r="2216">
          <cell r="A2216">
            <v>40543</v>
          </cell>
        </row>
        <row r="2217">
          <cell r="A2217">
            <v>40546</v>
          </cell>
        </row>
        <row r="2218">
          <cell r="A2218">
            <v>40547</v>
          </cell>
        </row>
        <row r="2219">
          <cell r="A2219">
            <v>40548</v>
          </cell>
        </row>
        <row r="2220">
          <cell r="A2220">
            <v>40549</v>
          </cell>
        </row>
        <row r="2221">
          <cell r="A2221">
            <v>40550</v>
          </cell>
        </row>
        <row r="2222">
          <cell r="A2222">
            <v>40553</v>
          </cell>
        </row>
        <row r="2223">
          <cell r="A2223">
            <v>40554</v>
          </cell>
        </row>
        <row r="2224">
          <cell r="A2224">
            <v>40555</v>
          </cell>
        </row>
        <row r="2225">
          <cell r="A2225">
            <v>40556</v>
          </cell>
        </row>
        <row r="2226">
          <cell r="A2226">
            <v>40557</v>
          </cell>
        </row>
        <row r="2227">
          <cell r="A2227">
            <v>40560</v>
          </cell>
        </row>
        <row r="2228">
          <cell r="A2228">
            <v>40561</v>
          </cell>
        </row>
        <row r="2229">
          <cell r="A2229">
            <v>40562</v>
          </cell>
        </row>
        <row r="2230">
          <cell r="A2230">
            <v>40563</v>
          </cell>
        </row>
        <row r="2231">
          <cell r="A2231">
            <v>40564</v>
          </cell>
        </row>
        <row r="2232">
          <cell r="A2232">
            <v>40567</v>
          </cell>
        </row>
        <row r="2233">
          <cell r="A2233">
            <v>40568</v>
          </cell>
        </row>
        <row r="2234">
          <cell r="A2234">
            <v>40569</v>
          </cell>
        </row>
        <row r="2235">
          <cell r="A2235">
            <v>40570</v>
          </cell>
        </row>
        <row r="2236">
          <cell r="A2236">
            <v>40571</v>
          </cell>
        </row>
        <row r="2237">
          <cell r="A2237">
            <v>40574</v>
          </cell>
        </row>
        <row r="2238">
          <cell r="A2238">
            <v>40575</v>
          </cell>
        </row>
        <row r="2239">
          <cell r="A2239">
            <v>40576</v>
          </cell>
        </row>
        <row r="2240">
          <cell r="A2240">
            <v>40577</v>
          </cell>
        </row>
        <row r="2241">
          <cell r="A2241">
            <v>40578</v>
          </cell>
        </row>
        <row r="2242">
          <cell r="A2242">
            <v>40581</v>
          </cell>
        </row>
        <row r="2243">
          <cell r="A2243">
            <v>40582</v>
          </cell>
        </row>
        <row r="2244">
          <cell r="A2244">
            <v>40583</v>
          </cell>
        </row>
        <row r="2245">
          <cell r="A2245">
            <v>40584</v>
          </cell>
        </row>
        <row r="2246">
          <cell r="A2246">
            <v>40585</v>
          </cell>
        </row>
        <row r="2247">
          <cell r="A2247">
            <v>40588</v>
          </cell>
        </row>
        <row r="2248">
          <cell r="A2248">
            <v>40589</v>
          </cell>
        </row>
        <row r="2249">
          <cell r="A2249">
            <v>40590</v>
          </cell>
        </row>
        <row r="2250">
          <cell r="A2250">
            <v>40591</v>
          </cell>
        </row>
        <row r="2251">
          <cell r="A2251">
            <v>40592</v>
          </cell>
        </row>
        <row r="2252">
          <cell r="A2252">
            <v>40595</v>
          </cell>
        </row>
        <row r="2253">
          <cell r="A2253">
            <v>40596</v>
          </cell>
        </row>
        <row r="2254">
          <cell r="A2254">
            <v>40597</v>
          </cell>
        </row>
        <row r="2255">
          <cell r="A2255">
            <v>40598</v>
          </cell>
        </row>
        <row r="2256">
          <cell r="A2256">
            <v>40599</v>
          </cell>
        </row>
        <row r="2257">
          <cell r="A2257">
            <v>40602</v>
          </cell>
        </row>
        <row r="2258">
          <cell r="A2258">
            <v>40603</v>
          </cell>
        </row>
        <row r="2259">
          <cell r="A2259">
            <v>40604</v>
          </cell>
        </row>
        <row r="2260">
          <cell r="A2260">
            <v>40605</v>
          </cell>
        </row>
        <row r="2261">
          <cell r="A2261">
            <v>40606</v>
          </cell>
        </row>
        <row r="2262">
          <cell r="A2262">
            <v>40609</v>
          </cell>
        </row>
        <row r="2263">
          <cell r="A2263">
            <v>40610</v>
          </cell>
        </row>
        <row r="2264">
          <cell r="A2264">
            <v>40611</v>
          </cell>
        </row>
        <row r="2265">
          <cell r="A2265">
            <v>40612</v>
          </cell>
        </row>
        <row r="2266">
          <cell r="A2266">
            <v>40613</v>
          </cell>
        </row>
        <row r="2267">
          <cell r="A2267">
            <v>40616</v>
          </cell>
        </row>
        <row r="2268">
          <cell r="A2268">
            <v>40617</v>
          </cell>
        </row>
        <row r="2269">
          <cell r="A2269">
            <v>40618</v>
          </cell>
        </row>
        <row r="2270">
          <cell r="A2270">
            <v>40619</v>
          </cell>
        </row>
        <row r="2271">
          <cell r="A2271">
            <v>40620</v>
          </cell>
        </row>
        <row r="2272">
          <cell r="A2272">
            <v>40623</v>
          </cell>
        </row>
        <row r="2273">
          <cell r="A2273">
            <v>40624</v>
          </cell>
        </row>
        <row r="2274">
          <cell r="A2274">
            <v>40625</v>
          </cell>
        </row>
        <row r="2275">
          <cell r="A2275">
            <v>40626</v>
          </cell>
        </row>
        <row r="2276">
          <cell r="A2276">
            <v>40627</v>
          </cell>
        </row>
        <row r="2277">
          <cell r="A2277">
            <v>40630</v>
          </cell>
        </row>
        <row r="2278">
          <cell r="A2278">
            <v>40631</v>
          </cell>
        </row>
        <row r="2279">
          <cell r="A2279">
            <v>40632</v>
          </cell>
        </row>
        <row r="2280">
          <cell r="A2280">
            <v>40633</v>
          </cell>
        </row>
        <row r="2281">
          <cell r="A2281">
            <v>40634</v>
          </cell>
        </row>
        <row r="2282">
          <cell r="A2282">
            <v>40637</v>
          </cell>
        </row>
        <row r="2283">
          <cell r="A2283">
            <v>40638</v>
          </cell>
        </row>
        <row r="2284">
          <cell r="A2284">
            <v>40639</v>
          </cell>
        </row>
        <row r="2285">
          <cell r="A2285">
            <v>40640</v>
          </cell>
        </row>
        <row r="2286">
          <cell r="A2286">
            <v>40641</v>
          </cell>
        </row>
        <row r="2287">
          <cell r="A2287">
            <v>40644</v>
          </cell>
        </row>
        <row r="2288">
          <cell r="A2288">
            <v>40645</v>
          </cell>
        </row>
        <row r="2289">
          <cell r="A2289">
            <v>40646</v>
          </cell>
        </row>
        <row r="2290">
          <cell r="A2290">
            <v>40647</v>
          </cell>
        </row>
        <row r="2291">
          <cell r="A2291">
            <v>40648</v>
          </cell>
        </row>
        <row r="2292">
          <cell r="A2292">
            <v>40651</v>
          </cell>
        </row>
        <row r="2293">
          <cell r="A2293">
            <v>40652</v>
          </cell>
        </row>
        <row r="2294">
          <cell r="A2294">
            <v>40653</v>
          </cell>
        </row>
        <row r="2295">
          <cell r="A2295">
            <v>40654</v>
          </cell>
        </row>
        <row r="2296">
          <cell r="A2296">
            <v>40659</v>
          </cell>
        </row>
        <row r="2297">
          <cell r="A2297">
            <v>40660</v>
          </cell>
        </row>
        <row r="2298">
          <cell r="A2298">
            <v>40661</v>
          </cell>
        </row>
        <row r="2299">
          <cell r="A2299">
            <v>40662</v>
          </cell>
        </row>
        <row r="2300">
          <cell r="A2300">
            <v>40665</v>
          </cell>
        </row>
        <row r="2301">
          <cell r="A2301">
            <v>40666</v>
          </cell>
        </row>
        <row r="2302">
          <cell r="A2302">
            <v>40667</v>
          </cell>
        </row>
        <row r="2303">
          <cell r="A2303">
            <v>40668</v>
          </cell>
        </row>
        <row r="2304">
          <cell r="A2304">
            <v>40669</v>
          </cell>
        </row>
        <row r="2305">
          <cell r="A2305">
            <v>40672</v>
          </cell>
        </row>
        <row r="2306">
          <cell r="A2306">
            <v>40673</v>
          </cell>
        </row>
        <row r="2307">
          <cell r="A2307">
            <v>40674</v>
          </cell>
        </row>
        <row r="2308">
          <cell r="A2308">
            <v>40675</v>
          </cell>
        </row>
        <row r="2309">
          <cell r="A2309">
            <v>40676</v>
          </cell>
        </row>
        <row r="2310">
          <cell r="A2310">
            <v>40679</v>
          </cell>
        </row>
        <row r="2311">
          <cell r="A2311">
            <v>40680</v>
          </cell>
        </row>
        <row r="2312">
          <cell r="A2312">
            <v>40681</v>
          </cell>
        </row>
        <row r="2313">
          <cell r="A2313">
            <v>40682</v>
          </cell>
        </row>
        <row r="2314">
          <cell r="A2314">
            <v>40683</v>
          </cell>
        </row>
        <row r="2315">
          <cell r="A2315">
            <v>40686</v>
          </cell>
        </row>
        <row r="2316">
          <cell r="A2316">
            <v>40687</v>
          </cell>
        </row>
        <row r="2317">
          <cell r="A2317">
            <v>40688</v>
          </cell>
        </row>
        <row r="2318">
          <cell r="A2318">
            <v>40689</v>
          </cell>
        </row>
        <row r="2319">
          <cell r="A2319">
            <v>40690</v>
          </cell>
        </row>
        <row r="2320">
          <cell r="A2320">
            <v>40693</v>
          </cell>
        </row>
        <row r="2321">
          <cell r="A2321">
            <v>40694</v>
          </cell>
        </row>
        <row r="2322">
          <cell r="A2322">
            <v>40695</v>
          </cell>
        </row>
        <row r="2323">
          <cell r="A2323">
            <v>40696</v>
          </cell>
        </row>
        <row r="2324">
          <cell r="A2324">
            <v>40697</v>
          </cell>
        </row>
        <row r="2325">
          <cell r="A2325">
            <v>40700</v>
          </cell>
        </row>
        <row r="2326">
          <cell r="A2326">
            <v>40701</v>
          </cell>
        </row>
        <row r="2327">
          <cell r="A2327">
            <v>40702</v>
          </cell>
        </row>
        <row r="2328">
          <cell r="A2328">
            <v>40703</v>
          </cell>
        </row>
        <row r="2329">
          <cell r="A2329">
            <v>40704</v>
          </cell>
        </row>
        <row r="2330">
          <cell r="A2330">
            <v>40707</v>
          </cell>
        </row>
        <row r="2331">
          <cell r="A2331">
            <v>40708</v>
          </cell>
        </row>
        <row r="2332">
          <cell r="A2332">
            <v>40709</v>
          </cell>
        </row>
        <row r="2333">
          <cell r="A2333">
            <v>40710</v>
          </cell>
        </row>
        <row r="2334">
          <cell r="A2334">
            <v>40711</v>
          </cell>
        </row>
        <row r="2335">
          <cell r="A2335">
            <v>40714</v>
          </cell>
        </row>
        <row r="2336">
          <cell r="A2336">
            <v>40715</v>
          </cell>
        </row>
        <row r="2337">
          <cell r="A2337">
            <v>40716</v>
          </cell>
        </row>
        <row r="2338">
          <cell r="A2338">
            <v>40717</v>
          </cell>
        </row>
        <row r="2339">
          <cell r="A2339">
            <v>40718</v>
          </cell>
        </row>
        <row r="2340">
          <cell r="A2340">
            <v>40721</v>
          </cell>
        </row>
        <row r="2341">
          <cell r="A2341">
            <v>40722</v>
          </cell>
        </row>
        <row r="2342">
          <cell r="A2342">
            <v>40723</v>
          </cell>
        </row>
        <row r="2343">
          <cell r="A2343">
            <v>40724</v>
          </cell>
        </row>
        <row r="2344">
          <cell r="A2344">
            <v>40725</v>
          </cell>
        </row>
        <row r="2345">
          <cell r="A2345">
            <v>40728</v>
          </cell>
        </row>
        <row r="2346">
          <cell r="A2346">
            <v>40729</v>
          </cell>
        </row>
        <row r="2347">
          <cell r="A2347">
            <v>40730</v>
          </cell>
        </row>
        <row r="2348">
          <cell r="A2348">
            <v>40731</v>
          </cell>
        </row>
        <row r="2349">
          <cell r="A2349">
            <v>40732</v>
          </cell>
        </row>
        <row r="2350">
          <cell r="A2350">
            <v>40735</v>
          </cell>
        </row>
        <row r="2351">
          <cell r="A2351">
            <v>40736</v>
          </cell>
        </row>
        <row r="2352">
          <cell r="A2352">
            <v>40737</v>
          </cell>
        </row>
        <row r="2353">
          <cell r="A2353">
            <v>40738</v>
          </cell>
        </row>
        <row r="2354">
          <cell r="A2354">
            <v>40739</v>
          </cell>
        </row>
        <row r="2355">
          <cell r="A2355">
            <v>40742</v>
          </cell>
        </row>
        <row r="2356">
          <cell r="A2356">
            <v>40743</v>
          </cell>
        </row>
        <row r="2357">
          <cell r="A2357">
            <v>40744</v>
          </cell>
        </row>
        <row r="2358">
          <cell r="A2358">
            <v>40745</v>
          </cell>
        </row>
        <row r="2359">
          <cell r="A2359">
            <v>40746</v>
          </cell>
        </row>
        <row r="2360">
          <cell r="A2360">
            <v>40749</v>
          </cell>
        </row>
        <row r="2361">
          <cell r="A2361">
            <v>40750</v>
          </cell>
        </row>
        <row r="2362">
          <cell r="A2362">
            <v>40751</v>
          </cell>
        </row>
        <row r="2363">
          <cell r="A2363">
            <v>40752</v>
          </cell>
        </row>
        <row r="2364">
          <cell r="A2364">
            <v>40753</v>
          </cell>
        </row>
        <row r="2365">
          <cell r="A2365">
            <v>40756</v>
          </cell>
        </row>
        <row r="2366">
          <cell r="A2366">
            <v>40757</v>
          </cell>
        </row>
        <row r="2367">
          <cell r="A2367">
            <v>40758</v>
          </cell>
        </row>
        <row r="2368">
          <cell r="A2368">
            <v>40759</v>
          </cell>
        </row>
        <row r="2369">
          <cell r="A2369">
            <v>40760</v>
          </cell>
        </row>
        <row r="2370">
          <cell r="A2370">
            <v>40763</v>
          </cell>
        </row>
        <row r="2371">
          <cell r="A2371">
            <v>40764</v>
          </cell>
        </row>
        <row r="2372">
          <cell r="A2372">
            <v>40765</v>
          </cell>
        </row>
        <row r="2373">
          <cell r="A2373">
            <v>40766</v>
          </cell>
        </row>
        <row r="2374">
          <cell r="A2374">
            <v>40767</v>
          </cell>
        </row>
        <row r="2375">
          <cell r="A2375">
            <v>40770</v>
          </cell>
        </row>
        <row r="2376">
          <cell r="A2376">
            <v>40771</v>
          </cell>
        </row>
        <row r="2377">
          <cell r="A2377">
            <v>40772</v>
          </cell>
        </row>
        <row r="2378">
          <cell r="A2378">
            <v>40773</v>
          </cell>
        </row>
        <row r="2379">
          <cell r="A2379">
            <v>40774</v>
          </cell>
        </row>
        <row r="2380">
          <cell r="A2380">
            <v>40777</v>
          </cell>
        </row>
        <row r="2381">
          <cell r="A2381">
            <v>40778</v>
          </cell>
        </row>
        <row r="2382">
          <cell r="A2382">
            <v>40779</v>
          </cell>
        </row>
        <row r="2383">
          <cell r="A2383">
            <v>40780</v>
          </cell>
        </row>
        <row r="2384">
          <cell r="A2384">
            <v>40781</v>
          </cell>
        </row>
        <row r="2385">
          <cell r="A2385">
            <v>40784</v>
          </cell>
        </row>
        <row r="2386">
          <cell r="A2386">
            <v>40785</v>
          </cell>
        </row>
        <row r="2387">
          <cell r="A2387">
            <v>40786</v>
          </cell>
        </row>
        <row r="2388">
          <cell r="A2388">
            <v>40787</v>
          </cell>
        </row>
        <row r="2389">
          <cell r="A2389">
            <v>40788</v>
          </cell>
        </row>
        <row r="2390">
          <cell r="A2390">
            <v>40791</v>
          </cell>
        </row>
        <row r="2391">
          <cell r="A2391">
            <v>40792</v>
          </cell>
        </row>
        <row r="2392">
          <cell r="A2392">
            <v>40793</v>
          </cell>
        </row>
        <row r="2393">
          <cell r="A2393">
            <v>40794</v>
          </cell>
        </row>
        <row r="2394">
          <cell r="A2394">
            <v>40795</v>
          </cell>
        </row>
        <row r="2395">
          <cell r="A2395">
            <v>40798</v>
          </cell>
        </row>
        <row r="2396">
          <cell r="A2396">
            <v>40799</v>
          </cell>
        </row>
        <row r="2397">
          <cell r="A2397">
            <v>40800</v>
          </cell>
        </row>
        <row r="2398">
          <cell r="A2398">
            <v>40801</v>
          </cell>
        </row>
        <row r="2399">
          <cell r="A2399">
            <v>40802</v>
          </cell>
        </row>
        <row r="2400">
          <cell r="A2400">
            <v>40805</v>
          </cell>
        </row>
        <row r="2401">
          <cell r="A2401">
            <v>40806</v>
          </cell>
        </row>
        <row r="2402">
          <cell r="A2402">
            <v>40807</v>
          </cell>
        </row>
        <row r="2403">
          <cell r="A2403">
            <v>40808</v>
          </cell>
        </row>
        <row r="2404">
          <cell r="A2404">
            <v>40809</v>
          </cell>
        </row>
        <row r="2405">
          <cell r="A2405">
            <v>40812</v>
          </cell>
        </row>
        <row r="2406">
          <cell r="A2406">
            <v>40813</v>
          </cell>
        </row>
        <row r="2407">
          <cell r="A2407">
            <v>40814</v>
          </cell>
        </row>
        <row r="2408">
          <cell r="A2408">
            <v>40815</v>
          </cell>
        </row>
        <row r="2409">
          <cell r="A2409">
            <v>40816</v>
          </cell>
        </row>
        <row r="2410">
          <cell r="A2410">
            <v>40819</v>
          </cell>
        </row>
        <row r="2411">
          <cell r="A2411">
            <v>40820</v>
          </cell>
        </row>
        <row r="2412">
          <cell r="A2412">
            <v>40821</v>
          </cell>
        </row>
        <row r="2413">
          <cell r="A2413">
            <v>40822</v>
          </cell>
        </row>
        <row r="2414">
          <cell r="A2414">
            <v>40823</v>
          </cell>
        </row>
        <row r="2415">
          <cell r="A2415">
            <v>40826</v>
          </cell>
        </row>
        <row r="2416">
          <cell r="A2416">
            <v>40827</v>
          </cell>
        </row>
        <row r="2417">
          <cell r="A2417">
            <v>40828</v>
          </cell>
        </row>
        <row r="2418">
          <cell r="A2418">
            <v>40829</v>
          </cell>
        </row>
        <row r="2419">
          <cell r="A2419">
            <v>40830</v>
          </cell>
        </row>
        <row r="2420">
          <cell r="A2420">
            <v>40833</v>
          </cell>
        </row>
        <row r="2421">
          <cell r="A2421">
            <v>40834</v>
          </cell>
        </row>
        <row r="2422">
          <cell r="A2422">
            <v>40835</v>
          </cell>
        </row>
        <row r="2423">
          <cell r="A2423">
            <v>40836</v>
          </cell>
        </row>
        <row r="2424">
          <cell r="A2424">
            <v>40837</v>
          </cell>
        </row>
        <row r="2425">
          <cell r="A2425">
            <v>40840</v>
          </cell>
        </row>
        <row r="2426">
          <cell r="A2426">
            <v>40841</v>
          </cell>
        </row>
        <row r="2427">
          <cell r="A2427">
            <v>40842</v>
          </cell>
        </row>
        <row r="2428">
          <cell r="A2428">
            <v>40843</v>
          </cell>
        </row>
        <row r="2429">
          <cell r="A2429">
            <v>40844</v>
          </cell>
        </row>
        <row r="2430">
          <cell r="A2430">
            <v>40847</v>
          </cell>
        </row>
        <row r="2431">
          <cell r="A2431">
            <v>40848</v>
          </cell>
        </row>
        <row r="2432">
          <cell r="A2432">
            <v>40849</v>
          </cell>
        </row>
        <row r="2433">
          <cell r="A2433">
            <v>40850</v>
          </cell>
        </row>
        <row r="2434">
          <cell r="A2434">
            <v>40851</v>
          </cell>
        </row>
        <row r="2435">
          <cell r="A2435">
            <v>40854</v>
          </cell>
        </row>
        <row r="2436">
          <cell r="A2436">
            <v>40855</v>
          </cell>
        </row>
        <row r="2437">
          <cell r="A2437">
            <v>40856</v>
          </cell>
        </row>
        <row r="2438">
          <cell r="A2438">
            <v>40857</v>
          </cell>
        </row>
        <row r="2439">
          <cell r="A2439">
            <v>40858</v>
          </cell>
        </row>
        <row r="2440">
          <cell r="A2440">
            <v>40861</v>
          </cell>
        </row>
        <row r="2441">
          <cell r="A2441">
            <v>40862</v>
          </cell>
        </row>
        <row r="2442">
          <cell r="A2442">
            <v>40863</v>
          </cell>
        </row>
        <row r="2443">
          <cell r="A2443">
            <v>40864</v>
          </cell>
        </row>
        <row r="2444">
          <cell r="A2444">
            <v>40865</v>
          </cell>
        </row>
        <row r="2445">
          <cell r="A2445">
            <v>40868</v>
          </cell>
        </row>
        <row r="2446">
          <cell r="A2446">
            <v>40869</v>
          </cell>
        </row>
        <row r="2447">
          <cell r="A2447">
            <v>40870</v>
          </cell>
        </row>
        <row r="2448">
          <cell r="A2448">
            <v>40871</v>
          </cell>
        </row>
        <row r="2449">
          <cell r="A2449">
            <v>40872</v>
          </cell>
        </row>
        <row r="2450">
          <cell r="A2450">
            <v>40875</v>
          </cell>
        </row>
        <row r="2451">
          <cell r="A2451">
            <v>40876</v>
          </cell>
        </row>
        <row r="2452">
          <cell r="A2452">
            <v>40877</v>
          </cell>
        </row>
        <row r="2453">
          <cell r="A2453">
            <v>40878</v>
          </cell>
        </row>
        <row r="2454">
          <cell r="A2454">
            <v>40879</v>
          </cell>
        </row>
        <row r="2455">
          <cell r="A2455">
            <v>40882</v>
          </cell>
        </row>
        <row r="2456">
          <cell r="A2456">
            <v>40883</v>
          </cell>
        </row>
        <row r="2457">
          <cell r="A2457">
            <v>40884</v>
          </cell>
        </row>
        <row r="2458">
          <cell r="A2458">
            <v>40885</v>
          </cell>
        </row>
        <row r="2459">
          <cell r="A2459">
            <v>40886</v>
          </cell>
        </row>
        <row r="2460">
          <cell r="A2460">
            <v>40889</v>
          </cell>
        </row>
        <row r="2461">
          <cell r="A2461">
            <v>40890</v>
          </cell>
        </row>
        <row r="2462">
          <cell r="A2462">
            <v>40891</v>
          </cell>
        </row>
        <row r="2463">
          <cell r="A2463">
            <v>40892</v>
          </cell>
        </row>
        <row r="2464">
          <cell r="A2464">
            <v>40893</v>
          </cell>
        </row>
        <row r="2465">
          <cell r="A2465">
            <v>40896</v>
          </cell>
        </row>
        <row r="2466">
          <cell r="A2466">
            <v>40897</v>
          </cell>
        </row>
        <row r="2467">
          <cell r="A2467">
            <v>40898</v>
          </cell>
        </row>
        <row r="2468">
          <cell r="A2468">
            <v>40899</v>
          </cell>
        </row>
        <row r="2469">
          <cell r="A2469">
            <v>40900</v>
          </cell>
        </row>
        <row r="2470">
          <cell r="A2470">
            <v>40904</v>
          </cell>
        </row>
        <row r="2471">
          <cell r="A2471">
            <v>40905</v>
          </cell>
        </row>
        <row r="2472">
          <cell r="A2472">
            <v>40906</v>
          </cell>
        </row>
        <row r="2473">
          <cell r="A2473">
            <v>40907</v>
          </cell>
        </row>
        <row r="2474">
          <cell r="A2474">
            <v>40910</v>
          </cell>
        </row>
        <row r="2475">
          <cell r="A2475">
            <v>40911</v>
          </cell>
        </row>
        <row r="2476">
          <cell r="A2476">
            <v>40912</v>
          </cell>
        </row>
        <row r="2477">
          <cell r="A2477">
            <v>40913</v>
          </cell>
        </row>
        <row r="2478">
          <cell r="A2478">
            <v>40914</v>
          </cell>
        </row>
        <row r="2479">
          <cell r="A2479">
            <v>40917</v>
          </cell>
        </row>
        <row r="2480">
          <cell r="A2480">
            <v>40918</v>
          </cell>
        </row>
        <row r="2481">
          <cell r="A2481">
            <v>40919</v>
          </cell>
        </row>
        <row r="2482">
          <cell r="A2482">
            <v>40920</v>
          </cell>
        </row>
        <row r="2483">
          <cell r="A2483">
            <v>40921</v>
          </cell>
        </row>
        <row r="2484">
          <cell r="A2484">
            <v>40924</v>
          </cell>
        </row>
        <row r="2485">
          <cell r="A2485">
            <v>40925</v>
          </cell>
        </row>
        <row r="2486">
          <cell r="A2486">
            <v>40926</v>
          </cell>
        </row>
        <row r="2487">
          <cell r="A2487">
            <v>40927</v>
          </cell>
        </row>
        <row r="2488">
          <cell r="A2488">
            <v>40928</v>
          </cell>
        </row>
        <row r="2489">
          <cell r="A2489">
            <v>40931</v>
          </cell>
        </row>
        <row r="2490">
          <cell r="A2490">
            <v>40932</v>
          </cell>
        </row>
        <row r="2491">
          <cell r="A2491">
            <v>40933</v>
          </cell>
        </row>
        <row r="2492">
          <cell r="A2492">
            <v>40934</v>
          </cell>
        </row>
        <row r="2493">
          <cell r="A2493">
            <v>40935</v>
          </cell>
        </row>
        <row r="2494">
          <cell r="A2494">
            <v>40938</v>
          </cell>
        </row>
        <row r="2495">
          <cell r="A2495">
            <v>40939</v>
          </cell>
        </row>
        <row r="2496">
          <cell r="A2496">
            <v>40940</v>
          </cell>
        </row>
        <row r="2497">
          <cell r="A2497">
            <v>40941</v>
          </cell>
        </row>
        <row r="2498">
          <cell r="A2498">
            <v>40942</v>
          </cell>
        </row>
        <row r="2499">
          <cell r="A2499">
            <v>40945</v>
          </cell>
        </row>
        <row r="2500">
          <cell r="A2500">
            <v>40946</v>
          </cell>
        </row>
        <row r="2501">
          <cell r="A2501">
            <v>40947</v>
          </cell>
        </row>
        <row r="2502">
          <cell r="A2502">
            <v>40948</v>
          </cell>
        </row>
        <row r="2503">
          <cell r="A2503">
            <v>40949</v>
          </cell>
        </row>
        <row r="2504">
          <cell r="A2504">
            <v>40952</v>
          </cell>
        </row>
        <row r="2505">
          <cell r="A2505">
            <v>40953</v>
          </cell>
        </row>
        <row r="2506">
          <cell r="A2506">
            <v>40954</v>
          </cell>
        </row>
        <row r="2507">
          <cell r="A2507">
            <v>40955</v>
          </cell>
        </row>
        <row r="2508">
          <cell r="A2508">
            <v>40956</v>
          </cell>
        </row>
        <row r="2509">
          <cell r="A2509">
            <v>40959</v>
          </cell>
        </row>
        <row r="2510">
          <cell r="A2510">
            <v>40960</v>
          </cell>
        </row>
        <row r="2511">
          <cell r="A2511">
            <v>40961</v>
          </cell>
        </row>
        <row r="2512">
          <cell r="A2512">
            <v>40962</v>
          </cell>
        </row>
        <row r="2513">
          <cell r="A2513">
            <v>40963</v>
          </cell>
        </row>
        <row r="2514">
          <cell r="A2514">
            <v>40966</v>
          </cell>
        </row>
        <row r="2515">
          <cell r="A2515">
            <v>40967</v>
          </cell>
        </row>
        <row r="2516">
          <cell r="A2516">
            <v>40968</v>
          </cell>
        </row>
        <row r="2517">
          <cell r="A2517">
            <v>40969</v>
          </cell>
        </row>
        <row r="2518">
          <cell r="A2518">
            <v>40970</v>
          </cell>
        </row>
        <row r="2519">
          <cell r="A2519">
            <v>40973</v>
          </cell>
        </row>
        <row r="2520">
          <cell r="A2520">
            <v>40974</v>
          </cell>
        </row>
        <row r="2521">
          <cell r="A2521">
            <v>40975</v>
          </cell>
        </row>
        <row r="2522">
          <cell r="A2522">
            <v>40976</v>
          </cell>
        </row>
        <row r="2523">
          <cell r="A2523">
            <v>40977</v>
          </cell>
        </row>
        <row r="2524">
          <cell r="A2524">
            <v>40980</v>
          </cell>
        </row>
        <row r="2525">
          <cell r="A2525">
            <v>40981</v>
          </cell>
        </row>
        <row r="2526">
          <cell r="A2526">
            <v>40982</v>
          </cell>
        </row>
        <row r="2527">
          <cell r="A2527">
            <v>40983</v>
          </cell>
        </row>
        <row r="2528">
          <cell r="A2528">
            <v>40984</v>
          </cell>
        </row>
        <row r="2529">
          <cell r="A2529">
            <v>40987</v>
          </cell>
        </row>
        <row r="2530">
          <cell r="A2530">
            <v>40988</v>
          </cell>
        </row>
        <row r="2531">
          <cell r="A2531">
            <v>40989</v>
          </cell>
        </row>
        <row r="2532">
          <cell r="A2532">
            <v>40990</v>
          </cell>
        </row>
        <row r="2533">
          <cell r="A2533">
            <v>40991</v>
          </cell>
        </row>
        <row r="2534">
          <cell r="A2534">
            <v>40994</v>
          </cell>
        </row>
        <row r="2535">
          <cell r="A2535">
            <v>40995</v>
          </cell>
        </row>
        <row r="2536">
          <cell r="A2536">
            <v>40996</v>
          </cell>
        </row>
        <row r="2537">
          <cell r="A2537">
            <v>40997</v>
          </cell>
        </row>
        <row r="2538">
          <cell r="A2538">
            <v>40998</v>
          </cell>
        </row>
        <row r="2539">
          <cell r="A2539">
            <v>41001</v>
          </cell>
        </row>
        <row r="2540">
          <cell r="A2540">
            <v>41002</v>
          </cell>
        </row>
        <row r="2541">
          <cell r="A2541">
            <v>41003</v>
          </cell>
        </row>
        <row r="2542">
          <cell r="A2542">
            <v>41004</v>
          </cell>
        </row>
        <row r="2543">
          <cell r="A2543">
            <v>41005</v>
          </cell>
        </row>
        <row r="2544">
          <cell r="A2544">
            <v>41008</v>
          </cell>
        </row>
        <row r="2545">
          <cell r="A2545">
            <v>41009</v>
          </cell>
        </row>
        <row r="2546">
          <cell r="A2546">
            <v>41010</v>
          </cell>
        </row>
        <row r="2547">
          <cell r="A2547">
            <v>41011</v>
          </cell>
        </row>
        <row r="2548">
          <cell r="A2548">
            <v>41012</v>
          </cell>
        </row>
        <row r="2549">
          <cell r="A2549">
            <v>41015</v>
          </cell>
        </row>
        <row r="2550">
          <cell r="A2550">
            <v>41016</v>
          </cell>
        </row>
        <row r="2551">
          <cell r="A2551">
            <v>41017</v>
          </cell>
        </row>
        <row r="2552">
          <cell r="A2552">
            <v>41018</v>
          </cell>
        </row>
        <row r="2553">
          <cell r="A2553">
            <v>41019</v>
          </cell>
        </row>
        <row r="2554">
          <cell r="A2554">
            <v>41022</v>
          </cell>
        </row>
        <row r="2555">
          <cell r="A2555">
            <v>41023</v>
          </cell>
        </row>
        <row r="2556">
          <cell r="A2556">
            <v>41024</v>
          </cell>
        </row>
        <row r="2557">
          <cell r="A2557">
            <v>41025</v>
          </cell>
        </row>
        <row r="2558">
          <cell r="A2558">
            <v>41026</v>
          </cell>
        </row>
        <row r="2559">
          <cell r="A2559">
            <v>41029</v>
          </cell>
        </row>
        <row r="2560">
          <cell r="A2560">
            <v>41030</v>
          </cell>
        </row>
        <row r="2561">
          <cell r="A2561">
            <v>41031</v>
          </cell>
        </row>
        <row r="2562">
          <cell r="A2562">
            <v>41032</v>
          </cell>
        </row>
        <row r="2563">
          <cell r="A2563">
            <v>41033</v>
          </cell>
        </row>
        <row r="2564">
          <cell r="A2564">
            <v>41036</v>
          </cell>
        </row>
        <row r="2565">
          <cell r="A2565">
            <v>41037</v>
          </cell>
        </row>
        <row r="2566">
          <cell r="A2566">
            <v>41038</v>
          </cell>
        </row>
        <row r="2567">
          <cell r="A2567">
            <v>41039</v>
          </cell>
        </row>
        <row r="2568">
          <cell r="A2568">
            <v>41040</v>
          </cell>
        </row>
        <row r="2569">
          <cell r="A2569">
            <v>41043</v>
          </cell>
        </row>
        <row r="2570">
          <cell r="A2570">
            <v>41044</v>
          </cell>
        </row>
        <row r="2571">
          <cell r="A2571">
            <v>41045</v>
          </cell>
        </row>
        <row r="2572">
          <cell r="A2572">
            <v>41046</v>
          </cell>
        </row>
        <row r="2573">
          <cell r="A2573">
            <v>41047</v>
          </cell>
        </row>
        <row r="2574">
          <cell r="A2574">
            <v>41050</v>
          </cell>
        </row>
        <row r="2575">
          <cell r="A2575">
            <v>41051</v>
          </cell>
        </row>
        <row r="2576">
          <cell r="A2576">
            <v>41052</v>
          </cell>
        </row>
        <row r="2577">
          <cell r="A2577">
            <v>41053</v>
          </cell>
        </row>
        <row r="2578">
          <cell r="A2578">
            <v>41054</v>
          </cell>
        </row>
        <row r="2579">
          <cell r="A2579">
            <v>41057</v>
          </cell>
        </row>
        <row r="2580">
          <cell r="A2580">
            <v>41058</v>
          </cell>
        </row>
        <row r="2581">
          <cell r="A2581">
            <v>41059</v>
          </cell>
        </row>
        <row r="2582">
          <cell r="A2582">
            <v>41060</v>
          </cell>
        </row>
        <row r="2583">
          <cell r="A2583">
            <v>41061</v>
          </cell>
        </row>
        <row r="2584">
          <cell r="A2584">
            <v>41064</v>
          </cell>
        </row>
        <row r="2585">
          <cell r="A2585">
            <v>41065</v>
          </cell>
        </row>
        <row r="2586">
          <cell r="A2586">
            <v>41066</v>
          </cell>
        </row>
        <row r="2587">
          <cell r="A2587">
            <v>41067</v>
          </cell>
        </row>
        <row r="2588">
          <cell r="A2588">
            <v>41068</v>
          </cell>
        </row>
        <row r="2589">
          <cell r="A2589">
            <v>41071</v>
          </cell>
        </row>
        <row r="2590">
          <cell r="A2590">
            <v>41072</v>
          </cell>
        </row>
        <row r="2591">
          <cell r="A2591">
            <v>41073</v>
          </cell>
        </row>
        <row r="2592">
          <cell r="A2592">
            <v>41074</v>
          </cell>
        </row>
        <row r="2593">
          <cell r="A2593">
            <v>41075</v>
          </cell>
        </row>
        <row r="2594">
          <cell r="A2594">
            <v>41078</v>
          </cell>
        </row>
        <row r="2595">
          <cell r="A2595">
            <v>41079</v>
          </cell>
        </row>
        <row r="2596">
          <cell r="A2596">
            <v>41080</v>
          </cell>
        </row>
        <row r="2597">
          <cell r="A2597">
            <v>41081</v>
          </cell>
        </row>
        <row r="2598">
          <cell r="A2598">
            <v>41082</v>
          </cell>
        </row>
        <row r="2599">
          <cell r="A2599">
            <v>41085</v>
          </cell>
        </row>
        <row r="2600">
          <cell r="A2600">
            <v>41086</v>
          </cell>
        </row>
        <row r="2601">
          <cell r="A2601">
            <v>41087</v>
          </cell>
        </row>
        <row r="2602">
          <cell r="A2602">
            <v>41088</v>
          </cell>
        </row>
        <row r="2603">
          <cell r="A2603">
            <v>41089</v>
          </cell>
        </row>
        <row r="2604">
          <cell r="A2604">
            <v>41092</v>
          </cell>
        </row>
        <row r="2605">
          <cell r="A2605">
            <v>41093</v>
          </cell>
        </row>
        <row r="2606">
          <cell r="A2606">
            <v>41094</v>
          </cell>
        </row>
        <row r="2607">
          <cell r="A2607">
            <v>41095</v>
          </cell>
        </row>
        <row r="2608">
          <cell r="A2608">
            <v>41096</v>
          </cell>
        </row>
        <row r="2609">
          <cell r="A2609">
            <v>41099</v>
          </cell>
        </row>
        <row r="2610">
          <cell r="A2610">
            <v>41100</v>
          </cell>
        </row>
        <row r="2611">
          <cell r="A2611">
            <v>41101</v>
          </cell>
        </row>
        <row r="2612">
          <cell r="A2612">
            <v>41102</v>
          </cell>
        </row>
        <row r="2613">
          <cell r="A2613">
            <v>41103</v>
          </cell>
        </row>
        <row r="2614">
          <cell r="A2614">
            <v>41106</v>
          </cell>
        </row>
        <row r="2615">
          <cell r="A2615">
            <v>41107</v>
          </cell>
        </row>
        <row r="2616">
          <cell r="A2616">
            <v>41108</v>
          </cell>
        </row>
        <row r="2617">
          <cell r="A2617">
            <v>41109</v>
          </cell>
        </row>
        <row r="2618">
          <cell r="A2618">
            <v>41110</v>
          </cell>
        </row>
        <row r="2619">
          <cell r="A2619">
            <v>41113</v>
          </cell>
        </row>
        <row r="2620">
          <cell r="A2620">
            <v>41114</v>
          </cell>
        </row>
        <row r="2621">
          <cell r="A2621">
            <v>41115</v>
          </cell>
        </row>
        <row r="2622">
          <cell r="A2622">
            <v>41116</v>
          </cell>
        </row>
        <row r="2623">
          <cell r="A2623">
            <v>41117</v>
          </cell>
        </row>
        <row r="2624">
          <cell r="A2624">
            <v>41120</v>
          </cell>
        </row>
        <row r="2625">
          <cell r="A2625">
            <v>41121</v>
          </cell>
        </row>
        <row r="2626">
          <cell r="A2626">
            <v>41122</v>
          </cell>
        </row>
        <row r="2627">
          <cell r="A2627">
            <v>41123</v>
          </cell>
        </row>
        <row r="2628">
          <cell r="A2628">
            <v>41124</v>
          </cell>
        </row>
        <row r="2629">
          <cell r="A2629">
            <v>41127</v>
          </cell>
        </row>
        <row r="2630">
          <cell r="A2630">
            <v>41128</v>
          </cell>
        </row>
        <row r="2631">
          <cell r="A2631">
            <v>41129</v>
          </cell>
        </row>
        <row r="2632">
          <cell r="A2632">
            <v>41130</v>
          </cell>
        </row>
        <row r="2633">
          <cell r="A2633">
            <v>41131</v>
          </cell>
        </row>
        <row r="2634">
          <cell r="A2634">
            <v>41134</v>
          </cell>
        </row>
        <row r="2635">
          <cell r="A2635">
            <v>41135</v>
          </cell>
        </row>
        <row r="2636">
          <cell r="A2636">
            <v>41136</v>
          </cell>
        </row>
        <row r="2637">
          <cell r="A2637">
            <v>41137</v>
          </cell>
        </row>
        <row r="2638">
          <cell r="A2638">
            <v>41138</v>
          </cell>
        </row>
        <row r="2639">
          <cell r="A2639">
            <v>41141</v>
          </cell>
        </row>
        <row r="2640">
          <cell r="A2640">
            <v>41142</v>
          </cell>
        </row>
        <row r="2641">
          <cell r="A2641">
            <v>41143</v>
          </cell>
        </row>
        <row r="2642">
          <cell r="A2642">
            <v>41144</v>
          </cell>
        </row>
        <row r="2643">
          <cell r="A2643">
            <v>41145</v>
          </cell>
        </row>
        <row r="2644">
          <cell r="A2644">
            <v>41148</v>
          </cell>
        </row>
        <row r="2645">
          <cell r="A2645">
            <v>41149</v>
          </cell>
        </row>
        <row r="2646">
          <cell r="A2646">
            <v>41150</v>
          </cell>
        </row>
        <row r="2647">
          <cell r="A2647">
            <v>41151</v>
          </cell>
        </row>
        <row r="2648">
          <cell r="A2648">
            <v>41152</v>
          </cell>
        </row>
        <row r="2649">
          <cell r="A2649">
            <v>41155</v>
          </cell>
        </row>
        <row r="2650">
          <cell r="A2650">
            <v>41156</v>
          </cell>
        </row>
        <row r="2651">
          <cell r="A2651">
            <v>41157</v>
          </cell>
        </row>
        <row r="2652">
          <cell r="A2652">
            <v>41158</v>
          </cell>
        </row>
        <row r="2653">
          <cell r="A2653">
            <v>41159</v>
          </cell>
        </row>
        <row r="2654">
          <cell r="A2654">
            <v>41162</v>
          </cell>
        </row>
        <row r="2655">
          <cell r="A2655">
            <v>41163</v>
          </cell>
        </row>
        <row r="2656">
          <cell r="A2656">
            <v>41164</v>
          </cell>
        </row>
        <row r="2657">
          <cell r="A2657">
            <v>41165</v>
          </cell>
        </row>
        <row r="2658">
          <cell r="A2658">
            <v>41166</v>
          </cell>
        </row>
        <row r="2659">
          <cell r="A2659">
            <v>41169</v>
          </cell>
        </row>
        <row r="2660">
          <cell r="A2660">
            <v>41170</v>
          </cell>
        </row>
        <row r="2661">
          <cell r="A2661">
            <v>41171</v>
          </cell>
        </row>
        <row r="2662">
          <cell r="A2662">
            <v>41172</v>
          </cell>
        </row>
        <row r="2663">
          <cell r="A2663">
            <v>41173</v>
          </cell>
        </row>
        <row r="2664">
          <cell r="A2664">
            <v>41176</v>
          </cell>
        </row>
        <row r="2665">
          <cell r="A2665">
            <v>41177</v>
          </cell>
        </row>
        <row r="2666">
          <cell r="A2666">
            <v>41178</v>
          </cell>
        </row>
        <row r="2667">
          <cell r="A2667">
            <v>41179</v>
          </cell>
        </row>
        <row r="2668">
          <cell r="A2668">
            <v>41180</v>
          </cell>
        </row>
        <row r="2669">
          <cell r="A2669">
            <v>41183</v>
          </cell>
        </row>
        <row r="2670">
          <cell r="A2670">
            <v>41184</v>
          </cell>
        </row>
        <row r="2671">
          <cell r="A2671">
            <v>41185</v>
          </cell>
        </row>
        <row r="2672">
          <cell r="A2672">
            <v>41186</v>
          </cell>
        </row>
        <row r="2673">
          <cell r="A2673">
            <v>41187</v>
          </cell>
        </row>
        <row r="2674">
          <cell r="A2674">
            <v>41190</v>
          </cell>
        </row>
        <row r="2675">
          <cell r="A2675">
            <v>41191</v>
          </cell>
        </row>
        <row r="2676">
          <cell r="A2676">
            <v>41192</v>
          </cell>
        </row>
        <row r="2677">
          <cell r="A2677">
            <v>41193</v>
          </cell>
        </row>
        <row r="2678">
          <cell r="A2678">
            <v>41194</v>
          </cell>
        </row>
        <row r="2679">
          <cell r="A2679">
            <v>41197</v>
          </cell>
        </row>
        <row r="2680">
          <cell r="A2680">
            <v>41198</v>
          </cell>
        </row>
        <row r="2681">
          <cell r="A2681">
            <v>41199</v>
          </cell>
        </row>
        <row r="2682">
          <cell r="A2682">
            <v>41200</v>
          </cell>
        </row>
        <row r="2683">
          <cell r="A2683">
            <v>41201</v>
          </cell>
        </row>
        <row r="2684">
          <cell r="A2684">
            <v>41204</v>
          </cell>
        </row>
        <row r="2685">
          <cell r="A2685">
            <v>41205</v>
          </cell>
        </row>
        <row r="2686">
          <cell r="A2686">
            <v>41206</v>
          </cell>
        </row>
        <row r="2687">
          <cell r="A2687">
            <v>41207</v>
          </cell>
        </row>
        <row r="2688">
          <cell r="A2688">
            <v>41208</v>
          </cell>
        </row>
        <row r="2689">
          <cell r="A2689">
            <v>41211</v>
          </cell>
        </row>
        <row r="2690">
          <cell r="A2690">
            <v>41212</v>
          </cell>
        </row>
        <row r="2691">
          <cell r="A2691">
            <v>41213</v>
          </cell>
        </row>
        <row r="2692">
          <cell r="A2692">
            <v>41214</v>
          </cell>
        </row>
        <row r="2693">
          <cell r="A2693">
            <v>41215</v>
          </cell>
        </row>
        <row r="2694">
          <cell r="A2694">
            <v>41218</v>
          </cell>
        </row>
        <row r="2695">
          <cell r="A2695">
            <v>41219</v>
          </cell>
        </row>
        <row r="2696">
          <cell r="A2696">
            <v>41220</v>
          </cell>
        </row>
        <row r="2697">
          <cell r="A2697">
            <v>41221</v>
          </cell>
        </row>
        <row r="2698">
          <cell r="A2698">
            <v>41222</v>
          </cell>
        </row>
        <row r="2699">
          <cell r="A2699">
            <v>41225</v>
          </cell>
        </row>
        <row r="2700">
          <cell r="A2700">
            <v>41226</v>
          </cell>
        </row>
        <row r="2701">
          <cell r="A2701">
            <v>41227</v>
          </cell>
        </row>
        <row r="2702">
          <cell r="A2702">
            <v>41228</v>
          </cell>
        </row>
        <row r="2703">
          <cell r="A2703">
            <v>41229</v>
          </cell>
        </row>
        <row r="2704">
          <cell r="A2704">
            <v>41232</v>
          </cell>
        </row>
        <row r="2705">
          <cell r="A2705">
            <v>41233</v>
          </cell>
        </row>
        <row r="2706">
          <cell r="A2706">
            <v>41234</v>
          </cell>
        </row>
        <row r="2707">
          <cell r="A2707">
            <v>41235</v>
          </cell>
        </row>
        <row r="2708">
          <cell r="A2708">
            <v>41236</v>
          </cell>
        </row>
        <row r="2709">
          <cell r="A2709">
            <v>41239</v>
          </cell>
        </row>
        <row r="2710">
          <cell r="A2710">
            <v>41240</v>
          </cell>
        </row>
        <row r="2711">
          <cell r="A2711">
            <v>41241</v>
          </cell>
        </row>
        <row r="2712">
          <cell r="A2712">
            <v>41242</v>
          </cell>
        </row>
        <row r="2713">
          <cell r="A2713">
            <v>41243</v>
          </cell>
        </row>
        <row r="2714">
          <cell r="A2714">
            <v>41246</v>
          </cell>
        </row>
        <row r="2715">
          <cell r="A2715">
            <v>41247</v>
          </cell>
        </row>
        <row r="2716">
          <cell r="A2716">
            <v>41248</v>
          </cell>
        </row>
        <row r="2717">
          <cell r="A2717">
            <v>41249</v>
          </cell>
        </row>
        <row r="2718">
          <cell r="A2718">
            <v>41250</v>
          </cell>
        </row>
        <row r="2719">
          <cell r="A2719">
            <v>41253</v>
          </cell>
        </row>
        <row r="2720">
          <cell r="A2720">
            <v>41254</v>
          </cell>
        </row>
        <row r="2721">
          <cell r="A2721">
            <v>41255</v>
          </cell>
        </row>
        <row r="2722">
          <cell r="A2722">
            <v>41256</v>
          </cell>
        </row>
        <row r="2723">
          <cell r="A2723">
            <v>41257</v>
          </cell>
        </row>
        <row r="2724">
          <cell r="A2724">
            <v>41260</v>
          </cell>
        </row>
        <row r="2725">
          <cell r="A2725">
            <v>41261</v>
          </cell>
        </row>
        <row r="2726">
          <cell r="A2726">
            <v>41262</v>
          </cell>
        </row>
        <row r="2727">
          <cell r="A2727">
            <v>41263</v>
          </cell>
        </row>
        <row r="2728">
          <cell r="A2728">
            <v>41264</v>
          </cell>
        </row>
        <row r="2729">
          <cell r="A2729">
            <v>41267</v>
          </cell>
        </row>
        <row r="2730">
          <cell r="A2730">
            <v>41269</v>
          </cell>
        </row>
        <row r="2731">
          <cell r="A2731">
            <v>41270</v>
          </cell>
        </row>
        <row r="2732">
          <cell r="A2732">
            <v>41271</v>
          </cell>
        </row>
        <row r="2733">
          <cell r="A2733">
            <v>41274</v>
          </cell>
        </row>
        <row r="2734">
          <cell r="A2734">
            <v>41276</v>
          </cell>
        </row>
        <row r="2735">
          <cell r="A2735">
            <v>41277</v>
          </cell>
        </row>
        <row r="2736">
          <cell r="A2736">
            <v>41278</v>
          </cell>
        </row>
        <row r="2737">
          <cell r="A2737">
            <v>41281</v>
          </cell>
        </row>
        <row r="2738">
          <cell r="A2738">
            <v>41282</v>
          </cell>
        </row>
        <row r="2739">
          <cell r="A2739">
            <v>41283</v>
          </cell>
        </row>
        <row r="2740">
          <cell r="A2740">
            <v>41284</v>
          </cell>
        </row>
        <row r="2741">
          <cell r="A2741">
            <v>41285</v>
          </cell>
        </row>
        <row r="2742">
          <cell r="A2742">
            <v>41288</v>
          </cell>
        </row>
        <row r="2743">
          <cell r="A2743">
            <v>41289</v>
          </cell>
        </row>
        <row r="2744">
          <cell r="A2744">
            <v>41290</v>
          </cell>
        </row>
        <row r="2745">
          <cell r="A2745">
            <v>41291</v>
          </cell>
        </row>
        <row r="2746">
          <cell r="A2746">
            <v>41292</v>
          </cell>
        </row>
        <row r="2747">
          <cell r="A2747">
            <v>41295</v>
          </cell>
        </row>
        <row r="2748">
          <cell r="A2748">
            <v>41296</v>
          </cell>
        </row>
        <row r="2749">
          <cell r="A2749">
            <v>41297</v>
          </cell>
        </row>
        <row r="2750">
          <cell r="A2750">
            <v>41298</v>
          </cell>
        </row>
        <row r="2751">
          <cell r="A2751">
            <v>41299</v>
          </cell>
        </row>
        <row r="2752">
          <cell r="A2752">
            <v>41302</v>
          </cell>
        </row>
        <row r="2753">
          <cell r="A2753">
            <v>41303</v>
          </cell>
        </row>
        <row r="2754">
          <cell r="A2754">
            <v>41304</v>
          </cell>
        </row>
        <row r="2755">
          <cell r="A2755">
            <v>41305</v>
          </cell>
        </row>
        <row r="2756">
          <cell r="A2756">
            <v>41306</v>
          </cell>
        </row>
        <row r="2757">
          <cell r="A2757">
            <v>41309</v>
          </cell>
        </row>
        <row r="2758">
          <cell r="A2758">
            <v>41310</v>
          </cell>
        </row>
        <row r="2759">
          <cell r="A2759">
            <v>41311</v>
          </cell>
        </row>
        <row r="2760">
          <cell r="A2760">
            <v>41312</v>
          </cell>
        </row>
        <row r="2761">
          <cell r="A2761">
            <v>41313</v>
          </cell>
        </row>
        <row r="2762">
          <cell r="A2762">
            <v>41316</v>
          </cell>
        </row>
        <row r="2763">
          <cell r="A2763">
            <v>41317</v>
          </cell>
        </row>
        <row r="2764">
          <cell r="A2764">
            <v>41318</v>
          </cell>
        </row>
        <row r="2765">
          <cell r="A2765">
            <v>41319</v>
          </cell>
        </row>
        <row r="2766">
          <cell r="A2766">
            <v>41320</v>
          </cell>
        </row>
        <row r="2767">
          <cell r="A2767">
            <v>41323</v>
          </cell>
        </row>
        <row r="2768">
          <cell r="A2768">
            <v>41324</v>
          </cell>
        </row>
        <row r="2769">
          <cell r="A2769">
            <v>41325</v>
          </cell>
        </row>
        <row r="2770">
          <cell r="A2770">
            <v>41326</v>
          </cell>
        </row>
        <row r="2771">
          <cell r="A2771">
            <v>41327</v>
          </cell>
        </row>
        <row r="2772">
          <cell r="A2772">
            <v>41330</v>
          </cell>
        </row>
        <row r="2773">
          <cell r="A2773">
            <v>41331</v>
          </cell>
        </row>
        <row r="2774">
          <cell r="A2774">
            <v>41332</v>
          </cell>
        </row>
        <row r="2775">
          <cell r="A2775">
            <v>41333</v>
          </cell>
        </row>
        <row r="2776">
          <cell r="A2776">
            <v>41334</v>
          </cell>
        </row>
        <row r="2777">
          <cell r="A2777">
            <v>41337</v>
          </cell>
        </row>
        <row r="2778">
          <cell r="A2778">
            <v>41338</v>
          </cell>
        </row>
        <row r="2779">
          <cell r="A2779">
            <v>41339</v>
          </cell>
        </row>
        <row r="2780">
          <cell r="A2780">
            <v>41340</v>
          </cell>
        </row>
        <row r="2781">
          <cell r="A2781">
            <v>41341</v>
          </cell>
        </row>
        <row r="2782">
          <cell r="A2782">
            <v>41344</v>
          </cell>
        </row>
        <row r="2783">
          <cell r="A2783">
            <v>41345</v>
          </cell>
        </row>
        <row r="2784">
          <cell r="A2784">
            <v>41346</v>
          </cell>
        </row>
        <row r="2785">
          <cell r="A2785">
            <v>41347</v>
          </cell>
        </row>
        <row r="2786">
          <cell r="A2786">
            <v>41348</v>
          </cell>
        </row>
        <row r="2787">
          <cell r="A2787">
            <v>41351</v>
          </cell>
        </row>
        <row r="2788">
          <cell r="A2788">
            <v>41352</v>
          </cell>
        </row>
        <row r="2789">
          <cell r="A2789">
            <v>41353</v>
          </cell>
        </row>
        <row r="2790">
          <cell r="A2790">
            <v>41354</v>
          </cell>
        </row>
        <row r="2791">
          <cell r="A2791">
            <v>41355</v>
          </cell>
        </row>
        <row r="2792">
          <cell r="A2792">
            <v>41358</v>
          </cell>
        </row>
        <row r="2793">
          <cell r="A2793">
            <v>41359</v>
          </cell>
        </row>
        <row r="2794">
          <cell r="A2794">
            <v>41360</v>
          </cell>
        </row>
        <row r="2795">
          <cell r="A2795">
            <v>41361</v>
          </cell>
        </row>
        <row r="2796">
          <cell r="A2796">
            <v>41366</v>
          </cell>
        </row>
        <row r="2797">
          <cell r="A2797">
            <v>41367</v>
          </cell>
        </row>
        <row r="2798">
          <cell r="A2798">
            <v>41368</v>
          </cell>
        </row>
        <row r="2799">
          <cell r="A2799">
            <v>41369</v>
          </cell>
        </row>
        <row r="2800">
          <cell r="A2800">
            <v>41372</v>
          </cell>
        </row>
        <row r="2801">
          <cell r="A2801">
            <v>41373</v>
          </cell>
        </row>
        <row r="2802">
          <cell r="A2802">
            <v>41374</v>
          </cell>
        </row>
        <row r="2803">
          <cell r="A2803">
            <v>41375</v>
          </cell>
        </row>
        <row r="2804">
          <cell r="A2804">
            <v>41376</v>
          </cell>
        </row>
        <row r="2805">
          <cell r="A2805">
            <v>41379</v>
          </cell>
        </row>
        <row r="2806">
          <cell r="A2806">
            <v>41380</v>
          </cell>
        </row>
        <row r="2807">
          <cell r="A2807">
            <v>41381</v>
          </cell>
        </row>
        <row r="2808">
          <cell r="A2808">
            <v>41382</v>
          </cell>
        </row>
        <row r="2809">
          <cell r="A2809">
            <v>41383</v>
          </cell>
        </row>
        <row r="2810">
          <cell r="A2810">
            <v>41386</v>
          </cell>
        </row>
        <row r="2811">
          <cell r="A2811">
            <v>41387</v>
          </cell>
        </row>
        <row r="2812">
          <cell r="A2812">
            <v>41388</v>
          </cell>
        </row>
        <row r="2813">
          <cell r="A2813">
            <v>41389</v>
          </cell>
        </row>
        <row r="2814">
          <cell r="A2814">
            <v>41390</v>
          </cell>
        </row>
        <row r="2815">
          <cell r="A2815">
            <v>41393</v>
          </cell>
        </row>
        <row r="2816">
          <cell r="A2816">
            <v>41394</v>
          </cell>
        </row>
        <row r="2817">
          <cell r="A2817">
            <v>41395</v>
          </cell>
        </row>
        <row r="2818">
          <cell r="A2818">
            <v>41396</v>
          </cell>
        </row>
        <row r="2819">
          <cell r="A2819">
            <v>41397</v>
          </cell>
        </row>
        <row r="2820">
          <cell r="A2820">
            <v>41400</v>
          </cell>
        </row>
        <row r="2821">
          <cell r="A2821">
            <v>41401</v>
          </cell>
        </row>
        <row r="2822">
          <cell r="A2822">
            <v>41402</v>
          </cell>
        </row>
        <row r="2823">
          <cell r="A2823">
            <v>41403</v>
          </cell>
        </row>
        <row r="2824">
          <cell r="A2824">
            <v>41404</v>
          </cell>
        </row>
        <row r="2825">
          <cell r="A2825">
            <v>41407</v>
          </cell>
        </row>
        <row r="2826">
          <cell r="A2826">
            <v>41408</v>
          </cell>
        </row>
        <row r="2827">
          <cell r="A2827">
            <v>41409</v>
          </cell>
        </row>
        <row r="2828">
          <cell r="A2828">
            <v>41410</v>
          </cell>
        </row>
        <row r="2829">
          <cell r="A2829">
            <v>41411</v>
          </cell>
        </row>
        <row r="2830">
          <cell r="A2830">
            <v>41414</v>
          </cell>
        </row>
        <row r="2831">
          <cell r="A2831">
            <v>41415</v>
          </cell>
        </row>
        <row r="2832">
          <cell r="A2832">
            <v>41416</v>
          </cell>
        </row>
        <row r="2833">
          <cell r="A2833">
            <v>41417</v>
          </cell>
        </row>
        <row r="2834">
          <cell r="A2834">
            <v>41418</v>
          </cell>
        </row>
        <row r="2835">
          <cell r="A2835">
            <v>41421</v>
          </cell>
        </row>
        <row r="2836">
          <cell r="A2836">
            <v>41422</v>
          </cell>
        </row>
        <row r="2837">
          <cell r="A2837">
            <v>41423</v>
          </cell>
        </row>
        <row r="2838">
          <cell r="A2838">
            <v>41424</v>
          </cell>
        </row>
        <row r="2839">
          <cell r="A2839">
            <v>41425</v>
          </cell>
        </row>
        <row r="2840">
          <cell r="A2840">
            <v>41428</v>
          </cell>
        </row>
        <row r="2841">
          <cell r="A2841">
            <v>41429</v>
          </cell>
        </row>
        <row r="2842">
          <cell r="A2842">
            <v>41430</v>
          </cell>
        </row>
        <row r="2843">
          <cell r="A2843">
            <v>41431</v>
          </cell>
        </row>
        <row r="2844">
          <cell r="A2844">
            <v>41432</v>
          </cell>
        </row>
        <row r="2845">
          <cell r="A2845">
            <v>41435</v>
          </cell>
        </row>
        <row r="2846">
          <cell r="A2846">
            <v>41436</v>
          </cell>
        </row>
        <row r="2847">
          <cell r="A2847">
            <v>41437</v>
          </cell>
        </row>
        <row r="2848">
          <cell r="A2848">
            <v>41438</v>
          </cell>
        </row>
        <row r="2849">
          <cell r="A2849">
            <v>41439</v>
          </cell>
        </row>
        <row r="2850">
          <cell r="A2850">
            <v>41442</v>
          </cell>
        </row>
        <row r="2851">
          <cell r="A2851">
            <v>41443</v>
          </cell>
        </row>
        <row r="2852">
          <cell r="A2852">
            <v>41444</v>
          </cell>
        </row>
        <row r="2853">
          <cell r="A2853">
            <v>41445</v>
          </cell>
        </row>
        <row r="2854">
          <cell r="A2854">
            <v>41446</v>
          </cell>
        </row>
        <row r="2855">
          <cell r="A2855">
            <v>41449</v>
          </cell>
        </row>
        <row r="2856">
          <cell r="A2856">
            <v>41450</v>
          </cell>
        </row>
        <row r="2857">
          <cell r="A2857">
            <v>41451</v>
          </cell>
        </row>
        <row r="2858">
          <cell r="A2858">
            <v>41452</v>
          </cell>
        </row>
        <row r="2859">
          <cell r="A2859">
            <v>41453</v>
          </cell>
        </row>
        <row r="2860">
          <cell r="A2860">
            <v>41456</v>
          </cell>
        </row>
        <row r="2861">
          <cell r="A2861">
            <v>41457</v>
          </cell>
        </row>
        <row r="2862">
          <cell r="A2862">
            <v>41458</v>
          </cell>
        </row>
        <row r="2863">
          <cell r="A2863">
            <v>41459</v>
          </cell>
        </row>
        <row r="2864">
          <cell r="A2864">
            <v>41460</v>
          </cell>
        </row>
        <row r="2865">
          <cell r="A2865">
            <v>41463</v>
          </cell>
        </row>
        <row r="2866">
          <cell r="A2866">
            <v>41464</v>
          </cell>
        </row>
        <row r="2867">
          <cell r="A2867">
            <v>41465</v>
          </cell>
        </row>
        <row r="2868">
          <cell r="A2868">
            <v>41466</v>
          </cell>
        </row>
        <row r="2869">
          <cell r="A2869">
            <v>41467</v>
          </cell>
        </row>
        <row r="2870">
          <cell r="A2870">
            <v>41470</v>
          </cell>
        </row>
        <row r="2871">
          <cell r="A2871">
            <v>41471</v>
          </cell>
        </row>
        <row r="2872">
          <cell r="A2872">
            <v>41472</v>
          </cell>
        </row>
        <row r="2873">
          <cell r="A2873">
            <v>41473</v>
          </cell>
        </row>
        <row r="2874">
          <cell r="A2874">
            <v>41474</v>
          </cell>
        </row>
        <row r="2875">
          <cell r="A2875">
            <v>41477</v>
          </cell>
        </row>
        <row r="2876">
          <cell r="A2876">
            <v>41478</v>
          </cell>
        </row>
        <row r="2877">
          <cell r="A2877">
            <v>41479</v>
          </cell>
        </row>
        <row r="2878">
          <cell r="A2878">
            <v>41480</v>
          </cell>
        </row>
        <row r="2879">
          <cell r="A2879">
            <v>41481</v>
          </cell>
        </row>
        <row r="2880">
          <cell r="A2880">
            <v>41484</v>
          </cell>
        </row>
        <row r="2881">
          <cell r="A2881">
            <v>41485</v>
          </cell>
        </row>
        <row r="2882">
          <cell r="A2882">
            <v>41486</v>
          </cell>
        </row>
        <row r="2883">
          <cell r="A2883">
            <v>41487</v>
          </cell>
        </row>
        <row r="2884">
          <cell r="A2884">
            <v>41488</v>
          </cell>
        </row>
        <row r="2885">
          <cell r="A2885">
            <v>41491</v>
          </cell>
        </row>
        <row r="2886">
          <cell r="A2886">
            <v>41492</v>
          </cell>
        </row>
        <row r="2887">
          <cell r="A2887">
            <v>41493</v>
          </cell>
        </row>
        <row r="2888">
          <cell r="A2888">
            <v>41494</v>
          </cell>
        </row>
        <row r="2889">
          <cell r="A2889">
            <v>41495</v>
          </cell>
        </row>
        <row r="2890">
          <cell r="A2890">
            <v>41498</v>
          </cell>
        </row>
        <row r="2891">
          <cell r="A2891">
            <v>41499</v>
          </cell>
        </row>
        <row r="2892">
          <cell r="A2892">
            <v>41500</v>
          </cell>
        </row>
        <row r="2893">
          <cell r="A2893">
            <v>41501</v>
          </cell>
        </row>
        <row r="2894">
          <cell r="A2894">
            <v>41502</v>
          </cell>
        </row>
        <row r="2895">
          <cell r="A2895">
            <v>41505</v>
          </cell>
        </row>
        <row r="2896">
          <cell r="A2896">
            <v>41506</v>
          </cell>
        </row>
        <row r="2897">
          <cell r="A2897">
            <v>41507</v>
          </cell>
        </row>
      </sheetData>
      <sheetData sheetId="8"/>
      <sheetData sheetId="9"/>
      <sheetData sheetId="10"/>
      <sheetData sheetId="1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qfinance.com/investment-management-best-practice/measuring-country-risk?full" TargetMode="External"/><Relationship Id="rId1" Type="http://schemas.openxmlformats.org/officeDocument/2006/relationships/hyperlink" Target="http://www.associes-finance.com/activites/triva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iese.edu/research/pdfs/di-0912-e.pdf" TargetMode="External"/><Relationship Id="rId7" Type="http://schemas.openxmlformats.org/officeDocument/2006/relationships/hyperlink" Target="http://papers.ssrn.com/sol3/papers.cfm?abstract_id=2084213" TargetMode="External"/><Relationship Id="rId2" Type="http://schemas.openxmlformats.org/officeDocument/2006/relationships/hyperlink" Target="http://pages.stern.nyu.edu/~adamodar/" TargetMode="External"/><Relationship Id="rId1" Type="http://schemas.openxmlformats.org/officeDocument/2006/relationships/hyperlink" Target="https://www.credit-suisse.com/investment_banking/doc/cs_global_investment_returns_yearbook.pdf" TargetMode="External"/><Relationship Id="rId6" Type="http://schemas.openxmlformats.org/officeDocument/2006/relationships/hyperlink" Target="http://papers.ssrn.com/sol3/papers.cfm?abstract_id=1822182" TargetMode="External"/><Relationship Id="rId11" Type="http://schemas.openxmlformats.org/officeDocument/2006/relationships/comments" Target="../comments3.xml"/><Relationship Id="rId5" Type="http://schemas.openxmlformats.org/officeDocument/2006/relationships/hyperlink" Target="http://web.iese.edu/PabloFernandez/Book_VaCS/Ch14%20Tables.xls" TargetMode="External"/><Relationship Id="rId10" Type="http://schemas.openxmlformats.org/officeDocument/2006/relationships/vmlDrawing" Target="../drawings/vmlDrawing3.vml"/><Relationship Id="rId4" Type="http://schemas.openxmlformats.org/officeDocument/2006/relationships/hyperlink" Target="http://www.iese.edu/research/pdfs/DI-0911-E.pdf" TargetMode="External"/><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s://www.transpower.co.nz/sites/default/files/plain-page/attachments/PwC_Report_for_Transpower_Leverage_and_WACC-apr-2012.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www.brattle.com/system/publications/pdfs/000/004/822/original/The_WACC_for_mobile__fixed-line_and_cable_termination_rates_Harris_Stirzaker_Fischietti_Mar_15_2012.pdf?1378772132" TargetMode="External"/><Relationship Id="rId7" Type="http://schemas.openxmlformats.org/officeDocument/2006/relationships/vmlDrawing" Target="../drawings/vmlDrawing6.vml"/><Relationship Id="rId2" Type="http://schemas.openxmlformats.org/officeDocument/2006/relationships/hyperlink" Target="https://www.acm.nl/nl/download/publicatie/?id=10389" TargetMode="External"/><Relationship Id="rId1" Type="http://schemas.openxmlformats.org/officeDocument/2006/relationships/hyperlink" Target="http://www.brattle.com/system/publications/pdfs/000/004/822/original/The_WACC_for_mobile__fixed-line_and_cable_termination_rates_Harris_Stirzaker_Fischietti_Mar_15_2012.pdf?1378772132" TargetMode="External"/><Relationship Id="rId6" Type="http://schemas.openxmlformats.org/officeDocument/2006/relationships/drawing" Target="../drawings/drawing10.xml"/><Relationship Id="rId5" Type="http://schemas.openxmlformats.org/officeDocument/2006/relationships/printerSettings" Target="../printerSettings/printerSettings6.bin"/><Relationship Id="rId4" Type="http://schemas.openxmlformats.org/officeDocument/2006/relationships/hyperlink" Target="https://www.acm.nl/nl/download/publicatie/?id=1038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web.iese.edu/PabloFernandez/Book_VaCS/Ch14%20Tables.xl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B1:T65"/>
  <sheetViews>
    <sheetView showGridLines="0" tabSelected="1" defaultGridColor="0" colorId="23" zoomScaleNormal="100" workbookViewId="0">
      <pane ySplit="3" topLeftCell="A4" activePane="bottomLeft" state="frozen"/>
      <selection activeCell="C1" sqref="C1"/>
      <selection pane="bottomLeft" activeCell="D25" sqref="D25"/>
    </sheetView>
  </sheetViews>
  <sheetFormatPr defaultColWidth="11.5703125" defaultRowHeight="12.75"/>
  <cols>
    <col min="1" max="1" width="0.7109375" style="443" customWidth="1"/>
    <col min="2" max="2" width="2.5703125" style="443" customWidth="1"/>
    <col min="3" max="3" width="11.5703125" style="442"/>
    <col min="4" max="4" width="11.5703125" style="443"/>
    <col min="5" max="5" width="3.7109375" style="443" customWidth="1"/>
    <col min="6" max="6" width="11.5703125" style="443"/>
    <col min="7" max="7" width="14.28515625" style="443" customWidth="1"/>
    <col min="8" max="8" width="12.28515625" style="443" bestFit="1" customWidth="1"/>
    <col min="9" max="9" width="11.5703125" style="443"/>
    <col min="10" max="10" width="12.85546875" style="443" customWidth="1"/>
    <col min="11" max="11" width="12.5703125" style="443" bestFit="1" customWidth="1"/>
    <col min="12" max="12" width="12.28515625" style="443" bestFit="1" customWidth="1"/>
    <col min="13" max="13" width="16.140625" style="443" customWidth="1"/>
    <col min="14" max="14" width="3.28515625" style="443" customWidth="1"/>
    <col min="15" max="15" width="1.7109375" style="443" customWidth="1"/>
    <col min="16" max="16" width="9.85546875" style="1404" customWidth="1"/>
    <col min="17" max="17" width="9.85546875" style="1405" customWidth="1"/>
    <col min="18" max="18" width="9.7109375" style="1405" customWidth="1"/>
    <col min="19" max="20" width="9.85546875" style="1405" customWidth="1"/>
    <col min="21" max="16384" width="11.5703125" style="443"/>
  </cols>
  <sheetData>
    <row r="1" spans="2:20" ht="3.6" customHeight="1"/>
    <row r="2" spans="2:20" ht="5.45" customHeight="1">
      <c r="B2" s="197"/>
      <c r="C2" s="213"/>
      <c r="D2" s="197"/>
      <c r="E2" s="197"/>
      <c r="F2" s="197"/>
      <c r="G2" s="197"/>
      <c r="H2" s="197"/>
      <c r="I2" s="197"/>
      <c r="J2" s="197"/>
      <c r="K2" s="197"/>
      <c r="L2" s="197"/>
      <c r="M2" s="197"/>
      <c r="N2" s="197"/>
      <c r="P2" s="1406"/>
      <c r="Q2" s="1406"/>
      <c r="R2" s="1406"/>
      <c r="S2" s="1406"/>
      <c r="T2" s="1406"/>
    </row>
    <row r="3" spans="2:20">
      <c r="B3" s="197"/>
      <c r="C3" s="786" t="s">
        <v>1393</v>
      </c>
      <c r="D3" s="787"/>
      <c r="E3" s="197"/>
      <c r="F3" s="786" t="s">
        <v>810</v>
      </c>
      <c r="G3" s="786"/>
      <c r="H3" s="786"/>
      <c r="I3" s="786"/>
      <c r="J3" s="786"/>
      <c r="K3" s="786"/>
      <c r="L3" s="787"/>
      <c r="M3" s="787"/>
      <c r="N3" s="197"/>
      <c r="P3" s="813" t="s">
        <v>1580</v>
      </c>
      <c r="Q3" s="809"/>
      <c r="R3" s="809"/>
      <c r="S3" s="1407"/>
      <c r="T3" s="1407"/>
    </row>
    <row r="4" spans="2:20">
      <c r="B4" s="197"/>
      <c r="C4" s="214"/>
      <c r="D4" s="214"/>
      <c r="E4" s="197"/>
      <c r="F4" s="213"/>
      <c r="G4" s="213"/>
      <c r="H4" s="213"/>
      <c r="I4" s="213"/>
      <c r="J4" s="213"/>
      <c r="K4" s="213"/>
      <c r="L4" s="197"/>
      <c r="M4" s="197"/>
      <c r="N4" s="197"/>
      <c r="P4" s="1406"/>
      <c r="Q4" s="1406"/>
      <c r="R4" s="1406"/>
      <c r="S4" s="1406"/>
      <c r="T4" s="1406"/>
    </row>
    <row r="5" spans="2:20" ht="13.15" customHeight="1">
      <c r="B5" s="197"/>
      <c r="C5" s="812" t="s">
        <v>821</v>
      </c>
      <c r="D5" s="811"/>
      <c r="E5" s="197"/>
      <c r="F5" s="1820" t="s">
        <v>1088</v>
      </c>
      <c r="G5" s="1820"/>
      <c r="H5" s="1820"/>
      <c r="I5" s="1820"/>
      <c r="J5" s="1820"/>
      <c r="K5" s="1820"/>
      <c r="L5" s="1820"/>
      <c r="M5" s="1820"/>
      <c r="N5" s="197"/>
      <c r="P5" s="1426" t="s">
        <v>1485</v>
      </c>
      <c r="Q5" s="1407"/>
      <c r="R5" s="1407"/>
      <c r="S5" s="1407"/>
      <c r="T5" s="1407"/>
    </row>
    <row r="6" spans="2:20" ht="13.15" customHeight="1">
      <c r="B6" s="197"/>
      <c r="C6" s="1824" t="s">
        <v>822</v>
      </c>
      <c r="D6" s="1824"/>
      <c r="E6" s="197"/>
      <c r="F6" s="1821"/>
      <c r="G6" s="1821"/>
      <c r="H6" s="1821"/>
      <c r="I6" s="1821"/>
      <c r="J6" s="1821"/>
      <c r="K6" s="1821"/>
      <c r="L6" s="1821"/>
      <c r="M6" s="1821"/>
      <c r="N6" s="197"/>
      <c r="P6" s="1426" t="s">
        <v>1544</v>
      </c>
      <c r="Q6" s="1407"/>
      <c r="R6" s="1426"/>
      <c r="S6" s="1407"/>
      <c r="T6" s="1407"/>
    </row>
    <row r="7" spans="2:20" ht="13.15" customHeight="1">
      <c r="B7" s="197"/>
      <c r="C7" s="1824"/>
      <c r="D7" s="1824"/>
      <c r="E7" s="197"/>
      <c r="F7" s="1822" t="s">
        <v>1399</v>
      </c>
      <c r="G7" s="1822"/>
      <c r="H7" s="1822"/>
      <c r="I7" s="1822"/>
      <c r="J7" s="1822"/>
      <c r="K7" s="1822"/>
      <c r="L7" s="1822"/>
      <c r="M7" s="1822"/>
      <c r="N7" s="197"/>
      <c r="P7" s="1630" t="s">
        <v>1546</v>
      </c>
      <c r="Q7" s="1407"/>
      <c r="R7" s="1407"/>
      <c r="S7" s="1407"/>
      <c r="T7" s="1407"/>
    </row>
    <row r="8" spans="2:20">
      <c r="B8" s="197"/>
      <c r="C8" s="663"/>
      <c r="D8" s="663"/>
      <c r="E8" s="197"/>
      <c r="F8" s="1822"/>
      <c r="G8" s="1822"/>
      <c r="H8" s="1822"/>
      <c r="I8" s="1822"/>
      <c r="J8" s="1822"/>
      <c r="K8" s="1822"/>
      <c r="L8" s="1822"/>
      <c r="M8" s="1822"/>
      <c r="N8" s="197"/>
      <c r="P8" s="1630" t="s">
        <v>1547</v>
      </c>
      <c r="Q8" s="1407"/>
      <c r="R8" s="1426"/>
      <c r="S8" s="1407"/>
      <c r="T8" s="1407"/>
    </row>
    <row r="9" spans="2:20">
      <c r="B9" s="197"/>
      <c r="C9" s="663"/>
      <c r="D9" s="663"/>
      <c r="E9" s="197"/>
      <c r="F9" s="1822"/>
      <c r="G9" s="1822"/>
      <c r="H9" s="1822"/>
      <c r="I9" s="1822"/>
      <c r="J9" s="1822"/>
      <c r="K9" s="1822"/>
      <c r="L9" s="1822"/>
      <c r="M9" s="1822"/>
      <c r="N9" s="197"/>
      <c r="P9" s="1407"/>
      <c r="Q9" s="1407"/>
      <c r="R9" s="1407"/>
      <c r="S9" s="1407"/>
      <c r="T9" s="1407"/>
    </row>
    <row r="10" spans="2:20">
      <c r="B10" s="197"/>
      <c r="C10" s="810"/>
      <c r="D10" s="810"/>
      <c r="E10" s="197"/>
      <c r="F10" s="1823"/>
      <c r="G10" s="1823"/>
      <c r="H10" s="1823"/>
      <c r="I10" s="1823"/>
      <c r="J10" s="1823"/>
      <c r="K10" s="1823"/>
      <c r="L10" s="1823"/>
      <c r="M10" s="1823"/>
      <c r="N10" s="197"/>
      <c r="P10" s="1407"/>
      <c r="Q10" s="1407"/>
      <c r="R10" s="1407"/>
      <c r="S10" s="1407"/>
      <c r="T10" s="1407"/>
    </row>
    <row r="11" spans="2:20">
      <c r="B11" s="197"/>
      <c r="C11" s="214"/>
      <c r="D11" s="214"/>
      <c r="E11" s="197"/>
      <c r="F11" s="214"/>
      <c r="G11" s="214"/>
      <c r="H11" s="214"/>
      <c r="I11" s="214"/>
      <c r="J11" s="214"/>
      <c r="K11" s="214"/>
      <c r="L11" s="214"/>
      <c r="M11" s="214"/>
      <c r="N11" s="197"/>
      <c r="P11" s="1407"/>
      <c r="Q11" s="1407"/>
      <c r="R11" s="1407"/>
      <c r="S11" s="1407"/>
      <c r="T11" s="1407"/>
    </row>
    <row r="12" spans="2:20">
      <c r="B12" s="197"/>
      <c r="C12" s="793" t="s">
        <v>804</v>
      </c>
      <c r="D12" s="794"/>
      <c r="E12" s="197"/>
      <c r="F12" s="214" t="s">
        <v>827</v>
      </c>
      <c r="G12" s="197"/>
      <c r="H12" s="197"/>
      <c r="I12" s="197"/>
      <c r="J12" s="197"/>
      <c r="K12" s="197"/>
      <c r="L12" s="197"/>
      <c r="M12" s="197"/>
      <c r="N12" s="197"/>
      <c r="P12" s="1407"/>
      <c r="Q12" s="1407"/>
      <c r="R12" s="1407"/>
      <c r="S12" s="1407"/>
      <c r="T12" s="1407"/>
    </row>
    <row r="13" spans="2:20">
      <c r="B13" s="197"/>
      <c r="C13" s="213"/>
      <c r="D13" s="197"/>
      <c r="E13" s="197"/>
      <c r="F13" s="197"/>
      <c r="G13" s="197"/>
      <c r="H13" s="197"/>
      <c r="I13" s="197"/>
      <c r="J13" s="197"/>
      <c r="K13" s="197"/>
      <c r="L13" s="339" t="s">
        <v>434</v>
      </c>
      <c r="M13" s="197"/>
      <c r="N13" s="197"/>
      <c r="P13" s="1406"/>
      <c r="Q13" s="1406"/>
      <c r="R13" s="1406"/>
      <c r="S13" s="1406"/>
      <c r="T13" s="1406"/>
    </row>
    <row r="14" spans="2:20">
      <c r="B14" s="197"/>
      <c r="C14" s="788" t="s">
        <v>62</v>
      </c>
      <c r="D14" s="679"/>
      <c r="E14" s="197"/>
      <c r="F14" s="473" t="s">
        <v>297</v>
      </c>
      <c r="G14" s="582"/>
      <c r="H14" s="582"/>
      <c r="I14" s="582"/>
      <c r="J14" s="582"/>
      <c r="K14" s="584">
        <f>ERP!D3</f>
        <v>0.66666666666666663</v>
      </c>
      <c r="L14" s="585">
        <f>K14-50%</f>
        <v>0.16666666666666663</v>
      </c>
      <c r="M14" s="582"/>
      <c r="N14" s="197"/>
      <c r="P14" s="1407"/>
      <c r="Q14" s="1407"/>
      <c r="R14" s="1407"/>
      <c r="S14" s="1407"/>
      <c r="T14" s="1407"/>
    </row>
    <row r="15" spans="2:20">
      <c r="B15" s="197"/>
      <c r="C15" s="213"/>
      <c r="D15" s="197"/>
      <c r="E15" s="197"/>
      <c r="F15" s="448" t="s">
        <v>501</v>
      </c>
      <c r="G15" s="449"/>
      <c r="H15" s="449"/>
      <c r="I15" s="450" t="s">
        <v>296</v>
      </c>
      <c r="J15" s="474">
        <f>ERP!G359</f>
        <v>5.385479123784064</v>
      </c>
      <c r="K15" s="448" t="s">
        <v>298</v>
      </c>
      <c r="L15" s="434">
        <f>ERP!H359</f>
        <v>0.13547912378406402</v>
      </c>
      <c r="M15" s="449"/>
      <c r="N15" s="451"/>
      <c r="P15" s="1407"/>
      <c r="Q15" s="1407"/>
      <c r="R15" s="1407"/>
      <c r="S15" s="1407"/>
      <c r="T15" s="1407"/>
    </row>
    <row r="16" spans="2:20">
      <c r="B16" s="197"/>
      <c r="C16" s="213"/>
      <c r="D16" s="197"/>
      <c r="E16" s="197"/>
      <c r="F16" s="340" t="s">
        <v>1164</v>
      </c>
      <c r="G16" s="197"/>
      <c r="H16" s="197"/>
      <c r="I16" s="197"/>
      <c r="J16" s="476">
        <f>ERP!G349</f>
        <v>5.905645027685984</v>
      </c>
      <c r="K16" s="452">
        <f>ERP!G350</f>
        <v>0.5</v>
      </c>
      <c r="L16" s="453">
        <f>ERP!H349</f>
        <v>0.90564502768598398</v>
      </c>
      <c r="M16" s="454">
        <f>ERP!H350</f>
        <v>0</v>
      </c>
      <c r="N16" s="451"/>
      <c r="P16" s="1407"/>
      <c r="Q16" s="1407"/>
      <c r="R16" s="1407"/>
      <c r="S16" s="1407"/>
      <c r="T16" s="1407"/>
    </row>
    <row r="17" spans="2:20">
      <c r="B17" s="197"/>
      <c r="C17" s="213"/>
      <c r="D17" s="197"/>
      <c r="E17" s="197"/>
      <c r="F17" s="340" t="s">
        <v>1165</v>
      </c>
      <c r="G17" s="197"/>
      <c r="H17" s="197"/>
      <c r="I17" s="197"/>
      <c r="J17" s="476">
        <f>ERP!G351</f>
        <v>4.3401612109366061</v>
      </c>
      <c r="K17" s="452">
        <f>ERP!G352</f>
        <v>0.25</v>
      </c>
      <c r="L17" s="453">
        <f>ERP!H351</f>
        <v>-1.1598387890633939</v>
      </c>
      <c r="M17" s="454">
        <f>ERP!H352</f>
        <v>0</v>
      </c>
      <c r="N17" s="451"/>
      <c r="P17" s="1407"/>
      <c r="Q17" s="1407"/>
      <c r="R17" s="1407"/>
      <c r="S17" s="1407"/>
      <c r="T17" s="1407"/>
    </row>
    <row r="18" spans="2:20">
      <c r="B18" s="197"/>
      <c r="C18" s="213"/>
      <c r="D18" s="214"/>
      <c r="E18" s="197"/>
      <c r="F18" s="340" t="s">
        <v>542</v>
      </c>
      <c r="G18" s="197"/>
      <c r="H18" s="197"/>
      <c r="I18" s="197"/>
      <c r="J18" s="476">
        <f>ERP!D353</f>
        <v>5.1878571428571432</v>
      </c>
      <c r="K18" s="452">
        <f>ERP!G354</f>
        <v>0.15</v>
      </c>
      <c r="L18" s="453">
        <f>ERP!H353</f>
        <v>-0.21214285714285719</v>
      </c>
      <c r="M18" s="454">
        <f>ERP!H354</f>
        <v>0</v>
      </c>
      <c r="N18" s="451"/>
      <c r="P18" s="1407"/>
      <c r="Q18" s="1407"/>
      <c r="R18" s="1407"/>
      <c r="S18" s="1407"/>
      <c r="T18" s="1407"/>
    </row>
    <row r="19" spans="2:20">
      <c r="B19" s="197"/>
      <c r="C19" s="213"/>
      <c r="D19" s="214"/>
      <c r="E19" s="197"/>
      <c r="F19" s="340" t="s">
        <v>543</v>
      </c>
      <c r="G19" s="197"/>
      <c r="H19" s="197"/>
      <c r="I19" s="197"/>
      <c r="J19" s="476">
        <f>ERP!G356</f>
        <v>5.6943773577834893</v>
      </c>
      <c r="K19" s="452">
        <f>ERP!G357</f>
        <v>0.1</v>
      </c>
      <c r="L19" s="453">
        <f>ERP!H356</f>
        <v>0.1943773577834893</v>
      </c>
      <c r="M19" s="454">
        <f>ERP!H357</f>
        <v>0</v>
      </c>
      <c r="N19" s="451"/>
      <c r="P19" s="1407"/>
      <c r="Q19" s="1407"/>
      <c r="R19" s="1407"/>
      <c r="S19" s="1407"/>
      <c r="T19" s="1407"/>
    </row>
    <row r="20" spans="2:20">
      <c r="B20" s="197"/>
      <c r="C20" s="213"/>
      <c r="D20" s="197"/>
      <c r="E20" s="197"/>
      <c r="F20" s="459" t="s">
        <v>815</v>
      </c>
      <c r="G20" s="449"/>
      <c r="H20" s="449"/>
      <c r="I20" s="449"/>
      <c r="J20" s="450" t="s">
        <v>466</v>
      </c>
      <c r="K20" s="579">
        <f>ERP!I359</f>
        <v>0.35927494327712284</v>
      </c>
      <c r="L20" s="455"/>
      <c r="M20" s="456"/>
      <c r="N20" s="451"/>
      <c r="P20" s="1407"/>
      <c r="Q20" s="1407"/>
      <c r="R20" s="1407"/>
      <c r="S20" s="1407"/>
      <c r="T20" s="1407"/>
    </row>
    <row r="21" spans="2:20">
      <c r="B21" s="197"/>
      <c r="C21" s="213"/>
      <c r="D21" s="197"/>
      <c r="E21" s="197"/>
      <c r="F21" s="214"/>
      <c r="G21" s="197"/>
      <c r="H21" s="197"/>
      <c r="I21" s="197"/>
      <c r="J21" s="197"/>
      <c r="K21" s="580" t="s">
        <v>464</v>
      </c>
      <c r="L21" s="197"/>
      <c r="M21" s="18"/>
      <c r="N21" s="451"/>
      <c r="P21" s="1406"/>
      <c r="Q21" s="1406"/>
      <c r="R21" s="1406"/>
      <c r="S21" s="1406"/>
      <c r="T21" s="1406"/>
    </row>
    <row r="22" spans="2:20">
      <c r="B22" s="197"/>
      <c r="C22" s="788" t="s">
        <v>580</v>
      </c>
      <c r="D22" s="679"/>
      <c r="E22" s="197"/>
      <c r="F22" s="581" t="s">
        <v>802</v>
      </c>
      <c r="G22" s="582"/>
      <c r="H22" s="582"/>
      <c r="I22" s="582"/>
      <c r="J22" s="582"/>
      <c r="K22" s="582"/>
      <c r="L22" s="582"/>
      <c r="M22" s="583"/>
      <c r="N22" s="451"/>
      <c r="P22" s="1407"/>
      <c r="Q22" s="1407"/>
      <c r="R22" s="1407"/>
      <c r="S22" s="1407"/>
      <c r="T22" s="1407"/>
    </row>
    <row r="23" spans="2:20">
      <c r="B23" s="197"/>
      <c r="C23" s="447"/>
      <c r="D23" s="197"/>
      <c r="E23" s="197"/>
      <c r="F23" s="448" t="s">
        <v>462</v>
      </c>
      <c r="G23" s="449"/>
      <c r="H23" s="475"/>
      <c r="I23" s="450" t="s">
        <v>500</v>
      </c>
      <c r="J23" s="474">
        <f>'Rf &amp; Cd '!J191</f>
        <v>2.6303155319238605</v>
      </c>
      <c r="K23" s="448" t="s">
        <v>463</v>
      </c>
      <c r="L23" s="455">
        <f>'Rf &amp; Cd '!J191-4</f>
        <v>-1.3696844680761395</v>
      </c>
      <c r="M23" s="456"/>
      <c r="N23" s="451"/>
      <c r="P23" s="1407"/>
      <c r="Q23" s="1407"/>
      <c r="R23" s="1407"/>
      <c r="S23" s="1407"/>
      <c r="T23" s="1407"/>
    </row>
    <row r="24" spans="2:20">
      <c r="B24" s="197"/>
      <c r="C24" s="447"/>
      <c r="D24" s="197"/>
      <c r="E24" s="197"/>
      <c r="F24" s="340" t="s">
        <v>1166</v>
      </c>
      <c r="G24" s="197"/>
      <c r="H24" s="197"/>
      <c r="I24" s="197"/>
      <c r="J24" s="476">
        <f>'Rf &amp; Cd '!J40</f>
        <v>2.1543636942675168</v>
      </c>
      <c r="K24" s="452">
        <f>1-K20</f>
        <v>0.64072505672287716</v>
      </c>
      <c r="L24" s="453">
        <f>J24-4</f>
        <v>-1.8456363057324832</v>
      </c>
      <c r="M24" s="454"/>
      <c r="N24" s="451"/>
      <c r="P24" s="1407"/>
      <c r="Q24" s="1407"/>
      <c r="R24" s="1407"/>
      <c r="S24" s="1407"/>
      <c r="T24" s="1407"/>
    </row>
    <row r="25" spans="2:20">
      <c r="B25" s="197"/>
      <c r="C25" s="447"/>
      <c r="D25" s="197"/>
      <c r="E25" s="197"/>
      <c r="F25" s="340" t="s">
        <v>544</v>
      </c>
      <c r="G25" s="197"/>
      <c r="H25" s="197"/>
      <c r="I25" s="197"/>
      <c r="J25" s="476">
        <f>'Rf &amp; Cd '!J166</f>
        <v>3.4791202534501688</v>
      </c>
      <c r="K25" s="452">
        <f>K20</f>
        <v>0.35927494327712284</v>
      </c>
      <c r="L25" s="1621" t="s">
        <v>855</v>
      </c>
      <c r="M25" s="454"/>
      <c r="N25" s="451"/>
      <c r="P25" s="1407"/>
      <c r="Q25" s="1407"/>
      <c r="R25" s="1407"/>
      <c r="S25" s="1407"/>
      <c r="T25" s="1407"/>
    </row>
    <row r="26" spans="2:20">
      <c r="B26" s="197"/>
      <c r="C26" s="447"/>
      <c r="D26" s="214"/>
      <c r="E26" s="197"/>
      <c r="F26" s="151" t="s">
        <v>814</v>
      </c>
      <c r="G26" s="458"/>
      <c r="H26" s="450" t="s">
        <v>813</v>
      </c>
      <c r="I26" s="151" t="str">
        <f>CONCATENATE(ROUND('Rf &amp; Cd '!J368,1)," (A-)")</f>
        <v>3,9 (A-)</v>
      </c>
      <c r="J26" s="151" t="str">
        <f>CONCATENATE(ROUND('Rf &amp; Cd '!J369,1)," (BBB+)")</f>
        <v>4 (BBB+)</v>
      </c>
      <c r="K26" s="1226" t="str">
        <f>CONCATENATE(ROUND('Rf &amp; Cd '!J370,1)," (BBB)")</f>
        <v>4,3 (BBB)</v>
      </c>
      <c r="L26" s="1227" t="str">
        <f>CONCATENATE(ROUND('Rf &amp; Cd '!J371,1)," (BBB-)")</f>
        <v>4,9 (BBB-)</v>
      </c>
      <c r="M26" s="151" t="str">
        <f>CONCATENATE(ROUND('Rf &amp; Cd '!J375,1)," (B+)")</f>
        <v>9,1 (B+)</v>
      </c>
      <c r="N26" s="451"/>
      <c r="P26" s="1407"/>
      <c r="Q26" s="1407"/>
      <c r="R26" s="1407"/>
      <c r="S26" s="1407"/>
      <c r="T26" s="1407"/>
    </row>
    <row r="27" spans="2:20">
      <c r="B27" s="197"/>
      <c r="C27" s="447"/>
      <c r="D27" s="214"/>
      <c r="E27" s="197"/>
      <c r="F27" s="461" t="s">
        <v>1163</v>
      </c>
      <c r="G27" s="197"/>
      <c r="H27" s="197"/>
      <c r="I27" s="197"/>
      <c r="J27" s="19"/>
      <c r="K27" s="197"/>
      <c r="L27" s="197"/>
      <c r="M27" s="454"/>
      <c r="N27" s="451"/>
      <c r="P27" s="1407"/>
      <c r="Q27" s="1407"/>
      <c r="R27" s="1407"/>
      <c r="S27" s="1407"/>
      <c r="T27" s="1407"/>
    </row>
    <row r="28" spans="2:20">
      <c r="B28" s="197"/>
      <c r="C28" s="447"/>
      <c r="D28" s="197"/>
      <c r="E28" s="197"/>
      <c r="F28" s="461" t="s">
        <v>1167</v>
      </c>
      <c r="G28" s="197"/>
      <c r="H28" s="197"/>
      <c r="I28" s="197"/>
      <c r="J28" s="91">
        <f>'Rf &amp; Cd '!J188</f>
        <v>0.47595183765634375</v>
      </c>
      <c r="K28" s="197"/>
      <c r="L28" s="1621" t="s">
        <v>855</v>
      </c>
      <c r="M28" s="18"/>
      <c r="N28" s="451"/>
      <c r="P28" s="1407"/>
      <c r="Q28" s="1407"/>
      <c r="R28" s="1407"/>
      <c r="S28" s="1407"/>
      <c r="T28" s="1407"/>
    </row>
    <row r="29" spans="2:20">
      <c r="B29" s="197"/>
      <c r="C29" s="447"/>
      <c r="D29" s="214"/>
      <c r="E29" s="197"/>
      <c r="F29" s="20" t="s">
        <v>601</v>
      </c>
      <c r="G29" s="197"/>
      <c r="H29" s="197"/>
      <c r="I29" s="197"/>
      <c r="J29" s="578">
        <f>'Rf &amp; Cd '!J415</f>
        <v>0.15</v>
      </c>
      <c r="K29" s="197"/>
      <c r="L29" s="197"/>
      <c r="M29" s="18"/>
      <c r="N29" s="451"/>
      <c r="P29" s="1407"/>
      <c r="Q29" s="1407"/>
      <c r="R29" s="1407"/>
      <c r="S29" s="1407"/>
      <c r="T29" s="1407"/>
    </row>
    <row r="30" spans="2:20">
      <c r="B30" s="197"/>
      <c r="C30" s="447"/>
      <c r="D30" s="197"/>
      <c r="E30" s="197"/>
      <c r="F30" s="581" t="s">
        <v>540</v>
      </c>
      <c r="G30" s="473"/>
      <c r="H30" s="473"/>
      <c r="I30" s="473"/>
      <c r="J30" s="473"/>
      <c r="K30" s="473"/>
      <c r="L30" s="586"/>
      <c r="M30" s="583"/>
      <c r="N30" s="451"/>
      <c r="P30" s="1407"/>
      <c r="Q30" s="1407"/>
      <c r="R30" s="1407"/>
      <c r="S30" s="1407"/>
      <c r="T30" s="1407"/>
    </row>
    <row r="31" spans="2:20">
      <c r="B31" s="197"/>
      <c r="C31" s="447"/>
      <c r="D31" s="197"/>
      <c r="E31" s="197"/>
      <c r="F31" s="448"/>
      <c r="G31" s="151"/>
      <c r="H31" s="151"/>
      <c r="I31" s="151"/>
      <c r="J31" s="151"/>
      <c r="K31" s="151"/>
      <c r="L31" s="460"/>
      <c r="M31" s="629"/>
      <c r="N31" s="451"/>
      <c r="P31" s="1406"/>
      <c r="Q31" s="1406"/>
      <c r="R31" s="1406"/>
      <c r="S31" s="1406"/>
      <c r="T31" s="1406"/>
    </row>
    <row r="32" spans="2:20">
      <c r="B32" s="197"/>
      <c r="C32" s="788" t="s">
        <v>816</v>
      </c>
      <c r="D32" s="679"/>
      <c r="E32" s="197"/>
      <c r="F32" s="448" t="s">
        <v>465</v>
      </c>
      <c r="G32" s="449"/>
      <c r="H32" s="493"/>
      <c r="I32" s="450" t="s">
        <v>602</v>
      </c>
      <c r="J32" s="474">
        <f>'CRP &amp; Rnot'!J143</f>
        <v>0.64031868806607062</v>
      </c>
      <c r="K32" s="448" t="s">
        <v>463</v>
      </c>
      <c r="L32" s="1622" t="s">
        <v>855</v>
      </c>
      <c r="M32" s="456"/>
      <c r="N32" s="451"/>
      <c r="P32" s="1825" t="s">
        <v>1545</v>
      </c>
      <c r="Q32" s="1825"/>
      <c r="R32" s="1825"/>
      <c r="S32" s="1825"/>
      <c r="T32" s="1825"/>
    </row>
    <row r="33" spans="2:20">
      <c r="B33" s="197"/>
      <c r="C33" s="447"/>
      <c r="D33" s="197"/>
      <c r="E33" s="197"/>
      <c r="F33" s="366" t="s">
        <v>763</v>
      </c>
      <c r="G33" s="451"/>
      <c r="H33" s="641"/>
      <c r="I33" s="642"/>
      <c r="J33" s="7">
        <f>'CRP &amp; Rnot'!J12</f>
        <v>0.64540654776570783</v>
      </c>
      <c r="K33" s="643">
        <v>0.5</v>
      </c>
      <c r="L33" s="644"/>
      <c r="M33" s="645"/>
      <c r="N33" s="451"/>
      <c r="P33" s="1825"/>
      <c r="Q33" s="1825"/>
      <c r="R33" s="1825"/>
      <c r="S33" s="1825"/>
      <c r="T33" s="1825"/>
    </row>
    <row r="34" spans="2:20">
      <c r="B34" s="197"/>
      <c r="C34" s="447"/>
      <c r="D34" s="197"/>
      <c r="E34" s="197"/>
      <c r="F34" s="366" t="s">
        <v>764</v>
      </c>
      <c r="G34" s="451"/>
      <c r="H34" s="641"/>
      <c r="I34" s="642"/>
      <c r="J34" s="7">
        <f>'CRP &amp; Rnot'!$J$136</f>
        <v>0.63523082836643341</v>
      </c>
      <c r="K34" s="452">
        <v>0.5</v>
      </c>
      <c r="L34" s="644"/>
      <c r="M34" s="645"/>
      <c r="N34" s="451"/>
      <c r="P34" s="1825" t="s">
        <v>1579</v>
      </c>
      <c r="Q34" s="1825"/>
      <c r="R34" s="1825"/>
      <c r="S34" s="1825"/>
      <c r="T34" s="1825"/>
    </row>
    <row r="35" spans="2:20">
      <c r="B35" s="197"/>
      <c r="C35" s="447"/>
      <c r="D35" s="197"/>
      <c r="E35" s="197"/>
      <c r="F35" s="646" t="s">
        <v>1168</v>
      </c>
      <c r="G35" s="197"/>
      <c r="H35" s="457"/>
      <c r="I35" s="197"/>
      <c r="J35" s="647">
        <f>'CRP &amp; Rnot'!$J$107</f>
        <v>0.96092864940147227</v>
      </c>
      <c r="K35" s="197"/>
      <c r="L35" s="453"/>
      <c r="M35" s="454"/>
      <c r="N35" s="451"/>
      <c r="P35" s="1825"/>
      <c r="Q35" s="1825"/>
      <c r="R35" s="1825"/>
      <c r="S35" s="1825"/>
      <c r="T35" s="1825"/>
    </row>
    <row r="36" spans="2:20">
      <c r="B36" s="197"/>
      <c r="C36" s="447"/>
      <c r="D36" s="197"/>
      <c r="E36" s="197"/>
      <c r="F36" s="860" t="s">
        <v>1169</v>
      </c>
      <c r="G36" s="861"/>
      <c r="H36" s="862"/>
      <c r="I36" s="861"/>
      <c r="J36" s="863">
        <f>'CRP &amp; Rnot'!J121</f>
        <v>0.73596570919140347</v>
      </c>
      <c r="K36" s="864"/>
      <c r="L36" s="865"/>
      <c r="M36" s="866"/>
      <c r="N36" s="451"/>
      <c r="P36" s="1825"/>
      <c r="Q36" s="1825"/>
      <c r="R36" s="1825"/>
      <c r="S36" s="1825"/>
      <c r="T36" s="1825"/>
    </row>
    <row r="37" spans="2:20">
      <c r="B37" s="197"/>
      <c r="C37" s="447"/>
      <c r="D37" s="197"/>
      <c r="E37" s="197"/>
      <c r="F37" s="473" t="s">
        <v>1592</v>
      </c>
      <c r="G37" s="581"/>
      <c r="H37" s="581"/>
      <c r="I37" s="943" t="s">
        <v>534</v>
      </c>
      <c r="J37" s="1813">
        <f>'CRP &amp; Rnot'!J191</f>
        <v>2.3231895604395607</v>
      </c>
      <c r="K37" s="1334" t="s">
        <v>1593</v>
      </c>
      <c r="L37" s="1814"/>
      <c r="M37" s="1815"/>
      <c r="N37" s="451"/>
      <c r="P37" s="1825"/>
      <c r="Q37" s="1825"/>
      <c r="R37" s="1825"/>
      <c r="S37" s="1825"/>
      <c r="T37" s="1825"/>
    </row>
    <row r="38" spans="2:20">
      <c r="B38" s="197"/>
      <c r="C38" s="1393"/>
      <c r="D38" s="1394"/>
      <c r="E38" s="1394"/>
      <c r="F38" s="1394"/>
      <c r="G38" s="1394"/>
      <c r="H38" s="1394"/>
      <c r="I38" s="1394"/>
      <c r="J38" s="1394"/>
      <c r="K38" s="1394"/>
      <c r="L38" s="1394"/>
      <c r="M38" s="1394"/>
      <c r="N38" s="197"/>
      <c r="P38" s="1406"/>
      <c r="Q38" s="1406"/>
      <c r="R38" s="1406"/>
      <c r="S38" s="1406"/>
      <c r="T38" s="1406"/>
    </row>
    <row r="39" spans="2:20">
      <c r="B39" s="197"/>
      <c r="C39" s="789" t="s">
        <v>508</v>
      </c>
      <c r="D39" s="1395"/>
      <c r="E39" s="1394"/>
      <c r="F39" s="1396" t="s">
        <v>1089</v>
      </c>
      <c r="G39" s="1394"/>
      <c r="H39" s="1394"/>
      <c r="I39" s="1394"/>
      <c r="J39" s="1394"/>
      <c r="K39" s="1394"/>
      <c r="L39" s="1394"/>
      <c r="M39" s="1394"/>
      <c r="N39" s="197"/>
      <c r="P39" s="1407"/>
      <c r="Q39" s="1407"/>
      <c r="R39" s="1407"/>
      <c r="S39" s="1407"/>
      <c r="T39" s="1407"/>
    </row>
    <row r="40" spans="2:20" ht="17.45" customHeight="1">
      <c r="B40" s="197"/>
      <c r="C40" s="784" t="s">
        <v>541</v>
      </c>
      <c r="D40" s="1394"/>
      <c r="E40" s="1394"/>
      <c r="F40" s="1396" t="s">
        <v>600</v>
      </c>
      <c r="G40" s="1394"/>
      <c r="H40" s="1394"/>
      <c r="I40" s="1394"/>
      <c r="J40" s="1394"/>
      <c r="K40" s="1394"/>
      <c r="L40" s="1394"/>
      <c r="M40" s="1394"/>
      <c r="N40" s="197"/>
      <c r="P40" s="1407"/>
      <c r="Q40" s="1407"/>
      <c r="R40" s="1407"/>
      <c r="S40" s="1407"/>
      <c r="T40" s="1407"/>
    </row>
    <row r="41" spans="2:20">
      <c r="B41" s="197"/>
      <c r="C41" s="790"/>
      <c r="D41" s="1394"/>
      <c r="E41" s="1394"/>
      <c r="F41" s="1396" t="s">
        <v>599</v>
      </c>
      <c r="G41" s="1394"/>
      <c r="H41" s="1394"/>
      <c r="I41" s="1394"/>
      <c r="J41" s="1394"/>
      <c r="K41" s="1394"/>
      <c r="L41" s="1394"/>
      <c r="M41" s="1394"/>
      <c r="N41" s="197"/>
      <c r="P41" s="1407"/>
      <c r="Q41" s="1407"/>
      <c r="R41" s="1407"/>
      <c r="S41" s="1407"/>
      <c r="T41" s="1407"/>
    </row>
    <row r="42" spans="2:20" ht="17.45" customHeight="1">
      <c r="B42" s="197"/>
      <c r="C42" s="784" t="s">
        <v>272</v>
      </c>
      <c r="D42" s="1394"/>
      <c r="E42" s="1394"/>
      <c r="F42" s="1396" t="s">
        <v>1387</v>
      </c>
      <c r="G42" s="1394"/>
      <c r="H42" s="1394"/>
      <c r="I42" s="1394"/>
      <c r="J42" s="1394"/>
      <c r="K42" s="197"/>
      <c r="L42" s="1410" t="s">
        <v>1389</v>
      </c>
      <c r="M42" s="1394"/>
      <c r="N42" s="197"/>
      <c r="P42" s="1407"/>
      <c r="Q42" s="1407"/>
      <c r="R42" s="1407"/>
      <c r="S42" s="1407"/>
      <c r="T42" s="1407"/>
    </row>
    <row r="43" spans="2:20" ht="17.45" customHeight="1">
      <c r="B43" s="197"/>
      <c r="C43" s="784" t="s">
        <v>1331</v>
      </c>
      <c r="D43" s="1394"/>
      <c r="E43" s="1394"/>
      <c r="F43" s="1397" t="s">
        <v>1332</v>
      </c>
      <c r="G43" s="1394"/>
      <c r="H43" s="1394"/>
      <c r="I43" s="1394"/>
      <c r="J43" s="1394"/>
      <c r="K43" s="1394"/>
      <c r="L43" s="1394"/>
      <c r="M43" s="1394"/>
      <c r="N43" s="197"/>
      <c r="P43" s="1407"/>
      <c r="Q43" s="1407"/>
      <c r="R43" s="1407"/>
      <c r="S43" s="1407"/>
      <c r="T43" s="1407"/>
    </row>
    <row r="44" spans="2:20" ht="17.45" customHeight="1">
      <c r="B44" s="197"/>
      <c r="C44" s="784" t="s">
        <v>194</v>
      </c>
      <c r="D44" s="1394"/>
      <c r="E44" s="1394"/>
      <c r="F44" s="1396" t="s">
        <v>1388</v>
      </c>
      <c r="G44" s="1394"/>
      <c r="H44" s="1394"/>
      <c r="I44" s="1394"/>
      <c r="J44" s="1394"/>
      <c r="K44" s="1394"/>
      <c r="L44" s="1398"/>
      <c r="M44" s="1398"/>
      <c r="N44" s="1236"/>
      <c r="O44" s="445"/>
      <c r="P44" s="1407"/>
      <c r="Q44" s="1407"/>
      <c r="R44" s="1407"/>
      <c r="S44" s="1407"/>
      <c r="T44" s="1407"/>
    </row>
    <row r="45" spans="2:20" s="445" customFormat="1" ht="17.45" customHeight="1">
      <c r="B45" s="462"/>
      <c r="C45" s="784" t="s">
        <v>195</v>
      </c>
      <c r="D45" s="1398"/>
      <c r="E45" s="1398"/>
      <c r="F45" s="1396" t="s">
        <v>196</v>
      </c>
      <c r="G45" s="1398"/>
      <c r="H45" s="1398"/>
      <c r="I45" s="1398"/>
      <c r="J45" s="1398"/>
      <c r="K45" s="1398"/>
      <c r="L45" s="1398"/>
      <c r="M45" s="662"/>
      <c r="N45" s="462"/>
      <c r="P45" s="1407"/>
      <c r="Q45" s="1407"/>
      <c r="R45" s="1407"/>
      <c r="S45" s="1407"/>
      <c r="T45" s="1407"/>
    </row>
    <row r="46" spans="2:20" s="445" customFormat="1" ht="17.45" customHeight="1">
      <c r="B46" s="462"/>
      <c r="C46" s="784" t="s">
        <v>701</v>
      </c>
      <c r="D46" s="1398"/>
      <c r="E46" s="1398"/>
      <c r="F46" s="1396" t="s">
        <v>700</v>
      </c>
      <c r="G46" s="1398"/>
      <c r="H46" s="1398"/>
      <c r="I46" s="1398"/>
      <c r="J46" s="1398"/>
      <c r="K46" s="1398"/>
      <c r="L46" s="462"/>
      <c r="M46" s="662"/>
      <c r="N46" s="462"/>
      <c r="P46" s="1407"/>
      <c r="Q46" s="1407"/>
      <c r="R46" s="1407"/>
      <c r="S46" s="1407"/>
      <c r="T46" s="1407"/>
    </row>
    <row r="47" spans="2:20" s="445" customFormat="1" ht="5.45" customHeight="1">
      <c r="B47" s="462"/>
      <c r="C47" s="790"/>
      <c r="D47" s="1398"/>
      <c r="E47" s="1398"/>
      <c r="F47" s="1396"/>
      <c r="G47" s="1398"/>
      <c r="H47" s="1398"/>
      <c r="I47" s="1398"/>
      <c r="J47" s="1398"/>
      <c r="K47" s="1398"/>
      <c r="L47" s="1398"/>
      <c r="M47" s="662"/>
      <c r="N47" s="462"/>
      <c r="P47" s="1408"/>
      <c r="Q47" s="1408"/>
      <c r="R47" s="1408"/>
      <c r="S47" s="1408"/>
      <c r="T47" s="1408"/>
    </row>
    <row r="48" spans="2:20" s="445" customFormat="1" ht="13.15" customHeight="1">
      <c r="B48" s="462"/>
      <c r="C48" s="151" t="s">
        <v>863</v>
      </c>
      <c r="D48" s="1399"/>
      <c r="E48" s="1400"/>
      <c r="F48" s="1401" t="s">
        <v>1563</v>
      </c>
      <c r="G48" s="1399"/>
      <c r="H48" s="1401"/>
      <c r="I48" s="1401"/>
      <c r="J48" s="1399"/>
      <c r="K48" s="1399"/>
      <c r="L48" s="1399"/>
      <c r="M48" s="1806"/>
      <c r="N48" s="462"/>
      <c r="P48" s="1407"/>
      <c r="Q48" s="1407"/>
      <c r="R48" s="1407"/>
      <c r="S48" s="1407"/>
      <c r="T48" s="1407"/>
    </row>
    <row r="49" spans="2:20" s="445" customFormat="1" ht="15.75" customHeight="1">
      <c r="B49" s="462"/>
      <c r="C49" s="1808" t="s">
        <v>1583</v>
      </c>
      <c r="D49" s="1400"/>
      <c r="E49" s="1400"/>
      <c r="F49" s="15" t="s">
        <v>864</v>
      </c>
      <c r="G49" s="1400"/>
      <c r="H49" s="1402" t="s">
        <v>1588</v>
      </c>
      <c r="I49" s="1400"/>
      <c r="J49" s="462"/>
      <c r="K49" s="1398"/>
      <c r="L49" s="1396"/>
      <c r="M49" s="498" t="s">
        <v>1586</v>
      </c>
      <c r="N49" s="462"/>
      <c r="P49" s="1807"/>
      <c r="Q49" s="1407"/>
      <c r="R49" s="1407"/>
      <c r="S49" s="1407"/>
      <c r="T49" s="1407"/>
    </row>
    <row r="50" spans="2:20" s="445" customFormat="1" ht="13.15" customHeight="1">
      <c r="B50" s="462"/>
      <c r="C50" s="20"/>
      <c r="D50" s="1398"/>
      <c r="E50" s="1398"/>
      <c r="F50" s="1591" t="s">
        <v>1594</v>
      </c>
      <c r="G50" s="1398"/>
      <c r="H50" s="1398"/>
      <c r="I50" s="1400"/>
      <c r="J50" s="1400"/>
      <c r="K50" s="1400"/>
      <c r="L50" s="214"/>
      <c r="M50" s="1812" t="s">
        <v>1587</v>
      </c>
      <c r="N50" s="462"/>
      <c r="P50" s="1407"/>
      <c r="Q50" s="1407"/>
      <c r="R50" s="1407"/>
      <c r="S50" s="1407"/>
      <c r="T50" s="1407"/>
    </row>
    <row r="51" spans="2:20" s="445" customFormat="1" ht="13.15" customHeight="1">
      <c r="B51" s="462"/>
      <c r="C51" s="20"/>
      <c r="D51" s="1398"/>
      <c r="E51" s="1398"/>
      <c r="F51" s="15" t="s">
        <v>1584</v>
      </c>
      <c r="G51" s="1398"/>
      <c r="H51" s="1398"/>
      <c r="I51" s="1400"/>
      <c r="J51" s="1400"/>
      <c r="K51" s="1400"/>
      <c r="L51" s="175"/>
      <c r="M51" s="1812" t="s">
        <v>1585</v>
      </c>
      <c r="N51" s="462"/>
      <c r="P51" s="1407"/>
      <c r="Q51" s="1407"/>
      <c r="R51" s="1407"/>
      <c r="S51" s="1407"/>
      <c r="T51" s="1407"/>
    </row>
    <row r="52" spans="2:20" s="445" customFormat="1" ht="13.15" customHeight="1">
      <c r="B52" s="462"/>
      <c r="C52" s="20"/>
      <c r="D52" s="1398"/>
      <c r="E52" s="1398"/>
      <c r="F52" s="1811" t="s">
        <v>1589</v>
      </c>
      <c r="G52" s="462"/>
      <c r="H52" s="462"/>
      <c r="I52" s="462"/>
      <c r="J52" s="1400"/>
      <c r="K52" s="1400"/>
      <c r="L52" s="1400"/>
      <c r="M52" s="1237"/>
      <c r="N52" s="462"/>
      <c r="P52" s="1407"/>
      <c r="Q52" s="1407"/>
      <c r="R52" s="1407"/>
      <c r="S52" s="1407"/>
      <c r="T52" s="1407"/>
    </row>
    <row r="53" spans="2:20" ht="8.4499999999999993" customHeight="1">
      <c r="B53" s="197"/>
      <c r="C53" s="1403"/>
      <c r="D53" s="1403"/>
      <c r="E53" s="1403"/>
      <c r="F53" s="1403"/>
      <c r="G53" s="1394"/>
      <c r="H53" s="1403"/>
      <c r="I53" s="1394"/>
      <c r="J53" s="1394"/>
      <c r="K53" s="1394"/>
      <c r="L53" s="1394"/>
      <c r="M53" s="1394"/>
      <c r="N53" s="197"/>
      <c r="P53" s="1406"/>
      <c r="Q53" s="1406"/>
      <c r="R53" s="1406"/>
      <c r="S53" s="1406"/>
      <c r="T53" s="1406"/>
    </row>
    <row r="54" spans="2:20">
      <c r="B54" s="197"/>
      <c r="C54" s="463"/>
      <c r="D54" s="464"/>
      <c r="E54" s="463"/>
      <c r="F54" s="465" t="s">
        <v>191</v>
      </c>
      <c r="G54" s="463"/>
      <c r="H54" s="463"/>
      <c r="I54" s="464"/>
      <c r="J54" s="464"/>
      <c r="K54" s="464"/>
      <c r="L54" s="464"/>
      <c r="M54" s="1392" t="s">
        <v>1090</v>
      </c>
      <c r="N54" s="785"/>
    </row>
    <row r="55" spans="2:20">
      <c r="B55" s="197"/>
      <c r="C55" s="466"/>
      <c r="D55" s="197"/>
      <c r="E55" s="467"/>
      <c r="F55" s="467" t="s">
        <v>192</v>
      </c>
      <c r="G55" s="466"/>
      <c r="H55" s="466"/>
      <c r="I55" s="462"/>
      <c r="J55" s="462"/>
      <c r="K55" s="462"/>
      <c r="L55" s="462"/>
      <c r="M55" s="197"/>
      <c r="N55" s="197"/>
    </row>
    <row r="56" spans="2:20">
      <c r="B56" s="197"/>
      <c r="C56" s="466"/>
      <c r="D56" s="197"/>
      <c r="E56" s="467"/>
      <c r="F56" s="467" t="s">
        <v>193</v>
      </c>
      <c r="G56" s="466"/>
      <c r="H56" s="466"/>
      <c r="I56" s="197"/>
      <c r="J56" s="197"/>
      <c r="K56" s="197"/>
      <c r="L56" s="197"/>
      <c r="M56" s="197"/>
      <c r="N56" s="197"/>
    </row>
    <row r="57" spans="2:20" ht="8.4499999999999993" customHeight="1">
      <c r="B57" s="197"/>
      <c r="C57" s="466"/>
      <c r="D57" s="466"/>
      <c r="E57" s="466"/>
      <c r="F57" s="466"/>
      <c r="G57" s="466"/>
      <c r="H57" s="466"/>
      <c r="I57" s="197"/>
      <c r="J57" s="197"/>
      <c r="K57" s="197"/>
      <c r="L57" s="197"/>
      <c r="M57" s="197"/>
      <c r="N57" s="197"/>
    </row>
    <row r="61" spans="2:20">
      <c r="F61" s="446"/>
    </row>
    <row r="62" spans="2:20">
      <c r="F62" s="444"/>
    </row>
    <row r="63" spans="2:20">
      <c r="F63" s="446"/>
    </row>
    <row r="64" spans="2:20">
      <c r="C64" s="443"/>
      <c r="F64" s="446"/>
      <c r="P64" s="1409"/>
      <c r="Q64" s="1409"/>
      <c r="R64" s="1409"/>
      <c r="S64" s="1409"/>
      <c r="T64" s="1409"/>
    </row>
    <row r="65" spans="3:20">
      <c r="C65" s="443"/>
      <c r="F65" s="446"/>
      <c r="P65" s="1409"/>
      <c r="Q65" s="1409"/>
      <c r="R65" s="1409"/>
      <c r="S65" s="1409"/>
      <c r="T65" s="1409"/>
    </row>
  </sheetData>
  <mergeCells count="5">
    <mergeCell ref="F5:M6"/>
    <mergeCell ref="F7:M10"/>
    <mergeCell ref="C6:D7"/>
    <mergeCell ref="P32:T33"/>
    <mergeCell ref="P34:T37"/>
  </mergeCells>
  <hyperlinks>
    <hyperlink ref="C14" location="ERP!A1" display="ERP ANALYSIS"/>
    <hyperlink ref="C40" location="'Rf &amp; Cd Calculation '!A1" display="Calculation Rf &amp; Cd"/>
    <hyperlink ref="C42" location="'Implied ERP Data'!A1" display="Implied ERP Data"/>
    <hyperlink ref="C44" location="'Bloom Volatilities Live'!A1" display="'Bloom Volatilities Live'!A1"/>
    <hyperlink ref="C45" location="'(Bloom Yields Live)'!A1" display="'(Bloom Yields Live)'!A1"/>
    <hyperlink ref="C39" location="Outputs!A1" display="Outputs!A1"/>
    <hyperlink ref="C12" location="'NOTE 1'!A1" display="Note 1"/>
    <hyperlink ref="C22" location="'Rf &amp; Cd '!A1" display="Rf &amp; Cd ANALYSIS"/>
    <hyperlink ref="C32" location="'CRP &amp; Rnot'!A1" display="CRP, Rnot"/>
    <hyperlink ref="C46" location="'Older Yields'!A1" display="(Older Yields)"/>
    <hyperlink ref="C43" location="'Survey ERP 2011 &amp; 2012'!A1" display="'Survey ERP 2011 &amp; 2012'!A1"/>
    <hyperlink ref="L42" location="'Implied ERP Data'!L32" display="'. And few inputs from WACC 1 &amp; 3."/>
  </hyperlink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77"/>
  <sheetViews>
    <sheetView showGridLines="0" zoomScale="80" zoomScaleNormal="80" workbookViewId="0">
      <pane xSplit="1" ySplit="11" topLeftCell="B12" activePane="bottomRight" state="frozen"/>
      <selection pane="topRight" activeCell="B1" sqref="B1"/>
      <selection pane="bottomLeft" activeCell="A7" sqref="A7"/>
      <selection pane="bottomRight" activeCell="Y10" sqref="Y10"/>
    </sheetView>
  </sheetViews>
  <sheetFormatPr defaultColWidth="11.5703125" defaultRowHeight="12.75"/>
  <cols>
    <col min="1" max="1" width="21.28515625" style="23" customWidth="1"/>
    <col min="2" max="2" width="13.42578125" style="40" bestFit="1" customWidth="1"/>
    <col min="3" max="3" width="16.42578125" style="23" bestFit="1" customWidth="1"/>
    <col min="4" max="4" width="13.42578125" style="23" bestFit="1" customWidth="1"/>
    <col min="5" max="5" width="16.42578125" style="23" bestFit="1" customWidth="1"/>
    <col min="6" max="6" width="13.42578125" style="23" bestFit="1" customWidth="1"/>
    <col min="7" max="7" width="16.42578125" style="23" bestFit="1" customWidth="1"/>
    <col min="8" max="8" width="28.7109375" style="23" customWidth="1"/>
    <col min="9" max="9" width="16.42578125" style="23" bestFit="1" customWidth="1"/>
    <col min="10" max="10" width="14.42578125" style="23" bestFit="1" customWidth="1"/>
    <col min="11" max="11" width="16.42578125" style="23" bestFit="1" customWidth="1"/>
    <col min="12" max="12" width="21.7109375" style="40" bestFit="1" customWidth="1"/>
    <col min="13" max="13" width="16.42578125" style="23" bestFit="1" customWidth="1"/>
    <col min="14" max="14" width="20.140625" style="122" bestFit="1" customWidth="1"/>
    <col min="15" max="15" width="16.42578125" style="23" bestFit="1" customWidth="1"/>
    <col min="16" max="16" width="19.42578125" style="40" bestFit="1" customWidth="1"/>
    <col min="17" max="17" width="16.42578125" style="23" bestFit="1" customWidth="1"/>
    <col min="18" max="18" width="18.42578125" style="122" bestFit="1" customWidth="1"/>
    <col min="19" max="19" width="16.42578125" style="23" bestFit="1" customWidth="1"/>
    <col min="20" max="20" width="20.7109375" style="40" bestFit="1" customWidth="1"/>
    <col min="21" max="21" width="16.42578125" style="23" bestFit="1" customWidth="1"/>
    <col min="22" max="22" width="19.42578125" style="122" bestFit="1" customWidth="1"/>
    <col min="23" max="23" width="16.42578125" style="23" bestFit="1" customWidth="1"/>
    <col min="24" max="24" width="4.28515625" style="1542" customWidth="1"/>
    <col min="25" max="25" width="20" style="78" bestFit="1" customWidth="1"/>
    <col min="26" max="26" width="16.42578125" style="23" bestFit="1" customWidth="1"/>
    <col min="27" max="27" width="10.140625" style="188" hidden="1" customWidth="1"/>
    <col min="28" max="28" width="18" style="40" bestFit="1" customWidth="1"/>
    <col min="29" max="29" width="16.42578125" style="23" bestFit="1" customWidth="1"/>
    <col min="30" max="30" width="10.140625" style="188" hidden="1" customWidth="1"/>
    <col min="31" max="31" width="20.7109375" style="40" bestFit="1" customWidth="1"/>
    <col min="32" max="32" width="16.42578125" style="23" bestFit="1" customWidth="1"/>
    <col min="33" max="33" width="10.140625" style="122" hidden="1" customWidth="1"/>
    <col min="34" max="34" width="4.28515625" style="1542" customWidth="1"/>
    <col min="35" max="35" width="18.5703125" style="78" bestFit="1" customWidth="1"/>
    <col min="36" max="36" width="16.42578125" style="23" bestFit="1" customWidth="1"/>
    <col min="37" max="37" width="10.140625" style="188" hidden="1" customWidth="1"/>
    <col min="38" max="38" width="19.42578125" style="40" bestFit="1" customWidth="1"/>
    <col min="39" max="39" width="16.42578125" style="23" bestFit="1" customWidth="1"/>
    <col min="40" max="40" width="10.140625" style="188" hidden="1" customWidth="1"/>
    <col min="41" max="41" width="21.42578125" style="40" bestFit="1" customWidth="1"/>
    <col min="42" max="42" width="16.42578125" style="88" bestFit="1" customWidth="1"/>
    <col min="43" max="43" width="10.140625" style="122" hidden="1" customWidth="1"/>
    <col min="44" max="45" width="11.5703125" style="1446"/>
    <col min="46" max="16384" width="11.5703125" style="1457"/>
  </cols>
  <sheetData>
    <row r="1" spans="1:45" ht="14.25">
      <c r="A1" s="68" t="s">
        <v>126</v>
      </c>
      <c r="B1" s="167"/>
      <c r="C1" s="168"/>
      <c r="D1" s="168"/>
      <c r="E1" s="168"/>
      <c r="F1" s="168"/>
      <c r="G1" s="168"/>
      <c r="H1" s="169" t="s">
        <v>125</v>
      </c>
      <c r="I1" s="168"/>
      <c r="J1" s="168"/>
      <c r="K1" s="168"/>
      <c r="L1" s="58" t="s">
        <v>129</v>
      </c>
      <c r="M1" s="63"/>
      <c r="N1" s="882" t="s">
        <v>131</v>
      </c>
      <c r="O1" s="63"/>
      <c r="P1" s="58" t="s">
        <v>130</v>
      </c>
      <c r="Q1" s="63"/>
      <c r="R1" s="882" t="s">
        <v>132</v>
      </c>
      <c r="S1" s="63"/>
      <c r="T1" s="58" t="s">
        <v>133</v>
      </c>
      <c r="U1" s="63"/>
      <c r="V1" s="882" t="s">
        <v>134</v>
      </c>
      <c r="W1" s="63"/>
      <c r="X1" s="1446"/>
      <c r="Y1" s="1304" t="s">
        <v>128</v>
      </c>
      <c r="Z1" s="282"/>
      <c r="AA1" s="187" t="s">
        <v>152</v>
      </c>
      <c r="AB1" s="58" t="s">
        <v>135</v>
      </c>
      <c r="AC1" s="63"/>
      <c r="AD1" s="191" t="s">
        <v>151</v>
      </c>
      <c r="AE1" s="58" t="s">
        <v>136</v>
      </c>
      <c r="AF1" s="63"/>
      <c r="AG1" s="172" t="s">
        <v>151</v>
      </c>
      <c r="AH1" s="1446"/>
      <c r="AI1" s="1704" t="s">
        <v>138</v>
      </c>
      <c r="AJ1" s="283"/>
      <c r="AK1" s="192" t="s">
        <v>152</v>
      </c>
      <c r="AL1" s="174" t="s">
        <v>139</v>
      </c>
      <c r="AM1" s="283"/>
      <c r="AN1" s="192" t="s">
        <v>152</v>
      </c>
      <c r="AO1" s="58" t="s">
        <v>137</v>
      </c>
      <c r="AP1" s="309"/>
      <c r="AQ1" s="172" t="s">
        <v>151</v>
      </c>
      <c r="AS1" s="1436"/>
    </row>
    <row r="2" spans="1:45">
      <c r="A2" s="25" t="s">
        <v>127</v>
      </c>
      <c r="X2" s="1446"/>
      <c r="AH2" s="1446"/>
    </row>
    <row r="3" spans="1:45">
      <c r="A3" s="6" t="s">
        <v>32</v>
      </c>
      <c r="B3" s="45" t="s">
        <v>2</v>
      </c>
      <c r="C3" s="25"/>
      <c r="D3" s="25" t="s">
        <v>4</v>
      </c>
      <c r="E3" s="25"/>
      <c r="F3" s="25" t="s">
        <v>5</v>
      </c>
      <c r="G3" s="25"/>
      <c r="H3" s="17" t="s">
        <v>3</v>
      </c>
      <c r="I3" s="25"/>
      <c r="J3" s="25" t="s">
        <v>6</v>
      </c>
      <c r="K3" s="25"/>
      <c r="L3" s="38" t="s">
        <v>3</v>
      </c>
      <c r="M3" s="25"/>
      <c r="N3" s="117" t="s">
        <v>3</v>
      </c>
      <c r="O3" s="25"/>
      <c r="P3" s="38" t="s">
        <v>3</v>
      </c>
      <c r="Q3" s="25"/>
      <c r="R3" s="117" t="s">
        <v>3</v>
      </c>
      <c r="S3" s="25"/>
      <c r="T3" s="38" t="s">
        <v>3</v>
      </c>
      <c r="U3" s="25"/>
      <c r="V3" s="117" t="s">
        <v>3</v>
      </c>
      <c r="W3" s="25"/>
      <c r="Z3" s="25"/>
      <c r="AC3" s="25"/>
      <c r="AF3" s="25"/>
      <c r="AJ3" s="25"/>
      <c r="AM3" s="25"/>
    </row>
    <row r="4" spans="1:45">
      <c r="A4" s="25"/>
      <c r="X4" s="1446"/>
      <c r="AH4" s="1446"/>
    </row>
    <row r="5" spans="1:45">
      <c r="A5" s="4" t="s">
        <v>64</v>
      </c>
      <c r="C5" s="166">
        <f>C1057</f>
        <v>91.990300000000005</v>
      </c>
      <c r="E5" s="166">
        <f>E1057</f>
        <v>62.3123</v>
      </c>
      <c r="G5" s="166">
        <f>G1057</f>
        <v>36.922899999999998</v>
      </c>
      <c r="I5" s="166">
        <f>I1057</f>
        <v>30.564399999999999</v>
      </c>
      <c r="K5" s="166">
        <f>K1057</f>
        <v>21.880500000000001</v>
      </c>
      <c r="M5" s="166">
        <f>M1057</f>
        <v>34.520099999999999</v>
      </c>
      <c r="O5" s="166">
        <f>O1057</f>
        <v>37.014000000000003</v>
      </c>
      <c r="Q5" s="166">
        <f>Q1057</f>
        <v>33.706800000000001</v>
      </c>
      <c r="S5" s="166">
        <f>S1057</f>
        <v>33.622999999999998</v>
      </c>
      <c r="U5" s="166">
        <f>U1057</f>
        <v>27.242599999999999</v>
      </c>
      <c r="W5" s="166">
        <f>W1057</f>
        <v>27.452999999999999</v>
      </c>
      <c r="X5" s="1446"/>
      <c r="Z5" s="166">
        <f>Z1041</f>
        <v>16.05</v>
      </c>
      <c r="AA5" s="189">
        <f>AA1041</f>
        <v>1.2880125</v>
      </c>
      <c r="AC5" s="166">
        <f>AC1041</f>
        <v>14.45</v>
      </c>
      <c r="AD5" s="189">
        <f>AD1041</f>
        <v>1.0440124999999998</v>
      </c>
      <c r="AF5" s="166">
        <f>AF1041</f>
        <v>17.170000000000002</v>
      </c>
      <c r="AG5" s="308">
        <f>AG1041</f>
        <v>1.4740445000000002</v>
      </c>
      <c r="AH5" s="1446"/>
      <c r="AI5" s="170"/>
      <c r="AJ5" s="166">
        <f>AJ1044</f>
        <v>14.43</v>
      </c>
      <c r="AK5" s="189">
        <f>AK1044</f>
        <v>1.0411244999999998</v>
      </c>
      <c r="AM5" s="166">
        <f>AM1057</f>
        <v>10.94</v>
      </c>
      <c r="AN5" s="189">
        <f>AN1057</f>
        <v>0.59841800000000001</v>
      </c>
      <c r="AP5" s="170">
        <f>AP1020</f>
        <v>11.84</v>
      </c>
      <c r="AQ5" s="308">
        <f>AQ1020</f>
        <v>0.70092800000000011</v>
      </c>
    </row>
    <row r="6" spans="1:45">
      <c r="A6" s="4" t="s">
        <v>1194</v>
      </c>
      <c r="C6" s="166">
        <f>AVERAGE(C926:C1057)</f>
        <v>104.14983484848489</v>
      </c>
      <c r="E6" s="166">
        <f>AVERAGE(E926:E1057)</f>
        <v>61.854369696969698</v>
      </c>
      <c r="G6" s="166">
        <f>AVERAGE(G926:G1057)</f>
        <v>35.715518939393945</v>
      </c>
      <c r="I6" s="166">
        <f>AVERAGE(I926:I1057)</f>
        <v>28.511731818181822</v>
      </c>
      <c r="K6" s="166">
        <f>AVERAGE(K926:K1057)</f>
        <v>21.927320454545455</v>
      </c>
      <c r="M6" s="166">
        <f>AVERAGE(M926:M1057)</f>
        <v>37.225415151515158</v>
      </c>
      <c r="O6" s="166">
        <f>AVERAGE(O926:O1057)</f>
        <v>43.877318181818168</v>
      </c>
      <c r="Q6" s="166">
        <f>AVERAGE(Q926:Q1057)</f>
        <v>32.581693939393936</v>
      </c>
      <c r="S6" s="166">
        <f>AVERAGE(S926:S1057)</f>
        <v>33.505318181818168</v>
      </c>
      <c r="U6" s="166">
        <f>AVERAGE(U926:U1057)</f>
        <v>26.71419621212122</v>
      </c>
      <c r="W6" s="166">
        <f>AVERAGE(W926:W1057)</f>
        <v>27.017606060606063</v>
      </c>
      <c r="X6" s="1446"/>
      <c r="Z6" s="166">
        <f>AVERAGE(Z913:Z1041)</f>
        <v>15.247674418604658</v>
      </c>
      <c r="AA6" s="189">
        <f>AVERAGE(AA913:AA1041)</f>
        <v>1.1686152441860465</v>
      </c>
      <c r="AC6" s="166">
        <f>AVERAGE(AC913:AC1041)</f>
        <v>13.904341085271314</v>
      </c>
      <c r="AD6" s="189">
        <f>AVERAGE(AD913:AD1041)</f>
        <v>0.97375874418604624</v>
      </c>
      <c r="AF6" s="166">
        <f>AVERAGE(AF913:AF1041)</f>
        <v>18.131472868217045</v>
      </c>
      <c r="AG6" s="308">
        <f>AVERAGE(AG913:AG1041)</f>
        <v>1.650658387596899</v>
      </c>
      <c r="AH6" s="1446"/>
      <c r="AI6" s="170"/>
      <c r="AJ6" s="166">
        <f>AVERAGE(AJ915:AJ1044)</f>
        <v>13.20876923076923</v>
      </c>
      <c r="AK6" s="189">
        <f>AVERAGE(AK915:AK1044)</f>
        <v>0.8867470999999999</v>
      </c>
      <c r="AM6" s="166">
        <f>AVERAGE(AM926:AM1057)</f>
        <v>10.189121212121218</v>
      </c>
      <c r="AN6" s="189">
        <f>AVERAGE(AN926:AN1057)</f>
        <v>0.52678923651515142</v>
      </c>
      <c r="AP6" s="170">
        <f>AVERAGE(AP893:AP1020)</f>
        <v>11.993515625000004</v>
      </c>
      <c r="AQ6" s="308">
        <f>AVERAGE(AQ893:AQ1020)</f>
        <v>0.72232922265625032</v>
      </c>
    </row>
    <row r="7" spans="1:45">
      <c r="A7" s="4" t="s">
        <v>1195</v>
      </c>
      <c r="C7" s="166">
        <f>AVERAGE(C797:C1057)</f>
        <v>94.21598352490426</v>
      </c>
      <c r="E7" s="166">
        <f>AVERAGE(E797:E1057)</f>
        <v>54.064388888888878</v>
      </c>
      <c r="G7" s="166">
        <f>AVERAGE(G797:G1057)</f>
        <v>31.240142528735653</v>
      </c>
      <c r="I7" s="166">
        <f>AVERAGE(I797:I1057)</f>
        <v>25.418004214559417</v>
      </c>
      <c r="K7" s="166">
        <f>AVERAGE(K797:K1057)</f>
        <v>20.367358620689682</v>
      </c>
      <c r="M7" s="166">
        <f>AVERAGE(M797:M1057)</f>
        <v>41.062537931034477</v>
      </c>
      <c r="O7" s="166">
        <f>AVERAGE(O797:O1057)</f>
        <v>49.600965517241413</v>
      </c>
      <c r="Q7" s="166">
        <f>AVERAGE(Q797:Q1057)</f>
        <v>34.26376513409965</v>
      </c>
      <c r="S7" s="166">
        <f>AVERAGE(S797:S1057)</f>
        <v>36.364214559386987</v>
      </c>
      <c r="U7" s="166">
        <f>AVERAGE(U797:U1057)</f>
        <v>25.130364367816082</v>
      </c>
      <c r="W7" s="166">
        <f>AVERAGE(W797:W1057)</f>
        <v>25.463103448275863</v>
      </c>
      <c r="X7" s="1446"/>
      <c r="Z7" s="166">
        <f>AVERAGE(Z787:Z1041)</f>
        <v>14.942745098039213</v>
      </c>
      <c r="AA7" s="189">
        <f>AVERAGE(AA787:AA1041)</f>
        <v>1.1338883529411761</v>
      </c>
      <c r="AC7" s="166">
        <f>AVERAGE(AC787:AC1041)</f>
        <v>13.877372549019595</v>
      </c>
      <c r="AD7" s="189">
        <f>AVERAGE(AD787:AD1041)</f>
        <v>0.97399530392156808</v>
      </c>
      <c r="AF7" s="166">
        <f>AVERAGE(AF787:AF1041)</f>
        <v>18.591843137254905</v>
      </c>
      <c r="AG7" s="308">
        <f>AVERAGE(AG787:AG1041)</f>
        <v>1.7564029764705884</v>
      </c>
      <c r="AH7" s="1446"/>
      <c r="AI7" s="170"/>
      <c r="AJ7" s="166">
        <f>AVERAGE(AJ789:AJ1044)</f>
        <v>12.978124999999999</v>
      </c>
      <c r="AK7" s="189">
        <f>AVERAGE(AK789:AK1044)</f>
        <v>0.85899812890624994</v>
      </c>
      <c r="AM7" s="166">
        <f>AVERAGE(AM797:AM1057)</f>
        <v>10.195636015325674</v>
      </c>
      <c r="AN7" s="189">
        <f>AVERAGE(AN797:AN1057)</f>
        <v>0.526853641130268</v>
      </c>
      <c r="AP7" s="170">
        <f>AVERAGE(AP771:AP1020)</f>
        <v>12.264559999999994</v>
      </c>
      <c r="AQ7" s="308">
        <f>AVERAGE(AQ771:AQ1020)</f>
        <v>0.75533738799999994</v>
      </c>
    </row>
    <row r="8" spans="1:45" s="1458" customFormat="1">
      <c r="A8" s="103" t="s">
        <v>1225</v>
      </c>
      <c r="B8" s="43"/>
      <c r="C8" s="884">
        <f>AVERAGE(C274:C1057)</f>
        <v>64.029984948979603</v>
      </c>
      <c r="D8" s="27"/>
      <c r="E8" s="884">
        <f>AVERAGE(E274:E1057)</f>
        <v>42.835840051020412</v>
      </c>
      <c r="F8" s="27"/>
      <c r="G8" s="884">
        <f>AVERAGE(G274:G1057)</f>
        <v>29.002616709183688</v>
      </c>
      <c r="H8" s="27"/>
      <c r="I8" s="884">
        <f>AVERAGE(I274:I1057)</f>
        <v>25.375597959183661</v>
      </c>
      <c r="J8" s="27"/>
      <c r="K8" s="884">
        <f>AVERAGE(K274:K1057)</f>
        <v>20.930182142857138</v>
      </c>
      <c r="L8" s="43"/>
      <c r="M8" s="884">
        <f>AVERAGE(M274:M1057)</f>
        <v>38.773989540816302</v>
      </c>
      <c r="N8" s="118"/>
      <c r="O8" s="884">
        <f>AVERAGE(O274:O1057)</f>
        <v>44.306179846938782</v>
      </c>
      <c r="P8" s="43"/>
      <c r="Q8" s="884">
        <f>AVERAGE(Q274:Q1057)</f>
        <v>31.592870663265241</v>
      </c>
      <c r="R8" s="118"/>
      <c r="S8" s="884">
        <f>AVERAGE(S274:S1057)</f>
        <v>33.064230867346915</v>
      </c>
      <c r="T8" s="43"/>
      <c r="U8" s="884">
        <f>AVERAGE(U274:U1057)</f>
        <v>26.24479107142858</v>
      </c>
      <c r="V8" s="118"/>
      <c r="W8" s="884">
        <f>AVERAGE(W274:W1057)</f>
        <v>26.607438775510207</v>
      </c>
      <c r="X8" s="1444"/>
      <c r="Y8" s="16"/>
      <c r="Z8" s="884">
        <f>AVERAGE(Z270:Z1041)</f>
        <v>18.675569948186531</v>
      </c>
      <c r="AA8" s="885">
        <f>AVERAGE(AA270:AA1041)</f>
        <v>1.917042123056995</v>
      </c>
      <c r="AB8" s="43"/>
      <c r="AC8" s="884">
        <f>AVERAGE(AC270:AC1041)</f>
        <v>17.598303108808302</v>
      </c>
      <c r="AD8" s="885">
        <f>AVERAGE(AD270:AD1041)</f>
        <v>1.7075094086787588</v>
      </c>
      <c r="AE8" s="43"/>
      <c r="AF8" s="884">
        <f>AVERAGE(AF270:AF1041)</f>
        <v>22.274119170984449</v>
      </c>
      <c r="AG8" s="1684">
        <f>AVERAGE(AG270:AG1041)</f>
        <v>2.7106931722797971</v>
      </c>
      <c r="AH8" s="1444"/>
      <c r="AI8" s="886"/>
      <c r="AJ8" s="884">
        <f>AVERAGE(AJ271:AJ1044)</f>
        <v>16.576692506459956</v>
      </c>
      <c r="AK8" s="885">
        <f>AVERAGE(AK271:AK1044)</f>
        <v>1.5292361705426354</v>
      </c>
      <c r="AL8" s="43"/>
      <c r="AM8" s="884">
        <f>AVERAGE(AM274:AM1057)</f>
        <v>13.458520408163265</v>
      </c>
      <c r="AN8" s="885">
        <f>AVERAGE(AN274:AN1057)</f>
        <v>1.0302476850382667</v>
      </c>
      <c r="AO8" s="43"/>
      <c r="AP8" s="886">
        <f>AVERAGE(AP265:AP1020)</f>
        <v>16.267169312169308</v>
      </c>
      <c r="AQ8" s="1684">
        <f>AVERAGE(AQ265:AQ1020)</f>
        <v>1.5312871190476176</v>
      </c>
      <c r="AR8" s="1444"/>
      <c r="AS8" s="1444"/>
    </row>
    <row r="9" spans="1:45" s="1472" customFormat="1">
      <c r="A9" s="307" t="s">
        <v>1227</v>
      </c>
      <c r="B9" s="173"/>
      <c r="C9" s="166">
        <f>AVERAGE(C87:C1057)</f>
        <v>58.884464572605566</v>
      </c>
      <c r="D9" s="166"/>
      <c r="E9" s="166">
        <f>AVERAGE(E87:E1057)</f>
        <v>39.788503398558206</v>
      </c>
      <c r="F9" s="166"/>
      <c r="G9" s="166">
        <f>AVERAGE(G87:G1057)</f>
        <v>26.870493820803315</v>
      </c>
      <c r="H9" s="166"/>
      <c r="I9" s="166">
        <f>AVERAGE(I87:I1057)</f>
        <v>23.621594335736354</v>
      </c>
      <c r="J9" s="166"/>
      <c r="K9" s="166">
        <f>AVERAGE(K87:K1057)</f>
        <v>19.573707106076203</v>
      </c>
      <c r="L9" s="173"/>
      <c r="M9" s="166">
        <f>AVERAGE(M87:M1057)</f>
        <v>35.277170030895974</v>
      </c>
      <c r="N9" s="308"/>
      <c r="O9" s="166"/>
      <c r="P9" s="173"/>
      <c r="Q9" s="166">
        <f>AVERAGE(Q87:Q1057)</f>
        <v>28.847802059732178</v>
      </c>
      <c r="R9" s="308"/>
      <c r="S9" s="166"/>
      <c r="T9" s="173"/>
      <c r="U9" s="166">
        <f>AVERAGE(U87:U1057)</f>
        <v>24.184053244078257</v>
      </c>
      <c r="V9" s="308"/>
      <c r="W9" s="166">
        <f>AVERAGE(W87:W1057)</f>
        <v>24.514548918640578</v>
      </c>
      <c r="X9" s="1703"/>
      <c r="Y9" s="170"/>
      <c r="Z9" s="166">
        <f>AVERAGE(Z85:Z1041)</f>
        <v>19.437042842215241</v>
      </c>
      <c r="AA9" s="189">
        <f>AVERAGE(AA1041:AA1078)</f>
        <v>1.2312974285714284</v>
      </c>
      <c r="AB9" s="173"/>
      <c r="AC9" s="166">
        <f>AVERAGE(AC85:AC1041)</f>
        <v>18.493364681295738</v>
      </c>
      <c r="AD9" s="189">
        <f>AVERAGE(AD1041:AD1078)</f>
        <v>0.95482999999999985</v>
      </c>
      <c r="AE9" s="173"/>
      <c r="AF9" s="166">
        <f>AVERAGE(AF85:AF1041)</f>
        <v>22.838359456635303</v>
      </c>
      <c r="AG9" s="308">
        <f>AVERAGE(AG1041:AG1078)</f>
        <v>1.3639206428571429</v>
      </c>
      <c r="AH9" s="1703"/>
      <c r="AI9" s="170"/>
      <c r="AJ9" s="166">
        <f>AVERAGE(AJ86:AJ1044)</f>
        <v>17.368331595411892</v>
      </c>
      <c r="AK9" s="189">
        <f>AVERAGE(AK86:AK1044)</f>
        <v>1.6630286845672628</v>
      </c>
      <c r="AL9" s="173"/>
      <c r="AM9" s="166">
        <f>AVERAGE(AM87:AM1057)</f>
        <v>13.844282183316166</v>
      </c>
      <c r="AN9" s="189">
        <f>AVERAGE(AN87:AN1057)</f>
        <v>1.0727848787435637</v>
      </c>
      <c r="AO9" s="173"/>
      <c r="AP9" s="166">
        <f>AVERAGE(AP84:AP1020)</f>
        <v>16.788996798292423</v>
      </c>
      <c r="AQ9" s="308">
        <f>AVERAGE(AQ84:AQ1020)</f>
        <v>1.5974115821771615</v>
      </c>
      <c r="AR9" s="1620"/>
      <c r="AS9" s="1620"/>
    </row>
    <row r="10" spans="1:45">
      <c r="B10" s="40" t="s">
        <v>110</v>
      </c>
      <c r="D10" s="23" t="s">
        <v>111</v>
      </c>
      <c r="F10" s="23" t="s">
        <v>112</v>
      </c>
      <c r="H10" s="23" t="s">
        <v>113</v>
      </c>
      <c r="J10" s="23" t="s">
        <v>114</v>
      </c>
      <c r="L10" s="40" t="s">
        <v>116</v>
      </c>
      <c r="N10" s="122" t="s">
        <v>51</v>
      </c>
      <c r="P10" s="40" t="s">
        <v>49</v>
      </c>
      <c r="R10" s="122" t="s">
        <v>50</v>
      </c>
      <c r="T10" s="40" t="s">
        <v>118</v>
      </c>
      <c r="V10" s="122" t="s">
        <v>119</v>
      </c>
      <c r="X10" s="1446"/>
      <c r="Y10" s="78" t="s">
        <v>115</v>
      </c>
      <c r="AB10" s="40" t="s">
        <v>117</v>
      </c>
      <c r="AE10" s="40" t="s">
        <v>120</v>
      </c>
      <c r="AH10" s="1446"/>
      <c r="AI10" s="78" t="s">
        <v>121</v>
      </c>
      <c r="AL10" s="40" t="s">
        <v>122</v>
      </c>
      <c r="AO10" s="40" t="s">
        <v>123</v>
      </c>
    </row>
    <row r="11" spans="1:45">
      <c r="A11" s="887" t="s">
        <v>831</v>
      </c>
      <c r="B11" s="40" t="s">
        <v>0</v>
      </c>
      <c r="C11" s="23" t="s">
        <v>124</v>
      </c>
      <c r="D11" s="23" t="s">
        <v>0</v>
      </c>
      <c r="E11" s="23" t="s">
        <v>124</v>
      </c>
      <c r="F11" s="23" t="s">
        <v>0</v>
      </c>
      <c r="G11" s="23" t="s">
        <v>124</v>
      </c>
      <c r="H11" s="23" t="s">
        <v>0</v>
      </c>
      <c r="I11" s="23" t="s">
        <v>124</v>
      </c>
      <c r="J11" s="23" t="s">
        <v>0</v>
      </c>
      <c r="K11" s="23" t="s">
        <v>124</v>
      </c>
      <c r="L11" s="40" t="s">
        <v>0</v>
      </c>
      <c r="M11" s="23" t="s">
        <v>124</v>
      </c>
      <c r="N11" s="122" t="s">
        <v>0</v>
      </c>
      <c r="O11" s="23" t="s">
        <v>124</v>
      </c>
      <c r="P11" s="40" t="s">
        <v>0</v>
      </c>
      <c r="Q11" s="23" t="s">
        <v>124</v>
      </c>
      <c r="R11" s="122" t="s">
        <v>0</v>
      </c>
      <c r="S11" s="23" t="s">
        <v>124</v>
      </c>
      <c r="T11" s="40" t="s">
        <v>0</v>
      </c>
      <c r="U11" s="23" t="s">
        <v>124</v>
      </c>
      <c r="V11" s="122" t="s">
        <v>0</v>
      </c>
      <c r="W11" s="23" t="s">
        <v>124</v>
      </c>
      <c r="X11" s="1446"/>
      <c r="Y11" s="78" t="s">
        <v>0</v>
      </c>
      <c r="Z11" s="23" t="s">
        <v>124</v>
      </c>
      <c r="AB11" s="40" t="s">
        <v>0</v>
      </c>
      <c r="AC11" s="23" t="s">
        <v>124</v>
      </c>
      <c r="AE11" s="40" t="s">
        <v>0</v>
      </c>
      <c r="AF11" s="23" t="s">
        <v>124</v>
      </c>
      <c r="AH11" s="1446"/>
      <c r="AI11" s="78" t="s">
        <v>0</v>
      </c>
      <c r="AJ11" s="23" t="s">
        <v>124</v>
      </c>
      <c r="AL11" s="40" t="s">
        <v>0</v>
      </c>
      <c r="AM11" s="23" t="s">
        <v>124</v>
      </c>
      <c r="AO11" s="40" t="s">
        <v>0</v>
      </c>
      <c r="AP11" s="88" t="s">
        <v>124</v>
      </c>
    </row>
    <row r="12" spans="1:45">
      <c r="A12" s="28">
        <v>40074</v>
      </c>
      <c r="B12" s="41" t="e">
        <f ca="1">_xll.BDH(B10,C11:C11,"18/09/2009","18/10/2013","Dir=V","Dts=S","Sort=A","Quote=C","QtTyp=Y","Days=T","Per=cd","DtFmt=D","UseDPDF=Y","cols=2;rows=1066")</f>
        <v>#NAME?</v>
      </c>
      <c r="C12" s="30">
        <v>33.617899999999999</v>
      </c>
      <c r="D12" s="28" t="e">
        <f ca="1">_xll.BDH(D10,E11:E11,"18/09/2009","18/10/2013","Dir=V","Dts=S","Sort=A","Quote=C","QtTyp=Y","Days=T","Per=cd","DtFmt=D","UseDPDF=Y","cols=2;rows=1066")</f>
        <v>#NAME?</v>
      </c>
      <c r="E12" s="30">
        <v>26.853100000000001</v>
      </c>
      <c r="F12" s="28" t="e">
        <f ca="1">_xll.BDH(F10,G11:G11,"18/09/2009","18/10/2013","Dir=V","Dts=S","Sort=A","Quote=C","QtTyp=Y","Days=T","Per=cd","DtFmt=D","UseDPDF=Y","cols=2;rows=1066")</f>
        <v>#NAME?</v>
      </c>
      <c r="G12" s="30">
        <v>19.253399999999999</v>
      </c>
      <c r="H12" s="28" t="e">
        <f ca="1">_xll.BDH(H10,I11:I11,"18/09/2009","18/10/2013","Dir=V","Dts=S","Sort=A","Quote=C","QtTyp=Y","Days=T","Per=cd","DtFmt=D","UseDPDF=Y","cols=2;rows=1066")</f>
        <v>#NAME?</v>
      </c>
      <c r="I12" s="30">
        <v>17.747199999999999</v>
      </c>
      <c r="J12" s="28" t="e">
        <f ca="1">_xll.BDH(J10,K11:K11,"18/09/2009","18/10/2013","Dir=V","Dts=S","Sort=A","Quote=C","QtTyp=Y","Days=T","Per=cd","DtFmt=D","UseDPDF=Y","cols=2;rows=1066")</f>
        <v>#NAME?</v>
      </c>
      <c r="K12" s="30">
        <v>15.984999999999999</v>
      </c>
      <c r="L12" s="41" t="e">
        <f ca="1">_xll.BDH(L10,M11:M11,"18/09/2009","18/10/2013","Dir=V","Dts=S","Sort=A","Quote=C","QtTyp=Y","Days=T","Per=cd","DtFmt=D","UseDPDF=Y","cols=2;rows=1066")</f>
        <v>#NAME?</v>
      </c>
      <c r="M12" s="30">
        <v>23.0181</v>
      </c>
      <c r="N12" s="119" t="e">
        <f ca="1">_xll.BDH(N10,O11:O11,"18/09/2009","18/10/2013","Dir=V","Dts=S","Sort=A","Quote=C","QtTyp=Y","Days=T","Per=cd","DtFmt=D","UseDPDF=Y","cols=2;rows=1066")</f>
        <v>#NAME?</v>
      </c>
      <c r="O12" s="30">
        <v>23.302</v>
      </c>
      <c r="P12" s="41" t="e">
        <f ca="1">_xll.BDH(P10,Q11:Q11,"18/09/2009","18/10/2013","Dir=V","Dts=S","Sort=A","Quote=C","QtTyp=Y","Days=T","Per=cd","DtFmt=D","UseDPDF=Y","cols=2;rows=1066")</f>
        <v>#NAME?</v>
      </c>
      <c r="Q12" s="30">
        <v>18.514900000000001</v>
      </c>
      <c r="R12" s="119" t="e">
        <f ca="1">_xll.BDH(R10,S11:S11,"18/09/2009","18/10/2013","Dir=V","Dts=S","Sort=A","Quote=C","QtTyp=Y","Days=T","Per=cd","DtFmt=D","UseDPDF=Y","cols=2;rows=1066")</f>
        <v>#NAME?</v>
      </c>
      <c r="S12" s="30">
        <v>18.175999999999998</v>
      </c>
      <c r="T12" s="41" t="e">
        <f ca="1">_xll.BDH(T10,U11:U11,"18/09/2009","18/10/2013","Dir=V","Dts=S","Sort=A","Quote=C","QtTyp=Y","Days=T","Per=cd","DtFmt=D","UseDPDF=Y","cols=2;rows=1066")</f>
        <v>#NAME?</v>
      </c>
      <c r="U12" s="30">
        <v>18.816700000000001</v>
      </c>
      <c r="V12" s="119" t="e">
        <f ca="1">_xll.BDH(V10,W11:W11,"18/09/2009","18/10/2013","Dir=V","Dts=S","Sort=A","Quote=C","QtTyp=Y","Days=T","Per=cd","DtFmt=D","UseDPDF=Y","cols=2;rows=1066")</f>
        <v>#NAME?</v>
      </c>
      <c r="W12" s="30">
        <v>18.995000000000001</v>
      </c>
      <c r="X12" s="1446"/>
      <c r="Y12" s="93" t="e">
        <f ca="1">_xll.BDH(Y10,Z11:Z11,"18/09/2009","18/10/2013","Dir=V","Dts=S","Sort=A","Quote=C","QtTyp=Y","Days=T","Per=cd","DtFmt=D","UseDPDF=Y","cols=2;rows=1050")</f>
        <v>#NAME?</v>
      </c>
      <c r="Z12" s="30">
        <v>19.329999999999998</v>
      </c>
      <c r="AA12" s="190">
        <f>(Z12/100)^2/2*100</f>
        <v>1.8682444999999996</v>
      </c>
      <c r="AB12" s="41" t="e">
        <f ca="1">_xll.BDH(AB10,AC11:AC11,"18/09/2009","18/10/2013","Dir=V","Dts=S","Sort=A","Quote=C","QtTyp=Y","Days=T","Per=cd","DtFmt=D","UseDPDF=Y","cols=2;rows=1050")</f>
        <v>#NAME?</v>
      </c>
      <c r="AC12" s="30">
        <v>22.42</v>
      </c>
      <c r="AD12" s="190">
        <f>(AC12/100)^2/2*100</f>
        <v>2.5132820000000002</v>
      </c>
      <c r="AE12" s="41" t="e">
        <f ca="1">_xll.BDH(AE10,AF11:AF11,"18/09/2009","18/10/2013","Dir=V","Dts=S","Sort=A","Quote=C","QtTyp=Y","Days=T","Per=cd","DtFmt=D","UseDPDF=Y","cols=2;rows=1050")</f>
        <v>#NAME?</v>
      </c>
      <c r="AF12" s="30">
        <v>21.86</v>
      </c>
      <c r="AG12" s="1685">
        <f>(AF12/100)^2/2*100</f>
        <v>2.3892979999999997</v>
      </c>
      <c r="AH12" s="1446"/>
      <c r="AI12" s="93" t="e">
        <f ca="1">_xll.BDH(AI10,AJ11:AJ11,"18/09/2009","18/10/2013","Dir=V","Dts=S","Sort=A","Quote=C","QtTyp=Y","Days=T","Per=cd","DtFmt=D","UseDPDF=Y","cols=2;rows=1053")</f>
        <v>#NAME?</v>
      </c>
      <c r="AJ12" s="30">
        <v>19.62</v>
      </c>
      <c r="AK12" s="190">
        <f>(AJ12/100)^2/2*100</f>
        <v>1.9247220000000003</v>
      </c>
      <c r="AL12" s="41" t="e">
        <f ca="1">_xll.BDH(AL10,AM11:AM11,"18/09/2009","18/10/2013","Dir=V","Dts=S","Sort=A","Quote=C","QtTyp=Y","Days=T","Per=cd","DtFmt=D","UseDPDF=Y","cols=2;rows=1065")</f>
        <v>#NAME?</v>
      </c>
      <c r="AM12" s="30">
        <v>15.548999999999999</v>
      </c>
      <c r="AN12" s="190">
        <f>(AM12/100)^2/2*100</f>
        <v>1.2088570049999998</v>
      </c>
      <c r="AO12" s="41" t="e">
        <f ca="1">_xll.BDH(AO10,AP11:AP11,"18/09/2009","18/10/2013","Dir=V","Dts=S","Sort=A","Quote=C","QtTyp=Y","Days=T","Per=cd","DtFmt=D","UseDPDF=Y","cols=2;rows=1029")</f>
        <v>#NAME?</v>
      </c>
      <c r="AP12" s="88">
        <v>19.760000000000002</v>
      </c>
      <c r="AQ12" s="1685">
        <f>(AP12/100)^2/2*100</f>
        <v>1.9522880000000007</v>
      </c>
    </row>
    <row r="13" spans="1:45">
      <c r="A13" s="28">
        <v>40077</v>
      </c>
      <c r="B13" s="41">
        <v>40077</v>
      </c>
      <c r="C13" s="30">
        <v>33.3324</v>
      </c>
      <c r="D13" s="28">
        <v>40077</v>
      </c>
      <c r="E13" s="30">
        <v>26.507000000000001</v>
      </c>
      <c r="F13" s="28">
        <v>40077</v>
      </c>
      <c r="G13" s="30">
        <v>18.808599999999998</v>
      </c>
      <c r="H13" s="28">
        <v>40077</v>
      </c>
      <c r="I13" s="30">
        <v>17.427599999999998</v>
      </c>
      <c r="J13" s="28">
        <v>40077</v>
      </c>
      <c r="K13" s="30">
        <v>15.793900000000001</v>
      </c>
      <c r="L13" s="41">
        <v>40077</v>
      </c>
      <c r="M13" s="30">
        <v>22.614599999999999</v>
      </c>
      <c r="N13" s="119">
        <v>40077</v>
      </c>
      <c r="O13" s="30">
        <v>22.834</v>
      </c>
      <c r="P13" s="41">
        <v>40077</v>
      </c>
      <c r="Q13" s="30">
        <v>18.122900000000001</v>
      </c>
      <c r="R13" s="119">
        <v>40077</v>
      </c>
      <c r="S13" s="30">
        <v>17.856000000000002</v>
      </c>
      <c r="T13" s="41">
        <v>40077</v>
      </c>
      <c r="U13" s="30">
        <v>18.425699999999999</v>
      </c>
      <c r="V13" s="119">
        <v>40077</v>
      </c>
      <c r="W13" s="30">
        <v>18.597999999999999</v>
      </c>
      <c r="X13" s="1446"/>
      <c r="Y13" s="93">
        <v>40077</v>
      </c>
      <c r="Z13" s="30">
        <v>19.239999999999998</v>
      </c>
      <c r="AA13" s="190">
        <f t="shared" ref="AA13:AA76" si="0">(Z13/100)^2/2*100</f>
        <v>1.8508879999999999</v>
      </c>
      <c r="AB13" s="41">
        <v>40077</v>
      </c>
      <c r="AC13" s="30">
        <v>22.41</v>
      </c>
      <c r="AD13" s="190">
        <f t="shared" ref="AD13:AD76" si="1">(AC13/100)^2/2*100</f>
        <v>2.5110405</v>
      </c>
      <c r="AE13" s="41">
        <v>40077</v>
      </c>
      <c r="AF13" s="30">
        <v>21.85</v>
      </c>
      <c r="AG13" s="1685">
        <f t="shared" ref="AG13:AG76" si="2">(AF13/100)^2/2*100</f>
        <v>2.3871125000000006</v>
      </c>
      <c r="AH13" s="1446"/>
      <c r="AI13" s="93">
        <v>40077</v>
      </c>
      <c r="AJ13" s="30">
        <v>19.559999999999999</v>
      </c>
      <c r="AK13" s="190">
        <f t="shared" ref="AK13:AK76" si="3">(AJ13/100)^2/2*100</f>
        <v>1.912968</v>
      </c>
      <c r="AL13" s="41">
        <v>40077</v>
      </c>
      <c r="AM13" s="30">
        <v>15.535</v>
      </c>
      <c r="AN13" s="190">
        <f t="shared" ref="AN13:AN76" si="4">(AM13/100)^2/2*100</f>
        <v>1.2066811249999998</v>
      </c>
      <c r="AO13" s="41">
        <v>40077</v>
      </c>
      <c r="AP13" s="88">
        <v>19.73</v>
      </c>
      <c r="AQ13" s="1685">
        <f t="shared" ref="AQ13:AQ76" si="5">(AP13/100)^2/2*100</f>
        <v>1.9463645000000001</v>
      </c>
    </row>
    <row r="14" spans="1:45">
      <c r="A14" s="28">
        <v>40078</v>
      </c>
      <c r="B14" s="41">
        <v>40078</v>
      </c>
      <c r="C14" s="30">
        <v>33.323500000000003</v>
      </c>
      <c r="D14" s="28">
        <v>40078</v>
      </c>
      <c r="E14" s="30">
        <v>26.501799999999999</v>
      </c>
      <c r="F14" s="28">
        <v>40078</v>
      </c>
      <c r="G14" s="30">
        <v>18.694199999999999</v>
      </c>
      <c r="H14" s="28">
        <v>40078</v>
      </c>
      <c r="I14" s="30">
        <v>17.322500000000002</v>
      </c>
      <c r="J14" s="28">
        <v>40078</v>
      </c>
      <c r="K14" s="30">
        <v>15.741300000000001</v>
      </c>
      <c r="L14" s="41">
        <v>40078</v>
      </c>
      <c r="M14" s="30">
        <v>22.596299999999999</v>
      </c>
      <c r="N14" s="119">
        <v>40078</v>
      </c>
      <c r="O14" s="30">
        <v>22.814</v>
      </c>
      <c r="P14" s="41">
        <v>40078</v>
      </c>
      <c r="Q14" s="30">
        <v>18.100999999999999</v>
      </c>
      <c r="R14" s="119">
        <v>40078</v>
      </c>
      <c r="S14" s="30">
        <v>17.824000000000002</v>
      </c>
      <c r="T14" s="41">
        <v>40078</v>
      </c>
      <c r="U14" s="30">
        <v>18.384799999999998</v>
      </c>
      <c r="V14" s="119">
        <v>40078</v>
      </c>
      <c r="W14" s="30">
        <v>18.538</v>
      </c>
      <c r="X14" s="1446"/>
      <c r="Y14" s="93">
        <v>40078</v>
      </c>
      <c r="Z14" s="30">
        <v>19.170000000000002</v>
      </c>
      <c r="AA14" s="190">
        <f t="shared" si="0"/>
        <v>1.8374445000000004</v>
      </c>
      <c r="AB14" s="41">
        <v>40078</v>
      </c>
      <c r="AC14" s="30">
        <v>22.3</v>
      </c>
      <c r="AD14" s="190">
        <f t="shared" si="1"/>
        <v>2.48645</v>
      </c>
      <c r="AE14" s="41">
        <v>40078</v>
      </c>
      <c r="AF14" s="30">
        <v>21.82</v>
      </c>
      <c r="AG14" s="1685">
        <f t="shared" si="2"/>
        <v>2.3805619999999998</v>
      </c>
      <c r="AH14" s="1446"/>
      <c r="AI14" s="93">
        <v>40078</v>
      </c>
      <c r="AJ14" s="30">
        <v>19.57</v>
      </c>
      <c r="AK14" s="190">
        <f t="shared" si="3"/>
        <v>1.9149245000000001</v>
      </c>
      <c r="AL14" s="41">
        <v>40078</v>
      </c>
      <c r="AM14" s="30">
        <v>15.545999999999999</v>
      </c>
      <c r="AN14" s="190">
        <f t="shared" si="4"/>
        <v>1.2083905799999997</v>
      </c>
      <c r="AO14" s="41">
        <v>40078</v>
      </c>
      <c r="AP14" s="88">
        <v>19.61</v>
      </c>
      <c r="AQ14" s="1685">
        <f t="shared" si="5"/>
        <v>1.9227604999999999</v>
      </c>
    </row>
    <row r="15" spans="1:45">
      <c r="A15" s="28">
        <v>40079</v>
      </c>
      <c r="B15" s="41">
        <v>40079</v>
      </c>
      <c r="C15" s="30">
        <v>32.9786</v>
      </c>
      <c r="D15" s="28">
        <v>40079</v>
      </c>
      <c r="E15" s="30">
        <v>26.718800000000002</v>
      </c>
      <c r="F15" s="28">
        <v>40079</v>
      </c>
      <c r="G15" s="30">
        <v>18.895399999999999</v>
      </c>
      <c r="H15" s="28">
        <v>40079</v>
      </c>
      <c r="I15" s="30">
        <v>17.526699999999998</v>
      </c>
      <c r="J15" s="28">
        <v>40079</v>
      </c>
      <c r="K15" s="30">
        <v>15.9549</v>
      </c>
      <c r="L15" s="41">
        <v>40079</v>
      </c>
      <c r="M15" s="30">
        <v>22.65</v>
      </c>
      <c r="N15" s="119">
        <v>40079</v>
      </c>
      <c r="O15" s="30">
        <v>22.472999999999999</v>
      </c>
      <c r="P15" s="41">
        <v>40079</v>
      </c>
      <c r="Q15" s="30">
        <v>18.526900000000001</v>
      </c>
      <c r="R15" s="119">
        <v>40079</v>
      </c>
      <c r="S15" s="30">
        <v>17.873999999999999</v>
      </c>
      <c r="T15" s="41">
        <v>40079</v>
      </c>
      <c r="U15" s="30">
        <v>18.425699999999999</v>
      </c>
      <c r="V15" s="119">
        <v>40079</v>
      </c>
      <c r="W15" s="30">
        <v>18.597000000000001</v>
      </c>
      <c r="X15" s="1446"/>
      <c r="Y15" s="93">
        <v>40079</v>
      </c>
      <c r="Z15" s="30">
        <v>18.62</v>
      </c>
      <c r="AA15" s="190">
        <f t="shared" si="0"/>
        <v>1.7335220000000002</v>
      </c>
      <c r="AB15" s="41">
        <v>40079</v>
      </c>
      <c r="AC15" s="30">
        <v>21.7</v>
      </c>
      <c r="AD15" s="190">
        <f t="shared" si="1"/>
        <v>2.3544499999999999</v>
      </c>
      <c r="AE15" s="41">
        <v>40079</v>
      </c>
      <c r="AF15" s="30">
        <v>21.28</v>
      </c>
      <c r="AG15" s="1685">
        <f t="shared" si="2"/>
        <v>2.2641920000000004</v>
      </c>
      <c r="AH15" s="1446"/>
      <c r="AI15" s="93">
        <v>40079</v>
      </c>
      <c r="AJ15" s="30">
        <v>19.170000000000002</v>
      </c>
      <c r="AK15" s="190">
        <f t="shared" si="3"/>
        <v>1.8374445000000004</v>
      </c>
      <c r="AL15" s="41">
        <v>40079</v>
      </c>
      <c r="AM15" s="30">
        <v>15.238</v>
      </c>
      <c r="AN15" s="190">
        <f t="shared" si="4"/>
        <v>1.1609832199999999</v>
      </c>
      <c r="AO15" s="41">
        <v>40079</v>
      </c>
      <c r="AP15" s="88">
        <v>19.13</v>
      </c>
      <c r="AQ15" s="1685">
        <f t="shared" si="5"/>
        <v>1.8297844999999999</v>
      </c>
    </row>
    <row r="16" spans="1:45">
      <c r="A16" s="28">
        <v>40080</v>
      </c>
      <c r="B16" s="41">
        <v>40080</v>
      </c>
      <c r="C16" s="30">
        <v>32.691499999999998</v>
      </c>
      <c r="D16" s="28">
        <v>40080</v>
      </c>
      <c r="E16" s="30">
        <v>26.431899999999999</v>
      </c>
      <c r="F16" s="28">
        <v>40080</v>
      </c>
      <c r="G16" s="30">
        <v>18.462499999999999</v>
      </c>
      <c r="H16" s="28">
        <v>40080</v>
      </c>
      <c r="I16" s="30">
        <v>17.082699999999999</v>
      </c>
      <c r="J16" s="28">
        <v>40080</v>
      </c>
      <c r="K16" s="30">
        <v>15.552099999999999</v>
      </c>
      <c r="L16" s="41">
        <v>40080</v>
      </c>
      <c r="M16" s="30">
        <v>22.078299999999999</v>
      </c>
      <c r="N16" s="119">
        <v>40080</v>
      </c>
      <c r="O16" s="30">
        <v>21.649000000000001</v>
      </c>
      <c r="P16" s="41">
        <v>40080</v>
      </c>
      <c r="Q16" s="30">
        <v>18.2666</v>
      </c>
      <c r="R16" s="119">
        <v>40080</v>
      </c>
      <c r="S16" s="30">
        <v>17.661000000000001</v>
      </c>
      <c r="T16" s="41">
        <v>40080</v>
      </c>
      <c r="U16" s="30">
        <v>18.472200000000001</v>
      </c>
      <c r="V16" s="119">
        <v>40080</v>
      </c>
      <c r="W16" s="30">
        <v>18.64</v>
      </c>
      <c r="X16" s="1446"/>
      <c r="Y16" s="93">
        <v>40080</v>
      </c>
      <c r="Z16" s="30">
        <v>18.7</v>
      </c>
      <c r="AA16" s="190">
        <f t="shared" si="0"/>
        <v>1.7484500000000001</v>
      </c>
      <c r="AB16" s="41">
        <v>40080</v>
      </c>
      <c r="AC16" s="30">
        <v>21.91</v>
      </c>
      <c r="AD16" s="190">
        <f t="shared" si="1"/>
        <v>2.4002404999999998</v>
      </c>
      <c r="AE16" s="41">
        <v>40080</v>
      </c>
      <c r="AF16" s="30">
        <v>21.52</v>
      </c>
      <c r="AG16" s="1685">
        <f t="shared" si="2"/>
        <v>2.3155519999999998</v>
      </c>
      <c r="AH16" s="1446"/>
      <c r="AI16" s="93">
        <v>40080</v>
      </c>
      <c r="AJ16" s="30">
        <v>19.48</v>
      </c>
      <c r="AK16" s="190">
        <f t="shared" si="3"/>
        <v>1.8973520000000001</v>
      </c>
      <c r="AL16" s="41">
        <v>40080</v>
      </c>
      <c r="AM16" s="30">
        <v>15.349</v>
      </c>
      <c r="AN16" s="190">
        <f t="shared" si="4"/>
        <v>1.1779590050000002</v>
      </c>
      <c r="AO16" s="41">
        <v>40080</v>
      </c>
      <c r="AP16" s="88">
        <v>19.21</v>
      </c>
      <c r="AQ16" s="1685">
        <f t="shared" si="5"/>
        <v>1.8451205000000006</v>
      </c>
    </row>
    <row r="17" spans="1:43">
      <c r="A17" s="28">
        <v>40081</v>
      </c>
      <c r="B17" s="41">
        <v>40081</v>
      </c>
      <c r="C17" s="30">
        <v>32.148099999999999</v>
      </c>
      <c r="D17" s="28">
        <v>40081</v>
      </c>
      <c r="E17" s="30">
        <v>25.9846</v>
      </c>
      <c r="F17" s="28">
        <v>40081</v>
      </c>
      <c r="G17" s="30">
        <v>18.161999999999999</v>
      </c>
      <c r="H17" s="28">
        <v>40081</v>
      </c>
      <c r="I17" s="30">
        <v>16.875399999999999</v>
      </c>
      <c r="J17" s="28">
        <v>40081</v>
      </c>
      <c r="K17" s="30">
        <v>15.437799999999999</v>
      </c>
      <c r="L17" s="41">
        <v>40081</v>
      </c>
      <c r="M17" s="30">
        <v>21.8094</v>
      </c>
      <c r="N17" s="119">
        <v>40081</v>
      </c>
      <c r="O17" s="30">
        <v>21.437000000000001</v>
      </c>
      <c r="P17" s="41">
        <v>40081</v>
      </c>
      <c r="Q17" s="30">
        <v>18.082599999999999</v>
      </c>
      <c r="R17" s="119">
        <v>40081</v>
      </c>
      <c r="S17" s="30">
        <v>17.594000000000001</v>
      </c>
      <c r="T17" s="41">
        <v>40081</v>
      </c>
      <c r="U17" s="30">
        <v>18.0687</v>
      </c>
      <c r="V17" s="119">
        <v>40081</v>
      </c>
      <c r="W17" s="30">
        <v>18.274999999999999</v>
      </c>
      <c r="X17" s="1446"/>
      <c r="Y17" s="93">
        <v>40081</v>
      </c>
      <c r="Z17" s="30">
        <v>18.71</v>
      </c>
      <c r="AA17" s="190">
        <f t="shared" si="0"/>
        <v>1.7503205000000004</v>
      </c>
      <c r="AB17" s="41">
        <v>40081</v>
      </c>
      <c r="AC17" s="30">
        <v>22</v>
      </c>
      <c r="AD17" s="190">
        <f t="shared" si="1"/>
        <v>2.42</v>
      </c>
      <c r="AE17" s="41">
        <v>40081</v>
      </c>
      <c r="AF17" s="30">
        <v>21.55</v>
      </c>
      <c r="AG17" s="1685">
        <f t="shared" si="2"/>
        <v>2.3220124999999996</v>
      </c>
      <c r="AH17" s="1446"/>
      <c r="AI17" s="93">
        <v>40081</v>
      </c>
      <c r="AJ17" s="30">
        <v>19.5</v>
      </c>
      <c r="AK17" s="190">
        <f t="shared" si="3"/>
        <v>1.9012500000000001</v>
      </c>
      <c r="AL17" s="41">
        <v>40081</v>
      </c>
      <c r="AM17" s="30">
        <v>15.417999999999999</v>
      </c>
      <c r="AN17" s="190">
        <f t="shared" si="4"/>
        <v>1.1885736199999997</v>
      </c>
      <c r="AO17" s="41">
        <v>40081</v>
      </c>
      <c r="AP17" s="88">
        <v>19.22</v>
      </c>
      <c r="AQ17" s="1685">
        <f t="shared" si="5"/>
        <v>1.8470419999999999</v>
      </c>
    </row>
    <row r="18" spans="1:43">
      <c r="A18" s="28">
        <v>40084</v>
      </c>
      <c r="B18" s="41">
        <v>40084</v>
      </c>
      <c r="C18" s="30">
        <v>32.162599999999998</v>
      </c>
      <c r="D18" s="28">
        <v>40084</v>
      </c>
      <c r="E18" s="30">
        <v>25.984300000000001</v>
      </c>
      <c r="F18" s="28">
        <v>40084</v>
      </c>
      <c r="G18" s="30">
        <v>18.1648</v>
      </c>
      <c r="H18" s="28">
        <v>40084</v>
      </c>
      <c r="I18" s="30">
        <v>16.8752</v>
      </c>
      <c r="J18" s="28">
        <v>40084</v>
      </c>
      <c r="K18" s="30">
        <v>15.4665</v>
      </c>
      <c r="L18" s="41">
        <v>40084</v>
      </c>
      <c r="M18" s="30">
        <v>21.811499999999999</v>
      </c>
      <c r="N18" s="119">
        <v>40084</v>
      </c>
      <c r="O18" s="30">
        <v>21.445</v>
      </c>
      <c r="P18" s="41">
        <v>40084</v>
      </c>
      <c r="Q18" s="30">
        <v>18.087499999999999</v>
      </c>
      <c r="R18" s="119">
        <v>40084</v>
      </c>
      <c r="S18" s="30">
        <v>17.597000000000001</v>
      </c>
      <c r="T18" s="41">
        <v>40084</v>
      </c>
      <c r="U18" s="30">
        <v>18.068999999999999</v>
      </c>
      <c r="V18" s="119">
        <v>40084</v>
      </c>
      <c r="W18" s="30">
        <v>18.274999999999999</v>
      </c>
      <c r="X18" s="1446"/>
      <c r="Y18" s="93">
        <v>40084</v>
      </c>
      <c r="Z18" s="30">
        <v>18.739999999999998</v>
      </c>
      <c r="AA18" s="190">
        <f t="shared" si="0"/>
        <v>1.7559379999999996</v>
      </c>
      <c r="AB18" s="41">
        <v>40084</v>
      </c>
      <c r="AC18" s="30">
        <v>22.17</v>
      </c>
      <c r="AD18" s="190">
        <f t="shared" si="1"/>
        <v>2.4575445</v>
      </c>
      <c r="AE18" s="41">
        <v>40084</v>
      </c>
      <c r="AF18" s="30">
        <v>21.8</v>
      </c>
      <c r="AG18" s="1685">
        <f t="shared" si="2"/>
        <v>2.3761999999999999</v>
      </c>
      <c r="AH18" s="1446"/>
      <c r="AI18" s="93">
        <v>40084</v>
      </c>
      <c r="AJ18" s="30">
        <v>19.66</v>
      </c>
      <c r="AK18" s="190">
        <f t="shared" si="3"/>
        <v>1.9325780000000001</v>
      </c>
      <c r="AL18" s="41">
        <v>40084</v>
      </c>
      <c r="AM18" s="30">
        <v>15.316000000000001</v>
      </c>
      <c r="AN18" s="190">
        <f t="shared" si="4"/>
        <v>1.1728992800000002</v>
      </c>
      <c r="AO18" s="41">
        <v>40084</v>
      </c>
      <c r="AP18" s="88">
        <v>19.149999999999999</v>
      </c>
      <c r="AQ18" s="1685">
        <f t="shared" si="5"/>
        <v>1.8336124999999994</v>
      </c>
    </row>
    <row r="19" spans="1:43">
      <c r="A19" s="28">
        <v>40085</v>
      </c>
      <c r="B19" s="41">
        <v>40085</v>
      </c>
      <c r="C19" s="30">
        <v>32.0456</v>
      </c>
      <c r="D19" s="28">
        <v>40085</v>
      </c>
      <c r="E19" s="30">
        <v>25.8172</v>
      </c>
      <c r="F19" s="28">
        <v>40085</v>
      </c>
      <c r="G19" s="30">
        <v>18.0928</v>
      </c>
      <c r="H19" s="28">
        <v>40085</v>
      </c>
      <c r="I19" s="30">
        <v>16.850899999999999</v>
      </c>
      <c r="J19" s="28">
        <v>40085</v>
      </c>
      <c r="K19" s="30">
        <v>15.459300000000001</v>
      </c>
      <c r="L19" s="41">
        <v>40085</v>
      </c>
      <c r="M19" s="30">
        <v>21.7319</v>
      </c>
      <c r="N19" s="119">
        <v>40085</v>
      </c>
      <c r="O19" s="30">
        <v>21.422999999999998</v>
      </c>
      <c r="P19" s="41">
        <v>40085</v>
      </c>
      <c r="Q19" s="30">
        <v>18.063600000000001</v>
      </c>
      <c r="R19" s="119">
        <v>40085</v>
      </c>
      <c r="S19" s="30">
        <v>17.574000000000002</v>
      </c>
      <c r="T19" s="41">
        <v>40085</v>
      </c>
      <c r="U19" s="30">
        <v>18.015899999999998</v>
      </c>
      <c r="V19" s="119">
        <v>40085</v>
      </c>
      <c r="W19" s="30">
        <v>18.225999999999999</v>
      </c>
      <c r="X19" s="1446"/>
      <c r="Y19" s="93">
        <v>40085</v>
      </c>
      <c r="Z19" s="30">
        <v>18.71</v>
      </c>
      <c r="AA19" s="190">
        <f t="shared" si="0"/>
        <v>1.7503205000000004</v>
      </c>
      <c r="AB19" s="41">
        <v>40085</v>
      </c>
      <c r="AC19" s="30">
        <v>22.17</v>
      </c>
      <c r="AD19" s="190">
        <f t="shared" si="1"/>
        <v>2.4575445</v>
      </c>
      <c r="AE19" s="41">
        <v>40085</v>
      </c>
      <c r="AF19" s="30">
        <v>21.79</v>
      </c>
      <c r="AG19" s="1685">
        <f t="shared" si="2"/>
        <v>2.3740204999999999</v>
      </c>
      <c r="AH19" s="1446"/>
      <c r="AI19" s="93">
        <v>40085</v>
      </c>
      <c r="AJ19" s="30">
        <v>19.64</v>
      </c>
      <c r="AK19" s="190">
        <f t="shared" si="3"/>
        <v>1.9286480000000006</v>
      </c>
      <c r="AL19" s="41">
        <v>40085</v>
      </c>
      <c r="AM19" s="30">
        <v>15.256</v>
      </c>
      <c r="AN19" s="190">
        <f t="shared" si="4"/>
        <v>1.16372768</v>
      </c>
      <c r="AO19" s="41">
        <v>40085</v>
      </c>
      <c r="AP19" s="88">
        <v>19.149999999999999</v>
      </c>
      <c r="AQ19" s="1685">
        <f t="shared" si="5"/>
        <v>1.8336124999999994</v>
      </c>
    </row>
    <row r="20" spans="1:43">
      <c r="A20" s="28">
        <v>40086</v>
      </c>
      <c r="B20" s="41">
        <v>40086</v>
      </c>
      <c r="C20" s="30">
        <v>32.057200000000002</v>
      </c>
      <c r="D20" s="28">
        <v>40086</v>
      </c>
      <c r="E20" s="30">
        <v>26.168299999999999</v>
      </c>
      <c r="F20" s="28">
        <v>40086</v>
      </c>
      <c r="G20" s="30">
        <v>18.066199999999998</v>
      </c>
      <c r="H20" s="28">
        <v>40086</v>
      </c>
      <c r="I20" s="30">
        <v>16.804200000000002</v>
      </c>
      <c r="J20" s="28">
        <v>40086</v>
      </c>
      <c r="K20" s="30">
        <v>15.4184</v>
      </c>
      <c r="L20" s="41">
        <v>40086</v>
      </c>
      <c r="M20" s="30">
        <v>21.761600000000001</v>
      </c>
      <c r="N20" s="119">
        <v>40086</v>
      </c>
      <c r="O20" s="30">
        <v>21.428999999999998</v>
      </c>
      <c r="P20" s="41">
        <v>40086</v>
      </c>
      <c r="Q20" s="30">
        <v>18.038900000000002</v>
      </c>
      <c r="R20" s="119">
        <v>40086</v>
      </c>
      <c r="S20" s="30">
        <v>17.515999999999998</v>
      </c>
      <c r="T20" s="41">
        <v>40086</v>
      </c>
      <c r="U20" s="30">
        <v>17.945699999999999</v>
      </c>
      <c r="V20" s="119">
        <v>40086</v>
      </c>
      <c r="W20" s="30">
        <v>18.134</v>
      </c>
      <c r="X20" s="1446"/>
      <c r="Y20" s="93">
        <v>40086</v>
      </c>
      <c r="Z20" s="30">
        <v>18.61</v>
      </c>
      <c r="AA20" s="190">
        <f t="shared" si="0"/>
        <v>1.7316604999999998</v>
      </c>
      <c r="AB20" s="41">
        <v>40086</v>
      </c>
      <c r="AC20" s="30">
        <v>22.05</v>
      </c>
      <c r="AD20" s="190">
        <f t="shared" si="1"/>
        <v>2.4310125</v>
      </c>
      <c r="AE20" s="41">
        <v>40086</v>
      </c>
      <c r="AF20" s="30">
        <v>21.73</v>
      </c>
      <c r="AG20" s="1685">
        <f t="shared" si="2"/>
        <v>2.3609644999999997</v>
      </c>
      <c r="AH20" s="1446"/>
      <c r="AI20" s="93">
        <v>40086</v>
      </c>
      <c r="AJ20" s="30">
        <v>19.53</v>
      </c>
      <c r="AK20" s="190">
        <f t="shared" si="3"/>
        <v>1.9071045000000002</v>
      </c>
      <c r="AL20" s="41">
        <v>40086</v>
      </c>
      <c r="AM20" s="30">
        <v>15.257</v>
      </c>
      <c r="AN20" s="190">
        <f t="shared" si="4"/>
        <v>1.1638802449999996</v>
      </c>
      <c r="AO20" s="41">
        <v>40086</v>
      </c>
      <c r="AP20" s="88">
        <v>18.72</v>
      </c>
      <c r="AQ20" s="1685">
        <f t="shared" si="5"/>
        <v>1.7521919999999995</v>
      </c>
    </row>
    <row r="21" spans="1:43">
      <c r="A21" s="28">
        <v>40087</v>
      </c>
      <c r="B21" s="41">
        <v>40087</v>
      </c>
      <c r="C21" s="30">
        <v>32.010599999999997</v>
      </c>
      <c r="D21" s="28">
        <v>40087</v>
      </c>
      <c r="E21" s="30">
        <v>26.161200000000001</v>
      </c>
      <c r="F21" s="28">
        <v>40087</v>
      </c>
      <c r="G21" s="30">
        <v>18.1005</v>
      </c>
      <c r="H21" s="28">
        <v>40087</v>
      </c>
      <c r="I21" s="30">
        <v>16.846699999999998</v>
      </c>
      <c r="J21" s="28">
        <v>40087</v>
      </c>
      <c r="K21" s="30">
        <v>15.586399999999999</v>
      </c>
      <c r="L21" s="41">
        <v>40087</v>
      </c>
      <c r="M21" s="30">
        <v>21.784099999999999</v>
      </c>
      <c r="N21" s="119">
        <v>40087</v>
      </c>
      <c r="O21" s="30">
        <v>21.475000000000001</v>
      </c>
      <c r="P21" s="41">
        <v>40087</v>
      </c>
      <c r="Q21" s="30">
        <v>18.088799999999999</v>
      </c>
      <c r="R21" s="119">
        <v>40087</v>
      </c>
      <c r="S21" s="30">
        <v>17.562000000000001</v>
      </c>
      <c r="T21" s="41">
        <v>40087</v>
      </c>
      <c r="U21" s="30">
        <v>17.956099999999999</v>
      </c>
      <c r="V21" s="119">
        <v>40087</v>
      </c>
      <c r="W21" s="30">
        <v>18.154</v>
      </c>
      <c r="X21" s="1446"/>
      <c r="Y21" s="93">
        <v>40087</v>
      </c>
      <c r="Z21" s="30">
        <v>18.8</v>
      </c>
      <c r="AA21" s="190">
        <f t="shared" si="0"/>
        <v>1.7672000000000001</v>
      </c>
      <c r="AB21" s="41">
        <v>40087</v>
      </c>
      <c r="AC21" s="30">
        <v>22.28</v>
      </c>
      <c r="AD21" s="190">
        <f t="shared" si="1"/>
        <v>2.481992</v>
      </c>
      <c r="AE21" s="41">
        <v>40087</v>
      </c>
      <c r="AF21" s="30">
        <v>22.04</v>
      </c>
      <c r="AG21" s="1685">
        <f t="shared" si="2"/>
        <v>2.4288079999999996</v>
      </c>
      <c r="AH21" s="1446"/>
      <c r="AI21" s="93">
        <v>40087</v>
      </c>
      <c r="AJ21" s="30">
        <v>19.760000000000002</v>
      </c>
      <c r="AK21" s="190">
        <f t="shared" si="3"/>
        <v>1.9522880000000007</v>
      </c>
      <c r="AL21" s="41">
        <v>40087</v>
      </c>
      <c r="AM21" s="30">
        <v>15.699</v>
      </c>
      <c r="AN21" s="190">
        <f t="shared" si="4"/>
        <v>1.2322930049999998</v>
      </c>
      <c r="AO21" s="41">
        <v>40087</v>
      </c>
      <c r="AP21" s="88">
        <v>18.98</v>
      </c>
      <c r="AQ21" s="1685">
        <f t="shared" si="5"/>
        <v>1.801202</v>
      </c>
    </row>
    <row r="22" spans="1:43">
      <c r="A22" s="28">
        <v>40088</v>
      </c>
      <c r="B22" s="41">
        <v>40088</v>
      </c>
      <c r="C22" s="30">
        <v>31.9237</v>
      </c>
      <c r="D22" s="28">
        <v>40088</v>
      </c>
      <c r="E22" s="30">
        <v>26.061699999999998</v>
      </c>
      <c r="F22" s="28">
        <v>40088</v>
      </c>
      <c r="G22" s="30">
        <v>17.997399999999999</v>
      </c>
      <c r="H22" s="28">
        <v>40088</v>
      </c>
      <c r="I22" s="30">
        <v>16.664200000000001</v>
      </c>
      <c r="J22" s="28">
        <v>40088</v>
      </c>
      <c r="K22" s="30">
        <v>15.2102</v>
      </c>
      <c r="L22" s="41">
        <v>40088</v>
      </c>
      <c r="M22" s="30">
        <v>21.773199999999999</v>
      </c>
      <c r="N22" s="119">
        <v>40088</v>
      </c>
      <c r="O22" s="30">
        <v>21.414999999999999</v>
      </c>
      <c r="P22" s="41">
        <v>40088</v>
      </c>
      <c r="Q22" s="30">
        <v>18.0884</v>
      </c>
      <c r="R22" s="119">
        <v>40088</v>
      </c>
      <c r="S22" s="30">
        <v>17.603000000000002</v>
      </c>
      <c r="T22" s="41">
        <v>40088</v>
      </c>
      <c r="U22" s="30">
        <v>17.9785</v>
      </c>
      <c r="V22" s="119">
        <v>40088</v>
      </c>
      <c r="W22" s="30">
        <v>18.189</v>
      </c>
      <c r="X22" s="1446"/>
      <c r="Y22" s="93">
        <v>40088</v>
      </c>
      <c r="Z22" s="30">
        <v>18.96</v>
      </c>
      <c r="AA22" s="190">
        <f t="shared" si="0"/>
        <v>1.7974080000000003</v>
      </c>
      <c r="AB22" s="41">
        <v>40088</v>
      </c>
      <c r="AC22" s="30">
        <v>21.92</v>
      </c>
      <c r="AD22" s="190">
        <f t="shared" si="1"/>
        <v>2.4024320000000001</v>
      </c>
      <c r="AE22" s="41">
        <v>40088</v>
      </c>
      <c r="AF22" s="30">
        <v>21.73</v>
      </c>
      <c r="AG22" s="1685">
        <f t="shared" si="2"/>
        <v>2.3609644999999997</v>
      </c>
      <c r="AH22" s="1446"/>
      <c r="AI22" s="93">
        <v>40088</v>
      </c>
      <c r="AJ22" s="30">
        <v>19.54</v>
      </c>
      <c r="AK22" s="190">
        <f t="shared" si="3"/>
        <v>1.9090579999999999</v>
      </c>
      <c r="AL22" s="41">
        <v>40088</v>
      </c>
      <c r="AM22" s="30">
        <v>15.375</v>
      </c>
      <c r="AN22" s="190">
        <f t="shared" si="4"/>
        <v>1.1819531249999999</v>
      </c>
      <c r="AO22" s="41">
        <v>40088</v>
      </c>
      <c r="AP22" s="88">
        <v>18.86</v>
      </c>
      <c r="AQ22" s="1685">
        <f t="shared" si="5"/>
        <v>1.7784979999999999</v>
      </c>
    </row>
    <row r="23" spans="1:43">
      <c r="A23" s="28">
        <v>40091</v>
      </c>
      <c r="B23" s="41">
        <v>40091</v>
      </c>
      <c r="C23" s="30">
        <v>31.500699999999998</v>
      </c>
      <c r="D23" s="28">
        <v>40091</v>
      </c>
      <c r="E23" s="30">
        <v>25.794599999999999</v>
      </c>
      <c r="F23" s="28">
        <v>40091</v>
      </c>
      <c r="G23" s="30">
        <v>17.834199999999999</v>
      </c>
      <c r="H23" s="28">
        <v>40091</v>
      </c>
      <c r="I23" s="30">
        <v>16.541499999999999</v>
      </c>
      <c r="J23" s="28">
        <v>40091</v>
      </c>
      <c r="K23" s="30">
        <v>15.146699999999999</v>
      </c>
      <c r="L23" s="41">
        <v>40091</v>
      </c>
      <c r="M23" s="30">
        <v>21.752500000000001</v>
      </c>
      <c r="N23" s="119">
        <v>40091</v>
      </c>
      <c r="O23" s="30">
        <v>21.413</v>
      </c>
      <c r="P23" s="41">
        <v>40091</v>
      </c>
      <c r="Q23" s="30">
        <v>18.089700000000001</v>
      </c>
      <c r="R23" s="119">
        <v>40091</v>
      </c>
      <c r="S23" s="30">
        <v>17.603999999999999</v>
      </c>
      <c r="T23" s="41">
        <v>40091</v>
      </c>
      <c r="U23" s="30">
        <v>17.976400000000002</v>
      </c>
      <c r="V23" s="119">
        <v>40091</v>
      </c>
      <c r="W23" s="30">
        <v>18.189</v>
      </c>
      <c r="X23" s="1446"/>
      <c r="Y23" s="93">
        <v>40091</v>
      </c>
      <c r="Z23" s="30">
        <v>19.03</v>
      </c>
      <c r="AA23" s="190">
        <f t="shared" si="0"/>
        <v>1.8107045000000006</v>
      </c>
      <c r="AB23" s="41">
        <v>40091</v>
      </c>
      <c r="AC23" s="30">
        <v>21.94</v>
      </c>
      <c r="AD23" s="190">
        <f t="shared" si="1"/>
        <v>2.4068180000000003</v>
      </c>
      <c r="AE23" s="41">
        <v>40091</v>
      </c>
      <c r="AF23" s="30">
        <v>21.75</v>
      </c>
      <c r="AG23" s="1685">
        <f t="shared" si="2"/>
        <v>2.3653124999999999</v>
      </c>
      <c r="AH23" s="1446"/>
      <c r="AI23" s="93">
        <v>40091</v>
      </c>
      <c r="AJ23" s="30">
        <v>19.57</v>
      </c>
      <c r="AK23" s="190">
        <f t="shared" si="3"/>
        <v>1.9149245000000001</v>
      </c>
      <c r="AL23" s="41">
        <v>40091</v>
      </c>
      <c r="AM23" s="30">
        <v>15.435</v>
      </c>
      <c r="AN23" s="190">
        <f t="shared" si="4"/>
        <v>1.1911961250000003</v>
      </c>
      <c r="AO23" s="41">
        <v>40091</v>
      </c>
      <c r="AP23" s="88">
        <v>18.89</v>
      </c>
      <c r="AQ23" s="1685">
        <f t="shared" si="5"/>
        <v>1.7841605000000003</v>
      </c>
    </row>
    <row r="24" spans="1:43">
      <c r="A24" s="28">
        <v>40092</v>
      </c>
      <c r="B24" s="41">
        <v>40092</v>
      </c>
      <c r="C24" s="30">
        <v>31.4633</v>
      </c>
      <c r="D24" s="28">
        <v>40092</v>
      </c>
      <c r="E24" s="30">
        <v>25.634799999999998</v>
      </c>
      <c r="F24" s="28">
        <v>40092</v>
      </c>
      <c r="G24" s="30">
        <v>17.705500000000001</v>
      </c>
      <c r="H24" s="28">
        <v>40092</v>
      </c>
      <c r="I24" s="30">
        <v>16.388000000000002</v>
      </c>
      <c r="J24" s="28">
        <v>40092</v>
      </c>
      <c r="K24" s="30">
        <v>14.851699999999999</v>
      </c>
      <c r="L24" s="41">
        <v>40092</v>
      </c>
      <c r="M24" s="30">
        <v>21.5703</v>
      </c>
      <c r="N24" s="119">
        <v>40092</v>
      </c>
      <c r="O24" s="30">
        <v>21.271000000000001</v>
      </c>
      <c r="P24" s="41">
        <v>40092</v>
      </c>
      <c r="Q24" s="30">
        <v>17.8079</v>
      </c>
      <c r="R24" s="119">
        <v>40092</v>
      </c>
      <c r="S24" s="30">
        <v>17.277999999999999</v>
      </c>
      <c r="T24" s="41">
        <v>40092</v>
      </c>
      <c r="U24" s="30">
        <v>17.793299999999999</v>
      </c>
      <c r="V24" s="119">
        <v>40092</v>
      </c>
      <c r="W24" s="30">
        <v>18.015999999999998</v>
      </c>
      <c r="X24" s="1446"/>
      <c r="Y24" s="93">
        <v>40092</v>
      </c>
      <c r="Z24" s="30">
        <v>19.649999999999999</v>
      </c>
      <c r="AA24" s="190">
        <f t="shared" si="0"/>
        <v>1.9306124999999996</v>
      </c>
      <c r="AB24" s="41">
        <v>40092</v>
      </c>
      <c r="AC24" s="30">
        <v>22.12</v>
      </c>
      <c r="AD24" s="190">
        <f t="shared" si="1"/>
        <v>2.4464720000000004</v>
      </c>
      <c r="AE24" s="41">
        <v>40092</v>
      </c>
      <c r="AF24" s="30">
        <v>21.84</v>
      </c>
      <c r="AG24" s="1685">
        <f t="shared" si="2"/>
        <v>2.3849280000000004</v>
      </c>
      <c r="AH24" s="1446"/>
      <c r="AI24" s="93">
        <v>40092</v>
      </c>
      <c r="AJ24" s="30">
        <v>19.54</v>
      </c>
      <c r="AK24" s="190">
        <f t="shared" si="3"/>
        <v>1.9090579999999999</v>
      </c>
      <c r="AL24" s="41">
        <v>40092</v>
      </c>
      <c r="AM24" s="30">
        <v>15.433999999999999</v>
      </c>
      <c r="AN24" s="190">
        <f t="shared" si="4"/>
        <v>1.1910417800000002</v>
      </c>
      <c r="AO24" s="41">
        <v>40092</v>
      </c>
      <c r="AP24" s="88">
        <v>18.55</v>
      </c>
      <c r="AQ24" s="1685">
        <f t="shared" si="5"/>
        <v>1.7205124999999999</v>
      </c>
    </row>
    <row r="25" spans="1:43">
      <c r="A25" s="28">
        <v>40093</v>
      </c>
      <c r="B25" s="41">
        <v>40093</v>
      </c>
      <c r="C25" s="30">
        <v>29.289899999999999</v>
      </c>
      <c r="D25" s="28">
        <v>40093</v>
      </c>
      <c r="E25" s="30">
        <v>24.064900000000002</v>
      </c>
      <c r="F25" s="28">
        <v>40093</v>
      </c>
      <c r="G25" s="30">
        <v>17.064699999999998</v>
      </c>
      <c r="H25" s="28">
        <v>40093</v>
      </c>
      <c r="I25" s="30">
        <v>15.8977</v>
      </c>
      <c r="J25" s="28">
        <v>40093</v>
      </c>
      <c r="K25" s="30">
        <v>14.5136</v>
      </c>
      <c r="L25" s="41">
        <v>40093</v>
      </c>
      <c r="M25" s="30">
        <v>21.424700000000001</v>
      </c>
      <c r="N25" s="119">
        <v>40093</v>
      </c>
      <c r="O25" s="30">
        <v>21.074999999999999</v>
      </c>
      <c r="P25" s="41">
        <v>40093</v>
      </c>
      <c r="Q25" s="30">
        <v>17.534700000000001</v>
      </c>
      <c r="R25" s="119">
        <v>40093</v>
      </c>
      <c r="S25" s="30">
        <v>17.122</v>
      </c>
      <c r="T25" s="41">
        <v>40093</v>
      </c>
      <c r="U25" s="30">
        <v>17.613199999999999</v>
      </c>
      <c r="V25" s="119">
        <v>40093</v>
      </c>
      <c r="W25" s="30">
        <v>17.923000000000002</v>
      </c>
      <c r="X25" s="1446"/>
      <c r="Y25" s="93">
        <v>40093</v>
      </c>
      <c r="Z25" s="30">
        <v>19.71</v>
      </c>
      <c r="AA25" s="190">
        <f t="shared" si="0"/>
        <v>1.9424204999999999</v>
      </c>
      <c r="AB25" s="41">
        <v>40093</v>
      </c>
      <c r="AC25" s="30">
        <v>22.11</v>
      </c>
      <c r="AD25" s="190">
        <f t="shared" si="1"/>
        <v>2.4442604999999999</v>
      </c>
      <c r="AE25" s="41">
        <v>40093</v>
      </c>
      <c r="AF25" s="30">
        <v>21.86</v>
      </c>
      <c r="AG25" s="1685">
        <f t="shared" si="2"/>
        <v>2.3892979999999997</v>
      </c>
      <c r="AH25" s="1446"/>
      <c r="AI25" s="93">
        <v>40093</v>
      </c>
      <c r="AJ25" s="30">
        <v>19.559999999999999</v>
      </c>
      <c r="AK25" s="190">
        <f t="shared" si="3"/>
        <v>1.912968</v>
      </c>
      <c r="AL25" s="41">
        <v>40093</v>
      </c>
      <c r="AM25" s="30">
        <v>15.420999999999999</v>
      </c>
      <c r="AN25" s="190">
        <f t="shared" si="4"/>
        <v>1.1890362049999996</v>
      </c>
      <c r="AO25" s="41">
        <v>40093</v>
      </c>
      <c r="AP25" s="88">
        <v>18.55</v>
      </c>
      <c r="AQ25" s="1685">
        <f t="shared" si="5"/>
        <v>1.7205124999999999</v>
      </c>
    </row>
    <row r="26" spans="1:43">
      <c r="A26" s="28">
        <v>40094</v>
      </c>
      <c r="B26" s="41">
        <v>40094</v>
      </c>
      <c r="C26" s="30">
        <v>27.276700000000002</v>
      </c>
      <c r="D26" s="28">
        <v>40094</v>
      </c>
      <c r="E26" s="30">
        <v>22.925799999999999</v>
      </c>
      <c r="F26" s="28">
        <v>40094</v>
      </c>
      <c r="G26" s="30">
        <v>16.7913</v>
      </c>
      <c r="H26" s="28">
        <v>40094</v>
      </c>
      <c r="I26" s="30">
        <v>15.7036</v>
      </c>
      <c r="J26" s="28">
        <v>40094</v>
      </c>
      <c r="K26" s="30">
        <v>14.427899999999999</v>
      </c>
      <c r="L26" s="41">
        <v>40094</v>
      </c>
      <c r="M26" s="30">
        <v>20.946000000000002</v>
      </c>
      <c r="N26" s="119">
        <v>40094</v>
      </c>
      <c r="O26" s="30">
        <v>20.666</v>
      </c>
      <c r="P26" s="41">
        <v>40094</v>
      </c>
      <c r="Q26" s="30">
        <v>17.145800000000001</v>
      </c>
      <c r="R26" s="119">
        <v>40094</v>
      </c>
      <c r="S26" s="30">
        <v>16.725000000000001</v>
      </c>
      <c r="T26" s="41">
        <v>40094</v>
      </c>
      <c r="U26" s="30">
        <v>17.310700000000001</v>
      </c>
      <c r="V26" s="119">
        <v>40094</v>
      </c>
      <c r="W26" s="30">
        <v>17.690999999999999</v>
      </c>
      <c r="X26" s="1446"/>
      <c r="Y26" s="93">
        <v>40094</v>
      </c>
      <c r="Z26" s="30">
        <v>19.809999999999999</v>
      </c>
      <c r="AA26" s="190">
        <f t="shared" si="0"/>
        <v>1.9621804999999999</v>
      </c>
      <c r="AB26" s="41">
        <v>40094</v>
      </c>
      <c r="AC26" s="30">
        <v>22.21</v>
      </c>
      <c r="AD26" s="190">
        <f t="shared" si="1"/>
        <v>2.4664205000000003</v>
      </c>
      <c r="AE26" s="41">
        <v>40094</v>
      </c>
      <c r="AF26" s="30">
        <v>21.92</v>
      </c>
      <c r="AG26" s="1685">
        <f t="shared" si="2"/>
        <v>2.4024320000000001</v>
      </c>
      <c r="AH26" s="1446"/>
      <c r="AI26" s="93">
        <v>40094</v>
      </c>
      <c r="AJ26" s="30">
        <v>19.63</v>
      </c>
      <c r="AK26" s="190">
        <f t="shared" si="3"/>
        <v>1.9266845000000001</v>
      </c>
      <c r="AL26" s="41">
        <v>40094</v>
      </c>
      <c r="AM26" s="30">
        <v>15.475999999999999</v>
      </c>
      <c r="AN26" s="190">
        <f t="shared" si="4"/>
        <v>1.1975328799999998</v>
      </c>
      <c r="AO26" s="41">
        <v>40094</v>
      </c>
      <c r="AP26" s="88">
        <v>18.39</v>
      </c>
      <c r="AQ26" s="1685">
        <f t="shared" si="5"/>
        <v>1.6909605000000001</v>
      </c>
    </row>
    <row r="27" spans="1:43">
      <c r="A27" s="28">
        <v>40095</v>
      </c>
      <c r="B27" s="41">
        <v>40095</v>
      </c>
      <c r="C27" s="30">
        <v>28.6128</v>
      </c>
      <c r="D27" s="28">
        <v>40095</v>
      </c>
      <c r="E27" s="30">
        <v>23.877600000000001</v>
      </c>
      <c r="F27" s="28">
        <v>40095</v>
      </c>
      <c r="G27" s="30">
        <v>16.993500000000001</v>
      </c>
      <c r="H27" s="28">
        <v>40095</v>
      </c>
      <c r="I27" s="30">
        <v>15.9133</v>
      </c>
      <c r="J27" s="28">
        <v>40095</v>
      </c>
      <c r="K27" s="30">
        <v>14.4186</v>
      </c>
      <c r="L27" s="41">
        <v>40095</v>
      </c>
      <c r="M27" s="30">
        <v>21.4329</v>
      </c>
      <c r="N27" s="119">
        <v>40095</v>
      </c>
      <c r="O27" s="30">
        <v>21.187000000000001</v>
      </c>
      <c r="P27" s="41">
        <v>40095</v>
      </c>
      <c r="Q27" s="30">
        <v>17.504000000000001</v>
      </c>
      <c r="R27" s="119">
        <v>40095</v>
      </c>
      <c r="S27" s="30">
        <v>16.978000000000002</v>
      </c>
      <c r="T27" s="41">
        <v>40095</v>
      </c>
      <c r="U27" s="30">
        <v>17.603000000000002</v>
      </c>
      <c r="V27" s="119">
        <v>40095</v>
      </c>
      <c r="W27" s="30">
        <v>17.898</v>
      </c>
      <c r="X27" s="1446"/>
      <c r="Y27" s="93">
        <v>40095</v>
      </c>
      <c r="Z27" s="30">
        <v>19.649999999999999</v>
      </c>
      <c r="AA27" s="190">
        <f t="shared" si="0"/>
        <v>1.9306124999999996</v>
      </c>
      <c r="AB27" s="41">
        <v>40095</v>
      </c>
      <c r="AC27" s="30">
        <v>21.97</v>
      </c>
      <c r="AD27" s="190">
        <f t="shared" si="1"/>
        <v>2.4134044999999995</v>
      </c>
      <c r="AE27" s="41">
        <v>40095</v>
      </c>
      <c r="AF27" s="30">
        <v>21.75</v>
      </c>
      <c r="AG27" s="1685">
        <f t="shared" si="2"/>
        <v>2.3653124999999999</v>
      </c>
      <c r="AH27" s="1446"/>
      <c r="AI27" s="93">
        <v>40095</v>
      </c>
      <c r="AJ27" s="30">
        <v>19.57</v>
      </c>
      <c r="AK27" s="190">
        <f t="shared" si="3"/>
        <v>1.9149245000000001</v>
      </c>
      <c r="AL27" s="41">
        <v>40095</v>
      </c>
      <c r="AM27" s="30">
        <v>15.462</v>
      </c>
      <c r="AN27" s="190">
        <f t="shared" si="4"/>
        <v>1.1953672200000001</v>
      </c>
      <c r="AO27" s="41">
        <v>40095</v>
      </c>
      <c r="AP27" s="88">
        <v>18.329999999999998</v>
      </c>
      <c r="AQ27" s="1685">
        <f t="shared" si="5"/>
        <v>1.6799445</v>
      </c>
    </row>
    <row r="28" spans="1:43">
      <c r="A28" s="28">
        <v>40098</v>
      </c>
      <c r="B28" s="41">
        <v>40098</v>
      </c>
      <c r="C28" s="30">
        <v>28.9008</v>
      </c>
      <c r="D28" s="28">
        <v>40098</v>
      </c>
      <c r="E28" s="30">
        <v>23.8978</v>
      </c>
      <c r="F28" s="28">
        <v>40098</v>
      </c>
      <c r="G28" s="30">
        <v>17.004799999999999</v>
      </c>
      <c r="H28" s="28">
        <v>40098</v>
      </c>
      <c r="I28" s="30">
        <v>15.931900000000001</v>
      </c>
      <c r="J28" s="28">
        <v>40098</v>
      </c>
      <c r="K28" s="30">
        <v>14.4109</v>
      </c>
      <c r="L28" s="41">
        <v>40098</v>
      </c>
      <c r="M28" s="30">
        <v>21.3916</v>
      </c>
      <c r="N28" s="119">
        <v>40098</v>
      </c>
      <c r="O28" s="30">
        <v>21.216000000000001</v>
      </c>
      <c r="P28" s="41">
        <v>40098</v>
      </c>
      <c r="Q28" s="30">
        <v>17.406099999999999</v>
      </c>
      <c r="R28" s="119">
        <v>40098</v>
      </c>
      <c r="S28" s="30">
        <v>17.047000000000001</v>
      </c>
      <c r="T28" s="41">
        <v>40098</v>
      </c>
      <c r="U28" s="30">
        <v>17.588200000000001</v>
      </c>
      <c r="V28" s="119">
        <v>40098</v>
      </c>
      <c r="W28" s="30">
        <v>17.882999999999999</v>
      </c>
      <c r="X28" s="1446"/>
      <c r="Y28" s="93">
        <v>40098</v>
      </c>
      <c r="Z28" s="30">
        <v>19.649999999999999</v>
      </c>
      <c r="AA28" s="190">
        <f t="shared" si="0"/>
        <v>1.9306124999999996</v>
      </c>
      <c r="AB28" s="41">
        <v>40098</v>
      </c>
      <c r="AC28" s="30">
        <v>22.1</v>
      </c>
      <c r="AD28" s="190">
        <f t="shared" si="1"/>
        <v>2.4420500000000001</v>
      </c>
      <c r="AE28" s="41">
        <v>40098</v>
      </c>
      <c r="AF28" s="30">
        <v>21.82</v>
      </c>
      <c r="AG28" s="1685">
        <f t="shared" si="2"/>
        <v>2.3805619999999998</v>
      </c>
      <c r="AH28" s="1446"/>
      <c r="AI28" s="93">
        <v>40098</v>
      </c>
      <c r="AJ28" s="30">
        <v>19.59</v>
      </c>
      <c r="AK28" s="190">
        <f t="shared" si="3"/>
        <v>1.9188404999999999</v>
      </c>
      <c r="AL28" s="41">
        <v>40098</v>
      </c>
      <c r="AM28" s="30">
        <v>15.477</v>
      </c>
      <c r="AN28" s="190">
        <f t="shared" si="4"/>
        <v>1.1976876449999998</v>
      </c>
      <c r="AO28" s="41">
        <v>40098</v>
      </c>
      <c r="AP28" s="88">
        <v>18.32</v>
      </c>
      <c r="AQ28" s="1685">
        <f t="shared" si="5"/>
        <v>1.678112</v>
      </c>
    </row>
    <row r="29" spans="1:43">
      <c r="A29" s="28">
        <v>40099</v>
      </c>
      <c r="B29" s="41">
        <v>40099</v>
      </c>
      <c r="C29" s="30">
        <v>28.976299999999998</v>
      </c>
      <c r="D29" s="28">
        <v>40099</v>
      </c>
      <c r="E29" s="30">
        <v>23.885999999999999</v>
      </c>
      <c r="F29" s="28">
        <v>40099</v>
      </c>
      <c r="G29" s="30">
        <v>16.964400000000001</v>
      </c>
      <c r="H29" s="28">
        <v>40099</v>
      </c>
      <c r="I29" s="30">
        <v>15.889699999999999</v>
      </c>
      <c r="J29" s="28">
        <v>40099</v>
      </c>
      <c r="K29" s="30">
        <v>14.372199999999999</v>
      </c>
      <c r="L29" s="41">
        <v>40099</v>
      </c>
      <c r="M29" s="30">
        <v>21.355899999999998</v>
      </c>
      <c r="N29" s="119">
        <v>40099</v>
      </c>
      <c r="O29" s="30">
        <v>21.138999999999999</v>
      </c>
      <c r="P29" s="41">
        <v>40099</v>
      </c>
      <c r="Q29" s="30">
        <v>17.395900000000001</v>
      </c>
      <c r="R29" s="119">
        <v>40099</v>
      </c>
      <c r="S29" s="30">
        <v>16.966999999999999</v>
      </c>
      <c r="T29" s="41">
        <v>40099</v>
      </c>
      <c r="U29" s="30">
        <v>17.611599999999999</v>
      </c>
      <c r="V29" s="119">
        <v>40099</v>
      </c>
      <c r="W29" s="30">
        <v>17.914999999999999</v>
      </c>
      <c r="X29" s="1446"/>
      <c r="Y29" s="93">
        <v>40099</v>
      </c>
      <c r="Z29" s="30">
        <v>19.78</v>
      </c>
      <c r="AA29" s="190">
        <f t="shared" si="0"/>
        <v>1.956242</v>
      </c>
      <c r="AB29" s="41">
        <v>40099</v>
      </c>
      <c r="AC29" s="30">
        <v>22.02</v>
      </c>
      <c r="AD29" s="190">
        <f t="shared" si="1"/>
        <v>2.4244020000000002</v>
      </c>
      <c r="AE29" s="41">
        <v>40099</v>
      </c>
      <c r="AF29" s="30">
        <v>21.93</v>
      </c>
      <c r="AG29" s="1685">
        <f t="shared" si="2"/>
        <v>2.4046244999999997</v>
      </c>
      <c r="AH29" s="1446"/>
      <c r="AI29" s="93">
        <v>40099</v>
      </c>
      <c r="AJ29" s="30">
        <v>19.600000000000001</v>
      </c>
      <c r="AK29" s="190">
        <f t="shared" si="3"/>
        <v>1.9208000000000003</v>
      </c>
      <c r="AL29" s="41">
        <v>40099</v>
      </c>
      <c r="AM29" s="30">
        <v>15.492000000000001</v>
      </c>
      <c r="AN29" s="190">
        <f t="shared" si="4"/>
        <v>1.2000103200000001</v>
      </c>
      <c r="AO29" s="41">
        <v>40099</v>
      </c>
      <c r="AP29" s="88">
        <v>18.329999999999998</v>
      </c>
      <c r="AQ29" s="1685">
        <f t="shared" si="5"/>
        <v>1.6799445</v>
      </c>
    </row>
    <row r="30" spans="1:43">
      <c r="A30" s="28">
        <v>40100</v>
      </c>
      <c r="B30" s="41">
        <v>40100</v>
      </c>
      <c r="C30" s="30">
        <v>29.035900000000002</v>
      </c>
      <c r="D30" s="28">
        <v>40100</v>
      </c>
      <c r="E30" s="30">
        <v>23.87</v>
      </c>
      <c r="F30" s="28">
        <v>40100</v>
      </c>
      <c r="G30" s="30">
        <v>16.9284</v>
      </c>
      <c r="H30" s="28">
        <v>40100</v>
      </c>
      <c r="I30" s="30">
        <v>15.907399999999999</v>
      </c>
      <c r="J30" s="28">
        <v>40100</v>
      </c>
      <c r="K30" s="30">
        <v>14.3375</v>
      </c>
      <c r="L30" s="41">
        <v>40100</v>
      </c>
      <c r="M30" s="30">
        <v>21.4985</v>
      </c>
      <c r="N30" s="119">
        <v>40100</v>
      </c>
      <c r="O30" s="30">
        <v>21.234000000000002</v>
      </c>
      <c r="P30" s="41">
        <v>40100</v>
      </c>
      <c r="Q30" s="30">
        <v>17.559899999999999</v>
      </c>
      <c r="R30" s="119">
        <v>40100</v>
      </c>
      <c r="S30" s="30">
        <v>17.129000000000001</v>
      </c>
      <c r="T30" s="41">
        <v>40100</v>
      </c>
      <c r="U30" s="30">
        <v>17.688800000000001</v>
      </c>
      <c r="V30" s="119">
        <v>40100</v>
      </c>
      <c r="W30" s="30">
        <v>17.991</v>
      </c>
      <c r="X30" s="1446"/>
      <c r="Y30" s="93">
        <v>40100</v>
      </c>
      <c r="Z30" s="30">
        <v>20</v>
      </c>
      <c r="AA30" s="190">
        <f t="shared" si="0"/>
        <v>2.0000000000000004</v>
      </c>
      <c r="AB30" s="41">
        <v>40100</v>
      </c>
      <c r="AC30" s="30">
        <v>22.19</v>
      </c>
      <c r="AD30" s="190">
        <f t="shared" si="1"/>
        <v>2.4619805000000001</v>
      </c>
      <c r="AE30" s="41">
        <v>40100</v>
      </c>
      <c r="AF30" s="30">
        <v>22.17</v>
      </c>
      <c r="AG30" s="1685">
        <f t="shared" si="2"/>
        <v>2.4575445</v>
      </c>
      <c r="AH30" s="1446"/>
      <c r="AI30" s="93">
        <v>40100</v>
      </c>
      <c r="AJ30" s="30">
        <v>19.84</v>
      </c>
      <c r="AK30" s="190">
        <f t="shared" si="3"/>
        <v>1.9681279999999999</v>
      </c>
      <c r="AL30" s="41">
        <v>40100</v>
      </c>
      <c r="AM30" s="30">
        <v>15.645</v>
      </c>
      <c r="AN30" s="190">
        <f t="shared" si="4"/>
        <v>1.2238301250000001</v>
      </c>
      <c r="AO30" s="41">
        <v>40100</v>
      </c>
      <c r="AP30" s="88">
        <v>18.53</v>
      </c>
      <c r="AQ30" s="1685">
        <f t="shared" si="5"/>
        <v>1.7168045000000003</v>
      </c>
    </row>
    <row r="31" spans="1:43">
      <c r="A31" s="28">
        <v>40101</v>
      </c>
      <c r="B31" s="41">
        <v>40101</v>
      </c>
      <c r="C31" s="30">
        <v>29.2057</v>
      </c>
      <c r="D31" s="28">
        <v>40101</v>
      </c>
      <c r="E31" s="30">
        <v>23.907399999999999</v>
      </c>
      <c r="F31" s="28">
        <v>40101</v>
      </c>
      <c r="G31" s="30">
        <v>16.78</v>
      </c>
      <c r="H31" s="28">
        <v>40101</v>
      </c>
      <c r="I31" s="30">
        <v>15.861800000000001</v>
      </c>
      <c r="J31" s="28">
        <v>40101</v>
      </c>
      <c r="K31" s="30">
        <v>14.359</v>
      </c>
      <c r="L31" s="41">
        <v>40101</v>
      </c>
      <c r="M31" s="30">
        <v>21.460999999999999</v>
      </c>
      <c r="N31" s="119">
        <v>40101</v>
      </c>
      <c r="O31" s="30">
        <v>21.137</v>
      </c>
      <c r="P31" s="41">
        <v>40101</v>
      </c>
      <c r="Q31" s="30">
        <v>17.685600000000001</v>
      </c>
      <c r="R31" s="119">
        <v>40101</v>
      </c>
      <c r="S31" s="30">
        <v>17.349</v>
      </c>
      <c r="T31" s="41">
        <v>40101</v>
      </c>
      <c r="U31" s="30">
        <v>17.6675</v>
      </c>
      <c r="V31" s="119">
        <v>40101</v>
      </c>
      <c r="W31" s="30">
        <v>17.957999999999998</v>
      </c>
      <c r="X31" s="1446"/>
      <c r="Y31" s="93">
        <v>40101</v>
      </c>
      <c r="Z31" s="30">
        <v>20</v>
      </c>
      <c r="AA31" s="190">
        <f t="shared" si="0"/>
        <v>2.0000000000000004</v>
      </c>
      <c r="AB31" s="41">
        <v>40101</v>
      </c>
      <c r="AC31" s="30">
        <v>22.1</v>
      </c>
      <c r="AD31" s="190">
        <f t="shared" si="1"/>
        <v>2.4420500000000001</v>
      </c>
      <c r="AE31" s="41">
        <v>40101</v>
      </c>
      <c r="AF31" s="30">
        <v>22.16</v>
      </c>
      <c r="AG31" s="1685">
        <f t="shared" si="2"/>
        <v>2.4553279999999997</v>
      </c>
      <c r="AH31" s="1446"/>
      <c r="AI31" s="93">
        <v>40101</v>
      </c>
      <c r="AJ31" s="30">
        <v>19.829999999999998</v>
      </c>
      <c r="AK31" s="190">
        <f t="shared" si="3"/>
        <v>1.9661444999999995</v>
      </c>
      <c r="AL31" s="41">
        <v>40101</v>
      </c>
      <c r="AM31" s="30">
        <v>15.645</v>
      </c>
      <c r="AN31" s="190">
        <f t="shared" si="4"/>
        <v>1.2238301250000001</v>
      </c>
      <c r="AO31" s="41">
        <v>40101</v>
      </c>
      <c r="AP31" s="88">
        <v>18.510000000000002</v>
      </c>
      <c r="AQ31" s="1685">
        <f t="shared" si="5"/>
        <v>1.7131005000000001</v>
      </c>
    </row>
    <row r="32" spans="1:43">
      <c r="A32" s="28">
        <v>40102</v>
      </c>
      <c r="B32" s="41">
        <v>40102</v>
      </c>
      <c r="C32" s="30">
        <v>28.852899999999998</v>
      </c>
      <c r="D32" s="28">
        <v>40102</v>
      </c>
      <c r="E32" s="30">
        <v>23.618500000000001</v>
      </c>
      <c r="F32" s="28">
        <v>40102</v>
      </c>
      <c r="G32" s="30">
        <v>16.496300000000002</v>
      </c>
      <c r="H32" s="28">
        <v>40102</v>
      </c>
      <c r="I32" s="30">
        <v>15.6584</v>
      </c>
      <c r="J32" s="28">
        <v>40102</v>
      </c>
      <c r="K32" s="30">
        <v>14.241400000000001</v>
      </c>
      <c r="L32" s="41">
        <v>40102</v>
      </c>
      <c r="M32" s="30">
        <v>20.993600000000001</v>
      </c>
      <c r="N32" s="119">
        <v>40102</v>
      </c>
      <c r="O32" s="30">
        <v>20.643999999999998</v>
      </c>
      <c r="P32" s="41">
        <v>40102</v>
      </c>
      <c r="Q32" s="30">
        <v>17.446100000000001</v>
      </c>
      <c r="R32" s="119">
        <v>40102</v>
      </c>
      <c r="S32" s="30">
        <v>17.073</v>
      </c>
      <c r="T32" s="41">
        <v>40102</v>
      </c>
      <c r="U32" s="30">
        <v>17.259699999999999</v>
      </c>
      <c r="V32" s="119">
        <v>40102</v>
      </c>
      <c r="W32" s="30">
        <v>17.556000000000001</v>
      </c>
      <c r="X32" s="1446"/>
      <c r="Y32" s="93">
        <v>40102</v>
      </c>
      <c r="Z32" s="30">
        <v>19.22</v>
      </c>
      <c r="AA32" s="190">
        <f t="shared" si="0"/>
        <v>1.8470419999999999</v>
      </c>
      <c r="AB32" s="41">
        <v>40102</v>
      </c>
      <c r="AC32" s="30">
        <v>21.58</v>
      </c>
      <c r="AD32" s="190">
        <f t="shared" si="1"/>
        <v>2.3284819999999997</v>
      </c>
      <c r="AE32" s="41">
        <v>40102</v>
      </c>
      <c r="AF32" s="30">
        <v>21.54</v>
      </c>
      <c r="AG32" s="1685">
        <f t="shared" si="2"/>
        <v>2.3198579999999995</v>
      </c>
      <c r="AH32" s="1446"/>
      <c r="AI32" s="93">
        <v>40102</v>
      </c>
      <c r="AJ32" s="30">
        <v>19.329999999999998</v>
      </c>
      <c r="AK32" s="190">
        <f t="shared" si="3"/>
        <v>1.8682444999999996</v>
      </c>
      <c r="AL32" s="41">
        <v>40102</v>
      </c>
      <c r="AM32" s="30">
        <v>15.18</v>
      </c>
      <c r="AN32" s="190">
        <f t="shared" si="4"/>
        <v>1.1521619999999999</v>
      </c>
      <c r="AO32" s="41">
        <v>40102</v>
      </c>
      <c r="AP32" s="88">
        <v>18.57</v>
      </c>
      <c r="AQ32" s="1685">
        <f t="shared" si="5"/>
        <v>1.7242245</v>
      </c>
    </row>
    <row r="33" spans="1:43">
      <c r="A33" s="28">
        <v>40105</v>
      </c>
      <c r="B33" s="41">
        <v>40105</v>
      </c>
      <c r="C33" s="30">
        <v>28.875599999999999</v>
      </c>
      <c r="D33" s="28">
        <v>40105</v>
      </c>
      <c r="E33" s="30">
        <v>23.552800000000001</v>
      </c>
      <c r="F33" s="28">
        <v>40105</v>
      </c>
      <c r="G33" s="30">
        <v>16.4268</v>
      </c>
      <c r="H33" s="28">
        <v>40105</v>
      </c>
      <c r="I33" s="30">
        <v>15.575900000000001</v>
      </c>
      <c r="J33" s="28">
        <v>40105</v>
      </c>
      <c r="K33" s="30">
        <v>14.086600000000001</v>
      </c>
      <c r="L33" s="41">
        <v>40105</v>
      </c>
      <c r="M33" s="30">
        <v>20.900099999999998</v>
      </c>
      <c r="N33" s="119">
        <v>40105</v>
      </c>
      <c r="O33" s="30">
        <v>20.722000000000001</v>
      </c>
      <c r="P33" s="41">
        <v>40105</v>
      </c>
      <c r="Q33" s="30">
        <v>17.283300000000001</v>
      </c>
      <c r="R33" s="119">
        <v>40105</v>
      </c>
      <c r="S33" s="30">
        <v>17.053000000000001</v>
      </c>
      <c r="T33" s="41">
        <v>40105</v>
      </c>
      <c r="U33" s="30">
        <v>17.193100000000001</v>
      </c>
      <c r="V33" s="119">
        <v>40105</v>
      </c>
      <c r="W33" s="30">
        <v>17.484000000000002</v>
      </c>
      <c r="X33" s="1446"/>
      <c r="Y33" s="93">
        <v>40105</v>
      </c>
      <c r="Z33" s="30">
        <v>19.2</v>
      </c>
      <c r="AA33" s="190">
        <f t="shared" si="0"/>
        <v>1.8431999999999999</v>
      </c>
      <c r="AB33" s="41">
        <v>40105</v>
      </c>
      <c r="AC33" s="30">
        <v>21.64</v>
      </c>
      <c r="AD33" s="190">
        <f t="shared" si="1"/>
        <v>2.3414480000000002</v>
      </c>
      <c r="AE33" s="41">
        <v>40105</v>
      </c>
      <c r="AF33" s="30">
        <v>21.68</v>
      </c>
      <c r="AG33" s="1685">
        <f t="shared" si="2"/>
        <v>2.3501119999999998</v>
      </c>
      <c r="AH33" s="1446"/>
      <c r="AI33" s="93">
        <v>40105</v>
      </c>
      <c r="AJ33" s="30">
        <v>19.489999999999998</v>
      </c>
      <c r="AK33" s="190">
        <f t="shared" si="3"/>
        <v>1.8993004999999996</v>
      </c>
      <c r="AL33" s="41">
        <v>40105</v>
      </c>
      <c r="AM33" s="30">
        <v>15.061999999999999</v>
      </c>
      <c r="AN33" s="190">
        <f t="shared" si="4"/>
        <v>1.1343192200000001</v>
      </c>
      <c r="AO33" s="41">
        <v>40105</v>
      </c>
      <c r="AP33" s="88">
        <v>18.62</v>
      </c>
      <c r="AQ33" s="1685">
        <f t="shared" si="5"/>
        <v>1.7335220000000002</v>
      </c>
    </row>
    <row r="34" spans="1:43">
      <c r="A34" s="28">
        <v>40106</v>
      </c>
      <c r="B34" s="41">
        <v>40106</v>
      </c>
      <c r="C34" s="30">
        <v>29.018799999999999</v>
      </c>
      <c r="D34" s="28">
        <v>40106</v>
      </c>
      <c r="E34" s="30">
        <v>23.594899999999999</v>
      </c>
      <c r="F34" s="28">
        <v>40106</v>
      </c>
      <c r="G34" s="30">
        <v>16.587399999999999</v>
      </c>
      <c r="H34" s="28">
        <v>40106</v>
      </c>
      <c r="I34" s="30">
        <v>15.692</v>
      </c>
      <c r="J34" s="28">
        <v>40106</v>
      </c>
      <c r="K34" s="30">
        <v>14.143000000000001</v>
      </c>
      <c r="L34" s="41">
        <v>40106</v>
      </c>
      <c r="M34" s="30">
        <v>20.988900000000001</v>
      </c>
      <c r="N34" s="119">
        <v>40106</v>
      </c>
      <c r="O34" s="30">
        <v>20.768000000000001</v>
      </c>
      <c r="P34" s="41">
        <v>40106</v>
      </c>
      <c r="Q34" s="30">
        <v>17.237400000000001</v>
      </c>
      <c r="R34" s="119">
        <v>40106</v>
      </c>
      <c r="S34" s="30">
        <v>17.149999999999999</v>
      </c>
      <c r="T34" s="41">
        <v>40106</v>
      </c>
      <c r="U34" s="30">
        <v>17.127700000000001</v>
      </c>
      <c r="V34" s="119">
        <v>40106</v>
      </c>
      <c r="W34" s="30">
        <v>17.420999999999999</v>
      </c>
      <c r="X34" s="1446"/>
      <c r="Y34" s="93">
        <v>40106</v>
      </c>
      <c r="Z34" s="30">
        <v>19.04</v>
      </c>
      <c r="AA34" s="190">
        <f t="shared" si="0"/>
        <v>1.8126079999999996</v>
      </c>
      <c r="AB34" s="41">
        <v>40106</v>
      </c>
      <c r="AC34" s="30">
        <v>21.25</v>
      </c>
      <c r="AD34" s="190">
        <f t="shared" si="1"/>
        <v>2.2578124999999996</v>
      </c>
      <c r="AE34" s="41">
        <v>40106</v>
      </c>
      <c r="AF34" s="30">
        <v>21.48</v>
      </c>
      <c r="AG34" s="1685">
        <f t="shared" si="2"/>
        <v>2.3069519999999999</v>
      </c>
      <c r="AH34" s="1446"/>
      <c r="AI34" s="93">
        <v>40106</v>
      </c>
      <c r="AJ34" s="30">
        <v>19.170000000000002</v>
      </c>
      <c r="AK34" s="190">
        <f t="shared" si="3"/>
        <v>1.8374445000000004</v>
      </c>
      <c r="AL34" s="41">
        <v>40106</v>
      </c>
      <c r="AM34" s="30">
        <v>15.016</v>
      </c>
      <c r="AN34" s="190">
        <f t="shared" si="4"/>
        <v>1.12740128</v>
      </c>
      <c r="AO34" s="41">
        <v>40106</v>
      </c>
      <c r="AP34" s="88">
        <v>18.13</v>
      </c>
      <c r="AQ34" s="1685">
        <f t="shared" si="5"/>
        <v>1.6434844999999996</v>
      </c>
    </row>
    <row r="35" spans="1:43">
      <c r="A35" s="28">
        <v>40107</v>
      </c>
      <c r="B35" s="41">
        <v>40107</v>
      </c>
      <c r="C35" s="30">
        <v>29.006900000000002</v>
      </c>
      <c r="D35" s="28">
        <v>40107</v>
      </c>
      <c r="E35" s="30">
        <v>23.7149</v>
      </c>
      <c r="F35" s="28">
        <v>40107</v>
      </c>
      <c r="G35" s="30">
        <v>16.629100000000001</v>
      </c>
      <c r="H35" s="28">
        <v>40107</v>
      </c>
      <c r="I35" s="30">
        <v>15.810700000000001</v>
      </c>
      <c r="J35" s="28">
        <v>40107</v>
      </c>
      <c r="K35" s="30">
        <v>14.303800000000001</v>
      </c>
      <c r="L35" s="41">
        <v>40107</v>
      </c>
      <c r="M35" s="30">
        <v>21.206499999999998</v>
      </c>
      <c r="N35" s="119">
        <v>40107</v>
      </c>
      <c r="O35" s="30">
        <v>21.007000000000001</v>
      </c>
      <c r="P35" s="41">
        <v>40107</v>
      </c>
      <c r="Q35" s="30">
        <v>17.176500000000001</v>
      </c>
      <c r="R35" s="119">
        <v>40107</v>
      </c>
      <c r="S35" s="30">
        <v>17.515000000000001</v>
      </c>
      <c r="T35" s="41">
        <v>40107</v>
      </c>
      <c r="U35" s="30">
        <v>17.201799999999999</v>
      </c>
      <c r="V35" s="119">
        <v>40107</v>
      </c>
      <c r="W35" s="30">
        <v>17.492999999999999</v>
      </c>
      <c r="X35" s="1446"/>
      <c r="Y35" s="93">
        <v>40107</v>
      </c>
      <c r="Z35" s="30">
        <v>19.04</v>
      </c>
      <c r="AA35" s="190">
        <f t="shared" si="0"/>
        <v>1.8126079999999996</v>
      </c>
      <c r="AB35" s="41">
        <v>40107</v>
      </c>
      <c r="AC35" s="30">
        <v>21.22</v>
      </c>
      <c r="AD35" s="190">
        <f t="shared" si="1"/>
        <v>2.2514419999999999</v>
      </c>
      <c r="AE35" s="41">
        <v>40107</v>
      </c>
      <c r="AF35" s="30">
        <v>21.43</v>
      </c>
      <c r="AG35" s="1685">
        <f t="shared" si="2"/>
        <v>2.2962245000000001</v>
      </c>
      <c r="AH35" s="1446"/>
      <c r="AI35" s="93">
        <v>40107</v>
      </c>
      <c r="AJ35" s="30">
        <v>19.170000000000002</v>
      </c>
      <c r="AK35" s="190">
        <f t="shared" si="3"/>
        <v>1.8374445000000004</v>
      </c>
      <c r="AL35" s="41">
        <v>40107</v>
      </c>
      <c r="AM35" s="30">
        <v>15.047000000000001</v>
      </c>
      <c r="AN35" s="190">
        <f t="shared" si="4"/>
        <v>1.1320610449999999</v>
      </c>
      <c r="AO35" s="41">
        <v>40107</v>
      </c>
      <c r="AP35" s="88">
        <v>18.05</v>
      </c>
      <c r="AQ35" s="1685">
        <f t="shared" si="5"/>
        <v>1.6290125</v>
      </c>
    </row>
    <row r="36" spans="1:43">
      <c r="A36" s="28">
        <v>40108</v>
      </c>
      <c r="B36" s="41">
        <v>40108</v>
      </c>
      <c r="C36" s="30">
        <v>28.884499999999999</v>
      </c>
      <c r="D36" s="28">
        <v>40108</v>
      </c>
      <c r="E36" s="30">
        <v>23.610600000000002</v>
      </c>
      <c r="F36" s="28">
        <v>40108</v>
      </c>
      <c r="G36" s="30">
        <v>16.624400000000001</v>
      </c>
      <c r="H36" s="28">
        <v>40108</v>
      </c>
      <c r="I36" s="30">
        <v>15.9099</v>
      </c>
      <c r="J36" s="28">
        <v>40108</v>
      </c>
      <c r="K36" s="30">
        <v>14.379200000000001</v>
      </c>
      <c r="L36" s="41">
        <v>40108</v>
      </c>
      <c r="M36" s="30">
        <v>21.1845</v>
      </c>
      <c r="N36" s="119">
        <v>40108</v>
      </c>
      <c r="O36" s="30">
        <v>21.007999999999999</v>
      </c>
      <c r="P36" s="41">
        <v>40108</v>
      </c>
      <c r="Q36" s="30">
        <v>17.221</v>
      </c>
      <c r="R36" s="119">
        <v>40108</v>
      </c>
      <c r="S36" s="30">
        <v>17.564</v>
      </c>
      <c r="T36" s="41">
        <v>40108</v>
      </c>
      <c r="U36" s="30">
        <v>17.230899999999998</v>
      </c>
      <c r="V36" s="119">
        <v>40108</v>
      </c>
      <c r="W36" s="30">
        <v>17.527999999999999</v>
      </c>
      <c r="X36" s="1446"/>
      <c r="Y36" s="93">
        <v>40108</v>
      </c>
      <c r="Z36" s="30">
        <v>19.11</v>
      </c>
      <c r="AA36" s="190">
        <f t="shared" si="0"/>
        <v>1.8259604999999999</v>
      </c>
      <c r="AB36" s="41">
        <v>40108</v>
      </c>
      <c r="AC36" s="30">
        <v>21.34</v>
      </c>
      <c r="AD36" s="190">
        <f t="shared" si="1"/>
        <v>2.2769780000000002</v>
      </c>
      <c r="AE36" s="41">
        <v>40108</v>
      </c>
      <c r="AF36" s="30">
        <v>21.57</v>
      </c>
      <c r="AG36" s="1685">
        <f t="shared" si="2"/>
        <v>2.3263245000000001</v>
      </c>
      <c r="AH36" s="1446"/>
      <c r="AI36" s="93">
        <v>40108</v>
      </c>
      <c r="AJ36" s="30">
        <v>19.2</v>
      </c>
      <c r="AK36" s="190">
        <f t="shared" si="3"/>
        <v>1.8431999999999999</v>
      </c>
      <c r="AL36" s="41">
        <v>40108</v>
      </c>
      <c r="AM36" s="30">
        <v>15.02</v>
      </c>
      <c r="AN36" s="190">
        <f t="shared" si="4"/>
        <v>1.1280019999999999</v>
      </c>
      <c r="AO36" s="41">
        <v>40108</v>
      </c>
      <c r="AP36" s="88">
        <v>18.100000000000001</v>
      </c>
      <c r="AQ36" s="1685">
        <f t="shared" si="5"/>
        <v>1.6380500000000002</v>
      </c>
    </row>
    <row r="37" spans="1:43">
      <c r="A37" s="28">
        <v>40109</v>
      </c>
      <c r="B37" s="41">
        <v>40109</v>
      </c>
      <c r="C37" s="30">
        <v>28.901</v>
      </c>
      <c r="D37" s="28">
        <v>40109</v>
      </c>
      <c r="E37" s="30">
        <v>23.637699999999999</v>
      </c>
      <c r="F37" s="28">
        <v>40109</v>
      </c>
      <c r="G37" s="30">
        <v>16.570699999999999</v>
      </c>
      <c r="H37" s="28">
        <v>40109</v>
      </c>
      <c r="I37" s="30">
        <v>15.849299999999999</v>
      </c>
      <c r="J37" s="28">
        <v>40109</v>
      </c>
      <c r="K37" s="30">
        <v>14.327500000000001</v>
      </c>
      <c r="L37" s="41">
        <v>40109</v>
      </c>
      <c r="M37" s="30">
        <v>21.0992</v>
      </c>
      <c r="N37" s="119">
        <v>40109</v>
      </c>
      <c r="O37" s="30">
        <v>20.95</v>
      </c>
      <c r="P37" s="41">
        <v>40109</v>
      </c>
      <c r="Q37" s="30">
        <v>17.213100000000001</v>
      </c>
      <c r="R37" s="119">
        <v>40109</v>
      </c>
      <c r="S37" s="30">
        <v>17.472999999999999</v>
      </c>
      <c r="T37" s="41">
        <v>40109</v>
      </c>
      <c r="U37" s="30">
        <v>17.124700000000001</v>
      </c>
      <c r="V37" s="119">
        <v>40109</v>
      </c>
      <c r="W37" s="30">
        <v>17.408999999999999</v>
      </c>
      <c r="X37" s="1446"/>
      <c r="Y37" s="93">
        <v>40109</v>
      </c>
      <c r="Z37" s="30">
        <v>18.53</v>
      </c>
      <c r="AA37" s="190">
        <f t="shared" si="0"/>
        <v>1.7168045000000003</v>
      </c>
      <c r="AB37" s="41">
        <v>40109</v>
      </c>
      <c r="AC37" s="30">
        <v>20.51</v>
      </c>
      <c r="AD37" s="190">
        <f t="shared" si="1"/>
        <v>2.1033005</v>
      </c>
      <c r="AE37" s="41">
        <v>40109</v>
      </c>
      <c r="AF37" s="30">
        <v>20.84</v>
      </c>
      <c r="AG37" s="1685">
        <f t="shared" si="2"/>
        <v>2.1715279999999999</v>
      </c>
      <c r="AH37" s="1446"/>
      <c r="AI37" s="93">
        <v>40109</v>
      </c>
      <c r="AJ37" s="30">
        <v>18.510000000000002</v>
      </c>
      <c r="AK37" s="190">
        <f t="shared" si="3"/>
        <v>1.7131005000000001</v>
      </c>
      <c r="AL37" s="41">
        <v>40109</v>
      </c>
      <c r="AM37" s="30">
        <v>14.348000000000001</v>
      </c>
      <c r="AN37" s="190">
        <f t="shared" si="4"/>
        <v>1.02932552</v>
      </c>
      <c r="AO37" s="41">
        <v>40109</v>
      </c>
      <c r="AP37" s="88">
        <v>18.23</v>
      </c>
      <c r="AQ37" s="1685">
        <f t="shared" si="5"/>
        <v>1.6616645000000003</v>
      </c>
    </row>
    <row r="38" spans="1:43">
      <c r="A38" s="28">
        <v>40112</v>
      </c>
      <c r="B38" s="41">
        <v>40112</v>
      </c>
      <c r="C38" s="30">
        <v>28.674499999999998</v>
      </c>
      <c r="D38" s="28">
        <v>40112</v>
      </c>
      <c r="E38" s="30">
        <v>23.6356</v>
      </c>
      <c r="F38" s="28">
        <v>40112</v>
      </c>
      <c r="G38" s="30">
        <v>16.566800000000001</v>
      </c>
      <c r="H38" s="28">
        <v>40112</v>
      </c>
      <c r="I38" s="30">
        <v>15.831</v>
      </c>
      <c r="J38" s="28">
        <v>40112</v>
      </c>
      <c r="K38" s="30">
        <v>14.3208</v>
      </c>
      <c r="L38" s="41">
        <v>40112</v>
      </c>
      <c r="M38" s="30">
        <v>21.0901</v>
      </c>
      <c r="N38" s="119">
        <v>40112</v>
      </c>
      <c r="O38" s="30">
        <v>20.937999999999999</v>
      </c>
      <c r="P38" s="41">
        <v>40112</v>
      </c>
      <c r="Q38" s="30">
        <v>17.1952</v>
      </c>
      <c r="R38" s="119">
        <v>40112</v>
      </c>
      <c r="S38" s="30">
        <v>17.41</v>
      </c>
      <c r="T38" s="41">
        <v>40112</v>
      </c>
      <c r="U38" s="30">
        <v>17.111000000000001</v>
      </c>
      <c r="V38" s="119">
        <v>40112</v>
      </c>
      <c r="W38" s="30">
        <v>17.391999999999999</v>
      </c>
      <c r="X38" s="1446"/>
      <c r="Y38" s="93">
        <v>40112</v>
      </c>
      <c r="Z38" s="30">
        <v>18.97</v>
      </c>
      <c r="AA38" s="190">
        <f t="shared" si="0"/>
        <v>1.7993044999999996</v>
      </c>
      <c r="AB38" s="41">
        <v>40112</v>
      </c>
      <c r="AC38" s="30">
        <v>20.99</v>
      </c>
      <c r="AD38" s="190">
        <f t="shared" si="1"/>
        <v>2.2029004999999993</v>
      </c>
      <c r="AE38" s="41">
        <v>40112</v>
      </c>
      <c r="AF38" s="30">
        <v>21.08</v>
      </c>
      <c r="AG38" s="1685">
        <f t="shared" si="2"/>
        <v>2.2218319999999996</v>
      </c>
      <c r="AH38" s="1446"/>
      <c r="AI38" s="93">
        <v>40112</v>
      </c>
      <c r="AJ38" s="30">
        <v>18.649999999999999</v>
      </c>
      <c r="AK38" s="190">
        <f t="shared" si="3"/>
        <v>1.7391125000000001</v>
      </c>
      <c r="AL38" s="41">
        <v>40112</v>
      </c>
      <c r="AM38" s="30">
        <v>14.471</v>
      </c>
      <c r="AN38" s="190">
        <f t="shared" si="4"/>
        <v>1.047049205</v>
      </c>
      <c r="AO38" s="41">
        <v>40112</v>
      </c>
      <c r="AP38" s="88">
        <v>18.38</v>
      </c>
      <c r="AQ38" s="1685">
        <f t="shared" si="5"/>
        <v>1.6891219999999998</v>
      </c>
    </row>
    <row r="39" spans="1:43">
      <c r="A39" s="28">
        <v>40113</v>
      </c>
      <c r="B39" s="41">
        <v>40113</v>
      </c>
      <c r="C39" s="30">
        <v>29.033100000000001</v>
      </c>
      <c r="D39" s="28">
        <v>40113</v>
      </c>
      <c r="E39" s="30">
        <v>23.735600000000002</v>
      </c>
      <c r="F39" s="28">
        <v>40113</v>
      </c>
      <c r="G39" s="30">
        <v>16.816400000000002</v>
      </c>
      <c r="H39" s="28">
        <v>40113</v>
      </c>
      <c r="I39" s="30">
        <v>16.1051</v>
      </c>
      <c r="J39" s="28">
        <v>40113</v>
      </c>
      <c r="K39" s="30">
        <v>14.5609</v>
      </c>
      <c r="L39" s="41">
        <v>40113</v>
      </c>
      <c r="M39" s="30">
        <v>21.369800000000001</v>
      </c>
      <c r="N39" s="119">
        <v>40113</v>
      </c>
      <c r="O39" s="30">
        <v>21.332999999999998</v>
      </c>
      <c r="P39" s="41">
        <v>40113</v>
      </c>
      <c r="Q39" s="30">
        <v>17.472000000000001</v>
      </c>
      <c r="R39" s="119">
        <v>40113</v>
      </c>
      <c r="S39" s="30">
        <v>17.699000000000002</v>
      </c>
      <c r="T39" s="41">
        <v>40113</v>
      </c>
      <c r="U39" s="30">
        <v>17.4815</v>
      </c>
      <c r="V39" s="119">
        <v>40113</v>
      </c>
      <c r="W39" s="30">
        <v>17.760000000000002</v>
      </c>
      <c r="X39" s="1446"/>
      <c r="Y39" s="93">
        <v>40113</v>
      </c>
      <c r="Z39" s="30">
        <v>18.97</v>
      </c>
      <c r="AA39" s="190">
        <f t="shared" si="0"/>
        <v>1.7993044999999996</v>
      </c>
      <c r="AB39" s="41">
        <v>40113</v>
      </c>
      <c r="AC39" s="30">
        <v>20.71</v>
      </c>
      <c r="AD39" s="190">
        <f t="shared" si="1"/>
        <v>2.1445205000000001</v>
      </c>
      <c r="AE39" s="41">
        <v>40113</v>
      </c>
      <c r="AF39" s="30">
        <v>20.81</v>
      </c>
      <c r="AG39" s="1685">
        <f t="shared" si="2"/>
        <v>2.1652804999999997</v>
      </c>
      <c r="AH39" s="1446"/>
      <c r="AI39" s="93">
        <v>40113</v>
      </c>
      <c r="AJ39" s="30">
        <v>18.27</v>
      </c>
      <c r="AK39" s="190">
        <f t="shared" si="3"/>
        <v>1.6689645</v>
      </c>
      <c r="AL39" s="41">
        <v>40113</v>
      </c>
      <c r="AM39" s="30">
        <v>14.423999999999999</v>
      </c>
      <c r="AN39" s="190">
        <f t="shared" si="4"/>
        <v>1.0402588800000001</v>
      </c>
      <c r="AO39" s="41">
        <v>40113</v>
      </c>
      <c r="AP39" s="88">
        <v>17.510000000000002</v>
      </c>
      <c r="AQ39" s="1685">
        <f t="shared" si="5"/>
        <v>1.5330005</v>
      </c>
    </row>
    <row r="40" spans="1:43">
      <c r="A40" s="28">
        <v>40114</v>
      </c>
      <c r="B40" s="41">
        <v>40114</v>
      </c>
      <c r="C40" s="30">
        <v>28.607500000000002</v>
      </c>
      <c r="D40" s="28">
        <v>40114</v>
      </c>
      <c r="E40" s="30">
        <v>23.4057</v>
      </c>
      <c r="F40" s="28">
        <v>40114</v>
      </c>
      <c r="G40" s="30">
        <v>16.6937</v>
      </c>
      <c r="H40" s="28">
        <v>40114</v>
      </c>
      <c r="I40" s="30">
        <v>16.063600000000001</v>
      </c>
      <c r="J40" s="28">
        <v>40114</v>
      </c>
      <c r="K40" s="30">
        <v>14.5303</v>
      </c>
      <c r="L40" s="41">
        <v>40114</v>
      </c>
      <c r="M40" s="30">
        <v>21.3368</v>
      </c>
      <c r="N40" s="119">
        <v>40114</v>
      </c>
      <c r="O40" s="30">
        <v>21.306999999999999</v>
      </c>
      <c r="P40" s="41">
        <v>40114</v>
      </c>
      <c r="Q40" s="30">
        <v>17.421700000000001</v>
      </c>
      <c r="R40" s="119">
        <v>40114</v>
      </c>
      <c r="S40" s="30">
        <v>17.667999999999999</v>
      </c>
      <c r="T40" s="41">
        <v>40114</v>
      </c>
      <c r="U40" s="30">
        <v>17.4651</v>
      </c>
      <c r="V40" s="119">
        <v>40114</v>
      </c>
      <c r="W40" s="30">
        <v>17.707000000000001</v>
      </c>
      <c r="X40" s="1446"/>
      <c r="Y40" s="93">
        <v>40114</v>
      </c>
      <c r="Z40" s="30">
        <v>19.73</v>
      </c>
      <c r="AA40" s="190">
        <f t="shared" si="0"/>
        <v>1.9463645000000001</v>
      </c>
      <c r="AB40" s="41">
        <v>40114</v>
      </c>
      <c r="AC40" s="30">
        <v>21.24</v>
      </c>
      <c r="AD40" s="190">
        <f t="shared" si="1"/>
        <v>2.2556879999999992</v>
      </c>
      <c r="AE40" s="41">
        <v>40114</v>
      </c>
      <c r="AF40" s="30">
        <v>21.14</v>
      </c>
      <c r="AG40" s="1685">
        <f t="shared" si="2"/>
        <v>2.2344979999999999</v>
      </c>
      <c r="AH40" s="1446"/>
      <c r="AI40" s="93">
        <v>40114</v>
      </c>
      <c r="AJ40" s="30">
        <v>18.54</v>
      </c>
      <c r="AK40" s="190">
        <f t="shared" si="3"/>
        <v>1.7186579999999996</v>
      </c>
      <c r="AL40" s="41">
        <v>40114</v>
      </c>
      <c r="AM40" s="30">
        <v>14.746</v>
      </c>
      <c r="AN40" s="190">
        <f t="shared" si="4"/>
        <v>1.0872225800000002</v>
      </c>
      <c r="AO40" s="41">
        <v>40114</v>
      </c>
      <c r="AP40" s="88">
        <v>17.899999999999999</v>
      </c>
      <c r="AQ40" s="1685">
        <f t="shared" si="5"/>
        <v>1.60205</v>
      </c>
    </row>
    <row r="41" spans="1:43">
      <c r="A41" s="28">
        <v>40115</v>
      </c>
      <c r="B41" s="41">
        <v>40115</v>
      </c>
      <c r="C41" s="30">
        <v>29.4771</v>
      </c>
      <c r="D41" s="28">
        <v>40115</v>
      </c>
      <c r="E41" s="30">
        <v>23.8825</v>
      </c>
      <c r="F41" s="28">
        <v>40115</v>
      </c>
      <c r="G41" s="30">
        <v>17.135899999999999</v>
      </c>
      <c r="H41" s="28">
        <v>40115</v>
      </c>
      <c r="I41" s="30">
        <v>16.422699999999999</v>
      </c>
      <c r="J41" s="28">
        <v>40115</v>
      </c>
      <c r="K41" s="30">
        <v>14.665100000000001</v>
      </c>
      <c r="L41" s="41">
        <v>40115</v>
      </c>
      <c r="M41" s="30">
        <v>21.481100000000001</v>
      </c>
      <c r="N41" s="119">
        <v>40115</v>
      </c>
      <c r="O41" s="30">
        <v>21.452000000000002</v>
      </c>
      <c r="P41" s="41">
        <v>40115</v>
      </c>
      <c r="Q41" s="30">
        <v>17.552099999999999</v>
      </c>
      <c r="R41" s="119">
        <v>40115</v>
      </c>
      <c r="S41" s="30">
        <v>17.902999999999999</v>
      </c>
      <c r="T41" s="41">
        <v>40115</v>
      </c>
      <c r="U41" s="30">
        <v>17.742899999999999</v>
      </c>
      <c r="V41" s="119">
        <v>40115</v>
      </c>
      <c r="W41" s="30">
        <v>17.984000000000002</v>
      </c>
      <c r="X41" s="1446"/>
      <c r="Y41" s="93">
        <v>40115</v>
      </c>
      <c r="Z41" s="30">
        <v>20.239999999999998</v>
      </c>
      <c r="AA41" s="190">
        <f t="shared" si="0"/>
        <v>2.0482879999999999</v>
      </c>
      <c r="AB41" s="41">
        <v>40115</v>
      </c>
      <c r="AC41" s="30">
        <v>21.48</v>
      </c>
      <c r="AD41" s="190">
        <f t="shared" si="1"/>
        <v>2.3069519999999999</v>
      </c>
      <c r="AE41" s="41">
        <v>40115</v>
      </c>
      <c r="AF41" s="30">
        <v>21.14</v>
      </c>
      <c r="AG41" s="1685">
        <f t="shared" si="2"/>
        <v>2.2344979999999999</v>
      </c>
      <c r="AH41" s="1446"/>
      <c r="AI41" s="93">
        <v>40115</v>
      </c>
      <c r="AJ41" s="30">
        <v>18.73</v>
      </c>
      <c r="AK41" s="190">
        <f t="shared" si="3"/>
        <v>1.7540645000000001</v>
      </c>
      <c r="AL41" s="41">
        <v>40115</v>
      </c>
      <c r="AM41" s="30">
        <v>14.914</v>
      </c>
      <c r="AN41" s="190">
        <f t="shared" si="4"/>
        <v>1.1121369799999998</v>
      </c>
      <c r="AO41" s="41">
        <v>40115</v>
      </c>
      <c r="AP41" s="88">
        <v>18.22</v>
      </c>
      <c r="AQ41" s="1685">
        <f t="shared" si="5"/>
        <v>1.6598419999999998</v>
      </c>
    </row>
    <row r="42" spans="1:43">
      <c r="A42" s="28">
        <v>40116</v>
      </c>
      <c r="B42" s="41">
        <v>40116</v>
      </c>
      <c r="C42" s="30">
        <v>29.853899999999999</v>
      </c>
      <c r="D42" s="28">
        <v>40116</v>
      </c>
      <c r="E42" s="30">
        <v>24.273499999999999</v>
      </c>
      <c r="F42" s="28">
        <v>40116</v>
      </c>
      <c r="G42" s="30">
        <v>17.4161</v>
      </c>
      <c r="H42" s="28">
        <v>40116</v>
      </c>
      <c r="I42" s="30">
        <v>16.6327</v>
      </c>
      <c r="J42" s="28">
        <v>40116</v>
      </c>
      <c r="K42" s="30">
        <v>14.8523</v>
      </c>
      <c r="L42" s="41">
        <v>40116</v>
      </c>
      <c r="M42" s="30">
        <v>21.811299999999999</v>
      </c>
      <c r="N42" s="119">
        <v>40116</v>
      </c>
      <c r="O42" s="30">
        <v>21.966000000000001</v>
      </c>
      <c r="P42" s="41">
        <v>40116</v>
      </c>
      <c r="Q42" s="30">
        <v>17.722300000000001</v>
      </c>
      <c r="R42" s="119">
        <v>40116</v>
      </c>
      <c r="S42" s="30">
        <v>18.199000000000002</v>
      </c>
      <c r="T42" s="41">
        <v>40116</v>
      </c>
      <c r="U42" s="30">
        <v>18.001799999999999</v>
      </c>
      <c r="V42" s="119">
        <v>40116</v>
      </c>
      <c r="W42" s="30">
        <v>18.216999999999999</v>
      </c>
      <c r="X42" s="1446"/>
      <c r="Y42" s="93">
        <v>40116</v>
      </c>
      <c r="Z42" s="30">
        <v>20.51</v>
      </c>
      <c r="AA42" s="190">
        <f t="shared" si="0"/>
        <v>2.1033005</v>
      </c>
      <c r="AB42" s="41">
        <v>40116</v>
      </c>
      <c r="AC42" s="30">
        <v>21.82</v>
      </c>
      <c r="AD42" s="190">
        <f t="shared" si="1"/>
        <v>2.3805619999999998</v>
      </c>
      <c r="AE42" s="41">
        <v>40116</v>
      </c>
      <c r="AF42" s="30">
        <v>21.55</v>
      </c>
      <c r="AG42" s="1685">
        <f t="shared" si="2"/>
        <v>2.3220124999999996</v>
      </c>
      <c r="AH42" s="1446"/>
      <c r="AI42" s="93">
        <v>40116</v>
      </c>
      <c r="AJ42" s="30">
        <v>18.940000000000001</v>
      </c>
      <c r="AK42" s="190">
        <f t="shared" si="3"/>
        <v>1.7936180000000004</v>
      </c>
      <c r="AL42" s="41">
        <v>40116</v>
      </c>
      <c r="AM42" s="30">
        <v>15.242000000000001</v>
      </c>
      <c r="AN42" s="190">
        <f t="shared" si="4"/>
        <v>1.1615928200000001</v>
      </c>
      <c r="AO42" s="41">
        <v>40116</v>
      </c>
      <c r="AP42" s="88">
        <v>18.64</v>
      </c>
      <c r="AQ42" s="1685">
        <f t="shared" si="5"/>
        <v>1.7372480000000003</v>
      </c>
    </row>
    <row r="43" spans="1:43">
      <c r="A43" s="28">
        <v>40119</v>
      </c>
      <c r="B43" s="41">
        <v>40119</v>
      </c>
      <c r="C43" s="30">
        <v>29.8508</v>
      </c>
      <c r="D43" s="28">
        <v>40119</v>
      </c>
      <c r="E43" s="30">
        <v>24.2744</v>
      </c>
      <c r="F43" s="28">
        <v>40119</v>
      </c>
      <c r="G43" s="30">
        <v>17.418199999999999</v>
      </c>
      <c r="H43" s="28">
        <v>40119</v>
      </c>
      <c r="I43" s="30">
        <v>16.631499999999999</v>
      </c>
      <c r="J43" s="28">
        <v>40119</v>
      </c>
      <c r="K43" s="30">
        <v>14.849500000000001</v>
      </c>
      <c r="L43" s="41">
        <v>40119</v>
      </c>
      <c r="M43" s="30">
        <v>21.799800000000001</v>
      </c>
      <c r="N43" s="119">
        <v>40119</v>
      </c>
      <c r="O43" s="30">
        <v>21.949000000000002</v>
      </c>
      <c r="P43" s="41">
        <v>40119</v>
      </c>
      <c r="Q43" s="30">
        <v>17.720099999999999</v>
      </c>
      <c r="R43" s="119">
        <v>40119</v>
      </c>
      <c r="S43" s="30">
        <v>18.196999999999999</v>
      </c>
      <c r="T43" s="41">
        <v>40119</v>
      </c>
      <c r="U43" s="30">
        <v>17.9833</v>
      </c>
      <c r="V43" s="119">
        <v>40119</v>
      </c>
      <c r="W43" s="30">
        <v>18.184000000000001</v>
      </c>
      <c r="X43" s="1446"/>
      <c r="Y43" s="93">
        <v>40119</v>
      </c>
      <c r="Z43" s="30">
        <v>20.49</v>
      </c>
      <c r="AA43" s="190">
        <f t="shared" si="0"/>
        <v>2.0992004999999994</v>
      </c>
      <c r="AB43" s="41">
        <v>40119</v>
      </c>
      <c r="AC43" s="30">
        <v>21.66</v>
      </c>
      <c r="AD43" s="190">
        <f t="shared" si="1"/>
        <v>2.3457780000000006</v>
      </c>
      <c r="AE43" s="41">
        <v>40119</v>
      </c>
      <c r="AF43" s="30">
        <v>21.35</v>
      </c>
      <c r="AG43" s="1685">
        <f t="shared" si="2"/>
        <v>2.2791125000000005</v>
      </c>
      <c r="AH43" s="1446"/>
      <c r="AI43" s="93">
        <v>40119</v>
      </c>
      <c r="AJ43" s="30">
        <v>18.82</v>
      </c>
      <c r="AK43" s="190">
        <f t="shared" si="3"/>
        <v>1.7709620000000001</v>
      </c>
      <c r="AL43" s="41">
        <v>40119</v>
      </c>
      <c r="AM43" s="30">
        <v>15.204000000000001</v>
      </c>
      <c r="AN43" s="190">
        <f t="shared" si="4"/>
        <v>1.1558080800000001</v>
      </c>
      <c r="AO43" s="41">
        <v>40119</v>
      </c>
      <c r="AP43" s="88">
        <v>18.649999999999999</v>
      </c>
      <c r="AQ43" s="1685">
        <f t="shared" si="5"/>
        <v>1.7391125000000001</v>
      </c>
    </row>
    <row r="44" spans="1:43">
      <c r="A44" s="28">
        <v>40120</v>
      </c>
      <c r="B44" s="41">
        <v>40120</v>
      </c>
      <c r="C44" s="30">
        <v>29.846699999999998</v>
      </c>
      <c r="D44" s="28">
        <v>40120</v>
      </c>
      <c r="E44" s="30">
        <v>24.2761</v>
      </c>
      <c r="F44" s="28">
        <v>40120</v>
      </c>
      <c r="G44" s="30">
        <v>17.436299999999999</v>
      </c>
      <c r="H44" s="28">
        <v>40120</v>
      </c>
      <c r="I44" s="30">
        <v>16.634499999999999</v>
      </c>
      <c r="J44" s="28">
        <v>40120</v>
      </c>
      <c r="K44" s="30">
        <v>14.877599999999999</v>
      </c>
      <c r="L44" s="41">
        <v>40120</v>
      </c>
      <c r="M44" s="30">
        <v>21.7895</v>
      </c>
      <c r="N44" s="119">
        <v>40120</v>
      </c>
      <c r="O44" s="30">
        <v>21.931999999999999</v>
      </c>
      <c r="P44" s="41">
        <v>40120</v>
      </c>
      <c r="Q44" s="30">
        <v>17.723700000000001</v>
      </c>
      <c r="R44" s="119">
        <v>40120</v>
      </c>
      <c r="S44" s="30">
        <v>18.202000000000002</v>
      </c>
      <c r="T44" s="41">
        <v>40120</v>
      </c>
      <c r="U44" s="30">
        <v>17.9999</v>
      </c>
      <c r="V44" s="119">
        <v>40120</v>
      </c>
      <c r="W44" s="30">
        <v>18.2</v>
      </c>
      <c r="X44" s="1446"/>
      <c r="Y44" s="93">
        <v>40120</v>
      </c>
      <c r="Z44" s="30">
        <v>20.54</v>
      </c>
      <c r="AA44" s="190">
        <f t="shared" si="0"/>
        <v>2.1094579999999996</v>
      </c>
      <c r="AB44" s="41">
        <v>40120</v>
      </c>
      <c r="AC44" s="30">
        <v>21.46</v>
      </c>
      <c r="AD44" s="190">
        <f t="shared" si="1"/>
        <v>2.3026580000000001</v>
      </c>
      <c r="AE44" s="41">
        <v>40120</v>
      </c>
      <c r="AF44" s="30">
        <v>21.19</v>
      </c>
      <c r="AG44" s="1685">
        <f t="shared" si="2"/>
        <v>2.2450805000000003</v>
      </c>
      <c r="AH44" s="1446"/>
      <c r="AI44" s="93">
        <v>40120</v>
      </c>
      <c r="AJ44" s="30">
        <v>18.739999999999998</v>
      </c>
      <c r="AK44" s="190">
        <f t="shared" si="3"/>
        <v>1.7559379999999996</v>
      </c>
      <c r="AL44" s="41">
        <v>40120</v>
      </c>
      <c r="AM44" s="30">
        <v>15.186999999999999</v>
      </c>
      <c r="AN44" s="190">
        <f t="shared" si="4"/>
        <v>1.153224845</v>
      </c>
      <c r="AO44" s="41">
        <v>40120</v>
      </c>
      <c r="AP44" s="88">
        <v>18.61</v>
      </c>
      <c r="AQ44" s="1685">
        <f t="shared" si="5"/>
        <v>1.7316604999999998</v>
      </c>
    </row>
    <row r="45" spans="1:43">
      <c r="A45" s="28">
        <v>40121</v>
      </c>
      <c r="B45" s="41">
        <v>40121</v>
      </c>
      <c r="C45" s="30">
        <v>28.681100000000001</v>
      </c>
      <c r="D45" s="28">
        <v>40121</v>
      </c>
      <c r="E45" s="30">
        <v>23.6099</v>
      </c>
      <c r="F45" s="28">
        <v>40121</v>
      </c>
      <c r="G45" s="30">
        <v>17.1355</v>
      </c>
      <c r="H45" s="28">
        <v>40121</v>
      </c>
      <c r="I45" s="30">
        <v>16.491399999999999</v>
      </c>
      <c r="J45" s="28">
        <v>40121</v>
      </c>
      <c r="K45" s="30">
        <v>14.7705</v>
      </c>
      <c r="L45" s="41">
        <v>40121</v>
      </c>
      <c r="M45" s="30">
        <v>21.584499999999998</v>
      </c>
      <c r="N45" s="119">
        <v>40121</v>
      </c>
      <c r="O45" s="30">
        <v>21.757999999999999</v>
      </c>
      <c r="P45" s="41">
        <v>40121</v>
      </c>
      <c r="Q45" s="30">
        <v>17.542400000000001</v>
      </c>
      <c r="R45" s="119">
        <v>40121</v>
      </c>
      <c r="S45" s="30">
        <v>18.077000000000002</v>
      </c>
      <c r="T45" s="41">
        <v>40121</v>
      </c>
      <c r="U45" s="30">
        <v>17.833100000000002</v>
      </c>
      <c r="V45" s="119">
        <v>40121</v>
      </c>
      <c r="W45" s="30">
        <v>18.065000000000001</v>
      </c>
      <c r="X45" s="1446"/>
      <c r="Y45" s="93">
        <v>40121</v>
      </c>
      <c r="Z45" s="30">
        <v>20.55</v>
      </c>
      <c r="AA45" s="190">
        <f t="shared" si="0"/>
        <v>2.1115125000000003</v>
      </c>
      <c r="AB45" s="41">
        <v>40121</v>
      </c>
      <c r="AC45" s="30">
        <v>20.98</v>
      </c>
      <c r="AD45" s="190">
        <f t="shared" si="1"/>
        <v>2.2008020000000004</v>
      </c>
      <c r="AE45" s="41">
        <v>40121</v>
      </c>
      <c r="AF45" s="30">
        <v>20.76</v>
      </c>
      <c r="AG45" s="1685">
        <f t="shared" si="2"/>
        <v>2.1548880000000001</v>
      </c>
      <c r="AH45" s="1446"/>
      <c r="AI45" s="93">
        <v>40121</v>
      </c>
      <c r="AJ45" s="30">
        <v>18.28</v>
      </c>
      <c r="AK45" s="190">
        <f t="shared" si="3"/>
        <v>1.6707920000000005</v>
      </c>
      <c r="AL45" s="41">
        <v>40121</v>
      </c>
      <c r="AM45" s="30">
        <v>14.603</v>
      </c>
      <c r="AN45" s="190">
        <f t="shared" si="4"/>
        <v>1.0662380449999997</v>
      </c>
      <c r="AO45" s="41">
        <v>40121</v>
      </c>
      <c r="AP45" s="88">
        <v>18.53</v>
      </c>
      <c r="AQ45" s="1685">
        <f t="shared" si="5"/>
        <v>1.7168045000000003</v>
      </c>
    </row>
    <row r="46" spans="1:43">
      <c r="A46" s="28">
        <v>40122</v>
      </c>
      <c r="B46" s="41">
        <v>40122</v>
      </c>
      <c r="C46" s="30">
        <v>28.6555</v>
      </c>
      <c r="D46" s="28">
        <v>40122</v>
      </c>
      <c r="E46" s="30">
        <v>23.738</v>
      </c>
      <c r="F46" s="28">
        <v>40122</v>
      </c>
      <c r="G46" s="30">
        <v>17.239899999999999</v>
      </c>
      <c r="H46" s="28">
        <v>40122</v>
      </c>
      <c r="I46" s="30">
        <v>16.5853</v>
      </c>
      <c r="J46" s="28">
        <v>40122</v>
      </c>
      <c r="K46" s="30">
        <v>14.8317</v>
      </c>
      <c r="L46" s="41">
        <v>40122</v>
      </c>
      <c r="M46" s="30">
        <v>21.714600000000001</v>
      </c>
      <c r="N46" s="119">
        <v>40122</v>
      </c>
      <c r="O46" s="30">
        <v>21.884</v>
      </c>
      <c r="P46" s="41">
        <v>40122</v>
      </c>
      <c r="Q46" s="30">
        <v>17.622599999999998</v>
      </c>
      <c r="R46" s="119">
        <v>40122</v>
      </c>
      <c r="S46" s="30">
        <v>18.116</v>
      </c>
      <c r="T46" s="41">
        <v>40122</v>
      </c>
      <c r="U46" s="30">
        <v>17.934799999999999</v>
      </c>
      <c r="V46" s="119">
        <v>40122</v>
      </c>
      <c r="W46" s="30">
        <v>18.169</v>
      </c>
      <c r="X46" s="1446"/>
      <c r="Y46" s="93">
        <v>40122</v>
      </c>
      <c r="Z46" s="30">
        <v>20.57</v>
      </c>
      <c r="AA46" s="190">
        <f t="shared" si="0"/>
        <v>2.1156244999999996</v>
      </c>
      <c r="AB46" s="41">
        <v>40122</v>
      </c>
      <c r="AC46" s="30">
        <v>20.99</v>
      </c>
      <c r="AD46" s="190">
        <f t="shared" si="1"/>
        <v>2.2029004999999993</v>
      </c>
      <c r="AE46" s="41">
        <v>40122</v>
      </c>
      <c r="AF46" s="30">
        <v>20.81</v>
      </c>
      <c r="AG46" s="1685">
        <f t="shared" si="2"/>
        <v>2.1652804999999997</v>
      </c>
      <c r="AH46" s="1446"/>
      <c r="AI46" s="93">
        <v>40122</v>
      </c>
      <c r="AJ46" s="30">
        <v>18.29</v>
      </c>
      <c r="AK46" s="190">
        <f t="shared" si="3"/>
        <v>1.6726204999999998</v>
      </c>
      <c r="AL46" s="41">
        <v>40122</v>
      </c>
      <c r="AM46" s="30">
        <v>14.676</v>
      </c>
      <c r="AN46" s="190">
        <f t="shared" si="4"/>
        <v>1.07692488</v>
      </c>
      <c r="AO46" s="41">
        <v>40122</v>
      </c>
      <c r="AP46" s="88">
        <v>18.77</v>
      </c>
      <c r="AQ46" s="1685">
        <f t="shared" si="5"/>
        <v>1.7615645000000002</v>
      </c>
    </row>
    <row r="47" spans="1:43">
      <c r="A47" s="28">
        <v>40123</v>
      </c>
      <c r="B47" s="41">
        <v>40123</v>
      </c>
      <c r="C47" s="30">
        <v>27.968299999999999</v>
      </c>
      <c r="D47" s="28">
        <v>40123</v>
      </c>
      <c r="E47" s="30">
        <v>23.674900000000001</v>
      </c>
      <c r="F47" s="28">
        <v>40123</v>
      </c>
      <c r="G47" s="30">
        <v>17.192599999999999</v>
      </c>
      <c r="H47" s="28">
        <v>40123</v>
      </c>
      <c r="I47" s="30">
        <v>16.546700000000001</v>
      </c>
      <c r="J47" s="28">
        <v>40123</v>
      </c>
      <c r="K47" s="30">
        <v>14.757999999999999</v>
      </c>
      <c r="L47" s="41">
        <v>40123</v>
      </c>
      <c r="M47" s="30">
        <v>21.620799999999999</v>
      </c>
      <c r="N47" s="119">
        <v>40123</v>
      </c>
      <c r="O47" s="30">
        <v>21.788</v>
      </c>
      <c r="P47" s="41">
        <v>40123</v>
      </c>
      <c r="Q47" s="30">
        <v>17.5672</v>
      </c>
      <c r="R47" s="119">
        <v>40123</v>
      </c>
      <c r="S47" s="30">
        <v>18.102</v>
      </c>
      <c r="T47" s="41">
        <v>40123</v>
      </c>
      <c r="U47" s="30">
        <v>17.8795</v>
      </c>
      <c r="V47" s="119">
        <v>40123</v>
      </c>
      <c r="W47" s="30">
        <v>18.116</v>
      </c>
      <c r="X47" s="1446"/>
      <c r="Y47" s="93">
        <v>40123</v>
      </c>
      <c r="Z47" s="30">
        <v>20.36</v>
      </c>
      <c r="AA47" s="190">
        <f t="shared" si="0"/>
        <v>2.072648</v>
      </c>
      <c r="AB47" s="41">
        <v>40123</v>
      </c>
      <c r="AC47" s="30">
        <v>20.76</v>
      </c>
      <c r="AD47" s="190">
        <f t="shared" si="1"/>
        <v>2.1548880000000001</v>
      </c>
      <c r="AE47" s="41">
        <v>40123</v>
      </c>
      <c r="AF47" s="30">
        <v>20.67</v>
      </c>
      <c r="AG47" s="1685">
        <f t="shared" si="2"/>
        <v>2.1362445000000005</v>
      </c>
      <c r="AH47" s="1446"/>
      <c r="AI47" s="93">
        <v>40123</v>
      </c>
      <c r="AJ47" s="30">
        <v>18.149999999999999</v>
      </c>
      <c r="AK47" s="190">
        <f t="shared" si="3"/>
        <v>1.6471125</v>
      </c>
      <c r="AL47" s="41">
        <v>40123</v>
      </c>
      <c r="AM47" s="30">
        <v>14.629</v>
      </c>
      <c r="AN47" s="190">
        <f t="shared" si="4"/>
        <v>1.0700382050000001</v>
      </c>
      <c r="AO47" s="41">
        <v>40123</v>
      </c>
      <c r="AP47" s="88">
        <v>17.98</v>
      </c>
      <c r="AQ47" s="1685">
        <f t="shared" si="5"/>
        <v>1.6164020000000001</v>
      </c>
    </row>
    <row r="48" spans="1:43">
      <c r="A48" s="28">
        <v>40126</v>
      </c>
      <c r="B48" s="41">
        <v>40126</v>
      </c>
      <c r="C48" s="30">
        <v>28.113499999999998</v>
      </c>
      <c r="D48" s="28">
        <v>40126</v>
      </c>
      <c r="E48" s="30">
        <v>23.876999999999999</v>
      </c>
      <c r="F48" s="28">
        <v>40126</v>
      </c>
      <c r="G48" s="30">
        <v>17.332100000000001</v>
      </c>
      <c r="H48" s="28">
        <v>40126</v>
      </c>
      <c r="I48" s="30">
        <v>16.6648</v>
      </c>
      <c r="J48" s="28">
        <v>40126</v>
      </c>
      <c r="K48" s="30">
        <v>14.828200000000001</v>
      </c>
      <c r="L48" s="41">
        <v>40126</v>
      </c>
      <c r="M48" s="30">
        <v>21.7012</v>
      </c>
      <c r="N48" s="119">
        <v>40126</v>
      </c>
      <c r="O48" s="30">
        <v>21.873000000000001</v>
      </c>
      <c r="P48" s="41">
        <v>40126</v>
      </c>
      <c r="Q48" s="30">
        <v>17.674900000000001</v>
      </c>
      <c r="R48" s="119">
        <v>40126</v>
      </c>
      <c r="S48" s="30">
        <v>18.170999999999999</v>
      </c>
      <c r="T48" s="41">
        <v>40126</v>
      </c>
      <c r="U48" s="30">
        <v>17.9803</v>
      </c>
      <c r="V48" s="119">
        <v>40126</v>
      </c>
      <c r="W48" s="30">
        <v>18.207999999999998</v>
      </c>
      <c r="X48" s="1446"/>
      <c r="Y48" s="93">
        <v>40126</v>
      </c>
      <c r="Z48" s="30">
        <v>20.56</v>
      </c>
      <c r="AA48" s="190">
        <f t="shared" si="0"/>
        <v>2.1135679999999999</v>
      </c>
      <c r="AB48" s="41">
        <v>40126</v>
      </c>
      <c r="AC48" s="30">
        <v>21.06</v>
      </c>
      <c r="AD48" s="190">
        <f t="shared" si="1"/>
        <v>2.2176179999999999</v>
      </c>
      <c r="AE48" s="41">
        <v>40126</v>
      </c>
      <c r="AF48" s="30">
        <v>20.79</v>
      </c>
      <c r="AG48" s="1685">
        <f t="shared" si="2"/>
        <v>2.1611205</v>
      </c>
      <c r="AH48" s="1446"/>
      <c r="AI48" s="93">
        <v>40126</v>
      </c>
      <c r="AJ48" s="30">
        <v>18.309999999999999</v>
      </c>
      <c r="AK48" s="190">
        <f t="shared" si="3"/>
        <v>1.6762804999999998</v>
      </c>
      <c r="AL48" s="41">
        <v>40126</v>
      </c>
      <c r="AM48" s="30">
        <v>14.678000000000001</v>
      </c>
      <c r="AN48" s="190">
        <f t="shared" si="4"/>
        <v>1.0772184200000003</v>
      </c>
      <c r="AO48" s="41">
        <v>40126</v>
      </c>
      <c r="AP48" s="88">
        <v>18.3</v>
      </c>
      <c r="AQ48" s="1685">
        <f t="shared" si="5"/>
        <v>1.67445</v>
      </c>
    </row>
    <row r="49" spans="1:43">
      <c r="A49" s="28">
        <v>40127</v>
      </c>
      <c r="B49" s="41">
        <v>40127</v>
      </c>
      <c r="C49" s="30">
        <v>28.047999999999998</v>
      </c>
      <c r="D49" s="28">
        <v>40127</v>
      </c>
      <c r="E49" s="30">
        <v>23.767600000000002</v>
      </c>
      <c r="F49" s="28">
        <v>40127</v>
      </c>
      <c r="G49" s="30">
        <v>17.387599999999999</v>
      </c>
      <c r="H49" s="28">
        <v>40127</v>
      </c>
      <c r="I49" s="30">
        <v>16.7194</v>
      </c>
      <c r="J49" s="28">
        <v>40127</v>
      </c>
      <c r="K49" s="30">
        <v>14.8682</v>
      </c>
      <c r="L49" s="41">
        <v>40127</v>
      </c>
      <c r="M49" s="30">
        <v>21.753900000000002</v>
      </c>
      <c r="N49" s="119">
        <v>40127</v>
      </c>
      <c r="O49" s="30">
        <v>21.925000000000001</v>
      </c>
      <c r="P49" s="41">
        <v>40127</v>
      </c>
      <c r="Q49" s="30">
        <v>17.7287</v>
      </c>
      <c r="R49" s="119">
        <v>40127</v>
      </c>
      <c r="S49" s="30">
        <v>18.227</v>
      </c>
      <c r="T49" s="41">
        <v>40127</v>
      </c>
      <c r="U49" s="30">
        <v>18.042300000000001</v>
      </c>
      <c r="V49" s="119">
        <v>40127</v>
      </c>
      <c r="W49" s="30">
        <v>18.274000000000001</v>
      </c>
      <c r="X49" s="1446"/>
      <c r="Y49" s="93">
        <v>40127</v>
      </c>
      <c r="Z49" s="30">
        <v>20.350000000000001</v>
      </c>
      <c r="AA49" s="190">
        <f t="shared" si="0"/>
        <v>2.0706125000000002</v>
      </c>
      <c r="AB49" s="41">
        <v>40127</v>
      </c>
      <c r="AC49" s="30">
        <v>20.79</v>
      </c>
      <c r="AD49" s="190">
        <f t="shared" si="1"/>
        <v>2.1611205</v>
      </c>
      <c r="AE49" s="41">
        <v>40127</v>
      </c>
      <c r="AF49" s="30">
        <v>20.63</v>
      </c>
      <c r="AG49" s="1685">
        <f t="shared" si="2"/>
        <v>2.1279844999999997</v>
      </c>
      <c r="AH49" s="1446"/>
      <c r="AI49" s="93">
        <v>40127</v>
      </c>
      <c r="AJ49" s="30">
        <v>18.18</v>
      </c>
      <c r="AK49" s="190">
        <f t="shared" si="3"/>
        <v>1.6525619999999999</v>
      </c>
      <c r="AL49" s="41">
        <v>40127</v>
      </c>
      <c r="AM49" s="30">
        <v>14.584</v>
      </c>
      <c r="AN49" s="190">
        <f t="shared" si="4"/>
        <v>1.06346528</v>
      </c>
      <c r="AO49" s="41">
        <v>40127</v>
      </c>
      <c r="AP49" s="88">
        <v>17.899999999999999</v>
      </c>
      <c r="AQ49" s="1685">
        <f t="shared" si="5"/>
        <v>1.60205</v>
      </c>
    </row>
    <row r="50" spans="1:43">
      <c r="A50" s="28">
        <v>40128</v>
      </c>
      <c r="B50" s="41">
        <v>40128</v>
      </c>
      <c r="C50" s="30">
        <v>28.001300000000001</v>
      </c>
      <c r="D50" s="28">
        <v>40128</v>
      </c>
      <c r="E50" s="30">
        <v>23.7516</v>
      </c>
      <c r="F50" s="28">
        <v>40128</v>
      </c>
      <c r="G50" s="30">
        <v>17.383500000000002</v>
      </c>
      <c r="H50" s="28">
        <v>40128</v>
      </c>
      <c r="I50" s="30">
        <v>16.720400000000001</v>
      </c>
      <c r="J50" s="28">
        <v>40128</v>
      </c>
      <c r="K50" s="30">
        <v>14.862400000000001</v>
      </c>
      <c r="L50" s="41">
        <v>40128</v>
      </c>
      <c r="M50" s="30">
        <v>21.749300000000002</v>
      </c>
      <c r="N50" s="119">
        <v>40128</v>
      </c>
      <c r="O50" s="30">
        <v>21.948</v>
      </c>
      <c r="P50" s="41">
        <v>40128</v>
      </c>
      <c r="Q50" s="30">
        <v>17.7392</v>
      </c>
      <c r="R50" s="119">
        <v>40128</v>
      </c>
      <c r="S50" s="30">
        <v>18.213000000000001</v>
      </c>
      <c r="T50" s="41">
        <v>40128</v>
      </c>
      <c r="U50" s="30">
        <v>18.0428</v>
      </c>
      <c r="V50" s="119">
        <v>40128</v>
      </c>
      <c r="W50" s="30">
        <v>18.274000000000001</v>
      </c>
      <c r="X50" s="1446"/>
      <c r="Y50" s="93">
        <v>40128</v>
      </c>
      <c r="Z50" s="30">
        <v>20.350000000000001</v>
      </c>
      <c r="AA50" s="190">
        <f t="shared" si="0"/>
        <v>2.0706125000000002</v>
      </c>
      <c r="AB50" s="41">
        <v>40128</v>
      </c>
      <c r="AC50" s="30">
        <v>20.86</v>
      </c>
      <c r="AD50" s="190">
        <f t="shared" si="1"/>
        <v>2.1756980000000001</v>
      </c>
      <c r="AE50" s="41">
        <v>40128</v>
      </c>
      <c r="AF50" s="30">
        <v>20.64</v>
      </c>
      <c r="AG50" s="1685">
        <f t="shared" si="2"/>
        <v>2.1300479999999999</v>
      </c>
      <c r="AH50" s="1446"/>
      <c r="AI50" s="93">
        <v>40128</v>
      </c>
      <c r="AJ50" s="30">
        <v>18.16</v>
      </c>
      <c r="AK50" s="190">
        <f t="shared" si="3"/>
        <v>1.6489280000000002</v>
      </c>
      <c r="AL50" s="41">
        <v>40128</v>
      </c>
      <c r="AM50" s="30">
        <v>14.592000000000001</v>
      </c>
      <c r="AN50" s="190">
        <f t="shared" si="4"/>
        <v>1.0646323199999999</v>
      </c>
      <c r="AO50" s="41">
        <v>40128</v>
      </c>
      <c r="AP50" s="88">
        <v>17.89</v>
      </c>
      <c r="AQ50" s="1685">
        <f t="shared" si="5"/>
        <v>1.6002604999999999</v>
      </c>
    </row>
    <row r="51" spans="1:43">
      <c r="A51" s="28">
        <v>40129</v>
      </c>
      <c r="B51" s="41">
        <v>40129</v>
      </c>
      <c r="C51" s="30">
        <v>27.944500000000001</v>
      </c>
      <c r="D51" s="28">
        <v>40129</v>
      </c>
      <c r="E51" s="30">
        <v>23.715199999999999</v>
      </c>
      <c r="F51" s="28">
        <v>40129</v>
      </c>
      <c r="G51" s="30">
        <v>17.410799999999998</v>
      </c>
      <c r="H51" s="28">
        <v>40129</v>
      </c>
      <c r="I51" s="30">
        <v>16.755199999999999</v>
      </c>
      <c r="J51" s="28">
        <v>40129</v>
      </c>
      <c r="K51" s="30">
        <v>14.8424</v>
      </c>
      <c r="L51" s="41">
        <v>40129</v>
      </c>
      <c r="M51" s="30">
        <v>21.748699999999999</v>
      </c>
      <c r="N51" s="119">
        <v>40129</v>
      </c>
      <c r="O51" s="30">
        <v>21.914000000000001</v>
      </c>
      <c r="P51" s="41">
        <v>40129</v>
      </c>
      <c r="Q51" s="30">
        <v>17.741900000000001</v>
      </c>
      <c r="R51" s="119">
        <v>40129</v>
      </c>
      <c r="S51" s="30">
        <v>18.207999999999998</v>
      </c>
      <c r="T51" s="41">
        <v>40129</v>
      </c>
      <c r="U51" s="30">
        <v>17.9636</v>
      </c>
      <c r="V51" s="119">
        <v>40129</v>
      </c>
      <c r="W51" s="30">
        <v>18.204000000000001</v>
      </c>
      <c r="X51" s="1446"/>
      <c r="Y51" s="93">
        <v>40129</v>
      </c>
      <c r="Z51" s="30">
        <v>20.329999999999998</v>
      </c>
      <c r="AA51" s="190">
        <f t="shared" si="0"/>
        <v>2.0665444999999996</v>
      </c>
      <c r="AB51" s="41">
        <v>40129</v>
      </c>
      <c r="AC51" s="30">
        <v>20.63</v>
      </c>
      <c r="AD51" s="190">
        <f t="shared" si="1"/>
        <v>2.1279844999999997</v>
      </c>
      <c r="AE51" s="41">
        <v>40129</v>
      </c>
      <c r="AF51" s="30">
        <v>20.45</v>
      </c>
      <c r="AG51" s="1685">
        <f t="shared" si="2"/>
        <v>2.0910124999999997</v>
      </c>
      <c r="AH51" s="1446"/>
      <c r="AI51" s="93">
        <v>40129</v>
      </c>
      <c r="AJ51" s="30">
        <v>18.010000000000002</v>
      </c>
      <c r="AK51" s="190">
        <f t="shared" si="3"/>
        <v>1.6218005</v>
      </c>
      <c r="AL51" s="41">
        <v>40129</v>
      </c>
      <c r="AM51" s="30">
        <v>14.598000000000001</v>
      </c>
      <c r="AN51" s="190">
        <f t="shared" si="4"/>
        <v>1.06550802</v>
      </c>
      <c r="AO51" s="41">
        <v>40129</v>
      </c>
      <c r="AP51" s="88">
        <v>18.03</v>
      </c>
      <c r="AQ51" s="1685">
        <f t="shared" si="5"/>
        <v>1.6254045000000001</v>
      </c>
    </row>
    <row r="52" spans="1:43">
      <c r="A52" s="28">
        <v>40130</v>
      </c>
      <c r="B52" s="41">
        <v>40130</v>
      </c>
      <c r="C52" s="30">
        <v>27.967500000000001</v>
      </c>
      <c r="D52" s="28">
        <v>40130</v>
      </c>
      <c r="E52" s="30">
        <v>23.833400000000001</v>
      </c>
      <c r="F52" s="28">
        <v>40130</v>
      </c>
      <c r="G52" s="30">
        <v>17.517700000000001</v>
      </c>
      <c r="H52" s="28">
        <v>40130</v>
      </c>
      <c r="I52" s="30">
        <v>16.868200000000002</v>
      </c>
      <c r="J52" s="28">
        <v>40130</v>
      </c>
      <c r="K52" s="30">
        <v>14.879899999999999</v>
      </c>
      <c r="L52" s="41">
        <v>40130</v>
      </c>
      <c r="M52" s="30">
        <v>21.7516</v>
      </c>
      <c r="N52" s="119">
        <v>40130</v>
      </c>
      <c r="O52" s="30">
        <v>21.975000000000001</v>
      </c>
      <c r="P52" s="41">
        <v>40130</v>
      </c>
      <c r="Q52" s="30">
        <v>17.7944</v>
      </c>
      <c r="R52" s="119">
        <v>40130</v>
      </c>
      <c r="S52" s="30">
        <v>18.202999999999999</v>
      </c>
      <c r="T52" s="41">
        <v>40130</v>
      </c>
      <c r="U52" s="30">
        <v>18.056699999999999</v>
      </c>
      <c r="V52" s="119">
        <v>40130</v>
      </c>
      <c r="W52" s="30">
        <v>18.312999999999999</v>
      </c>
      <c r="X52" s="1446"/>
      <c r="Y52" s="93">
        <v>40130</v>
      </c>
      <c r="Z52" s="30">
        <v>20.27</v>
      </c>
      <c r="AA52" s="190">
        <f t="shared" si="0"/>
        <v>2.0543645000000001</v>
      </c>
      <c r="AB52" s="41">
        <v>40130</v>
      </c>
      <c r="AC52" s="30">
        <v>20.22</v>
      </c>
      <c r="AD52" s="190">
        <f t="shared" si="1"/>
        <v>2.0442420000000001</v>
      </c>
      <c r="AE52" s="41">
        <v>40130</v>
      </c>
      <c r="AF52" s="30">
        <v>20.16</v>
      </c>
      <c r="AG52" s="1685">
        <f t="shared" si="2"/>
        <v>2.0321280000000002</v>
      </c>
      <c r="AH52" s="1446"/>
      <c r="AI52" s="93">
        <v>40130</v>
      </c>
      <c r="AJ52" s="30">
        <v>17.78</v>
      </c>
      <c r="AK52" s="190">
        <f t="shared" si="3"/>
        <v>1.5806420000000001</v>
      </c>
      <c r="AL52" s="41">
        <v>40130</v>
      </c>
      <c r="AM52" s="30">
        <v>14.423</v>
      </c>
      <c r="AN52" s="190">
        <f t="shared" si="4"/>
        <v>1.0401146449999998</v>
      </c>
      <c r="AO52" s="41">
        <v>40130</v>
      </c>
      <c r="AP52" s="88">
        <v>18</v>
      </c>
      <c r="AQ52" s="1685">
        <f t="shared" si="5"/>
        <v>1.6199999999999999</v>
      </c>
    </row>
    <row r="53" spans="1:43">
      <c r="A53" s="28">
        <v>40133</v>
      </c>
      <c r="B53" s="41">
        <v>40133</v>
      </c>
      <c r="C53" s="30">
        <v>27.966100000000001</v>
      </c>
      <c r="D53" s="28">
        <v>40133</v>
      </c>
      <c r="E53" s="30">
        <v>23.833400000000001</v>
      </c>
      <c r="F53" s="28">
        <v>40133</v>
      </c>
      <c r="G53" s="30">
        <v>17.551400000000001</v>
      </c>
      <c r="H53" s="28">
        <v>40133</v>
      </c>
      <c r="I53" s="30">
        <v>16.792300000000001</v>
      </c>
      <c r="J53" s="28">
        <v>40133</v>
      </c>
      <c r="K53" s="30">
        <v>15.011799999999999</v>
      </c>
      <c r="L53" s="41">
        <v>40133</v>
      </c>
      <c r="M53" s="30">
        <v>21.931999999999999</v>
      </c>
      <c r="N53" s="119">
        <v>40133</v>
      </c>
      <c r="O53" s="30">
        <v>22.173999999999999</v>
      </c>
      <c r="P53" s="41">
        <v>40133</v>
      </c>
      <c r="Q53" s="30">
        <v>17.9163</v>
      </c>
      <c r="R53" s="119">
        <v>40133</v>
      </c>
      <c r="S53" s="30">
        <v>18.309000000000001</v>
      </c>
      <c r="T53" s="41">
        <v>40133</v>
      </c>
      <c r="U53" s="30">
        <v>18.150300000000001</v>
      </c>
      <c r="V53" s="119">
        <v>40133</v>
      </c>
      <c r="W53" s="30">
        <v>18.408000000000001</v>
      </c>
      <c r="X53" s="1446"/>
      <c r="Y53" s="93">
        <v>40133</v>
      </c>
      <c r="Z53" s="30">
        <v>20.190000000000001</v>
      </c>
      <c r="AA53" s="190">
        <f t="shared" si="0"/>
        <v>2.0381805000000006</v>
      </c>
      <c r="AB53" s="41">
        <v>40133</v>
      </c>
      <c r="AC53" s="30">
        <v>20.3</v>
      </c>
      <c r="AD53" s="190">
        <f t="shared" si="1"/>
        <v>2.0604500000000003</v>
      </c>
      <c r="AE53" s="41">
        <v>40133</v>
      </c>
      <c r="AF53" s="30">
        <v>20.23</v>
      </c>
      <c r="AG53" s="1685">
        <f t="shared" si="2"/>
        <v>2.0462645000000004</v>
      </c>
      <c r="AH53" s="1446"/>
      <c r="AI53" s="93">
        <v>40133</v>
      </c>
      <c r="AJ53" s="30">
        <v>17.829999999999998</v>
      </c>
      <c r="AK53" s="190">
        <f t="shared" si="3"/>
        <v>1.5895444999999997</v>
      </c>
      <c r="AL53" s="41">
        <v>40133</v>
      </c>
      <c r="AM53" s="30">
        <v>14.457000000000001</v>
      </c>
      <c r="AN53" s="190">
        <f t="shared" si="4"/>
        <v>1.045024245</v>
      </c>
      <c r="AO53" s="41">
        <v>40133</v>
      </c>
      <c r="AP53" s="88">
        <v>17.71</v>
      </c>
      <c r="AQ53" s="1685">
        <f t="shared" si="5"/>
        <v>1.5682205</v>
      </c>
    </row>
    <row r="54" spans="1:43">
      <c r="A54" s="28">
        <v>40134</v>
      </c>
      <c r="B54" s="41">
        <v>40134</v>
      </c>
      <c r="C54" s="30">
        <v>28.39</v>
      </c>
      <c r="D54" s="28">
        <v>40134</v>
      </c>
      <c r="E54" s="30">
        <v>24.0334</v>
      </c>
      <c r="F54" s="28">
        <v>40134</v>
      </c>
      <c r="G54" s="30">
        <v>17.860399999999998</v>
      </c>
      <c r="H54" s="28">
        <v>40134</v>
      </c>
      <c r="I54" s="30">
        <v>17.1249</v>
      </c>
      <c r="J54" s="28">
        <v>40134</v>
      </c>
      <c r="K54" s="30">
        <v>15.281000000000001</v>
      </c>
      <c r="L54" s="41">
        <v>40134</v>
      </c>
      <c r="M54" s="30">
        <v>22.030200000000001</v>
      </c>
      <c r="N54" s="119">
        <v>40134</v>
      </c>
      <c r="O54" s="30">
        <v>22.061</v>
      </c>
      <c r="P54" s="41">
        <v>40134</v>
      </c>
      <c r="Q54" s="30">
        <v>18.4148</v>
      </c>
      <c r="R54" s="119">
        <v>40134</v>
      </c>
      <c r="S54" s="30">
        <v>18.324000000000002</v>
      </c>
      <c r="T54" s="41">
        <v>40134</v>
      </c>
      <c r="U54" s="30">
        <v>18.356999999999999</v>
      </c>
      <c r="V54" s="119">
        <v>40134</v>
      </c>
      <c r="W54" s="30">
        <v>18.582999999999998</v>
      </c>
      <c r="X54" s="1446"/>
      <c r="Y54" s="93">
        <v>40134</v>
      </c>
      <c r="Z54" s="30">
        <v>19.75</v>
      </c>
      <c r="AA54" s="190">
        <f t="shared" si="0"/>
        <v>1.9503125000000003</v>
      </c>
      <c r="AB54" s="41">
        <v>40134</v>
      </c>
      <c r="AC54" s="30">
        <v>19.559999999999999</v>
      </c>
      <c r="AD54" s="190">
        <f t="shared" si="1"/>
        <v>1.912968</v>
      </c>
      <c r="AE54" s="41">
        <v>40134</v>
      </c>
      <c r="AF54" s="30">
        <v>19.82</v>
      </c>
      <c r="AG54" s="1685">
        <f t="shared" si="2"/>
        <v>1.9641620000000002</v>
      </c>
      <c r="AH54" s="1446"/>
      <c r="AI54" s="93">
        <v>40134</v>
      </c>
      <c r="AJ54" s="30">
        <v>17.34</v>
      </c>
      <c r="AK54" s="190">
        <f t="shared" si="3"/>
        <v>1.5033780000000001</v>
      </c>
      <c r="AL54" s="41">
        <v>40134</v>
      </c>
      <c r="AM54" s="30">
        <v>13.952</v>
      </c>
      <c r="AN54" s="190">
        <f t="shared" si="4"/>
        <v>0.97329152000000008</v>
      </c>
      <c r="AO54" s="41">
        <v>40134</v>
      </c>
      <c r="AP54" s="88">
        <v>17.7</v>
      </c>
      <c r="AQ54" s="1685">
        <f t="shared" si="5"/>
        <v>1.5664499999999997</v>
      </c>
    </row>
    <row r="55" spans="1:43">
      <c r="A55" s="28">
        <v>40135</v>
      </c>
      <c r="B55" s="41">
        <v>40135</v>
      </c>
      <c r="C55" s="30">
        <v>28.4467</v>
      </c>
      <c r="D55" s="28">
        <v>40135</v>
      </c>
      <c r="E55" s="30">
        <v>24.063800000000001</v>
      </c>
      <c r="F55" s="28">
        <v>40135</v>
      </c>
      <c r="G55" s="30">
        <v>17.977899999999998</v>
      </c>
      <c r="H55" s="28">
        <v>40135</v>
      </c>
      <c r="I55" s="30">
        <v>17.2803</v>
      </c>
      <c r="J55" s="28">
        <v>40135</v>
      </c>
      <c r="K55" s="30">
        <v>15.3423</v>
      </c>
      <c r="L55" s="41">
        <v>40135</v>
      </c>
      <c r="M55" s="30">
        <v>21.991499999999998</v>
      </c>
      <c r="N55" s="119">
        <v>40135</v>
      </c>
      <c r="O55" s="30">
        <v>22.053000000000001</v>
      </c>
      <c r="P55" s="41">
        <v>40135</v>
      </c>
      <c r="Q55" s="30">
        <v>18.339600000000001</v>
      </c>
      <c r="R55" s="119">
        <v>40135</v>
      </c>
      <c r="S55" s="30">
        <v>18.276</v>
      </c>
      <c r="T55" s="41">
        <v>40135</v>
      </c>
      <c r="U55" s="30">
        <v>18.322800000000001</v>
      </c>
      <c r="V55" s="119">
        <v>40135</v>
      </c>
      <c r="W55" s="30">
        <v>18.558</v>
      </c>
      <c r="X55" s="1446"/>
      <c r="Y55" s="93">
        <v>40135</v>
      </c>
      <c r="Z55" s="30">
        <v>19.75</v>
      </c>
      <c r="AA55" s="190">
        <f t="shared" si="0"/>
        <v>1.9503125000000003</v>
      </c>
      <c r="AB55" s="41">
        <v>40135</v>
      </c>
      <c r="AC55" s="30">
        <v>19.559999999999999</v>
      </c>
      <c r="AD55" s="190">
        <f t="shared" si="1"/>
        <v>1.912968</v>
      </c>
      <c r="AE55" s="41">
        <v>40135</v>
      </c>
      <c r="AF55" s="30">
        <v>19.79</v>
      </c>
      <c r="AG55" s="1685">
        <f t="shared" si="2"/>
        <v>1.9582204999999999</v>
      </c>
      <c r="AH55" s="1446"/>
      <c r="AI55" s="93">
        <v>40135</v>
      </c>
      <c r="AJ55" s="30">
        <v>17.350000000000001</v>
      </c>
      <c r="AK55" s="190">
        <f t="shared" si="3"/>
        <v>1.5051125000000003</v>
      </c>
      <c r="AL55" s="41">
        <v>40135</v>
      </c>
      <c r="AM55" s="30">
        <v>13.920999999999999</v>
      </c>
      <c r="AN55" s="190">
        <f t="shared" si="4"/>
        <v>0.968971205</v>
      </c>
      <c r="AO55" s="41">
        <v>40135</v>
      </c>
      <c r="AP55" s="88">
        <v>17.09</v>
      </c>
      <c r="AQ55" s="1685">
        <f t="shared" si="5"/>
        <v>1.4603405</v>
      </c>
    </row>
    <row r="56" spans="1:43">
      <c r="A56" s="28">
        <v>40136</v>
      </c>
      <c r="B56" s="41">
        <v>40136</v>
      </c>
      <c r="C56" s="30">
        <v>28.2773</v>
      </c>
      <c r="D56" s="28">
        <v>40136</v>
      </c>
      <c r="E56" s="30">
        <v>23.893000000000001</v>
      </c>
      <c r="F56" s="28">
        <v>40136</v>
      </c>
      <c r="G56" s="30">
        <v>17.822099999999999</v>
      </c>
      <c r="H56" s="28">
        <v>40136</v>
      </c>
      <c r="I56" s="30">
        <v>17.145299999999999</v>
      </c>
      <c r="J56" s="28">
        <v>40136</v>
      </c>
      <c r="K56" s="30">
        <v>15.1745</v>
      </c>
      <c r="L56" s="41">
        <v>40136</v>
      </c>
      <c r="M56" s="30">
        <v>21.779199999999999</v>
      </c>
      <c r="N56" s="119">
        <v>40136</v>
      </c>
      <c r="O56" s="30">
        <v>21.814</v>
      </c>
      <c r="P56" s="41">
        <v>40136</v>
      </c>
      <c r="Q56" s="30">
        <v>18.332000000000001</v>
      </c>
      <c r="R56" s="119">
        <v>40136</v>
      </c>
      <c r="S56" s="30">
        <v>18.068000000000001</v>
      </c>
      <c r="T56" s="41">
        <v>40136</v>
      </c>
      <c r="U56" s="30">
        <v>18.564900000000002</v>
      </c>
      <c r="V56" s="119">
        <v>40136</v>
      </c>
      <c r="W56" s="30">
        <v>18.837</v>
      </c>
      <c r="X56" s="1446"/>
      <c r="Y56" s="93">
        <v>40136</v>
      </c>
      <c r="Z56" s="30">
        <v>19.989999999999998</v>
      </c>
      <c r="AA56" s="190">
        <f t="shared" si="0"/>
        <v>1.9980004999999998</v>
      </c>
      <c r="AB56" s="41">
        <v>40136</v>
      </c>
      <c r="AC56" s="30">
        <v>19.829999999999998</v>
      </c>
      <c r="AD56" s="190">
        <f t="shared" si="1"/>
        <v>1.9661444999999995</v>
      </c>
      <c r="AE56" s="41">
        <v>40136</v>
      </c>
      <c r="AF56" s="30">
        <v>20.07</v>
      </c>
      <c r="AG56" s="1685">
        <f t="shared" si="2"/>
        <v>2.0140244999999997</v>
      </c>
      <c r="AH56" s="1446"/>
      <c r="AI56" s="93">
        <v>40136</v>
      </c>
      <c r="AJ56" s="30">
        <v>17.62</v>
      </c>
      <c r="AK56" s="190">
        <f t="shared" si="3"/>
        <v>1.5523220000000004</v>
      </c>
      <c r="AL56" s="41">
        <v>40136</v>
      </c>
      <c r="AM56" s="30">
        <v>14.143000000000001</v>
      </c>
      <c r="AN56" s="190">
        <f t="shared" si="4"/>
        <v>1.000122245</v>
      </c>
      <c r="AO56" s="41">
        <v>40136</v>
      </c>
      <c r="AP56" s="88">
        <v>17.25</v>
      </c>
      <c r="AQ56" s="1685">
        <f t="shared" si="5"/>
        <v>1.4878124999999998</v>
      </c>
    </row>
    <row r="57" spans="1:43">
      <c r="A57" s="28">
        <v>40137</v>
      </c>
      <c r="B57" s="41">
        <v>40137</v>
      </c>
      <c r="C57" s="30">
        <v>28.728999999999999</v>
      </c>
      <c r="D57" s="28">
        <v>40137</v>
      </c>
      <c r="E57" s="30">
        <v>24.021699999999999</v>
      </c>
      <c r="F57" s="28">
        <v>40137</v>
      </c>
      <c r="G57" s="30">
        <v>17.8184</v>
      </c>
      <c r="H57" s="28">
        <v>40137</v>
      </c>
      <c r="I57" s="30">
        <v>17.141300000000001</v>
      </c>
      <c r="J57" s="28">
        <v>40137</v>
      </c>
      <c r="K57" s="30">
        <v>15.177099999999999</v>
      </c>
      <c r="L57" s="41">
        <v>40137</v>
      </c>
      <c r="M57" s="30">
        <v>21.7699</v>
      </c>
      <c r="N57" s="119">
        <v>40137</v>
      </c>
      <c r="O57" s="30">
        <v>21.795000000000002</v>
      </c>
      <c r="P57" s="41">
        <v>40137</v>
      </c>
      <c r="Q57" s="30">
        <v>18.3474</v>
      </c>
      <c r="R57" s="119">
        <v>40137</v>
      </c>
      <c r="S57" s="30">
        <v>18.061</v>
      </c>
      <c r="T57" s="41">
        <v>40137</v>
      </c>
      <c r="U57" s="30">
        <v>18.5702</v>
      </c>
      <c r="V57" s="119">
        <v>40137</v>
      </c>
      <c r="W57" s="30">
        <v>18.849</v>
      </c>
      <c r="X57" s="1446"/>
      <c r="Y57" s="93">
        <v>40137</v>
      </c>
      <c r="Z57" s="30">
        <v>19.940000000000001</v>
      </c>
      <c r="AA57" s="190">
        <f t="shared" si="0"/>
        <v>1.9880180000000005</v>
      </c>
      <c r="AB57" s="41">
        <v>40137</v>
      </c>
      <c r="AC57" s="30">
        <v>19.87</v>
      </c>
      <c r="AD57" s="190">
        <f t="shared" si="1"/>
        <v>1.9740845000000002</v>
      </c>
      <c r="AE57" s="41">
        <v>40137</v>
      </c>
      <c r="AF57" s="30">
        <v>19.98</v>
      </c>
      <c r="AG57" s="1685">
        <f t="shared" si="2"/>
        <v>1.9960020000000003</v>
      </c>
      <c r="AH57" s="1446"/>
      <c r="AI57" s="93">
        <v>40137</v>
      </c>
      <c r="AJ57" s="30">
        <v>17.600000000000001</v>
      </c>
      <c r="AK57" s="190">
        <f t="shared" si="3"/>
        <v>1.5488000000000004</v>
      </c>
      <c r="AL57" s="41">
        <v>40137</v>
      </c>
      <c r="AM57" s="30">
        <v>14.089</v>
      </c>
      <c r="AN57" s="190">
        <f t="shared" si="4"/>
        <v>0.99249960500000023</v>
      </c>
      <c r="AO57" s="41">
        <v>40137</v>
      </c>
      <c r="AP57" s="88">
        <v>17.27</v>
      </c>
      <c r="AQ57" s="1685">
        <f t="shared" si="5"/>
        <v>1.4912644999999998</v>
      </c>
    </row>
    <row r="58" spans="1:43">
      <c r="A58" s="28">
        <v>40140</v>
      </c>
      <c r="B58" s="41">
        <v>40140</v>
      </c>
      <c r="C58" s="30">
        <v>28.803799999999999</v>
      </c>
      <c r="D58" s="28">
        <v>40140</v>
      </c>
      <c r="E58" s="30">
        <v>23.973099999999999</v>
      </c>
      <c r="F58" s="28">
        <v>40140</v>
      </c>
      <c r="G58" s="30">
        <v>17.744700000000002</v>
      </c>
      <c r="H58" s="28">
        <v>40140</v>
      </c>
      <c r="I58" s="30">
        <v>17.0518</v>
      </c>
      <c r="J58" s="28">
        <v>40140</v>
      </c>
      <c r="K58" s="30">
        <v>15.0661</v>
      </c>
      <c r="L58" s="41">
        <v>40140</v>
      </c>
      <c r="M58" s="30">
        <v>21.335699999999999</v>
      </c>
      <c r="N58" s="119">
        <v>40140</v>
      </c>
      <c r="O58" s="30">
        <v>21.689</v>
      </c>
      <c r="P58" s="41">
        <v>40140</v>
      </c>
      <c r="Q58" s="30">
        <v>18.218499999999999</v>
      </c>
      <c r="R58" s="119">
        <v>40140</v>
      </c>
      <c r="S58" s="30">
        <v>17.911000000000001</v>
      </c>
      <c r="T58" s="41">
        <v>40140</v>
      </c>
      <c r="U58" s="30">
        <v>18.351400000000002</v>
      </c>
      <c r="V58" s="119">
        <v>40140</v>
      </c>
      <c r="W58" s="30">
        <v>18.617000000000001</v>
      </c>
      <c r="X58" s="1446"/>
      <c r="Y58" s="93">
        <v>40140</v>
      </c>
      <c r="Z58" s="30">
        <v>20.07</v>
      </c>
      <c r="AA58" s="190">
        <f t="shared" si="0"/>
        <v>2.0140244999999997</v>
      </c>
      <c r="AB58" s="41">
        <v>40140</v>
      </c>
      <c r="AC58" s="30">
        <v>20.18</v>
      </c>
      <c r="AD58" s="190">
        <f t="shared" si="1"/>
        <v>2.036162</v>
      </c>
      <c r="AE58" s="41">
        <v>40140</v>
      </c>
      <c r="AF58" s="30">
        <v>20.25</v>
      </c>
      <c r="AG58" s="1685">
        <f t="shared" si="2"/>
        <v>2.0503125000000004</v>
      </c>
      <c r="AH58" s="1446"/>
      <c r="AI58" s="93">
        <v>40140</v>
      </c>
      <c r="AJ58" s="30">
        <v>17.850000000000001</v>
      </c>
      <c r="AK58" s="190">
        <f t="shared" si="3"/>
        <v>1.5931125000000004</v>
      </c>
      <c r="AL58" s="41">
        <v>40140</v>
      </c>
      <c r="AM58" s="30">
        <v>14.205</v>
      </c>
      <c r="AN58" s="190">
        <f t="shared" si="4"/>
        <v>1.0089101250000001</v>
      </c>
      <c r="AO58" s="41">
        <v>40140</v>
      </c>
      <c r="AP58" s="88">
        <v>17.309999999999999</v>
      </c>
      <c r="AQ58" s="1685">
        <f t="shared" si="5"/>
        <v>1.4981804999999995</v>
      </c>
    </row>
    <row r="59" spans="1:43">
      <c r="A59" s="28">
        <v>40141</v>
      </c>
      <c r="B59" s="41">
        <v>40141</v>
      </c>
      <c r="C59" s="30">
        <v>28.9941</v>
      </c>
      <c r="D59" s="28">
        <v>40141</v>
      </c>
      <c r="E59" s="30">
        <v>24.2636</v>
      </c>
      <c r="F59" s="28">
        <v>40141</v>
      </c>
      <c r="G59" s="30">
        <v>17.784800000000001</v>
      </c>
      <c r="H59" s="28">
        <v>40141</v>
      </c>
      <c r="I59" s="30">
        <v>17.067699999999999</v>
      </c>
      <c r="J59" s="28">
        <v>40141</v>
      </c>
      <c r="K59" s="30">
        <v>15.071999999999999</v>
      </c>
      <c r="L59" s="41">
        <v>40141</v>
      </c>
      <c r="M59" s="30">
        <v>21.378699999999998</v>
      </c>
      <c r="N59" s="119">
        <v>40141</v>
      </c>
      <c r="O59" s="30">
        <v>21.695</v>
      </c>
      <c r="P59" s="41">
        <v>40141</v>
      </c>
      <c r="Q59" s="30">
        <v>18.2468</v>
      </c>
      <c r="R59" s="119">
        <v>40141</v>
      </c>
      <c r="S59" s="30">
        <v>17.954000000000001</v>
      </c>
      <c r="T59" s="41">
        <v>40141</v>
      </c>
      <c r="U59" s="30">
        <v>18.497900000000001</v>
      </c>
      <c r="V59" s="119">
        <v>40141</v>
      </c>
      <c r="W59" s="30">
        <v>18.766999999999999</v>
      </c>
      <c r="X59" s="1446"/>
      <c r="Y59" s="93">
        <v>40141</v>
      </c>
      <c r="Z59" s="30">
        <v>20.12</v>
      </c>
      <c r="AA59" s="190">
        <f t="shared" si="0"/>
        <v>2.0240720000000003</v>
      </c>
      <c r="AB59" s="41">
        <v>40141</v>
      </c>
      <c r="AC59" s="30">
        <v>20.21</v>
      </c>
      <c r="AD59" s="190">
        <f t="shared" si="1"/>
        <v>2.0422205</v>
      </c>
      <c r="AE59" s="41">
        <v>40141</v>
      </c>
      <c r="AF59" s="30">
        <v>20.309999999999999</v>
      </c>
      <c r="AG59" s="1685">
        <f t="shared" si="2"/>
        <v>2.0624804999999995</v>
      </c>
      <c r="AH59" s="1446"/>
      <c r="AI59" s="93">
        <v>40141</v>
      </c>
      <c r="AJ59" s="30">
        <v>17.91</v>
      </c>
      <c r="AK59" s="190">
        <f t="shared" si="3"/>
        <v>1.6038405000000002</v>
      </c>
      <c r="AL59" s="41">
        <v>40141</v>
      </c>
      <c r="AM59" s="30">
        <v>14.234</v>
      </c>
      <c r="AN59" s="190">
        <f t="shared" si="4"/>
        <v>1.01303378</v>
      </c>
      <c r="AO59" s="41">
        <v>40141</v>
      </c>
      <c r="AP59" s="88">
        <v>17.309999999999999</v>
      </c>
      <c r="AQ59" s="1685">
        <f t="shared" si="5"/>
        <v>1.4981804999999995</v>
      </c>
    </row>
    <row r="60" spans="1:43">
      <c r="A60" s="28">
        <v>40142</v>
      </c>
      <c r="B60" s="41">
        <v>40142</v>
      </c>
      <c r="C60" s="30">
        <v>28.5047</v>
      </c>
      <c r="D60" s="28">
        <v>40142</v>
      </c>
      <c r="E60" s="30">
        <v>24.002199999999998</v>
      </c>
      <c r="F60" s="28">
        <v>40142</v>
      </c>
      <c r="G60" s="30">
        <v>17.331600000000002</v>
      </c>
      <c r="H60" s="28">
        <v>40142</v>
      </c>
      <c r="I60" s="30">
        <v>16.930599999999998</v>
      </c>
      <c r="J60" s="28">
        <v>40142</v>
      </c>
      <c r="K60" s="30">
        <v>14.8127</v>
      </c>
      <c r="L60" s="41">
        <v>40142</v>
      </c>
      <c r="M60" s="30">
        <v>20.059699999999999</v>
      </c>
      <c r="N60" s="119">
        <v>40142</v>
      </c>
      <c r="O60" s="30">
        <v>21.291</v>
      </c>
      <c r="P60" s="41">
        <v>40142</v>
      </c>
      <c r="Q60" s="30">
        <v>17.968</v>
      </c>
      <c r="R60" s="119">
        <v>40142</v>
      </c>
      <c r="S60" s="30">
        <v>17.751999999999999</v>
      </c>
      <c r="T60" s="41">
        <v>40142</v>
      </c>
      <c r="U60" s="30">
        <v>18.335699999999999</v>
      </c>
      <c r="V60" s="119">
        <v>40142</v>
      </c>
      <c r="W60" s="30">
        <v>18.667999999999999</v>
      </c>
      <c r="X60" s="1446"/>
      <c r="Y60" s="93">
        <v>40142</v>
      </c>
      <c r="Z60" s="30">
        <v>20.100000000000001</v>
      </c>
      <c r="AA60" s="190">
        <f t="shared" si="0"/>
        <v>2.0200500000000003</v>
      </c>
      <c r="AB60" s="41">
        <v>40142</v>
      </c>
      <c r="AC60" s="30">
        <v>20.03</v>
      </c>
      <c r="AD60" s="190">
        <f t="shared" si="1"/>
        <v>2.0060045000000004</v>
      </c>
      <c r="AE60" s="41">
        <v>40142</v>
      </c>
      <c r="AF60" s="30">
        <v>20.059999999999999</v>
      </c>
      <c r="AG60" s="1685">
        <f t="shared" si="2"/>
        <v>2.0120180000000003</v>
      </c>
      <c r="AH60" s="1446"/>
      <c r="AI60" s="93">
        <v>40142</v>
      </c>
      <c r="AJ60" s="30">
        <v>17.63</v>
      </c>
      <c r="AK60" s="190">
        <f t="shared" si="3"/>
        <v>1.5540844999999996</v>
      </c>
      <c r="AL60" s="41">
        <v>40142</v>
      </c>
      <c r="AM60" s="30">
        <v>13.938000000000001</v>
      </c>
      <c r="AN60" s="190">
        <f t="shared" si="4"/>
        <v>0.97133922000000006</v>
      </c>
      <c r="AO60" s="41">
        <v>40142</v>
      </c>
      <c r="AP60" s="88">
        <v>17.309999999999999</v>
      </c>
      <c r="AQ60" s="1685">
        <f t="shared" si="5"/>
        <v>1.4981804999999995</v>
      </c>
    </row>
    <row r="61" spans="1:43">
      <c r="A61" s="28">
        <v>40143</v>
      </c>
      <c r="B61" s="41">
        <v>40143</v>
      </c>
      <c r="C61" s="30">
        <v>29.014299999999999</v>
      </c>
      <c r="D61" s="28">
        <v>40143</v>
      </c>
      <c r="E61" s="30">
        <v>24.648199999999999</v>
      </c>
      <c r="F61" s="28">
        <v>40143</v>
      </c>
      <c r="G61" s="30">
        <v>17.530100000000001</v>
      </c>
      <c r="H61" s="28">
        <v>40143</v>
      </c>
      <c r="I61" s="30">
        <v>17.0366</v>
      </c>
      <c r="J61" s="28">
        <v>40143</v>
      </c>
      <c r="K61" s="30">
        <v>14.914199999999999</v>
      </c>
      <c r="L61" s="41">
        <v>40143</v>
      </c>
      <c r="M61" s="30">
        <v>20.569800000000001</v>
      </c>
      <c r="N61" s="119">
        <v>40143</v>
      </c>
      <c r="O61" s="30">
        <v>21.812999999999999</v>
      </c>
      <c r="P61" s="41">
        <v>40143</v>
      </c>
      <c r="Q61" s="30">
        <v>18.2182</v>
      </c>
      <c r="R61" s="119">
        <v>40143</v>
      </c>
      <c r="S61" s="30">
        <v>18.010999999999999</v>
      </c>
      <c r="T61" s="41">
        <v>40143</v>
      </c>
      <c r="U61" s="30">
        <v>18.6753</v>
      </c>
      <c r="V61" s="119">
        <v>40143</v>
      </c>
      <c r="W61" s="30">
        <v>18.981000000000002</v>
      </c>
      <c r="X61" s="1446"/>
      <c r="Y61" s="93">
        <v>40143</v>
      </c>
      <c r="Z61" s="30">
        <v>20.87</v>
      </c>
      <c r="AA61" s="190">
        <f t="shared" si="0"/>
        <v>2.1777845</v>
      </c>
      <c r="AB61" s="41">
        <v>40143</v>
      </c>
      <c r="AC61" s="30">
        <v>21.08</v>
      </c>
      <c r="AD61" s="190">
        <f t="shared" si="1"/>
        <v>2.2218319999999996</v>
      </c>
      <c r="AE61" s="41">
        <v>40143</v>
      </c>
      <c r="AF61" s="30">
        <v>20.98</v>
      </c>
      <c r="AG61" s="1685">
        <f t="shared" si="2"/>
        <v>2.2008020000000004</v>
      </c>
      <c r="AH61" s="1446"/>
      <c r="AI61" s="93">
        <v>40143</v>
      </c>
      <c r="AJ61" s="30">
        <v>18.61</v>
      </c>
      <c r="AK61" s="190">
        <f t="shared" si="3"/>
        <v>1.7316604999999998</v>
      </c>
      <c r="AL61" s="41">
        <v>40143</v>
      </c>
      <c r="AM61" s="30">
        <v>14.103</v>
      </c>
      <c r="AN61" s="190">
        <f t="shared" si="4"/>
        <v>0.99447304499999978</v>
      </c>
      <c r="AO61" s="41">
        <v>40144</v>
      </c>
      <c r="AP61" s="88">
        <v>17.22</v>
      </c>
      <c r="AQ61" s="1685">
        <f t="shared" si="5"/>
        <v>1.4826419999999998</v>
      </c>
    </row>
    <row r="62" spans="1:43">
      <c r="A62" s="28">
        <v>40144</v>
      </c>
      <c r="B62" s="41">
        <v>40144</v>
      </c>
      <c r="C62" s="30">
        <v>29.0794</v>
      </c>
      <c r="D62" s="28">
        <v>40144</v>
      </c>
      <c r="E62" s="30">
        <v>24.716200000000001</v>
      </c>
      <c r="F62" s="28">
        <v>40144</v>
      </c>
      <c r="G62" s="30">
        <v>17.599499999999999</v>
      </c>
      <c r="H62" s="28">
        <v>40144</v>
      </c>
      <c r="I62" s="30">
        <v>17.084099999999999</v>
      </c>
      <c r="J62" s="28">
        <v>40144</v>
      </c>
      <c r="K62" s="30">
        <v>14.953099999999999</v>
      </c>
      <c r="L62" s="41">
        <v>40144</v>
      </c>
      <c r="M62" s="30">
        <v>20.604299999999999</v>
      </c>
      <c r="N62" s="119">
        <v>40144</v>
      </c>
      <c r="O62" s="30">
        <v>21.856999999999999</v>
      </c>
      <c r="P62" s="41">
        <v>40144</v>
      </c>
      <c r="Q62" s="30">
        <v>18.252099999999999</v>
      </c>
      <c r="R62" s="119">
        <v>40144</v>
      </c>
      <c r="S62" s="30">
        <v>18.056000000000001</v>
      </c>
      <c r="T62" s="41">
        <v>40144</v>
      </c>
      <c r="U62" s="30">
        <v>18.695900000000002</v>
      </c>
      <c r="V62" s="119">
        <v>40144</v>
      </c>
      <c r="W62" s="30">
        <v>18.998999999999999</v>
      </c>
      <c r="X62" s="1446"/>
      <c r="Y62" s="93">
        <v>40144</v>
      </c>
      <c r="Z62" s="30">
        <v>20.95</v>
      </c>
      <c r="AA62" s="190">
        <f t="shared" si="0"/>
        <v>2.1945125000000001</v>
      </c>
      <c r="AB62" s="41">
        <v>40144</v>
      </c>
      <c r="AC62" s="30">
        <v>21.1</v>
      </c>
      <c r="AD62" s="190">
        <f t="shared" si="1"/>
        <v>2.2260500000000008</v>
      </c>
      <c r="AE62" s="41">
        <v>40144</v>
      </c>
      <c r="AF62" s="30">
        <v>21.05</v>
      </c>
      <c r="AG62" s="1685">
        <f t="shared" si="2"/>
        <v>2.2155125000000004</v>
      </c>
      <c r="AH62" s="1446"/>
      <c r="AI62" s="93">
        <v>40144</v>
      </c>
      <c r="AJ62" s="30">
        <v>18.690000000000001</v>
      </c>
      <c r="AK62" s="190">
        <f t="shared" si="3"/>
        <v>1.7465805000000001</v>
      </c>
      <c r="AL62" s="41">
        <v>40144</v>
      </c>
      <c r="AM62" s="30">
        <v>14.186</v>
      </c>
      <c r="AN62" s="190">
        <f t="shared" si="4"/>
        <v>1.0062129799999997</v>
      </c>
      <c r="AO62" s="41">
        <v>40147</v>
      </c>
      <c r="AP62" s="88">
        <v>17.22</v>
      </c>
      <c r="AQ62" s="1685">
        <f t="shared" si="5"/>
        <v>1.4826419999999998</v>
      </c>
    </row>
    <row r="63" spans="1:43">
      <c r="A63" s="28">
        <v>40147</v>
      </c>
      <c r="B63" s="41">
        <v>40147</v>
      </c>
      <c r="C63" s="30">
        <v>29.047799999999999</v>
      </c>
      <c r="D63" s="28">
        <v>40147</v>
      </c>
      <c r="E63" s="30">
        <v>24.385100000000001</v>
      </c>
      <c r="F63" s="28">
        <v>40147</v>
      </c>
      <c r="G63" s="30">
        <v>17.4695</v>
      </c>
      <c r="H63" s="28">
        <v>40147</v>
      </c>
      <c r="I63" s="30">
        <v>16.991499999999998</v>
      </c>
      <c r="J63" s="28">
        <v>40147</v>
      </c>
      <c r="K63" s="30">
        <v>14.830500000000001</v>
      </c>
      <c r="L63" s="41">
        <v>40147</v>
      </c>
      <c r="M63" s="30">
        <v>20.467199999999998</v>
      </c>
      <c r="N63" s="119">
        <v>40147</v>
      </c>
      <c r="O63" s="30">
        <v>21.753</v>
      </c>
      <c r="P63" s="41">
        <v>40147</v>
      </c>
      <c r="Q63" s="30">
        <v>17.6511</v>
      </c>
      <c r="R63" s="119">
        <v>40147</v>
      </c>
      <c r="S63" s="30">
        <v>17.785</v>
      </c>
      <c r="T63" s="41">
        <v>40147</v>
      </c>
      <c r="U63" s="30">
        <v>18.511900000000001</v>
      </c>
      <c r="V63" s="119">
        <v>40147</v>
      </c>
      <c r="W63" s="30">
        <v>18.812000000000001</v>
      </c>
      <c r="X63" s="1446"/>
      <c r="Y63" s="93">
        <v>40147</v>
      </c>
      <c r="Z63" s="30">
        <v>20.98</v>
      </c>
      <c r="AA63" s="190">
        <f t="shared" si="0"/>
        <v>2.2008020000000004</v>
      </c>
      <c r="AB63" s="41">
        <v>40147</v>
      </c>
      <c r="AC63" s="30">
        <v>21.05</v>
      </c>
      <c r="AD63" s="190">
        <f t="shared" si="1"/>
        <v>2.2155125000000004</v>
      </c>
      <c r="AE63" s="41">
        <v>40147</v>
      </c>
      <c r="AF63" s="30">
        <v>21.03</v>
      </c>
      <c r="AG63" s="1685">
        <f t="shared" si="2"/>
        <v>2.2113045000000007</v>
      </c>
      <c r="AH63" s="1446"/>
      <c r="AI63" s="93">
        <v>40147</v>
      </c>
      <c r="AJ63" s="30">
        <v>18.79</v>
      </c>
      <c r="AK63" s="190">
        <f t="shared" si="3"/>
        <v>1.7653204999999998</v>
      </c>
      <c r="AL63" s="41">
        <v>40147</v>
      </c>
      <c r="AM63" s="30">
        <v>14.162000000000001</v>
      </c>
      <c r="AN63" s="190">
        <f t="shared" si="4"/>
        <v>1.0028112199999999</v>
      </c>
      <c r="AO63" s="41">
        <v>40148</v>
      </c>
      <c r="AP63" s="88">
        <v>17.32</v>
      </c>
      <c r="AQ63" s="1685">
        <f t="shared" si="5"/>
        <v>1.4999119999999999</v>
      </c>
    </row>
    <row r="64" spans="1:43">
      <c r="A64" s="28">
        <v>40148</v>
      </c>
      <c r="B64" s="41">
        <v>40148</v>
      </c>
      <c r="C64" s="30">
        <v>29.305199999999999</v>
      </c>
      <c r="D64" s="28">
        <v>40148</v>
      </c>
      <c r="E64" s="30">
        <v>24.431999999999999</v>
      </c>
      <c r="F64" s="28">
        <v>40148</v>
      </c>
      <c r="G64" s="30">
        <v>17.4663</v>
      </c>
      <c r="H64" s="28">
        <v>40148</v>
      </c>
      <c r="I64" s="30">
        <v>16.708100000000002</v>
      </c>
      <c r="J64" s="28">
        <v>40148</v>
      </c>
      <c r="K64" s="30">
        <v>14.848000000000001</v>
      </c>
      <c r="L64" s="41">
        <v>40148</v>
      </c>
      <c r="M64" s="30">
        <v>20.515599999999999</v>
      </c>
      <c r="N64" s="119">
        <v>40148</v>
      </c>
      <c r="O64" s="30">
        <v>21.751999999999999</v>
      </c>
      <c r="P64" s="41">
        <v>40148</v>
      </c>
      <c r="Q64" s="30">
        <v>17.679600000000001</v>
      </c>
      <c r="R64" s="119">
        <v>40148</v>
      </c>
      <c r="S64" s="30">
        <v>17.782</v>
      </c>
      <c r="T64" s="41">
        <v>40148</v>
      </c>
      <c r="U64" s="30">
        <v>18.565799999999999</v>
      </c>
      <c r="V64" s="119">
        <v>40148</v>
      </c>
      <c r="W64" s="30">
        <v>18.861000000000001</v>
      </c>
      <c r="X64" s="1446"/>
      <c r="Y64" s="93">
        <v>40148</v>
      </c>
      <c r="Z64" s="30">
        <v>21.45</v>
      </c>
      <c r="AA64" s="190">
        <f t="shared" si="0"/>
        <v>2.3005125</v>
      </c>
      <c r="AB64" s="41">
        <v>40148</v>
      </c>
      <c r="AC64" s="30">
        <v>21.59</v>
      </c>
      <c r="AD64" s="190">
        <f t="shared" si="1"/>
        <v>2.3306405000000003</v>
      </c>
      <c r="AE64" s="41">
        <v>40148</v>
      </c>
      <c r="AF64" s="30">
        <v>21.39</v>
      </c>
      <c r="AG64" s="1685">
        <f t="shared" si="2"/>
        <v>2.2876605000000003</v>
      </c>
      <c r="AH64" s="1446"/>
      <c r="AI64" s="93">
        <v>40148</v>
      </c>
      <c r="AJ64" s="30">
        <v>19.22</v>
      </c>
      <c r="AK64" s="190">
        <f t="shared" si="3"/>
        <v>1.8470419999999999</v>
      </c>
      <c r="AL64" s="41">
        <v>40148</v>
      </c>
      <c r="AM64" s="30">
        <v>14.417</v>
      </c>
      <c r="AN64" s="190">
        <f t="shared" si="4"/>
        <v>1.039249445</v>
      </c>
      <c r="AO64" s="41">
        <v>40149</v>
      </c>
      <c r="AP64" s="88">
        <v>17.3</v>
      </c>
      <c r="AQ64" s="1685">
        <f t="shared" si="5"/>
        <v>1.4964500000000003</v>
      </c>
    </row>
    <row r="65" spans="1:43">
      <c r="A65" s="28">
        <v>40149</v>
      </c>
      <c r="B65" s="41">
        <v>40149</v>
      </c>
      <c r="C65" s="30">
        <v>29.260100000000001</v>
      </c>
      <c r="D65" s="28">
        <v>40149</v>
      </c>
      <c r="E65" s="30">
        <v>24.4467</v>
      </c>
      <c r="F65" s="28">
        <v>40149</v>
      </c>
      <c r="G65" s="30">
        <v>17.528099999999998</v>
      </c>
      <c r="H65" s="28">
        <v>40149</v>
      </c>
      <c r="I65" s="30">
        <v>16.744299999999999</v>
      </c>
      <c r="J65" s="28">
        <v>40149</v>
      </c>
      <c r="K65" s="30">
        <v>14.911300000000001</v>
      </c>
      <c r="L65" s="41">
        <v>40149</v>
      </c>
      <c r="M65" s="30">
        <v>20.5687</v>
      </c>
      <c r="N65" s="119">
        <v>40149</v>
      </c>
      <c r="O65" s="30">
        <v>21.763999999999999</v>
      </c>
      <c r="P65" s="41">
        <v>40149</v>
      </c>
      <c r="Q65" s="30">
        <v>17.732900000000001</v>
      </c>
      <c r="R65" s="119">
        <v>40149</v>
      </c>
      <c r="S65" s="30">
        <v>17.850000000000001</v>
      </c>
      <c r="T65" s="41">
        <v>40149</v>
      </c>
      <c r="U65" s="30">
        <v>18.6372</v>
      </c>
      <c r="V65" s="119">
        <v>40149</v>
      </c>
      <c r="W65" s="30">
        <v>18.940000000000001</v>
      </c>
      <c r="X65" s="1446"/>
      <c r="Y65" s="93">
        <v>40149</v>
      </c>
      <c r="Z65" s="30">
        <v>21.36</v>
      </c>
      <c r="AA65" s="190">
        <f t="shared" si="0"/>
        <v>2.2812479999999997</v>
      </c>
      <c r="AB65" s="41">
        <v>40149</v>
      </c>
      <c r="AC65" s="30">
        <v>21.26</v>
      </c>
      <c r="AD65" s="190">
        <f t="shared" si="1"/>
        <v>2.259938</v>
      </c>
      <c r="AE65" s="41">
        <v>40149</v>
      </c>
      <c r="AF65" s="30">
        <v>21.14</v>
      </c>
      <c r="AG65" s="1685">
        <f t="shared" si="2"/>
        <v>2.2344979999999999</v>
      </c>
      <c r="AH65" s="1446"/>
      <c r="AI65" s="93">
        <v>40149</v>
      </c>
      <c r="AJ65" s="30">
        <v>18.899999999999999</v>
      </c>
      <c r="AK65" s="190">
        <f t="shared" si="3"/>
        <v>1.7860499999999995</v>
      </c>
      <c r="AL65" s="41">
        <v>40149</v>
      </c>
      <c r="AM65" s="30">
        <v>14.231999999999999</v>
      </c>
      <c r="AN65" s="190">
        <f t="shared" si="4"/>
        <v>1.0127491200000001</v>
      </c>
      <c r="AO65" s="41">
        <v>40150</v>
      </c>
      <c r="AP65" s="88">
        <v>17.350000000000001</v>
      </c>
      <c r="AQ65" s="1685">
        <f t="shared" si="5"/>
        <v>1.5051125000000003</v>
      </c>
    </row>
    <row r="66" spans="1:43">
      <c r="A66" s="28">
        <v>40150</v>
      </c>
      <c r="B66" s="41">
        <v>40150</v>
      </c>
      <c r="C66" s="30">
        <v>28.9176</v>
      </c>
      <c r="D66" s="28">
        <v>40150</v>
      </c>
      <c r="E66" s="30">
        <v>23.6343</v>
      </c>
      <c r="F66" s="28">
        <v>40150</v>
      </c>
      <c r="G66" s="30">
        <v>16.613299999999999</v>
      </c>
      <c r="H66" s="28">
        <v>40150</v>
      </c>
      <c r="I66" s="30">
        <v>15.7035</v>
      </c>
      <c r="J66" s="28">
        <v>40150</v>
      </c>
      <c r="K66" s="30">
        <v>13.7684</v>
      </c>
      <c r="L66" s="41">
        <v>40150</v>
      </c>
      <c r="M66" s="30">
        <v>19.552599999999998</v>
      </c>
      <c r="N66" s="119">
        <v>40150</v>
      </c>
      <c r="O66" s="30">
        <v>20.675000000000001</v>
      </c>
      <c r="P66" s="41">
        <v>40150</v>
      </c>
      <c r="Q66" s="30">
        <v>16.664999999999999</v>
      </c>
      <c r="R66" s="119">
        <v>40150</v>
      </c>
      <c r="S66" s="30">
        <v>16.733000000000001</v>
      </c>
      <c r="T66" s="41">
        <v>40150</v>
      </c>
      <c r="U66" s="30">
        <v>17.432500000000001</v>
      </c>
      <c r="V66" s="119">
        <v>40150</v>
      </c>
      <c r="W66" s="30">
        <v>17.670000000000002</v>
      </c>
      <c r="X66" s="1446"/>
      <c r="Y66" s="93">
        <v>40150</v>
      </c>
      <c r="Z66" s="30">
        <v>21.35</v>
      </c>
      <c r="AA66" s="190">
        <f t="shared" si="0"/>
        <v>2.2791125000000005</v>
      </c>
      <c r="AB66" s="41">
        <v>40150</v>
      </c>
      <c r="AC66" s="30">
        <v>21.25</v>
      </c>
      <c r="AD66" s="190">
        <f t="shared" si="1"/>
        <v>2.2578124999999996</v>
      </c>
      <c r="AE66" s="41">
        <v>40150</v>
      </c>
      <c r="AF66" s="30">
        <v>21.13</v>
      </c>
      <c r="AG66" s="1685">
        <f t="shared" si="2"/>
        <v>2.2323844999999998</v>
      </c>
      <c r="AH66" s="1446"/>
      <c r="AI66" s="93">
        <v>40150</v>
      </c>
      <c r="AJ66" s="30">
        <v>18.899999999999999</v>
      </c>
      <c r="AK66" s="190">
        <f t="shared" si="3"/>
        <v>1.7860499999999995</v>
      </c>
      <c r="AL66" s="41">
        <v>40150</v>
      </c>
      <c r="AM66" s="30">
        <v>14.234</v>
      </c>
      <c r="AN66" s="190">
        <f t="shared" si="4"/>
        <v>1.01303378</v>
      </c>
      <c r="AO66" s="41">
        <v>40151</v>
      </c>
      <c r="AP66" s="88">
        <v>17.28</v>
      </c>
      <c r="AQ66" s="1685">
        <f t="shared" si="5"/>
        <v>1.4929920000000001</v>
      </c>
    </row>
    <row r="67" spans="1:43">
      <c r="A67" s="28">
        <v>40151</v>
      </c>
      <c r="B67" s="41">
        <v>40151</v>
      </c>
      <c r="C67" s="30">
        <v>28.4939</v>
      </c>
      <c r="D67" s="28">
        <v>40151</v>
      </c>
      <c r="E67" s="30">
        <v>23.440899999999999</v>
      </c>
      <c r="F67" s="28">
        <v>40151</v>
      </c>
      <c r="G67" s="30">
        <v>16.613600000000002</v>
      </c>
      <c r="H67" s="28">
        <v>40151</v>
      </c>
      <c r="I67" s="30">
        <v>15.6721</v>
      </c>
      <c r="J67" s="28">
        <v>40151</v>
      </c>
      <c r="K67" s="30">
        <v>13.7338</v>
      </c>
      <c r="L67" s="41">
        <v>40151</v>
      </c>
      <c r="M67" s="30">
        <v>19.707000000000001</v>
      </c>
      <c r="N67" s="119">
        <v>40151</v>
      </c>
      <c r="O67" s="30">
        <v>20.832999999999998</v>
      </c>
      <c r="P67" s="41">
        <v>40151</v>
      </c>
      <c r="Q67" s="30">
        <v>16.672799999999999</v>
      </c>
      <c r="R67" s="119">
        <v>40151</v>
      </c>
      <c r="S67" s="30">
        <v>16.748000000000001</v>
      </c>
      <c r="T67" s="41">
        <v>40151</v>
      </c>
      <c r="U67" s="30">
        <v>17.456399999999999</v>
      </c>
      <c r="V67" s="119">
        <v>40151</v>
      </c>
      <c r="W67" s="30">
        <v>17.684000000000001</v>
      </c>
      <c r="X67" s="1446"/>
      <c r="Y67" s="93">
        <v>40151</v>
      </c>
      <c r="Z67" s="30">
        <v>21.35</v>
      </c>
      <c r="AA67" s="190">
        <f t="shared" si="0"/>
        <v>2.2791125000000005</v>
      </c>
      <c r="AB67" s="41">
        <v>40151</v>
      </c>
      <c r="AC67" s="30">
        <v>21.19</v>
      </c>
      <c r="AD67" s="190">
        <f t="shared" si="1"/>
        <v>2.2450805000000003</v>
      </c>
      <c r="AE67" s="41">
        <v>40151</v>
      </c>
      <c r="AF67" s="30">
        <v>21.08</v>
      </c>
      <c r="AG67" s="1685">
        <f t="shared" si="2"/>
        <v>2.2218319999999996</v>
      </c>
      <c r="AH67" s="1446"/>
      <c r="AI67" s="93">
        <v>40151</v>
      </c>
      <c r="AJ67" s="30">
        <v>18.850000000000001</v>
      </c>
      <c r="AK67" s="190">
        <f t="shared" si="3"/>
        <v>1.7766125000000001</v>
      </c>
      <c r="AL67" s="41">
        <v>40151</v>
      </c>
      <c r="AM67" s="30">
        <v>14.098000000000001</v>
      </c>
      <c r="AN67" s="190">
        <f t="shared" si="4"/>
        <v>0.99376801999999997</v>
      </c>
      <c r="AO67" s="41">
        <v>40154</v>
      </c>
      <c r="AP67" s="88">
        <v>17.29</v>
      </c>
      <c r="AQ67" s="1685">
        <f t="shared" si="5"/>
        <v>1.4947204999999999</v>
      </c>
    </row>
    <row r="68" spans="1:43">
      <c r="A68" s="28">
        <v>40154</v>
      </c>
      <c r="B68" s="41">
        <v>40154</v>
      </c>
      <c r="C68" s="30">
        <v>28.246300000000002</v>
      </c>
      <c r="D68" s="28">
        <v>40154</v>
      </c>
      <c r="E68" s="30">
        <v>23.359500000000001</v>
      </c>
      <c r="F68" s="28">
        <v>40154</v>
      </c>
      <c r="G68" s="30">
        <v>16.682400000000001</v>
      </c>
      <c r="H68" s="28">
        <v>40154</v>
      </c>
      <c r="I68" s="30">
        <v>15.7354</v>
      </c>
      <c r="J68" s="28">
        <v>40154</v>
      </c>
      <c r="K68" s="30">
        <v>13.836600000000001</v>
      </c>
      <c r="L68" s="41">
        <v>40154</v>
      </c>
      <c r="M68" s="30">
        <v>19.806999999999999</v>
      </c>
      <c r="N68" s="119">
        <v>40154</v>
      </c>
      <c r="O68" s="30">
        <v>20.960999999999999</v>
      </c>
      <c r="P68" s="41">
        <v>40154</v>
      </c>
      <c r="Q68" s="30">
        <v>16.702200000000001</v>
      </c>
      <c r="R68" s="119">
        <v>40154</v>
      </c>
      <c r="S68" s="30">
        <v>16.945</v>
      </c>
      <c r="T68" s="41">
        <v>40154</v>
      </c>
      <c r="U68" s="30">
        <v>17.5002</v>
      </c>
      <c r="V68" s="119">
        <v>40154</v>
      </c>
      <c r="W68" s="30">
        <v>17.724</v>
      </c>
      <c r="X68" s="1446"/>
      <c r="Y68" s="93">
        <v>40154</v>
      </c>
      <c r="Z68" s="30">
        <v>21.36</v>
      </c>
      <c r="AA68" s="190">
        <f t="shared" si="0"/>
        <v>2.2812479999999997</v>
      </c>
      <c r="AB68" s="41">
        <v>40154</v>
      </c>
      <c r="AC68" s="30">
        <v>21.19</v>
      </c>
      <c r="AD68" s="190">
        <f t="shared" si="1"/>
        <v>2.2450805000000003</v>
      </c>
      <c r="AE68" s="41">
        <v>40154</v>
      </c>
      <c r="AF68" s="30">
        <v>21.09</v>
      </c>
      <c r="AG68" s="1685">
        <f t="shared" si="2"/>
        <v>2.2239404999999999</v>
      </c>
      <c r="AH68" s="1446"/>
      <c r="AI68" s="93">
        <v>40154</v>
      </c>
      <c r="AJ68" s="30">
        <v>18.87</v>
      </c>
      <c r="AK68" s="190">
        <f t="shared" si="3"/>
        <v>1.7803845000000003</v>
      </c>
      <c r="AL68" s="41">
        <v>40154</v>
      </c>
      <c r="AM68" s="30">
        <v>14.102</v>
      </c>
      <c r="AN68" s="190">
        <f t="shared" si="4"/>
        <v>0.99433202000000009</v>
      </c>
      <c r="AO68" s="41">
        <v>40155</v>
      </c>
      <c r="AP68" s="88">
        <v>17.23</v>
      </c>
      <c r="AQ68" s="1685">
        <f t="shared" si="5"/>
        <v>1.4843645000000001</v>
      </c>
    </row>
    <row r="69" spans="1:43">
      <c r="A69" s="28">
        <v>40155</v>
      </c>
      <c r="B69" s="41">
        <v>40155</v>
      </c>
      <c r="C69" s="30">
        <v>28.800699999999999</v>
      </c>
      <c r="D69" s="28">
        <v>40155</v>
      </c>
      <c r="E69" s="30">
        <v>23.7395</v>
      </c>
      <c r="F69" s="28">
        <v>40155</v>
      </c>
      <c r="G69" s="30">
        <v>16.753399999999999</v>
      </c>
      <c r="H69" s="28">
        <v>40155</v>
      </c>
      <c r="I69" s="30">
        <v>15.762499999999999</v>
      </c>
      <c r="J69" s="28">
        <v>40155</v>
      </c>
      <c r="K69" s="30">
        <v>13.7814</v>
      </c>
      <c r="L69" s="41">
        <v>40155</v>
      </c>
      <c r="M69" s="30">
        <v>19.923300000000001</v>
      </c>
      <c r="N69" s="119">
        <v>40155</v>
      </c>
      <c r="O69" s="30">
        <v>21.11</v>
      </c>
      <c r="P69" s="41">
        <v>40155</v>
      </c>
      <c r="Q69" s="30">
        <v>17.471499999999999</v>
      </c>
      <c r="R69" s="119">
        <v>40155</v>
      </c>
      <c r="S69" s="30">
        <v>16.963000000000001</v>
      </c>
      <c r="T69" s="41">
        <v>40155</v>
      </c>
      <c r="U69" s="30">
        <v>17.571300000000001</v>
      </c>
      <c r="V69" s="119">
        <v>40155</v>
      </c>
      <c r="W69" s="30">
        <v>17.768000000000001</v>
      </c>
      <c r="X69" s="1446"/>
      <c r="Y69" s="93">
        <v>40155</v>
      </c>
      <c r="Z69" s="30">
        <v>21.42</v>
      </c>
      <c r="AA69" s="190">
        <f t="shared" si="0"/>
        <v>2.2940820000000008</v>
      </c>
      <c r="AB69" s="41">
        <v>40155</v>
      </c>
      <c r="AC69" s="30">
        <v>21.34</v>
      </c>
      <c r="AD69" s="190">
        <f t="shared" si="1"/>
        <v>2.2769780000000002</v>
      </c>
      <c r="AE69" s="41">
        <v>40155</v>
      </c>
      <c r="AF69" s="30">
        <v>21.23</v>
      </c>
      <c r="AG69" s="1685">
        <f t="shared" si="2"/>
        <v>2.2535645000000004</v>
      </c>
      <c r="AH69" s="1446"/>
      <c r="AI69" s="93">
        <v>40155</v>
      </c>
      <c r="AJ69" s="30">
        <v>19.059999999999999</v>
      </c>
      <c r="AK69" s="190">
        <f t="shared" si="3"/>
        <v>1.8164179999999999</v>
      </c>
      <c r="AL69" s="41">
        <v>40155</v>
      </c>
      <c r="AM69" s="30">
        <v>14.2</v>
      </c>
      <c r="AN69" s="190">
        <f t="shared" si="4"/>
        <v>1.0082</v>
      </c>
      <c r="AO69" s="41">
        <v>40156</v>
      </c>
      <c r="AP69" s="88">
        <v>17.23</v>
      </c>
      <c r="AQ69" s="1685">
        <f t="shared" si="5"/>
        <v>1.4843645000000001</v>
      </c>
    </row>
    <row r="70" spans="1:43">
      <c r="A70" s="28">
        <v>40156</v>
      </c>
      <c r="B70" s="41">
        <v>40156</v>
      </c>
      <c r="C70" s="30">
        <v>28.8354</v>
      </c>
      <c r="D70" s="28">
        <v>40156</v>
      </c>
      <c r="E70" s="30">
        <v>23.755500000000001</v>
      </c>
      <c r="F70" s="28">
        <v>40156</v>
      </c>
      <c r="G70" s="30">
        <v>16.793099999999999</v>
      </c>
      <c r="H70" s="28">
        <v>40156</v>
      </c>
      <c r="I70" s="30">
        <v>15.821099999999999</v>
      </c>
      <c r="J70" s="28">
        <v>40156</v>
      </c>
      <c r="K70" s="30">
        <v>13.8127</v>
      </c>
      <c r="L70" s="41">
        <v>40156</v>
      </c>
      <c r="M70" s="30">
        <v>19.925699999999999</v>
      </c>
      <c r="N70" s="119">
        <v>40156</v>
      </c>
      <c r="O70" s="30">
        <v>21.106999999999999</v>
      </c>
      <c r="P70" s="41">
        <v>40156</v>
      </c>
      <c r="Q70" s="30">
        <v>17.843399999999999</v>
      </c>
      <c r="R70" s="119">
        <v>40156</v>
      </c>
      <c r="S70" s="30">
        <v>16.972999999999999</v>
      </c>
      <c r="T70" s="41">
        <v>40156</v>
      </c>
      <c r="U70" s="30">
        <v>17.477399999999999</v>
      </c>
      <c r="V70" s="119">
        <v>40156</v>
      </c>
      <c r="W70" s="30">
        <v>17.678000000000001</v>
      </c>
      <c r="X70" s="1446"/>
      <c r="Y70" s="93">
        <v>40156</v>
      </c>
      <c r="Z70" s="30">
        <v>21.26</v>
      </c>
      <c r="AA70" s="190">
        <f t="shared" si="0"/>
        <v>2.259938</v>
      </c>
      <c r="AB70" s="41">
        <v>40156</v>
      </c>
      <c r="AC70" s="30">
        <v>21.34</v>
      </c>
      <c r="AD70" s="190">
        <f t="shared" si="1"/>
        <v>2.2769780000000002</v>
      </c>
      <c r="AE70" s="41">
        <v>40156</v>
      </c>
      <c r="AF70" s="30">
        <v>21.26</v>
      </c>
      <c r="AG70" s="1685">
        <f t="shared" si="2"/>
        <v>2.259938</v>
      </c>
      <c r="AH70" s="1446"/>
      <c r="AI70" s="93">
        <v>40156</v>
      </c>
      <c r="AJ70" s="30">
        <v>19.14</v>
      </c>
      <c r="AK70" s="190">
        <f t="shared" si="3"/>
        <v>1.8316980000000003</v>
      </c>
      <c r="AL70" s="41">
        <v>40156</v>
      </c>
      <c r="AM70" s="30">
        <v>14.211</v>
      </c>
      <c r="AN70" s="190">
        <f t="shared" si="4"/>
        <v>1.0097626050000001</v>
      </c>
      <c r="AO70" s="41">
        <v>40157</v>
      </c>
      <c r="AP70" s="88">
        <v>17.239999999999998</v>
      </c>
      <c r="AQ70" s="1685">
        <f t="shared" si="5"/>
        <v>1.4860880000000001</v>
      </c>
    </row>
    <row r="71" spans="1:43">
      <c r="A71" s="28">
        <v>40157</v>
      </c>
      <c r="B71" s="41">
        <v>40157</v>
      </c>
      <c r="C71" s="30">
        <v>28.033899999999999</v>
      </c>
      <c r="D71" s="28">
        <v>40157</v>
      </c>
      <c r="E71" s="30">
        <v>23.046099999999999</v>
      </c>
      <c r="F71" s="28">
        <v>40157</v>
      </c>
      <c r="G71" s="30">
        <v>16.1478</v>
      </c>
      <c r="H71" s="28">
        <v>40157</v>
      </c>
      <c r="I71" s="30">
        <v>15.2164</v>
      </c>
      <c r="J71" s="28">
        <v>40157</v>
      </c>
      <c r="K71" s="30">
        <v>13.349299999999999</v>
      </c>
      <c r="L71" s="41">
        <v>40157</v>
      </c>
      <c r="M71" s="30">
        <v>18.813300000000002</v>
      </c>
      <c r="N71" s="119">
        <v>40157</v>
      </c>
      <c r="O71" s="30">
        <v>20.088999999999999</v>
      </c>
      <c r="P71" s="41">
        <v>40157</v>
      </c>
      <c r="Q71" s="30">
        <v>17.359500000000001</v>
      </c>
      <c r="R71" s="119">
        <v>40157</v>
      </c>
      <c r="S71" s="30">
        <v>16.652999999999999</v>
      </c>
      <c r="T71" s="41">
        <v>40157</v>
      </c>
      <c r="U71" s="30">
        <v>16.7866</v>
      </c>
      <c r="V71" s="119">
        <v>40157</v>
      </c>
      <c r="W71" s="30">
        <v>17.021999999999998</v>
      </c>
      <c r="X71" s="1446"/>
      <c r="Y71" s="93">
        <v>40157</v>
      </c>
      <c r="Z71" s="30">
        <v>21.19</v>
      </c>
      <c r="AA71" s="190">
        <f t="shared" si="0"/>
        <v>2.2450805000000003</v>
      </c>
      <c r="AB71" s="41">
        <v>40157</v>
      </c>
      <c r="AC71" s="30">
        <v>21.45</v>
      </c>
      <c r="AD71" s="190">
        <f t="shared" si="1"/>
        <v>2.3005125</v>
      </c>
      <c r="AE71" s="41">
        <v>40157</v>
      </c>
      <c r="AF71" s="30">
        <v>21.24</v>
      </c>
      <c r="AG71" s="1685">
        <f t="shared" si="2"/>
        <v>2.2556879999999992</v>
      </c>
      <c r="AH71" s="1446"/>
      <c r="AI71" s="93">
        <v>40157</v>
      </c>
      <c r="AJ71" s="30">
        <v>19.100000000000001</v>
      </c>
      <c r="AK71" s="190">
        <f t="shared" si="3"/>
        <v>1.8240499999999999</v>
      </c>
      <c r="AL71" s="41">
        <v>40157</v>
      </c>
      <c r="AM71" s="30">
        <v>14.147</v>
      </c>
      <c r="AN71" s="190">
        <f t="shared" si="4"/>
        <v>1.0006880450000002</v>
      </c>
      <c r="AO71" s="41">
        <v>40158</v>
      </c>
      <c r="AP71" s="88">
        <v>17.2</v>
      </c>
      <c r="AQ71" s="1685">
        <f t="shared" si="5"/>
        <v>1.4791999999999998</v>
      </c>
    </row>
    <row r="72" spans="1:43">
      <c r="A72" s="28">
        <v>40158</v>
      </c>
      <c r="B72" s="41">
        <v>40158</v>
      </c>
      <c r="C72" s="30">
        <v>27.857099999999999</v>
      </c>
      <c r="D72" s="28">
        <v>40158</v>
      </c>
      <c r="E72" s="30">
        <v>22.630700000000001</v>
      </c>
      <c r="F72" s="28">
        <v>40158</v>
      </c>
      <c r="G72" s="30">
        <v>15.7254</v>
      </c>
      <c r="H72" s="28">
        <v>40158</v>
      </c>
      <c r="I72" s="30">
        <v>14.892799999999999</v>
      </c>
      <c r="J72" s="28">
        <v>40158</v>
      </c>
      <c r="K72" s="30">
        <v>13.264200000000001</v>
      </c>
      <c r="L72" s="41">
        <v>40158</v>
      </c>
      <c r="M72" s="30">
        <v>19.004000000000001</v>
      </c>
      <c r="N72" s="119">
        <v>40158</v>
      </c>
      <c r="O72" s="30">
        <v>20.256</v>
      </c>
      <c r="P72" s="41">
        <v>40158</v>
      </c>
      <c r="Q72" s="30">
        <v>17.2181</v>
      </c>
      <c r="R72" s="119">
        <v>40158</v>
      </c>
      <c r="S72" s="30">
        <v>16.594999999999999</v>
      </c>
      <c r="T72" s="41">
        <v>40158</v>
      </c>
      <c r="U72" s="30">
        <v>16.706499999999998</v>
      </c>
      <c r="V72" s="119">
        <v>40158</v>
      </c>
      <c r="W72" s="30">
        <v>16.928000000000001</v>
      </c>
      <c r="X72" s="1446"/>
      <c r="Y72" s="93">
        <v>40158</v>
      </c>
      <c r="Z72" s="30">
        <v>20.98</v>
      </c>
      <c r="AA72" s="190">
        <f t="shared" si="0"/>
        <v>2.2008020000000004</v>
      </c>
      <c r="AB72" s="41">
        <v>40158</v>
      </c>
      <c r="AC72" s="30">
        <v>21.44</v>
      </c>
      <c r="AD72" s="190">
        <f t="shared" si="1"/>
        <v>2.2983680000000004</v>
      </c>
      <c r="AE72" s="41">
        <v>40158</v>
      </c>
      <c r="AF72" s="30">
        <v>21.22</v>
      </c>
      <c r="AG72" s="1685">
        <f t="shared" si="2"/>
        <v>2.2514419999999999</v>
      </c>
      <c r="AH72" s="1446"/>
      <c r="AI72" s="93">
        <v>40158</v>
      </c>
      <c r="AJ72" s="30">
        <v>19.079999999999998</v>
      </c>
      <c r="AK72" s="190">
        <f t="shared" si="3"/>
        <v>1.8202319999999994</v>
      </c>
      <c r="AL72" s="41">
        <v>40158</v>
      </c>
      <c r="AM72" s="30">
        <v>14.157999999999999</v>
      </c>
      <c r="AN72" s="190">
        <f t="shared" si="4"/>
        <v>1.0022448199999998</v>
      </c>
      <c r="AO72" s="41">
        <v>40161</v>
      </c>
      <c r="AP72" s="88">
        <v>17.100000000000001</v>
      </c>
      <c r="AQ72" s="1685">
        <f t="shared" si="5"/>
        <v>1.4620500000000001</v>
      </c>
    </row>
    <row r="73" spans="1:43">
      <c r="A73" s="28">
        <v>40161</v>
      </c>
      <c r="B73" s="41">
        <v>40161</v>
      </c>
      <c r="C73" s="30">
        <v>27.6541</v>
      </c>
      <c r="D73" s="28">
        <v>40161</v>
      </c>
      <c r="E73" s="30">
        <v>22.689799999999998</v>
      </c>
      <c r="F73" s="28">
        <v>40161</v>
      </c>
      <c r="G73" s="30">
        <v>15.8666</v>
      </c>
      <c r="H73" s="28">
        <v>40161</v>
      </c>
      <c r="I73" s="30">
        <v>15.0106</v>
      </c>
      <c r="J73" s="28">
        <v>40161</v>
      </c>
      <c r="K73" s="30">
        <v>13.346299999999999</v>
      </c>
      <c r="L73" s="41">
        <v>40161</v>
      </c>
      <c r="M73" s="30">
        <v>19.013300000000001</v>
      </c>
      <c r="N73" s="119">
        <v>40161</v>
      </c>
      <c r="O73" s="30">
        <v>20.309000000000001</v>
      </c>
      <c r="P73" s="41">
        <v>40161</v>
      </c>
      <c r="Q73" s="30">
        <v>17.3125</v>
      </c>
      <c r="R73" s="119">
        <v>40161</v>
      </c>
      <c r="S73" s="30">
        <v>16.693000000000001</v>
      </c>
      <c r="T73" s="41">
        <v>40161</v>
      </c>
      <c r="U73" s="30">
        <v>16.767299999999999</v>
      </c>
      <c r="V73" s="119">
        <v>40161</v>
      </c>
      <c r="W73" s="30">
        <v>17.004000000000001</v>
      </c>
      <c r="X73" s="1446"/>
      <c r="Y73" s="93">
        <v>40161</v>
      </c>
      <c r="Z73" s="30">
        <v>20.85</v>
      </c>
      <c r="AA73" s="190">
        <f t="shared" si="0"/>
        <v>2.1736125000000004</v>
      </c>
      <c r="AB73" s="41">
        <v>40161</v>
      </c>
      <c r="AC73" s="30">
        <v>21.27</v>
      </c>
      <c r="AD73" s="190">
        <f t="shared" si="1"/>
        <v>2.2620645000000001</v>
      </c>
      <c r="AE73" s="41">
        <v>40161</v>
      </c>
      <c r="AF73" s="30">
        <v>21.09</v>
      </c>
      <c r="AG73" s="1685">
        <f t="shared" si="2"/>
        <v>2.2239404999999999</v>
      </c>
      <c r="AH73" s="1446"/>
      <c r="AI73" s="93">
        <v>40161</v>
      </c>
      <c r="AJ73" s="30">
        <v>18.96</v>
      </c>
      <c r="AK73" s="190">
        <f t="shared" si="3"/>
        <v>1.7974080000000003</v>
      </c>
      <c r="AL73" s="41">
        <v>40161</v>
      </c>
      <c r="AM73" s="30">
        <v>14.06</v>
      </c>
      <c r="AN73" s="190">
        <f t="shared" si="4"/>
        <v>0.98841800000000013</v>
      </c>
      <c r="AO73" s="41">
        <v>40162</v>
      </c>
      <c r="AP73" s="88">
        <v>17.13</v>
      </c>
      <c r="AQ73" s="1685">
        <f t="shared" si="5"/>
        <v>1.4671844999999997</v>
      </c>
    </row>
    <row r="74" spans="1:43">
      <c r="A74" s="28">
        <v>40162</v>
      </c>
      <c r="B74" s="41">
        <v>40162</v>
      </c>
      <c r="C74" s="30">
        <v>27.728400000000001</v>
      </c>
      <c r="D74" s="28">
        <v>40162</v>
      </c>
      <c r="E74" s="30">
        <v>22.785900000000002</v>
      </c>
      <c r="F74" s="28">
        <v>40162</v>
      </c>
      <c r="G74" s="30">
        <v>15.9331</v>
      </c>
      <c r="H74" s="28">
        <v>40162</v>
      </c>
      <c r="I74" s="30">
        <v>15.119400000000001</v>
      </c>
      <c r="J74" s="28">
        <v>40162</v>
      </c>
      <c r="K74" s="30">
        <v>13.37</v>
      </c>
      <c r="L74" s="41">
        <v>40162</v>
      </c>
      <c r="M74" s="30">
        <v>19.102399999999999</v>
      </c>
      <c r="N74" s="119">
        <v>40162</v>
      </c>
      <c r="O74" s="30">
        <v>20.478999999999999</v>
      </c>
      <c r="P74" s="41">
        <v>40162</v>
      </c>
      <c r="Q74" s="30">
        <v>17.326699999999999</v>
      </c>
      <c r="R74" s="119">
        <v>40162</v>
      </c>
      <c r="S74" s="30">
        <v>16.713999999999999</v>
      </c>
      <c r="T74" s="41">
        <v>40162</v>
      </c>
      <c r="U74" s="30">
        <v>16.7943</v>
      </c>
      <c r="V74" s="119">
        <v>40162</v>
      </c>
      <c r="W74" s="30">
        <v>17.027999999999999</v>
      </c>
      <c r="X74" s="1446"/>
      <c r="Y74" s="93">
        <v>40162</v>
      </c>
      <c r="Z74" s="30">
        <v>20.84</v>
      </c>
      <c r="AA74" s="190">
        <f t="shared" si="0"/>
        <v>2.1715279999999999</v>
      </c>
      <c r="AB74" s="41">
        <v>40162</v>
      </c>
      <c r="AC74" s="30">
        <v>21.14</v>
      </c>
      <c r="AD74" s="190">
        <f t="shared" si="1"/>
        <v>2.2344979999999999</v>
      </c>
      <c r="AE74" s="41">
        <v>40162</v>
      </c>
      <c r="AF74" s="30">
        <v>20.96</v>
      </c>
      <c r="AG74" s="1685">
        <f t="shared" si="2"/>
        <v>2.1966080000000003</v>
      </c>
      <c r="AH74" s="1446"/>
      <c r="AI74" s="93">
        <v>40162</v>
      </c>
      <c r="AJ74" s="30">
        <v>18.89</v>
      </c>
      <c r="AK74" s="190">
        <f t="shared" si="3"/>
        <v>1.7841605000000003</v>
      </c>
      <c r="AL74" s="41">
        <v>40162</v>
      </c>
      <c r="AM74" s="30">
        <v>14.035</v>
      </c>
      <c r="AN74" s="190">
        <f t="shared" si="4"/>
        <v>0.98490612500000008</v>
      </c>
      <c r="AO74" s="41">
        <v>40163</v>
      </c>
      <c r="AP74" s="88">
        <v>16.96</v>
      </c>
      <c r="AQ74" s="1685">
        <f t="shared" si="5"/>
        <v>1.4382079999999999</v>
      </c>
    </row>
    <row r="75" spans="1:43">
      <c r="A75" s="28">
        <v>40163</v>
      </c>
      <c r="B75" s="41">
        <v>40163</v>
      </c>
      <c r="C75" s="30">
        <v>27.886900000000001</v>
      </c>
      <c r="D75" s="28">
        <v>40163</v>
      </c>
      <c r="E75" s="30">
        <v>22.929300000000001</v>
      </c>
      <c r="F75" s="28">
        <v>40163</v>
      </c>
      <c r="G75" s="30">
        <v>16.125</v>
      </c>
      <c r="H75" s="28">
        <v>40163</v>
      </c>
      <c r="I75" s="30">
        <v>15.4397</v>
      </c>
      <c r="J75" s="28">
        <v>40163</v>
      </c>
      <c r="K75" s="30">
        <v>13.651999999999999</v>
      </c>
      <c r="L75" s="41">
        <v>40163</v>
      </c>
      <c r="M75" s="30">
        <v>19.0791</v>
      </c>
      <c r="N75" s="119">
        <v>40163</v>
      </c>
      <c r="O75" s="30">
        <v>20.51</v>
      </c>
      <c r="P75" s="41">
        <v>40163</v>
      </c>
      <c r="Q75" s="30">
        <v>17.516400000000001</v>
      </c>
      <c r="R75" s="119">
        <v>40163</v>
      </c>
      <c r="S75" s="30">
        <v>16.885999999999999</v>
      </c>
      <c r="T75" s="41">
        <v>40163</v>
      </c>
      <c r="U75" s="30">
        <v>16.848099999999999</v>
      </c>
      <c r="V75" s="119">
        <v>40163</v>
      </c>
      <c r="W75" s="30">
        <v>17.084</v>
      </c>
      <c r="X75" s="1446"/>
      <c r="Y75" s="93">
        <v>40163</v>
      </c>
      <c r="Z75" s="30">
        <v>20.87</v>
      </c>
      <c r="AA75" s="190">
        <f t="shared" si="0"/>
        <v>2.1777845</v>
      </c>
      <c r="AB75" s="41">
        <v>40163</v>
      </c>
      <c r="AC75" s="30">
        <v>21.19</v>
      </c>
      <c r="AD75" s="190">
        <f t="shared" si="1"/>
        <v>2.2450805000000003</v>
      </c>
      <c r="AE75" s="41">
        <v>40163</v>
      </c>
      <c r="AF75" s="30">
        <v>21.01</v>
      </c>
      <c r="AG75" s="1685">
        <f t="shared" si="2"/>
        <v>2.2071005000000001</v>
      </c>
      <c r="AH75" s="1446"/>
      <c r="AI75" s="93">
        <v>40163</v>
      </c>
      <c r="AJ75" s="30">
        <v>18.97</v>
      </c>
      <c r="AK75" s="190">
        <f t="shared" si="3"/>
        <v>1.7993044999999996</v>
      </c>
      <c r="AL75" s="41">
        <v>40163</v>
      </c>
      <c r="AM75" s="30">
        <v>13.997999999999999</v>
      </c>
      <c r="AN75" s="190">
        <f t="shared" si="4"/>
        <v>0.97972002000000002</v>
      </c>
      <c r="AO75" s="41">
        <v>40164</v>
      </c>
      <c r="AP75" s="88">
        <v>17.010000000000002</v>
      </c>
      <c r="AQ75" s="1685">
        <f t="shared" si="5"/>
        <v>1.4467005000000004</v>
      </c>
    </row>
    <row r="76" spans="1:43">
      <c r="A76" s="28">
        <v>40164</v>
      </c>
      <c r="B76" s="41">
        <v>40164</v>
      </c>
      <c r="C76" s="30">
        <v>27.5243</v>
      </c>
      <c r="D76" s="28">
        <v>40164</v>
      </c>
      <c r="E76" s="30">
        <v>22.524799999999999</v>
      </c>
      <c r="F76" s="28">
        <v>40164</v>
      </c>
      <c r="G76" s="30">
        <v>16.1144</v>
      </c>
      <c r="H76" s="28">
        <v>40164</v>
      </c>
      <c r="I76" s="30">
        <v>15.351100000000001</v>
      </c>
      <c r="J76" s="28">
        <v>40164</v>
      </c>
      <c r="K76" s="30">
        <v>13.555099999999999</v>
      </c>
      <c r="L76" s="41">
        <v>40164</v>
      </c>
      <c r="M76" s="30">
        <v>18.567799999999998</v>
      </c>
      <c r="N76" s="119">
        <v>40164</v>
      </c>
      <c r="O76" s="30">
        <v>19.96</v>
      </c>
      <c r="P76" s="41">
        <v>40164</v>
      </c>
      <c r="Q76" s="30">
        <v>17.090800000000002</v>
      </c>
      <c r="R76" s="119">
        <v>40164</v>
      </c>
      <c r="S76" s="30">
        <v>16.585000000000001</v>
      </c>
      <c r="T76" s="41">
        <v>40164</v>
      </c>
      <c r="U76" s="30">
        <v>16.362500000000001</v>
      </c>
      <c r="V76" s="119">
        <v>40164</v>
      </c>
      <c r="W76" s="30">
        <v>16.591000000000001</v>
      </c>
      <c r="X76" s="1446"/>
      <c r="Y76" s="93">
        <v>40164</v>
      </c>
      <c r="Z76" s="30">
        <v>21.04</v>
      </c>
      <c r="AA76" s="190">
        <f t="shared" si="0"/>
        <v>2.2134080000000003</v>
      </c>
      <c r="AB76" s="41">
        <v>40164</v>
      </c>
      <c r="AC76" s="30">
        <v>21.18</v>
      </c>
      <c r="AD76" s="190">
        <f t="shared" si="1"/>
        <v>2.2429619999999999</v>
      </c>
      <c r="AE76" s="41">
        <v>40164</v>
      </c>
      <c r="AF76" s="30">
        <v>21.07</v>
      </c>
      <c r="AG76" s="1685">
        <f t="shared" si="2"/>
        <v>2.2197244999999999</v>
      </c>
      <c r="AH76" s="1446"/>
      <c r="AI76" s="93">
        <v>40164</v>
      </c>
      <c r="AJ76" s="30">
        <v>19.05</v>
      </c>
      <c r="AK76" s="190">
        <f t="shared" si="3"/>
        <v>1.8145125000000002</v>
      </c>
      <c r="AL76" s="41">
        <v>40164</v>
      </c>
      <c r="AM76" s="30">
        <v>14.097</v>
      </c>
      <c r="AN76" s="190">
        <f t="shared" si="4"/>
        <v>0.99362704499999976</v>
      </c>
      <c r="AO76" s="41">
        <v>40165</v>
      </c>
      <c r="AP76" s="88">
        <v>17</v>
      </c>
      <c r="AQ76" s="1685">
        <f t="shared" si="5"/>
        <v>1.4450000000000003</v>
      </c>
    </row>
    <row r="77" spans="1:43">
      <c r="A77" s="28">
        <v>40165</v>
      </c>
      <c r="B77" s="41">
        <v>40165</v>
      </c>
      <c r="C77" s="30">
        <v>27.602599999999999</v>
      </c>
      <c r="D77" s="28">
        <v>40165</v>
      </c>
      <c r="E77" s="30">
        <v>22.4818</v>
      </c>
      <c r="F77" s="28">
        <v>40165</v>
      </c>
      <c r="G77" s="30">
        <v>16.1204</v>
      </c>
      <c r="H77" s="28">
        <v>40165</v>
      </c>
      <c r="I77" s="30">
        <v>15.3398</v>
      </c>
      <c r="J77" s="28">
        <v>40165</v>
      </c>
      <c r="K77" s="30">
        <v>13.5556</v>
      </c>
      <c r="L77" s="41">
        <v>40165</v>
      </c>
      <c r="M77" s="30">
        <v>18.511500000000002</v>
      </c>
      <c r="N77" s="119">
        <v>40165</v>
      </c>
      <c r="O77" s="30">
        <v>19.867999999999999</v>
      </c>
      <c r="P77" s="41">
        <v>40165</v>
      </c>
      <c r="Q77" s="30">
        <v>17.071899999999999</v>
      </c>
      <c r="R77" s="119">
        <v>40165</v>
      </c>
      <c r="S77" s="30">
        <v>16.548999999999999</v>
      </c>
      <c r="T77" s="41">
        <v>40165</v>
      </c>
      <c r="U77" s="30">
        <v>16.304300000000001</v>
      </c>
      <c r="V77" s="119">
        <v>40165</v>
      </c>
      <c r="W77" s="30">
        <v>16.515000000000001</v>
      </c>
      <c r="X77" s="1446"/>
      <c r="Y77" s="93">
        <v>40165</v>
      </c>
      <c r="Z77" s="30">
        <v>20.92</v>
      </c>
      <c r="AA77" s="190">
        <f t="shared" ref="AA77:AA140" si="6">(Z77/100)^2/2*100</f>
        <v>2.1882320000000002</v>
      </c>
      <c r="AB77" s="41">
        <v>40165</v>
      </c>
      <c r="AC77" s="30">
        <v>20.87</v>
      </c>
      <c r="AD77" s="190">
        <f t="shared" ref="AD77:AD140" si="7">(AC77/100)^2/2*100</f>
        <v>2.1777845</v>
      </c>
      <c r="AE77" s="41">
        <v>40165</v>
      </c>
      <c r="AF77" s="30">
        <v>20.77</v>
      </c>
      <c r="AG77" s="1685">
        <f t="shared" ref="AG77:AG140" si="8">(AF77/100)^2/2*100</f>
        <v>2.1569645</v>
      </c>
      <c r="AH77" s="1446"/>
      <c r="AI77" s="93">
        <v>40165</v>
      </c>
      <c r="AJ77" s="30">
        <v>18.72</v>
      </c>
      <c r="AK77" s="190">
        <f t="shared" ref="AK77:AK140" si="9">(AJ77/100)^2/2*100</f>
        <v>1.7521919999999995</v>
      </c>
      <c r="AL77" s="41">
        <v>40165</v>
      </c>
      <c r="AM77" s="30">
        <v>13.47</v>
      </c>
      <c r="AN77" s="190">
        <f t="shared" ref="AN77:AN140" si="10">(AM77/100)^2/2*100</f>
        <v>0.9072045000000003</v>
      </c>
      <c r="AO77" s="41">
        <v>40168</v>
      </c>
      <c r="AP77" s="88">
        <v>17</v>
      </c>
      <c r="AQ77" s="1685">
        <f t="shared" ref="AQ77:AQ140" si="11">(AP77/100)^2/2*100</f>
        <v>1.4450000000000003</v>
      </c>
    </row>
    <row r="78" spans="1:43">
      <c r="A78" s="28">
        <v>40168</v>
      </c>
      <c r="B78" s="41">
        <v>40168</v>
      </c>
      <c r="C78" s="30">
        <v>27.7133</v>
      </c>
      <c r="D78" s="28">
        <v>40168</v>
      </c>
      <c r="E78" s="30">
        <v>22.749500000000001</v>
      </c>
      <c r="F78" s="28">
        <v>40168</v>
      </c>
      <c r="G78" s="30">
        <v>16.4041</v>
      </c>
      <c r="H78" s="28">
        <v>40168</v>
      </c>
      <c r="I78" s="30">
        <v>15.583399999999999</v>
      </c>
      <c r="J78" s="28">
        <v>40168</v>
      </c>
      <c r="K78" s="30">
        <v>13.7773</v>
      </c>
      <c r="L78" s="41">
        <v>40168</v>
      </c>
      <c r="M78" s="30">
        <v>18.732500000000002</v>
      </c>
      <c r="N78" s="119">
        <v>40168</v>
      </c>
      <c r="O78" s="30">
        <v>20.056999999999999</v>
      </c>
      <c r="P78" s="41">
        <v>40168</v>
      </c>
      <c r="Q78" s="30">
        <v>17.268599999999999</v>
      </c>
      <c r="R78" s="119">
        <v>40168</v>
      </c>
      <c r="S78" s="30">
        <v>16.756</v>
      </c>
      <c r="T78" s="41">
        <v>40168</v>
      </c>
      <c r="U78" s="30">
        <v>16.546199999999999</v>
      </c>
      <c r="V78" s="119">
        <v>40168</v>
      </c>
      <c r="W78" s="30">
        <v>16.765999999999998</v>
      </c>
      <c r="X78" s="1446"/>
      <c r="Y78" s="93">
        <v>40168</v>
      </c>
      <c r="Z78" s="30">
        <v>20.89</v>
      </c>
      <c r="AA78" s="190">
        <f t="shared" si="6"/>
        <v>2.1819604999999997</v>
      </c>
      <c r="AB78" s="41">
        <v>40168</v>
      </c>
      <c r="AC78" s="30">
        <v>21.02</v>
      </c>
      <c r="AD78" s="190">
        <f t="shared" si="7"/>
        <v>2.2092019999999999</v>
      </c>
      <c r="AE78" s="41">
        <v>40168</v>
      </c>
      <c r="AF78" s="30">
        <v>20.99</v>
      </c>
      <c r="AG78" s="1685">
        <f t="shared" si="8"/>
        <v>2.2029004999999993</v>
      </c>
      <c r="AH78" s="1446"/>
      <c r="AI78" s="93">
        <v>40168</v>
      </c>
      <c r="AJ78" s="30">
        <v>18.739999999999998</v>
      </c>
      <c r="AK78" s="190">
        <f t="shared" si="9"/>
        <v>1.7559379999999996</v>
      </c>
      <c r="AL78" s="41">
        <v>40168</v>
      </c>
      <c r="AM78" s="30">
        <v>13.486000000000001</v>
      </c>
      <c r="AN78" s="190">
        <f t="shared" si="10"/>
        <v>0.9093609800000001</v>
      </c>
      <c r="AO78" s="41">
        <v>40169</v>
      </c>
      <c r="AP78" s="88">
        <v>16.41</v>
      </c>
      <c r="AQ78" s="1685">
        <f t="shared" si="11"/>
        <v>1.3464404999999999</v>
      </c>
    </row>
    <row r="79" spans="1:43">
      <c r="A79" s="28">
        <v>40169</v>
      </c>
      <c r="B79" s="41">
        <v>40169</v>
      </c>
      <c r="C79" s="30">
        <v>27.723800000000001</v>
      </c>
      <c r="D79" s="28">
        <v>40169</v>
      </c>
      <c r="E79" s="30">
        <v>22.830100000000002</v>
      </c>
      <c r="F79" s="28">
        <v>40169</v>
      </c>
      <c r="G79" s="30">
        <v>16.496200000000002</v>
      </c>
      <c r="H79" s="28">
        <v>40169</v>
      </c>
      <c r="I79" s="30">
        <v>15.670299999999999</v>
      </c>
      <c r="J79" s="28">
        <v>40169</v>
      </c>
      <c r="K79" s="30">
        <v>13.933400000000001</v>
      </c>
      <c r="L79" s="41">
        <v>40169</v>
      </c>
      <c r="M79" s="30">
        <v>19.052800000000001</v>
      </c>
      <c r="N79" s="119">
        <v>40169</v>
      </c>
      <c r="O79" s="30">
        <v>20.274999999999999</v>
      </c>
      <c r="P79" s="41">
        <v>40169</v>
      </c>
      <c r="Q79" s="30">
        <v>17.4297</v>
      </c>
      <c r="R79" s="119">
        <v>40169</v>
      </c>
      <c r="S79" s="30">
        <v>16.911999999999999</v>
      </c>
      <c r="T79" s="41">
        <v>40169</v>
      </c>
      <c r="U79" s="30">
        <v>16.761600000000001</v>
      </c>
      <c r="V79" s="119">
        <v>40169</v>
      </c>
      <c r="W79" s="30">
        <v>17.007000000000001</v>
      </c>
      <c r="X79" s="1446"/>
      <c r="Y79" s="93">
        <v>40169</v>
      </c>
      <c r="Z79" s="30">
        <v>20.89</v>
      </c>
      <c r="AA79" s="190">
        <f t="shared" si="6"/>
        <v>2.1819604999999997</v>
      </c>
      <c r="AB79" s="41">
        <v>40169</v>
      </c>
      <c r="AC79" s="30">
        <v>21.02</v>
      </c>
      <c r="AD79" s="190">
        <f t="shared" si="7"/>
        <v>2.2092019999999999</v>
      </c>
      <c r="AE79" s="41">
        <v>40169</v>
      </c>
      <c r="AF79" s="30">
        <v>21.01</v>
      </c>
      <c r="AG79" s="1685">
        <f t="shared" si="8"/>
        <v>2.2071005000000001</v>
      </c>
      <c r="AH79" s="1446"/>
      <c r="AI79" s="93">
        <v>40169</v>
      </c>
      <c r="AJ79" s="30">
        <v>18.75</v>
      </c>
      <c r="AK79" s="190">
        <f t="shared" si="9"/>
        <v>1.7578125</v>
      </c>
      <c r="AL79" s="41">
        <v>40169</v>
      </c>
      <c r="AM79" s="30">
        <v>13.516999999999999</v>
      </c>
      <c r="AN79" s="190">
        <f t="shared" si="10"/>
        <v>0.91354644499999982</v>
      </c>
      <c r="AO79" s="41">
        <v>40170</v>
      </c>
      <c r="AP79" s="88">
        <v>16.34</v>
      </c>
      <c r="AQ79" s="1685">
        <f t="shared" si="11"/>
        <v>1.3349779999999998</v>
      </c>
    </row>
    <row r="80" spans="1:43">
      <c r="A80" s="28">
        <v>40170</v>
      </c>
      <c r="B80" s="41">
        <v>40170</v>
      </c>
      <c r="C80" s="30">
        <v>27.846399999999999</v>
      </c>
      <c r="D80" s="28">
        <v>40170</v>
      </c>
      <c r="E80" s="30">
        <v>22.9191</v>
      </c>
      <c r="F80" s="28">
        <v>40170</v>
      </c>
      <c r="G80" s="30">
        <v>16.545200000000001</v>
      </c>
      <c r="H80" s="28">
        <v>40170</v>
      </c>
      <c r="I80" s="30">
        <v>15.6899</v>
      </c>
      <c r="J80" s="28">
        <v>40170</v>
      </c>
      <c r="K80" s="30">
        <v>13.9183</v>
      </c>
      <c r="L80" s="41">
        <v>40170</v>
      </c>
      <c r="M80" s="30">
        <v>19.0273</v>
      </c>
      <c r="N80" s="119">
        <v>40170</v>
      </c>
      <c r="O80" s="30">
        <v>20.257000000000001</v>
      </c>
      <c r="P80" s="41">
        <v>40170</v>
      </c>
      <c r="Q80" s="30">
        <v>17.418800000000001</v>
      </c>
      <c r="R80" s="119">
        <v>40170</v>
      </c>
      <c r="S80" s="30">
        <v>16.914999999999999</v>
      </c>
      <c r="T80" s="41">
        <v>40170</v>
      </c>
      <c r="U80" s="30">
        <v>16.752400000000002</v>
      </c>
      <c r="V80" s="119">
        <v>40170</v>
      </c>
      <c r="W80" s="30">
        <v>16.998000000000001</v>
      </c>
      <c r="X80" s="1446"/>
      <c r="Y80" s="93">
        <v>40170</v>
      </c>
      <c r="Z80" s="30">
        <v>20.63</v>
      </c>
      <c r="AA80" s="190">
        <f t="shared" si="6"/>
        <v>2.1279844999999997</v>
      </c>
      <c r="AB80" s="41">
        <v>40170</v>
      </c>
      <c r="AC80" s="30">
        <v>20.91</v>
      </c>
      <c r="AD80" s="190">
        <f t="shared" si="7"/>
        <v>2.1861405</v>
      </c>
      <c r="AE80" s="41">
        <v>40170</v>
      </c>
      <c r="AF80" s="30">
        <v>20.86</v>
      </c>
      <c r="AG80" s="1685">
        <f t="shared" si="8"/>
        <v>2.1756980000000001</v>
      </c>
      <c r="AH80" s="1446"/>
      <c r="AI80" s="93">
        <v>40170</v>
      </c>
      <c r="AJ80" s="30">
        <v>18.62</v>
      </c>
      <c r="AK80" s="190">
        <f t="shared" si="9"/>
        <v>1.7335220000000002</v>
      </c>
      <c r="AL80" s="41">
        <v>40170</v>
      </c>
      <c r="AM80" s="30">
        <v>13.397</v>
      </c>
      <c r="AN80" s="190">
        <f t="shared" si="10"/>
        <v>0.89739804499999998</v>
      </c>
      <c r="AO80" s="41">
        <v>40171</v>
      </c>
      <c r="AP80" s="88">
        <v>16.329999999999998</v>
      </c>
      <c r="AQ80" s="1685">
        <f t="shared" si="11"/>
        <v>1.3333444999999995</v>
      </c>
    </row>
    <row r="81" spans="1:43">
      <c r="A81" s="28">
        <v>40171</v>
      </c>
      <c r="B81" s="41">
        <v>40171</v>
      </c>
      <c r="C81" s="30">
        <v>27.398499999999999</v>
      </c>
      <c r="D81" s="28">
        <v>40171</v>
      </c>
      <c r="E81" s="30">
        <v>22.855499999999999</v>
      </c>
      <c r="F81" s="28">
        <v>40171</v>
      </c>
      <c r="G81" s="30">
        <v>16.461400000000001</v>
      </c>
      <c r="H81" s="28">
        <v>40171</v>
      </c>
      <c r="I81" s="30">
        <v>15.686999999999999</v>
      </c>
      <c r="J81" s="28">
        <v>40171</v>
      </c>
      <c r="K81" s="30">
        <v>13.900499999999999</v>
      </c>
      <c r="L81" s="41">
        <v>40171</v>
      </c>
      <c r="M81" s="30">
        <v>19.044499999999999</v>
      </c>
      <c r="N81" s="119">
        <v>40171</v>
      </c>
      <c r="O81" s="30">
        <v>20.117999999999999</v>
      </c>
      <c r="P81" s="41">
        <v>40171</v>
      </c>
      <c r="Q81" s="30">
        <v>17.3093</v>
      </c>
      <c r="R81" s="119">
        <v>40171</v>
      </c>
      <c r="S81" s="30">
        <v>16.827999999999999</v>
      </c>
      <c r="T81" s="41">
        <v>40171</v>
      </c>
      <c r="U81" s="30">
        <v>16.622299999999999</v>
      </c>
      <c r="V81" s="119">
        <v>40171</v>
      </c>
      <c r="W81" s="30">
        <v>16.893000000000001</v>
      </c>
      <c r="X81" s="1446"/>
      <c r="Y81" s="93">
        <v>40171</v>
      </c>
      <c r="Z81" s="30">
        <v>20.38</v>
      </c>
      <c r="AA81" s="190">
        <f t="shared" si="6"/>
        <v>2.0767219999999997</v>
      </c>
      <c r="AB81" s="41">
        <v>40171</v>
      </c>
      <c r="AC81" s="30">
        <v>20.62</v>
      </c>
      <c r="AD81" s="190">
        <f t="shared" si="7"/>
        <v>2.1259220000000005</v>
      </c>
      <c r="AE81" s="41">
        <v>40171</v>
      </c>
      <c r="AF81" s="30">
        <v>20.21</v>
      </c>
      <c r="AG81" s="1685">
        <f t="shared" si="8"/>
        <v>2.0422205</v>
      </c>
      <c r="AH81" s="1446"/>
      <c r="AI81" s="93">
        <v>40171</v>
      </c>
      <c r="AJ81" s="30">
        <v>18.23</v>
      </c>
      <c r="AK81" s="190">
        <f t="shared" si="9"/>
        <v>1.6616645000000003</v>
      </c>
      <c r="AL81" s="41">
        <v>40171</v>
      </c>
      <c r="AM81" s="30">
        <v>13.212999999999999</v>
      </c>
      <c r="AN81" s="190">
        <f t="shared" si="10"/>
        <v>0.872916845</v>
      </c>
      <c r="AO81" s="41">
        <v>40175</v>
      </c>
      <c r="AP81" s="88">
        <v>16.25</v>
      </c>
      <c r="AQ81" s="1685">
        <f t="shared" si="11"/>
        <v>1.3203125000000002</v>
      </c>
    </row>
    <row r="82" spans="1:43">
      <c r="A82" s="28">
        <v>40172</v>
      </c>
      <c r="B82" s="41">
        <v>40172</v>
      </c>
      <c r="C82" s="30">
        <v>27.392800000000001</v>
      </c>
      <c r="D82" s="28">
        <v>40172</v>
      </c>
      <c r="E82" s="30">
        <v>22.849599999999999</v>
      </c>
      <c r="F82" s="28">
        <v>40172</v>
      </c>
      <c r="G82" s="30">
        <v>16.3827</v>
      </c>
      <c r="H82" s="28">
        <v>40172</v>
      </c>
      <c r="I82" s="30">
        <v>15.4849</v>
      </c>
      <c r="J82" s="28">
        <v>40172</v>
      </c>
      <c r="K82" s="30">
        <v>13.692399999999999</v>
      </c>
      <c r="L82" s="41">
        <v>40172</v>
      </c>
      <c r="M82" s="30">
        <v>18.918600000000001</v>
      </c>
      <c r="N82" s="119">
        <v>40172</v>
      </c>
      <c r="O82" s="30">
        <v>20.12</v>
      </c>
      <c r="P82" s="41">
        <v>40172</v>
      </c>
      <c r="Q82" s="30">
        <v>17.2516</v>
      </c>
      <c r="R82" s="119">
        <v>40172</v>
      </c>
      <c r="S82" s="30">
        <v>16.745999999999999</v>
      </c>
      <c r="T82" s="41">
        <v>40172</v>
      </c>
      <c r="U82" s="30">
        <v>16.575299999999999</v>
      </c>
      <c r="V82" s="119">
        <v>40172</v>
      </c>
      <c r="W82" s="30">
        <v>16.838999999999999</v>
      </c>
      <c r="X82" s="1446"/>
      <c r="Y82" s="93">
        <v>40175</v>
      </c>
      <c r="Z82" s="30">
        <v>20.25</v>
      </c>
      <c r="AA82" s="190">
        <f t="shared" si="6"/>
        <v>2.0503125000000004</v>
      </c>
      <c r="AB82" s="41">
        <v>40175</v>
      </c>
      <c r="AC82" s="30">
        <v>20.57</v>
      </c>
      <c r="AD82" s="190">
        <f t="shared" si="7"/>
        <v>2.1156244999999996</v>
      </c>
      <c r="AE82" s="41">
        <v>40175</v>
      </c>
      <c r="AF82" s="30">
        <v>20.2</v>
      </c>
      <c r="AG82" s="1685">
        <f t="shared" si="8"/>
        <v>2.0401999999999996</v>
      </c>
      <c r="AH82" s="1446"/>
      <c r="AI82" s="93">
        <v>40172</v>
      </c>
      <c r="AJ82" s="30">
        <v>18.190000000000001</v>
      </c>
      <c r="AK82" s="190">
        <f t="shared" si="9"/>
        <v>1.6543805000000003</v>
      </c>
      <c r="AL82" s="41">
        <v>40172</v>
      </c>
      <c r="AM82" s="30">
        <v>13.175000000000001</v>
      </c>
      <c r="AN82" s="190">
        <f t="shared" si="10"/>
        <v>0.867903125</v>
      </c>
      <c r="AO82" s="41">
        <v>40176</v>
      </c>
      <c r="AP82" s="88">
        <v>15.98</v>
      </c>
      <c r="AQ82" s="1685">
        <f t="shared" si="11"/>
        <v>1.276802</v>
      </c>
    </row>
    <row r="83" spans="1:43">
      <c r="A83" s="28">
        <v>40175</v>
      </c>
      <c r="B83" s="41">
        <v>40175</v>
      </c>
      <c r="C83" s="30">
        <v>27.328299999999999</v>
      </c>
      <c r="D83" s="28">
        <v>40175</v>
      </c>
      <c r="E83" s="30">
        <v>22.7714</v>
      </c>
      <c r="F83" s="28">
        <v>40175</v>
      </c>
      <c r="G83" s="30">
        <v>16.265999999999998</v>
      </c>
      <c r="H83" s="28">
        <v>40175</v>
      </c>
      <c r="I83" s="30">
        <v>15.3833</v>
      </c>
      <c r="J83" s="28">
        <v>40175</v>
      </c>
      <c r="K83" s="30">
        <v>13.685499999999999</v>
      </c>
      <c r="L83" s="41">
        <v>40175</v>
      </c>
      <c r="M83" s="30">
        <v>18.891300000000001</v>
      </c>
      <c r="N83" s="119">
        <v>40175</v>
      </c>
      <c r="O83" s="30">
        <v>20.125</v>
      </c>
      <c r="P83" s="41">
        <v>40175</v>
      </c>
      <c r="Q83" s="30">
        <v>17.235700000000001</v>
      </c>
      <c r="R83" s="119">
        <v>40175</v>
      </c>
      <c r="S83" s="30">
        <v>16.545000000000002</v>
      </c>
      <c r="T83" s="41">
        <v>40175</v>
      </c>
      <c r="U83" s="30">
        <v>16.532</v>
      </c>
      <c r="V83" s="119">
        <v>40175</v>
      </c>
      <c r="W83" s="30">
        <v>16.795000000000002</v>
      </c>
      <c r="X83" s="1446"/>
      <c r="Y83" s="93">
        <v>40176</v>
      </c>
      <c r="Z83" s="30">
        <v>20.21</v>
      </c>
      <c r="AA83" s="190">
        <f t="shared" si="6"/>
        <v>2.0422205</v>
      </c>
      <c r="AB83" s="41">
        <v>40176</v>
      </c>
      <c r="AC83" s="30">
        <v>20.55</v>
      </c>
      <c r="AD83" s="190">
        <f t="shared" si="7"/>
        <v>2.1115125000000003</v>
      </c>
      <c r="AE83" s="41">
        <v>40176</v>
      </c>
      <c r="AF83" s="30">
        <v>20.170000000000002</v>
      </c>
      <c r="AG83" s="1685">
        <f t="shared" si="8"/>
        <v>2.0341445000000005</v>
      </c>
      <c r="AH83" s="1446"/>
      <c r="AI83" s="93">
        <v>40175</v>
      </c>
      <c r="AJ83" s="30">
        <v>18.2</v>
      </c>
      <c r="AK83" s="190">
        <f t="shared" si="9"/>
        <v>1.6562000000000001</v>
      </c>
      <c r="AL83" s="41">
        <v>40175</v>
      </c>
      <c r="AM83" s="30">
        <v>13.175000000000001</v>
      </c>
      <c r="AN83" s="190">
        <f t="shared" si="10"/>
        <v>0.867903125</v>
      </c>
      <c r="AO83" s="41">
        <v>40177</v>
      </c>
      <c r="AP83" s="88">
        <v>15.98</v>
      </c>
      <c r="AQ83" s="1685">
        <f t="shared" si="11"/>
        <v>1.276802</v>
      </c>
    </row>
    <row r="84" spans="1:43">
      <c r="A84" s="28">
        <v>40176</v>
      </c>
      <c r="B84" s="41">
        <v>40176</v>
      </c>
      <c r="C84" s="30">
        <v>27.269400000000001</v>
      </c>
      <c r="D84" s="28">
        <v>40176</v>
      </c>
      <c r="E84" s="30">
        <v>22.834299999999999</v>
      </c>
      <c r="F84" s="28">
        <v>40176</v>
      </c>
      <c r="G84" s="30">
        <v>16.2773</v>
      </c>
      <c r="H84" s="28">
        <v>40176</v>
      </c>
      <c r="I84" s="30">
        <v>15.3779</v>
      </c>
      <c r="J84" s="28">
        <v>40176</v>
      </c>
      <c r="K84" s="30">
        <v>13.6846</v>
      </c>
      <c r="L84" s="41">
        <v>40176</v>
      </c>
      <c r="M84" s="30">
        <v>18.873000000000001</v>
      </c>
      <c r="N84" s="119">
        <v>40176</v>
      </c>
      <c r="O84" s="30">
        <v>20.132000000000001</v>
      </c>
      <c r="P84" s="41">
        <v>40176</v>
      </c>
      <c r="Q84" s="30">
        <v>17.253</v>
      </c>
      <c r="R84" s="119">
        <v>40176</v>
      </c>
      <c r="S84" s="30">
        <v>16.559000000000001</v>
      </c>
      <c r="T84" s="41">
        <v>40176</v>
      </c>
      <c r="U84" s="30">
        <v>16.503</v>
      </c>
      <c r="V84" s="119">
        <v>40176</v>
      </c>
      <c r="W84" s="30">
        <v>16.762</v>
      </c>
      <c r="X84" s="1446"/>
      <c r="Y84" s="93">
        <v>40177</v>
      </c>
      <c r="Z84" s="30">
        <v>20.21</v>
      </c>
      <c r="AA84" s="190">
        <f t="shared" si="6"/>
        <v>2.0422205</v>
      </c>
      <c r="AB84" s="41">
        <v>40177</v>
      </c>
      <c r="AC84" s="30">
        <v>20.57</v>
      </c>
      <c r="AD84" s="190">
        <f t="shared" si="7"/>
        <v>2.1156244999999996</v>
      </c>
      <c r="AE84" s="41">
        <v>40177</v>
      </c>
      <c r="AF84" s="30">
        <v>20.190000000000001</v>
      </c>
      <c r="AG84" s="1685">
        <f t="shared" si="8"/>
        <v>2.0381805000000006</v>
      </c>
      <c r="AH84" s="1446"/>
      <c r="AI84" s="93">
        <v>40176</v>
      </c>
      <c r="AJ84" s="30">
        <v>18.18</v>
      </c>
      <c r="AK84" s="190">
        <f t="shared" si="9"/>
        <v>1.6525619999999999</v>
      </c>
      <c r="AL84" s="41">
        <v>40176</v>
      </c>
      <c r="AM84" s="30">
        <v>13.173999999999999</v>
      </c>
      <c r="AN84" s="190">
        <f t="shared" si="10"/>
        <v>0.86777137999999987</v>
      </c>
      <c r="AO84" s="41">
        <v>40178</v>
      </c>
      <c r="AP84" s="88">
        <v>16.09</v>
      </c>
      <c r="AQ84" s="1685">
        <f t="shared" si="11"/>
        <v>1.2944404999999997</v>
      </c>
    </row>
    <row r="85" spans="1:43">
      <c r="A85" s="28">
        <v>40177</v>
      </c>
      <c r="B85" s="41">
        <v>40177</v>
      </c>
      <c r="C85" s="30">
        <v>27.5</v>
      </c>
      <c r="D85" s="28">
        <v>40177</v>
      </c>
      <c r="E85" s="30">
        <v>22.8979</v>
      </c>
      <c r="F85" s="28">
        <v>40177</v>
      </c>
      <c r="G85" s="30">
        <v>16.437899999999999</v>
      </c>
      <c r="H85" s="28">
        <v>40177</v>
      </c>
      <c r="I85" s="30">
        <v>15.4451</v>
      </c>
      <c r="J85" s="28">
        <v>40177</v>
      </c>
      <c r="K85" s="30">
        <v>13.7318</v>
      </c>
      <c r="L85" s="41">
        <v>40177</v>
      </c>
      <c r="M85" s="30">
        <v>18.871600000000001</v>
      </c>
      <c r="N85" s="119">
        <v>40177</v>
      </c>
      <c r="O85" s="30">
        <v>20.149000000000001</v>
      </c>
      <c r="P85" s="41">
        <v>40177</v>
      </c>
      <c r="Q85" s="30">
        <v>17.318200000000001</v>
      </c>
      <c r="R85" s="119">
        <v>40177</v>
      </c>
      <c r="S85" s="30">
        <v>16.623000000000001</v>
      </c>
      <c r="T85" s="41">
        <v>40177</v>
      </c>
      <c r="U85" s="30">
        <v>16.548400000000001</v>
      </c>
      <c r="V85" s="119">
        <v>40177</v>
      </c>
      <c r="W85" s="30">
        <v>16.805</v>
      </c>
      <c r="X85" s="1446"/>
      <c r="Y85" s="93">
        <v>40178</v>
      </c>
      <c r="Z85" s="30">
        <v>20.13</v>
      </c>
      <c r="AA85" s="190">
        <f t="shared" si="6"/>
        <v>2.0260844999999996</v>
      </c>
      <c r="AB85" s="41">
        <v>40178</v>
      </c>
      <c r="AC85" s="30">
        <v>20.53</v>
      </c>
      <c r="AD85" s="190">
        <f t="shared" si="7"/>
        <v>2.1074045000000003</v>
      </c>
      <c r="AE85" s="41">
        <v>40178</v>
      </c>
      <c r="AF85" s="30">
        <v>20.16</v>
      </c>
      <c r="AG85" s="1685">
        <f t="shared" si="8"/>
        <v>2.0321280000000002</v>
      </c>
      <c r="AH85" s="1446"/>
      <c r="AI85" s="93">
        <v>40177</v>
      </c>
      <c r="AJ85" s="30">
        <v>18.16</v>
      </c>
      <c r="AK85" s="190">
        <f t="shared" si="9"/>
        <v>1.6489280000000002</v>
      </c>
      <c r="AL85" s="41">
        <v>40177</v>
      </c>
      <c r="AM85" s="30">
        <v>13.186</v>
      </c>
      <c r="AN85" s="190">
        <f t="shared" si="10"/>
        <v>0.86935298000000005</v>
      </c>
      <c r="AO85" s="41">
        <v>40182</v>
      </c>
      <c r="AP85" s="88">
        <v>16.29</v>
      </c>
      <c r="AQ85" s="1685">
        <f t="shared" si="11"/>
        <v>1.3268204999999997</v>
      </c>
    </row>
    <row r="86" spans="1:43">
      <c r="A86" s="28">
        <v>40178</v>
      </c>
      <c r="B86" s="41">
        <v>40178</v>
      </c>
      <c r="C86" s="30">
        <v>27.443200000000001</v>
      </c>
      <c r="D86" s="28">
        <v>40178</v>
      </c>
      <c r="E86" s="30">
        <v>22.879799999999999</v>
      </c>
      <c r="F86" s="28">
        <v>40178</v>
      </c>
      <c r="G86" s="30">
        <v>16.404699999999998</v>
      </c>
      <c r="H86" s="28">
        <v>40178</v>
      </c>
      <c r="I86" s="30">
        <v>15.4434</v>
      </c>
      <c r="J86" s="28">
        <v>40178</v>
      </c>
      <c r="K86" s="30">
        <v>13.7081</v>
      </c>
      <c r="L86" s="41">
        <v>40178</v>
      </c>
      <c r="M86" s="30">
        <v>18.856200000000001</v>
      </c>
      <c r="N86" s="119">
        <v>40178</v>
      </c>
      <c r="O86" s="30">
        <v>20.146000000000001</v>
      </c>
      <c r="P86" s="41">
        <v>40178</v>
      </c>
      <c r="Q86" s="30">
        <v>17.252600000000001</v>
      </c>
      <c r="R86" s="119">
        <v>40178</v>
      </c>
      <c r="S86" s="30">
        <v>16.585999999999999</v>
      </c>
      <c r="T86" s="41">
        <v>40178</v>
      </c>
      <c r="U86" s="30">
        <v>16.4818</v>
      </c>
      <c r="V86" s="119">
        <v>40178</v>
      </c>
      <c r="W86" s="30">
        <v>16.73</v>
      </c>
      <c r="X86" s="1446"/>
      <c r="Y86" s="93">
        <v>40182</v>
      </c>
      <c r="Z86" s="30">
        <v>20.39</v>
      </c>
      <c r="AA86" s="190">
        <f t="shared" si="6"/>
        <v>2.0787605</v>
      </c>
      <c r="AB86" s="41">
        <v>40182</v>
      </c>
      <c r="AC86" s="30">
        <v>20.79</v>
      </c>
      <c r="AD86" s="190">
        <f t="shared" si="7"/>
        <v>2.1611205</v>
      </c>
      <c r="AE86" s="41">
        <v>40182</v>
      </c>
      <c r="AF86" s="30">
        <v>20.32</v>
      </c>
      <c r="AG86" s="1685">
        <f t="shared" si="8"/>
        <v>2.0645120000000001</v>
      </c>
      <c r="AH86" s="1446"/>
      <c r="AI86" s="93">
        <v>40178</v>
      </c>
      <c r="AJ86" s="30">
        <v>18.09</v>
      </c>
      <c r="AK86" s="190">
        <f t="shared" si="9"/>
        <v>1.6362405</v>
      </c>
      <c r="AL86" s="41">
        <v>40178</v>
      </c>
      <c r="AM86" s="30">
        <v>13.206</v>
      </c>
      <c r="AN86" s="190">
        <f t="shared" si="10"/>
        <v>0.87199217999999967</v>
      </c>
      <c r="AO86" s="41">
        <v>40183</v>
      </c>
      <c r="AP86" s="88">
        <v>16.29</v>
      </c>
      <c r="AQ86" s="1685">
        <f t="shared" si="11"/>
        <v>1.3268204999999997</v>
      </c>
    </row>
    <row r="87" spans="1:43">
      <c r="A87" s="28">
        <v>40179</v>
      </c>
      <c r="B87" s="41">
        <v>40179</v>
      </c>
      <c r="C87" s="30">
        <v>27.418099999999999</v>
      </c>
      <c r="D87" s="28">
        <v>40179</v>
      </c>
      <c r="E87" s="30">
        <v>22.777799999999999</v>
      </c>
      <c r="F87" s="28">
        <v>40179</v>
      </c>
      <c r="G87" s="30">
        <v>16.348800000000001</v>
      </c>
      <c r="H87" s="28">
        <v>40179</v>
      </c>
      <c r="I87" s="30">
        <v>15.3772</v>
      </c>
      <c r="J87" s="28">
        <v>40179</v>
      </c>
      <c r="K87" s="30">
        <v>13.7064</v>
      </c>
      <c r="L87" s="41">
        <v>40179</v>
      </c>
      <c r="M87" s="30">
        <v>18.831700000000001</v>
      </c>
      <c r="N87" s="119">
        <v>40179</v>
      </c>
      <c r="O87" s="30">
        <v>20.123999999999999</v>
      </c>
      <c r="P87" s="41">
        <v>40179</v>
      </c>
      <c r="Q87" s="30">
        <v>17.241</v>
      </c>
      <c r="R87" s="119">
        <v>40179</v>
      </c>
      <c r="S87" s="30">
        <v>16.562999999999999</v>
      </c>
      <c r="T87" s="41">
        <v>40179</v>
      </c>
      <c r="U87" s="30">
        <v>16.451499999999999</v>
      </c>
      <c r="V87" s="119">
        <v>40179</v>
      </c>
      <c r="W87" s="30">
        <v>16.7</v>
      </c>
      <c r="X87" s="1446"/>
      <c r="Y87" s="93">
        <v>40183</v>
      </c>
      <c r="Z87" s="30">
        <v>20.309999999999999</v>
      </c>
      <c r="AA87" s="190">
        <f t="shared" si="6"/>
        <v>2.0624804999999995</v>
      </c>
      <c r="AB87" s="41">
        <v>40183</v>
      </c>
      <c r="AC87" s="30">
        <v>20.65</v>
      </c>
      <c r="AD87" s="190">
        <f t="shared" si="7"/>
        <v>2.1321124999999999</v>
      </c>
      <c r="AE87" s="41">
        <v>40183</v>
      </c>
      <c r="AF87" s="30">
        <v>20.22</v>
      </c>
      <c r="AG87" s="1685">
        <f t="shared" si="8"/>
        <v>2.0442420000000001</v>
      </c>
      <c r="AH87" s="1446"/>
      <c r="AI87" s="93">
        <v>40182</v>
      </c>
      <c r="AJ87" s="30">
        <v>18.190000000000001</v>
      </c>
      <c r="AK87" s="190">
        <f t="shared" si="9"/>
        <v>1.6543805000000003</v>
      </c>
      <c r="AL87" s="41">
        <v>40179</v>
      </c>
      <c r="AM87" s="30">
        <v>13.132</v>
      </c>
      <c r="AN87" s="190">
        <f t="shared" si="10"/>
        <v>0.86224711999999992</v>
      </c>
      <c r="AO87" s="41">
        <v>40184</v>
      </c>
      <c r="AP87" s="88">
        <v>16.28</v>
      </c>
      <c r="AQ87" s="1685">
        <f t="shared" si="11"/>
        <v>1.3251919999999999</v>
      </c>
    </row>
    <row r="88" spans="1:43">
      <c r="A88" s="28">
        <v>40182</v>
      </c>
      <c r="B88" s="41">
        <v>40182</v>
      </c>
      <c r="C88" s="30">
        <v>27.313700000000001</v>
      </c>
      <c r="D88" s="28">
        <v>40182</v>
      </c>
      <c r="E88" s="30">
        <v>22.741099999999999</v>
      </c>
      <c r="F88" s="28">
        <v>40182</v>
      </c>
      <c r="G88" s="30">
        <v>16.316700000000001</v>
      </c>
      <c r="H88" s="28">
        <v>40182</v>
      </c>
      <c r="I88" s="30">
        <v>15.336500000000001</v>
      </c>
      <c r="J88" s="28">
        <v>40182</v>
      </c>
      <c r="K88" s="30">
        <v>13.7043</v>
      </c>
      <c r="L88" s="41">
        <v>40182</v>
      </c>
      <c r="M88" s="30">
        <v>18.8371</v>
      </c>
      <c r="N88" s="119">
        <v>40182</v>
      </c>
      <c r="O88" s="30">
        <v>20.13</v>
      </c>
      <c r="P88" s="41">
        <v>40182</v>
      </c>
      <c r="Q88" s="30">
        <v>17.235199999999999</v>
      </c>
      <c r="R88" s="119">
        <v>40182</v>
      </c>
      <c r="S88" s="30">
        <v>16.518999999999998</v>
      </c>
      <c r="T88" s="41">
        <v>40182</v>
      </c>
      <c r="U88" s="30">
        <v>16.427199999999999</v>
      </c>
      <c r="V88" s="119">
        <v>40182</v>
      </c>
      <c r="W88" s="30">
        <v>16.666</v>
      </c>
      <c r="X88" s="1446"/>
      <c r="Y88" s="93">
        <v>40184</v>
      </c>
      <c r="Z88" s="30">
        <v>20.149999999999999</v>
      </c>
      <c r="AA88" s="190">
        <f t="shared" si="6"/>
        <v>2.0301124999999995</v>
      </c>
      <c r="AB88" s="41">
        <v>40184</v>
      </c>
      <c r="AC88" s="30">
        <v>20.38</v>
      </c>
      <c r="AD88" s="190">
        <f t="shared" si="7"/>
        <v>2.0767219999999997</v>
      </c>
      <c r="AE88" s="41">
        <v>40184</v>
      </c>
      <c r="AF88" s="30">
        <v>19.91</v>
      </c>
      <c r="AG88" s="1685">
        <f t="shared" si="8"/>
        <v>1.9820404999999999</v>
      </c>
      <c r="AH88" s="1446"/>
      <c r="AI88" s="93">
        <v>40183</v>
      </c>
      <c r="AJ88" s="30">
        <v>17.88</v>
      </c>
      <c r="AK88" s="190">
        <f t="shared" si="9"/>
        <v>1.5984719999999997</v>
      </c>
      <c r="AL88" s="41">
        <v>40182</v>
      </c>
      <c r="AM88" s="30">
        <v>13.016999999999999</v>
      </c>
      <c r="AN88" s="190">
        <f t="shared" si="10"/>
        <v>0.84721144500000023</v>
      </c>
      <c r="AO88" s="41">
        <v>40185</v>
      </c>
      <c r="AP88" s="88">
        <v>16.21</v>
      </c>
      <c r="AQ88" s="1685">
        <f t="shared" si="11"/>
        <v>1.3138205000000003</v>
      </c>
    </row>
    <row r="89" spans="1:43">
      <c r="A89" s="28">
        <v>40183</v>
      </c>
      <c r="B89" s="41">
        <v>40183</v>
      </c>
      <c r="C89" s="30">
        <v>27.222300000000001</v>
      </c>
      <c r="D89" s="28">
        <v>40183</v>
      </c>
      <c r="E89" s="30">
        <v>22.725300000000001</v>
      </c>
      <c r="F89" s="28">
        <v>40183</v>
      </c>
      <c r="G89" s="30">
        <v>16.294899999999998</v>
      </c>
      <c r="H89" s="28">
        <v>40183</v>
      </c>
      <c r="I89" s="30">
        <v>15.3445</v>
      </c>
      <c r="J89" s="28">
        <v>40183</v>
      </c>
      <c r="K89" s="30">
        <v>13.707699999999999</v>
      </c>
      <c r="L89" s="41">
        <v>40183</v>
      </c>
      <c r="M89" s="30">
        <v>18.749400000000001</v>
      </c>
      <c r="N89" s="119">
        <v>40183</v>
      </c>
      <c r="O89" s="30">
        <v>20.068999999999999</v>
      </c>
      <c r="P89" s="41">
        <v>40183</v>
      </c>
      <c r="Q89" s="30">
        <v>17.2363</v>
      </c>
      <c r="R89" s="119">
        <v>40183</v>
      </c>
      <c r="S89" s="30">
        <v>16.515999999999998</v>
      </c>
      <c r="T89" s="41">
        <v>40183</v>
      </c>
      <c r="U89" s="30">
        <v>16.413599999999999</v>
      </c>
      <c r="V89" s="119">
        <v>40183</v>
      </c>
      <c r="W89" s="30">
        <v>16.655000000000001</v>
      </c>
      <c r="X89" s="1446"/>
      <c r="Y89" s="93">
        <v>40185</v>
      </c>
      <c r="Z89" s="30">
        <v>19.89</v>
      </c>
      <c r="AA89" s="190">
        <f t="shared" si="6"/>
        <v>1.9780605</v>
      </c>
      <c r="AB89" s="41">
        <v>40185</v>
      </c>
      <c r="AC89" s="30">
        <v>20.34</v>
      </c>
      <c r="AD89" s="190">
        <f t="shared" si="7"/>
        <v>2.068578</v>
      </c>
      <c r="AE89" s="41">
        <v>40185</v>
      </c>
      <c r="AF89" s="30">
        <v>19.899999999999999</v>
      </c>
      <c r="AG89" s="1685">
        <f t="shared" si="8"/>
        <v>1.9800499999999994</v>
      </c>
      <c r="AH89" s="1446"/>
      <c r="AI89" s="93">
        <v>40184</v>
      </c>
      <c r="AJ89" s="30">
        <v>17.86</v>
      </c>
      <c r="AK89" s="190">
        <f t="shared" si="9"/>
        <v>1.5948979999999997</v>
      </c>
      <c r="AL89" s="41">
        <v>40183</v>
      </c>
      <c r="AM89" s="30">
        <v>12.956</v>
      </c>
      <c r="AN89" s="190">
        <f t="shared" si="10"/>
        <v>0.83928968000000004</v>
      </c>
      <c r="AO89" s="41">
        <v>40186</v>
      </c>
      <c r="AP89" s="88">
        <v>15.69</v>
      </c>
      <c r="AQ89" s="1685">
        <f t="shared" si="11"/>
        <v>1.2308804999999998</v>
      </c>
    </row>
    <row r="90" spans="1:43">
      <c r="A90" s="28">
        <v>40184</v>
      </c>
      <c r="B90" s="41">
        <v>40184</v>
      </c>
      <c r="C90" s="30">
        <v>27.214099999999998</v>
      </c>
      <c r="D90" s="28">
        <v>40184</v>
      </c>
      <c r="E90" s="30">
        <v>22.7239</v>
      </c>
      <c r="F90" s="28">
        <v>40184</v>
      </c>
      <c r="G90" s="30">
        <v>16.254100000000001</v>
      </c>
      <c r="H90" s="28">
        <v>40184</v>
      </c>
      <c r="I90" s="30">
        <v>15.298500000000001</v>
      </c>
      <c r="J90" s="28">
        <v>40184</v>
      </c>
      <c r="K90" s="30">
        <v>13.642099999999999</v>
      </c>
      <c r="L90" s="41">
        <v>40184</v>
      </c>
      <c r="M90" s="30">
        <v>18.748200000000001</v>
      </c>
      <c r="N90" s="119">
        <v>40184</v>
      </c>
      <c r="O90" s="30">
        <v>20.062000000000001</v>
      </c>
      <c r="P90" s="41">
        <v>40184</v>
      </c>
      <c r="Q90" s="30">
        <v>17.204499999999999</v>
      </c>
      <c r="R90" s="119">
        <v>40184</v>
      </c>
      <c r="S90" s="30">
        <v>16.47</v>
      </c>
      <c r="T90" s="41">
        <v>40184</v>
      </c>
      <c r="U90" s="30">
        <v>16.339600000000001</v>
      </c>
      <c r="V90" s="119">
        <v>40184</v>
      </c>
      <c r="W90" s="30">
        <v>16.558</v>
      </c>
      <c r="X90" s="1446"/>
      <c r="Y90" s="93">
        <v>40186</v>
      </c>
      <c r="Z90" s="30">
        <v>19.77</v>
      </c>
      <c r="AA90" s="190">
        <f t="shared" si="6"/>
        <v>1.9542644999999998</v>
      </c>
      <c r="AB90" s="41">
        <v>40186</v>
      </c>
      <c r="AC90" s="30">
        <v>20.34</v>
      </c>
      <c r="AD90" s="190">
        <f t="shared" si="7"/>
        <v>2.068578</v>
      </c>
      <c r="AE90" s="41">
        <v>40186</v>
      </c>
      <c r="AF90" s="30">
        <v>19.87</v>
      </c>
      <c r="AG90" s="1685">
        <f t="shared" si="8"/>
        <v>1.9740845000000002</v>
      </c>
      <c r="AH90" s="1446"/>
      <c r="AI90" s="93">
        <v>40185</v>
      </c>
      <c r="AJ90" s="30">
        <v>17.86</v>
      </c>
      <c r="AK90" s="190">
        <f t="shared" si="9"/>
        <v>1.5948979999999997</v>
      </c>
      <c r="AL90" s="41">
        <v>40184</v>
      </c>
      <c r="AM90" s="30">
        <v>12.946999999999999</v>
      </c>
      <c r="AN90" s="190">
        <f t="shared" si="10"/>
        <v>0.83812404500000004</v>
      </c>
      <c r="AO90" s="41">
        <v>40189</v>
      </c>
      <c r="AP90" s="88">
        <v>15.67</v>
      </c>
      <c r="AQ90" s="1685">
        <f t="shared" si="11"/>
        <v>1.2277445000000002</v>
      </c>
    </row>
    <row r="91" spans="1:43">
      <c r="A91" s="28">
        <v>40185</v>
      </c>
      <c r="B91" s="41">
        <v>40185</v>
      </c>
      <c r="C91" s="30">
        <v>27.015899999999998</v>
      </c>
      <c r="D91" s="28">
        <v>40185</v>
      </c>
      <c r="E91" s="30">
        <v>22.7746</v>
      </c>
      <c r="F91" s="28">
        <v>40185</v>
      </c>
      <c r="G91" s="30">
        <v>16.134599999999999</v>
      </c>
      <c r="H91" s="28">
        <v>40185</v>
      </c>
      <c r="I91" s="30">
        <v>15.2186</v>
      </c>
      <c r="J91" s="28">
        <v>40185</v>
      </c>
      <c r="K91" s="30">
        <v>13.666499999999999</v>
      </c>
      <c r="L91" s="41">
        <v>40185</v>
      </c>
      <c r="M91" s="30">
        <v>18.7422</v>
      </c>
      <c r="N91" s="119">
        <v>40185</v>
      </c>
      <c r="O91" s="30">
        <v>20.062000000000001</v>
      </c>
      <c r="P91" s="41">
        <v>40185</v>
      </c>
      <c r="Q91" s="30">
        <v>17.2164</v>
      </c>
      <c r="R91" s="119">
        <v>40185</v>
      </c>
      <c r="S91" s="30">
        <v>16.484000000000002</v>
      </c>
      <c r="T91" s="41">
        <v>40185</v>
      </c>
      <c r="U91" s="30">
        <v>16.343399999999999</v>
      </c>
      <c r="V91" s="119">
        <v>40185</v>
      </c>
      <c r="W91" s="30">
        <v>16.562000000000001</v>
      </c>
      <c r="X91" s="1446"/>
      <c r="Y91" s="93">
        <v>40189</v>
      </c>
      <c r="Z91" s="30">
        <v>19.649999999999999</v>
      </c>
      <c r="AA91" s="190">
        <f t="shared" si="6"/>
        <v>1.9306124999999996</v>
      </c>
      <c r="AB91" s="41">
        <v>40189</v>
      </c>
      <c r="AC91" s="30">
        <v>20.25</v>
      </c>
      <c r="AD91" s="190">
        <f t="shared" si="7"/>
        <v>2.0503125000000004</v>
      </c>
      <c r="AE91" s="41">
        <v>40189</v>
      </c>
      <c r="AF91" s="30">
        <v>19.78</v>
      </c>
      <c r="AG91" s="1685">
        <f t="shared" si="8"/>
        <v>1.956242</v>
      </c>
      <c r="AH91" s="1446"/>
      <c r="AI91" s="93">
        <v>40186</v>
      </c>
      <c r="AJ91" s="30">
        <v>17.75</v>
      </c>
      <c r="AK91" s="190">
        <f t="shared" si="9"/>
        <v>1.5753124999999999</v>
      </c>
      <c r="AL91" s="41">
        <v>40185</v>
      </c>
      <c r="AM91" s="30">
        <v>12.853</v>
      </c>
      <c r="AN91" s="190">
        <f t="shared" si="10"/>
        <v>0.82599804500000007</v>
      </c>
      <c r="AO91" s="41">
        <v>40190</v>
      </c>
      <c r="AP91" s="88">
        <v>15.73</v>
      </c>
      <c r="AQ91" s="1685">
        <f t="shared" si="11"/>
        <v>1.2371644999999998</v>
      </c>
    </row>
    <row r="92" spans="1:43">
      <c r="A92" s="28">
        <v>40186</v>
      </c>
      <c r="B92" s="41">
        <v>40186</v>
      </c>
      <c r="C92" s="30">
        <v>26.967199999999998</v>
      </c>
      <c r="D92" s="28">
        <v>40186</v>
      </c>
      <c r="E92" s="30">
        <v>22.773800000000001</v>
      </c>
      <c r="F92" s="28">
        <v>40186</v>
      </c>
      <c r="G92" s="30">
        <v>16.1401</v>
      </c>
      <c r="H92" s="28">
        <v>40186</v>
      </c>
      <c r="I92" s="30">
        <v>15.2319</v>
      </c>
      <c r="J92" s="28">
        <v>40186</v>
      </c>
      <c r="K92" s="30">
        <v>13.685499999999999</v>
      </c>
      <c r="L92" s="41">
        <v>40186</v>
      </c>
      <c r="M92" s="30">
        <v>18.753900000000002</v>
      </c>
      <c r="N92" s="119">
        <v>40186</v>
      </c>
      <c r="O92" s="30">
        <v>20.071999999999999</v>
      </c>
      <c r="P92" s="41">
        <v>40186</v>
      </c>
      <c r="Q92" s="30">
        <v>17.2288</v>
      </c>
      <c r="R92" s="119">
        <v>40186</v>
      </c>
      <c r="S92" s="30">
        <v>16.478000000000002</v>
      </c>
      <c r="T92" s="41">
        <v>40186</v>
      </c>
      <c r="U92" s="30">
        <v>16.324200000000001</v>
      </c>
      <c r="V92" s="119">
        <v>40186</v>
      </c>
      <c r="W92" s="30">
        <v>16.542999999999999</v>
      </c>
      <c r="X92" s="1446"/>
      <c r="Y92" s="93">
        <v>40190</v>
      </c>
      <c r="Z92" s="30">
        <v>19.5</v>
      </c>
      <c r="AA92" s="190">
        <f t="shared" si="6"/>
        <v>1.9012500000000001</v>
      </c>
      <c r="AB92" s="41">
        <v>40190</v>
      </c>
      <c r="AC92" s="30">
        <v>20.18</v>
      </c>
      <c r="AD92" s="190">
        <f t="shared" si="7"/>
        <v>2.036162</v>
      </c>
      <c r="AE92" s="41">
        <v>40190</v>
      </c>
      <c r="AF92" s="30">
        <v>19.75</v>
      </c>
      <c r="AG92" s="1685">
        <f t="shared" si="8"/>
        <v>1.9503125000000003</v>
      </c>
      <c r="AH92" s="1446"/>
      <c r="AI92" s="93">
        <v>40189</v>
      </c>
      <c r="AJ92" s="30">
        <v>17.62</v>
      </c>
      <c r="AK92" s="190">
        <f t="shared" si="9"/>
        <v>1.5523220000000004</v>
      </c>
      <c r="AL92" s="41">
        <v>40186</v>
      </c>
      <c r="AM92" s="30">
        <v>12.831</v>
      </c>
      <c r="AN92" s="190">
        <f t="shared" si="10"/>
        <v>0.82317280500000012</v>
      </c>
      <c r="AO92" s="41">
        <v>40191</v>
      </c>
      <c r="AP92" s="88">
        <v>15.65</v>
      </c>
      <c r="AQ92" s="1685">
        <f t="shared" si="11"/>
        <v>1.2246125000000001</v>
      </c>
    </row>
    <row r="93" spans="1:43">
      <c r="A93" s="28">
        <v>40189</v>
      </c>
      <c r="B93" s="41">
        <v>40189</v>
      </c>
      <c r="C93" s="30">
        <v>27.179300000000001</v>
      </c>
      <c r="D93" s="28">
        <v>40189</v>
      </c>
      <c r="E93" s="30">
        <v>22.828499999999998</v>
      </c>
      <c r="F93" s="28">
        <v>40189</v>
      </c>
      <c r="G93" s="30">
        <v>16.1753</v>
      </c>
      <c r="H93" s="28">
        <v>40189</v>
      </c>
      <c r="I93" s="30">
        <v>15.279500000000001</v>
      </c>
      <c r="J93" s="28">
        <v>40189</v>
      </c>
      <c r="K93" s="30">
        <v>13.702</v>
      </c>
      <c r="L93" s="41">
        <v>40189</v>
      </c>
      <c r="M93" s="30">
        <v>18.788900000000002</v>
      </c>
      <c r="N93" s="119">
        <v>40189</v>
      </c>
      <c r="O93" s="30">
        <v>20.016999999999999</v>
      </c>
      <c r="P93" s="41">
        <v>40189</v>
      </c>
      <c r="Q93" s="30">
        <v>17.235800000000001</v>
      </c>
      <c r="R93" s="119">
        <v>40189</v>
      </c>
      <c r="S93" s="30">
        <v>16.416</v>
      </c>
      <c r="T93" s="41">
        <v>40189</v>
      </c>
      <c r="U93" s="30">
        <v>16.264399999999998</v>
      </c>
      <c r="V93" s="119">
        <v>40189</v>
      </c>
      <c r="W93" s="30">
        <v>16.466000000000001</v>
      </c>
      <c r="X93" s="1446"/>
      <c r="Y93" s="93">
        <v>40191</v>
      </c>
      <c r="Z93" s="30">
        <v>19.440000000000001</v>
      </c>
      <c r="AA93" s="190">
        <f t="shared" si="6"/>
        <v>1.8895680000000006</v>
      </c>
      <c r="AB93" s="41">
        <v>40191</v>
      </c>
      <c r="AC93" s="30">
        <v>20.149999999999999</v>
      </c>
      <c r="AD93" s="190">
        <f t="shared" si="7"/>
        <v>2.0301124999999995</v>
      </c>
      <c r="AE93" s="41">
        <v>40191</v>
      </c>
      <c r="AF93" s="30">
        <v>19.75</v>
      </c>
      <c r="AG93" s="1685">
        <f t="shared" si="8"/>
        <v>1.9503125000000003</v>
      </c>
      <c r="AH93" s="1446"/>
      <c r="AI93" s="93">
        <v>40190</v>
      </c>
      <c r="AJ93" s="30">
        <v>17.7</v>
      </c>
      <c r="AK93" s="190">
        <f t="shared" si="9"/>
        <v>1.5664499999999997</v>
      </c>
      <c r="AL93" s="41">
        <v>40189</v>
      </c>
      <c r="AM93" s="30">
        <v>12.795</v>
      </c>
      <c r="AN93" s="190">
        <f t="shared" si="10"/>
        <v>0.81856012500000008</v>
      </c>
      <c r="AO93" s="41">
        <v>40192</v>
      </c>
      <c r="AP93" s="88">
        <v>15.6</v>
      </c>
      <c r="AQ93" s="1685">
        <f t="shared" si="11"/>
        <v>1.2168000000000001</v>
      </c>
    </row>
    <row r="94" spans="1:43">
      <c r="A94" s="28">
        <v>40190</v>
      </c>
      <c r="B94" s="41">
        <v>40190</v>
      </c>
      <c r="C94" s="30">
        <v>27.225100000000001</v>
      </c>
      <c r="D94" s="28">
        <v>40190</v>
      </c>
      <c r="E94" s="30">
        <v>22.797599999999999</v>
      </c>
      <c r="F94" s="28">
        <v>40190</v>
      </c>
      <c r="G94" s="30">
        <v>16.111000000000001</v>
      </c>
      <c r="H94" s="28">
        <v>40190</v>
      </c>
      <c r="I94" s="30">
        <v>15.206899999999999</v>
      </c>
      <c r="J94" s="28">
        <v>40190</v>
      </c>
      <c r="K94" s="30">
        <v>13.501300000000001</v>
      </c>
      <c r="L94" s="41">
        <v>40190</v>
      </c>
      <c r="M94" s="30">
        <v>18.482199999999999</v>
      </c>
      <c r="N94" s="119">
        <v>40190</v>
      </c>
      <c r="O94" s="30">
        <v>19.576000000000001</v>
      </c>
      <c r="P94" s="41">
        <v>40190</v>
      </c>
      <c r="Q94" s="30">
        <v>17.165299999999998</v>
      </c>
      <c r="R94" s="119">
        <v>40190</v>
      </c>
      <c r="S94" s="30">
        <v>16.408000000000001</v>
      </c>
      <c r="T94" s="41">
        <v>40190</v>
      </c>
      <c r="U94" s="30">
        <v>16.1509</v>
      </c>
      <c r="V94" s="119">
        <v>40190</v>
      </c>
      <c r="W94" s="30">
        <v>16.341999999999999</v>
      </c>
      <c r="X94" s="1446"/>
      <c r="Y94" s="93">
        <v>40192</v>
      </c>
      <c r="Z94" s="30">
        <v>19.38</v>
      </c>
      <c r="AA94" s="190">
        <f t="shared" si="6"/>
        <v>1.8779219999999999</v>
      </c>
      <c r="AB94" s="41">
        <v>40192</v>
      </c>
      <c r="AC94" s="30">
        <v>20.100000000000001</v>
      </c>
      <c r="AD94" s="190">
        <f t="shared" si="7"/>
        <v>2.0200500000000003</v>
      </c>
      <c r="AE94" s="41">
        <v>40192</v>
      </c>
      <c r="AF94" s="30">
        <v>19.649999999999999</v>
      </c>
      <c r="AG94" s="1685">
        <f t="shared" si="8"/>
        <v>1.9306124999999996</v>
      </c>
      <c r="AH94" s="1446"/>
      <c r="AI94" s="93">
        <v>40191</v>
      </c>
      <c r="AJ94" s="30">
        <v>17.63</v>
      </c>
      <c r="AK94" s="190">
        <f t="shared" si="9"/>
        <v>1.5540844999999996</v>
      </c>
      <c r="AL94" s="41">
        <v>40190</v>
      </c>
      <c r="AM94" s="30">
        <v>12.843999999999999</v>
      </c>
      <c r="AN94" s="190">
        <f t="shared" si="10"/>
        <v>0.82484168000000002</v>
      </c>
      <c r="AO94" s="41">
        <v>40193</v>
      </c>
      <c r="AP94" s="88">
        <v>15.69</v>
      </c>
      <c r="AQ94" s="1685">
        <f t="shared" si="11"/>
        <v>1.2308804999999998</v>
      </c>
    </row>
    <row r="95" spans="1:43">
      <c r="A95" s="28">
        <v>40191</v>
      </c>
      <c r="B95" s="41">
        <v>40191</v>
      </c>
      <c r="C95" s="30">
        <v>26.875800000000002</v>
      </c>
      <c r="D95" s="28">
        <v>40191</v>
      </c>
      <c r="E95" s="30">
        <v>22.395299999999999</v>
      </c>
      <c r="F95" s="28">
        <v>40191</v>
      </c>
      <c r="G95" s="30">
        <v>15.708600000000001</v>
      </c>
      <c r="H95" s="28">
        <v>40191</v>
      </c>
      <c r="I95" s="30">
        <v>14.885300000000001</v>
      </c>
      <c r="J95" s="28">
        <v>40191</v>
      </c>
      <c r="K95" s="30">
        <v>13.344099999999999</v>
      </c>
      <c r="L95" s="41">
        <v>40191</v>
      </c>
      <c r="M95" s="30">
        <v>18.285299999999999</v>
      </c>
      <c r="N95" s="119">
        <v>40191</v>
      </c>
      <c r="O95" s="30">
        <v>19.411000000000001</v>
      </c>
      <c r="P95" s="41">
        <v>40191</v>
      </c>
      <c r="Q95" s="30">
        <v>16.9496</v>
      </c>
      <c r="R95" s="119">
        <v>40191</v>
      </c>
      <c r="S95" s="30">
        <v>16.242000000000001</v>
      </c>
      <c r="T95" s="41">
        <v>40191</v>
      </c>
      <c r="U95" s="30">
        <v>15.9717</v>
      </c>
      <c r="V95" s="119">
        <v>40191</v>
      </c>
      <c r="W95" s="30">
        <v>16.181000000000001</v>
      </c>
      <c r="X95" s="1446"/>
      <c r="Y95" s="93">
        <v>40193</v>
      </c>
      <c r="Z95" s="30">
        <v>19.53</v>
      </c>
      <c r="AA95" s="190">
        <f t="shared" si="6"/>
        <v>1.9071045000000002</v>
      </c>
      <c r="AB95" s="41">
        <v>40193</v>
      </c>
      <c r="AC95" s="30">
        <v>20.149999999999999</v>
      </c>
      <c r="AD95" s="190">
        <f t="shared" si="7"/>
        <v>2.0301124999999995</v>
      </c>
      <c r="AE95" s="41">
        <v>40193</v>
      </c>
      <c r="AF95" s="30">
        <v>19.84</v>
      </c>
      <c r="AG95" s="1685">
        <f t="shared" si="8"/>
        <v>1.9681279999999999</v>
      </c>
      <c r="AH95" s="1446"/>
      <c r="AI95" s="93">
        <v>40192</v>
      </c>
      <c r="AJ95" s="30">
        <v>17.66</v>
      </c>
      <c r="AK95" s="190">
        <f t="shared" si="9"/>
        <v>1.5593780000000002</v>
      </c>
      <c r="AL95" s="41">
        <v>40191</v>
      </c>
      <c r="AM95" s="30">
        <v>12.79</v>
      </c>
      <c r="AN95" s="190">
        <f t="shared" si="10"/>
        <v>0.81792049999999983</v>
      </c>
      <c r="AO95" s="41">
        <v>40197</v>
      </c>
      <c r="AP95" s="88">
        <v>15.73</v>
      </c>
      <c r="AQ95" s="1685">
        <f t="shared" si="11"/>
        <v>1.2371644999999998</v>
      </c>
    </row>
    <row r="96" spans="1:43">
      <c r="A96" s="28">
        <v>40192</v>
      </c>
      <c r="B96" s="41">
        <v>40192</v>
      </c>
      <c r="C96" s="30">
        <v>26.942799999999998</v>
      </c>
      <c r="D96" s="28">
        <v>40192</v>
      </c>
      <c r="E96" s="30">
        <v>22.400400000000001</v>
      </c>
      <c r="F96" s="28">
        <v>40192</v>
      </c>
      <c r="G96" s="30">
        <v>15.476100000000001</v>
      </c>
      <c r="H96" s="28">
        <v>40192</v>
      </c>
      <c r="I96" s="30">
        <v>14.8302</v>
      </c>
      <c r="J96" s="28">
        <v>40192</v>
      </c>
      <c r="K96" s="30">
        <v>13.020300000000001</v>
      </c>
      <c r="L96" s="41">
        <v>40192</v>
      </c>
      <c r="M96" s="30">
        <v>18.034500000000001</v>
      </c>
      <c r="N96" s="119">
        <v>40192</v>
      </c>
      <c r="O96" s="30">
        <v>19.114999999999998</v>
      </c>
      <c r="P96" s="41">
        <v>40192</v>
      </c>
      <c r="Q96" s="30">
        <v>16.727899999999998</v>
      </c>
      <c r="R96" s="119">
        <v>40192</v>
      </c>
      <c r="S96" s="30">
        <v>15.891</v>
      </c>
      <c r="T96" s="41">
        <v>40192</v>
      </c>
      <c r="U96" s="30">
        <v>15.611800000000001</v>
      </c>
      <c r="V96" s="119">
        <v>40192</v>
      </c>
      <c r="W96" s="30">
        <v>15.776</v>
      </c>
      <c r="X96" s="1446"/>
      <c r="Y96" s="93">
        <v>40196</v>
      </c>
      <c r="Z96" s="30">
        <v>19.55</v>
      </c>
      <c r="AA96" s="190">
        <f t="shared" si="6"/>
        <v>1.9110125000000002</v>
      </c>
      <c r="AB96" s="41">
        <v>40196</v>
      </c>
      <c r="AC96" s="30">
        <v>20.13</v>
      </c>
      <c r="AD96" s="190">
        <f t="shared" si="7"/>
        <v>2.0260844999999996</v>
      </c>
      <c r="AE96" s="41">
        <v>40196</v>
      </c>
      <c r="AF96" s="30">
        <v>19.829999999999998</v>
      </c>
      <c r="AG96" s="1685">
        <f t="shared" si="8"/>
        <v>1.9661444999999995</v>
      </c>
      <c r="AH96" s="1446"/>
      <c r="AI96" s="93">
        <v>40193</v>
      </c>
      <c r="AJ96" s="30">
        <v>17.75</v>
      </c>
      <c r="AK96" s="190">
        <f t="shared" si="9"/>
        <v>1.5753124999999999</v>
      </c>
      <c r="AL96" s="41">
        <v>40192</v>
      </c>
      <c r="AM96" s="30">
        <v>12.807</v>
      </c>
      <c r="AN96" s="190">
        <f t="shared" si="10"/>
        <v>0.82009624500000022</v>
      </c>
      <c r="AO96" s="41">
        <v>40198</v>
      </c>
      <c r="AP96" s="88">
        <v>15.86</v>
      </c>
      <c r="AQ96" s="1685">
        <f t="shared" si="11"/>
        <v>1.2576979999999998</v>
      </c>
    </row>
    <row r="97" spans="1:43">
      <c r="A97" s="28">
        <v>40193</v>
      </c>
      <c r="B97" s="41">
        <v>40193</v>
      </c>
      <c r="C97" s="30">
        <v>26.7697</v>
      </c>
      <c r="D97" s="28">
        <v>40193</v>
      </c>
      <c r="E97" s="30">
        <v>22.246500000000001</v>
      </c>
      <c r="F97" s="28">
        <v>40193</v>
      </c>
      <c r="G97" s="30">
        <v>15.423400000000001</v>
      </c>
      <c r="H97" s="28">
        <v>40193</v>
      </c>
      <c r="I97" s="30">
        <v>14.819599999999999</v>
      </c>
      <c r="J97" s="28">
        <v>40193</v>
      </c>
      <c r="K97" s="30">
        <v>13.0158</v>
      </c>
      <c r="L97" s="41">
        <v>40193</v>
      </c>
      <c r="M97" s="30">
        <v>18.032800000000002</v>
      </c>
      <c r="N97" s="119">
        <v>40193</v>
      </c>
      <c r="O97" s="30">
        <v>19.117999999999999</v>
      </c>
      <c r="P97" s="41">
        <v>40193</v>
      </c>
      <c r="Q97" s="30">
        <v>16.779800000000002</v>
      </c>
      <c r="R97" s="119">
        <v>40193</v>
      </c>
      <c r="S97" s="30">
        <v>15.901</v>
      </c>
      <c r="T97" s="41">
        <v>40193</v>
      </c>
      <c r="U97" s="30">
        <v>15.643599999999999</v>
      </c>
      <c r="V97" s="119">
        <v>40193</v>
      </c>
      <c r="W97" s="30">
        <v>15.818999999999999</v>
      </c>
      <c r="X97" s="1446"/>
      <c r="Y97" s="93">
        <v>40197</v>
      </c>
      <c r="Z97" s="30">
        <v>19.5</v>
      </c>
      <c r="AA97" s="190">
        <f t="shared" si="6"/>
        <v>1.9012500000000001</v>
      </c>
      <c r="AB97" s="41">
        <v>40197</v>
      </c>
      <c r="AC97" s="30">
        <v>20.14</v>
      </c>
      <c r="AD97" s="190">
        <f t="shared" si="7"/>
        <v>2.028098</v>
      </c>
      <c r="AE97" s="41">
        <v>40197</v>
      </c>
      <c r="AF97" s="30">
        <v>19.86</v>
      </c>
      <c r="AG97" s="1685">
        <f t="shared" si="8"/>
        <v>1.9720979999999999</v>
      </c>
      <c r="AH97" s="1446"/>
      <c r="AI97" s="93">
        <v>40196</v>
      </c>
      <c r="AJ97" s="30">
        <v>17.78</v>
      </c>
      <c r="AK97" s="190">
        <f t="shared" si="9"/>
        <v>1.5806420000000001</v>
      </c>
      <c r="AL97" s="41">
        <v>40193</v>
      </c>
      <c r="AM97" s="30">
        <v>12.904</v>
      </c>
      <c r="AN97" s="190">
        <f t="shared" si="10"/>
        <v>0.83256607999999988</v>
      </c>
      <c r="AO97" s="41">
        <v>40199</v>
      </c>
      <c r="AP97" s="88">
        <v>16.2</v>
      </c>
      <c r="AQ97" s="1685">
        <f t="shared" si="11"/>
        <v>1.3122</v>
      </c>
    </row>
    <row r="98" spans="1:43">
      <c r="A98" s="28">
        <v>40196</v>
      </c>
      <c r="B98" s="41">
        <v>40196</v>
      </c>
      <c r="C98" s="30">
        <v>26.784199999999998</v>
      </c>
      <c r="D98" s="28">
        <v>40196</v>
      </c>
      <c r="E98" s="30">
        <v>22.207999999999998</v>
      </c>
      <c r="F98" s="28">
        <v>40196</v>
      </c>
      <c r="G98" s="30">
        <v>15.399699999999999</v>
      </c>
      <c r="H98" s="28">
        <v>40196</v>
      </c>
      <c r="I98" s="30">
        <v>14.8163</v>
      </c>
      <c r="J98" s="28">
        <v>40196</v>
      </c>
      <c r="K98" s="30">
        <v>13.0189</v>
      </c>
      <c r="L98" s="41">
        <v>40196</v>
      </c>
      <c r="M98" s="30">
        <v>17.9588</v>
      </c>
      <c r="N98" s="119">
        <v>40196</v>
      </c>
      <c r="O98" s="30">
        <v>19.062999999999999</v>
      </c>
      <c r="P98" s="41">
        <v>40196</v>
      </c>
      <c r="Q98" s="30">
        <v>16.746700000000001</v>
      </c>
      <c r="R98" s="119">
        <v>40196</v>
      </c>
      <c r="S98" s="30">
        <v>15.871</v>
      </c>
      <c r="T98" s="41">
        <v>40196</v>
      </c>
      <c r="U98" s="30">
        <v>15.6517</v>
      </c>
      <c r="V98" s="119">
        <v>40196</v>
      </c>
      <c r="W98" s="30">
        <v>15.834</v>
      </c>
      <c r="X98" s="1446"/>
      <c r="Y98" s="93">
        <v>40198</v>
      </c>
      <c r="Z98" s="30">
        <v>19.489999999999998</v>
      </c>
      <c r="AA98" s="190">
        <f t="shared" si="6"/>
        <v>1.8993004999999996</v>
      </c>
      <c r="AB98" s="41">
        <v>40198</v>
      </c>
      <c r="AC98" s="30">
        <v>20.329999999999998</v>
      </c>
      <c r="AD98" s="190">
        <f t="shared" si="7"/>
        <v>2.0665444999999996</v>
      </c>
      <c r="AE98" s="41">
        <v>40198</v>
      </c>
      <c r="AF98" s="30">
        <v>20.170000000000002</v>
      </c>
      <c r="AG98" s="1685">
        <f t="shared" si="8"/>
        <v>2.0341445000000005</v>
      </c>
      <c r="AH98" s="1446"/>
      <c r="AI98" s="93">
        <v>40197</v>
      </c>
      <c r="AJ98" s="30">
        <v>17.82</v>
      </c>
      <c r="AK98" s="190">
        <f t="shared" si="9"/>
        <v>1.5877619999999999</v>
      </c>
      <c r="AL98" s="41">
        <v>40196</v>
      </c>
      <c r="AM98" s="30">
        <v>12.895</v>
      </c>
      <c r="AN98" s="190">
        <f t="shared" si="10"/>
        <v>0.83140512500000008</v>
      </c>
      <c r="AO98" s="41">
        <v>40200</v>
      </c>
      <c r="AP98" s="88">
        <v>16.66</v>
      </c>
      <c r="AQ98" s="1685">
        <f t="shared" si="11"/>
        <v>1.387778</v>
      </c>
    </row>
    <row r="99" spans="1:43">
      <c r="A99" s="28">
        <v>40197</v>
      </c>
      <c r="B99" s="41">
        <v>40197</v>
      </c>
      <c r="C99" s="30">
        <v>26.9603</v>
      </c>
      <c r="D99" s="28">
        <v>40197</v>
      </c>
      <c r="E99" s="30">
        <v>22.223700000000001</v>
      </c>
      <c r="F99" s="28">
        <v>40197</v>
      </c>
      <c r="G99" s="30">
        <v>15.363899999999999</v>
      </c>
      <c r="H99" s="28">
        <v>40197</v>
      </c>
      <c r="I99" s="30">
        <v>14.7112</v>
      </c>
      <c r="J99" s="28">
        <v>40197</v>
      </c>
      <c r="K99" s="30">
        <v>13.0153</v>
      </c>
      <c r="L99" s="41">
        <v>40197</v>
      </c>
      <c r="M99" s="30">
        <v>17.909300000000002</v>
      </c>
      <c r="N99" s="119">
        <v>40197</v>
      </c>
      <c r="O99" s="30">
        <v>18.978999999999999</v>
      </c>
      <c r="P99" s="41">
        <v>40197</v>
      </c>
      <c r="Q99" s="30">
        <v>16.744499999999999</v>
      </c>
      <c r="R99" s="119">
        <v>40197</v>
      </c>
      <c r="S99" s="30">
        <v>15.850999999999999</v>
      </c>
      <c r="T99" s="41">
        <v>40197</v>
      </c>
      <c r="U99" s="30">
        <v>15.646000000000001</v>
      </c>
      <c r="V99" s="119">
        <v>40197</v>
      </c>
      <c r="W99" s="30">
        <v>15.818999999999999</v>
      </c>
      <c r="X99" s="1446"/>
      <c r="Y99" s="93">
        <v>40199</v>
      </c>
      <c r="Z99" s="30">
        <v>19.510000000000002</v>
      </c>
      <c r="AA99" s="190">
        <f t="shared" si="6"/>
        <v>1.9032005000000005</v>
      </c>
      <c r="AB99" s="41">
        <v>40199</v>
      </c>
      <c r="AC99" s="30">
        <v>20.329999999999998</v>
      </c>
      <c r="AD99" s="190">
        <f t="shared" si="7"/>
        <v>2.0665444999999996</v>
      </c>
      <c r="AE99" s="41">
        <v>40199</v>
      </c>
      <c r="AF99" s="30">
        <v>20.21</v>
      </c>
      <c r="AG99" s="1685">
        <f t="shared" si="8"/>
        <v>2.0422205</v>
      </c>
      <c r="AH99" s="1446"/>
      <c r="AI99" s="93">
        <v>40198</v>
      </c>
      <c r="AJ99" s="30">
        <v>17.899999999999999</v>
      </c>
      <c r="AK99" s="190">
        <f t="shared" si="9"/>
        <v>1.60205</v>
      </c>
      <c r="AL99" s="41">
        <v>40197</v>
      </c>
      <c r="AM99" s="30">
        <v>12.75</v>
      </c>
      <c r="AN99" s="190">
        <f t="shared" si="10"/>
        <v>0.81281249999999994</v>
      </c>
      <c r="AO99" s="41">
        <v>40203</v>
      </c>
      <c r="AP99" s="88">
        <v>16.48</v>
      </c>
      <c r="AQ99" s="1685">
        <f t="shared" si="11"/>
        <v>1.357952</v>
      </c>
    </row>
    <row r="100" spans="1:43">
      <c r="A100" s="28">
        <v>40198</v>
      </c>
      <c r="B100" s="41">
        <v>40198</v>
      </c>
      <c r="C100" s="30">
        <v>27.015899999999998</v>
      </c>
      <c r="D100" s="28">
        <v>40198</v>
      </c>
      <c r="E100" s="30">
        <v>22.3233</v>
      </c>
      <c r="F100" s="28">
        <v>40198</v>
      </c>
      <c r="G100" s="30">
        <v>15.535500000000001</v>
      </c>
      <c r="H100" s="28">
        <v>40198</v>
      </c>
      <c r="I100" s="30">
        <v>14.7522</v>
      </c>
      <c r="J100" s="28">
        <v>40198</v>
      </c>
      <c r="K100" s="30">
        <v>13.0192</v>
      </c>
      <c r="L100" s="41">
        <v>40198</v>
      </c>
      <c r="M100" s="30">
        <v>18.027100000000001</v>
      </c>
      <c r="N100" s="119">
        <v>40198</v>
      </c>
      <c r="O100" s="30">
        <v>19.135999999999999</v>
      </c>
      <c r="P100" s="41">
        <v>40198</v>
      </c>
      <c r="Q100" s="30">
        <v>16.824300000000001</v>
      </c>
      <c r="R100" s="119">
        <v>40198</v>
      </c>
      <c r="S100" s="30">
        <v>15.936999999999999</v>
      </c>
      <c r="T100" s="41">
        <v>40198</v>
      </c>
      <c r="U100" s="30">
        <v>15.7097</v>
      </c>
      <c r="V100" s="119">
        <v>40198</v>
      </c>
      <c r="W100" s="30">
        <v>15.871</v>
      </c>
      <c r="X100" s="1446"/>
      <c r="Y100" s="93">
        <v>40200</v>
      </c>
      <c r="Z100" s="30">
        <v>19.52</v>
      </c>
      <c r="AA100" s="190">
        <f t="shared" si="6"/>
        <v>1.9051519999999995</v>
      </c>
      <c r="AB100" s="41">
        <v>40200</v>
      </c>
      <c r="AC100" s="30">
        <v>20.38</v>
      </c>
      <c r="AD100" s="190">
        <f t="shared" si="7"/>
        <v>2.0767219999999997</v>
      </c>
      <c r="AE100" s="41">
        <v>40200</v>
      </c>
      <c r="AF100" s="30">
        <v>20.27</v>
      </c>
      <c r="AG100" s="1685">
        <f t="shared" si="8"/>
        <v>2.0543645000000001</v>
      </c>
      <c r="AH100" s="1446"/>
      <c r="AI100" s="93">
        <v>40199</v>
      </c>
      <c r="AJ100" s="30">
        <v>18.09</v>
      </c>
      <c r="AK100" s="190">
        <f t="shared" si="9"/>
        <v>1.6362405</v>
      </c>
      <c r="AL100" s="41">
        <v>40198</v>
      </c>
      <c r="AM100" s="30">
        <v>12.914</v>
      </c>
      <c r="AN100" s="190">
        <f t="shared" si="10"/>
        <v>0.83385698000000008</v>
      </c>
      <c r="AO100" s="41">
        <v>40204</v>
      </c>
      <c r="AP100" s="88">
        <v>16.489999999999998</v>
      </c>
      <c r="AQ100" s="1685">
        <f t="shared" si="11"/>
        <v>1.3596004999999998</v>
      </c>
    </row>
    <row r="101" spans="1:43">
      <c r="A101" s="28">
        <v>40199</v>
      </c>
      <c r="B101" s="41">
        <v>40199</v>
      </c>
      <c r="C101" s="30">
        <v>27.038399999999999</v>
      </c>
      <c r="D101" s="28">
        <v>40199</v>
      </c>
      <c r="E101" s="30">
        <v>22.352</v>
      </c>
      <c r="F101" s="28">
        <v>40199</v>
      </c>
      <c r="G101" s="30">
        <v>15.534000000000001</v>
      </c>
      <c r="H101" s="28">
        <v>40199</v>
      </c>
      <c r="I101" s="30">
        <v>14.757300000000001</v>
      </c>
      <c r="J101" s="28">
        <v>40199</v>
      </c>
      <c r="K101" s="30">
        <v>13.043900000000001</v>
      </c>
      <c r="L101" s="41">
        <v>40199</v>
      </c>
      <c r="M101" s="30">
        <v>18.028199999999998</v>
      </c>
      <c r="N101" s="119">
        <v>40199</v>
      </c>
      <c r="O101" s="30">
        <v>19.122</v>
      </c>
      <c r="P101" s="41">
        <v>40199</v>
      </c>
      <c r="Q101" s="30">
        <v>16.7774</v>
      </c>
      <c r="R101" s="119">
        <v>40199</v>
      </c>
      <c r="S101" s="30">
        <v>15.935</v>
      </c>
      <c r="T101" s="41">
        <v>40199</v>
      </c>
      <c r="U101" s="30">
        <v>15.7136</v>
      </c>
      <c r="V101" s="119">
        <v>40199</v>
      </c>
      <c r="W101" s="30">
        <v>15.877000000000001</v>
      </c>
      <c r="X101" s="1446"/>
      <c r="Y101" s="93">
        <v>40203</v>
      </c>
      <c r="Z101" s="30">
        <v>19.52</v>
      </c>
      <c r="AA101" s="190">
        <f t="shared" si="6"/>
        <v>1.9051519999999995</v>
      </c>
      <c r="AB101" s="41">
        <v>40203</v>
      </c>
      <c r="AC101" s="30">
        <v>20.39</v>
      </c>
      <c r="AD101" s="190">
        <f t="shared" si="7"/>
        <v>2.0787605</v>
      </c>
      <c r="AE101" s="41">
        <v>40203</v>
      </c>
      <c r="AF101" s="30">
        <v>20.34</v>
      </c>
      <c r="AG101" s="1685">
        <f t="shared" si="8"/>
        <v>2.068578</v>
      </c>
      <c r="AH101" s="1446"/>
      <c r="AI101" s="93">
        <v>40200</v>
      </c>
      <c r="AJ101" s="30">
        <v>18.170000000000002</v>
      </c>
      <c r="AK101" s="190">
        <f t="shared" si="9"/>
        <v>1.6507445000000005</v>
      </c>
      <c r="AL101" s="41">
        <v>40199</v>
      </c>
      <c r="AM101" s="30">
        <v>13.125</v>
      </c>
      <c r="AN101" s="190">
        <f t="shared" si="10"/>
        <v>0.861328125</v>
      </c>
      <c r="AO101" s="41">
        <v>40205</v>
      </c>
      <c r="AP101" s="88">
        <v>16.5</v>
      </c>
      <c r="AQ101" s="1685">
        <f t="shared" si="11"/>
        <v>1.3612500000000001</v>
      </c>
    </row>
    <row r="102" spans="1:43">
      <c r="A102" s="28">
        <v>40200</v>
      </c>
      <c r="B102" s="41">
        <v>40200</v>
      </c>
      <c r="C102" s="30">
        <v>27.037199999999999</v>
      </c>
      <c r="D102" s="28">
        <v>40200</v>
      </c>
      <c r="E102" s="30">
        <v>22.370899999999999</v>
      </c>
      <c r="F102" s="28">
        <v>40200</v>
      </c>
      <c r="G102" s="30">
        <v>15.5649</v>
      </c>
      <c r="H102" s="28">
        <v>40200</v>
      </c>
      <c r="I102" s="30">
        <v>14.7399</v>
      </c>
      <c r="J102" s="28">
        <v>40200</v>
      </c>
      <c r="K102" s="30">
        <v>13.113200000000001</v>
      </c>
      <c r="L102" s="41">
        <v>40200</v>
      </c>
      <c r="M102" s="30">
        <v>18.036899999999999</v>
      </c>
      <c r="N102" s="119">
        <v>40200</v>
      </c>
      <c r="O102" s="30">
        <v>19.137</v>
      </c>
      <c r="P102" s="41">
        <v>40200</v>
      </c>
      <c r="Q102" s="30">
        <v>16.771599999999999</v>
      </c>
      <c r="R102" s="119">
        <v>40200</v>
      </c>
      <c r="S102" s="30">
        <v>15.917</v>
      </c>
      <c r="T102" s="41">
        <v>40200</v>
      </c>
      <c r="U102" s="30">
        <v>15.686299999999999</v>
      </c>
      <c r="V102" s="119">
        <v>40200</v>
      </c>
      <c r="W102" s="30">
        <v>15.83</v>
      </c>
      <c r="X102" s="1446"/>
      <c r="Y102" s="93">
        <v>40204</v>
      </c>
      <c r="Z102" s="30">
        <v>19.57</v>
      </c>
      <c r="AA102" s="190">
        <f t="shared" si="6"/>
        <v>1.9149245000000001</v>
      </c>
      <c r="AB102" s="41">
        <v>40204</v>
      </c>
      <c r="AC102" s="30">
        <v>20.350000000000001</v>
      </c>
      <c r="AD102" s="190">
        <f t="shared" si="7"/>
        <v>2.0706125000000002</v>
      </c>
      <c r="AE102" s="41">
        <v>40204</v>
      </c>
      <c r="AF102" s="30">
        <v>20.36</v>
      </c>
      <c r="AG102" s="1685">
        <f t="shared" si="8"/>
        <v>2.072648</v>
      </c>
      <c r="AH102" s="1446"/>
      <c r="AI102" s="93">
        <v>40203</v>
      </c>
      <c r="AJ102" s="30">
        <v>18.16</v>
      </c>
      <c r="AK102" s="190">
        <f t="shared" si="9"/>
        <v>1.6489280000000002</v>
      </c>
      <c r="AL102" s="41">
        <v>40200</v>
      </c>
      <c r="AM102" s="30">
        <v>13.416</v>
      </c>
      <c r="AN102" s="190">
        <f t="shared" si="10"/>
        <v>0.89994527999999996</v>
      </c>
      <c r="AO102" s="41">
        <v>40206</v>
      </c>
      <c r="AP102" s="88">
        <v>16.62</v>
      </c>
      <c r="AQ102" s="1685">
        <f t="shared" si="11"/>
        <v>1.3811220000000002</v>
      </c>
    </row>
    <row r="103" spans="1:43">
      <c r="A103" s="28">
        <v>40203</v>
      </c>
      <c r="B103" s="41">
        <v>40203</v>
      </c>
      <c r="C103" s="30">
        <v>27.1401</v>
      </c>
      <c r="D103" s="28">
        <v>40203</v>
      </c>
      <c r="E103" s="30">
        <v>22.516400000000001</v>
      </c>
      <c r="F103" s="28">
        <v>40203</v>
      </c>
      <c r="G103" s="30">
        <v>15.6858</v>
      </c>
      <c r="H103" s="28">
        <v>40203</v>
      </c>
      <c r="I103" s="30">
        <v>14.867900000000001</v>
      </c>
      <c r="J103" s="28">
        <v>40203</v>
      </c>
      <c r="K103" s="30">
        <v>13.1297</v>
      </c>
      <c r="L103" s="41">
        <v>40203</v>
      </c>
      <c r="M103" s="30">
        <v>18.021699999999999</v>
      </c>
      <c r="N103" s="119">
        <v>40203</v>
      </c>
      <c r="O103" s="30">
        <v>19.123000000000001</v>
      </c>
      <c r="P103" s="41">
        <v>40203</v>
      </c>
      <c r="Q103" s="30">
        <v>16.772400000000001</v>
      </c>
      <c r="R103" s="119">
        <v>40203</v>
      </c>
      <c r="S103" s="30">
        <v>15.914</v>
      </c>
      <c r="T103" s="41">
        <v>40203</v>
      </c>
      <c r="U103" s="30">
        <v>15.6752</v>
      </c>
      <c r="V103" s="119">
        <v>40203</v>
      </c>
      <c r="W103" s="30">
        <v>15.82</v>
      </c>
      <c r="X103" s="1446"/>
      <c r="Y103" s="93">
        <v>40205</v>
      </c>
      <c r="Z103" s="30">
        <v>19.54</v>
      </c>
      <c r="AA103" s="190">
        <f t="shared" si="6"/>
        <v>1.9090579999999999</v>
      </c>
      <c r="AB103" s="41">
        <v>40205</v>
      </c>
      <c r="AC103" s="30">
        <v>20.38</v>
      </c>
      <c r="AD103" s="190">
        <f t="shared" si="7"/>
        <v>2.0767219999999997</v>
      </c>
      <c r="AE103" s="41">
        <v>40205</v>
      </c>
      <c r="AF103" s="30">
        <v>20.47</v>
      </c>
      <c r="AG103" s="1685">
        <f t="shared" si="8"/>
        <v>2.0951044999999997</v>
      </c>
      <c r="AH103" s="1446"/>
      <c r="AI103" s="93">
        <v>40204</v>
      </c>
      <c r="AJ103" s="30">
        <v>18.149999999999999</v>
      </c>
      <c r="AK103" s="190">
        <f t="shared" si="9"/>
        <v>1.6471125</v>
      </c>
      <c r="AL103" s="41">
        <v>40203</v>
      </c>
      <c r="AM103" s="30">
        <v>13.39</v>
      </c>
      <c r="AN103" s="190">
        <f t="shared" si="10"/>
        <v>0.89646050000000022</v>
      </c>
      <c r="AO103" s="41">
        <v>40207</v>
      </c>
      <c r="AP103" s="88">
        <v>16.68</v>
      </c>
      <c r="AQ103" s="1685">
        <f t="shared" si="11"/>
        <v>1.3911120000000001</v>
      </c>
    </row>
    <row r="104" spans="1:43">
      <c r="A104" s="28">
        <v>40204</v>
      </c>
      <c r="B104" s="41">
        <v>40204</v>
      </c>
      <c r="C104" s="30">
        <v>27.4665</v>
      </c>
      <c r="D104" s="28">
        <v>40204</v>
      </c>
      <c r="E104" s="30">
        <v>22.376300000000001</v>
      </c>
      <c r="F104" s="28">
        <v>40204</v>
      </c>
      <c r="G104" s="30">
        <v>15.470700000000001</v>
      </c>
      <c r="H104" s="28">
        <v>40204</v>
      </c>
      <c r="I104" s="30">
        <v>14.667</v>
      </c>
      <c r="J104" s="28">
        <v>40204</v>
      </c>
      <c r="K104" s="30">
        <v>12.9841</v>
      </c>
      <c r="L104" s="41">
        <v>40204</v>
      </c>
      <c r="M104" s="30">
        <v>17.685099999999998</v>
      </c>
      <c r="N104" s="119">
        <v>40204</v>
      </c>
      <c r="O104" s="30">
        <v>19.093</v>
      </c>
      <c r="P104" s="41">
        <v>40204</v>
      </c>
      <c r="Q104" s="30">
        <v>16.3308</v>
      </c>
      <c r="R104" s="119">
        <v>40204</v>
      </c>
      <c r="S104" s="30">
        <v>15.904999999999999</v>
      </c>
      <c r="T104" s="41">
        <v>40204</v>
      </c>
      <c r="U104" s="30">
        <v>15.602499999999999</v>
      </c>
      <c r="V104" s="119">
        <v>40204</v>
      </c>
      <c r="W104" s="30">
        <v>15.738</v>
      </c>
      <c r="X104" s="1446"/>
      <c r="Y104" s="93">
        <v>40206</v>
      </c>
      <c r="Z104" s="30">
        <v>19.53</v>
      </c>
      <c r="AA104" s="190">
        <f t="shared" si="6"/>
        <v>1.9071045000000002</v>
      </c>
      <c r="AB104" s="41">
        <v>40206</v>
      </c>
      <c r="AC104" s="30">
        <v>20.46</v>
      </c>
      <c r="AD104" s="190">
        <f t="shared" si="7"/>
        <v>2.0930580000000001</v>
      </c>
      <c r="AE104" s="41">
        <v>40206</v>
      </c>
      <c r="AF104" s="30">
        <v>20.72</v>
      </c>
      <c r="AG104" s="1685">
        <f t="shared" si="8"/>
        <v>2.1465920000000001</v>
      </c>
      <c r="AH104" s="1446"/>
      <c r="AI104" s="93">
        <v>40205</v>
      </c>
      <c r="AJ104" s="30">
        <v>18.21</v>
      </c>
      <c r="AK104" s="190">
        <f t="shared" si="9"/>
        <v>1.6580205000000001</v>
      </c>
      <c r="AL104" s="41">
        <v>40204</v>
      </c>
      <c r="AM104" s="30">
        <v>13.379</v>
      </c>
      <c r="AN104" s="190">
        <f t="shared" si="10"/>
        <v>0.89498820499999987</v>
      </c>
      <c r="AO104" s="41">
        <v>40210</v>
      </c>
      <c r="AP104" s="88">
        <v>16.760000000000002</v>
      </c>
      <c r="AQ104" s="1685">
        <f t="shared" si="11"/>
        <v>1.4044880000000004</v>
      </c>
    </row>
    <row r="105" spans="1:43">
      <c r="A105" s="28">
        <v>40205</v>
      </c>
      <c r="B105" s="41">
        <v>40205</v>
      </c>
      <c r="C105" s="30">
        <v>27.4941</v>
      </c>
      <c r="D105" s="28">
        <v>40205</v>
      </c>
      <c r="E105" s="30">
        <v>22.220800000000001</v>
      </c>
      <c r="F105" s="28">
        <v>40205</v>
      </c>
      <c r="G105" s="30">
        <v>15.4619</v>
      </c>
      <c r="H105" s="28">
        <v>40205</v>
      </c>
      <c r="I105" s="30">
        <v>14.667899999999999</v>
      </c>
      <c r="J105" s="28">
        <v>40205</v>
      </c>
      <c r="K105" s="30">
        <v>12.9918</v>
      </c>
      <c r="L105" s="41">
        <v>40205</v>
      </c>
      <c r="M105" s="30">
        <v>17.6601</v>
      </c>
      <c r="N105" s="119">
        <v>40205</v>
      </c>
      <c r="O105" s="30">
        <v>18.835999999999999</v>
      </c>
      <c r="P105" s="41">
        <v>40205</v>
      </c>
      <c r="Q105" s="30">
        <v>16.307400000000001</v>
      </c>
      <c r="R105" s="119">
        <v>40205</v>
      </c>
      <c r="S105" s="30">
        <v>15.621</v>
      </c>
      <c r="T105" s="41">
        <v>40205</v>
      </c>
      <c r="U105" s="30">
        <v>15.2201</v>
      </c>
      <c r="V105" s="119">
        <v>40205</v>
      </c>
      <c r="W105" s="30">
        <v>15.372</v>
      </c>
      <c r="X105" s="1446"/>
      <c r="Y105" s="93">
        <v>40207</v>
      </c>
      <c r="Z105" s="30">
        <v>19.52</v>
      </c>
      <c r="AA105" s="190">
        <f t="shared" si="6"/>
        <v>1.9051519999999995</v>
      </c>
      <c r="AB105" s="41">
        <v>40207</v>
      </c>
      <c r="AC105" s="30">
        <v>20.37</v>
      </c>
      <c r="AD105" s="190">
        <f t="shared" si="7"/>
        <v>2.0746845000000005</v>
      </c>
      <c r="AE105" s="41">
        <v>40207</v>
      </c>
      <c r="AF105" s="30">
        <v>20.66</v>
      </c>
      <c r="AG105" s="1685">
        <f t="shared" si="8"/>
        <v>2.1341779999999999</v>
      </c>
      <c r="AH105" s="1446"/>
      <c r="AI105" s="93">
        <v>40206</v>
      </c>
      <c r="AJ105" s="30">
        <v>18.04</v>
      </c>
      <c r="AK105" s="190">
        <f t="shared" si="9"/>
        <v>1.6272080000000002</v>
      </c>
      <c r="AL105" s="41">
        <v>40205</v>
      </c>
      <c r="AM105" s="30">
        <v>13.282999999999999</v>
      </c>
      <c r="AN105" s="190">
        <f t="shared" si="10"/>
        <v>0.8821904450000001</v>
      </c>
      <c r="AO105" s="41">
        <v>40211</v>
      </c>
      <c r="AP105" s="88">
        <v>16.809999999999999</v>
      </c>
      <c r="AQ105" s="1685">
        <f t="shared" si="11"/>
        <v>1.4128805</v>
      </c>
    </row>
    <row r="106" spans="1:43">
      <c r="A106" s="28">
        <v>40206</v>
      </c>
      <c r="B106" s="41">
        <v>40206</v>
      </c>
      <c r="C106" s="30">
        <v>27.774899999999999</v>
      </c>
      <c r="D106" s="28">
        <v>40206</v>
      </c>
      <c r="E106" s="30">
        <v>22.462700000000002</v>
      </c>
      <c r="F106" s="28">
        <v>40206</v>
      </c>
      <c r="G106" s="30">
        <v>15.542999999999999</v>
      </c>
      <c r="H106" s="28">
        <v>40206</v>
      </c>
      <c r="I106" s="30">
        <v>14.6859</v>
      </c>
      <c r="J106" s="28">
        <v>40206</v>
      </c>
      <c r="K106" s="30">
        <v>12.8895</v>
      </c>
      <c r="L106" s="41">
        <v>40206</v>
      </c>
      <c r="M106" s="30">
        <v>17.603400000000001</v>
      </c>
      <c r="N106" s="119">
        <v>40206</v>
      </c>
      <c r="O106" s="30">
        <v>18.734000000000002</v>
      </c>
      <c r="P106" s="41">
        <v>40206</v>
      </c>
      <c r="Q106" s="30">
        <v>16.2986</v>
      </c>
      <c r="R106" s="119">
        <v>40206</v>
      </c>
      <c r="S106" s="30">
        <v>15.593</v>
      </c>
      <c r="T106" s="41">
        <v>40206</v>
      </c>
      <c r="U106" s="30">
        <v>15.1982</v>
      </c>
      <c r="V106" s="119">
        <v>40206</v>
      </c>
      <c r="W106" s="30">
        <v>15.34</v>
      </c>
      <c r="X106" s="1446"/>
      <c r="Y106" s="93">
        <v>40210</v>
      </c>
      <c r="Z106" s="30">
        <v>19.63</v>
      </c>
      <c r="AA106" s="190">
        <f t="shared" si="6"/>
        <v>1.9266845000000001</v>
      </c>
      <c r="AB106" s="41">
        <v>40210</v>
      </c>
      <c r="AC106" s="30">
        <v>20.36</v>
      </c>
      <c r="AD106" s="190">
        <f t="shared" si="7"/>
        <v>2.072648</v>
      </c>
      <c r="AE106" s="41">
        <v>40210</v>
      </c>
      <c r="AF106" s="30">
        <v>20.67</v>
      </c>
      <c r="AG106" s="1685">
        <f t="shared" si="8"/>
        <v>2.1362445000000005</v>
      </c>
      <c r="AH106" s="1446"/>
      <c r="AI106" s="93">
        <v>40207</v>
      </c>
      <c r="AJ106" s="30">
        <v>18.11</v>
      </c>
      <c r="AK106" s="190">
        <f t="shared" si="9"/>
        <v>1.6398604999999997</v>
      </c>
      <c r="AL106" s="41">
        <v>40206</v>
      </c>
      <c r="AM106" s="30">
        <v>13.317</v>
      </c>
      <c r="AN106" s="190">
        <f t="shared" si="10"/>
        <v>0.88671244500000013</v>
      </c>
      <c r="AO106" s="41">
        <v>40212</v>
      </c>
      <c r="AP106" s="88">
        <v>16.8</v>
      </c>
      <c r="AQ106" s="1685">
        <f t="shared" si="11"/>
        <v>1.4112000000000002</v>
      </c>
    </row>
    <row r="107" spans="1:43">
      <c r="A107" s="28">
        <v>40207</v>
      </c>
      <c r="B107" s="41">
        <v>40207</v>
      </c>
      <c r="C107" s="30">
        <v>27.839700000000001</v>
      </c>
      <c r="D107" s="28">
        <v>40207</v>
      </c>
      <c r="E107" s="30">
        <v>22.516400000000001</v>
      </c>
      <c r="F107" s="28">
        <v>40207</v>
      </c>
      <c r="G107" s="30">
        <v>15.534000000000001</v>
      </c>
      <c r="H107" s="28">
        <v>40207</v>
      </c>
      <c r="I107" s="30">
        <v>14.682399999999999</v>
      </c>
      <c r="J107" s="28">
        <v>40207</v>
      </c>
      <c r="K107" s="30">
        <v>12.831300000000001</v>
      </c>
      <c r="L107" s="41">
        <v>40207</v>
      </c>
      <c r="M107" s="30">
        <v>17.569199999999999</v>
      </c>
      <c r="N107" s="119">
        <v>40207</v>
      </c>
      <c r="O107" s="30">
        <v>18.722000000000001</v>
      </c>
      <c r="P107" s="41">
        <v>40207</v>
      </c>
      <c r="Q107" s="30">
        <v>16.296900000000001</v>
      </c>
      <c r="R107" s="119">
        <v>40207</v>
      </c>
      <c r="S107" s="30">
        <v>15.577</v>
      </c>
      <c r="T107" s="41">
        <v>40207</v>
      </c>
      <c r="U107" s="30">
        <v>15.195399999999999</v>
      </c>
      <c r="V107" s="119">
        <v>40207</v>
      </c>
      <c r="W107" s="30">
        <v>15.335000000000001</v>
      </c>
      <c r="X107" s="1446"/>
      <c r="Y107" s="93">
        <v>40211</v>
      </c>
      <c r="Z107" s="30">
        <v>19.55</v>
      </c>
      <c r="AA107" s="190">
        <f t="shared" si="6"/>
        <v>1.9110125000000002</v>
      </c>
      <c r="AB107" s="41">
        <v>40211</v>
      </c>
      <c r="AC107" s="30">
        <v>20.13</v>
      </c>
      <c r="AD107" s="190">
        <f t="shared" si="7"/>
        <v>2.0260844999999996</v>
      </c>
      <c r="AE107" s="41">
        <v>40211</v>
      </c>
      <c r="AF107" s="30">
        <v>20.420000000000002</v>
      </c>
      <c r="AG107" s="1685">
        <f t="shared" si="8"/>
        <v>2.0848820000000003</v>
      </c>
      <c r="AH107" s="1446"/>
      <c r="AI107" s="93">
        <v>40210</v>
      </c>
      <c r="AJ107" s="30">
        <v>17.89</v>
      </c>
      <c r="AK107" s="190">
        <f t="shared" si="9"/>
        <v>1.6002604999999999</v>
      </c>
      <c r="AL107" s="41">
        <v>40207</v>
      </c>
      <c r="AM107" s="30">
        <v>13.198</v>
      </c>
      <c r="AN107" s="190">
        <f t="shared" si="10"/>
        <v>0.87093602000000025</v>
      </c>
      <c r="AO107" s="41">
        <v>40213</v>
      </c>
      <c r="AP107" s="88">
        <v>17.420000000000002</v>
      </c>
      <c r="AQ107" s="1685">
        <f t="shared" si="11"/>
        <v>1.5172820000000002</v>
      </c>
    </row>
    <row r="108" spans="1:43">
      <c r="A108" s="28">
        <v>40210</v>
      </c>
      <c r="B108" s="41">
        <v>40210</v>
      </c>
      <c r="C108" s="30">
        <v>27.809200000000001</v>
      </c>
      <c r="D108" s="28">
        <v>40210</v>
      </c>
      <c r="E108" s="30">
        <v>22.555900000000001</v>
      </c>
      <c r="F108" s="28">
        <v>40210</v>
      </c>
      <c r="G108" s="30">
        <v>15.577</v>
      </c>
      <c r="H108" s="28">
        <v>40210</v>
      </c>
      <c r="I108" s="30">
        <v>14.745900000000001</v>
      </c>
      <c r="J108" s="28">
        <v>40210</v>
      </c>
      <c r="K108" s="30">
        <v>12.869899999999999</v>
      </c>
      <c r="L108" s="41">
        <v>40210</v>
      </c>
      <c r="M108" s="30">
        <v>17.576699999999999</v>
      </c>
      <c r="N108" s="119">
        <v>40210</v>
      </c>
      <c r="O108" s="30">
        <v>18.728000000000002</v>
      </c>
      <c r="P108" s="41">
        <v>40210</v>
      </c>
      <c r="Q108" s="30">
        <v>16.3203</v>
      </c>
      <c r="R108" s="119">
        <v>40210</v>
      </c>
      <c r="S108" s="30">
        <v>15.622999999999999</v>
      </c>
      <c r="T108" s="41">
        <v>40210</v>
      </c>
      <c r="U108" s="30">
        <v>15.2018</v>
      </c>
      <c r="V108" s="119">
        <v>40210</v>
      </c>
      <c r="W108" s="30">
        <v>15.336</v>
      </c>
      <c r="X108" s="1446"/>
      <c r="Y108" s="93">
        <v>40212</v>
      </c>
      <c r="Z108" s="30">
        <v>19.59</v>
      </c>
      <c r="AA108" s="190">
        <f t="shared" si="6"/>
        <v>1.9188404999999999</v>
      </c>
      <c r="AB108" s="41">
        <v>40212</v>
      </c>
      <c r="AC108" s="30">
        <v>20.14</v>
      </c>
      <c r="AD108" s="190">
        <f t="shared" si="7"/>
        <v>2.028098</v>
      </c>
      <c r="AE108" s="41">
        <v>40212</v>
      </c>
      <c r="AF108" s="30">
        <v>20.440000000000001</v>
      </c>
      <c r="AG108" s="1685">
        <f t="shared" si="8"/>
        <v>2.0889680000000004</v>
      </c>
      <c r="AH108" s="1446"/>
      <c r="AI108" s="93">
        <v>40211</v>
      </c>
      <c r="AJ108" s="30">
        <v>17.95</v>
      </c>
      <c r="AK108" s="190">
        <f t="shared" si="9"/>
        <v>1.6110125</v>
      </c>
      <c r="AL108" s="41">
        <v>40210</v>
      </c>
      <c r="AM108" s="30">
        <v>13.305999999999999</v>
      </c>
      <c r="AN108" s="190">
        <f t="shared" si="10"/>
        <v>0.88524817999999972</v>
      </c>
      <c r="AO108" s="41">
        <v>40214</v>
      </c>
      <c r="AP108" s="88">
        <v>17.420000000000002</v>
      </c>
      <c r="AQ108" s="1685">
        <f t="shared" si="11"/>
        <v>1.5172820000000002</v>
      </c>
    </row>
    <row r="109" spans="1:43">
      <c r="A109" s="28">
        <v>40211</v>
      </c>
      <c r="B109" s="41">
        <v>40211</v>
      </c>
      <c r="C109" s="30">
        <v>27.798400000000001</v>
      </c>
      <c r="D109" s="28">
        <v>40211</v>
      </c>
      <c r="E109" s="30">
        <v>22.162700000000001</v>
      </c>
      <c r="F109" s="28">
        <v>40211</v>
      </c>
      <c r="G109" s="30">
        <v>15.5693</v>
      </c>
      <c r="H109" s="28">
        <v>40211</v>
      </c>
      <c r="I109" s="30">
        <v>14.7172</v>
      </c>
      <c r="J109" s="28">
        <v>40211</v>
      </c>
      <c r="K109" s="30">
        <v>12.8667</v>
      </c>
      <c r="L109" s="41">
        <v>40211</v>
      </c>
      <c r="M109" s="30">
        <v>17.468599999999999</v>
      </c>
      <c r="N109" s="119">
        <v>40211</v>
      </c>
      <c r="O109" s="30">
        <v>18.702999999999999</v>
      </c>
      <c r="P109" s="41">
        <v>40211</v>
      </c>
      <c r="Q109" s="30">
        <v>16.325199999999999</v>
      </c>
      <c r="R109" s="119">
        <v>40211</v>
      </c>
      <c r="S109" s="30">
        <v>15.624000000000001</v>
      </c>
      <c r="T109" s="41">
        <v>40211</v>
      </c>
      <c r="U109" s="30">
        <v>15.202299999999999</v>
      </c>
      <c r="V109" s="119">
        <v>40211</v>
      </c>
      <c r="W109" s="30">
        <v>15.337999999999999</v>
      </c>
      <c r="X109" s="1446"/>
      <c r="Y109" s="93">
        <v>40213</v>
      </c>
      <c r="Z109" s="30">
        <v>20.25</v>
      </c>
      <c r="AA109" s="190">
        <f t="shared" si="6"/>
        <v>2.0503125000000004</v>
      </c>
      <c r="AB109" s="41">
        <v>40213</v>
      </c>
      <c r="AC109" s="30">
        <v>20.8</v>
      </c>
      <c r="AD109" s="190">
        <f t="shared" si="7"/>
        <v>2.1632000000000007</v>
      </c>
      <c r="AE109" s="41">
        <v>40213</v>
      </c>
      <c r="AF109" s="30">
        <v>20.97</v>
      </c>
      <c r="AG109" s="1685">
        <f t="shared" si="8"/>
        <v>2.1987044999999998</v>
      </c>
      <c r="AH109" s="1446"/>
      <c r="AI109" s="93">
        <v>40212</v>
      </c>
      <c r="AJ109" s="30">
        <v>17.97</v>
      </c>
      <c r="AK109" s="190">
        <f t="shared" si="9"/>
        <v>1.6146045000000002</v>
      </c>
      <c r="AL109" s="41">
        <v>40211</v>
      </c>
      <c r="AM109" s="30">
        <v>13.449</v>
      </c>
      <c r="AN109" s="190">
        <f t="shared" si="10"/>
        <v>0.90437800499999998</v>
      </c>
      <c r="AO109" s="41">
        <v>40217</v>
      </c>
      <c r="AP109" s="88">
        <v>17.48</v>
      </c>
      <c r="AQ109" s="1685">
        <f t="shared" si="11"/>
        <v>1.5277520000000002</v>
      </c>
    </row>
    <row r="110" spans="1:43">
      <c r="A110" s="28">
        <v>40212</v>
      </c>
      <c r="B110" s="41">
        <v>40212</v>
      </c>
      <c r="C110" s="30">
        <v>27.921900000000001</v>
      </c>
      <c r="D110" s="28">
        <v>40212</v>
      </c>
      <c r="E110" s="30">
        <v>22.241399999999999</v>
      </c>
      <c r="F110" s="28">
        <v>40212</v>
      </c>
      <c r="G110" s="30">
        <v>15.566700000000001</v>
      </c>
      <c r="H110" s="28">
        <v>40212</v>
      </c>
      <c r="I110" s="30">
        <v>14.705299999999999</v>
      </c>
      <c r="J110" s="28">
        <v>40212</v>
      </c>
      <c r="K110" s="30">
        <v>12.706300000000001</v>
      </c>
      <c r="L110" s="41">
        <v>40212</v>
      </c>
      <c r="M110" s="30">
        <v>17.444900000000001</v>
      </c>
      <c r="N110" s="119">
        <v>40212</v>
      </c>
      <c r="O110" s="30">
        <v>18.664999999999999</v>
      </c>
      <c r="P110" s="41">
        <v>40212</v>
      </c>
      <c r="Q110" s="30">
        <v>16.328499999999998</v>
      </c>
      <c r="R110" s="119">
        <v>40212</v>
      </c>
      <c r="S110" s="30">
        <v>15.65</v>
      </c>
      <c r="T110" s="41">
        <v>40212</v>
      </c>
      <c r="U110" s="30">
        <v>15.250299999999999</v>
      </c>
      <c r="V110" s="119">
        <v>40212</v>
      </c>
      <c r="W110" s="30">
        <v>15.385</v>
      </c>
      <c r="X110" s="1446"/>
      <c r="Y110" s="93">
        <v>40214</v>
      </c>
      <c r="Z110" s="30">
        <v>20.59</v>
      </c>
      <c r="AA110" s="190">
        <f t="shared" si="6"/>
        <v>2.1197404999999998</v>
      </c>
      <c r="AB110" s="41">
        <v>40214</v>
      </c>
      <c r="AC110" s="30">
        <v>21.03</v>
      </c>
      <c r="AD110" s="190">
        <f t="shared" si="7"/>
        <v>2.2113045000000007</v>
      </c>
      <c r="AE110" s="41">
        <v>40214</v>
      </c>
      <c r="AF110" s="30">
        <v>21.52</v>
      </c>
      <c r="AG110" s="1685">
        <f t="shared" si="8"/>
        <v>2.3155519999999998</v>
      </c>
      <c r="AH110" s="1446"/>
      <c r="AI110" s="93">
        <v>40213</v>
      </c>
      <c r="AJ110" s="30">
        <v>18.39</v>
      </c>
      <c r="AK110" s="190">
        <f t="shared" si="9"/>
        <v>1.6909605000000001</v>
      </c>
      <c r="AL110" s="41">
        <v>40212</v>
      </c>
      <c r="AM110" s="30">
        <v>12.945</v>
      </c>
      <c r="AN110" s="190">
        <f t="shared" si="10"/>
        <v>0.8378651250000001</v>
      </c>
      <c r="AO110" s="41">
        <v>40218</v>
      </c>
      <c r="AP110" s="88">
        <v>17.02</v>
      </c>
      <c r="AQ110" s="1685">
        <f t="shared" si="11"/>
        <v>1.4484019999999997</v>
      </c>
    </row>
    <row r="111" spans="1:43">
      <c r="A111" s="28">
        <v>40213</v>
      </c>
      <c r="B111" s="41">
        <v>40213</v>
      </c>
      <c r="C111" s="30">
        <v>27.893799999999999</v>
      </c>
      <c r="D111" s="28">
        <v>40213</v>
      </c>
      <c r="E111" s="30">
        <v>22.1234</v>
      </c>
      <c r="F111" s="28">
        <v>40213</v>
      </c>
      <c r="G111" s="30">
        <v>15.452500000000001</v>
      </c>
      <c r="H111" s="28">
        <v>40213</v>
      </c>
      <c r="I111" s="30">
        <v>14.622999999999999</v>
      </c>
      <c r="J111" s="28">
        <v>40213</v>
      </c>
      <c r="K111" s="30">
        <v>12.7125</v>
      </c>
      <c r="L111" s="41">
        <v>40213</v>
      </c>
      <c r="M111" s="30">
        <v>17.619599999999998</v>
      </c>
      <c r="N111" s="119">
        <v>40213</v>
      </c>
      <c r="O111" s="30">
        <v>18.777999999999999</v>
      </c>
      <c r="P111" s="41">
        <v>40213</v>
      </c>
      <c r="Q111" s="30">
        <v>16.325500000000002</v>
      </c>
      <c r="R111" s="119">
        <v>40213</v>
      </c>
      <c r="S111" s="30">
        <v>15.679</v>
      </c>
      <c r="T111" s="41">
        <v>40213</v>
      </c>
      <c r="U111" s="30">
        <v>15.236700000000001</v>
      </c>
      <c r="V111" s="119">
        <v>40213</v>
      </c>
      <c r="W111" s="30">
        <v>15.353</v>
      </c>
      <c r="X111" s="1446"/>
      <c r="Y111" s="93">
        <v>40217</v>
      </c>
      <c r="Z111" s="30">
        <v>20.45</v>
      </c>
      <c r="AA111" s="190">
        <f t="shared" si="6"/>
        <v>2.0910124999999997</v>
      </c>
      <c r="AB111" s="41">
        <v>40217</v>
      </c>
      <c r="AC111" s="30">
        <v>20.71</v>
      </c>
      <c r="AD111" s="190">
        <f t="shared" si="7"/>
        <v>2.1445205000000001</v>
      </c>
      <c r="AE111" s="41">
        <v>40217</v>
      </c>
      <c r="AF111" s="30">
        <v>21.38</v>
      </c>
      <c r="AG111" s="1685">
        <f t="shared" si="8"/>
        <v>2.2855219999999998</v>
      </c>
      <c r="AH111" s="1446"/>
      <c r="AI111" s="93">
        <v>40214</v>
      </c>
      <c r="AJ111" s="30">
        <v>18.47</v>
      </c>
      <c r="AK111" s="190">
        <f t="shared" si="9"/>
        <v>1.7057044999999997</v>
      </c>
      <c r="AL111" s="41">
        <v>40213</v>
      </c>
      <c r="AM111" s="30">
        <v>13.555</v>
      </c>
      <c r="AN111" s="190">
        <f t="shared" si="10"/>
        <v>0.91869012500000002</v>
      </c>
      <c r="AO111" s="41">
        <v>40219</v>
      </c>
      <c r="AP111" s="88">
        <v>17.010000000000002</v>
      </c>
      <c r="AQ111" s="1685">
        <f t="shared" si="11"/>
        <v>1.4467005000000004</v>
      </c>
    </row>
    <row r="112" spans="1:43">
      <c r="A112" s="28">
        <v>40214</v>
      </c>
      <c r="B112" s="41">
        <v>40214</v>
      </c>
      <c r="C112" s="30">
        <v>28.025099999999998</v>
      </c>
      <c r="D112" s="28">
        <v>40214</v>
      </c>
      <c r="E112" s="30">
        <v>22.201599999999999</v>
      </c>
      <c r="F112" s="28">
        <v>40214</v>
      </c>
      <c r="G112" s="30">
        <v>15.452</v>
      </c>
      <c r="H112" s="28">
        <v>40214</v>
      </c>
      <c r="I112" s="30">
        <v>14.624499999999999</v>
      </c>
      <c r="J112" s="28">
        <v>40214</v>
      </c>
      <c r="K112" s="30">
        <v>12.734400000000001</v>
      </c>
      <c r="L112" s="41">
        <v>40214</v>
      </c>
      <c r="M112" s="30">
        <v>17.706600000000002</v>
      </c>
      <c r="N112" s="119">
        <v>40214</v>
      </c>
      <c r="O112" s="30">
        <v>18.882000000000001</v>
      </c>
      <c r="P112" s="41">
        <v>40214</v>
      </c>
      <c r="Q112" s="30">
        <v>16.391999999999999</v>
      </c>
      <c r="R112" s="119">
        <v>40214</v>
      </c>
      <c r="S112" s="30">
        <v>15.749000000000001</v>
      </c>
      <c r="T112" s="41">
        <v>40214</v>
      </c>
      <c r="U112" s="30">
        <v>15.2235</v>
      </c>
      <c r="V112" s="119">
        <v>40214</v>
      </c>
      <c r="W112" s="30">
        <v>15.337999999999999</v>
      </c>
      <c r="X112" s="1446"/>
      <c r="Y112" s="93">
        <v>40218</v>
      </c>
      <c r="Z112" s="30">
        <v>20.36</v>
      </c>
      <c r="AA112" s="190">
        <f t="shared" si="6"/>
        <v>2.072648</v>
      </c>
      <c r="AB112" s="41">
        <v>40218</v>
      </c>
      <c r="AC112" s="30">
        <v>20.69</v>
      </c>
      <c r="AD112" s="190">
        <f t="shared" si="7"/>
        <v>2.1403805</v>
      </c>
      <c r="AE112" s="41">
        <v>40218</v>
      </c>
      <c r="AF112" s="30">
        <v>21.34</v>
      </c>
      <c r="AG112" s="1685">
        <f t="shared" si="8"/>
        <v>2.2769780000000002</v>
      </c>
      <c r="AH112" s="1446"/>
      <c r="AI112" s="93">
        <v>40217</v>
      </c>
      <c r="AJ112" s="30">
        <v>18.47</v>
      </c>
      <c r="AK112" s="190">
        <f t="shared" si="9"/>
        <v>1.7057044999999997</v>
      </c>
      <c r="AL112" s="41">
        <v>40214</v>
      </c>
      <c r="AM112" s="30">
        <v>13.554</v>
      </c>
      <c r="AN112" s="190">
        <f t="shared" si="10"/>
        <v>0.91855457999999979</v>
      </c>
      <c r="AO112" s="41">
        <v>40220</v>
      </c>
      <c r="AP112" s="88">
        <v>16.899999999999999</v>
      </c>
      <c r="AQ112" s="1685">
        <f t="shared" si="11"/>
        <v>1.4280499999999998</v>
      </c>
    </row>
    <row r="113" spans="1:43">
      <c r="A113" s="28">
        <v>40217</v>
      </c>
      <c r="B113" s="41">
        <v>40217</v>
      </c>
      <c r="C113" s="30">
        <v>28.027699999999999</v>
      </c>
      <c r="D113" s="28">
        <v>40217</v>
      </c>
      <c r="E113" s="30">
        <v>22.195</v>
      </c>
      <c r="F113" s="28">
        <v>40217</v>
      </c>
      <c r="G113" s="30">
        <v>15.3986</v>
      </c>
      <c r="H113" s="28">
        <v>40217</v>
      </c>
      <c r="I113" s="30">
        <v>14.563599999999999</v>
      </c>
      <c r="J113" s="28">
        <v>40217</v>
      </c>
      <c r="K113" s="30">
        <v>12.682399999999999</v>
      </c>
      <c r="L113" s="41">
        <v>40217</v>
      </c>
      <c r="M113" s="30">
        <v>17.6449</v>
      </c>
      <c r="N113" s="119">
        <v>40217</v>
      </c>
      <c r="O113" s="30">
        <v>18.798999999999999</v>
      </c>
      <c r="P113" s="41">
        <v>40217</v>
      </c>
      <c r="Q113" s="30">
        <v>16.314499999999999</v>
      </c>
      <c r="R113" s="119">
        <v>40217</v>
      </c>
      <c r="S113" s="30">
        <v>15.676</v>
      </c>
      <c r="T113" s="41">
        <v>40217</v>
      </c>
      <c r="U113" s="30">
        <v>15.1866</v>
      </c>
      <c r="V113" s="119">
        <v>40217</v>
      </c>
      <c r="W113" s="30">
        <v>15.292999999999999</v>
      </c>
      <c r="X113" s="1446"/>
      <c r="Y113" s="93">
        <v>40219</v>
      </c>
      <c r="Z113" s="30">
        <v>19.66</v>
      </c>
      <c r="AA113" s="190">
        <f t="shared" si="6"/>
        <v>1.9325780000000001</v>
      </c>
      <c r="AB113" s="41">
        <v>40219</v>
      </c>
      <c r="AC113" s="30">
        <v>20.21</v>
      </c>
      <c r="AD113" s="190">
        <f t="shared" si="7"/>
        <v>2.0422205</v>
      </c>
      <c r="AE113" s="41">
        <v>40219</v>
      </c>
      <c r="AF113" s="30">
        <v>20.91</v>
      </c>
      <c r="AG113" s="1685">
        <f t="shared" si="8"/>
        <v>2.1861405</v>
      </c>
      <c r="AH113" s="1446"/>
      <c r="AI113" s="93">
        <v>40218</v>
      </c>
      <c r="AJ113" s="30">
        <v>18.079999999999998</v>
      </c>
      <c r="AK113" s="190">
        <f t="shared" si="9"/>
        <v>1.6344319999999999</v>
      </c>
      <c r="AL113" s="41">
        <v>40217</v>
      </c>
      <c r="AM113" s="30">
        <v>13.301</v>
      </c>
      <c r="AN113" s="190">
        <f t="shared" si="10"/>
        <v>0.88458300499999976</v>
      </c>
      <c r="AO113" s="41">
        <v>40221</v>
      </c>
      <c r="AP113" s="88">
        <v>16.760000000000002</v>
      </c>
      <c r="AQ113" s="1685">
        <f t="shared" si="11"/>
        <v>1.4044880000000004</v>
      </c>
    </row>
    <row r="114" spans="1:43">
      <c r="A114" s="28">
        <v>40218</v>
      </c>
      <c r="B114" s="41">
        <v>40218</v>
      </c>
      <c r="C114" s="30">
        <v>28.159099999999999</v>
      </c>
      <c r="D114" s="28">
        <v>40218</v>
      </c>
      <c r="E114" s="30">
        <v>22.366199999999999</v>
      </c>
      <c r="F114" s="28">
        <v>40218</v>
      </c>
      <c r="G114" s="30">
        <v>15.315899999999999</v>
      </c>
      <c r="H114" s="28">
        <v>40218</v>
      </c>
      <c r="I114" s="30">
        <v>14.462199999999999</v>
      </c>
      <c r="J114" s="28">
        <v>40218</v>
      </c>
      <c r="K114" s="30">
        <v>12.6235</v>
      </c>
      <c r="L114" s="41">
        <v>40218</v>
      </c>
      <c r="M114" s="30">
        <v>17.531300000000002</v>
      </c>
      <c r="N114" s="119">
        <v>40218</v>
      </c>
      <c r="O114" s="30">
        <v>18.716000000000001</v>
      </c>
      <c r="P114" s="41">
        <v>40218</v>
      </c>
      <c r="Q114" s="30">
        <v>16.271000000000001</v>
      </c>
      <c r="R114" s="119">
        <v>40218</v>
      </c>
      <c r="S114" s="30">
        <v>15.614000000000001</v>
      </c>
      <c r="T114" s="41">
        <v>40218</v>
      </c>
      <c r="U114" s="30">
        <v>15.076499999999999</v>
      </c>
      <c r="V114" s="119">
        <v>40218</v>
      </c>
      <c r="W114" s="30">
        <v>15.175000000000001</v>
      </c>
      <c r="X114" s="1446"/>
      <c r="Y114" s="93">
        <v>40220</v>
      </c>
      <c r="Z114" s="30">
        <v>19.64</v>
      </c>
      <c r="AA114" s="190">
        <f t="shared" si="6"/>
        <v>1.9286480000000006</v>
      </c>
      <c r="AB114" s="41">
        <v>40220</v>
      </c>
      <c r="AC114" s="30">
        <v>20.21</v>
      </c>
      <c r="AD114" s="190">
        <f t="shared" si="7"/>
        <v>2.0422205</v>
      </c>
      <c r="AE114" s="41">
        <v>40220</v>
      </c>
      <c r="AF114" s="30">
        <v>20.92</v>
      </c>
      <c r="AG114" s="1685">
        <f t="shared" si="8"/>
        <v>2.1882320000000002</v>
      </c>
      <c r="AH114" s="1446"/>
      <c r="AI114" s="93">
        <v>40219</v>
      </c>
      <c r="AJ114" s="30">
        <v>18.100000000000001</v>
      </c>
      <c r="AK114" s="190">
        <f t="shared" si="9"/>
        <v>1.6380500000000002</v>
      </c>
      <c r="AL114" s="41">
        <v>40218</v>
      </c>
      <c r="AM114" s="30">
        <v>13.356999999999999</v>
      </c>
      <c r="AN114" s="190">
        <f t="shared" si="10"/>
        <v>0.89204724499999999</v>
      </c>
      <c r="AO114" s="41">
        <v>40225</v>
      </c>
      <c r="AP114" s="88">
        <v>17.02</v>
      </c>
      <c r="AQ114" s="1685">
        <f t="shared" si="11"/>
        <v>1.4484019999999997</v>
      </c>
    </row>
    <row r="115" spans="1:43">
      <c r="A115" s="28">
        <v>40219</v>
      </c>
      <c r="B115" s="41">
        <v>40219</v>
      </c>
      <c r="C115" s="30">
        <v>28.431899999999999</v>
      </c>
      <c r="D115" s="28">
        <v>40219</v>
      </c>
      <c r="E115" s="30">
        <v>22.364999999999998</v>
      </c>
      <c r="F115" s="28">
        <v>40219</v>
      </c>
      <c r="G115" s="30">
        <v>15.3246</v>
      </c>
      <c r="H115" s="28">
        <v>40219</v>
      </c>
      <c r="I115" s="30">
        <v>14.463699999999999</v>
      </c>
      <c r="J115" s="28">
        <v>40219</v>
      </c>
      <c r="K115" s="30">
        <v>12.626300000000001</v>
      </c>
      <c r="L115" s="41">
        <v>40219</v>
      </c>
      <c r="M115" s="30">
        <v>17.581800000000001</v>
      </c>
      <c r="N115" s="119">
        <v>40219</v>
      </c>
      <c r="O115" s="30">
        <v>18.795000000000002</v>
      </c>
      <c r="P115" s="41">
        <v>40219</v>
      </c>
      <c r="Q115" s="30">
        <v>16.270199999999999</v>
      </c>
      <c r="R115" s="119">
        <v>40219</v>
      </c>
      <c r="S115" s="30">
        <v>15.614000000000001</v>
      </c>
      <c r="T115" s="41">
        <v>40219</v>
      </c>
      <c r="U115" s="30">
        <v>15.132099999999999</v>
      </c>
      <c r="V115" s="119">
        <v>40219</v>
      </c>
      <c r="W115" s="30">
        <v>15.274000000000001</v>
      </c>
      <c r="X115" s="1446"/>
      <c r="Y115" s="93">
        <v>40221</v>
      </c>
      <c r="Z115" s="30">
        <v>19.5</v>
      </c>
      <c r="AA115" s="190">
        <f t="shared" si="6"/>
        <v>1.9012500000000001</v>
      </c>
      <c r="AB115" s="41">
        <v>40221</v>
      </c>
      <c r="AC115" s="30">
        <v>19.989999999999998</v>
      </c>
      <c r="AD115" s="190">
        <f t="shared" si="7"/>
        <v>1.9980004999999998</v>
      </c>
      <c r="AE115" s="41">
        <v>40221</v>
      </c>
      <c r="AF115" s="30">
        <v>20.79</v>
      </c>
      <c r="AG115" s="1685">
        <f t="shared" si="8"/>
        <v>2.1611205</v>
      </c>
      <c r="AH115" s="1446"/>
      <c r="AI115" s="93">
        <v>40220</v>
      </c>
      <c r="AJ115" s="30">
        <v>17.98</v>
      </c>
      <c r="AK115" s="190">
        <f t="shared" si="9"/>
        <v>1.6164020000000001</v>
      </c>
      <c r="AL115" s="41">
        <v>40219</v>
      </c>
      <c r="AM115" s="30">
        <v>13.268000000000001</v>
      </c>
      <c r="AN115" s="190">
        <f t="shared" si="10"/>
        <v>0.88019912000000033</v>
      </c>
      <c r="AO115" s="41">
        <v>40226</v>
      </c>
      <c r="AP115" s="88">
        <v>16.989999999999998</v>
      </c>
      <c r="AQ115" s="1685">
        <f t="shared" si="11"/>
        <v>1.4433004999999999</v>
      </c>
    </row>
    <row r="116" spans="1:43">
      <c r="A116" s="28">
        <v>40220</v>
      </c>
      <c r="B116" s="41">
        <v>40220</v>
      </c>
      <c r="C116" s="30">
        <v>27.146000000000001</v>
      </c>
      <c r="D116" s="28">
        <v>40220</v>
      </c>
      <c r="E116" s="30">
        <v>21.429300000000001</v>
      </c>
      <c r="F116" s="28">
        <v>40220</v>
      </c>
      <c r="G116" s="30">
        <v>14.8256</v>
      </c>
      <c r="H116" s="28">
        <v>40220</v>
      </c>
      <c r="I116" s="30">
        <v>13.9968</v>
      </c>
      <c r="J116" s="28">
        <v>40220</v>
      </c>
      <c r="K116" s="30">
        <v>12.294</v>
      </c>
      <c r="L116" s="41">
        <v>40220</v>
      </c>
      <c r="M116" s="30">
        <v>17.003599999999999</v>
      </c>
      <c r="N116" s="119">
        <v>40220</v>
      </c>
      <c r="O116" s="30">
        <v>18.117000000000001</v>
      </c>
      <c r="P116" s="41">
        <v>40220</v>
      </c>
      <c r="Q116" s="30">
        <v>15.738099999999999</v>
      </c>
      <c r="R116" s="119">
        <v>40220</v>
      </c>
      <c r="S116" s="30">
        <v>15.084</v>
      </c>
      <c r="T116" s="41">
        <v>40220</v>
      </c>
      <c r="U116" s="30">
        <v>14.6631</v>
      </c>
      <c r="V116" s="119">
        <v>40220</v>
      </c>
      <c r="W116" s="30">
        <v>14.85</v>
      </c>
      <c r="X116" s="1446"/>
      <c r="Y116" s="93">
        <v>40224</v>
      </c>
      <c r="Z116" s="30">
        <v>19.510000000000002</v>
      </c>
      <c r="AA116" s="190">
        <f t="shared" si="6"/>
        <v>1.9032005000000005</v>
      </c>
      <c r="AB116" s="41">
        <v>40224</v>
      </c>
      <c r="AC116" s="30">
        <v>19.989999999999998</v>
      </c>
      <c r="AD116" s="190">
        <f t="shared" si="7"/>
        <v>1.9980004999999998</v>
      </c>
      <c r="AE116" s="41">
        <v>40224</v>
      </c>
      <c r="AF116" s="30">
        <v>20.8</v>
      </c>
      <c r="AG116" s="1685">
        <f t="shared" si="8"/>
        <v>2.1632000000000007</v>
      </c>
      <c r="AH116" s="1446"/>
      <c r="AI116" s="93">
        <v>40221</v>
      </c>
      <c r="AJ116" s="30">
        <v>17.98</v>
      </c>
      <c r="AK116" s="190">
        <f t="shared" si="9"/>
        <v>1.6164020000000001</v>
      </c>
      <c r="AL116" s="41">
        <v>40220</v>
      </c>
      <c r="AM116" s="30">
        <v>13.298</v>
      </c>
      <c r="AN116" s="190">
        <f t="shared" si="10"/>
        <v>0.88418401999999974</v>
      </c>
      <c r="AO116" s="41">
        <v>40227</v>
      </c>
      <c r="AP116" s="88">
        <v>17</v>
      </c>
      <c r="AQ116" s="1685">
        <f t="shared" si="11"/>
        <v>1.4450000000000003</v>
      </c>
    </row>
    <row r="117" spans="1:43">
      <c r="A117" s="28">
        <v>40221</v>
      </c>
      <c r="B117" s="41">
        <v>40221</v>
      </c>
      <c r="C117" s="30">
        <v>26.799800000000001</v>
      </c>
      <c r="D117" s="28">
        <v>40221</v>
      </c>
      <c r="E117" s="30">
        <v>21.418600000000001</v>
      </c>
      <c r="F117" s="28">
        <v>40221</v>
      </c>
      <c r="G117" s="30">
        <v>14.813599999999999</v>
      </c>
      <c r="H117" s="28">
        <v>40221</v>
      </c>
      <c r="I117" s="30">
        <v>13.9778</v>
      </c>
      <c r="J117" s="28">
        <v>40221</v>
      </c>
      <c r="K117" s="30">
        <v>12.32</v>
      </c>
      <c r="L117" s="41">
        <v>40221</v>
      </c>
      <c r="M117" s="30">
        <v>17.0259</v>
      </c>
      <c r="N117" s="119">
        <v>40221</v>
      </c>
      <c r="O117" s="30">
        <v>18.100000000000001</v>
      </c>
      <c r="P117" s="41">
        <v>40221</v>
      </c>
      <c r="Q117" s="30">
        <v>15.7448</v>
      </c>
      <c r="R117" s="119">
        <v>40221</v>
      </c>
      <c r="S117" s="30">
        <v>14.984999999999999</v>
      </c>
      <c r="T117" s="41">
        <v>40221</v>
      </c>
      <c r="U117" s="30">
        <v>14.6936</v>
      </c>
      <c r="V117" s="119">
        <v>40221</v>
      </c>
      <c r="W117" s="30">
        <v>14.875999999999999</v>
      </c>
      <c r="X117" s="1446"/>
      <c r="Y117" s="93">
        <v>40225</v>
      </c>
      <c r="Z117" s="30">
        <v>19.579999999999998</v>
      </c>
      <c r="AA117" s="190">
        <f t="shared" si="6"/>
        <v>1.9168819999999995</v>
      </c>
      <c r="AB117" s="41">
        <v>40225</v>
      </c>
      <c r="AC117" s="30">
        <v>19.86</v>
      </c>
      <c r="AD117" s="190">
        <f t="shared" si="7"/>
        <v>1.9720979999999999</v>
      </c>
      <c r="AE117" s="41">
        <v>40225</v>
      </c>
      <c r="AF117" s="30">
        <v>20.89</v>
      </c>
      <c r="AG117" s="1685">
        <f t="shared" si="8"/>
        <v>2.1819604999999997</v>
      </c>
      <c r="AH117" s="1446"/>
      <c r="AI117" s="93">
        <v>40224</v>
      </c>
      <c r="AJ117" s="30">
        <v>17.95</v>
      </c>
      <c r="AK117" s="190">
        <f t="shared" si="9"/>
        <v>1.6110125</v>
      </c>
      <c r="AL117" s="41">
        <v>40221</v>
      </c>
      <c r="AM117" s="30">
        <v>13.266</v>
      </c>
      <c r="AN117" s="190">
        <f t="shared" si="10"/>
        <v>0.87993377999999989</v>
      </c>
      <c r="AO117" s="41">
        <v>40228</v>
      </c>
      <c r="AP117" s="88">
        <v>16.989999999999998</v>
      </c>
      <c r="AQ117" s="1685">
        <f t="shared" si="11"/>
        <v>1.4433004999999999</v>
      </c>
    </row>
    <row r="118" spans="1:43">
      <c r="A118" s="28">
        <v>40224</v>
      </c>
      <c r="B118" s="41">
        <v>40224</v>
      </c>
      <c r="C118" s="30">
        <v>26.845099999999999</v>
      </c>
      <c r="D118" s="28">
        <v>40224</v>
      </c>
      <c r="E118" s="30">
        <v>21.602499999999999</v>
      </c>
      <c r="F118" s="28">
        <v>40224</v>
      </c>
      <c r="G118" s="30">
        <v>15.0832</v>
      </c>
      <c r="H118" s="28">
        <v>40224</v>
      </c>
      <c r="I118" s="30">
        <v>14.2079</v>
      </c>
      <c r="J118" s="28">
        <v>40224</v>
      </c>
      <c r="K118" s="30">
        <v>12.432700000000001</v>
      </c>
      <c r="L118" s="41">
        <v>40224</v>
      </c>
      <c r="M118" s="30">
        <v>17.015999999999998</v>
      </c>
      <c r="N118" s="119">
        <v>40224</v>
      </c>
      <c r="O118" s="30">
        <v>18.16</v>
      </c>
      <c r="P118" s="41">
        <v>40224</v>
      </c>
      <c r="Q118" s="30">
        <v>15.7775</v>
      </c>
      <c r="R118" s="119">
        <v>40224</v>
      </c>
      <c r="S118" s="30">
        <v>15.205</v>
      </c>
      <c r="T118" s="41">
        <v>40224</v>
      </c>
      <c r="U118" s="30">
        <v>14.783899999999999</v>
      </c>
      <c r="V118" s="119">
        <v>40224</v>
      </c>
      <c r="W118" s="30">
        <v>14.967000000000001</v>
      </c>
      <c r="X118" s="1446"/>
      <c r="Y118" s="93">
        <v>40226</v>
      </c>
      <c r="Z118" s="30">
        <v>19.670000000000002</v>
      </c>
      <c r="AA118" s="190">
        <f t="shared" si="6"/>
        <v>1.9345445000000003</v>
      </c>
      <c r="AB118" s="41">
        <v>40226</v>
      </c>
      <c r="AC118" s="30">
        <v>19.98</v>
      </c>
      <c r="AD118" s="190">
        <f t="shared" si="7"/>
        <v>1.9960020000000003</v>
      </c>
      <c r="AE118" s="41">
        <v>40226</v>
      </c>
      <c r="AF118" s="30">
        <v>20.97</v>
      </c>
      <c r="AG118" s="1685">
        <f t="shared" si="8"/>
        <v>2.1987044999999998</v>
      </c>
      <c r="AH118" s="1446"/>
      <c r="AI118" s="93">
        <v>40225</v>
      </c>
      <c r="AJ118" s="30">
        <v>17.96</v>
      </c>
      <c r="AK118" s="190">
        <f t="shared" si="9"/>
        <v>1.6128080000000002</v>
      </c>
      <c r="AL118" s="41">
        <v>40224</v>
      </c>
      <c r="AM118" s="30">
        <v>13.249000000000001</v>
      </c>
      <c r="AN118" s="190">
        <f t="shared" si="10"/>
        <v>0.87768000499999999</v>
      </c>
      <c r="AO118" s="41">
        <v>40231</v>
      </c>
      <c r="AP118" s="88">
        <v>16.98</v>
      </c>
      <c r="AQ118" s="1685">
        <f t="shared" si="11"/>
        <v>1.4416020000000001</v>
      </c>
    </row>
    <row r="119" spans="1:43">
      <c r="A119" s="28">
        <v>40225</v>
      </c>
      <c r="B119" s="41">
        <v>40225</v>
      </c>
      <c r="C119" s="30">
        <v>26.602</v>
      </c>
      <c r="D119" s="28">
        <v>40225</v>
      </c>
      <c r="E119" s="30">
        <v>21.467400000000001</v>
      </c>
      <c r="F119" s="28">
        <v>40225</v>
      </c>
      <c r="G119" s="30">
        <v>14.994999999999999</v>
      </c>
      <c r="H119" s="28">
        <v>40225</v>
      </c>
      <c r="I119" s="30">
        <v>14.084300000000001</v>
      </c>
      <c r="J119" s="28">
        <v>40225</v>
      </c>
      <c r="K119" s="30">
        <v>12.3635</v>
      </c>
      <c r="L119" s="41">
        <v>40225</v>
      </c>
      <c r="M119" s="30">
        <v>16.6877</v>
      </c>
      <c r="N119" s="119">
        <v>40225</v>
      </c>
      <c r="O119" s="30">
        <v>17.957000000000001</v>
      </c>
      <c r="P119" s="41">
        <v>40225</v>
      </c>
      <c r="Q119" s="30">
        <v>15.5892</v>
      </c>
      <c r="R119" s="119">
        <v>40225</v>
      </c>
      <c r="S119" s="30">
        <v>14.936999999999999</v>
      </c>
      <c r="T119" s="41">
        <v>40225</v>
      </c>
      <c r="U119" s="30">
        <v>14.5817</v>
      </c>
      <c r="V119" s="119">
        <v>40225</v>
      </c>
      <c r="W119" s="30">
        <v>14.765000000000001</v>
      </c>
      <c r="X119" s="1446"/>
      <c r="Y119" s="93">
        <v>40227</v>
      </c>
      <c r="Z119" s="30">
        <v>19.350000000000001</v>
      </c>
      <c r="AA119" s="190">
        <f t="shared" si="6"/>
        <v>1.8721125000000001</v>
      </c>
      <c r="AB119" s="41">
        <v>40227</v>
      </c>
      <c r="AC119" s="30">
        <v>19.739999999999998</v>
      </c>
      <c r="AD119" s="190">
        <f t="shared" si="7"/>
        <v>1.9483379999999999</v>
      </c>
      <c r="AE119" s="41">
        <v>40227</v>
      </c>
      <c r="AF119" s="30">
        <v>20.68</v>
      </c>
      <c r="AG119" s="1685">
        <f t="shared" si="8"/>
        <v>2.1383119999999995</v>
      </c>
      <c r="AH119" s="1446"/>
      <c r="AI119" s="93">
        <v>40226</v>
      </c>
      <c r="AJ119" s="30">
        <v>17.739999999999998</v>
      </c>
      <c r="AK119" s="190">
        <f t="shared" si="9"/>
        <v>1.5735379999999997</v>
      </c>
      <c r="AL119" s="41">
        <v>40225</v>
      </c>
      <c r="AM119" s="30">
        <v>13.201000000000001</v>
      </c>
      <c r="AN119" s="190">
        <f t="shared" si="10"/>
        <v>0.8713320050000003</v>
      </c>
      <c r="AO119" s="41">
        <v>40232</v>
      </c>
      <c r="AP119" s="88">
        <v>16.86</v>
      </c>
      <c r="AQ119" s="1685">
        <f t="shared" si="11"/>
        <v>1.421298</v>
      </c>
    </row>
    <row r="120" spans="1:43">
      <c r="A120" s="28">
        <v>40226</v>
      </c>
      <c r="B120" s="41">
        <v>40226</v>
      </c>
      <c r="C120" s="30">
        <v>26.454599999999999</v>
      </c>
      <c r="D120" s="28">
        <v>40226</v>
      </c>
      <c r="E120" s="30">
        <v>21.2605</v>
      </c>
      <c r="F120" s="28">
        <v>40226</v>
      </c>
      <c r="G120" s="30">
        <v>14.904500000000001</v>
      </c>
      <c r="H120" s="28">
        <v>40226</v>
      </c>
      <c r="I120" s="30">
        <v>14.0105</v>
      </c>
      <c r="J120" s="28">
        <v>40226</v>
      </c>
      <c r="K120" s="30">
        <v>12.1553</v>
      </c>
      <c r="L120" s="41">
        <v>40226</v>
      </c>
      <c r="M120" s="30">
        <v>16.345600000000001</v>
      </c>
      <c r="N120" s="119">
        <v>40226</v>
      </c>
      <c r="O120" s="30">
        <v>17.728999999999999</v>
      </c>
      <c r="P120" s="41">
        <v>40226</v>
      </c>
      <c r="Q120" s="30">
        <v>15.3726</v>
      </c>
      <c r="R120" s="119">
        <v>40226</v>
      </c>
      <c r="S120" s="30">
        <v>14.695</v>
      </c>
      <c r="T120" s="41">
        <v>40226</v>
      </c>
      <c r="U120" s="30">
        <v>14.4679</v>
      </c>
      <c r="V120" s="119">
        <v>40226</v>
      </c>
      <c r="W120" s="30">
        <v>14.657999999999999</v>
      </c>
      <c r="X120" s="1446"/>
      <c r="Y120" s="93">
        <v>40228</v>
      </c>
      <c r="Z120" s="30">
        <v>19.37</v>
      </c>
      <c r="AA120" s="190">
        <f t="shared" si="6"/>
        <v>1.8759845000000002</v>
      </c>
      <c r="AB120" s="41">
        <v>40228</v>
      </c>
      <c r="AC120" s="30">
        <v>19.75</v>
      </c>
      <c r="AD120" s="190">
        <f t="shared" si="7"/>
        <v>1.9503125000000003</v>
      </c>
      <c r="AE120" s="41">
        <v>40228</v>
      </c>
      <c r="AF120" s="30">
        <v>20.7</v>
      </c>
      <c r="AG120" s="1685">
        <f t="shared" si="8"/>
        <v>2.1424499999999997</v>
      </c>
      <c r="AH120" s="1446"/>
      <c r="AI120" s="93">
        <v>40227</v>
      </c>
      <c r="AJ120" s="30">
        <v>17.77</v>
      </c>
      <c r="AK120" s="190">
        <f t="shared" si="9"/>
        <v>1.5788645000000001</v>
      </c>
      <c r="AL120" s="41">
        <v>40226</v>
      </c>
      <c r="AM120" s="30">
        <v>13.288</v>
      </c>
      <c r="AN120" s="190">
        <f t="shared" si="10"/>
        <v>0.88285471999999998</v>
      </c>
      <c r="AO120" s="41">
        <v>40233</v>
      </c>
      <c r="AP120" s="88">
        <v>16.920000000000002</v>
      </c>
      <c r="AQ120" s="1685">
        <f t="shared" si="11"/>
        <v>1.4314320000000003</v>
      </c>
    </row>
    <row r="121" spans="1:43">
      <c r="A121" s="28">
        <v>40227</v>
      </c>
      <c r="B121" s="41">
        <v>40227</v>
      </c>
      <c r="C121" s="30">
        <v>26.696999999999999</v>
      </c>
      <c r="D121" s="28">
        <v>40227</v>
      </c>
      <c r="E121" s="30">
        <v>21.2745</v>
      </c>
      <c r="F121" s="28">
        <v>40227</v>
      </c>
      <c r="G121" s="30">
        <v>14.9117</v>
      </c>
      <c r="H121" s="28">
        <v>40227</v>
      </c>
      <c r="I121" s="30">
        <v>13.9825</v>
      </c>
      <c r="J121" s="28">
        <v>40227</v>
      </c>
      <c r="K121" s="30">
        <v>12.183199999999999</v>
      </c>
      <c r="L121" s="41">
        <v>40227</v>
      </c>
      <c r="M121" s="30">
        <v>16.494199999999999</v>
      </c>
      <c r="N121" s="119">
        <v>40227</v>
      </c>
      <c r="O121" s="30">
        <v>17.905999999999999</v>
      </c>
      <c r="P121" s="41">
        <v>40227</v>
      </c>
      <c r="Q121" s="30">
        <v>15.4307</v>
      </c>
      <c r="R121" s="119">
        <v>40227</v>
      </c>
      <c r="S121" s="30">
        <v>14.753</v>
      </c>
      <c r="T121" s="41">
        <v>40227</v>
      </c>
      <c r="U121" s="30">
        <v>14.4947</v>
      </c>
      <c r="V121" s="119">
        <v>40227</v>
      </c>
      <c r="W121" s="30">
        <v>14.683</v>
      </c>
      <c r="X121" s="1446"/>
      <c r="Y121" s="93">
        <v>40231</v>
      </c>
      <c r="Z121" s="30">
        <v>19.37</v>
      </c>
      <c r="AA121" s="190">
        <f t="shared" si="6"/>
        <v>1.8759845000000002</v>
      </c>
      <c r="AB121" s="41">
        <v>40231</v>
      </c>
      <c r="AC121" s="30">
        <v>19.690000000000001</v>
      </c>
      <c r="AD121" s="190">
        <f t="shared" si="7"/>
        <v>1.9384805000000005</v>
      </c>
      <c r="AE121" s="41">
        <v>40231</v>
      </c>
      <c r="AF121" s="30">
        <v>20.56</v>
      </c>
      <c r="AG121" s="1685">
        <f t="shared" si="8"/>
        <v>2.1135679999999999</v>
      </c>
      <c r="AH121" s="1446"/>
      <c r="AI121" s="93">
        <v>40228</v>
      </c>
      <c r="AJ121" s="30">
        <v>17.739999999999998</v>
      </c>
      <c r="AK121" s="190">
        <f t="shared" si="9"/>
        <v>1.5735379999999997</v>
      </c>
      <c r="AL121" s="41">
        <v>40227</v>
      </c>
      <c r="AM121" s="30">
        <v>13.260999999999999</v>
      </c>
      <c r="AN121" s="190">
        <f t="shared" si="10"/>
        <v>0.87927060500000009</v>
      </c>
      <c r="AO121" s="41">
        <v>40234</v>
      </c>
      <c r="AP121" s="88">
        <v>16.87</v>
      </c>
      <c r="AQ121" s="1685">
        <f t="shared" si="11"/>
        <v>1.4229845000000003</v>
      </c>
    </row>
    <row r="122" spans="1:43">
      <c r="A122" s="28">
        <v>40228</v>
      </c>
      <c r="B122" s="41">
        <v>40228</v>
      </c>
      <c r="C122" s="30">
        <v>26.6418</v>
      </c>
      <c r="D122" s="28">
        <v>40228</v>
      </c>
      <c r="E122" s="30">
        <v>21.279399999999999</v>
      </c>
      <c r="F122" s="28">
        <v>40228</v>
      </c>
      <c r="G122" s="30">
        <v>14.910500000000001</v>
      </c>
      <c r="H122" s="28">
        <v>40228</v>
      </c>
      <c r="I122" s="30">
        <v>13.992800000000001</v>
      </c>
      <c r="J122" s="28">
        <v>40228</v>
      </c>
      <c r="K122" s="30">
        <v>12.1875</v>
      </c>
      <c r="L122" s="41">
        <v>40228</v>
      </c>
      <c r="M122" s="30">
        <v>16.539200000000001</v>
      </c>
      <c r="N122" s="119">
        <v>40228</v>
      </c>
      <c r="O122" s="30">
        <v>17.885000000000002</v>
      </c>
      <c r="P122" s="41">
        <v>40228</v>
      </c>
      <c r="Q122" s="30">
        <v>15.4514</v>
      </c>
      <c r="R122" s="119">
        <v>40228</v>
      </c>
      <c r="S122" s="30">
        <v>14.743</v>
      </c>
      <c r="T122" s="41">
        <v>40228</v>
      </c>
      <c r="U122" s="30">
        <v>14.563000000000001</v>
      </c>
      <c r="V122" s="119">
        <v>40228</v>
      </c>
      <c r="W122" s="30">
        <v>14.755000000000001</v>
      </c>
      <c r="X122" s="1446"/>
      <c r="Y122" s="93">
        <v>40232</v>
      </c>
      <c r="Z122" s="30">
        <v>19.3</v>
      </c>
      <c r="AA122" s="190">
        <f t="shared" si="6"/>
        <v>1.8624500000000002</v>
      </c>
      <c r="AB122" s="41">
        <v>40232</v>
      </c>
      <c r="AC122" s="30">
        <v>19.649999999999999</v>
      </c>
      <c r="AD122" s="190">
        <f t="shared" si="7"/>
        <v>1.9306124999999996</v>
      </c>
      <c r="AE122" s="41">
        <v>40232</v>
      </c>
      <c r="AF122" s="30">
        <v>20.47</v>
      </c>
      <c r="AG122" s="1685">
        <f t="shared" si="8"/>
        <v>2.0951044999999997</v>
      </c>
      <c r="AH122" s="1446"/>
      <c r="AI122" s="93">
        <v>40231</v>
      </c>
      <c r="AJ122" s="30">
        <v>17.52</v>
      </c>
      <c r="AK122" s="190">
        <f t="shared" si="9"/>
        <v>1.5347519999999999</v>
      </c>
      <c r="AL122" s="41">
        <v>40228</v>
      </c>
      <c r="AM122" s="30">
        <v>13.151</v>
      </c>
      <c r="AN122" s="190">
        <f t="shared" si="10"/>
        <v>0.86474400499999982</v>
      </c>
      <c r="AO122" s="41">
        <v>40235</v>
      </c>
      <c r="AP122" s="88">
        <v>16.79</v>
      </c>
      <c r="AQ122" s="1685">
        <f t="shared" si="11"/>
        <v>1.4095205</v>
      </c>
    </row>
    <row r="123" spans="1:43">
      <c r="A123" s="28">
        <v>40231</v>
      </c>
      <c r="B123" s="41">
        <v>40231</v>
      </c>
      <c r="C123" s="30">
        <v>26.546700000000001</v>
      </c>
      <c r="D123" s="28">
        <v>40231</v>
      </c>
      <c r="E123" s="30">
        <v>20.9346</v>
      </c>
      <c r="F123" s="28">
        <v>40231</v>
      </c>
      <c r="G123" s="30">
        <v>14.636200000000001</v>
      </c>
      <c r="H123" s="28">
        <v>40231</v>
      </c>
      <c r="I123" s="30">
        <v>13.783799999999999</v>
      </c>
      <c r="J123" s="28">
        <v>40231</v>
      </c>
      <c r="K123" s="30">
        <v>12.0762</v>
      </c>
      <c r="L123" s="41">
        <v>40231</v>
      </c>
      <c r="M123" s="30">
        <v>16.3993</v>
      </c>
      <c r="N123" s="119">
        <v>40231</v>
      </c>
      <c r="O123" s="30">
        <v>17.710999999999999</v>
      </c>
      <c r="P123" s="41">
        <v>40231</v>
      </c>
      <c r="Q123" s="30">
        <v>15.4528</v>
      </c>
      <c r="R123" s="119">
        <v>40231</v>
      </c>
      <c r="S123" s="30">
        <v>14.595000000000001</v>
      </c>
      <c r="T123" s="41">
        <v>40231</v>
      </c>
      <c r="U123" s="30">
        <v>14.574199999999999</v>
      </c>
      <c r="V123" s="119">
        <v>40231</v>
      </c>
      <c r="W123" s="30">
        <v>14.784000000000001</v>
      </c>
      <c r="X123" s="1446"/>
      <c r="Y123" s="93">
        <v>40233</v>
      </c>
      <c r="Z123" s="30">
        <v>19.27</v>
      </c>
      <c r="AA123" s="190">
        <f t="shared" si="6"/>
        <v>1.8566644999999997</v>
      </c>
      <c r="AB123" s="41">
        <v>40233</v>
      </c>
      <c r="AC123" s="30">
        <v>19.62</v>
      </c>
      <c r="AD123" s="190">
        <f t="shared" si="7"/>
        <v>1.9247220000000003</v>
      </c>
      <c r="AE123" s="41">
        <v>40233</v>
      </c>
      <c r="AF123" s="30">
        <v>20.46</v>
      </c>
      <c r="AG123" s="1685">
        <f t="shared" si="8"/>
        <v>2.0930580000000001</v>
      </c>
      <c r="AH123" s="1446"/>
      <c r="AI123" s="93">
        <v>40232</v>
      </c>
      <c r="AJ123" s="30">
        <v>17.600000000000001</v>
      </c>
      <c r="AK123" s="190">
        <f t="shared" si="9"/>
        <v>1.5488000000000004</v>
      </c>
      <c r="AL123" s="41">
        <v>40231</v>
      </c>
      <c r="AM123" s="30">
        <v>13.141</v>
      </c>
      <c r="AN123" s="190">
        <f t="shared" si="10"/>
        <v>0.86342940499999998</v>
      </c>
      <c r="AO123" s="41">
        <v>40238</v>
      </c>
      <c r="AP123" s="88">
        <v>16.84</v>
      </c>
      <c r="AQ123" s="1685">
        <f t="shared" si="11"/>
        <v>1.4179279999999999</v>
      </c>
    </row>
    <row r="124" spans="1:43">
      <c r="A124" s="28">
        <v>40232</v>
      </c>
      <c r="B124" s="41">
        <v>40232</v>
      </c>
      <c r="C124" s="30">
        <v>26.825199999999999</v>
      </c>
      <c r="D124" s="28">
        <v>40232</v>
      </c>
      <c r="E124" s="30">
        <v>21.331600000000002</v>
      </c>
      <c r="F124" s="28">
        <v>40232</v>
      </c>
      <c r="G124" s="30">
        <v>15.151400000000001</v>
      </c>
      <c r="H124" s="28">
        <v>40232</v>
      </c>
      <c r="I124" s="30">
        <v>14.122</v>
      </c>
      <c r="J124" s="28">
        <v>40232</v>
      </c>
      <c r="K124" s="30">
        <v>12.293200000000001</v>
      </c>
      <c r="L124" s="41">
        <v>40232</v>
      </c>
      <c r="M124" s="30">
        <v>16.716799999999999</v>
      </c>
      <c r="N124" s="119">
        <v>40232</v>
      </c>
      <c r="O124" s="30">
        <v>17.981999999999999</v>
      </c>
      <c r="P124" s="41">
        <v>40232</v>
      </c>
      <c r="Q124" s="30">
        <v>16.071400000000001</v>
      </c>
      <c r="R124" s="119">
        <v>40232</v>
      </c>
      <c r="S124" s="30">
        <v>14.742000000000001</v>
      </c>
      <c r="T124" s="41">
        <v>40232</v>
      </c>
      <c r="U124" s="30">
        <v>14.794499999999999</v>
      </c>
      <c r="V124" s="119">
        <v>40232</v>
      </c>
      <c r="W124" s="30">
        <v>14.961</v>
      </c>
      <c r="X124" s="1446"/>
      <c r="Y124" s="93">
        <v>40234</v>
      </c>
      <c r="Z124" s="30">
        <v>19.399999999999999</v>
      </c>
      <c r="AA124" s="190">
        <f t="shared" si="6"/>
        <v>1.8817999999999995</v>
      </c>
      <c r="AB124" s="41">
        <v>40234</v>
      </c>
      <c r="AC124" s="30">
        <v>19.88</v>
      </c>
      <c r="AD124" s="190">
        <f t="shared" si="7"/>
        <v>1.9760719999999996</v>
      </c>
      <c r="AE124" s="41">
        <v>40234</v>
      </c>
      <c r="AF124" s="30">
        <v>20.74</v>
      </c>
      <c r="AG124" s="1685">
        <f t="shared" si="8"/>
        <v>2.1507379999999996</v>
      </c>
      <c r="AH124" s="1446"/>
      <c r="AI124" s="93">
        <v>40233</v>
      </c>
      <c r="AJ124" s="30">
        <v>17.59</v>
      </c>
      <c r="AK124" s="190">
        <f t="shared" si="9"/>
        <v>1.5470405</v>
      </c>
      <c r="AL124" s="41">
        <v>40232</v>
      </c>
      <c r="AM124" s="30">
        <v>13.233000000000001</v>
      </c>
      <c r="AN124" s="190">
        <f t="shared" si="10"/>
        <v>0.8755614450000001</v>
      </c>
      <c r="AO124" s="41">
        <v>40239</v>
      </c>
      <c r="AP124" s="88">
        <v>16.77</v>
      </c>
      <c r="AQ124" s="1685">
        <f t="shared" si="11"/>
        <v>1.4061644999999998</v>
      </c>
    </row>
    <row r="125" spans="1:43">
      <c r="A125" s="28">
        <v>40233</v>
      </c>
      <c r="B125" s="41">
        <v>40233</v>
      </c>
      <c r="C125" s="30">
        <v>26.866900000000001</v>
      </c>
      <c r="D125" s="28">
        <v>40233</v>
      </c>
      <c r="E125" s="30">
        <v>21.2044</v>
      </c>
      <c r="F125" s="28">
        <v>40233</v>
      </c>
      <c r="G125" s="30">
        <v>15.0404</v>
      </c>
      <c r="H125" s="28">
        <v>40233</v>
      </c>
      <c r="I125" s="30">
        <v>13.948700000000001</v>
      </c>
      <c r="J125" s="28">
        <v>40233</v>
      </c>
      <c r="K125" s="30">
        <v>12.1844</v>
      </c>
      <c r="L125" s="41">
        <v>40233</v>
      </c>
      <c r="M125" s="30">
        <v>16.778300000000002</v>
      </c>
      <c r="N125" s="119">
        <v>40233</v>
      </c>
      <c r="O125" s="30">
        <v>18.015000000000001</v>
      </c>
      <c r="P125" s="41">
        <v>40233</v>
      </c>
      <c r="Q125" s="30">
        <v>16.0306</v>
      </c>
      <c r="R125" s="119">
        <v>40233</v>
      </c>
      <c r="S125" s="30">
        <v>14.702</v>
      </c>
      <c r="T125" s="41">
        <v>40233</v>
      </c>
      <c r="U125" s="30">
        <v>14.8047</v>
      </c>
      <c r="V125" s="119">
        <v>40233</v>
      </c>
      <c r="W125" s="30">
        <v>14.981</v>
      </c>
      <c r="X125" s="1446"/>
      <c r="Y125" s="93">
        <v>40235</v>
      </c>
      <c r="Z125" s="30">
        <v>19.5</v>
      </c>
      <c r="AA125" s="190">
        <f t="shared" si="6"/>
        <v>1.9012500000000001</v>
      </c>
      <c r="AB125" s="41">
        <v>40235</v>
      </c>
      <c r="AC125" s="30">
        <v>19.79</v>
      </c>
      <c r="AD125" s="190">
        <f t="shared" si="7"/>
        <v>1.9582204999999999</v>
      </c>
      <c r="AE125" s="41">
        <v>40235</v>
      </c>
      <c r="AF125" s="30">
        <v>20.88</v>
      </c>
      <c r="AG125" s="1685">
        <f t="shared" si="8"/>
        <v>2.1798719999999996</v>
      </c>
      <c r="AH125" s="1446"/>
      <c r="AI125" s="93">
        <v>40234</v>
      </c>
      <c r="AJ125" s="30">
        <v>17.73</v>
      </c>
      <c r="AK125" s="190">
        <f t="shared" si="9"/>
        <v>1.5717645000000002</v>
      </c>
      <c r="AL125" s="41">
        <v>40233</v>
      </c>
      <c r="AM125" s="30">
        <v>13.244999999999999</v>
      </c>
      <c r="AN125" s="190">
        <f t="shared" si="10"/>
        <v>0.87715012499999978</v>
      </c>
      <c r="AO125" s="41">
        <v>40240</v>
      </c>
      <c r="AP125" s="88">
        <v>16.68</v>
      </c>
      <c r="AQ125" s="1685">
        <f t="shared" si="11"/>
        <v>1.3911120000000001</v>
      </c>
    </row>
    <row r="126" spans="1:43">
      <c r="A126" s="28">
        <v>40234</v>
      </c>
      <c r="B126" s="41">
        <v>40234</v>
      </c>
      <c r="C126" s="30">
        <v>26.834800000000001</v>
      </c>
      <c r="D126" s="28">
        <v>40234</v>
      </c>
      <c r="E126" s="30">
        <v>21.112200000000001</v>
      </c>
      <c r="F126" s="28">
        <v>40234</v>
      </c>
      <c r="G126" s="30">
        <v>14.9933</v>
      </c>
      <c r="H126" s="28">
        <v>40234</v>
      </c>
      <c r="I126" s="30">
        <v>13.9001</v>
      </c>
      <c r="J126" s="28">
        <v>40234</v>
      </c>
      <c r="K126" s="30">
        <v>12.1248</v>
      </c>
      <c r="L126" s="41">
        <v>40234</v>
      </c>
      <c r="M126" s="30">
        <v>16.7408</v>
      </c>
      <c r="N126" s="119">
        <v>40234</v>
      </c>
      <c r="O126" s="30">
        <v>17.93</v>
      </c>
      <c r="P126" s="41">
        <v>40234</v>
      </c>
      <c r="Q126" s="30">
        <v>15.958600000000001</v>
      </c>
      <c r="R126" s="119">
        <v>40234</v>
      </c>
      <c r="S126" s="30">
        <v>14.631</v>
      </c>
      <c r="T126" s="41">
        <v>40234</v>
      </c>
      <c r="U126" s="30">
        <v>14.7683</v>
      </c>
      <c r="V126" s="119">
        <v>40234</v>
      </c>
      <c r="W126" s="30">
        <v>14.943</v>
      </c>
      <c r="X126" s="1446"/>
      <c r="Y126" s="93">
        <v>40238</v>
      </c>
      <c r="Z126" s="30">
        <v>19.59</v>
      </c>
      <c r="AA126" s="190">
        <f t="shared" si="6"/>
        <v>1.9188404999999999</v>
      </c>
      <c r="AB126" s="41">
        <v>40238</v>
      </c>
      <c r="AC126" s="30">
        <v>20.100000000000001</v>
      </c>
      <c r="AD126" s="190">
        <f t="shared" si="7"/>
        <v>2.0200500000000003</v>
      </c>
      <c r="AE126" s="41">
        <v>40238</v>
      </c>
      <c r="AF126" s="30">
        <v>21.06</v>
      </c>
      <c r="AG126" s="1685">
        <f t="shared" si="8"/>
        <v>2.2176179999999999</v>
      </c>
      <c r="AH126" s="1446"/>
      <c r="AI126" s="93">
        <v>40235</v>
      </c>
      <c r="AJ126" s="30">
        <v>17.8</v>
      </c>
      <c r="AK126" s="190">
        <f t="shared" si="9"/>
        <v>1.5842000000000003</v>
      </c>
      <c r="AL126" s="41">
        <v>40234</v>
      </c>
      <c r="AM126" s="30">
        <v>13.23</v>
      </c>
      <c r="AN126" s="190">
        <f t="shared" si="10"/>
        <v>0.87516450000000001</v>
      </c>
      <c r="AO126" s="41">
        <v>40241</v>
      </c>
      <c r="AP126" s="88">
        <v>16.55</v>
      </c>
      <c r="AQ126" s="1685">
        <f t="shared" si="11"/>
        <v>1.3695125000000001</v>
      </c>
    </row>
    <row r="127" spans="1:43">
      <c r="A127" s="28">
        <v>40235</v>
      </c>
      <c r="B127" s="41">
        <v>40235</v>
      </c>
      <c r="C127" s="30">
        <v>26.867799999999999</v>
      </c>
      <c r="D127" s="28">
        <v>40235</v>
      </c>
      <c r="E127" s="30">
        <v>21.111799999999999</v>
      </c>
      <c r="F127" s="28">
        <v>40235</v>
      </c>
      <c r="G127" s="30">
        <v>14.996499999999999</v>
      </c>
      <c r="H127" s="28">
        <v>40235</v>
      </c>
      <c r="I127" s="30">
        <v>13.9114</v>
      </c>
      <c r="J127" s="28">
        <v>40235</v>
      </c>
      <c r="K127" s="30">
        <v>12.1395</v>
      </c>
      <c r="L127" s="41">
        <v>40235</v>
      </c>
      <c r="M127" s="30">
        <v>16.7441</v>
      </c>
      <c r="N127" s="119">
        <v>40235</v>
      </c>
      <c r="O127" s="30">
        <v>17.925999999999998</v>
      </c>
      <c r="P127" s="41">
        <v>40235</v>
      </c>
      <c r="Q127" s="30">
        <v>15.9733</v>
      </c>
      <c r="R127" s="119">
        <v>40235</v>
      </c>
      <c r="S127" s="30">
        <v>14.632999999999999</v>
      </c>
      <c r="T127" s="41">
        <v>40235</v>
      </c>
      <c r="U127" s="30">
        <v>14.758800000000001</v>
      </c>
      <c r="V127" s="119">
        <v>40235</v>
      </c>
      <c r="W127" s="30">
        <v>14.931000000000001</v>
      </c>
      <c r="X127" s="1446"/>
      <c r="Y127" s="93">
        <v>40239</v>
      </c>
      <c r="Z127" s="30">
        <v>19.260000000000002</v>
      </c>
      <c r="AA127" s="190">
        <f t="shared" si="6"/>
        <v>1.8547380000000007</v>
      </c>
      <c r="AB127" s="41">
        <v>40239</v>
      </c>
      <c r="AC127" s="30">
        <v>19.77</v>
      </c>
      <c r="AD127" s="190">
        <f t="shared" si="7"/>
        <v>1.9542644999999998</v>
      </c>
      <c r="AE127" s="41">
        <v>40239</v>
      </c>
      <c r="AF127" s="30">
        <v>20.94</v>
      </c>
      <c r="AG127" s="1685">
        <f t="shared" si="8"/>
        <v>2.192418</v>
      </c>
      <c r="AH127" s="1446"/>
      <c r="AI127" s="93">
        <v>40238</v>
      </c>
      <c r="AJ127" s="30">
        <v>17.78</v>
      </c>
      <c r="AK127" s="190">
        <f t="shared" si="9"/>
        <v>1.5806420000000001</v>
      </c>
      <c r="AL127" s="41">
        <v>40235</v>
      </c>
      <c r="AM127" s="30">
        <v>13.148</v>
      </c>
      <c r="AN127" s="190">
        <f t="shared" si="10"/>
        <v>0.86434951999999987</v>
      </c>
      <c r="AO127" s="41">
        <v>40242</v>
      </c>
      <c r="AP127" s="88">
        <v>16.57</v>
      </c>
      <c r="AQ127" s="1685">
        <f t="shared" si="11"/>
        <v>1.3728245000000001</v>
      </c>
    </row>
    <row r="128" spans="1:43">
      <c r="A128" s="28">
        <v>40238</v>
      </c>
      <c r="B128" s="41">
        <v>40238</v>
      </c>
      <c r="C128" s="30">
        <v>26.4</v>
      </c>
      <c r="D128" s="28">
        <v>40238</v>
      </c>
      <c r="E128" s="30">
        <v>20.870799999999999</v>
      </c>
      <c r="F128" s="28">
        <v>40238</v>
      </c>
      <c r="G128" s="30">
        <v>14.6976</v>
      </c>
      <c r="H128" s="28">
        <v>40238</v>
      </c>
      <c r="I128" s="30">
        <v>13.5756</v>
      </c>
      <c r="J128" s="28">
        <v>40238</v>
      </c>
      <c r="K128" s="30">
        <v>11.8558</v>
      </c>
      <c r="L128" s="41">
        <v>40238</v>
      </c>
      <c r="M128" s="30">
        <v>16.4011</v>
      </c>
      <c r="N128" s="119">
        <v>40238</v>
      </c>
      <c r="O128" s="30">
        <v>17.481000000000002</v>
      </c>
      <c r="P128" s="41">
        <v>40238</v>
      </c>
      <c r="Q128" s="30">
        <v>15.7058</v>
      </c>
      <c r="R128" s="119">
        <v>40238</v>
      </c>
      <c r="S128" s="30">
        <v>14.287000000000001</v>
      </c>
      <c r="T128" s="41">
        <v>40238</v>
      </c>
      <c r="U128" s="30">
        <v>14.3125</v>
      </c>
      <c r="V128" s="119">
        <v>40238</v>
      </c>
      <c r="W128" s="30">
        <v>14.471</v>
      </c>
      <c r="X128" s="1446"/>
      <c r="Y128" s="93">
        <v>40240</v>
      </c>
      <c r="Z128" s="30">
        <v>19.05</v>
      </c>
      <c r="AA128" s="190">
        <f t="shared" si="6"/>
        <v>1.8145125000000002</v>
      </c>
      <c r="AB128" s="41">
        <v>40240</v>
      </c>
      <c r="AC128" s="30">
        <v>19.829999999999998</v>
      </c>
      <c r="AD128" s="190">
        <f t="shared" si="7"/>
        <v>1.9661444999999995</v>
      </c>
      <c r="AE128" s="41">
        <v>40240</v>
      </c>
      <c r="AF128" s="30">
        <v>20.99</v>
      </c>
      <c r="AG128" s="1685">
        <f t="shared" si="8"/>
        <v>2.2029004999999993</v>
      </c>
      <c r="AH128" s="1446"/>
      <c r="AI128" s="93">
        <v>40239</v>
      </c>
      <c r="AJ128" s="30">
        <v>17.82</v>
      </c>
      <c r="AK128" s="190">
        <f t="shared" si="9"/>
        <v>1.5877619999999999</v>
      </c>
      <c r="AL128" s="41">
        <v>40238</v>
      </c>
      <c r="AM128" s="30">
        <v>13.238</v>
      </c>
      <c r="AN128" s="190">
        <f t="shared" si="10"/>
        <v>0.87622321999999997</v>
      </c>
      <c r="AO128" s="41">
        <v>40245</v>
      </c>
      <c r="AP128" s="88">
        <v>16.559999999999999</v>
      </c>
      <c r="AQ128" s="1685">
        <f t="shared" si="11"/>
        <v>1.3711679999999999</v>
      </c>
    </row>
    <row r="129" spans="1:43">
      <c r="A129" s="28">
        <v>40239</v>
      </c>
      <c r="B129" s="41">
        <v>40239</v>
      </c>
      <c r="C129" s="30">
        <v>26.366499999999998</v>
      </c>
      <c r="D129" s="28">
        <v>40239</v>
      </c>
      <c r="E129" s="30">
        <v>20.862500000000001</v>
      </c>
      <c r="F129" s="28">
        <v>40239</v>
      </c>
      <c r="G129" s="30">
        <v>14.6975</v>
      </c>
      <c r="H129" s="28">
        <v>40239</v>
      </c>
      <c r="I129" s="30">
        <v>13.5754</v>
      </c>
      <c r="J129" s="28">
        <v>40239</v>
      </c>
      <c r="K129" s="30">
        <v>11.8614</v>
      </c>
      <c r="L129" s="41">
        <v>40239</v>
      </c>
      <c r="M129" s="30">
        <v>16.417300000000001</v>
      </c>
      <c r="N129" s="119">
        <v>40239</v>
      </c>
      <c r="O129" s="30">
        <v>17.529</v>
      </c>
      <c r="P129" s="41">
        <v>40239</v>
      </c>
      <c r="Q129" s="30">
        <v>15.720800000000001</v>
      </c>
      <c r="R129" s="119">
        <v>40239</v>
      </c>
      <c r="S129" s="30">
        <v>14.3</v>
      </c>
      <c r="T129" s="41">
        <v>40239</v>
      </c>
      <c r="U129" s="30">
        <v>14.3428</v>
      </c>
      <c r="V129" s="119">
        <v>40239</v>
      </c>
      <c r="W129" s="30">
        <v>14.499000000000001</v>
      </c>
      <c r="X129" s="1446"/>
      <c r="Y129" s="93">
        <v>40241</v>
      </c>
      <c r="Z129" s="30">
        <v>18.34</v>
      </c>
      <c r="AA129" s="190">
        <f t="shared" si="6"/>
        <v>1.681778</v>
      </c>
      <c r="AB129" s="41">
        <v>40241</v>
      </c>
      <c r="AC129" s="30">
        <v>19.309999999999999</v>
      </c>
      <c r="AD129" s="190">
        <f t="shared" si="7"/>
        <v>1.8643805</v>
      </c>
      <c r="AE129" s="41">
        <v>40241</v>
      </c>
      <c r="AF129" s="30">
        <v>20.65</v>
      </c>
      <c r="AG129" s="1685">
        <f t="shared" si="8"/>
        <v>2.1321124999999999</v>
      </c>
      <c r="AH129" s="1446"/>
      <c r="AI129" s="93">
        <v>40240</v>
      </c>
      <c r="AJ129" s="30">
        <v>17.53</v>
      </c>
      <c r="AK129" s="190">
        <f t="shared" si="9"/>
        <v>1.5365045000000002</v>
      </c>
      <c r="AL129" s="41">
        <v>40239</v>
      </c>
      <c r="AM129" s="30">
        <v>12.818999999999999</v>
      </c>
      <c r="AN129" s="190">
        <f t="shared" si="10"/>
        <v>0.82163380499999994</v>
      </c>
      <c r="AO129" s="41">
        <v>40246</v>
      </c>
      <c r="AP129" s="88">
        <v>16.170000000000002</v>
      </c>
      <c r="AQ129" s="1685">
        <f t="shared" si="11"/>
        <v>1.3073445000000001</v>
      </c>
    </row>
    <row r="130" spans="1:43">
      <c r="A130" s="28">
        <v>40240</v>
      </c>
      <c r="B130" s="41">
        <v>40240</v>
      </c>
      <c r="C130" s="30">
        <v>25.3461</v>
      </c>
      <c r="D130" s="28">
        <v>40240</v>
      </c>
      <c r="E130" s="30">
        <v>20.3537</v>
      </c>
      <c r="F130" s="28">
        <v>40240</v>
      </c>
      <c r="G130" s="30">
        <v>14.2082</v>
      </c>
      <c r="H130" s="28">
        <v>40240</v>
      </c>
      <c r="I130" s="30">
        <v>13.1616</v>
      </c>
      <c r="J130" s="28">
        <v>40240</v>
      </c>
      <c r="K130" s="30">
        <v>11.654199999999999</v>
      </c>
      <c r="L130" s="41">
        <v>40240</v>
      </c>
      <c r="M130" s="30">
        <v>16.2149</v>
      </c>
      <c r="N130" s="119">
        <v>40240</v>
      </c>
      <c r="O130" s="30">
        <v>17.280999999999999</v>
      </c>
      <c r="P130" s="41">
        <v>40240</v>
      </c>
      <c r="Q130" s="30">
        <v>15.607799999999999</v>
      </c>
      <c r="R130" s="119">
        <v>40240</v>
      </c>
      <c r="S130" s="30">
        <v>13.994999999999999</v>
      </c>
      <c r="T130" s="41">
        <v>40240</v>
      </c>
      <c r="U130" s="30">
        <v>13.9839</v>
      </c>
      <c r="V130" s="119">
        <v>40240</v>
      </c>
      <c r="W130" s="30">
        <v>14.141</v>
      </c>
      <c r="X130" s="1446"/>
      <c r="Y130" s="93">
        <v>40242</v>
      </c>
      <c r="Z130" s="30">
        <v>17.8</v>
      </c>
      <c r="AA130" s="190">
        <f t="shared" si="6"/>
        <v>1.5842000000000003</v>
      </c>
      <c r="AB130" s="41">
        <v>40242</v>
      </c>
      <c r="AC130" s="30">
        <v>19.239999999999998</v>
      </c>
      <c r="AD130" s="190">
        <f t="shared" si="7"/>
        <v>1.8508879999999999</v>
      </c>
      <c r="AE130" s="41">
        <v>40242</v>
      </c>
      <c r="AF130" s="30">
        <v>20.84</v>
      </c>
      <c r="AG130" s="1685">
        <f t="shared" si="8"/>
        <v>2.1715279999999999</v>
      </c>
      <c r="AH130" s="1446"/>
      <c r="AI130" s="93">
        <v>40241</v>
      </c>
      <c r="AJ130" s="30">
        <v>17.29</v>
      </c>
      <c r="AK130" s="190">
        <f t="shared" si="9"/>
        <v>1.4947204999999999</v>
      </c>
      <c r="AL130" s="41">
        <v>40240</v>
      </c>
      <c r="AM130" s="30">
        <v>12.603999999999999</v>
      </c>
      <c r="AN130" s="190">
        <f t="shared" si="10"/>
        <v>0.79430407999999986</v>
      </c>
      <c r="AO130" s="41">
        <v>40247</v>
      </c>
      <c r="AP130" s="88">
        <v>15.76</v>
      </c>
      <c r="AQ130" s="1685">
        <f t="shared" si="11"/>
        <v>1.2418879999999999</v>
      </c>
    </row>
    <row r="131" spans="1:43">
      <c r="A131" s="28">
        <v>40241</v>
      </c>
      <c r="B131" s="41">
        <v>40241</v>
      </c>
      <c r="C131" s="30">
        <v>24.894600000000001</v>
      </c>
      <c r="D131" s="28">
        <v>40241</v>
      </c>
      <c r="E131" s="30">
        <v>19.909400000000002</v>
      </c>
      <c r="F131" s="28">
        <v>40241</v>
      </c>
      <c r="G131" s="30">
        <v>13.7981</v>
      </c>
      <c r="H131" s="28">
        <v>40241</v>
      </c>
      <c r="I131" s="30">
        <v>12.774900000000001</v>
      </c>
      <c r="J131" s="28">
        <v>40241</v>
      </c>
      <c r="K131" s="30">
        <v>11.3482</v>
      </c>
      <c r="L131" s="41">
        <v>40241</v>
      </c>
      <c r="M131" s="30">
        <v>15.734500000000001</v>
      </c>
      <c r="N131" s="119">
        <v>40241</v>
      </c>
      <c r="O131" s="30">
        <v>16.614999999999998</v>
      </c>
      <c r="P131" s="41">
        <v>40241</v>
      </c>
      <c r="Q131" s="30">
        <v>15.3468</v>
      </c>
      <c r="R131" s="119">
        <v>40241</v>
      </c>
      <c r="S131" s="30">
        <v>13.551</v>
      </c>
      <c r="T131" s="41">
        <v>40241</v>
      </c>
      <c r="U131" s="30">
        <v>13.5444</v>
      </c>
      <c r="V131" s="119">
        <v>40241</v>
      </c>
      <c r="W131" s="30">
        <v>13.701000000000001</v>
      </c>
      <c r="X131" s="1446"/>
      <c r="Y131" s="93">
        <v>40245</v>
      </c>
      <c r="Z131" s="30">
        <v>17.46</v>
      </c>
      <c r="AA131" s="190">
        <f t="shared" si="6"/>
        <v>1.5242580000000001</v>
      </c>
      <c r="AB131" s="41">
        <v>40245</v>
      </c>
      <c r="AC131" s="30">
        <v>18.760000000000002</v>
      </c>
      <c r="AD131" s="190">
        <f t="shared" si="7"/>
        <v>1.7596880000000001</v>
      </c>
      <c r="AE131" s="41">
        <v>40245</v>
      </c>
      <c r="AF131" s="30">
        <v>20.2</v>
      </c>
      <c r="AG131" s="1685">
        <f t="shared" si="8"/>
        <v>2.0401999999999996</v>
      </c>
      <c r="AH131" s="1446"/>
      <c r="AI131" s="93">
        <v>40242</v>
      </c>
      <c r="AJ131" s="30">
        <v>17.11</v>
      </c>
      <c r="AK131" s="190">
        <f t="shared" si="9"/>
        <v>1.4637605</v>
      </c>
      <c r="AL131" s="41">
        <v>40241</v>
      </c>
      <c r="AM131" s="30">
        <v>12.188000000000001</v>
      </c>
      <c r="AN131" s="190">
        <f t="shared" si="10"/>
        <v>0.74273672000000002</v>
      </c>
      <c r="AO131" s="41">
        <v>40248</v>
      </c>
      <c r="AP131" s="88">
        <v>14.94</v>
      </c>
      <c r="AQ131" s="1685">
        <f t="shared" si="11"/>
        <v>1.116018</v>
      </c>
    </row>
    <row r="132" spans="1:43">
      <c r="A132" s="28">
        <v>40242</v>
      </c>
      <c r="B132" s="41">
        <v>40242</v>
      </c>
      <c r="C132" s="30">
        <v>24.9375</v>
      </c>
      <c r="D132" s="28">
        <v>40242</v>
      </c>
      <c r="E132" s="30">
        <v>20.0959</v>
      </c>
      <c r="F132" s="28">
        <v>40242</v>
      </c>
      <c r="G132" s="30">
        <v>13.848800000000001</v>
      </c>
      <c r="H132" s="28">
        <v>40242</v>
      </c>
      <c r="I132" s="30">
        <v>12.8132</v>
      </c>
      <c r="J132" s="28">
        <v>40242</v>
      </c>
      <c r="K132" s="30">
        <v>11.385400000000001</v>
      </c>
      <c r="L132" s="41">
        <v>40242</v>
      </c>
      <c r="M132" s="30">
        <v>15.818899999999999</v>
      </c>
      <c r="N132" s="119">
        <v>40242</v>
      </c>
      <c r="O132" s="30">
        <v>16.725999999999999</v>
      </c>
      <c r="P132" s="41">
        <v>40242</v>
      </c>
      <c r="Q132" s="30">
        <v>15.3818</v>
      </c>
      <c r="R132" s="119">
        <v>40242</v>
      </c>
      <c r="S132" s="30">
        <v>13.598000000000001</v>
      </c>
      <c r="T132" s="41">
        <v>40242</v>
      </c>
      <c r="U132" s="30">
        <v>13.584</v>
      </c>
      <c r="V132" s="119">
        <v>40242</v>
      </c>
      <c r="W132" s="30">
        <v>13.736000000000001</v>
      </c>
      <c r="X132" s="1446"/>
      <c r="Y132" s="93">
        <v>40246</v>
      </c>
      <c r="Z132" s="30">
        <v>17.46</v>
      </c>
      <c r="AA132" s="190">
        <f t="shared" si="6"/>
        <v>1.5242580000000001</v>
      </c>
      <c r="AB132" s="41">
        <v>40246</v>
      </c>
      <c r="AC132" s="30">
        <v>18.77</v>
      </c>
      <c r="AD132" s="190">
        <f t="shared" si="7"/>
        <v>1.7615645000000002</v>
      </c>
      <c r="AE132" s="41">
        <v>40246</v>
      </c>
      <c r="AF132" s="30">
        <v>20.16</v>
      </c>
      <c r="AG132" s="1685">
        <f t="shared" si="8"/>
        <v>2.0321280000000002</v>
      </c>
      <c r="AH132" s="1446"/>
      <c r="AI132" s="93">
        <v>40245</v>
      </c>
      <c r="AJ132" s="30">
        <v>17.11</v>
      </c>
      <c r="AK132" s="190">
        <f t="shared" si="9"/>
        <v>1.4637605</v>
      </c>
      <c r="AL132" s="41">
        <v>40242</v>
      </c>
      <c r="AM132" s="30">
        <v>12.384</v>
      </c>
      <c r="AN132" s="190">
        <f t="shared" si="10"/>
        <v>0.76681728000000005</v>
      </c>
      <c r="AO132" s="41">
        <v>40249</v>
      </c>
      <c r="AP132" s="88">
        <v>14.91</v>
      </c>
      <c r="AQ132" s="1685">
        <f t="shared" si="11"/>
        <v>1.1115405000000003</v>
      </c>
    </row>
    <row r="133" spans="1:43">
      <c r="A133" s="28">
        <v>40245</v>
      </c>
      <c r="B133" s="41">
        <v>40245</v>
      </c>
      <c r="C133" s="30">
        <v>24.976099999999999</v>
      </c>
      <c r="D133" s="28">
        <v>40245</v>
      </c>
      <c r="E133" s="30">
        <v>20.1129</v>
      </c>
      <c r="F133" s="28">
        <v>40245</v>
      </c>
      <c r="G133" s="30">
        <v>13.8131</v>
      </c>
      <c r="H133" s="28">
        <v>40245</v>
      </c>
      <c r="I133" s="30">
        <v>12.739100000000001</v>
      </c>
      <c r="J133" s="28">
        <v>40245</v>
      </c>
      <c r="K133" s="30">
        <v>11.2842</v>
      </c>
      <c r="L133" s="41">
        <v>40245</v>
      </c>
      <c r="M133" s="30">
        <v>15.7638</v>
      </c>
      <c r="N133" s="119">
        <v>40245</v>
      </c>
      <c r="O133" s="30">
        <v>16.652000000000001</v>
      </c>
      <c r="P133" s="41">
        <v>40245</v>
      </c>
      <c r="Q133" s="30">
        <v>15.3224</v>
      </c>
      <c r="R133" s="119">
        <v>40245</v>
      </c>
      <c r="S133" s="30">
        <v>13.521000000000001</v>
      </c>
      <c r="T133" s="41">
        <v>40245</v>
      </c>
      <c r="U133" s="30">
        <v>13.5098</v>
      </c>
      <c r="V133" s="119">
        <v>40245</v>
      </c>
      <c r="W133" s="30">
        <v>13.648</v>
      </c>
      <c r="X133" s="1446"/>
      <c r="Y133" s="93">
        <v>40247</v>
      </c>
      <c r="Z133" s="30">
        <v>17.18</v>
      </c>
      <c r="AA133" s="190">
        <f t="shared" si="6"/>
        <v>1.475762</v>
      </c>
      <c r="AB133" s="41">
        <v>40247</v>
      </c>
      <c r="AC133" s="30">
        <v>18.7</v>
      </c>
      <c r="AD133" s="190">
        <f t="shared" si="7"/>
        <v>1.7484500000000001</v>
      </c>
      <c r="AE133" s="41">
        <v>40247</v>
      </c>
      <c r="AF133" s="30">
        <v>20.010000000000002</v>
      </c>
      <c r="AG133" s="1685">
        <f t="shared" si="8"/>
        <v>2.0020005000000003</v>
      </c>
      <c r="AH133" s="1446"/>
      <c r="AI133" s="93">
        <v>40246</v>
      </c>
      <c r="AJ133" s="30">
        <v>16.98</v>
      </c>
      <c r="AK133" s="190">
        <f t="shared" si="9"/>
        <v>1.4416020000000001</v>
      </c>
      <c r="AL133" s="41">
        <v>40245</v>
      </c>
      <c r="AM133" s="30">
        <v>12.372999999999999</v>
      </c>
      <c r="AN133" s="190">
        <f t="shared" si="10"/>
        <v>0.76545564499999985</v>
      </c>
      <c r="AO133" s="41">
        <v>40252</v>
      </c>
      <c r="AP133" s="88">
        <v>14.91</v>
      </c>
      <c r="AQ133" s="1685">
        <f t="shared" si="11"/>
        <v>1.1115405000000003</v>
      </c>
    </row>
    <row r="134" spans="1:43">
      <c r="A134" s="28">
        <v>40246</v>
      </c>
      <c r="B134" s="41">
        <v>40246</v>
      </c>
      <c r="C134" s="30">
        <v>24.8628</v>
      </c>
      <c r="D134" s="28">
        <v>40246</v>
      </c>
      <c r="E134" s="30">
        <v>20.005199999999999</v>
      </c>
      <c r="F134" s="28">
        <v>40246</v>
      </c>
      <c r="G134" s="30">
        <v>13.749600000000001</v>
      </c>
      <c r="H134" s="28">
        <v>40246</v>
      </c>
      <c r="I134" s="30">
        <v>12.6793</v>
      </c>
      <c r="J134" s="28">
        <v>40246</v>
      </c>
      <c r="K134" s="30">
        <v>11.160299999999999</v>
      </c>
      <c r="L134" s="41">
        <v>40246</v>
      </c>
      <c r="M134" s="30">
        <v>15.7281</v>
      </c>
      <c r="N134" s="119">
        <v>40246</v>
      </c>
      <c r="O134" s="30">
        <v>16.492000000000001</v>
      </c>
      <c r="P134" s="41">
        <v>40246</v>
      </c>
      <c r="Q134" s="30">
        <v>15.2498</v>
      </c>
      <c r="R134" s="119">
        <v>40246</v>
      </c>
      <c r="S134" s="30">
        <v>13.356999999999999</v>
      </c>
      <c r="T134" s="41">
        <v>40246</v>
      </c>
      <c r="U134" s="30">
        <v>13.509600000000001</v>
      </c>
      <c r="V134" s="119">
        <v>40246</v>
      </c>
      <c r="W134" s="30">
        <v>13.649000000000001</v>
      </c>
      <c r="X134" s="1446"/>
      <c r="Y134" s="93">
        <v>40248</v>
      </c>
      <c r="Z134" s="30">
        <v>16.899999999999999</v>
      </c>
      <c r="AA134" s="190">
        <f t="shared" si="6"/>
        <v>1.4280499999999998</v>
      </c>
      <c r="AB134" s="41">
        <v>40248</v>
      </c>
      <c r="AC134" s="30">
        <v>18.48</v>
      </c>
      <c r="AD134" s="190">
        <f t="shared" si="7"/>
        <v>1.7075519999999997</v>
      </c>
      <c r="AE134" s="41">
        <v>40248</v>
      </c>
      <c r="AF134" s="30">
        <v>19.63</v>
      </c>
      <c r="AG134" s="1685">
        <f t="shared" si="8"/>
        <v>1.9266845000000001</v>
      </c>
      <c r="AH134" s="1446"/>
      <c r="AI134" s="93">
        <v>40247</v>
      </c>
      <c r="AJ134" s="30">
        <v>16.8</v>
      </c>
      <c r="AK134" s="190">
        <f t="shared" si="9"/>
        <v>1.4112000000000002</v>
      </c>
      <c r="AL134" s="41">
        <v>40246</v>
      </c>
      <c r="AM134" s="30">
        <v>12.337</v>
      </c>
      <c r="AN134" s="190">
        <f t="shared" si="10"/>
        <v>0.76100784499999996</v>
      </c>
      <c r="AO134" s="41">
        <v>40253</v>
      </c>
      <c r="AP134" s="88">
        <v>14.95</v>
      </c>
      <c r="AQ134" s="1685">
        <f t="shared" si="11"/>
        <v>1.1175124999999999</v>
      </c>
    </row>
    <row r="135" spans="1:43">
      <c r="A135" s="28">
        <v>40247</v>
      </c>
      <c r="B135" s="41">
        <v>40247</v>
      </c>
      <c r="C135" s="30">
        <v>24.8979</v>
      </c>
      <c r="D135" s="28">
        <v>40247</v>
      </c>
      <c r="E135" s="30">
        <v>19.941700000000001</v>
      </c>
      <c r="F135" s="28">
        <v>40247</v>
      </c>
      <c r="G135" s="30">
        <v>13.6479</v>
      </c>
      <c r="H135" s="28">
        <v>40247</v>
      </c>
      <c r="I135" s="30">
        <v>12.585800000000001</v>
      </c>
      <c r="J135" s="28">
        <v>40247</v>
      </c>
      <c r="K135" s="30">
        <v>11.0718</v>
      </c>
      <c r="L135" s="41">
        <v>40247</v>
      </c>
      <c r="M135" s="30">
        <v>15.5936</v>
      </c>
      <c r="N135" s="119">
        <v>40247</v>
      </c>
      <c r="O135" s="30">
        <v>16.388000000000002</v>
      </c>
      <c r="P135" s="41">
        <v>40247</v>
      </c>
      <c r="Q135" s="30">
        <v>15.177099999999999</v>
      </c>
      <c r="R135" s="119">
        <v>40247</v>
      </c>
      <c r="S135" s="30">
        <v>13.281000000000001</v>
      </c>
      <c r="T135" s="41">
        <v>40247</v>
      </c>
      <c r="U135" s="30">
        <v>13.421900000000001</v>
      </c>
      <c r="V135" s="119">
        <v>40247</v>
      </c>
      <c r="W135" s="30">
        <v>13.56</v>
      </c>
      <c r="X135" s="1446"/>
      <c r="Y135" s="93">
        <v>40249</v>
      </c>
      <c r="Z135" s="30">
        <v>16.88</v>
      </c>
      <c r="AA135" s="190">
        <f t="shared" si="6"/>
        <v>1.4246719999999995</v>
      </c>
      <c r="AB135" s="41">
        <v>40249</v>
      </c>
      <c r="AC135" s="30">
        <v>18.46</v>
      </c>
      <c r="AD135" s="190">
        <f t="shared" si="7"/>
        <v>1.7038580000000001</v>
      </c>
      <c r="AE135" s="41">
        <v>40249</v>
      </c>
      <c r="AF135" s="30">
        <v>19.559999999999999</v>
      </c>
      <c r="AG135" s="1685">
        <f t="shared" si="8"/>
        <v>1.912968</v>
      </c>
      <c r="AH135" s="1446"/>
      <c r="AI135" s="93">
        <v>40248</v>
      </c>
      <c r="AJ135" s="30">
        <v>16.78</v>
      </c>
      <c r="AK135" s="190">
        <f t="shared" si="9"/>
        <v>1.407842</v>
      </c>
      <c r="AL135" s="41">
        <v>40247</v>
      </c>
      <c r="AM135" s="30">
        <v>12.244999999999999</v>
      </c>
      <c r="AN135" s="190">
        <f t="shared" si="10"/>
        <v>0.74970012499999983</v>
      </c>
      <c r="AO135" s="41">
        <v>40254</v>
      </c>
      <c r="AP135" s="88">
        <v>14.65</v>
      </c>
      <c r="AQ135" s="1685">
        <f t="shared" si="11"/>
        <v>1.0731124999999999</v>
      </c>
    </row>
    <row r="136" spans="1:43">
      <c r="A136" s="28">
        <v>40248</v>
      </c>
      <c r="B136" s="41">
        <v>40248</v>
      </c>
      <c r="C136" s="30">
        <v>25.0214</v>
      </c>
      <c r="D136" s="28">
        <v>40248</v>
      </c>
      <c r="E136" s="30">
        <v>20.0122</v>
      </c>
      <c r="F136" s="28">
        <v>40248</v>
      </c>
      <c r="G136" s="30">
        <v>13.665800000000001</v>
      </c>
      <c r="H136" s="28">
        <v>40248</v>
      </c>
      <c r="I136" s="30">
        <v>12.586399999999999</v>
      </c>
      <c r="J136" s="28">
        <v>40248</v>
      </c>
      <c r="K136" s="30">
        <v>11.0625</v>
      </c>
      <c r="L136" s="41">
        <v>40248</v>
      </c>
      <c r="M136" s="30">
        <v>15.6357</v>
      </c>
      <c r="N136" s="119">
        <v>40248</v>
      </c>
      <c r="O136" s="30">
        <v>16.402000000000001</v>
      </c>
      <c r="P136" s="41">
        <v>40248</v>
      </c>
      <c r="Q136" s="30">
        <v>15.207699999999999</v>
      </c>
      <c r="R136" s="119">
        <v>40248</v>
      </c>
      <c r="S136" s="30">
        <v>13.286</v>
      </c>
      <c r="T136" s="41">
        <v>40248</v>
      </c>
      <c r="U136" s="30">
        <v>13.473800000000001</v>
      </c>
      <c r="V136" s="119">
        <v>40248</v>
      </c>
      <c r="W136" s="30">
        <v>13.606999999999999</v>
      </c>
      <c r="X136" s="1446"/>
      <c r="Y136" s="93">
        <v>40252</v>
      </c>
      <c r="Z136" s="30">
        <v>16.91</v>
      </c>
      <c r="AA136" s="190">
        <f t="shared" si="6"/>
        <v>1.4297405000000001</v>
      </c>
      <c r="AB136" s="41">
        <v>40252</v>
      </c>
      <c r="AC136" s="30">
        <v>18.62</v>
      </c>
      <c r="AD136" s="190">
        <f t="shared" si="7"/>
        <v>1.7335220000000002</v>
      </c>
      <c r="AE136" s="41">
        <v>40252</v>
      </c>
      <c r="AF136" s="30">
        <v>19.64</v>
      </c>
      <c r="AG136" s="1685">
        <f t="shared" si="8"/>
        <v>1.9286480000000006</v>
      </c>
      <c r="AH136" s="1446"/>
      <c r="AI136" s="93">
        <v>40249</v>
      </c>
      <c r="AJ136" s="30">
        <v>16.78</v>
      </c>
      <c r="AK136" s="190">
        <f t="shared" si="9"/>
        <v>1.407842</v>
      </c>
      <c r="AL136" s="41">
        <v>40248</v>
      </c>
      <c r="AM136" s="30">
        <v>12.241</v>
      </c>
      <c r="AN136" s="190">
        <f t="shared" si="10"/>
        <v>0.74921040499999991</v>
      </c>
      <c r="AO136" s="41">
        <v>40255</v>
      </c>
      <c r="AP136" s="88">
        <v>14.65</v>
      </c>
      <c r="AQ136" s="1685">
        <f t="shared" si="11"/>
        <v>1.0731124999999999</v>
      </c>
    </row>
    <row r="137" spans="1:43">
      <c r="A137" s="28">
        <v>40249</v>
      </c>
      <c r="B137" s="41">
        <v>40249</v>
      </c>
      <c r="C137" s="30">
        <v>24.959299999999999</v>
      </c>
      <c r="D137" s="28">
        <v>40249</v>
      </c>
      <c r="E137" s="30">
        <v>19.749600000000001</v>
      </c>
      <c r="F137" s="28">
        <v>40249</v>
      </c>
      <c r="G137" s="30">
        <v>13.4819</v>
      </c>
      <c r="H137" s="28">
        <v>40249</v>
      </c>
      <c r="I137" s="30">
        <v>12.423400000000001</v>
      </c>
      <c r="J137" s="28">
        <v>40249</v>
      </c>
      <c r="K137" s="30">
        <v>10.9582</v>
      </c>
      <c r="L137" s="41">
        <v>40249</v>
      </c>
      <c r="M137" s="30">
        <v>15.5161</v>
      </c>
      <c r="N137" s="119">
        <v>40249</v>
      </c>
      <c r="O137" s="30">
        <v>16.277000000000001</v>
      </c>
      <c r="P137" s="41">
        <v>40249</v>
      </c>
      <c r="Q137" s="30">
        <v>15.0623</v>
      </c>
      <c r="R137" s="119">
        <v>40249</v>
      </c>
      <c r="S137" s="30">
        <v>13.124000000000001</v>
      </c>
      <c r="T137" s="41">
        <v>40249</v>
      </c>
      <c r="U137" s="30">
        <v>13.277699999999999</v>
      </c>
      <c r="V137" s="119">
        <v>40249</v>
      </c>
      <c r="W137" s="30">
        <v>13.404999999999999</v>
      </c>
      <c r="X137" s="1446"/>
      <c r="Y137" s="93">
        <v>40253</v>
      </c>
      <c r="Z137" s="30">
        <v>16.579999999999998</v>
      </c>
      <c r="AA137" s="190">
        <f t="shared" si="6"/>
        <v>1.3744819999999995</v>
      </c>
      <c r="AB137" s="41">
        <v>40253</v>
      </c>
      <c r="AC137" s="30">
        <v>18.309999999999999</v>
      </c>
      <c r="AD137" s="190">
        <f t="shared" si="7"/>
        <v>1.6762804999999998</v>
      </c>
      <c r="AE137" s="41">
        <v>40253</v>
      </c>
      <c r="AF137" s="30">
        <v>19.43</v>
      </c>
      <c r="AG137" s="1685">
        <f t="shared" si="8"/>
        <v>1.8876245</v>
      </c>
      <c r="AH137" s="1446"/>
      <c r="AI137" s="93">
        <v>40252</v>
      </c>
      <c r="AJ137" s="30">
        <v>16.52</v>
      </c>
      <c r="AK137" s="190">
        <f t="shared" si="9"/>
        <v>1.3645519999999998</v>
      </c>
      <c r="AL137" s="41">
        <v>40249</v>
      </c>
      <c r="AM137" s="30">
        <v>11.866</v>
      </c>
      <c r="AN137" s="190">
        <f t="shared" si="10"/>
        <v>0.70400978000000003</v>
      </c>
      <c r="AO137" s="41">
        <v>40256</v>
      </c>
      <c r="AP137" s="88">
        <v>14.23</v>
      </c>
      <c r="AQ137" s="1685">
        <f t="shared" si="11"/>
        <v>1.0124645000000001</v>
      </c>
    </row>
    <row r="138" spans="1:43">
      <c r="A138" s="28">
        <v>40252</v>
      </c>
      <c r="B138" s="41">
        <v>40252</v>
      </c>
      <c r="C138" s="30">
        <v>25.0762</v>
      </c>
      <c r="D138" s="28">
        <v>40252</v>
      </c>
      <c r="E138" s="30">
        <v>19.7896</v>
      </c>
      <c r="F138" s="28">
        <v>40252</v>
      </c>
      <c r="G138" s="30">
        <v>13.436</v>
      </c>
      <c r="H138" s="28">
        <v>40252</v>
      </c>
      <c r="I138" s="30">
        <v>12.3817</v>
      </c>
      <c r="J138" s="28">
        <v>40252</v>
      </c>
      <c r="K138" s="30">
        <v>10.926</v>
      </c>
      <c r="L138" s="41">
        <v>40252</v>
      </c>
      <c r="M138" s="30">
        <v>15.4541</v>
      </c>
      <c r="N138" s="119">
        <v>40252</v>
      </c>
      <c r="O138" s="30">
        <v>16.184999999999999</v>
      </c>
      <c r="P138" s="41">
        <v>40252</v>
      </c>
      <c r="Q138" s="30">
        <v>15.006500000000001</v>
      </c>
      <c r="R138" s="119">
        <v>40252</v>
      </c>
      <c r="S138" s="30">
        <v>13.044</v>
      </c>
      <c r="T138" s="41">
        <v>40252</v>
      </c>
      <c r="U138" s="30">
        <v>13.239800000000001</v>
      </c>
      <c r="V138" s="119">
        <v>40252</v>
      </c>
      <c r="W138" s="30">
        <v>13.361000000000001</v>
      </c>
      <c r="X138" s="1446"/>
      <c r="Y138" s="93">
        <v>40254</v>
      </c>
      <c r="Z138" s="30">
        <v>16.649999999999999</v>
      </c>
      <c r="AA138" s="190">
        <f t="shared" si="6"/>
        <v>1.3861124999999996</v>
      </c>
      <c r="AB138" s="41">
        <v>40254</v>
      </c>
      <c r="AC138" s="30">
        <v>18.38</v>
      </c>
      <c r="AD138" s="190">
        <f t="shared" si="7"/>
        <v>1.6891219999999998</v>
      </c>
      <c r="AE138" s="41">
        <v>40254</v>
      </c>
      <c r="AF138" s="30">
        <v>19.440000000000001</v>
      </c>
      <c r="AG138" s="1685">
        <f t="shared" si="8"/>
        <v>1.8895680000000006</v>
      </c>
      <c r="AH138" s="1446"/>
      <c r="AI138" s="93">
        <v>40253</v>
      </c>
      <c r="AJ138" s="30">
        <v>16.59</v>
      </c>
      <c r="AK138" s="190">
        <f t="shared" si="9"/>
        <v>1.3761405</v>
      </c>
      <c r="AL138" s="41">
        <v>40252</v>
      </c>
      <c r="AM138" s="30">
        <v>11.872999999999999</v>
      </c>
      <c r="AN138" s="190">
        <f t="shared" si="10"/>
        <v>0.70484064499999988</v>
      </c>
      <c r="AO138" s="41">
        <v>40259</v>
      </c>
      <c r="AP138" s="88">
        <v>14.25</v>
      </c>
      <c r="AQ138" s="1685">
        <f t="shared" si="11"/>
        <v>1.0153124999999998</v>
      </c>
    </row>
    <row r="139" spans="1:43">
      <c r="A139" s="28">
        <v>40253</v>
      </c>
      <c r="B139" s="41">
        <v>40253</v>
      </c>
      <c r="C139" s="30">
        <v>25.2849</v>
      </c>
      <c r="D139" s="28">
        <v>40253</v>
      </c>
      <c r="E139" s="30">
        <v>19.909199999999998</v>
      </c>
      <c r="F139" s="28">
        <v>40253</v>
      </c>
      <c r="G139" s="30">
        <v>13.462300000000001</v>
      </c>
      <c r="H139" s="28">
        <v>40253</v>
      </c>
      <c r="I139" s="30">
        <v>12.410600000000001</v>
      </c>
      <c r="J139" s="28">
        <v>40253</v>
      </c>
      <c r="K139" s="30">
        <v>10.939299999999999</v>
      </c>
      <c r="L139" s="41">
        <v>40253</v>
      </c>
      <c r="M139" s="30">
        <v>15.4605</v>
      </c>
      <c r="N139" s="119">
        <v>40253</v>
      </c>
      <c r="O139" s="30">
        <v>16.177</v>
      </c>
      <c r="P139" s="41">
        <v>40253</v>
      </c>
      <c r="Q139" s="30">
        <v>15.016299999999999</v>
      </c>
      <c r="R139" s="119">
        <v>40253</v>
      </c>
      <c r="S139" s="30">
        <v>13.064</v>
      </c>
      <c r="T139" s="41">
        <v>40253</v>
      </c>
      <c r="U139" s="30">
        <v>13.2911</v>
      </c>
      <c r="V139" s="119">
        <v>40253</v>
      </c>
      <c r="W139" s="30">
        <v>13.414999999999999</v>
      </c>
      <c r="X139" s="1446"/>
      <c r="Y139" s="93">
        <v>40255</v>
      </c>
      <c r="Z139" s="30">
        <v>16.66</v>
      </c>
      <c r="AA139" s="190">
        <f t="shared" si="6"/>
        <v>1.387778</v>
      </c>
      <c r="AB139" s="41">
        <v>40255</v>
      </c>
      <c r="AC139" s="30">
        <v>18.23</v>
      </c>
      <c r="AD139" s="190">
        <f t="shared" si="7"/>
        <v>1.6616645000000003</v>
      </c>
      <c r="AE139" s="41">
        <v>40255</v>
      </c>
      <c r="AF139" s="30">
        <v>19.43</v>
      </c>
      <c r="AG139" s="1685">
        <f t="shared" si="8"/>
        <v>1.8876245</v>
      </c>
      <c r="AH139" s="1446"/>
      <c r="AI139" s="93">
        <v>40254</v>
      </c>
      <c r="AJ139" s="30">
        <v>16.64</v>
      </c>
      <c r="AK139" s="190">
        <f t="shared" si="9"/>
        <v>1.3844479999999999</v>
      </c>
      <c r="AL139" s="41">
        <v>40253</v>
      </c>
      <c r="AM139" s="30">
        <v>11.898</v>
      </c>
      <c r="AN139" s="190">
        <f t="shared" si="10"/>
        <v>0.70781201999999999</v>
      </c>
      <c r="AO139" s="41">
        <v>40260</v>
      </c>
      <c r="AP139" s="88">
        <v>14.27</v>
      </c>
      <c r="AQ139" s="1685">
        <f t="shared" si="11"/>
        <v>1.0181644999999999</v>
      </c>
    </row>
    <row r="140" spans="1:43">
      <c r="A140" s="28">
        <v>40254</v>
      </c>
      <c r="B140" s="41">
        <v>40254</v>
      </c>
      <c r="C140" s="30">
        <v>25.604199999999999</v>
      </c>
      <c r="D140" s="28">
        <v>40254</v>
      </c>
      <c r="E140" s="30">
        <v>20.017099999999999</v>
      </c>
      <c r="F140" s="28">
        <v>40254</v>
      </c>
      <c r="G140" s="30">
        <v>13.435499999999999</v>
      </c>
      <c r="H140" s="28">
        <v>40254</v>
      </c>
      <c r="I140" s="30">
        <v>12.3438</v>
      </c>
      <c r="J140" s="28">
        <v>40254</v>
      </c>
      <c r="K140" s="30">
        <v>10.9114</v>
      </c>
      <c r="L140" s="41">
        <v>40254</v>
      </c>
      <c r="M140" s="30">
        <v>15.454000000000001</v>
      </c>
      <c r="N140" s="119">
        <v>40254</v>
      </c>
      <c r="O140" s="30">
        <v>16.164999999999999</v>
      </c>
      <c r="P140" s="41">
        <v>40254</v>
      </c>
      <c r="Q140" s="30">
        <v>15.0181</v>
      </c>
      <c r="R140" s="119">
        <v>40254</v>
      </c>
      <c r="S140" s="30">
        <v>13.047000000000001</v>
      </c>
      <c r="T140" s="41">
        <v>40254</v>
      </c>
      <c r="U140" s="30">
        <v>13.234299999999999</v>
      </c>
      <c r="V140" s="119">
        <v>40254</v>
      </c>
      <c r="W140" s="30">
        <v>13.346</v>
      </c>
      <c r="X140" s="1446"/>
      <c r="Y140" s="93">
        <v>40256</v>
      </c>
      <c r="Z140" s="30">
        <v>16.690000000000001</v>
      </c>
      <c r="AA140" s="190">
        <f t="shared" si="6"/>
        <v>1.3927805000000004</v>
      </c>
      <c r="AB140" s="41">
        <v>40256</v>
      </c>
      <c r="AC140" s="30">
        <v>18.309999999999999</v>
      </c>
      <c r="AD140" s="190">
        <f t="shared" si="7"/>
        <v>1.6762804999999998</v>
      </c>
      <c r="AE140" s="41">
        <v>40256</v>
      </c>
      <c r="AF140" s="30">
        <v>19.43</v>
      </c>
      <c r="AG140" s="1685">
        <f t="shared" si="8"/>
        <v>1.8876245</v>
      </c>
      <c r="AH140" s="1446"/>
      <c r="AI140" s="93">
        <v>40255</v>
      </c>
      <c r="AJ140" s="30">
        <v>16.649999999999999</v>
      </c>
      <c r="AK140" s="190">
        <f t="shared" si="9"/>
        <v>1.3861124999999996</v>
      </c>
      <c r="AL140" s="41">
        <v>40254</v>
      </c>
      <c r="AM140" s="30">
        <v>11.89</v>
      </c>
      <c r="AN140" s="190">
        <f t="shared" si="10"/>
        <v>0.7068605</v>
      </c>
      <c r="AO140" s="41">
        <v>40261</v>
      </c>
      <c r="AP140" s="88">
        <v>14.19</v>
      </c>
      <c r="AQ140" s="1685">
        <f t="shared" si="11"/>
        <v>1.0067804999999999</v>
      </c>
    </row>
    <row r="141" spans="1:43">
      <c r="A141" s="28">
        <v>40255</v>
      </c>
      <c r="B141" s="41">
        <v>40255</v>
      </c>
      <c r="C141" s="30">
        <v>25.672699999999999</v>
      </c>
      <c r="D141" s="28">
        <v>40255</v>
      </c>
      <c r="E141" s="30">
        <v>19.969100000000001</v>
      </c>
      <c r="F141" s="28">
        <v>40255</v>
      </c>
      <c r="G141" s="30">
        <v>13.2933</v>
      </c>
      <c r="H141" s="28">
        <v>40255</v>
      </c>
      <c r="I141" s="30">
        <v>12.1798</v>
      </c>
      <c r="J141" s="28">
        <v>40255</v>
      </c>
      <c r="K141" s="30">
        <v>10.826700000000001</v>
      </c>
      <c r="L141" s="41">
        <v>40255</v>
      </c>
      <c r="M141" s="30">
        <v>15.385300000000001</v>
      </c>
      <c r="N141" s="119">
        <v>40255</v>
      </c>
      <c r="O141" s="30">
        <v>16.076000000000001</v>
      </c>
      <c r="P141" s="41">
        <v>40255</v>
      </c>
      <c r="Q141" s="30">
        <v>14.9008</v>
      </c>
      <c r="R141" s="119">
        <v>40255</v>
      </c>
      <c r="S141" s="30">
        <v>12.91</v>
      </c>
      <c r="T141" s="41">
        <v>40255</v>
      </c>
      <c r="U141" s="30">
        <v>13.094799999999999</v>
      </c>
      <c r="V141" s="119">
        <v>40255</v>
      </c>
      <c r="W141" s="30">
        <v>13.185</v>
      </c>
      <c r="X141" s="1446"/>
      <c r="Y141" s="93">
        <v>40259</v>
      </c>
      <c r="Z141" s="30">
        <v>16.62</v>
      </c>
      <c r="AA141" s="190">
        <f t="shared" ref="AA141:AA204" si="12">(Z141/100)^2/2*100</f>
        <v>1.3811220000000002</v>
      </c>
      <c r="AB141" s="41">
        <v>40259</v>
      </c>
      <c r="AC141" s="30">
        <v>18.309999999999999</v>
      </c>
      <c r="AD141" s="190">
        <f t="shared" ref="AD141:AD204" si="13">(AC141/100)^2/2*100</f>
        <v>1.6762804999999998</v>
      </c>
      <c r="AE141" s="41">
        <v>40259</v>
      </c>
      <c r="AF141" s="30">
        <v>19.43</v>
      </c>
      <c r="AG141" s="1685">
        <f t="shared" ref="AG141:AG204" si="14">(AF141/100)^2/2*100</f>
        <v>1.8876245</v>
      </c>
      <c r="AH141" s="1446"/>
      <c r="AI141" s="93">
        <v>40256</v>
      </c>
      <c r="AJ141" s="30">
        <v>16.649999999999999</v>
      </c>
      <c r="AK141" s="190">
        <f t="shared" ref="AK141:AK204" si="15">(AJ141/100)^2/2*100</f>
        <v>1.3861124999999996</v>
      </c>
      <c r="AL141" s="41">
        <v>40255</v>
      </c>
      <c r="AM141" s="30">
        <v>11.893000000000001</v>
      </c>
      <c r="AN141" s="190">
        <f t="shared" ref="AN141:AN204" si="16">(AM141/100)^2/2*100</f>
        <v>0.70721724500000005</v>
      </c>
      <c r="AO141" s="41">
        <v>40262</v>
      </c>
      <c r="AP141" s="88">
        <v>14.17</v>
      </c>
      <c r="AQ141" s="1685">
        <f t="shared" ref="AQ141:AQ204" si="17">(AP141/100)^2/2*100</f>
        <v>1.0039445</v>
      </c>
    </row>
    <row r="142" spans="1:43">
      <c r="A142" s="28">
        <v>40256</v>
      </c>
      <c r="B142" s="41">
        <v>40256</v>
      </c>
      <c r="C142" s="30">
        <v>25.706900000000001</v>
      </c>
      <c r="D142" s="28">
        <v>40256</v>
      </c>
      <c r="E142" s="30">
        <v>19.971900000000002</v>
      </c>
      <c r="F142" s="28">
        <v>40256</v>
      </c>
      <c r="G142" s="30">
        <v>13.257300000000001</v>
      </c>
      <c r="H142" s="28">
        <v>40256</v>
      </c>
      <c r="I142" s="30">
        <v>12.1096</v>
      </c>
      <c r="J142" s="28">
        <v>40256</v>
      </c>
      <c r="K142" s="30">
        <v>10.648199999999999</v>
      </c>
      <c r="L142" s="41">
        <v>40256</v>
      </c>
      <c r="M142" s="30">
        <v>15.138299999999999</v>
      </c>
      <c r="N142" s="119">
        <v>40256</v>
      </c>
      <c r="O142" s="30">
        <v>15.724</v>
      </c>
      <c r="P142" s="41">
        <v>40256</v>
      </c>
      <c r="Q142" s="30">
        <v>14.7416</v>
      </c>
      <c r="R142" s="119">
        <v>40256</v>
      </c>
      <c r="S142" s="30">
        <v>12.736000000000001</v>
      </c>
      <c r="T142" s="41">
        <v>40256</v>
      </c>
      <c r="U142" s="30">
        <v>12.971299999999999</v>
      </c>
      <c r="V142" s="119">
        <v>40256</v>
      </c>
      <c r="W142" s="30">
        <v>13.05</v>
      </c>
      <c r="X142" s="1446"/>
      <c r="Y142" s="93">
        <v>40260</v>
      </c>
      <c r="Z142" s="30">
        <v>16.54</v>
      </c>
      <c r="AA142" s="190">
        <f t="shared" si="12"/>
        <v>1.367858</v>
      </c>
      <c r="AB142" s="41">
        <v>40260</v>
      </c>
      <c r="AC142" s="30">
        <v>18.22</v>
      </c>
      <c r="AD142" s="190">
        <f t="shared" si="13"/>
        <v>1.6598419999999998</v>
      </c>
      <c r="AE142" s="41">
        <v>40260</v>
      </c>
      <c r="AF142" s="30">
        <v>19.3</v>
      </c>
      <c r="AG142" s="1685">
        <f t="shared" si="14"/>
        <v>1.8624500000000002</v>
      </c>
      <c r="AH142" s="1446"/>
      <c r="AI142" s="93">
        <v>40259</v>
      </c>
      <c r="AJ142" s="30">
        <v>16.47</v>
      </c>
      <c r="AK142" s="190">
        <f t="shared" si="15"/>
        <v>1.3563044999999998</v>
      </c>
      <c r="AL142" s="41">
        <v>40256</v>
      </c>
      <c r="AM142" s="30">
        <v>11.746</v>
      </c>
      <c r="AN142" s="190">
        <f t="shared" si="16"/>
        <v>0.68984258000000009</v>
      </c>
      <c r="AO142" s="41">
        <v>40263</v>
      </c>
      <c r="AP142" s="88">
        <v>13.97</v>
      </c>
      <c r="AQ142" s="1685">
        <f t="shared" si="17"/>
        <v>0.9758045000000003</v>
      </c>
    </row>
    <row r="143" spans="1:43">
      <c r="A143" s="28">
        <v>40259</v>
      </c>
      <c r="B143" s="41">
        <v>40259</v>
      </c>
      <c r="C143" s="30">
        <v>25.313199999999998</v>
      </c>
      <c r="D143" s="28">
        <v>40259</v>
      </c>
      <c r="E143" s="30">
        <v>19.783300000000001</v>
      </c>
      <c r="F143" s="28">
        <v>40259</v>
      </c>
      <c r="G143" s="30">
        <v>12.8421</v>
      </c>
      <c r="H143" s="28">
        <v>40259</v>
      </c>
      <c r="I143" s="30">
        <v>11.652200000000001</v>
      </c>
      <c r="J143" s="28">
        <v>40259</v>
      </c>
      <c r="K143" s="30">
        <v>10.260899999999999</v>
      </c>
      <c r="L143" s="41">
        <v>40259</v>
      </c>
      <c r="M143" s="30">
        <v>14.773899999999999</v>
      </c>
      <c r="N143" s="119">
        <v>40259</v>
      </c>
      <c r="O143" s="30">
        <v>15.65</v>
      </c>
      <c r="P143" s="41">
        <v>40259</v>
      </c>
      <c r="Q143" s="30">
        <v>14.1303</v>
      </c>
      <c r="R143" s="119">
        <v>40259</v>
      </c>
      <c r="S143" s="30">
        <v>12.631</v>
      </c>
      <c r="T143" s="41">
        <v>40259</v>
      </c>
      <c r="U143" s="30">
        <v>12.4617</v>
      </c>
      <c r="V143" s="119">
        <v>40259</v>
      </c>
      <c r="W143" s="30">
        <v>12.558999999999999</v>
      </c>
      <c r="X143" s="1446"/>
      <c r="Y143" s="93">
        <v>40261</v>
      </c>
      <c r="Z143" s="30">
        <v>16.52</v>
      </c>
      <c r="AA143" s="190">
        <f t="shared" si="12"/>
        <v>1.3645519999999998</v>
      </c>
      <c r="AB143" s="41">
        <v>40261</v>
      </c>
      <c r="AC143" s="30">
        <v>18.2</v>
      </c>
      <c r="AD143" s="190">
        <f t="shared" si="13"/>
        <v>1.6562000000000001</v>
      </c>
      <c r="AE143" s="41">
        <v>40261</v>
      </c>
      <c r="AF143" s="30">
        <v>19.23</v>
      </c>
      <c r="AG143" s="1685">
        <f t="shared" si="14"/>
        <v>1.8489644999999999</v>
      </c>
      <c r="AH143" s="1446"/>
      <c r="AI143" s="93">
        <v>40260</v>
      </c>
      <c r="AJ143" s="30">
        <v>16.489999999999998</v>
      </c>
      <c r="AK143" s="190">
        <f t="shared" si="15"/>
        <v>1.3596004999999998</v>
      </c>
      <c r="AL143" s="41">
        <v>40259</v>
      </c>
      <c r="AM143" s="30">
        <v>11.742000000000001</v>
      </c>
      <c r="AN143" s="190">
        <f t="shared" si="16"/>
        <v>0.68937282000000011</v>
      </c>
      <c r="AO143" s="41">
        <v>40266</v>
      </c>
      <c r="AP143" s="88">
        <v>14</v>
      </c>
      <c r="AQ143" s="1685">
        <f t="shared" si="17"/>
        <v>0.98000000000000009</v>
      </c>
    </row>
    <row r="144" spans="1:43">
      <c r="A144" s="28">
        <v>40260</v>
      </c>
      <c r="B144" s="41">
        <v>40260</v>
      </c>
      <c r="C144" s="30">
        <v>25.254899999999999</v>
      </c>
      <c r="D144" s="28">
        <v>40260</v>
      </c>
      <c r="E144" s="30">
        <v>19.7502</v>
      </c>
      <c r="F144" s="28">
        <v>40260</v>
      </c>
      <c r="G144" s="30">
        <v>12.674099999999999</v>
      </c>
      <c r="H144" s="28">
        <v>40260</v>
      </c>
      <c r="I144" s="30">
        <v>11.4541</v>
      </c>
      <c r="J144" s="28">
        <v>40260</v>
      </c>
      <c r="K144" s="30">
        <v>10.186400000000001</v>
      </c>
      <c r="L144" s="41">
        <v>40260</v>
      </c>
      <c r="M144" s="30">
        <v>14.770300000000001</v>
      </c>
      <c r="N144" s="119">
        <v>40260</v>
      </c>
      <c r="O144" s="30">
        <v>15.608000000000001</v>
      </c>
      <c r="P144" s="41">
        <v>40260</v>
      </c>
      <c r="Q144" s="30">
        <v>14.134600000000001</v>
      </c>
      <c r="R144" s="119">
        <v>40260</v>
      </c>
      <c r="S144" s="30">
        <v>12.616</v>
      </c>
      <c r="T144" s="41">
        <v>40260</v>
      </c>
      <c r="U144" s="30">
        <v>12.4694</v>
      </c>
      <c r="V144" s="119">
        <v>40260</v>
      </c>
      <c r="W144" s="30">
        <v>12.573</v>
      </c>
      <c r="X144" s="1446"/>
      <c r="Y144" s="93">
        <v>40262</v>
      </c>
      <c r="Z144" s="30">
        <v>16.579999999999998</v>
      </c>
      <c r="AA144" s="190">
        <f t="shared" si="12"/>
        <v>1.3744819999999995</v>
      </c>
      <c r="AB144" s="41">
        <v>40262</v>
      </c>
      <c r="AC144" s="30">
        <v>18.260000000000002</v>
      </c>
      <c r="AD144" s="190">
        <f t="shared" si="13"/>
        <v>1.6671380000000002</v>
      </c>
      <c r="AE144" s="41">
        <v>40262</v>
      </c>
      <c r="AF144" s="30">
        <v>19.350000000000001</v>
      </c>
      <c r="AG144" s="1685">
        <f t="shared" si="14"/>
        <v>1.8721125000000001</v>
      </c>
      <c r="AH144" s="1446"/>
      <c r="AI144" s="93">
        <v>40261</v>
      </c>
      <c r="AJ144" s="30">
        <v>16.48</v>
      </c>
      <c r="AK144" s="190">
        <f t="shared" si="15"/>
        <v>1.357952</v>
      </c>
      <c r="AL144" s="41">
        <v>40260</v>
      </c>
      <c r="AM144" s="30">
        <v>11.776999999999999</v>
      </c>
      <c r="AN144" s="190">
        <f t="shared" si="16"/>
        <v>0.69348864499999985</v>
      </c>
      <c r="AO144" s="41">
        <v>40267</v>
      </c>
      <c r="AP144" s="88">
        <v>14</v>
      </c>
      <c r="AQ144" s="1685">
        <f t="shared" si="17"/>
        <v>0.98000000000000009</v>
      </c>
    </row>
    <row r="145" spans="1:43">
      <c r="A145" s="28">
        <v>40261</v>
      </c>
      <c r="B145" s="41">
        <v>40261</v>
      </c>
      <c r="C145" s="30">
        <v>25.265599999999999</v>
      </c>
      <c r="D145" s="28">
        <v>40261</v>
      </c>
      <c r="E145" s="30">
        <v>19.788399999999999</v>
      </c>
      <c r="F145" s="28">
        <v>40261</v>
      </c>
      <c r="G145" s="30">
        <v>12.674099999999999</v>
      </c>
      <c r="H145" s="28">
        <v>40261</v>
      </c>
      <c r="I145" s="30">
        <v>11.4811</v>
      </c>
      <c r="J145" s="28">
        <v>40261</v>
      </c>
      <c r="K145" s="30">
        <v>10.180999999999999</v>
      </c>
      <c r="L145" s="41">
        <v>40261</v>
      </c>
      <c r="M145" s="30">
        <v>14.7363</v>
      </c>
      <c r="N145" s="119">
        <v>40261</v>
      </c>
      <c r="O145" s="30">
        <v>15.65</v>
      </c>
      <c r="P145" s="41">
        <v>40261</v>
      </c>
      <c r="Q145" s="30">
        <v>13.865600000000001</v>
      </c>
      <c r="R145" s="119">
        <v>40261</v>
      </c>
      <c r="S145" s="30">
        <v>12.641999999999999</v>
      </c>
      <c r="T145" s="41">
        <v>40261</v>
      </c>
      <c r="U145" s="30">
        <v>11.9261</v>
      </c>
      <c r="V145" s="119">
        <v>40261</v>
      </c>
      <c r="W145" s="30">
        <v>11.965</v>
      </c>
      <c r="X145" s="1446"/>
      <c r="Y145" s="93">
        <v>40263</v>
      </c>
      <c r="Z145" s="30">
        <v>16.37</v>
      </c>
      <c r="AA145" s="190">
        <f t="shared" si="12"/>
        <v>1.3398845000000001</v>
      </c>
      <c r="AB145" s="41">
        <v>40263</v>
      </c>
      <c r="AC145" s="30">
        <v>17.96</v>
      </c>
      <c r="AD145" s="190">
        <f t="shared" si="13"/>
        <v>1.6128080000000002</v>
      </c>
      <c r="AE145" s="41">
        <v>40263</v>
      </c>
      <c r="AF145" s="30">
        <v>19.09</v>
      </c>
      <c r="AG145" s="1685">
        <f t="shared" si="14"/>
        <v>1.8221404999999997</v>
      </c>
      <c r="AH145" s="1446"/>
      <c r="AI145" s="93">
        <v>40262</v>
      </c>
      <c r="AJ145" s="30">
        <v>16.3</v>
      </c>
      <c r="AK145" s="190">
        <f t="shared" si="15"/>
        <v>1.3284500000000001</v>
      </c>
      <c r="AL145" s="41">
        <v>40261</v>
      </c>
      <c r="AM145" s="30">
        <v>11.551</v>
      </c>
      <c r="AN145" s="190">
        <f t="shared" si="16"/>
        <v>0.66712800500000002</v>
      </c>
      <c r="AO145" s="41">
        <v>40268</v>
      </c>
      <c r="AP145" s="88">
        <v>13.8</v>
      </c>
      <c r="AQ145" s="1685">
        <f t="shared" si="17"/>
        <v>0.95220000000000005</v>
      </c>
    </row>
    <row r="146" spans="1:43">
      <c r="A146" s="28">
        <v>40262</v>
      </c>
      <c r="B146" s="41">
        <v>40262</v>
      </c>
      <c r="C146" s="30">
        <v>24.738900000000001</v>
      </c>
      <c r="D146" s="28">
        <v>40262</v>
      </c>
      <c r="E146" s="30">
        <v>19.674199999999999</v>
      </c>
      <c r="F146" s="28">
        <v>40262</v>
      </c>
      <c r="G146" s="30">
        <v>12.738</v>
      </c>
      <c r="H146" s="28">
        <v>40262</v>
      </c>
      <c r="I146" s="30">
        <v>11.6305</v>
      </c>
      <c r="J146" s="28">
        <v>40262</v>
      </c>
      <c r="K146" s="30">
        <v>10.2425</v>
      </c>
      <c r="L146" s="41">
        <v>40262</v>
      </c>
      <c r="M146" s="30">
        <v>15.1317</v>
      </c>
      <c r="N146" s="119">
        <v>40262</v>
      </c>
      <c r="O146" s="30">
        <v>15.956</v>
      </c>
      <c r="P146" s="41">
        <v>40262</v>
      </c>
      <c r="Q146" s="30">
        <v>14.0222</v>
      </c>
      <c r="R146" s="119">
        <v>40262</v>
      </c>
      <c r="S146" s="30">
        <v>12.903</v>
      </c>
      <c r="T146" s="41">
        <v>40262</v>
      </c>
      <c r="U146" s="30">
        <v>12.0951</v>
      </c>
      <c r="V146" s="119">
        <v>40262</v>
      </c>
      <c r="W146" s="30">
        <v>12.116</v>
      </c>
      <c r="X146" s="1446"/>
      <c r="Y146" s="93">
        <v>40266</v>
      </c>
      <c r="Z146" s="30">
        <v>16.37</v>
      </c>
      <c r="AA146" s="190">
        <f t="shared" si="12"/>
        <v>1.3398845000000001</v>
      </c>
      <c r="AB146" s="41">
        <v>40266</v>
      </c>
      <c r="AC146" s="30">
        <v>17.850000000000001</v>
      </c>
      <c r="AD146" s="190">
        <f t="shared" si="13"/>
        <v>1.5931125000000004</v>
      </c>
      <c r="AE146" s="41">
        <v>40266</v>
      </c>
      <c r="AF146" s="30">
        <v>19.04</v>
      </c>
      <c r="AG146" s="1685">
        <f t="shared" si="14"/>
        <v>1.8126079999999996</v>
      </c>
      <c r="AH146" s="1446"/>
      <c r="AI146" s="93">
        <v>40263</v>
      </c>
      <c r="AJ146" s="30">
        <v>16.27</v>
      </c>
      <c r="AK146" s="190">
        <f t="shared" si="15"/>
        <v>1.3235644999999998</v>
      </c>
      <c r="AL146" s="41">
        <v>40262</v>
      </c>
      <c r="AM146" s="30">
        <v>11.521000000000001</v>
      </c>
      <c r="AN146" s="190">
        <f t="shared" si="16"/>
        <v>0.66366720500000009</v>
      </c>
      <c r="AO146" s="41">
        <v>40269</v>
      </c>
      <c r="AP146" s="88">
        <v>13.83</v>
      </c>
      <c r="AQ146" s="1685">
        <f t="shared" si="17"/>
        <v>0.95634450000000004</v>
      </c>
    </row>
    <row r="147" spans="1:43">
      <c r="A147" s="28">
        <v>40263</v>
      </c>
      <c r="B147" s="41">
        <v>40263</v>
      </c>
      <c r="C147" s="30">
        <v>24.600999999999999</v>
      </c>
      <c r="D147" s="28">
        <v>40263</v>
      </c>
      <c r="E147" s="30">
        <v>19.613399999999999</v>
      </c>
      <c r="F147" s="28">
        <v>40263</v>
      </c>
      <c r="G147" s="30">
        <v>12.7819</v>
      </c>
      <c r="H147" s="28">
        <v>40263</v>
      </c>
      <c r="I147" s="30">
        <v>11.639699999999999</v>
      </c>
      <c r="J147" s="28">
        <v>40263</v>
      </c>
      <c r="K147" s="30">
        <v>10.274900000000001</v>
      </c>
      <c r="L147" s="41">
        <v>40263</v>
      </c>
      <c r="M147" s="30">
        <v>15.2227</v>
      </c>
      <c r="N147" s="119">
        <v>40263</v>
      </c>
      <c r="O147" s="30">
        <v>15.957000000000001</v>
      </c>
      <c r="P147" s="41">
        <v>40263</v>
      </c>
      <c r="Q147" s="30">
        <v>14.001799999999999</v>
      </c>
      <c r="R147" s="119">
        <v>40263</v>
      </c>
      <c r="S147" s="30">
        <v>12.868</v>
      </c>
      <c r="T147" s="41">
        <v>40263</v>
      </c>
      <c r="U147" s="30">
        <v>12.0868</v>
      </c>
      <c r="V147" s="119">
        <v>40263</v>
      </c>
      <c r="W147" s="30">
        <v>12.109</v>
      </c>
      <c r="X147" s="1446"/>
      <c r="Y147" s="93">
        <v>40267</v>
      </c>
      <c r="Z147" s="30">
        <v>16.190000000000001</v>
      </c>
      <c r="AA147" s="190">
        <f t="shared" si="12"/>
        <v>1.3105805000000004</v>
      </c>
      <c r="AB147" s="41">
        <v>40267</v>
      </c>
      <c r="AC147" s="30">
        <v>17.47</v>
      </c>
      <c r="AD147" s="190">
        <f t="shared" si="13"/>
        <v>1.5260044999999998</v>
      </c>
      <c r="AE147" s="41">
        <v>40267</v>
      </c>
      <c r="AF147" s="30">
        <v>18.68</v>
      </c>
      <c r="AG147" s="1685">
        <f t="shared" si="14"/>
        <v>1.744712</v>
      </c>
      <c r="AH147" s="1446"/>
      <c r="AI147" s="93">
        <v>40266</v>
      </c>
      <c r="AJ147" s="30">
        <v>15.92</v>
      </c>
      <c r="AK147" s="190">
        <f t="shared" si="15"/>
        <v>1.2672320000000001</v>
      </c>
      <c r="AL147" s="41">
        <v>40263</v>
      </c>
      <c r="AM147" s="30">
        <v>11.313000000000001</v>
      </c>
      <c r="AN147" s="190">
        <f t="shared" si="16"/>
        <v>0.6399198450000001</v>
      </c>
      <c r="AO147" s="41">
        <v>40273</v>
      </c>
      <c r="AP147" s="88">
        <v>13.71</v>
      </c>
      <c r="AQ147" s="1685">
        <f t="shared" si="17"/>
        <v>0.93982049999999995</v>
      </c>
    </row>
    <row r="148" spans="1:43">
      <c r="A148" s="28">
        <v>40266</v>
      </c>
      <c r="B148" s="41">
        <v>40266</v>
      </c>
      <c r="C148" s="30">
        <v>24.509799999999998</v>
      </c>
      <c r="D148" s="28">
        <v>40266</v>
      </c>
      <c r="E148" s="30">
        <v>19.451899999999998</v>
      </c>
      <c r="F148" s="28">
        <v>40266</v>
      </c>
      <c r="G148" s="30">
        <v>12.801299999999999</v>
      </c>
      <c r="H148" s="28">
        <v>40266</v>
      </c>
      <c r="I148" s="30">
        <v>11.6585</v>
      </c>
      <c r="J148" s="28">
        <v>40266</v>
      </c>
      <c r="K148" s="30">
        <v>10.3446</v>
      </c>
      <c r="L148" s="41">
        <v>40266</v>
      </c>
      <c r="M148" s="30">
        <v>15.2294</v>
      </c>
      <c r="N148" s="119">
        <v>40266</v>
      </c>
      <c r="O148" s="30">
        <v>15.94</v>
      </c>
      <c r="P148" s="41">
        <v>40266</v>
      </c>
      <c r="Q148" s="30">
        <v>13.9817</v>
      </c>
      <c r="R148" s="119">
        <v>40266</v>
      </c>
      <c r="S148" s="30">
        <v>12.87</v>
      </c>
      <c r="T148" s="41">
        <v>40266</v>
      </c>
      <c r="U148" s="30">
        <v>11.876300000000001</v>
      </c>
      <c r="V148" s="119">
        <v>40266</v>
      </c>
      <c r="W148" s="30">
        <v>11.89</v>
      </c>
      <c r="X148" s="1446"/>
      <c r="Y148" s="93">
        <v>40268</v>
      </c>
      <c r="Z148" s="30">
        <v>16.14</v>
      </c>
      <c r="AA148" s="190">
        <f t="shared" si="12"/>
        <v>1.3024980000000002</v>
      </c>
      <c r="AB148" s="41">
        <v>40268</v>
      </c>
      <c r="AC148" s="30">
        <v>17.45</v>
      </c>
      <c r="AD148" s="190">
        <f t="shared" si="13"/>
        <v>1.5225124999999997</v>
      </c>
      <c r="AE148" s="41">
        <v>40268</v>
      </c>
      <c r="AF148" s="30">
        <v>18.64</v>
      </c>
      <c r="AG148" s="1685">
        <f t="shared" si="14"/>
        <v>1.7372480000000003</v>
      </c>
      <c r="AH148" s="1446"/>
      <c r="AI148" s="93">
        <v>40267</v>
      </c>
      <c r="AJ148" s="30">
        <v>15.87</v>
      </c>
      <c r="AK148" s="190">
        <f t="shared" si="15"/>
        <v>1.2592844999999997</v>
      </c>
      <c r="AL148" s="41">
        <v>40266</v>
      </c>
      <c r="AM148" s="30">
        <v>11.295999999999999</v>
      </c>
      <c r="AN148" s="190">
        <f t="shared" si="16"/>
        <v>0.63799807999999991</v>
      </c>
      <c r="AO148" s="41">
        <v>40274</v>
      </c>
      <c r="AP148" s="88">
        <v>13.71</v>
      </c>
      <c r="AQ148" s="1685">
        <f t="shared" si="17"/>
        <v>0.93982049999999995</v>
      </c>
    </row>
    <row r="149" spans="1:43">
      <c r="A149" s="28">
        <v>40267</v>
      </c>
      <c r="B149" s="41">
        <v>40267</v>
      </c>
      <c r="C149" s="30">
        <v>24.437999999999999</v>
      </c>
      <c r="D149" s="28">
        <v>40267</v>
      </c>
      <c r="E149" s="30">
        <v>19.430599999999998</v>
      </c>
      <c r="F149" s="28">
        <v>40267</v>
      </c>
      <c r="G149" s="30">
        <v>12.8011</v>
      </c>
      <c r="H149" s="28">
        <v>40267</v>
      </c>
      <c r="I149" s="30">
        <v>11.6175</v>
      </c>
      <c r="J149" s="28">
        <v>40267</v>
      </c>
      <c r="K149" s="30">
        <v>10.2547</v>
      </c>
      <c r="L149" s="41">
        <v>40267</v>
      </c>
      <c r="M149" s="30">
        <v>15.2293</v>
      </c>
      <c r="N149" s="119">
        <v>40267</v>
      </c>
      <c r="O149" s="30">
        <v>15.943</v>
      </c>
      <c r="P149" s="41">
        <v>40267</v>
      </c>
      <c r="Q149" s="30">
        <v>13.992699999999999</v>
      </c>
      <c r="R149" s="119">
        <v>40267</v>
      </c>
      <c r="S149" s="30">
        <v>12.868</v>
      </c>
      <c r="T149" s="41">
        <v>40267</v>
      </c>
      <c r="U149" s="30">
        <v>11.8977</v>
      </c>
      <c r="V149" s="119">
        <v>40267</v>
      </c>
      <c r="W149" s="30">
        <v>11.92</v>
      </c>
      <c r="X149" s="1446"/>
      <c r="Y149" s="93">
        <v>40269</v>
      </c>
      <c r="Z149" s="30">
        <v>16.260000000000002</v>
      </c>
      <c r="AA149" s="190">
        <f t="shared" si="12"/>
        <v>1.3219380000000003</v>
      </c>
      <c r="AB149" s="41">
        <v>40269</v>
      </c>
      <c r="AC149" s="30">
        <v>17.75</v>
      </c>
      <c r="AD149" s="190">
        <f t="shared" si="13"/>
        <v>1.5753124999999999</v>
      </c>
      <c r="AE149" s="41">
        <v>40269</v>
      </c>
      <c r="AF149" s="30">
        <v>18.78</v>
      </c>
      <c r="AG149" s="1685">
        <f t="shared" si="14"/>
        <v>1.7634420000000004</v>
      </c>
      <c r="AH149" s="1446"/>
      <c r="AI149" s="93">
        <v>40268</v>
      </c>
      <c r="AJ149" s="30">
        <v>15.85</v>
      </c>
      <c r="AK149" s="190">
        <f t="shared" si="15"/>
        <v>1.2561125000000002</v>
      </c>
      <c r="AL149" s="41">
        <v>40267</v>
      </c>
      <c r="AM149" s="30">
        <v>11.266999999999999</v>
      </c>
      <c r="AN149" s="190">
        <f t="shared" si="16"/>
        <v>0.63472644499999986</v>
      </c>
      <c r="AO149" s="41">
        <v>40275</v>
      </c>
      <c r="AP149" s="88">
        <v>13.74</v>
      </c>
      <c r="AQ149" s="1685">
        <f t="shared" si="17"/>
        <v>0.94393799999999994</v>
      </c>
    </row>
    <row r="150" spans="1:43">
      <c r="A150" s="28">
        <v>40268</v>
      </c>
      <c r="B150" s="41">
        <v>40268</v>
      </c>
      <c r="C150" s="30">
        <v>23.605699999999999</v>
      </c>
      <c r="D150" s="28">
        <v>40268</v>
      </c>
      <c r="E150" s="30">
        <v>18.5367</v>
      </c>
      <c r="F150" s="28">
        <v>40268</v>
      </c>
      <c r="G150" s="30">
        <v>12.5342</v>
      </c>
      <c r="H150" s="28">
        <v>40268</v>
      </c>
      <c r="I150" s="30">
        <v>11.450100000000001</v>
      </c>
      <c r="J150" s="28">
        <v>40268</v>
      </c>
      <c r="K150" s="30">
        <v>10.180899999999999</v>
      </c>
      <c r="L150" s="41">
        <v>40268</v>
      </c>
      <c r="M150" s="30">
        <v>14.389799999999999</v>
      </c>
      <c r="N150" s="119">
        <v>40268</v>
      </c>
      <c r="O150" s="30">
        <v>15.122999999999999</v>
      </c>
      <c r="P150" s="41">
        <v>40268</v>
      </c>
      <c r="Q150" s="30">
        <v>13.648</v>
      </c>
      <c r="R150" s="119">
        <v>40268</v>
      </c>
      <c r="S150" s="30">
        <v>12.557</v>
      </c>
      <c r="T150" s="41">
        <v>40268</v>
      </c>
      <c r="U150" s="30">
        <v>11.3369</v>
      </c>
      <c r="V150" s="119">
        <v>40268</v>
      </c>
      <c r="W150" s="30">
        <v>11.391</v>
      </c>
      <c r="X150" s="1446"/>
      <c r="Y150" s="93">
        <v>40274</v>
      </c>
      <c r="Z150" s="30">
        <v>15.3</v>
      </c>
      <c r="AA150" s="190">
        <f t="shared" si="12"/>
        <v>1.17045</v>
      </c>
      <c r="AB150" s="41">
        <v>40274</v>
      </c>
      <c r="AC150" s="30">
        <v>16.579999999999998</v>
      </c>
      <c r="AD150" s="190">
        <f t="shared" si="13"/>
        <v>1.3744819999999995</v>
      </c>
      <c r="AE150" s="41">
        <v>40274</v>
      </c>
      <c r="AF150" s="30">
        <v>17.77</v>
      </c>
      <c r="AG150" s="1685">
        <f t="shared" si="14"/>
        <v>1.5788645000000001</v>
      </c>
      <c r="AH150" s="1446"/>
      <c r="AI150" s="93">
        <v>40269</v>
      </c>
      <c r="AJ150" s="30">
        <v>14.88</v>
      </c>
      <c r="AK150" s="190">
        <f t="shared" si="15"/>
        <v>1.1070720000000003</v>
      </c>
      <c r="AL150" s="41">
        <v>40268</v>
      </c>
      <c r="AM150" s="30">
        <v>11.076000000000001</v>
      </c>
      <c r="AN150" s="190">
        <f t="shared" si="16"/>
        <v>0.61338888000000014</v>
      </c>
      <c r="AO150" s="41">
        <v>40276</v>
      </c>
      <c r="AP150" s="88">
        <v>13.39</v>
      </c>
      <c r="AQ150" s="1685">
        <f t="shared" si="17"/>
        <v>0.89646050000000022</v>
      </c>
    </row>
    <row r="151" spans="1:43">
      <c r="A151" s="28">
        <v>40269</v>
      </c>
      <c r="B151" s="41">
        <v>40269</v>
      </c>
      <c r="C151" s="30">
        <v>23.504999999999999</v>
      </c>
      <c r="D151" s="28">
        <v>40269</v>
      </c>
      <c r="E151" s="30">
        <v>18.452200000000001</v>
      </c>
      <c r="F151" s="28">
        <v>40269</v>
      </c>
      <c r="G151" s="30">
        <v>12.4435</v>
      </c>
      <c r="H151" s="28">
        <v>40269</v>
      </c>
      <c r="I151" s="30">
        <v>11.3833</v>
      </c>
      <c r="J151" s="28">
        <v>40269</v>
      </c>
      <c r="K151" s="30">
        <v>10.1531</v>
      </c>
      <c r="L151" s="41">
        <v>40269</v>
      </c>
      <c r="M151" s="30">
        <v>14.3485</v>
      </c>
      <c r="N151" s="119">
        <v>40269</v>
      </c>
      <c r="O151" s="30">
        <v>15.063000000000001</v>
      </c>
      <c r="P151" s="41">
        <v>40269</v>
      </c>
      <c r="Q151" s="30">
        <v>13.607900000000001</v>
      </c>
      <c r="R151" s="119">
        <v>40269</v>
      </c>
      <c r="S151" s="30">
        <v>12.496</v>
      </c>
      <c r="T151" s="41">
        <v>40269</v>
      </c>
      <c r="U151" s="30">
        <v>11.334</v>
      </c>
      <c r="V151" s="119">
        <v>40269</v>
      </c>
      <c r="W151" s="30">
        <v>11.4</v>
      </c>
      <c r="X151" s="1446"/>
      <c r="Y151" s="93">
        <v>40275</v>
      </c>
      <c r="Z151" s="30">
        <v>15.18</v>
      </c>
      <c r="AA151" s="190">
        <f t="shared" si="12"/>
        <v>1.1521619999999999</v>
      </c>
      <c r="AB151" s="41">
        <v>40275</v>
      </c>
      <c r="AC151" s="30">
        <v>16.57</v>
      </c>
      <c r="AD151" s="190">
        <f t="shared" si="13"/>
        <v>1.3728245000000001</v>
      </c>
      <c r="AE151" s="41">
        <v>40275</v>
      </c>
      <c r="AF151" s="30">
        <v>17.73</v>
      </c>
      <c r="AG151" s="1685">
        <f t="shared" si="14"/>
        <v>1.5717645000000002</v>
      </c>
      <c r="AH151" s="1446"/>
      <c r="AI151" s="93">
        <v>40274</v>
      </c>
      <c r="AJ151" s="30">
        <v>14.8</v>
      </c>
      <c r="AK151" s="190">
        <f t="shared" si="15"/>
        <v>1.0952000000000004</v>
      </c>
      <c r="AL151" s="41">
        <v>40269</v>
      </c>
      <c r="AM151" s="30">
        <v>11.037000000000001</v>
      </c>
      <c r="AN151" s="190">
        <f t="shared" si="16"/>
        <v>0.60907684500000003</v>
      </c>
      <c r="AO151" s="41">
        <v>40277</v>
      </c>
      <c r="AP151" s="88">
        <v>13.41</v>
      </c>
      <c r="AQ151" s="1685">
        <f t="shared" si="17"/>
        <v>0.8991404999999999</v>
      </c>
    </row>
    <row r="152" spans="1:43">
      <c r="A152" s="28">
        <v>40270</v>
      </c>
      <c r="B152" s="41">
        <v>40270</v>
      </c>
      <c r="C152" s="30">
        <v>23.418800000000001</v>
      </c>
      <c r="D152" s="28">
        <v>40270</v>
      </c>
      <c r="E152" s="30">
        <v>18.401299999999999</v>
      </c>
      <c r="F152" s="28">
        <v>40270</v>
      </c>
      <c r="G152" s="30">
        <v>12.3164</v>
      </c>
      <c r="H152" s="28">
        <v>40270</v>
      </c>
      <c r="I152" s="30">
        <v>11.2346</v>
      </c>
      <c r="J152" s="28">
        <v>40270</v>
      </c>
      <c r="K152" s="30">
        <v>9.9679000000000002</v>
      </c>
      <c r="L152" s="41">
        <v>40270</v>
      </c>
      <c r="M152" s="30">
        <v>14.3299</v>
      </c>
      <c r="N152" s="119">
        <v>40270</v>
      </c>
      <c r="O152" s="30">
        <v>15.013</v>
      </c>
      <c r="P152" s="41">
        <v>40270</v>
      </c>
      <c r="Q152" s="30">
        <v>13.5679</v>
      </c>
      <c r="R152" s="119">
        <v>40270</v>
      </c>
      <c r="S152" s="30">
        <v>12.398</v>
      </c>
      <c r="T152" s="41">
        <v>40270</v>
      </c>
      <c r="U152" s="30">
        <v>11.291499999999999</v>
      </c>
      <c r="V152" s="119">
        <v>40270</v>
      </c>
      <c r="W152" s="30">
        <v>11.353999999999999</v>
      </c>
      <c r="X152" s="1446"/>
      <c r="Y152" s="93">
        <v>40276</v>
      </c>
      <c r="Z152" s="30">
        <v>15.07</v>
      </c>
      <c r="AA152" s="190">
        <f t="shared" si="12"/>
        <v>1.1355245</v>
      </c>
      <c r="AB152" s="41">
        <v>40276</v>
      </c>
      <c r="AC152" s="30">
        <v>16.5</v>
      </c>
      <c r="AD152" s="190">
        <f t="shared" si="13"/>
        <v>1.3612500000000001</v>
      </c>
      <c r="AE152" s="41">
        <v>40276</v>
      </c>
      <c r="AF152" s="30">
        <v>17.75</v>
      </c>
      <c r="AG152" s="1685">
        <f t="shared" si="14"/>
        <v>1.5753124999999999</v>
      </c>
      <c r="AH152" s="1446"/>
      <c r="AI152" s="93">
        <v>40275</v>
      </c>
      <c r="AJ152" s="30">
        <v>14.58</v>
      </c>
      <c r="AK152" s="190">
        <f t="shared" si="15"/>
        <v>1.0628820000000003</v>
      </c>
      <c r="AL152" s="41">
        <v>40270</v>
      </c>
      <c r="AM152" s="30">
        <v>11.032999999999999</v>
      </c>
      <c r="AN152" s="190">
        <f t="shared" si="16"/>
        <v>0.608635445</v>
      </c>
      <c r="AO152" s="41">
        <v>40280</v>
      </c>
      <c r="AP152" s="88">
        <v>13.28</v>
      </c>
      <c r="AQ152" s="1685">
        <f t="shared" si="17"/>
        <v>0.88179200000000002</v>
      </c>
    </row>
    <row r="153" spans="1:43">
      <c r="A153" s="28">
        <v>40273</v>
      </c>
      <c r="B153" s="41">
        <v>40273</v>
      </c>
      <c r="C153" s="30">
        <v>23.0871</v>
      </c>
      <c r="D153" s="28">
        <v>40273</v>
      </c>
      <c r="E153" s="30">
        <v>18.260400000000001</v>
      </c>
      <c r="F153" s="28">
        <v>40273</v>
      </c>
      <c r="G153" s="30">
        <v>12.2608</v>
      </c>
      <c r="H153" s="28">
        <v>40273</v>
      </c>
      <c r="I153" s="30">
        <v>11.205299999999999</v>
      </c>
      <c r="J153" s="28">
        <v>40273</v>
      </c>
      <c r="K153" s="30">
        <v>9.9184999999999999</v>
      </c>
      <c r="L153" s="41">
        <v>40273</v>
      </c>
      <c r="M153" s="30">
        <v>14.232100000000001</v>
      </c>
      <c r="N153" s="119">
        <v>40273</v>
      </c>
      <c r="O153" s="30">
        <v>14.988</v>
      </c>
      <c r="P153" s="41">
        <v>40273</v>
      </c>
      <c r="Q153" s="30">
        <v>13.516400000000001</v>
      </c>
      <c r="R153" s="119">
        <v>40273</v>
      </c>
      <c r="S153" s="30">
        <v>12.361000000000001</v>
      </c>
      <c r="T153" s="41">
        <v>40273</v>
      </c>
      <c r="U153" s="30">
        <v>11.1677</v>
      </c>
      <c r="V153" s="119">
        <v>40273</v>
      </c>
      <c r="W153" s="30">
        <v>11.233000000000001</v>
      </c>
      <c r="X153" s="1446"/>
      <c r="Y153" s="93">
        <v>40277</v>
      </c>
      <c r="Z153" s="30">
        <v>14.48</v>
      </c>
      <c r="AA153" s="190">
        <f t="shared" si="12"/>
        <v>1.0483520000000002</v>
      </c>
      <c r="AB153" s="41">
        <v>40277</v>
      </c>
      <c r="AC153" s="30">
        <v>15.86</v>
      </c>
      <c r="AD153" s="190">
        <f t="shared" si="13"/>
        <v>1.2576979999999998</v>
      </c>
      <c r="AE153" s="41">
        <v>40277</v>
      </c>
      <c r="AF153" s="30">
        <v>17.48</v>
      </c>
      <c r="AG153" s="1685">
        <f t="shared" si="14"/>
        <v>1.5277520000000002</v>
      </c>
      <c r="AH153" s="1446"/>
      <c r="AI153" s="93">
        <v>40276</v>
      </c>
      <c r="AJ153" s="30">
        <v>14.05</v>
      </c>
      <c r="AK153" s="190">
        <f t="shared" si="15"/>
        <v>0.98701250000000018</v>
      </c>
      <c r="AL153" s="41">
        <v>40273</v>
      </c>
      <c r="AM153" s="30">
        <v>10.702999999999999</v>
      </c>
      <c r="AN153" s="190">
        <f t="shared" si="16"/>
        <v>0.57277104500000009</v>
      </c>
      <c r="AO153" s="41">
        <v>40281</v>
      </c>
      <c r="AP153" s="88">
        <v>13.28</v>
      </c>
      <c r="AQ153" s="1685">
        <f t="shared" si="17"/>
        <v>0.88179200000000002</v>
      </c>
    </row>
    <row r="154" spans="1:43">
      <c r="A154" s="28">
        <v>40274</v>
      </c>
      <c r="B154" s="41">
        <v>40274</v>
      </c>
      <c r="C154" s="30">
        <v>23.321000000000002</v>
      </c>
      <c r="D154" s="28">
        <v>40274</v>
      </c>
      <c r="E154" s="30">
        <v>18.841699999999999</v>
      </c>
      <c r="F154" s="28">
        <v>40274</v>
      </c>
      <c r="G154" s="30">
        <v>12.4559</v>
      </c>
      <c r="H154" s="28">
        <v>40274</v>
      </c>
      <c r="I154" s="30">
        <v>11.4099</v>
      </c>
      <c r="J154" s="28">
        <v>40274</v>
      </c>
      <c r="K154" s="30">
        <v>9.8748000000000005</v>
      </c>
      <c r="L154" s="41">
        <v>40274</v>
      </c>
      <c r="M154" s="30">
        <v>14.3156</v>
      </c>
      <c r="N154" s="119">
        <v>40274</v>
      </c>
      <c r="O154" s="30">
        <v>15.039</v>
      </c>
      <c r="P154" s="41">
        <v>40274</v>
      </c>
      <c r="Q154" s="30">
        <v>13.8721</v>
      </c>
      <c r="R154" s="119">
        <v>40274</v>
      </c>
      <c r="S154" s="30">
        <v>12.34</v>
      </c>
      <c r="T154" s="41">
        <v>40274</v>
      </c>
      <c r="U154" s="30">
        <v>11.386799999999999</v>
      </c>
      <c r="V154" s="119">
        <v>40274</v>
      </c>
      <c r="W154" s="30">
        <v>11.465</v>
      </c>
      <c r="X154" s="1446"/>
      <c r="Y154" s="93">
        <v>40280</v>
      </c>
      <c r="Z154" s="30">
        <v>14.4</v>
      </c>
      <c r="AA154" s="190">
        <f t="shared" si="12"/>
        <v>1.0368000000000002</v>
      </c>
      <c r="AB154" s="41">
        <v>40280</v>
      </c>
      <c r="AC154" s="30">
        <v>15.87</v>
      </c>
      <c r="AD154" s="190">
        <f t="shared" si="13"/>
        <v>1.2592844999999997</v>
      </c>
      <c r="AE154" s="41">
        <v>40280</v>
      </c>
      <c r="AF154" s="30">
        <v>17.46</v>
      </c>
      <c r="AG154" s="1685">
        <f t="shared" si="14"/>
        <v>1.5242580000000001</v>
      </c>
      <c r="AH154" s="1446"/>
      <c r="AI154" s="93">
        <v>40277</v>
      </c>
      <c r="AJ154" s="30">
        <v>14.18</v>
      </c>
      <c r="AK154" s="190">
        <f t="shared" si="15"/>
        <v>1.0053620000000001</v>
      </c>
      <c r="AL154" s="41">
        <v>40274</v>
      </c>
      <c r="AM154" s="30">
        <v>10.702999999999999</v>
      </c>
      <c r="AN154" s="190">
        <f t="shared" si="16"/>
        <v>0.57277104500000009</v>
      </c>
      <c r="AO154" s="41">
        <v>40282</v>
      </c>
      <c r="AP154" s="88">
        <v>13.29</v>
      </c>
      <c r="AQ154" s="1685">
        <f t="shared" si="17"/>
        <v>0.88312049999999986</v>
      </c>
    </row>
    <row r="155" spans="1:43">
      <c r="A155" s="28">
        <v>40275</v>
      </c>
      <c r="B155" s="41">
        <v>40275</v>
      </c>
      <c r="C155" s="30">
        <v>23.0535</v>
      </c>
      <c r="D155" s="28">
        <v>40275</v>
      </c>
      <c r="E155" s="30">
        <v>18.718699999999998</v>
      </c>
      <c r="F155" s="28">
        <v>40275</v>
      </c>
      <c r="G155" s="30">
        <v>12.4527</v>
      </c>
      <c r="H155" s="28">
        <v>40275</v>
      </c>
      <c r="I155" s="30">
        <v>11.4488</v>
      </c>
      <c r="J155" s="28">
        <v>40275</v>
      </c>
      <c r="K155" s="30">
        <v>9.8848000000000003</v>
      </c>
      <c r="L155" s="41">
        <v>40275</v>
      </c>
      <c r="M155" s="30">
        <v>14.346</v>
      </c>
      <c r="N155" s="119">
        <v>40275</v>
      </c>
      <c r="O155" s="30">
        <v>15.058999999999999</v>
      </c>
      <c r="P155" s="41">
        <v>40275</v>
      </c>
      <c r="Q155" s="30">
        <v>13.8843</v>
      </c>
      <c r="R155" s="119">
        <v>40275</v>
      </c>
      <c r="S155" s="30">
        <v>12.37</v>
      </c>
      <c r="T155" s="41">
        <v>40275</v>
      </c>
      <c r="U155" s="30">
        <v>11.4201</v>
      </c>
      <c r="V155" s="119">
        <v>40275</v>
      </c>
      <c r="W155" s="30">
        <v>11.499000000000001</v>
      </c>
      <c r="X155" s="1446"/>
      <c r="Y155" s="93">
        <v>40281</v>
      </c>
      <c r="Z155" s="30">
        <v>14.4</v>
      </c>
      <c r="AA155" s="190">
        <f t="shared" si="12"/>
        <v>1.0368000000000002</v>
      </c>
      <c r="AB155" s="41">
        <v>40281</v>
      </c>
      <c r="AC155" s="30">
        <v>15.88</v>
      </c>
      <c r="AD155" s="190">
        <f t="shared" si="13"/>
        <v>1.260872</v>
      </c>
      <c r="AE155" s="41">
        <v>40281</v>
      </c>
      <c r="AF155" s="30">
        <v>17.489999999999998</v>
      </c>
      <c r="AG155" s="1685">
        <f t="shared" si="14"/>
        <v>1.5295004999999995</v>
      </c>
      <c r="AH155" s="1446"/>
      <c r="AI155" s="93">
        <v>40280</v>
      </c>
      <c r="AJ155" s="30">
        <v>14.18</v>
      </c>
      <c r="AK155" s="190">
        <f t="shared" si="15"/>
        <v>1.0053620000000001</v>
      </c>
      <c r="AL155" s="41">
        <v>40275</v>
      </c>
      <c r="AM155" s="30">
        <v>10.725999999999999</v>
      </c>
      <c r="AN155" s="190">
        <f t="shared" si="16"/>
        <v>0.57523537999999996</v>
      </c>
      <c r="AO155" s="41">
        <v>40283</v>
      </c>
      <c r="AP155" s="88">
        <v>13.27</v>
      </c>
      <c r="AQ155" s="1685">
        <f t="shared" si="17"/>
        <v>0.88046449999999976</v>
      </c>
    </row>
    <row r="156" spans="1:43">
      <c r="A156" s="28">
        <v>40276</v>
      </c>
      <c r="B156" s="41">
        <v>40276</v>
      </c>
      <c r="C156" s="30">
        <v>22.646100000000001</v>
      </c>
      <c r="D156" s="28">
        <v>40276</v>
      </c>
      <c r="E156" s="30">
        <v>18.228899999999999</v>
      </c>
      <c r="F156" s="28">
        <v>40276</v>
      </c>
      <c r="G156" s="30">
        <v>12.2691</v>
      </c>
      <c r="H156" s="28">
        <v>40276</v>
      </c>
      <c r="I156" s="30">
        <v>11.312900000000001</v>
      </c>
      <c r="J156" s="28">
        <v>40276</v>
      </c>
      <c r="K156" s="30">
        <v>9.8182000000000009</v>
      </c>
      <c r="L156" s="41">
        <v>40276</v>
      </c>
      <c r="M156" s="30">
        <v>13.969099999999999</v>
      </c>
      <c r="N156" s="119">
        <v>40276</v>
      </c>
      <c r="O156" s="30">
        <v>14.753</v>
      </c>
      <c r="P156" s="41">
        <v>40276</v>
      </c>
      <c r="Q156" s="30">
        <v>13.8627</v>
      </c>
      <c r="R156" s="119">
        <v>40276</v>
      </c>
      <c r="S156" s="30">
        <v>12.257999999999999</v>
      </c>
      <c r="T156" s="41">
        <v>40276</v>
      </c>
      <c r="U156" s="30">
        <v>11.295299999999999</v>
      </c>
      <c r="V156" s="119">
        <v>40276</v>
      </c>
      <c r="W156" s="30">
        <v>11.417</v>
      </c>
      <c r="X156" s="1446"/>
      <c r="Y156" s="93">
        <v>40282</v>
      </c>
      <c r="Z156" s="30">
        <v>14.38</v>
      </c>
      <c r="AA156" s="190">
        <f t="shared" si="12"/>
        <v>1.0339220000000002</v>
      </c>
      <c r="AB156" s="41">
        <v>40282</v>
      </c>
      <c r="AC156" s="30">
        <v>15.81</v>
      </c>
      <c r="AD156" s="190">
        <f t="shared" si="13"/>
        <v>1.2497805000000002</v>
      </c>
      <c r="AE156" s="41">
        <v>40282</v>
      </c>
      <c r="AF156" s="30">
        <v>17.399999999999999</v>
      </c>
      <c r="AG156" s="1685">
        <f t="shared" si="14"/>
        <v>1.5137999999999998</v>
      </c>
      <c r="AH156" s="1446"/>
      <c r="AI156" s="93">
        <v>40281</v>
      </c>
      <c r="AJ156" s="30">
        <v>14.08</v>
      </c>
      <c r="AK156" s="190">
        <f t="shared" si="15"/>
        <v>0.991232</v>
      </c>
      <c r="AL156" s="41">
        <v>40276</v>
      </c>
      <c r="AM156" s="30">
        <v>10.725999999999999</v>
      </c>
      <c r="AN156" s="190">
        <f t="shared" si="16"/>
        <v>0.57523537999999996</v>
      </c>
      <c r="AO156" s="41">
        <v>40284</v>
      </c>
      <c r="AP156" s="88">
        <v>13.58</v>
      </c>
      <c r="AQ156" s="1685">
        <f t="shared" si="17"/>
        <v>0.92208200000000007</v>
      </c>
    </row>
    <row r="157" spans="1:43">
      <c r="A157" s="28">
        <v>40277</v>
      </c>
      <c r="B157" s="41">
        <v>40277</v>
      </c>
      <c r="C157" s="30">
        <v>22.605499999999999</v>
      </c>
      <c r="D157" s="28">
        <v>40277</v>
      </c>
      <c r="E157" s="30">
        <v>18.038</v>
      </c>
      <c r="F157" s="28">
        <v>40277</v>
      </c>
      <c r="G157" s="30">
        <v>12.1851</v>
      </c>
      <c r="H157" s="28">
        <v>40277</v>
      </c>
      <c r="I157" s="30">
        <v>11.278700000000001</v>
      </c>
      <c r="J157" s="28">
        <v>40277</v>
      </c>
      <c r="K157" s="30">
        <v>9.7826000000000004</v>
      </c>
      <c r="L157" s="41">
        <v>40277</v>
      </c>
      <c r="M157" s="30">
        <v>14.1501</v>
      </c>
      <c r="N157" s="119">
        <v>40277</v>
      </c>
      <c r="O157" s="30">
        <v>14.964</v>
      </c>
      <c r="P157" s="41">
        <v>40277</v>
      </c>
      <c r="Q157" s="30">
        <v>14.130800000000001</v>
      </c>
      <c r="R157" s="119">
        <v>40277</v>
      </c>
      <c r="S157" s="30">
        <v>12.349</v>
      </c>
      <c r="T157" s="41">
        <v>40277</v>
      </c>
      <c r="U157" s="30">
        <v>11.323</v>
      </c>
      <c r="V157" s="119">
        <v>40277</v>
      </c>
      <c r="W157" s="30">
        <v>11.448</v>
      </c>
      <c r="X157" s="1446"/>
      <c r="Y157" s="93">
        <v>40283</v>
      </c>
      <c r="Z157" s="30">
        <v>14.38</v>
      </c>
      <c r="AA157" s="190">
        <f t="shared" si="12"/>
        <v>1.0339220000000002</v>
      </c>
      <c r="AB157" s="41">
        <v>40283</v>
      </c>
      <c r="AC157" s="30">
        <v>15.81</v>
      </c>
      <c r="AD157" s="190">
        <f t="shared" si="13"/>
        <v>1.2497805000000002</v>
      </c>
      <c r="AE157" s="41">
        <v>40283</v>
      </c>
      <c r="AF157" s="30">
        <v>17.39</v>
      </c>
      <c r="AG157" s="1685">
        <f t="shared" si="14"/>
        <v>1.5120605</v>
      </c>
      <c r="AH157" s="1446"/>
      <c r="AI157" s="93">
        <v>40282</v>
      </c>
      <c r="AJ157" s="30">
        <v>14.07</v>
      </c>
      <c r="AK157" s="190">
        <f t="shared" si="15"/>
        <v>0.98982449999999977</v>
      </c>
      <c r="AL157" s="41">
        <v>40277</v>
      </c>
      <c r="AM157" s="30">
        <v>10.792999999999999</v>
      </c>
      <c r="AN157" s="190">
        <f t="shared" si="16"/>
        <v>0.58244424500000003</v>
      </c>
      <c r="AO157" s="41">
        <v>40287</v>
      </c>
      <c r="AP157" s="88">
        <v>13.46</v>
      </c>
      <c r="AQ157" s="1685">
        <f t="shared" si="17"/>
        <v>0.90585800000000005</v>
      </c>
    </row>
    <row r="158" spans="1:43">
      <c r="A158" s="28">
        <v>40280</v>
      </c>
      <c r="B158" s="41">
        <v>40280</v>
      </c>
      <c r="C158" s="30">
        <v>21.8123</v>
      </c>
      <c r="D158" s="28">
        <v>40280</v>
      </c>
      <c r="E158" s="30">
        <v>17.495200000000001</v>
      </c>
      <c r="F158" s="28">
        <v>40280</v>
      </c>
      <c r="G158" s="30">
        <v>12.094099999999999</v>
      </c>
      <c r="H158" s="28">
        <v>40280</v>
      </c>
      <c r="I158" s="30">
        <v>11.2432</v>
      </c>
      <c r="J158" s="28">
        <v>40280</v>
      </c>
      <c r="K158" s="30">
        <v>9.7759999999999998</v>
      </c>
      <c r="L158" s="41">
        <v>40280</v>
      </c>
      <c r="M158" s="30">
        <v>14.0817</v>
      </c>
      <c r="N158" s="119">
        <v>40280</v>
      </c>
      <c r="O158" s="30">
        <v>14.747999999999999</v>
      </c>
      <c r="P158" s="41">
        <v>40280</v>
      </c>
      <c r="Q158" s="30">
        <v>13.135199999999999</v>
      </c>
      <c r="R158" s="119">
        <v>40280</v>
      </c>
      <c r="S158" s="30">
        <v>12.292</v>
      </c>
      <c r="T158" s="41">
        <v>40280</v>
      </c>
      <c r="U158" s="30">
        <v>11.2712</v>
      </c>
      <c r="V158" s="119">
        <v>40280</v>
      </c>
      <c r="W158" s="30">
        <v>11.428000000000001</v>
      </c>
      <c r="X158" s="1446"/>
      <c r="Y158" s="93">
        <v>40284</v>
      </c>
      <c r="Z158" s="30">
        <v>14.39</v>
      </c>
      <c r="AA158" s="190">
        <f t="shared" si="12"/>
        <v>1.0353604999999999</v>
      </c>
      <c r="AB158" s="41">
        <v>40284</v>
      </c>
      <c r="AC158" s="30">
        <v>15.86</v>
      </c>
      <c r="AD158" s="190">
        <f t="shared" si="13"/>
        <v>1.2576979999999998</v>
      </c>
      <c r="AE158" s="41">
        <v>40284</v>
      </c>
      <c r="AF158" s="30">
        <v>17.55</v>
      </c>
      <c r="AG158" s="1685">
        <f t="shared" si="14"/>
        <v>1.5400125000000002</v>
      </c>
      <c r="AH158" s="1446"/>
      <c r="AI158" s="93">
        <v>40283</v>
      </c>
      <c r="AJ158" s="30">
        <v>13.79</v>
      </c>
      <c r="AK158" s="190">
        <f t="shared" si="15"/>
        <v>0.95082049999999985</v>
      </c>
      <c r="AL158" s="41">
        <v>40280</v>
      </c>
      <c r="AM158" s="30">
        <v>10.613</v>
      </c>
      <c r="AN158" s="190">
        <f t="shared" si="16"/>
        <v>0.56317884500000004</v>
      </c>
      <c r="AO158" s="41">
        <v>40288</v>
      </c>
      <c r="AP158" s="88">
        <v>13.51</v>
      </c>
      <c r="AQ158" s="1685">
        <f t="shared" si="17"/>
        <v>0.91260049999999993</v>
      </c>
    </row>
    <row r="159" spans="1:43">
      <c r="A159" s="28">
        <v>40281</v>
      </c>
      <c r="B159" s="41">
        <v>40281</v>
      </c>
      <c r="C159" s="30">
        <v>21.8307</v>
      </c>
      <c r="D159" s="28">
        <v>40281</v>
      </c>
      <c r="E159" s="30">
        <v>17.4649</v>
      </c>
      <c r="F159" s="28">
        <v>40281</v>
      </c>
      <c r="G159" s="30">
        <v>12.037100000000001</v>
      </c>
      <c r="H159" s="28">
        <v>40281</v>
      </c>
      <c r="I159" s="30">
        <v>11.1525</v>
      </c>
      <c r="J159" s="28">
        <v>40281</v>
      </c>
      <c r="K159" s="30">
        <v>9.7391000000000005</v>
      </c>
      <c r="L159" s="41">
        <v>40281</v>
      </c>
      <c r="M159" s="30">
        <v>14.149100000000001</v>
      </c>
      <c r="N159" s="119">
        <v>40281</v>
      </c>
      <c r="O159" s="30">
        <v>15.012</v>
      </c>
      <c r="P159" s="41">
        <v>40281</v>
      </c>
      <c r="Q159" s="30">
        <v>12.699</v>
      </c>
      <c r="R159" s="119">
        <v>40281</v>
      </c>
      <c r="S159" s="30">
        <v>12.35</v>
      </c>
      <c r="T159" s="41">
        <v>40281</v>
      </c>
      <c r="U159" s="30">
        <v>11.339</v>
      </c>
      <c r="V159" s="119">
        <v>40281</v>
      </c>
      <c r="W159" s="30">
        <v>11.5</v>
      </c>
      <c r="X159" s="1446"/>
      <c r="Y159" s="93">
        <v>40287</v>
      </c>
      <c r="Z159" s="30">
        <v>14.18</v>
      </c>
      <c r="AA159" s="190">
        <f t="shared" si="12"/>
        <v>1.0053620000000001</v>
      </c>
      <c r="AB159" s="41">
        <v>40287</v>
      </c>
      <c r="AC159" s="30">
        <v>15.79</v>
      </c>
      <c r="AD159" s="190">
        <f t="shared" si="13"/>
        <v>1.2466204999999997</v>
      </c>
      <c r="AE159" s="41">
        <v>40287</v>
      </c>
      <c r="AF159" s="30">
        <v>17.52</v>
      </c>
      <c r="AG159" s="1685">
        <f t="shared" si="14"/>
        <v>1.5347519999999999</v>
      </c>
      <c r="AH159" s="1446"/>
      <c r="AI159" s="93">
        <v>40284</v>
      </c>
      <c r="AJ159" s="30">
        <v>13.95</v>
      </c>
      <c r="AK159" s="190">
        <f t="shared" si="15"/>
        <v>0.97301249999999972</v>
      </c>
      <c r="AL159" s="41">
        <v>40281</v>
      </c>
      <c r="AM159" s="30">
        <v>10.606</v>
      </c>
      <c r="AN159" s="190">
        <f t="shared" si="16"/>
        <v>0.56243617999999995</v>
      </c>
      <c r="AO159" s="41">
        <v>40289</v>
      </c>
      <c r="AP159" s="88">
        <v>13.49</v>
      </c>
      <c r="AQ159" s="1685">
        <f t="shared" si="17"/>
        <v>0.90990049999999989</v>
      </c>
    </row>
    <row r="160" spans="1:43">
      <c r="A160" s="28">
        <v>40282</v>
      </c>
      <c r="B160" s="41">
        <v>40282</v>
      </c>
      <c r="C160" s="30">
        <v>21.314800000000002</v>
      </c>
      <c r="D160" s="28">
        <v>40282</v>
      </c>
      <c r="E160" s="30">
        <v>17.148399999999999</v>
      </c>
      <c r="F160" s="28">
        <v>40282</v>
      </c>
      <c r="G160" s="30">
        <v>11.860900000000001</v>
      </c>
      <c r="H160" s="28">
        <v>40282</v>
      </c>
      <c r="I160" s="30">
        <v>11.055199999999999</v>
      </c>
      <c r="J160" s="28">
        <v>40282</v>
      </c>
      <c r="K160" s="30">
        <v>9.5373000000000001</v>
      </c>
      <c r="L160" s="41">
        <v>40282</v>
      </c>
      <c r="M160" s="30">
        <v>14.0716</v>
      </c>
      <c r="N160" s="119">
        <v>40282</v>
      </c>
      <c r="O160" s="30">
        <v>14.865</v>
      </c>
      <c r="P160" s="41">
        <v>40282</v>
      </c>
      <c r="Q160" s="30">
        <v>12.5443</v>
      </c>
      <c r="R160" s="119">
        <v>40282</v>
      </c>
      <c r="S160" s="30">
        <v>12.055</v>
      </c>
      <c r="T160" s="41">
        <v>40282</v>
      </c>
      <c r="U160" s="30">
        <v>11.2067</v>
      </c>
      <c r="V160" s="119">
        <v>40282</v>
      </c>
      <c r="W160" s="30">
        <v>11.372</v>
      </c>
      <c r="X160" s="1446"/>
      <c r="Y160" s="93">
        <v>40288</v>
      </c>
      <c r="Z160" s="30">
        <v>14.18</v>
      </c>
      <c r="AA160" s="190">
        <f t="shared" si="12"/>
        <v>1.0053620000000001</v>
      </c>
      <c r="AB160" s="41">
        <v>40288</v>
      </c>
      <c r="AC160" s="30">
        <v>15.87</v>
      </c>
      <c r="AD160" s="190">
        <f t="shared" si="13"/>
        <v>1.2592844999999997</v>
      </c>
      <c r="AE160" s="41">
        <v>40288</v>
      </c>
      <c r="AF160" s="30">
        <v>17.579999999999998</v>
      </c>
      <c r="AG160" s="1685">
        <f t="shared" si="14"/>
        <v>1.5452819999999998</v>
      </c>
      <c r="AH160" s="1446"/>
      <c r="AI160" s="93">
        <v>40287</v>
      </c>
      <c r="AJ160" s="30">
        <v>13.92</v>
      </c>
      <c r="AK160" s="190">
        <f t="shared" si="15"/>
        <v>0.9688319999999998</v>
      </c>
      <c r="AL160" s="41">
        <v>40282</v>
      </c>
      <c r="AM160" s="30">
        <v>10.669</v>
      </c>
      <c r="AN160" s="190">
        <f t="shared" si="16"/>
        <v>0.56913780500000011</v>
      </c>
      <c r="AO160" s="41">
        <v>40290</v>
      </c>
      <c r="AP160" s="88">
        <v>13.48</v>
      </c>
      <c r="AQ160" s="1685">
        <f t="shared" si="17"/>
        <v>0.90855200000000003</v>
      </c>
    </row>
    <row r="161" spans="1:43">
      <c r="A161" s="28">
        <v>40283</v>
      </c>
      <c r="B161" s="41">
        <v>40283</v>
      </c>
      <c r="C161" s="30">
        <v>21.359400000000001</v>
      </c>
      <c r="D161" s="28">
        <v>40283</v>
      </c>
      <c r="E161" s="30">
        <v>17.166499999999999</v>
      </c>
      <c r="F161" s="28">
        <v>40283</v>
      </c>
      <c r="G161" s="30">
        <v>11.841900000000001</v>
      </c>
      <c r="H161" s="28">
        <v>40283</v>
      </c>
      <c r="I161" s="30">
        <v>11.023999999999999</v>
      </c>
      <c r="J161" s="28">
        <v>40283</v>
      </c>
      <c r="K161" s="30">
        <v>9.5167000000000002</v>
      </c>
      <c r="L161" s="41">
        <v>40283</v>
      </c>
      <c r="M161" s="30">
        <v>13.835699999999999</v>
      </c>
      <c r="N161" s="119">
        <v>40283</v>
      </c>
      <c r="O161" s="30">
        <v>14.657</v>
      </c>
      <c r="P161" s="41">
        <v>40283</v>
      </c>
      <c r="Q161" s="30">
        <v>12.5015</v>
      </c>
      <c r="R161" s="119">
        <v>40283</v>
      </c>
      <c r="S161" s="30">
        <v>11.94</v>
      </c>
      <c r="T161" s="41">
        <v>40283</v>
      </c>
      <c r="U161" s="30">
        <v>11.109299999999999</v>
      </c>
      <c r="V161" s="119">
        <v>40283</v>
      </c>
      <c r="W161" s="30">
        <v>11.276</v>
      </c>
      <c r="X161" s="1446"/>
      <c r="Y161" s="93">
        <v>40289</v>
      </c>
      <c r="Z161" s="30">
        <v>14.25</v>
      </c>
      <c r="AA161" s="190">
        <f t="shared" si="12"/>
        <v>1.0153124999999998</v>
      </c>
      <c r="AB161" s="41">
        <v>40289</v>
      </c>
      <c r="AC161" s="30">
        <v>15.85</v>
      </c>
      <c r="AD161" s="190">
        <f t="shared" si="13"/>
        <v>1.2561125000000002</v>
      </c>
      <c r="AE161" s="41">
        <v>40289</v>
      </c>
      <c r="AF161" s="30">
        <v>17.72</v>
      </c>
      <c r="AG161" s="1685">
        <f t="shared" si="14"/>
        <v>1.5699919999999998</v>
      </c>
      <c r="AH161" s="1446"/>
      <c r="AI161" s="93">
        <v>40288</v>
      </c>
      <c r="AJ161" s="30">
        <v>14.08</v>
      </c>
      <c r="AK161" s="190">
        <f t="shared" si="15"/>
        <v>0.991232</v>
      </c>
      <c r="AL161" s="41">
        <v>40283</v>
      </c>
      <c r="AM161" s="30">
        <v>10.653</v>
      </c>
      <c r="AN161" s="190">
        <f t="shared" si="16"/>
        <v>0.567432045</v>
      </c>
      <c r="AO161" s="41">
        <v>40291</v>
      </c>
      <c r="AP161" s="88">
        <v>13.48</v>
      </c>
      <c r="AQ161" s="1685">
        <f t="shared" si="17"/>
        <v>0.90855200000000003</v>
      </c>
    </row>
    <row r="162" spans="1:43">
      <c r="A162" s="28">
        <v>40284</v>
      </c>
      <c r="B162" s="41">
        <v>40284</v>
      </c>
      <c r="C162" s="30">
        <v>21.308399999999999</v>
      </c>
      <c r="D162" s="28">
        <v>40284</v>
      </c>
      <c r="E162" s="30">
        <v>17.005099999999999</v>
      </c>
      <c r="F162" s="28">
        <v>40284</v>
      </c>
      <c r="G162" s="30">
        <v>11.657399999999999</v>
      </c>
      <c r="H162" s="28">
        <v>40284</v>
      </c>
      <c r="I162" s="30">
        <v>10.8744</v>
      </c>
      <c r="J162" s="28">
        <v>40284</v>
      </c>
      <c r="K162" s="30">
        <v>9.4131</v>
      </c>
      <c r="L162" s="41">
        <v>40284</v>
      </c>
      <c r="M162" s="30">
        <v>14.4892</v>
      </c>
      <c r="N162" s="119">
        <v>40284</v>
      </c>
      <c r="O162" s="30">
        <v>14.781000000000001</v>
      </c>
      <c r="P162" s="41">
        <v>40284</v>
      </c>
      <c r="Q162" s="30">
        <v>12.363200000000001</v>
      </c>
      <c r="R162" s="119">
        <v>40284</v>
      </c>
      <c r="S162" s="30">
        <v>11.784000000000001</v>
      </c>
      <c r="T162" s="41">
        <v>40284</v>
      </c>
      <c r="U162" s="30">
        <v>10.9978</v>
      </c>
      <c r="V162" s="119">
        <v>40284</v>
      </c>
      <c r="W162" s="30">
        <v>11.154999999999999</v>
      </c>
      <c r="X162" s="1446"/>
      <c r="Y162" s="93">
        <v>40290</v>
      </c>
      <c r="Z162" s="30">
        <v>14.34</v>
      </c>
      <c r="AA162" s="190">
        <f t="shared" si="12"/>
        <v>1.028178</v>
      </c>
      <c r="AB162" s="41">
        <v>40290</v>
      </c>
      <c r="AC162" s="30">
        <v>15.87</v>
      </c>
      <c r="AD162" s="190">
        <f t="shared" si="13"/>
        <v>1.2592844999999997</v>
      </c>
      <c r="AE162" s="41">
        <v>40290</v>
      </c>
      <c r="AF162" s="30">
        <v>17.84</v>
      </c>
      <c r="AG162" s="1685">
        <f t="shared" si="14"/>
        <v>1.5913280000000003</v>
      </c>
      <c r="AH162" s="1446"/>
      <c r="AI162" s="93">
        <v>40289</v>
      </c>
      <c r="AJ162" s="30">
        <v>14.09</v>
      </c>
      <c r="AK162" s="190">
        <f t="shared" si="15"/>
        <v>0.99264049999999993</v>
      </c>
      <c r="AL162" s="41">
        <v>40284</v>
      </c>
      <c r="AM162" s="30">
        <v>10.932</v>
      </c>
      <c r="AN162" s="190">
        <f t="shared" si="16"/>
        <v>0.59754311999999998</v>
      </c>
      <c r="AO162" s="41">
        <v>40294</v>
      </c>
      <c r="AP162" s="88">
        <v>13.46</v>
      </c>
      <c r="AQ162" s="1685">
        <f t="shared" si="17"/>
        <v>0.90585800000000005</v>
      </c>
    </row>
    <row r="163" spans="1:43">
      <c r="A163" s="28">
        <v>40287</v>
      </c>
      <c r="B163" s="41">
        <v>40287</v>
      </c>
      <c r="C163" s="30">
        <v>21.22</v>
      </c>
      <c r="D163" s="28">
        <v>40287</v>
      </c>
      <c r="E163" s="30">
        <v>16.846900000000002</v>
      </c>
      <c r="F163" s="28">
        <v>40287</v>
      </c>
      <c r="G163" s="30">
        <v>11.523099999999999</v>
      </c>
      <c r="H163" s="28">
        <v>40287</v>
      </c>
      <c r="I163" s="30">
        <v>10.7189</v>
      </c>
      <c r="J163" s="28">
        <v>40287</v>
      </c>
      <c r="K163" s="30">
        <v>9.3438999999999997</v>
      </c>
      <c r="L163" s="41">
        <v>40287</v>
      </c>
      <c r="M163" s="30">
        <v>14.4499</v>
      </c>
      <c r="N163" s="119">
        <v>40287</v>
      </c>
      <c r="O163" s="30">
        <v>14.558999999999999</v>
      </c>
      <c r="P163" s="41">
        <v>40287</v>
      </c>
      <c r="Q163" s="30">
        <v>12.3103</v>
      </c>
      <c r="R163" s="119">
        <v>40287</v>
      </c>
      <c r="S163" s="30">
        <v>11.73</v>
      </c>
      <c r="T163" s="41">
        <v>40287</v>
      </c>
      <c r="U163" s="30">
        <v>10.938700000000001</v>
      </c>
      <c r="V163" s="119">
        <v>40287</v>
      </c>
      <c r="W163" s="30">
        <v>11.096</v>
      </c>
      <c r="X163" s="1446"/>
      <c r="Y163" s="93">
        <v>40291</v>
      </c>
      <c r="Z163" s="30">
        <v>14.36</v>
      </c>
      <c r="AA163" s="190">
        <f t="shared" si="12"/>
        <v>1.031048</v>
      </c>
      <c r="AB163" s="41">
        <v>40291</v>
      </c>
      <c r="AC163" s="30">
        <v>15.84</v>
      </c>
      <c r="AD163" s="190">
        <f t="shared" si="13"/>
        <v>1.2545279999999996</v>
      </c>
      <c r="AE163" s="41">
        <v>40291</v>
      </c>
      <c r="AF163" s="30">
        <v>17.87</v>
      </c>
      <c r="AG163" s="1685">
        <f t="shared" si="14"/>
        <v>1.5966845000000001</v>
      </c>
      <c r="AH163" s="1446"/>
      <c r="AI163" s="93">
        <v>40290</v>
      </c>
      <c r="AJ163" s="30">
        <v>14.24</v>
      </c>
      <c r="AK163" s="190">
        <f t="shared" si="15"/>
        <v>1.0138879999999999</v>
      </c>
      <c r="AL163" s="41">
        <v>40287</v>
      </c>
      <c r="AM163" s="30">
        <v>10.923999999999999</v>
      </c>
      <c r="AN163" s="190">
        <f t="shared" si="16"/>
        <v>0.59666887999999985</v>
      </c>
      <c r="AO163" s="41">
        <v>40295</v>
      </c>
      <c r="AP163" s="88">
        <v>14.11</v>
      </c>
      <c r="AQ163" s="1685">
        <f t="shared" si="17"/>
        <v>0.99546049999999997</v>
      </c>
    </row>
    <row r="164" spans="1:43">
      <c r="A164" s="28">
        <v>40288</v>
      </c>
      <c r="B164" s="41">
        <v>40288</v>
      </c>
      <c r="C164" s="30">
        <v>20.814599999999999</v>
      </c>
      <c r="D164" s="28">
        <v>40288</v>
      </c>
      <c r="E164" s="30">
        <v>16.497299999999999</v>
      </c>
      <c r="F164" s="28">
        <v>40288</v>
      </c>
      <c r="G164" s="30">
        <v>11.2401</v>
      </c>
      <c r="H164" s="28">
        <v>40288</v>
      </c>
      <c r="I164" s="30">
        <v>10.2605</v>
      </c>
      <c r="J164" s="28">
        <v>40288</v>
      </c>
      <c r="K164" s="30">
        <v>8.9780999999999995</v>
      </c>
      <c r="L164" s="41">
        <v>40288</v>
      </c>
      <c r="M164" s="30">
        <v>14.4504</v>
      </c>
      <c r="N164" s="119">
        <v>40288</v>
      </c>
      <c r="O164" s="30">
        <v>14.535</v>
      </c>
      <c r="P164" s="41">
        <v>40288</v>
      </c>
      <c r="Q164" s="30">
        <v>12.026</v>
      </c>
      <c r="R164" s="119">
        <v>40288</v>
      </c>
      <c r="S164" s="30">
        <v>11.464</v>
      </c>
      <c r="T164" s="41">
        <v>40288</v>
      </c>
      <c r="U164" s="30">
        <v>10.815200000000001</v>
      </c>
      <c r="V164" s="119">
        <v>40288</v>
      </c>
      <c r="W164" s="30">
        <v>10.983000000000001</v>
      </c>
      <c r="X164" s="1446"/>
      <c r="Y164" s="93">
        <v>40294</v>
      </c>
      <c r="Z164" s="30">
        <v>14.33</v>
      </c>
      <c r="AA164" s="190">
        <f t="shared" si="12"/>
        <v>1.0267445000000002</v>
      </c>
      <c r="AB164" s="41">
        <v>40294</v>
      </c>
      <c r="AC164" s="30">
        <v>15.86</v>
      </c>
      <c r="AD164" s="190">
        <f t="shared" si="13"/>
        <v>1.2576979999999998</v>
      </c>
      <c r="AE164" s="41">
        <v>40294</v>
      </c>
      <c r="AF164" s="30">
        <v>17.89</v>
      </c>
      <c r="AG164" s="1685">
        <f t="shared" si="14"/>
        <v>1.6002604999999999</v>
      </c>
      <c r="AH164" s="1446"/>
      <c r="AI164" s="93">
        <v>40291</v>
      </c>
      <c r="AJ164" s="30">
        <v>14.15</v>
      </c>
      <c r="AK164" s="190">
        <f t="shared" si="15"/>
        <v>1.0011125000000003</v>
      </c>
      <c r="AL164" s="41">
        <v>40288</v>
      </c>
      <c r="AM164" s="30">
        <v>10.962</v>
      </c>
      <c r="AN164" s="190">
        <f t="shared" si="16"/>
        <v>0.60082722</v>
      </c>
      <c r="AO164" s="41">
        <v>40296</v>
      </c>
      <c r="AP164" s="88">
        <v>13.97</v>
      </c>
      <c r="AQ164" s="1685">
        <f t="shared" si="17"/>
        <v>0.9758045000000003</v>
      </c>
    </row>
    <row r="165" spans="1:43">
      <c r="A165" s="28">
        <v>40289</v>
      </c>
      <c r="B165" s="41">
        <v>40289</v>
      </c>
      <c r="C165" s="30">
        <v>20.666799999999999</v>
      </c>
      <c r="D165" s="28">
        <v>40289</v>
      </c>
      <c r="E165" s="30">
        <v>16.318899999999999</v>
      </c>
      <c r="F165" s="28">
        <v>40289</v>
      </c>
      <c r="G165" s="30">
        <v>11.178800000000001</v>
      </c>
      <c r="H165" s="28">
        <v>40289</v>
      </c>
      <c r="I165" s="30">
        <v>10.0977</v>
      </c>
      <c r="J165" s="28">
        <v>40289</v>
      </c>
      <c r="K165" s="30">
        <v>8.7341999999999995</v>
      </c>
      <c r="L165" s="41">
        <v>40289</v>
      </c>
      <c r="M165" s="30">
        <v>14.211600000000001</v>
      </c>
      <c r="N165" s="119">
        <v>40289</v>
      </c>
      <c r="O165" s="30">
        <v>14.359</v>
      </c>
      <c r="P165" s="41">
        <v>40289</v>
      </c>
      <c r="Q165" s="30">
        <v>11.8528</v>
      </c>
      <c r="R165" s="119">
        <v>40289</v>
      </c>
      <c r="S165" s="30">
        <v>11.292999999999999</v>
      </c>
      <c r="T165" s="41">
        <v>40289</v>
      </c>
      <c r="U165" s="30">
        <v>10.6357</v>
      </c>
      <c r="V165" s="119">
        <v>40289</v>
      </c>
      <c r="W165" s="30">
        <v>10.817</v>
      </c>
      <c r="X165" s="1446"/>
      <c r="Y165" s="93">
        <v>40295</v>
      </c>
      <c r="Z165" s="30">
        <v>15.28</v>
      </c>
      <c r="AA165" s="190">
        <f t="shared" si="12"/>
        <v>1.167392</v>
      </c>
      <c r="AB165" s="41">
        <v>40295</v>
      </c>
      <c r="AC165" s="30">
        <v>16.36</v>
      </c>
      <c r="AD165" s="190">
        <f t="shared" si="13"/>
        <v>1.3382479999999999</v>
      </c>
      <c r="AE165" s="41">
        <v>40295</v>
      </c>
      <c r="AF165" s="30">
        <v>19</v>
      </c>
      <c r="AG165" s="1685">
        <f t="shared" si="14"/>
        <v>1.8049999999999999</v>
      </c>
      <c r="AH165" s="1446"/>
      <c r="AI165" s="93">
        <v>40294</v>
      </c>
      <c r="AJ165" s="30">
        <v>14.05</v>
      </c>
      <c r="AK165" s="190">
        <f t="shared" si="15"/>
        <v>0.98701250000000018</v>
      </c>
      <c r="AL165" s="41">
        <v>40289</v>
      </c>
      <c r="AM165" s="30">
        <v>10.78</v>
      </c>
      <c r="AN165" s="190">
        <f t="shared" si="16"/>
        <v>0.58104199999999995</v>
      </c>
      <c r="AO165" s="41">
        <v>40297</v>
      </c>
      <c r="AP165" s="88">
        <v>14.1</v>
      </c>
      <c r="AQ165" s="1685">
        <f t="shared" si="17"/>
        <v>0.99404999999999977</v>
      </c>
    </row>
    <row r="166" spans="1:43">
      <c r="A166" s="28">
        <v>40290</v>
      </c>
      <c r="B166" s="41">
        <v>40290</v>
      </c>
      <c r="C166" s="30">
        <v>20.714700000000001</v>
      </c>
      <c r="D166" s="28">
        <v>40290</v>
      </c>
      <c r="E166" s="30">
        <v>16.3293</v>
      </c>
      <c r="F166" s="28">
        <v>40290</v>
      </c>
      <c r="G166" s="30">
        <v>11.259499999999999</v>
      </c>
      <c r="H166" s="28">
        <v>40290</v>
      </c>
      <c r="I166" s="30">
        <v>10.0905</v>
      </c>
      <c r="J166" s="28">
        <v>40290</v>
      </c>
      <c r="K166" s="30">
        <v>8.7213999999999992</v>
      </c>
      <c r="L166" s="41">
        <v>40290</v>
      </c>
      <c r="M166" s="30">
        <v>14.225</v>
      </c>
      <c r="N166" s="119">
        <v>40290</v>
      </c>
      <c r="O166" s="30">
        <v>14.368</v>
      </c>
      <c r="P166" s="41">
        <v>40290</v>
      </c>
      <c r="Q166" s="30">
        <v>11.8583</v>
      </c>
      <c r="R166" s="119">
        <v>40290</v>
      </c>
      <c r="S166" s="30">
        <v>11.272</v>
      </c>
      <c r="T166" s="41">
        <v>40290</v>
      </c>
      <c r="U166" s="30">
        <v>10.633100000000001</v>
      </c>
      <c r="V166" s="119">
        <v>40290</v>
      </c>
      <c r="W166" s="30">
        <v>10.815</v>
      </c>
      <c r="X166" s="1446"/>
      <c r="Y166" s="93">
        <v>40296</v>
      </c>
      <c r="Z166" s="30">
        <v>15.62</v>
      </c>
      <c r="AA166" s="190">
        <f t="shared" si="12"/>
        <v>1.219922</v>
      </c>
      <c r="AB166" s="41">
        <v>40296</v>
      </c>
      <c r="AC166" s="30">
        <v>16.489999999999998</v>
      </c>
      <c r="AD166" s="190">
        <f t="shared" si="13"/>
        <v>1.3596004999999998</v>
      </c>
      <c r="AE166" s="41">
        <v>40296</v>
      </c>
      <c r="AF166" s="30">
        <v>19.11</v>
      </c>
      <c r="AG166" s="1685">
        <f t="shared" si="14"/>
        <v>1.8259604999999999</v>
      </c>
      <c r="AH166" s="1446"/>
      <c r="AI166" s="93">
        <v>40295</v>
      </c>
      <c r="AJ166" s="30">
        <v>15.05</v>
      </c>
      <c r="AK166" s="190">
        <f t="shared" si="15"/>
        <v>1.1325124999999998</v>
      </c>
      <c r="AL166" s="41">
        <v>40290</v>
      </c>
      <c r="AM166" s="30">
        <v>10.811999999999999</v>
      </c>
      <c r="AN166" s="190">
        <f t="shared" si="16"/>
        <v>0.58449671999999997</v>
      </c>
      <c r="AO166" s="41">
        <v>40298</v>
      </c>
      <c r="AP166" s="88">
        <v>14.32</v>
      </c>
      <c r="AQ166" s="1685">
        <f t="shared" si="17"/>
        <v>1.025312</v>
      </c>
    </row>
    <row r="167" spans="1:43">
      <c r="A167" s="28">
        <v>40291</v>
      </c>
      <c r="B167" s="41">
        <v>40291</v>
      </c>
      <c r="C167" s="30">
        <v>20.585100000000001</v>
      </c>
      <c r="D167" s="28">
        <v>40291</v>
      </c>
      <c r="E167" s="30">
        <v>15.989800000000001</v>
      </c>
      <c r="F167" s="28">
        <v>40291</v>
      </c>
      <c r="G167" s="30">
        <v>10.836600000000001</v>
      </c>
      <c r="H167" s="28">
        <v>40291</v>
      </c>
      <c r="I167" s="30">
        <v>9.67</v>
      </c>
      <c r="J167" s="28">
        <v>40291</v>
      </c>
      <c r="K167" s="30">
        <v>8.3290000000000006</v>
      </c>
      <c r="L167" s="41">
        <v>40291</v>
      </c>
      <c r="M167" s="30">
        <v>13.9368</v>
      </c>
      <c r="N167" s="119">
        <v>40291</v>
      </c>
      <c r="O167" s="30">
        <v>14.162000000000001</v>
      </c>
      <c r="P167" s="41">
        <v>40291</v>
      </c>
      <c r="Q167" s="30">
        <v>11.569100000000001</v>
      </c>
      <c r="R167" s="119">
        <v>40291</v>
      </c>
      <c r="S167" s="30">
        <v>10.943999999999999</v>
      </c>
      <c r="T167" s="41">
        <v>40291</v>
      </c>
      <c r="U167" s="30">
        <v>10.245799999999999</v>
      </c>
      <c r="V167" s="119">
        <v>40291</v>
      </c>
      <c r="W167" s="30">
        <v>10.411</v>
      </c>
      <c r="X167" s="1446"/>
      <c r="Y167" s="93">
        <v>40297</v>
      </c>
      <c r="Z167" s="30">
        <v>15.93</v>
      </c>
      <c r="AA167" s="190">
        <f t="shared" si="12"/>
        <v>1.2688244999999998</v>
      </c>
      <c r="AB167" s="41">
        <v>40297</v>
      </c>
      <c r="AC167" s="30">
        <v>16.32</v>
      </c>
      <c r="AD167" s="190">
        <f t="shared" si="13"/>
        <v>1.3317120000000002</v>
      </c>
      <c r="AE167" s="41">
        <v>40297</v>
      </c>
      <c r="AF167" s="30">
        <v>18.940000000000001</v>
      </c>
      <c r="AG167" s="1685">
        <f t="shared" si="14"/>
        <v>1.7936180000000004</v>
      </c>
      <c r="AH167" s="1446"/>
      <c r="AI167" s="93">
        <v>40296</v>
      </c>
      <c r="AJ167" s="30">
        <v>15</v>
      </c>
      <c r="AK167" s="190">
        <f t="shared" si="15"/>
        <v>1.125</v>
      </c>
      <c r="AL167" s="41">
        <v>40291</v>
      </c>
      <c r="AM167" s="30">
        <v>10.75</v>
      </c>
      <c r="AN167" s="190">
        <f t="shared" si="16"/>
        <v>0.57781249999999995</v>
      </c>
      <c r="AO167" s="41">
        <v>40301</v>
      </c>
      <c r="AP167" s="88">
        <v>14.47</v>
      </c>
      <c r="AQ167" s="1685">
        <f t="shared" si="17"/>
        <v>1.0469044999999999</v>
      </c>
    </row>
    <row r="168" spans="1:43">
      <c r="A168" s="28">
        <v>40294</v>
      </c>
      <c r="B168" s="41">
        <v>40294</v>
      </c>
      <c r="C168" s="30">
        <v>20.547499999999999</v>
      </c>
      <c r="D168" s="28">
        <v>40294</v>
      </c>
      <c r="E168" s="30">
        <v>15.776199999999999</v>
      </c>
      <c r="F168" s="28">
        <v>40294</v>
      </c>
      <c r="G168" s="30">
        <v>10.567399999999999</v>
      </c>
      <c r="H168" s="28">
        <v>40294</v>
      </c>
      <c r="I168" s="30">
        <v>9.4260999999999999</v>
      </c>
      <c r="J168" s="28">
        <v>40294</v>
      </c>
      <c r="K168" s="30">
        <v>7.8864000000000001</v>
      </c>
      <c r="L168" s="41">
        <v>40294</v>
      </c>
      <c r="M168" s="30">
        <v>13.2544</v>
      </c>
      <c r="N168" s="119">
        <v>40294</v>
      </c>
      <c r="O168" s="30">
        <v>13.524000000000001</v>
      </c>
      <c r="P168" s="41">
        <v>40294</v>
      </c>
      <c r="Q168" s="30">
        <v>11.2554</v>
      </c>
      <c r="R168" s="119">
        <v>40294</v>
      </c>
      <c r="S168" s="30">
        <v>10.653</v>
      </c>
      <c r="T168" s="41">
        <v>40294</v>
      </c>
      <c r="U168" s="30">
        <v>9.8346999999999998</v>
      </c>
      <c r="V168" s="119">
        <v>40294</v>
      </c>
      <c r="W168" s="30">
        <v>9.9600000000000009</v>
      </c>
      <c r="X168" s="1446"/>
      <c r="Y168" s="93">
        <v>40298</v>
      </c>
      <c r="Z168" s="30">
        <v>15.93</v>
      </c>
      <c r="AA168" s="190">
        <f t="shared" si="12"/>
        <v>1.2688244999999998</v>
      </c>
      <c r="AB168" s="41">
        <v>40298</v>
      </c>
      <c r="AC168" s="30">
        <v>16.350000000000001</v>
      </c>
      <c r="AD168" s="190">
        <f t="shared" si="13"/>
        <v>1.3366125000000002</v>
      </c>
      <c r="AE168" s="41">
        <v>40298</v>
      </c>
      <c r="AF168" s="30">
        <v>18.93</v>
      </c>
      <c r="AG168" s="1685">
        <f t="shared" si="14"/>
        <v>1.7917244999999999</v>
      </c>
      <c r="AH168" s="1446"/>
      <c r="AI168" s="93">
        <v>40297</v>
      </c>
      <c r="AJ168" s="30">
        <v>15.1</v>
      </c>
      <c r="AK168" s="190">
        <f t="shared" si="15"/>
        <v>1.14005</v>
      </c>
      <c r="AL168" s="41">
        <v>40294</v>
      </c>
      <c r="AM168" s="30">
        <v>10.707000000000001</v>
      </c>
      <c r="AN168" s="190">
        <f t="shared" si="16"/>
        <v>0.57319924500000019</v>
      </c>
      <c r="AO168" s="41">
        <v>40302</v>
      </c>
      <c r="AP168" s="88">
        <v>15.08</v>
      </c>
      <c r="AQ168" s="1685">
        <f t="shared" si="17"/>
        <v>1.1370319999999998</v>
      </c>
    </row>
    <row r="169" spans="1:43">
      <c r="A169" s="28">
        <v>40295</v>
      </c>
      <c r="B169" s="41">
        <v>40295</v>
      </c>
      <c r="C169" s="30">
        <v>20.3765</v>
      </c>
      <c r="D169" s="28">
        <v>40295</v>
      </c>
      <c r="E169" s="30">
        <v>15.7521</v>
      </c>
      <c r="F169" s="28">
        <v>40295</v>
      </c>
      <c r="G169" s="30">
        <v>10.501899999999999</v>
      </c>
      <c r="H169" s="28">
        <v>40295</v>
      </c>
      <c r="I169" s="30">
        <v>9.4741999999999997</v>
      </c>
      <c r="J169" s="28">
        <v>40295</v>
      </c>
      <c r="K169" s="30">
        <v>7.9062999999999999</v>
      </c>
      <c r="L169" s="41">
        <v>40295</v>
      </c>
      <c r="M169" s="30">
        <v>13.2715</v>
      </c>
      <c r="N169" s="119">
        <v>40295</v>
      </c>
      <c r="O169" s="30">
        <v>14.843999999999999</v>
      </c>
      <c r="P169" s="41">
        <v>40295</v>
      </c>
      <c r="Q169" s="30">
        <v>11.257300000000001</v>
      </c>
      <c r="R169" s="119">
        <v>40295</v>
      </c>
      <c r="S169" s="30">
        <v>10.657999999999999</v>
      </c>
      <c r="T169" s="41">
        <v>40295</v>
      </c>
      <c r="U169" s="30">
        <v>9.8299000000000003</v>
      </c>
      <c r="V169" s="119">
        <v>40295</v>
      </c>
      <c r="W169" s="30">
        <v>9.9550000000000001</v>
      </c>
      <c r="X169" s="1446"/>
      <c r="Y169" s="93">
        <v>40301</v>
      </c>
      <c r="Z169" s="30">
        <v>15.95</v>
      </c>
      <c r="AA169" s="190">
        <f t="shared" si="12"/>
        <v>1.2720125</v>
      </c>
      <c r="AB169" s="41">
        <v>40301</v>
      </c>
      <c r="AC169" s="30">
        <v>16.36</v>
      </c>
      <c r="AD169" s="190">
        <f t="shared" si="13"/>
        <v>1.3382479999999999</v>
      </c>
      <c r="AE169" s="41">
        <v>40301</v>
      </c>
      <c r="AF169" s="30">
        <v>18.93</v>
      </c>
      <c r="AG169" s="1685">
        <f t="shared" si="14"/>
        <v>1.7917244999999999</v>
      </c>
      <c r="AH169" s="1446"/>
      <c r="AI169" s="93">
        <v>40298</v>
      </c>
      <c r="AJ169" s="30">
        <v>15.15</v>
      </c>
      <c r="AK169" s="190">
        <f t="shared" si="15"/>
        <v>1.1476124999999999</v>
      </c>
      <c r="AL169" s="41">
        <v>40295</v>
      </c>
      <c r="AM169" s="30">
        <v>11.317</v>
      </c>
      <c r="AN169" s="190">
        <f t="shared" si="16"/>
        <v>0.64037244500000001</v>
      </c>
      <c r="AO169" s="41">
        <v>40303</v>
      </c>
      <c r="AP169" s="88">
        <v>15.11</v>
      </c>
      <c r="AQ169" s="1685">
        <f t="shared" si="17"/>
        <v>1.1415604999999998</v>
      </c>
    </row>
    <row r="170" spans="1:43">
      <c r="A170" s="28">
        <v>40296</v>
      </c>
      <c r="B170" s="41">
        <v>40296</v>
      </c>
      <c r="C170" s="30">
        <v>19.925799999999999</v>
      </c>
      <c r="D170" s="28">
        <v>40296</v>
      </c>
      <c r="E170" s="30">
        <v>15.3802</v>
      </c>
      <c r="F170" s="28">
        <v>40296</v>
      </c>
      <c r="G170" s="30">
        <v>10.556000000000001</v>
      </c>
      <c r="H170" s="28">
        <v>40296</v>
      </c>
      <c r="I170" s="30">
        <v>9.4644999999999992</v>
      </c>
      <c r="J170" s="28">
        <v>40296</v>
      </c>
      <c r="K170" s="30">
        <v>7.8545999999999996</v>
      </c>
      <c r="L170" s="41">
        <v>40296</v>
      </c>
      <c r="M170" s="30">
        <v>13.536799999999999</v>
      </c>
      <c r="N170" s="119">
        <v>40296</v>
      </c>
      <c r="O170" s="30">
        <v>15.196</v>
      </c>
      <c r="P170" s="41">
        <v>40296</v>
      </c>
      <c r="Q170" s="30">
        <v>11.374000000000001</v>
      </c>
      <c r="R170" s="119">
        <v>40296</v>
      </c>
      <c r="S170" s="30">
        <v>10.615</v>
      </c>
      <c r="T170" s="41">
        <v>40296</v>
      </c>
      <c r="U170" s="30">
        <v>9.8798999999999992</v>
      </c>
      <c r="V170" s="119">
        <v>40296</v>
      </c>
      <c r="W170" s="30">
        <v>10.016999999999999</v>
      </c>
      <c r="X170" s="1446"/>
      <c r="Y170" s="93">
        <v>40302</v>
      </c>
      <c r="Z170" s="30">
        <v>16.61</v>
      </c>
      <c r="AA170" s="190">
        <f t="shared" si="12"/>
        <v>1.3794605</v>
      </c>
      <c r="AB170" s="41">
        <v>40302</v>
      </c>
      <c r="AC170" s="30">
        <v>17.29</v>
      </c>
      <c r="AD170" s="190">
        <f t="shared" si="13"/>
        <v>1.4947204999999999</v>
      </c>
      <c r="AE170" s="41">
        <v>40302</v>
      </c>
      <c r="AF170" s="30">
        <v>19.95</v>
      </c>
      <c r="AG170" s="1685">
        <f t="shared" si="14"/>
        <v>1.9900124999999997</v>
      </c>
      <c r="AH170" s="1446"/>
      <c r="AI170" s="93">
        <v>40301</v>
      </c>
      <c r="AJ170" s="30">
        <v>15.15</v>
      </c>
      <c r="AK170" s="190">
        <f t="shared" si="15"/>
        <v>1.1476124999999999</v>
      </c>
      <c r="AL170" s="41">
        <v>40296</v>
      </c>
      <c r="AM170" s="30">
        <v>11.305999999999999</v>
      </c>
      <c r="AN170" s="190">
        <f t="shared" si="16"/>
        <v>0.63912817999999993</v>
      </c>
      <c r="AO170" s="41">
        <v>40304</v>
      </c>
      <c r="AP170" s="88">
        <v>16.14</v>
      </c>
      <c r="AQ170" s="1685">
        <f t="shared" si="17"/>
        <v>1.3024980000000002</v>
      </c>
    </row>
    <row r="171" spans="1:43">
      <c r="A171" s="28">
        <v>40297</v>
      </c>
      <c r="B171" s="41">
        <v>40297</v>
      </c>
      <c r="C171" s="30">
        <v>19.999300000000002</v>
      </c>
      <c r="D171" s="28">
        <v>40297</v>
      </c>
      <c r="E171" s="30">
        <v>15.4026</v>
      </c>
      <c r="F171" s="28">
        <v>40297</v>
      </c>
      <c r="G171" s="30">
        <v>10.6296</v>
      </c>
      <c r="H171" s="28">
        <v>40297</v>
      </c>
      <c r="I171" s="30">
        <v>9.5345999999999993</v>
      </c>
      <c r="J171" s="28">
        <v>40297</v>
      </c>
      <c r="K171" s="30">
        <v>8.0448000000000004</v>
      </c>
      <c r="L171" s="41">
        <v>40297</v>
      </c>
      <c r="M171" s="30">
        <v>14.2423</v>
      </c>
      <c r="N171" s="119">
        <v>40297</v>
      </c>
      <c r="O171" s="30">
        <v>15.287000000000001</v>
      </c>
      <c r="P171" s="41">
        <v>40297</v>
      </c>
      <c r="Q171" s="30">
        <v>11.587899999999999</v>
      </c>
      <c r="R171" s="119">
        <v>40297</v>
      </c>
      <c r="S171" s="30">
        <v>11.641999999999999</v>
      </c>
      <c r="T171" s="41">
        <v>40297</v>
      </c>
      <c r="U171" s="30">
        <v>10.3111</v>
      </c>
      <c r="V171" s="119">
        <v>40297</v>
      </c>
      <c r="W171" s="30">
        <v>10.263</v>
      </c>
      <c r="X171" s="1446"/>
      <c r="Y171" s="93">
        <v>40303</v>
      </c>
      <c r="Z171" s="30">
        <v>17</v>
      </c>
      <c r="AA171" s="190">
        <f t="shared" si="12"/>
        <v>1.4450000000000003</v>
      </c>
      <c r="AB171" s="41">
        <v>40303</v>
      </c>
      <c r="AC171" s="30">
        <v>17.440000000000001</v>
      </c>
      <c r="AD171" s="190">
        <f t="shared" si="13"/>
        <v>1.5207679999999999</v>
      </c>
      <c r="AE171" s="41">
        <v>40303</v>
      </c>
      <c r="AF171" s="30">
        <v>20.02</v>
      </c>
      <c r="AG171" s="1685">
        <f t="shared" si="14"/>
        <v>2.0040019999999998</v>
      </c>
      <c r="AH171" s="1446"/>
      <c r="AI171" s="93">
        <v>40302</v>
      </c>
      <c r="AJ171" s="30">
        <v>16.010000000000002</v>
      </c>
      <c r="AK171" s="190">
        <f t="shared" si="15"/>
        <v>1.2816005000000004</v>
      </c>
      <c r="AL171" s="41">
        <v>40297</v>
      </c>
      <c r="AM171" s="30">
        <v>11.427</v>
      </c>
      <c r="AN171" s="190">
        <f t="shared" si="16"/>
        <v>0.65288164500000001</v>
      </c>
      <c r="AO171" s="41">
        <v>40305</v>
      </c>
      <c r="AP171" s="88">
        <v>16.36</v>
      </c>
      <c r="AQ171" s="1685">
        <f t="shared" si="17"/>
        <v>1.3382479999999999</v>
      </c>
    </row>
    <row r="172" spans="1:43">
      <c r="A172" s="28">
        <v>40298</v>
      </c>
      <c r="B172" s="41">
        <v>40298</v>
      </c>
      <c r="C172" s="30">
        <v>21.07</v>
      </c>
      <c r="D172" s="28">
        <v>40298</v>
      </c>
      <c r="E172" s="30">
        <v>17.554300000000001</v>
      </c>
      <c r="F172" s="28">
        <v>40298</v>
      </c>
      <c r="G172" s="30">
        <v>11.193099999999999</v>
      </c>
      <c r="H172" s="28">
        <v>40298</v>
      </c>
      <c r="I172" s="30">
        <v>10.2745</v>
      </c>
      <c r="J172" s="28">
        <v>40298</v>
      </c>
      <c r="K172" s="30">
        <v>8.1193000000000008</v>
      </c>
      <c r="L172" s="41">
        <v>40298</v>
      </c>
      <c r="M172" s="30">
        <v>14.230600000000001</v>
      </c>
      <c r="N172" s="119">
        <v>40298</v>
      </c>
      <c r="O172" s="30">
        <v>15.342000000000001</v>
      </c>
      <c r="P172" s="41">
        <v>40298</v>
      </c>
      <c r="Q172" s="30">
        <v>13.1935</v>
      </c>
      <c r="R172" s="119">
        <v>40298</v>
      </c>
      <c r="S172" s="30">
        <v>11.839</v>
      </c>
      <c r="T172" s="41">
        <v>40298</v>
      </c>
      <c r="U172" s="30">
        <v>10.4323</v>
      </c>
      <c r="V172" s="119">
        <v>40298</v>
      </c>
      <c r="W172" s="30">
        <v>10.412000000000001</v>
      </c>
      <c r="X172" s="1446"/>
      <c r="Y172" s="93">
        <v>40304</v>
      </c>
      <c r="Z172" s="30">
        <v>17.27</v>
      </c>
      <c r="AA172" s="190">
        <f t="shared" si="12"/>
        <v>1.4912644999999998</v>
      </c>
      <c r="AB172" s="41">
        <v>40304</v>
      </c>
      <c r="AC172" s="30">
        <v>17.59</v>
      </c>
      <c r="AD172" s="190">
        <f t="shared" si="13"/>
        <v>1.5470405</v>
      </c>
      <c r="AE172" s="41">
        <v>40304</v>
      </c>
      <c r="AF172" s="30">
        <v>20.329999999999998</v>
      </c>
      <c r="AG172" s="1685">
        <f t="shared" si="14"/>
        <v>2.0665444999999996</v>
      </c>
      <c r="AH172" s="1446"/>
      <c r="AI172" s="93">
        <v>40303</v>
      </c>
      <c r="AJ172" s="30">
        <v>16.059999999999999</v>
      </c>
      <c r="AK172" s="190">
        <f t="shared" si="15"/>
        <v>1.2896179999999999</v>
      </c>
      <c r="AL172" s="41">
        <v>40298</v>
      </c>
      <c r="AM172" s="30">
        <v>11.535</v>
      </c>
      <c r="AN172" s="190">
        <f t="shared" si="16"/>
        <v>0.66528112500000003</v>
      </c>
      <c r="AO172" s="41">
        <v>40308</v>
      </c>
      <c r="AP172" s="88">
        <v>17.95</v>
      </c>
      <c r="AQ172" s="1685">
        <f t="shared" si="17"/>
        <v>1.6110125</v>
      </c>
    </row>
    <row r="173" spans="1:43">
      <c r="A173" s="28">
        <v>40301</v>
      </c>
      <c r="B173" s="41">
        <v>40301</v>
      </c>
      <c r="C173" s="30">
        <v>20.947600000000001</v>
      </c>
      <c r="D173" s="28">
        <v>40301</v>
      </c>
      <c r="E173" s="30">
        <v>17.723400000000002</v>
      </c>
      <c r="F173" s="28">
        <v>40301</v>
      </c>
      <c r="G173" s="30">
        <v>11.1745</v>
      </c>
      <c r="H173" s="28">
        <v>40301</v>
      </c>
      <c r="I173" s="30">
        <v>10.328900000000001</v>
      </c>
      <c r="J173" s="28">
        <v>40301</v>
      </c>
      <c r="K173" s="30">
        <v>8.2483000000000004</v>
      </c>
      <c r="L173" s="41">
        <v>40301</v>
      </c>
      <c r="M173" s="30">
        <v>14.4763</v>
      </c>
      <c r="N173" s="119">
        <v>40301</v>
      </c>
      <c r="O173" s="30">
        <v>15.557</v>
      </c>
      <c r="P173" s="41">
        <v>40301</v>
      </c>
      <c r="Q173" s="30">
        <v>13.5809</v>
      </c>
      <c r="R173" s="119">
        <v>40301</v>
      </c>
      <c r="S173" s="30">
        <v>11.942</v>
      </c>
      <c r="T173" s="41">
        <v>40301</v>
      </c>
      <c r="U173" s="30">
        <v>10.5456</v>
      </c>
      <c r="V173" s="119">
        <v>40301</v>
      </c>
      <c r="W173" s="30">
        <v>10.519</v>
      </c>
      <c r="X173" s="1446"/>
      <c r="Y173" s="93">
        <v>40305</v>
      </c>
      <c r="Z173" s="30">
        <v>18.79</v>
      </c>
      <c r="AA173" s="190">
        <f t="shared" si="12"/>
        <v>1.7653204999999998</v>
      </c>
      <c r="AB173" s="41">
        <v>40305</v>
      </c>
      <c r="AC173" s="30">
        <v>19.04</v>
      </c>
      <c r="AD173" s="190">
        <f t="shared" si="13"/>
        <v>1.8126079999999996</v>
      </c>
      <c r="AE173" s="41">
        <v>40305</v>
      </c>
      <c r="AF173" s="30">
        <v>21.78</v>
      </c>
      <c r="AG173" s="1685">
        <f t="shared" si="14"/>
        <v>2.3718420000000004</v>
      </c>
      <c r="AH173" s="1446"/>
      <c r="AI173" s="93">
        <v>40304</v>
      </c>
      <c r="AJ173" s="30">
        <v>16.29</v>
      </c>
      <c r="AK173" s="190">
        <f t="shared" si="15"/>
        <v>1.3268204999999997</v>
      </c>
      <c r="AL173" s="41">
        <v>40301</v>
      </c>
      <c r="AM173" s="30">
        <v>11.577999999999999</v>
      </c>
      <c r="AN173" s="190">
        <f t="shared" si="16"/>
        <v>0.6702504199999999</v>
      </c>
      <c r="AO173" s="41">
        <v>40309</v>
      </c>
      <c r="AP173" s="88">
        <v>17.87</v>
      </c>
      <c r="AQ173" s="1685">
        <f t="shared" si="17"/>
        <v>1.5966845000000001</v>
      </c>
    </row>
    <row r="174" spans="1:43">
      <c r="A174" s="28">
        <v>40302</v>
      </c>
      <c r="B174" s="41">
        <v>40302</v>
      </c>
      <c r="C174" s="30">
        <v>20.604800000000001</v>
      </c>
      <c r="D174" s="28">
        <v>40302</v>
      </c>
      <c r="E174" s="30">
        <v>17.874300000000002</v>
      </c>
      <c r="F174" s="28">
        <v>40302</v>
      </c>
      <c r="G174" s="30">
        <v>11.3565</v>
      </c>
      <c r="H174" s="28">
        <v>40302</v>
      </c>
      <c r="I174" s="30">
        <v>10.532999999999999</v>
      </c>
      <c r="J174" s="28">
        <v>40302</v>
      </c>
      <c r="K174" s="30">
        <v>8.4576999999999991</v>
      </c>
      <c r="L174" s="41">
        <v>40302</v>
      </c>
      <c r="M174" s="30">
        <v>15.5214</v>
      </c>
      <c r="N174" s="119">
        <v>40302</v>
      </c>
      <c r="O174" s="30">
        <v>16.78</v>
      </c>
      <c r="P174" s="41">
        <v>40302</v>
      </c>
      <c r="Q174" s="30">
        <v>14.454599999999999</v>
      </c>
      <c r="R174" s="119">
        <v>40302</v>
      </c>
      <c r="S174" s="30">
        <v>12.875</v>
      </c>
      <c r="T174" s="41">
        <v>40302</v>
      </c>
      <c r="U174" s="30">
        <v>11.097099999999999</v>
      </c>
      <c r="V174" s="119">
        <v>40302</v>
      </c>
      <c r="W174" s="30">
        <v>11.053000000000001</v>
      </c>
      <c r="X174" s="1446"/>
      <c r="Y174" s="93">
        <v>40308</v>
      </c>
      <c r="Z174" s="30">
        <v>24.35</v>
      </c>
      <c r="AA174" s="190">
        <f t="shared" si="12"/>
        <v>2.9646125000000008</v>
      </c>
      <c r="AB174" s="41">
        <v>40308</v>
      </c>
      <c r="AC174" s="30">
        <v>22.62</v>
      </c>
      <c r="AD174" s="190">
        <f t="shared" si="13"/>
        <v>2.5583220000000004</v>
      </c>
      <c r="AE174" s="41">
        <v>40308</v>
      </c>
      <c r="AF174" s="30">
        <v>27.05</v>
      </c>
      <c r="AG174" s="1685">
        <f t="shared" si="14"/>
        <v>3.6585125000000005</v>
      </c>
      <c r="AH174" s="1446"/>
      <c r="AI174" s="93">
        <v>40305</v>
      </c>
      <c r="AJ174" s="30">
        <v>17.61</v>
      </c>
      <c r="AK174" s="190">
        <f t="shared" si="15"/>
        <v>1.5505605</v>
      </c>
      <c r="AL174" s="41">
        <v>40302</v>
      </c>
      <c r="AM174" s="30">
        <v>12.196</v>
      </c>
      <c r="AN174" s="190">
        <f t="shared" si="16"/>
        <v>0.74371208</v>
      </c>
      <c r="AO174" s="41">
        <v>40310</v>
      </c>
      <c r="AP174" s="88">
        <v>17.809999999999999</v>
      </c>
      <c r="AQ174" s="1685">
        <f t="shared" si="17"/>
        <v>1.5859804999999998</v>
      </c>
    </row>
    <row r="175" spans="1:43">
      <c r="A175" s="28">
        <v>40303</v>
      </c>
      <c r="B175" s="41">
        <v>40303</v>
      </c>
      <c r="C175" s="30">
        <v>21.1813</v>
      </c>
      <c r="D175" s="28">
        <v>40303</v>
      </c>
      <c r="E175" s="30">
        <v>18.274100000000001</v>
      </c>
      <c r="F175" s="28">
        <v>40303</v>
      </c>
      <c r="G175" s="30">
        <v>11.6441</v>
      </c>
      <c r="H175" s="28">
        <v>40303</v>
      </c>
      <c r="I175" s="30">
        <v>10.775399999999999</v>
      </c>
      <c r="J175" s="28">
        <v>40303</v>
      </c>
      <c r="K175" s="30">
        <v>8.7562999999999995</v>
      </c>
      <c r="L175" s="41">
        <v>40303</v>
      </c>
      <c r="M175" s="30">
        <v>16.571200000000001</v>
      </c>
      <c r="N175" s="119">
        <v>40303</v>
      </c>
      <c r="O175" s="30">
        <v>17.713000000000001</v>
      </c>
      <c r="P175" s="41">
        <v>40303</v>
      </c>
      <c r="Q175" s="30">
        <v>14.4495</v>
      </c>
      <c r="R175" s="119">
        <v>40303</v>
      </c>
      <c r="S175" s="30">
        <v>13.375999999999999</v>
      </c>
      <c r="T175" s="41">
        <v>40303</v>
      </c>
      <c r="U175" s="30">
        <v>11.8345</v>
      </c>
      <c r="V175" s="119">
        <v>40303</v>
      </c>
      <c r="W175" s="30">
        <v>11.765000000000001</v>
      </c>
      <c r="X175" s="1446"/>
      <c r="Y175" s="93">
        <v>40309</v>
      </c>
      <c r="Z175" s="30">
        <v>24.16</v>
      </c>
      <c r="AA175" s="190">
        <f t="shared" si="12"/>
        <v>2.9185280000000002</v>
      </c>
      <c r="AB175" s="41">
        <v>40309</v>
      </c>
      <c r="AC175" s="30">
        <v>22.3</v>
      </c>
      <c r="AD175" s="190">
        <f t="shared" si="13"/>
        <v>2.48645</v>
      </c>
      <c r="AE175" s="41">
        <v>40309</v>
      </c>
      <c r="AF175" s="30">
        <v>26.85</v>
      </c>
      <c r="AG175" s="1685">
        <f t="shared" si="14"/>
        <v>3.6046125000000004</v>
      </c>
      <c r="AH175" s="1446"/>
      <c r="AI175" s="93">
        <v>40308</v>
      </c>
      <c r="AJ175" s="30">
        <v>21.5</v>
      </c>
      <c r="AK175" s="190">
        <f t="shared" si="15"/>
        <v>2.3112499999999998</v>
      </c>
      <c r="AL175" s="41">
        <v>40303</v>
      </c>
      <c r="AM175" s="30">
        <v>12.274000000000001</v>
      </c>
      <c r="AN175" s="190">
        <f t="shared" si="16"/>
        <v>0.75325538000000025</v>
      </c>
      <c r="AO175" s="41">
        <v>40311</v>
      </c>
      <c r="AP175" s="88">
        <v>17.940000000000001</v>
      </c>
      <c r="AQ175" s="1685">
        <f t="shared" si="17"/>
        <v>1.609218</v>
      </c>
    </row>
    <row r="176" spans="1:43">
      <c r="A176" s="28">
        <v>40304</v>
      </c>
      <c r="B176" s="41">
        <v>40304</v>
      </c>
      <c r="C176" s="30">
        <v>23.0779</v>
      </c>
      <c r="D176" s="28">
        <v>40304</v>
      </c>
      <c r="E176" s="30">
        <v>18.6189</v>
      </c>
      <c r="F176" s="28">
        <v>40304</v>
      </c>
      <c r="G176" s="30">
        <v>12.3253</v>
      </c>
      <c r="H176" s="28">
        <v>40304</v>
      </c>
      <c r="I176" s="30">
        <v>11.5722</v>
      </c>
      <c r="J176" s="28">
        <v>40304</v>
      </c>
      <c r="K176" s="30">
        <v>9.1997999999999998</v>
      </c>
      <c r="L176" s="41">
        <v>40304</v>
      </c>
      <c r="M176" s="30">
        <v>16.734500000000001</v>
      </c>
      <c r="N176" s="119">
        <v>40304</v>
      </c>
      <c r="O176" s="30">
        <v>17.969000000000001</v>
      </c>
      <c r="P176" s="41">
        <v>40304</v>
      </c>
      <c r="Q176" s="30">
        <v>14.444599999999999</v>
      </c>
      <c r="R176" s="119">
        <v>40304</v>
      </c>
      <c r="S176" s="30">
        <v>13.391999999999999</v>
      </c>
      <c r="T176" s="41">
        <v>40304</v>
      </c>
      <c r="U176" s="30">
        <v>11.8467</v>
      </c>
      <c r="V176" s="119">
        <v>40304</v>
      </c>
      <c r="W176" s="30">
        <v>11.766</v>
      </c>
      <c r="X176" s="1446"/>
      <c r="Y176" s="93">
        <v>40310</v>
      </c>
      <c r="Z176" s="30">
        <v>24.42</v>
      </c>
      <c r="AA176" s="190">
        <f t="shared" si="12"/>
        <v>2.9816820000000006</v>
      </c>
      <c r="AB176" s="41">
        <v>40310</v>
      </c>
      <c r="AC176" s="30">
        <v>22.36</v>
      </c>
      <c r="AD176" s="190">
        <f t="shared" si="13"/>
        <v>2.4998480000000001</v>
      </c>
      <c r="AE176" s="41">
        <v>40310</v>
      </c>
      <c r="AF176" s="30">
        <v>26.93</v>
      </c>
      <c r="AG176" s="1685">
        <f t="shared" si="14"/>
        <v>3.6261244999999995</v>
      </c>
      <c r="AH176" s="1446"/>
      <c r="AI176" s="93">
        <v>40309</v>
      </c>
      <c r="AJ176" s="30">
        <v>21.36</v>
      </c>
      <c r="AK176" s="190">
        <f t="shared" si="15"/>
        <v>2.2812479999999997</v>
      </c>
      <c r="AL176" s="41">
        <v>40304</v>
      </c>
      <c r="AM176" s="30">
        <v>13.077999999999999</v>
      </c>
      <c r="AN176" s="190">
        <f t="shared" si="16"/>
        <v>0.8551704200000001</v>
      </c>
      <c r="AO176" s="41">
        <v>40312</v>
      </c>
      <c r="AP176" s="88">
        <v>18.23</v>
      </c>
      <c r="AQ176" s="1685">
        <f t="shared" si="17"/>
        <v>1.6616645000000003</v>
      </c>
    </row>
    <row r="177" spans="1:43">
      <c r="A177" s="28">
        <v>40305</v>
      </c>
      <c r="B177" s="41">
        <v>40305</v>
      </c>
      <c r="C177" s="30">
        <v>25.6373</v>
      </c>
      <c r="D177" s="28">
        <v>40305</v>
      </c>
      <c r="E177" s="30">
        <v>19.666799999999999</v>
      </c>
      <c r="F177" s="28">
        <v>40305</v>
      </c>
      <c r="G177" s="30">
        <v>12.5656</v>
      </c>
      <c r="H177" s="28">
        <v>40305</v>
      </c>
      <c r="I177" s="30">
        <v>11.672499999999999</v>
      </c>
      <c r="J177" s="28">
        <v>40305</v>
      </c>
      <c r="K177" s="30">
        <v>10.307399999999999</v>
      </c>
      <c r="L177" s="41">
        <v>40305</v>
      </c>
      <c r="M177" s="30">
        <v>16.818899999999999</v>
      </c>
      <c r="N177" s="119">
        <v>40305</v>
      </c>
      <c r="O177" s="30">
        <v>17.96</v>
      </c>
      <c r="P177" s="41">
        <v>40305</v>
      </c>
      <c r="Q177" s="30">
        <v>14.411200000000001</v>
      </c>
      <c r="R177" s="119">
        <v>40305</v>
      </c>
      <c r="S177" s="30">
        <v>13.436</v>
      </c>
      <c r="T177" s="41">
        <v>40305</v>
      </c>
      <c r="U177" s="30">
        <v>11.933</v>
      </c>
      <c r="V177" s="119">
        <v>40305</v>
      </c>
      <c r="W177" s="30">
        <v>11.868</v>
      </c>
      <c r="X177" s="1446"/>
      <c r="Y177" s="93">
        <v>40311</v>
      </c>
      <c r="Z177" s="30">
        <v>24.42</v>
      </c>
      <c r="AA177" s="190">
        <f t="shared" si="12"/>
        <v>2.9816820000000006</v>
      </c>
      <c r="AB177" s="41">
        <v>40311</v>
      </c>
      <c r="AC177" s="30">
        <v>22.37</v>
      </c>
      <c r="AD177" s="190">
        <f t="shared" si="13"/>
        <v>2.5020845000000005</v>
      </c>
      <c r="AE177" s="41">
        <v>40311</v>
      </c>
      <c r="AF177" s="30">
        <v>26.92</v>
      </c>
      <c r="AG177" s="1685">
        <f t="shared" si="14"/>
        <v>3.6234320000000002</v>
      </c>
      <c r="AH177" s="1446"/>
      <c r="AI177" s="93">
        <v>40310</v>
      </c>
      <c r="AJ177" s="30">
        <v>21.48</v>
      </c>
      <c r="AK177" s="190">
        <f t="shared" si="15"/>
        <v>2.3069519999999999</v>
      </c>
      <c r="AL177" s="41">
        <v>40305</v>
      </c>
      <c r="AM177" s="30">
        <v>13.343999999999999</v>
      </c>
      <c r="AN177" s="190">
        <f t="shared" si="16"/>
        <v>0.89031168000000016</v>
      </c>
      <c r="AO177" s="41">
        <v>40315</v>
      </c>
      <c r="AP177" s="88">
        <v>18.22</v>
      </c>
      <c r="AQ177" s="1685">
        <f t="shared" si="17"/>
        <v>1.6598419999999998</v>
      </c>
    </row>
    <row r="178" spans="1:43">
      <c r="A178" s="28">
        <v>40308</v>
      </c>
      <c r="B178" s="41">
        <v>40308</v>
      </c>
      <c r="C178" s="30">
        <v>32.672499999999999</v>
      </c>
      <c r="D178" s="28">
        <v>40308</v>
      </c>
      <c r="E178" s="30">
        <v>21.450099999999999</v>
      </c>
      <c r="F178" s="28">
        <v>40308</v>
      </c>
      <c r="G178" s="30">
        <v>12.946199999999999</v>
      </c>
      <c r="H178" s="28">
        <v>40308</v>
      </c>
      <c r="I178" s="30">
        <v>11.696899999999999</v>
      </c>
      <c r="J178" s="28">
        <v>40308</v>
      </c>
      <c r="K178" s="30">
        <v>10.510999999999999</v>
      </c>
      <c r="L178" s="41">
        <v>40308</v>
      </c>
      <c r="M178" s="30">
        <v>20.6999</v>
      </c>
      <c r="N178" s="119">
        <v>40308</v>
      </c>
      <c r="O178" s="30">
        <v>20.452999999999999</v>
      </c>
      <c r="P178" s="41">
        <v>40308</v>
      </c>
      <c r="Q178" s="30">
        <v>15.791</v>
      </c>
      <c r="R178" s="119">
        <v>40308</v>
      </c>
      <c r="S178" s="30">
        <v>15.734</v>
      </c>
      <c r="T178" s="41">
        <v>40308</v>
      </c>
      <c r="U178" s="30">
        <v>12.6365</v>
      </c>
      <c r="V178" s="119">
        <v>40308</v>
      </c>
      <c r="W178" s="30">
        <v>12.592000000000001</v>
      </c>
      <c r="X178" s="1446"/>
      <c r="Y178" s="93">
        <v>40312</v>
      </c>
      <c r="Z178" s="30">
        <v>25.14</v>
      </c>
      <c r="AA178" s="190">
        <f t="shared" si="12"/>
        <v>3.1600980000000001</v>
      </c>
      <c r="AB178" s="41">
        <v>40312</v>
      </c>
      <c r="AC178" s="30">
        <v>23.01</v>
      </c>
      <c r="AD178" s="190">
        <f t="shared" si="13"/>
        <v>2.6473005000000009</v>
      </c>
      <c r="AE178" s="41">
        <v>40312</v>
      </c>
      <c r="AF178" s="30">
        <v>28.05</v>
      </c>
      <c r="AG178" s="1685">
        <f t="shared" si="14"/>
        <v>3.934012500000001</v>
      </c>
      <c r="AH178" s="1446"/>
      <c r="AI178" s="93">
        <v>40311</v>
      </c>
      <c r="AJ178" s="30">
        <v>21.48</v>
      </c>
      <c r="AK178" s="190">
        <f t="shared" si="15"/>
        <v>2.3069519999999999</v>
      </c>
      <c r="AL178" s="41">
        <v>40308</v>
      </c>
      <c r="AM178" s="30">
        <v>15.353</v>
      </c>
      <c r="AN178" s="190">
        <f t="shared" si="16"/>
        <v>1.178573045</v>
      </c>
      <c r="AO178" s="41">
        <v>40316</v>
      </c>
      <c r="AP178" s="88">
        <v>18.37</v>
      </c>
      <c r="AQ178" s="1685">
        <f t="shared" si="17"/>
        <v>1.6872845000000001</v>
      </c>
    </row>
    <row r="179" spans="1:43">
      <c r="A179" s="28">
        <v>40309</v>
      </c>
      <c r="B179" s="41">
        <v>40309</v>
      </c>
      <c r="C179" s="30">
        <v>32.982599999999998</v>
      </c>
      <c r="D179" s="28">
        <v>40309</v>
      </c>
      <c r="E179" s="30">
        <v>21.622199999999999</v>
      </c>
      <c r="F179" s="28">
        <v>40309</v>
      </c>
      <c r="G179" s="30">
        <v>12.898300000000001</v>
      </c>
      <c r="H179" s="28">
        <v>40309</v>
      </c>
      <c r="I179" s="30">
        <v>11.652200000000001</v>
      </c>
      <c r="J179" s="28">
        <v>40309</v>
      </c>
      <c r="K179" s="30">
        <v>10.5291</v>
      </c>
      <c r="L179" s="41">
        <v>40309</v>
      </c>
      <c r="M179" s="30">
        <v>20.769200000000001</v>
      </c>
      <c r="N179" s="119">
        <v>40309</v>
      </c>
      <c r="O179" s="30">
        <v>20.443999999999999</v>
      </c>
      <c r="P179" s="41">
        <v>40309</v>
      </c>
      <c r="Q179" s="30">
        <v>15.784000000000001</v>
      </c>
      <c r="R179" s="119">
        <v>40309</v>
      </c>
      <c r="S179" s="30">
        <v>15.7</v>
      </c>
      <c r="T179" s="41">
        <v>40309</v>
      </c>
      <c r="U179" s="30">
        <v>12.6236</v>
      </c>
      <c r="V179" s="119">
        <v>40309</v>
      </c>
      <c r="W179" s="30">
        <v>12.587</v>
      </c>
      <c r="X179" s="1446"/>
      <c r="Y179" s="93">
        <v>40315</v>
      </c>
      <c r="Z179" s="30">
        <v>25.14</v>
      </c>
      <c r="AA179" s="190">
        <f t="shared" si="12"/>
        <v>3.1600980000000001</v>
      </c>
      <c r="AB179" s="41">
        <v>40315</v>
      </c>
      <c r="AC179" s="30">
        <v>23</v>
      </c>
      <c r="AD179" s="190">
        <f t="shared" si="13"/>
        <v>2.645</v>
      </c>
      <c r="AE179" s="41">
        <v>40315</v>
      </c>
      <c r="AF179" s="30">
        <v>28.03</v>
      </c>
      <c r="AG179" s="1685">
        <f t="shared" si="14"/>
        <v>3.9284044999999996</v>
      </c>
      <c r="AH179" s="1446"/>
      <c r="AI179" s="93">
        <v>40312</v>
      </c>
      <c r="AJ179" s="30">
        <v>22.28</v>
      </c>
      <c r="AK179" s="190">
        <f t="shared" si="15"/>
        <v>2.481992</v>
      </c>
      <c r="AL179" s="41">
        <v>40309</v>
      </c>
      <c r="AM179" s="30">
        <v>15.379</v>
      </c>
      <c r="AN179" s="190">
        <f t="shared" si="16"/>
        <v>1.1825682049999997</v>
      </c>
      <c r="AO179" s="41">
        <v>40317</v>
      </c>
      <c r="AP179" s="88">
        <v>18.39</v>
      </c>
      <c r="AQ179" s="1685">
        <f t="shared" si="17"/>
        <v>1.6909605000000001</v>
      </c>
    </row>
    <row r="180" spans="1:43">
      <c r="A180" s="28">
        <v>40310</v>
      </c>
      <c r="B180" s="41">
        <v>40310</v>
      </c>
      <c r="C180" s="30">
        <v>33.1541</v>
      </c>
      <c r="D180" s="28">
        <v>40310</v>
      </c>
      <c r="E180" s="30">
        <v>21.825600000000001</v>
      </c>
      <c r="F180" s="28">
        <v>40310</v>
      </c>
      <c r="G180" s="30">
        <v>12.9918</v>
      </c>
      <c r="H180" s="28">
        <v>40310</v>
      </c>
      <c r="I180" s="30">
        <v>11.728999999999999</v>
      </c>
      <c r="J180" s="28">
        <v>40310</v>
      </c>
      <c r="K180" s="30">
        <v>10.5787</v>
      </c>
      <c r="L180" s="41">
        <v>40310</v>
      </c>
      <c r="M180" s="30">
        <v>20.791899999999998</v>
      </c>
      <c r="N180" s="119">
        <v>40310</v>
      </c>
      <c r="O180" s="30">
        <v>20.459</v>
      </c>
      <c r="P180" s="41">
        <v>40310</v>
      </c>
      <c r="Q180" s="30">
        <v>15.8001</v>
      </c>
      <c r="R180" s="119">
        <v>40310</v>
      </c>
      <c r="S180" s="30">
        <v>15.96</v>
      </c>
      <c r="T180" s="41">
        <v>40310</v>
      </c>
      <c r="U180" s="30">
        <v>12.6311</v>
      </c>
      <c r="V180" s="119">
        <v>40310</v>
      </c>
      <c r="W180" s="30">
        <v>12.596</v>
      </c>
      <c r="X180" s="1446"/>
      <c r="Y180" s="93">
        <v>40316</v>
      </c>
      <c r="Z180" s="30">
        <v>25.36</v>
      </c>
      <c r="AA180" s="190">
        <f t="shared" si="12"/>
        <v>3.2156480000000003</v>
      </c>
      <c r="AB180" s="41">
        <v>40316</v>
      </c>
      <c r="AC180" s="30">
        <v>23.11</v>
      </c>
      <c r="AD180" s="190">
        <f t="shared" si="13"/>
        <v>2.6703604999999997</v>
      </c>
      <c r="AE180" s="41">
        <v>40316</v>
      </c>
      <c r="AF180" s="30">
        <v>28.29</v>
      </c>
      <c r="AG180" s="1685">
        <f t="shared" si="14"/>
        <v>4.0016204999999996</v>
      </c>
      <c r="AH180" s="1446"/>
      <c r="AI180" s="93">
        <v>40315</v>
      </c>
      <c r="AJ180" s="30">
        <v>22.26</v>
      </c>
      <c r="AK180" s="190">
        <f t="shared" si="15"/>
        <v>2.4775380000000005</v>
      </c>
      <c r="AL180" s="41">
        <v>40310</v>
      </c>
      <c r="AM180" s="30">
        <v>15.519</v>
      </c>
      <c r="AN180" s="190">
        <f t="shared" si="16"/>
        <v>1.2041968049999998</v>
      </c>
      <c r="AO180" s="41">
        <v>40318</v>
      </c>
      <c r="AP180" s="88">
        <v>19.53</v>
      </c>
      <c r="AQ180" s="1685">
        <f t="shared" si="17"/>
        <v>1.9071045000000002</v>
      </c>
    </row>
    <row r="181" spans="1:43">
      <c r="A181" s="28">
        <v>40311</v>
      </c>
      <c r="B181" s="41">
        <v>40311</v>
      </c>
      <c r="C181" s="30">
        <v>33.6569</v>
      </c>
      <c r="D181" s="28">
        <v>40311</v>
      </c>
      <c r="E181" s="30">
        <v>22.1023</v>
      </c>
      <c r="F181" s="28">
        <v>40311</v>
      </c>
      <c r="G181" s="30">
        <v>13.089</v>
      </c>
      <c r="H181" s="28">
        <v>40311</v>
      </c>
      <c r="I181" s="30">
        <v>11.9709</v>
      </c>
      <c r="J181" s="28">
        <v>40311</v>
      </c>
      <c r="K181" s="30">
        <v>10.7136</v>
      </c>
      <c r="L181" s="41">
        <v>40311</v>
      </c>
      <c r="M181" s="30">
        <v>20.7682</v>
      </c>
      <c r="N181" s="119">
        <v>40311</v>
      </c>
      <c r="O181" s="30">
        <v>20.423999999999999</v>
      </c>
      <c r="P181" s="41">
        <v>40311</v>
      </c>
      <c r="Q181" s="30">
        <v>15.7905</v>
      </c>
      <c r="R181" s="119">
        <v>40311</v>
      </c>
      <c r="S181" s="30">
        <v>15.962999999999999</v>
      </c>
      <c r="T181" s="41">
        <v>40311</v>
      </c>
      <c r="U181" s="30">
        <v>12.638400000000001</v>
      </c>
      <c r="V181" s="119">
        <v>40311</v>
      </c>
      <c r="W181" s="30">
        <v>12.603999999999999</v>
      </c>
      <c r="X181" s="1446"/>
      <c r="Y181" s="93">
        <v>40317</v>
      </c>
      <c r="Z181" s="30">
        <v>25.57</v>
      </c>
      <c r="AA181" s="190">
        <f t="shared" si="12"/>
        <v>3.2691244999999993</v>
      </c>
      <c r="AB181" s="41">
        <v>40317</v>
      </c>
      <c r="AC181" s="30">
        <v>23.57</v>
      </c>
      <c r="AD181" s="190">
        <f t="shared" si="13"/>
        <v>2.7777244999999997</v>
      </c>
      <c r="AE181" s="41">
        <v>40317</v>
      </c>
      <c r="AF181" s="30">
        <v>28.66</v>
      </c>
      <c r="AG181" s="1685">
        <f t="shared" si="14"/>
        <v>4.1069780000000007</v>
      </c>
      <c r="AH181" s="1446"/>
      <c r="AI181" s="93">
        <v>40316</v>
      </c>
      <c r="AJ181" s="30">
        <v>22.38</v>
      </c>
      <c r="AK181" s="190">
        <f t="shared" si="15"/>
        <v>2.5043220000000002</v>
      </c>
      <c r="AL181" s="41">
        <v>40311</v>
      </c>
      <c r="AM181" s="30">
        <v>15.512</v>
      </c>
      <c r="AN181" s="190">
        <f t="shared" si="16"/>
        <v>1.2031107200000002</v>
      </c>
      <c r="AO181" s="41">
        <v>40319</v>
      </c>
      <c r="AP181" s="88">
        <v>19.649999999999999</v>
      </c>
      <c r="AQ181" s="1685">
        <f t="shared" si="17"/>
        <v>1.9306124999999996</v>
      </c>
    </row>
    <row r="182" spans="1:43">
      <c r="A182" s="28">
        <v>40312</v>
      </c>
      <c r="B182" s="41">
        <v>40312</v>
      </c>
      <c r="C182" s="30">
        <v>33.543500000000002</v>
      </c>
      <c r="D182" s="28">
        <v>40312</v>
      </c>
      <c r="E182" s="30">
        <v>22.195799999999998</v>
      </c>
      <c r="F182" s="28">
        <v>40312</v>
      </c>
      <c r="G182" s="30">
        <v>13.3225</v>
      </c>
      <c r="H182" s="28">
        <v>40312</v>
      </c>
      <c r="I182" s="30">
        <v>12.174300000000001</v>
      </c>
      <c r="J182" s="28">
        <v>40312</v>
      </c>
      <c r="K182" s="30">
        <v>11.195499999999999</v>
      </c>
      <c r="L182" s="41">
        <v>40312</v>
      </c>
      <c r="M182" s="30">
        <v>21.005500000000001</v>
      </c>
      <c r="N182" s="119">
        <v>40312</v>
      </c>
      <c r="O182" s="30">
        <v>20.85</v>
      </c>
      <c r="P182" s="41">
        <v>40312</v>
      </c>
      <c r="Q182" s="30">
        <v>15.863799999999999</v>
      </c>
      <c r="R182" s="119">
        <v>40312</v>
      </c>
      <c r="S182" s="30">
        <v>16.207999999999998</v>
      </c>
      <c r="T182" s="41">
        <v>40312</v>
      </c>
      <c r="U182" s="30">
        <v>12.988099999999999</v>
      </c>
      <c r="V182" s="119">
        <v>40312</v>
      </c>
      <c r="W182" s="30">
        <v>12.98</v>
      </c>
      <c r="X182" s="1446"/>
      <c r="Y182" s="93">
        <v>40318</v>
      </c>
      <c r="Z182" s="30">
        <v>25.76</v>
      </c>
      <c r="AA182" s="190">
        <f t="shared" si="12"/>
        <v>3.3178879999999999</v>
      </c>
      <c r="AB182" s="41">
        <v>40318</v>
      </c>
      <c r="AC182" s="30">
        <v>23.8</v>
      </c>
      <c r="AD182" s="190">
        <f t="shared" si="13"/>
        <v>2.8322000000000003</v>
      </c>
      <c r="AE182" s="41">
        <v>40318</v>
      </c>
      <c r="AF182" s="30">
        <v>28.88</v>
      </c>
      <c r="AG182" s="1685">
        <f t="shared" si="14"/>
        <v>4.1702719999999998</v>
      </c>
      <c r="AH182" s="1446"/>
      <c r="AI182" s="93">
        <v>40317</v>
      </c>
      <c r="AJ182" s="30">
        <v>22.9</v>
      </c>
      <c r="AK182" s="190">
        <f t="shared" si="15"/>
        <v>2.6220499999999998</v>
      </c>
      <c r="AL182" s="41">
        <v>40312</v>
      </c>
      <c r="AM182" s="30">
        <v>15.957000000000001</v>
      </c>
      <c r="AN182" s="190">
        <f t="shared" si="16"/>
        <v>1.2731292450000002</v>
      </c>
      <c r="AO182" s="41">
        <v>40322</v>
      </c>
      <c r="AP182" s="88">
        <v>19.760000000000002</v>
      </c>
      <c r="AQ182" s="1685">
        <f t="shared" si="17"/>
        <v>1.9522880000000007</v>
      </c>
    </row>
    <row r="183" spans="1:43">
      <c r="A183" s="28">
        <v>40315</v>
      </c>
      <c r="B183" s="41">
        <v>40315</v>
      </c>
      <c r="C183" s="30">
        <v>33.540500000000002</v>
      </c>
      <c r="D183" s="28">
        <v>40315</v>
      </c>
      <c r="E183" s="30">
        <v>22.3188</v>
      </c>
      <c r="F183" s="28">
        <v>40315</v>
      </c>
      <c r="G183" s="30">
        <v>13.3469</v>
      </c>
      <c r="H183" s="28">
        <v>40315</v>
      </c>
      <c r="I183" s="30">
        <v>12.167</v>
      </c>
      <c r="J183" s="28">
        <v>40315</v>
      </c>
      <c r="K183" s="30">
        <v>11.1905</v>
      </c>
      <c r="L183" s="41">
        <v>40315</v>
      </c>
      <c r="M183" s="30">
        <v>20.945799999999998</v>
      </c>
      <c r="N183" s="119">
        <v>40315</v>
      </c>
      <c r="O183" s="30">
        <v>20.79</v>
      </c>
      <c r="P183" s="41">
        <v>40315</v>
      </c>
      <c r="Q183" s="30">
        <v>15.822699999999999</v>
      </c>
      <c r="R183" s="119">
        <v>40315</v>
      </c>
      <c r="S183" s="30">
        <v>16.167000000000002</v>
      </c>
      <c r="T183" s="41">
        <v>40315</v>
      </c>
      <c r="U183" s="30">
        <v>12.964</v>
      </c>
      <c r="V183" s="119">
        <v>40315</v>
      </c>
      <c r="W183" s="30">
        <v>12.954000000000001</v>
      </c>
      <c r="X183" s="1446"/>
      <c r="Y183" s="93">
        <v>40319</v>
      </c>
      <c r="Z183" s="30">
        <v>25.77</v>
      </c>
      <c r="AA183" s="190">
        <f t="shared" si="12"/>
        <v>3.3204644999999999</v>
      </c>
      <c r="AB183" s="41">
        <v>40319</v>
      </c>
      <c r="AC183" s="30">
        <v>23.77</v>
      </c>
      <c r="AD183" s="190">
        <f t="shared" si="13"/>
        <v>2.8250644999999999</v>
      </c>
      <c r="AE183" s="41">
        <v>40319</v>
      </c>
      <c r="AF183" s="30">
        <v>28.87</v>
      </c>
      <c r="AG183" s="1685">
        <f t="shared" si="14"/>
        <v>4.1673844999999998</v>
      </c>
      <c r="AH183" s="1446"/>
      <c r="AI183" s="93">
        <v>40318</v>
      </c>
      <c r="AJ183" s="30">
        <v>23.18</v>
      </c>
      <c r="AK183" s="190">
        <f t="shared" si="15"/>
        <v>2.6865619999999999</v>
      </c>
      <c r="AL183" s="41">
        <v>40315</v>
      </c>
      <c r="AM183" s="30">
        <v>15.923999999999999</v>
      </c>
      <c r="AN183" s="190">
        <f t="shared" si="16"/>
        <v>1.26786888</v>
      </c>
      <c r="AO183" s="41">
        <v>40323</v>
      </c>
      <c r="AP183" s="88">
        <v>19.68</v>
      </c>
      <c r="AQ183" s="1685">
        <f t="shared" si="17"/>
        <v>1.936512</v>
      </c>
    </row>
    <row r="184" spans="1:43">
      <c r="A184" s="28">
        <v>40316</v>
      </c>
      <c r="B184" s="41">
        <v>40316</v>
      </c>
      <c r="C184" s="30">
        <v>35.1676</v>
      </c>
      <c r="D184" s="28">
        <v>40316</v>
      </c>
      <c r="E184" s="30">
        <v>23.6249</v>
      </c>
      <c r="F184" s="28">
        <v>40316</v>
      </c>
      <c r="G184" s="30">
        <v>14.099600000000001</v>
      </c>
      <c r="H184" s="28">
        <v>40316</v>
      </c>
      <c r="I184" s="30">
        <v>12.755599999999999</v>
      </c>
      <c r="J184" s="28">
        <v>40316</v>
      </c>
      <c r="K184" s="30">
        <v>11.317299999999999</v>
      </c>
      <c r="L184" s="41">
        <v>40316</v>
      </c>
      <c r="M184" s="30">
        <v>20.991399999999999</v>
      </c>
      <c r="N184" s="119">
        <v>40316</v>
      </c>
      <c r="O184" s="30">
        <v>20.846</v>
      </c>
      <c r="P184" s="41">
        <v>40316</v>
      </c>
      <c r="Q184" s="30">
        <v>15.905200000000001</v>
      </c>
      <c r="R184" s="119">
        <v>40316</v>
      </c>
      <c r="S184" s="30">
        <v>16.283000000000001</v>
      </c>
      <c r="T184" s="41">
        <v>40316</v>
      </c>
      <c r="U184" s="30">
        <v>13.0724</v>
      </c>
      <c r="V184" s="119">
        <v>40316</v>
      </c>
      <c r="W184" s="30">
        <v>13.071</v>
      </c>
      <c r="X184" s="1446"/>
      <c r="Y184" s="93">
        <v>40322</v>
      </c>
      <c r="Z184" s="30">
        <v>25.68</v>
      </c>
      <c r="AA184" s="190">
        <f t="shared" si="12"/>
        <v>3.2973119999999994</v>
      </c>
      <c r="AB184" s="41">
        <v>40322</v>
      </c>
      <c r="AC184" s="30">
        <v>23.74</v>
      </c>
      <c r="AD184" s="190">
        <f t="shared" si="13"/>
        <v>2.8179379999999994</v>
      </c>
      <c r="AE184" s="41">
        <v>40322</v>
      </c>
      <c r="AF184" s="30">
        <v>28.78</v>
      </c>
      <c r="AG184" s="1685">
        <f t="shared" si="14"/>
        <v>4.1414419999999996</v>
      </c>
      <c r="AH184" s="1446"/>
      <c r="AI184" s="93">
        <v>40319</v>
      </c>
      <c r="AJ184" s="30">
        <v>23.15</v>
      </c>
      <c r="AK184" s="190">
        <f t="shared" si="15"/>
        <v>2.6796124999999997</v>
      </c>
      <c r="AL184" s="41">
        <v>40316</v>
      </c>
      <c r="AM184" s="30">
        <v>15.931000000000001</v>
      </c>
      <c r="AN184" s="190">
        <f t="shared" si="16"/>
        <v>1.2689838050000002</v>
      </c>
      <c r="AO184" s="41">
        <v>40324</v>
      </c>
      <c r="AP184" s="88">
        <v>19.57</v>
      </c>
      <c r="AQ184" s="1685">
        <f t="shared" si="17"/>
        <v>1.9149245000000001</v>
      </c>
    </row>
    <row r="185" spans="1:43">
      <c r="A185" s="28">
        <v>40317</v>
      </c>
      <c r="B185" s="41">
        <v>40317</v>
      </c>
      <c r="C185" s="30">
        <v>35.105800000000002</v>
      </c>
      <c r="D185" s="28">
        <v>40317</v>
      </c>
      <c r="E185" s="30">
        <v>23.485399999999998</v>
      </c>
      <c r="F185" s="28">
        <v>40317</v>
      </c>
      <c r="G185" s="30">
        <v>13.973100000000001</v>
      </c>
      <c r="H185" s="28">
        <v>40317</v>
      </c>
      <c r="I185" s="30">
        <v>12.4057</v>
      </c>
      <c r="J185" s="28">
        <v>40317</v>
      </c>
      <c r="K185" s="30">
        <v>11.321999999999999</v>
      </c>
      <c r="L185" s="41">
        <v>40317</v>
      </c>
      <c r="M185" s="30">
        <v>21.0365</v>
      </c>
      <c r="N185" s="119">
        <v>40317</v>
      </c>
      <c r="O185" s="30">
        <v>21.094999999999999</v>
      </c>
      <c r="P185" s="41">
        <v>40317</v>
      </c>
      <c r="Q185" s="30">
        <v>16.037199999999999</v>
      </c>
      <c r="R185" s="119">
        <v>40317</v>
      </c>
      <c r="S185" s="30">
        <v>16.423999999999999</v>
      </c>
      <c r="T185" s="41">
        <v>40317</v>
      </c>
      <c r="U185" s="30">
        <v>13.1175</v>
      </c>
      <c r="V185" s="119">
        <v>40317</v>
      </c>
      <c r="W185" s="30">
        <v>13.127000000000001</v>
      </c>
      <c r="X185" s="1446"/>
      <c r="Y185" s="93">
        <v>40323</v>
      </c>
      <c r="Z185" s="30">
        <v>26.16</v>
      </c>
      <c r="AA185" s="190">
        <f t="shared" si="12"/>
        <v>3.4217280000000003</v>
      </c>
      <c r="AB185" s="41">
        <v>40323</v>
      </c>
      <c r="AC185" s="30">
        <v>24.17</v>
      </c>
      <c r="AD185" s="190">
        <f t="shared" si="13"/>
        <v>2.9209445000000009</v>
      </c>
      <c r="AE185" s="41">
        <v>40323</v>
      </c>
      <c r="AF185" s="30">
        <v>29.14</v>
      </c>
      <c r="AG185" s="1685">
        <f t="shared" si="14"/>
        <v>4.245698</v>
      </c>
      <c r="AH185" s="1446"/>
      <c r="AI185" s="93">
        <v>40322</v>
      </c>
      <c r="AJ185" s="30">
        <v>23.1</v>
      </c>
      <c r="AK185" s="190">
        <f t="shared" si="15"/>
        <v>2.6680500000000005</v>
      </c>
      <c r="AL185" s="41">
        <v>40317</v>
      </c>
      <c r="AM185" s="30">
        <v>16.03</v>
      </c>
      <c r="AN185" s="190">
        <f t="shared" si="16"/>
        <v>1.2848044999999999</v>
      </c>
      <c r="AO185" s="41">
        <v>40325</v>
      </c>
      <c r="AP185" s="88">
        <v>20.3</v>
      </c>
      <c r="AQ185" s="1685">
        <f t="shared" si="17"/>
        <v>2.0604500000000003</v>
      </c>
    </row>
    <row r="186" spans="1:43">
      <c r="A186" s="28">
        <v>40318</v>
      </c>
      <c r="B186" s="41">
        <v>40318</v>
      </c>
      <c r="C186" s="30">
        <v>36.086300000000001</v>
      </c>
      <c r="D186" s="28">
        <v>40318</v>
      </c>
      <c r="E186" s="30">
        <v>24.2728</v>
      </c>
      <c r="F186" s="28">
        <v>40318</v>
      </c>
      <c r="G186" s="30">
        <v>14.299799999999999</v>
      </c>
      <c r="H186" s="28">
        <v>40318</v>
      </c>
      <c r="I186" s="30">
        <v>12.701700000000001</v>
      </c>
      <c r="J186" s="28">
        <v>40318</v>
      </c>
      <c r="K186" s="30">
        <v>11.7583</v>
      </c>
      <c r="L186" s="41">
        <v>40318</v>
      </c>
      <c r="M186" s="30">
        <v>21.749099999999999</v>
      </c>
      <c r="N186" s="119">
        <v>40318</v>
      </c>
      <c r="O186" s="30">
        <v>21.427</v>
      </c>
      <c r="P186" s="41">
        <v>40318</v>
      </c>
      <c r="Q186" s="30">
        <v>16.537500000000001</v>
      </c>
      <c r="R186" s="119">
        <v>40318</v>
      </c>
      <c r="S186" s="30">
        <v>17.09</v>
      </c>
      <c r="T186" s="41">
        <v>40318</v>
      </c>
      <c r="U186" s="30">
        <v>14.184900000000001</v>
      </c>
      <c r="V186" s="119">
        <v>40318</v>
      </c>
      <c r="W186" s="30">
        <v>14.252000000000001</v>
      </c>
      <c r="X186" s="1446"/>
      <c r="Y186" s="93">
        <v>40324</v>
      </c>
      <c r="Z186" s="30">
        <v>26.51</v>
      </c>
      <c r="AA186" s="190">
        <f t="shared" si="12"/>
        <v>3.5139005000000001</v>
      </c>
      <c r="AB186" s="41">
        <v>40324</v>
      </c>
      <c r="AC186" s="30">
        <v>24.46</v>
      </c>
      <c r="AD186" s="190">
        <f t="shared" si="13"/>
        <v>2.9914580000000002</v>
      </c>
      <c r="AE186" s="41">
        <v>40324</v>
      </c>
      <c r="AF186" s="30">
        <v>29.4</v>
      </c>
      <c r="AG186" s="1685">
        <f t="shared" si="14"/>
        <v>4.3217999999999996</v>
      </c>
      <c r="AH186" s="1446"/>
      <c r="AI186" s="93">
        <v>40323</v>
      </c>
      <c r="AJ186" s="30">
        <v>23.39</v>
      </c>
      <c r="AK186" s="190">
        <f t="shared" si="15"/>
        <v>2.7354604999999999</v>
      </c>
      <c r="AL186" s="41">
        <v>40318</v>
      </c>
      <c r="AM186" s="30">
        <v>16.704999999999998</v>
      </c>
      <c r="AN186" s="190">
        <f t="shared" si="16"/>
        <v>1.3952851249999998</v>
      </c>
      <c r="AO186" s="41">
        <v>40326</v>
      </c>
      <c r="AP186" s="88">
        <v>20.149999999999999</v>
      </c>
      <c r="AQ186" s="1685">
        <f t="shared" si="17"/>
        <v>2.0301124999999995</v>
      </c>
    </row>
    <row r="187" spans="1:43">
      <c r="A187" s="28">
        <v>40319</v>
      </c>
      <c r="B187" s="41">
        <v>40319</v>
      </c>
      <c r="C187" s="30">
        <v>36.784700000000001</v>
      </c>
      <c r="D187" s="28">
        <v>40319</v>
      </c>
      <c r="E187" s="30">
        <v>24.532800000000002</v>
      </c>
      <c r="F187" s="28">
        <v>40319</v>
      </c>
      <c r="G187" s="30">
        <v>14.3231</v>
      </c>
      <c r="H187" s="28">
        <v>40319</v>
      </c>
      <c r="I187" s="30">
        <v>12.7035</v>
      </c>
      <c r="J187" s="28">
        <v>40319</v>
      </c>
      <c r="K187" s="30">
        <v>11.795500000000001</v>
      </c>
      <c r="L187" s="41">
        <v>40319</v>
      </c>
      <c r="M187" s="30">
        <v>21.758800000000001</v>
      </c>
      <c r="N187" s="119">
        <v>40319</v>
      </c>
      <c r="O187" s="30">
        <v>21.417999999999999</v>
      </c>
      <c r="P187" s="41">
        <v>40319</v>
      </c>
      <c r="Q187" s="30">
        <v>16.571100000000001</v>
      </c>
      <c r="R187" s="119">
        <v>40319</v>
      </c>
      <c r="S187" s="30">
        <v>17.094000000000001</v>
      </c>
      <c r="T187" s="41">
        <v>40319</v>
      </c>
      <c r="U187" s="30">
        <v>14.22</v>
      </c>
      <c r="V187" s="119">
        <v>40319</v>
      </c>
      <c r="W187" s="30">
        <v>14.295999999999999</v>
      </c>
      <c r="X187" s="1446"/>
      <c r="Y187" s="93">
        <v>40325</v>
      </c>
      <c r="Z187" s="30">
        <v>27.1</v>
      </c>
      <c r="AA187" s="190">
        <f t="shared" si="12"/>
        <v>3.6720500000000005</v>
      </c>
      <c r="AB187" s="41">
        <v>40325</v>
      </c>
      <c r="AC187" s="30">
        <v>24.86</v>
      </c>
      <c r="AD187" s="190">
        <f t="shared" si="13"/>
        <v>3.0900979999999998</v>
      </c>
      <c r="AE187" s="41">
        <v>40325</v>
      </c>
      <c r="AF187" s="30">
        <v>29.84</v>
      </c>
      <c r="AG187" s="1685">
        <f t="shared" si="14"/>
        <v>4.4521280000000001</v>
      </c>
      <c r="AH187" s="1446"/>
      <c r="AI187" s="93">
        <v>40324</v>
      </c>
      <c r="AJ187" s="30">
        <v>23.71</v>
      </c>
      <c r="AK187" s="190">
        <f t="shared" si="15"/>
        <v>2.8108205000000002</v>
      </c>
      <c r="AL187" s="41">
        <v>40319</v>
      </c>
      <c r="AM187" s="30">
        <v>16.736000000000001</v>
      </c>
      <c r="AN187" s="190">
        <f t="shared" si="16"/>
        <v>1.4004684800000002</v>
      </c>
      <c r="AO187" s="41">
        <v>40330</v>
      </c>
      <c r="AP187" s="88">
        <v>20</v>
      </c>
      <c r="AQ187" s="1685">
        <f t="shared" si="17"/>
        <v>2.0000000000000004</v>
      </c>
    </row>
    <row r="188" spans="1:43">
      <c r="A188" s="28">
        <v>40322</v>
      </c>
      <c r="B188" s="41">
        <v>40322</v>
      </c>
      <c r="C188" s="30">
        <v>36.526800000000001</v>
      </c>
      <c r="D188" s="28">
        <v>40322</v>
      </c>
      <c r="E188" s="30">
        <v>24.442900000000002</v>
      </c>
      <c r="F188" s="28">
        <v>40322</v>
      </c>
      <c r="G188" s="30">
        <v>14.288399999999999</v>
      </c>
      <c r="H188" s="28">
        <v>40322</v>
      </c>
      <c r="I188" s="30">
        <v>12.678900000000001</v>
      </c>
      <c r="J188" s="28">
        <v>40322</v>
      </c>
      <c r="K188" s="30">
        <v>11.7523</v>
      </c>
      <c r="L188" s="41">
        <v>40322</v>
      </c>
      <c r="M188" s="30">
        <v>21.7333</v>
      </c>
      <c r="N188" s="119">
        <v>40322</v>
      </c>
      <c r="O188" s="30">
        <v>21.300999999999998</v>
      </c>
      <c r="P188" s="41">
        <v>40322</v>
      </c>
      <c r="Q188" s="30">
        <v>16.5047</v>
      </c>
      <c r="R188" s="119">
        <v>40322</v>
      </c>
      <c r="S188" s="30">
        <v>17.026</v>
      </c>
      <c r="T188" s="41">
        <v>40322</v>
      </c>
      <c r="U188" s="30">
        <v>14.1403</v>
      </c>
      <c r="V188" s="119">
        <v>40322</v>
      </c>
      <c r="W188" s="30">
        <v>14.228</v>
      </c>
      <c r="X188" s="1446"/>
      <c r="Y188" s="93">
        <v>40326</v>
      </c>
      <c r="Z188" s="30">
        <v>27.02</v>
      </c>
      <c r="AA188" s="190">
        <f t="shared" si="12"/>
        <v>3.6504019999999997</v>
      </c>
      <c r="AB188" s="41">
        <v>40326</v>
      </c>
      <c r="AC188" s="30">
        <v>24.78</v>
      </c>
      <c r="AD188" s="190">
        <f t="shared" si="13"/>
        <v>3.0702420000000004</v>
      </c>
      <c r="AE188" s="41">
        <v>40326</v>
      </c>
      <c r="AF188" s="30">
        <v>29.71</v>
      </c>
      <c r="AG188" s="1685">
        <f t="shared" si="14"/>
        <v>4.4134205000000009</v>
      </c>
      <c r="AH188" s="1446"/>
      <c r="AI188" s="93">
        <v>40325</v>
      </c>
      <c r="AJ188" s="30">
        <v>24.12</v>
      </c>
      <c r="AK188" s="190">
        <f t="shared" si="15"/>
        <v>2.9088719999999997</v>
      </c>
      <c r="AL188" s="41">
        <v>40322</v>
      </c>
      <c r="AM188" s="30">
        <v>16.715</v>
      </c>
      <c r="AN188" s="190">
        <f t="shared" si="16"/>
        <v>1.3969561249999998</v>
      </c>
      <c r="AO188" s="41">
        <v>40331</v>
      </c>
      <c r="AP188" s="88">
        <v>20.46</v>
      </c>
      <c r="AQ188" s="1685">
        <f t="shared" si="17"/>
        <v>2.0930580000000001</v>
      </c>
    </row>
    <row r="189" spans="1:43">
      <c r="A189" s="28">
        <v>40323</v>
      </c>
      <c r="B189" s="41">
        <v>40323</v>
      </c>
      <c r="C189" s="30">
        <v>36.517499999999998</v>
      </c>
      <c r="D189" s="28">
        <v>40323</v>
      </c>
      <c r="E189" s="30">
        <v>24.439299999999999</v>
      </c>
      <c r="F189" s="28">
        <v>40323</v>
      </c>
      <c r="G189" s="30">
        <v>14.4297</v>
      </c>
      <c r="H189" s="28">
        <v>40323</v>
      </c>
      <c r="I189" s="30">
        <v>13.478899999999999</v>
      </c>
      <c r="J189" s="28">
        <v>40323</v>
      </c>
      <c r="K189" s="30">
        <v>11.9185</v>
      </c>
      <c r="L189" s="41">
        <v>40323</v>
      </c>
      <c r="M189" s="30">
        <v>22.098800000000001</v>
      </c>
      <c r="N189" s="119">
        <v>40323</v>
      </c>
      <c r="O189" s="30">
        <v>21.867999999999999</v>
      </c>
      <c r="P189" s="41">
        <v>40323</v>
      </c>
      <c r="Q189" s="30">
        <v>16.889399999999998</v>
      </c>
      <c r="R189" s="119">
        <v>40323</v>
      </c>
      <c r="S189" s="30">
        <v>17.527000000000001</v>
      </c>
      <c r="T189" s="41">
        <v>40323</v>
      </c>
      <c r="U189" s="30">
        <v>14.327400000000001</v>
      </c>
      <c r="V189" s="119">
        <v>40323</v>
      </c>
      <c r="W189" s="30">
        <v>14.407</v>
      </c>
      <c r="X189" s="1446"/>
      <c r="Y189" s="93">
        <v>40329</v>
      </c>
      <c r="Z189" s="30">
        <v>27.01</v>
      </c>
      <c r="AA189" s="190">
        <f t="shared" si="12"/>
        <v>3.6477005</v>
      </c>
      <c r="AB189" s="41">
        <v>40329</v>
      </c>
      <c r="AC189" s="30">
        <v>24.74</v>
      </c>
      <c r="AD189" s="190">
        <f t="shared" si="13"/>
        <v>3.0603379999999998</v>
      </c>
      <c r="AE189" s="41">
        <v>40329</v>
      </c>
      <c r="AF189" s="30">
        <v>29.67</v>
      </c>
      <c r="AG189" s="1685">
        <f t="shared" si="14"/>
        <v>4.4015445000000009</v>
      </c>
      <c r="AH189" s="1446"/>
      <c r="AI189" s="93">
        <v>40326</v>
      </c>
      <c r="AJ189" s="30">
        <v>23.98</v>
      </c>
      <c r="AK189" s="190">
        <f t="shared" si="15"/>
        <v>2.8752020000000003</v>
      </c>
      <c r="AL189" s="41">
        <v>40323</v>
      </c>
      <c r="AM189" s="30">
        <v>16.713999999999999</v>
      </c>
      <c r="AN189" s="190">
        <f t="shared" si="16"/>
        <v>1.3967889799999997</v>
      </c>
      <c r="AO189" s="41">
        <v>40332</v>
      </c>
      <c r="AP189" s="88">
        <v>20.46</v>
      </c>
      <c r="AQ189" s="1685">
        <f t="shared" si="17"/>
        <v>2.0930580000000001</v>
      </c>
    </row>
    <row r="190" spans="1:43">
      <c r="A190" s="28">
        <v>40324</v>
      </c>
      <c r="B190" s="41">
        <v>40324</v>
      </c>
      <c r="C190" s="30">
        <v>37.969799999999999</v>
      </c>
      <c r="D190" s="28">
        <v>40324</v>
      </c>
      <c r="E190" s="30">
        <v>25.2897</v>
      </c>
      <c r="F190" s="28">
        <v>40324</v>
      </c>
      <c r="G190" s="30">
        <v>15.510400000000001</v>
      </c>
      <c r="H190" s="28">
        <v>40324</v>
      </c>
      <c r="I190" s="30">
        <v>14.645099999999999</v>
      </c>
      <c r="J190" s="28">
        <v>40324</v>
      </c>
      <c r="K190" s="30">
        <v>12.8386</v>
      </c>
      <c r="L190" s="41">
        <v>40324</v>
      </c>
      <c r="M190" s="30">
        <v>22.438300000000002</v>
      </c>
      <c r="N190" s="119">
        <v>40324</v>
      </c>
      <c r="O190" s="30">
        <v>22.542000000000002</v>
      </c>
      <c r="P190" s="41">
        <v>40324</v>
      </c>
      <c r="Q190" s="30">
        <v>17.639199999999999</v>
      </c>
      <c r="R190" s="119">
        <v>40324</v>
      </c>
      <c r="S190" s="30">
        <v>18.166</v>
      </c>
      <c r="T190" s="41">
        <v>40324</v>
      </c>
      <c r="U190" s="30">
        <v>14.875299999999999</v>
      </c>
      <c r="V190" s="119">
        <v>40324</v>
      </c>
      <c r="W190" s="30">
        <v>14.975</v>
      </c>
      <c r="X190" s="1446"/>
      <c r="Y190" s="93">
        <v>40330</v>
      </c>
      <c r="Z190" s="30">
        <v>27.03</v>
      </c>
      <c r="AA190" s="190">
        <f t="shared" si="12"/>
        <v>3.6531045</v>
      </c>
      <c r="AB190" s="41">
        <v>40330</v>
      </c>
      <c r="AC190" s="30">
        <v>24.74</v>
      </c>
      <c r="AD190" s="190">
        <f t="shared" si="13"/>
        <v>3.0603379999999998</v>
      </c>
      <c r="AE190" s="41">
        <v>40330</v>
      </c>
      <c r="AF190" s="30">
        <v>29.62</v>
      </c>
      <c r="AG190" s="1685">
        <f t="shared" si="14"/>
        <v>4.3867220000000007</v>
      </c>
      <c r="AH190" s="1446"/>
      <c r="AI190" s="93">
        <v>40329</v>
      </c>
      <c r="AJ190" s="30">
        <v>23.92</v>
      </c>
      <c r="AK190" s="190">
        <f t="shared" si="15"/>
        <v>2.8608320000000007</v>
      </c>
      <c r="AL190" s="41">
        <v>40324</v>
      </c>
      <c r="AM190" s="30">
        <v>16.591000000000001</v>
      </c>
      <c r="AN190" s="190">
        <f t="shared" si="16"/>
        <v>1.376306405</v>
      </c>
      <c r="AO190" s="41">
        <v>40333</v>
      </c>
      <c r="AP190" s="88">
        <v>21.31</v>
      </c>
      <c r="AQ190" s="1685">
        <f t="shared" si="17"/>
        <v>2.2705804999999994</v>
      </c>
    </row>
    <row r="191" spans="1:43">
      <c r="A191" s="28">
        <v>40325</v>
      </c>
      <c r="B191" s="41">
        <v>40325</v>
      </c>
      <c r="C191" s="30">
        <v>38.746400000000001</v>
      </c>
      <c r="D191" s="28">
        <v>40325</v>
      </c>
      <c r="E191" s="30">
        <v>25.523599999999998</v>
      </c>
      <c r="F191" s="28">
        <v>40325</v>
      </c>
      <c r="G191" s="30">
        <v>15.786</v>
      </c>
      <c r="H191" s="28">
        <v>40325</v>
      </c>
      <c r="I191" s="30">
        <v>14.6921</v>
      </c>
      <c r="J191" s="28">
        <v>40325</v>
      </c>
      <c r="K191" s="30">
        <v>12.9178</v>
      </c>
      <c r="L191" s="41">
        <v>40325</v>
      </c>
      <c r="M191" s="30">
        <v>22.7746</v>
      </c>
      <c r="N191" s="119">
        <v>40325</v>
      </c>
      <c r="O191" s="30">
        <v>22.902999999999999</v>
      </c>
      <c r="P191" s="41">
        <v>40325</v>
      </c>
      <c r="Q191" s="30">
        <v>17.75</v>
      </c>
      <c r="R191" s="119">
        <v>40325</v>
      </c>
      <c r="S191" s="30">
        <v>18.404</v>
      </c>
      <c r="T191" s="41">
        <v>40325</v>
      </c>
      <c r="U191" s="30">
        <v>15.2217</v>
      </c>
      <c r="V191" s="119">
        <v>40325</v>
      </c>
      <c r="W191" s="30">
        <v>15.292999999999999</v>
      </c>
      <c r="X191" s="1446"/>
      <c r="Y191" s="93">
        <v>40331</v>
      </c>
      <c r="Z191" s="30">
        <v>26.99</v>
      </c>
      <c r="AA191" s="190">
        <f t="shared" si="12"/>
        <v>3.6423004999999993</v>
      </c>
      <c r="AB191" s="41">
        <v>40331</v>
      </c>
      <c r="AC191" s="30">
        <v>24.74</v>
      </c>
      <c r="AD191" s="190">
        <f t="shared" si="13"/>
        <v>3.0603379999999998</v>
      </c>
      <c r="AE191" s="41">
        <v>40331</v>
      </c>
      <c r="AF191" s="30">
        <v>29.6</v>
      </c>
      <c r="AG191" s="1685">
        <f t="shared" si="14"/>
        <v>4.3808000000000016</v>
      </c>
      <c r="AH191" s="1446"/>
      <c r="AI191" s="93">
        <v>40330</v>
      </c>
      <c r="AJ191" s="30">
        <v>23.9</v>
      </c>
      <c r="AK191" s="190">
        <f t="shared" si="15"/>
        <v>2.8560499999999998</v>
      </c>
      <c r="AL191" s="41">
        <v>40325</v>
      </c>
      <c r="AM191" s="30">
        <v>17.079000000000001</v>
      </c>
      <c r="AN191" s="190">
        <f t="shared" si="16"/>
        <v>1.4584612049999999</v>
      </c>
      <c r="AO191" s="41">
        <v>40336</v>
      </c>
      <c r="AP191" s="88">
        <v>21.34</v>
      </c>
      <c r="AQ191" s="1685">
        <f t="shared" si="17"/>
        <v>2.2769780000000002</v>
      </c>
    </row>
    <row r="192" spans="1:43">
      <c r="A192" s="28">
        <v>40326</v>
      </c>
      <c r="B192" s="41">
        <v>40326</v>
      </c>
      <c r="C192" s="30">
        <v>38.735900000000001</v>
      </c>
      <c r="D192" s="28">
        <v>40326</v>
      </c>
      <c r="E192" s="30">
        <v>25.4666</v>
      </c>
      <c r="F192" s="28">
        <v>40326</v>
      </c>
      <c r="G192" s="30">
        <v>15.736800000000001</v>
      </c>
      <c r="H192" s="28">
        <v>40326</v>
      </c>
      <c r="I192" s="30">
        <v>14.6206</v>
      </c>
      <c r="J192" s="28">
        <v>40326</v>
      </c>
      <c r="K192" s="30">
        <v>12.955400000000001</v>
      </c>
      <c r="L192" s="41">
        <v>40326</v>
      </c>
      <c r="M192" s="30">
        <v>22.787600000000001</v>
      </c>
      <c r="N192" s="119">
        <v>40326</v>
      </c>
      <c r="O192" s="30">
        <v>22.998000000000001</v>
      </c>
      <c r="P192" s="41">
        <v>40326</v>
      </c>
      <c r="Q192" s="30">
        <v>17.8368</v>
      </c>
      <c r="R192" s="119">
        <v>40326</v>
      </c>
      <c r="S192" s="30">
        <v>18.518999999999998</v>
      </c>
      <c r="T192" s="41">
        <v>40326</v>
      </c>
      <c r="U192" s="30">
        <v>15.351100000000001</v>
      </c>
      <c r="V192" s="119">
        <v>40326</v>
      </c>
      <c r="W192" s="30">
        <v>15.478999999999999</v>
      </c>
      <c r="X192" s="1446"/>
      <c r="Y192" s="93">
        <v>40332</v>
      </c>
      <c r="Z192" s="30">
        <v>27.02</v>
      </c>
      <c r="AA192" s="190">
        <f t="shared" si="12"/>
        <v>3.6504019999999997</v>
      </c>
      <c r="AB192" s="41">
        <v>40332</v>
      </c>
      <c r="AC192" s="30">
        <v>24.83</v>
      </c>
      <c r="AD192" s="190">
        <f t="shared" si="13"/>
        <v>3.0826444999999998</v>
      </c>
      <c r="AE192" s="41">
        <v>40332</v>
      </c>
      <c r="AF192" s="30">
        <v>29.66</v>
      </c>
      <c r="AG192" s="1685">
        <f t="shared" si="14"/>
        <v>4.3985779999999997</v>
      </c>
      <c r="AH192" s="1446"/>
      <c r="AI192" s="93">
        <v>40331</v>
      </c>
      <c r="AJ192" s="30">
        <v>23.89</v>
      </c>
      <c r="AK192" s="190">
        <f t="shared" si="15"/>
        <v>2.8536605000000002</v>
      </c>
      <c r="AL192" s="41">
        <v>40326</v>
      </c>
      <c r="AM192" s="30">
        <v>17.097999999999999</v>
      </c>
      <c r="AN192" s="190">
        <f t="shared" si="16"/>
        <v>1.4617080199999999</v>
      </c>
      <c r="AO192" s="41">
        <v>40337</v>
      </c>
      <c r="AP192" s="88">
        <v>21.36</v>
      </c>
      <c r="AQ192" s="1685">
        <f t="shared" si="17"/>
        <v>2.2812479999999997</v>
      </c>
    </row>
    <row r="193" spans="1:43">
      <c r="A193" s="28">
        <v>40329</v>
      </c>
      <c r="B193" s="41">
        <v>40329</v>
      </c>
      <c r="C193" s="30">
        <v>38.492699999999999</v>
      </c>
      <c r="D193" s="28">
        <v>40329</v>
      </c>
      <c r="E193" s="30">
        <v>25.234300000000001</v>
      </c>
      <c r="F193" s="28">
        <v>40329</v>
      </c>
      <c r="G193" s="30">
        <v>15.674799999999999</v>
      </c>
      <c r="H193" s="28">
        <v>40329</v>
      </c>
      <c r="I193" s="30">
        <v>14.5657</v>
      </c>
      <c r="J193" s="28">
        <v>40329</v>
      </c>
      <c r="K193" s="30">
        <v>12.865</v>
      </c>
      <c r="L193" s="41">
        <v>40329</v>
      </c>
      <c r="M193" s="30">
        <v>22.803000000000001</v>
      </c>
      <c r="N193" s="119">
        <v>40329</v>
      </c>
      <c r="O193" s="30">
        <v>23.026</v>
      </c>
      <c r="P193" s="41">
        <v>40329</v>
      </c>
      <c r="Q193" s="30">
        <v>17.842700000000001</v>
      </c>
      <c r="R193" s="119">
        <v>40329</v>
      </c>
      <c r="S193" s="30">
        <v>18.515999999999998</v>
      </c>
      <c r="T193" s="41">
        <v>40329</v>
      </c>
      <c r="U193" s="30">
        <v>15.3851</v>
      </c>
      <c r="V193" s="119">
        <v>40329</v>
      </c>
      <c r="W193" s="30">
        <v>15.513999999999999</v>
      </c>
      <c r="X193" s="1446"/>
      <c r="Y193" s="93">
        <v>40333</v>
      </c>
      <c r="Z193" s="30">
        <v>27.28</v>
      </c>
      <c r="AA193" s="190">
        <f t="shared" si="12"/>
        <v>3.7209919999999994</v>
      </c>
      <c r="AB193" s="41">
        <v>40333</v>
      </c>
      <c r="AC193" s="30">
        <v>24.96</v>
      </c>
      <c r="AD193" s="190">
        <f t="shared" si="13"/>
        <v>3.1150080000000004</v>
      </c>
      <c r="AE193" s="41">
        <v>40333</v>
      </c>
      <c r="AF193" s="30">
        <v>29.89</v>
      </c>
      <c r="AG193" s="1685">
        <f t="shared" si="14"/>
        <v>4.4670605000000005</v>
      </c>
      <c r="AH193" s="1446"/>
      <c r="AI193" s="93">
        <v>40332</v>
      </c>
      <c r="AJ193" s="30">
        <v>23.96</v>
      </c>
      <c r="AK193" s="190">
        <f t="shared" si="15"/>
        <v>2.8704080000000003</v>
      </c>
      <c r="AL193" s="41">
        <v>40329</v>
      </c>
      <c r="AM193" s="30">
        <v>17.09</v>
      </c>
      <c r="AN193" s="190">
        <f t="shared" si="16"/>
        <v>1.4603405</v>
      </c>
      <c r="AO193" s="41">
        <v>40338</v>
      </c>
      <c r="AP193" s="88">
        <v>21.24</v>
      </c>
      <c r="AQ193" s="1685">
        <f t="shared" si="17"/>
        <v>2.2556879999999992</v>
      </c>
    </row>
    <row r="194" spans="1:43">
      <c r="A194" s="28">
        <v>40330</v>
      </c>
      <c r="B194" s="41">
        <v>40330</v>
      </c>
      <c r="C194" s="30">
        <v>38.456000000000003</v>
      </c>
      <c r="D194" s="28">
        <v>40330</v>
      </c>
      <c r="E194" s="30">
        <v>25.596800000000002</v>
      </c>
      <c r="F194" s="28">
        <v>40330</v>
      </c>
      <c r="G194" s="30">
        <v>16.192399999999999</v>
      </c>
      <c r="H194" s="28">
        <v>40330</v>
      </c>
      <c r="I194" s="30">
        <v>15.225099999999999</v>
      </c>
      <c r="J194" s="28">
        <v>40330</v>
      </c>
      <c r="K194" s="30">
        <v>13.1089</v>
      </c>
      <c r="L194" s="41">
        <v>40330</v>
      </c>
      <c r="M194" s="30">
        <v>22.814</v>
      </c>
      <c r="N194" s="119">
        <v>40330</v>
      </c>
      <c r="O194" s="30">
        <v>23.071999999999999</v>
      </c>
      <c r="P194" s="41">
        <v>40330</v>
      </c>
      <c r="Q194" s="30">
        <v>17.870699999999999</v>
      </c>
      <c r="R194" s="119">
        <v>40330</v>
      </c>
      <c r="S194" s="30">
        <v>18.911999999999999</v>
      </c>
      <c r="T194" s="41">
        <v>40330</v>
      </c>
      <c r="U194" s="30">
        <v>15.5183</v>
      </c>
      <c r="V194" s="119">
        <v>40330</v>
      </c>
      <c r="W194" s="30">
        <v>15.657</v>
      </c>
      <c r="X194" s="1446"/>
      <c r="Y194" s="93">
        <v>40336</v>
      </c>
      <c r="Z194" s="30">
        <v>27.28</v>
      </c>
      <c r="AA194" s="190">
        <f t="shared" si="12"/>
        <v>3.7209919999999994</v>
      </c>
      <c r="AB194" s="41">
        <v>40336</v>
      </c>
      <c r="AC194" s="30">
        <v>24.94</v>
      </c>
      <c r="AD194" s="190">
        <f t="shared" si="13"/>
        <v>3.1100180000000002</v>
      </c>
      <c r="AE194" s="41">
        <v>40336</v>
      </c>
      <c r="AF194" s="30">
        <v>29.85</v>
      </c>
      <c r="AG194" s="1685">
        <f t="shared" si="14"/>
        <v>4.4551124999999994</v>
      </c>
      <c r="AH194" s="1446"/>
      <c r="AI194" s="93">
        <v>40333</v>
      </c>
      <c r="AJ194" s="30">
        <v>24.08</v>
      </c>
      <c r="AK194" s="190">
        <f t="shared" si="15"/>
        <v>2.8992319999999996</v>
      </c>
      <c r="AL194" s="41">
        <v>40330</v>
      </c>
      <c r="AM194" s="30">
        <v>17.184000000000001</v>
      </c>
      <c r="AN194" s="190">
        <f t="shared" si="16"/>
        <v>1.4764492800000004</v>
      </c>
      <c r="AO194" s="41">
        <v>40339</v>
      </c>
      <c r="AP194" s="88">
        <v>21.71</v>
      </c>
      <c r="AQ194" s="1685">
        <f t="shared" si="17"/>
        <v>2.3566205000000005</v>
      </c>
    </row>
    <row r="195" spans="1:43">
      <c r="A195" s="28">
        <v>40331</v>
      </c>
      <c r="B195" s="41">
        <v>40331</v>
      </c>
      <c r="C195" s="30">
        <v>38.331400000000002</v>
      </c>
      <c r="D195" s="28">
        <v>40331</v>
      </c>
      <c r="E195" s="30">
        <v>25.913699999999999</v>
      </c>
      <c r="F195" s="28">
        <v>40331</v>
      </c>
      <c r="G195" s="30">
        <v>16.72</v>
      </c>
      <c r="H195" s="28">
        <v>40331</v>
      </c>
      <c r="I195" s="30">
        <v>15.599299999999999</v>
      </c>
      <c r="J195" s="28">
        <v>40331</v>
      </c>
      <c r="K195" s="30">
        <v>13.5181</v>
      </c>
      <c r="L195" s="41">
        <v>40331</v>
      </c>
      <c r="M195" s="30">
        <v>22.817399999999999</v>
      </c>
      <c r="N195" s="119">
        <v>40331</v>
      </c>
      <c r="O195" s="30">
        <v>23.076000000000001</v>
      </c>
      <c r="P195" s="41">
        <v>40331</v>
      </c>
      <c r="Q195" s="30">
        <v>17.843599999999999</v>
      </c>
      <c r="R195" s="119">
        <v>40331</v>
      </c>
      <c r="S195" s="30">
        <v>18.972999999999999</v>
      </c>
      <c r="T195" s="41">
        <v>40331</v>
      </c>
      <c r="U195" s="30">
        <v>15.591100000000001</v>
      </c>
      <c r="V195" s="119">
        <v>40331</v>
      </c>
      <c r="W195" s="30">
        <v>15.737</v>
      </c>
      <c r="X195" s="1446"/>
      <c r="Y195" s="93">
        <v>40337</v>
      </c>
      <c r="Z195" s="30">
        <v>27.22</v>
      </c>
      <c r="AA195" s="190">
        <f t="shared" si="12"/>
        <v>3.7046419999999998</v>
      </c>
      <c r="AB195" s="41">
        <v>40337</v>
      </c>
      <c r="AC195" s="30">
        <v>24.91</v>
      </c>
      <c r="AD195" s="190">
        <f t="shared" si="13"/>
        <v>3.1025404999999995</v>
      </c>
      <c r="AE195" s="41">
        <v>40337</v>
      </c>
      <c r="AF195" s="30">
        <v>29.87</v>
      </c>
      <c r="AG195" s="1685">
        <f t="shared" si="14"/>
        <v>4.4610845000000001</v>
      </c>
      <c r="AH195" s="1446"/>
      <c r="AI195" s="93">
        <v>40336</v>
      </c>
      <c r="AJ195" s="30">
        <v>24.06</v>
      </c>
      <c r="AK195" s="190">
        <f t="shared" si="15"/>
        <v>2.8944179999999995</v>
      </c>
      <c r="AL195" s="41">
        <v>40331</v>
      </c>
      <c r="AM195" s="30">
        <v>17.260000000000002</v>
      </c>
      <c r="AN195" s="190">
        <f t="shared" si="16"/>
        <v>1.489538</v>
      </c>
      <c r="AO195" s="41">
        <v>40340</v>
      </c>
      <c r="AP195" s="88">
        <v>21.7</v>
      </c>
      <c r="AQ195" s="1685">
        <f t="shared" si="17"/>
        <v>2.3544499999999999</v>
      </c>
    </row>
    <row r="196" spans="1:43">
      <c r="A196" s="28">
        <v>40332</v>
      </c>
      <c r="B196" s="41">
        <v>40332</v>
      </c>
      <c r="C196" s="30">
        <v>40.825800000000001</v>
      </c>
      <c r="D196" s="28">
        <v>40332</v>
      </c>
      <c r="E196" s="30">
        <v>27.853899999999999</v>
      </c>
      <c r="F196" s="28">
        <v>40332</v>
      </c>
      <c r="G196" s="30">
        <v>18.0549</v>
      </c>
      <c r="H196" s="28">
        <v>40332</v>
      </c>
      <c r="I196" s="30">
        <v>16.877099999999999</v>
      </c>
      <c r="J196" s="28">
        <v>40332</v>
      </c>
      <c r="K196" s="30">
        <v>14.363099999999999</v>
      </c>
      <c r="L196" s="41">
        <v>40332</v>
      </c>
      <c r="M196" s="30">
        <v>22.9207</v>
      </c>
      <c r="N196" s="119">
        <v>40332</v>
      </c>
      <c r="O196" s="30">
        <v>23.184999999999999</v>
      </c>
      <c r="P196" s="41">
        <v>40332</v>
      </c>
      <c r="Q196" s="30">
        <v>18.0397</v>
      </c>
      <c r="R196" s="119">
        <v>40332</v>
      </c>
      <c r="S196" s="30">
        <v>19.257999999999999</v>
      </c>
      <c r="T196" s="41">
        <v>40332</v>
      </c>
      <c r="U196" s="30">
        <v>16.035699999999999</v>
      </c>
      <c r="V196" s="119">
        <v>40332</v>
      </c>
      <c r="W196" s="30">
        <v>16.202000000000002</v>
      </c>
      <c r="X196" s="1446"/>
      <c r="Y196" s="93">
        <v>40338</v>
      </c>
      <c r="Z196" s="30">
        <v>27.33</v>
      </c>
      <c r="AA196" s="190">
        <f t="shared" si="12"/>
        <v>3.7346444999999999</v>
      </c>
      <c r="AB196" s="41">
        <v>40338</v>
      </c>
      <c r="AC196" s="30">
        <v>25.07</v>
      </c>
      <c r="AD196" s="190">
        <f t="shared" si="13"/>
        <v>3.1425244999999999</v>
      </c>
      <c r="AE196" s="41">
        <v>40338</v>
      </c>
      <c r="AF196" s="30">
        <v>29.97</v>
      </c>
      <c r="AG196" s="1685">
        <f t="shared" si="14"/>
        <v>4.491004499999999</v>
      </c>
      <c r="AH196" s="1446"/>
      <c r="AI196" s="93">
        <v>40337</v>
      </c>
      <c r="AJ196" s="30">
        <v>24.1</v>
      </c>
      <c r="AK196" s="190">
        <f t="shared" si="15"/>
        <v>2.9040500000000002</v>
      </c>
      <c r="AL196" s="41">
        <v>40332</v>
      </c>
      <c r="AM196" s="30">
        <v>17.318999999999999</v>
      </c>
      <c r="AN196" s="190">
        <f t="shared" si="16"/>
        <v>1.4997388049999998</v>
      </c>
      <c r="AO196" s="41">
        <v>40343</v>
      </c>
      <c r="AP196" s="88">
        <v>21.01</v>
      </c>
      <c r="AQ196" s="1685">
        <f t="shared" si="17"/>
        <v>2.2071005000000001</v>
      </c>
    </row>
    <row r="197" spans="1:43">
      <c r="A197" s="28">
        <v>40333</v>
      </c>
      <c r="B197" s="41">
        <v>40333</v>
      </c>
      <c r="C197" s="30">
        <v>44.111499999999999</v>
      </c>
      <c r="D197" s="28">
        <v>40333</v>
      </c>
      <c r="E197" s="30">
        <v>30.3794</v>
      </c>
      <c r="F197" s="28">
        <v>40333</v>
      </c>
      <c r="G197" s="30">
        <v>18.7897</v>
      </c>
      <c r="H197" s="28">
        <v>40333</v>
      </c>
      <c r="I197" s="30">
        <v>17.152200000000001</v>
      </c>
      <c r="J197" s="28">
        <v>40333</v>
      </c>
      <c r="K197" s="30">
        <v>14.536300000000001</v>
      </c>
      <c r="L197" s="41">
        <v>40333</v>
      </c>
      <c r="M197" s="30">
        <v>23.3187</v>
      </c>
      <c r="N197" s="119">
        <v>40333</v>
      </c>
      <c r="O197" s="30">
        <v>23.84</v>
      </c>
      <c r="P197" s="41">
        <v>40333</v>
      </c>
      <c r="Q197" s="30">
        <v>18.048400000000001</v>
      </c>
      <c r="R197" s="119">
        <v>40333</v>
      </c>
      <c r="S197" s="30">
        <v>19.265999999999998</v>
      </c>
      <c r="T197" s="41">
        <v>40333</v>
      </c>
      <c r="U197" s="30">
        <v>16.030200000000001</v>
      </c>
      <c r="V197" s="119">
        <v>40333</v>
      </c>
      <c r="W197" s="30">
        <v>16.196000000000002</v>
      </c>
      <c r="X197" s="1446"/>
      <c r="Y197" s="93">
        <v>40339</v>
      </c>
      <c r="Z197" s="30">
        <v>27.44</v>
      </c>
      <c r="AA197" s="190">
        <f t="shared" si="12"/>
        <v>3.764768000000001</v>
      </c>
      <c r="AB197" s="41">
        <v>40339</v>
      </c>
      <c r="AC197" s="30">
        <v>25.21</v>
      </c>
      <c r="AD197" s="190">
        <f t="shared" si="13"/>
        <v>3.1777204999999995</v>
      </c>
      <c r="AE197" s="41">
        <v>40339</v>
      </c>
      <c r="AF197" s="30">
        <v>30.18</v>
      </c>
      <c r="AG197" s="1685">
        <f t="shared" si="14"/>
        <v>4.5541620000000007</v>
      </c>
      <c r="AH197" s="1446"/>
      <c r="AI197" s="93">
        <v>40338</v>
      </c>
      <c r="AJ197" s="30">
        <v>24.25</v>
      </c>
      <c r="AK197" s="190">
        <f t="shared" si="15"/>
        <v>2.9403124999999997</v>
      </c>
      <c r="AL197" s="41">
        <v>40333</v>
      </c>
      <c r="AM197" s="30">
        <v>17.766999999999999</v>
      </c>
      <c r="AN197" s="190">
        <f t="shared" si="16"/>
        <v>1.5783314449999999</v>
      </c>
      <c r="AO197" s="41">
        <v>40344</v>
      </c>
      <c r="AP197" s="88">
        <v>21.37</v>
      </c>
      <c r="AQ197" s="1685">
        <f t="shared" si="17"/>
        <v>2.2833845000000004</v>
      </c>
    </row>
    <row r="198" spans="1:43">
      <c r="A198" s="28">
        <v>40336</v>
      </c>
      <c r="B198" s="41">
        <v>40336</v>
      </c>
      <c r="C198" s="30">
        <v>45.767400000000002</v>
      </c>
      <c r="D198" s="28">
        <v>40336</v>
      </c>
      <c r="E198" s="30">
        <v>30.776699999999998</v>
      </c>
      <c r="F198" s="28">
        <v>40336</v>
      </c>
      <c r="G198" s="30">
        <v>19.5151</v>
      </c>
      <c r="H198" s="28">
        <v>40336</v>
      </c>
      <c r="I198" s="30">
        <v>17.575600000000001</v>
      </c>
      <c r="J198" s="28">
        <v>40336</v>
      </c>
      <c r="K198" s="30">
        <v>14.9567</v>
      </c>
      <c r="L198" s="41">
        <v>40336</v>
      </c>
      <c r="M198" s="30">
        <v>23.4909</v>
      </c>
      <c r="N198" s="119">
        <v>40336</v>
      </c>
      <c r="O198" s="30">
        <v>24.009</v>
      </c>
      <c r="P198" s="41">
        <v>40336</v>
      </c>
      <c r="Q198" s="30">
        <v>18.128799999999998</v>
      </c>
      <c r="R198" s="119">
        <v>40336</v>
      </c>
      <c r="S198" s="30">
        <v>19.350000000000001</v>
      </c>
      <c r="T198" s="41">
        <v>40336</v>
      </c>
      <c r="U198" s="30">
        <v>16.092700000000001</v>
      </c>
      <c r="V198" s="119">
        <v>40336</v>
      </c>
      <c r="W198" s="30">
        <v>16.265000000000001</v>
      </c>
      <c r="X198" s="1446"/>
      <c r="Y198" s="93">
        <v>40340</v>
      </c>
      <c r="Z198" s="30">
        <v>26.96</v>
      </c>
      <c r="AA198" s="190">
        <f t="shared" si="12"/>
        <v>3.6342080000000001</v>
      </c>
      <c r="AB198" s="41">
        <v>40340</v>
      </c>
      <c r="AC198" s="30">
        <v>24.68</v>
      </c>
      <c r="AD198" s="190">
        <f t="shared" si="13"/>
        <v>3.045512</v>
      </c>
      <c r="AE198" s="41">
        <v>40340</v>
      </c>
      <c r="AF198" s="30">
        <v>29.89</v>
      </c>
      <c r="AG198" s="1685">
        <f t="shared" si="14"/>
        <v>4.4670605000000005</v>
      </c>
      <c r="AH198" s="1446"/>
      <c r="AI198" s="93">
        <v>40339</v>
      </c>
      <c r="AJ198" s="30">
        <v>24.39</v>
      </c>
      <c r="AK198" s="190">
        <f t="shared" si="15"/>
        <v>2.9743605000000004</v>
      </c>
      <c r="AL198" s="41">
        <v>40336</v>
      </c>
      <c r="AM198" s="30">
        <v>17.821000000000002</v>
      </c>
      <c r="AN198" s="190">
        <f t="shared" si="16"/>
        <v>1.5879402050000002</v>
      </c>
      <c r="AO198" s="41">
        <v>40345</v>
      </c>
      <c r="AP198" s="88">
        <v>21.31</v>
      </c>
      <c r="AQ198" s="1685">
        <f t="shared" si="17"/>
        <v>2.2705804999999994</v>
      </c>
    </row>
    <row r="199" spans="1:43">
      <c r="A199" s="28">
        <v>40337</v>
      </c>
      <c r="B199" s="41">
        <v>40337</v>
      </c>
      <c r="C199" s="30">
        <v>45.787199999999999</v>
      </c>
      <c r="D199" s="28">
        <v>40337</v>
      </c>
      <c r="E199" s="30">
        <v>30.792899999999999</v>
      </c>
      <c r="F199" s="28">
        <v>40337</v>
      </c>
      <c r="G199" s="30">
        <v>19.5198</v>
      </c>
      <c r="H199" s="28">
        <v>40337</v>
      </c>
      <c r="I199" s="30">
        <v>17.578099999999999</v>
      </c>
      <c r="J199" s="28">
        <v>40337</v>
      </c>
      <c r="K199" s="30">
        <v>14.9496</v>
      </c>
      <c r="L199" s="41">
        <v>40337</v>
      </c>
      <c r="M199" s="30">
        <v>23.518799999999999</v>
      </c>
      <c r="N199" s="119">
        <v>40337</v>
      </c>
      <c r="O199" s="30">
        <v>24.106999999999999</v>
      </c>
      <c r="P199" s="41">
        <v>40337</v>
      </c>
      <c r="Q199" s="30">
        <v>18.210799999999999</v>
      </c>
      <c r="R199" s="119">
        <v>40337</v>
      </c>
      <c r="S199" s="30">
        <v>19.405999999999999</v>
      </c>
      <c r="T199" s="41">
        <v>40337</v>
      </c>
      <c r="U199" s="30">
        <v>16.015999999999998</v>
      </c>
      <c r="V199" s="119">
        <v>40337</v>
      </c>
      <c r="W199" s="30">
        <v>16.181999999999999</v>
      </c>
      <c r="X199" s="1446"/>
      <c r="Y199" s="93">
        <v>40343</v>
      </c>
      <c r="Z199" s="30">
        <v>26.69</v>
      </c>
      <c r="AA199" s="190">
        <f t="shared" si="12"/>
        <v>3.5617805000000011</v>
      </c>
      <c r="AB199" s="41">
        <v>40343</v>
      </c>
      <c r="AC199" s="30">
        <v>24.46</v>
      </c>
      <c r="AD199" s="190">
        <f t="shared" si="13"/>
        <v>2.9914580000000002</v>
      </c>
      <c r="AE199" s="41">
        <v>40343</v>
      </c>
      <c r="AF199" s="30">
        <v>29.49</v>
      </c>
      <c r="AG199" s="1685">
        <f t="shared" si="14"/>
        <v>4.3483004999999997</v>
      </c>
      <c r="AH199" s="1446"/>
      <c r="AI199" s="93">
        <v>40340</v>
      </c>
      <c r="AJ199" s="30">
        <v>23.92</v>
      </c>
      <c r="AK199" s="190">
        <f t="shared" si="15"/>
        <v>2.8608320000000007</v>
      </c>
      <c r="AL199" s="41">
        <v>40337</v>
      </c>
      <c r="AM199" s="30">
        <v>17.824000000000002</v>
      </c>
      <c r="AN199" s="190">
        <f t="shared" si="16"/>
        <v>1.5884748800000001</v>
      </c>
      <c r="AO199" s="41">
        <v>40346</v>
      </c>
      <c r="AP199" s="88">
        <v>21.2</v>
      </c>
      <c r="AQ199" s="1685">
        <f t="shared" si="17"/>
        <v>2.2471999999999999</v>
      </c>
    </row>
    <row r="200" spans="1:43">
      <c r="A200" s="28">
        <v>40338</v>
      </c>
      <c r="B200" s="41">
        <v>40338</v>
      </c>
      <c r="C200" s="30">
        <v>46.622300000000003</v>
      </c>
      <c r="D200" s="28">
        <v>40338</v>
      </c>
      <c r="E200" s="30">
        <v>30.8306</v>
      </c>
      <c r="F200" s="28">
        <v>40338</v>
      </c>
      <c r="G200" s="30">
        <v>19.520600000000002</v>
      </c>
      <c r="H200" s="28">
        <v>40338</v>
      </c>
      <c r="I200" s="30">
        <v>17.597300000000001</v>
      </c>
      <c r="J200" s="28">
        <v>40338</v>
      </c>
      <c r="K200" s="30">
        <v>15.0288</v>
      </c>
      <c r="L200" s="41">
        <v>40338</v>
      </c>
      <c r="M200" s="30">
        <v>23.674299999999999</v>
      </c>
      <c r="N200" s="119">
        <v>40338</v>
      </c>
      <c r="O200" s="30">
        <v>24.375</v>
      </c>
      <c r="P200" s="41">
        <v>40338</v>
      </c>
      <c r="Q200" s="30">
        <v>18.1784</v>
      </c>
      <c r="R200" s="119">
        <v>40338</v>
      </c>
      <c r="S200" s="30">
        <v>19.344000000000001</v>
      </c>
      <c r="T200" s="41">
        <v>40338</v>
      </c>
      <c r="U200" s="30">
        <v>15.9803</v>
      </c>
      <c r="V200" s="119">
        <v>40338</v>
      </c>
      <c r="W200" s="30">
        <v>16.175000000000001</v>
      </c>
      <c r="X200" s="1446"/>
      <c r="Y200" s="93">
        <v>40344</v>
      </c>
      <c r="Z200" s="30">
        <v>26.69</v>
      </c>
      <c r="AA200" s="190">
        <f t="shared" si="12"/>
        <v>3.5617805000000011</v>
      </c>
      <c r="AB200" s="41">
        <v>40344</v>
      </c>
      <c r="AC200" s="30">
        <v>24.48</v>
      </c>
      <c r="AD200" s="190">
        <f t="shared" si="13"/>
        <v>2.9963520000000003</v>
      </c>
      <c r="AE200" s="41">
        <v>40344</v>
      </c>
      <c r="AF200" s="30">
        <v>29.46</v>
      </c>
      <c r="AG200" s="1685">
        <f t="shared" si="14"/>
        <v>4.3394580000000005</v>
      </c>
      <c r="AH200" s="1446"/>
      <c r="AI200" s="93">
        <v>40343</v>
      </c>
      <c r="AJ200" s="30">
        <v>23.7</v>
      </c>
      <c r="AK200" s="190">
        <f t="shared" si="15"/>
        <v>2.8084499999999997</v>
      </c>
      <c r="AL200" s="41">
        <v>40338</v>
      </c>
      <c r="AM200" s="30">
        <v>17.274999999999999</v>
      </c>
      <c r="AN200" s="190">
        <f t="shared" si="16"/>
        <v>1.4921281249999998</v>
      </c>
      <c r="AO200" s="41">
        <v>40347</v>
      </c>
      <c r="AP200" s="88">
        <v>21.2</v>
      </c>
      <c r="AQ200" s="1685">
        <f t="shared" si="17"/>
        <v>2.2471999999999999</v>
      </c>
    </row>
    <row r="201" spans="1:43">
      <c r="A201" s="28">
        <v>40339</v>
      </c>
      <c r="B201" s="41">
        <v>40339</v>
      </c>
      <c r="C201" s="30">
        <v>47.707300000000004</v>
      </c>
      <c r="D201" s="28">
        <v>40339</v>
      </c>
      <c r="E201" s="30">
        <v>31.973700000000001</v>
      </c>
      <c r="F201" s="28">
        <v>40339</v>
      </c>
      <c r="G201" s="30">
        <v>19.9682</v>
      </c>
      <c r="H201" s="28">
        <v>40339</v>
      </c>
      <c r="I201" s="30">
        <v>18.035299999999999</v>
      </c>
      <c r="J201" s="28">
        <v>40339</v>
      </c>
      <c r="K201" s="30">
        <v>15.387</v>
      </c>
      <c r="L201" s="41">
        <v>40339</v>
      </c>
      <c r="M201" s="30">
        <v>23.850200000000001</v>
      </c>
      <c r="N201" s="119">
        <v>40339</v>
      </c>
      <c r="O201" s="30">
        <v>24.524999999999999</v>
      </c>
      <c r="P201" s="41">
        <v>40339</v>
      </c>
      <c r="Q201" s="30">
        <v>18.174600000000002</v>
      </c>
      <c r="R201" s="119">
        <v>40339</v>
      </c>
      <c r="S201" s="30">
        <v>19.413</v>
      </c>
      <c r="T201" s="41">
        <v>40339</v>
      </c>
      <c r="U201" s="30">
        <v>16.0063</v>
      </c>
      <c r="V201" s="119">
        <v>40339</v>
      </c>
      <c r="W201" s="30">
        <v>16.195</v>
      </c>
      <c r="X201" s="1446"/>
      <c r="Y201" s="93">
        <v>40345</v>
      </c>
      <c r="Z201" s="30">
        <v>26.68</v>
      </c>
      <c r="AA201" s="190">
        <f t="shared" si="12"/>
        <v>3.5591119999999998</v>
      </c>
      <c r="AB201" s="41">
        <v>40345</v>
      </c>
      <c r="AC201" s="30">
        <v>24.48</v>
      </c>
      <c r="AD201" s="190">
        <f t="shared" si="13"/>
        <v>2.9963520000000003</v>
      </c>
      <c r="AE201" s="41">
        <v>40345</v>
      </c>
      <c r="AF201" s="30">
        <v>29.47</v>
      </c>
      <c r="AG201" s="1685">
        <f t="shared" si="14"/>
        <v>4.3424044999999989</v>
      </c>
      <c r="AH201" s="1446"/>
      <c r="AI201" s="93">
        <v>40344</v>
      </c>
      <c r="AJ201" s="30">
        <v>23.7</v>
      </c>
      <c r="AK201" s="190">
        <f t="shared" si="15"/>
        <v>2.8084499999999997</v>
      </c>
      <c r="AL201" s="41">
        <v>40339</v>
      </c>
      <c r="AM201" s="30">
        <v>17.602</v>
      </c>
      <c r="AN201" s="190">
        <f t="shared" si="16"/>
        <v>1.5491520200000002</v>
      </c>
      <c r="AO201" s="41">
        <v>40350</v>
      </c>
      <c r="AP201" s="88">
        <v>21.15</v>
      </c>
      <c r="AQ201" s="1685">
        <f t="shared" si="17"/>
        <v>2.2366124999999997</v>
      </c>
    </row>
    <row r="202" spans="1:43">
      <c r="A202" s="28">
        <v>40340</v>
      </c>
      <c r="B202" s="41">
        <v>40340</v>
      </c>
      <c r="C202" s="30">
        <v>48.734200000000001</v>
      </c>
      <c r="D202" s="28">
        <v>40340</v>
      </c>
      <c r="E202" s="30">
        <v>32.965499999999999</v>
      </c>
      <c r="F202" s="28">
        <v>40340</v>
      </c>
      <c r="G202" s="30">
        <v>20.7075</v>
      </c>
      <c r="H202" s="28">
        <v>40340</v>
      </c>
      <c r="I202" s="30">
        <v>18.3429</v>
      </c>
      <c r="J202" s="28">
        <v>40340</v>
      </c>
      <c r="K202" s="30">
        <v>15.8163</v>
      </c>
      <c r="L202" s="41">
        <v>40340</v>
      </c>
      <c r="M202" s="30">
        <v>23.809699999999999</v>
      </c>
      <c r="N202" s="119">
        <v>40340</v>
      </c>
      <c r="O202" s="30">
        <v>24.568000000000001</v>
      </c>
      <c r="P202" s="41">
        <v>40340</v>
      </c>
      <c r="Q202" s="30">
        <v>18.180399999999999</v>
      </c>
      <c r="R202" s="119">
        <v>40340</v>
      </c>
      <c r="S202" s="30">
        <v>19.488</v>
      </c>
      <c r="T202" s="41">
        <v>40340</v>
      </c>
      <c r="U202" s="30">
        <v>16.117699999999999</v>
      </c>
      <c r="V202" s="119">
        <v>40340</v>
      </c>
      <c r="W202" s="30">
        <v>16.318999999999999</v>
      </c>
      <c r="X202" s="1446"/>
      <c r="Y202" s="93">
        <v>40346</v>
      </c>
      <c r="Z202" s="30">
        <v>26.62</v>
      </c>
      <c r="AA202" s="190">
        <f t="shared" si="12"/>
        <v>3.5431219999999999</v>
      </c>
      <c r="AB202" s="41">
        <v>40346</v>
      </c>
      <c r="AC202" s="30">
        <v>24.47</v>
      </c>
      <c r="AD202" s="190">
        <f t="shared" si="13"/>
        <v>2.9939045000000002</v>
      </c>
      <c r="AE202" s="41">
        <v>40346</v>
      </c>
      <c r="AF202" s="30">
        <v>29.45</v>
      </c>
      <c r="AG202" s="1685">
        <f t="shared" si="14"/>
        <v>4.3365124999999995</v>
      </c>
      <c r="AH202" s="1446"/>
      <c r="AI202" s="93">
        <v>40345</v>
      </c>
      <c r="AJ202" s="30">
        <v>23.7</v>
      </c>
      <c r="AK202" s="190">
        <f t="shared" si="15"/>
        <v>2.8084499999999997</v>
      </c>
      <c r="AL202" s="41">
        <v>40340</v>
      </c>
      <c r="AM202" s="30">
        <v>17.625</v>
      </c>
      <c r="AN202" s="190">
        <f t="shared" si="16"/>
        <v>1.5532031249999998</v>
      </c>
      <c r="AO202" s="41">
        <v>40351</v>
      </c>
      <c r="AP202" s="88">
        <v>21.33</v>
      </c>
      <c r="AQ202" s="1685">
        <f t="shared" si="17"/>
        <v>2.2748444999999999</v>
      </c>
    </row>
    <row r="203" spans="1:43">
      <c r="A203" s="28">
        <v>40343</v>
      </c>
      <c r="B203" s="41">
        <v>40343</v>
      </c>
      <c r="C203" s="30">
        <v>49.236800000000002</v>
      </c>
      <c r="D203" s="28">
        <v>40343</v>
      </c>
      <c r="E203" s="30">
        <v>33.238199999999999</v>
      </c>
      <c r="F203" s="28">
        <v>40343</v>
      </c>
      <c r="G203" s="30">
        <v>21.0791</v>
      </c>
      <c r="H203" s="28">
        <v>40343</v>
      </c>
      <c r="I203" s="30">
        <v>18.7288</v>
      </c>
      <c r="J203" s="28">
        <v>40343</v>
      </c>
      <c r="K203" s="30">
        <v>16.092400000000001</v>
      </c>
      <c r="L203" s="41">
        <v>40343</v>
      </c>
      <c r="M203" s="30">
        <v>24.091200000000001</v>
      </c>
      <c r="N203" s="119">
        <v>40343</v>
      </c>
      <c r="O203" s="30">
        <v>24.917000000000002</v>
      </c>
      <c r="P203" s="41">
        <v>40343</v>
      </c>
      <c r="Q203" s="30">
        <v>18.619</v>
      </c>
      <c r="R203" s="119">
        <v>40343</v>
      </c>
      <c r="S203" s="30">
        <v>19.454999999999998</v>
      </c>
      <c r="T203" s="41">
        <v>40343</v>
      </c>
      <c r="U203" s="30">
        <v>16.2925</v>
      </c>
      <c r="V203" s="119">
        <v>40343</v>
      </c>
      <c r="W203" s="30">
        <v>16.475999999999999</v>
      </c>
      <c r="X203" s="1446"/>
      <c r="Y203" s="93">
        <v>40347</v>
      </c>
      <c r="Z203" s="30">
        <v>26.61</v>
      </c>
      <c r="AA203" s="190">
        <f t="shared" si="12"/>
        <v>3.5404605</v>
      </c>
      <c r="AB203" s="41">
        <v>40347</v>
      </c>
      <c r="AC203" s="30">
        <v>24.47</v>
      </c>
      <c r="AD203" s="190">
        <f t="shared" si="13"/>
        <v>2.9939045000000002</v>
      </c>
      <c r="AE203" s="41">
        <v>40347</v>
      </c>
      <c r="AF203" s="30">
        <v>29.44</v>
      </c>
      <c r="AG203" s="1685">
        <f t="shared" si="14"/>
        <v>4.3335680000000005</v>
      </c>
      <c r="AH203" s="1446"/>
      <c r="AI203" s="93">
        <v>40346</v>
      </c>
      <c r="AJ203" s="30">
        <v>23.68</v>
      </c>
      <c r="AK203" s="190">
        <f t="shared" si="15"/>
        <v>2.8037120000000004</v>
      </c>
      <c r="AL203" s="41">
        <v>40343</v>
      </c>
      <c r="AM203" s="30">
        <v>17.59</v>
      </c>
      <c r="AN203" s="190">
        <f t="shared" si="16"/>
        <v>1.5470405</v>
      </c>
      <c r="AO203" s="41">
        <v>40352</v>
      </c>
      <c r="AP203" s="88">
        <v>21.12</v>
      </c>
      <c r="AQ203" s="1685">
        <f t="shared" si="17"/>
        <v>2.2302719999999998</v>
      </c>
    </row>
    <row r="204" spans="1:43">
      <c r="A204" s="28">
        <v>40344</v>
      </c>
      <c r="B204" s="41">
        <v>40344</v>
      </c>
      <c r="C204" s="30">
        <v>49.539099999999998</v>
      </c>
      <c r="D204" s="28">
        <v>40344</v>
      </c>
      <c r="E204" s="30">
        <v>33.587400000000002</v>
      </c>
      <c r="F204" s="28">
        <v>40344</v>
      </c>
      <c r="G204" s="30">
        <v>21.276299999999999</v>
      </c>
      <c r="H204" s="28">
        <v>40344</v>
      </c>
      <c r="I204" s="30">
        <v>18.882999999999999</v>
      </c>
      <c r="J204" s="28">
        <v>40344</v>
      </c>
      <c r="K204" s="30">
        <v>16.194400000000002</v>
      </c>
      <c r="L204" s="41">
        <v>40344</v>
      </c>
      <c r="M204" s="30">
        <v>24.335799999999999</v>
      </c>
      <c r="N204" s="119">
        <v>40344</v>
      </c>
      <c r="O204" s="30">
        <v>24.966000000000001</v>
      </c>
      <c r="P204" s="41">
        <v>40344</v>
      </c>
      <c r="Q204" s="30">
        <v>18.6615</v>
      </c>
      <c r="R204" s="119">
        <v>40344</v>
      </c>
      <c r="S204" s="30">
        <v>19.626000000000001</v>
      </c>
      <c r="T204" s="41">
        <v>40344</v>
      </c>
      <c r="U204" s="30">
        <v>16.5122</v>
      </c>
      <c r="V204" s="119">
        <v>40344</v>
      </c>
      <c r="W204" s="30">
        <v>16.652999999999999</v>
      </c>
      <c r="X204" s="1446"/>
      <c r="Y204" s="93">
        <v>40350</v>
      </c>
      <c r="Z204" s="30">
        <v>26.64</v>
      </c>
      <c r="AA204" s="190">
        <f t="shared" si="12"/>
        <v>3.5484480000000005</v>
      </c>
      <c r="AB204" s="41">
        <v>40350</v>
      </c>
      <c r="AC204" s="30">
        <v>24.58</v>
      </c>
      <c r="AD204" s="190">
        <f t="shared" si="13"/>
        <v>3.0208819999999998</v>
      </c>
      <c r="AE204" s="41">
        <v>40350</v>
      </c>
      <c r="AF204" s="30">
        <v>29.51</v>
      </c>
      <c r="AG204" s="1685">
        <f t="shared" si="14"/>
        <v>4.354200500000001</v>
      </c>
      <c r="AH204" s="1446"/>
      <c r="AI204" s="93">
        <v>40347</v>
      </c>
      <c r="AJ204" s="30">
        <v>23.68</v>
      </c>
      <c r="AK204" s="190">
        <f t="shared" si="15"/>
        <v>2.8037120000000004</v>
      </c>
      <c r="AL204" s="41">
        <v>40344</v>
      </c>
      <c r="AM204" s="30">
        <v>17.763999999999999</v>
      </c>
      <c r="AN204" s="190">
        <f t="shared" si="16"/>
        <v>1.5777984799999998</v>
      </c>
      <c r="AO204" s="41">
        <v>40353</v>
      </c>
      <c r="AP204" s="88">
        <v>21.3</v>
      </c>
      <c r="AQ204" s="1685">
        <f t="shared" si="17"/>
        <v>2.2684500000000001</v>
      </c>
    </row>
    <row r="205" spans="1:43">
      <c r="A205" s="28">
        <v>40345</v>
      </c>
      <c r="B205" s="41">
        <v>40345</v>
      </c>
      <c r="C205" s="30">
        <v>49.546500000000002</v>
      </c>
      <c r="D205" s="28">
        <v>40345</v>
      </c>
      <c r="E205" s="30">
        <v>33.588099999999997</v>
      </c>
      <c r="F205" s="28">
        <v>40345</v>
      </c>
      <c r="G205" s="30">
        <v>21.401900000000001</v>
      </c>
      <c r="H205" s="28">
        <v>40345</v>
      </c>
      <c r="I205" s="30">
        <v>18.916699999999999</v>
      </c>
      <c r="J205" s="28">
        <v>40345</v>
      </c>
      <c r="K205" s="30">
        <v>16.2575</v>
      </c>
      <c r="L205" s="41">
        <v>40345</v>
      </c>
      <c r="M205" s="30">
        <v>24.243600000000001</v>
      </c>
      <c r="N205" s="119">
        <v>40345</v>
      </c>
      <c r="O205" s="30">
        <v>24.853000000000002</v>
      </c>
      <c r="P205" s="41">
        <v>40345</v>
      </c>
      <c r="Q205" s="30">
        <v>18.672599999999999</v>
      </c>
      <c r="R205" s="119">
        <v>40345</v>
      </c>
      <c r="S205" s="30">
        <v>19.622</v>
      </c>
      <c r="T205" s="41">
        <v>40345</v>
      </c>
      <c r="U205" s="30">
        <v>16.571400000000001</v>
      </c>
      <c r="V205" s="119">
        <v>40345</v>
      </c>
      <c r="W205" s="30">
        <v>16.73</v>
      </c>
      <c r="X205" s="1446"/>
      <c r="Y205" s="93">
        <v>40351</v>
      </c>
      <c r="Z205" s="30">
        <v>26.64</v>
      </c>
      <c r="AA205" s="190">
        <f t="shared" ref="AA205:AA268" si="18">(Z205/100)^2/2*100</f>
        <v>3.5484480000000005</v>
      </c>
      <c r="AB205" s="41">
        <v>40351</v>
      </c>
      <c r="AC205" s="30">
        <v>24.59</v>
      </c>
      <c r="AD205" s="190">
        <f t="shared" ref="AD205:AD268" si="19">(AC205/100)^2/2*100</f>
        <v>3.0233405000000002</v>
      </c>
      <c r="AE205" s="41">
        <v>40351</v>
      </c>
      <c r="AF205" s="30">
        <v>29.54</v>
      </c>
      <c r="AG205" s="1685">
        <f t="shared" ref="AG205:AG268" si="20">(AF205/100)^2/2*100</f>
        <v>4.3630580000000005</v>
      </c>
      <c r="AH205" s="1446"/>
      <c r="AI205" s="93">
        <v>40350</v>
      </c>
      <c r="AJ205" s="30">
        <v>23.73</v>
      </c>
      <c r="AK205" s="190">
        <f t="shared" ref="AK205:AK268" si="21">(AJ205/100)^2/2*100</f>
        <v>2.8155645000000002</v>
      </c>
      <c r="AL205" s="41">
        <v>40345</v>
      </c>
      <c r="AM205" s="30">
        <v>17.736999999999998</v>
      </c>
      <c r="AN205" s="190">
        <f t="shared" ref="AN205:AN268" si="22">(AM205/100)^2/2*100</f>
        <v>1.5730058449999993</v>
      </c>
      <c r="AO205" s="41">
        <v>40354</v>
      </c>
      <c r="AP205" s="88">
        <v>21.28</v>
      </c>
      <c r="AQ205" s="1685">
        <f t="shared" ref="AQ205:AQ268" si="23">(AP205/100)^2/2*100</f>
        <v>2.2641920000000004</v>
      </c>
    </row>
    <row r="206" spans="1:43">
      <c r="A206" s="28">
        <v>40346</v>
      </c>
      <c r="B206" s="41">
        <v>40346</v>
      </c>
      <c r="C206" s="30">
        <v>49.456699999999998</v>
      </c>
      <c r="D206" s="28">
        <v>40346</v>
      </c>
      <c r="E206" s="30">
        <v>33.582300000000004</v>
      </c>
      <c r="F206" s="28">
        <v>40346</v>
      </c>
      <c r="G206" s="30">
        <v>21.4298</v>
      </c>
      <c r="H206" s="28">
        <v>40346</v>
      </c>
      <c r="I206" s="30">
        <v>18.965900000000001</v>
      </c>
      <c r="J206" s="28">
        <v>40346</v>
      </c>
      <c r="K206" s="30">
        <v>16.226299999999998</v>
      </c>
      <c r="L206" s="41">
        <v>40346</v>
      </c>
      <c r="M206" s="30">
        <v>24.303000000000001</v>
      </c>
      <c r="N206" s="119">
        <v>40346</v>
      </c>
      <c r="O206" s="30">
        <v>24.811</v>
      </c>
      <c r="P206" s="41">
        <v>40346</v>
      </c>
      <c r="Q206" s="30">
        <v>18.654900000000001</v>
      </c>
      <c r="R206" s="119">
        <v>40346</v>
      </c>
      <c r="S206" s="30">
        <v>19.587</v>
      </c>
      <c r="T206" s="41">
        <v>40346</v>
      </c>
      <c r="U206" s="30">
        <v>16.568000000000001</v>
      </c>
      <c r="V206" s="119">
        <v>40346</v>
      </c>
      <c r="W206" s="30">
        <v>16.739999999999998</v>
      </c>
      <c r="X206" s="1446"/>
      <c r="Y206" s="93">
        <v>40352</v>
      </c>
      <c r="Z206" s="30">
        <v>26.74</v>
      </c>
      <c r="AA206" s="190">
        <f t="shared" si="18"/>
        <v>3.575137999999999</v>
      </c>
      <c r="AB206" s="41">
        <v>40352</v>
      </c>
      <c r="AC206" s="30">
        <v>24.67</v>
      </c>
      <c r="AD206" s="190">
        <f t="shared" si="19"/>
        <v>3.0430445000000006</v>
      </c>
      <c r="AE206" s="41">
        <v>40352</v>
      </c>
      <c r="AF206" s="30">
        <v>29.56</v>
      </c>
      <c r="AG206" s="1685">
        <f t="shared" si="20"/>
        <v>4.3689679999999997</v>
      </c>
      <c r="AH206" s="1446"/>
      <c r="AI206" s="93">
        <v>40351</v>
      </c>
      <c r="AJ206" s="30">
        <v>23.74</v>
      </c>
      <c r="AK206" s="190">
        <f t="shared" si="21"/>
        <v>2.8179379999999994</v>
      </c>
      <c r="AL206" s="41">
        <v>40346</v>
      </c>
      <c r="AM206" s="30">
        <v>17.736000000000001</v>
      </c>
      <c r="AN206" s="190">
        <f t="shared" si="22"/>
        <v>1.5728284800000003</v>
      </c>
      <c r="AO206" s="41">
        <v>40357</v>
      </c>
      <c r="AP206" s="88">
        <v>21.27</v>
      </c>
      <c r="AQ206" s="1685">
        <f t="shared" si="23"/>
        <v>2.2620645000000001</v>
      </c>
    </row>
    <row r="207" spans="1:43">
      <c r="A207" s="28">
        <v>40347</v>
      </c>
      <c r="B207" s="41">
        <v>40347</v>
      </c>
      <c r="C207" s="30">
        <v>49.388300000000001</v>
      </c>
      <c r="D207" s="28">
        <v>40347</v>
      </c>
      <c r="E207" s="30">
        <v>33.482999999999997</v>
      </c>
      <c r="F207" s="28">
        <v>40347</v>
      </c>
      <c r="G207" s="30">
        <v>21.246099999999998</v>
      </c>
      <c r="H207" s="28">
        <v>40347</v>
      </c>
      <c r="I207" s="30">
        <v>18.785499999999999</v>
      </c>
      <c r="J207" s="28">
        <v>40347</v>
      </c>
      <c r="K207" s="30">
        <v>16.137799999999999</v>
      </c>
      <c r="L207" s="41">
        <v>40347</v>
      </c>
      <c r="M207" s="30">
        <v>24.361999999999998</v>
      </c>
      <c r="N207" s="119">
        <v>40347</v>
      </c>
      <c r="O207" s="30">
        <v>24.984000000000002</v>
      </c>
      <c r="P207" s="41">
        <v>40347</v>
      </c>
      <c r="Q207" s="30">
        <v>18.6937</v>
      </c>
      <c r="R207" s="119">
        <v>40347</v>
      </c>
      <c r="S207" s="30">
        <v>19.611000000000001</v>
      </c>
      <c r="T207" s="41">
        <v>40347</v>
      </c>
      <c r="U207" s="30">
        <v>16.480399999999999</v>
      </c>
      <c r="V207" s="119">
        <v>40347</v>
      </c>
      <c r="W207" s="30">
        <v>16.63</v>
      </c>
      <c r="X207" s="1446"/>
      <c r="Y207" s="93">
        <v>40353</v>
      </c>
      <c r="Z207" s="30">
        <v>26.75</v>
      </c>
      <c r="AA207" s="190">
        <f t="shared" si="18"/>
        <v>3.5778125000000003</v>
      </c>
      <c r="AB207" s="41">
        <v>40353</v>
      </c>
      <c r="AC207" s="30">
        <v>24.77</v>
      </c>
      <c r="AD207" s="190">
        <f t="shared" si="19"/>
        <v>3.0677645</v>
      </c>
      <c r="AE207" s="41">
        <v>40353</v>
      </c>
      <c r="AF207" s="30">
        <v>29.72</v>
      </c>
      <c r="AG207" s="1685">
        <f t="shared" si="20"/>
        <v>4.4163919999999992</v>
      </c>
      <c r="AH207" s="1446"/>
      <c r="AI207" s="93">
        <v>40352</v>
      </c>
      <c r="AJ207" s="30">
        <v>23.75</v>
      </c>
      <c r="AK207" s="190">
        <f t="shared" si="21"/>
        <v>2.8203125</v>
      </c>
      <c r="AL207" s="41">
        <v>40347</v>
      </c>
      <c r="AM207" s="30">
        <v>17.736000000000001</v>
      </c>
      <c r="AN207" s="190">
        <f t="shared" si="22"/>
        <v>1.5728284800000003</v>
      </c>
      <c r="AO207" s="41">
        <v>40358</v>
      </c>
      <c r="AP207" s="88">
        <v>21.93</v>
      </c>
      <c r="AQ207" s="1685">
        <f t="shared" si="23"/>
        <v>2.4046244999999997</v>
      </c>
    </row>
    <row r="208" spans="1:43">
      <c r="A208" s="28">
        <v>40350</v>
      </c>
      <c r="B208" s="41">
        <v>40350</v>
      </c>
      <c r="C208" s="30">
        <v>49.432099999999998</v>
      </c>
      <c r="D208" s="28">
        <v>40350</v>
      </c>
      <c r="E208" s="30">
        <v>33.560099999999998</v>
      </c>
      <c r="F208" s="28">
        <v>40350</v>
      </c>
      <c r="G208" s="30">
        <v>21.285799999999998</v>
      </c>
      <c r="H208" s="28">
        <v>40350</v>
      </c>
      <c r="I208" s="30">
        <v>18.866599999999998</v>
      </c>
      <c r="J208" s="28">
        <v>40350</v>
      </c>
      <c r="K208" s="30">
        <v>16.156700000000001</v>
      </c>
      <c r="L208" s="41">
        <v>40350</v>
      </c>
      <c r="M208" s="30">
        <v>24.3856</v>
      </c>
      <c r="N208" s="119">
        <v>40350</v>
      </c>
      <c r="O208" s="30">
        <v>24.989000000000001</v>
      </c>
      <c r="P208" s="41">
        <v>40350</v>
      </c>
      <c r="Q208" s="30">
        <v>18.7576</v>
      </c>
      <c r="R208" s="119">
        <v>40350</v>
      </c>
      <c r="S208" s="30">
        <v>19.765999999999998</v>
      </c>
      <c r="T208" s="41">
        <v>40350</v>
      </c>
      <c r="U208" s="30">
        <v>16.472799999999999</v>
      </c>
      <c r="V208" s="119">
        <v>40350</v>
      </c>
      <c r="W208" s="30">
        <v>16.619</v>
      </c>
      <c r="X208" s="1446"/>
      <c r="Y208" s="93">
        <v>40354</v>
      </c>
      <c r="Z208" s="30">
        <v>26.76</v>
      </c>
      <c r="AA208" s="190">
        <f t="shared" si="18"/>
        <v>3.5804880000000003</v>
      </c>
      <c r="AB208" s="41">
        <v>40354</v>
      </c>
      <c r="AC208" s="30">
        <v>24.82</v>
      </c>
      <c r="AD208" s="190">
        <f t="shared" si="19"/>
        <v>3.0801620000000001</v>
      </c>
      <c r="AE208" s="41">
        <v>40354</v>
      </c>
      <c r="AF208" s="30">
        <v>29.74</v>
      </c>
      <c r="AG208" s="1685">
        <f t="shared" si="20"/>
        <v>4.4223379999999999</v>
      </c>
      <c r="AH208" s="1446"/>
      <c r="AI208" s="93">
        <v>40353</v>
      </c>
      <c r="AJ208" s="30">
        <v>23.88</v>
      </c>
      <c r="AK208" s="190">
        <f t="shared" si="21"/>
        <v>2.8512719999999994</v>
      </c>
      <c r="AL208" s="41">
        <v>40350</v>
      </c>
      <c r="AM208" s="30">
        <v>17.602</v>
      </c>
      <c r="AN208" s="190">
        <f t="shared" si="22"/>
        <v>1.5491520200000002</v>
      </c>
      <c r="AO208" s="41">
        <v>40359</v>
      </c>
      <c r="AP208" s="88">
        <v>21.9</v>
      </c>
      <c r="AQ208" s="1685">
        <f t="shared" si="23"/>
        <v>2.3980499999999996</v>
      </c>
    </row>
    <row r="209" spans="1:43">
      <c r="A209" s="28">
        <v>40351</v>
      </c>
      <c r="B209" s="41">
        <v>40351</v>
      </c>
      <c r="C209" s="30">
        <v>49.433199999999999</v>
      </c>
      <c r="D209" s="28">
        <v>40351</v>
      </c>
      <c r="E209" s="30">
        <v>33.546599999999998</v>
      </c>
      <c r="F209" s="28">
        <v>40351</v>
      </c>
      <c r="G209" s="30">
        <v>21.273499999999999</v>
      </c>
      <c r="H209" s="28">
        <v>40351</v>
      </c>
      <c r="I209" s="30">
        <v>18.8963</v>
      </c>
      <c r="J209" s="28">
        <v>40351</v>
      </c>
      <c r="K209" s="30">
        <v>16.172999999999998</v>
      </c>
      <c r="L209" s="41">
        <v>40351</v>
      </c>
      <c r="M209" s="30">
        <v>24.522600000000001</v>
      </c>
      <c r="N209" s="119">
        <v>40351</v>
      </c>
      <c r="O209" s="30">
        <v>25.114000000000001</v>
      </c>
      <c r="P209" s="41">
        <v>40351</v>
      </c>
      <c r="Q209" s="30">
        <v>18.867699999999999</v>
      </c>
      <c r="R209" s="119">
        <v>40351</v>
      </c>
      <c r="S209" s="30">
        <v>19.859000000000002</v>
      </c>
      <c r="T209" s="41">
        <v>40351</v>
      </c>
      <c r="U209" s="30">
        <v>16.5899</v>
      </c>
      <c r="V209" s="119">
        <v>40351</v>
      </c>
      <c r="W209" s="30">
        <v>16.742999999999999</v>
      </c>
      <c r="X209" s="1446"/>
      <c r="Y209" s="93">
        <v>40357</v>
      </c>
      <c r="Z209" s="30">
        <v>26.79</v>
      </c>
      <c r="AA209" s="190">
        <f t="shared" si="18"/>
        <v>3.5885204999999991</v>
      </c>
      <c r="AB209" s="41">
        <v>40357</v>
      </c>
      <c r="AC209" s="30">
        <v>24.92</v>
      </c>
      <c r="AD209" s="190">
        <f t="shared" si="19"/>
        <v>3.1050320000000005</v>
      </c>
      <c r="AE209" s="41">
        <v>40357</v>
      </c>
      <c r="AF209" s="30">
        <v>29.86</v>
      </c>
      <c r="AG209" s="1685">
        <f t="shared" si="20"/>
        <v>4.4580979999999997</v>
      </c>
      <c r="AH209" s="1446"/>
      <c r="AI209" s="93">
        <v>40354</v>
      </c>
      <c r="AJ209" s="30">
        <v>23.89</v>
      </c>
      <c r="AK209" s="190">
        <f t="shared" si="21"/>
        <v>2.8536605000000002</v>
      </c>
      <c r="AL209" s="41">
        <v>40351</v>
      </c>
      <c r="AM209" s="30">
        <v>17.670000000000002</v>
      </c>
      <c r="AN209" s="190">
        <f t="shared" si="22"/>
        <v>1.5611445000000006</v>
      </c>
      <c r="AO209" s="41">
        <v>40360</v>
      </c>
      <c r="AP209" s="88">
        <v>21.83</v>
      </c>
      <c r="AQ209" s="1685">
        <f t="shared" si="23"/>
        <v>2.3827444999999998</v>
      </c>
    </row>
    <row r="210" spans="1:43">
      <c r="A210" s="28">
        <v>40352</v>
      </c>
      <c r="B210" s="41">
        <v>40352</v>
      </c>
      <c r="C210" s="30">
        <v>49.5212</v>
      </c>
      <c r="D210" s="28">
        <v>40352</v>
      </c>
      <c r="E210" s="30">
        <v>33.659700000000001</v>
      </c>
      <c r="F210" s="28">
        <v>40352</v>
      </c>
      <c r="G210" s="30">
        <v>21.456399999999999</v>
      </c>
      <c r="H210" s="28">
        <v>40352</v>
      </c>
      <c r="I210" s="30">
        <v>19.101700000000001</v>
      </c>
      <c r="J210" s="28">
        <v>40352</v>
      </c>
      <c r="K210" s="30">
        <v>16.192699999999999</v>
      </c>
      <c r="L210" s="41">
        <v>40352</v>
      </c>
      <c r="M210" s="30">
        <v>24.5061</v>
      </c>
      <c r="N210" s="119">
        <v>40352</v>
      </c>
      <c r="O210" s="30">
        <v>25.111000000000001</v>
      </c>
      <c r="P210" s="41">
        <v>40352</v>
      </c>
      <c r="Q210" s="30">
        <v>18.7895</v>
      </c>
      <c r="R210" s="119">
        <v>40352</v>
      </c>
      <c r="S210" s="30">
        <v>19.800999999999998</v>
      </c>
      <c r="T210" s="41">
        <v>40352</v>
      </c>
      <c r="U210" s="30">
        <v>16.575299999999999</v>
      </c>
      <c r="V210" s="119">
        <v>40352</v>
      </c>
      <c r="W210" s="30">
        <v>16.733000000000001</v>
      </c>
      <c r="X210" s="1446"/>
      <c r="Y210" s="93">
        <v>40358</v>
      </c>
      <c r="Z210" s="30">
        <v>27.36</v>
      </c>
      <c r="AA210" s="190">
        <f t="shared" si="18"/>
        <v>3.742848</v>
      </c>
      <c r="AB210" s="41">
        <v>40358</v>
      </c>
      <c r="AC210" s="30">
        <v>25.64</v>
      </c>
      <c r="AD210" s="190">
        <f t="shared" si="19"/>
        <v>3.2870480000000009</v>
      </c>
      <c r="AE210" s="41">
        <v>40358</v>
      </c>
      <c r="AF210" s="30">
        <v>30.64</v>
      </c>
      <c r="AG210" s="1685">
        <f t="shared" si="20"/>
        <v>4.6940479999999996</v>
      </c>
      <c r="AH210" s="1446"/>
      <c r="AI210" s="93">
        <v>40357</v>
      </c>
      <c r="AJ210" s="30">
        <v>23.98</v>
      </c>
      <c r="AK210" s="190">
        <f t="shared" si="21"/>
        <v>2.8752020000000003</v>
      </c>
      <c r="AL210" s="41">
        <v>40352</v>
      </c>
      <c r="AM210" s="30">
        <v>17.690999999999999</v>
      </c>
      <c r="AN210" s="190">
        <f t="shared" si="22"/>
        <v>1.5648574049999995</v>
      </c>
      <c r="AO210" s="41">
        <v>40361</v>
      </c>
      <c r="AP210" s="88">
        <v>21.84</v>
      </c>
      <c r="AQ210" s="1685">
        <f t="shared" si="23"/>
        <v>2.3849280000000004</v>
      </c>
    </row>
    <row r="211" spans="1:43">
      <c r="A211" s="28">
        <v>40353</v>
      </c>
      <c r="B211" s="41">
        <v>40353</v>
      </c>
      <c r="C211" s="30">
        <v>49.523699999999998</v>
      </c>
      <c r="D211" s="28">
        <v>40353</v>
      </c>
      <c r="E211" s="30">
        <v>33.687399999999997</v>
      </c>
      <c r="F211" s="28">
        <v>40353</v>
      </c>
      <c r="G211" s="30">
        <v>21.482299999999999</v>
      </c>
      <c r="H211" s="28">
        <v>40353</v>
      </c>
      <c r="I211" s="30">
        <v>19.110800000000001</v>
      </c>
      <c r="J211" s="28">
        <v>40353</v>
      </c>
      <c r="K211" s="30">
        <v>16.1876</v>
      </c>
      <c r="L211" s="41">
        <v>40353</v>
      </c>
      <c r="M211" s="30">
        <v>24.521899999999999</v>
      </c>
      <c r="N211" s="119">
        <v>40353</v>
      </c>
      <c r="O211" s="30">
        <v>25.169</v>
      </c>
      <c r="P211" s="41">
        <v>40353</v>
      </c>
      <c r="Q211" s="30">
        <v>18.833200000000001</v>
      </c>
      <c r="R211" s="119">
        <v>40353</v>
      </c>
      <c r="S211" s="30">
        <v>19.838999999999999</v>
      </c>
      <c r="T211" s="41">
        <v>40353</v>
      </c>
      <c r="U211" s="30">
        <v>16.5031</v>
      </c>
      <c r="V211" s="119">
        <v>40353</v>
      </c>
      <c r="W211" s="30">
        <v>16.648</v>
      </c>
      <c r="X211" s="1446"/>
      <c r="Y211" s="93">
        <v>40359</v>
      </c>
      <c r="Z211" s="30">
        <v>27.34</v>
      </c>
      <c r="AA211" s="190">
        <f t="shared" si="18"/>
        <v>3.7373779999999996</v>
      </c>
      <c r="AB211" s="41">
        <v>40359</v>
      </c>
      <c r="AC211" s="30">
        <v>25.58</v>
      </c>
      <c r="AD211" s="190">
        <f t="shared" si="19"/>
        <v>3.2716819999999993</v>
      </c>
      <c r="AE211" s="41">
        <v>40359</v>
      </c>
      <c r="AF211" s="30">
        <v>30.57</v>
      </c>
      <c r="AG211" s="1685">
        <f t="shared" si="20"/>
        <v>4.6726245000000004</v>
      </c>
      <c r="AH211" s="1446"/>
      <c r="AI211" s="93">
        <v>40358</v>
      </c>
      <c r="AJ211" s="30">
        <v>24.53</v>
      </c>
      <c r="AK211" s="190">
        <f t="shared" si="21"/>
        <v>3.0086045000000006</v>
      </c>
      <c r="AL211" s="41">
        <v>40353</v>
      </c>
      <c r="AM211" s="30">
        <v>17.861000000000001</v>
      </c>
      <c r="AN211" s="190">
        <f t="shared" si="22"/>
        <v>1.5950766050000003</v>
      </c>
      <c r="AO211" s="41">
        <v>40365</v>
      </c>
      <c r="AP211" s="88">
        <v>21.86</v>
      </c>
      <c r="AQ211" s="1685">
        <f t="shared" si="23"/>
        <v>2.3892979999999997</v>
      </c>
    </row>
    <row r="212" spans="1:43">
      <c r="A212" s="28">
        <v>40354</v>
      </c>
      <c r="B212" s="41">
        <v>40354</v>
      </c>
      <c r="C212" s="30">
        <v>49.939799999999998</v>
      </c>
      <c r="D212" s="28">
        <v>40354</v>
      </c>
      <c r="E212" s="30">
        <v>33.9983</v>
      </c>
      <c r="F212" s="28">
        <v>40354</v>
      </c>
      <c r="G212" s="30">
        <v>21.6173</v>
      </c>
      <c r="H212" s="28">
        <v>40354</v>
      </c>
      <c r="I212" s="30">
        <v>19.328499999999998</v>
      </c>
      <c r="J212" s="28">
        <v>40354</v>
      </c>
      <c r="K212" s="30">
        <v>16.247399999999999</v>
      </c>
      <c r="L212" s="41">
        <v>40354</v>
      </c>
      <c r="M212" s="30">
        <v>24.521799999999999</v>
      </c>
      <c r="N212" s="119">
        <v>40354</v>
      </c>
      <c r="O212" s="30">
        <v>25.169</v>
      </c>
      <c r="P212" s="41">
        <v>40354</v>
      </c>
      <c r="Q212" s="30">
        <v>18.833200000000001</v>
      </c>
      <c r="R212" s="119">
        <v>40354</v>
      </c>
      <c r="S212" s="30">
        <v>19.838000000000001</v>
      </c>
      <c r="T212" s="41">
        <v>40354</v>
      </c>
      <c r="U212" s="30">
        <v>16.491299999999999</v>
      </c>
      <c r="V212" s="119">
        <v>40354</v>
      </c>
      <c r="W212" s="30">
        <v>16.620999999999999</v>
      </c>
      <c r="X212" s="1446"/>
      <c r="Y212" s="93">
        <v>40360</v>
      </c>
      <c r="Z212" s="30">
        <v>27.56</v>
      </c>
      <c r="AA212" s="190">
        <f t="shared" si="18"/>
        <v>3.797768</v>
      </c>
      <c r="AB212" s="41">
        <v>40360</v>
      </c>
      <c r="AC212" s="30">
        <v>26.04</v>
      </c>
      <c r="AD212" s="190">
        <f t="shared" si="19"/>
        <v>3.390407999999999</v>
      </c>
      <c r="AE212" s="41">
        <v>40360</v>
      </c>
      <c r="AF212" s="30">
        <v>30.98</v>
      </c>
      <c r="AG212" s="1685">
        <f t="shared" si="20"/>
        <v>4.7988020000000002</v>
      </c>
      <c r="AH212" s="1446"/>
      <c r="AI212" s="93">
        <v>40359</v>
      </c>
      <c r="AJ212" s="30">
        <v>24.46</v>
      </c>
      <c r="AK212" s="190">
        <f t="shared" si="21"/>
        <v>2.9914580000000002</v>
      </c>
      <c r="AL212" s="41">
        <v>40354</v>
      </c>
      <c r="AM212" s="30">
        <v>17.863</v>
      </c>
      <c r="AN212" s="190">
        <f t="shared" si="22"/>
        <v>1.5954338449999999</v>
      </c>
      <c r="AO212" s="41">
        <v>40366</v>
      </c>
      <c r="AP212" s="88">
        <v>22.45</v>
      </c>
      <c r="AQ212" s="1685">
        <f t="shared" si="23"/>
        <v>2.5200125</v>
      </c>
    </row>
    <row r="213" spans="1:43">
      <c r="A213" s="28">
        <v>40357</v>
      </c>
      <c r="B213" s="41">
        <v>40357</v>
      </c>
      <c r="C213" s="30">
        <v>49.744799999999998</v>
      </c>
      <c r="D213" s="28">
        <v>40357</v>
      </c>
      <c r="E213" s="30">
        <v>33.862299999999998</v>
      </c>
      <c r="F213" s="28">
        <v>40357</v>
      </c>
      <c r="G213" s="30">
        <v>21.220199999999998</v>
      </c>
      <c r="H213" s="28">
        <v>40357</v>
      </c>
      <c r="I213" s="30">
        <v>18.973800000000001</v>
      </c>
      <c r="J213" s="28">
        <v>40357</v>
      </c>
      <c r="K213" s="30">
        <v>15.9343</v>
      </c>
      <c r="L213" s="41">
        <v>40357</v>
      </c>
      <c r="M213" s="30">
        <v>24.115200000000002</v>
      </c>
      <c r="N213" s="119">
        <v>40357</v>
      </c>
      <c r="O213" s="30">
        <v>24.715</v>
      </c>
      <c r="P213" s="41">
        <v>40357</v>
      </c>
      <c r="Q213" s="30">
        <v>18.335699999999999</v>
      </c>
      <c r="R213" s="119">
        <v>40357</v>
      </c>
      <c r="S213" s="30">
        <v>19.41</v>
      </c>
      <c r="T213" s="41">
        <v>40357</v>
      </c>
      <c r="U213" s="30">
        <v>16.295000000000002</v>
      </c>
      <c r="V213" s="119">
        <v>40357</v>
      </c>
      <c r="W213" s="30">
        <v>16.456</v>
      </c>
      <c r="X213" s="1446"/>
      <c r="Y213" s="93">
        <v>40361</v>
      </c>
      <c r="Z213" s="30">
        <v>27.47</v>
      </c>
      <c r="AA213" s="190">
        <f t="shared" si="18"/>
        <v>3.7730044999999999</v>
      </c>
      <c r="AB213" s="41">
        <v>40361</v>
      </c>
      <c r="AC213" s="30">
        <v>25.84</v>
      </c>
      <c r="AD213" s="190">
        <f t="shared" si="19"/>
        <v>3.3385280000000002</v>
      </c>
      <c r="AE213" s="41">
        <v>40361</v>
      </c>
      <c r="AF213" s="30">
        <v>30.81</v>
      </c>
      <c r="AG213" s="1685">
        <f t="shared" si="20"/>
        <v>4.7462804999999992</v>
      </c>
      <c r="AH213" s="1446"/>
      <c r="AI213" s="93">
        <v>40360</v>
      </c>
      <c r="AJ213" s="30">
        <v>24.82</v>
      </c>
      <c r="AK213" s="190">
        <f t="shared" si="21"/>
        <v>3.0801620000000001</v>
      </c>
      <c r="AL213" s="41">
        <v>40357</v>
      </c>
      <c r="AM213" s="30">
        <v>17.786000000000001</v>
      </c>
      <c r="AN213" s="190">
        <f t="shared" si="22"/>
        <v>1.5817089800000004</v>
      </c>
      <c r="AO213" s="41">
        <v>40367</v>
      </c>
      <c r="AP213" s="88">
        <v>22.51</v>
      </c>
      <c r="AQ213" s="1685">
        <f t="shared" si="23"/>
        <v>2.5335005000000006</v>
      </c>
    </row>
    <row r="214" spans="1:43">
      <c r="A214" s="28">
        <v>40358</v>
      </c>
      <c r="B214" s="41">
        <v>40358</v>
      </c>
      <c r="C214" s="30">
        <v>49.8123</v>
      </c>
      <c r="D214" s="28">
        <v>40358</v>
      </c>
      <c r="E214" s="30">
        <v>34.030500000000004</v>
      </c>
      <c r="F214" s="28">
        <v>40358</v>
      </c>
      <c r="G214" s="30">
        <v>21.337700000000002</v>
      </c>
      <c r="H214" s="28">
        <v>40358</v>
      </c>
      <c r="I214" s="30">
        <v>19.0304</v>
      </c>
      <c r="J214" s="28">
        <v>40358</v>
      </c>
      <c r="K214" s="30">
        <v>15.909700000000001</v>
      </c>
      <c r="L214" s="41">
        <v>40358</v>
      </c>
      <c r="M214" s="30">
        <v>24.092099999999999</v>
      </c>
      <c r="N214" s="119">
        <v>40358</v>
      </c>
      <c r="O214" s="30">
        <v>24.709</v>
      </c>
      <c r="P214" s="41">
        <v>40358</v>
      </c>
      <c r="Q214" s="30">
        <v>18.4636</v>
      </c>
      <c r="R214" s="119">
        <v>40358</v>
      </c>
      <c r="S214" s="30">
        <v>19.59</v>
      </c>
      <c r="T214" s="41">
        <v>40358</v>
      </c>
      <c r="U214" s="30">
        <v>16.199300000000001</v>
      </c>
      <c r="V214" s="119">
        <v>40358</v>
      </c>
      <c r="W214" s="30">
        <v>16.346</v>
      </c>
      <c r="X214" s="1446"/>
      <c r="Y214" s="93">
        <v>40364</v>
      </c>
      <c r="Z214" s="30">
        <v>27.36</v>
      </c>
      <c r="AA214" s="190">
        <f t="shared" si="18"/>
        <v>3.742848</v>
      </c>
      <c r="AB214" s="41">
        <v>40364</v>
      </c>
      <c r="AC214" s="30">
        <v>25.81</v>
      </c>
      <c r="AD214" s="190">
        <f t="shared" si="19"/>
        <v>3.3307804999999995</v>
      </c>
      <c r="AE214" s="41">
        <v>40364</v>
      </c>
      <c r="AF214" s="30">
        <v>30.63</v>
      </c>
      <c r="AG214" s="1685">
        <f t="shared" si="20"/>
        <v>4.6909845000000008</v>
      </c>
      <c r="AH214" s="1446"/>
      <c r="AI214" s="93">
        <v>40361</v>
      </c>
      <c r="AJ214" s="30">
        <v>24.65</v>
      </c>
      <c r="AK214" s="190">
        <f t="shared" si="21"/>
        <v>3.0381125</v>
      </c>
      <c r="AL214" s="41">
        <v>40358</v>
      </c>
      <c r="AM214" s="30">
        <v>18.448</v>
      </c>
      <c r="AN214" s="190">
        <f t="shared" si="22"/>
        <v>1.7016435200000002</v>
      </c>
      <c r="AO214" s="41">
        <v>40368</v>
      </c>
      <c r="AP214" s="88">
        <v>22.55</v>
      </c>
      <c r="AQ214" s="1685">
        <f t="shared" si="23"/>
        <v>2.5425125</v>
      </c>
    </row>
    <row r="215" spans="1:43">
      <c r="A215" s="28">
        <v>40359</v>
      </c>
      <c r="B215" s="41">
        <v>40359</v>
      </c>
      <c r="C215" s="30">
        <v>49.8001</v>
      </c>
      <c r="D215" s="28">
        <v>40359</v>
      </c>
      <c r="E215" s="30">
        <v>34.045999999999999</v>
      </c>
      <c r="F215" s="28">
        <v>40359</v>
      </c>
      <c r="G215" s="30">
        <v>21.5976</v>
      </c>
      <c r="H215" s="28">
        <v>40359</v>
      </c>
      <c r="I215" s="30">
        <v>19.2562</v>
      </c>
      <c r="J215" s="28">
        <v>40359</v>
      </c>
      <c r="K215" s="30">
        <v>16.0001</v>
      </c>
      <c r="L215" s="41">
        <v>40359</v>
      </c>
      <c r="M215" s="30">
        <v>24.0791</v>
      </c>
      <c r="N215" s="119">
        <v>40359</v>
      </c>
      <c r="O215" s="30">
        <v>24.7</v>
      </c>
      <c r="P215" s="41">
        <v>40359</v>
      </c>
      <c r="Q215" s="30">
        <v>18.556699999999999</v>
      </c>
      <c r="R215" s="119">
        <v>40359</v>
      </c>
      <c r="S215" s="30">
        <v>19.614000000000001</v>
      </c>
      <c r="T215" s="41">
        <v>40359</v>
      </c>
      <c r="U215" s="30">
        <v>16.537199999999999</v>
      </c>
      <c r="V215" s="119">
        <v>40359</v>
      </c>
      <c r="W215" s="30">
        <v>16.7</v>
      </c>
      <c r="X215" s="1446"/>
      <c r="Y215" s="93">
        <v>40365</v>
      </c>
      <c r="Z215" s="30">
        <v>27.64</v>
      </c>
      <c r="AA215" s="190">
        <f t="shared" si="18"/>
        <v>3.8198479999999995</v>
      </c>
      <c r="AB215" s="41">
        <v>40365</v>
      </c>
      <c r="AC215" s="30">
        <v>25.96</v>
      </c>
      <c r="AD215" s="190">
        <f t="shared" si="19"/>
        <v>3.3696079999999995</v>
      </c>
      <c r="AE215" s="41">
        <v>40365</v>
      </c>
      <c r="AF215" s="30">
        <v>30.87</v>
      </c>
      <c r="AG215" s="1685">
        <f t="shared" si="20"/>
        <v>4.7647845000000011</v>
      </c>
      <c r="AH215" s="1446"/>
      <c r="AI215" s="93">
        <v>40364</v>
      </c>
      <c r="AJ215" s="30">
        <v>24.59</v>
      </c>
      <c r="AK215" s="190">
        <f t="shared" si="21"/>
        <v>3.0233405000000002</v>
      </c>
      <c r="AL215" s="41">
        <v>40359</v>
      </c>
      <c r="AM215" s="30">
        <v>18.449000000000002</v>
      </c>
      <c r="AN215" s="190">
        <f t="shared" si="22"/>
        <v>1.7018280050000005</v>
      </c>
      <c r="AO215" s="41">
        <v>40371</v>
      </c>
      <c r="AP215" s="88">
        <v>22.54</v>
      </c>
      <c r="AQ215" s="1685">
        <f t="shared" si="23"/>
        <v>2.5402579999999997</v>
      </c>
    </row>
    <row r="216" spans="1:43">
      <c r="A216" s="28">
        <v>40360</v>
      </c>
      <c r="B216" s="41">
        <v>40360</v>
      </c>
      <c r="C216" s="30">
        <v>49.771000000000001</v>
      </c>
      <c r="D216" s="28">
        <v>40360</v>
      </c>
      <c r="E216" s="30">
        <v>34.149099999999997</v>
      </c>
      <c r="F216" s="28">
        <v>40360</v>
      </c>
      <c r="G216" s="30">
        <v>21.709199999999999</v>
      </c>
      <c r="H216" s="28">
        <v>40360</v>
      </c>
      <c r="I216" s="30">
        <v>19.341200000000001</v>
      </c>
      <c r="J216" s="28">
        <v>40360</v>
      </c>
      <c r="K216" s="30">
        <v>16.0748</v>
      </c>
      <c r="L216" s="41">
        <v>40360</v>
      </c>
      <c r="M216" s="30">
        <v>24.074100000000001</v>
      </c>
      <c r="N216" s="119">
        <v>40360</v>
      </c>
      <c r="O216" s="30">
        <v>24.701999999999998</v>
      </c>
      <c r="P216" s="41">
        <v>40360</v>
      </c>
      <c r="Q216" s="30">
        <v>18.5626</v>
      </c>
      <c r="R216" s="119">
        <v>40360</v>
      </c>
      <c r="S216" s="30">
        <v>19.631</v>
      </c>
      <c r="T216" s="41">
        <v>40360</v>
      </c>
      <c r="U216" s="30">
        <v>16.775200000000002</v>
      </c>
      <c r="V216" s="119">
        <v>40360</v>
      </c>
      <c r="W216" s="30">
        <v>17.050999999999998</v>
      </c>
      <c r="X216" s="1446"/>
      <c r="Y216" s="93">
        <v>40366</v>
      </c>
      <c r="Z216" s="30">
        <v>27.69</v>
      </c>
      <c r="AA216" s="190">
        <f t="shared" si="18"/>
        <v>3.8336805000000007</v>
      </c>
      <c r="AB216" s="41">
        <v>40366</v>
      </c>
      <c r="AC216" s="30">
        <v>25.93</v>
      </c>
      <c r="AD216" s="190">
        <f t="shared" si="19"/>
        <v>3.3618244999999991</v>
      </c>
      <c r="AE216" s="41">
        <v>40366</v>
      </c>
      <c r="AF216" s="30">
        <v>30.96</v>
      </c>
      <c r="AG216" s="1685">
        <f t="shared" si="20"/>
        <v>4.7926079999999995</v>
      </c>
      <c r="AH216" s="1446"/>
      <c r="AI216" s="93">
        <v>40365</v>
      </c>
      <c r="AJ216" s="30">
        <v>24.89</v>
      </c>
      <c r="AK216" s="190">
        <f t="shared" si="21"/>
        <v>3.0975605000000002</v>
      </c>
      <c r="AL216" s="41">
        <v>40360</v>
      </c>
      <c r="AM216" s="30">
        <v>18.489000000000001</v>
      </c>
      <c r="AN216" s="190">
        <f t="shared" si="22"/>
        <v>1.7092156050000002</v>
      </c>
      <c r="AO216" s="41">
        <v>40372</v>
      </c>
      <c r="AP216" s="88">
        <v>22.56</v>
      </c>
      <c r="AQ216" s="1685">
        <f t="shared" si="23"/>
        <v>2.5447679999999999</v>
      </c>
    </row>
    <row r="217" spans="1:43">
      <c r="A217" s="28">
        <v>40361</v>
      </c>
      <c r="B217" s="41">
        <v>40361</v>
      </c>
      <c r="C217" s="30">
        <v>50.394599999999997</v>
      </c>
      <c r="D217" s="28">
        <v>40361</v>
      </c>
      <c r="E217" s="30">
        <v>34.751100000000001</v>
      </c>
      <c r="F217" s="28">
        <v>40361</v>
      </c>
      <c r="G217" s="30">
        <v>22.234300000000001</v>
      </c>
      <c r="H217" s="28">
        <v>40361</v>
      </c>
      <c r="I217" s="30">
        <v>19.791499999999999</v>
      </c>
      <c r="J217" s="28">
        <v>40361</v>
      </c>
      <c r="K217" s="30">
        <v>16.318000000000001</v>
      </c>
      <c r="L217" s="41">
        <v>40361</v>
      </c>
      <c r="M217" s="30">
        <v>24.0945</v>
      </c>
      <c r="N217" s="119">
        <v>40361</v>
      </c>
      <c r="O217" s="30">
        <v>24.734999999999999</v>
      </c>
      <c r="P217" s="41">
        <v>40361</v>
      </c>
      <c r="Q217" s="30">
        <v>18.560200000000002</v>
      </c>
      <c r="R217" s="119">
        <v>40361</v>
      </c>
      <c r="S217" s="30">
        <v>19.637</v>
      </c>
      <c r="T217" s="41">
        <v>40361</v>
      </c>
      <c r="U217" s="30">
        <v>16.817699999999999</v>
      </c>
      <c r="V217" s="119">
        <v>40361</v>
      </c>
      <c r="W217" s="30">
        <v>17.079999999999998</v>
      </c>
      <c r="X217" s="1446"/>
      <c r="Y217" s="93">
        <v>40367</v>
      </c>
      <c r="Z217" s="30">
        <v>27.75</v>
      </c>
      <c r="AA217" s="190">
        <f t="shared" si="18"/>
        <v>3.8503125000000007</v>
      </c>
      <c r="AB217" s="41">
        <v>40367</v>
      </c>
      <c r="AC217" s="30">
        <v>26.01</v>
      </c>
      <c r="AD217" s="190">
        <f t="shared" si="19"/>
        <v>3.3826005000000001</v>
      </c>
      <c r="AE217" s="41">
        <v>40367</v>
      </c>
      <c r="AF217" s="30">
        <v>31.05</v>
      </c>
      <c r="AG217" s="1685">
        <f t="shared" si="20"/>
        <v>4.8205125000000004</v>
      </c>
      <c r="AH217" s="1446"/>
      <c r="AI217" s="93">
        <v>40366</v>
      </c>
      <c r="AJ217" s="30">
        <v>24.99</v>
      </c>
      <c r="AK217" s="190">
        <f t="shared" si="21"/>
        <v>3.1225004999999997</v>
      </c>
      <c r="AL217" s="41">
        <v>40361</v>
      </c>
      <c r="AM217" s="30">
        <v>18.381</v>
      </c>
      <c r="AN217" s="190">
        <f t="shared" si="22"/>
        <v>1.689305805</v>
      </c>
      <c r="AO217" s="41">
        <v>40373</v>
      </c>
      <c r="AP217" s="88">
        <v>22.56</v>
      </c>
      <c r="AQ217" s="1685">
        <f t="shared" si="23"/>
        <v>2.5447679999999999</v>
      </c>
    </row>
    <row r="218" spans="1:43">
      <c r="A218" s="28">
        <v>40364</v>
      </c>
      <c r="B218" s="41">
        <v>40364</v>
      </c>
      <c r="C218" s="30">
        <v>51.2318</v>
      </c>
      <c r="D218" s="28">
        <v>40364</v>
      </c>
      <c r="E218" s="30">
        <v>35.240099999999998</v>
      </c>
      <c r="F218" s="28">
        <v>40364</v>
      </c>
      <c r="G218" s="30">
        <v>22.67</v>
      </c>
      <c r="H218" s="28">
        <v>40364</v>
      </c>
      <c r="I218" s="30">
        <v>20.171800000000001</v>
      </c>
      <c r="J218" s="28">
        <v>40364</v>
      </c>
      <c r="K218" s="30">
        <v>16.66</v>
      </c>
      <c r="L218" s="41">
        <v>40364</v>
      </c>
      <c r="M218" s="30">
        <v>24.1891</v>
      </c>
      <c r="N218" s="119">
        <v>40364</v>
      </c>
      <c r="O218" s="30">
        <v>24.783999999999999</v>
      </c>
      <c r="P218" s="41">
        <v>40364</v>
      </c>
      <c r="Q218" s="30">
        <v>18.6188</v>
      </c>
      <c r="R218" s="119">
        <v>40364</v>
      </c>
      <c r="S218" s="30">
        <v>19.725999999999999</v>
      </c>
      <c r="T218" s="41">
        <v>40364</v>
      </c>
      <c r="U218" s="30">
        <v>17.0992</v>
      </c>
      <c r="V218" s="119">
        <v>40364</v>
      </c>
      <c r="W218" s="30">
        <v>17.358000000000001</v>
      </c>
      <c r="X218" s="1446"/>
      <c r="Y218" s="93">
        <v>40368</v>
      </c>
      <c r="Z218" s="30">
        <v>27.75</v>
      </c>
      <c r="AA218" s="190">
        <f t="shared" si="18"/>
        <v>3.8503125000000007</v>
      </c>
      <c r="AB218" s="41">
        <v>40368</v>
      </c>
      <c r="AC218" s="30">
        <v>26.03</v>
      </c>
      <c r="AD218" s="190">
        <f t="shared" si="19"/>
        <v>3.387804500000001</v>
      </c>
      <c r="AE218" s="41">
        <v>40368</v>
      </c>
      <c r="AF218" s="30">
        <v>31.06</v>
      </c>
      <c r="AG218" s="1685">
        <f t="shared" si="20"/>
        <v>4.8236179999999997</v>
      </c>
      <c r="AH218" s="1446"/>
      <c r="AI218" s="93">
        <v>40367</v>
      </c>
      <c r="AJ218" s="30">
        <v>25</v>
      </c>
      <c r="AK218" s="190">
        <f t="shared" si="21"/>
        <v>3.125</v>
      </c>
      <c r="AL218" s="41">
        <v>40364</v>
      </c>
      <c r="AM218" s="30">
        <v>18.349</v>
      </c>
      <c r="AN218" s="190">
        <f t="shared" si="22"/>
        <v>1.6834290050000003</v>
      </c>
      <c r="AO218" s="41">
        <v>40374</v>
      </c>
      <c r="AP218" s="88">
        <v>22.56</v>
      </c>
      <c r="AQ218" s="1685">
        <f t="shared" si="23"/>
        <v>2.5447679999999999</v>
      </c>
    </row>
    <row r="219" spans="1:43">
      <c r="A219" s="28">
        <v>40365</v>
      </c>
      <c r="B219" s="41">
        <v>40365</v>
      </c>
      <c r="C219" s="30">
        <v>51.247900000000001</v>
      </c>
      <c r="D219" s="28">
        <v>40365</v>
      </c>
      <c r="E219" s="30">
        <v>35.448099999999997</v>
      </c>
      <c r="F219" s="28">
        <v>40365</v>
      </c>
      <c r="G219" s="30">
        <v>22.793900000000001</v>
      </c>
      <c r="H219" s="28">
        <v>40365</v>
      </c>
      <c r="I219" s="30">
        <v>20.347300000000001</v>
      </c>
      <c r="J219" s="28">
        <v>40365</v>
      </c>
      <c r="K219" s="30">
        <v>16.7182</v>
      </c>
      <c r="L219" s="41">
        <v>40365</v>
      </c>
      <c r="M219" s="30">
        <v>24.441500000000001</v>
      </c>
      <c r="N219" s="119">
        <v>40365</v>
      </c>
      <c r="O219" s="30">
        <v>25.071999999999999</v>
      </c>
      <c r="P219" s="41">
        <v>40365</v>
      </c>
      <c r="Q219" s="30">
        <v>18.876100000000001</v>
      </c>
      <c r="R219" s="119">
        <v>40365</v>
      </c>
      <c r="S219" s="30">
        <v>19.977</v>
      </c>
      <c r="T219" s="41">
        <v>40365</v>
      </c>
      <c r="U219" s="30">
        <v>17.1877</v>
      </c>
      <c r="V219" s="119">
        <v>40365</v>
      </c>
      <c r="W219" s="30">
        <v>17.431000000000001</v>
      </c>
      <c r="X219" s="1446"/>
      <c r="Y219" s="93">
        <v>40371</v>
      </c>
      <c r="Z219" s="30">
        <v>27.69</v>
      </c>
      <c r="AA219" s="190">
        <f t="shared" si="18"/>
        <v>3.8336805000000007</v>
      </c>
      <c r="AB219" s="41">
        <v>40371</v>
      </c>
      <c r="AC219" s="30">
        <v>25.85</v>
      </c>
      <c r="AD219" s="190">
        <f t="shared" si="19"/>
        <v>3.3411124999999999</v>
      </c>
      <c r="AE219" s="41">
        <v>40371</v>
      </c>
      <c r="AF219" s="30">
        <v>30.84</v>
      </c>
      <c r="AG219" s="1685">
        <f t="shared" si="20"/>
        <v>4.7555280000000009</v>
      </c>
      <c r="AH219" s="1446"/>
      <c r="AI219" s="93">
        <v>40368</v>
      </c>
      <c r="AJ219" s="30">
        <v>25.02</v>
      </c>
      <c r="AK219" s="190">
        <f t="shared" si="21"/>
        <v>3.1300019999999997</v>
      </c>
      <c r="AL219" s="41">
        <v>40365</v>
      </c>
      <c r="AM219" s="30">
        <v>18.486999999999998</v>
      </c>
      <c r="AN219" s="190">
        <f t="shared" si="22"/>
        <v>1.7088458449999997</v>
      </c>
      <c r="AO219" s="41">
        <v>40375</v>
      </c>
      <c r="AP219" s="88">
        <v>23.07</v>
      </c>
      <c r="AQ219" s="1685">
        <f t="shared" si="23"/>
        <v>2.6611245000000001</v>
      </c>
    </row>
    <row r="220" spans="1:43">
      <c r="A220" s="28">
        <v>40366</v>
      </c>
      <c r="B220" s="41">
        <v>40366</v>
      </c>
      <c r="C220" s="30">
        <v>51.3063</v>
      </c>
      <c r="D220" s="28">
        <v>40366</v>
      </c>
      <c r="E220" s="30">
        <v>35.494300000000003</v>
      </c>
      <c r="F220" s="28">
        <v>40366</v>
      </c>
      <c r="G220" s="30">
        <v>22.803100000000001</v>
      </c>
      <c r="H220" s="28">
        <v>40366</v>
      </c>
      <c r="I220" s="30">
        <v>20.350100000000001</v>
      </c>
      <c r="J220" s="28">
        <v>40366</v>
      </c>
      <c r="K220" s="30">
        <v>16.714300000000001</v>
      </c>
      <c r="L220" s="41">
        <v>40366</v>
      </c>
      <c r="M220" s="30">
        <v>24.441600000000001</v>
      </c>
      <c r="N220" s="119">
        <v>40366</v>
      </c>
      <c r="O220" s="30">
        <v>25.053000000000001</v>
      </c>
      <c r="P220" s="41">
        <v>40366</v>
      </c>
      <c r="Q220" s="30">
        <v>18.8797</v>
      </c>
      <c r="R220" s="119">
        <v>40366</v>
      </c>
      <c r="S220" s="30">
        <v>19.998999999999999</v>
      </c>
      <c r="T220" s="41">
        <v>40366</v>
      </c>
      <c r="U220" s="30">
        <v>17.170000000000002</v>
      </c>
      <c r="V220" s="119">
        <v>40366</v>
      </c>
      <c r="W220" s="30">
        <v>17.408999999999999</v>
      </c>
      <c r="X220" s="1446"/>
      <c r="Y220" s="93">
        <v>40372</v>
      </c>
      <c r="Z220" s="30">
        <v>27.87</v>
      </c>
      <c r="AA220" s="190">
        <f t="shared" si="18"/>
        <v>3.8836845000000002</v>
      </c>
      <c r="AB220" s="41">
        <v>40372</v>
      </c>
      <c r="AC220" s="30">
        <v>26.13</v>
      </c>
      <c r="AD220" s="190">
        <f t="shared" si="19"/>
        <v>3.4138844999999995</v>
      </c>
      <c r="AE220" s="41">
        <v>40372</v>
      </c>
      <c r="AF220" s="30">
        <v>31.03</v>
      </c>
      <c r="AG220" s="1685">
        <f t="shared" si="20"/>
        <v>4.8143045000000013</v>
      </c>
      <c r="AH220" s="1446"/>
      <c r="AI220" s="93">
        <v>40371</v>
      </c>
      <c r="AJ220" s="30">
        <v>24.85</v>
      </c>
      <c r="AK220" s="190">
        <f t="shared" si="21"/>
        <v>3.087612500000001</v>
      </c>
      <c r="AL220" s="41">
        <v>40366</v>
      </c>
      <c r="AM220" s="30">
        <v>18.795000000000002</v>
      </c>
      <c r="AN220" s="190">
        <f t="shared" si="22"/>
        <v>1.7662601250000001</v>
      </c>
      <c r="AO220" s="41">
        <v>40378</v>
      </c>
      <c r="AP220" s="88">
        <v>23.09</v>
      </c>
      <c r="AQ220" s="1685">
        <f t="shared" si="23"/>
        <v>2.6657405000000001</v>
      </c>
    </row>
    <row r="221" spans="1:43">
      <c r="A221" s="28">
        <v>40367</v>
      </c>
      <c r="B221" s="41">
        <v>40367</v>
      </c>
      <c r="C221" s="30">
        <v>51.4253</v>
      </c>
      <c r="D221" s="28">
        <v>40367</v>
      </c>
      <c r="E221" s="30">
        <v>35.450099999999999</v>
      </c>
      <c r="F221" s="28">
        <v>40367</v>
      </c>
      <c r="G221" s="30">
        <v>22.780799999999999</v>
      </c>
      <c r="H221" s="28">
        <v>40367</v>
      </c>
      <c r="I221" s="30">
        <v>20.321899999999999</v>
      </c>
      <c r="J221" s="28">
        <v>40367</v>
      </c>
      <c r="K221" s="30">
        <v>16.686800000000002</v>
      </c>
      <c r="L221" s="41">
        <v>40367</v>
      </c>
      <c r="M221" s="30">
        <v>24.462</v>
      </c>
      <c r="N221" s="119">
        <v>40367</v>
      </c>
      <c r="O221" s="30">
        <v>25.106999999999999</v>
      </c>
      <c r="P221" s="41">
        <v>40367</v>
      </c>
      <c r="Q221" s="30">
        <v>18.941400000000002</v>
      </c>
      <c r="R221" s="119">
        <v>40367</v>
      </c>
      <c r="S221" s="30">
        <v>20.056000000000001</v>
      </c>
      <c r="T221" s="41">
        <v>40367</v>
      </c>
      <c r="U221" s="30">
        <v>17.144400000000001</v>
      </c>
      <c r="V221" s="119">
        <v>40367</v>
      </c>
      <c r="W221" s="30">
        <v>17.382999999999999</v>
      </c>
      <c r="X221" s="1446"/>
      <c r="Y221" s="93">
        <v>40373</v>
      </c>
      <c r="Z221" s="30">
        <v>27.87</v>
      </c>
      <c r="AA221" s="190">
        <f t="shared" si="18"/>
        <v>3.8836845000000002</v>
      </c>
      <c r="AB221" s="41">
        <v>40373</v>
      </c>
      <c r="AC221" s="30">
        <v>26.13</v>
      </c>
      <c r="AD221" s="190">
        <f t="shared" si="19"/>
        <v>3.4138844999999995</v>
      </c>
      <c r="AE221" s="41">
        <v>40373</v>
      </c>
      <c r="AF221" s="30">
        <v>31.03</v>
      </c>
      <c r="AG221" s="1685">
        <f t="shared" si="20"/>
        <v>4.8143045000000013</v>
      </c>
      <c r="AH221" s="1446"/>
      <c r="AI221" s="93">
        <v>40372</v>
      </c>
      <c r="AJ221" s="30">
        <v>25.07</v>
      </c>
      <c r="AK221" s="190">
        <f t="shared" si="21"/>
        <v>3.1425244999999999</v>
      </c>
      <c r="AL221" s="41">
        <v>40367</v>
      </c>
      <c r="AM221" s="30">
        <v>18.760000000000002</v>
      </c>
      <c r="AN221" s="190">
        <f t="shared" si="22"/>
        <v>1.7596880000000001</v>
      </c>
      <c r="AO221" s="41">
        <v>40379</v>
      </c>
      <c r="AP221" s="88">
        <v>23.18</v>
      </c>
      <c r="AQ221" s="1685">
        <f t="shared" si="23"/>
        <v>2.6865619999999999</v>
      </c>
    </row>
    <row r="222" spans="1:43">
      <c r="A222" s="28">
        <v>40368</v>
      </c>
      <c r="B222" s="41">
        <v>40368</v>
      </c>
      <c r="C222" s="30">
        <v>51.442999999999998</v>
      </c>
      <c r="D222" s="28">
        <v>40368</v>
      </c>
      <c r="E222" s="30">
        <v>35.552199999999999</v>
      </c>
      <c r="F222" s="28">
        <v>40368</v>
      </c>
      <c r="G222" s="30">
        <v>22.867000000000001</v>
      </c>
      <c r="H222" s="28">
        <v>40368</v>
      </c>
      <c r="I222" s="30">
        <v>20.39</v>
      </c>
      <c r="J222" s="28">
        <v>40368</v>
      </c>
      <c r="K222" s="30">
        <v>16.740400000000001</v>
      </c>
      <c r="L222" s="41">
        <v>40368</v>
      </c>
      <c r="M222" s="30">
        <v>24.4438</v>
      </c>
      <c r="N222" s="119">
        <v>40368</v>
      </c>
      <c r="O222" s="30">
        <v>25.091000000000001</v>
      </c>
      <c r="P222" s="41">
        <v>40368</v>
      </c>
      <c r="Q222" s="30">
        <v>18.922499999999999</v>
      </c>
      <c r="R222" s="119">
        <v>40368</v>
      </c>
      <c r="S222" s="30">
        <v>20.044</v>
      </c>
      <c r="T222" s="41">
        <v>40368</v>
      </c>
      <c r="U222" s="30">
        <v>17.159600000000001</v>
      </c>
      <c r="V222" s="119">
        <v>40368</v>
      </c>
      <c r="W222" s="30">
        <v>17.401</v>
      </c>
      <c r="X222" s="1446"/>
      <c r="Y222" s="93">
        <v>40374</v>
      </c>
      <c r="Z222" s="30">
        <v>27.86</v>
      </c>
      <c r="AA222" s="190">
        <f t="shared" si="18"/>
        <v>3.8808980000000006</v>
      </c>
      <c r="AB222" s="41">
        <v>40374</v>
      </c>
      <c r="AC222" s="30">
        <v>26.25</v>
      </c>
      <c r="AD222" s="190">
        <f t="shared" si="19"/>
        <v>3.4453125</v>
      </c>
      <c r="AE222" s="41">
        <v>40374</v>
      </c>
      <c r="AF222" s="30">
        <v>31.07</v>
      </c>
      <c r="AG222" s="1685">
        <f t="shared" si="20"/>
        <v>4.8267244999999992</v>
      </c>
      <c r="AH222" s="1446"/>
      <c r="AI222" s="93">
        <v>40373</v>
      </c>
      <c r="AJ222" s="30">
        <v>25.07</v>
      </c>
      <c r="AK222" s="190">
        <f t="shared" si="21"/>
        <v>3.1425244999999999</v>
      </c>
      <c r="AL222" s="41">
        <v>40368</v>
      </c>
      <c r="AM222" s="30">
        <v>18.79</v>
      </c>
      <c r="AN222" s="190">
        <f t="shared" si="22"/>
        <v>1.7653204999999998</v>
      </c>
      <c r="AO222" s="41">
        <v>40380</v>
      </c>
      <c r="AP222" s="88">
        <v>23.27</v>
      </c>
      <c r="AQ222" s="1685">
        <f t="shared" si="23"/>
        <v>2.7074644999999999</v>
      </c>
    </row>
    <row r="223" spans="1:43">
      <c r="A223" s="28">
        <v>40371</v>
      </c>
      <c r="B223" s="41">
        <v>40371</v>
      </c>
      <c r="C223" s="30">
        <v>51.787799999999997</v>
      </c>
      <c r="D223" s="28">
        <v>40371</v>
      </c>
      <c r="E223" s="30">
        <v>35.701599999999999</v>
      </c>
      <c r="F223" s="28">
        <v>40371</v>
      </c>
      <c r="G223" s="30">
        <v>22.909800000000001</v>
      </c>
      <c r="H223" s="28">
        <v>40371</v>
      </c>
      <c r="I223" s="30">
        <v>20.4345</v>
      </c>
      <c r="J223" s="28">
        <v>40371</v>
      </c>
      <c r="K223" s="30">
        <v>16.734400000000001</v>
      </c>
      <c r="L223" s="41">
        <v>40371</v>
      </c>
      <c r="M223" s="30">
        <v>24.459199999999999</v>
      </c>
      <c r="N223" s="119">
        <v>40371</v>
      </c>
      <c r="O223" s="30">
        <v>25.061</v>
      </c>
      <c r="P223" s="41">
        <v>40371</v>
      </c>
      <c r="Q223" s="30">
        <v>18.8948</v>
      </c>
      <c r="R223" s="119">
        <v>40371</v>
      </c>
      <c r="S223" s="30">
        <v>20.04</v>
      </c>
      <c r="T223" s="41">
        <v>40371</v>
      </c>
      <c r="U223" s="30">
        <v>17.111499999999999</v>
      </c>
      <c r="V223" s="119">
        <v>40371</v>
      </c>
      <c r="W223" s="30">
        <v>17.353999999999999</v>
      </c>
      <c r="X223" s="1446"/>
      <c r="Y223" s="93">
        <v>40375</v>
      </c>
      <c r="Z223" s="30">
        <v>28.06</v>
      </c>
      <c r="AA223" s="190">
        <f t="shared" si="18"/>
        <v>3.9368179999999988</v>
      </c>
      <c r="AB223" s="41">
        <v>40375</v>
      </c>
      <c r="AC223" s="30">
        <v>26.4</v>
      </c>
      <c r="AD223" s="190">
        <f t="shared" si="19"/>
        <v>3.4848000000000003</v>
      </c>
      <c r="AE223" s="41">
        <v>40375</v>
      </c>
      <c r="AF223" s="30">
        <v>31.3</v>
      </c>
      <c r="AG223" s="1685">
        <f t="shared" si="20"/>
        <v>4.8984500000000004</v>
      </c>
      <c r="AH223" s="1446"/>
      <c r="AI223" s="93">
        <v>40374</v>
      </c>
      <c r="AJ223" s="30">
        <v>25.12</v>
      </c>
      <c r="AK223" s="190">
        <f t="shared" si="21"/>
        <v>3.155072000000001</v>
      </c>
      <c r="AL223" s="41">
        <v>40371</v>
      </c>
      <c r="AM223" s="30">
        <v>18.792999999999999</v>
      </c>
      <c r="AN223" s="190">
        <f t="shared" si="22"/>
        <v>1.7658842449999996</v>
      </c>
      <c r="AO223" s="41">
        <v>40381</v>
      </c>
      <c r="AP223" s="88">
        <v>23.56</v>
      </c>
      <c r="AQ223" s="1685">
        <f t="shared" si="23"/>
        <v>2.7753679999999994</v>
      </c>
    </row>
    <row r="224" spans="1:43">
      <c r="A224" s="28">
        <v>40372</v>
      </c>
      <c r="B224" s="41">
        <v>40372</v>
      </c>
      <c r="C224" s="30">
        <v>51.746299999999998</v>
      </c>
      <c r="D224" s="28">
        <v>40372</v>
      </c>
      <c r="E224" s="30">
        <v>35.641300000000001</v>
      </c>
      <c r="F224" s="28">
        <v>40372</v>
      </c>
      <c r="G224" s="30">
        <v>22.876200000000001</v>
      </c>
      <c r="H224" s="28">
        <v>40372</v>
      </c>
      <c r="I224" s="30">
        <v>20.404599999999999</v>
      </c>
      <c r="J224" s="28">
        <v>40372</v>
      </c>
      <c r="K224" s="30">
        <v>16.726900000000001</v>
      </c>
      <c r="L224" s="41">
        <v>40372</v>
      </c>
      <c r="M224" s="30">
        <v>24.518699999999999</v>
      </c>
      <c r="N224" s="119">
        <v>40372</v>
      </c>
      <c r="O224" s="30">
        <v>25.123000000000001</v>
      </c>
      <c r="P224" s="41">
        <v>40372</v>
      </c>
      <c r="Q224" s="30">
        <v>18.899799999999999</v>
      </c>
      <c r="R224" s="119">
        <v>40372</v>
      </c>
      <c r="S224" s="30">
        <v>20.038</v>
      </c>
      <c r="T224" s="41">
        <v>40372</v>
      </c>
      <c r="U224" s="30">
        <v>17.12</v>
      </c>
      <c r="V224" s="119">
        <v>40372</v>
      </c>
      <c r="W224" s="30">
        <v>17.363</v>
      </c>
      <c r="X224" s="1446"/>
      <c r="Y224" s="93">
        <v>40378</v>
      </c>
      <c r="Z224" s="30">
        <v>28.05</v>
      </c>
      <c r="AA224" s="190">
        <f t="shared" si="18"/>
        <v>3.934012500000001</v>
      </c>
      <c r="AB224" s="41">
        <v>40378</v>
      </c>
      <c r="AC224" s="30">
        <v>26.41</v>
      </c>
      <c r="AD224" s="190">
        <f t="shared" si="19"/>
        <v>3.4874404999999999</v>
      </c>
      <c r="AE224" s="41">
        <v>40378</v>
      </c>
      <c r="AF224" s="30">
        <v>31.3</v>
      </c>
      <c r="AG224" s="1685">
        <f t="shared" si="20"/>
        <v>4.8984500000000004</v>
      </c>
      <c r="AH224" s="1446"/>
      <c r="AI224" s="93">
        <v>40375</v>
      </c>
      <c r="AJ224" s="30">
        <v>25.34</v>
      </c>
      <c r="AK224" s="190">
        <f t="shared" si="21"/>
        <v>3.2105779999999999</v>
      </c>
      <c r="AL224" s="41">
        <v>40372</v>
      </c>
      <c r="AM224" s="30">
        <v>18.916</v>
      </c>
      <c r="AN224" s="190">
        <f t="shared" si="22"/>
        <v>1.78907528</v>
      </c>
      <c r="AO224" s="41">
        <v>40382</v>
      </c>
      <c r="AP224" s="88">
        <v>23.59</v>
      </c>
      <c r="AQ224" s="1685">
        <f t="shared" si="23"/>
        <v>2.7824404999999999</v>
      </c>
    </row>
    <row r="225" spans="1:43">
      <c r="A225" s="28">
        <v>40373</v>
      </c>
      <c r="B225" s="41">
        <v>40373</v>
      </c>
      <c r="C225" s="30">
        <v>52.1599</v>
      </c>
      <c r="D225" s="28">
        <v>40373</v>
      </c>
      <c r="E225" s="30">
        <v>35.878</v>
      </c>
      <c r="F225" s="28">
        <v>40373</v>
      </c>
      <c r="G225" s="30">
        <v>23.039200000000001</v>
      </c>
      <c r="H225" s="28">
        <v>40373</v>
      </c>
      <c r="I225" s="30">
        <v>20.525700000000001</v>
      </c>
      <c r="J225" s="28">
        <v>40373</v>
      </c>
      <c r="K225" s="30">
        <v>16.8856</v>
      </c>
      <c r="L225" s="41">
        <v>40373</v>
      </c>
      <c r="M225" s="30">
        <v>24.5398</v>
      </c>
      <c r="N225" s="119">
        <v>40373</v>
      </c>
      <c r="O225" s="30">
        <v>25.181000000000001</v>
      </c>
      <c r="P225" s="41">
        <v>40373</v>
      </c>
      <c r="Q225" s="30">
        <v>18.9754</v>
      </c>
      <c r="R225" s="119">
        <v>40373</v>
      </c>
      <c r="S225" s="30">
        <v>20.271999999999998</v>
      </c>
      <c r="T225" s="41">
        <v>40373</v>
      </c>
      <c r="U225" s="30">
        <v>17.1172</v>
      </c>
      <c r="V225" s="119">
        <v>40373</v>
      </c>
      <c r="W225" s="30">
        <v>17.346</v>
      </c>
      <c r="X225" s="1446"/>
      <c r="Y225" s="93">
        <v>40379</v>
      </c>
      <c r="Z225" s="30">
        <v>28.05</v>
      </c>
      <c r="AA225" s="190">
        <f t="shared" si="18"/>
        <v>3.934012500000001</v>
      </c>
      <c r="AB225" s="41">
        <v>40379</v>
      </c>
      <c r="AC225" s="30">
        <v>26.34</v>
      </c>
      <c r="AD225" s="190">
        <f t="shared" si="19"/>
        <v>3.4689780000000003</v>
      </c>
      <c r="AE225" s="41">
        <v>40379</v>
      </c>
      <c r="AF225" s="30">
        <v>31.28</v>
      </c>
      <c r="AG225" s="1685">
        <f t="shared" si="20"/>
        <v>4.8921920000000005</v>
      </c>
      <c r="AH225" s="1446"/>
      <c r="AI225" s="93">
        <v>40378</v>
      </c>
      <c r="AJ225" s="30">
        <v>25.36</v>
      </c>
      <c r="AK225" s="190">
        <f t="shared" si="21"/>
        <v>3.2156480000000003</v>
      </c>
      <c r="AL225" s="41">
        <v>40373</v>
      </c>
      <c r="AM225" s="30">
        <v>18.919</v>
      </c>
      <c r="AN225" s="190">
        <f t="shared" si="22"/>
        <v>1.7896428049999999</v>
      </c>
      <c r="AO225" s="41">
        <v>40385</v>
      </c>
      <c r="AP225" s="88">
        <v>23.67</v>
      </c>
      <c r="AQ225" s="1685">
        <f t="shared" si="23"/>
        <v>2.8013445000000003</v>
      </c>
    </row>
    <row r="226" spans="1:43">
      <c r="A226" s="28">
        <v>40374</v>
      </c>
      <c r="B226" s="41">
        <v>40374</v>
      </c>
      <c r="C226" s="30">
        <v>52.383899999999997</v>
      </c>
      <c r="D226" s="28">
        <v>40374</v>
      </c>
      <c r="E226" s="30">
        <v>35.983600000000003</v>
      </c>
      <c r="F226" s="28">
        <v>40374</v>
      </c>
      <c r="G226" s="30">
        <v>23.121400000000001</v>
      </c>
      <c r="H226" s="28">
        <v>40374</v>
      </c>
      <c r="I226" s="30">
        <v>20.577999999999999</v>
      </c>
      <c r="J226" s="28">
        <v>40374</v>
      </c>
      <c r="K226" s="30">
        <v>16.890899999999998</v>
      </c>
      <c r="L226" s="41">
        <v>40374</v>
      </c>
      <c r="M226" s="30">
        <v>24.5398</v>
      </c>
      <c r="N226" s="119">
        <v>40374</v>
      </c>
      <c r="O226" s="30">
        <v>25.181000000000001</v>
      </c>
      <c r="P226" s="41">
        <v>40374</v>
      </c>
      <c r="Q226" s="30">
        <v>18.976800000000001</v>
      </c>
      <c r="R226" s="119">
        <v>40374</v>
      </c>
      <c r="S226" s="30">
        <v>20.274000000000001</v>
      </c>
      <c r="T226" s="41">
        <v>40374</v>
      </c>
      <c r="U226" s="30">
        <v>17.149000000000001</v>
      </c>
      <c r="V226" s="119">
        <v>40374</v>
      </c>
      <c r="W226" s="30">
        <v>17.378</v>
      </c>
      <c r="X226" s="1446"/>
      <c r="Y226" s="93">
        <v>40380</v>
      </c>
      <c r="Z226" s="30">
        <v>28.12</v>
      </c>
      <c r="AA226" s="190">
        <f t="shared" si="18"/>
        <v>3.9536720000000005</v>
      </c>
      <c r="AB226" s="41">
        <v>40380</v>
      </c>
      <c r="AC226" s="30">
        <v>26.44</v>
      </c>
      <c r="AD226" s="190">
        <f t="shared" si="19"/>
        <v>3.4953680000000009</v>
      </c>
      <c r="AE226" s="41">
        <v>40380</v>
      </c>
      <c r="AF226" s="30">
        <v>31.22</v>
      </c>
      <c r="AG226" s="1685">
        <f t="shared" si="20"/>
        <v>4.8734419999999989</v>
      </c>
      <c r="AH226" s="1446"/>
      <c r="AI226" s="93">
        <v>40379</v>
      </c>
      <c r="AJ226" s="30">
        <v>25.33</v>
      </c>
      <c r="AK226" s="190">
        <f t="shared" si="21"/>
        <v>3.2080444999999993</v>
      </c>
      <c r="AL226" s="41">
        <v>40374</v>
      </c>
      <c r="AM226" s="30">
        <v>18.923000000000002</v>
      </c>
      <c r="AN226" s="190">
        <f t="shared" si="22"/>
        <v>1.7903996450000002</v>
      </c>
      <c r="AO226" s="41">
        <v>40386</v>
      </c>
      <c r="AP226" s="88">
        <v>23.66</v>
      </c>
      <c r="AQ226" s="1685">
        <f t="shared" si="23"/>
        <v>2.7989780000000004</v>
      </c>
    </row>
    <row r="227" spans="1:43">
      <c r="A227" s="28">
        <v>40375</v>
      </c>
      <c r="B227" s="41">
        <v>40375</v>
      </c>
      <c r="C227" s="30">
        <v>52.352800000000002</v>
      </c>
      <c r="D227" s="28">
        <v>40375</v>
      </c>
      <c r="E227" s="30">
        <v>35.993099999999998</v>
      </c>
      <c r="F227" s="28">
        <v>40375</v>
      </c>
      <c r="G227" s="30">
        <v>23.116099999999999</v>
      </c>
      <c r="H227" s="28">
        <v>40375</v>
      </c>
      <c r="I227" s="30">
        <v>20.572199999999999</v>
      </c>
      <c r="J227" s="28">
        <v>40375</v>
      </c>
      <c r="K227" s="30">
        <v>16.907399999999999</v>
      </c>
      <c r="L227" s="41">
        <v>40375</v>
      </c>
      <c r="M227" s="30">
        <v>24.582899999999999</v>
      </c>
      <c r="N227" s="119">
        <v>40375</v>
      </c>
      <c r="O227" s="30">
        <v>25.251999999999999</v>
      </c>
      <c r="P227" s="41">
        <v>40375</v>
      </c>
      <c r="Q227" s="30">
        <v>18.997499999999999</v>
      </c>
      <c r="R227" s="119">
        <v>40375</v>
      </c>
      <c r="S227" s="30">
        <v>20.317</v>
      </c>
      <c r="T227" s="41">
        <v>40375</v>
      </c>
      <c r="U227" s="30">
        <v>17.171399999999998</v>
      </c>
      <c r="V227" s="119">
        <v>40375</v>
      </c>
      <c r="W227" s="30">
        <v>17.398</v>
      </c>
      <c r="X227" s="1446"/>
      <c r="Y227" s="93">
        <v>40381</v>
      </c>
      <c r="Z227" s="30">
        <v>28.25</v>
      </c>
      <c r="AA227" s="190">
        <f t="shared" si="18"/>
        <v>3.990312499999999</v>
      </c>
      <c r="AB227" s="41">
        <v>40381</v>
      </c>
      <c r="AC227" s="30">
        <v>26.77</v>
      </c>
      <c r="AD227" s="190">
        <f t="shared" si="19"/>
        <v>3.5831644999999996</v>
      </c>
      <c r="AE227" s="41">
        <v>40381</v>
      </c>
      <c r="AF227" s="30">
        <v>31.67</v>
      </c>
      <c r="AG227" s="1685">
        <f t="shared" si="20"/>
        <v>5.0149445000000012</v>
      </c>
      <c r="AH227" s="1446"/>
      <c r="AI227" s="93">
        <v>40380</v>
      </c>
      <c r="AJ227" s="30">
        <v>25.35</v>
      </c>
      <c r="AK227" s="190">
        <f t="shared" si="21"/>
        <v>3.2131125000000003</v>
      </c>
      <c r="AL227" s="41">
        <v>40375</v>
      </c>
      <c r="AM227" s="30">
        <v>19.263999999999999</v>
      </c>
      <c r="AN227" s="190">
        <f t="shared" si="22"/>
        <v>1.8555084799999999</v>
      </c>
      <c r="AO227" s="41">
        <v>40387</v>
      </c>
      <c r="AP227" s="88">
        <v>23.66</v>
      </c>
      <c r="AQ227" s="1685">
        <f t="shared" si="23"/>
        <v>2.7989780000000004</v>
      </c>
    </row>
    <row r="228" spans="1:43">
      <c r="A228" s="28">
        <v>40378</v>
      </c>
      <c r="B228" s="41">
        <v>40378</v>
      </c>
      <c r="C228" s="30">
        <v>52.454500000000003</v>
      </c>
      <c r="D228" s="28">
        <v>40378</v>
      </c>
      <c r="E228" s="30">
        <v>36.045299999999997</v>
      </c>
      <c r="F228" s="28">
        <v>40378</v>
      </c>
      <c r="G228" s="30">
        <v>23.1785</v>
      </c>
      <c r="H228" s="28">
        <v>40378</v>
      </c>
      <c r="I228" s="30">
        <v>20.624099999999999</v>
      </c>
      <c r="J228" s="28">
        <v>40378</v>
      </c>
      <c r="K228" s="30">
        <v>16.948699999999999</v>
      </c>
      <c r="L228" s="41">
        <v>40378</v>
      </c>
      <c r="M228" s="30">
        <v>24.632000000000001</v>
      </c>
      <c r="N228" s="119">
        <v>40378</v>
      </c>
      <c r="O228" s="30">
        <v>25.29</v>
      </c>
      <c r="P228" s="41">
        <v>40378</v>
      </c>
      <c r="Q228" s="30">
        <v>19.067399999999999</v>
      </c>
      <c r="R228" s="119">
        <v>40378</v>
      </c>
      <c r="S228" s="30">
        <v>20.422000000000001</v>
      </c>
      <c r="T228" s="41">
        <v>40378</v>
      </c>
      <c r="U228" s="30">
        <v>17.1874</v>
      </c>
      <c r="V228" s="119">
        <v>40378</v>
      </c>
      <c r="W228" s="30">
        <v>17.408999999999999</v>
      </c>
      <c r="X228" s="1446"/>
      <c r="Y228" s="93">
        <v>40382</v>
      </c>
      <c r="Z228" s="30">
        <v>28.24</v>
      </c>
      <c r="AA228" s="190">
        <f t="shared" si="18"/>
        <v>3.9874879999999995</v>
      </c>
      <c r="AB228" s="41">
        <v>40382</v>
      </c>
      <c r="AC228" s="30">
        <v>26.79</v>
      </c>
      <c r="AD228" s="190">
        <f t="shared" si="19"/>
        <v>3.5885204999999991</v>
      </c>
      <c r="AE228" s="41">
        <v>40382</v>
      </c>
      <c r="AF228" s="30">
        <v>31.66</v>
      </c>
      <c r="AG228" s="1685">
        <f t="shared" si="20"/>
        <v>5.0117779999999996</v>
      </c>
      <c r="AH228" s="1446"/>
      <c r="AI228" s="93">
        <v>40381</v>
      </c>
      <c r="AJ228" s="30">
        <v>25.56</v>
      </c>
      <c r="AK228" s="190">
        <f t="shared" si="21"/>
        <v>3.2665679999999995</v>
      </c>
      <c r="AL228" s="41">
        <v>40378</v>
      </c>
      <c r="AM228" s="30">
        <v>19.221</v>
      </c>
      <c r="AN228" s="190">
        <f t="shared" si="22"/>
        <v>1.8472342049999999</v>
      </c>
      <c r="AO228" s="41">
        <v>40388</v>
      </c>
      <c r="AP228" s="88">
        <v>23.63</v>
      </c>
      <c r="AQ228" s="1685">
        <f t="shared" si="23"/>
        <v>2.7918844999999992</v>
      </c>
    </row>
    <row r="229" spans="1:43">
      <c r="A229" s="28">
        <v>40379</v>
      </c>
      <c r="B229" s="41">
        <v>40379</v>
      </c>
      <c r="C229" s="30">
        <v>52.299799999999998</v>
      </c>
      <c r="D229" s="28">
        <v>40379</v>
      </c>
      <c r="E229" s="30">
        <v>35.965600000000002</v>
      </c>
      <c r="F229" s="28">
        <v>40379</v>
      </c>
      <c r="G229" s="30">
        <v>23.161999999999999</v>
      </c>
      <c r="H229" s="28">
        <v>40379</v>
      </c>
      <c r="I229" s="30">
        <v>20.6279</v>
      </c>
      <c r="J229" s="28">
        <v>40379</v>
      </c>
      <c r="K229" s="30">
        <v>16.951699999999999</v>
      </c>
      <c r="L229" s="41">
        <v>40379</v>
      </c>
      <c r="M229" s="30">
        <v>24.6127</v>
      </c>
      <c r="N229" s="119">
        <v>40379</v>
      </c>
      <c r="O229" s="30">
        <v>25.277000000000001</v>
      </c>
      <c r="P229" s="41">
        <v>40379</v>
      </c>
      <c r="Q229" s="30">
        <v>19.050699999999999</v>
      </c>
      <c r="R229" s="119">
        <v>40379</v>
      </c>
      <c r="S229" s="30">
        <v>20.411999999999999</v>
      </c>
      <c r="T229" s="41">
        <v>40379</v>
      </c>
      <c r="U229" s="30">
        <v>17.184899999999999</v>
      </c>
      <c r="V229" s="119">
        <v>40379</v>
      </c>
      <c r="W229" s="30">
        <v>17.408999999999999</v>
      </c>
      <c r="X229" s="1446"/>
      <c r="Y229" s="93">
        <v>40385</v>
      </c>
      <c r="Z229" s="30">
        <v>28.29</v>
      </c>
      <c r="AA229" s="190">
        <f t="shared" si="18"/>
        <v>4.0016204999999996</v>
      </c>
      <c r="AB229" s="41">
        <v>40385</v>
      </c>
      <c r="AC229" s="30">
        <v>26.74</v>
      </c>
      <c r="AD229" s="190">
        <f t="shared" si="19"/>
        <v>3.575137999999999</v>
      </c>
      <c r="AE229" s="41">
        <v>40385</v>
      </c>
      <c r="AF229" s="30">
        <v>31.7</v>
      </c>
      <c r="AG229" s="1685">
        <f t="shared" si="20"/>
        <v>5.0244500000000007</v>
      </c>
      <c r="AH229" s="1446"/>
      <c r="AI229" s="93">
        <v>40382</v>
      </c>
      <c r="AJ229" s="30">
        <v>25.58</v>
      </c>
      <c r="AK229" s="190">
        <f t="shared" si="21"/>
        <v>3.2716819999999993</v>
      </c>
      <c r="AL229" s="41">
        <v>40379</v>
      </c>
      <c r="AM229" s="30">
        <v>19.202999999999999</v>
      </c>
      <c r="AN229" s="190">
        <f t="shared" si="22"/>
        <v>1.843776045</v>
      </c>
      <c r="AO229" s="41">
        <v>40389</v>
      </c>
      <c r="AP229" s="88">
        <v>23.62</v>
      </c>
      <c r="AQ229" s="1685">
        <f t="shared" si="23"/>
        <v>2.7895220000000007</v>
      </c>
    </row>
    <row r="230" spans="1:43">
      <c r="A230" s="28">
        <v>40380</v>
      </c>
      <c r="B230" s="41">
        <v>40380</v>
      </c>
      <c r="C230" s="30">
        <v>52.295999999999999</v>
      </c>
      <c r="D230" s="28">
        <v>40380</v>
      </c>
      <c r="E230" s="30">
        <v>35.9133</v>
      </c>
      <c r="F230" s="28">
        <v>40380</v>
      </c>
      <c r="G230" s="30">
        <v>23.1813</v>
      </c>
      <c r="H230" s="28">
        <v>40380</v>
      </c>
      <c r="I230" s="30">
        <v>20.648299999999999</v>
      </c>
      <c r="J230" s="28">
        <v>40380</v>
      </c>
      <c r="K230" s="30">
        <v>16.953700000000001</v>
      </c>
      <c r="L230" s="41">
        <v>40380</v>
      </c>
      <c r="M230" s="30">
        <v>24.6144</v>
      </c>
      <c r="N230" s="119">
        <v>40380</v>
      </c>
      <c r="O230" s="30">
        <v>25.280999999999999</v>
      </c>
      <c r="P230" s="41">
        <v>40380</v>
      </c>
      <c r="Q230" s="30">
        <v>19.072500000000002</v>
      </c>
      <c r="R230" s="119">
        <v>40380</v>
      </c>
      <c r="S230" s="30">
        <v>20.420000000000002</v>
      </c>
      <c r="T230" s="41">
        <v>40380</v>
      </c>
      <c r="U230" s="30">
        <v>17.184999999999999</v>
      </c>
      <c r="V230" s="119">
        <v>40380</v>
      </c>
      <c r="W230" s="30">
        <v>17.414000000000001</v>
      </c>
      <c r="X230" s="1446"/>
      <c r="Y230" s="93">
        <v>40386</v>
      </c>
      <c r="Z230" s="30">
        <v>28.35</v>
      </c>
      <c r="AA230" s="190">
        <f t="shared" si="18"/>
        <v>4.0186125000000006</v>
      </c>
      <c r="AB230" s="41">
        <v>40386</v>
      </c>
      <c r="AC230" s="30">
        <v>26.74</v>
      </c>
      <c r="AD230" s="190">
        <f t="shared" si="19"/>
        <v>3.575137999999999</v>
      </c>
      <c r="AE230" s="41">
        <v>40386</v>
      </c>
      <c r="AF230" s="30">
        <v>31.74</v>
      </c>
      <c r="AG230" s="1685">
        <f t="shared" si="20"/>
        <v>5.0371379999999988</v>
      </c>
      <c r="AH230" s="1446"/>
      <c r="AI230" s="93">
        <v>40385</v>
      </c>
      <c r="AJ230" s="30">
        <v>25.58</v>
      </c>
      <c r="AK230" s="190">
        <f t="shared" si="21"/>
        <v>3.2716819999999993</v>
      </c>
      <c r="AL230" s="41">
        <v>40380</v>
      </c>
      <c r="AM230" s="30">
        <v>19.212</v>
      </c>
      <c r="AN230" s="190">
        <f t="shared" si="22"/>
        <v>1.8455047199999999</v>
      </c>
      <c r="AO230" s="41">
        <v>40392</v>
      </c>
      <c r="AP230" s="88">
        <v>23.93</v>
      </c>
      <c r="AQ230" s="1685">
        <f t="shared" si="23"/>
        <v>2.8632244999999998</v>
      </c>
    </row>
    <row r="231" spans="1:43">
      <c r="A231" s="28">
        <v>40381</v>
      </c>
      <c r="B231" s="41">
        <v>40381</v>
      </c>
      <c r="C231" s="30">
        <v>52.301099999999998</v>
      </c>
      <c r="D231" s="28">
        <v>40381</v>
      </c>
      <c r="E231" s="30">
        <v>35.930500000000002</v>
      </c>
      <c r="F231" s="28">
        <v>40381</v>
      </c>
      <c r="G231" s="30">
        <v>23.2273</v>
      </c>
      <c r="H231" s="28">
        <v>40381</v>
      </c>
      <c r="I231" s="30">
        <v>20.700199999999999</v>
      </c>
      <c r="J231" s="28">
        <v>40381</v>
      </c>
      <c r="K231" s="30">
        <v>16.983899999999998</v>
      </c>
      <c r="L231" s="41">
        <v>40381</v>
      </c>
      <c r="M231" s="30">
        <v>24.649100000000001</v>
      </c>
      <c r="N231" s="119">
        <v>40381</v>
      </c>
      <c r="O231" s="30">
        <v>25.315999999999999</v>
      </c>
      <c r="P231" s="41">
        <v>40381</v>
      </c>
      <c r="Q231" s="30">
        <v>19.151299999999999</v>
      </c>
      <c r="R231" s="119">
        <v>40381</v>
      </c>
      <c r="S231" s="30">
        <v>20.463999999999999</v>
      </c>
      <c r="T231" s="41">
        <v>40381</v>
      </c>
      <c r="U231" s="30">
        <v>17.1919</v>
      </c>
      <c r="V231" s="119">
        <v>40381</v>
      </c>
      <c r="W231" s="30">
        <v>17.423999999999999</v>
      </c>
      <c r="X231" s="1446"/>
      <c r="Y231" s="93">
        <v>40387</v>
      </c>
      <c r="Z231" s="30">
        <v>28.34</v>
      </c>
      <c r="AA231" s="190">
        <f t="shared" si="18"/>
        <v>4.0157780000000001</v>
      </c>
      <c r="AB231" s="41">
        <v>40387</v>
      </c>
      <c r="AC231" s="30">
        <v>26.73</v>
      </c>
      <c r="AD231" s="190">
        <f t="shared" si="19"/>
        <v>3.5724644999999993</v>
      </c>
      <c r="AE231" s="41">
        <v>40387</v>
      </c>
      <c r="AF231" s="30">
        <v>31.71</v>
      </c>
      <c r="AG231" s="1685">
        <f t="shared" si="20"/>
        <v>5.0276204999999994</v>
      </c>
      <c r="AH231" s="1446"/>
      <c r="AI231" s="93">
        <v>40386</v>
      </c>
      <c r="AJ231" s="30">
        <v>25.6</v>
      </c>
      <c r="AK231" s="190">
        <f t="shared" si="21"/>
        <v>3.2767999999999997</v>
      </c>
      <c r="AL231" s="41">
        <v>40381</v>
      </c>
      <c r="AM231" s="30">
        <v>19.462</v>
      </c>
      <c r="AN231" s="190">
        <f t="shared" si="22"/>
        <v>1.8938472199999996</v>
      </c>
      <c r="AO231" s="41">
        <v>40393</v>
      </c>
      <c r="AP231" s="88">
        <v>23.94</v>
      </c>
      <c r="AQ231" s="1685">
        <f t="shared" si="23"/>
        <v>2.865618</v>
      </c>
    </row>
    <row r="232" spans="1:43">
      <c r="A232" s="28">
        <v>40382</v>
      </c>
      <c r="B232" s="41">
        <v>40382</v>
      </c>
      <c r="C232" s="30">
        <v>52.496699999999997</v>
      </c>
      <c r="D232" s="28">
        <v>40382</v>
      </c>
      <c r="E232" s="30">
        <v>36.079599999999999</v>
      </c>
      <c r="F232" s="28">
        <v>40382</v>
      </c>
      <c r="G232" s="30">
        <v>23.212299999999999</v>
      </c>
      <c r="H232" s="28">
        <v>40382</v>
      </c>
      <c r="I232" s="30">
        <v>20.6614</v>
      </c>
      <c r="J232" s="28">
        <v>40382</v>
      </c>
      <c r="K232" s="30">
        <v>16.940799999999999</v>
      </c>
      <c r="L232" s="41">
        <v>40382</v>
      </c>
      <c r="M232" s="30">
        <v>24.686499999999999</v>
      </c>
      <c r="N232" s="119">
        <v>40382</v>
      </c>
      <c r="O232" s="30">
        <v>25.370999999999999</v>
      </c>
      <c r="P232" s="41">
        <v>40382</v>
      </c>
      <c r="Q232" s="30">
        <v>19.033899999999999</v>
      </c>
      <c r="R232" s="119">
        <v>40382</v>
      </c>
      <c r="S232" s="30">
        <v>20.41</v>
      </c>
      <c r="T232" s="41">
        <v>40382</v>
      </c>
      <c r="U232" s="30">
        <v>17.186800000000002</v>
      </c>
      <c r="V232" s="119">
        <v>40382</v>
      </c>
      <c r="W232" s="30">
        <v>17.423999999999999</v>
      </c>
      <c r="X232" s="1446"/>
      <c r="Y232" s="93">
        <v>40388</v>
      </c>
      <c r="Z232" s="30">
        <v>28.34</v>
      </c>
      <c r="AA232" s="190">
        <f t="shared" si="18"/>
        <v>4.0157780000000001</v>
      </c>
      <c r="AB232" s="41">
        <v>40388</v>
      </c>
      <c r="AC232" s="30">
        <v>26.77</v>
      </c>
      <c r="AD232" s="190">
        <f t="shared" si="19"/>
        <v>3.5831644999999996</v>
      </c>
      <c r="AE232" s="41">
        <v>40388</v>
      </c>
      <c r="AF232" s="30">
        <v>31.72</v>
      </c>
      <c r="AG232" s="1685">
        <f t="shared" si="20"/>
        <v>5.030791999999999</v>
      </c>
      <c r="AH232" s="1446"/>
      <c r="AI232" s="93">
        <v>40387</v>
      </c>
      <c r="AJ232" s="30">
        <v>25.57</v>
      </c>
      <c r="AK232" s="190">
        <f t="shared" si="21"/>
        <v>3.2691244999999993</v>
      </c>
      <c r="AL232" s="41">
        <v>40382</v>
      </c>
      <c r="AM232" s="30">
        <v>19.507999999999999</v>
      </c>
      <c r="AN232" s="190">
        <f t="shared" si="22"/>
        <v>1.9028103199999999</v>
      </c>
      <c r="AO232" s="41">
        <v>40394</v>
      </c>
      <c r="AP232" s="88">
        <v>23.94</v>
      </c>
      <c r="AQ232" s="1685">
        <f t="shared" si="23"/>
        <v>2.865618</v>
      </c>
    </row>
    <row r="233" spans="1:43">
      <c r="A233" s="28">
        <v>40385</v>
      </c>
      <c r="B233" s="41">
        <v>40385</v>
      </c>
      <c r="C233" s="30">
        <v>52.58</v>
      </c>
      <c r="D233" s="28">
        <v>40385</v>
      </c>
      <c r="E233" s="30">
        <v>36.182000000000002</v>
      </c>
      <c r="F233" s="28">
        <v>40385</v>
      </c>
      <c r="G233" s="30">
        <v>23.240400000000001</v>
      </c>
      <c r="H233" s="28">
        <v>40385</v>
      </c>
      <c r="I233" s="30">
        <v>20.668500000000002</v>
      </c>
      <c r="J233" s="28">
        <v>40385</v>
      </c>
      <c r="K233" s="30">
        <v>16.9285</v>
      </c>
      <c r="L233" s="41">
        <v>40385</v>
      </c>
      <c r="M233" s="30">
        <v>25.035900000000002</v>
      </c>
      <c r="N233" s="119">
        <v>40385</v>
      </c>
      <c r="O233" s="30">
        <v>25.795999999999999</v>
      </c>
      <c r="P233" s="41">
        <v>40385</v>
      </c>
      <c r="Q233" s="30">
        <v>19.204499999999999</v>
      </c>
      <c r="R233" s="119">
        <v>40385</v>
      </c>
      <c r="S233" s="30">
        <v>20.574999999999999</v>
      </c>
      <c r="T233" s="41">
        <v>40385</v>
      </c>
      <c r="U233" s="30">
        <v>17.419899999999998</v>
      </c>
      <c r="V233" s="119">
        <v>40385</v>
      </c>
      <c r="W233" s="30">
        <v>17.663</v>
      </c>
      <c r="X233" s="1446"/>
      <c r="Y233" s="93">
        <v>40389</v>
      </c>
      <c r="Z233" s="30">
        <v>28.33</v>
      </c>
      <c r="AA233" s="190">
        <f t="shared" si="18"/>
        <v>4.0129444999999997</v>
      </c>
      <c r="AB233" s="41">
        <v>40389</v>
      </c>
      <c r="AC233" s="30">
        <v>26.7</v>
      </c>
      <c r="AD233" s="190">
        <f t="shared" si="19"/>
        <v>3.5644500000000003</v>
      </c>
      <c r="AE233" s="41">
        <v>40389</v>
      </c>
      <c r="AF233" s="30">
        <v>31.64</v>
      </c>
      <c r="AG233" s="1685">
        <f t="shared" si="20"/>
        <v>5.0054480000000003</v>
      </c>
      <c r="AH233" s="1446"/>
      <c r="AI233" s="93">
        <v>40388</v>
      </c>
      <c r="AJ233" s="30">
        <v>25.58</v>
      </c>
      <c r="AK233" s="190">
        <f t="shared" si="21"/>
        <v>3.2716819999999993</v>
      </c>
      <c r="AL233" s="41">
        <v>40385</v>
      </c>
      <c r="AM233" s="30">
        <v>19.533000000000001</v>
      </c>
      <c r="AN233" s="190">
        <f t="shared" si="22"/>
        <v>1.9076904450000001</v>
      </c>
      <c r="AO233" s="41">
        <v>40395</v>
      </c>
      <c r="AP233" s="88">
        <v>23.94</v>
      </c>
      <c r="AQ233" s="1685">
        <f t="shared" si="23"/>
        <v>2.865618</v>
      </c>
    </row>
    <row r="234" spans="1:43">
      <c r="A234" s="28">
        <v>40386</v>
      </c>
      <c r="B234" s="41">
        <v>40386</v>
      </c>
      <c r="C234" s="30">
        <v>52.661999999999999</v>
      </c>
      <c r="D234" s="28">
        <v>40386</v>
      </c>
      <c r="E234" s="30">
        <v>36.309199999999997</v>
      </c>
      <c r="F234" s="28">
        <v>40386</v>
      </c>
      <c r="G234" s="30">
        <v>23.356300000000001</v>
      </c>
      <c r="H234" s="28">
        <v>40386</v>
      </c>
      <c r="I234" s="30">
        <v>20.771000000000001</v>
      </c>
      <c r="J234" s="28">
        <v>40386</v>
      </c>
      <c r="K234" s="30">
        <v>16.932400000000001</v>
      </c>
      <c r="L234" s="41">
        <v>40386</v>
      </c>
      <c r="M234" s="30">
        <v>25.0383</v>
      </c>
      <c r="N234" s="119">
        <v>40386</v>
      </c>
      <c r="O234" s="30">
        <v>25.774999999999999</v>
      </c>
      <c r="P234" s="41">
        <v>40386</v>
      </c>
      <c r="Q234" s="30">
        <v>19.2224</v>
      </c>
      <c r="R234" s="119">
        <v>40386</v>
      </c>
      <c r="S234" s="30">
        <v>20.555</v>
      </c>
      <c r="T234" s="41">
        <v>40386</v>
      </c>
      <c r="U234" s="30">
        <v>17.394100000000002</v>
      </c>
      <c r="V234" s="119">
        <v>40386</v>
      </c>
      <c r="W234" s="30">
        <v>17.64</v>
      </c>
      <c r="X234" s="1446"/>
      <c r="Y234" s="93">
        <v>40392</v>
      </c>
      <c r="Z234" s="30">
        <v>28.63</v>
      </c>
      <c r="AA234" s="190">
        <f t="shared" si="18"/>
        <v>4.0983844999999999</v>
      </c>
      <c r="AB234" s="41">
        <v>40392</v>
      </c>
      <c r="AC234" s="30">
        <v>27.09</v>
      </c>
      <c r="AD234" s="190">
        <f t="shared" si="19"/>
        <v>3.6693404999999992</v>
      </c>
      <c r="AE234" s="41">
        <v>40392</v>
      </c>
      <c r="AF234" s="30">
        <v>32.06</v>
      </c>
      <c r="AG234" s="1685">
        <f t="shared" si="20"/>
        <v>5.1392179999999996</v>
      </c>
      <c r="AH234" s="1446"/>
      <c r="AI234" s="93">
        <v>40389</v>
      </c>
      <c r="AJ234" s="30">
        <v>25.52</v>
      </c>
      <c r="AK234" s="190">
        <f t="shared" si="21"/>
        <v>3.2563519999999997</v>
      </c>
      <c r="AL234" s="41">
        <v>40386</v>
      </c>
      <c r="AM234" s="30">
        <v>19.532</v>
      </c>
      <c r="AN234" s="190">
        <f t="shared" si="22"/>
        <v>1.9074951199999999</v>
      </c>
      <c r="AO234" s="41">
        <v>40396</v>
      </c>
      <c r="AP234" s="88">
        <v>23.94</v>
      </c>
      <c r="AQ234" s="1685">
        <f t="shared" si="23"/>
        <v>2.865618</v>
      </c>
    </row>
    <row r="235" spans="1:43">
      <c r="A235" s="28">
        <v>40387</v>
      </c>
      <c r="B235" s="41">
        <v>40387</v>
      </c>
      <c r="C235" s="30">
        <v>52.769599999999997</v>
      </c>
      <c r="D235" s="28">
        <v>40387</v>
      </c>
      <c r="E235" s="30">
        <v>36.383699999999997</v>
      </c>
      <c r="F235" s="28">
        <v>40387</v>
      </c>
      <c r="G235" s="30">
        <v>23.323</v>
      </c>
      <c r="H235" s="28">
        <v>40387</v>
      </c>
      <c r="I235" s="30">
        <v>20.7318</v>
      </c>
      <c r="J235" s="28">
        <v>40387</v>
      </c>
      <c r="K235" s="30">
        <v>16.8963</v>
      </c>
      <c r="L235" s="41">
        <v>40387</v>
      </c>
      <c r="M235" s="30">
        <v>24.798100000000002</v>
      </c>
      <c r="N235" s="119">
        <v>40387</v>
      </c>
      <c r="O235" s="30">
        <v>25.584</v>
      </c>
      <c r="P235" s="41">
        <v>40387</v>
      </c>
      <c r="Q235" s="30">
        <v>19.095600000000001</v>
      </c>
      <c r="R235" s="119">
        <v>40387</v>
      </c>
      <c r="S235" s="30">
        <v>20.387</v>
      </c>
      <c r="T235" s="41">
        <v>40387</v>
      </c>
      <c r="U235" s="30">
        <v>17.284300000000002</v>
      </c>
      <c r="V235" s="119">
        <v>40387</v>
      </c>
      <c r="W235" s="30">
        <v>17.533000000000001</v>
      </c>
      <c r="X235" s="1446"/>
      <c r="Y235" s="93">
        <v>40393</v>
      </c>
      <c r="Z235" s="30">
        <v>28.64</v>
      </c>
      <c r="AA235" s="190">
        <f t="shared" si="18"/>
        <v>4.101248</v>
      </c>
      <c r="AB235" s="41">
        <v>40393</v>
      </c>
      <c r="AC235" s="30">
        <v>27.1</v>
      </c>
      <c r="AD235" s="190">
        <f t="shared" si="19"/>
        <v>3.6720500000000005</v>
      </c>
      <c r="AE235" s="41">
        <v>40393</v>
      </c>
      <c r="AF235" s="30">
        <v>32.049999999999997</v>
      </c>
      <c r="AG235" s="1685">
        <f t="shared" si="20"/>
        <v>5.1360124999999988</v>
      </c>
      <c r="AH235" s="1446"/>
      <c r="AI235" s="93">
        <v>40392</v>
      </c>
      <c r="AJ235" s="30">
        <v>25.9</v>
      </c>
      <c r="AK235" s="190">
        <f t="shared" si="21"/>
        <v>3.35405</v>
      </c>
      <c r="AL235" s="41">
        <v>40387</v>
      </c>
      <c r="AM235" s="30">
        <v>19.53</v>
      </c>
      <c r="AN235" s="190">
        <f t="shared" si="22"/>
        <v>1.9071045000000002</v>
      </c>
      <c r="AO235" s="41">
        <v>40399</v>
      </c>
      <c r="AP235" s="88">
        <v>23.93</v>
      </c>
      <c r="AQ235" s="1685">
        <f t="shared" si="23"/>
        <v>2.8632244999999998</v>
      </c>
    </row>
    <row r="236" spans="1:43">
      <c r="A236" s="28">
        <v>40388</v>
      </c>
      <c r="B236" s="41">
        <v>40388</v>
      </c>
      <c r="C236" s="30">
        <v>52.7714</v>
      </c>
      <c r="D236" s="28">
        <v>40388</v>
      </c>
      <c r="E236" s="30">
        <v>36.381700000000002</v>
      </c>
      <c r="F236" s="28">
        <v>40388</v>
      </c>
      <c r="G236" s="30">
        <v>23.290700000000001</v>
      </c>
      <c r="H236" s="28">
        <v>40388</v>
      </c>
      <c r="I236" s="30">
        <v>20.721699999999998</v>
      </c>
      <c r="J236" s="28">
        <v>40388</v>
      </c>
      <c r="K236" s="30">
        <v>16.8581</v>
      </c>
      <c r="L236" s="41">
        <v>40388</v>
      </c>
      <c r="M236" s="30">
        <v>24.717099999999999</v>
      </c>
      <c r="N236" s="119">
        <v>40388</v>
      </c>
      <c r="O236" s="30">
        <v>25.56</v>
      </c>
      <c r="P236" s="41">
        <v>40388</v>
      </c>
      <c r="Q236" s="30">
        <v>19.096299999999999</v>
      </c>
      <c r="R236" s="119">
        <v>40388</v>
      </c>
      <c r="S236" s="30">
        <v>20.382999999999999</v>
      </c>
      <c r="T236" s="41">
        <v>40388</v>
      </c>
      <c r="U236" s="30">
        <v>17.271599999999999</v>
      </c>
      <c r="V236" s="119">
        <v>40388</v>
      </c>
      <c r="W236" s="30">
        <v>17.521000000000001</v>
      </c>
      <c r="X236" s="1446"/>
      <c r="Y236" s="93">
        <v>40394</v>
      </c>
      <c r="Z236" s="30">
        <v>28.63</v>
      </c>
      <c r="AA236" s="190">
        <f t="shared" si="18"/>
        <v>4.0983844999999999</v>
      </c>
      <c r="AB236" s="41">
        <v>40394</v>
      </c>
      <c r="AC236" s="30">
        <v>27.1</v>
      </c>
      <c r="AD236" s="190">
        <f t="shared" si="19"/>
        <v>3.6720500000000005</v>
      </c>
      <c r="AE236" s="41">
        <v>40394</v>
      </c>
      <c r="AF236" s="30">
        <v>32.06</v>
      </c>
      <c r="AG236" s="1685">
        <f t="shared" si="20"/>
        <v>5.1392179999999996</v>
      </c>
      <c r="AH236" s="1446"/>
      <c r="AI236" s="93">
        <v>40393</v>
      </c>
      <c r="AJ236" s="30">
        <v>25.89</v>
      </c>
      <c r="AK236" s="190">
        <f t="shared" si="21"/>
        <v>3.3514605000000004</v>
      </c>
      <c r="AL236" s="41">
        <v>40388</v>
      </c>
      <c r="AM236" s="30">
        <v>19.533000000000001</v>
      </c>
      <c r="AN236" s="190">
        <f t="shared" si="22"/>
        <v>1.9076904450000001</v>
      </c>
      <c r="AO236" s="41">
        <v>40400</v>
      </c>
      <c r="AP236" s="88">
        <v>23.9</v>
      </c>
      <c r="AQ236" s="1685">
        <f t="shared" si="23"/>
        <v>2.8560499999999998</v>
      </c>
    </row>
    <row r="237" spans="1:43">
      <c r="A237" s="28">
        <v>40389</v>
      </c>
      <c r="B237" s="41">
        <v>40389</v>
      </c>
      <c r="C237" s="30">
        <v>52.705599999999997</v>
      </c>
      <c r="D237" s="28">
        <v>40389</v>
      </c>
      <c r="E237" s="30">
        <v>36.405000000000001</v>
      </c>
      <c r="F237" s="28">
        <v>40389</v>
      </c>
      <c r="G237" s="30">
        <v>23.2881</v>
      </c>
      <c r="H237" s="28">
        <v>40389</v>
      </c>
      <c r="I237" s="30">
        <v>20.7928</v>
      </c>
      <c r="J237" s="28">
        <v>40389</v>
      </c>
      <c r="K237" s="30">
        <v>17.023199999999999</v>
      </c>
      <c r="L237" s="41">
        <v>40389</v>
      </c>
      <c r="M237" s="30">
        <v>25.093800000000002</v>
      </c>
      <c r="N237" s="119">
        <v>40389</v>
      </c>
      <c r="O237" s="30">
        <v>25.832999999999998</v>
      </c>
      <c r="P237" s="41">
        <v>40389</v>
      </c>
      <c r="Q237" s="30">
        <v>19.307300000000001</v>
      </c>
      <c r="R237" s="119">
        <v>40389</v>
      </c>
      <c r="S237" s="30">
        <v>20.486999999999998</v>
      </c>
      <c r="T237" s="41">
        <v>40389</v>
      </c>
      <c r="U237" s="30">
        <v>17.557500000000001</v>
      </c>
      <c r="V237" s="119">
        <v>40389</v>
      </c>
      <c r="W237" s="30">
        <v>17.809999999999999</v>
      </c>
      <c r="X237" s="1446"/>
      <c r="Y237" s="93">
        <v>40395</v>
      </c>
      <c r="Z237" s="30">
        <v>28.63</v>
      </c>
      <c r="AA237" s="190">
        <f t="shared" si="18"/>
        <v>4.0983844999999999</v>
      </c>
      <c r="AB237" s="41">
        <v>40395</v>
      </c>
      <c r="AC237" s="30">
        <v>27.12</v>
      </c>
      <c r="AD237" s="190">
        <f t="shared" si="19"/>
        <v>3.6774719999999999</v>
      </c>
      <c r="AE237" s="41">
        <v>40395</v>
      </c>
      <c r="AF237" s="30">
        <v>32.06</v>
      </c>
      <c r="AG237" s="1685">
        <f t="shared" si="20"/>
        <v>5.1392179999999996</v>
      </c>
      <c r="AH237" s="1446"/>
      <c r="AI237" s="93">
        <v>40394</v>
      </c>
      <c r="AJ237" s="30">
        <v>25.89</v>
      </c>
      <c r="AK237" s="190">
        <f t="shared" si="21"/>
        <v>3.3514605000000004</v>
      </c>
      <c r="AL237" s="41">
        <v>40389</v>
      </c>
      <c r="AM237" s="30">
        <v>19.521999999999998</v>
      </c>
      <c r="AN237" s="190">
        <f t="shared" si="22"/>
        <v>1.9055424199999997</v>
      </c>
      <c r="AO237" s="41">
        <v>40401</v>
      </c>
      <c r="AP237" s="88">
        <v>24.37</v>
      </c>
      <c r="AQ237" s="1685">
        <f t="shared" si="23"/>
        <v>2.9694845000000001</v>
      </c>
    </row>
    <row r="238" spans="1:43">
      <c r="A238" s="28">
        <v>40392</v>
      </c>
      <c r="B238" s="41">
        <v>40392</v>
      </c>
      <c r="C238" s="30">
        <v>52.748800000000003</v>
      </c>
      <c r="D238" s="28">
        <v>40392</v>
      </c>
      <c r="E238" s="30">
        <v>36.4422</v>
      </c>
      <c r="F238" s="28">
        <v>40392</v>
      </c>
      <c r="G238" s="30">
        <v>23.424800000000001</v>
      </c>
      <c r="H238" s="28">
        <v>40392</v>
      </c>
      <c r="I238" s="30">
        <v>20.928799999999999</v>
      </c>
      <c r="J238" s="28">
        <v>40392</v>
      </c>
      <c r="K238" s="30">
        <v>17.0809</v>
      </c>
      <c r="L238" s="41">
        <v>40392</v>
      </c>
      <c r="M238" s="30">
        <v>25.302099999999999</v>
      </c>
      <c r="N238" s="119">
        <v>40392</v>
      </c>
      <c r="O238" s="30">
        <v>25.946000000000002</v>
      </c>
      <c r="P238" s="41">
        <v>40392</v>
      </c>
      <c r="Q238" s="30">
        <v>19.372900000000001</v>
      </c>
      <c r="R238" s="119">
        <v>40392</v>
      </c>
      <c r="S238" s="30">
        <v>20.513999999999999</v>
      </c>
      <c r="T238" s="41">
        <v>40392</v>
      </c>
      <c r="U238" s="30">
        <v>17.710999999999999</v>
      </c>
      <c r="V238" s="119">
        <v>40392</v>
      </c>
      <c r="W238" s="30">
        <v>17.975000000000001</v>
      </c>
      <c r="X238" s="1446"/>
      <c r="Y238" s="93">
        <v>40396</v>
      </c>
      <c r="Z238" s="30">
        <v>28.65</v>
      </c>
      <c r="AA238" s="190">
        <f t="shared" si="18"/>
        <v>4.1041124999999994</v>
      </c>
      <c r="AB238" s="41">
        <v>40396</v>
      </c>
      <c r="AC238" s="30">
        <v>27.01</v>
      </c>
      <c r="AD238" s="190">
        <f t="shared" si="19"/>
        <v>3.6477005</v>
      </c>
      <c r="AE238" s="41">
        <v>40396</v>
      </c>
      <c r="AF238" s="30">
        <v>32.01</v>
      </c>
      <c r="AG238" s="1685">
        <f t="shared" si="20"/>
        <v>5.1232004999999994</v>
      </c>
      <c r="AH238" s="1446"/>
      <c r="AI238" s="93">
        <v>40395</v>
      </c>
      <c r="AJ238" s="30">
        <v>25.9</v>
      </c>
      <c r="AK238" s="190">
        <f t="shared" si="21"/>
        <v>3.35405</v>
      </c>
      <c r="AL238" s="41">
        <v>40392</v>
      </c>
      <c r="AM238" s="30">
        <v>19.815000000000001</v>
      </c>
      <c r="AN238" s="190">
        <f t="shared" si="22"/>
        <v>1.9631711250000003</v>
      </c>
      <c r="AO238" s="41">
        <v>40402</v>
      </c>
      <c r="AP238" s="88">
        <v>24.37</v>
      </c>
      <c r="AQ238" s="1685">
        <f t="shared" si="23"/>
        <v>2.9694845000000001</v>
      </c>
    </row>
    <row r="239" spans="1:43">
      <c r="A239" s="28">
        <v>40393</v>
      </c>
      <c r="B239" s="41">
        <v>40393</v>
      </c>
      <c r="C239" s="30">
        <v>53.300800000000002</v>
      </c>
      <c r="D239" s="28">
        <v>40393</v>
      </c>
      <c r="E239" s="30">
        <v>36.846299999999999</v>
      </c>
      <c r="F239" s="28">
        <v>40393</v>
      </c>
      <c r="G239" s="30">
        <v>23.875900000000001</v>
      </c>
      <c r="H239" s="28">
        <v>40393</v>
      </c>
      <c r="I239" s="30">
        <v>21.413</v>
      </c>
      <c r="J239" s="28">
        <v>40393</v>
      </c>
      <c r="K239" s="30">
        <v>17.4941</v>
      </c>
      <c r="L239" s="41">
        <v>40393</v>
      </c>
      <c r="M239" s="30">
        <v>25.855</v>
      </c>
      <c r="N239" s="119">
        <v>40393</v>
      </c>
      <c r="O239" s="30">
        <v>26.497</v>
      </c>
      <c r="P239" s="41">
        <v>40393</v>
      </c>
      <c r="Q239" s="30">
        <v>20.1174</v>
      </c>
      <c r="R239" s="119">
        <v>40393</v>
      </c>
      <c r="S239" s="30">
        <v>21.114999999999998</v>
      </c>
      <c r="T239" s="41">
        <v>40393</v>
      </c>
      <c r="U239" s="30">
        <v>18.431699999999999</v>
      </c>
      <c r="V239" s="119">
        <v>40393</v>
      </c>
      <c r="W239" s="30">
        <v>18.733000000000001</v>
      </c>
      <c r="X239" s="1446"/>
      <c r="Y239" s="93">
        <v>40399</v>
      </c>
      <c r="Z239" s="30">
        <v>28.66</v>
      </c>
      <c r="AA239" s="190">
        <f t="shared" si="18"/>
        <v>4.1069780000000007</v>
      </c>
      <c r="AB239" s="41">
        <v>40399</v>
      </c>
      <c r="AC239" s="30">
        <v>27.05</v>
      </c>
      <c r="AD239" s="190">
        <f t="shared" si="19"/>
        <v>3.6585125000000005</v>
      </c>
      <c r="AE239" s="41">
        <v>40399</v>
      </c>
      <c r="AF239" s="30">
        <v>32.130000000000003</v>
      </c>
      <c r="AG239" s="1685">
        <f t="shared" si="20"/>
        <v>5.1616845000000007</v>
      </c>
      <c r="AH239" s="1446"/>
      <c r="AI239" s="93">
        <v>40396</v>
      </c>
      <c r="AJ239" s="30">
        <v>25.84</v>
      </c>
      <c r="AK239" s="190">
        <f t="shared" si="21"/>
        <v>3.3385280000000002</v>
      </c>
      <c r="AL239" s="41">
        <v>40393</v>
      </c>
      <c r="AM239" s="30">
        <v>19.812999999999999</v>
      </c>
      <c r="AN239" s="190">
        <f t="shared" si="22"/>
        <v>1.962774845</v>
      </c>
      <c r="AO239" s="41">
        <v>40403</v>
      </c>
      <c r="AP239" s="88">
        <v>24.36</v>
      </c>
      <c r="AQ239" s="1685">
        <f t="shared" si="23"/>
        <v>2.9670479999999997</v>
      </c>
    </row>
    <row r="240" spans="1:43">
      <c r="A240" s="28">
        <v>40394</v>
      </c>
      <c r="B240" s="41">
        <v>40394</v>
      </c>
      <c r="C240" s="30">
        <v>53.500999999999998</v>
      </c>
      <c r="D240" s="28">
        <v>40394</v>
      </c>
      <c r="E240" s="30">
        <v>36.866599999999998</v>
      </c>
      <c r="F240" s="28">
        <v>40394</v>
      </c>
      <c r="G240" s="30">
        <v>23.887699999999999</v>
      </c>
      <c r="H240" s="28">
        <v>40394</v>
      </c>
      <c r="I240" s="30">
        <v>21.414200000000001</v>
      </c>
      <c r="J240" s="28">
        <v>40394</v>
      </c>
      <c r="K240" s="30">
        <v>17.4755</v>
      </c>
      <c r="L240" s="41">
        <v>40394</v>
      </c>
      <c r="M240" s="30">
        <v>25.877199999999998</v>
      </c>
      <c r="N240" s="119">
        <v>40394</v>
      </c>
      <c r="O240" s="30">
        <v>26.498999999999999</v>
      </c>
      <c r="P240" s="41">
        <v>40394</v>
      </c>
      <c r="Q240" s="30">
        <v>20.115100000000002</v>
      </c>
      <c r="R240" s="119">
        <v>40394</v>
      </c>
      <c r="S240" s="30">
        <v>21.13</v>
      </c>
      <c r="T240" s="41">
        <v>40394</v>
      </c>
      <c r="U240" s="30">
        <v>18.4298</v>
      </c>
      <c r="V240" s="119">
        <v>40394</v>
      </c>
      <c r="W240" s="30">
        <v>18.73</v>
      </c>
      <c r="X240" s="1446"/>
      <c r="Y240" s="93">
        <v>40400</v>
      </c>
      <c r="Z240" s="30">
        <v>28.67</v>
      </c>
      <c r="AA240" s="190">
        <f t="shared" si="18"/>
        <v>4.1098445000000003</v>
      </c>
      <c r="AB240" s="41">
        <v>40400</v>
      </c>
      <c r="AC240" s="30">
        <v>27.07</v>
      </c>
      <c r="AD240" s="190">
        <f t="shared" si="19"/>
        <v>3.6639245000000003</v>
      </c>
      <c r="AE240" s="41">
        <v>40400</v>
      </c>
      <c r="AF240" s="30">
        <v>32.18</v>
      </c>
      <c r="AG240" s="1685">
        <f t="shared" si="20"/>
        <v>5.1777619999999986</v>
      </c>
      <c r="AH240" s="1446"/>
      <c r="AI240" s="93">
        <v>40399</v>
      </c>
      <c r="AJ240" s="30">
        <v>25.93</v>
      </c>
      <c r="AK240" s="190">
        <f t="shared" si="21"/>
        <v>3.3618244999999991</v>
      </c>
      <c r="AL240" s="41">
        <v>40394</v>
      </c>
      <c r="AM240" s="30">
        <v>19.751000000000001</v>
      </c>
      <c r="AN240" s="190">
        <f t="shared" si="22"/>
        <v>1.9505100050000006</v>
      </c>
      <c r="AO240" s="41">
        <v>40406</v>
      </c>
      <c r="AP240" s="88">
        <v>24.33</v>
      </c>
      <c r="AQ240" s="1685">
        <f t="shared" si="23"/>
        <v>2.9597444999999998</v>
      </c>
    </row>
    <row r="241" spans="1:43">
      <c r="A241" s="28">
        <v>40395</v>
      </c>
      <c r="B241" s="41">
        <v>40395</v>
      </c>
      <c r="C241" s="30">
        <v>53.503700000000002</v>
      </c>
      <c r="D241" s="28">
        <v>40395</v>
      </c>
      <c r="E241" s="30">
        <v>36.904299999999999</v>
      </c>
      <c r="F241" s="28">
        <v>40395</v>
      </c>
      <c r="G241" s="30">
        <v>24.165500000000002</v>
      </c>
      <c r="H241" s="28">
        <v>40395</v>
      </c>
      <c r="I241" s="30">
        <v>21.571200000000001</v>
      </c>
      <c r="J241" s="28">
        <v>40395</v>
      </c>
      <c r="K241" s="30">
        <v>17.635100000000001</v>
      </c>
      <c r="L241" s="41">
        <v>40395</v>
      </c>
      <c r="M241" s="30">
        <v>25.9239</v>
      </c>
      <c r="N241" s="119">
        <v>40395</v>
      </c>
      <c r="O241" s="30">
        <v>26.536000000000001</v>
      </c>
      <c r="P241" s="41">
        <v>40395</v>
      </c>
      <c r="Q241" s="30">
        <v>20.192</v>
      </c>
      <c r="R241" s="119">
        <v>40395</v>
      </c>
      <c r="S241" s="30">
        <v>21.236999999999998</v>
      </c>
      <c r="T241" s="41">
        <v>40395</v>
      </c>
      <c r="U241" s="30">
        <v>18.5441</v>
      </c>
      <c r="V241" s="119">
        <v>40395</v>
      </c>
      <c r="W241" s="30">
        <v>18.864000000000001</v>
      </c>
      <c r="X241" s="1446"/>
      <c r="Y241" s="93">
        <v>40401</v>
      </c>
      <c r="Z241" s="30">
        <v>28.95</v>
      </c>
      <c r="AA241" s="190">
        <f t="shared" si="18"/>
        <v>4.1905124999999996</v>
      </c>
      <c r="AB241" s="41">
        <v>40401</v>
      </c>
      <c r="AC241" s="30">
        <v>27.35</v>
      </c>
      <c r="AD241" s="190">
        <f t="shared" si="19"/>
        <v>3.7401125000000008</v>
      </c>
      <c r="AE241" s="41">
        <v>40401</v>
      </c>
      <c r="AF241" s="30">
        <v>32.450000000000003</v>
      </c>
      <c r="AG241" s="1685">
        <f t="shared" si="20"/>
        <v>5.265012500000001</v>
      </c>
      <c r="AH241" s="1446"/>
      <c r="AI241" s="93">
        <v>40400</v>
      </c>
      <c r="AJ241" s="30">
        <v>25.96</v>
      </c>
      <c r="AK241" s="190">
        <f t="shared" si="21"/>
        <v>3.3696079999999995</v>
      </c>
      <c r="AL241" s="41">
        <v>40395</v>
      </c>
      <c r="AM241" s="30">
        <v>19.751000000000001</v>
      </c>
      <c r="AN241" s="190">
        <f t="shared" si="22"/>
        <v>1.9505100050000006</v>
      </c>
      <c r="AO241" s="41">
        <v>40407</v>
      </c>
      <c r="AP241" s="88">
        <v>24.43</v>
      </c>
      <c r="AQ241" s="1685">
        <f t="shared" si="23"/>
        <v>2.9841245000000001</v>
      </c>
    </row>
    <row r="242" spans="1:43">
      <c r="A242" s="28">
        <v>40396</v>
      </c>
      <c r="B242" s="41">
        <v>40396</v>
      </c>
      <c r="C242" s="30">
        <v>53.769100000000002</v>
      </c>
      <c r="D242" s="28">
        <v>40396</v>
      </c>
      <c r="E242" s="30">
        <v>37.229300000000002</v>
      </c>
      <c r="F242" s="28">
        <v>40396</v>
      </c>
      <c r="G242" s="30">
        <v>24.6234</v>
      </c>
      <c r="H242" s="28">
        <v>40396</v>
      </c>
      <c r="I242" s="30">
        <v>21.971</v>
      </c>
      <c r="J242" s="28">
        <v>40396</v>
      </c>
      <c r="K242" s="30">
        <v>17.8522</v>
      </c>
      <c r="L242" s="41">
        <v>40396</v>
      </c>
      <c r="M242" s="30">
        <v>26.126999999999999</v>
      </c>
      <c r="N242" s="119">
        <v>40396</v>
      </c>
      <c r="O242" s="30">
        <v>26.724</v>
      </c>
      <c r="P242" s="41">
        <v>40396</v>
      </c>
      <c r="Q242" s="30">
        <v>20.411300000000001</v>
      </c>
      <c r="R242" s="119">
        <v>40396</v>
      </c>
      <c r="S242" s="30">
        <v>21.422999999999998</v>
      </c>
      <c r="T242" s="41">
        <v>40396</v>
      </c>
      <c r="U242" s="30">
        <v>18.819500000000001</v>
      </c>
      <c r="V242" s="119">
        <v>40396</v>
      </c>
      <c r="W242" s="30">
        <v>19.143999999999998</v>
      </c>
      <c r="X242" s="1446"/>
      <c r="Y242" s="93">
        <v>40402</v>
      </c>
      <c r="Z242" s="30">
        <v>28.86</v>
      </c>
      <c r="AA242" s="190">
        <f t="shared" si="18"/>
        <v>4.1644979999999991</v>
      </c>
      <c r="AB242" s="41">
        <v>40402</v>
      </c>
      <c r="AC242" s="30">
        <v>27.23</v>
      </c>
      <c r="AD242" s="190">
        <f t="shared" si="19"/>
        <v>3.7073644999999997</v>
      </c>
      <c r="AE242" s="41">
        <v>40402</v>
      </c>
      <c r="AF242" s="30">
        <v>32.28</v>
      </c>
      <c r="AG242" s="1685">
        <f t="shared" si="20"/>
        <v>5.2099920000000006</v>
      </c>
      <c r="AH242" s="1446"/>
      <c r="AI242" s="93">
        <v>40401</v>
      </c>
      <c r="AJ242" s="30">
        <v>26.14</v>
      </c>
      <c r="AK242" s="190">
        <f t="shared" si="21"/>
        <v>3.4164980000000003</v>
      </c>
      <c r="AL242" s="41">
        <v>40396</v>
      </c>
      <c r="AM242" s="30">
        <v>19.736000000000001</v>
      </c>
      <c r="AN242" s="190">
        <f t="shared" si="22"/>
        <v>1.9475484800000002</v>
      </c>
      <c r="AO242" s="41">
        <v>40408</v>
      </c>
      <c r="AP242" s="88">
        <v>24.43</v>
      </c>
      <c r="AQ242" s="1685">
        <f t="shared" si="23"/>
        <v>2.9841245000000001</v>
      </c>
    </row>
    <row r="243" spans="1:43">
      <c r="A243" s="28">
        <v>40399</v>
      </c>
      <c r="B243" s="41">
        <v>40399</v>
      </c>
      <c r="C243" s="30">
        <v>53.7988</v>
      </c>
      <c r="D243" s="28">
        <v>40399</v>
      </c>
      <c r="E243" s="30">
        <v>36.949399999999997</v>
      </c>
      <c r="F243" s="28">
        <v>40399</v>
      </c>
      <c r="G243" s="30">
        <v>24.465399999999999</v>
      </c>
      <c r="H243" s="28">
        <v>40399</v>
      </c>
      <c r="I243" s="30">
        <v>21.821100000000001</v>
      </c>
      <c r="J243" s="28">
        <v>40399</v>
      </c>
      <c r="K243" s="30">
        <v>17.809999999999999</v>
      </c>
      <c r="L243" s="41">
        <v>40399</v>
      </c>
      <c r="M243" s="30">
        <v>26.0169</v>
      </c>
      <c r="N243" s="119">
        <v>40399</v>
      </c>
      <c r="O243" s="30">
        <v>26.643999999999998</v>
      </c>
      <c r="P243" s="41">
        <v>40399</v>
      </c>
      <c r="Q243" s="30">
        <v>20.093399999999999</v>
      </c>
      <c r="R243" s="119">
        <v>40399</v>
      </c>
      <c r="S243" s="30">
        <v>21.376000000000001</v>
      </c>
      <c r="T243" s="41">
        <v>40399</v>
      </c>
      <c r="U243" s="30">
        <v>18.577100000000002</v>
      </c>
      <c r="V243" s="119">
        <v>40399</v>
      </c>
      <c r="W243" s="30">
        <v>18.89</v>
      </c>
      <c r="X243" s="1446"/>
      <c r="Y243" s="93">
        <v>40403</v>
      </c>
      <c r="Z243" s="30">
        <v>28.88</v>
      </c>
      <c r="AA243" s="190">
        <f t="shared" si="18"/>
        <v>4.1702719999999998</v>
      </c>
      <c r="AB243" s="41">
        <v>40403</v>
      </c>
      <c r="AC243" s="30">
        <v>27.23</v>
      </c>
      <c r="AD243" s="190">
        <f t="shared" si="19"/>
        <v>3.7073644999999997</v>
      </c>
      <c r="AE243" s="41">
        <v>40403</v>
      </c>
      <c r="AF243" s="30">
        <v>32.28</v>
      </c>
      <c r="AG243" s="1685">
        <f t="shared" si="20"/>
        <v>5.2099920000000006</v>
      </c>
      <c r="AH243" s="1446"/>
      <c r="AI243" s="93">
        <v>40402</v>
      </c>
      <c r="AJ243" s="30">
        <v>26.05</v>
      </c>
      <c r="AK243" s="190">
        <f t="shared" si="21"/>
        <v>3.3930125000000007</v>
      </c>
      <c r="AL243" s="41">
        <v>40399</v>
      </c>
      <c r="AM243" s="30">
        <v>19.771999999999998</v>
      </c>
      <c r="AN243" s="190">
        <f t="shared" si="22"/>
        <v>1.9546599199999997</v>
      </c>
      <c r="AO243" s="41">
        <v>40409</v>
      </c>
      <c r="AP243" s="88">
        <v>24.49</v>
      </c>
      <c r="AQ243" s="1685">
        <f t="shared" si="23"/>
        <v>2.9988004999999993</v>
      </c>
    </row>
    <row r="244" spans="1:43">
      <c r="A244" s="28">
        <v>40400</v>
      </c>
      <c r="B244" s="41">
        <v>40400</v>
      </c>
      <c r="C244" s="30">
        <v>53.822699999999998</v>
      </c>
      <c r="D244" s="28">
        <v>40400</v>
      </c>
      <c r="E244" s="30">
        <v>36.962800000000001</v>
      </c>
      <c r="F244" s="28">
        <v>40400</v>
      </c>
      <c r="G244" s="30">
        <v>24.548500000000001</v>
      </c>
      <c r="H244" s="28">
        <v>40400</v>
      </c>
      <c r="I244" s="30">
        <v>21.886800000000001</v>
      </c>
      <c r="J244" s="28">
        <v>40400</v>
      </c>
      <c r="K244" s="30">
        <v>17.8643</v>
      </c>
      <c r="L244" s="41">
        <v>40400</v>
      </c>
      <c r="M244" s="30">
        <v>26.0197</v>
      </c>
      <c r="N244" s="119">
        <v>40400</v>
      </c>
      <c r="O244" s="30">
        <v>26.678000000000001</v>
      </c>
      <c r="P244" s="41">
        <v>40400</v>
      </c>
      <c r="Q244" s="30">
        <v>20.1554</v>
      </c>
      <c r="R244" s="119">
        <v>40400</v>
      </c>
      <c r="S244" s="30">
        <v>21.451000000000001</v>
      </c>
      <c r="T244" s="41">
        <v>40400</v>
      </c>
      <c r="U244" s="30">
        <v>18.629300000000001</v>
      </c>
      <c r="V244" s="119">
        <v>40400</v>
      </c>
      <c r="W244" s="30">
        <v>18.945</v>
      </c>
      <c r="X244" s="1446"/>
      <c r="Y244" s="93">
        <v>40406</v>
      </c>
      <c r="Z244" s="30">
        <v>28.89</v>
      </c>
      <c r="AA244" s="190">
        <f t="shared" si="18"/>
        <v>4.1731604999999998</v>
      </c>
      <c r="AB244" s="41">
        <v>40406</v>
      </c>
      <c r="AC244" s="30">
        <v>27.23</v>
      </c>
      <c r="AD244" s="190">
        <f t="shared" si="19"/>
        <v>3.7073644999999997</v>
      </c>
      <c r="AE244" s="41">
        <v>40406</v>
      </c>
      <c r="AF244" s="30">
        <v>32.28</v>
      </c>
      <c r="AG244" s="1685">
        <f t="shared" si="20"/>
        <v>5.2099920000000006</v>
      </c>
      <c r="AH244" s="1446"/>
      <c r="AI244" s="93">
        <v>40403</v>
      </c>
      <c r="AJ244" s="30">
        <v>26.06</v>
      </c>
      <c r="AK244" s="190">
        <f t="shared" si="21"/>
        <v>3.3956180000000002</v>
      </c>
      <c r="AL244" s="41">
        <v>40400</v>
      </c>
      <c r="AM244" s="30">
        <v>19.789000000000001</v>
      </c>
      <c r="AN244" s="190">
        <f t="shared" si="22"/>
        <v>1.9580226050000002</v>
      </c>
      <c r="AO244" s="41">
        <v>40410</v>
      </c>
      <c r="AP244" s="88">
        <v>24.49</v>
      </c>
      <c r="AQ244" s="1685">
        <f t="shared" si="23"/>
        <v>2.9988004999999993</v>
      </c>
    </row>
    <row r="245" spans="1:43">
      <c r="A245" s="28">
        <v>40401</v>
      </c>
      <c r="B245" s="41">
        <v>40401</v>
      </c>
      <c r="C245" s="30">
        <v>54.137500000000003</v>
      </c>
      <c r="D245" s="28">
        <v>40401</v>
      </c>
      <c r="E245" s="30">
        <v>37.3855</v>
      </c>
      <c r="F245" s="28">
        <v>40401</v>
      </c>
      <c r="G245" s="30">
        <v>24.8889</v>
      </c>
      <c r="H245" s="28">
        <v>40401</v>
      </c>
      <c r="I245" s="30">
        <v>22.177099999999999</v>
      </c>
      <c r="J245" s="28">
        <v>40401</v>
      </c>
      <c r="K245" s="30">
        <v>18.106000000000002</v>
      </c>
      <c r="L245" s="41">
        <v>40401</v>
      </c>
      <c r="M245" s="30">
        <v>26.824999999999999</v>
      </c>
      <c r="N245" s="119">
        <v>40401</v>
      </c>
      <c r="O245" s="30">
        <v>27.445</v>
      </c>
      <c r="P245" s="41">
        <v>40401</v>
      </c>
      <c r="Q245" s="30">
        <v>20.8674</v>
      </c>
      <c r="R245" s="119">
        <v>40401</v>
      </c>
      <c r="S245" s="30">
        <v>22.178999999999998</v>
      </c>
      <c r="T245" s="41">
        <v>40401</v>
      </c>
      <c r="U245" s="30">
        <v>19.161999999999999</v>
      </c>
      <c r="V245" s="119">
        <v>40401</v>
      </c>
      <c r="W245" s="30">
        <v>19.462</v>
      </c>
      <c r="X245" s="1446"/>
      <c r="Y245" s="93">
        <v>40407</v>
      </c>
      <c r="Z245" s="30">
        <v>29.1</v>
      </c>
      <c r="AA245" s="190">
        <f t="shared" si="18"/>
        <v>4.2340500000000008</v>
      </c>
      <c r="AB245" s="41">
        <v>40407</v>
      </c>
      <c r="AC245" s="30">
        <v>27.36</v>
      </c>
      <c r="AD245" s="190">
        <f t="shared" si="19"/>
        <v>3.742848</v>
      </c>
      <c r="AE245" s="41">
        <v>40407</v>
      </c>
      <c r="AF245" s="30">
        <v>32.43</v>
      </c>
      <c r="AG245" s="1685">
        <f t="shared" si="20"/>
        <v>5.2585244999999992</v>
      </c>
      <c r="AH245" s="1446"/>
      <c r="AI245" s="93">
        <v>40406</v>
      </c>
      <c r="AJ245" s="30">
        <v>26.05</v>
      </c>
      <c r="AK245" s="190">
        <f t="shared" si="21"/>
        <v>3.3930125000000007</v>
      </c>
      <c r="AL245" s="41">
        <v>40401</v>
      </c>
      <c r="AM245" s="30">
        <v>20.245000000000001</v>
      </c>
      <c r="AN245" s="190">
        <f t="shared" si="22"/>
        <v>2.0493001250000002</v>
      </c>
      <c r="AO245" s="41">
        <v>40413</v>
      </c>
      <c r="AP245" s="88">
        <v>24.36</v>
      </c>
      <c r="AQ245" s="1685">
        <f t="shared" si="23"/>
        <v>2.9670479999999997</v>
      </c>
    </row>
    <row r="246" spans="1:43">
      <c r="A246" s="28">
        <v>40402</v>
      </c>
      <c r="B246" s="41">
        <v>40402</v>
      </c>
      <c r="C246" s="30">
        <v>54.138399999999997</v>
      </c>
      <c r="D246" s="28">
        <v>40402</v>
      </c>
      <c r="E246" s="30">
        <v>37.380099999999999</v>
      </c>
      <c r="F246" s="28">
        <v>40402</v>
      </c>
      <c r="G246" s="30">
        <v>24.878399999999999</v>
      </c>
      <c r="H246" s="28">
        <v>40402</v>
      </c>
      <c r="I246" s="30">
        <v>22.1525</v>
      </c>
      <c r="J246" s="28">
        <v>40402</v>
      </c>
      <c r="K246" s="30">
        <v>18.062999999999999</v>
      </c>
      <c r="L246" s="41">
        <v>40402</v>
      </c>
      <c r="M246" s="30">
        <v>26.601099999999999</v>
      </c>
      <c r="N246" s="119">
        <v>40402</v>
      </c>
      <c r="O246" s="30">
        <v>27.2</v>
      </c>
      <c r="P246" s="41">
        <v>40402</v>
      </c>
      <c r="Q246" s="30">
        <v>20.620699999999999</v>
      </c>
      <c r="R246" s="119">
        <v>40402</v>
      </c>
      <c r="S246" s="30">
        <v>21.948</v>
      </c>
      <c r="T246" s="41">
        <v>40402</v>
      </c>
      <c r="U246" s="30">
        <v>19.082799999999999</v>
      </c>
      <c r="V246" s="119">
        <v>40402</v>
      </c>
      <c r="W246" s="30">
        <v>19.385999999999999</v>
      </c>
      <c r="X246" s="1446"/>
      <c r="Y246" s="93">
        <v>40408</v>
      </c>
      <c r="Z246" s="30">
        <v>29.1</v>
      </c>
      <c r="AA246" s="190">
        <f t="shared" si="18"/>
        <v>4.2340500000000008</v>
      </c>
      <c r="AB246" s="41">
        <v>40408</v>
      </c>
      <c r="AC246" s="30">
        <v>27.36</v>
      </c>
      <c r="AD246" s="190">
        <f t="shared" si="19"/>
        <v>3.742848</v>
      </c>
      <c r="AE246" s="41">
        <v>40408</v>
      </c>
      <c r="AF246" s="30">
        <v>32.43</v>
      </c>
      <c r="AG246" s="1685">
        <f t="shared" si="20"/>
        <v>5.2585244999999992</v>
      </c>
      <c r="AH246" s="1446"/>
      <c r="AI246" s="93">
        <v>40407</v>
      </c>
      <c r="AJ246" s="30">
        <v>26.1</v>
      </c>
      <c r="AK246" s="190">
        <f t="shared" si="21"/>
        <v>3.40605</v>
      </c>
      <c r="AL246" s="41">
        <v>40402</v>
      </c>
      <c r="AM246" s="30">
        <v>20.190999999999999</v>
      </c>
      <c r="AN246" s="190">
        <f t="shared" si="22"/>
        <v>2.0383824049999997</v>
      </c>
      <c r="AO246" s="41">
        <v>40414</v>
      </c>
      <c r="AP246" s="88">
        <v>24.45</v>
      </c>
      <c r="AQ246" s="1685">
        <f t="shared" si="23"/>
        <v>2.9890124999999999</v>
      </c>
    </row>
    <row r="247" spans="1:43">
      <c r="A247" s="28">
        <v>40403</v>
      </c>
      <c r="B247" s="41">
        <v>40403</v>
      </c>
      <c r="C247" s="30">
        <v>54.139499999999998</v>
      </c>
      <c r="D247" s="28">
        <v>40403</v>
      </c>
      <c r="E247" s="30">
        <v>37.393099999999997</v>
      </c>
      <c r="F247" s="28">
        <v>40403</v>
      </c>
      <c r="G247" s="30">
        <v>24.9497</v>
      </c>
      <c r="H247" s="28">
        <v>40403</v>
      </c>
      <c r="I247" s="30">
        <v>22.151900000000001</v>
      </c>
      <c r="J247" s="28">
        <v>40403</v>
      </c>
      <c r="K247" s="30">
        <v>18.055599999999998</v>
      </c>
      <c r="L247" s="41">
        <v>40403</v>
      </c>
      <c r="M247" s="30">
        <v>26.5809</v>
      </c>
      <c r="N247" s="119">
        <v>40403</v>
      </c>
      <c r="O247" s="30">
        <v>27.228000000000002</v>
      </c>
      <c r="P247" s="41">
        <v>40403</v>
      </c>
      <c r="Q247" s="30">
        <v>20.637799999999999</v>
      </c>
      <c r="R247" s="119">
        <v>40403</v>
      </c>
      <c r="S247" s="30">
        <v>21.959</v>
      </c>
      <c r="T247" s="41">
        <v>40403</v>
      </c>
      <c r="U247" s="30">
        <v>19.0444</v>
      </c>
      <c r="V247" s="119">
        <v>40403</v>
      </c>
      <c r="W247" s="30">
        <v>19.346</v>
      </c>
      <c r="X247" s="1446"/>
      <c r="Y247" s="93">
        <v>40409</v>
      </c>
      <c r="Z247" s="30">
        <v>29.16</v>
      </c>
      <c r="AA247" s="190">
        <f t="shared" si="18"/>
        <v>4.2515280000000013</v>
      </c>
      <c r="AB247" s="41">
        <v>40409</v>
      </c>
      <c r="AC247" s="30">
        <v>27.35</v>
      </c>
      <c r="AD247" s="190">
        <f t="shared" si="19"/>
        <v>3.7401125000000008</v>
      </c>
      <c r="AE247" s="41">
        <v>40409</v>
      </c>
      <c r="AF247" s="30">
        <v>32.450000000000003</v>
      </c>
      <c r="AG247" s="1685">
        <f t="shared" si="20"/>
        <v>5.265012500000001</v>
      </c>
      <c r="AH247" s="1446"/>
      <c r="AI247" s="93">
        <v>40408</v>
      </c>
      <c r="AJ247" s="30">
        <v>26.08</v>
      </c>
      <c r="AK247" s="190">
        <f t="shared" si="21"/>
        <v>3.4008319999999994</v>
      </c>
      <c r="AL247" s="41">
        <v>40403</v>
      </c>
      <c r="AM247" s="30">
        <v>20.181999999999999</v>
      </c>
      <c r="AN247" s="190">
        <f t="shared" si="22"/>
        <v>2.0365656199999997</v>
      </c>
      <c r="AO247" s="41">
        <v>40415</v>
      </c>
      <c r="AP247" s="88">
        <v>24.4</v>
      </c>
      <c r="AQ247" s="1685">
        <f t="shared" si="23"/>
        <v>2.9767999999999999</v>
      </c>
    </row>
    <row r="248" spans="1:43">
      <c r="A248" s="28">
        <v>40406</v>
      </c>
      <c r="B248" s="41">
        <v>40406</v>
      </c>
      <c r="C248" s="30">
        <v>54.240499999999997</v>
      </c>
      <c r="D248" s="28">
        <v>40406</v>
      </c>
      <c r="E248" s="30">
        <v>37.398899999999998</v>
      </c>
      <c r="F248" s="28">
        <v>40406</v>
      </c>
      <c r="G248" s="30">
        <v>24.959900000000001</v>
      </c>
      <c r="H248" s="28">
        <v>40406</v>
      </c>
      <c r="I248" s="30">
        <v>22.1508</v>
      </c>
      <c r="J248" s="28">
        <v>40406</v>
      </c>
      <c r="K248" s="30">
        <v>18.075900000000001</v>
      </c>
      <c r="L248" s="41">
        <v>40406</v>
      </c>
      <c r="M248" s="30">
        <v>26.639800000000001</v>
      </c>
      <c r="N248" s="119">
        <v>40406</v>
      </c>
      <c r="O248" s="30">
        <v>27.457999999999998</v>
      </c>
      <c r="P248" s="41">
        <v>40406</v>
      </c>
      <c r="Q248" s="30">
        <v>20.933</v>
      </c>
      <c r="R248" s="119">
        <v>40406</v>
      </c>
      <c r="S248" s="30">
        <v>22.361999999999998</v>
      </c>
      <c r="T248" s="41">
        <v>40406</v>
      </c>
      <c r="U248" s="30">
        <v>19.098299999999998</v>
      </c>
      <c r="V248" s="119">
        <v>40406</v>
      </c>
      <c r="W248" s="30">
        <v>19.41</v>
      </c>
      <c r="X248" s="1446"/>
      <c r="Y248" s="93">
        <v>40410</v>
      </c>
      <c r="Z248" s="30">
        <v>29.17</v>
      </c>
      <c r="AA248" s="190">
        <f t="shared" si="18"/>
        <v>4.2544445000000009</v>
      </c>
      <c r="AB248" s="41">
        <v>40410</v>
      </c>
      <c r="AC248" s="30">
        <v>27.44</v>
      </c>
      <c r="AD248" s="190">
        <f t="shared" si="19"/>
        <v>3.764768000000001</v>
      </c>
      <c r="AE248" s="41">
        <v>40410</v>
      </c>
      <c r="AF248" s="30">
        <v>32.51</v>
      </c>
      <c r="AG248" s="1685">
        <f t="shared" si="20"/>
        <v>5.2845005</v>
      </c>
      <c r="AH248" s="1446"/>
      <c r="AI248" s="93">
        <v>40409</v>
      </c>
      <c r="AJ248" s="30">
        <v>26.07</v>
      </c>
      <c r="AK248" s="190">
        <f t="shared" si="21"/>
        <v>3.3982244999999995</v>
      </c>
      <c r="AL248" s="41">
        <v>40406</v>
      </c>
      <c r="AM248" s="30">
        <v>20.181999999999999</v>
      </c>
      <c r="AN248" s="190">
        <f t="shared" si="22"/>
        <v>2.0365656199999997</v>
      </c>
      <c r="AO248" s="41">
        <v>40416</v>
      </c>
      <c r="AP248" s="88">
        <v>24.43</v>
      </c>
      <c r="AQ248" s="1685">
        <f t="shared" si="23"/>
        <v>2.9841245000000001</v>
      </c>
    </row>
    <row r="249" spans="1:43">
      <c r="A249" s="28">
        <v>40407</v>
      </c>
      <c r="B249" s="41">
        <v>40407</v>
      </c>
      <c r="C249" s="30">
        <v>54.291899999999998</v>
      </c>
      <c r="D249" s="28">
        <v>40407</v>
      </c>
      <c r="E249" s="30">
        <v>37.418599999999998</v>
      </c>
      <c r="F249" s="28">
        <v>40407</v>
      </c>
      <c r="G249" s="30">
        <v>25.064800000000002</v>
      </c>
      <c r="H249" s="28">
        <v>40407</v>
      </c>
      <c r="I249" s="30">
        <v>22.1861</v>
      </c>
      <c r="J249" s="28">
        <v>40407</v>
      </c>
      <c r="K249" s="30">
        <v>18.082000000000001</v>
      </c>
      <c r="L249" s="41">
        <v>40407</v>
      </c>
      <c r="M249" s="30">
        <v>26.748899999999999</v>
      </c>
      <c r="N249" s="119">
        <v>40407</v>
      </c>
      <c r="O249" s="30">
        <v>27.536000000000001</v>
      </c>
      <c r="P249" s="41">
        <v>40407</v>
      </c>
      <c r="Q249" s="30">
        <v>20.971399999999999</v>
      </c>
      <c r="R249" s="119">
        <v>40407</v>
      </c>
      <c r="S249" s="30">
        <v>22.414999999999999</v>
      </c>
      <c r="T249" s="41">
        <v>40407</v>
      </c>
      <c r="U249" s="30">
        <v>19.1617</v>
      </c>
      <c r="V249" s="119">
        <v>40407</v>
      </c>
      <c r="W249" s="30">
        <v>19.462</v>
      </c>
      <c r="X249" s="1446"/>
      <c r="Y249" s="93">
        <v>40413</v>
      </c>
      <c r="Z249" s="30">
        <v>29.19</v>
      </c>
      <c r="AA249" s="190">
        <f t="shared" si="18"/>
        <v>4.2602805000000004</v>
      </c>
      <c r="AB249" s="41">
        <v>40413</v>
      </c>
      <c r="AC249" s="30">
        <v>27.25</v>
      </c>
      <c r="AD249" s="190">
        <f t="shared" si="19"/>
        <v>3.7128125000000005</v>
      </c>
      <c r="AE249" s="41">
        <v>40413</v>
      </c>
      <c r="AF249" s="30">
        <v>32.44</v>
      </c>
      <c r="AG249" s="1685">
        <f t="shared" si="20"/>
        <v>5.2617679999999982</v>
      </c>
      <c r="AH249" s="1446"/>
      <c r="AI249" s="93">
        <v>40410</v>
      </c>
      <c r="AJ249" s="30">
        <v>26.07</v>
      </c>
      <c r="AK249" s="190">
        <f t="shared" si="21"/>
        <v>3.3982244999999995</v>
      </c>
      <c r="AL249" s="41">
        <v>40407</v>
      </c>
      <c r="AM249" s="30">
        <v>20.222000000000001</v>
      </c>
      <c r="AN249" s="190">
        <f t="shared" si="22"/>
        <v>2.0446464200000003</v>
      </c>
      <c r="AO249" s="41">
        <v>40417</v>
      </c>
      <c r="AP249" s="88">
        <v>24.61</v>
      </c>
      <c r="AQ249" s="1685">
        <f t="shared" si="23"/>
        <v>3.0282604999999996</v>
      </c>
    </row>
    <row r="250" spans="1:43">
      <c r="A250" s="28">
        <v>40408</v>
      </c>
      <c r="B250" s="41">
        <v>40408</v>
      </c>
      <c r="C250" s="30">
        <v>54.510800000000003</v>
      </c>
      <c r="D250" s="28">
        <v>40408</v>
      </c>
      <c r="E250" s="30">
        <v>37.765999999999998</v>
      </c>
      <c r="F250" s="28">
        <v>40408</v>
      </c>
      <c r="G250" s="30">
        <v>25.2349</v>
      </c>
      <c r="H250" s="28">
        <v>40408</v>
      </c>
      <c r="I250" s="30">
        <v>22.334700000000002</v>
      </c>
      <c r="J250" s="28">
        <v>40408</v>
      </c>
      <c r="K250" s="30">
        <v>18.1755</v>
      </c>
      <c r="L250" s="41">
        <v>40408</v>
      </c>
      <c r="M250" s="30">
        <v>26.799499999999998</v>
      </c>
      <c r="N250" s="119">
        <v>40408</v>
      </c>
      <c r="O250" s="30">
        <v>27.594000000000001</v>
      </c>
      <c r="P250" s="41">
        <v>40408</v>
      </c>
      <c r="Q250" s="30">
        <v>21.095400000000001</v>
      </c>
      <c r="R250" s="119">
        <v>40408</v>
      </c>
      <c r="S250" s="30">
        <v>22.576999999999998</v>
      </c>
      <c r="T250" s="41">
        <v>40408</v>
      </c>
      <c r="U250" s="30">
        <v>19.182200000000002</v>
      </c>
      <c r="V250" s="119">
        <v>40408</v>
      </c>
      <c r="W250" s="30">
        <v>19.474</v>
      </c>
      <c r="X250" s="1446"/>
      <c r="Y250" s="93">
        <v>40414</v>
      </c>
      <c r="Z250" s="30">
        <v>29.25</v>
      </c>
      <c r="AA250" s="190">
        <f t="shared" si="18"/>
        <v>4.2778124999999996</v>
      </c>
      <c r="AB250" s="41">
        <v>40414</v>
      </c>
      <c r="AC250" s="30">
        <v>27.37</v>
      </c>
      <c r="AD250" s="190">
        <f t="shared" si="19"/>
        <v>3.7455845000000001</v>
      </c>
      <c r="AE250" s="41">
        <v>40414</v>
      </c>
      <c r="AF250" s="30">
        <v>32.5</v>
      </c>
      <c r="AG250" s="1685">
        <f t="shared" si="20"/>
        <v>5.2812500000000009</v>
      </c>
      <c r="AH250" s="1446"/>
      <c r="AI250" s="93">
        <v>40413</v>
      </c>
      <c r="AJ250" s="30">
        <v>25.98</v>
      </c>
      <c r="AK250" s="190">
        <f t="shared" si="21"/>
        <v>3.3748020000000012</v>
      </c>
      <c r="AL250" s="41">
        <v>40408</v>
      </c>
      <c r="AM250" s="30">
        <v>20.216000000000001</v>
      </c>
      <c r="AN250" s="190">
        <f t="shared" si="22"/>
        <v>2.0434332799999999</v>
      </c>
      <c r="AO250" s="41">
        <v>40420</v>
      </c>
      <c r="AP250" s="88">
        <v>24.67</v>
      </c>
      <c r="AQ250" s="1685">
        <f t="shared" si="23"/>
        <v>3.0430445000000006</v>
      </c>
    </row>
    <row r="251" spans="1:43">
      <c r="A251" s="28">
        <v>40409</v>
      </c>
      <c r="B251" s="41">
        <v>40409</v>
      </c>
      <c r="C251" s="30">
        <v>54.494599999999998</v>
      </c>
      <c r="D251" s="28">
        <v>40409</v>
      </c>
      <c r="E251" s="30">
        <v>37.7727</v>
      </c>
      <c r="F251" s="28">
        <v>40409</v>
      </c>
      <c r="G251" s="30">
        <v>25.2682</v>
      </c>
      <c r="H251" s="28">
        <v>40409</v>
      </c>
      <c r="I251" s="30">
        <v>22.3504</v>
      </c>
      <c r="J251" s="28">
        <v>40409</v>
      </c>
      <c r="K251" s="30">
        <v>18.186800000000002</v>
      </c>
      <c r="L251" s="41">
        <v>40409</v>
      </c>
      <c r="M251" s="30">
        <v>26.5837</v>
      </c>
      <c r="N251" s="119">
        <v>40409</v>
      </c>
      <c r="O251" s="30">
        <v>27.600999999999999</v>
      </c>
      <c r="P251" s="41">
        <v>40409</v>
      </c>
      <c r="Q251" s="30">
        <v>21.145499999999998</v>
      </c>
      <c r="R251" s="119">
        <v>40409</v>
      </c>
      <c r="S251" s="30">
        <v>22.626000000000001</v>
      </c>
      <c r="T251" s="41">
        <v>40409</v>
      </c>
      <c r="U251" s="30">
        <v>19.252400000000002</v>
      </c>
      <c r="V251" s="119">
        <v>40409</v>
      </c>
      <c r="W251" s="30">
        <v>19.55</v>
      </c>
      <c r="X251" s="1446"/>
      <c r="Y251" s="93">
        <v>40415</v>
      </c>
      <c r="Z251" s="30">
        <v>29.2</v>
      </c>
      <c r="AA251" s="190">
        <f t="shared" si="18"/>
        <v>4.2631999999999994</v>
      </c>
      <c r="AB251" s="41">
        <v>40415</v>
      </c>
      <c r="AC251" s="30">
        <v>27.36</v>
      </c>
      <c r="AD251" s="190">
        <f t="shared" si="19"/>
        <v>3.742848</v>
      </c>
      <c r="AE251" s="41">
        <v>40415</v>
      </c>
      <c r="AF251" s="30">
        <v>32.49</v>
      </c>
      <c r="AG251" s="1685">
        <f t="shared" si="20"/>
        <v>5.2780005000000001</v>
      </c>
      <c r="AH251" s="1446"/>
      <c r="AI251" s="93">
        <v>40414</v>
      </c>
      <c r="AJ251" s="30">
        <v>26.1</v>
      </c>
      <c r="AK251" s="190">
        <f t="shared" si="21"/>
        <v>3.40605</v>
      </c>
      <c r="AL251" s="41">
        <v>40409</v>
      </c>
      <c r="AM251" s="30">
        <v>20.177</v>
      </c>
      <c r="AN251" s="190">
        <f t="shared" si="22"/>
        <v>2.0355566450000002</v>
      </c>
      <c r="AO251" s="41">
        <v>40421</v>
      </c>
      <c r="AP251" s="88">
        <v>24.67</v>
      </c>
      <c r="AQ251" s="1685">
        <f t="shared" si="23"/>
        <v>3.0430445000000006</v>
      </c>
    </row>
    <row r="252" spans="1:43">
      <c r="A252" s="28">
        <v>40410</v>
      </c>
      <c r="B252" s="41">
        <v>40410</v>
      </c>
      <c r="C252" s="30">
        <v>54.488500000000002</v>
      </c>
      <c r="D252" s="28">
        <v>40410</v>
      </c>
      <c r="E252" s="30">
        <v>37.7791</v>
      </c>
      <c r="F252" s="28">
        <v>40410</v>
      </c>
      <c r="G252" s="30">
        <v>25.275700000000001</v>
      </c>
      <c r="H252" s="28">
        <v>40410</v>
      </c>
      <c r="I252" s="30">
        <v>22.3413</v>
      </c>
      <c r="J252" s="28">
        <v>40410</v>
      </c>
      <c r="K252" s="30">
        <v>18.215800000000002</v>
      </c>
      <c r="L252" s="41">
        <v>40410</v>
      </c>
      <c r="M252" s="30">
        <v>26.648499999999999</v>
      </c>
      <c r="N252" s="119">
        <v>40410</v>
      </c>
      <c r="O252" s="30">
        <v>27.63</v>
      </c>
      <c r="P252" s="41">
        <v>40410</v>
      </c>
      <c r="Q252" s="30">
        <v>21.179200000000002</v>
      </c>
      <c r="R252" s="119">
        <v>40410</v>
      </c>
      <c r="S252" s="30">
        <v>22.635999999999999</v>
      </c>
      <c r="T252" s="41">
        <v>40410</v>
      </c>
      <c r="U252" s="30">
        <v>19.352499999999999</v>
      </c>
      <c r="V252" s="119">
        <v>40410</v>
      </c>
      <c r="W252" s="30">
        <v>19.663</v>
      </c>
      <c r="X252" s="1446"/>
      <c r="Y252" s="93">
        <v>40416</v>
      </c>
      <c r="Z252" s="30">
        <v>29.23</v>
      </c>
      <c r="AA252" s="190">
        <f t="shared" si="18"/>
        <v>4.2719645000000002</v>
      </c>
      <c r="AB252" s="41">
        <v>40416</v>
      </c>
      <c r="AC252" s="30">
        <v>27.38</v>
      </c>
      <c r="AD252" s="190">
        <f t="shared" si="19"/>
        <v>3.7483219999999999</v>
      </c>
      <c r="AE252" s="41">
        <v>40416</v>
      </c>
      <c r="AF252" s="30">
        <v>32.49</v>
      </c>
      <c r="AG252" s="1685">
        <f t="shared" si="20"/>
        <v>5.2780005000000001</v>
      </c>
      <c r="AH252" s="1446"/>
      <c r="AI252" s="93">
        <v>40415</v>
      </c>
      <c r="AJ252" s="30">
        <v>26.07</v>
      </c>
      <c r="AK252" s="190">
        <f t="shared" si="21"/>
        <v>3.3982244999999995</v>
      </c>
      <c r="AL252" s="41">
        <v>40410</v>
      </c>
      <c r="AM252" s="30">
        <v>20.201000000000001</v>
      </c>
      <c r="AN252" s="190">
        <f t="shared" si="22"/>
        <v>2.0404020049999998</v>
      </c>
      <c r="AO252" s="41">
        <v>40422</v>
      </c>
      <c r="AP252" s="88">
        <v>24.93</v>
      </c>
      <c r="AQ252" s="1685">
        <f t="shared" si="23"/>
        <v>3.1075244999999998</v>
      </c>
    </row>
    <row r="253" spans="1:43">
      <c r="A253" s="28">
        <v>40413</v>
      </c>
      <c r="B253" s="41">
        <v>40413</v>
      </c>
      <c r="C253" s="30">
        <v>54.9328</v>
      </c>
      <c r="D253" s="28">
        <v>40413</v>
      </c>
      <c r="E253" s="30">
        <v>37.792200000000001</v>
      </c>
      <c r="F253" s="28">
        <v>40413</v>
      </c>
      <c r="G253" s="30">
        <v>25.2759</v>
      </c>
      <c r="H253" s="28">
        <v>40413</v>
      </c>
      <c r="I253" s="30">
        <v>22.346399999999999</v>
      </c>
      <c r="J253" s="28">
        <v>40413</v>
      </c>
      <c r="K253" s="30">
        <v>18.208300000000001</v>
      </c>
      <c r="L253" s="41">
        <v>40413</v>
      </c>
      <c r="M253" s="30">
        <v>26.614999999999998</v>
      </c>
      <c r="N253" s="119">
        <v>40413</v>
      </c>
      <c r="O253" s="30">
        <v>27.574000000000002</v>
      </c>
      <c r="P253" s="41">
        <v>40413</v>
      </c>
      <c r="Q253" s="30">
        <v>21.1859</v>
      </c>
      <c r="R253" s="119">
        <v>40413</v>
      </c>
      <c r="S253" s="30">
        <v>22.646000000000001</v>
      </c>
      <c r="T253" s="41">
        <v>40413</v>
      </c>
      <c r="U253" s="30">
        <v>19.6309</v>
      </c>
      <c r="V253" s="119">
        <v>40413</v>
      </c>
      <c r="W253" s="30">
        <v>19.992999999999999</v>
      </c>
      <c r="X253" s="1446"/>
      <c r="Y253" s="93">
        <v>40417</v>
      </c>
      <c r="Z253" s="30">
        <v>29.26</v>
      </c>
      <c r="AA253" s="190">
        <f t="shared" si="18"/>
        <v>4.2807380000000004</v>
      </c>
      <c r="AB253" s="41">
        <v>40417</v>
      </c>
      <c r="AC253" s="30">
        <v>27.35</v>
      </c>
      <c r="AD253" s="190">
        <f t="shared" si="19"/>
        <v>3.7401125000000008</v>
      </c>
      <c r="AE253" s="41">
        <v>40417</v>
      </c>
      <c r="AF253" s="30">
        <v>32.46</v>
      </c>
      <c r="AG253" s="1685">
        <f t="shared" si="20"/>
        <v>5.2682580000000003</v>
      </c>
      <c r="AH253" s="1446"/>
      <c r="AI253" s="93">
        <v>40416</v>
      </c>
      <c r="AJ253" s="30">
        <v>26.08</v>
      </c>
      <c r="AK253" s="190">
        <f t="shared" si="21"/>
        <v>3.4008319999999994</v>
      </c>
      <c r="AL253" s="41">
        <v>40413</v>
      </c>
      <c r="AM253" s="30">
        <v>20.137</v>
      </c>
      <c r="AN253" s="190">
        <f t="shared" si="22"/>
        <v>2.027493845</v>
      </c>
      <c r="AO253" s="41">
        <v>40423</v>
      </c>
      <c r="AP253" s="88">
        <v>24.95</v>
      </c>
      <c r="AQ253" s="1685">
        <f t="shared" si="23"/>
        <v>3.1125124999999998</v>
      </c>
    </row>
    <row r="254" spans="1:43">
      <c r="A254" s="28">
        <v>40414</v>
      </c>
      <c r="B254" s="41">
        <v>40414</v>
      </c>
      <c r="C254" s="30">
        <v>54.959099999999999</v>
      </c>
      <c r="D254" s="28">
        <v>40414</v>
      </c>
      <c r="E254" s="30">
        <v>37.974899999999998</v>
      </c>
      <c r="F254" s="28">
        <v>40414</v>
      </c>
      <c r="G254" s="30">
        <v>25.614100000000001</v>
      </c>
      <c r="H254" s="28">
        <v>40414</v>
      </c>
      <c r="I254" s="30">
        <v>22.578299999999999</v>
      </c>
      <c r="J254" s="28">
        <v>40414</v>
      </c>
      <c r="K254" s="30">
        <v>18.674900000000001</v>
      </c>
      <c r="L254" s="41">
        <v>40414</v>
      </c>
      <c r="M254" s="30">
        <v>27.454599999999999</v>
      </c>
      <c r="N254" s="119">
        <v>40414</v>
      </c>
      <c r="O254" s="30">
        <v>28.486000000000001</v>
      </c>
      <c r="P254" s="41">
        <v>40414</v>
      </c>
      <c r="Q254" s="30">
        <v>21.828600000000002</v>
      </c>
      <c r="R254" s="119">
        <v>40414</v>
      </c>
      <c r="S254" s="30">
        <v>23.303999999999998</v>
      </c>
      <c r="T254" s="41">
        <v>40414</v>
      </c>
      <c r="U254" s="30">
        <v>20.484500000000001</v>
      </c>
      <c r="V254" s="119">
        <v>40414</v>
      </c>
      <c r="W254" s="30">
        <v>20.898</v>
      </c>
      <c r="X254" s="1446"/>
      <c r="Y254" s="93">
        <v>40420</v>
      </c>
      <c r="Z254" s="30">
        <v>28.7</v>
      </c>
      <c r="AA254" s="190">
        <f t="shared" si="18"/>
        <v>4.1184499999999993</v>
      </c>
      <c r="AB254" s="41">
        <v>40420</v>
      </c>
      <c r="AC254" s="30">
        <v>27.08</v>
      </c>
      <c r="AD254" s="190">
        <f t="shared" si="19"/>
        <v>3.6666319999999994</v>
      </c>
      <c r="AE254" s="41">
        <v>40420</v>
      </c>
      <c r="AF254" s="30">
        <v>31.82</v>
      </c>
      <c r="AG254" s="1685">
        <f t="shared" si="20"/>
        <v>5.0625619999999998</v>
      </c>
      <c r="AH254" s="1446"/>
      <c r="AI254" s="93">
        <v>40417</v>
      </c>
      <c r="AJ254" s="30">
        <v>26.04</v>
      </c>
      <c r="AK254" s="190">
        <f t="shared" si="21"/>
        <v>3.390407999999999</v>
      </c>
      <c r="AL254" s="41">
        <v>40414</v>
      </c>
      <c r="AM254" s="30">
        <v>20.254000000000001</v>
      </c>
      <c r="AN254" s="190">
        <f t="shared" si="22"/>
        <v>2.0511225800000004</v>
      </c>
      <c r="AO254" s="41">
        <v>40424</v>
      </c>
      <c r="AP254" s="88">
        <v>24.96</v>
      </c>
      <c r="AQ254" s="1685">
        <f t="shared" si="23"/>
        <v>3.1150080000000004</v>
      </c>
    </row>
    <row r="255" spans="1:43">
      <c r="A255" s="28">
        <v>40415</v>
      </c>
      <c r="B255" s="41">
        <v>40415</v>
      </c>
      <c r="C255" s="30">
        <v>54.875300000000003</v>
      </c>
      <c r="D255" s="28">
        <v>40415</v>
      </c>
      <c r="E255" s="30">
        <v>37.972999999999999</v>
      </c>
      <c r="F255" s="28">
        <v>40415</v>
      </c>
      <c r="G255" s="30">
        <v>25.567399999999999</v>
      </c>
      <c r="H255" s="28">
        <v>40415</v>
      </c>
      <c r="I255" s="30">
        <v>22.639199999999999</v>
      </c>
      <c r="J255" s="28">
        <v>40415</v>
      </c>
      <c r="K255" s="30">
        <v>18.791899999999998</v>
      </c>
      <c r="L255" s="41">
        <v>40415</v>
      </c>
      <c r="M255" s="30">
        <v>27.5075</v>
      </c>
      <c r="N255" s="119">
        <v>40415</v>
      </c>
      <c r="O255" s="30">
        <v>28.593</v>
      </c>
      <c r="P255" s="41">
        <v>40415</v>
      </c>
      <c r="Q255" s="30">
        <v>21.9026</v>
      </c>
      <c r="R255" s="119">
        <v>40415</v>
      </c>
      <c r="S255" s="30">
        <v>23.428000000000001</v>
      </c>
      <c r="T255" s="41">
        <v>40415</v>
      </c>
      <c r="U255" s="30">
        <v>20.4909</v>
      </c>
      <c r="V255" s="119">
        <v>40415</v>
      </c>
      <c r="W255" s="30">
        <v>20.905999999999999</v>
      </c>
      <c r="X255" s="1446"/>
      <c r="Y255" s="93">
        <v>40421</v>
      </c>
      <c r="Z255" s="30">
        <v>28.41</v>
      </c>
      <c r="AA255" s="190">
        <f t="shared" si="18"/>
        <v>4.0356405000000004</v>
      </c>
      <c r="AB255" s="41">
        <v>40421</v>
      </c>
      <c r="AC255" s="30">
        <v>27.01</v>
      </c>
      <c r="AD255" s="190">
        <f t="shared" si="19"/>
        <v>3.6477005</v>
      </c>
      <c r="AE255" s="41">
        <v>40421</v>
      </c>
      <c r="AF255" s="30">
        <v>31.73</v>
      </c>
      <c r="AG255" s="1685">
        <f t="shared" si="20"/>
        <v>5.0339645000000006</v>
      </c>
      <c r="AH255" s="1446"/>
      <c r="AI255" s="93">
        <v>40420</v>
      </c>
      <c r="AJ255" s="30">
        <v>25.51</v>
      </c>
      <c r="AK255" s="190">
        <f t="shared" si="21"/>
        <v>3.2538005000000001</v>
      </c>
      <c r="AL255" s="41">
        <v>40415</v>
      </c>
      <c r="AM255" s="30">
        <v>20.25</v>
      </c>
      <c r="AN255" s="190">
        <f t="shared" si="22"/>
        <v>2.0503125000000004</v>
      </c>
      <c r="AO255" s="41">
        <v>40428</v>
      </c>
      <c r="AP255" s="88">
        <v>24.87</v>
      </c>
      <c r="AQ255" s="1685">
        <f t="shared" si="23"/>
        <v>3.0925845000000001</v>
      </c>
    </row>
    <row r="256" spans="1:43">
      <c r="A256" s="28">
        <v>40416</v>
      </c>
      <c r="B256" s="41">
        <v>40416</v>
      </c>
      <c r="C256" s="30">
        <v>55.092199999999998</v>
      </c>
      <c r="D256" s="28">
        <v>40416</v>
      </c>
      <c r="E256" s="30">
        <v>37.952100000000002</v>
      </c>
      <c r="F256" s="28">
        <v>40416</v>
      </c>
      <c r="G256" s="30">
        <v>25.704000000000001</v>
      </c>
      <c r="H256" s="28">
        <v>40416</v>
      </c>
      <c r="I256" s="30">
        <v>22.765699999999999</v>
      </c>
      <c r="J256" s="28">
        <v>40416</v>
      </c>
      <c r="K256" s="30">
        <v>18.787299999999998</v>
      </c>
      <c r="L256" s="41">
        <v>40416</v>
      </c>
      <c r="M256" s="30">
        <v>27.509799999999998</v>
      </c>
      <c r="N256" s="119">
        <v>40416</v>
      </c>
      <c r="O256" s="30">
        <v>28.559000000000001</v>
      </c>
      <c r="P256" s="41">
        <v>40416</v>
      </c>
      <c r="Q256" s="30">
        <v>21.9937</v>
      </c>
      <c r="R256" s="119">
        <v>40416</v>
      </c>
      <c r="S256" s="30">
        <v>23.466999999999999</v>
      </c>
      <c r="T256" s="41">
        <v>40416</v>
      </c>
      <c r="U256" s="30">
        <v>20.504300000000001</v>
      </c>
      <c r="V256" s="119">
        <v>40416</v>
      </c>
      <c r="W256" s="30">
        <v>20.919</v>
      </c>
      <c r="X256" s="1446"/>
      <c r="Y256" s="93">
        <v>40422</v>
      </c>
      <c r="Z256" s="30">
        <v>28.62</v>
      </c>
      <c r="AA256" s="190">
        <f t="shared" si="18"/>
        <v>4.0955219999999999</v>
      </c>
      <c r="AB256" s="41">
        <v>40422</v>
      </c>
      <c r="AC256" s="30">
        <v>27.39</v>
      </c>
      <c r="AD256" s="190">
        <f t="shared" si="19"/>
        <v>3.7510605000000008</v>
      </c>
      <c r="AE256" s="41">
        <v>40422</v>
      </c>
      <c r="AF256" s="30">
        <v>32.299999999999997</v>
      </c>
      <c r="AG256" s="1685">
        <f t="shared" si="20"/>
        <v>5.2164499999999983</v>
      </c>
      <c r="AH256" s="1446"/>
      <c r="AI256" s="93">
        <v>40421</v>
      </c>
      <c r="AJ256" s="30">
        <v>25.44</v>
      </c>
      <c r="AK256" s="190">
        <f t="shared" si="21"/>
        <v>3.2359680000000002</v>
      </c>
      <c r="AL256" s="41">
        <v>40416</v>
      </c>
      <c r="AM256" s="30">
        <v>20.206</v>
      </c>
      <c r="AN256" s="190">
        <f t="shared" si="22"/>
        <v>2.0414121799999996</v>
      </c>
      <c r="AO256" s="41">
        <v>40429</v>
      </c>
      <c r="AP256" s="88">
        <v>24.79</v>
      </c>
      <c r="AQ256" s="1685">
        <f t="shared" si="23"/>
        <v>3.0727204999999995</v>
      </c>
    </row>
    <row r="257" spans="1:43">
      <c r="A257" s="28">
        <v>40417</v>
      </c>
      <c r="B257" s="41">
        <v>40417</v>
      </c>
      <c r="C257" s="30">
        <v>55.0914</v>
      </c>
      <c r="D257" s="28">
        <v>40417</v>
      </c>
      <c r="E257" s="30">
        <v>37.9788</v>
      </c>
      <c r="F257" s="28">
        <v>40417</v>
      </c>
      <c r="G257" s="30">
        <v>25.699200000000001</v>
      </c>
      <c r="H257" s="28">
        <v>40417</v>
      </c>
      <c r="I257" s="30">
        <v>22.755800000000001</v>
      </c>
      <c r="J257" s="28">
        <v>40417</v>
      </c>
      <c r="K257" s="30">
        <v>18.785800000000002</v>
      </c>
      <c r="L257" s="41">
        <v>40417</v>
      </c>
      <c r="M257" s="30">
        <v>27.5184</v>
      </c>
      <c r="N257" s="119">
        <v>40417</v>
      </c>
      <c r="O257" s="30">
        <v>28.56</v>
      </c>
      <c r="P257" s="41">
        <v>40417</v>
      </c>
      <c r="Q257" s="30">
        <v>21.977699999999999</v>
      </c>
      <c r="R257" s="119">
        <v>40417</v>
      </c>
      <c r="S257" s="30">
        <v>23.489000000000001</v>
      </c>
      <c r="T257" s="41">
        <v>40417</v>
      </c>
      <c r="U257" s="30">
        <v>20.482399999999998</v>
      </c>
      <c r="V257" s="119">
        <v>40417</v>
      </c>
      <c r="W257" s="30">
        <v>20.891999999999999</v>
      </c>
      <c r="X257" s="1446"/>
      <c r="Y257" s="93">
        <v>40423</v>
      </c>
      <c r="Z257" s="30">
        <v>28.62</v>
      </c>
      <c r="AA257" s="190">
        <f t="shared" si="18"/>
        <v>4.0955219999999999</v>
      </c>
      <c r="AB257" s="41">
        <v>40423</v>
      </c>
      <c r="AC257" s="30">
        <v>27.38</v>
      </c>
      <c r="AD257" s="190">
        <f t="shared" si="19"/>
        <v>3.7483219999999999</v>
      </c>
      <c r="AE257" s="41">
        <v>40423</v>
      </c>
      <c r="AF257" s="30">
        <v>32.29</v>
      </c>
      <c r="AG257" s="1685">
        <f t="shared" si="20"/>
        <v>5.2132204999999985</v>
      </c>
      <c r="AH257" s="1446"/>
      <c r="AI257" s="93">
        <v>40422</v>
      </c>
      <c r="AJ257" s="30">
        <v>25.81</v>
      </c>
      <c r="AK257" s="190">
        <f t="shared" si="21"/>
        <v>3.3307804999999995</v>
      </c>
      <c r="AL257" s="41">
        <v>40417</v>
      </c>
      <c r="AM257" s="30">
        <v>20.341000000000001</v>
      </c>
      <c r="AN257" s="190">
        <f t="shared" si="22"/>
        <v>2.0687814050000002</v>
      </c>
      <c r="AO257" s="41">
        <v>40430</v>
      </c>
      <c r="AP257" s="88">
        <v>24.49</v>
      </c>
      <c r="AQ257" s="1685">
        <f t="shared" si="23"/>
        <v>2.9988004999999993</v>
      </c>
    </row>
    <row r="258" spans="1:43">
      <c r="A258" s="28">
        <v>40420</v>
      </c>
      <c r="B258" s="41">
        <v>40420</v>
      </c>
      <c r="C258" s="30">
        <v>55.148800000000001</v>
      </c>
      <c r="D258" s="28">
        <v>40420</v>
      </c>
      <c r="E258" s="30">
        <v>38.090699999999998</v>
      </c>
      <c r="F258" s="28">
        <v>40420</v>
      </c>
      <c r="G258" s="30">
        <v>25.766100000000002</v>
      </c>
      <c r="H258" s="28">
        <v>40420</v>
      </c>
      <c r="I258" s="30">
        <v>22.7287</v>
      </c>
      <c r="J258" s="28">
        <v>40420</v>
      </c>
      <c r="K258" s="30">
        <v>18.774999999999999</v>
      </c>
      <c r="L258" s="41">
        <v>40420</v>
      </c>
      <c r="M258" s="30">
        <v>27.532599999999999</v>
      </c>
      <c r="N258" s="119">
        <v>40420</v>
      </c>
      <c r="O258" s="30">
        <v>27.995999999999999</v>
      </c>
      <c r="P258" s="41">
        <v>40420</v>
      </c>
      <c r="Q258" s="30">
        <v>22.037800000000001</v>
      </c>
      <c r="R258" s="119">
        <v>40420</v>
      </c>
      <c r="S258" s="30">
        <v>23.512</v>
      </c>
      <c r="T258" s="41">
        <v>40420</v>
      </c>
      <c r="U258" s="30">
        <v>20.4941</v>
      </c>
      <c r="V258" s="119">
        <v>40420</v>
      </c>
      <c r="W258" s="30">
        <v>20.914999999999999</v>
      </c>
      <c r="X258" s="1446"/>
      <c r="Y258" s="93">
        <v>40424</v>
      </c>
      <c r="Z258" s="30">
        <v>28.62</v>
      </c>
      <c r="AA258" s="190">
        <f t="shared" si="18"/>
        <v>4.0955219999999999</v>
      </c>
      <c r="AB258" s="41">
        <v>40424</v>
      </c>
      <c r="AC258" s="30">
        <v>27.41</v>
      </c>
      <c r="AD258" s="190">
        <f t="shared" si="19"/>
        <v>3.7565405000000003</v>
      </c>
      <c r="AE258" s="41">
        <v>40424</v>
      </c>
      <c r="AF258" s="30">
        <v>32.35</v>
      </c>
      <c r="AG258" s="1685">
        <f t="shared" si="20"/>
        <v>5.2326125000000001</v>
      </c>
      <c r="AH258" s="1446"/>
      <c r="AI258" s="93">
        <v>40423</v>
      </c>
      <c r="AJ258" s="30">
        <v>25.78</v>
      </c>
      <c r="AK258" s="190">
        <f t="shared" si="21"/>
        <v>3.3230420000000009</v>
      </c>
      <c r="AL258" s="41">
        <v>40420</v>
      </c>
      <c r="AM258" s="30">
        <v>20.076000000000001</v>
      </c>
      <c r="AN258" s="190">
        <f t="shared" si="22"/>
        <v>2.0152288799999996</v>
      </c>
      <c r="AO258" s="41">
        <v>40431</v>
      </c>
      <c r="AP258" s="88">
        <v>24.48</v>
      </c>
      <c r="AQ258" s="1685">
        <f t="shared" si="23"/>
        <v>2.9963520000000003</v>
      </c>
    </row>
    <row r="259" spans="1:43">
      <c r="A259" s="28">
        <v>40421</v>
      </c>
      <c r="B259" s="41">
        <v>40421</v>
      </c>
      <c r="C259" s="30">
        <v>55.140099999999997</v>
      </c>
      <c r="D259" s="28">
        <v>40421</v>
      </c>
      <c r="E259" s="30">
        <v>38.094799999999999</v>
      </c>
      <c r="F259" s="28">
        <v>40421</v>
      </c>
      <c r="G259" s="30">
        <v>25.732099999999999</v>
      </c>
      <c r="H259" s="28">
        <v>40421</v>
      </c>
      <c r="I259" s="30">
        <v>22.712299999999999</v>
      </c>
      <c r="J259" s="28">
        <v>40421</v>
      </c>
      <c r="K259" s="30">
        <v>18.783799999999999</v>
      </c>
      <c r="L259" s="41">
        <v>40421</v>
      </c>
      <c r="M259" s="30">
        <v>27.444700000000001</v>
      </c>
      <c r="N259" s="119">
        <v>40421</v>
      </c>
      <c r="O259" s="30">
        <v>27.741</v>
      </c>
      <c r="P259" s="41">
        <v>40421</v>
      </c>
      <c r="Q259" s="30">
        <v>21.924499999999998</v>
      </c>
      <c r="R259" s="119">
        <v>40421</v>
      </c>
      <c r="S259" s="30">
        <v>23.506</v>
      </c>
      <c r="T259" s="41">
        <v>40421</v>
      </c>
      <c r="U259" s="30">
        <v>20.451499999999999</v>
      </c>
      <c r="V259" s="119">
        <v>40421</v>
      </c>
      <c r="W259" s="30">
        <v>20.866</v>
      </c>
      <c r="X259" s="1446"/>
      <c r="Y259" s="93">
        <v>40427</v>
      </c>
      <c r="Z259" s="30">
        <v>28.25</v>
      </c>
      <c r="AA259" s="190">
        <f t="shared" si="18"/>
        <v>3.990312499999999</v>
      </c>
      <c r="AB259" s="41">
        <v>40427</v>
      </c>
      <c r="AC259" s="30">
        <v>26.86</v>
      </c>
      <c r="AD259" s="190">
        <f t="shared" si="19"/>
        <v>3.6072980000000006</v>
      </c>
      <c r="AE259" s="41">
        <v>40427</v>
      </c>
      <c r="AF259" s="30">
        <v>31.73</v>
      </c>
      <c r="AG259" s="1685">
        <f t="shared" si="20"/>
        <v>5.0339645000000006</v>
      </c>
      <c r="AH259" s="1446"/>
      <c r="AI259" s="93">
        <v>40424</v>
      </c>
      <c r="AJ259" s="30">
        <v>25.82</v>
      </c>
      <c r="AK259" s="190">
        <f t="shared" si="21"/>
        <v>3.3333619999999993</v>
      </c>
      <c r="AL259" s="41">
        <v>40421</v>
      </c>
      <c r="AM259" s="30">
        <v>20.074000000000002</v>
      </c>
      <c r="AN259" s="190">
        <f t="shared" si="22"/>
        <v>2.0148273800000007</v>
      </c>
      <c r="AO259" s="41">
        <v>40434</v>
      </c>
      <c r="AP259" s="88">
        <v>23.91</v>
      </c>
      <c r="AQ259" s="1685">
        <f t="shared" si="23"/>
        <v>2.8584404999999999</v>
      </c>
    </row>
    <row r="260" spans="1:43">
      <c r="A260" s="28">
        <v>40422</v>
      </c>
      <c r="B260" s="41">
        <v>40422</v>
      </c>
      <c r="C260" s="30">
        <v>55.491599999999998</v>
      </c>
      <c r="D260" s="28">
        <v>40422</v>
      </c>
      <c r="E260" s="30">
        <v>38.474200000000003</v>
      </c>
      <c r="F260" s="28">
        <v>40422</v>
      </c>
      <c r="G260" s="30">
        <v>26.236899999999999</v>
      </c>
      <c r="H260" s="28">
        <v>40422</v>
      </c>
      <c r="I260" s="30">
        <v>23.3323</v>
      </c>
      <c r="J260" s="28">
        <v>40422</v>
      </c>
      <c r="K260" s="30">
        <v>19.634499999999999</v>
      </c>
      <c r="L260" s="41">
        <v>40422</v>
      </c>
      <c r="M260" s="30">
        <v>28.3385</v>
      </c>
      <c r="N260" s="119">
        <v>40422</v>
      </c>
      <c r="O260" s="30">
        <v>29.44</v>
      </c>
      <c r="P260" s="41">
        <v>40422</v>
      </c>
      <c r="Q260" s="30">
        <v>23.535699999999999</v>
      </c>
      <c r="R260" s="119">
        <v>40422</v>
      </c>
      <c r="S260" s="30">
        <v>24.359000000000002</v>
      </c>
      <c r="T260" s="41">
        <v>40422</v>
      </c>
      <c r="U260" s="30">
        <v>21.416</v>
      </c>
      <c r="V260" s="119">
        <v>40422</v>
      </c>
      <c r="W260" s="30">
        <v>21.959</v>
      </c>
      <c r="X260" s="1446"/>
      <c r="Y260" s="93">
        <v>40428</v>
      </c>
      <c r="Z260" s="30">
        <v>28</v>
      </c>
      <c r="AA260" s="190">
        <f t="shared" si="18"/>
        <v>3.9200000000000004</v>
      </c>
      <c r="AB260" s="41">
        <v>40428</v>
      </c>
      <c r="AC260" s="30">
        <v>26.77</v>
      </c>
      <c r="AD260" s="190">
        <f t="shared" si="19"/>
        <v>3.5831644999999996</v>
      </c>
      <c r="AE260" s="41">
        <v>40428</v>
      </c>
      <c r="AF260" s="30">
        <v>31.69</v>
      </c>
      <c r="AG260" s="1685">
        <f t="shared" si="20"/>
        <v>5.0212805000000005</v>
      </c>
      <c r="AH260" s="1446"/>
      <c r="AI260" s="93">
        <v>40427</v>
      </c>
      <c r="AJ260" s="30">
        <v>25.3</v>
      </c>
      <c r="AK260" s="190">
        <f t="shared" si="21"/>
        <v>3.20045</v>
      </c>
      <c r="AL260" s="41">
        <v>40422</v>
      </c>
      <c r="AM260" s="30">
        <v>20.484999999999999</v>
      </c>
      <c r="AN260" s="190">
        <f t="shared" si="22"/>
        <v>2.0981761250000002</v>
      </c>
      <c r="AO260" s="41">
        <v>40435</v>
      </c>
      <c r="AP260" s="88">
        <v>23.76</v>
      </c>
      <c r="AQ260" s="1685">
        <f t="shared" si="23"/>
        <v>2.8226880000000003</v>
      </c>
    </row>
    <row r="261" spans="1:43">
      <c r="A261" s="28">
        <v>40423</v>
      </c>
      <c r="B261" s="41">
        <v>40423</v>
      </c>
      <c r="C261" s="30">
        <v>55.064900000000002</v>
      </c>
      <c r="D261" s="28">
        <v>40423</v>
      </c>
      <c r="E261" s="30">
        <v>37.672600000000003</v>
      </c>
      <c r="F261" s="28">
        <v>40423</v>
      </c>
      <c r="G261" s="30">
        <v>26.044</v>
      </c>
      <c r="H261" s="28">
        <v>40423</v>
      </c>
      <c r="I261" s="30">
        <v>23.096</v>
      </c>
      <c r="J261" s="28">
        <v>40423</v>
      </c>
      <c r="K261" s="30">
        <v>19.857600000000001</v>
      </c>
      <c r="L261" s="41">
        <v>40423</v>
      </c>
      <c r="M261" s="30">
        <v>28.8063</v>
      </c>
      <c r="N261" s="119">
        <v>40423</v>
      </c>
      <c r="O261" s="30">
        <v>29.907</v>
      </c>
      <c r="P261" s="41">
        <v>40423</v>
      </c>
      <c r="Q261" s="30">
        <v>22.8932</v>
      </c>
      <c r="R261" s="119">
        <v>40423</v>
      </c>
      <c r="S261" s="30">
        <v>24.564</v>
      </c>
      <c r="T261" s="41">
        <v>40423</v>
      </c>
      <c r="U261" s="30">
        <v>21.377099999999999</v>
      </c>
      <c r="V261" s="119">
        <v>40423</v>
      </c>
      <c r="W261" s="30">
        <v>21.913</v>
      </c>
      <c r="X261" s="1446"/>
      <c r="Y261" s="93">
        <v>40429</v>
      </c>
      <c r="Z261" s="30">
        <v>27.82</v>
      </c>
      <c r="AA261" s="190">
        <f t="shared" si="18"/>
        <v>3.8697620000000001</v>
      </c>
      <c r="AB261" s="41">
        <v>40429</v>
      </c>
      <c r="AC261" s="30">
        <v>26.73</v>
      </c>
      <c r="AD261" s="190">
        <f t="shared" si="19"/>
        <v>3.5724644999999993</v>
      </c>
      <c r="AE261" s="41">
        <v>40429</v>
      </c>
      <c r="AF261" s="30">
        <v>31.49</v>
      </c>
      <c r="AG261" s="1685">
        <f t="shared" si="20"/>
        <v>4.9581004999999987</v>
      </c>
      <c r="AH261" s="1446"/>
      <c r="AI261" s="93">
        <v>40428</v>
      </c>
      <c r="AJ261" s="30">
        <v>25.25</v>
      </c>
      <c r="AK261" s="190">
        <f t="shared" si="21"/>
        <v>3.1878125000000002</v>
      </c>
      <c r="AL261" s="41">
        <v>40423</v>
      </c>
      <c r="AM261" s="30">
        <v>20.481000000000002</v>
      </c>
      <c r="AN261" s="190">
        <f t="shared" si="22"/>
        <v>2.0973568050000004</v>
      </c>
      <c r="AO261" s="41">
        <v>40436</v>
      </c>
      <c r="AP261" s="88">
        <v>22.59</v>
      </c>
      <c r="AQ261" s="1685">
        <f t="shared" si="23"/>
        <v>2.5515404999999998</v>
      </c>
    </row>
    <row r="262" spans="1:43">
      <c r="A262" s="28">
        <v>40424</v>
      </c>
      <c r="B262" s="41">
        <v>40424</v>
      </c>
      <c r="C262" s="30">
        <v>55.026000000000003</v>
      </c>
      <c r="D262" s="28">
        <v>40424</v>
      </c>
      <c r="E262" s="30">
        <v>37.543900000000001</v>
      </c>
      <c r="F262" s="28">
        <v>40424</v>
      </c>
      <c r="G262" s="30">
        <v>26.096699999999998</v>
      </c>
      <c r="H262" s="28">
        <v>40424</v>
      </c>
      <c r="I262" s="30">
        <v>23.170300000000001</v>
      </c>
      <c r="J262" s="28">
        <v>40424</v>
      </c>
      <c r="K262" s="30">
        <v>19.966699999999999</v>
      </c>
      <c r="L262" s="41">
        <v>40424</v>
      </c>
      <c r="M262" s="30">
        <v>28.971399999999999</v>
      </c>
      <c r="N262" s="119">
        <v>40424</v>
      </c>
      <c r="O262" s="30">
        <v>30.042000000000002</v>
      </c>
      <c r="P262" s="41">
        <v>40424</v>
      </c>
      <c r="Q262" s="30">
        <v>23.447400000000002</v>
      </c>
      <c r="R262" s="119">
        <v>40424</v>
      </c>
      <c r="S262" s="30">
        <v>25.727</v>
      </c>
      <c r="T262" s="41">
        <v>40424</v>
      </c>
      <c r="U262" s="30">
        <v>21.448599999999999</v>
      </c>
      <c r="V262" s="119">
        <v>40424</v>
      </c>
      <c r="W262" s="30">
        <v>22.006</v>
      </c>
      <c r="X262" s="1446"/>
      <c r="Y262" s="93">
        <v>40430</v>
      </c>
      <c r="Z262" s="30">
        <v>26.74</v>
      </c>
      <c r="AA262" s="190">
        <f t="shared" si="18"/>
        <v>3.575137999999999</v>
      </c>
      <c r="AB262" s="41">
        <v>40430</v>
      </c>
      <c r="AC262" s="30">
        <v>25.7</v>
      </c>
      <c r="AD262" s="190">
        <f t="shared" si="19"/>
        <v>3.3024499999999999</v>
      </c>
      <c r="AE262" s="41">
        <v>40430</v>
      </c>
      <c r="AF262" s="30">
        <v>30.46</v>
      </c>
      <c r="AG262" s="1685">
        <f t="shared" si="20"/>
        <v>4.6390579999999995</v>
      </c>
      <c r="AH262" s="1446"/>
      <c r="AI262" s="93">
        <v>40429</v>
      </c>
      <c r="AJ262" s="30">
        <v>25.13</v>
      </c>
      <c r="AK262" s="190">
        <f t="shared" si="21"/>
        <v>3.1575844999999991</v>
      </c>
      <c r="AL262" s="41">
        <v>40424</v>
      </c>
      <c r="AM262" s="30">
        <v>20.527999999999999</v>
      </c>
      <c r="AN262" s="190">
        <f t="shared" si="22"/>
        <v>2.1069939199999999</v>
      </c>
      <c r="AO262" s="41">
        <v>40437</v>
      </c>
      <c r="AP262" s="88">
        <v>22.58</v>
      </c>
      <c r="AQ262" s="1685">
        <f t="shared" si="23"/>
        <v>2.5492819999999994</v>
      </c>
    </row>
    <row r="263" spans="1:43">
      <c r="A263" s="28">
        <v>40427</v>
      </c>
      <c r="B263" s="41">
        <v>40427</v>
      </c>
      <c r="C263" s="30">
        <v>55.302399999999999</v>
      </c>
      <c r="D263" s="28">
        <v>40427</v>
      </c>
      <c r="E263" s="30">
        <v>37.504399999999997</v>
      </c>
      <c r="F263" s="28">
        <v>40427</v>
      </c>
      <c r="G263" s="30">
        <v>25.997199999999999</v>
      </c>
      <c r="H263" s="28">
        <v>40427</v>
      </c>
      <c r="I263" s="30">
        <v>23.049299999999999</v>
      </c>
      <c r="J263" s="28">
        <v>40427</v>
      </c>
      <c r="K263" s="30">
        <v>20.0473</v>
      </c>
      <c r="L263" s="41">
        <v>40427</v>
      </c>
      <c r="M263" s="30">
        <v>28.465399999999999</v>
      </c>
      <c r="N263" s="119">
        <v>40427</v>
      </c>
      <c r="O263" s="30">
        <v>29.41</v>
      </c>
      <c r="P263" s="41">
        <v>40427</v>
      </c>
      <c r="Q263" s="30">
        <v>22.8719</v>
      </c>
      <c r="R263" s="119">
        <v>40427</v>
      </c>
      <c r="S263" s="30">
        <v>25.25</v>
      </c>
      <c r="T263" s="41">
        <v>40427</v>
      </c>
      <c r="U263" s="30">
        <v>21.195399999999999</v>
      </c>
      <c r="V263" s="119">
        <v>40427</v>
      </c>
      <c r="W263" s="30">
        <v>21.786000000000001</v>
      </c>
      <c r="X263" s="1446"/>
      <c r="Y263" s="93">
        <v>40431</v>
      </c>
      <c r="Z263" s="30">
        <v>21.97</v>
      </c>
      <c r="AA263" s="190">
        <f t="shared" si="18"/>
        <v>2.4134044999999995</v>
      </c>
      <c r="AB263" s="41">
        <v>40431</v>
      </c>
      <c r="AC263" s="30">
        <v>22.67</v>
      </c>
      <c r="AD263" s="190">
        <f t="shared" si="19"/>
        <v>2.5696445000000003</v>
      </c>
      <c r="AE263" s="41">
        <v>40431</v>
      </c>
      <c r="AF263" s="30">
        <v>26.07</v>
      </c>
      <c r="AG263" s="1685">
        <f t="shared" si="20"/>
        <v>3.3982244999999995</v>
      </c>
      <c r="AH263" s="1446"/>
      <c r="AI263" s="93">
        <v>40430</v>
      </c>
      <c r="AJ263" s="30">
        <v>24.18</v>
      </c>
      <c r="AK263" s="190">
        <f t="shared" si="21"/>
        <v>2.923362</v>
      </c>
      <c r="AL263" s="41">
        <v>40427</v>
      </c>
      <c r="AM263" s="30">
        <v>20.202000000000002</v>
      </c>
      <c r="AN263" s="190">
        <f t="shared" si="22"/>
        <v>2.04060402</v>
      </c>
      <c r="AO263" s="41">
        <v>40438</v>
      </c>
      <c r="AP263" s="88">
        <v>22.45</v>
      </c>
      <c r="AQ263" s="1685">
        <f t="shared" si="23"/>
        <v>2.5200125</v>
      </c>
    </row>
    <row r="264" spans="1:43">
      <c r="A264" s="28">
        <v>40428</v>
      </c>
      <c r="B264" s="41">
        <v>40428</v>
      </c>
      <c r="C264" s="30">
        <v>55.054900000000004</v>
      </c>
      <c r="D264" s="28">
        <v>40428</v>
      </c>
      <c r="E264" s="30">
        <v>37.393599999999999</v>
      </c>
      <c r="F264" s="28">
        <v>40428</v>
      </c>
      <c r="G264" s="30">
        <v>25.912700000000001</v>
      </c>
      <c r="H264" s="28">
        <v>40428</v>
      </c>
      <c r="I264" s="30">
        <v>22.994299999999999</v>
      </c>
      <c r="J264" s="28">
        <v>40428</v>
      </c>
      <c r="K264" s="30">
        <v>19.983799999999999</v>
      </c>
      <c r="L264" s="41">
        <v>40428</v>
      </c>
      <c r="M264" s="30">
        <v>28.428599999999999</v>
      </c>
      <c r="N264" s="119">
        <v>40428</v>
      </c>
      <c r="O264" s="30">
        <v>29.468</v>
      </c>
      <c r="P264" s="41">
        <v>40428</v>
      </c>
      <c r="Q264" s="30">
        <v>23.4163</v>
      </c>
      <c r="R264" s="119">
        <v>40428</v>
      </c>
      <c r="S264" s="30">
        <v>26.036000000000001</v>
      </c>
      <c r="T264" s="41">
        <v>40428</v>
      </c>
      <c r="U264" s="30">
        <v>21.1615</v>
      </c>
      <c r="V264" s="119">
        <v>40428</v>
      </c>
      <c r="W264" s="30">
        <v>21.783000000000001</v>
      </c>
      <c r="X264" s="1446"/>
      <c r="Y264" s="93">
        <v>40434</v>
      </c>
      <c r="Z264" s="30">
        <v>22.03</v>
      </c>
      <c r="AA264" s="190">
        <f t="shared" si="18"/>
        <v>2.4266045000000007</v>
      </c>
      <c r="AB264" s="41">
        <v>40434</v>
      </c>
      <c r="AC264" s="30">
        <v>22.69</v>
      </c>
      <c r="AD264" s="190">
        <f t="shared" si="19"/>
        <v>2.5741805000000002</v>
      </c>
      <c r="AE264" s="41">
        <v>40434</v>
      </c>
      <c r="AF264" s="30">
        <v>26.11</v>
      </c>
      <c r="AG264" s="1685">
        <f t="shared" si="20"/>
        <v>3.4086604999999999</v>
      </c>
      <c r="AH264" s="1446"/>
      <c r="AI264" s="93">
        <v>40431</v>
      </c>
      <c r="AJ264" s="30">
        <v>20.93</v>
      </c>
      <c r="AK264" s="190">
        <f t="shared" si="21"/>
        <v>2.1903245</v>
      </c>
      <c r="AL264" s="41">
        <v>40428</v>
      </c>
      <c r="AM264" s="30">
        <v>20.198</v>
      </c>
      <c r="AN264" s="190">
        <f t="shared" si="22"/>
        <v>2.0397960199999998</v>
      </c>
      <c r="AO264" s="41">
        <v>40441</v>
      </c>
      <c r="AP264" s="88">
        <v>22.51</v>
      </c>
      <c r="AQ264" s="1685">
        <f t="shared" si="23"/>
        <v>2.5335005000000006</v>
      </c>
    </row>
    <row r="265" spans="1:43">
      <c r="A265" s="28">
        <v>40429</v>
      </c>
      <c r="B265" s="41">
        <v>40429</v>
      </c>
      <c r="C265" s="30">
        <v>55.024700000000003</v>
      </c>
      <c r="D265" s="28">
        <v>40429</v>
      </c>
      <c r="E265" s="30">
        <v>37.453899999999997</v>
      </c>
      <c r="F265" s="28">
        <v>40429</v>
      </c>
      <c r="G265" s="30">
        <v>25.631699999999999</v>
      </c>
      <c r="H265" s="28">
        <v>40429</v>
      </c>
      <c r="I265" s="30">
        <v>22.6219</v>
      </c>
      <c r="J265" s="28">
        <v>40429</v>
      </c>
      <c r="K265" s="30">
        <v>19.788900000000002</v>
      </c>
      <c r="L265" s="41">
        <v>40429</v>
      </c>
      <c r="M265" s="30">
        <v>28.474599999999999</v>
      </c>
      <c r="N265" s="119">
        <v>40429</v>
      </c>
      <c r="O265" s="30">
        <v>29.49</v>
      </c>
      <c r="P265" s="41">
        <v>40429</v>
      </c>
      <c r="Q265" s="30">
        <v>23.5853</v>
      </c>
      <c r="R265" s="119">
        <v>40429</v>
      </c>
      <c r="S265" s="30">
        <v>26.161999999999999</v>
      </c>
      <c r="T265" s="41">
        <v>40429</v>
      </c>
      <c r="U265" s="30">
        <v>21.203600000000002</v>
      </c>
      <c r="V265" s="119">
        <v>40429</v>
      </c>
      <c r="W265" s="30">
        <v>21.821000000000002</v>
      </c>
      <c r="X265" s="1446"/>
      <c r="Y265" s="93">
        <v>40435</v>
      </c>
      <c r="Z265" s="30">
        <v>21.7</v>
      </c>
      <c r="AA265" s="190">
        <f t="shared" si="18"/>
        <v>2.3544499999999999</v>
      </c>
      <c r="AB265" s="41">
        <v>40435</v>
      </c>
      <c r="AC265" s="30">
        <v>22.62</v>
      </c>
      <c r="AD265" s="190">
        <f t="shared" si="19"/>
        <v>2.5583220000000004</v>
      </c>
      <c r="AE265" s="41">
        <v>40435</v>
      </c>
      <c r="AF265" s="30">
        <v>26.04</v>
      </c>
      <c r="AG265" s="1685">
        <f t="shared" si="20"/>
        <v>3.390407999999999</v>
      </c>
      <c r="AH265" s="1446"/>
      <c r="AI265" s="93">
        <v>40434</v>
      </c>
      <c r="AJ265" s="30">
        <v>20.94</v>
      </c>
      <c r="AK265" s="190">
        <f t="shared" si="21"/>
        <v>2.192418</v>
      </c>
      <c r="AL265" s="41">
        <v>40429</v>
      </c>
      <c r="AM265" s="30">
        <v>19.707999999999998</v>
      </c>
      <c r="AN265" s="190">
        <f t="shared" si="22"/>
        <v>1.9420263199999996</v>
      </c>
      <c r="AO265" s="41">
        <v>40442</v>
      </c>
      <c r="AP265" s="88">
        <v>22.28</v>
      </c>
      <c r="AQ265" s="1685">
        <f t="shared" si="23"/>
        <v>2.481992</v>
      </c>
    </row>
    <row r="266" spans="1:43">
      <c r="A266" s="28">
        <v>40430</v>
      </c>
      <c r="B266" s="41">
        <v>40430</v>
      </c>
      <c r="C266" s="30">
        <v>54.834699999999998</v>
      </c>
      <c r="D266" s="28">
        <v>40430</v>
      </c>
      <c r="E266" s="30">
        <v>37.110399999999998</v>
      </c>
      <c r="F266" s="28">
        <v>40430</v>
      </c>
      <c r="G266" s="30">
        <v>25.793299999999999</v>
      </c>
      <c r="H266" s="28">
        <v>40430</v>
      </c>
      <c r="I266" s="30">
        <v>22.651800000000001</v>
      </c>
      <c r="J266" s="28">
        <v>40430</v>
      </c>
      <c r="K266" s="30">
        <v>19.2072</v>
      </c>
      <c r="L266" s="41">
        <v>40430</v>
      </c>
      <c r="M266" s="30">
        <v>28.552099999999999</v>
      </c>
      <c r="N266" s="119">
        <v>40430</v>
      </c>
      <c r="O266" s="30">
        <v>29.655000000000001</v>
      </c>
      <c r="P266" s="41">
        <v>40430</v>
      </c>
      <c r="Q266" s="30">
        <v>23.7026</v>
      </c>
      <c r="R266" s="119">
        <v>40430</v>
      </c>
      <c r="S266" s="30">
        <v>26.241</v>
      </c>
      <c r="T266" s="41">
        <v>40430</v>
      </c>
      <c r="U266" s="30">
        <v>21.285399999999999</v>
      </c>
      <c r="V266" s="119">
        <v>40430</v>
      </c>
      <c r="W266" s="30">
        <v>21.876000000000001</v>
      </c>
      <c r="X266" s="1446"/>
      <c r="Y266" s="93">
        <v>40436</v>
      </c>
      <c r="Z266" s="30">
        <v>21.7</v>
      </c>
      <c r="AA266" s="190">
        <f t="shared" si="18"/>
        <v>2.3544499999999999</v>
      </c>
      <c r="AB266" s="41">
        <v>40436</v>
      </c>
      <c r="AC266" s="30">
        <v>22.62</v>
      </c>
      <c r="AD266" s="190">
        <f t="shared" si="19"/>
        <v>2.5583220000000004</v>
      </c>
      <c r="AE266" s="41">
        <v>40436</v>
      </c>
      <c r="AF266" s="30">
        <v>26.06</v>
      </c>
      <c r="AG266" s="1685">
        <f t="shared" si="20"/>
        <v>3.3956180000000002</v>
      </c>
      <c r="AH266" s="1446"/>
      <c r="AI266" s="93">
        <v>40435</v>
      </c>
      <c r="AJ266" s="30">
        <v>20.83</v>
      </c>
      <c r="AK266" s="190">
        <f t="shared" si="21"/>
        <v>2.1694444999999996</v>
      </c>
      <c r="AL266" s="41">
        <v>40430</v>
      </c>
      <c r="AM266" s="30">
        <v>19.388000000000002</v>
      </c>
      <c r="AN266" s="190">
        <f t="shared" si="22"/>
        <v>1.8794727200000003</v>
      </c>
      <c r="AO266" s="41">
        <v>40443</v>
      </c>
      <c r="AP266" s="88">
        <v>22.3</v>
      </c>
      <c r="AQ266" s="1685">
        <f t="shared" si="23"/>
        <v>2.48645</v>
      </c>
    </row>
    <row r="267" spans="1:43">
      <c r="A267" s="28">
        <v>40431</v>
      </c>
      <c r="B267" s="41">
        <v>40431</v>
      </c>
      <c r="C267" s="30">
        <v>51.819800000000001</v>
      </c>
      <c r="D267" s="28">
        <v>40431</v>
      </c>
      <c r="E267" s="30">
        <v>37.502899999999997</v>
      </c>
      <c r="F267" s="28">
        <v>40431</v>
      </c>
      <c r="G267" s="30">
        <v>26.650600000000001</v>
      </c>
      <c r="H267" s="28">
        <v>40431</v>
      </c>
      <c r="I267" s="30">
        <v>23.685400000000001</v>
      </c>
      <c r="J267" s="28">
        <v>40431</v>
      </c>
      <c r="K267" s="30">
        <v>19.677099999999999</v>
      </c>
      <c r="L267" s="41">
        <v>40431</v>
      </c>
      <c r="M267" s="30">
        <v>26.424700000000001</v>
      </c>
      <c r="N267" s="119">
        <v>40431</v>
      </c>
      <c r="O267" s="30">
        <v>28.562000000000001</v>
      </c>
      <c r="P267" s="41">
        <v>40431</v>
      </c>
      <c r="Q267" s="30">
        <v>23.410799999999998</v>
      </c>
      <c r="R267" s="119">
        <v>40431</v>
      </c>
      <c r="S267" s="30">
        <v>25.536000000000001</v>
      </c>
      <c r="T267" s="41">
        <v>40431</v>
      </c>
      <c r="U267" s="30">
        <v>21.275300000000001</v>
      </c>
      <c r="V267" s="119">
        <v>40431</v>
      </c>
      <c r="W267" s="30">
        <v>21.85</v>
      </c>
      <c r="X267" s="1446"/>
      <c r="Y267" s="93">
        <v>40437</v>
      </c>
      <c r="Z267" s="30">
        <v>20.86</v>
      </c>
      <c r="AA267" s="190">
        <f t="shared" si="18"/>
        <v>2.1756980000000001</v>
      </c>
      <c r="AB267" s="41">
        <v>40437</v>
      </c>
      <c r="AC267" s="30">
        <v>21.96</v>
      </c>
      <c r="AD267" s="190">
        <f t="shared" si="19"/>
        <v>2.4112080000000002</v>
      </c>
      <c r="AE267" s="41">
        <v>40437</v>
      </c>
      <c r="AF267" s="30">
        <v>24.78</v>
      </c>
      <c r="AG267" s="1685">
        <f t="shared" si="20"/>
        <v>3.0702420000000004</v>
      </c>
      <c r="AH267" s="1446"/>
      <c r="AI267" s="93">
        <v>40436</v>
      </c>
      <c r="AJ267" s="30">
        <v>20.84</v>
      </c>
      <c r="AK267" s="190">
        <f t="shared" si="21"/>
        <v>2.1715279999999999</v>
      </c>
      <c r="AL267" s="41">
        <v>40431</v>
      </c>
      <c r="AM267" s="30">
        <v>17.855</v>
      </c>
      <c r="AN267" s="190">
        <f t="shared" si="22"/>
        <v>1.5940051250000002</v>
      </c>
      <c r="AO267" s="41">
        <v>40444</v>
      </c>
      <c r="AP267" s="88">
        <v>22.21</v>
      </c>
      <c r="AQ267" s="1685">
        <f t="shared" si="23"/>
        <v>2.4664205000000003</v>
      </c>
    </row>
    <row r="268" spans="1:43">
      <c r="A268" s="28">
        <v>40434</v>
      </c>
      <c r="B268" s="41">
        <v>40434</v>
      </c>
      <c r="C268" s="30">
        <v>51.708399999999997</v>
      </c>
      <c r="D268" s="28">
        <v>40434</v>
      </c>
      <c r="E268" s="30">
        <v>37.471499999999999</v>
      </c>
      <c r="F268" s="28">
        <v>40434</v>
      </c>
      <c r="G268" s="30">
        <v>26.6647</v>
      </c>
      <c r="H268" s="28">
        <v>40434</v>
      </c>
      <c r="I268" s="30">
        <v>23.726199999999999</v>
      </c>
      <c r="J268" s="28">
        <v>40434</v>
      </c>
      <c r="K268" s="30">
        <v>19.755700000000001</v>
      </c>
      <c r="L268" s="41">
        <v>40434</v>
      </c>
      <c r="M268" s="30">
        <v>26.4756</v>
      </c>
      <c r="N268" s="119">
        <v>40434</v>
      </c>
      <c r="O268" s="30">
        <v>28.664000000000001</v>
      </c>
      <c r="P268" s="41">
        <v>40434</v>
      </c>
      <c r="Q268" s="30">
        <v>23.421500000000002</v>
      </c>
      <c r="R268" s="119">
        <v>40434</v>
      </c>
      <c r="S268" s="30">
        <v>25.638000000000002</v>
      </c>
      <c r="T268" s="41">
        <v>40434</v>
      </c>
      <c r="U268" s="30">
        <v>21.357900000000001</v>
      </c>
      <c r="V268" s="119">
        <v>40434</v>
      </c>
      <c r="W268" s="30">
        <v>21.927</v>
      </c>
      <c r="X268" s="1446"/>
      <c r="Y268" s="93">
        <v>40438</v>
      </c>
      <c r="Z268" s="30">
        <v>20.88</v>
      </c>
      <c r="AA268" s="190">
        <f t="shared" si="18"/>
        <v>2.1798719999999996</v>
      </c>
      <c r="AB268" s="41">
        <v>40438</v>
      </c>
      <c r="AC268" s="30">
        <v>21.95</v>
      </c>
      <c r="AD268" s="190">
        <f t="shared" si="19"/>
        <v>2.4090125000000002</v>
      </c>
      <c r="AE268" s="41">
        <v>40438</v>
      </c>
      <c r="AF268" s="30">
        <v>24.77</v>
      </c>
      <c r="AG268" s="1685">
        <f t="shared" si="20"/>
        <v>3.0677645</v>
      </c>
      <c r="AH268" s="1446"/>
      <c r="AI268" s="93">
        <v>40437</v>
      </c>
      <c r="AJ268" s="30">
        <v>20</v>
      </c>
      <c r="AK268" s="190">
        <f t="shared" si="21"/>
        <v>2.0000000000000004</v>
      </c>
      <c r="AL268" s="41">
        <v>40434</v>
      </c>
      <c r="AM268" s="30">
        <v>17.91</v>
      </c>
      <c r="AN268" s="190">
        <f t="shared" si="22"/>
        <v>1.6038405000000002</v>
      </c>
      <c r="AO268" s="41">
        <v>40445</v>
      </c>
      <c r="AP268" s="88">
        <v>22.47</v>
      </c>
      <c r="AQ268" s="1685">
        <f t="shared" si="23"/>
        <v>2.5245044999999999</v>
      </c>
    </row>
    <row r="269" spans="1:43">
      <c r="A269" s="28">
        <v>40435</v>
      </c>
      <c r="B269" s="41">
        <v>40435</v>
      </c>
      <c r="C269" s="30">
        <v>52.477899999999998</v>
      </c>
      <c r="D269" s="28">
        <v>40435</v>
      </c>
      <c r="E269" s="30">
        <v>37.268500000000003</v>
      </c>
      <c r="F269" s="28">
        <v>40435</v>
      </c>
      <c r="G269" s="30">
        <v>26.622299999999999</v>
      </c>
      <c r="H269" s="28">
        <v>40435</v>
      </c>
      <c r="I269" s="30">
        <v>23.683299999999999</v>
      </c>
      <c r="J269" s="28">
        <v>40435</v>
      </c>
      <c r="K269" s="30">
        <v>19.735500000000002</v>
      </c>
      <c r="L269" s="41">
        <v>40435</v>
      </c>
      <c r="M269" s="30">
        <v>26.767199999999999</v>
      </c>
      <c r="N269" s="119">
        <v>40435</v>
      </c>
      <c r="O269" s="30">
        <v>28.946000000000002</v>
      </c>
      <c r="P269" s="41">
        <v>40435</v>
      </c>
      <c r="Q269" s="30">
        <v>23.596499999999999</v>
      </c>
      <c r="R269" s="119">
        <v>40435</v>
      </c>
      <c r="S269" s="30">
        <v>25.491</v>
      </c>
      <c r="T269" s="41">
        <v>40435</v>
      </c>
      <c r="U269" s="30">
        <v>21.5182</v>
      </c>
      <c r="V269" s="119">
        <v>40435</v>
      </c>
      <c r="W269" s="30">
        <v>22.091000000000001</v>
      </c>
      <c r="X269" s="1446"/>
      <c r="Y269" s="93">
        <v>40441</v>
      </c>
      <c r="Z269" s="30">
        <v>20.75</v>
      </c>
      <c r="AA269" s="190">
        <f t="shared" ref="AA269:AA332" si="24">(Z269/100)^2/2*100</f>
        <v>2.1528125</v>
      </c>
      <c r="AB269" s="41">
        <v>40441</v>
      </c>
      <c r="AC269" s="30">
        <v>22</v>
      </c>
      <c r="AD269" s="190">
        <f t="shared" ref="AD269:AD332" si="25">(AC269/100)^2/2*100</f>
        <v>2.42</v>
      </c>
      <c r="AE269" s="41">
        <v>40441</v>
      </c>
      <c r="AF269" s="30">
        <v>24.71</v>
      </c>
      <c r="AG269" s="1685">
        <f t="shared" ref="AG269:AG332" si="26">(AF269/100)^2/2*100</f>
        <v>3.0529205000000004</v>
      </c>
      <c r="AH269" s="1446"/>
      <c r="AI269" s="93">
        <v>40438</v>
      </c>
      <c r="AJ269" s="30">
        <v>20.010000000000002</v>
      </c>
      <c r="AK269" s="190">
        <f t="shared" ref="AK269:AK332" si="27">(AJ269/100)^2/2*100</f>
        <v>2.0020005000000003</v>
      </c>
      <c r="AL269" s="41">
        <v>40435</v>
      </c>
      <c r="AM269" s="30">
        <v>17.783999999999999</v>
      </c>
      <c r="AN269" s="190">
        <f t="shared" ref="AN269:AN332" si="28">(AM269/100)^2/2*100</f>
        <v>1.5813532799999999</v>
      </c>
      <c r="AO269" s="41">
        <v>40448</v>
      </c>
      <c r="AP269" s="88">
        <v>21.41</v>
      </c>
      <c r="AQ269" s="1685">
        <f t="shared" ref="AQ269:AQ332" si="29">(AP269/100)^2/2*100</f>
        <v>2.2919405000000004</v>
      </c>
    </row>
    <row r="270" spans="1:43">
      <c r="A270" s="28">
        <v>40436</v>
      </c>
      <c r="B270" s="41">
        <v>40436</v>
      </c>
      <c r="C270" s="30">
        <v>52.323</v>
      </c>
      <c r="D270" s="28">
        <v>40436</v>
      </c>
      <c r="E270" s="30">
        <v>37.195700000000002</v>
      </c>
      <c r="F270" s="28">
        <v>40436</v>
      </c>
      <c r="G270" s="30">
        <v>26.607099999999999</v>
      </c>
      <c r="H270" s="28">
        <v>40436</v>
      </c>
      <c r="I270" s="30">
        <v>23.555399999999999</v>
      </c>
      <c r="J270" s="28">
        <v>40436</v>
      </c>
      <c r="K270" s="30">
        <v>19.7944</v>
      </c>
      <c r="L270" s="41">
        <v>40436</v>
      </c>
      <c r="M270" s="30">
        <v>26.866199999999999</v>
      </c>
      <c r="N270" s="119">
        <v>40436</v>
      </c>
      <c r="O270" s="30">
        <v>29.103000000000002</v>
      </c>
      <c r="P270" s="41">
        <v>40436</v>
      </c>
      <c r="Q270" s="30">
        <v>23.9725</v>
      </c>
      <c r="R270" s="119">
        <v>40436</v>
      </c>
      <c r="S270" s="30">
        <v>25.763000000000002</v>
      </c>
      <c r="T270" s="41">
        <v>40436</v>
      </c>
      <c r="U270" s="30">
        <v>21.776599999999998</v>
      </c>
      <c r="V270" s="119">
        <v>40436</v>
      </c>
      <c r="W270" s="30">
        <v>22.35</v>
      </c>
      <c r="X270" s="1446"/>
      <c r="Y270" s="93">
        <v>40442</v>
      </c>
      <c r="Z270" s="30">
        <v>20.399999999999999</v>
      </c>
      <c r="AA270" s="190">
        <f t="shared" si="24"/>
        <v>2.0807999999999995</v>
      </c>
      <c r="AB270" s="41">
        <v>40442</v>
      </c>
      <c r="AC270" s="30">
        <v>21.4</v>
      </c>
      <c r="AD270" s="190">
        <f t="shared" si="25"/>
        <v>2.2897999999999996</v>
      </c>
      <c r="AE270" s="41">
        <v>40442</v>
      </c>
      <c r="AF270" s="30">
        <v>24.15</v>
      </c>
      <c r="AG270" s="1685">
        <f t="shared" si="26"/>
        <v>2.9161125000000001</v>
      </c>
      <c r="AH270" s="1446"/>
      <c r="AI270" s="93">
        <v>40441</v>
      </c>
      <c r="AJ270" s="30">
        <v>20.010000000000002</v>
      </c>
      <c r="AK270" s="190">
        <f t="shared" si="27"/>
        <v>2.0020005000000003</v>
      </c>
      <c r="AL270" s="41">
        <v>40436</v>
      </c>
      <c r="AM270" s="30">
        <v>17.785</v>
      </c>
      <c r="AN270" s="190">
        <f t="shared" si="28"/>
        <v>1.5815311250000001</v>
      </c>
      <c r="AO270" s="41">
        <v>40449</v>
      </c>
      <c r="AP270" s="88">
        <v>21.28</v>
      </c>
      <c r="AQ270" s="1685">
        <f t="shared" si="29"/>
        <v>2.2641920000000004</v>
      </c>
    </row>
    <row r="271" spans="1:43">
      <c r="A271" s="28">
        <v>40437</v>
      </c>
      <c r="B271" s="41">
        <v>40437</v>
      </c>
      <c r="C271" s="30">
        <v>52.345599999999997</v>
      </c>
      <c r="D271" s="28">
        <v>40437</v>
      </c>
      <c r="E271" s="30">
        <v>37.434800000000003</v>
      </c>
      <c r="F271" s="28">
        <v>40437</v>
      </c>
      <c r="G271" s="30">
        <v>26.801300000000001</v>
      </c>
      <c r="H271" s="28">
        <v>40437</v>
      </c>
      <c r="I271" s="30">
        <v>23.7425</v>
      </c>
      <c r="J271" s="28">
        <v>40437</v>
      </c>
      <c r="K271" s="30">
        <v>19.9133</v>
      </c>
      <c r="L271" s="41">
        <v>40437</v>
      </c>
      <c r="M271" s="30">
        <v>26.999400000000001</v>
      </c>
      <c r="N271" s="119">
        <v>40437</v>
      </c>
      <c r="O271" s="30">
        <v>29.225000000000001</v>
      </c>
      <c r="P271" s="41">
        <v>40437</v>
      </c>
      <c r="Q271" s="30">
        <v>24.460999999999999</v>
      </c>
      <c r="R271" s="119">
        <v>40437</v>
      </c>
      <c r="S271" s="30">
        <v>26.032</v>
      </c>
      <c r="T271" s="41">
        <v>40437</v>
      </c>
      <c r="U271" s="30">
        <v>21.7362</v>
      </c>
      <c r="V271" s="119">
        <v>40437</v>
      </c>
      <c r="W271" s="30">
        <v>22.302</v>
      </c>
      <c r="X271" s="1446"/>
      <c r="Y271" s="93">
        <v>40443</v>
      </c>
      <c r="Z271" s="30">
        <v>20.22</v>
      </c>
      <c r="AA271" s="190">
        <f t="shared" si="24"/>
        <v>2.0442420000000001</v>
      </c>
      <c r="AB271" s="41">
        <v>40443</v>
      </c>
      <c r="AC271" s="30">
        <v>21.22</v>
      </c>
      <c r="AD271" s="190">
        <f t="shared" si="25"/>
        <v>2.2514419999999999</v>
      </c>
      <c r="AE271" s="41">
        <v>40443</v>
      </c>
      <c r="AF271" s="30">
        <v>23.93</v>
      </c>
      <c r="AG271" s="1685">
        <f t="shared" si="26"/>
        <v>2.8632244999999998</v>
      </c>
      <c r="AH271" s="1446"/>
      <c r="AI271" s="93">
        <v>40442</v>
      </c>
      <c r="AJ271" s="30">
        <v>19.329999999999998</v>
      </c>
      <c r="AK271" s="190">
        <f t="shared" si="27"/>
        <v>1.8682444999999996</v>
      </c>
      <c r="AL271" s="41">
        <v>40437</v>
      </c>
      <c r="AM271" s="30">
        <v>17.385000000000002</v>
      </c>
      <c r="AN271" s="190">
        <f t="shared" si="28"/>
        <v>1.5111911250000001</v>
      </c>
      <c r="AO271" s="41">
        <v>40450</v>
      </c>
      <c r="AP271" s="88">
        <v>21.16</v>
      </c>
      <c r="AQ271" s="1685">
        <f t="shared" si="29"/>
        <v>2.2387280000000001</v>
      </c>
    </row>
    <row r="272" spans="1:43">
      <c r="A272" s="28">
        <v>40438</v>
      </c>
      <c r="B272" s="41">
        <v>40438</v>
      </c>
      <c r="C272" s="30">
        <v>52.321199999999997</v>
      </c>
      <c r="D272" s="28">
        <v>40438</v>
      </c>
      <c r="E272" s="30">
        <v>37.412599999999998</v>
      </c>
      <c r="F272" s="28">
        <v>40438</v>
      </c>
      <c r="G272" s="30">
        <v>26.808</v>
      </c>
      <c r="H272" s="28">
        <v>40438</v>
      </c>
      <c r="I272" s="30">
        <v>23.756399999999999</v>
      </c>
      <c r="J272" s="28">
        <v>40438</v>
      </c>
      <c r="K272" s="30">
        <v>19.919699999999999</v>
      </c>
      <c r="L272" s="41">
        <v>40438</v>
      </c>
      <c r="M272" s="30">
        <v>27.036799999999999</v>
      </c>
      <c r="N272" s="119">
        <v>40438</v>
      </c>
      <c r="O272" s="30">
        <v>29.32</v>
      </c>
      <c r="P272" s="41">
        <v>40438</v>
      </c>
      <c r="Q272" s="30">
        <v>24.580500000000001</v>
      </c>
      <c r="R272" s="119">
        <v>40438</v>
      </c>
      <c r="S272" s="30">
        <v>26.065000000000001</v>
      </c>
      <c r="T272" s="41">
        <v>40438</v>
      </c>
      <c r="U272" s="30">
        <v>21.7712</v>
      </c>
      <c r="V272" s="119">
        <v>40438</v>
      </c>
      <c r="W272" s="30">
        <v>22.341000000000001</v>
      </c>
      <c r="X272" s="1446"/>
      <c r="Y272" s="93">
        <v>40444</v>
      </c>
      <c r="Z272" s="30">
        <v>20.22</v>
      </c>
      <c r="AA272" s="190">
        <f t="shared" si="24"/>
        <v>2.0442420000000001</v>
      </c>
      <c r="AB272" s="41">
        <v>40444</v>
      </c>
      <c r="AC272" s="30">
        <v>21.22</v>
      </c>
      <c r="AD272" s="190">
        <f t="shared" si="25"/>
        <v>2.2514419999999999</v>
      </c>
      <c r="AE272" s="41">
        <v>40444</v>
      </c>
      <c r="AF272" s="30">
        <v>23.96</v>
      </c>
      <c r="AG272" s="1685">
        <f t="shared" si="26"/>
        <v>2.8704080000000003</v>
      </c>
      <c r="AH272" s="1446"/>
      <c r="AI272" s="93">
        <v>40443</v>
      </c>
      <c r="AJ272" s="30">
        <v>19.12</v>
      </c>
      <c r="AK272" s="190">
        <f t="shared" si="27"/>
        <v>1.8278720000000002</v>
      </c>
      <c r="AL272" s="41">
        <v>40438</v>
      </c>
      <c r="AM272" s="30">
        <v>17.373999999999999</v>
      </c>
      <c r="AN272" s="190">
        <f t="shared" si="28"/>
        <v>1.5092793799999997</v>
      </c>
      <c r="AO272" s="41">
        <v>40451</v>
      </c>
      <c r="AP272" s="88">
        <v>21.17</v>
      </c>
      <c r="AQ272" s="1685">
        <f t="shared" si="29"/>
        <v>2.2408445000000006</v>
      </c>
    </row>
    <row r="273" spans="1:43">
      <c r="A273" s="28">
        <v>40441</v>
      </c>
      <c r="B273" s="41">
        <v>40441</v>
      </c>
      <c r="C273" s="30">
        <v>51.140799999999999</v>
      </c>
      <c r="D273" s="28">
        <v>40441</v>
      </c>
      <c r="E273" s="30">
        <v>36.669899999999998</v>
      </c>
      <c r="F273" s="28">
        <v>40441</v>
      </c>
      <c r="G273" s="30">
        <v>26.5093</v>
      </c>
      <c r="H273" s="28">
        <v>40441</v>
      </c>
      <c r="I273" s="30">
        <v>23.574300000000001</v>
      </c>
      <c r="J273" s="28">
        <v>40441</v>
      </c>
      <c r="K273" s="30">
        <v>20.138300000000001</v>
      </c>
      <c r="L273" s="41">
        <v>40441</v>
      </c>
      <c r="M273" s="30">
        <v>27.172499999999999</v>
      </c>
      <c r="N273" s="119">
        <v>40441</v>
      </c>
      <c r="O273" s="30">
        <v>29.477</v>
      </c>
      <c r="P273" s="41">
        <v>40441</v>
      </c>
      <c r="Q273" s="30">
        <v>24.780999999999999</v>
      </c>
      <c r="R273" s="119">
        <v>40441</v>
      </c>
      <c r="S273" s="30">
        <v>26.167999999999999</v>
      </c>
      <c r="T273" s="41">
        <v>40441</v>
      </c>
      <c r="U273" s="30">
        <v>21.922499999999999</v>
      </c>
      <c r="V273" s="119">
        <v>40441</v>
      </c>
      <c r="W273" s="30">
        <v>22.495999999999999</v>
      </c>
      <c r="X273" s="1446"/>
      <c r="Y273" s="93">
        <v>40445</v>
      </c>
      <c r="Z273" s="30">
        <v>20.3</v>
      </c>
      <c r="AA273" s="190">
        <f t="shared" si="24"/>
        <v>2.0604500000000003</v>
      </c>
      <c r="AB273" s="41">
        <v>40445</v>
      </c>
      <c r="AC273" s="30">
        <v>21.37</v>
      </c>
      <c r="AD273" s="190">
        <f t="shared" si="25"/>
        <v>2.2833845000000004</v>
      </c>
      <c r="AE273" s="41">
        <v>40445</v>
      </c>
      <c r="AF273" s="30">
        <v>24.16</v>
      </c>
      <c r="AG273" s="1685">
        <f t="shared" si="26"/>
        <v>2.9185280000000002</v>
      </c>
      <c r="AH273" s="1446"/>
      <c r="AI273" s="93">
        <v>40444</v>
      </c>
      <c r="AJ273" s="30">
        <v>19.09</v>
      </c>
      <c r="AK273" s="190">
        <f t="shared" si="27"/>
        <v>1.8221404999999997</v>
      </c>
      <c r="AL273" s="41">
        <v>40441</v>
      </c>
      <c r="AM273" s="30">
        <v>17.478000000000002</v>
      </c>
      <c r="AN273" s="190">
        <f t="shared" si="28"/>
        <v>1.5274024200000003</v>
      </c>
      <c r="AO273" s="41">
        <v>40452</v>
      </c>
      <c r="AP273" s="88">
        <v>21.15</v>
      </c>
      <c r="AQ273" s="1685">
        <f t="shared" si="29"/>
        <v>2.2366124999999997</v>
      </c>
    </row>
    <row r="274" spans="1:43">
      <c r="A274" s="28">
        <v>40442</v>
      </c>
      <c r="B274" s="41">
        <v>40442</v>
      </c>
      <c r="C274" s="30">
        <v>51.123399999999997</v>
      </c>
      <c r="D274" s="28">
        <v>40442</v>
      </c>
      <c r="E274" s="30">
        <v>36.728900000000003</v>
      </c>
      <c r="F274" s="28">
        <v>40442</v>
      </c>
      <c r="G274" s="30">
        <v>26.518999999999998</v>
      </c>
      <c r="H274" s="28">
        <v>40442</v>
      </c>
      <c r="I274" s="30">
        <v>23.573699999999999</v>
      </c>
      <c r="J274" s="28">
        <v>40442</v>
      </c>
      <c r="K274" s="30">
        <v>20.211500000000001</v>
      </c>
      <c r="L274" s="41">
        <v>40442</v>
      </c>
      <c r="M274" s="30">
        <v>27.226500000000001</v>
      </c>
      <c r="N274" s="119">
        <v>40442</v>
      </c>
      <c r="O274" s="30">
        <v>29.294</v>
      </c>
      <c r="P274" s="41">
        <v>40442</v>
      </c>
      <c r="Q274" s="30">
        <v>24.681999999999999</v>
      </c>
      <c r="R274" s="119">
        <v>40442</v>
      </c>
      <c r="S274" s="30">
        <v>26.074000000000002</v>
      </c>
      <c r="T274" s="41">
        <v>40442</v>
      </c>
      <c r="U274" s="30">
        <v>21.8979</v>
      </c>
      <c r="V274" s="119">
        <v>40442</v>
      </c>
      <c r="W274" s="30">
        <v>22.465</v>
      </c>
      <c r="X274" s="1446"/>
      <c r="Y274" s="93">
        <v>40448</v>
      </c>
      <c r="Z274" s="30">
        <v>19.559999999999999</v>
      </c>
      <c r="AA274" s="190">
        <f t="shared" si="24"/>
        <v>1.912968</v>
      </c>
      <c r="AB274" s="41">
        <v>40448</v>
      </c>
      <c r="AC274" s="30">
        <v>20.8</v>
      </c>
      <c r="AD274" s="190">
        <f t="shared" si="25"/>
        <v>2.1632000000000007</v>
      </c>
      <c r="AE274" s="41">
        <v>40448</v>
      </c>
      <c r="AF274" s="30">
        <v>23.6</v>
      </c>
      <c r="AG274" s="1685">
        <f t="shared" si="26"/>
        <v>2.7848000000000006</v>
      </c>
      <c r="AH274" s="1446"/>
      <c r="AI274" s="93">
        <v>40445</v>
      </c>
      <c r="AJ274" s="30">
        <v>19.170000000000002</v>
      </c>
      <c r="AK274" s="190">
        <f t="shared" si="27"/>
        <v>1.8374445000000004</v>
      </c>
      <c r="AL274" s="41">
        <v>40442</v>
      </c>
      <c r="AM274" s="30">
        <v>17.356999999999999</v>
      </c>
      <c r="AN274" s="190">
        <f t="shared" si="28"/>
        <v>1.506327245</v>
      </c>
      <c r="AO274" s="41">
        <v>40455</v>
      </c>
      <c r="AP274" s="88">
        <v>20.48</v>
      </c>
      <c r="AQ274" s="1685">
        <f t="shared" si="29"/>
        <v>2.0971519999999999</v>
      </c>
    </row>
    <row r="275" spans="1:43">
      <c r="A275" s="28">
        <v>40443</v>
      </c>
      <c r="B275" s="41">
        <v>40443</v>
      </c>
      <c r="C275" s="30">
        <v>50.671799999999998</v>
      </c>
      <c r="D275" s="28">
        <v>40443</v>
      </c>
      <c r="E275" s="30">
        <v>36.649500000000003</v>
      </c>
      <c r="F275" s="28">
        <v>40443</v>
      </c>
      <c r="G275" s="30">
        <v>27.2332</v>
      </c>
      <c r="H275" s="28">
        <v>40443</v>
      </c>
      <c r="I275" s="30">
        <v>23.742799999999999</v>
      </c>
      <c r="J275" s="28">
        <v>40443</v>
      </c>
      <c r="K275" s="30">
        <v>20.162199999999999</v>
      </c>
      <c r="L275" s="41">
        <v>40443</v>
      </c>
      <c r="M275" s="30">
        <v>26.985600000000002</v>
      </c>
      <c r="N275" s="119">
        <v>40443</v>
      </c>
      <c r="O275" s="30">
        <v>29.46</v>
      </c>
      <c r="P275" s="41">
        <v>40443</v>
      </c>
      <c r="Q275" s="30">
        <v>24.742799999999999</v>
      </c>
      <c r="R275" s="119">
        <v>40443</v>
      </c>
      <c r="S275" s="30">
        <v>26.126000000000001</v>
      </c>
      <c r="T275" s="41">
        <v>40443</v>
      </c>
      <c r="U275" s="30">
        <v>21.476400000000002</v>
      </c>
      <c r="V275" s="119">
        <v>40443</v>
      </c>
      <c r="W275" s="30">
        <v>22.030999999999999</v>
      </c>
      <c r="X275" s="1446"/>
      <c r="Y275" s="93">
        <v>40449</v>
      </c>
      <c r="Z275" s="30">
        <v>19.16</v>
      </c>
      <c r="AA275" s="190">
        <f t="shared" si="24"/>
        <v>1.8355279999999998</v>
      </c>
      <c r="AB275" s="41">
        <v>40449</v>
      </c>
      <c r="AC275" s="30">
        <v>20.47</v>
      </c>
      <c r="AD275" s="190">
        <f t="shared" si="25"/>
        <v>2.0951044999999997</v>
      </c>
      <c r="AE275" s="41">
        <v>40449</v>
      </c>
      <c r="AF275" s="30">
        <v>23.31</v>
      </c>
      <c r="AG275" s="1685">
        <f t="shared" si="26"/>
        <v>2.7167804999999992</v>
      </c>
      <c r="AH275" s="1446"/>
      <c r="AI275" s="93">
        <v>40448</v>
      </c>
      <c r="AJ275" s="30">
        <v>18.68</v>
      </c>
      <c r="AK275" s="190">
        <f t="shared" si="27"/>
        <v>1.744712</v>
      </c>
      <c r="AL275" s="41">
        <v>40443</v>
      </c>
      <c r="AM275" s="30">
        <v>16.626999999999999</v>
      </c>
      <c r="AN275" s="190">
        <f t="shared" si="28"/>
        <v>1.3822856450000001</v>
      </c>
      <c r="AO275" s="41">
        <v>40456</v>
      </c>
      <c r="AP275" s="88">
        <v>20.65</v>
      </c>
      <c r="AQ275" s="1685">
        <f t="shared" si="29"/>
        <v>2.1321124999999999</v>
      </c>
    </row>
    <row r="276" spans="1:43">
      <c r="A276" s="28">
        <v>40444</v>
      </c>
      <c r="B276" s="41">
        <v>40444</v>
      </c>
      <c r="C276" s="30">
        <v>50.826599999999999</v>
      </c>
      <c r="D276" s="28">
        <v>40444</v>
      </c>
      <c r="E276" s="30">
        <v>36.8566</v>
      </c>
      <c r="F276" s="28">
        <v>40444</v>
      </c>
      <c r="G276" s="30">
        <v>27.316700000000001</v>
      </c>
      <c r="H276" s="28">
        <v>40444</v>
      </c>
      <c r="I276" s="30">
        <v>23.821100000000001</v>
      </c>
      <c r="J276" s="28">
        <v>40444</v>
      </c>
      <c r="K276" s="30">
        <v>20.197299999999998</v>
      </c>
      <c r="L276" s="41">
        <v>40444</v>
      </c>
      <c r="M276" s="30">
        <v>27.092099999999999</v>
      </c>
      <c r="N276" s="119">
        <v>40444</v>
      </c>
      <c r="O276" s="30">
        <v>29.657</v>
      </c>
      <c r="P276" s="41">
        <v>40444</v>
      </c>
      <c r="Q276" s="30">
        <v>24.8108</v>
      </c>
      <c r="R276" s="119">
        <v>40444</v>
      </c>
      <c r="S276" s="30">
        <v>26.166</v>
      </c>
      <c r="T276" s="41">
        <v>40444</v>
      </c>
      <c r="U276" s="30">
        <v>21.492799999999999</v>
      </c>
      <c r="V276" s="119">
        <v>40444</v>
      </c>
      <c r="W276" s="30">
        <v>22.036999999999999</v>
      </c>
      <c r="X276" s="1446"/>
      <c r="Y276" s="93">
        <v>40450</v>
      </c>
      <c r="Z276" s="30">
        <v>18.28</v>
      </c>
      <c r="AA276" s="190">
        <f t="shared" si="24"/>
        <v>1.6707920000000005</v>
      </c>
      <c r="AB276" s="41">
        <v>40450</v>
      </c>
      <c r="AC276" s="30">
        <v>19.93</v>
      </c>
      <c r="AD276" s="190">
        <f t="shared" si="25"/>
        <v>1.9860245000000003</v>
      </c>
      <c r="AE276" s="41">
        <v>40450</v>
      </c>
      <c r="AF276" s="30">
        <v>22.65</v>
      </c>
      <c r="AG276" s="1685">
        <f t="shared" si="26"/>
        <v>2.5651124999999997</v>
      </c>
      <c r="AH276" s="1446"/>
      <c r="AI276" s="93">
        <v>40449</v>
      </c>
      <c r="AJ276" s="30">
        <v>18.309999999999999</v>
      </c>
      <c r="AK276" s="190">
        <f t="shared" si="27"/>
        <v>1.6762804999999998</v>
      </c>
      <c r="AL276" s="41">
        <v>40444</v>
      </c>
      <c r="AM276" s="30">
        <v>16.635000000000002</v>
      </c>
      <c r="AN276" s="190">
        <f t="shared" si="28"/>
        <v>1.3836161250000005</v>
      </c>
      <c r="AO276" s="41">
        <v>40457</v>
      </c>
      <c r="AP276" s="88">
        <v>20.420000000000002</v>
      </c>
      <c r="AQ276" s="1685">
        <f t="shared" si="29"/>
        <v>2.0848820000000003</v>
      </c>
    </row>
    <row r="277" spans="1:43">
      <c r="A277" s="28">
        <v>40445</v>
      </c>
      <c r="B277" s="41">
        <v>40445</v>
      </c>
      <c r="C277" s="30">
        <v>50.9373</v>
      </c>
      <c r="D277" s="28">
        <v>40445</v>
      </c>
      <c r="E277" s="30">
        <v>36.856499999999997</v>
      </c>
      <c r="F277" s="28">
        <v>40445</v>
      </c>
      <c r="G277" s="30">
        <v>27.335799999999999</v>
      </c>
      <c r="H277" s="28">
        <v>40445</v>
      </c>
      <c r="I277" s="30">
        <v>23.8401</v>
      </c>
      <c r="J277" s="28">
        <v>40445</v>
      </c>
      <c r="K277" s="30">
        <v>20.197399999999998</v>
      </c>
      <c r="L277" s="41">
        <v>40445</v>
      </c>
      <c r="M277" s="30">
        <v>27.418600000000001</v>
      </c>
      <c r="N277" s="119">
        <v>40445</v>
      </c>
      <c r="O277" s="30">
        <v>29.908999999999999</v>
      </c>
      <c r="P277" s="41">
        <v>40445</v>
      </c>
      <c r="Q277" s="30">
        <v>25.029900000000001</v>
      </c>
      <c r="R277" s="119">
        <v>40445</v>
      </c>
      <c r="S277" s="30">
        <v>26.263999999999999</v>
      </c>
      <c r="T277" s="41">
        <v>40445</v>
      </c>
      <c r="U277" s="30">
        <v>21.633700000000001</v>
      </c>
      <c r="V277" s="119">
        <v>40445</v>
      </c>
      <c r="W277" s="30">
        <v>22.172000000000001</v>
      </c>
      <c r="X277" s="1446"/>
      <c r="Y277" s="93">
        <v>40451</v>
      </c>
      <c r="Z277" s="30">
        <v>18.29</v>
      </c>
      <c r="AA277" s="190">
        <f t="shared" si="24"/>
        <v>1.6726204999999998</v>
      </c>
      <c r="AB277" s="41">
        <v>40451</v>
      </c>
      <c r="AC277" s="30">
        <v>19.940000000000001</v>
      </c>
      <c r="AD277" s="190">
        <f t="shared" si="25"/>
        <v>1.9880180000000005</v>
      </c>
      <c r="AE277" s="41">
        <v>40451</v>
      </c>
      <c r="AF277" s="30">
        <v>22.67</v>
      </c>
      <c r="AG277" s="1685">
        <f t="shared" si="26"/>
        <v>2.5696445000000003</v>
      </c>
      <c r="AH277" s="1446"/>
      <c r="AI277" s="93">
        <v>40450</v>
      </c>
      <c r="AJ277" s="30">
        <v>17.71</v>
      </c>
      <c r="AK277" s="190">
        <f t="shared" si="27"/>
        <v>1.5682205</v>
      </c>
      <c r="AL277" s="41">
        <v>40445</v>
      </c>
      <c r="AM277" s="30">
        <v>16.744</v>
      </c>
      <c r="AN277" s="190">
        <f t="shared" si="28"/>
        <v>1.4018076800000001</v>
      </c>
      <c r="AO277" s="41">
        <v>40458</v>
      </c>
      <c r="AP277" s="88">
        <v>19.97</v>
      </c>
      <c r="AQ277" s="1685">
        <f t="shared" si="29"/>
        <v>1.9940044999999997</v>
      </c>
    </row>
    <row r="278" spans="1:43">
      <c r="A278" s="28">
        <v>40448</v>
      </c>
      <c r="B278" s="41">
        <v>40448</v>
      </c>
      <c r="C278" s="30">
        <v>50.987699999999997</v>
      </c>
      <c r="D278" s="28">
        <v>40448</v>
      </c>
      <c r="E278" s="30">
        <v>36.821800000000003</v>
      </c>
      <c r="F278" s="28">
        <v>40448</v>
      </c>
      <c r="G278" s="30">
        <v>27.134599999999999</v>
      </c>
      <c r="H278" s="28">
        <v>40448</v>
      </c>
      <c r="I278" s="30">
        <v>23.2883</v>
      </c>
      <c r="J278" s="28">
        <v>40448</v>
      </c>
      <c r="K278" s="30">
        <v>20.1648</v>
      </c>
      <c r="L278" s="41">
        <v>40448</v>
      </c>
      <c r="M278" s="30">
        <v>27.4513</v>
      </c>
      <c r="N278" s="119">
        <v>40448</v>
      </c>
      <c r="O278" s="30">
        <v>29.579000000000001</v>
      </c>
      <c r="P278" s="41">
        <v>40448</v>
      </c>
      <c r="Q278" s="30">
        <v>24.9665</v>
      </c>
      <c r="R278" s="119">
        <v>40448</v>
      </c>
      <c r="S278" s="30">
        <v>25.986999999999998</v>
      </c>
      <c r="T278" s="41">
        <v>40448</v>
      </c>
      <c r="U278" s="30">
        <v>21.493500000000001</v>
      </c>
      <c r="V278" s="119">
        <v>40448</v>
      </c>
      <c r="W278" s="30">
        <v>22.058</v>
      </c>
      <c r="X278" s="1446"/>
      <c r="Y278" s="93">
        <v>40452</v>
      </c>
      <c r="Z278" s="30">
        <v>18.3</v>
      </c>
      <c r="AA278" s="190">
        <f t="shared" si="24"/>
        <v>1.67445</v>
      </c>
      <c r="AB278" s="41">
        <v>40452</v>
      </c>
      <c r="AC278" s="30">
        <v>19.95</v>
      </c>
      <c r="AD278" s="190">
        <f t="shared" si="25"/>
        <v>1.9900124999999997</v>
      </c>
      <c r="AE278" s="41">
        <v>40452</v>
      </c>
      <c r="AF278" s="30">
        <v>22.7</v>
      </c>
      <c r="AG278" s="1685">
        <f t="shared" si="26"/>
        <v>2.5764499999999995</v>
      </c>
      <c r="AH278" s="1446"/>
      <c r="AI278" s="93">
        <v>40451</v>
      </c>
      <c r="AJ278" s="30">
        <v>17.72</v>
      </c>
      <c r="AK278" s="190">
        <f t="shared" si="27"/>
        <v>1.5699919999999998</v>
      </c>
      <c r="AL278" s="41">
        <v>40448</v>
      </c>
      <c r="AM278" s="30">
        <v>16.620999999999999</v>
      </c>
      <c r="AN278" s="190">
        <f t="shared" si="28"/>
        <v>1.3812882049999999</v>
      </c>
      <c r="AO278" s="41">
        <v>40459</v>
      </c>
      <c r="AP278" s="88">
        <v>19.989999999999998</v>
      </c>
      <c r="AQ278" s="1685">
        <f t="shared" si="29"/>
        <v>1.9980004999999998</v>
      </c>
    </row>
    <row r="279" spans="1:43">
      <c r="A279" s="28">
        <v>40449</v>
      </c>
      <c r="B279" s="41">
        <v>40449</v>
      </c>
      <c r="C279" s="30">
        <v>50.946599999999997</v>
      </c>
      <c r="D279" s="28">
        <v>40449</v>
      </c>
      <c r="E279" s="30">
        <v>36.8504</v>
      </c>
      <c r="F279" s="28">
        <v>40449</v>
      </c>
      <c r="G279" s="30">
        <v>27.115200000000002</v>
      </c>
      <c r="H279" s="28">
        <v>40449</v>
      </c>
      <c r="I279" s="30">
        <v>23.1782</v>
      </c>
      <c r="J279" s="28">
        <v>40449</v>
      </c>
      <c r="K279" s="30">
        <v>20.319900000000001</v>
      </c>
      <c r="L279" s="41">
        <v>40449</v>
      </c>
      <c r="M279" s="30">
        <v>27.624600000000001</v>
      </c>
      <c r="N279" s="119">
        <v>40449</v>
      </c>
      <c r="O279" s="30">
        <v>29.565000000000001</v>
      </c>
      <c r="P279" s="41">
        <v>40449</v>
      </c>
      <c r="Q279" s="30">
        <v>24.9236</v>
      </c>
      <c r="R279" s="119">
        <v>40449</v>
      </c>
      <c r="S279" s="30">
        <v>25.917999999999999</v>
      </c>
      <c r="T279" s="41">
        <v>40449</v>
      </c>
      <c r="U279" s="30">
        <v>21.5275</v>
      </c>
      <c r="V279" s="119">
        <v>40449</v>
      </c>
      <c r="W279" s="30">
        <v>22.100999999999999</v>
      </c>
      <c r="X279" s="1446"/>
      <c r="Y279" s="93">
        <v>40455</v>
      </c>
      <c r="Z279" s="30">
        <v>18.34</v>
      </c>
      <c r="AA279" s="190">
        <f t="shared" si="24"/>
        <v>1.681778</v>
      </c>
      <c r="AB279" s="41">
        <v>40455</v>
      </c>
      <c r="AC279" s="30">
        <v>20.03</v>
      </c>
      <c r="AD279" s="190">
        <f t="shared" si="25"/>
        <v>2.0060045000000004</v>
      </c>
      <c r="AE279" s="41">
        <v>40455</v>
      </c>
      <c r="AF279" s="30">
        <v>22.79</v>
      </c>
      <c r="AG279" s="1685">
        <f t="shared" si="26"/>
        <v>2.5969205</v>
      </c>
      <c r="AH279" s="1446"/>
      <c r="AI279" s="93">
        <v>40452</v>
      </c>
      <c r="AJ279" s="30">
        <v>17.72</v>
      </c>
      <c r="AK279" s="190">
        <f t="shared" si="27"/>
        <v>1.5699919999999998</v>
      </c>
      <c r="AL279" s="41">
        <v>40449</v>
      </c>
      <c r="AM279" s="30">
        <v>16.617000000000001</v>
      </c>
      <c r="AN279" s="190">
        <f t="shared" si="28"/>
        <v>1.3806234450000001</v>
      </c>
      <c r="AO279" s="41">
        <v>40462</v>
      </c>
      <c r="AP279" s="88">
        <v>19.02</v>
      </c>
      <c r="AQ279" s="1685">
        <f t="shared" si="29"/>
        <v>1.808802</v>
      </c>
    </row>
    <row r="280" spans="1:43">
      <c r="A280" s="28">
        <v>40450</v>
      </c>
      <c r="B280" s="41">
        <v>40450</v>
      </c>
      <c r="C280" s="30">
        <v>50.6004</v>
      </c>
      <c r="D280" s="28">
        <v>40450</v>
      </c>
      <c r="E280" s="30">
        <v>36.7346</v>
      </c>
      <c r="F280" s="28">
        <v>40450</v>
      </c>
      <c r="G280" s="30">
        <v>26.99</v>
      </c>
      <c r="H280" s="28">
        <v>40450</v>
      </c>
      <c r="I280" s="30">
        <v>23.1981</v>
      </c>
      <c r="J280" s="28">
        <v>40450</v>
      </c>
      <c r="K280" s="30">
        <v>20.2485</v>
      </c>
      <c r="L280" s="41">
        <v>40450</v>
      </c>
      <c r="M280" s="30">
        <v>27.4526</v>
      </c>
      <c r="N280" s="119">
        <v>40450</v>
      </c>
      <c r="O280" s="30">
        <v>29.291</v>
      </c>
      <c r="P280" s="41">
        <v>40450</v>
      </c>
      <c r="Q280" s="30">
        <v>24.946000000000002</v>
      </c>
      <c r="R280" s="119">
        <v>40450</v>
      </c>
      <c r="S280" s="30">
        <v>25.773</v>
      </c>
      <c r="T280" s="41">
        <v>40450</v>
      </c>
      <c r="U280" s="30">
        <v>21.3139</v>
      </c>
      <c r="V280" s="119">
        <v>40450</v>
      </c>
      <c r="W280" s="30">
        <v>21.913</v>
      </c>
      <c r="X280" s="1446"/>
      <c r="Y280" s="93">
        <v>40456</v>
      </c>
      <c r="Z280" s="30">
        <v>18.489999999999998</v>
      </c>
      <c r="AA280" s="190">
        <f t="shared" si="24"/>
        <v>1.7094004999999997</v>
      </c>
      <c r="AB280" s="41">
        <v>40456</v>
      </c>
      <c r="AC280" s="30">
        <v>20.149999999999999</v>
      </c>
      <c r="AD280" s="190">
        <f t="shared" si="25"/>
        <v>2.0301124999999995</v>
      </c>
      <c r="AE280" s="41">
        <v>40456</v>
      </c>
      <c r="AF280" s="30">
        <v>23.09</v>
      </c>
      <c r="AG280" s="1685">
        <f t="shared" si="26"/>
        <v>2.6657405000000001</v>
      </c>
      <c r="AH280" s="1446"/>
      <c r="AI280" s="93">
        <v>40455</v>
      </c>
      <c r="AJ280" s="30">
        <v>17.760000000000002</v>
      </c>
      <c r="AK280" s="190">
        <f t="shared" si="27"/>
        <v>1.577088</v>
      </c>
      <c r="AL280" s="41">
        <v>40450</v>
      </c>
      <c r="AM280" s="30">
        <v>15.94</v>
      </c>
      <c r="AN280" s="190">
        <f t="shared" si="28"/>
        <v>1.2704179999999998</v>
      </c>
      <c r="AO280" s="41">
        <v>40463</v>
      </c>
      <c r="AP280" s="88">
        <v>18.850000000000001</v>
      </c>
      <c r="AQ280" s="1685">
        <f t="shared" si="29"/>
        <v>1.7766125000000001</v>
      </c>
    </row>
    <row r="281" spans="1:43">
      <c r="A281" s="28">
        <v>40451</v>
      </c>
      <c r="B281" s="41">
        <v>40451</v>
      </c>
      <c r="C281" s="30">
        <v>50.744300000000003</v>
      </c>
      <c r="D281" s="28">
        <v>40451</v>
      </c>
      <c r="E281" s="30">
        <v>36.770499999999998</v>
      </c>
      <c r="F281" s="28">
        <v>40451</v>
      </c>
      <c r="G281" s="30">
        <v>27.097799999999999</v>
      </c>
      <c r="H281" s="28">
        <v>40451</v>
      </c>
      <c r="I281" s="30">
        <v>23.163799999999998</v>
      </c>
      <c r="J281" s="28">
        <v>40451</v>
      </c>
      <c r="K281" s="30">
        <v>20.204699999999999</v>
      </c>
      <c r="L281" s="41">
        <v>40451</v>
      </c>
      <c r="M281" s="30">
        <v>27.4374</v>
      </c>
      <c r="N281" s="119">
        <v>40451</v>
      </c>
      <c r="O281" s="30">
        <v>29.327999999999999</v>
      </c>
      <c r="P281" s="41">
        <v>40451</v>
      </c>
      <c r="Q281" s="30">
        <v>24.923000000000002</v>
      </c>
      <c r="R281" s="119">
        <v>40451</v>
      </c>
      <c r="S281" s="30">
        <v>25.687999999999999</v>
      </c>
      <c r="T281" s="41">
        <v>40451</v>
      </c>
      <c r="U281" s="30">
        <v>21.288</v>
      </c>
      <c r="V281" s="119">
        <v>40451</v>
      </c>
      <c r="W281" s="30">
        <v>21.844999999999999</v>
      </c>
      <c r="X281" s="1446"/>
      <c r="Y281" s="93">
        <v>40457</v>
      </c>
      <c r="Z281" s="30">
        <v>18.48</v>
      </c>
      <c r="AA281" s="190">
        <f t="shared" si="24"/>
        <v>1.7075519999999997</v>
      </c>
      <c r="AB281" s="41">
        <v>40457</v>
      </c>
      <c r="AC281" s="30">
        <v>20.04</v>
      </c>
      <c r="AD281" s="190">
        <f t="shared" si="25"/>
        <v>2.0080080000000002</v>
      </c>
      <c r="AE281" s="41">
        <v>40457</v>
      </c>
      <c r="AF281" s="30">
        <v>22.99</v>
      </c>
      <c r="AG281" s="1685">
        <f t="shared" si="26"/>
        <v>2.6427005000000001</v>
      </c>
      <c r="AH281" s="1446"/>
      <c r="AI281" s="93">
        <v>40456</v>
      </c>
      <c r="AJ281" s="30">
        <v>17.91</v>
      </c>
      <c r="AK281" s="190">
        <f t="shared" si="27"/>
        <v>1.6038405000000002</v>
      </c>
      <c r="AL281" s="41">
        <v>40451</v>
      </c>
      <c r="AM281" s="30">
        <v>15.936999999999999</v>
      </c>
      <c r="AN281" s="190">
        <f t="shared" si="28"/>
        <v>1.2699398449999999</v>
      </c>
      <c r="AO281" s="41">
        <v>40464</v>
      </c>
      <c r="AP281" s="88">
        <v>18.8</v>
      </c>
      <c r="AQ281" s="1685">
        <f t="shared" si="29"/>
        <v>1.7672000000000001</v>
      </c>
    </row>
    <row r="282" spans="1:43">
      <c r="A282" s="28">
        <v>40452</v>
      </c>
      <c r="B282" s="41">
        <v>40452</v>
      </c>
      <c r="C282" s="30">
        <v>50.974499999999999</v>
      </c>
      <c r="D282" s="28">
        <v>40452</v>
      </c>
      <c r="E282" s="30">
        <v>36.759300000000003</v>
      </c>
      <c r="F282" s="28">
        <v>40452</v>
      </c>
      <c r="G282" s="30">
        <v>27.128900000000002</v>
      </c>
      <c r="H282" s="28">
        <v>40452</v>
      </c>
      <c r="I282" s="30">
        <v>23.1709</v>
      </c>
      <c r="J282" s="28">
        <v>40452</v>
      </c>
      <c r="K282" s="30">
        <v>20.199200000000001</v>
      </c>
      <c r="L282" s="41">
        <v>40452</v>
      </c>
      <c r="M282" s="30">
        <v>27.5108</v>
      </c>
      <c r="N282" s="119">
        <v>40452</v>
      </c>
      <c r="O282" s="30">
        <v>29.302</v>
      </c>
      <c r="P282" s="41">
        <v>40452</v>
      </c>
      <c r="Q282" s="30">
        <v>25.060199999999998</v>
      </c>
      <c r="R282" s="119">
        <v>40452</v>
      </c>
      <c r="S282" s="30">
        <v>25.786000000000001</v>
      </c>
      <c r="T282" s="41">
        <v>40452</v>
      </c>
      <c r="U282" s="30">
        <v>21.255800000000001</v>
      </c>
      <c r="V282" s="119">
        <v>40452</v>
      </c>
      <c r="W282" s="30">
        <v>21.81</v>
      </c>
      <c r="X282" s="1446"/>
      <c r="Y282" s="93">
        <v>40458</v>
      </c>
      <c r="Z282" s="30">
        <v>18.07</v>
      </c>
      <c r="AA282" s="190">
        <f t="shared" si="24"/>
        <v>1.6326244999999999</v>
      </c>
      <c r="AB282" s="41">
        <v>40458</v>
      </c>
      <c r="AC282" s="30">
        <v>19.79</v>
      </c>
      <c r="AD282" s="190">
        <f t="shared" si="25"/>
        <v>1.9582204999999999</v>
      </c>
      <c r="AE282" s="41">
        <v>40458</v>
      </c>
      <c r="AF282" s="30">
        <v>22.41</v>
      </c>
      <c r="AG282" s="1685">
        <f t="shared" si="26"/>
        <v>2.5110405</v>
      </c>
      <c r="AH282" s="1446"/>
      <c r="AI282" s="93">
        <v>40457</v>
      </c>
      <c r="AJ282" s="30">
        <v>17.78</v>
      </c>
      <c r="AK282" s="190">
        <f t="shared" si="27"/>
        <v>1.5806420000000001</v>
      </c>
      <c r="AL282" s="41">
        <v>40452</v>
      </c>
      <c r="AM282" s="30">
        <v>15.94</v>
      </c>
      <c r="AN282" s="190">
        <f t="shared" si="28"/>
        <v>1.2704179999999998</v>
      </c>
      <c r="AO282" s="41">
        <v>40465</v>
      </c>
      <c r="AP282" s="88">
        <v>18.78</v>
      </c>
      <c r="AQ282" s="1685">
        <f t="shared" si="29"/>
        <v>1.7634420000000004</v>
      </c>
    </row>
    <row r="283" spans="1:43">
      <c r="A283" s="28">
        <v>40455</v>
      </c>
      <c r="B283" s="41">
        <v>40455</v>
      </c>
      <c r="C283" s="30">
        <v>51.023200000000003</v>
      </c>
      <c r="D283" s="28">
        <v>40455</v>
      </c>
      <c r="E283" s="30">
        <v>36.597799999999999</v>
      </c>
      <c r="F283" s="28">
        <v>40455</v>
      </c>
      <c r="G283" s="30">
        <v>26.8474</v>
      </c>
      <c r="H283" s="28">
        <v>40455</v>
      </c>
      <c r="I283" s="30">
        <v>22.789300000000001</v>
      </c>
      <c r="J283" s="28">
        <v>40455</v>
      </c>
      <c r="K283" s="30">
        <v>20.045200000000001</v>
      </c>
      <c r="L283" s="41">
        <v>40455</v>
      </c>
      <c r="M283" s="30">
        <v>27.552</v>
      </c>
      <c r="N283" s="119">
        <v>40455</v>
      </c>
      <c r="O283" s="30">
        <v>29.353000000000002</v>
      </c>
      <c r="P283" s="41">
        <v>40455</v>
      </c>
      <c r="Q283" s="30">
        <v>25.0428</v>
      </c>
      <c r="R283" s="119">
        <v>40455</v>
      </c>
      <c r="S283" s="30">
        <v>25.497</v>
      </c>
      <c r="T283" s="41">
        <v>40455</v>
      </c>
      <c r="U283" s="30">
        <v>21.1965</v>
      </c>
      <c r="V283" s="119">
        <v>40455</v>
      </c>
      <c r="W283" s="30">
        <v>21.747</v>
      </c>
      <c r="X283" s="1446"/>
      <c r="Y283" s="93">
        <v>40459</v>
      </c>
      <c r="Z283" s="30">
        <v>18.05</v>
      </c>
      <c r="AA283" s="190">
        <f t="shared" si="24"/>
        <v>1.6290125</v>
      </c>
      <c r="AB283" s="41">
        <v>40459</v>
      </c>
      <c r="AC283" s="30">
        <v>19.690000000000001</v>
      </c>
      <c r="AD283" s="190">
        <f t="shared" si="25"/>
        <v>1.9384805000000005</v>
      </c>
      <c r="AE283" s="41">
        <v>40459</v>
      </c>
      <c r="AF283" s="30">
        <v>22.3</v>
      </c>
      <c r="AG283" s="1685">
        <f t="shared" si="26"/>
        <v>2.48645</v>
      </c>
      <c r="AH283" s="1446"/>
      <c r="AI283" s="93">
        <v>40458</v>
      </c>
      <c r="AJ283" s="30">
        <v>17.46</v>
      </c>
      <c r="AK283" s="190">
        <f t="shared" si="27"/>
        <v>1.5242580000000001</v>
      </c>
      <c r="AL283" s="41">
        <v>40455</v>
      </c>
      <c r="AM283" s="30">
        <v>15.867000000000001</v>
      </c>
      <c r="AN283" s="190">
        <f t="shared" si="28"/>
        <v>1.2588084450000001</v>
      </c>
      <c r="AO283" s="41">
        <v>40466</v>
      </c>
      <c r="AP283" s="88">
        <v>18.16</v>
      </c>
      <c r="AQ283" s="1685">
        <f t="shared" si="29"/>
        <v>1.6489280000000002</v>
      </c>
    </row>
    <row r="284" spans="1:43">
      <c r="A284" s="28">
        <v>40456</v>
      </c>
      <c r="B284" s="41">
        <v>40456</v>
      </c>
      <c r="C284" s="30">
        <v>51.201099999999997</v>
      </c>
      <c r="D284" s="28">
        <v>40456</v>
      </c>
      <c r="E284" s="30">
        <v>36.264600000000002</v>
      </c>
      <c r="F284" s="28">
        <v>40456</v>
      </c>
      <c r="G284" s="30">
        <v>26.4754</v>
      </c>
      <c r="H284" s="28">
        <v>40456</v>
      </c>
      <c r="I284" s="30">
        <v>22.5091</v>
      </c>
      <c r="J284" s="28">
        <v>40456</v>
      </c>
      <c r="K284" s="30">
        <v>19.806999999999999</v>
      </c>
      <c r="L284" s="41">
        <v>40456</v>
      </c>
      <c r="M284" s="30">
        <v>27.642900000000001</v>
      </c>
      <c r="N284" s="119">
        <v>40456</v>
      </c>
      <c r="O284" s="30">
        <v>29.501999999999999</v>
      </c>
      <c r="P284" s="41">
        <v>40456</v>
      </c>
      <c r="Q284" s="30">
        <v>25.048100000000002</v>
      </c>
      <c r="R284" s="119">
        <v>40456</v>
      </c>
      <c r="S284" s="30">
        <v>25.446000000000002</v>
      </c>
      <c r="T284" s="41">
        <v>40456</v>
      </c>
      <c r="U284" s="30">
        <v>21.208200000000001</v>
      </c>
      <c r="V284" s="119">
        <v>40456</v>
      </c>
      <c r="W284" s="30">
        <v>21.763000000000002</v>
      </c>
      <c r="X284" s="1446"/>
      <c r="Y284" s="93">
        <v>40462</v>
      </c>
      <c r="Z284" s="30">
        <v>17.98</v>
      </c>
      <c r="AA284" s="190">
        <f t="shared" si="24"/>
        <v>1.6164020000000001</v>
      </c>
      <c r="AB284" s="41">
        <v>40462</v>
      </c>
      <c r="AC284" s="30">
        <v>19.63</v>
      </c>
      <c r="AD284" s="190">
        <f t="shared" si="25"/>
        <v>1.9266845000000001</v>
      </c>
      <c r="AE284" s="41">
        <v>40462</v>
      </c>
      <c r="AF284" s="30">
        <v>22.22</v>
      </c>
      <c r="AG284" s="1685">
        <f t="shared" si="26"/>
        <v>2.4686419999999996</v>
      </c>
      <c r="AH284" s="1446"/>
      <c r="AI284" s="93">
        <v>40459</v>
      </c>
      <c r="AJ284" s="30">
        <v>17.39</v>
      </c>
      <c r="AK284" s="190">
        <f t="shared" si="27"/>
        <v>1.5120605</v>
      </c>
      <c r="AL284" s="41">
        <v>40456</v>
      </c>
      <c r="AM284" s="30">
        <v>15.967000000000001</v>
      </c>
      <c r="AN284" s="190">
        <f t="shared" si="28"/>
        <v>1.2747254450000001</v>
      </c>
      <c r="AO284" s="41">
        <v>40469</v>
      </c>
      <c r="AP284" s="88">
        <v>18.18</v>
      </c>
      <c r="AQ284" s="1685">
        <f t="shared" si="29"/>
        <v>1.6525619999999999</v>
      </c>
    </row>
    <row r="285" spans="1:43">
      <c r="A285" s="28">
        <v>40457</v>
      </c>
      <c r="B285" s="41">
        <v>40457</v>
      </c>
      <c r="C285" s="30">
        <v>49.528599999999997</v>
      </c>
      <c r="D285" s="28">
        <v>40457</v>
      </c>
      <c r="E285" s="30">
        <v>35.0914</v>
      </c>
      <c r="F285" s="28">
        <v>40457</v>
      </c>
      <c r="G285" s="30">
        <v>25.662199999999999</v>
      </c>
      <c r="H285" s="28">
        <v>40457</v>
      </c>
      <c r="I285" s="30">
        <v>21.6601</v>
      </c>
      <c r="J285" s="28">
        <v>40457</v>
      </c>
      <c r="K285" s="30">
        <v>19.2773</v>
      </c>
      <c r="L285" s="41">
        <v>40457</v>
      </c>
      <c r="M285" s="30">
        <v>27.7029</v>
      </c>
      <c r="N285" s="119">
        <v>40457</v>
      </c>
      <c r="O285" s="30">
        <v>29.526</v>
      </c>
      <c r="P285" s="41">
        <v>40457</v>
      </c>
      <c r="Q285" s="30">
        <v>24.974900000000002</v>
      </c>
      <c r="R285" s="119">
        <v>40457</v>
      </c>
      <c r="S285" s="30">
        <v>25.283000000000001</v>
      </c>
      <c r="T285" s="41">
        <v>40457</v>
      </c>
      <c r="U285" s="30">
        <v>21.732099999999999</v>
      </c>
      <c r="V285" s="119">
        <v>40457</v>
      </c>
      <c r="W285" s="30">
        <v>22.489000000000001</v>
      </c>
      <c r="X285" s="1446"/>
      <c r="Y285" s="93">
        <v>40463</v>
      </c>
      <c r="Z285" s="30">
        <v>17.86</v>
      </c>
      <c r="AA285" s="190">
        <f t="shared" si="24"/>
        <v>1.5948979999999997</v>
      </c>
      <c r="AB285" s="41">
        <v>40463</v>
      </c>
      <c r="AC285" s="30">
        <v>19.43</v>
      </c>
      <c r="AD285" s="190">
        <f t="shared" si="25"/>
        <v>1.8876245</v>
      </c>
      <c r="AE285" s="41">
        <v>40463</v>
      </c>
      <c r="AF285" s="30">
        <v>22.02</v>
      </c>
      <c r="AG285" s="1685">
        <f t="shared" si="26"/>
        <v>2.4244020000000002</v>
      </c>
      <c r="AH285" s="1446"/>
      <c r="AI285" s="93">
        <v>40462</v>
      </c>
      <c r="AJ285" s="30">
        <v>17.29</v>
      </c>
      <c r="AK285" s="190">
        <f t="shared" si="27"/>
        <v>1.4947204999999999</v>
      </c>
      <c r="AL285" s="41">
        <v>40457</v>
      </c>
      <c r="AM285" s="30">
        <v>15.901</v>
      </c>
      <c r="AN285" s="190">
        <f t="shared" si="28"/>
        <v>1.2642090049999997</v>
      </c>
      <c r="AO285" s="41">
        <v>40470</v>
      </c>
      <c r="AP285" s="88">
        <v>18.399999999999999</v>
      </c>
      <c r="AQ285" s="1685">
        <f t="shared" si="29"/>
        <v>1.6927999999999999</v>
      </c>
    </row>
    <row r="286" spans="1:43">
      <c r="A286" s="28">
        <v>40458</v>
      </c>
      <c r="B286" s="41">
        <v>40458</v>
      </c>
      <c r="C286" s="30">
        <v>47.262099999999997</v>
      </c>
      <c r="D286" s="28">
        <v>40458</v>
      </c>
      <c r="E286" s="30">
        <v>32.908900000000003</v>
      </c>
      <c r="F286" s="28">
        <v>40458</v>
      </c>
      <c r="G286" s="30">
        <v>25.1798</v>
      </c>
      <c r="H286" s="28">
        <v>40458</v>
      </c>
      <c r="I286" s="30">
        <v>21.558900000000001</v>
      </c>
      <c r="J286" s="28">
        <v>40458</v>
      </c>
      <c r="K286" s="30">
        <v>19.187799999999999</v>
      </c>
      <c r="L286" s="41">
        <v>40458</v>
      </c>
      <c r="M286" s="30">
        <v>27.534700000000001</v>
      </c>
      <c r="N286" s="119">
        <v>40458</v>
      </c>
      <c r="O286" s="30">
        <v>29.154</v>
      </c>
      <c r="P286" s="41">
        <v>40458</v>
      </c>
      <c r="Q286" s="30">
        <v>25.091799999999999</v>
      </c>
      <c r="R286" s="119">
        <v>40458</v>
      </c>
      <c r="S286" s="30">
        <v>25.32</v>
      </c>
      <c r="T286" s="41">
        <v>40458</v>
      </c>
      <c r="U286" s="30">
        <v>22.185099999999998</v>
      </c>
      <c r="V286" s="119">
        <v>40458</v>
      </c>
      <c r="W286" s="30">
        <v>22.978000000000002</v>
      </c>
      <c r="X286" s="1446"/>
      <c r="Y286" s="93">
        <v>40464</v>
      </c>
      <c r="Z286" s="30">
        <v>17.95</v>
      </c>
      <c r="AA286" s="190">
        <f t="shared" si="24"/>
        <v>1.6110125</v>
      </c>
      <c r="AB286" s="41">
        <v>40464</v>
      </c>
      <c r="AC286" s="30">
        <v>19.55</v>
      </c>
      <c r="AD286" s="190">
        <f t="shared" si="25"/>
        <v>1.9110125000000002</v>
      </c>
      <c r="AE286" s="41">
        <v>40464</v>
      </c>
      <c r="AF286" s="30">
        <v>22.04</v>
      </c>
      <c r="AG286" s="1685">
        <f t="shared" si="26"/>
        <v>2.4288079999999996</v>
      </c>
      <c r="AH286" s="1446"/>
      <c r="AI286" s="93">
        <v>40463</v>
      </c>
      <c r="AJ286" s="30">
        <v>17.04</v>
      </c>
      <c r="AK286" s="190">
        <f t="shared" si="27"/>
        <v>1.451808</v>
      </c>
      <c r="AL286" s="41">
        <v>40458</v>
      </c>
      <c r="AM286" s="30">
        <v>15.266</v>
      </c>
      <c r="AN286" s="190">
        <f t="shared" si="28"/>
        <v>1.1652537799999998</v>
      </c>
      <c r="AO286" s="41">
        <v>40471</v>
      </c>
      <c r="AP286" s="88">
        <v>18.07</v>
      </c>
      <c r="AQ286" s="1685">
        <f t="shared" si="29"/>
        <v>1.6326244999999999</v>
      </c>
    </row>
    <row r="287" spans="1:43">
      <c r="A287" s="28">
        <v>40459</v>
      </c>
      <c r="B287" s="41">
        <v>40459</v>
      </c>
      <c r="C287" s="30">
        <v>46.313099999999999</v>
      </c>
      <c r="D287" s="28">
        <v>40459</v>
      </c>
      <c r="E287" s="30">
        <v>32.601999999999997</v>
      </c>
      <c r="F287" s="28">
        <v>40459</v>
      </c>
      <c r="G287" s="30">
        <v>24.651</v>
      </c>
      <c r="H287" s="28">
        <v>40459</v>
      </c>
      <c r="I287" s="30">
        <v>21.7361</v>
      </c>
      <c r="J287" s="28">
        <v>40459</v>
      </c>
      <c r="K287" s="30">
        <v>19.1417</v>
      </c>
      <c r="L287" s="41">
        <v>40459</v>
      </c>
      <c r="M287" s="30">
        <v>27.540500000000002</v>
      </c>
      <c r="N287" s="119">
        <v>40459</v>
      </c>
      <c r="O287" s="30">
        <v>29.111000000000001</v>
      </c>
      <c r="P287" s="41">
        <v>40459</v>
      </c>
      <c r="Q287" s="30">
        <v>25.209</v>
      </c>
      <c r="R287" s="119">
        <v>40459</v>
      </c>
      <c r="S287" s="30">
        <v>25.378</v>
      </c>
      <c r="T287" s="41">
        <v>40459</v>
      </c>
      <c r="U287" s="30">
        <v>22.446400000000001</v>
      </c>
      <c r="V287" s="119">
        <v>40459</v>
      </c>
      <c r="W287" s="30">
        <v>23.257000000000001</v>
      </c>
      <c r="X287" s="1446"/>
      <c r="Y287" s="93">
        <v>40465</v>
      </c>
      <c r="Z287" s="30">
        <v>17.96</v>
      </c>
      <c r="AA287" s="190">
        <f t="shared" si="24"/>
        <v>1.6128080000000002</v>
      </c>
      <c r="AB287" s="41">
        <v>40465</v>
      </c>
      <c r="AC287" s="30">
        <v>19.55</v>
      </c>
      <c r="AD287" s="190">
        <f t="shared" si="25"/>
        <v>1.9110125000000002</v>
      </c>
      <c r="AE287" s="41">
        <v>40465</v>
      </c>
      <c r="AF287" s="30">
        <v>21.98</v>
      </c>
      <c r="AG287" s="1685">
        <f t="shared" si="26"/>
        <v>2.4156019999999998</v>
      </c>
      <c r="AH287" s="1446"/>
      <c r="AI287" s="93">
        <v>40464</v>
      </c>
      <c r="AJ287" s="30">
        <v>17.010000000000002</v>
      </c>
      <c r="AK287" s="190">
        <f t="shared" si="27"/>
        <v>1.4467005000000004</v>
      </c>
      <c r="AL287" s="41">
        <v>40459</v>
      </c>
      <c r="AM287" s="30">
        <v>15.018000000000001</v>
      </c>
      <c r="AN287" s="190">
        <f t="shared" si="28"/>
        <v>1.1277016200000001</v>
      </c>
      <c r="AO287" s="41">
        <v>40472</v>
      </c>
      <c r="AP287" s="88">
        <v>18.07</v>
      </c>
      <c r="AQ287" s="1685">
        <f t="shared" si="29"/>
        <v>1.6326244999999999</v>
      </c>
    </row>
    <row r="288" spans="1:43">
      <c r="A288" s="28">
        <v>40462</v>
      </c>
      <c r="B288" s="41">
        <v>40462</v>
      </c>
      <c r="C288" s="30">
        <v>46.246299999999998</v>
      </c>
      <c r="D288" s="28">
        <v>40462</v>
      </c>
      <c r="E288" s="30">
        <v>32.703600000000002</v>
      </c>
      <c r="F288" s="28">
        <v>40462</v>
      </c>
      <c r="G288" s="30">
        <v>24.6645</v>
      </c>
      <c r="H288" s="28">
        <v>40462</v>
      </c>
      <c r="I288" s="30">
        <v>21.924399999999999</v>
      </c>
      <c r="J288" s="28">
        <v>40462</v>
      </c>
      <c r="K288" s="30">
        <v>19.2121</v>
      </c>
      <c r="L288" s="41">
        <v>40462</v>
      </c>
      <c r="M288" s="30">
        <v>27.4499</v>
      </c>
      <c r="N288" s="119">
        <v>40462</v>
      </c>
      <c r="O288" s="30">
        <v>28.937999999999999</v>
      </c>
      <c r="P288" s="41">
        <v>40462</v>
      </c>
      <c r="Q288" s="30">
        <v>25.153700000000001</v>
      </c>
      <c r="R288" s="119">
        <v>40462</v>
      </c>
      <c r="S288" s="30">
        <v>25.294</v>
      </c>
      <c r="T288" s="41">
        <v>40462</v>
      </c>
      <c r="U288" s="30">
        <v>23.203700000000001</v>
      </c>
      <c r="V288" s="119">
        <v>40462</v>
      </c>
      <c r="W288" s="30">
        <v>24.137</v>
      </c>
      <c r="X288" s="1446"/>
      <c r="Y288" s="93">
        <v>40466</v>
      </c>
      <c r="Z288" s="30">
        <v>17.829999999999998</v>
      </c>
      <c r="AA288" s="190">
        <f t="shared" si="24"/>
        <v>1.5895444999999997</v>
      </c>
      <c r="AB288" s="41">
        <v>40466</v>
      </c>
      <c r="AC288" s="30">
        <v>19.32</v>
      </c>
      <c r="AD288" s="190">
        <f t="shared" si="25"/>
        <v>1.8663120000000002</v>
      </c>
      <c r="AE288" s="41">
        <v>40466</v>
      </c>
      <c r="AF288" s="30">
        <v>21.74</v>
      </c>
      <c r="AG288" s="1685">
        <f t="shared" si="26"/>
        <v>2.3631379999999997</v>
      </c>
      <c r="AH288" s="1446"/>
      <c r="AI288" s="93">
        <v>40465</v>
      </c>
      <c r="AJ288" s="30">
        <v>17</v>
      </c>
      <c r="AK288" s="190">
        <f t="shared" si="27"/>
        <v>1.4450000000000003</v>
      </c>
      <c r="AL288" s="41">
        <v>40462</v>
      </c>
      <c r="AM288" s="30">
        <v>15.013</v>
      </c>
      <c r="AN288" s="190">
        <f t="shared" si="28"/>
        <v>1.1269508449999999</v>
      </c>
      <c r="AO288" s="41">
        <v>40473</v>
      </c>
      <c r="AP288" s="88">
        <v>18.07</v>
      </c>
      <c r="AQ288" s="1685">
        <f t="shared" si="29"/>
        <v>1.6326244999999999</v>
      </c>
    </row>
    <row r="289" spans="1:43">
      <c r="A289" s="28">
        <v>40463</v>
      </c>
      <c r="B289" s="41">
        <v>40463</v>
      </c>
      <c r="C289" s="30">
        <v>45.517600000000002</v>
      </c>
      <c r="D289" s="28">
        <v>40463</v>
      </c>
      <c r="E289" s="30">
        <v>32.759399999999999</v>
      </c>
      <c r="F289" s="28">
        <v>40463</v>
      </c>
      <c r="G289" s="30">
        <v>24.662299999999998</v>
      </c>
      <c r="H289" s="28">
        <v>40463</v>
      </c>
      <c r="I289" s="30">
        <v>21.948499999999999</v>
      </c>
      <c r="J289" s="28">
        <v>40463</v>
      </c>
      <c r="K289" s="30">
        <v>19.212499999999999</v>
      </c>
      <c r="L289" s="41">
        <v>40463</v>
      </c>
      <c r="M289" s="30">
        <v>27.360299999999999</v>
      </c>
      <c r="N289" s="119">
        <v>40463</v>
      </c>
      <c r="O289" s="30">
        <v>28.713999999999999</v>
      </c>
      <c r="P289" s="41">
        <v>40463</v>
      </c>
      <c r="Q289" s="30">
        <v>25.1404</v>
      </c>
      <c r="R289" s="119">
        <v>40463</v>
      </c>
      <c r="S289" s="30">
        <v>25.25</v>
      </c>
      <c r="T289" s="41">
        <v>40463</v>
      </c>
      <c r="U289" s="30">
        <v>23.2484</v>
      </c>
      <c r="V289" s="119">
        <v>40463</v>
      </c>
      <c r="W289" s="30">
        <v>24.183</v>
      </c>
      <c r="X289" s="1446"/>
      <c r="Y289" s="93">
        <v>40469</v>
      </c>
      <c r="Z289" s="30">
        <v>17.829999999999998</v>
      </c>
      <c r="AA289" s="190">
        <f t="shared" si="24"/>
        <v>1.5895444999999997</v>
      </c>
      <c r="AB289" s="41">
        <v>40469</v>
      </c>
      <c r="AC289" s="30">
        <v>19.28</v>
      </c>
      <c r="AD289" s="190">
        <f t="shared" si="25"/>
        <v>1.8585919999999998</v>
      </c>
      <c r="AE289" s="41">
        <v>40469</v>
      </c>
      <c r="AF289" s="30">
        <v>21.68</v>
      </c>
      <c r="AG289" s="1685">
        <f t="shared" si="26"/>
        <v>2.3501119999999998</v>
      </c>
      <c r="AH289" s="1446"/>
      <c r="AI289" s="93">
        <v>40466</v>
      </c>
      <c r="AJ289" s="30">
        <v>16.899999999999999</v>
      </c>
      <c r="AK289" s="190">
        <f t="shared" si="27"/>
        <v>1.4280499999999998</v>
      </c>
      <c r="AL289" s="41">
        <v>40463</v>
      </c>
      <c r="AM289" s="30">
        <v>15.016999999999999</v>
      </c>
      <c r="AN289" s="190">
        <f t="shared" si="28"/>
        <v>1.1275514449999999</v>
      </c>
      <c r="AO289" s="41">
        <v>40476</v>
      </c>
      <c r="AP289" s="88">
        <v>18.07</v>
      </c>
      <c r="AQ289" s="1685">
        <f t="shared" si="29"/>
        <v>1.6326244999999999</v>
      </c>
    </row>
    <row r="290" spans="1:43">
      <c r="A290" s="28">
        <v>40464</v>
      </c>
      <c r="B290" s="41">
        <v>40464</v>
      </c>
      <c r="C290" s="30">
        <v>44.254199999999997</v>
      </c>
      <c r="D290" s="28">
        <v>40464</v>
      </c>
      <c r="E290" s="30">
        <v>31.662700000000001</v>
      </c>
      <c r="F290" s="28">
        <v>40464</v>
      </c>
      <c r="G290" s="30">
        <v>24.3582</v>
      </c>
      <c r="H290" s="28">
        <v>40464</v>
      </c>
      <c r="I290" s="30">
        <v>21.650500000000001</v>
      </c>
      <c r="J290" s="28">
        <v>40464</v>
      </c>
      <c r="K290" s="30">
        <v>18.9481</v>
      </c>
      <c r="L290" s="41">
        <v>40464</v>
      </c>
      <c r="M290" s="30">
        <v>27.1874</v>
      </c>
      <c r="N290" s="119">
        <v>40464</v>
      </c>
      <c r="O290" s="30">
        <v>28.596</v>
      </c>
      <c r="P290" s="41">
        <v>40464</v>
      </c>
      <c r="Q290" s="30">
        <v>25.138100000000001</v>
      </c>
      <c r="R290" s="119">
        <v>40464</v>
      </c>
      <c r="S290" s="30">
        <v>25.18</v>
      </c>
      <c r="T290" s="41">
        <v>40464</v>
      </c>
      <c r="U290" s="30">
        <v>23.2377</v>
      </c>
      <c r="V290" s="119">
        <v>40464</v>
      </c>
      <c r="W290" s="30">
        <v>24.178999999999998</v>
      </c>
      <c r="X290" s="1446"/>
      <c r="Y290" s="93">
        <v>40470</v>
      </c>
      <c r="Z290" s="30">
        <v>17.84</v>
      </c>
      <c r="AA290" s="190">
        <f t="shared" si="24"/>
        <v>1.5913280000000003</v>
      </c>
      <c r="AB290" s="41">
        <v>40470</v>
      </c>
      <c r="AC290" s="30">
        <v>19.32</v>
      </c>
      <c r="AD290" s="190">
        <f t="shared" si="25"/>
        <v>1.8663120000000002</v>
      </c>
      <c r="AE290" s="41">
        <v>40470</v>
      </c>
      <c r="AF290" s="30">
        <v>21.71</v>
      </c>
      <c r="AG290" s="1685">
        <f t="shared" si="26"/>
        <v>2.3566205000000005</v>
      </c>
      <c r="AH290" s="1446"/>
      <c r="AI290" s="93">
        <v>40469</v>
      </c>
      <c r="AJ290" s="30">
        <v>16.87</v>
      </c>
      <c r="AK290" s="190">
        <f t="shared" si="27"/>
        <v>1.4229845000000003</v>
      </c>
      <c r="AL290" s="41">
        <v>40464</v>
      </c>
      <c r="AM290" s="30">
        <v>14.670999999999999</v>
      </c>
      <c r="AN290" s="190">
        <f t="shared" si="28"/>
        <v>1.076191205</v>
      </c>
      <c r="AO290" s="41">
        <v>40477</v>
      </c>
      <c r="AP290" s="88">
        <v>18.05</v>
      </c>
      <c r="AQ290" s="1685">
        <f t="shared" si="29"/>
        <v>1.6290125</v>
      </c>
    </row>
    <row r="291" spans="1:43">
      <c r="A291" s="28">
        <v>40465</v>
      </c>
      <c r="B291" s="41">
        <v>40465</v>
      </c>
      <c r="C291" s="30">
        <v>43.0032</v>
      </c>
      <c r="D291" s="28">
        <v>40465</v>
      </c>
      <c r="E291" s="30">
        <v>30.603899999999999</v>
      </c>
      <c r="F291" s="28">
        <v>40465</v>
      </c>
      <c r="G291" s="30">
        <v>23.772600000000001</v>
      </c>
      <c r="H291" s="28">
        <v>40465</v>
      </c>
      <c r="I291" s="30">
        <v>21.457999999999998</v>
      </c>
      <c r="J291" s="28">
        <v>40465</v>
      </c>
      <c r="K291" s="30">
        <v>18.7592</v>
      </c>
      <c r="L291" s="41">
        <v>40465</v>
      </c>
      <c r="M291" s="30">
        <v>27.242899999999999</v>
      </c>
      <c r="N291" s="119">
        <v>40465</v>
      </c>
      <c r="O291" s="30">
        <v>28.547000000000001</v>
      </c>
      <c r="P291" s="41">
        <v>40465</v>
      </c>
      <c r="Q291" s="30">
        <v>25.211300000000001</v>
      </c>
      <c r="R291" s="119">
        <v>40465</v>
      </c>
      <c r="S291" s="30">
        <v>25.111000000000001</v>
      </c>
      <c r="T291" s="41">
        <v>40465</v>
      </c>
      <c r="U291" s="30">
        <v>23.1373</v>
      </c>
      <c r="V291" s="119">
        <v>40465</v>
      </c>
      <c r="W291" s="30">
        <v>24.076000000000001</v>
      </c>
      <c r="X291" s="1446"/>
      <c r="Y291" s="93">
        <v>40471</v>
      </c>
      <c r="Z291" s="30">
        <v>17.829999999999998</v>
      </c>
      <c r="AA291" s="190">
        <f t="shared" si="24"/>
        <v>1.5895444999999997</v>
      </c>
      <c r="AB291" s="41">
        <v>40471</v>
      </c>
      <c r="AC291" s="30">
        <v>19.32</v>
      </c>
      <c r="AD291" s="190">
        <f t="shared" si="25"/>
        <v>1.8663120000000002</v>
      </c>
      <c r="AE291" s="41">
        <v>40471</v>
      </c>
      <c r="AF291" s="30">
        <v>21.73</v>
      </c>
      <c r="AG291" s="1685">
        <f t="shared" si="26"/>
        <v>2.3609644999999997</v>
      </c>
      <c r="AH291" s="1446"/>
      <c r="AI291" s="93">
        <v>40470</v>
      </c>
      <c r="AJ291" s="30">
        <v>16.89</v>
      </c>
      <c r="AK291" s="190">
        <f t="shared" si="27"/>
        <v>1.4263604999999999</v>
      </c>
      <c r="AL291" s="41">
        <v>40465</v>
      </c>
      <c r="AM291" s="30">
        <v>14.638</v>
      </c>
      <c r="AN291" s="190">
        <f t="shared" si="28"/>
        <v>1.0713552200000003</v>
      </c>
      <c r="AO291" s="41">
        <v>40478</v>
      </c>
      <c r="AP291" s="88">
        <v>17.829999999999998</v>
      </c>
      <c r="AQ291" s="1685">
        <f t="shared" si="29"/>
        <v>1.5895444999999997</v>
      </c>
    </row>
    <row r="292" spans="1:43">
      <c r="A292" s="28">
        <v>40466</v>
      </c>
      <c r="B292" s="41">
        <v>40466</v>
      </c>
      <c r="C292" s="30">
        <v>42.425899999999999</v>
      </c>
      <c r="D292" s="28">
        <v>40466</v>
      </c>
      <c r="E292" s="30">
        <v>30.183700000000002</v>
      </c>
      <c r="F292" s="28">
        <v>40466</v>
      </c>
      <c r="G292" s="30">
        <v>23.4541</v>
      </c>
      <c r="H292" s="28">
        <v>40466</v>
      </c>
      <c r="I292" s="30">
        <v>21.1691</v>
      </c>
      <c r="J292" s="28">
        <v>40466</v>
      </c>
      <c r="K292" s="30">
        <v>18.5459</v>
      </c>
      <c r="L292" s="41">
        <v>40466</v>
      </c>
      <c r="M292" s="30">
        <v>27.042200000000001</v>
      </c>
      <c r="N292" s="119">
        <v>40466</v>
      </c>
      <c r="O292" s="30">
        <v>28.437000000000001</v>
      </c>
      <c r="P292" s="41">
        <v>40466</v>
      </c>
      <c r="Q292" s="30">
        <v>25.089700000000001</v>
      </c>
      <c r="R292" s="119">
        <v>40466</v>
      </c>
      <c r="S292" s="30">
        <v>25.437999999999999</v>
      </c>
      <c r="T292" s="41">
        <v>40466</v>
      </c>
      <c r="U292" s="30">
        <v>23.081199999999999</v>
      </c>
      <c r="V292" s="119">
        <v>40466</v>
      </c>
      <c r="W292" s="30">
        <v>24.023</v>
      </c>
      <c r="X292" s="1446"/>
      <c r="Y292" s="93">
        <v>40472</v>
      </c>
      <c r="Z292" s="30">
        <v>17.88</v>
      </c>
      <c r="AA292" s="190">
        <f t="shared" si="24"/>
        <v>1.5984719999999997</v>
      </c>
      <c r="AB292" s="41">
        <v>40472</v>
      </c>
      <c r="AC292" s="30">
        <v>19.350000000000001</v>
      </c>
      <c r="AD292" s="190">
        <f t="shared" si="25"/>
        <v>1.8721125000000001</v>
      </c>
      <c r="AE292" s="41">
        <v>40472</v>
      </c>
      <c r="AF292" s="30">
        <v>21.84</v>
      </c>
      <c r="AG292" s="1685">
        <f t="shared" si="26"/>
        <v>2.3849280000000004</v>
      </c>
      <c r="AH292" s="1446"/>
      <c r="AI292" s="93">
        <v>40471</v>
      </c>
      <c r="AJ292" s="30">
        <v>16.899999999999999</v>
      </c>
      <c r="AK292" s="190">
        <f t="shared" si="27"/>
        <v>1.4280499999999998</v>
      </c>
      <c r="AL292" s="41">
        <v>40466</v>
      </c>
      <c r="AM292" s="30">
        <v>14.627000000000001</v>
      </c>
      <c r="AN292" s="190">
        <f t="shared" si="28"/>
        <v>1.0697456450000002</v>
      </c>
      <c r="AO292" s="41">
        <v>40479</v>
      </c>
      <c r="AP292" s="88">
        <v>17.809999999999999</v>
      </c>
      <c r="AQ292" s="1685">
        <f t="shared" si="29"/>
        <v>1.5859804999999998</v>
      </c>
    </row>
    <row r="293" spans="1:43">
      <c r="A293" s="28">
        <v>40469</v>
      </c>
      <c r="B293" s="41">
        <v>40469</v>
      </c>
      <c r="C293" s="30">
        <v>42.027900000000002</v>
      </c>
      <c r="D293" s="28">
        <v>40469</v>
      </c>
      <c r="E293" s="30">
        <v>30.1327</v>
      </c>
      <c r="F293" s="28">
        <v>40469</v>
      </c>
      <c r="G293" s="30">
        <v>23.343699999999998</v>
      </c>
      <c r="H293" s="28">
        <v>40469</v>
      </c>
      <c r="I293" s="30">
        <v>21.178000000000001</v>
      </c>
      <c r="J293" s="28">
        <v>40469</v>
      </c>
      <c r="K293" s="30">
        <v>18.5212</v>
      </c>
      <c r="L293" s="41">
        <v>40469</v>
      </c>
      <c r="M293" s="30">
        <v>27.3886</v>
      </c>
      <c r="N293" s="119">
        <v>40469</v>
      </c>
      <c r="O293" s="30">
        <v>29.221</v>
      </c>
      <c r="P293" s="41">
        <v>40469</v>
      </c>
      <c r="Q293" s="30">
        <v>25.212199999999999</v>
      </c>
      <c r="R293" s="119">
        <v>40469</v>
      </c>
      <c r="S293" s="30">
        <v>25.376999999999999</v>
      </c>
      <c r="T293" s="41">
        <v>40469</v>
      </c>
      <c r="U293" s="30">
        <v>23.2531</v>
      </c>
      <c r="V293" s="119">
        <v>40469</v>
      </c>
      <c r="W293" s="30">
        <v>24.234999999999999</v>
      </c>
      <c r="X293" s="1446"/>
      <c r="Y293" s="93">
        <v>40473</v>
      </c>
      <c r="Z293" s="30">
        <v>17.829999999999998</v>
      </c>
      <c r="AA293" s="190">
        <f t="shared" si="24"/>
        <v>1.5895444999999997</v>
      </c>
      <c r="AB293" s="41">
        <v>40473</v>
      </c>
      <c r="AC293" s="30">
        <v>19.190000000000001</v>
      </c>
      <c r="AD293" s="190">
        <f t="shared" si="25"/>
        <v>1.8412805000000003</v>
      </c>
      <c r="AE293" s="41">
        <v>40473</v>
      </c>
      <c r="AF293" s="30">
        <v>21.73</v>
      </c>
      <c r="AG293" s="1685">
        <f t="shared" si="26"/>
        <v>2.3609644999999997</v>
      </c>
      <c r="AH293" s="1446"/>
      <c r="AI293" s="93">
        <v>40472</v>
      </c>
      <c r="AJ293" s="30">
        <v>16.920000000000002</v>
      </c>
      <c r="AK293" s="190">
        <f t="shared" si="27"/>
        <v>1.4314320000000003</v>
      </c>
      <c r="AL293" s="41">
        <v>40469</v>
      </c>
      <c r="AM293" s="30">
        <v>14.443</v>
      </c>
      <c r="AN293" s="190">
        <f t="shared" si="28"/>
        <v>1.0430012449999999</v>
      </c>
      <c r="AO293" s="41">
        <v>40480</v>
      </c>
      <c r="AP293" s="88">
        <v>17.55</v>
      </c>
      <c r="AQ293" s="1685">
        <f t="shared" si="29"/>
        <v>1.5400125000000002</v>
      </c>
    </row>
    <row r="294" spans="1:43">
      <c r="A294" s="28">
        <v>40470</v>
      </c>
      <c r="B294" s="41">
        <v>40470</v>
      </c>
      <c r="C294" s="30">
        <v>42.5627</v>
      </c>
      <c r="D294" s="28">
        <v>40470</v>
      </c>
      <c r="E294" s="30">
        <v>30.135300000000001</v>
      </c>
      <c r="F294" s="28">
        <v>40470</v>
      </c>
      <c r="G294" s="30">
        <v>23.244399999999999</v>
      </c>
      <c r="H294" s="28">
        <v>40470</v>
      </c>
      <c r="I294" s="30">
        <v>21.161799999999999</v>
      </c>
      <c r="J294" s="28">
        <v>40470</v>
      </c>
      <c r="K294" s="30">
        <v>18.4693</v>
      </c>
      <c r="L294" s="41">
        <v>40470</v>
      </c>
      <c r="M294" s="30">
        <v>27.352</v>
      </c>
      <c r="N294" s="119">
        <v>40470</v>
      </c>
      <c r="O294" s="30">
        <v>29.207000000000001</v>
      </c>
      <c r="P294" s="41">
        <v>40470</v>
      </c>
      <c r="Q294" s="30">
        <v>25.2136</v>
      </c>
      <c r="R294" s="119">
        <v>40470</v>
      </c>
      <c r="S294" s="30">
        <v>25.437999999999999</v>
      </c>
      <c r="T294" s="41">
        <v>40470</v>
      </c>
      <c r="U294" s="30">
        <v>23.180399999999999</v>
      </c>
      <c r="V294" s="119">
        <v>40470</v>
      </c>
      <c r="W294" s="30">
        <v>24.154</v>
      </c>
      <c r="X294" s="1446"/>
      <c r="Y294" s="93">
        <v>40476</v>
      </c>
      <c r="Z294" s="30">
        <v>17.8</v>
      </c>
      <c r="AA294" s="190">
        <f t="shared" si="24"/>
        <v>1.5842000000000003</v>
      </c>
      <c r="AB294" s="41">
        <v>40476</v>
      </c>
      <c r="AC294" s="30">
        <v>19.190000000000001</v>
      </c>
      <c r="AD294" s="190">
        <f t="shared" si="25"/>
        <v>1.8412805000000003</v>
      </c>
      <c r="AE294" s="41">
        <v>40476</v>
      </c>
      <c r="AF294" s="30">
        <v>21.68</v>
      </c>
      <c r="AG294" s="1685">
        <f t="shared" si="26"/>
        <v>2.3501119999999998</v>
      </c>
      <c r="AH294" s="1446"/>
      <c r="AI294" s="93">
        <v>40473</v>
      </c>
      <c r="AJ294" s="30">
        <v>16.850000000000001</v>
      </c>
      <c r="AK294" s="190">
        <f t="shared" si="27"/>
        <v>1.4196125000000002</v>
      </c>
      <c r="AL294" s="41">
        <v>40470</v>
      </c>
      <c r="AM294" s="30">
        <v>14.532</v>
      </c>
      <c r="AN294" s="190">
        <f t="shared" si="28"/>
        <v>1.0558951200000002</v>
      </c>
      <c r="AO294" s="41">
        <v>40483</v>
      </c>
      <c r="AP294" s="88">
        <v>17.54</v>
      </c>
      <c r="AQ294" s="1685">
        <f t="shared" si="29"/>
        <v>1.5382579999999999</v>
      </c>
    </row>
    <row r="295" spans="1:43">
      <c r="A295" s="28">
        <v>40471</v>
      </c>
      <c r="B295" s="41">
        <v>40471</v>
      </c>
      <c r="C295" s="30">
        <v>43.722700000000003</v>
      </c>
      <c r="D295" s="28">
        <v>40471</v>
      </c>
      <c r="E295" s="30">
        <v>30.8688</v>
      </c>
      <c r="F295" s="28">
        <v>40471</v>
      </c>
      <c r="G295" s="30">
        <v>23.7013</v>
      </c>
      <c r="H295" s="28">
        <v>40471</v>
      </c>
      <c r="I295" s="30">
        <v>21.497499999999999</v>
      </c>
      <c r="J295" s="28">
        <v>40471</v>
      </c>
      <c r="K295" s="30">
        <v>18.640999999999998</v>
      </c>
      <c r="L295" s="41">
        <v>40471</v>
      </c>
      <c r="M295" s="30">
        <v>27.5228</v>
      </c>
      <c r="N295" s="119">
        <v>40471</v>
      </c>
      <c r="O295" s="30">
        <v>29.437000000000001</v>
      </c>
      <c r="P295" s="41">
        <v>40471</v>
      </c>
      <c r="Q295" s="30">
        <v>25.276299999999999</v>
      </c>
      <c r="R295" s="119">
        <v>40471</v>
      </c>
      <c r="S295" s="30">
        <v>25.555</v>
      </c>
      <c r="T295" s="41">
        <v>40471</v>
      </c>
      <c r="U295" s="30">
        <v>23.444700000000001</v>
      </c>
      <c r="V295" s="119">
        <v>40471</v>
      </c>
      <c r="W295" s="30">
        <v>24.398</v>
      </c>
      <c r="X295" s="1446"/>
      <c r="Y295" s="93">
        <v>40477</v>
      </c>
      <c r="Z295" s="30">
        <v>17.559999999999999</v>
      </c>
      <c r="AA295" s="190">
        <f t="shared" si="24"/>
        <v>1.5417679999999996</v>
      </c>
      <c r="AB295" s="41">
        <v>40477</v>
      </c>
      <c r="AC295" s="30">
        <v>19.059999999999999</v>
      </c>
      <c r="AD295" s="190">
        <f t="shared" si="25"/>
        <v>1.8164179999999999</v>
      </c>
      <c r="AE295" s="41">
        <v>40477</v>
      </c>
      <c r="AF295" s="30">
        <v>21.48</v>
      </c>
      <c r="AG295" s="1685">
        <f t="shared" si="26"/>
        <v>2.3069519999999999</v>
      </c>
      <c r="AH295" s="1446"/>
      <c r="AI295" s="93">
        <v>40476</v>
      </c>
      <c r="AJ295" s="30">
        <v>16.829999999999998</v>
      </c>
      <c r="AK295" s="190">
        <f t="shared" si="27"/>
        <v>1.4162444999999995</v>
      </c>
      <c r="AL295" s="41">
        <v>40471</v>
      </c>
      <c r="AM295" s="30">
        <v>14.554</v>
      </c>
      <c r="AN295" s="190">
        <f t="shared" si="28"/>
        <v>1.05909458</v>
      </c>
      <c r="AO295" s="41">
        <v>40484</v>
      </c>
      <c r="AP295" s="88">
        <v>17.57</v>
      </c>
      <c r="AQ295" s="1685">
        <f t="shared" si="29"/>
        <v>1.5435244999999997</v>
      </c>
    </row>
    <row r="296" spans="1:43">
      <c r="A296" s="28">
        <v>40472</v>
      </c>
      <c r="B296" s="41">
        <v>40472</v>
      </c>
      <c r="C296" s="30">
        <v>43.839199999999998</v>
      </c>
      <c r="D296" s="28">
        <v>40472</v>
      </c>
      <c r="E296" s="30">
        <v>31.165299999999998</v>
      </c>
      <c r="F296" s="28">
        <v>40472</v>
      </c>
      <c r="G296" s="30">
        <v>23.878299999999999</v>
      </c>
      <c r="H296" s="28">
        <v>40472</v>
      </c>
      <c r="I296" s="30">
        <v>21.526</v>
      </c>
      <c r="J296" s="28">
        <v>40472</v>
      </c>
      <c r="K296" s="30">
        <v>18.664000000000001</v>
      </c>
      <c r="L296" s="41">
        <v>40472</v>
      </c>
      <c r="M296" s="30">
        <v>27.4678</v>
      </c>
      <c r="N296" s="119">
        <v>40472</v>
      </c>
      <c r="O296" s="30">
        <v>29.32</v>
      </c>
      <c r="P296" s="41">
        <v>40472</v>
      </c>
      <c r="Q296" s="30">
        <v>25.413399999999999</v>
      </c>
      <c r="R296" s="119">
        <v>40472</v>
      </c>
      <c r="S296" s="30">
        <v>25.536000000000001</v>
      </c>
      <c r="T296" s="41">
        <v>40472</v>
      </c>
      <c r="U296" s="30">
        <v>23.440899999999999</v>
      </c>
      <c r="V296" s="119">
        <v>40472</v>
      </c>
      <c r="W296" s="30">
        <v>24.393999999999998</v>
      </c>
      <c r="X296" s="1446"/>
      <c r="Y296" s="93">
        <v>40478</v>
      </c>
      <c r="Z296" s="30">
        <v>17.39</v>
      </c>
      <c r="AA296" s="190">
        <f t="shared" si="24"/>
        <v>1.5120605</v>
      </c>
      <c r="AB296" s="41">
        <v>40478</v>
      </c>
      <c r="AC296" s="30">
        <v>18.87</v>
      </c>
      <c r="AD296" s="190">
        <f t="shared" si="25"/>
        <v>1.7803845000000003</v>
      </c>
      <c r="AE296" s="41">
        <v>40478</v>
      </c>
      <c r="AF296" s="30">
        <v>21.13</v>
      </c>
      <c r="AG296" s="1685">
        <f t="shared" si="26"/>
        <v>2.2323844999999998</v>
      </c>
      <c r="AH296" s="1446"/>
      <c r="AI296" s="93">
        <v>40477</v>
      </c>
      <c r="AJ296" s="30">
        <v>16.739999999999998</v>
      </c>
      <c r="AK296" s="190">
        <f t="shared" si="27"/>
        <v>1.4011379999999998</v>
      </c>
      <c r="AL296" s="41">
        <v>40472</v>
      </c>
      <c r="AM296" s="30">
        <v>14.558999999999999</v>
      </c>
      <c r="AN296" s="190">
        <f t="shared" si="28"/>
        <v>1.0598224049999998</v>
      </c>
      <c r="AO296" s="41">
        <v>40485</v>
      </c>
      <c r="AP296" s="88">
        <v>16.64</v>
      </c>
      <c r="AQ296" s="1685">
        <f t="shared" si="29"/>
        <v>1.3844479999999999</v>
      </c>
    </row>
    <row r="297" spans="1:43">
      <c r="A297" s="28">
        <v>40473</v>
      </c>
      <c r="B297" s="41">
        <v>40473</v>
      </c>
      <c r="C297" s="30">
        <v>43.811799999999998</v>
      </c>
      <c r="D297" s="28">
        <v>40473</v>
      </c>
      <c r="E297" s="30">
        <v>31.085699999999999</v>
      </c>
      <c r="F297" s="28">
        <v>40473</v>
      </c>
      <c r="G297" s="30">
        <v>23.843900000000001</v>
      </c>
      <c r="H297" s="28">
        <v>40473</v>
      </c>
      <c r="I297" s="30">
        <v>21.4727</v>
      </c>
      <c r="J297" s="28">
        <v>40473</v>
      </c>
      <c r="K297" s="30">
        <v>18.640699999999999</v>
      </c>
      <c r="L297" s="41">
        <v>40473</v>
      </c>
      <c r="M297" s="30">
        <v>27.472899999999999</v>
      </c>
      <c r="N297" s="119">
        <v>40473</v>
      </c>
      <c r="O297" s="30">
        <v>29.317</v>
      </c>
      <c r="P297" s="41">
        <v>40473</v>
      </c>
      <c r="Q297" s="30">
        <v>25.390799999999999</v>
      </c>
      <c r="R297" s="119">
        <v>40473</v>
      </c>
      <c r="S297" s="30">
        <v>25.431000000000001</v>
      </c>
      <c r="T297" s="41">
        <v>40473</v>
      </c>
      <c r="U297" s="30">
        <v>23.442299999999999</v>
      </c>
      <c r="V297" s="119">
        <v>40473</v>
      </c>
      <c r="W297" s="30">
        <v>24.393999999999998</v>
      </c>
      <c r="X297" s="1446"/>
      <c r="Y297" s="93">
        <v>40479</v>
      </c>
      <c r="Z297" s="30">
        <v>17.350000000000001</v>
      </c>
      <c r="AA297" s="190">
        <f t="shared" si="24"/>
        <v>1.5051125000000003</v>
      </c>
      <c r="AB297" s="41">
        <v>40479</v>
      </c>
      <c r="AC297" s="30">
        <v>18.78</v>
      </c>
      <c r="AD297" s="190">
        <f t="shared" si="25"/>
        <v>1.7634420000000004</v>
      </c>
      <c r="AE297" s="41">
        <v>40479</v>
      </c>
      <c r="AF297" s="30">
        <v>21.06</v>
      </c>
      <c r="AG297" s="1685">
        <f t="shared" si="26"/>
        <v>2.2176179999999999</v>
      </c>
      <c r="AH297" s="1446"/>
      <c r="AI297" s="93">
        <v>40478</v>
      </c>
      <c r="AJ297" s="30">
        <v>16.45</v>
      </c>
      <c r="AK297" s="190">
        <f t="shared" si="27"/>
        <v>1.3530124999999997</v>
      </c>
      <c r="AL297" s="41">
        <v>40473</v>
      </c>
      <c r="AM297" s="30">
        <v>14.547000000000001</v>
      </c>
      <c r="AN297" s="190">
        <f t="shared" si="28"/>
        <v>1.0580760450000002</v>
      </c>
      <c r="AO297" s="41">
        <v>40486</v>
      </c>
      <c r="AP297" s="88">
        <v>16.78</v>
      </c>
      <c r="AQ297" s="1685">
        <f t="shared" si="29"/>
        <v>1.407842</v>
      </c>
    </row>
    <row r="298" spans="1:43">
      <c r="A298" s="28">
        <v>40476</v>
      </c>
      <c r="B298" s="41">
        <v>40476</v>
      </c>
      <c r="C298" s="30">
        <v>43.852699999999999</v>
      </c>
      <c r="D298" s="28">
        <v>40476</v>
      </c>
      <c r="E298" s="30">
        <v>31.084199999999999</v>
      </c>
      <c r="F298" s="28">
        <v>40476</v>
      </c>
      <c r="G298" s="30">
        <v>23.8567</v>
      </c>
      <c r="H298" s="28">
        <v>40476</v>
      </c>
      <c r="I298" s="30">
        <v>21.602699999999999</v>
      </c>
      <c r="J298" s="28">
        <v>40476</v>
      </c>
      <c r="K298" s="30">
        <v>18.7775</v>
      </c>
      <c r="L298" s="41">
        <v>40476</v>
      </c>
      <c r="M298" s="30">
        <v>27.353999999999999</v>
      </c>
      <c r="N298" s="119">
        <v>40476</v>
      </c>
      <c r="O298" s="30">
        <v>29.23</v>
      </c>
      <c r="P298" s="41">
        <v>40476</v>
      </c>
      <c r="Q298" s="30">
        <v>25.3001</v>
      </c>
      <c r="R298" s="119">
        <v>40476</v>
      </c>
      <c r="S298" s="30">
        <v>25.349</v>
      </c>
      <c r="T298" s="41">
        <v>40476</v>
      </c>
      <c r="U298" s="30">
        <v>23.3766</v>
      </c>
      <c r="V298" s="119">
        <v>40476</v>
      </c>
      <c r="W298" s="30">
        <v>24.332999999999998</v>
      </c>
      <c r="X298" s="1446"/>
      <c r="Y298" s="93">
        <v>40480</v>
      </c>
      <c r="Z298" s="30">
        <v>17.3</v>
      </c>
      <c r="AA298" s="190">
        <f t="shared" si="24"/>
        <v>1.4964500000000003</v>
      </c>
      <c r="AB298" s="41">
        <v>40480</v>
      </c>
      <c r="AC298" s="30">
        <v>18.649999999999999</v>
      </c>
      <c r="AD298" s="190">
        <f t="shared" si="25"/>
        <v>1.7391125000000001</v>
      </c>
      <c r="AE298" s="41">
        <v>40480</v>
      </c>
      <c r="AF298" s="30">
        <v>20.9</v>
      </c>
      <c r="AG298" s="1685">
        <f t="shared" si="26"/>
        <v>2.18405</v>
      </c>
      <c r="AH298" s="1446"/>
      <c r="AI298" s="93">
        <v>40479</v>
      </c>
      <c r="AJ298" s="30">
        <v>16.41</v>
      </c>
      <c r="AK298" s="190">
        <f t="shared" si="27"/>
        <v>1.3464404999999999</v>
      </c>
      <c r="AL298" s="41">
        <v>40476</v>
      </c>
      <c r="AM298" s="30">
        <v>14.372</v>
      </c>
      <c r="AN298" s="190">
        <f t="shared" si="28"/>
        <v>1.0327719199999998</v>
      </c>
      <c r="AO298" s="41">
        <v>40487</v>
      </c>
      <c r="AP298" s="88">
        <v>16.760000000000002</v>
      </c>
      <c r="AQ298" s="1685">
        <f t="shared" si="29"/>
        <v>1.4044880000000004</v>
      </c>
    </row>
    <row r="299" spans="1:43">
      <c r="A299" s="28">
        <v>40477</v>
      </c>
      <c r="B299" s="41">
        <v>40477</v>
      </c>
      <c r="C299" s="30">
        <v>43.7149</v>
      </c>
      <c r="D299" s="28">
        <v>40477</v>
      </c>
      <c r="E299" s="30">
        <v>30.967099999999999</v>
      </c>
      <c r="F299" s="28">
        <v>40477</v>
      </c>
      <c r="G299" s="30">
        <v>23.674900000000001</v>
      </c>
      <c r="H299" s="28">
        <v>40477</v>
      </c>
      <c r="I299" s="30">
        <v>21.4162</v>
      </c>
      <c r="J299" s="28">
        <v>40477</v>
      </c>
      <c r="K299" s="30">
        <v>18.7133</v>
      </c>
      <c r="L299" s="41">
        <v>40477</v>
      </c>
      <c r="M299" s="30">
        <v>27.372299999999999</v>
      </c>
      <c r="N299" s="119">
        <v>40477</v>
      </c>
      <c r="O299" s="30">
        <v>29.164000000000001</v>
      </c>
      <c r="P299" s="41">
        <v>40477</v>
      </c>
      <c r="Q299" s="30">
        <v>25.359500000000001</v>
      </c>
      <c r="R299" s="119">
        <v>40477</v>
      </c>
      <c r="S299" s="30">
        <v>25.427</v>
      </c>
      <c r="T299" s="41">
        <v>40477</v>
      </c>
      <c r="U299" s="30">
        <v>23.374400000000001</v>
      </c>
      <c r="V299" s="119">
        <v>40477</v>
      </c>
      <c r="W299" s="30">
        <v>24.327999999999999</v>
      </c>
      <c r="X299" s="1446"/>
      <c r="Y299" s="93">
        <v>40483</v>
      </c>
      <c r="Z299" s="30">
        <v>16.29</v>
      </c>
      <c r="AA299" s="190">
        <f t="shared" si="24"/>
        <v>1.3268204999999997</v>
      </c>
      <c r="AB299" s="41">
        <v>40483</v>
      </c>
      <c r="AC299" s="30">
        <v>17.64</v>
      </c>
      <c r="AD299" s="190">
        <f t="shared" si="25"/>
        <v>1.5558479999999999</v>
      </c>
      <c r="AE299" s="41">
        <v>40483</v>
      </c>
      <c r="AF299" s="30">
        <v>19.62</v>
      </c>
      <c r="AG299" s="1685">
        <f t="shared" si="26"/>
        <v>1.9247220000000003</v>
      </c>
      <c r="AH299" s="1446"/>
      <c r="AI299" s="93">
        <v>40480</v>
      </c>
      <c r="AJ299" s="30">
        <v>16.28</v>
      </c>
      <c r="AK299" s="190">
        <f t="shared" si="27"/>
        <v>1.3251919999999999</v>
      </c>
      <c r="AL299" s="41">
        <v>40477</v>
      </c>
      <c r="AM299" s="30">
        <v>14.314</v>
      </c>
      <c r="AN299" s="190">
        <f t="shared" si="28"/>
        <v>1.02445298</v>
      </c>
      <c r="AO299" s="41">
        <v>40490</v>
      </c>
      <c r="AP299" s="88">
        <v>16.739999999999998</v>
      </c>
      <c r="AQ299" s="1685">
        <f t="shared" si="29"/>
        <v>1.4011379999999998</v>
      </c>
    </row>
    <row r="300" spans="1:43">
      <c r="A300" s="28">
        <v>40478</v>
      </c>
      <c r="B300" s="41">
        <v>40478</v>
      </c>
      <c r="C300" s="30">
        <v>43.687600000000003</v>
      </c>
      <c r="D300" s="28">
        <v>40478</v>
      </c>
      <c r="E300" s="30">
        <v>31.033200000000001</v>
      </c>
      <c r="F300" s="28">
        <v>40478</v>
      </c>
      <c r="G300" s="30">
        <v>23.8841</v>
      </c>
      <c r="H300" s="28">
        <v>40478</v>
      </c>
      <c r="I300" s="30">
        <v>21.735199999999999</v>
      </c>
      <c r="J300" s="28">
        <v>40478</v>
      </c>
      <c r="K300" s="30">
        <v>18.7988</v>
      </c>
      <c r="L300" s="41">
        <v>40478</v>
      </c>
      <c r="M300" s="30">
        <v>27.4252</v>
      </c>
      <c r="N300" s="119">
        <v>40478</v>
      </c>
      <c r="O300" s="30">
        <v>29.324999999999999</v>
      </c>
      <c r="P300" s="41">
        <v>40478</v>
      </c>
      <c r="Q300" s="30">
        <v>25.453600000000002</v>
      </c>
      <c r="R300" s="119">
        <v>40478</v>
      </c>
      <c r="S300" s="30">
        <v>25.571999999999999</v>
      </c>
      <c r="T300" s="41">
        <v>40478</v>
      </c>
      <c r="U300" s="30">
        <v>23.646899999999999</v>
      </c>
      <c r="V300" s="119">
        <v>40478</v>
      </c>
      <c r="W300" s="30">
        <v>24.623000000000001</v>
      </c>
      <c r="X300" s="1446"/>
      <c r="Y300" s="93">
        <v>40484</v>
      </c>
      <c r="Z300" s="30">
        <v>16.29</v>
      </c>
      <c r="AA300" s="190">
        <f t="shared" si="24"/>
        <v>1.3268204999999997</v>
      </c>
      <c r="AB300" s="41">
        <v>40484</v>
      </c>
      <c r="AC300" s="30">
        <v>17.63</v>
      </c>
      <c r="AD300" s="190">
        <f t="shared" si="25"/>
        <v>1.5540844999999996</v>
      </c>
      <c r="AE300" s="41">
        <v>40484</v>
      </c>
      <c r="AF300" s="30">
        <v>19.63</v>
      </c>
      <c r="AG300" s="1685">
        <f t="shared" si="26"/>
        <v>1.9266845000000001</v>
      </c>
      <c r="AH300" s="1446"/>
      <c r="AI300" s="93">
        <v>40483</v>
      </c>
      <c r="AJ300" s="30">
        <v>15.37</v>
      </c>
      <c r="AK300" s="190">
        <f t="shared" si="27"/>
        <v>1.1811845000000001</v>
      </c>
      <c r="AL300" s="41">
        <v>40478</v>
      </c>
      <c r="AM300" s="30">
        <v>14.096</v>
      </c>
      <c r="AN300" s="190">
        <f t="shared" si="28"/>
        <v>0.99348608000000005</v>
      </c>
      <c r="AO300" s="41">
        <v>40491</v>
      </c>
      <c r="AP300" s="88">
        <v>16.82</v>
      </c>
      <c r="AQ300" s="1685">
        <f t="shared" si="29"/>
        <v>1.4145620000000003</v>
      </c>
    </row>
    <row r="301" spans="1:43">
      <c r="A301" s="28">
        <v>40479</v>
      </c>
      <c r="B301" s="41">
        <v>40479</v>
      </c>
      <c r="C301" s="30">
        <v>43.218000000000004</v>
      </c>
      <c r="D301" s="28">
        <v>40479</v>
      </c>
      <c r="E301" s="30">
        <v>30.743400000000001</v>
      </c>
      <c r="F301" s="28">
        <v>40479</v>
      </c>
      <c r="G301" s="30">
        <v>23.7773</v>
      </c>
      <c r="H301" s="28">
        <v>40479</v>
      </c>
      <c r="I301" s="30">
        <v>21.5947</v>
      </c>
      <c r="J301" s="28">
        <v>40479</v>
      </c>
      <c r="K301" s="30">
        <v>18.868300000000001</v>
      </c>
      <c r="L301" s="41">
        <v>40479</v>
      </c>
      <c r="M301" s="30">
        <v>27.450900000000001</v>
      </c>
      <c r="N301" s="119">
        <v>40479</v>
      </c>
      <c r="O301" s="30">
        <v>29.338000000000001</v>
      </c>
      <c r="P301" s="41">
        <v>40479</v>
      </c>
      <c r="Q301" s="30">
        <v>25.453900000000001</v>
      </c>
      <c r="R301" s="119">
        <v>40479</v>
      </c>
      <c r="S301" s="30">
        <v>25.57</v>
      </c>
      <c r="T301" s="41">
        <v>40479</v>
      </c>
      <c r="U301" s="30">
        <v>23.713899999999999</v>
      </c>
      <c r="V301" s="119">
        <v>40479</v>
      </c>
      <c r="W301" s="30">
        <v>24.712</v>
      </c>
      <c r="X301" s="1446"/>
      <c r="Y301" s="93">
        <v>40485</v>
      </c>
      <c r="Z301" s="30">
        <v>15.99</v>
      </c>
      <c r="AA301" s="190">
        <f t="shared" si="24"/>
        <v>1.2784005000000003</v>
      </c>
      <c r="AB301" s="41">
        <v>40485</v>
      </c>
      <c r="AC301" s="30">
        <v>16.97</v>
      </c>
      <c r="AD301" s="190">
        <f t="shared" si="25"/>
        <v>1.4399044999999997</v>
      </c>
      <c r="AE301" s="41">
        <v>40485</v>
      </c>
      <c r="AF301" s="30">
        <v>18.899999999999999</v>
      </c>
      <c r="AG301" s="1685">
        <f t="shared" si="26"/>
        <v>1.7860499999999995</v>
      </c>
      <c r="AH301" s="1446"/>
      <c r="AI301" s="93">
        <v>40484</v>
      </c>
      <c r="AJ301" s="30">
        <v>15.37</v>
      </c>
      <c r="AK301" s="190">
        <f t="shared" si="27"/>
        <v>1.1811845000000001</v>
      </c>
      <c r="AL301" s="41">
        <v>40479</v>
      </c>
      <c r="AM301" s="30">
        <v>14.083</v>
      </c>
      <c r="AN301" s="190">
        <f t="shared" si="28"/>
        <v>0.99165444500000022</v>
      </c>
      <c r="AO301" s="41">
        <v>40492</v>
      </c>
      <c r="AP301" s="88">
        <v>16.059999999999999</v>
      </c>
      <c r="AQ301" s="1685">
        <f t="shared" si="29"/>
        <v>1.2896179999999999</v>
      </c>
    </row>
    <row r="302" spans="1:43">
      <c r="A302" s="28">
        <v>40480</v>
      </c>
      <c r="B302" s="41">
        <v>40480</v>
      </c>
      <c r="C302" s="30">
        <v>43.227899999999998</v>
      </c>
      <c r="D302" s="28">
        <v>40480</v>
      </c>
      <c r="E302" s="30">
        <v>30.511800000000001</v>
      </c>
      <c r="F302" s="28">
        <v>40480</v>
      </c>
      <c r="G302" s="30">
        <v>23.753499999999999</v>
      </c>
      <c r="H302" s="28">
        <v>40480</v>
      </c>
      <c r="I302" s="30">
        <v>21.588200000000001</v>
      </c>
      <c r="J302" s="28">
        <v>40480</v>
      </c>
      <c r="K302" s="30">
        <v>18.851800000000001</v>
      </c>
      <c r="L302" s="41">
        <v>40480</v>
      </c>
      <c r="M302" s="30">
        <v>27.476500000000001</v>
      </c>
      <c r="N302" s="119">
        <v>40480</v>
      </c>
      <c r="O302" s="30">
        <v>29.361999999999998</v>
      </c>
      <c r="P302" s="41">
        <v>40480</v>
      </c>
      <c r="Q302" s="30">
        <v>25.439499999999999</v>
      </c>
      <c r="R302" s="119">
        <v>40480</v>
      </c>
      <c r="S302" s="30">
        <v>25.568000000000001</v>
      </c>
      <c r="T302" s="41">
        <v>40480</v>
      </c>
      <c r="U302" s="30">
        <v>23.6081</v>
      </c>
      <c r="V302" s="119">
        <v>40480</v>
      </c>
      <c r="W302" s="30">
        <v>24.609000000000002</v>
      </c>
      <c r="X302" s="1446"/>
      <c r="Y302" s="93">
        <v>40486</v>
      </c>
      <c r="Z302" s="30">
        <v>16.22</v>
      </c>
      <c r="AA302" s="190">
        <f t="shared" si="24"/>
        <v>1.3154419999999996</v>
      </c>
      <c r="AB302" s="41">
        <v>40486</v>
      </c>
      <c r="AC302" s="30">
        <v>17.21</v>
      </c>
      <c r="AD302" s="190">
        <f t="shared" si="25"/>
        <v>1.4809205000000001</v>
      </c>
      <c r="AE302" s="41">
        <v>40486</v>
      </c>
      <c r="AF302" s="30">
        <v>19.13</v>
      </c>
      <c r="AG302" s="1685">
        <f t="shared" si="26"/>
        <v>1.8297844999999999</v>
      </c>
      <c r="AH302" s="1446"/>
      <c r="AI302" s="93">
        <v>40485</v>
      </c>
      <c r="AJ302" s="30">
        <v>14.74</v>
      </c>
      <c r="AK302" s="190">
        <f t="shared" si="27"/>
        <v>1.086338</v>
      </c>
      <c r="AL302" s="41">
        <v>40480</v>
      </c>
      <c r="AM302" s="30">
        <v>14.084</v>
      </c>
      <c r="AN302" s="190">
        <f t="shared" si="28"/>
        <v>0.99179527999999995</v>
      </c>
      <c r="AO302" s="41">
        <v>40493</v>
      </c>
      <c r="AP302" s="88">
        <v>16.04</v>
      </c>
      <c r="AQ302" s="1685">
        <f t="shared" si="29"/>
        <v>1.2864079999999998</v>
      </c>
    </row>
    <row r="303" spans="1:43">
      <c r="A303" s="28">
        <v>40483</v>
      </c>
      <c r="B303" s="41">
        <v>40483</v>
      </c>
      <c r="C303" s="30">
        <v>43.283700000000003</v>
      </c>
      <c r="D303" s="28">
        <v>40483</v>
      </c>
      <c r="E303" s="30">
        <v>30.7377</v>
      </c>
      <c r="F303" s="28">
        <v>40483</v>
      </c>
      <c r="G303" s="30">
        <v>24.004100000000001</v>
      </c>
      <c r="H303" s="28">
        <v>40483</v>
      </c>
      <c r="I303" s="30">
        <v>22.045200000000001</v>
      </c>
      <c r="J303" s="28">
        <v>40483</v>
      </c>
      <c r="K303" s="30">
        <v>19.2897</v>
      </c>
      <c r="L303" s="41">
        <v>40483</v>
      </c>
      <c r="M303" s="30">
        <v>27.831299999999999</v>
      </c>
      <c r="N303" s="119">
        <v>40483</v>
      </c>
      <c r="O303" s="30">
        <v>30.315999999999999</v>
      </c>
      <c r="P303" s="41">
        <v>40483</v>
      </c>
      <c r="Q303" s="30">
        <v>25.681000000000001</v>
      </c>
      <c r="R303" s="119">
        <v>40483</v>
      </c>
      <c r="S303" s="30">
        <v>25.904</v>
      </c>
      <c r="T303" s="41">
        <v>40483</v>
      </c>
      <c r="U303" s="30">
        <v>24.230399999999999</v>
      </c>
      <c r="V303" s="119">
        <v>40483</v>
      </c>
      <c r="W303" s="30">
        <v>25.262</v>
      </c>
      <c r="X303" s="1446"/>
      <c r="Y303" s="93">
        <v>40487</v>
      </c>
      <c r="Z303" s="30">
        <v>16.3</v>
      </c>
      <c r="AA303" s="190">
        <f t="shared" si="24"/>
        <v>1.3284500000000001</v>
      </c>
      <c r="AB303" s="41">
        <v>40487</v>
      </c>
      <c r="AC303" s="30">
        <v>17.170000000000002</v>
      </c>
      <c r="AD303" s="190">
        <f t="shared" si="25"/>
        <v>1.4740445000000002</v>
      </c>
      <c r="AE303" s="41">
        <v>40487</v>
      </c>
      <c r="AF303" s="30">
        <v>19.100000000000001</v>
      </c>
      <c r="AG303" s="1685">
        <f t="shared" si="26"/>
        <v>1.8240499999999999</v>
      </c>
      <c r="AH303" s="1446"/>
      <c r="AI303" s="93">
        <v>40486</v>
      </c>
      <c r="AJ303" s="30">
        <v>14.97</v>
      </c>
      <c r="AK303" s="190">
        <f t="shared" si="27"/>
        <v>1.1205045</v>
      </c>
      <c r="AL303" s="41">
        <v>40483</v>
      </c>
      <c r="AM303" s="30">
        <v>13.089</v>
      </c>
      <c r="AN303" s="190">
        <f t="shared" si="28"/>
        <v>0.85660960500000016</v>
      </c>
      <c r="AO303" s="41">
        <v>40494</v>
      </c>
      <c r="AP303" s="88">
        <v>16.16</v>
      </c>
      <c r="AQ303" s="1685">
        <f t="shared" si="29"/>
        <v>1.305728</v>
      </c>
    </row>
    <row r="304" spans="1:43">
      <c r="A304" s="28">
        <v>40484</v>
      </c>
      <c r="B304" s="41">
        <v>40484</v>
      </c>
      <c r="C304" s="30">
        <v>43.763500000000001</v>
      </c>
      <c r="D304" s="28">
        <v>40484</v>
      </c>
      <c r="E304" s="30">
        <v>30.918299999999999</v>
      </c>
      <c r="F304" s="28">
        <v>40484</v>
      </c>
      <c r="G304" s="30">
        <v>23.8996</v>
      </c>
      <c r="H304" s="28">
        <v>40484</v>
      </c>
      <c r="I304" s="30">
        <v>21.900600000000001</v>
      </c>
      <c r="J304" s="28">
        <v>40484</v>
      </c>
      <c r="K304" s="30">
        <v>19.229700000000001</v>
      </c>
      <c r="L304" s="41">
        <v>40484</v>
      </c>
      <c r="M304" s="30">
        <v>27.831800000000001</v>
      </c>
      <c r="N304" s="119">
        <v>40484</v>
      </c>
      <c r="O304" s="30">
        <v>30.315000000000001</v>
      </c>
      <c r="P304" s="41">
        <v>40484</v>
      </c>
      <c r="Q304" s="30">
        <v>25.591899999999999</v>
      </c>
      <c r="R304" s="119">
        <v>40484</v>
      </c>
      <c r="S304" s="30">
        <v>25.876000000000001</v>
      </c>
      <c r="T304" s="41">
        <v>40484</v>
      </c>
      <c r="U304" s="30">
        <v>24.004899999999999</v>
      </c>
      <c r="V304" s="119">
        <v>40484</v>
      </c>
      <c r="W304" s="30">
        <v>25.033999999999999</v>
      </c>
      <c r="X304" s="1446"/>
      <c r="Y304" s="93">
        <v>40490</v>
      </c>
      <c r="Z304" s="30">
        <v>15.78</v>
      </c>
      <c r="AA304" s="190">
        <f t="shared" si="24"/>
        <v>1.2450419999999998</v>
      </c>
      <c r="AB304" s="41">
        <v>40490</v>
      </c>
      <c r="AC304" s="30">
        <v>16.62</v>
      </c>
      <c r="AD304" s="190">
        <f t="shared" si="25"/>
        <v>1.3811220000000002</v>
      </c>
      <c r="AE304" s="41">
        <v>40490</v>
      </c>
      <c r="AF304" s="30">
        <v>18.61</v>
      </c>
      <c r="AG304" s="1685">
        <f t="shared" si="26"/>
        <v>1.7316604999999998</v>
      </c>
      <c r="AH304" s="1446"/>
      <c r="AI304" s="93">
        <v>40487</v>
      </c>
      <c r="AJ304" s="30">
        <v>14.95</v>
      </c>
      <c r="AK304" s="190">
        <f t="shared" si="27"/>
        <v>1.1175124999999999</v>
      </c>
      <c r="AL304" s="41">
        <v>40484</v>
      </c>
      <c r="AM304" s="30">
        <v>13.058999999999999</v>
      </c>
      <c r="AN304" s="190">
        <f t="shared" si="28"/>
        <v>0.85268740499999973</v>
      </c>
      <c r="AO304" s="41">
        <v>40497</v>
      </c>
      <c r="AP304" s="88">
        <v>16.170000000000002</v>
      </c>
      <c r="AQ304" s="1685">
        <f t="shared" si="29"/>
        <v>1.3073445000000001</v>
      </c>
    </row>
    <row r="305" spans="1:43">
      <c r="A305" s="28">
        <v>40485</v>
      </c>
      <c r="B305" s="41">
        <v>40485</v>
      </c>
      <c r="C305" s="30">
        <v>43.7821</v>
      </c>
      <c r="D305" s="28">
        <v>40485</v>
      </c>
      <c r="E305" s="30">
        <v>30.895399999999999</v>
      </c>
      <c r="F305" s="28">
        <v>40485</v>
      </c>
      <c r="G305" s="30">
        <v>23.902000000000001</v>
      </c>
      <c r="H305" s="28">
        <v>40485</v>
      </c>
      <c r="I305" s="30">
        <v>21.921299999999999</v>
      </c>
      <c r="J305" s="28">
        <v>40485</v>
      </c>
      <c r="K305" s="30">
        <v>19.2683</v>
      </c>
      <c r="L305" s="41">
        <v>40485</v>
      </c>
      <c r="M305" s="30">
        <v>27.9923</v>
      </c>
      <c r="N305" s="119">
        <v>40485</v>
      </c>
      <c r="O305" s="30">
        <v>30.382000000000001</v>
      </c>
      <c r="P305" s="41">
        <v>40485</v>
      </c>
      <c r="Q305" s="30">
        <v>25.686499999999999</v>
      </c>
      <c r="R305" s="119">
        <v>40485</v>
      </c>
      <c r="S305" s="30">
        <v>25.981999999999999</v>
      </c>
      <c r="T305" s="41">
        <v>40485</v>
      </c>
      <c r="U305" s="30">
        <v>23.941400000000002</v>
      </c>
      <c r="V305" s="119">
        <v>40485</v>
      </c>
      <c r="W305" s="30">
        <v>24.891999999999999</v>
      </c>
      <c r="X305" s="1446"/>
      <c r="Y305" s="93">
        <v>40491</v>
      </c>
      <c r="Z305" s="30">
        <v>15.72</v>
      </c>
      <c r="AA305" s="190">
        <f t="shared" si="24"/>
        <v>1.235592</v>
      </c>
      <c r="AB305" s="41">
        <v>40491</v>
      </c>
      <c r="AC305" s="30">
        <v>16.559999999999999</v>
      </c>
      <c r="AD305" s="190">
        <f t="shared" si="25"/>
        <v>1.3711679999999999</v>
      </c>
      <c r="AE305" s="41">
        <v>40491</v>
      </c>
      <c r="AF305" s="30">
        <v>18.440000000000001</v>
      </c>
      <c r="AG305" s="1685">
        <f t="shared" si="26"/>
        <v>1.7001680000000001</v>
      </c>
      <c r="AH305" s="1446"/>
      <c r="AI305" s="93">
        <v>40490</v>
      </c>
      <c r="AJ305" s="30">
        <v>14.38</v>
      </c>
      <c r="AK305" s="190">
        <f t="shared" si="27"/>
        <v>1.0339220000000002</v>
      </c>
      <c r="AL305" s="41">
        <v>40485</v>
      </c>
      <c r="AM305" s="30">
        <v>12.906000000000001</v>
      </c>
      <c r="AN305" s="190">
        <f t="shared" si="28"/>
        <v>0.83282418000000003</v>
      </c>
      <c r="AO305" s="41">
        <v>40498</v>
      </c>
      <c r="AP305" s="88">
        <v>16.260000000000002</v>
      </c>
      <c r="AQ305" s="1685">
        <f t="shared" si="29"/>
        <v>1.3219380000000003</v>
      </c>
    </row>
    <row r="306" spans="1:43">
      <c r="A306" s="28">
        <v>40486</v>
      </c>
      <c r="B306" s="41">
        <v>40486</v>
      </c>
      <c r="C306" s="30">
        <v>42.805900000000001</v>
      </c>
      <c r="D306" s="28">
        <v>40486</v>
      </c>
      <c r="E306" s="30">
        <v>30.139099999999999</v>
      </c>
      <c r="F306" s="28">
        <v>40486</v>
      </c>
      <c r="G306" s="30">
        <v>23.431899999999999</v>
      </c>
      <c r="H306" s="28">
        <v>40486</v>
      </c>
      <c r="I306" s="30">
        <v>21.511900000000001</v>
      </c>
      <c r="J306" s="28">
        <v>40486</v>
      </c>
      <c r="K306" s="30">
        <v>19.1708</v>
      </c>
      <c r="L306" s="41">
        <v>40486</v>
      </c>
      <c r="M306" s="30">
        <v>28.203099999999999</v>
      </c>
      <c r="N306" s="119">
        <v>40486</v>
      </c>
      <c r="O306" s="30">
        <v>30.631</v>
      </c>
      <c r="P306" s="41">
        <v>40486</v>
      </c>
      <c r="Q306" s="30">
        <v>25.805700000000002</v>
      </c>
      <c r="R306" s="119">
        <v>40486</v>
      </c>
      <c r="S306" s="30">
        <v>26.271000000000001</v>
      </c>
      <c r="T306" s="41">
        <v>40486</v>
      </c>
      <c r="U306" s="30">
        <v>24.114999999999998</v>
      </c>
      <c r="V306" s="119">
        <v>40486</v>
      </c>
      <c r="W306" s="30">
        <v>25.091000000000001</v>
      </c>
      <c r="X306" s="1446"/>
      <c r="Y306" s="93">
        <v>40492</v>
      </c>
      <c r="Z306" s="30">
        <v>15.65</v>
      </c>
      <c r="AA306" s="190">
        <f t="shared" si="24"/>
        <v>1.2246125000000001</v>
      </c>
      <c r="AB306" s="41">
        <v>40492</v>
      </c>
      <c r="AC306" s="30">
        <v>16.39</v>
      </c>
      <c r="AD306" s="190">
        <f t="shared" si="25"/>
        <v>1.3431605000000002</v>
      </c>
      <c r="AE306" s="41">
        <v>40492</v>
      </c>
      <c r="AF306" s="30">
        <v>18.48</v>
      </c>
      <c r="AG306" s="1685">
        <f t="shared" si="26"/>
        <v>1.7075519999999997</v>
      </c>
      <c r="AH306" s="1446"/>
      <c r="AI306" s="93">
        <v>40491</v>
      </c>
      <c r="AJ306" s="30">
        <v>14.21</v>
      </c>
      <c r="AK306" s="190">
        <f t="shared" si="27"/>
        <v>1.0096205</v>
      </c>
      <c r="AL306" s="41">
        <v>40486</v>
      </c>
      <c r="AM306" s="30">
        <v>13.169</v>
      </c>
      <c r="AN306" s="190">
        <f t="shared" si="28"/>
        <v>0.8671128050000001</v>
      </c>
      <c r="AO306" s="41">
        <v>40499</v>
      </c>
      <c r="AP306" s="88">
        <v>16.260000000000002</v>
      </c>
      <c r="AQ306" s="1685">
        <f t="shared" si="29"/>
        <v>1.3219380000000003</v>
      </c>
    </row>
    <row r="307" spans="1:43">
      <c r="A307" s="28">
        <v>40487</v>
      </c>
      <c r="B307" s="41">
        <v>40487</v>
      </c>
      <c r="C307" s="30">
        <v>42.036700000000003</v>
      </c>
      <c r="D307" s="28">
        <v>40487</v>
      </c>
      <c r="E307" s="30">
        <v>30.2883</v>
      </c>
      <c r="F307" s="28">
        <v>40487</v>
      </c>
      <c r="G307" s="30">
        <v>23.341200000000001</v>
      </c>
      <c r="H307" s="28">
        <v>40487</v>
      </c>
      <c r="I307" s="30">
        <v>21.167100000000001</v>
      </c>
      <c r="J307" s="28">
        <v>40487</v>
      </c>
      <c r="K307" s="30">
        <v>18.913499999999999</v>
      </c>
      <c r="L307" s="41">
        <v>40487</v>
      </c>
      <c r="M307" s="30">
        <v>28.4071</v>
      </c>
      <c r="N307" s="119">
        <v>40487</v>
      </c>
      <c r="O307" s="30">
        <v>30.873000000000001</v>
      </c>
      <c r="P307" s="41">
        <v>40487</v>
      </c>
      <c r="Q307" s="30">
        <v>26.0533</v>
      </c>
      <c r="R307" s="119">
        <v>40487</v>
      </c>
      <c r="S307" s="30">
        <v>26.686</v>
      </c>
      <c r="T307" s="41">
        <v>40487</v>
      </c>
      <c r="U307" s="30">
        <v>24.229099999999999</v>
      </c>
      <c r="V307" s="119">
        <v>40487</v>
      </c>
      <c r="W307" s="30">
        <v>25.187999999999999</v>
      </c>
      <c r="X307" s="1446"/>
      <c r="Y307" s="93">
        <v>40493</v>
      </c>
      <c r="Z307" s="30">
        <v>15.89</v>
      </c>
      <c r="AA307" s="190">
        <f t="shared" si="24"/>
        <v>1.2624605000000002</v>
      </c>
      <c r="AB307" s="41">
        <v>40493</v>
      </c>
      <c r="AC307" s="30">
        <v>16.38</v>
      </c>
      <c r="AD307" s="190">
        <f t="shared" si="25"/>
        <v>1.3415220000000001</v>
      </c>
      <c r="AE307" s="41">
        <v>40493</v>
      </c>
      <c r="AF307" s="30">
        <v>18.5</v>
      </c>
      <c r="AG307" s="1685">
        <f t="shared" si="26"/>
        <v>1.7112499999999999</v>
      </c>
      <c r="AH307" s="1446"/>
      <c r="AI307" s="93">
        <v>40492</v>
      </c>
      <c r="AJ307" s="30">
        <v>14.2</v>
      </c>
      <c r="AK307" s="190">
        <f t="shared" si="27"/>
        <v>1.0082</v>
      </c>
      <c r="AL307" s="41">
        <v>40487</v>
      </c>
      <c r="AM307" s="30">
        <v>13.17</v>
      </c>
      <c r="AN307" s="190">
        <f t="shared" si="28"/>
        <v>0.86724450000000008</v>
      </c>
      <c r="AO307" s="41">
        <v>40500</v>
      </c>
      <c r="AP307" s="88">
        <v>16.440000000000001</v>
      </c>
      <c r="AQ307" s="1685">
        <f t="shared" si="29"/>
        <v>1.3513680000000003</v>
      </c>
    </row>
    <row r="308" spans="1:43">
      <c r="A308" s="28">
        <v>40490</v>
      </c>
      <c r="B308" s="41">
        <v>40490</v>
      </c>
      <c r="C308" s="30">
        <v>42.015500000000003</v>
      </c>
      <c r="D308" s="28">
        <v>40490</v>
      </c>
      <c r="E308" s="30">
        <v>30.05</v>
      </c>
      <c r="F308" s="28">
        <v>40490</v>
      </c>
      <c r="G308" s="30">
        <v>23.223400000000002</v>
      </c>
      <c r="H308" s="28">
        <v>40490</v>
      </c>
      <c r="I308" s="30">
        <v>21.005400000000002</v>
      </c>
      <c r="J308" s="28">
        <v>40490</v>
      </c>
      <c r="K308" s="30">
        <v>18.868200000000002</v>
      </c>
      <c r="L308" s="41">
        <v>40490</v>
      </c>
      <c r="M308" s="30">
        <v>28.187999999999999</v>
      </c>
      <c r="N308" s="119">
        <v>40490</v>
      </c>
      <c r="O308" s="30">
        <v>30.658000000000001</v>
      </c>
      <c r="P308" s="41">
        <v>40490</v>
      </c>
      <c r="Q308" s="30">
        <v>25.851700000000001</v>
      </c>
      <c r="R308" s="119">
        <v>40490</v>
      </c>
      <c r="S308" s="30">
        <v>26.513999999999999</v>
      </c>
      <c r="T308" s="41">
        <v>40490</v>
      </c>
      <c r="U308" s="30">
        <v>24.153400000000001</v>
      </c>
      <c r="V308" s="119">
        <v>40490</v>
      </c>
      <c r="W308" s="30">
        <v>25.123999999999999</v>
      </c>
      <c r="X308" s="1446"/>
      <c r="Y308" s="93">
        <v>40494</v>
      </c>
      <c r="Z308" s="30">
        <v>15.89</v>
      </c>
      <c r="AA308" s="190">
        <f t="shared" si="24"/>
        <v>1.2624605000000002</v>
      </c>
      <c r="AB308" s="41">
        <v>40494</v>
      </c>
      <c r="AC308" s="30">
        <v>16.38</v>
      </c>
      <c r="AD308" s="190">
        <f t="shared" si="25"/>
        <v>1.3415220000000001</v>
      </c>
      <c r="AE308" s="41">
        <v>40494</v>
      </c>
      <c r="AF308" s="30">
        <v>18.579999999999998</v>
      </c>
      <c r="AG308" s="1685">
        <f t="shared" si="26"/>
        <v>1.7260819999999999</v>
      </c>
      <c r="AH308" s="1446"/>
      <c r="AI308" s="93">
        <v>40493</v>
      </c>
      <c r="AJ308" s="30">
        <v>14.18</v>
      </c>
      <c r="AK308" s="190">
        <f t="shared" si="27"/>
        <v>1.0053620000000001</v>
      </c>
      <c r="AL308" s="41">
        <v>40490</v>
      </c>
      <c r="AM308" s="30">
        <v>13.035</v>
      </c>
      <c r="AN308" s="190">
        <f t="shared" si="28"/>
        <v>0.84955612499999988</v>
      </c>
      <c r="AO308" s="41">
        <v>40501</v>
      </c>
      <c r="AP308" s="88">
        <v>15.59</v>
      </c>
      <c r="AQ308" s="1685">
        <f t="shared" si="29"/>
        <v>1.2152405000000002</v>
      </c>
    </row>
    <row r="309" spans="1:43">
      <c r="A309" s="28">
        <v>40491</v>
      </c>
      <c r="B309" s="41">
        <v>40491</v>
      </c>
      <c r="C309" s="30">
        <v>41.9756</v>
      </c>
      <c r="D309" s="28">
        <v>40491</v>
      </c>
      <c r="E309" s="30">
        <v>30.005400000000002</v>
      </c>
      <c r="F309" s="28">
        <v>40491</v>
      </c>
      <c r="G309" s="30">
        <v>23.2089</v>
      </c>
      <c r="H309" s="28">
        <v>40491</v>
      </c>
      <c r="I309" s="30">
        <v>21.006399999999999</v>
      </c>
      <c r="J309" s="28">
        <v>40491</v>
      </c>
      <c r="K309" s="30">
        <v>18.8689</v>
      </c>
      <c r="L309" s="41">
        <v>40491</v>
      </c>
      <c r="M309" s="30">
        <v>28.1859</v>
      </c>
      <c r="N309" s="119">
        <v>40491</v>
      </c>
      <c r="O309" s="30">
        <v>30.658000000000001</v>
      </c>
      <c r="P309" s="41">
        <v>40491</v>
      </c>
      <c r="Q309" s="30">
        <v>25.849</v>
      </c>
      <c r="R309" s="119">
        <v>40491</v>
      </c>
      <c r="S309" s="30">
        <v>26.504000000000001</v>
      </c>
      <c r="T309" s="41">
        <v>40491</v>
      </c>
      <c r="U309" s="30">
        <v>24.155999999999999</v>
      </c>
      <c r="V309" s="119">
        <v>40491</v>
      </c>
      <c r="W309" s="30">
        <v>25.126999999999999</v>
      </c>
      <c r="X309" s="1446"/>
      <c r="Y309" s="93">
        <v>40497</v>
      </c>
      <c r="Z309" s="30">
        <v>15.7</v>
      </c>
      <c r="AA309" s="190">
        <f t="shared" si="24"/>
        <v>1.23245</v>
      </c>
      <c r="AB309" s="41">
        <v>40497</v>
      </c>
      <c r="AC309" s="30">
        <v>16</v>
      </c>
      <c r="AD309" s="190">
        <f t="shared" si="25"/>
        <v>1.28</v>
      </c>
      <c r="AE309" s="41">
        <v>40497</v>
      </c>
      <c r="AF309" s="30">
        <v>18.350000000000001</v>
      </c>
      <c r="AG309" s="1685">
        <f t="shared" si="26"/>
        <v>1.6836125000000004</v>
      </c>
      <c r="AH309" s="1446"/>
      <c r="AI309" s="93">
        <v>40494</v>
      </c>
      <c r="AJ309" s="30">
        <v>14.2</v>
      </c>
      <c r="AK309" s="190">
        <f t="shared" si="27"/>
        <v>1.0082</v>
      </c>
      <c r="AL309" s="41">
        <v>40491</v>
      </c>
      <c r="AM309" s="30">
        <v>12.709</v>
      </c>
      <c r="AN309" s="190">
        <f t="shared" si="28"/>
        <v>0.8075934050000001</v>
      </c>
      <c r="AO309" s="41">
        <v>40504</v>
      </c>
      <c r="AP309" s="88">
        <v>15.58</v>
      </c>
      <c r="AQ309" s="1685">
        <f t="shared" si="29"/>
        <v>1.2136819999999999</v>
      </c>
    </row>
    <row r="310" spans="1:43">
      <c r="A310" s="28">
        <v>40492</v>
      </c>
      <c r="B310" s="41">
        <v>40492</v>
      </c>
      <c r="C310" s="30">
        <v>41.856099999999998</v>
      </c>
      <c r="D310" s="28">
        <v>40492</v>
      </c>
      <c r="E310" s="30">
        <v>29.9453</v>
      </c>
      <c r="F310" s="28">
        <v>40492</v>
      </c>
      <c r="G310" s="30">
        <v>23.196300000000001</v>
      </c>
      <c r="H310" s="28">
        <v>40492</v>
      </c>
      <c r="I310" s="30">
        <v>21.0059</v>
      </c>
      <c r="J310" s="28">
        <v>40492</v>
      </c>
      <c r="K310" s="30">
        <v>18.868099999999998</v>
      </c>
      <c r="L310" s="41">
        <v>40492</v>
      </c>
      <c r="M310" s="30">
        <v>28.125800000000002</v>
      </c>
      <c r="N310" s="119">
        <v>40492</v>
      </c>
      <c r="O310" s="30">
        <v>30.552</v>
      </c>
      <c r="P310" s="41">
        <v>40492</v>
      </c>
      <c r="Q310" s="30">
        <v>25.811299999999999</v>
      </c>
      <c r="R310" s="119">
        <v>40492</v>
      </c>
      <c r="S310" s="30">
        <v>26.456</v>
      </c>
      <c r="T310" s="41">
        <v>40492</v>
      </c>
      <c r="U310" s="30">
        <v>24.168199999999999</v>
      </c>
      <c r="V310" s="119">
        <v>40492</v>
      </c>
      <c r="W310" s="30">
        <v>25.145</v>
      </c>
      <c r="X310" s="1446"/>
      <c r="Y310" s="93">
        <v>40498</v>
      </c>
      <c r="Z310" s="30">
        <v>16</v>
      </c>
      <c r="AA310" s="190">
        <f t="shared" si="24"/>
        <v>1.28</v>
      </c>
      <c r="AB310" s="41">
        <v>40498</v>
      </c>
      <c r="AC310" s="30">
        <v>16.309999999999999</v>
      </c>
      <c r="AD310" s="190">
        <f t="shared" si="25"/>
        <v>1.3300804999999998</v>
      </c>
      <c r="AE310" s="41">
        <v>40498</v>
      </c>
      <c r="AF310" s="30">
        <v>18.93</v>
      </c>
      <c r="AG310" s="1685">
        <f t="shared" si="26"/>
        <v>1.7917244999999999</v>
      </c>
      <c r="AH310" s="1446"/>
      <c r="AI310" s="93">
        <v>40497</v>
      </c>
      <c r="AJ310" s="30">
        <v>13.9</v>
      </c>
      <c r="AK310" s="190">
        <f t="shared" si="27"/>
        <v>0.9660500000000003</v>
      </c>
      <c r="AL310" s="41">
        <v>40492</v>
      </c>
      <c r="AM310" s="30">
        <v>12.574999999999999</v>
      </c>
      <c r="AN310" s="190">
        <f t="shared" si="28"/>
        <v>0.79065312499999996</v>
      </c>
      <c r="AO310" s="41">
        <v>40505</v>
      </c>
      <c r="AP310" s="88">
        <v>15.71</v>
      </c>
      <c r="AQ310" s="1685">
        <f t="shared" si="29"/>
        <v>1.2340205000000004</v>
      </c>
    </row>
    <row r="311" spans="1:43">
      <c r="A311" s="28">
        <v>40493</v>
      </c>
      <c r="B311" s="41">
        <v>40493</v>
      </c>
      <c r="C311" s="30">
        <v>42.470199999999998</v>
      </c>
      <c r="D311" s="28">
        <v>40493</v>
      </c>
      <c r="E311" s="30">
        <v>30.351299999999998</v>
      </c>
      <c r="F311" s="28">
        <v>40493</v>
      </c>
      <c r="G311" s="30">
        <v>23.632200000000001</v>
      </c>
      <c r="H311" s="28">
        <v>40493</v>
      </c>
      <c r="I311" s="30">
        <v>21.424399999999999</v>
      </c>
      <c r="J311" s="28">
        <v>40493</v>
      </c>
      <c r="K311" s="30">
        <v>19.364100000000001</v>
      </c>
      <c r="L311" s="41">
        <v>40493</v>
      </c>
      <c r="M311" s="30">
        <v>28.145499999999998</v>
      </c>
      <c r="N311" s="119">
        <v>40493</v>
      </c>
      <c r="O311" s="30">
        <v>30.834</v>
      </c>
      <c r="P311" s="41">
        <v>40493</v>
      </c>
      <c r="Q311" s="30">
        <v>25.831700000000001</v>
      </c>
      <c r="R311" s="119">
        <v>40493</v>
      </c>
      <c r="S311" s="30">
        <v>26.699000000000002</v>
      </c>
      <c r="T311" s="41">
        <v>40493</v>
      </c>
      <c r="U311" s="30">
        <v>24.1327</v>
      </c>
      <c r="V311" s="119">
        <v>40493</v>
      </c>
      <c r="W311" s="30">
        <v>25.106999999999999</v>
      </c>
      <c r="X311" s="1446"/>
      <c r="Y311" s="93">
        <v>40499</v>
      </c>
      <c r="Z311" s="30">
        <v>15.92</v>
      </c>
      <c r="AA311" s="190">
        <f t="shared" si="24"/>
        <v>1.2672320000000001</v>
      </c>
      <c r="AB311" s="41">
        <v>40499</v>
      </c>
      <c r="AC311" s="30">
        <v>16.11</v>
      </c>
      <c r="AD311" s="190">
        <f t="shared" si="25"/>
        <v>1.2976604999999999</v>
      </c>
      <c r="AE311" s="41">
        <v>40499</v>
      </c>
      <c r="AF311" s="30">
        <v>18.8</v>
      </c>
      <c r="AG311" s="1685">
        <f t="shared" si="26"/>
        <v>1.7672000000000001</v>
      </c>
      <c r="AH311" s="1446"/>
      <c r="AI311" s="93">
        <v>40498</v>
      </c>
      <c r="AJ311" s="30">
        <v>14.49</v>
      </c>
      <c r="AK311" s="190">
        <f t="shared" si="27"/>
        <v>1.0498004999999999</v>
      </c>
      <c r="AL311" s="41">
        <v>40493</v>
      </c>
      <c r="AM311" s="30">
        <v>12.558</v>
      </c>
      <c r="AN311" s="190">
        <f t="shared" si="28"/>
        <v>0.7885168199999999</v>
      </c>
      <c r="AO311" s="41">
        <v>40506</v>
      </c>
      <c r="AP311" s="88">
        <v>15.7</v>
      </c>
      <c r="AQ311" s="1685">
        <f t="shared" si="29"/>
        <v>1.23245</v>
      </c>
    </row>
    <row r="312" spans="1:43">
      <c r="A312" s="28">
        <v>40494</v>
      </c>
      <c r="B312" s="41">
        <v>40494</v>
      </c>
      <c r="C312" s="30">
        <v>41.9467</v>
      </c>
      <c r="D312" s="28">
        <v>40494</v>
      </c>
      <c r="E312" s="30">
        <v>30.174900000000001</v>
      </c>
      <c r="F312" s="28">
        <v>40494</v>
      </c>
      <c r="G312" s="30">
        <v>23.532699999999998</v>
      </c>
      <c r="H312" s="28">
        <v>40494</v>
      </c>
      <c r="I312" s="30">
        <v>21.342400000000001</v>
      </c>
      <c r="J312" s="28">
        <v>40494</v>
      </c>
      <c r="K312" s="30">
        <v>19.345700000000001</v>
      </c>
      <c r="L312" s="41">
        <v>40494</v>
      </c>
      <c r="M312" s="30">
        <v>28.281400000000001</v>
      </c>
      <c r="N312" s="119">
        <v>40494</v>
      </c>
      <c r="O312" s="30">
        <v>31.26</v>
      </c>
      <c r="P312" s="41">
        <v>40494</v>
      </c>
      <c r="Q312" s="30">
        <v>26.245999999999999</v>
      </c>
      <c r="R312" s="119">
        <v>40494</v>
      </c>
      <c r="S312" s="30">
        <v>27.01</v>
      </c>
      <c r="T312" s="41">
        <v>40494</v>
      </c>
      <c r="U312" s="30">
        <v>24.354399999999998</v>
      </c>
      <c r="V312" s="119">
        <v>40494</v>
      </c>
      <c r="W312" s="30">
        <v>25.321000000000002</v>
      </c>
      <c r="X312" s="1446"/>
      <c r="Y312" s="93">
        <v>40500</v>
      </c>
      <c r="Z312" s="30">
        <v>15.72</v>
      </c>
      <c r="AA312" s="190">
        <f t="shared" si="24"/>
        <v>1.235592</v>
      </c>
      <c r="AB312" s="41">
        <v>40500</v>
      </c>
      <c r="AC312" s="30">
        <v>15.97</v>
      </c>
      <c r="AD312" s="190">
        <f t="shared" si="25"/>
        <v>1.2752045000000001</v>
      </c>
      <c r="AE312" s="41">
        <v>40500</v>
      </c>
      <c r="AF312" s="30">
        <v>18.63</v>
      </c>
      <c r="AG312" s="1685">
        <f t="shared" si="26"/>
        <v>1.7353844999999999</v>
      </c>
      <c r="AH312" s="1446"/>
      <c r="AI312" s="93">
        <v>40499</v>
      </c>
      <c r="AJ312" s="30">
        <v>14.38</v>
      </c>
      <c r="AK312" s="190">
        <f t="shared" si="27"/>
        <v>1.0339220000000002</v>
      </c>
      <c r="AL312" s="41">
        <v>40494</v>
      </c>
      <c r="AM312" s="30">
        <v>12.678000000000001</v>
      </c>
      <c r="AN312" s="190">
        <f t="shared" si="28"/>
        <v>0.80365841999999998</v>
      </c>
      <c r="AO312" s="41">
        <v>40508</v>
      </c>
      <c r="AP312" s="88">
        <v>15.34</v>
      </c>
      <c r="AQ312" s="1685">
        <f t="shared" si="29"/>
        <v>1.1765780000000001</v>
      </c>
    </row>
    <row r="313" spans="1:43">
      <c r="A313" s="28">
        <v>40497</v>
      </c>
      <c r="B313" s="41">
        <v>40497</v>
      </c>
      <c r="C313" s="30">
        <v>41.994</v>
      </c>
      <c r="D313" s="28">
        <v>40497</v>
      </c>
      <c r="E313" s="30">
        <v>30.2376</v>
      </c>
      <c r="F313" s="28">
        <v>40497</v>
      </c>
      <c r="G313" s="30">
        <v>23.585699999999999</v>
      </c>
      <c r="H313" s="28">
        <v>40497</v>
      </c>
      <c r="I313" s="30">
        <v>21.3813</v>
      </c>
      <c r="J313" s="28">
        <v>40497</v>
      </c>
      <c r="K313" s="30">
        <v>19.489799999999999</v>
      </c>
      <c r="L313" s="41">
        <v>40497</v>
      </c>
      <c r="M313" s="30">
        <v>28.587599999999998</v>
      </c>
      <c r="N313" s="119">
        <v>40497</v>
      </c>
      <c r="O313" s="30">
        <v>31.372</v>
      </c>
      <c r="P313" s="41">
        <v>40497</v>
      </c>
      <c r="Q313" s="30">
        <v>26.4877</v>
      </c>
      <c r="R313" s="119">
        <v>40497</v>
      </c>
      <c r="S313" s="30">
        <v>27.154</v>
      </c>
      <c r="T313" s="41">
        <v>40497</v>
      </c>
      <c r="U313" s="30">
        <v>24.4543</v>
      </c>
      <c r="V313" s="119">
        <v>40497</v>
      </c>
      <c r="W313" s="30">
        <v>25.414999999999999</v>
      </c>
      <c r="X313" s="1446"/>
      <c r="Y313" s="93">
        <v>40501</v>
      </c>
      <c r="Z313" s="30">
        <v>15.7</v>
      </c>
      <c r="AA313" s="190">
        <f t="shared" si="24"/>
        <v>1.23245</v>
      </c>
      <c r="AB313" s="41">
        <v>40501</v>
      </c>
      <c r="AC313" s="30">
        <v>15.95</v>
      </c>
      <c r="AD313" s="190">
        <f t="shared" si="25"/>
        <v>1.2720125</v>
      </c>
      <c r="AE313" s="41">
        <v>40501</v>
      </c>
      <c r="AF313" s="30">
        <v>18.62</v>
      </c>
      <c r="AG313" s="1685">
        <f t="shared" si="26"/>
        <v>1.7335220000000002</v>
      </c>
      <c r="AH313" s="1446"/>
      <c r="AI313" s="93">
        <v>40500</v>
      </c>
      <c r="AJ313" s="30">
        <v>14.11</v>
      </c>
      <c r="AK313" s="190">
        <f t="shared" si="27"/>
        <v>0.99546049999999997</v>
      </c>
      <c r="AL313" s="41">
        <v>40497</v>
      </c>
      <c r="AM313" s="30">
        <v>12.51</v>
      </c>
      <c r="AN313" s="190">
        <f t="shared" si="28"/>
        <v>0.78250049999999993</v>
      </c>
      <c r="AO313" s="41">
        <v>40511</v>
      </c>
      <c r="AP313" s="88">
        <v>15.3</v>
      </c>
      <c r="AQ313" s="1685">
        <f t="shared" si="29"/>
        <v>1.17045</v>
      </c>
    </row>
    <row r="314" spans="1:43">
      <c r="A314" s="28">
        <v>40498</v>
      </c>
      <c r="B314" s="41">
        <v>40498</v>
      </c>
      <c r="C314" s="30">
        <v>41.548699999999997</v>
      </c>
      <c r="D314" s="28">
        <v>40498</v>
      </c>
      <c r="E314" s="30">
        <v>30.258099999999999</v>
      </c>
      <c r="F314" s="28">
        <v>40498</v>
      </c>
      <c r="G314" s="30">
        <v>24.299399999999999</v>
      </c>
      <c r="H314" s="28">
        <v>40498</v>
      </c>
      <c r="I314" s="30">
        <v>21.924700000000001</v>
      </c>
      <c r="J314" s="28">
        <v>40498</v>
      </c>
      <c r="K314" s="30">
        <v>19.692299999999999</v>
      </c>
      <c r="L314" s="41">
        <v>40498</v>
      </c>
      <c r="M314" s="30">
        <v>28.776900000000001</v>
      </c>
      <c r="N314" s="119">
        <v>40498</v>
      </c>
      <c r="O314" s="30">
        <v>31.600999999999999</v>
      </c>
      <c r="P314" s="41">
        <v>40498</v>
      </c>
      <c r="Q314" s="30">
        <v>26.676600000000001</v>
      </c>
      <c r="R314" s="119">
        <v>40498</v>
      </c>
      <c r="S314" s="30">
        <v>27.253</v>
      </c>
      <c r="T314" s="41">
        <v>40498</v>
      </c>
      <c r="U314" s="30">
        <v>24.754799999999999</v>
      </c>
      <c r="V314" s="119">
        <v>40498</v>
      </c>
      <c r="W314" s="30">
        <v>25.733000000000001</v>
      </c>
      <c r="X314" s="1446"/>
      <c r="Y314" s="93">
        <v>40504</v>
      </c>
      <c r="Z314" s="30">
        <v>15.73</v>
      </c>
      <c r="AA314" s="190">
        <f t="shared" si="24"/>
        <v>1.2371644999999998</v>
      </c>
      <c r="AB314" s="41">
        <v>40504</v>
      </c>
      <c r="AC314" s="30">
        <v>15.97</v>
      </c>
      <c r="AD314" s="190">
        <f t="shared" si="25"/>
        <v>1.2752045000000001</v>
      </c>
      <c r="AE314" s="41">
        <v>40504</v>
      </c>
      <c r="AF314" s="30">
        <v>18.7</v>
      </c>
      <c r="AG314" s="1685">
        <f t="shared" si="26"/>
        <v>1.7484500000000001</v>
      </c>
      <c r="AH314" s="1446"/>
      <c r="AI314" s="93">
        <v>40501</v>
      </c>
      <c r="AJ314" s="30">
        <v>14.09</v>
      </c>
      <c r="AK314" s="190">
        <f t="shared" si="27"/>
        <v>0.99264049999999993</v>
      </c>
      <c r="AL314" s="41">
        <v>40498</v>
      </c>
      <c r="AM314" s="30">
        <v>12.807</v>
      </c>
      <c r="AN314" s="190">
        <f t="shared" si="28"/>
        <v>0.82009624500000022</v>
      </c>
      <c r="AO314" s="41">
        <v>40512</v>
      </c>
      <c r="AP314" s="88">
        <v>15.24</v>
      </c>
      <c r="AQ314" s="1685">
        <f t="shared" si="29"/>
        <v>1.1612880000000001</v>
      </c>
    </row>
    <row r="315" spans="1:43">
      <c r="A315" s="28">
        <v>40499</v>
      </c>
      <c r="B315" s="41">
        <v>40499</v>
      </c>
      <c r="C315" s="30">
        <v>41.413699999999999</v>
      </c>
      <c r="D315" s="28">
        <v>40499</v>
      </c>
      <c r="E315" s="30">
        <v>30.2986</v>
      </c>
      <c r="F315" s="28">
        <v>40499</v>
      </c>
      <c r="G315" s="30">
        <v>24.281300000000002</v>
      </c>
      <c r="H315" s="28">
        <v>40499</v>
      </c>
      <c r="I315" s="30">
        <v>21.921299999999999</v>
      </c>
      <c r="J315" s="28">
        <v>40499</v>
      </c>
      <c r="K315" s="30">
        <v>19.721399999999999</v>
      </c>
      <c r="L315" s="41">
        <v>40499</v>
      </c>
      <c r="M315" s="30">
        <v>28.887599999999999</v>
      </c>
      <c r="N315" s="119">
        <v>40499</v>
      </c>
      <c r="O315" s="30">
        <v>31.629000000000001</v>
      </c>
      <c r="P315" s="41">
        <v>40499</v>
      </c>
      <c r="Q315" s="30">
        <v>26.738800000000001</v>
      </c>
      <c r="R315" s="119">
        <v>40499</v>
      </c>
      <c r="S315" s="30">
        <v>27.29</v>
      </c>
      <c r="T315" s="41">
        <v>40499</v>
      </c>
      <c r="U315" s="30">
        <v>24.74</v>
      </c>
      <c r="V315" s="119">
        <v>40499</v>
      </c>
      <c r="W315" s="30">
        <v>25.72</v>
      </c>
      <c r="X315" s="1446"/>
      <c r="Y315" s="93">
        <v>40505</v>
      </c>
      <c r="Z315" s="30">
        <v>16.079999999999998</v>
      </c>
      <c r="AA315" s="190">
        <f t="shared" si="24"/>
        <v>1.2928319999999995</v>
      </c>
      <c r="AB315" s="41">
        <v>40505</v>
      </c>
      <c r="AC315" s="30">
        <v>16.16</v>
      </c>
      <c r="AD315" s="190">
        <f t="shared" si="25"/>
        <v>1.305728</v>
      </c>
      <c r="AE315" s="41">
        <v>40505</v>
      </c>
      <c r="AF315" s="30">
        <v>19.190000000000001</v>
      </c>
      <c r="AG315" s="1685">
        <f t="shared" si="26"/>
        <v>1.8412805000000003</v>
      </c>
      <c r="AH315" s="1446"/>
      <c r="AI315" s="93">
        <v>40504</v>
      </c>
      <c r="AJ315" s="30">
        <v>14.17</v>
      </c>
      <c r="AK315" s="190">
        <f t="shared" si="27"/>
        <v>1.0039445</v>
      </c>
      <c r="AL315" s="41">
        <v>40499</v>
      </c>
      <c r="AM315" s="30">
        <v>12.787000000000001</v>
      </c>
      <c r="AN315" s="190">
        <f t="shared" si="28"/>
        <v>0.81753684500000012</v>
      </c>
      <c r="AO315" s="41">
        <v>40513</v>
      </c>
      <c r="AP315" s="88">
        <v>15.64</v>
      </c>
      <c r="AQ315" s="1685">
        <f t="shared" si="29"/>
        <v>1.2230480000000001</v>
      </c>
    </row>
    <row r="316" spans="1:43">
      <c r="A316" s="28">
        <v>40500</v>
      </c>
      <c r="B316" s="41">
        <v>40500</v>
      </c>
      <c r="C316" s="30">
        <v>41.323999999999998</v>
      </c>
      <c r="D316" s="28">
        <v>40500</v>
      </c>
      <c r="E316" s="30">
        <v>30.2394</v>
      </c>
      <c r="F316" s="28">
        <v>40500</v>
      </c>
      <c r="G316" s="30">
        <v>24.392399999999999</v>
      </c>
      <c r="H316" s="28">
        <v>40500</v>
      </c>
      <c r="I316" s="30">
        <v>22.121400000000001</v>
      </c>
      <c r="J316" s="28">
        <v>40500</v>
      </c>
      <c r="K316" s="30">
        <v>19.879899999999999</v>
      </c>
      <c r="L316" s="41">
        <v>40500</v>
      </c>
      <c r="M316" s="30">
        <v>29.1568</v>
      </c>
      <c r="N316" s="119">
        <v>40500</v>
      </c>
      <c r="O316" s="30">
        <v>31.963999999999999</v>
      </c>
      <c r="P316" s="41">
        <v>40500</v>
      </c>
      <c r="Q316" s="30">
        <v>27.011800000000001</v>
      </c>
      <c r="R316" s="119">
        <v>40500</v>
      </c>
      <c r="S316" s="30">
        <v>27.773</v>
      </c>
      <c r="T316" s="41">
        <v>40500</v>
      </c>
      <c r="U316" s="30">
        <v>24.877299999999998</v>
      </c>
      <c r="V316" s="119">
        <v>40500</v>
      </c>
      <c r="W316" s="30">
        <v>25.856999999999999</v>
      </c>
      <c r="X316" s="1446"/>
      <c r="Y316" s="93">
        <v>40506</v>
      </c>
      <c r="Z316" s="30">
        <v>15.73</v>
      </c>
      <c r="AA316" s="190">
        <f t="shared" si="24"/>
        <v>1.2371644999999998</v>
      </c>
      <c r="AB316" s="41">
        <v>40506</v>
      </c>
      <c r="AC316" s="30">
        <v>15.55</v>
      </c>
      <c r="AD316" s="190">
        <f t="shared" si="25"/>
        <v>1.2090125</v>
      </c>
      <c r="AE316" s="41">
        <v>40506</v>
      </c>
      <c r="AF316" s="30">
        <v>18.53</v>
      </c>
      <c r="AG316" s="1685">
        <f t="shared" si="26"/>
        <v>1.7168045000000003</v>
      </c>
      <c r="AH316" s="1446"/>
      <c r="AI316" s="93">
        <v>40505</v>
      </c>
      <c r="AJ316" s="30">
        <v>14.33</v>
      </c>
      <c r="AK316" s="190">
        <f t="shared" si="27"/>
        <v>1.0267445000000002</v>
      </c>
      <c r="AL316" s="41">
        <v>40500</v>
      </c>
      <c r="AM316" s="30">
        <v>12.426</v>
      </c>
      <c r="AN316" s="190">
        <f t="shared" si="28"/>
        <v>0.77202737999999993</v>
      </c>
      <c r="AO316" s="41">
        <v>40514</v>
      </c>
      <c r="AP316" s="88">
        <v>15.71</v>
      </c>
      <c r="AQ316" s="1685">
        <f t="shared" si="29"/>
        <v>1.2340205000000004</v>
      </c>
    </row>
    <row r="317" spans="1:43">
      <c r="A317" s="28">
        <v>40501</v>
      </c>
      <c r="B317" s="41">
        <v>40501</v>
      </c>
      <c r="C317" s="30">
        <v>41.218800000000002</v>
      </c>
      <c r="D317" s="28">
        <v>40501</v>
      </c>
      <c r="E317" s="30">
        <v>30.417400000000001</v>
      </c>
      <c r="F317" s="28">
        <v>40501</v>
      </c>
      <c r="G317" s="30">
        <v>24.465399999999999</v>
      </c>
      <c r="H317" s="28">
        <v>40501</v>
      </c>
      <c r="I317" s="30">
        <v>22.145499999999998</v>
      </c>
      <c r="J317" s="28">
        <v>40501</v>
      </c>
      <c r="K317" s="30">
        <v>19.852499999999999</v>
      </c>
      <c r="L317" s="41">
        <v>40501</v>
      </c>
      <c r="M317" s="30">
        <v>29.144300000000001</v>
      </c>
      <c r="N317" s="119">
        <v>40501</v>
      </c>
      <c r="O317" s="30">
        <v>31.954999999999998</v>
      </c>
      <c r="P317" s="41">
        <v>40501</v>
      </c>
      <c r="Q317" s="30">
        <v>26.9925</v>
      </c>
      <c r="R317" s="119">
        <v>40501</v>
      </c>
      <c r="S317" s="30">
        <v>27.734000000000002</v>
      </c>
      <c r="T317" s="41">
        <v>40501</v>
      </c>
      <c r="U317" s="30">
        <v>24.869</v>
      </c>
      <c r="V317" s="119">
        <v>40501</v>
      </c>
      <c r="W317" s="30">
        <v>25.849</v>
      </c>
      <c r="X317" s="1446"/>
      <c r="Y317" s="93">
        <v>40507</v>
      </c>
      <c r="Z317" s="30">
        <v>15.74</v>
      </c>
      <c r="AA317" s="190">
        <f t="shared" si="24"/>
        <v>1.2387380000000001</v>
      </c>
      <c r="AB317" s="41">
        <v>40507</v>
      </c>
      <c r="AC317" s="30">
        <v>15.54</v>
      </c>
      <c r="AD317" s="190">
        <f t="shared" si="25"/>
        <v>1.2074579999999997</v>
      </c>
      <c r="AE317" s="41">
        <v>40507</v>
      </c>
      <c r="AF317" s="30">
        <v>18.54</v>
      </c>
      <c r="AG317" s="1685">
        <f t="shared" si="26"/>
        <v>1.7186579999999996</v>
      </c>
      <c r="AH317" s="1446"/>
      <c r="AI317" s="93">
        <v>40506</v>
      </c>
      <c r="AJ317" s="30">
        <v>14</v>
      </c>
      <c r="AK317" s="190">
        <f t="shared" si="27"/>
        <v>0.98000000000000009</v>
      </c>
      <c r="AL317" s="41">
        <v>40501</v>
      </c>
      <c r="AM317" s="30">
        <v>12.426</v>
      </c>
      <c r="AN317" s="190">
        <f t="shared" si="28"/>
        <v>0.77202737999999993</v>
      </c>
      <c r="AO317" s="41">
        <v>40515</v>
      </c>
      <c r="AP317" s="88">
        <v>15.68</v>
      </c>
      <c r="AQ317" s="1685">
        <f t="shared" si="29"/>
        <v>1.229312</v>
      </c>
    </row>
    <row r="318" spans="1:43">
      <c r="A318" s="28">
        <v>40504</v>
      </c>
      <c r="B318" s="41">
        <v>40504</v>
      </c>
      <c r="C318" s="30">
        <v>41.203800000000001</v>
      </c>
      <c r="D318" s="28">
        <v>40504</v>
      </c>
      <c r="E318" s="30">
        <v>30.4742</v>
      </c>
      <c r="F318" s="28">
        <v>40504</v>
      </c>
      <c r="G318" s="30">
        <v>24.562899999999999</v>
      </c>
      <c r="H318" s="28">
        <v>40504</v>
      </c>
      <c r="I318" s="30">
        <v>22.2378</v>
      </c>
      <c r="J318" s="28">
        <v>40504</v>
      </c>
      <c r="K318" s="30">
        <v>19.861599999999999</v>
      </c>
      <c r="L318" s="41">
        <v>40504</v>
      </c>
      <c r="M318" s="30">
        <v>29.2226</v>
      </c>
      <c r="N318" s="119">
        <v>40504</v>
      </c>
      <c r="O318" s="30">
        <v>31.97</v>
      </c>
      <c r="P318" s="41">
        <v>40504</v>
      </c>
      <c r="Q318" s="30">
        <v>27.002199999999998</v>
      </c>
      <c r="R318" s="119">
        <v>40504</v>
      </c>
      <c r="S318" s="30">
        <v>27.734999999999999</v>
      </c>
      <c r="T318" s="41">
        <v>40504</v>
      </c>
      <c r="U318" s="30">
        <v>24.8721</v>
      </c>
      <c r="V318" s="119">
        <v>40504</v>
      </c>
      <c r="W318" s="30">
        <v>25.850999999999999</v>
      </c>
      <c r="X318" s="1446"/>
      <c r="Y318" s="93">
        <v>40508</v>
      </c>
      <c r="Z318" s="30">
        <v>15.72</v>
      </c>
      <c r="AA318" s="190">
        <f t="shared" si="24"/>
        <v>1.235592</v>
      </c>
      <c r="AB318" s="41">
        <v>40508</v>
      </c>
      <c r="AC318" s="30">
        <v>15.59</v>
      </c>
      <c r="AD318" s="190">
        <f t="shared" si="25"/>
        <v>1.2152405000000002</v>
      </c>
      <c r="AE318" s="41">
        <v>40508</v>
      </c>
      <c r="AF318" s="30">
        <v>18.559999999999999</v>
      </c>
      <c r="AG318" s="1685">
        <f t="shared" si="26"/>
        <v>1.7223679999999999</v>
      </c>
      <c r="AH318" s="1446"/>
      <c r="AI318" s="93">
        <v>40507</v>
      </c>
      <c r="AJ318" s="30">
        <v>14</v>
      </c>
      <c r="AK318" s="190">
        <f t="shared" si="27"/>
        <v>0.98000000000000009</v>
      </c>
      <c r="AL318" s="41">
        <v>40504</v>
      </c>
      <c r="AM318" s="30">
        <v>12.430999999999999</v>
      </c>
      <c r="AN318" s="190">
        <f t="shared" si="28"/>
        <v>0.77264880499999988</v>
      </c>
      <c r="AO318" s="41">
        <v>40518</v>
      </c>
      <c r="AP318" s="88">
        <v>15.69</v>
      </c>
      <c r="AQ318" s="1685">
        <f t="shared" si="29"/>
        <v>1.2308804999999998</v>
      </c>
    </row>
    <row r="319" spans="1:43">
      <c r="A319" s="28">
        <v>40505</v>
      </c>
      <c r="B319" s="41">
        <v>40505</v>
      </c>
      <c r="C319" s="30">
        <v>41.4801</v>
      </c>
      <c r="D319" s="28">
        <v>40505</v>
      </c>
      <c r="E319" s="30">
        <v>30.790700000000001</v>
      </c>
      <c r="F319" s="28">
        <v>40505</v>
      </c>
      <c r="G319" s="30">
        <v>24.662199999999999</v>
      </c>
      <c r="H319" s="28">
        <v>40505</v>
      </c>
      <c r="I319" s="30">
        <v>22.3169</v>
      </c>
      <c r="J319" s="28">
        <v>40505</v>
      </c>
      <c r="K319" s="30">
        <v>19.872199999999999</v>
      </c>
      <c r="L319" s="41">
        <v>40505</v>
      </c>
      <c r="M319" s="30">
        <v>29.488800000000001</v>
      </c>
      <c r="N319" s="119">
        <v>40505</v>
      </c>
      <c r="O319" s="30">
        <v>32.337000000000003</v>
      </c>
      <c r="P319" s="41">
        <v>40505</v>
      </c>
      <c r="Q319" s="30">
        <v>27.1706</v>
      </c>
      <c r="R319" s="119">
        <v>40505</v>
      </c>
      <c r="S319" s="30">
        <v>27.97</v>
      </c>
      <c r="T319" s="41">
        <v>40505</v>
      </c>
      <c r="U319" s="30">
        <v>24.957000000000001</v>
      </c>
      <c r="V319" s="119">
        <v>40505</v>
      </c>
      <c r="W319" s="30">
        <v>25.905000000000001</v>
      </c>
      <c r="X319" s="1446"/>
      <c r="Y319" s="93">
        <v>40511</v>
      </c>
      <c r="Z319" s="30">
        <v>16.11</v>
      </c>
      <c r="AA319" s="190">
        <f t="shared" si="24"/>
        <v>1.2976604999999999</v>
      </c>
      <c r="AB319" s="41">
        <v>40511</v>
      </c>
      <c r="AC319" s="30">
        <v>15.95</v>
      </c>
      <c r="AD319" s="190">
        <f t="shared" si="25"/>
        <v>1.2720125</v>
      </c>
      <c r="AE319" s="41">
        <v>40511</v>
      </c>
      <c r="AF319" s="30">
        <v>18.989999999999998</v>
      </c>
      <c r="AG319" s="1685">
        <f t="shared" si="26"/>
        <v>1.8031004999999996</v>
      </c>
      <c r="AH319" s="1446"/>
      <c r="AI319" s="93">
        <v>40508</v>
      </c>
      <c r="AJ319" s="30">
        <v>14.02</v>
      </c>
      <c r="AK319" s="190">
        <f t="shared" si="27"/>
        <v>0.98280199999999984</v>
      </c>
      <c r="AL319" s="41">
        <v>40505</v>
      </c>
      <c r="AM319" s="30">
        <v>12.68</v>
      </c>
      <c r="AN319" s="190">
        <f t="shared" si="28"/>
        <v>0.80391200000000007</v>
      </c>
      <c r="AO319" s="41">
        <v>40519</v>
      </c>
      <c r="AP319" s="88">
        <v>15.28</v>
      </c>
      <c r="AQ319" s="1685">
        <f t="shared" si="29"/>
        <v>1.167392</v>
      </c>
    </row>
    <row r="320" spans="1:43">
      <c r="A320" s="28">
        <v>40506</v>
      </c>
      <c r="B320" s="41">
        <v>40506</v>
      </c>
      <c r="C320" s="30">
        <v>41.492800000000003</v>
      </c>
      <c r="D320" s="28">
        <v>40506</v>
      </c>
      <c r="E320" s="30">
        <v>30.780899999999999</v>
      </c>
      <c r="F320" s="28">
        <v>40506</v>
      </c>
      <c r="G320" s="30">
        <v>24.635200000000001</v>
      </c>
      <c r="H320" s="28">
        <v>40506</v>
      </c>
      <c r="I320" s="30">
        <v>22.289899999999999</v>
      </c>
      <c r="J320" s="28">
        <v>40506</v>
      </c>
      <c r="K320" s="30">
        <v>19.8658</v>
      </c>
      <c r="L320" s="41">
        <v>40506</v>
      </c>
      <c r="M320" s="30">
        <v>29.540399999999998</v>
      </c>
      <c r="N320" s="119">
        <v>40506</v>
      </c>
      <c r="O320" s="30">
        <v>32.659999999999997</v>
      </c>
      <c r="P320" s="41">
        <v>40506</v>
      </c>
      <c r="Q320" s="30">
        <v>27.147600000000001</v>
      </c>
      <c r="R320" s="119">
        <v>40506</v>
      </c>
      <c r="S320" s="30">
        <v>28.09</v>
      </c>
      <c r="T320" s="41">
        <v>40506</v>
      </c>
      <c r="U320" s="30">
        <v>25.1387</v>
      </c>
      <c r="V320" s="119">
        <v>40506</v>
      </c>
      <c r="W320" s="30">
        <v>26.087</v>
      </c>
      <c r="X320" s="1446"/>
      <c r="Y320" s="93">
        <v>40512</v>
      </c>
      <c r="Z320" s="30">
        <v>16.12</v>
      </c>
      <c r="AA320" s="190">
        <f t="shared" si="24"/>
        <v>1.2992720000000002</v>
      </c>
      <c r="AB320" s="41">
        <v>40512</v>
      </c>
      <c r="AC320" s="30">
        <v>15.92</v>
      </c>
      <c r="AD320" s="190">
        <f t="shared" si="25"/>
        <v>1.2672320000000001</v>
      </c>
      <c r="AE320" s="41">
        <v>40512</v>
      </c>
      <c r="AF320" s="30">
        <v>19.03</v>
      </c>
      <c r="AG320" s="1685">
        <f t="shared" si="26"/>
        <v>1.8107045000000006</v>
      </c>
      <c r="AH320" s="1446"/>
      <c r="AI320" s="93">
        <v>40511</v>
      </c>
      <c r="AJ320" s="30">
        <v>14.28</v>
      </c>
      <c r="AK320" s="190">
        <f t="shared" si="27"/>
        <v>1.0195919999999998</v>
      </c>
      <c r="AL320" s="41">
        <v>40506</v>
      </c>
      <c r="AM320" s="30">
        <v>12.457000000000001</v>
      </c>
      <c r="AN320" s="190">
        <f t="shared" si="28"/>
        <v>0.77588424500000019</v>
      </c>
      <c r="AO320" s="41">
        <v>40520</v>
      </c>
      <c r="AP320" s="88">
        <v>15.25</v>
      </c>
      <c r="AQ320" s="1685">
        <f t="shared" si="29"/>
        <v>1.1628125</v>
      </c>
    </row>
    <row r="321" spans="1:43">
      <c r="A321" s="28">
        <v>40507</v>
      </c>
      <c r="B321" s="41">
        <v>40507</v>
      </c>
      <c r="C321" s="30">
        <v>41.300400000000003</v>
      </c>
      <c r="D321" s="28">
        <v>40507</v>
      </c>
      <c r="E321" s="30">
        <v>30.680700000000002</v>
      </c>
      <c r="F321" s="28">
        <v>40507</v>
      </c>
      <c r="G321" s="30">
        <v>24.712299999999999</v>
      </c>
      <c r="H321" s="28">
        <v>40507</v>
      </c>
      <c r="I321" s="30">
        <v>22.3809</v>
      </c>
      <c r="J321" s="28">
        <v>40507</v>
      </c>
      <c r="K321" s="30">
        <v>19.950399999999998</v>
      </c>
      <c r="L321" s="41">
        <v>40507</v>
      </c>
      <c r="M321" s="30">
        <v>29.484400000000001</v>
      </c>
      <c r="N321" s="119">
        <v>40507</v>
      </c>
      <c r="O321" s="30">
        <v>32.591999999999999</v>
      </c>
      <c r="P321" s="41">
        <v>40507</v>
      </c>
      <c r="Q321" s="30">
        <v>27.243400000000001</v>
      </c>
      <c r="R321" s="119">
        <v>40507</v>
      </c>
      <c r="S321" s="30">
        <v>28.173999999999999</v>
      </c>
      <c r="T321" s="41">
        <v>40507</v>
      </c>
      <c r="U321" s="30">
        <v>25.183</v>
      </c>
      <c r="V321" s="119">
        <v>40507</v>
      </c>
      <c r="W321" s="30">
        <v>26.13</v>
      </c>
      <c r="X321" s="1446"/>
      <c r="Y321" s="93">
        <v>40513</v>
      </c>
      <c r="Z321" s="30">
        <v>16.62</v>
      </c>
      <c r="AA321" s="190">
        <f t="shared" si="24"/>
        <v>1.3811220000000002</v>
      </c>
      <c r="AB321" s="41">
        <v>40513</v>
      </c>
      <c r="AC321" s="30">
        <v>16.440000000000001</v>
      </c>
      <c r="AD321" s="190">
        <f t="shared" si="25"/>
        <v>1.3513680000000003</v>
      </c>
      <c r="AE321" s="41">
        <v>40513</v>
      </c>
      <c r="AF321" s="30">
        <v>19.22</v>
      </c>
      <c r="AG321" s="1685">
        <f t="shared" si="26"/>
        <v>1.8470419999999999</v>
      </c>
      <c r="AH321" s="1446"/>
      <c r="AI321" s="93">
        <v>40512</v>
      </c>
      <c r="AJ321" s="30">
        <v>14.27</v>
      </c>
      <c r="AK321" s="190">
        <f t="shared" si="27"/>
        <v>1.0181644999999999</v>
      </c>
      <c r="AL321" s="41">
        <v>40507</v>
      </c>
      <c r="AM321" s="30">
        <v>12.409000000000001</v>
      </c>
      <c r="AN321" s="190">
        <f t="shared" si="28"/>
        <v>0.76991640500000003</v>
      </c>
      <c r="AO321" s="41">
        <v>40521</v>
      </c>
      <c r="AP321" s="88">
        <v>15.24</v>
      </c>
      <c r="AQ321" s="1685">
        <f t="shared" si="29"/>
        <v>1.1612880000000001</v>
      </c>
    </row>
    <row r="322" spans="1:43">
      <c r="A322" s="28">
        <v>40508</v>
      </c>
      <c r="B322" s="41">
        <v>40508</v>
      </c>
      <c r="C322" s="30">
        <v>41.126300000000001</v>
      </c>
      <c r="D322" s="28">
        <v>40508</v>
      </c>
      <c r="E322" s="30">
        <v>30.495999999999999</v>
      </c>
      <c r="F322" s="28">
        <v>40508</v>
      </c>
      <c r="G322" s="30">
        <v>24.712700000000002</v>
      </c>
      <c r="H322" s="28">
        <v>40508</v>
      </c>
      <c r="I322" s="30">
        <v>22.4526</v>
      </c>
      <c r="J322" s="28">
        <v>40508</v>
      </c>
      <c r="K322" s="30">
        <v>20.025300000000001</v>
      </c>
      <c r="L322" s="41">
        <v>40508</v>
      </c>
      <c r="M322" s="30">
        <v>29.2607</v>
      </c>
      <c r="N322" s="119">
        <v>40508</v>
      </c>
      <c r="O322" s="30">
        <v>32.292000000000002</v>
      </c>
      <c r="P322" s="41">
        <v>40508</v>
      </c>
      <c r="Q322" s="30">
        <v>27.2392</v>
      </c>
      <c r="R322" s="119">
        <v>40508</v>
      </c>
      <c r="S322" s="30">
        <v>28.077000000000002</v>
      </c>
      <c r="T322" s="41">
        <v>40508</v>
      </c>
      <c r="U322" s="30">
        <v>25.040199999999999</v>
      </c>
      <c r="V322" s="119">
        <v>40508</v>
      </c>
      <c r="W322" s="30">
        <v>25.984999999999999</v>
      </c>
      <c r="X322" s="1446"/>
      <c r="Y322" s="93">
        <v>40514</v>
      </c>
      <c r="Z322" s="30">
        <v>16.89</v>
      </c>
      <c r="AA322" s="190">
        <f t="shared" si="24"/>
        <v>1.4263604999999999</v>
      </c>
      <c r="AB322" s="41">
        <v>40514</v>
      </c>
      <c r="AC322" s="30">
        <v>16.66</v>
      </c>
      <c r="AD322" s="190">
        <f t="shared" si="25"/>
        <v>1.387778</v>
      </c>
      <c r="AE322" s="41">
        <v>40514</v>
      </c>
      <c r="AF322" s="30">
        <v>19.54</v>
      </c>
      <c r="AG322" s="1685">
        <f t="shared" si="26"/>
        <v>1.9090579999999999</v>
      </c>
      <c r="AH322" s="1446"/>
      <c r="AI322" s="93">
        <v>40513</v>
      </c>
      <c r="AJ322" s="30">
        <v>14.67</v>
      </c>
      <c r="AK322" s="190">
        <f t="shared" si="27"/>
        <v>1.0760445000000001</v>
      </c>
      <c r="AL322" s="41">
        <v>40508</v>
      </c>
      <c r="AM322" s="30">
        <v>12.396000000000001</v>
      </c>
      <c r="AN322" s="190">
        <f t="shared" si="28"/>
        <v>0.76830408000000017</v>
      </c>
      <c r="AO322" s="41">
        <v>40522</v>
      </c>
      <c r="AP322" s="88">
        <v>15.26</v>
      </c>
      <c r="AQ322" s="1685">
        <f t="shared" si="29"/>
        <v>1.1643379999999999</v>
      </c>
    </row>
    <row r="323" spans="1:43">
      <c r="A323" s="28">
        <v>40511</v>
      </c>
      <c r="B323" s="41">
        <v>40511</v>
      </c>
      <c r="C323" s="30">
        <v>41.935499999999998</v>
      </c>
      <c r="D323" s="28">
        <v>40511</v>
      </c>
      <c r="E323" s="30">
        <v>31.916599999999999</v>
      </c>
      <c r="F323" s="28">
        <v>40511</v>
      </c>
      <c r="G323" s="30">
        <v>25.644500000000001</v>
      </c>
      <c r="H323" s="28">
        <v>40511</v>
      </c>
      <c r="I323" s="30">
        <v>23.661300000000001</v>
      </c>
      <c r="J323" s="28">
        <v>40511</v>
      </c>
      <c r="K323" s="30">
        <v>20.623699999999999</v>
      </c>
      <c r="L323" s="41">
        <v>40511</v>
      </c>
      <c r="M323" s="30">
        <v>29.2715</v>
      </c>
      <c r="N323" s="119">
        <v>40511</v>
      </c>
      <c r="O323" s="30">
        <v>32.567999999999998</v>
      </c>
      <c r="P323" s="41">
        <v>40511</v>
      </c>
      <c r="Q323" s="30">
        <v>27.444800000000001</v>
      </c>
      <c r="R323" s="119">
        <v>40511</v>
      </c>
      <c r="S323" s="30">
        <v>28.236999999999998</v>
      </c>
      <c r="T323" s="41">
        <v>40511</v>
      </c>
      <c r="U323" s="30">
        <v>25.3887</v>
      </c>
      <c r="V323" s="119">
        <v>40511</v>
      </c>
      <c r="W323" s="30">
        <v>26.358000000000001</v>
      </c>
      <c r="X323" s="1446"/>
      <c r="Y323" s="93">
        <v>40515</v>
      </c>
      <c r="Z323" s="30">
        <v>16.38</v>
      </c>
      <c r="AA323" s="190">
        <f t="shared" si="24"/>
        <v>1.3415220000000001</v>
      </c>
      <c r="AB323" s="41">
        <v>40515</v>
      </c>
      <c r="AC323" s="30">
        <v>16.02</v>
      </c>
      <c r="AD323" s="190">
        <f t="shared" si="25"/>
        <v>1.2832020000000002</v>
      </c>
      <c r="AE323" s="41">
        <v>40515</v>
      </c>
      <c r="AF323" s="30">
        <v>18.88</v>
      </c>
      <c r="AG323" s="1685">
        <f t="shared" si="26"/>
        <v>1.7822720000000001</v>
      </c>
      <c r="AH323" s="1446"/>
      <c r="AI323" s="93">
        <v>40514</v>
      </c>
      <c r="AJ323" s="30">
        <v>14.88</v>
      </c>
      <c r="AK323" s="190">
        <f t="shared" si="27"/>
        <v>1.1070720000000003</v>
      </c>
      <c r="AL323" s="41">
        <v>40511</v>
      </c>
      <c r="AM323" s="30">
        <v>12.435</v>
      </c>
      <c r="AN323" s="190">
        <f t="shared" si="28"/>
        <v>0.77314612500000002</v>
      </c>
      <c r="AO323" s="41">
        <v>40525</v>
      </c>
      <c r="AP323" s="88">
        <v>15.23</v>
      </c>
      <c r="AQ323" s="1685">
        <f t="shared" si="29"/>
        <v>1.1597644999999999</v>
      </c>
    </row>
    <row r="324" spans="1:43">
      <c r="A324" s="28">
        <v>40512</v>
      </c>
      <c r="B324" s="41">
        <v>40512</v>
      </c>
      <c r="C324" s="30">
        <v>43.091000000000001</v>
      </c>
      <c r="D324" s="28">
        <v>40512</v>
      </c>
      <c r="E324" s="30">
        <v>32.961500000000001</v>
      </c>
      <c r="F324" s="28">
        <v>40512</v>
      </c>
      <c r="G324" s="30">
        <v>26.319299999999998</v>
      </c>
      <c r="H324" s="28">
        <v>40512</v>
      </c>
      <c r="I324" s="30">
        <v>23.929600000000001</v>
      </c>
      <c r="J324" s="28">
        <v>40512</v>
      </c>
      <c r="K324" s="30">
        <v>20.83</v>
      </c>
      <c r="L324" s="41">
        <v>40512</v>
      </c>
      <c r="M324" s="30">
        <v>29.732099999999999</v>
      </c>
      <c r="N324" s="119">
        <v>40512</v>
      </c>
      <c r="O324" s="30">
        <v>33.021000000000001</v>
      </c>
      <c r="P324" s="41">
        <v>40512</v>
      </c>
      <c r="Q324" s="30">
        <v>27.430399999999999</v>
      </c>
      <c r="R324" s="119">
        <v>40512</v>
      </c>
      <c r="S324" s="30">
        <v>28.228000000000002</v>
      </c>
      <c r="T324" s="41">
        <v>40512</v>
      </c>
      <c r="U324" s="30">
        <v>25.569099999999999</v>
      </c>
      <c r="V324" s="119">
        <v>40512</v>
      </c>
      <c r="W324" s="30">
        <v>26.556999999999999</v>
      </c>
      <c r="X324" s="1446"/>
      <c r="Y324" s="93">
        <v>40518</v>
      </c>
      <c r="Z324" s="30">
        <v>16.37</v>
      </c>
      <c r="AA324" s="190">
        <f t="shared" si="24"/>
        <v>1.3398845000000001</v>
      </c>
      <c r="AB324" s="41">
        <v>40518</v>
      </c>
      <c r="AC324" s="30">
        <v>16.010000000000002</v>
      </c>
      <c r="AD324" s="190">
        <f t="shared" si="25"/>
        <v>1.2816005000000004</v>
      </c>
      <c r="AE324" s="41">
        <v>40518</v>
      </c>
      <c r="AF324" s="30">
        <v>18.88</v>
      </c>
      <c r="AG324" s="1685">
        <f t="shared" si="26"/>
        <v>1.7822720000000001</v>
      </c>
      <c r="AH324" s="1446"/>
      <c r="AI324" s="93">
        <v>40515</v>
      </c>
      <c r="AJ324" s="30">
        <v>14.23</v>
      </c>
      <c r="AK324" s="190">
        <f t="shared" si="27"/>
        <v>1.0124645000000001</v>
      </c>
      <c r="AL324" s="41">
        <v>40512</v>
      </c>
      <c r="AM324" s="30">
        <v>12.483000000000001</v>
      </c>
      <c r="AN324" s="190">
        <f t="shared" si="28"/>
        <v>0.77912644500000017</v>
      </c>
      <c r="AO324" s="41">
        <v>40526</v>
      </c>
      <c r="AP324" s="88">
        <v>15.22</v>
      </c>
      <c r="AQ324" s="1685">
        <f t="shared" si="29"/>
        <v>1.158242</v>
      </c>
    </row>
    <row r="325" spans="1:43">
      <c r="A325" s="28">
        <v>40513</v>
      </c>
      <c r="B325" s="41">
        <v>40513</v>
      </c>
      <c r="C325" s="30">
        <v>43.427199999999999</v>
      </c>
      <c r="D325" s="28">
        <v>40513</v>
      </c>
      <c r="E325" s="30">
        <v>33.135800000000003</v>
      </c>
      <c r="F325" s="28">
        <v>40513</v>
      </c>
      <c r="G325" s="30">
        <v>26.4056</v>
      </c>
      <c r="H325" s="28">
        <v>40513</v>
      </c>
      <c r="I325" s="30">
        <v>23.95</v>
      </c>
      <c r="J325" s="28">
        <v>40513</v>
      </c>
      <c r="K325" s="30">
        <v>21.0336</v>
      </c>
      <c r="L325" s="41">
        <v>40513</v>
      </c>
      <c r="M325" s="30">
        <v>30.328199999999999</v>
      </c>
      <c r="N325" s="119">
        <v>40513</v>
      </c>
      <c r="O325" s="30">
        <v>33.78</v>
      </c>
      <c r="P325" s="41">
        <v>40513</v>
      </c>
      <c r="Q325" s="30">
        <v>27.448699999999999</v>
      </c>
      <c r="R325" s="119">
        <v>40513</v>
      </c>
      <c r="S325" s="30">
        <v>28.327999999999999</v>
      </c>
      <c r="T325" s="41">
        <v>40513</v>
      </c>
      <c r="U325" s="30">
        <v>26.094000000000001</v>
      </c>
      <c r="V325" s="119">
        <v>40513</v>
      </c>
      <c r="W325" s="30">
        <v>27.103999999999999</v>
      </c>
      <c r="X325" s="1446"/>
      <c r="Y325" s="93">
        <v>40519</v>
      </c>
      <c r="Z325" s="30">
        <v>16.39</v>
      </c>
      <c r="AA325" s="190">
        <f t="shared" si="24"/>
        <v>1.3431605000000002</v>
      </c>
      <c r="AB325" s="41">
        <v>40519</v>
      </c>
      <c r="AC325" s="30">
        <v>16.13</v>
      </c>
      <c r="AD325" s="190">
        <f t="shared" si="25"/>
        <v>1.3008845</v>
      </c>
      <c r="AE325" s="41">
        <v>40519</v>
      </c>
      <c r="AF325" s="30">
        <v>19.07</v>
      </c>
      <c r="AG325" s="1685">
        <f t="shared" si="26"/>
        <v>1.8183245000000001</v>
      </c>
      <c r="AH325" s="1446"/>
      <c r="AI325" s="93">
        <v>40518</v>
      </c>
      <c r="AJ325" s="30">
        <v>14.23</v>
      </c>
      <c r="AK325" s="190">
        <f t="shared" si="27"/>
        <v>1.0124645000000001</v>
      </c>
      <c r="AL325" s="41">
        <v>40513</v>
      </c>
      <c r="AM325" s="30">
        <v>12.850999999999999</v>
      </c>
      <c r="AN325" s="190">
        <f t="shared" si="28"/>
        <v>0.82574100499999992</v>
      </c>
      <c r="AO325" s="41">
        <v>40527</v>
      </c>
      <c r="AP325" s="88">
        <v>15.21</v>
      </c>
      <c r="AQ325" s="1685">
        <f t="shared" si="29"/>
        <v>1.1567205000000003</v>
      </c>
    </row>
    <row r="326" spans="1:43">
      <c r="A326" s="28">
        <v>40514</v>
      </c>
      <c r="B326" s="41">
        <v>40514</v>
      </c>
      <c r="C326" s="30">
        <v>43.981700000000004</v>
      </c>
      <c r="D326" s="28">
        <v>40514</v>
      </c>
      <c r="E326" s="30">
        <v>33.511400000000002</v>
      </c>
      <c r="F326" s="28">
        <v>40514</v>
      </c>
      <c r="G326" s="30">
        <v>26.7973</v>
      </c>
      <c r="H326" s="28">
        <v>40514</v>
      </c>
      <c r="I326" s="30">
        <v>24.163499999999999</v>
      </c>
      <c r="J326" s="28">
        <v>40514</v>
      </c>
      <c r="K326" s="30">
        <v>21.087800000000001</v>
      </c>
      <c r="L326" s="41">
        <v>40514</v>
      </c>
      <c r="M326" s="30">
        <v>30.084</v>
      </c>
      <c r="N326" s="119">
        <v>40514</v>
      </c>
      <c r="O326" s="30">
        <v>33.622</v>
      </c>
      <c r="P326" s="41">
        <v>40514</v>
      </c>
      <c r="Q326" s="30">
        <v>27.498200000000001</v>
      </c>
      <c r="R326" s="119">
        <v>40514</v>
      </c>
      <c r="S326" s="30">
        <v>28.335000000000001</v>
      </c>
      <c r="T326" s="41">
        <v>40514</v>
      </c>
      <c r="U326" s="30">
        <v>25.8597</v>
      </c>
      <c r="V326" s="119">
        <v>40514</v>
      </c>
      <c r="W326" s="30">
        <v>26.876000000000001</v>
      </c>
      <c r="X326" s="1446"/>
      <c r="Y326" s="93">
        <v>40520</v>
      </c>
      <c r="Z326" s="30">
        <v>16.399999999999999</v>
      </c>
      <c r="AA326" s="190">
        <f t="shared" si="24"/>
        <v>1.3447999999999996</v>
      </c>
      <c r="AB326" s="41">
        <v>40520</v>
      </c>
      <c r="AC326" s="30">
        <v>16.07</v>
      </c>
      <c r="AD326" s="190">
        <f t="shared" si="25"/>
        <v>1.2912245</v>
      </c>
      <c r="AE326" s="41">
        <v>40520</v>
      </c>
      <c r="AF326" s="30">
        <v>19.100000000000001</v>
      </c>
      <c r="AG326" s="1685">
        <f t="shared" si="26"/>
        <v>1.8240499999999999</v>
      </c>
      <c r="AH326" s="1446"/>
      <c r="AI326" s="93">
        <v>40519</v>
      </c>
      <c r="AJ326" s="30">
        <v>14.31</v>
      </c>
      <c r="AK326" s="190">
        <f t="shared" si="27"/>
        <v>1.0238805</v>
      </c>
      <c r="AL326" s="41">
        <v>40514</v>
      </c>
      <c r="AM326" s="30">
        <v>13.021000000000001</v>
      </c>
      <c r="AN326" s="190">
        <f t="shared" si="28"/>
        <v>0.84773220500000035</v>
      </c>
      <c r="AO326" s="41">
        <v>40528</v>
      </c>
      <c r="AP326" s="88">
        <v>14.34</v>
      </c>
      <c r="AQ326" s="1685">
        <f t="shared" si="29"/>
        <v>1.028178</v>
      </c>
    </row>
    <row r="327" spans="1:43">
      <c r="A327" s="28">
        <v>40515</v>
      </c>
      <c r="B327" s="41">
        <v>40515</v>
      </c>
      <c r="C327" s="30">
        <v>43.898099999999999</v>
      </c>
      <c r="D327" s="28">
        <v>40515</v>
      </c>
      <c r="E327" s="30">
        <v>33.521900000000002</v>
      </c>
      <c r="F327" s="28">
        <v>40515</v>
      </c>
      <c r="G327" s="30">
        <v>26.7194</v>
      </c>
      <c r="H327" s="28">
        <v>40515</v>
      </c>
      <c r="I327" s="30">
        <v>24.0806</v>
      </c>
      <c r="J327" s="28">
        <v>40515</v>
      </c>
      <c r="K327" s="30">
        <v>21.1021</v>
      </c>
      <c r="L327" s="41">
        <v>40515</v>
      </c>
      <c r="M327" s="30">
        <v>30.014800000000001</v>
      </c>
      <c r="N327" s="119">
        <v>40515</v>
      </c>
      <c r="O327" s="30">
        <v>33.652000000000001</v>
      </c>
      <c r="P327" s="41">
        <v>40515</v>
      </c>
      <c r="Q327" s="30">
        <v>27.477399999999999</v>
      </c>
      <c r="R327" s="119">
        <v>40515</v>
      </c>
      <c r="S327" s="30">
        <v>28.376999999999999</v>
      </c>
      <c r="T327" s="41">
        <v>40515</v>
      </c>
      <c r="U327" s="30">
        <v>25.807500000000001</v>
      </c>
      <c r="V327" s="119">
        <v>40515</v>
      </c>
      <c r="W327" s="30">
        <v>26.821999999999999</v>
      </c>
      <c r="X327" s="1446"/>
      <c r="Y327" s="93">
        <v>40521</v>
      </c>
      <c r="Z327" s="30">
        <v>16.22</v>
      </c>
      <c r="AA327" s="190">
        <f t="shared" si="24"/>
        <v>1.3154419999999996</v>
      </c>
      <c r="AB327" s="41">
        <v>40521</v>
      </c>
      <c r="AC327" s="30">
        <v>15.86</v>
      </c>
      <c r="AD327" s="190">
        <f t="shared" si="25"/>
        <v>1.2576979999999998</v>
      </c>
      <c r="AE327" s="41">
        <v>40521</v>
      </c>
      <c r="AF327" s="30">
        <v>18.989999999999998</v>
      </c>
      <c r="AG327" s="1685">
        <f t="shared" si="26"/>
        <v>1.8031004999999996</v>
      </c>
      <c r="AH327" s="1446"/>
      <c r="AI327" s="93">
        <v>40520</v>
      </c>
      <c r="AJ327" s="30">
        <v>14.32</v>
      </c>
      <c r="AK327" s="190">
        <f t="shared" si="27"/>
        <v>1.025312</v>
      </c>
      <c r="AL327" s="41">
        <v>40515</v>
      </c>
      <c r="AM327" s="30">
        <v>12.638999999999999</v>
      </c>
      <c r="AN327" s="190">
        <f t="shared" si="28"/>
        <v>0.79872160500000011</v>
      </c>
      <c r="AO327" s="41">
        <v>40529</v>
      </c>
      <c r="AP327" s="88">
        <v>14.29</v>
      </c>
      <c r="AQ327" s="1685">
        <f t="shared" si="29"/>
        <v>1.0210205000000001</v>
      </c>
    </row>
    <row r="328" spans="1:43">
      <c r="A328" s="28">
        <v>40518</v>
      </c>
      <c r="B328" s="41">
        <v>40518</v>
      </c>
      <c r="C328" s="30">
        <v>43.070399999999999</v>
      </c>
      <c r="D328" s="28">
        <v>40518</v>
      </c>
      <c r="E328" s="30">
        <v>32.985100000000003</v>
      </c>
      <c r="F328" s="28">
        <v>40518</v>
      </c>
      <c r="G328" s="30">
        <v>26.267600000000002</v>
      </c>
      <c r="H328" s="28">
        <v>40518</v>
      </c>
      <c r="I328" s="30">
        <v>23.626899999999999</v>
      </c>
      <c r="J328" s="28">
        <v>40518</v>
      </c>
      <c r="K328" s="30">
        <v>20.6723</v>
      </c>
      <c r="L328" s="41">
        <v>40518</v>
      </c>
      <c r="M328" s="30">
        <v>29.459099999999999</v>
      </c>
      <c r="N328" s="119">
        <v>40518</v>
      </c>
      <c r="O328" s="30">
        <v>33.131</v>
      </c>
      <c r="P328" s="41">
        <v>40518</v>
      </c>
      <c r="Q328" s="30">
        <v>26.856000000000002</v>
      </c>
      <c r="R328" s="119">
        <v>40518</v>
      </c>
      <c r="S328" s="30">
        <v>27.826000000000001</v>
      </c>
      <c r="T328" s="41">
        <v>40518</v>
      </c>
      <c r="U328" s="30">
        <v>25.2485</v>
      </c>
      <c r="V328" s="119">
        <v>40518</v>
      </c>
      <c r="W328" s="30">
        <v>26.244</v>
      </c>
      <c r="X328" s="1446"/>
      <c r="Y328" s="93">
        <v>40522</v>
      </c>
      <c r="Z328" s="30">
        <v>16.16</v>
      </c>
      <c r="AA328" s="190">
        <f t="shared" si="24"/>
        <v>1.305728</v>
      </c>
      <c r="AB328" s="41">
        <v>40522</v>
      </c>
      <c r="AC328" s="30">
        <v>15.69</v>
      </c>
      <c r="AD328" s="190">
        <f t="shared" si="25"/>
        <v>1.2308804999999998</v>
      </c>
      <c r="AE328" s="41">
        <v>40522</v>
      </c>
      <c r="AF328" s="30">
        <v>18.79</v>
      </c>
      <c r="AG328" s="1685">
        <f t="shared" si="26"/>
        <v>1.7653204999999998</v>
      </c>
      <c r="AH328" s="1446"/>
      <c r="AI328" s="93">
        <v>40521</v>
      </c>
      <c r="AJ328" s="30">
        <v>14.18</v>
      </c>
      <c r="AK328" s="190">
        <f t="shared" si="27"/>
        <v>1.0053620000000001</v>
      </c>
      <c r="AL328" s="41">
        <v>40518</v>
      </c>
      <c r="AM328" s="30">
        <v>12.638</v>
      </c>
      <c r="AN328" s="190">
        <f t="shared" si="28"/>
        <v>0.79859521999999983</v>
      </c>
      <c r="AO328" s="41">
        <v>40532</v>
      </c>
      <c r="AP328" s="88">
        <v>14.26</v>
      </c>
      <c r="AQ328" s="1685">
        <f t="shared" si="29"/>
        <v>1.0167379999999999</v>
      </c>
    </row>
    <row r="329" spans="1:43">
      <c r="A329" s="28">
        <v>40519</v>
      </c>
      <c r="B329" s="41">
        <v>40519</v>
      </c>
      <c r="C329" s="30">
        <v>42.838099999999997</v>
      </c>
      <c r="D329" s="28">
        <v>40519</v>
      </c>
      <c r="E329" s="30">
        <v>33.110900000000001</v>
      </c>
      <c r="F329" s="28">
        <v>40519</v>
      </c>
      <c r="G329" s="30">
        <v>26.360499999999998</v>
      </c>
      <c r="H329" s="28">
        <v>40519</v>
      </c>
      <c r="I329" s="30">
        <v>23.715900000000001</v>
      </c>
      <c r="J329" s="28">
        <v>40519</v>
      </c>
      <c r="K329" s="30">
        <v>20.781500000000001</v>
      </c>
      <c r="L329" s="41">
        <v>40519</v>
      </c>
      <c r="M329" s="30">
        <v>29.971499999999999</v>
      </c>
      <c r="N329" s="119">
        <v>40519</v>
      </c>
      <c r="O329" s="30">
        <v>33.607999999999997</v>
      </c>
      <c r="P329" s="41">
        <v>40519</v>
      </c>
      <c r="Q329" s="30">
        <v>27.189299999999999</v>
      </c>
      <c r="R329" s="119">
        <v>40519</v>
      </c>
      <c r="S329" s="30">
        <v>28.225000000000001</v>
      </c>
      <c r="T329" s="41">
        <v>40519</v>
      </c>
      <c r="U329" s="30">
        <v>25.4314</v>
      </c>
      <c r="V329" s="119">
        <v>40519</v>
      </c>
      <c r="W329" s="30">
        <v>26.41</v>
      </c>
      <c r="X329" s="1446"/>
      <c r="Y329" s="93">
        <v>40525</v>
      </c>
      <c r="Z329" s="30">
        <v>16.149999999999999</v>
      </c>
      <c r="AA329" s="190">
        <f t="shared" si="24"/>
        <v>1.3041124999999996</v>
      </c>
      <c r="AB329" s="41">
        <v>40525</v>
      </c>
      <c r="AC329" s="30">
        <v>15.63</v>
      </c>
      <c r="AD329" s="190">
        <f t="shared" si="25"/>
        <v>1.2214844999999999</v>
      </c>
      <c r="AE329" s="41">
        <v>40525</v>
      </c>
      <c r="AF329" s="30">
        <v>18.72</v>
      </c>
      <c r="AG329" s="1685">
        <f t="shared" si="26"/>
        <v>1.7521919999999995</v>
      </c>
      <c r="AH329" s="1446"/>
      <c r="AI329" s="93">
        <v>40522</v>
      </c>
      <c r="AJ329" s="30">
        <v>14.01</v>
      </c>
      <c r="AK329" s="190">
        <f t="shared" si="27"/>
        <v>0.98140050000000012</v>
      </c>
      <c r="AL329" s="41">
        <v>40519</v>
      </c>
      <c r="AM329" s="30">
        <v>12.641</v>
      </c>
      <c r="AN329" s="190">
        <f t="shared" si="28"/>
        <v>0.79897440499999994</v>
      </c>
      <c r="AO329" s="41">
        <v>40533</v>
      </c>
      <c r="AP329" s="88">
        <v>14.27</v>
      </c>
      <c r="AQ329" s="1685">
        <f t="shared" si="29"/>
        <v>1.0181644999999999</v>
      </c>
    </row>
    <row r="330" spans="1:43">
      <c r="A330" s="28">
        <v>40520</v>
      </c>
      <c r="B330" s="41">
        <v>40520</v>
      </c>
      <c r="C330" s="30">
        <v>42.918999999999997</v>
      </c>
      <c r="D330" s="28">
        <v>40520</v>
      </c>
      <c r="E330" s="30">
        <v>33.070500000000003</v>
      </c>
      <c r="F330" s="28">
        <v>40520</v>
      </c>
      <c r="G330" s="30">
        <v>26.014900000000001</v>
      </c>
      <c r="H330" s="28">
        <v>40520</v>
      </c>
      <c r="I330" s="30">
        <v>23.525600000000001</v>
      </c>
      <c r="J330" s="28">
        <v>40520</v>
      </c>
      <c r="K330" s="30">
        <v>20.588000000000001</v>
      </c>
      <c r="L330" s="41">
        <v>40520</v>
      </c>
      <c r="M330" s="30">
        <v>30.038900000000002</v>
      </c>
      <c r="N330" s="119">
        <v>40520</v>
      </c>
      <c r="O330" s="30">
        <v>33.72</v>
      </c>
      <c r="P330" s="41">
        <v>40520</v>
      </c>
      <c r="Q330" s="30">
        <v>27.202000000000002</v>
      </c>
      <c r="R330" s="119">
        <v>40520</v>
      </c>
      <c r="S330" s="30">
        <v>28.175000000000001</v>
      </c>
      <c r="T330" s="41">
        <v>40520</v>
      </c>
      <c r="U330" s="30">
        <v>25.3384</v>
      </c>
      <c r="V330" s="119">
        <v>40520</v>
      </c>
      <c r="W330" s="30">
        <v>26.28</v>
      </c>
      <c r="X330" s="1446"/>
      <c r="Y330" s="93">
        <v>40526</v>
      </c>
      <c r="Z330" s="30">
        <v>15.5</v>
      </c>
      <c r="AA330" s="190">
        <f t="shared" si="24"/>
        <v>1.2012500000000002</v>
      </c>
      <c r="AB330" s="41">
        <v>40526</v>
      </c>
      <c r="AC330" s="30">
        <v>15</v>
      </c>
      <c r="AD330" s="190">
        <f t="shared" si="25"/>
        <v>1.125</v>
      </c>
      <c r="AE330" s="41">
        <v>40526</v>
      </c>
      <c r="AF330" s="30">
        <v>18.079999999999998</v>
      </c>
      <c r="AG330" s="1685">
        <f t="shared" si="26"/>
        <v>1.6344319999999999</v>
      </c>
      <c r="AH330" s="1446"/>
      <c r="AI330" s="93">
        <v>40525</v>
      </c>
      <c r="AJ330" s="30">
        <v>13.93</v>
      </c>
      <c r="AK330" s="190">
        <f t="shared" si="27"/>
        <v>0.97022450000000016</v>
      </c>
      <c r="AL330" s="41">
        <v>40520</v>
      </c>
      <c r="AM330" s="30">
        <v>12.641999999999999</v>
      </c>
      <c r="AN330" s="190">
        <f t="shared" si="28"/>
        <v>0.79910082000000004</v>
      </c>
      <c r="AO330" s="41">
        <v>40534</v>
      </c>
      <c r="AP330" s="88">
        <v>14.16</v>
      </c>
      <c r="AQ330" s="1685">
        <f t="shared" si="29"/>
        <v>1.0025280000000001</v>
      </c>
    </row>
    <row r="331" spans="1:43">
      <c r="A331" s="28">
        <v>40521</v>
      </c>
      <c r="B331" s="41">
        <v>40521</v>
      </c>
      <c r="C331" s="30">
        <v>42.449199999999998</v>
      </c>
      <c r="D331" s="28">
        <v>40521</v>
      </c>
      <c r="E331" s="30">
        <v>32.6496</v>
      </c>
      <c r="F331" s="28">
        <v>40521</v>
      </c>
      <c r="G331" s="30">
        <v>25.571899999999999</v>
      </c>
      <c r="H331" s="28">
        <v>40521</v>
      </c>
      <c r="I331" s="30">
        <v>23.2407</v>
      </c>
      <c r="J331" s="28">
        <v>40521</v>
      </c>
      <c r="K331" s="30">
        <v>20.6586</v>
      </c>
      <c r="L331" s="41">
        <v>40521</v>
      </c>
      <c r="M331" s="30">
        <v>29.9557</v>
      </c>
      <c r="N331" s="119">
        <v>40521</v>
      </c>
      <c r="O331" s="30">
        <v>33.801000000000002</v>
      </c>
      <c r="P331" s="41">
        <v>40521</v>
      </c>
      <c r="Q331" s="30">
        <v>27.296099999999999</v>
      </c>
      <c r="R331" s="119">
        <v>40521</v>
      </c>
      <c r="S331" s="30">
        <v>28.285</v>
      </c>
      <c r="T331" s="41">
        <v>40521</v>
      </c>
      <c r="U331" s="30">
        <v>25.335999999999999</v>
      </c>
      <c r="V331" s="119">
        <v>40521</v>
      </c>
      <c r="W331" s="30">
        <v>26.305</v>
      </c>
      <c r="X331" s="1446"/>
      <c r="Y331" s="93">
        <v>40527</v>
      </c>
      <c r="Z331" s="30">
        <v>15.52</v>
      </c>
      <c r="AA331" s="190">
        <f t="shared" si="24"/>
        <v>1.2043520000000001</v>
      </c>
      <c r="AB331" s="41">
        <v>40527</v>
      </c>
      <c r="AC331" s="30">
        <v>15</v>
      </c>
      <c r="AD331" s="190">
        <f t="shared" si="25"/>
        <v>1.125</v>
      </c>
      <c r="AE331" s="41">
        <v>40527</v>
      </c>
      <c r="AF331" s="30">
        <v>18.11</v>
      </c>
      <c r="AG331" s="1685">
        <f t="shared" si="26"/>
        <v>1.6398604999999997</v>
      </c>
      <c r="AH331" s="1446"/>
      <c r="AI331" s="93">
        <v>40526</v>
      </c>
      <c r="AJ331" s="30">
        <v>13.44</v>
      </c>
      <c r="AK331" s="190">
        <f t="shared" si="27"/>
        <v>0.90316799999999986</v>
      </c>
      <c r="AL331" s="41">
        <v>40521</v>
      </c>
      <c r="AM331" s="30">
        <v>12.622999999999999</v>
      </c>
      <c r="AN331" s="190">
        <f t="shared" si="28"/>
        <v>0.79670064499999982</v>
      </c>
      <c r="AO331" s="41">
        <v>40535</v>
      </c>
      <c r="AP331" s="88">
        <v>14.17</v>
      </c>
      <c r="AQ331" s="1685">
        <f t="shared" si="29"/>
        <v>1.0039445</v>
      </c>
    </row>
    <row r="332" spans="1:43">
      <c r="A332" s="28">
        <v>40522</v>
      </c>
      <c r="B332" s="41">
        <v>40522</v>
      </c>
      <c r="C332" s="30">
        <v>42.574100000000001</v>
      </c>
      <c r="D332" s="28">
        <v>40522</v>
      </c>
      <c r="E332" s="30">
        <v>32.576500000000003</v>
      </c>
      <c r="F332" s="28">
        <v>40522</v>
      </c>
      <c r="G332" s="30">
        <v>25.584800000000001</v>
      </c>
      <c r="H332" s="28">
        <v>40522</v>
      </c>
      <c r="I332" s="30">
        <v>23.222200000000001</v>
      </c>
      <c r="J332" s="28">
        <v>40522</v>
      </c>
      <c r="K332" s="30">
        <v>20.6907</v>
      </c>
      <c r="L332" s="41">
        <v>40522</v>
      </c>
      <c r="M332" s="30">
        <v>29.968599999999999</v>
      </c>
      <c r="N332" s="119">
        <v>40522</v>
      </c>
      <c r="O332" s="30">
        <v>33.796999999999997</v>
      </c>
      <c r="P332" s="41">
        <v>40522</v>
      </c>
      <c r="Q332" s="30">
        <v>27.299700000000001</v>
      </c>
      <c r="R332" s="119">
        <v>40522</v>
      </c>
      <c r="S332" s="30">
        <v>28.283999999999999</v>
      </c>
      <c r="T332" s="41">
        <v>40522</v>
      </c>
      <c r="U332" s="30">
        <v>25.334600000000002</v>
      </c>
      <c r="V332" s="119">
        <v>40522</v>
      </c>
      <c r="W332" s="30">
        <v>26.303000000000001</v>
      </c>
      <c r="X332" s="1446"/>
      <c r="Y332" s="93">
        <v>40528</v>
      </c>
      <c r="Z332" s="30">
        <v>15.46</v>
      </c>
      <c r="AA332" s="190">
        <f t="shared" si="24"/>
        <v>1.1950580000000002</v>
      </c>
      <c r="AB332" s="41">
        <v>40528</v>
      </c>
      <c r="AC332" s="30">
        <v>15</v>
      </c>
      <c r="AD332" s="190">
        <f t="shared" si="25"/>
        <v>1.125</v>
      </c>
      <c r="AE332" s="41">
        <v>40528</v>
      </c>
      <c r="AF332" s="30">
        <v>18.100000000000001</v>
      </c>
      <c r="AG332" s="1685">
        <f t="shared" si="26"/>
        <v>1.6380500000000002</v>
      </c>
      <c r="AH332" s="1446"/>
      <c r="AI332" s="93">
        <v>40527</v>
      </c>
      <c r="AJ332" s="30">
        <v>13.48</v>
      </c>
      <c r="AK332" s="190">
        <f t="shared" si="27"/>
        <v>0.90855200000000003</v>
      </c>
      <c r="AL332" s="41">
        <v>40522</v>
      </c>
      <c r="AM332" s="30">
        <v>12.587</v>
      </c>
      <c r="AN332" s="190">
        <f t="shared" si="28"/>
        <v>0.79216284500000012</v>
      </c>
      <c r="AO332" s="41">
        <v>40539</v>
      </c>
      <c r="AP332" s="88">
        <v>13.8</v>
      </c>
      <c r="AQ332" s="1685">
        <f t="shared" si="29"/>
        <v>0.95220000000000005</v>
      </c>
    </row>
    <row r="333" spans="1:43">
      <c r="A333" s="28">
        <v>40525</v>
      </c>
      <c r="B333" s="41">
        <v>40525</v>
      </c>
      <c r="C333" s="30">
        <v>42.694899999999997</v>
      </c>
      <c r="D333" s="28">
        <v>40525</v>
      </c>
      <c r="E333" s="30">
        <v>32.626300000000001</v>
      </c>
      <c r="F333" s="28">
        <v>40525</v>
      </c>
      <c r="G333" s="30">
        <v>25.560400000000001</v>
      </c>
      <c r="H333" s="28">
        <v>40525</v>
      </c>
      <c r="I333" s="30">
        <v>23.189499999999999</v>
      </c>
      <c r="J333" s="28">
        <v>40525</v>
      </c>
      <c r="K333" s="30">
        <v>20.679400000000001</v>
      </c>
      <c r="L333" s="41">
        <v>40525</v>
      </c>
      <c r="M333" s="30">
        <v>29.969200000000001</v>
      </c>
      <c r="N333" s="119">
        <v>40525</v>
      </c>
      <c r="O333" s="30">
        <v>33.805999999999997</v>
      </c>
      <c r="P333" s="41">
        <v>40525</v>
      </c>
      <c r="Q333" s="30">
        <v>27.283300000000001</v>
      </c>
      <c r="R333" s="119">
        <v>40525</v>
      </c>
      <c r="S333" s="30">
        <v>28.27</v>
      </c>
      <c r="T333" s="41">
        <v>40525</v>
      </c>
      <c r="U333" s="30">
        <v>25.338000000000001</v>
      </c>
      <c r="V333" s="119">
        <v>40525</v>
      </c>
      <c r="W333" s="30">
        <v>26.315000000000001</v>
      </c>
      <c r="X333" s="1446"/>
      <c r="Y333" s="93">
        <v>40529</v>
      </c>
      <c r="Z333" s="30">
        <v>15.47</v>
      </c>
      <c r="AA333" s="190">
        <f t="shared" ref="AA333:AA396" si="30">(Z333/100)^2/2*100</f>
        <v>1.1966045000000001</v>
      </c>
      <c r="AB333" s="41">
        <v>40529</v>
      </c>
      <c r="AC333" s="30">
        <v>14.99</v>
      </c>
      <c r="AD333" s="190">
        <f t="shared" ref="AD333:AD396" si="31">(AC333/100)^2/2*100</f>
        <v>1.1235005</v>
      </c>
      <c r="AE333" s="41">
        <v>40529</v>
      </c>
      <c r="AF333" s="30">
        <v>18.11</v>
      </c>
      <c r="AG333" s="1685">
        <f t="shared" ref="AG333:AG396" si="32">(AF333/100)^2/2*100</f>
        <v>1.6398604999999997</v>
      </c>
      <c r="AH333" s="1446"/>
      <c r="AI333" s="93">
        <v>40528</v>
      </c>
      <c r="AJ333" s="30">
        <v>13.48</v>
      </c>
      <c r="AK333" s="190">
        <f t="shared" ref="AK333:AK396" si="33">(AJ333/100)^2/2*100</f>
        <v>0.90855200000000003</v>
      </c>
      <c r="AL333" s="41">
        <v>40525</v>
      </c>
      <c r="AM333" s="30">
        <v>12.532</v>
      </c>
      <c r="AN333" s="190">
        <f t="shared" ref="AN333:AN396" si="34">(AM333/100)^2/2*100</f>
        <v>0.78525511999999986</v>
      </c>
      <c r="AO333" s="41">
        <v>40540</v>
      </c>
      <c r="AP333" s="88">
        <v>13.77</v>
      </c>
      <c r="AQ333" s="1685">
        <f t="shared" ref="AQ333:AQ396" si="35">(AP333/100)^2/2*100</f>
        <v>0.94806449999999998</v>
      </c>
    </row>
    <row r="334" spans="1:43">
      <c r="A334" s="28">
        <v>40526</v>
      </c>
      <c r="B334" s="41">
        <v>40526</v>
      </c>
      <c r="C334" s="30">
        <v>43.364800000000002</v>
      </c>
      <c r="D334" s="28">
        <v>40526</v>
      </c>
      <c r="E334" s="30">
        <v>32.6511</v>
      </c>
      <c r="F334" s="28">
        <v>40526</v>
      </c>
      <c r="G334" s="30">
        <v>25.315200000000001</v>
      </c>
      <c r="H334" s="28">
        <v>40526</v>
      </c>
      <c r="I334" s="30">
        <v>22.8675</v>
      </c>
      <c r="J334" s="28">
        <v>40526</v>
      </c>
      <c r="K334" s="30">
        <v>20.4084</v>
      </c>
      <c r="L334" s="41">
        <v>40526</v>
      </c>
      <c r="M334" s="30">
        <v>29.13</v>
      </c>
      <c r="N334" s="119">
        <v>40526</v>
      </c>
      <c r="O334" s="30">
        <v>33.103999999999999</v>
      </c>
      <c r="P334" s="41">
        <v>40526</v>
      </c>
      <c r="Q334" s="30">
        <v>26.683499999999999</v>
      </c>
      <c r="R334" s="119">
        <v>40526</v>
      </c>
      <c r="S334" s="30">
        <v>27.605</v>
      </c>
      <c r="T334" s="41">
        <v>40526</v>
      </c>
      <c r="U334" s="30">
        <v>24.826499999999999</v>
      </c>
      <c r="V334" s="119">
        <v>40526</v>
      </c>
      <c r="W334" s="30">
        <v>25.823</v>
      </c>
      <c r="X334" s="1446"/>
      <c r="Y334" s="93">
        <v>40532</v>
      </c>
      <c r="Z334" s="30">
        <v>15.15</v>
      </c>
      <c r="AA334" s="190">
        <f t="shared" si="30"/>
        <v>1.1476124999999999</v>
      </c>
      <c r="AB334" s="41">
        <v>40532</v>
      </c>
      <c r="AC334" s="30">
        <v>14.76</v>
      </c>
      <c r="AD334" s="190">
        <f t="shared" si="31"/>
        <v>1.089288</v>
      </c>
      <c r="AE334" s="41">
        <v>40532</v>
      </c>
      <c r="AF334" s="30">
        <v>17.88</v>
      </c>
      <c r="AG334" s="1685">
        <f t="shared" si="32"/>
        <v>1.5984719999999997</v>
      </c>
      <c r="AH334" s="1446"/>
      <c r="AI334" s="93">
        <v>40529</v>
      </c>
      <c r="AJ334" s="30">
        <v>13.51</v>
      </c>
      <c r="AK334" s="190">
        <f t="shared" si="33"/>
        <v>0.91260049999999993</v>
      </c>
      <c r="AL334" s="41">
        <v>40526</v>
      </c>
      <c r="AM334" s="30">
        <v>11.65</v>
      </c>
      <c r="AN334" s="190">
        <f t="shared" si="34"/>
        <v>0.67861250000000006</v>
      </c>
      <c r="AO334" s="41">
        <v>40541</v>
      </c>
      <c r="AP334" s="88">
        <v>13.74</v>
      </c>
      <c r="AQ334" s="1685">
        <f t="shared" si="35"/>
        <v>0.94393799999999994</v>
      </c>
    </row>
    <row r="335" spans="1:43">
      <c r="A335" s="28">
        <v>40527</v>
      </c>
      <c r="B335" s="41">
        <v>40527</v>
      </c>
      <c r="C335" s="30">
        <v>43.736499999999999</v>
      </c>
      <c r="D335" s="28">
        <v>40527</v>
      </c>
      <c r="E335" s="30">
        <v>32.707300000000004</v>
      </c>
      <c r="F335" s="28">
        <v>40527</v>
      </c>
      <c r="G335" s="30">
        <v>25.275600000000001</v>
      </c>
      <c r="H335" s="28">
        <v>40527</v>
      </c>
      <c r="I335" s="30">
        <v>22.8506</v>
      </c>
      <c r="J335" s="28">
        <v>40527</v>
      </c>
      <c r="K335" s="30">
        <v>20.388100000000001</v>
      </c>
      <c r="L335" s="41">
        <v>40527</v>
      </c>
      <c r="M335" s="30">
        <v>29.125599999999999</v>
      </c>
      <c r="N335" s="119">
        <v>40527</v>
      </c>
      <c r="O335" s="30">
        <v>33.100999999999999</v>
      </c>
      <c r="P335" s="41">
        <v>40527</v>
      </c>
      <c r="Q335" s="30">
        <v>26.690899999999999</v>
      </c>
      <c r="R335" s="119">
        <v>40527</v>
      </c>
      <c r="S335" s="30">
        <v>27.611999999999998</v>
      </c>
      <c r="T335" s="41">
        <v>40527</v>
      </c>
      <c r="U335" s="30">
        <v>24.847000000000001</v>
      </c>
      <c r="V335" s="119">
        <v>40527</v>
      </c>
      <c r="W335" s="30">
        <v>25.849</v>
      </c>
      <c r="X335" s="1446"/>
      <c r="Y335" s="93">
        <v>40533</v>
      </c>
      <c r="Z335" s="30">
        <v>15.18</v>
      </c>
      <c r="AA335" s="190">
        <f t="shared" si="30"/>
        <v>1.1521619999999999</v>
      </c>
      <c r="AB335" s="41">
        <v>40533</v>
      </c>
      <c r="AC335" s="30">
        <v>14.81</v>
      </c>
      <c r="AD335" s="190">
        <f t="shared" si="31"/>
        <v>1.0966805000000002</v>
      </c>
      <c r="AE335" s="41">
        <v>40533</v>
      </c>
      <c r="AF335" s="30">
        <v>17.940000000000001</v>
      </c>
      <c r="AG335" s="1685">
        <f t="shared" si="32"/>
        <v>1.609218</v>
      </c>
      <c r="AH335" s="1446"/>
      <c r="AI335" s="93">
        <v>40532</v>
      </c>
      <c r="AJ335" s="30">
        <v>13.44</v>
      </c>
      <c r="AK335" s="190">
        <f t="shared" si="33"/>
        <v>0.90316799999999986</v>
      </c>
      <c r="AL335" s="41">
        <v>40527</v>
      </c>
      <c r="AM335" s="30">
        <v>11.649000000000001</v>
      </c>
      <c r="AN335" s="190">
        <f t="shared" si="34"/>
        <v>0.67849600500000007</v>
      </c>
      <c r="AO335" s="41">
        <v>40542</v>
      </c>
      <c r="AP335" s="88">
        <v>13.45</v>
      </c>
      <c r="AQ335" s="1685">
        <f t="shared" si="35"/>
        <v>0.90451249999999972</v>
      </c>
    </row>
    <row r="336" spans="1:43">
      <c r="A336" s="28">
        <v>40528</v>
      </c>
      <c r="B336" s="41">
        <v>40528</v>
      </c>
      <c r="C336" s="30">
        <v>43.960599999999999</v>
      </c>
      <c r="D336" s="28">
        <v>40528</v>
      </c>
      <c r="E336" s="30">
        <v>32.975499999999997</v>
      </c>
      <c r="F336" s="28">
        <v>40528</v>
      </c>
      <c r="G336" s="30">
        <v>25.4328</v>
      </c>
      <c r="H336" s="28">
        <v>40528</v>
      </c>
      <c r="I336" s="30">
        <v>22.951599999999999</v>
      </c>
      <c r="J336" s="28">
        <v>40528</v>
      </c>
      <c r="K336" s="30">
        <v>20.549800000000001</v>
      </c>
      <c r="L336" s="41">
        <v>40528</v>
      </c>
      <c r="M336" s="30">
        <v>29.031199999999998</v>
      </c>
      <c r="N336" s="119">
        <v>40528</v>
      </c>
      <c r="O336" s="30">
        <v>33.027999999999999</v>
      </c>
      <c r="P336" s="41">
        <v>40528</v>
      </c>
      <c r="Q336" s="30">
        <v>26.619599999999998</v>
      </c>
      <c r="R336" s="119">
        <v>40528</v>
      </c>
      <c r="S336" s="30">
        <v>27.567</v>
      </c>
      <c r="T336" s="41">
        <v>40528</v>
      </c>
      <c r="U336" s="30">
        <v>24.843499999999999</v>
      </c>
      <c r="V336" s="119">
        <v>40528</v>
      </c>
      <c r="W336" s="30">
        <v>25.855</v>
      </c>
      <c r="X336" s="1446"/>
      <c r="Y336" s="93">
        <v>40534</v>
      </c>
      <c r="Z336" s="30">
        <v>14.93</v>
      </c>
      <c r="AA336" s="190">
        <f t="shared" si="30"/>
        <v>1.1145244999999999</v>
      </c>
      <c r="AB336" s="41">
        <v>40534</v>
      </c>
      <c r="AC336" s="30">
        <v>14.51</v>
      </c>
      <c r="AD336" s="190">
        <f t="shared" si="31"/>
        <v>1.0527005</v>
      </c>
      <c r="AE336" s="41">
        <v>40534</v>
      </c>
      <c r="AF336" s="30">
        <v>17.55</v>
      </c>
      <c r="AG336" s="1685">
        <f t="shared" si="32"/>
        <v>1.5400125000000002</v>
      </c>
      <c r="AH336" s="1446"/>
      <c r="AI336" s="93">
        <v>40533</v>
      </c>
      <c r="AJ336" s="30">
        <v>13.52</v>
      </c>
      <c r="AK336" s="190">
        <f t="shared" si="33"/>
        <v>0.91395199999999988</v>
      </c>
      <c r="AL336" s="41">
        <v>40528</v>
      </c>
      <c r="AM336" s="30">
        <v>11.648</v>
      </c>
      <c r="AN336" s="190">
        <f t="shared" si="34"/>
        <v>0.67837952000000001</v>
      </c>
      <c r="AO336" s="41">
        <v>40543</v>
      </c>
      <c r="AP336" s="88">
        <v>13.46</v>
      </c>
      <c r="AQ336" s="1685">
        <f t="shared" si="35"/>
        <v>0.90585800000000005</v>
      </c>
    </row>
    <row r="337" spans="1:43">
      <c r="A337" s="28">
        <v>40529</v>
      </c>
      <c r="B337" s="41">
        <v>40529</v>
      </c>
      <c r="C337" s="30">
        <v>43.648299999999999</v>
      </c>
      <c r="D337" s="28">
        <v>40529</v>
      </c>
      <c r="E337" s="30">
        <v>33.001300000000001</v>
      </c>
      <c r="F337" s="28">
        <v>40529</v>
      </c>
      <c r="G337" s="30">
        <v>25.385200000000001</v>
      </c>
      <c r="H337" s="28">
        <v>40529</v>
      </c>
      <c r="I337" s="30">
        <v>22.951699999999999</v>
      </c>
      <c r="J337" s="28">
        <v>40529</v>
      </c>
      <c r="K337" s="30">
        <v>20.520099999999999</v>
      </c>
      <c r="L337" s="41">
        <v>40529</v>
      </c>
      <c r="M337" s="30">
        <v>28.990099999999998</v>
      </c>
      <c r="N337" s="119">
        <v>40529</v>
      </c>
      <c r="O337" s="30">
        <v>32.707999999999998</v>
      </c>
      <c r="P337" s="41">
        <v>40529</v>
      </c>
      <c r="Q337" s="30">
        <v>26.288599999999999</v>
      </c>
      <c r="R337" s="119">
        <v>40529</v>
      </c>
      <c r="S337" s="30">
        <v>27.123000000000001</v>
      </c>
      <c r="T337" s="41">
        <v>40529</v>
      </c>
      <c r="U337" s="30">
        <v>24.7517</v>
      </c>
      <c r="V337" s="119">
        <v>40529</v>
      </c>
      <c r="W337" s="30">
        <v>25.75</v>
      </c>
      <c r="X337" s="1446"/>
      <c r="Y337" s="93">
        <v>40535</v>
      </c>
      <c r="Z337" s="30">
        <v>14.84</v>
      </c>
      <c r="AA337" s="190">
        <f t="shared" si="30"/>
        <v>1.1011280000000001</v>
      </c>
      <c r="AB337" s="41">
        <v>40535</v>
      </c>
      <c r="AC337" s="30">
        <v>14.28</v>
      </c>
      <c r="AD337" s="190">
        <f t="shared" si="31"/>
        <v>1.0195919999999998</v>
      </c>
      <c r="AE337" s="41">
        <v>40535</v>
      </c>
      <c r="AF337" s="30">
        <v>17.39</v>
      </c>
      <c r="AG337" s="1685">
        <f t="shared" si="32"/>
        <v>1.5120605</v>
      </c>
      <c r="AH337" s="1446"/>
      <c r="AI337" s="93">
        <v>40534</v>
      </c>
      <c r="AJ337" s="30">
        <v>13.24</v>
      </c>
      <c r="AK337" s="190">
        <f t="shared" si="33"/>
        <v>0.87648799999999993</v>
      </c>
      <c r="AL337" s="41">
        <v>40529</v>
      </c>
      <c r="AM337" s="30">
        <v>11.647</v>
      </c>
      <c r="AN337" s="190">
        <f t="shared" si="34"/>
        <v>0.67826304500000001</v>
      </c>
      <c r="AO337" s="41">
        <v>40546</v>
      </c>
      <c r="AP337" s="88">
        <v>13.44</v>
      </c>
      <c r="AQ337" s="1685">
        <f t="shared" si="35"/>
        <v>0.90316799999999986</v>
      </c>
    </row>
    <row r="338" spans="1:43">
      <c r="A338" s="28">
        <v>40532</v>
      </c>
      <c r="B338" s="41">
        <v>40532</v>
      </c>
      <c r="C338" s="30">
        <v>43.686900000000001</v>
      </c>
      <c r="D338" s="28">
        <v>40532</v>
      </c>
      <c r="E338" s="30">
        <v>33.063000000000002</v>
      </c>
      <c r="F338" s="28">
        <v>40532</v>
      </c>
      <c r="G338" s="30">
        <v>25.386700000000001</v>
      </c>
      <c r="H338" s="28">
        <v>40532</v>
      </c>
      <c r="I338" s="30">
        <v>23.0139</v>
      </c>
      <c r="J338" s="28">
        <v>40532</v>
      </c>
      <c r="K338" s="30">
        <v>20.691099999999999</v>
      </c>
      <c r="L338" s="41">
        <v>40532</v>
      </c>
      <c r="M338" s="30">
        <v>29.517199999999999</v>
      </c>
      <c r="N338" s="119">
        <v>40532</v>
      </c>
      <c r="O338" s="30">
        <v>32.914000000000001</v>
      </c>
      <c r="P338" s="41">
        <v>40532</v>
      </c>
      <c r="Q338" s="30">
        <v>26.671399999999998</v>
      </c>
      <c r="R338" s="119">
        <v>40532</v>
      </c>
      <c r="S338" s="30">
        <v>27.324000000000002</v>
      </c>
      <c r="T338" s="41">
        <v>40532</v>
      </c>
      <c r="U338" s="30">
        <v>25.0031</v>
      </c>
      <c r="V338" s="119">
        <v>40532</v>
      </c>
      <c r="W338" s="30">
        <v>25.991</v>
      </c>
      <c r="X338" s="1446"/>
      <c r="Y338" s="93">
        <v>40536</v>
      </c>
      <c r="Z338" s="30">
        <v>14.82</v>
      </c>
      <c r="AA338" s="190">
        <f t="shared" si="30"/>
        <v>1.0981619999999999</v>
      </c>
      <c r="AB338" s="41">
        <v>40536</v>
      </c>
      <c r="AC338" s="30">
        <v>14.29</v>
      </c>
      <c r="AD338" s="190">
        <f t="shared" si="31"/>
        <v>1.0210205000000001</v>
      </c>
      <c r="AE338" s="41">
        <v>40536</v>
      </c>
      <c r="AF338" s="30">
        <v>17.37</v>
      </c>
      <c r="AG338" s="1685">
        <f t="shared" si="32"/>
        <v>1.5085845000000004</v>
      </c>
      <c r="AH338" s="1446"/>
      <c r="AI338" s="93">
        <v>40535</v>
      </c>
      <c r="AJ338" s="30">
        <v>13.17</v>
      </c>
      <c r="AK338" s="190">
        <f t="shared" si="33"/>
        <v>0.86724450000000008</v>
      </c>
      <c r="AL338" s="41">
        <v>40532</v>
      </c>
      <c r="AM338" s="30">
        <v>11.523</v>
      </c>
      <c r="AN338" s="190">
        <f t="shared" si="34"/>
        <v>0.66389764499999993</v>
      </c>
      <c r="AO338" s="41">
        <v>40547</v>
      </c>
      <c r="AP338" s="88">
        <v>13.23</v>
      </c>
      <c r="AQ338" s="1685">
        <f t="shared" si="35"/>
        <v>0.87516450000000001</v>
      </c>
    </row>
    <row r="339" spans="1:43">
      <c r="A339" s="28">
        <v>40533</v>
      </c>
      <c r="B339" s="41">
        <v>40533</v>
      </c>
      <c r="C339" s="30">
        <v>43.205100000000002</v>
      </c>
      <c r="D339" s="28">
        <v>40533</v>
      </c>
      <c r="E339" s="30">
        <v>32.489100000000001</v>
      </c>
      <c r="F339" s="28">
        <v>40533</v>
      </c>
      <c r="G339" s="30">
        <v>25.144200000000001</v>
      </c>
      <c r="H339" s="28">
        <v>40533</v>
      </c>
      <c r="I339" s="30">
        <v>22.7851</v>
      </c>
      <c r="J339" s="28">
        <v>40533</v>
      </c>
      <c r="K339" s="30">
        <v>20.542100000000001</v>
      </c>
      <c r="L339" s="41">
        <v>40533</v>
      </c>
      <c r="M339" s="30">
        <v>29.419599999999999</v>
      </c>
      <c r="N339" s="119">
        <v>40533</v>
      </c>
      <c r="O339" s="30">
        <v>32.804000000000002</v>
      </c>
      <c r="P339" s="41">
        <v>40533</v>
      </c>
      <c r="Q339" s="30">
        <v>26.4679</v>
      </c>
      <c r="R339" s="119">
        <v>40533</v>
      </c>
      <c r="S339" s="30">
        <v>27.071000000000002</v>
      </c>
      <c r="T339" s="41">
        <v>40533</v>
      </c>
      <c r="U339" s="30">
        <v>24.938600000000001</v>
      </c>
      <c r="V339" s="119">
        <v>40533</v>
      </c>
      <c r="W339" s="30">
        <v>25.943000000000001</v>
      </c>
      <c r="X339" s="1446"/>
      <c r="Y339" s="93">
        <v>40539</v>
      </c>
      <c r="Z339" s="30">
        <v>14.75</v>
      </c>
      <c r="AA339" s="190">
        <f t="shared" si="30"/>
        <v>1.0878124999999998</v>
      </c>
      <c r="AB339" s="41">
        <v>40539</v>
      </c>
      <c r="AC339" s="30">
        <v>13.97</v>
      </c>
      <c r="AD339" s="190">
        <f t="shared" si="31"/>
        <v>0.9758045000000003</v>
      </c>
      <c r="AE339" s="41">
        <v>40539</v>
      </c>
      <c r="AF339" s="30">
        <v>17.170000000000002</v>
      </c>
      <c r="AG339" s="1685">
        <f t="shared" si="32"/>
        <v>1.4740445000000002</v>
      </c>
      <c r="AH339" s="1446"/>
      <c r="AI339" s="93">
        <v>40536</v>
      </c>
      <c r="AJ339" s="30">
        <v>13.13</v>
      </c>
      <c r="AK339" s="190">
        <f t="shared" si="33"/>
        <v>0.86198449999999993</v>
      </c>
      <c r="AL339" s="41">
        <v>40533</v>
      </c>
      <c r="AM339" s="30">
        <v>11.584</v>
      </c>
      <c r="AN339" s="190">
        <f t="shared" si="34"/>
        <v>0.67094527999999998</v>
      </c>
      <c r="AO339" s="41">
        <v>40548</v>
      </c>
      <c r="AP339" s="88">
        <v>12.91</v>
      </c>
      <c r="AQ339" s="1685">
        <f t="shared" si="35"/>
        <v>0.83334049999999982</v>
      </c>
    </row>
    <row r="340" spans="1:43">
      <c r="A340" s="28">
        <v>40534</v>
      </c>
      <c r="B340" s="41">
        <v>40534</v>
      </c>
      <c r="C340" s="30">
        <v>43.1648</v>
      </c>
      <c r="D340" s="28">
        <v>40534</v>
      </c>
      <c r="E340" s="30">
        <v>32.428400000000003</v>
      </c>
      <c r="F340" s="28">
        <v>40534</v>
      </c>
      <c r="G340" s="30">
        <v>25.052099999999999</v>
      </c>
      <c r="H340" s="28">
        <v>40534</v>
      </c>
      <c r="I340" s="30">
        <v>22.7286</v>
      </c>
      <c r="J340" s="28">
        <v>40534</v>
      </c>
      <c r="K340" s="30">
        <v>20.520900000000001</v>
      </c>
      <c r="L340" s="41">
        <v>40534</v>
      </c>
      <c r="M340" s="30">
        <v>29.4254</v>
      </c>
      <c r="N340" s="119">
        <v>40534</v>
      </c>
      <c r="O340" s="30">
        <v>32.737000000000002</v>
      </c>
      <c r="P340" s="41">
        <v>40534</v>
      </c>
      <c r="Q340" s="30">
        <v>26.4496</v>
      </c>
      <c r="R340" s="119">
        <v>40534</v>
      </c>
      <c r="S340" s="30">
        <v>26.997</v>
      </c>
      <c r="T340" s="41">
        <v>40534</v>
      </c>
      <c r="U340" s="30">
        <v>24.827200000000001</v>
      </c>
      <c r="V340" s="119">
        <v>40534</v>
      </c>
      <c r="W340" s="30">
        <v>25.818000000000001</v>
      </c>
      <c r="X340" s="1446"/>
      <c r="Y340" s="93">
        <v>40540</v>
      </c>
      <c r="Z340" s="30">
        <v>14.73</v>
      </c>
      <c r="AA340" s="190">
        <f t="shared" si="30"/>
        <v>1.0848645000000001</v>
      </c>
      <c r="AB340" s="41">
        <v>40540</v>
      </c>
      <c r="AC340" s="30">
        <v>13.92</v>
      </c>
      <c r="AD340" s="190">
        <f t="shared" si="31"/>
        <v>0.9688319999999998</v>
      </c>
      <c r="AE340" s="41">
        <v>40540</v>
      </c>
      <c r="AF340" s="30">
        <v>17.03</v>
      </c>
      <c r="AG340" s="1685">
        <f t="shared" si="32"/>
        <v>1.4501045000000001</v>
      </c>
      <c r="AH340" s="1446"/>
      <c r="AI340" s="93">
        <v>40539</v>
      </c>
      <c r="AJ340" s="30">
        <v>12.89</v>
      </c>
      <c r="AK340" s="190">
        <f t="shared" si="33"/>
        <v>0.83076050000000023</v>
      </c>
      <c r="AL340" s="41">
        <v>40534</v>
      </c>
      <c r="AM340" s="30">
        <v>11.35</v>
      </c>
      <c r="AN340" s="190">
        <f t="shared" si="34"/>
        <v>0.64411249999999987</v>
      </c>
      <c r="AO340" s="41">
        <v>40549</v>
      </c>
      <c r="AP340" s="88">
        <v>12.93</v>
      </c>
      <c r="AQ340" s="1685">
        <f t="shared" si="35"/>
        <v>0.83592449999999996</v>
      </c>
    </row>
    <row r="341" spans="1:43">
      <c r="A341" s="28">
        <v>40535</v>
      </c>
      <c r="B341" s="41">
        <v>40535</v>
      </c>
      <c r="C341" s="30">
        <v>43.173499999999997</v>
      </c>
      <c r="D341" s="28">
        <v>40535</v>
      </c>
      <c r="E341" s="30">
        <v>32.488999999999997</v>
      </c>
      <c r="F341" s="28">
        <v>40535</v>
      </c>
      <c r="G341" s="30">
        <v>25.010300000000001</v>
      </c>
      <c r="H341" s="28">
        <v>40535</v>
      </c>
      <c r="I341" s="30">
        <v>22.754300000000001</v>
      </c>
      <c r="J341" s="28">
        <v>40535</v>
      </c>
      <c r="K341" s="30">
        <v>20.444099999999999</v>
      </c>
      <c r="L341" s="41">
        <v>40535</v>
      </c>
      <c r="M341" s="30">
        <v>29.3202</v>
      </c>
      <c r="N341" s="119">
        <v>40535</v>
      </c>
      <c r="O341" s="30">
        <v>32.662999999999997</v>
      </c>
      <c r="P341" s="41">
        <v>40535</v>
      </c>
      <c r="Q341" s="30">
        <v>26.3492</v>
      </c>
      <c r="R341" s="119">
        <v>40535</v>
      </c>
      <c r="S341" s="30">
        <v>26.893999999999998</v>
      </c>
      <c r="T341" s="41">
        <v>40535</v>
      </c>
      <c r="U341" s="30">
        <v>24.662600000000001</v>
      </c>
      <c r="V341" s="119">
        <v>40535</v>
      </c>
      <c r="W341" s="30">
        <v>25.643000000000001</v>
      </c>
      <c r="X341" s="1446"/>
      <c r="Y341" s="93">
        <v>40541</v>
      </c>
      <c r="Z341" s="30">
        <v>14.7</v>
      </c>
      <c r="AA341" s="190">
        <f t="shared" si="30"/>
        <v>1.0804499999999999</v>
      </c>
      <c r="AB341" s="41">
        <v>40541</v>
      </c>
      <c r="AC341" s="30">
        <v>13.89</v>
      </c>
      <c r="AD341" s="190">
        <f t="shared" si="31"/>
        <v>0.96466049999999992</v>
      </c>
      <c r="AE341" s="41">
        <v>40541</v>
      </c>
      <c r="AF341" s="30">
        <v>17.04</v>
      </c>
      <c r="AG341" s="1685">
        <f t="shared" si="32"/>
        <v>1.451808</v>
      </c>
      <c r="AH341" s="1446"/>
      <c r="AI341" s="93">
        <v>40540</v>
      </c>
      <c r="AJ341" s="30">
        <v>12.79</v>
      </c>
      <c r="AK341" s="190">
        <f t="shared" si="33"/>
        <v>0.81792049999999983</v>
      </c>
      <c r="AL341" s="41">
        <v>40535</v>
      </c>
      <c r="AM341" s="30">
        <v>11.263999999999999</v>
      </c>
      <c r="AN341" s="190">
        <f t="shared" si="34"/>
        <v>0.63438847999999992</v>
      </c>
      <c r="AO341" s="41">
        <v>40550</v>
      </c>
      <c r="AP341" s="88">
        <v>12.08</v>
      </c>
      <c r="AQ341" s="1685">
        <f t="shared" si="35"/>
        <v>0.72963200000000006</v>
      </c>
    </row>
    <row r="342" spans="1:43">
      <c r="A342" s="28">
        <v>40536</v>
      </c>
      <c r="B342" s="41">
        <v>40536</v>
      </c>
      <c r="C342" s="30">
        <v>42.273200000000003</v>
      </c>
      <c r="D342" s="28">
        <v>40536</v>
      </c>
      <c r="E342" s="30">
        <v>32.4056</v>
      </c>
      <c r="F342" s="28">
        <v>40536</v>
      </c>
      <c r="G342" s="30">
        <v>24.992100000000001</v>
      </c>
      <c r="H342" s="28">
        <v>40536</v>
      </c>
      <c r="I342" s="30">
        <v>22.7133</v>
      </c>
      <c r="J342" s="28">
        <v>40536</v>
      </c>
      <c r="K342" s="30">
        <v>20.4237</v>
      </c>
      <c r="L342" s="41">
        <v>40536</v>
      </c>
      <c r="M342" s="30">
        <v>29.3111</v>
      </c>
      <c r="N342" s="119">
        <v>40536</v>
      </c>
      <c r="O342" s="30">
        <v>32.662999999999997</v>
      </c>
      <c r="P342" s="41">
        <v>40536</v>
      </c>
      <c r="Q342" s="30">
        <v>26.351900000000001</v>
      </c>
      <c r="R342" s="119">
        <v>40536</v>
      </c>
      <c r="S342" s="30">
        <v>26.898</v>
      </c>
      <c r="T342" s="41">
        <v>40536</v>
      </c>
      <c r="U342" s="30">
        <v>24.548100000000002</v>
      </c>
      <c r="V342" s="119">
        <v>40536</v>
      </c>
      <c r="W342" s="30">
        <v>25.501999999999999</v>
      </c>
      <c r="X342" s="1446"/>
      <c r="Y342" s="93">
        <v>40542</v>
      </c>
      <c r="Z342" s="30">
        <v>14.71</v>
      </c>
      <c r="AA342" s="190">
        <f t="shared" si="30"/>
        <v>1.0819205000000003</v>
      </c>
      <c r="AB342" s="41">
        <v>40542</v>
      </c>
      <c r="AC342" s="30">
        <v>13.88</v>
      </c>
      <c r="AD342" s="190">
        <f t="shared" si="31"/>
        <v>0.96327200000000013</v>
      </c>
      <c r="AE342" s="41">
        <v>40542</v>
      </c>
      <c r="AF342" s="30">
        <v>17.100000000000001</v>
      </c>
      <c r="AG342" s="1685">
        <f t="shared" si="32"/>
        <v>1.4620500000000001</v>
      </c>
      <c r="AH342" s="1446"/>
      <c r="AI342" s="93">
        <v>40541</v>
      </c>
      <c r="AJ342" s="30">
        <v>12.73</v>
      </c>
      <c r="AK342" s="190">
        <f t="shared" si="33"/>
        <v>0.81026450000000005</v>
      </c>
      <c r="AL342" s="41">
        <v>40536</v>
      </c>
      <c r="AM342" s="30">
        <v>11.262</v>
      </c>
      <c r="AN342" s="190">
        <f t="shared" si="34"/>
        <v>0.63416322000000003</v>
      </c>
      <c r="AO342" s="41">
        <v>40553</v>
      </c>
      <c r="AP342" s="88">
        <v>12.03</v>
      </c>
      <c r="AQ342" s="1685">
        <f t="shared" si="35"/>
        <v>0.72360449999999987</v>
      </c>
    </row>
    <row r="343" spans="1:43">
      <c r="A343" s="28">
        <v>40539</v>
      </c>
      <c r="B343" s="41">
        <v>40539</v>
      </c>
      <c r="C343" s="30">
        <v>42.021099999999997</v>
      </c>
      <c r="D343" s="28">
        <v>40539</v>
      </c>
      <c r="E343" s="30">
        <v>31.974799999999998</v>
      </c>
      <c r="F343" s="28">
        <v>40539</v>
      </c>
      <c r="G343" s="30">
        <v>24.4817</v>
      </c>
      <c r="H343" s="28">
        <v>40539</v>
      </c>
      <c r="I343" s="30">
        <v>22.3749</v>
      </c>
      <c r="J343" s="28">
        <v>40539</v>
      </c>
      <c r="K343" s="30">
        <v>19.8475</v>
      </c>
      <c r="L343" s="41">
        <v>40539</v>
      </c>
      <c r="M343" s="30">
        <v>28.443000000000001</v>
      </c>
      <c r="N343" s="119">
        <v>40539</v>
      </c>
      <c r="O343" s="30">
        <v>31.661999999999999</v>
      </c>
      <c r="P343" s="41">
        <v>40539</v>
      </c>
      <c r="Q343" s="30">
        <v>25.653300000000002</v>
      </c>
      <c r="R343" s="119">
        <v>40539</v>
      </c>
      <c r="S343" s="30">
        <v>26.123000000000001</v>
      </c>
      <c r="T343" s="41">
        <v>40539</v>
      </c>
      <c r="U343" s="30">
        <v>23.650600000000001</v>
      </c>
      <c r="V343" s="119">
        <v>40539</v>
      </c>
      <c r="W343" s="30">
        <v>24.574000000000002</v>
      </c>
      <c r="X343" s="1446"/>
      <c r="Y343" s="93">
        <v>40543</v>
      </c>
      <c r="Z343" s="30">
        <v>14.73</v>
      </c>
      <c r="AA343" s="190">
        <f t="shared" si="30"/>
        <v>1.0848645000000001</v>
      </c>
      <c r="AB343" s="41">
        <v>40543</v>
      </c>
      <c r="AC343" s="30">
        <v>13.88</v>
      </c>
      <c r="AD343" s="190">
        <f t="shared" si="31"/>
        <v>0.96327200000000013</v>
      </c>
      <c r="AE343" s="41">
        <v>40543</v>
      </c>
      <c r="AF343" s="30">
        <v>17.2</v>
      </c>
      <c r="AG343" s="1685">
        <f t="shared" si="32"/>
        <v>1.4791999999999998</v>
      </c>
      <c r="AH343" s="1446"/>
      <c r="AI343" s="93">
        <v>40542</v>
      </c>
      <c r="AJ343" s="30">
        <v>12.92</v>
      </c>
      <c r="AK343" s="190">
        <f t="shared" si="33"/>
        <v>0.83463200000000004</v>
      </c>
      <c r="AL343" s="41">
        <v>40539</v>
      </c>
      <c r="AM343" s="30">
        <v>10.949</v>
      </c>
      <c r="AN343" s="190">
        <f t="shared" si="34"/>
        <v>0.5994030050000001</v>
      </c>
      <c r="AO343" s="41">
        <v>40554</v>
      </c>
      <c r="AP343" s="88">
        <v>11.87</v>
      </c>
      <c r="AQ343" s="1685">
        <f t="shared" si="35"/>
        <v>0.70448449999999985</v>
      </c>
    </row>
    <row r="344" spans="1:43">
      <c r="A344" s="28">
        <v>40540</v>
      </c>
      <c r="B344" s="41">
        <v>40540</v>
      </c>
      <c r="C344" s="30">
        <v>42.126399999999997</v>
      </c>
      <c r="D344" s="28">
        <v>40540</v>
      </c>
      <c r="E344" s="30">
        <v>32.071100000000001</v>
      </c>
      <c r="F344" s="28">
        <v>40540</v>
      </c>
      <c r="G344" s="30">
        <v>24.574000000000002</v>
      </c>
      <c r="H344" s="28">
        <v>40540</v>
      </c>
      <c r="I344" s="30">
        <v>22.3583</v>
      </c>
      <c r="J344" s="28">
        <v>40540</v>
      </c>
      <c r="K344" s="30">
        <v>19.768699999999999</v>
      </c>
      <c r="L344" s="41">
        <v>40540</v>
      </c>
      <c r="M344" s="30">
        <v>28.517800000000001</v>
      </c>
      <c r="N344" s="119">
        <v>40540</v>
      </c>
      <c r="O344" s="30">
        <v>31.67</v>
      </c>
      <c r="P344" s="41">
        <v>40540</v>
      </c>
      <c r="Q344" s="30">
        <v>25.486499999999999</v>
      </c>
      <c r="R344" s="119">
        <v>40540</v>
      </c>
      <c r="S344" s="30">
        <v>26.093</v>
      </c>
      <c r="T344" s="41">
        <v>40540</v>
      </c>
      <c r="U344" s="30">
        <v>23.7273</v>
      </c>
      <c r="V344" s="119">
        <v>40540</v>
      </c>
      <c r="W344" s="30">
        <v>24.614999999999998</v>
      </c>
      <c r="X344" s="1446"/>
      <c r="Y344" s="93">
        <v>40546</v>
      </c>
      <c r="Z344" s="30">
        <v>15.11</v>
      </c>
      <c r="AA344" s="190">
        <f t="shared" si="30"/>
        <v>1.1415604999999998</v>
      </c>
      <c r="AB344" s="41">
        <v>40546</v>
      </c>
      <c r="AC344" s="30">
        <v>14.07</v>
      </c>
      <c r="AD344" s="190">
        <f t="shared" si="31"/>
        <v>0.98982449999999977</v>
      </c>
      <c r="AE344" s="41">
        <v>40546</v>
      </c>
      <c r="AF344" s="30">
        <v>17.68</v>
      </c>
      <c r="AG344" s="1685">
        <f t="shared" si="32"/>
        <v>1.5629119999999996</v>
      </c>
      <c r="AH344" s="1446"/>
      <c r="AI344" s="93">
        <v>40543</v>
      </c>
      <c r="AJ344" s="30">
        <v>12.98</v>
      </c>
      <c r="AK344" s="190">
        <f t="shared" si="33"/>
        <v>0.84240199999999987</v>
      </c>
      <c r="AL344" s="41">
        <v>40540</v>
      </c>
      <c r="AM344" s="30">
        <v>10.928000000000001</v>
      </c>
      <c r="AN344" s="190">
        <f t="shared" si="34"/>
        <v>0.59710591999999996</v>
      </c>
      <c r="AO344" s="41">
        <v>40555</v>
      </c>
      <c r="AP344" s="88">
        <v>11.72</v>
      </c>
      <c r="AQ344" s="1685">
        <f t="shared" si="35"/>
        <v>0.68679200000000018</v>
      </c>
    </row>
    <row r="345" spans="1:43">
      <c r="A345" s="28">
        <v>40541</v>
      </c>
      <c r="B345" s="41">
        <v>40541</v>
      </c>
      <c r="C345" s="30">
        <v>42.183199999999999</v>
      </c>
      <c r="D345" s="28">
        <v>40541</v>
      </c>
      <c r="E345" s="30">
        <v>32.269199999999998</v>
      </c>
      <c r="F345" s="28">
        <v>40541</v>
      </c>
      <c r="G345" s="30">
        <v>24.6374</v>
      </c>
      <c r="H345" s="28">
        <v>40541</v>
      </c>
      <c r="I345" s="30">
        <v>22.3111</v>
      </c>
      <c r="J345" s="28">
        <v>40541</v>
      </c>
      <c r="K345" s="30">
        <v>19.7636</v>
      </c>
      <c r="L345" s="41">
        <v>40541</v>
      </c>
      <c r="M345" s="30">
        <v>28.551300000000001</v>
      </c>
      <c r="N345" s="119">
        <v>40541</v>
      </c>
      <c r="O345" s="30">
        <v>31.736000000000001</v>
      </c>
      <c r="P345" s="41">
        <v>40541</v>
      </c>
      <c r="Q345" s="30">
        <v>25.5044</v>
      </c>
      <c r="R345" s="119">
        <v>40541</v>
      </c>
      <c r="S345" s="30">
        <v>26.167999999999999</v>
      </c>
      <c r="T345" s="41">
        <v>40541</v>
      </c>
      <c r="U345" s="30">
        <v>23.970800000000001</v>
      </c>
      <c r="V345" s="119">
        <v>40541</v>
      </c>
      <c r="W345" s="30">
        <v>24.86</v>
      </c>
      <c r="X345" s="1446"/>
      <c r="Y345" s="93">
        <v>40547</v>
      </c>
      <c r="Z345" s="30">
        <v>14.29</v>
      </c>
      <c r="AA345" s="190">
        <f t="shared" si="30"/>
        <v>1.0210205000000001</v>
      </c>
      <c r="AB345" s="41">
        <v>40547</v>
      </c>
      <c r="AC345" s="30">
        <v>13.3</v>
      </c>
      <c r="AD345" s="190">
        <f t="shared" si="31"/>
        <v>0.88445000000000018</v>
      </c>
      <c r="AE345" s="41">
        <v>40547</v>
      </c>
      <c r="AF345" s="30">
        <v>16.55</v>
      </c>
      <c r="AG345" s="1685">
        <f t="shared" si="32"/>
        <v>1.3695125000000001</v>
      </c>
      <c r="AH345" s="1446"/>
      <c r="AI345" s="93">
        <v>40546</v>
      </c>
      <c r="AJ345" s="30">
        <v>13.06</v>
      </c>
      <c r="AK345" s="190">
        <f t="shared" si="33"/>
        <v>0.85281799999999996</v>
      </c>
      <c r="AL345" s="41">
        <v>40541</v>
      </c>
      <c r="AM345" s="30">
        <v>10.922000000000001</v>
      </c>
      <c r="AN345" s="190">
        <f t="shared" si="34"/>
        <v>0.59645042000000015</v>
      </c>
      <c r="AO345" s="41">
        <v>40556</v>
      </c>
      <c r="AP345" s="88">
        <v>11.71</v>
      </c>
      <c r="AQ345" s="1685">
        <f t="shared" si="35"/>
        <v>0.68562050000000019</v>
      </c>
    </row>
    <row r="346" spans="1:43">
      <c r="A346" s="28">
        <v>40542</v>
      </c>
      <c r="B346" s="41">
        <v>40542</v>
      </c>
      <c r="C346" s="30">
        <v>42.2913</v>
      </c>
      <c r="D346" s="28">
        <v>40542</v>
      </c>
      <c r="E346" s="30">
        <v>32.426699999999997</v>
      </c>
      <c r="F346" s="28">
        <v>40542</v>
      </c>
      <c r="G346" s="30">
        <v>24.793399999999998</v>
      </c>
      <c r="H346" s="28">
        <v>40542</v>
      </c>
      <c r="I346" s="30">
        <v>22.489100000000001</v>
      </c>
      <c r="J346" s="28">
        <v>40542</v>
      </c>
      <c r="K346" s="30">
        <v>19.860199999999999</v>
      </c>
      <c r="L346" s="41">
        <v>40542</v>
      </c>
      <c r="M346" s="30">
        <v>28.731000000000002</v>
      </c>
      <c r="N346" s="119">
        <v>40542</v>
      </c>
      <c r="O346" s="30">
        <v>31.978999999999999</v>
      </c>
      <c r="P346" s="41">
        <v>40542</v>
      </c>
      <c r="Q346" s="30">
        <v>25.74</v>
      </c>
      <c r="R346" s="119">
        <v>40542</v>
      </c>
      <c r="S346" s="30">
        <v>26.370999999999999</v>
      </c>
      <c r="T346" s="41">
        <v>40542</v>
      </c>
      <c r="U346" s="30">
        <v>24.302499999999998</v>
      </c>
      <c r="V346" s="119">
        <v>40542</v>
      </c>
      <c r="W346" s="30">
        <v>25.218</v>
      </c>
      <c r="X346" s="1446"/>
      <c r="Y346" s="93">
        <v>40548</v>
      </c>
      <c r="Z346" s="30">
        <v>14.33</v>
      </c>
      <c r="AA346" s="190">
        <f t="shared" si="30"/>
        <v>1.0267445000000002</v>
      </c>
      <c r="AB346" s="41">
        <v>40548</v>
      </c>
      <c r="AC346" s="30">
        <v>13.33</v>
      </c>
      <c r="AD346" s="190">
        <f t="shared" si="31"/>
        <v>0.88844449999999997</v>
      </c>
      <c r="AE346" s="41">
        <v>40548</v>
      </c>
      <c r="AF346" s="30">
        <v>16.559999999999999</v>
      </c>
      <c r="AG346" s="1685">
        <f t="shared" si="32"/>
        <v>1.3711679999999999</v>
      </c>
      <c r="AH346" s="1446"/>
      <c r="AI346" s="93">
        <v>40547</v>
      </c>
      <c r="AJ346" s="30">
        <v>12.26</v>
      </c>
      <c r="AK346" s="190">
        <f t="shared" si="33"/>
        <v>0.75153800000000004</v>
      </c>
      <c r="AL346" s="41">
        <v>40542</v>
      </c>
      <c r="AM346" s="30">
        <v>10.806000000000001</v>
      </c>
      <c r="AN346" s="190">
        <f t="shared" si="34"/>
        <v>0.58384818000000005</v>
      </c>
      <c r="AO346" s="41">
        <v>40557</v>
      </c>
      <c r="AP346" s="88">
        <v>11.73</v>
      </c>
      <c r="AQ346" s="1685">
        <f t="shared" si="35"/>
        <v>0.68796449999999998</v>
      </c>
    </row>
    <row r="347" spans="1:43">
      <c r="A347" s="28">
        <v>40543</v>
      </c>
      <c r="B347" s="41">
        <v>40543</v>
      </c>
      <c r="C347" s="30">
        <v>42.053400000000003</v>
      </c>
      <c r="D347" s="28">
        <v>40543</v>
      </c>
      <c r="E347" s="30">
        <v>32.098500000000001</v>
      </c>
      <c r="F347" s="28">
        <v>40543</v>
      </c>
      <c r="G347" s="30">
        <v>24.616099999999999</v>
      </c>
      <c r="H347" s="28">
        <v>40543</v>
      </c>
      <c r="I347" s="30">
        <v>22.4116</v>
      </c>
      <c r="J347" s="28">
        <v>40543</v>
      </c>
      <c r="K347" s="30">
        <v>19.803100000000001</v>
      </c>
      <c r="L347" s="41">
        <v>40543</v>
      </c>
      <c r="M347" s="30">
        <v>28.638500000000001</v>
      </c>
      <c r="N347" s="119">
        <v>40543</v>
      </c>
      <c r="O347" s="30">
        <v>31.914999999999999</v>
      </c>
      <c r="P347" s="41">
        <v>40543</v>
      </c>
      <c r="Q347" s="30">
        <v>25.6249</v>
      </c>
      <c r="R347" s="119">
        <v>40543</v>
      </c>
      <c r="S347" s="30">
        <v>26.222999999999999</v>
      </c>
      <c r="T347" s="41">
        <v>40543</v>
      </c>
      <c r="U347" s="30">
        <v>24.3019</v>
      </c>
      <c r="V347" s="119">
        <v>40543</v>
      </c>
      <c r="W347" s="30">
        <v>25.22</v>
      </c>
      <c r="X347" s="1446"/>
      <c r="Y347" s="93">
        <v>40549</v>
      </c>
      <c r="Z347" s="30">
        <v>14.32</v>
      </c>
      <c r="AA347" s="190">
        <f t="shared" si="30"/>
        <v>1.025312</v>
      </c>
      <c r="AB347" s="41">
        <v>40549</v>
      </c>
      <c r="AC347" s="30">
        <v>13.27</v>
      </c>
      <c r="AD347" s="190">
        <f t="shared" si="31"/>
        <v>0.88046449999999976</v>
      </c>
      <c r="AE347" s="41">
        <v>40549</v>
      </c>
      <c r="AF347" s="30">
        <v>16.47</v>
      </c>
      <c r="AG347" s="1685">
        <f t="shared" si="32"/>
        <v>1.3563044999999998</v>
      </c>
      <c r="AH347" s="1446"/>
      <c r="AI347" s="93">
        <v>40548</v>
      </c>
      <c r="AJ347" s="30">
        <v>12.26</v>
      </c>
      <c r="AK347" s="190">
        <f t="shared" si="33"/>
        <v>0.75153800000000004</v>
      </c>
      <c r="AL347" s="41">
        <v>40543</v>
      </c>
      <c r="AM347" s="30">
        <v>10.757</v>
      </c>
      <c r="AN347" s="190">
        <f t="shared" si="34"/>
        <v>0.57856524499999995</v>
      </c>
      <c r="AO347" s="41">
        <v>40561</v>
      </c>
      <c r="AP347" s="88">
        <v>11.72</v>
      </c>
      <c r="AQ347" s="1685">
        <f t="shared" si="35"/>
        <v>0.68679200000000018</v>
      </c>
    </row>
    <row r="348" spans="1:43">
      <c r="A348" s="28">
        <v>40546</v>
      </c>
      <c r="B348" s="41">
        <v>40546</v>
      </c>
      <c r="C348" s="30">
        <v>42.441299999999998</v>
      </c>
      <c r="D348" s="28">
        <v>40546</v>
      </c>
      <c r="E348" s="30">
        <v>32.273600000000002</v>
      </c>
      <c r="F348" s="28">
        <v>40546</v>
      </c>
      <c r="G348" s="30">
        <v>24.801500000000001</v>
      </c>
      <c r="H348" s="28">
        <v>40546</v>
      </c>
      <c r="I348" s="30">
        <v>22.5992</v>
      </c>
      <c r="J348" s="28">
        <v>40546</v>
      </c>
      <c r="K348" s="30">
        <v>19.924800000000001</v>
      </c>
      <c r="L348" s="41">
        <v>40546</v>
      </c>
      <c r="M348" s="30">
        <v>28.764299999999999</v>
      </c>
      <c r="N348" s="119">
        <v>40546</v>
      </c>
      <c r="O348" s="30">
        <v>31.998999999999999</v>
      </c>
      <c r="P348" s="41">
        <v>40546</v>
      </c>
      <c r="Q348" s="30">
        <v>26.1753</v>
      </c>
      <c r="R348" s="119">
        <v>40546</v>
      </c>
      <c r="S348" s="30">
        <v>26.332999999999998</v>
      </c>
      <c r="T348" s="41">
        <v>40546</v>
      </c>
      <c r="U348" s="30">
        <v>24.351900000000001</v>
      </c>
      <c r="V348" s="119">
        <v>40546</v>
      </c>
      <c r="W348" s="30">
        <v>25.26</v>
      </c>
      <c r="X348" s="1446"/>
      <c r="Y348" s="93">
        <v>40550</v>
      </c>
      <c r="Z348" s="30">
        <v>14.37</v>
      </c>
      <c r="AA348" s="190">
        <f t="shared" si="30"/>
        <v>1.0324844999999998</v>
      </c>
      <c r="AB348" s="41">
        <v>40550</v>
      </c>
      <c r="AC348" s="30">
        <v>13.27</v>
      </c>
      <c r="AD348" s="190">
        <f t="shared" si="31"/>
        <v>0.88046449999999976</v>
      </c>
      <c r="AE348" s="41">
        <v>40550</v>
      </c>
      <c r="AF348" s="30">
        <v>16.559999999999999</v>
      </c>
      <c r="AG348" s="1685">
        <f t="shared" si="32"/>
        <v>1.3711679999999999</v>
      </c>
      <c r="AH348" s="1446"/>
      <c r="AI348" s="93">
        <v>40549</v>
      </c>
      <c r="AJ348" s="30">
        <v>12.2</v>
      </c>
      <c r="AK348" s="190">
        <f t="shared" si="33"/>
        <v>0.74419999999999997</v>
      </c>
      <c r="AL348" s="41">
        <v>40546</v>
      </c>
      <c r="AM348" s="30">
        <v>10.798999999999999</v>
      </c>
      <c r="AN348" s="190">
        <f t="shared" si="34"/>
        <v>0.58309200499999991</v>
      </c>
      <c r="AO348" s="41">
        <v>40562</v>
      </c>
      <c r="AP348" s="88">
        <v>11.78</v>
      </c>
      <c r="AQ348" s="1685">
        <f t="shared" si="35"/>
        <v>0.69384199999999985</v>
      </c>
    </row>
    <row r="349" spans="1:43">
      <c r="A349" s="28">
        <v>40547</v>
      </c>
      <c r="B349" s="41">
        <v>40547</v>
      </c>
      <c r="C349" s="30">
        <v>42.255499999999998</v>
      </c>
      <c r="D349" s="28">
        <v>40547</v>
      </c>
      <c r="E349" s="30">
        <v>32.113900000000001</v>
      </c>
      <c r="F349" s="28">
        <v>40547</v>
      </c>
      <c r="G349" s="30">
        <v>24.479399999999998</v>
      </c>
      <c r="H349" s="28">
        <v>40547</v>
      </c>
      <c r="I349" s="30">
        <v>22.201899999999998</v>
      </c>
      <c r="J349" s="28">
        <v>40547</v>
      </c>
      <c r="K349" s="30">
        <v>19.311</v>
      </c>
      <c r="L349" s="41">
        <v>40547</v>
      </c>
      <c r="M349" s="30">
        <v>27.870100000000001</v>
      </c>
      <c r="N349" s="119">
        <v>40547</v>
      </c>
      <c r="O349" s="30">
        <v>30.821999999999999</v>
      </c>
      <c r="P349" s="41">
        <v>40547</v>
      </c>
      <c r="Q349" s="30">
        <v>25.071899999999999</v>
      </c>
      <c r="R349" s="119">
        <v>40547</v>
      </c>
      <c r="S349" s="30">
        <v>25.65</v>
      </c>
      <c r="T349" s="41">
        <v>40547</v>
      </c>
      <c r="U349" s="30">
        <v>23.817299999999999</v>
      </c>
      <c r="V349" s="119">
        <v>40547</v>
      </c>
      <c r="W349" s="30">
        <v>24.731000000000002</v>
      </c>
      <c r="X349" s="1446"/>
      <c r="Y349" s="93">
        <v>40553</v>
      </c>
      <c r="Z349" s="30">
        <v>14.68</v>
      </c>
      <c r="AA349" s="190">
        <f t="shared" si="30"/>
        <v>1.0775119999999998</v>
      </c>
      <c r="AB349" s="41">
        <v>40553</v>
      </c>
      <c r="AC349" s="30">
        <v>13.23</v>
      </c>
      <c r="AD349" s="190">
        <f t="shared" si="31"/>
        <v>0.87516450000000001</v>
      </c>
      <c r="AE349" s="41">
        <v>40553</v>
      </c>
      <c r="AF349" s="30">
        <v>16.7</v>
      </c>
      <c r="AG349" s="1685">
        <f t="shared" si="32"/>
        <v>1.3944499999999997</v>
      </c>
      <c r="AH349" s="1446"/>
      <c r="AI349" s="93">
        <v>40550</v>
      </c>
      <c r="AJ349" s="30">
        <v>12.22</v>
      </c>
      <c r="AK349" s="190">
        <f t="shared" si="33"/>
        <v>0.74664200000000003</v>
      </c>
      <c r="AL349" s="41">
        <v>40547</v>
      </c>
      <c r="AM349" s="30">
        <v>10.009</v>
      </c>
      <c r="AN349" s="190">
        <f t="shared" si="34"/>
        <v>0.50090040499999999</v>
      </c>
      <c r="AO349" s="41">
        <v>40563</v>
      </c>
      <c r="AP349" s="88">
        <v>11.79</v>
      </c>
      <c r="AQ349" s="1685">
        <f t="shared" si="35"/>
        <v>0.69502049999999993</v>
      </c>
    </row>
    <row r="350" spans="1:43">
      <c r="A350" s="28">
        <v>40548</v>
      </c>
      <c r="B350" s="41">
        <v>40548</v>
      </c>
      <c r="C350" s="30">
        <v>42.349400000000003</v>
      </c>
      <c r="D350" s="28">
        <v>40548</v>
      </c>
      <c r="E350" s="30">
        <v>32.048299999999998</v>
      </c>
      <c r="F350" s="28">
        <v>40548</v>
      </c>
      <c r="G350" s="30">
        <v>24.514700000000001</v>
      </c>
      <c r="H350" s="28">
        <v>40548</v>
      </c>
      <c r="I350" s="30">
        <v>22.2334</v>
      </c>
      <c r="J350" s="28">
        <v>40548</v>
      </c>
      <c r="K350" s="30">
        <v>19.2835</v>
      </c>
      <c r="L350" s="41">
        <v>40548</v>
      </c>
      <c r="M350" s="30">
        <v>27.523399999999999</v>
      </c>
      <c r="N350" s="119">
        <v>40548</v>
      </c>
      <c r="O350" s="30">
        <v>30.567</v>
      </c>
      <c r="P350" s="41">
        <v>40548</v>
      </c>
      <c r="Q350" s="30">
        <v>25.0947</v>
      </c>
      <c r="R350" s="119">
        <v>40548</v>
      </c>
      <c r="S350" s="30">
        <v>25.622</v>
      </c>
      <c r="T350" s="41">
        <v>40548</v>
      </c>
      <c r="U350" s="30">
        <v>23.9495</v>
      </c>
      <c r="V350" s="119">
        <v>40548</v>
      </c>
      <c r="W350" s="30">
        <v>24.858000000000001</v>
      </c>
      <c r="X350" s="1446"/>
      <c r="Y350" s="93">
        <v>40554</v>
      </c>
      <c r="Z350" s="30">
        <v>14.73</v>
      </c>
      <c r="AA350" s="190">
        <f t="shared" si="30"/>
        <v>1.0848645000000001</v>
      </c>
      <c r="AB350" s="41">
        <v>40554</v>
      </c>
      <c r="AC350" s="30">
        <v>13.24</v>
      </c>
      <c r="AD350" s="190">
        <f t="shared" si="31"/>
        <v>0.87648799999999993</v>
      </c>
      <c r="AE350" s="41">
        <v>40554</v>
      </c>
      <c r="AF350" s="30">
        <v>16.829999999999998</v>
      </c>
      <c r="AG350" s="1685">
        <f t="shared" si="32"/>
        <v>1.4162444999999995</v>
      </c>
      <c r="AH350" s="1446"/>
      <c r="AI350" s="93">
        <v>40553</v>
      </c>
      <c r="AJ350" s="30">
        <v>12.33</v>
      </c>
      <c r="AK350" s="190">
        <f t="shared" si="33"/>
        <v>0.76014450000000011</v>
      </c>
      <c r="AL350" s="41">
        <v>40548</v>
      </c>
      <c r="AM350" s="30">
        <v>9.9689999999999994</v>
      </c>
      <c r="AN350" s="190">
        <f t="shared" si="34"/>
        <v>0.496904805</v>
      </c>
      <c r="AO350" s="41">
        <v>40564</v>
      </c>
      <c r="AP350" s="88">
        <v>11.78</v>
      </c>
      <c r="AQ350" s="1685">
        <f t="shared" si="35"/>
        <v>0.69384199999999985</v>
      </c>
    </row>
    <row r="351" spans="1:43">
      <c r="A351" s="28">
        <v>40549</v>
      </c>
      <c r="B351" s="41">
        <v>40549</v>
      </c>
      <c r="C351" s="30">
        <v>42.866300000000003</v>
      </c>
      <c r="D351" s="28">
        <v>40549</v>
      </c>
      <c r="E351" s="30">
        <v>32.533700000000003</v>
      </c>
      <c r="F351" s="28">
        <v>40549</v>
      </c>
      <c r="G351" s="30">
        <v>24.910399999999999</v>
      </c>
      <c r="H351" s="28">
        <v>40549</v>
      </c>
      <c r="I351" s="30">
        <v>22.7423</v>
      </c>
      <c r="J351" s="28">
        <v>40549</v>
      </c>
      <c r="K351" s="30">
        <v>19.5032</v>
      </c>
      <c r="L351" s="41">
        <v>40549</v>
      </c>
      <c r="M351" s="30">
        <v>27.322400000000002</v>
      </c>
      <c r="N351" s="119">
        <v>40549</v>
      </c>
      <c r="O351" s="30">
        <v>30.446000000000002</v>
      </c>
      <c r="P351" s="41">
        <v>40549</v>
      </c>
      <c r="Q351" s="30">
        <v>24.636700000000001</v>
      </c>
      <c r="R351" s="119">
        <v>40549</v>
      </c>
      <c r="S351" s="30">
        <v>24.666</v>
      </c>
      <c r="T351" s="41">
        <v>40549</v>
      </c>
      <c r="U351" s="30">
        <v>23.882000000000001</v>
      </c>
      <c r="V351" s="119">
        <v>40549</v>
      </c>
      <c r="W351" s="30">
        <v>24.783000000000001</v>
      </c>
      <c r="X351" s="1446"/>
      <c r="Y351" s="93">
        <v>40555</v>
      </c>
      <c r="Z351" s="30">
        <v>14.98</v>
      </c>
      <c r="AA351" s="190">
        <f t="shared" si="30"/>
        <v>1.1220020000000002</v>
      </c>
      <c r="AB351" s="41">
        <v>40555</v>
      </c>
      <c r="AC351" s="30">
        <v>13.28</v>
      </c>
      <c r="AD351" s="190">
        <f t="shared" si="31"/>
        <v>0.88179200000000002</v>
      </c>
      <c r="AE351" s="41">
        <v>40555</v>
      </c>
      <c r="AF351" s="30">
        <v>17.09</v>
      </c>
      <c r="AG351" s="1685">
        <f t="shared" si="32"/>
        <v>1.4603405</v>
      </c>
      <c r="AH351" s="1446"/>
      <c r="AI351" s="93">
        <v>40554</v>
      </c>
      <c r="AJ351" s="30">
        <v>12.39</v>
      </c>
      <c r="AK351" s="190">
        <f t="shared" si="33"/>
        <v>0.76756050000000009</v>
      </c>
      <c r="AL351" s="41">
        <v>40549</v>
      </c>
      <c r="AM351" s="30">
        <v>9.8610000000000007</v>
      </c>
      <c r="AN351" s="190">
        <f t="shared" si="34"/>
        <v>0.48619660500000006</v>
      </c>
      <c r="AO351" s="41">
        <v>40567</v>
      </c>
      <c r="AP351" s="88">
        <v>11.8</v>
      </c>
      <c r="AQ351" s="1685">
        <f t="shared" si="35"/>
        <v>0.69620000000000015</v>
      </c>
    </row>
    <row r="352" spans="1:43">
      <c r="A352" s="28">
        <v>40550</v>
      </c>
      <c r="B352" s="41">
        <v>40550</v>
      </c>
      <c r="C352" s="30">
        <v>42.6937</v>
      </c>
      <c r="D352" s="28">
        <v>40550</v>
      </c>
      <c r="E352" s="30">
        <v>32.506900000000002</v>
      </c>
      <c r="F352" s="28">
        <v>40550</v>
      </c>
      <c r="G352" s="30">
        <v>24.906099999999999</v>
      </c>
      <c r="H352" s="28">
        <v>40550</v>
      </c>
      <c r="I352" s="30">
        <v>22.886199999999999</v>
      </c>
      <c r="J352" s="28">
        <v>40550</v>
      </c>
      <c r="K352" s="30">
        <v>19.424600000000002</v>
      </c>
      <c r="L352" s="41">
        <v>40550</v>
      </c>
      <c r="M352" s="30">
        <v>27.454000000000001</v>
      </c>
      <c r="N352" s="119">
        <v>40550</v>
      </c>
      <c r="O352" s="30">
        <v>30.582999999999998</v>
      </c>
      <c r="P352" s="41">
        <v>40550</v>
      </c>
      <c r="Q352" s="30">
        <v>24.618400000000001</v>
      </c>
      <c r="R352" s="119">
        <v>40550</v>
      </c>
      <c r="S352" s="30">
        <v>24.702999999999999</v>
      </c>
      <c r="T352" s="41">
        <v>40550</v>
      </c>
      <c r="U352" s="30">
        <v>23.8934</v>
      </c>
      <c r="V352" s="119">
        <v>40550</v>
      </c>
      <c r="W352" s="30">
        <v>24.783000000000001</v>
      </c>
      <c r="X352" s="1446"/>
      <c r="Y352" s="93">
        <v>40556</v>
      </c>
      <c r="Z352" s="30">
        <v>14.97</v>
      </c>
      <c r="AA352" s="190">
        <f t="shared" si="30"/>
        <v>1.1205045</v>
      </c>
      <c r="AB352" s="41">
        <v>40556</v>
      </c>
      <c r="AC352" s="30">
        <v>13.31</v>
      </c>
      <c r="AD352" s="190">
        <f t="shared" si="31"/>
        <v>0.88578049999999997</v>
      </c>
      <c r="AE352" s="41">
        <v>40556</v>
      </c>
      <c r="AF352" s="30">
        <v>17.13</v>
      </c>
      <c r="AG352" s="1685">
        <f t="shared" si="32"/>
        <v>1.4671844999999997</v>
      </c>
      <c r="AH352" s="1446"/>
      <c r="AI352" s="93">
        <v>40555</v>
      </c>
      <c r="AJ352" s="30">
        <v>12.52</v>
      </c>
      <c r="AK352" s="190">
        <f t="shared" si="33"/>
        <v>0.783752</v>
      </c>
      <c r="AL352" s="41">
        <v>40550</v>
      </c>
      <c r="AM352" s="30">
        <v>9.8759999999999994</v>
      </c>
      <c r="AN352" s="190">
        <f t="shared" si="34"/>
        <v>0.48767688000000003</v>
      </c>
      <c r="AO352" s="41">
        <v>40568</v>
      </c>
      <c r="AP352" s="88">
        <v>11.8</v>
      </c>
      <c r="AQ352" s="1685">
        <f t="shared" si="35"/>
        <v>0.69620000000000015</v>
      </c>
    </row>
    <row r="353" spans="1:43">
      <c r="A353" s="28">
        <v>40553</v>
      </c>
      <c r="B353" s="41">
        <v>40553</v>
      </c>
      <c r="C353" s="30">
        <v>42.854700000000001</v>
      </c>
      <c r="D353" s="28">
        <v>40553</v>
      </c>
      <c r="E353" s="30">
        <v>32.522300000000001</v>
      </c>
      <c r="F353" s="28">
        <v>40553</v>
      </c>
      <c r="G353" s="30">
        <v>24.999199999999998</v>
      </c>
      <c r="H353" s="28">
        <v>40553</v>
      </c>
      <c r="I353" s="30">
        <v>22.927399999999999</v>
      </c>
      <c r="J353" s="28">
        <v>40553</v>
      </c>
      <c r="K353" s="30">
        <v>19.416799999999999</v>
      </c>
      <c r="L353" s="41">
        <v>40553</v>
      </c>
      <c r="M353" s="30">
        <v>26.745200000000001</v>
      </c>
      <c r="N353" s="119">
        <v>40553</v>
      </c>
      <c r="O353" s="30">
        <v>29.841999999999999</v>
      </c>
      <c r="P353" s="41">
        <v>40553</v>
      </c>
      <c r="Q353" s="30">
        <v>23.9298</v>
      </c>
      <c r="R353" s="119">
        <v>40553</v>
      </c>
      <c r="S353" s="30">
        <v>23.347999999999999</v>
      </c>
      <c r="T353" s="41">
        <v>40553</v>
      </c>
      <c r="U353" s="30">
        <v>23.451899999999998</v>
      </c>
      <c r="V353" s="119">
        <v>40553</v>
      </c>
      <c r="W353" s="30">
        <v>24.341999999999999</v>
      </c>
      <c r="X353" s="1446"/>
      <c r="Y353" s="93">
        <v>40557</v>
      </c>
      <c r="Z353" s="30">
        <v>14.74</v>
      </c>
      <c r="AA353" s="190">
        <f t="shared" si="30"/>
        <v>1.086338</v>
      </c>
      <c r="AB353" s="41">
        <v>40557</v>
      </c>
      <c r="AC353" s="30">
        <v>13.27</v>
      </c>
      <c r="AD353" s="190">
        <f t="shared" si="31"/>
        <v>0.88046449999999976</v>
      </c>
      <c r="AE353" s="41">
        <v>40557</v>
      </c>
      <c r="AF353" s="30">
        <v>17.04</v>
      </c>
      <c r="AG353" s="1685">
        <f t="shared" si="32"/>
        <v>1.451808</v>
      </c>
      <c r="AH353" s="1446"/>
      <c r="AI353" s="93">
        <v>40556</v>
      </c>
      <c r="AJ353" s="30">
        <v>12.57</v>
      </c>
      <c r="AK353" s="190">
        <f t="shared" si="33"/>
        <v>0.79002450000000002</v>
      </c>
      <c r="AL353" s="41">
        <v>40553</v>
      </c>
      <c r="AM353" s="30">
        <v>9.7680000000000007</v>
      </c>
      <c r="AN353" s="190">
        <f t="shared" si="34"/>
        <v>0.47706912000000007</v>
      </c>
      <c r="AO353" s="41">
        <v>40569</v>
      </c>
      <c r="AP353" s="88">
        <v>11.58</v>
      </c>
      <c r="AQ353" s="1685">
        <f t="shared" si="35"/>
        <v>0.67048200000000002</v>
      </c>
    </row>
    <row r="354" spans="1:43">
      <c r="A354" s="28">
        <v>40554</v>
      </c>
      <c r="B354" s="41">
        <v>40554</v>
      </c>
      <c r="C354" s="30">
        <v>42.294899999999998</v>
      </c>
      <c r="D354" s="28">
        <v>40554</v>
      </c>
      <c r="E354" s="30">
        <v>32.406700000000001</v>
      </c>
      <c r="F354" s="28">
        <v>40554</v>
      </c>
      <c r="G354" s="30">
        <v>25.0185</v>
      </c>
      <c r="H354" s="28">
        <v>40554</v>
      </c>
      <c r="I354" s="30">
        <v>22.9819</v>
      </c>
      <c r="J354" s="28">
        <v>40554</v>
      </c>
      <c r="K354" s="30">
        <v>19.500599999999999</v>
      </c>
      <c r="L354" s="41">
        <v>40554</v>
      </c>
      <c r="M354" s="30">
        <v>26.829599999999999</v>
      </c>
      <c r="N354" s="119">
        <v>40554</v>
      </c>
      <c r="O354" s="30">
        <v>29.896000000000001</v>
      </c>
      <c r="P354" s="41">
        <v>40554</v>
      </c>
      <c r="Q354" s="30">
        <v>23.860199999999999</v>
      </c>
      <c r="R354" s="119">
        <v>40554</v>
      </c>
      <c r="S354" s="30">
        <v>23.292000000000002</v>
      </c>
      <c r="T354" s="41">
        <v>40554</v>
      </c>
      <c r="U354" s="30">
        <v>23.510400000000001</v>
      </c>
      <c r="V354" s="119">
        <v>40554</v>
      </c>
      <c r="W354" s="30">
        <v>24.405999999999999</v>
      </c>
      <c r="X354" s="1446"/>
      <c r="Y354" s="93">
        <v>40560</v>
      </c>
      <c r="Z354" s="30">
        <v>14.74</v>
      </c>
      <c r="AA354" s="190">
        <f t="shared" si="30"/>
        <v>1.086338</v>
      </c>
      <c r="AB354" s="41">
        <v>40560</v>
      </c>
      <c r="AC354" s="30">
        <v>13.27</v>
      </c>
      <c r="AD354" s="190">
        <f t="shared" si="31"/>
        <v>0.88046449999999976</v>
      </c>
      <c r="AE354" s="41">
        <v>40560</v>
      </c>
      <c r="AF354" s="30">
        <v>17.04</v>
      </c>
      <c r="AG354" s="1685">
        <f t="shared" si="32"/>
        <v>1.451808</v>
      </c>
      <c r="AH354" s="1446"/>
      <c r="AI354" s="93">
        <v>40557</v>
      </c>
      <c r="AJ354" s="30">
        <v>12.53</v>
      </c>
      <c r="AK354" s="190">
        <f t="shared" si="33"/>
        <v>0.78500449999999999</v>
      </c>
      <c r="AL354" s="41">
        <v>40554</v>
      </c>
      <c r="AM354" s="30">
        <v>9.8049999999999997</v>
      </c>
      <c r="AN354" s="190">
        <f t="shared" si="34"/>
        <v>0.48069012499999997</v>
      </c>
      <c r="AO354" s="41">
        <v>40570</v>
      </c>
      <c r="AP354" s="88">
        <v>11.56</v>
      </c>
      <c r="AQ354" s="1685">
        <f t="shared" si="35"/>
        <v>0.6681680000000001</v>
      </c>
    </row>
    <row r="355" spans="1:43">
      <c r="A355" s="28">
        <v>40555</v>
      </c>
      <c r="B355" s="41">
        <v>40555</v>
      </c>
      <c r="C355" s="30">
        <v>42.588299999999997</v>
      </c>
      <c r="D355" s="28">
        <v>40555</v>
      </c>
      <c r="E355" s="30">
        <v>33.159100000000002</v>
      </c>
      <c r="F355" s="28">
        <v>40555</v>
      </c>
      <c r="G355" s="30">
        <v>25.3828</v>
      </c>
      <c r="H355" s="28">
        <v>40555</v>
      </c>
      <c r="I355" s="30">
        <v>23.428899999999999</v>
      </c>
      <c r="J355" s="28">
        <v>40555</v>
      </c>
      <c r="K355" s="30">
        <v>19.8</v>
      </c>
      <c r="L355" s="41">
        <v>40555</v>
      </c>
      <c r="M355" s="30">
        <v>27.507300000000001</v>
      </c>
      <c r="N355" s="119">
        <v>40555</v>
      </c>
      <c r="O355" s="30">
        <v>30.631</v>
      </c>
      <c r="P355" s="41">
        <v>40555</v>
      </c>
      <c r="Q355" s="30">
        <v>24.1996</v>
      </c>
      <c r="R355" s="119">
        <v>40555</v>
      </c>
      <c r="S355" s="30">
        <v>23.693000000000001</v>
      </c>
      <c r="T355" s="41">
        <v>40555</v>
      </c>
      <c r="U355" s="30">
        <v>23.636500000000002</v>
      </c>
      <c r="V355" s="119">
        <v>40555</v>
      </c>
      <c r="W355" s="30">
        <v>24.535</v>
      </c>
      <c r="X355" s="1446"/>
      <c r="Y355" s="93">
        <v>40561</v>
      </c>
      <c r="Z355" s="30">
        <v>14.92</v>
      </c>
      <c r="AA355" s="190">
        <f t="shared" si="30"/>
        <v>1.113032</v>
      </c>
      <c r="AB355" s="41">
        <v>40561</v>
      </c>
      <c r="AC355" s="30">
        <v>13.3</v>
      </c>
      <c r="AD355" s="190">
        <f t="shared" si="31"/>
        <v>0.88445000000000018</v>
      </c>
      <c r="AE355" s="41">
        <v>40561</v>
      </c>
      <c r="AF355" s="30">
        <v>17.079999999999998</v>
      </c>
      <c r="AG355" s="1685">
        <f t="shared" si="32"/>
        <v>1.4586319999999997</v>
      </c>
      <c r="AH355" s="1446"/>
      <c r="AI355" s="93">
        <v>40560</v>
      </c>
      <c r="AJ355" s="30">
        <v>12.53</v>
      </c>
      <c r="AK355" s="190">
        <f t="shared" si="33"/>
        <v>0.78500449999999999</v>
      </c>
      <c r="AL355" s="41">
        <v>40555</v>
      </c>
      <c r="AM355" s="30">
        <v>9.8550000000000004</v>
      </c>
      <c r="AN355" s="190">
        <f t="shared" si="34"/>
        <v>0.48560512499999997</v>
      </c>
      <c r="AO355" s="41">
        <v>40571</v>
      </c>
      <c r="AP355" s="88">
        <v>11.98</v>
      </c>
      <c r="AQ355" s="1685">
        <f t="shared" si="35"/>
        <v>0.71760200000000007</v>
      </c>
    </row>
    <row r="356" spans="1:43">
      <c r="A356" s="28">
        <v>40556</v>
      </c>
      <c r="B356" s="41">
        <v>40556</v>
      </c>
      <c r="C356" s="30">
        <v>41.7761</v>
      </c>
      <c r="D356" s="28">
        <v>40556</v>
      </c>
      <c r="E356" s="30">
        <v>31.898299999999999</v>
      </c>
      <c r="F356" s="28">
        <v>40556</v>
      </c>
      <c r="G356" s="30">
        <v>24.8233</v>
      </c>
      <c r="H356" s="28">
        <v>40556</v>
      </c>
      <c r="I356" s="30">
        <v>22.9163</v>
      </c>
      <c r="J356" s="28">
        <v>40556</v>
      </c>
      <c r="K356" s="30">
        <v>19.752500000000001</v>
      </c>
      <c r="L356" s="41">
        <v>40556</v>
      </c>
      <c r="M356" s="30">
        <v>27.1311</v>
      </c>
      <c r="N356" s="119">
        <v>40556</v>
      </c>
      <c r="O356" s="30">
        <v>30.263000000000002</v>
      </c>
      <c r="P356" s="41">
        <v>40556</v>
      </c>
      <c r="Q356" s="30">
        <v>23.778099999999998</v>
      </c>
      <c r="R356" s="119">
        <v>40556</v>
      </c>
      <c r="S356" s="30">
        <v>23.225000000000001</v>
      </c>
      <c r="T356" s="41">
        <v>40556</v>
      </c>
      <c r="U356" s="30">
        <v>23.5029</v>
      </c>
      <c r="V356" s="119">
        <v>40556</v>
      </c>
      <c r="W356" s="30">
        <v>24.472999999999999</v>
      </c>
      <c r="X356" s="1446"/>
      <c r="Y356" s="93">
        <v>40562</v>
      </c>
      <c r="Z356" s="30">
        <v>14.92</v>
      </c>
      <c r="AA356" s="190">
        <f t="shared" si="30"/>
        <v>1.113032</v>
      </c>
      <c r="AB356" s="41">
        <v>40562</v>
      </c>
      <c r="AC356" s="30">
        <v>13.59</v>
      </c>
      <c r="AD356" s="190">
        <f t="shared" si="31"/>
        <v>0.92344049999999989</v>
      </c>
      <c r="AE356" s="41">
        <v>40562</v>
      </c>
      <c r="AF356" s="30">
        <v>17.13</v>
      </c>
      <c r="AG356" s="1685">
        <f t="shared" si="32"/>
        <v>1.4671844999999997</v>
      </c>
      <c r="AH356" s="1446"/>
      <c r="AI356" s="93">
        <v>40561</v>
      </c>
      <c r="AJ356" s="30">
        <v>12.6</v>
      </c>
      <c r="AK356" s="190">
        <f t="shared" si="33"/>
        <v>0.79380000000000006</v>
      </c>
      <c r="AL356" s="41">
        <v>40556</v>
      </c>
      <c r="AM356" s="30">
        <v>9.8480000000000008</v>
      </c>
      <c r="AN356" s="190">
        <f t="shared" si="34"/>
        <v>0.4849155200000001</v>
      </c>
      <c r="AO356" s="41">
        <v>40574</v>
      </c>
      <c r="AP356" s="88">
        <v>11.91</v>
      </c>
      <c r="AQ356" s="1685">
        <f t="shared" si="35"/>
        <v>0.70924049999999994</v>
      </c>
    </row>
    <row r="357" spans="1:43">
      <c r="A357" s="28">
        <v>40557</v>
      </c>
      <c r="B357" s="41">
        <v>40557</v>
      </c>
      <c r="C357" s="30">
        <v>41.756700000000002</v>
      </c>
      <c r="D357" s="28">
        <v>40557</v>
      </c>
      <c r="E357" s="30">
        <v>31.8766</v>
      </c>
      <c r="F357" s="28">
        <v>40557</v>
      </c>
      <c r="G357" s="30">
        <v>24.829799999999999</v>
      </c>
      <c r="H357" s="28">
        <v>40557</v>
      </c>
      <c r="I357" s="30">
        <v>22.906700000000001</v>
      </c>
      <c r="J357" s="28">
        <v>40557</v>
      </c>
      <c r="K357" s="30">
        <v>19.706900000000001</v>
      </c>
      <c r="L357" s="41">
        <v>40557</v>
      </c>
      <c r="M357" s="30">
        <v>27.198499999999999</v>
      </c>
      <c r="N357" s="119">
        <v>40557</v>
      </c>
      <c r="O357" s="30">
        <v>30.257000000000001</v>
      </c>
      <c r="P357" s="41">
        <v>40557</v>
      </c>
      <c r="Q357" s="30">
        <v>23.768699999999999</v>
      </c>
      <c r="R357" s="119">
        <v>40557</v>
      </c>
      <c r="S357" s="30">
        <v>23.184000000000001</v>
      </c>
      <c r="T357" s="41">
        <v>40557</v>
      </c>
      <c r="U357" s="30">
        <v>23.527100000000001</v>
      </c>
      <c r="V357" s="119">
        <v>40557</v>
      </c>
      <c r="W357" s="30">
        <v>24.533999999999999</v>
      </c>
      <c r="X357" s="1446"/>
      <c r="Y357" s="93">
        <v>40563</v>
      </c>
      <c r="Z357" s="30">
        <v>14.91</v>
      </c>
      <c r="AA357" s="190">
        <f t="shared" si="30"/>
        <v>1.1115405000000003</v>
      </c>
      <c r="AB357" s="41">
        <v>40563</v>
      </c>
      <c r="AC357" s="30">
        <v>13.63</v>
      </c>
      <c r="AD357" s="190">
        <f t="shared" si="31"/>
        <v>0.9288845</v>
      </c>
      <c r="AE357" s="41">
        <v>40563</v>
      </c>
      <c r="AF357" s="30">
        <v>17.13</v>
      </c>
      <c r="AG357" s="1685">
        <f t="shared" si="32"/>
        <v>1.4671844999999997</v>
      </c>
      <c r="AH357" s="1446"/>
      <c r="AI357" s="93">
        <v>40562</v>
      </c>
      <c r="AJ357" s="30">
        <v>12.75</v>
      </c>
      <c r="AK357" s="190">
        <f t="shared" si="33"/>
        <v>0.81281249999999994</v>
      </c>
      <c r="AL357" s="41">
        <v>40557</v>
      </c>
      <c r="AM357" s="30">
        <v>9.7469999999999999</v>
      </c>
      <c r="AN357" s="190">
        <f t="shared" si="34"/>
        <v>0.47502004500000006</v>
      </c>
      <c r="AO357" s="41">
        <v>40575</v>
      </c>
      <c r="AP357" s="88">
        <v>11.72</v>
      </c>
      <c r="AQ357" s="1685">
        <f t="shared" si="35"/>
        <v>0.68679200000000018</v>
      </c>
    </row>
    <row r="358" spans="1:43">
      <c r="A358" s="28">
        <v>40560</v>
      </c>
      <c r="B358" s="41">
        <v>40560</v>
      </c>
      <c r="C358" s="30">
        <v>40.794699999999999</v>
      </c>
      <c r="D358" s="28">
        <v>40560</v>
      </c>
      <c r="E358" s="30">
        <v>31.857399999999998</v>
      </c>
      <c r="F358" s="28">
        <v>40560</v>
      </c>
      <c r="G358" s="30">
        <v>24.873100000000001</v>
      </c>
      <c r="H358" s="28">
        <v>40560</v>
      </c>
      <c r="I358" s="30">
        <v>22.9556</v>
      </c>
      <c r="J358" s="28">
        <v>40560</v>
      </c>
      <c r="K358" s="30">
        <v>19.655100000000001</v>
      </c>
      <c r="L358" s="41">
        <v>40560</v>
      </c>
      <c r="M358" s="30">
        <v>26.775099999999998</v>
      </c>
      <c r="N358" s="119">
        <v>40560</v>
      </c>
      <c r="O358" s="30">
        <v>29.850999999999999</v>
      </c>
      <c r="P358" s="41">
        <v>40560</v>
      </c>
      <c r="Q358" s="30">
        <v>23.4787</v>
      </c>
      <c r="R358" s="119">
        <v>40560</v>
      </c>
      <c r="S358" s="30">
        <v>23.084</v>
      </c>
      <c r="T358" s="41">
        <v>40560</v>
      </c>
      <c r="U358" s="30">
        <v>23.311599999999999</v>
      </c>
      <c r="V358" s="119">
        <v>40560</v>
      </c>
      <c r="W358" s="30">
        <v>24.321000000000002</v>
      </c>
      <c r="X358" s="1446"/>
      <c r="Y358" s="93">
        <v>40564</v>
      </c>
      <c r="Z358" s="30">
        <v>14.86</v>
      </c>
      <c r="AA358" s="190">
        <f t="shared" si="30"/>
        <v>1.1040979999999998</v>
      </c>
      <c r="AB358" s="41">
        <v>40564</v>
      </c>
      <c r="AC358" s="30">
        <v>13.57</v>
      </c>
      <c r="AD358" s="190">
        <f t="shared" si="31"/>
        <v>0.92072450000000028</v>
      </c>
      <c r="AE358" s="41">
        <v>40564</v>
      </c>
      <c r="AF358" s="30">
        <v>17.02</v>
      </c>
      <c r="AG358" s="1685">
        <f t="shared" si="32"/>
        <v>1.4484019999999997</v>
      </c>
      <c r="AH358" s="1446"/>
      <c r="AI358" s="93">
        <v>40563</v>
      </c>
      <c r="AJ358" s="30">
        <v>12.89</v>
      </c>
      <c r="AK358" s="190">
        <f t="shared" si="33"/>
        <v>0.83076050000000023</v>
      </c>
      <c r="AL358" s="41">
        <v>40560</v>
      </c>
      <c r="AM358" s="30">
        <v>9.7530000000000001</v>
      </c>
      <c r="AN358" s="190">
        <f t="shared" si="34"/>
        <v>0.475605045</v>
      </c>
      <c r="AO358" s="41">
        <v>40576</v>
      </c>
      <c r="AP358" s="88">
        <v>11.68</v>
      </c>
      <c r="AQ358" s="1685">
        <f t="shared" si="35"/>
        <v>0.68211200000000005</v>
      </c>
    </row>
    <row r="359" spans="1:43">
      <c r="A359" s="28">
        <v>40561</v>
      </c>
      <c r="B359" s="41">
        <v>40561</v>
      </c>
      <c r="C359" s="30">
        <v>40.615099999999998</v>
      </c>
      <c r="D359" s="28">
        <v>40561</v>
      </c>
      <c r="E359" s="30">
        <v>31.890999999999998</v>
      </c>
      <c r="F359" s="28">
        <v>40561</v>
      </c>
      <c r="G359" s="30">
        <v>24.9269</v>
      </c>
      <c r="H359" s="28">
        <v>40561</v>
      </c>
      <c r="I359" s="30">
        <v>23.075800000000001</v>
      </c>
      <c r="J359" s="28">
        <v>40561</v>
      </c>
      <c r="K359" s="30">
        <v>19.744900000000001</v>
      </c>
      <c r="L359" s="41">
        <v>40561</v>
      </c>
      <c r="M359" s="30">
        <v>26.9785</v>
      </c>
      <c r="N359" s="119">
        <v>40561</v>
      </c>
      <c r="O359" s="30">
        <v>30.038</v>
      </c>
      <c r="P359" s="41">
        <v>40561</v>
      </c>
      <c r="Q359" s="30">
        <v>23.310099999999998</v>
      </c>
      <c r="R359" s="119">
        <v>40561</v>
      </c>
      <c r="S359" s="30">
        <v>23.023</v>
      </c>
      <c r="T359" s="41">
        <v>40561</v>
      </c>
      <c r="U359" s="30">
        <v>23.3645</v>
      </c>
      <c r="V359" s="119">
        <v>40561</v>
      </c>
      <c r="W359" s="30">
        <v>24.367999999999999</v>
      </c>
      <c r="X359" s="1446"/>
      <c r="Y359" s="93">
        <v>40567</v>
      </c>
      <c r="Z359" s="30">
        <v>14.87</v>
      </c>
      <c r="AA359" s="190">
        <f t="shared" si="30"/>
        <v>1.1055845</v>
      </c>
      <c r="AB359" s="41">
        <v>40567</v>
      </c>
      <c r="AC359" s="30">
        <v>13.56</v>
      </c>
      <c r="AD359" s="190">
        <f t="shared" si="31"/>
        <v>0.91936799999999996</v>
      </c>
      <c r="AE359" s="41">
        <v>40567</v>
      </c>
      <c r="AF359" s="30">
        <v>17.02</v>
      </c>
      <c r="AG359" s="1685">
        <f t="shared" si="32"/>
        <v>1.4484019999999997</v>
      </c>
      <c r="AH359" s="1446"/>
      <c r="AI359" s="93">
        <v>40564</v>
      </c>
      <c r="AJ359" s="30">
        <v>12.76</v>
      </c>
      <c r="AK359" s="190">
        <f t="shared" si="33"/>
        <v>0.81408799999999992</v>
      </c>
      <c r="AL359" s="41">
        <v>40561</v>
      </c>
      <c r="AM359" s="30">
        <v>9.7729999999999997</v>
      </c>
      <c r="AN359" s="190">
        <f t="shared" si="34"/>
        <v>0.47755764500000003</v>
      </c>
      <c r="AO359" s="41">
        <v>40577</v>
      </c>
      <c r="AP359" s="88">
        <v>11.67</v>
      </c>
      <c r="AQ359" s="1685">
        <f t="shared" si="35"/>
        <v>0.68094449999999995</v>
      </c>
    </row>
    <row r="360" spans="1:43">
      <c r="A360" s="28">
        <v>40562</v>
      </c>
      <c r="B360" s="41">
        <v>40562</v>
      </c>
      <c r="C360" s="30">
        <v>40.962699999999998</v>
      </c>
      <c r="D360" s="28">
        <v>40562</v>
      </c>
      <c r="E360" s="30">
        <v>31.825099999999999</v>
      </c>
      <c r="F360" s="28">
        <v>40562</v>
      </c>
      <c r="G360" s="30">
        <v>24.740600000000001</v>
      </c>
      <c r="H360" s="28">
        <v>40562</v>
      </c>
      <c r="I360" s="30">
        <v>22.926400000000001</v>
      </c>
      <c r="J360" s="28">
        <v>40562</v>
      </c>
      <c r="K360" s="30">
        <v>19.5747</v>
      </c>
      <c r="L360" s="41">
        <v>40562</v>
      </c>
      <c r="M360" s="30">
        <v>26.726800000000001</v>
      </c>
      <c r="N360" s="119">
        <v>40562</v>
      </c>
      <c r="O360" s="30">
        <v>29.721</v>
      </c>
      <c r="P360" s="41">
        <v>40562</v>
      </c>
      <c r="Q360" s="30">
        <v>22.8826</v>
      </c>
      <c r="R360" s="119">
        <v>40562</v>
      </c>
      <c r="S360" s="30">
        <v>22.7</v>
      </c>
      <c r="T360" s="41">
        <v>40562</v>
      </c>
      <c r="U360" s="30">
        <v>23.337499999999999</v>
      </c>
      <c r="V360" s="119">
        <v>40562</v>
      </c>
      <c r="W360" s="30">
        <v>24.34</v>
      </c>
      <c r="X360" s="1446"/>
      <c r="Y360" s="93">
        <v>40568</v>
      </c>
      <c r="Z360" s="30">
        <v>14.74</v>
      </c>
      <c r="AA360" s="190">
        <f t="shared" si="30"/>
        <v>1.086338</v>
      </c>
      <c r="AB360" s="41">
        <v>40568</v>
      </c>
      <c r="AC360" s="30">
        <v>13.38</v>
      </c>
      <c r="AD360" s="190">
        <f t="shared" si="31"/>
        <v>0.89512200000000008</v>
      </c>
      <c r="AE360" s="41">
        <v>40568</v>
      </c>
      <c r="AF360" s="30">
        <v>16.87</v>
      </c>
      <c r="AG360" s="1685">
        <f t="shared" si="32"/>
        <v>1.4229845000000003</v>
      </c>
      <c r="AH360" s="1446"/>
      <c r="AI360" s="93">
        <v>40567</v>
      </c>
      <c r="AJ360" s="30">
        <v>12.74</v>
      </c>
      <c r="AK360" s="190">
        <f t="shared" si="33"/>
        <v>0.8115380000000002</v>
      </c>
      <c r="AL360" s="41">
        <v>40562</v>
      </c>
      <c r="AM360" s="30">
        <v>9.8789999999999996</v>
      </c>
      <c r="AN360" s="190">
        <f t="shared" si="34"/>
        <v>0.48797320499999991</v>
      </c>
      <c r="AO360" s="41">
        <v>40578</v>
      </c>
      <c r="AP360" s="88">
        <v>11.65</v>
      </c>
      <c r="AQ360" s="1685">
        <f t="shared" si="35"/>
        <v>0.67861250000000006</v>
      </c>
    </row>
    <row r="361" spans="1:43">
      <c r="A361" s="28">
        <v>40563</v>
      </c>
      <c r="B361" s="41">
        <v>40563</v>
      </c>
      <c r="C361" s="30">
        <v>40.946399999999997</v>
      </c>
      <c r="D361" s="28">
        <v>40563</v>
      </c>
      <c r="E361" s="30">
        <v>31.821200000000001</v>
      </c>
      <c r="F361" s="28">
        <v>40563</v>
      </c>
      <c r="G361" s="30">
        <v>24.740300000000001</v>
      </c>
      <c r="H361" s="28">
        <v>40563</v>
      </c>
      <c r="I361" s="30">
        <v>22.926400000000001</v>
      </c>
      <c r="J361" s="28">
        <v>40563</v>
      </c>
      <c r="K361" s="30">
        <v>19.5534</v>
      </c>
      <c r="L361" s="41">
        <v>40563</v>
      </c>
      <c r="M361" s="30">
        <v>26.752199999999998</v>
      </c>
      <c r="N361" s="119">
        <v>40563</v>
      </c>
      <c r="O361" s="30">
        <v>29.651</v>
      </c>
      <c r="P361" s="41">
        <v>40563</v>
      </c>
      <c r="Q361" s="30">
        <v>22.785900000000002</v>
      </c>
      <c r="R361" s="119">
        <v>40563</v>
      </c>
      <c r="S361" s="30">
        <v>22.672000000000001</v>
      </c>
      <c r="T361" s="41">
        <v>40563</v>
      </c>
      <c r="U361" s="30">
        <v>23.345600000000001</v>
      </c>
      <c r="V361" s="119">
        <v>40563</v>
      </c>
      <c r="W361" s="30">
        <v>24.331</v>
      </c>
      <c r="X361" s="1446"/>
      <c r="Y361" s="93">
        <v>40569</v>
      </c>
      <c r="Z361" s="30">
        <v>14.74</v>
      </c>
      <c r="AA361" s="190">
        <f t="shared" si="30"/>
        <v>1.086338</v>
      </c>
      <c r="AB361" s="41">
        <v>40569</v>
      </c>
      <c r="AC361" s="30">
        <v>13.43</v>
      </c>
      <c r="AD361" s="190">
        <f t="shared" si="31"/>
        <v>0.90182450000000014</v>
      </c>
      <c r="AE361" s="41">
        <v>40569</v>
      </c>
      <c r="AF361" s="30">
        <v>16.86</v>
      </c>
      <c r="AG361" s="1685">
        <f t="shared" si="32"/>
        <v>1.421298</v>
      </c>
      <c r="AH361" s="1446"/>
      <c r="AI361" s="93">
        <v>40568</v>
      </c>
      <c r="AJ361" s="30">
        <v>12.5</v>
      </c>
      <c r="AK361" s="190">
        <f t="shared" si="33"/>
        <v>0.78125</v>
      </c>
      <c r="AL361" s="41">
        <v>40563</v>
      </c>
      <c r="AM361" s="30">
        <v>9.9499999999999993</v>
      </c>
      <c r="AN361" s="190">
        <f t="shared" si="34"/>
        <v>0.49501249999999986</v>
      </c>
      <c r="AO361" s="41">
        <v>40581</v>
      </c>
      <c r="AP361" s="88">
        <v>11.65</v>
      </c>
      <c r="AQ361" s="1685">
        <f t="shared" si="35"/>
        <v>0.67861250000000006</v>
      </c>
    </row>
    <row r="362" spans="1:43">
      <c r="A362" s="28">
        <v>40564</v>
      </c>
      <c r="B362" s="41">
        <v>40564</v>
      </c>
      <c r="C362" s="30">
        <v>40.874299999999998</v>
      </c>
      <c r="D362" s="28">
        <v>40564</v>
      </c>
      <c r="E362" s="30">
        <v>31.7607</v>
      </c>
      <c r="F362" s="28">
        <v>40564</v>
      </c>
      <c r="G362" s="30">
        <v>24.835100000000001</v>
      </c>
      <c r="H362" s="28">
        <v>40564</v>
      </c>
      <c r="I362" s="30">
        <v>23.017900000000001</v>
      </c>
      <c r="J362" s="28">
        <v>40564</v>
      </c>
      <c r="K362" s="30">
        <v>19.395199999999999</v>
      </c>
      <c r="L362" s="41">
        <v>40564</v>
      </c>
      <c r="M362" s="30">
        <v>26.646799999999999</v>
      </c>
      <c r="N362" s="119">
        <v>40564</v>
      </c>
      <c r="O362" s="30">
        <v>29.527000000000001</v>
      </c>
      <c r="P362" s="41">
        <v>40564</v>
      </c>
      <c r="Q362" s="30">
        <v>22.582999999999998</v>
      </c>
      <c r="R362" s="119">
        <v>40564</v>
      </c>
      <c r="S362" s="30">
        <v>22.541</v>
      </c>
      <c r="T362" s="41">
        <v>40564</v>
      </c>
      <c r="U362" s="30">
        <v>23.244199999999999</v>
      </c>
      <c r="V362" s="119">
        <v>40564</v>
      </c>
      <c r="W362" s="30">
        <v>24.236000000000001</v>
      </c>
      <c r="X362" s="1446"/>
      <c r="Y362" s="93">
        <v>40570</v>
      </c>
      <c r="Z362" s="30">
        <v>14.61</v>
      </c>
      <c r="AA362" s="190">
        <f t="shared" si="30"/>
        <v>1.0672605000000002</v>
      </c>
      <c r="AB362" s="41">
        <v>40570</v>
      </c>
      <c r="AC362" s="30">
        <v>13.24</v>
      </c>
      <c r="AD362" s="190">
        <f t="shared" si="31"/>
        <v>0.87648799999999993</v>
      </c>
      <c r="AE362" s="41">
        <v>40570</v>
      </c>
      <c r="AF362" s="30">
        <v>16.559999999999999</v>
      </c>
      <c r="AG362" s="1685">
        <f t="shared" si="32"/>
        <v>1.3711679999999999</v>
      </c>
      <c r="AH362" s="1446"/>
      <c r="AI362" s="93">
        <v>40569</v>
      </c>
      <c r="AJ362" s="30">
        <v>12.55</v>
      </c>
      <c r="AK362" s="190">
        <f t="shared" si="33"/>
        <v>0.78751250000000006</v>
      </c>
      <c r="AL362" s="41">
        <v>40564</v>
      </c>
      <c r="AM362" s="30">
        <v>9.77</v>
      </c>
      <c r="AN362" s="190">
        <f t="shared" si="34"/>
        <v>0.47726449999999998</v>
      </c>
      <c r="AO362" s="41">
        <v>40582</v>
      </c>
      <c r="AP362" s="88">
        <v>11.65</v>
      </c>
      <c r="AQ362" s="1685">
        <f t="shared" si="35"/>
        <v>0.67861250000000006</v>
      </c>
    </row>
    <row r="363" spans="1:43">
      <c r="A363" s="28">
        <v>40567</v>
      </c>
      <c r="B363" s="41">
        <v>40567</v>
      </c>
      <c r="C363" s="30">
        <v>40.808</v>
      </c>
      <c r="D363" s="28">
        <v>40567</v>
      </c>
      <c r="E363" s="30">
        <v>31.695499999999999</v>
      </c>
      <c r="F363" s="28">
        <v>40567</v>
      </c>
      <c r="G363" s="30">
        <v>24.790500000000002</v>
      </c>
      <c r="H363" s="28">
        <v>40567</v>
      </c>
      <c r="I363" s="30">
        <v>22.988399999999999</v>
      </c>
      <c r="J363" s="28">
        <v>40567</v>
      </c>
      <c r="K363" s="30">
        <v>19.277899999999999</v>
      </c>
      <c r="L363" s="41">
        <v>40567</v>
      </c>
      <c r="M363" s="30">
        <v>26.525300000000001</v>
      </c>
      <c r="N363" s="119">
        <v>40567</v>
      </c>
      <c r="O363" s="30">
        <v>29.562000000000001</v>
      </c>
      <c r="P363" s="41">
        <v>40567</v>
      </c>
      <c r="Q363" s="30">
        <v>22.561599999999999</v>
      </c>
      <c r="R363" s="119">
        <v>40567</v>
      </c>
      <c r="S363" s="30">
        <v>22.52</v>
      </c>
      <c r="T363" s="41">
        <v>40567</v>
      </c>
      <c r="U363" s="30">
        <v>23.1999</v>
      </c>
      <c r="V363" s="119">
        <v>40567</v>
      </c>
      <c r="W363" s="30">
        <v>24.190999999999999</v>
      </c>
      <c r="X363" s="1446"/>
      <c r="Y363" s="93">
        <v>40571</v>
      </c>
      <c r="Z363" s="30">
        <v>14.75</v>
      </c>
      <c r="AA363" s="190">
        <f t="shared" si="30"/>
        <v>1.0878124999999998</v>
      </c>
      <c r="AB363" s="41">
        <v>40571</v>
      </c>
      <c r="AC363" s="30">
        <v>13.33</v>
      </c>
      <c r="AD363" s="190">
        <f t="shared" si="31"/>
        <v>0.88844449999999997</v>
      </c>
      <c r="AE363" s="41">
        <v>40571</v>
      </c>
      <c r="AF363" s="30">
        <v>16.739999999999998</v>
      </c>
      <c r="AG363" s="1685">
        <f t="shared" si="32"/>
        <v>1.4011379999999998</v>
      </c>
      <c r="AH363" s="1446"/>
      <c r="AI363" s="93">
        <v>40570</v>
      </c>
      <c r="AJ363" s="30">
        <v>12.42</v>
      </c>
      <c r="AK363" s="190">
        <f t="shared" si="33"/>
        <v>0.77128200000000002</v>
      </c>
      <c r="AL363" s="41">
        <v>40567</v>
      </c>
      <c r="AM363" s="30">
        <v>9.7780000000000005</v>
      </c>
      <c r="AN363" s="190">
        <f t="shared" si="34"/>
        <v>0.47804642000000008</v>
      </c>
      <c r="AO363" s="41">
        <v>40583</v>
      </c>
      <c r="AP363" s="88">
        <v>11.55</v>
      </c>
      <c r="AQ363" s="1685">
        <f t="shared" si="35"/>
        <v>0.66701250000000012</v>
      </c>
    </row>
    <row r="364" spans="1:43">
      <c r="A364" s="28">
        <v>40568</v>
      </c>
      <c r="B364" s="41">
        <v>40568</v>
      </c>
      <c r="C364" s="30">
        <v>40.111800000000002</v>
      </c>
      <c r="D364" s="28">
        <v>40568</v>
      </c>
      <c r="E364" s="30">
        <v>30.9329</v>
      </c>
      <c r="F364" s="28">
        <v>40568</v>
      </c>
      <c r="G364" s="30">
        <v>23.637799999999999</v>
      </c>
      <c r="H364" s="28">
        <v>40568</v>
      </c>
      <c r="I364" s="30">
        <v>22.5303</v>
      </c>
      <c r="J364" s="28">
        <v>40568</v>
      </c>
      <c r="K364" s="30">
        <v>18.976500000000001</v>
      </c>
      <c r="L364" s="41">
        <v>40568</v>
      </c>
      <c r="M364" s="30">
        <v>26.0383</v>
      </c>
      <c r="N364" s="119">
        <v>40568</v>
      </c>
      <c r="O364" s="30">
        <v>29.01</v>
      </c>
      <c r="P364" s="41">
        <v>40568</v>
      </c>
      <c r="Q364" s="30">
        <v>21.9208</v>
      </c>
      <c r="R364" s="119">
        <v>40568</v>
      </c>
      <c r="S364" s="30">
        <v>21.763000000000002</v>
      </c>
      <c r="T364" s="41">
        <v>40568</v>
      </c>
      <c r="U364" s="30">
        <v>22.820499999999999</v>
      </c>
      <c r="V364" s="119">
        <v>40568</v>
      </c>
      <c r="W364" s="30">
        <v>23.815000000000001</v>
      </c>
      <c r="X364" s="1446"/>
      <c r="Y364" s="93">
        <v>40574</v>
      </c>
      <c r="Z364" s="30">
        <v>14.76</v>
      </c>
      <c r="AA364" s="190">
        <f t="shared" si="30"/>
        <v>1.089288</v>
      </c>
      <c r="AB364" s="41">
        <v>40574</v>
      </c>
      <c r="AC364" s="30">
        <v>13.33</v>
      </c>
      <c r="AD364" s="190">
        <f t="shared" si="31"/>
        <v>0.88844449999999997</v>
      </c>
      <c r="AE364" s="41">
        <v>40574</v>
      </c>
      <c r="AF364" s="30">
        <v>16.739999999999998</v>
      </c>
      <c r="AG364" s="1685">
        <f t="shared" si="32"/>
        <v>1.4011379999999998</v>
      </c>
      <c r="AH364" s="1446"/>
      <c r="AI364" s="93">
        <v>40571</v>
      </c>
      <c r="AJ364" s="30">
        <v>12.52</v>
      </c>
      <c r="AK364" s="190">
        <f t="shared" si="33"/>
        <v>0.783752</v>
      </c>
      <c r="AL364" s="41">
        <v>40568</v>
      </c>
      <c r="AM364" s="30">
        <v>9.7149999999999999</v>
      </c>
      <c r="AN364" s="190">
        <f t="shared" si="34"/>
        <v>0.47190612500000001</v>
      </c>
      <c r="AO364" s="41">
        <v>40584</v>
      </c>
      <c r="AP364" s="88">
        <v>11.08</v>
      </c>
      <c r="AQ364" s="1685">
        <f t="shared" si="35"/>
        <v>0.61383199999999993</v>
      </c>
    </row>
    <row r="365" spans="1:43">
      <c r="A365" s="28">
        <v>40569</v>
      </c>
      <c r="B365" s="41">
        <v>40569</v>
      </c>
      <c r="C365" s="30">
        <v>39.511600000000001</v>
      </c>
      <c r="D365" s="28">
        <v>40569</v>
      </c>
      <c r="E365" s="30">
        <v>30.529299999999999</v>
      </c>
      <c r="F365" s="28">
        <v>40569</v>
      </c>
      <c r="G365" s="30">
        <v>23.5565</v>
      </c>
      <c r="H365" s="28">
        <v>40569</v>
      </c>
      <c r="I365" s="30">
        <v>22.486000000000001</v>
      </c>
      <c r="J365" s="28">
        <v>40569</v>
      </c>
      <c r="K365" s="30">
        <v>18.9054</v>
      </c>
      <c r="L365" s="41">
        <v>40569</v>
      </c>
      <c r="M365" s="30">
        <v>25.888200000000001</v>
      </c>
      <c r="N365" s="119">
        <v>40569</v>
      </c>
      <c r="O365" s="30">
        <v>28.701000000000001</v>
      </c>
      <c r="P365" s="41">
        <v>40569</v>
      </c>
      <c r="Q365" s="30">
        <v>21.8339</v>
      </c>
      <c r="R365" s="119">
        <v>40569</v>
      </c>
      <c r="S365" s="30">
        <v>21.69</v>
      </c>
      <c r="T365" s="41">
        <v>40569</v>
      </c>
      <c r="U365" s="30">
        <v>22.785599999999999</v>
      </c>
      <c r="V365" s="119">
        <v>40569</v>
      </c>
      <c r="W365" s="30">
        <v>23.780999999999999</v>
      </c>
      <c r="X365" s="1446"/>
      <c r="Y365" s="93">
        <v>40575</v>
      </c>
      <c r="Z365" s="30">
        <v>15.03</v>
      </c>
      <c r="AA365" s="190">
        <f t="shared" si="30"/>
        <v>1.1295044999999999</v>
      </c>
      <c r="AB365" s="41">
        <v>40575</v>
      </c>
      <c r="AC365" s="30">
        <v>13.57</v>
      </c>
      <c r="AD365" s="190">
        <f t="shared" si="31"/>
        <v>0.92072450000000028</v>
      </c>
      <c r="AE365" s="41">
        <v>40575</v>
      </c>
      <c r="AF365" s="30">
        <v>16.899999999999999</v>
      </c>
      <c r="AG365" s="1685">
        <f t="shared" si="32"/>
        <v>1.4280499999999998</v>
      </c>
      <c r="AH365" s="1446"/>
      <c r="AI365" s="93">
        <v>40574</v>
      </c>
      <c r="AJ365" s="30">
        <v>12.5</v>
      </c>
      <c r="AK365" s="190">
        <f t="shared" si="33"/>
        <v>0.78125</v>
      </c>
      <c r="AL365" s="41">
        <v>40569</v>
      </c>
      <c r="AM365" s="30">
        <v>9.6690000000000005</v>
      </c>
      <c r="AN365" s="190">
        <f t="shared" si="34"/>
        <v>0.46744780499999999</v>
      </c>
      <c r="AO365" s="41">
        <v>40585</v>
      </c>
      <c r="AP365" s="88">
        <v>11.09</v>
      </c>
      <c r="AQ365" s="1685">
        <f t="shared" si="35"/>
        <v>0.6149405</v>
      </c>
    </row>
    <row r="366" spans="1:43">
      <c r="A366" s="28">
        <v>40570</v>
      </c>
      <c r="B366" s="41">
        <v>40570</v>
      </c>
      <c r="C366" s="30">
        <v>39.666899999999998</v>
      </c>
      <c r="D366" s="28">
        <v>40570</v>
      </c>
      <c r="E366" s="30">
        <v>30.898499999999999</v>
      </c>
      <c r="F366" s="28">
        <v>40570</v>
      </c>
      <c r="G366" s="30">
        <v>23.712900000000001</v>
      </c>
      <c r="H366" s="28">
        <v>40570</v>
      </c>
      <c r="I366" s="30">
        <v>22.5261</v>
      </c>
      <c r="J366" s="28">
        <v>40570</v>
      </c>
      <c r="K366" s="30">
        <v>18.944400000000002</v>
      </c>
      <c r="L366" s="41">
        <v>40570</v>
      </c>
      <c r="M366" s="30">
        <v>25.385400000000001</v>
      </c>
      <c r="N366" s="119">
        <v>40570</v>
      </c>
      <c r="O366" s="30">
        <v>28.312000000000001</v>
      </c>
      <c r="P366" s="41">
        <v>40570</v>
      </c>
      <c r="Q366" s="30">
        <v>21.462</v>
      </c>
      <c r="R366" s="119">
        <v>40570</v>
      </c>
      <c r="S366" s="30">
        <v>21.494</v>
      </c>
      <c r="T366" s="41">
        <v>40570</v>
      </c>
      <c r="U366" s="30">
        <v>22.666799999999999</v>
      </c>
      <c r="V366" s="119">
        <v>40570</v>
      </c>
      <c r="W366" s="30">
        <v>23.663</v>
      </c>
      <c r="X366" s="1446"/>
      <c r="Y366" s="93">
        <v>40576</v>
      </c>
      <c r="Z366" s="30">
        <v>15.01</v>
      </c>
      <c r="AA366" s="190">
        <f t="shared" si="30"/>
        <v>1.1265005000000001</v>
      </c>
      <c r="AB366" s="41">
        <v>40576</v>
      </c>
      <c r="AC366" s="30">
        <v>13.53</v>
      </c>
      <c r="AD366" s="190">
        <f t="shared" si="31"/>
        <v>0.91530450000000008</v>
      </c>
      <c r="AE366" s="41">
        <v>40576</v>
      </c>
      <c r="AF366" s="30">
        <v>16.87</v>
      </c>
      <c r="AG366" s="1685">
        <f t="shared" si="32"/>
        <v>1.4229845000000003</v>
      </c>
      <c r="AH366" s="1446"/>
      <c r="AI366" s="93">
        <v>40575</v>
      </c>
      <c r="AJ366" s="30">
        <v>12.66</v>
      </c>
      <c r="AK366" s="190">
        <f t="shared" si="33"/>
        <v>0.80137799999999981</v>
      </c>
      <c r="AL366" s="41">
        <v>40570</v>
      </c>
      <c r="AM366" s="30">
        <v>9.4350000000000005</v>
      </c>
      <c r="AN366" s="190">
        <f t="shared" si="34"/>
        <v>0.44509612500000006</v>
      </c>
      <c r="AO366" s="41">
        <v>40588</v>
      </c>
      <c r="AP366" s="88">
        <v>11.08</v>
      </c>
      <c r="AQ366" s="1685">
        <f t="shared" si="35"/>
        <v>0.61383199999999993</v>
      </c>
    </row>
    <row r="367" spans="1:43">
      <c r="A367" s="28">
        <v>40571</v>
      </c>
      <c r="B367" s="41">
        <v>40571</v>
      </c>
      <c r="C367" s="30">
        <v>39.695799999999998</v>
      </c>
      <c r="D367" s="28">
        <v>40571</v>
      </c>
      <c r="E367" s="30">
        <v>30.9208</v>
      </c>
      <c r="F367" s="28">
        <v>40571</v>
      </c>
      <c r="G367" s="30">
        <v>23.7668</v>
      </c>
      <c r="H367" s="28">
        <v>40571</v>
      </c>
      <c r="I367" s="30">
        <v>22.582599999999999</v>
      </c>
      <c r="J367" s="28">
        <v>40571</v>
      </c>
      <c r="K367" s="30">
        <v>18.9923</v>
      </c>
      <c r="L367" s="41">
        <v>40571</v>
      </c>
      <c r="M367" s="30">
        <v>25.0791</v>
      </c>
      <c r="N367" s="119">
        <v>40571</v>
      </c>
      <c r="O367" s="30">
        <v>28.422000000000001</v>
      </c>
      <c r="P367" s="41">
        <v>40571</v>
      </c>
      <c r="Q367" s="30">
        <v>21.419599999999999</v>
      </c>
      <c r="R367" s="119">
        <v>40571</v>
      </c>
      <c r="S367" s="30">
        <v>21.574999999999999</v>
      </c>
      <c r="T367" s="41">
        <v>40571</v>
      </c>
      <c r="U367" s="30">
        <v>22.778099999999998</v>
      </c>
      <c r="V367" s="119">
        <v>40571</v>
      </c>
      <c r="W367" s="30">
        <v>23.777000000000001</v>
      </c>
      <c r="X367" s="1446"/>
      <c r="Y367" s="93">
        <v>40577</v>
      </c>
      <c r="Z367" s="30">
        <v>14.99</v>
      </c>
      <c r="AA367" s="190">
        <f t="shared" si="30"/>
        <v>1.1235005</v>
      </c>
      <c r="AB367" s="41">
        <v>40577</v>
      </c>
      <c r="AC367" s="30">
        <v>13.59</v>
      </c>
      <c r="AD367" s="190">
        <f t="shared" si="31"/>
        <v>0.92344049999999989</v>
      </c>
      <c r="AE367" s="41">
        <v>40577</v>
      </c>
      <c r="AF367" s="30">
        <v>16.88</v>
      </c>
      <c r="AG367" s="1685">
        <f t="shared" si="32"/>
        <v>1.4246719999999995</v>
      </c>
      <c r="AH367" s="1446"/>
      <c r="AI367" s="93">
        <v>40576</v>
      </c>
      <c r="AJ367" s="30">
        <v>12.64</v>
      </c>
      <c r="AK367" s="190">
        <f t="shared" si="33"/>
        <v>0.79884800000000011</v>
      </c>
      <c r="AL367" s="41">
        <v>40571</v>
      </c>
      <c r="AM367" s="30">
        <v>9.7289999999999992</v>
      </c>
      <c r="AN367" s="190">
        <f t="shared" si="34"/>
        <v>0.47326720499999991</v>
      </c>
      <c r="AO367" s="41">
        <v>40589</v>
      </c>
      <c r="AP367" s="88">
        <v>11.08</v>
      </c>
      <c r="AQ367" s="1685">
        <f t="shared" si="35"/>
        <v>0.61383199999999993</v>
      </c>
    </row>
    <row r="368" spans="1:43">
      <c r="A368" s="28">
        <v>40574</v>
      </c>
      <c r="B368" s="41">
        <v>40574</v>
      </c>
      <c r="C368" s="30">
        <v>38.530700000000003</v>
      </c>
      <c r="D368" s="28">
        <v>40574</v>
      </c>
      <c r="E368" s="30">
        <v>30.158100000000001</v>
      </c>
      <c r="F368" s="28">
        <v>40574</v>
      </c>
      <c r="G368" s="30">
        <v>23.1372</v>
      </c>
      <c r="H368" s="28">
        <v>40574</v>
      </c>
      <c r="I368" s="30">
        <v>22.023800000000001</v>
      </c>
      <c r="J368" s="28">
        <v>40574</v>
      </c>
      <c r="K368" s="30">
        <v>18.098800000000001</v>
      </c>
      <c r="L368" s="41">
        <v>40574</v>
      </c>
      <c r="M368" s="30">
        <v>24.4573</v>
      </c>
      <c r="N368" s="119">
        <v>40574</v>
      </c>
      <c r="O368" s="30">
        <v>27.802</v>
      </c>
      <c r="P368" s="41">
        <v>40574</v>
      </c>
      <c r="Q368" s="30">
        <v>20.725000000000001</v>
      </c>
      <c r="R368" s="119">
        <v>40574</v>
      </c>
      <c r="S368" s="30">
        <v>21.003</v>
      </c>
      <c r="T368" s="41">
        <v>40574</v>
      </c>
      <c r="U368" s="30">
        <v>22.341200000000001</v>
      </c>
      <c r="V368" s="119">
        <v>40574</v>
      </c>
      <c r="W368" s="30">
        <v>23.338000000000001</v>
      </c>
      <c r="X368" s="1446"/>
      <c r="Y368" s="93">
        <v>40578</v>
      </c>
      <c r="Z368" s="30">
        <v>14.92</v>
      </c>
      <c r="AA368" s="190">
        <f t="shared" si="30"/>
        <v>1.113032</v>
      </c>
      <c r="AB368" s="41">
        <v>40578</v>
      </c>
      <c r="AC368" s="30">
        <v>13.46</v>
      </c>
      <c r="AD368" s="190">
        <f t="shared" si="31"/>
        <v>0.90585800000000005</v>
      </c>
      <c r="AE368" s="41">
        <v>40578</v>
      </c>
      <c r="AF368" s="30">
        <v>16.75</v>
      </c>
      <c r="AG368" s="1685">
        <f t="shared" si="32"/>
        <v>1.4028125000000002</v>
      </c>
      <c r="AH368" s="1446"/>
      <c r="AI368" s="93">
        <v>40577</v>
      </c>
      <c r="AJ368" s="30">
        <v>12.62</v>
      </c>
      <c r="AK368" s="190">
        <f t="shared" si="33"/>
        <v>0.79632199999999964</v>
      </c>
      <c r="AL368" s="41">
        <v>40574</v>
      </c>
      <c r="AM368" s="30">
        <v>9.73</v>
      </c>
      <c r="AN368" s="190">
        <f t="shared" si="34"/>
        <v>0.47336449999999997</v>
      </c>
      <c r="AO368" s="41">
        <v>40590</v>
      </c>
      <c r="AP368" s="88">
        <v>11.11</v>
      </c>
      <c r="AQ368" s="1685">
        <f t="shared" si="35"/>
        <v>0.61716049999999989</v>
      </c>
    </row>
    <row r="369" spans="1:43">
      <c r="A369" s="28">
        <v>40575</v>
      </c>
      <c r="B369" s="41">
        <v>40575</v>
      </c>
      <c r="C369" s="30">
        <v>39.639200000000002</v>
      </c>
      <c r="D369" s="28">
        <v>40575</v>
      </c>
      <c r="E369" s="30">
        <v>30.4937</v>
      </c>
      <c r="F369" s="28">
        <v>40575</v>
      </c>
      <c r="G369" s="30">
        <v>23.340800000000002</v>
      </c>
      <c r="H369" s="28">
        <v>40575</v>
      </c>
      <c r="I369" s="30">
        <v>22.121700000000001</v>
      </c>
      <c r="J369" s="28">
        <v>40575</v>
      </c>
      <c r="K369" s="30">
        <v>18.094100000000001</v>
      </c>
      <c r="L369" s="41">
        <v>40575</v>
      </c>
      <c r="M369" s="30">
        <v>24.482500000000002</v>
      </c>
      <c r="N369" s="119">
        <v>40575</v>
      </c>
      <c r="O369" s="30">
        <v>27.920999999999999</v>
      </c>
      <c r="P369" s="41">
        <v>40575</v>
      </c>
      <c r="Q369" s="30">
        <v>20.5762</v>
      </c>
      <c r="R369" s="119">
        <v>40575</v>
      </c>
      <c r="S369" s="30">
        <v>21.033000000000001</v>
      </c>
      <c r="T369" s="41">
        <v>40575</v>
      </c>
      <c r="U369" s="30">
        <v>22.280999999999999</v>
      </c>
      <c r="V369" s="119">
        <v>40575</v>
      </c>
      <c r="W369" s="30">
        <v>23.271999999999998</v>
      </c>
      <c r="X369" s="1446"/>
      <c r="Y369" s="93">
        <v>40581</v>
      </c>
      <c r="Z369" s="30">
        <v>14.86</v>
      </c>
      <c r="AA369" s="190">
        <f t="shared" si="30"/>
        <v>1.1040979999999998</v>
      </c>
      <c r="AB369" s="41">
        <v>40581</v>
      </c>
      <c r="AC369" s="30">
        <v>13.4</v>
      </c>
      <c r="AD369" s="190">
        <f t="shared" si="31"/>
        <v>0.89780000000000015</v>
      </c>
      <c r="AE369" s="41">
        <v>40581</v>
      </c>
      <c r="AF369" s="30">
        <v>16.43</v>
      </c>
      <c r="AG369" s="1685">
        <f t="shared" si="32"/>
        <v>1.3497245</v>
      </c>
      <c r="AH369" s="1446"/>
      <c r="AI369" s="93">
        <v>40578</v>
      </c>
      <c r="AJ369" s="30">
        <v>12.56</v>
      </c>
      <c r="AK369" s="190">
        <f t="shared" si="33"/>
        <v>0.78876800000000025</v>
      </c>
      <c r="AL369" s="41">
        <v>40575</v>
      </c>
      <c r="AM369" s="30">
        <v>9.952</v>
      </c>
      <c r="AN369" s="190">
        <f t="shared" si="34"/>
        <v>0.49521152000000002</v>
      </c>
      <c r="AO369" s="41">
        <v>40591</v>
      </c>
      <c r="AP369" s="88">
        <v>11.1</v>
      </c>
      <c r="AQ369" s="1685">
        <f t="shared" si="35"/>
        <v>0.61604999999999999</v>
      </c>
    </row>
    <row r="370" spans="1:43">
      <c r="A370" s="28">
        <v>40576</v>
      </c>
      <c r="B370" s="41">
        <v>40576</v>
      </c>
      <c r="C370" s="30">
        <v>39.5349</v>
      </c>
      <c r="D370" s="28">
        <v>40576</v>
      </c>
      <c r="E370" s="30">
        <v>30.7864</v>
      </c>
      <c r="F370" s="28">
        <v>40576</v>
      </c>
      <c r="G370" s="30">
        <v>23.572800000000001</v>
      </c>
      <c r="H370" s="28">
        <v>40576</v>
      </c>
      <c r="I370" s="30">
        <v>22.439699999999998</v>
      </c>
      <c r="J370" s="28">
        <v>40576</v>
      </c>
      <c r="K370" s="30">
        <v>18.327999999999999</v>
      </c>
      <c r="L370" s="41">
        <v>40576</v>
      </c>
      <c r="M370" s="30">
        <v>24.459700000000002</v>
      </c>
      <c r="N370" s="119">
        <v>40576</v>
      </c>
      <c r="O370" s="30">
        <v>27.888999999999999</v>
      </c>
      <c r="P370" s="41">
        <v>40576</v>
      </c>
      <c r="Q370" s="30">
        <v>20.603100000000001</v>
      </c>
      <c r="R370" s="119">
        <v>40576</v>
      </c>
      <c r="S370" s="30">
        <v>21.021999999999998</v>
      </c>
      <c r="T370" s="41">
        <v>40576</v>
      </c>
      <c r="U370" s="30">
        <v>22.4024</v>
      </c>
      <c r="V370" s="119">
        <v>40576</v>
      </c>
      <c r="W370" s="30">
        <v>23.408999999999999</v>
      </c>
      <c r="X370" s="1446"/>
      <c r="Y370" s="93">
        <v>40582</v>
      </c>
      <c r="Z370" s="30">
        <v>14.82</v>
      </c>
      <c r="AA370" s="190">
        <f t="shared" si="30"/>
        <v>1.0981619999999999</v>
      </c>
      <c r="AB370" s="41">
        <v>40582</v>
      </c>
      <c r="AC370" s="30">
        <v>13.38</v>
      </c>
      <c r="AD370" s="190">
        <f t="shared" si="31"/>
        <v>0.89512200000000008</v>
      </c>
      <c r="AE370" s="41">
        <v>40582</v>
      </c>
      <c r="AF370" s="30">
        <v>16.39</v>
      </c>
      <c r="AG370" s="1685">
        <f t="shared" si="32"/>
        <v>1.3431605000000002</v>
      </c>
      <c r="AH370" s="1446"/>
      <c r="AI370" s="93">
        <v>40581</v>
      </c>
      <c r="AJ370" s="30">
        <v>12.45</v>
      </c>
      <c r="AK370" s="190">
        <f t="shared" si="33"/>
        <v>0.77501249999999999</v>
      </c>
      <c r="AL370" s="41">
        <v>40576</v>
      </c>
      <c r="AM370" s="30">
        <v>9.8990000000000009</v>
      </c>
      <c r="AN370" s="190">
        <f t="shared" si="34"/>
        <v>0.48995100500000011</v>
      </c>
      <c r="AO370" s="41">
        <v>40592</v>
      </c>
      <c r="AP370" s="88">
        <v>11.06</v>
      </c>
      <c r="AQ370" s="1685">
        <f t="shared" si="35"/>
        <v>0.61161800000000011</v>
      </c>
    </row>
    <row r="371" spans="1:43">
      <c r="A371" s="28">
        <v>40577</v>
      </c>
      <c r="B371" s="41">
        <v>40577</v>
      </c>
      <c r="C371" s="30">
        <v>39.600499999999997</v>
      </c>
      <c r="D371" s="28">
        <v>40577</v>
      </c>
      <c r="E371" s="30">
        <v>30.925899999999999</v>
      </c>
      <c r="F371" s="28">
        <v>40577</v>
      </c>
      <c r="G371" s="30">
        <v>23.4863</v>
      </c>
      <c r="H371" s="28">
        <v>40577</v>
      </c>
      <c r="I371" s="30">
        <v>22.395099999999999</v>
      </c>
      <c r="J371" s="28">
        <v>40577</v>
      </c>
      <c r="K371" s="30">
        <v>18.287400000000002</v>
      </c>
      <c r="L371" s="41">
        <v>40577</v>
      </c>
      <c r="M371" s="30">
        <v>24.537800000000001</v>
      </c>
      <c r="N371" s="119">
        <v>40577</v>
      </c>
      <c r="O371" s="30">
        <v>27.904</v>
      </c>
      <c r="P371" s="41">
        <v>40577</v>
      </c>
      <c r="Q371" s="30">
        <v>20.646999999999998</v>
      </c>
      <c r="R371" s="119">
        <v>40577</v>
      </c>
      <c r="S371" s="30">
        <v>20.992000000000001</v>
      </c>
      <c r="T371" s="41">
        <v>40577</v>
      </c>
      <c r="U371" s="30">
        <v>22.4236</v>
      </c>
      <c r="V371" s="119">
        <v>40577</v>
      </c>
      <c r="W371" s="30">
        <v>23.411999999999999</v>
      </c>
      <c r="X371" s="1446"/>
      <c r="Y371" s="93">
        <v>40583</v>
      </c>
      <c r="Z371" s="30">
        <v>14.81</v>
      </c>
      <c r="AA371" s="190">
        <f t="shared" si="30"/>
        <v>1.0966805000000002</v>
      </c>
      <c r="AB371" s="41">
        <v>40583</v>
      </c>
      <c r="AC371" s="30">
        <v>13.42</v>
      </c>
      <c r="AD371" s="190">
        <f t="shared" si="31"/>
        <v>0.90048199999999989</v>
      </c>
      <c r="AE371" s="41">
        <v>40583</v>
      </c>
      <c r="AF371" s="30">
        <v>16.41</v>
      </c>
      <c r="AG371" s="1685">
        <f t="shared" si="32"/>
        <v>1.3464404999999999</v>
      </c>
      <c r="AH371" s="1446"/>
      <c r="AI371" s="93">
        <v>40582</v>
      </c>
      <c r="AJ371" s="30">
        <v>12.44</v>
      </c>
      <c r="AK371" s="190">
        <f t="shared" si="33"/>
        <v>0.7737679999999999</v>
      </c>
      <c r="AL371" s="41">
        <v>40577</v>
      </c>
      <c r="AM371" s="30">
        <v>9.8979999999999997</v>
      </c>
      <c r="AN371" s="190">
        <f t="shared" si="34"/>
        <v>0.48985202</v>
      </c>
      <c r="AO371" s="41">
        <v>40596</v>
      </c>
      <c r="AP371" s="88">
        <v>11.67</v>
      </c>
      <c r="AQ371" s="1685">
        <f t="shared" si="35"/>
        <v>0.68094449999999995</v>
      </c>
    </row>
    <row r="372" spans="1:43">
      <c r="A372" s="28">
        <v>40578</v>
      </c>
      <c r="B372" s="41">
        <v>40578</v>
      </c>
      <c r="C372" s="30">
        <v>39.504199999999997</v>
      </c>
      <c r="D372" s="28">
        <v>40578</v>
      </c>
      <c r="E372" s="30">
        <v>30.7941</v>
      </c>
      <c r="F372" s="28">
        <v>40578</v>
      </c>
      <c r="G372" s="30">
        <v>23.468699999999998</v>
      </c>
      <c r="H372" s="28">
        <v>40578</v>
      </c>
      <c r="I372" s="30">
        <v>22.3934</v>
      </c>
      <c r="J372" s="28">
        <v>40578</v>
      </c>
      <c r="K372" s="30">
        <v>18.284199999999998</v>
      </c>
      <c r="L372" s="41">
        <v>40578</v>
      </c>
      <c r="M372" s="30">
        <v>24.6051</v>
      </c>
      <c r="N372" s="119">
        <v>40578</v>
      </c>
      <c r="O372" s="30">
        <v>27.917999999999999</v>
      </c>
      <c r="P372" s="41">
        <v>40578</v>
      </c>
      <c r="Q372" s="30">
        <v>20.704599999999999</v>
      </c>
      <c r="R372" s="119">
        <v>40578</v>
      </c>
      <c r="S372" s="30">
        <v>21.030999999999999</v>
      </c>
      <c r="T372" s="41">
        <v>40578</v>
      </c>
      <c r="U372" s="30">
        <v>22.4315</v>
      </c>
      <c r="V372" s="119">
        <v>40578</v>
      </c>
      <c r="W372" s="30">
        <v>23.413</v>
      </c>
      <c r="X372" s="1446"/>
      <c r="Y372" s="93">
        <v>40584</v>
      </c>
      <c r="Z372" s="30">
        <v>14.82</v>
      </c>
      <c r="AA372" s="190">
        <f t="shared" si="30"/>
        <v>1.0981619999999999</v>
      </c>
      <c r="AB372" s="41">
        <v>40584</v>
      </c>
      <c r="AC372" s="30">
        <v>13.41</v>
      </c>
      <c r="AD372" s="190">
        <f t="shared" si="31"/>
        <v>0.8991404999999999</v>
      </c>
      <c r="AE372" s="41">
        <v>40584</v>
      </c>
      <c r="AF372" s="30">
        <v>16.399999999999999</v>
      </c>
      <c r="AG372" s="1685">
        <f t="shared" si="32"/>
        <v>1.3447999999999996</v>
      </c>
      <c r="AH372" s="1446"/>
      <c r="AI372" s="93">
        <v>40583</v>
      </c>
      <c r="AJ372" s="30">
        <v>12.47</v>
      </c>
      <c r="AK372" s="190">
        <f t="shared" si="33"/>
        <v>0.77750450000000004</v>
      </c>
      <c r="AL372" s="41">
        <v>40578</v>
      </c>
      <c r="AM372" s="30">
        <v>9.8060000000000009</v>
      </c>
      <c r="AN372" s="190">
        <f t="shared" si="34"/>
        <v>0.48078818000000012</v>
      </c>
      <c r="AO372" s="41">
        <v>40597</v>
      </c>
      <c r="AP372" s="88">
        <v>11.73</v>
      </c>
      <c r="AQ372" s="1685">
        <f t="shared" si="35"/>
        <v>0.68796449999999998</v>
      </c>
    </row>
    <row r="373" spans="1:43">
      <c r="A373" s="28">
        <v>40581</v>
      </c>
      <c r="B373" s="41">
        <v>40581</v>
      </c>
      <c r="C373" s="30">
        <v>39.0929</v>
      </c>
      <c r="D373" s="28">
        <v>40581</v>
      </c>
      <c r="E373" s="30">
        <v>30.7437</v>
      </c>
      <c r="F373" s="28">
        <v>40581</v>
      </c>
      <c r="G373" s="30">
        <v>23.467300000000002</v>
      </c>
      <c r="H373" s="28">
        <v>40581</v>
      </c>
      <c r="I373" s="30">
        <v>22.409700000000001</v>
      </c>
      <c r="J373" s="28">
        <v>40581</v>
      </c>
      <c r="K373" s="30">
        <v>18.273099999999999</v>
      </c>
      <c r="L373" s="41">
        <v>40581</v>
      </c>
      <c r="M373" s="30">
        <v>24.3963</v>
      </c>
      <c r="N373" s="119">
        <v>40581</v>
      </c>
      <c r="O373" s="30">
        <v>27.643000000000001</v>
      </c>
      <c r="P373" s="41">
        <v>40581</v>
      </c>
      <c r="Q373" s="30">
        <v>20.629000000000001</v>
      </c>
      <c r="R373" s="119">
        <v>40581</v>
      </c>
      <c r="S373" s="30">
        <v>20.937999999999999</v>
      </c>
      <c r="T373" s="41">
        <v>40581</v>
      </c>
      <c r="U373" s="30">
        <v>22.307500000000001</v>
      </c>
      <c r="V373" s="119">
        <v>40581</v>
      </c>
      <c r="W373" s="30">
        <v>23.271999999999998</v>
      </c>
      <c r="X373" s="1446"/>
      <c r="Y373" s="93">
        <v>40585</v>
      </c>
      <c r="Z373" s="30">
        <v>14.81</v>
      </c>
      <c r="AA373" s="190">
        <f t="shared" si="30"/>
        <v>1.0966805000000002</v>
      </c>
      <c r="AB373" s="41">
        <v>40585</v>
      </c>
      <c r="AC373" s="30">
        <v>13.43</v>
      </c>
      <c r="AD373" s="190">
        <f t="shared" si="31"/>
        <v>0.90182450000000014</v>
      </c>
      <c r="AE373" s="41">
        <v>40585</v>
      </c>
      <c r="AF373" s="30">
        <v>16.399999999999999</v>
      </c>
      <c r="AG373" s="1685">
        <f t="shared" si="32"/>
        <v>1.3447999999999996</v>
      </c>
      <c r="AH373" s="1446"/>
      <c r="AI373" s="93">
        <v>40584</v>
      </c>
      <c r="AJ373" s="30">
        <v>12.48</v>
      </c>
      <c r="AK373" s="190">
        <f t="shared" si="33"/>
        <v>0.77875200000000011</v>
      </c>
      <c r="AL373" s="41">
        <v>40581</v>
      </c>
      <c r="AM373" s="30">
        <v>9.4860000000000007</v>
      </c>
      <c r="AN373" s="190">
        <f t="shared" si="34"/>
        <v>0.44992097999999997</v>
      </c>
      <c r="AO373" s="41">
        <v>40598</v>
      </c>
      <c r="AP373" s="88">
        <v>11.69</v>
      </c>
      <c r="AQ373" s="1685">
        <f t="shared" si="35"/>
        <v>0.68328049999999996</v>
      </c>
    </row>
    <row r="374" spans="1:43">
      <c r="A374" s="28">
        <v>40582</v>
      </c>
      <c r="B374" s="41">
        <v>40582</v>
      </c>
      <c r="C374" s="30">
        <v>39.102400000000003</v>
      </c>
      <c r="D374" s="28">
        <v>40582</v>
      </c>
      <c r="E374" s="30">
        <v>30.7014</v>
      </c>
      <c r="F374" s="28">
        <v>40582</v>
      </c>
      <c r="G374" s="30">
        <v>23.4756</v>
      </c>
      <c r="H374" s="28">
        <v>40582</v>
      </c>
      <c r="I374" s="30">
        <v>22.422799999999999</v>
      </c>
      <c r="J374" s="28">
        <v>40582</v>
      </c>
      <c r="K374" s="30">
        <v>18.2378</v>
      </c>
      <c r="L374" s="41">
        <v>40582</v>
      </c>
      <c r="M374" s="30">
        <v>24.3355</v>
      </c>
      <c r="N374" s="119">
        <v>40582</v>
      </c>
      <c r="O374" s="30">
        <v>27.623000000000001</v>
      </c>
      <c r="P374" s="41">
        <v>40582</v>
      </c>
      <c r="Q374" s="30">
        <v>20.610900000000001</v>
      </c>
      <c r="R374" s="119">
        <v>40582</v>
      </c>
      <c r="S374" s="30">
        <v>20.931000000000001</v>
      </c>
      <c r="T374" s="41">
        <v>40582</v>
      </c>
      <c r="U374" s="30">
        <v>21.6616</v>
      </c>
      <c r="V374" s="119">
        <v>40582</v>
      </c>
      <c r="W374" s="30">
        <v>22.45</v>
      </c>
      <c r="X374" s="1446"/>
      <c r="Y374" s="93">
        <v>40588</v>
      </c>
      <c r="Z374" s="30">
        <v>14.79</v>
      </c>
      <c r="AA374" s="190">
        <f t="shared" si="30"/>
        <v>1.0937205000000001</v>
      </c>
      <c r="AB374" s="41">
        <v>40588</v>
      </c>
      <c r="AC374" s="30">
        <v>13.37</v>
      </c>
      <c r="AD374" s="190">
        <f t="shared" si="31"/>
        <v>0.89378449999999976</v>
      </c>
      <c r="AE374" s="41">
        <v>40588</v>
      </c>
      <c r="AF374" s="30">
        <v>16.37</v>
      </c>
      <c r="AG374" s="1685">
        <f t="shared" si="32"/>
        <v>1.3398845000000001</v>
      </c>
      <c r="AH374" s="1446"/>
      <c r="AI374" s="93">
        <v>40585</v>
      </c>
      <c r="AJ374" s="30">
        <v>12.49</v>
      </c>
      <c r="AK374" s="190">
        <f t="shared" si="33"/>
        <v>0.78000049999999999</v>
      </c>
      <c r="AL374" s="41">
        <v>40582</v>
      </c>
      <c r="AM374" s="30">
        <v>9.4849999999999994</v>
      </c>
      <c r="AN374" s="190">
        <f t="shared" si="34"/>
        <v>0.44982612499999991</v>
      </c>
      <c r="AO374" s="41">
        <v>40599</v>
      </c>
      <c r="AP374" s="88">
        <v>11.42</v>
      </c>
      <c r="AQ374" s="1685">
        <f t="shared" si="35"/>
        <v>0.65208199999999994</v>
      </c>
    </row>
    <row r="375" spans="1:43">
      <c r="A375" s="28">
        <v>40583</v>
      </c>
      <c r="B375" s="41">
        <v>40583</v>
      </c>
      <c r="C375" s="30">
        <v>38.341200000000001</v>
      </c>
      <c r="D375" s="28">
        <v>40583</v>
      </c>
      <c r="E375" s="30">
        <v>30.707699999999999</v>
      </c>
      <c r="F375" s="28">
        <v>40583</v>
      </c>
      <c r="G375" s="30">
        <v>23.290500000000002</v>
      </c>
      <c r="H375" s="28">
        <v>40583</v>
      </c>
      <c r="I375" s="30">
        <v>22.186900000000001</v>
      </c>
      <c r="J375" s="28">
        <v>40583</v>
      </c>
      <c r="K375" s="30">
        <v>18.122199999999999</v>
      </c>
      <c r="L375" s="41">
        <v>40583</v>
      </c>
      <c r="M375" s="30">
        <v>24.021899999999999</v>
      </c>
      <c r="N375" s="119">
        <v>40583</v>
      </c>
      <c r="O375" s="30">
        <v>27.459</v>
      </c>
      <c r="P375" s="41">
        <v>40583</v>
      </c>
      <c r="Q375" s="30">
        <v>20.361799999999999</v>
      </c>
      <c r="R375" s="119">
        <v>40583</v>
      </c>
      <c r="S375" s="30">
        <v>20.815999999999999</v>
      </c>
      <c r="T375" s="41">
        <v>40583</v>
      </c>
      <c r="U375" s="30">
        <v>21.115600000000001</v>
      </c>
      <c r="V375" s="119">
        <v>40583</v>
      </c>
      <c r="W375" s="30">
        <v>21.864999999999998</v>
      </c>
      <c r="X375" s="1446"/>
      <c r="Y375" s="93">
        <v>40589</v>
      </c>
      <c r="Z375" s="30">
        <v>14.45</v>
      </c>
      <c r="AA375" s="190">
        <f t="shared" si="30"/>
        <v>1.0440124999999998</v>
      </c>
      <c r="AB375" s="41">
        <v>40589</v>
      </c>
      <c r="AC375" s="30">
        <v>12.99</v>
      </c>
      <c r="AD375" s="190">
        <f t="shared" si="31"/>
        <v>0.8437005000000003</v>
      </c>
      <c r="AE375" s="41">
        <v>40589</v>
      </c>
      <c r="AF375" s="30">
        <v>16.010000000000002</v>
      </c>
      <c r="AG375" s="1685">
        <f t="shared" si="32"/>
        <v>1.2816005000000004</v>
      </c>
      <c r="AH375" s="1446"/>
      <c r="AI375" s="93">
        <v>40588</v>
      </c>
      <c r="AJ375" s="30">
        <v>12.47</v>
      </c>
      <c r="AK375" s="190">
        <f t="shared" si="33"/>
        <v>0.77750450000000004</v>
      </c>
      <c r="AL375" s="41">
        <v>40583</v>
      </c>
      <c r="AM375" s="30">
        <v>9.5050000000000008</v>
      </c>
      <c r="AN375" s="190">
        <f t="shared" si="34"/>
        <v>0.45172512500000006</v>
      </c>
      <c r="AO375" s="41">
        <v>40602</v>
      </c>
      <c r="AP375" s="88">
        <v>11.34</v>
      </c>
      <c r="AQ375" s="1685">
        <f t="shared" si="35"/>
        <v>0.64297800000000005</v>
      </c>
    </row>
    <row r="376" spans="1:43">
      <c r="A376" s="28">
        <v>40584</v>
      </c>
      <c r="B376" s="41">
        <v>40584</v>
      </c>
      <c r="C376" s="30">
        <v>37.818600000000004</v>
      </c>
      <c r="D376" s="28">
        <v>40584</v>
      </c>
      <c r="E376" s="30">
        <v>30.674199999999999</v>
      </c>
      <c r="F376" s="28">
        <v>40584</v>
      </c>
      <c r="G376" s="30">
        <v>23.2666</v>
      </c>
      <c r="H376" s="28">
        <v>40584</v>
      </c>
      <c r="I376" s="30">
        <v>21.8004</v>
      </c>
      <c r="J376" s="28">
        <v>40584</v>
      </c>
      <c r="K376" s="30">
        <v>17.912199999999999</v>
      </c>
      <c r="L376" s="41">
        <v>40584</v>
      </c>
      <c r="M376" s="30">
        <v>23.956</v>
      </c>
      <c r="N376" s="119">
        <v>40584</v>
      </c>
      <c r="O376" s="30">
        <v>27.428000000000001</v>
      </c>
      <c r="P376" s="41">
        <v>40584</v>
      </c>
      <c r="Q376" s="30">
        <v>20.260899999999999</v>
      </c>
      <c r="R376" s="119">
        <v>40584</v>
      </c>
      <c r="S376" s="30">
        <v>20.771999999999998</v>
      </c>
      <c r="T376" s="41">
        <v>40584</v>
      </c>
      <c r="U376" s="30">
        <v>20.909800000000001</v>
      </c>
      <c r="V376" s="119">
        <v>40584</v>
      </c>
      <c r="W376" s="30">
        <v>21.638999999999999</v>
      </c>
      <c r="X376" s="1446"/>
      <c r="Y376" s="93">
        <v>40590</v>
      </c>
      <c r="Z376" s="30">
        <v>14.52</v>
      </c>
      <c r="AA376" s="190">
        <f t="shared" si="30"/>
        <v>1.0541519999999998</v>
      </c>
      <c r="AB376" s="41">
        <v>40590</v>
      </c>
      <c r="AC376" s="30">
        <v>12.99</v>
      </c>
      <c r="AD376" s="190">
        <f t="shared" si="31"/>
        <v>0.8437005000000003</v>
      </c>
      <c r="AE376" s="41">
        <v>40590</v>
      </c>
      <c r="AF376" s="30">
        <v>16.07</v>
      </c>
      <c r="AG376" s="1685">
        <f t="shared" si="32"/>
        <v>1.2912245</v>
      </c>
      <c r="AH376" s="1446"/>
      <c r="AI376" s="93">
        <v>40589</v>
      </c>
      <c r="AJ376" s="30">
        <v>12.27</v>
      </c>
      <c r="AK376" s="190">
        <f t="shared" si="33"/>
        <v>0.75276449999999984</v>
      </c>
      <c r="AL376" s="41">
        <v>40584</v>
      </c>
      <c r="AM376" s="30">
        <v>9.5069999999999997</v>
      </c>
      <c r="AN376" s="190">
        <f t="shared" si="34"/>
        <v>0.45191524500000002</v>
      </c>
      <c r="AO376" s="41">
        <v>40603</v>
      </c>
      <c r="AP376" s="88">
        <v>11.71</v>
      </c>
      <c r="AQ376" s="1685">
        <f t="shared" si="35"/>
        <v>0.68562050000000019</v>
      </c>
    </row>
    <row r="377" spans="1:43">
      <c r="A377" s="28">
        <v>40585</v>
      </c>
      <c r="B377" s="41">
        <v>40585</v>
      </c>
      <c r="C377" s="30">
        <v>37.706699999999998</v>
      </c>
      <c r="D377" s="28">
        <v>40585</v>
      </c>
      <c r="E377" s="30">
        <v>30.387499999999999</v>
      </c>
      <c r="F377" s="28">
        <v>40585</v>
      </c>
      <c r="G377" s="30">
        <v>23.1768</v>
      </c>
      <c r="H377" s="28">
        <v>40585</v>
      </c>
      <c r="I377" s="30">
        <v>21.478899999999999</v>
      </c>
      <c r="J377" s="28">
        <v>40585</v>
      </c>
      <c r="K377" s="30">
        <v>17.718900000000001</v>
      </c>
      <c r="L377" s="41">
        <v>40585</v>
      </c>
      <c r="M377" s="30">
        <v>23.971599999999999</v>
      </c>
      <c r="N377" s="119">
        <v>40585</v>
      </c>
      <c r="O377" s="30">
        <v>27.503</v>
      </c>
      <c r="P377" s="41">
        <v>40585</v>
      </c>
      <c r="Q377" s="30">
        <v>20.123799999999999</v>
      </c>
      <c r="R377" s="119">
        <v>40585</v>
      </c>
      <c r="S377" s="30">
        <v>20.721</v>
      </c>
      <c r="T377" s="41">
        <v>40585</v>
      </c>
      <c r="U377" s="30">
        <v>19.914200000000001</v>
      </c>
      <c r="V377" s="119">
        <v>40585</v>
      </c>
      <c r="W377" s="30">
        <v>20.475999999999999</v>
      </c>
      <c r="X377" s="1446"/>
      <c r="Y377" s="93">
        <v>40591</v>
      </c>
      <c r="Z377" s="30">
        <v>14.54</v>
      </c>
      <c r="AA377" s="190">
        <f t="shared" si="30"/>
        <v>1.0570580000000001</v>
      </c>
      <c r="AB377" s="41">
        <v>40591</v>
      </c>
      <c r="AC377" s="30">
        <v>13</v>
      </c>
      <c r="AD377" s="190">
        <f t="shared" si="31"/>
        <v>0.84500000000000008</v>
      </c>
      <c r="AE377" s="41">
        <v>40591</v>
      </c>
      <c r="AF377" s="30">
        <v>16.07</v>
      </c>
      <c r="AG377" s="1685">
        <f t="shared" si="32"/>
        <v>1.2912245</v>
      </c>
      <c r="AH377" s="1446"/>
      <c r="AI377" s="93">
        <v>40590</v>
      </c>
      <c r="AJ377" s="30">
        <v>12.28</v>
      </c>
      <c r="AK377" s="190">
        <f t="shared" si="33"/>
        <v>0.753992</v>
      </c>
      <c r="AL377" s="41">
        <v>40585</v>
      </c>
      <c r="AM377" s="30">
        <v>9.5150000000000006</v>
      </c>
      <c r="AN377" s="190">
        <f t="shared" si="34"/>
        <v>0.45267612500000015</v>
      </c>
      <c r="AO377" s="41">
        <v>40604</v>
      </c>
      <c r="AP377" s="88">
        <v>11.71</v>
      </c>
      <c r="AQ377" s="1685">
        <f t="shared" si="35"/>
        <v>0.68562050000000019</v>
      </c>
    </row>
    <row r="378" spans="1:43">
      <c r="A378" s="28">
        <v>40588</v>
      </c>
      <c r="B378" s="41">
        <v>40588</v>
      </c>
      <c r="C378" s="30">
        <v>37.418100000000003</v>
      </c>
      <c r="D378" s="28">
        <v>40588</v>
      </c>
      <c r="E378" s="30">
        <v>30.2317</v>
      </c>
      <c r="F378" s="28">
        <v>40588</v>
      </c>
      <c r="G378" s="30">
        <v>23.190799999999999</v>
      </c>
      <c r="H378" s="28">
        <v>40588</v>
      </c>
      <c r="I378" s="30">
        <v>21.4846</v>
      </c>
      <c r="J378" s="28">
        <v>40588</v>
      </c>
      <c r="K378" s="30">
        <v>17.713899999999999</v>
      </c>
      <c r="L378" s="41">
        <v>40588</v>
      </c>
      <c r="M378" s="30">
        <v>23.929300000000001</v>
      </c>
      <c r="N378" s="119">
        <v>40588</v>
      </c>
      <c r="O378" s="30">
        <v>27.474</v>
      </c>
      <c r="P378" s="41">
        <v>40588</v>
      </c>
      <c r="Q378" s="30">
        <v>20.1235</v>
      </c>
      <c r="R378" s="119">
        <v>40588</v>
      </c>
      <c r="S378" s="30">
        <v>20.72</v>
      </c>
      <c r="T378" s="41">
        <v>40588</v>
      </c>
      <c r="U378" s="30">
        <v>19.889199999999999</v>
      </c>
      <c r="V378" s="119">
        <v>40588</v>
      </c>
      <c r="W378" s="30">
        <v>20.439</v>
      </c>
      <c r="X378" s="1446"/>
      <c r="Y378" s="93">
        <v>40592</v>
      </c>
      <c r="Z378" s="30">
        <v>14.56</v>
      </c>
      <c r="AA378" s="190">
        <f t="shared" si="30"/>
        <v>1.059968</v>
      </c>
      <c r="AB378" s="41">
        <v>40592</v>
      </c>
      <c r="AC378" s="30">
        <v>13</v>
      </c>
      <c r="AD378" s="190">
        <f t="shared" si="31"/>
        <v>0.84500000000000008</v>
      </c>
      <c r="AE378" s="41">
        <v>40592</v>
      </c>
      <c r="AF378" s="30">
        <v>16.07</v>
      </c>
      <c r="AG378" s="1685">
        <f t="shared" si="32"/>
        <v>1.2912245</v>
      </c>
      <c r="AH378" s="1446"/>
      <c r="AI378" s="93">
        <v>40591</v>
      </c>
      <c r="AJ378" s="30">
        <v>12.28</v>
      </c>
      <c r="AK378" s="190">
        <f t="shared" si="33"/>
        <v>0.753992</v>
      </c>
      <c r="AL378" s="41">
        <v>40588</v>
      </c>
      <c r="AM378" s="30">
        <v>9.516</v>
      </c>
      <c r="AN378" s="190">
        <f t="shared" si="34"/>
        <v>0.45277127999999989</v>
      </c>
      <c r="AO378" s="41">
        <v>40605</v>
      </c>
      <c r="AP378" s="88">
        <v>12.02</v>
      </c>
      <c r="AQ378" s="1685">
        <f t="shared" si="35"/>
        <v>0.72240199999999999</v>
      </c>
    </row>
    <row r="379" spans="1:43">
      <c r="A379" s="28">
        <v>40589</v>
      </c>
      <c r="B379" s="41">
        <v>40589</v>
      </c>
      <c r="C379" s="30">
        <v>37.409300000000002</v>
      </c>
      <c r="D379" s="28">
        <v>40589</v>
      </c>
      <c r="E379" s="30">
        <v>30.249199999999998</v>
      </c>
      <c r="F379" s="28">
        <v>40589</v>
      </c>
      <c r="G379" s="30">
        <v>23.219799999999999</v>
      </c>
      <c r="H379" s="28">
        <v>40589</v>
      </c>
      <c r="I379" s="30">
        <v>21.446899999999999</v>
      </c>
      <c r="J379" s="28">
        <v>40589</v>
      </c>
      <c r="K379" s="30">
        <v>17.6845</v>
      </c>
      <c r="L379" s="41">
        <v>40589</v>
      </c>
      <c r="M379" s="30">
        <v>23.899000000000001</v>
      </c>
      <c r="N379" s="119">
        <v>40589</v>
      </c>
      <c r="O379" s="30">
        <v>27.391999999999999</v>
      </c>
      <c r="P379" s="41">
        <v>40589</v>
      </c>
      <c r="Q379" s="30">
        <v>20.049900000000001</v>
      </c>
      <c r="R379" s="119">
        <v>40589</v>
      </c>
      <c r="S379" s="30">
        <v>20.73</v>
      </c>
      <c r="T379" s="41">
        <v>40589</v>
      </c>
      <c r="U379" s="30">
        <v>19.897300000000001</v>
      </c>
      <c r="V379" s="119">
        <v>40589</v>
      </c>
      <c r="W379" s="30">
        <v>20.446999999999999</v>
      </c>
      <c r="X379" s="1446"/>
      <c r="Y379" s="93">
        <v>40595</v>
      </c>
      <c r="Z379" s="30">
        <v>14.77</v>
      </c>
      <c r="AA379" s="190">
        <f t="shared" si="30"/>
        <v>1.0907645000000001</v>
      </c>
      <c r="AB379" s="41">
        <v>40595</v>
      </c>
      <c r="AC379" s="30">
        <v>13.03</v>
      </c>
      <c r="AD379" s="190">
        <f t="shared" si="31"/>
        <v>0.84890450000000006</v>
      </c>
      <c r="AE379" s="41">
        <v>40595</v>
      </c>
      <c r="AF379" s="30">
        <v>16.23</v>
      </c>
      <c r="AG379" s="1685">
        <f t="shared" si="32"/>
        <v>1.3170645000000001</v>
      </c>
      <c r="AH379" s="1446"/>
      <c r="AI379" s="93">
        <v>40592</v>
      </c>
      <c r="AJ379" s="30">
        <v>12.28</v>
      </c>
      <c r="AK379" s="190">
        <f t="shared" si="33"/>
        <v>0.753992</v>
      </c>
      <c r="AL379" s="41">
        <v>40589</v>
      </c>
      <c r="AM379" s="30">
        <v>9.4339999999999993</v>
      </c>
      <c r="AN379" s="190">
        <f t="shared" si="34"/>
        <v>0.4450017799999999</v>
      </c>
      <c r="AO379" s="41">
        <v>40606</v>
      </c>
      <c r="AP379" s="88">
        <v>12.11</v>
      </c>
      <c r="AQ379" s="1685">
        <f t="shared" si="35"/>
        <v>0.73326049999999998</v>
      </c>
    </row>
    <row r="380" spans="1:43">
      <c r="A380" s="28">
        <v>40590</v>
      </c>
      <c r="B380" s="41">
        <v>40590</v>
      </c>
      <c r="C380" s="30">
        <v>37.559800000000003</v>
      </c>
      <c r="D380" s="28">
        <v>40590</v>
      </c>
      <c r="E380" s="30">
        <v>30.313700000000001</v>
      </c>
      <c r="F380" s="28">
        <v>40590</v>
      </c>
      <c r="G380" s="30">
        <v>23.242899999999999</v>
      </c>
      <c r="H380" s="28">
        <v>40590</v>
      </c>
      <c r="I380" s="30">
        <v>21.491499999999998</v>
      </c>
      <c r="J380" s="28">
        <v>40590</v>
      </c>
      <c r="K380" s="30">
        <v>17.6554</v>
      </c>
      <c r="L380" s="41">
        <v>40590</v>
      </c>
      <c r="M380" s="30">
        <v>24.194400000000002</v>
      </c>
      <c r="N380" s="119">
        <v>40590</v>
      </c>
      <c r="O380" s="30">
        <v>27.507999999999999</v>
      </c>
      <c r="P380" s="41">
        <v>40590</v>
      </c>
      <c r="Q380" s="30">
        <v>20.189</v>
      </c>
      <c r="R380" s="119">
        <v>40590</v>
      </c>
      <c r="S380" s="30">
        <v>20.908000000000001</v>
      </c>
      <c r="T380" s="41">
        <v>40590</v>
      </c>
      <c r="U380" s="30">
        <v>20.082899999999999</v>
      </c>
      <c r="V380" s="119">
        <v>40590</v>
      </c>
      <c r="W380" s="30">
        <v>20.638999999999999</v>
      </c>
      <c r="X380" s="1446"/>
      <c r="Y380" s="93">
        <v>40596</v>
      </c>
      <c r="Z380" s="30">
        <v>14.79</v>
      </c>
      <c r="AA380" s="190">
        <f t="shared" si="30"/>
        <v>1.0937205000000001</v>
      </c>
      <c r="AB380" s="41">
        <v>40596</v>
      </c>
      <c r="AC380" s="30">
        <v>13.08</v>
      </c>
      <c r="AD380" s="190">
        <f t="shared" si="31"/>
        <v>0.85543200000000008</v>
      </c>
      <c r="AE380" s="41">
        <v>40596</v>
      </c>
      <c r="AF380" s="30">
        <v>16.350000000000001</v>
      </c>
      <c r="AG380" s="1685">
        <f t="shared" si="32"/>
        <v>1.3366125000000002</v>
      </c>
      <c r="AH380" s="1446"/>
      <c r="AI380" s="93">
        <v>40595</v>
      </c>
      <c r="AJ380" s="30">
        <v>12.48</v>
      </c>
      <c r="AK380" s="190">
        <f t="shared" si="33"/>
        <v>0.77875200000000011</v>
      </c>
      <c r="AL380" s="41">
        <v>40590</v>
      </c>
      <c r="AM380" s="30">
        <v>9.4730000000000008</v>
      </c>
      <c r="AN380" s="190">
        <f t="shared" si="34"/>
        <v>0.44868864500000005</v>
      </c>
      <c r="AO380" s="41">
        <v>40609</v>
      </c>
      <c r="AP380" s="88">
        <v>12.2</v>
      </c>
      <c r="AQ380" s="1685">
        <f t="shared" si="35"/>
        <v>0.74419999999999997</v>
      </c>
    </row>
    <row r="381" spans="1:43">
      <c r="A381" s="28">
        <v>40591</v>
      </c>
      <c r="B381" s="41">
        <v>40591</v>
      </c>
      <c r="C381" s="30">
        <v>37.7562</v>
      </c>
      <c r="D381" s="28">
        <v>40591</v>
      </c>
      <c r="E381" s="30">
        <v>30.500499999999999</v>
      </c>
      <c r="F381" s="28">
        <v>40591</v>
      </c>
      <c r="G381" s="30">
        <v>23.3673</v>
      </c>
      <c r="H381" s="28">
        <v>40591</v>
      </c>
      <c r="I381" s="30">
        <v>21.572600000000001</v>
      </c>
      <c r="J381" s="28">
        <v>40591</v>
      </c>
      <c r="K381" s="30">
        <v>17.7746</v>
      </c>
      <c r="L381" s="41">
        <v>40591</v>
      </c>
      <c r="M381" s="30">
        <v>24.521899999999999</v>
      </c>
      <c r="N381" s="119">
        <v>40591</v>
      </c>
      <c r="O381" s="30">
        <v>27.661999999999999</v>
      </c>
      <c r="P381" s="41">
        <v>40591</v>
      </c>
      <c r="Q381" s="30">
        <v>20.3718</v>
      </c>
      <c r="R381" s="119">
        <v>40591</v>
      </c>
      <c r="S381" s="30">
        <v>20.896000000000001</v>
      </c>
      <c r="T381" s="41">
        <v>40591</v>
      </c>
      <c r="U381" s="30">
        <v>20.268999999999998</v>
      </c>
      <c r="V381" s="119">
        <v>40591</v>
      </c>
      <c r="W381" s="30">
        <v>20.811</v>
      </c>
      <c r="X381" s="1446"/>
      <c r="Y381" s="93">
        <v>40597</v>
      </c>
      <c r="Z381" s="30">
        <v>14.8</v>
      </c>
      <c r="AA381" s="190">
        <f t="shared" si="30"/>
        <v>1.0952000000000004</v>
      </c>
      <c r="AB381" s="41">
        <v>40597</v>
      </c>
      <c r="AC381" s="30">
        <v>13.17</v>
      </c>
      <c r="AD381" s="190">
        <f t="shared" si="31"/>
        <v>0.86724450000000008</v>
      </c>
      <c r="AE381" s="41">
        <v>40597</v>
      </c>
      <c r="AF381" s="30">
        <v>16.29</v>
      </c>
      <c r="AG381" s="1685">
        <f t="shared" si="32"/>
        <v>1.3268204999999997</v>
      </c>
      <c r="AH381" s="1446"/>
      <c r="AI381" s="93">
        <v>40596</v>
      </c>
      <c r="AJ381" s="30">
        <v>12.52</v>
      </c>
      <c r="AK381" s="190">
        <f t="shared" si="33"/>
        <v>0.783752</v>
      </c>
      <c r="AL381" s="41">
        <v>40591</v>
      </c>
      <c r="AM381" s="30">
        <v>9.4710000000000001</v>
      </c>
      <c r="AN381" s="190">
        <f t="shared" si="34"/>
        <v>0.44849920500000001</v>
      </c>
      <c r="AO381" s="41">
        <v>40610</v>
      </c>
      <c r="AP381" s="88">
        <v>12.28</v>
      </c>
      <c r="AQ381" s="1685">
        <f t="shared" si="35"/>
        <v>0.753992</v>
      </c>
    </row>
    <row r="382" spans="1:43">
      <c r="A382" s="28">
        <v>40592</v>
      </c>
      <c r="B382" s="41">
        <v>40592</v>
      </c>
      <c r="C382" s="30">
        <v>37.728499999999997</v>
      </c>
      <c r="D382" s="28">
        <v>40592</v>
      </c>
      <c r="E382" s="30">
        <v>30.28</v>
      </c>
      <c r="F382" s="28">
        <v>40592</v>
      </c>
      <c r="G382" s="30">
        <v>23.344799999999999</v>
      </c>
      <c r="H382" s="28">
        <v>40592</v>
      </c>
      <c r="I382" s="30">
        <v>21.5046</v>
      </c>
      <c r="J382" s="28">
        <v>40592</v>
      </c>
      <c r="K382" s="30">
        <v>17.761900000000001</v>
      </c>
      <c r="L382" s="41">
        <v>40592</v>
      </c>
      <c r="M382" s="30">
        <v>24.101500000000001</v>
      </c>
      <c r="N382" s="119">
        <v>40592</v>
      </c>
      <c r="O382" s="30">
        <v>27.120999999999999</v>
      </c>
      <c r="P382" s="41">
        <v>40592</v>
      </c>
      <c r="Q382" s="30">
        <v>20.403600000000001</v>
      </c>
      <c r="R382" s="119">
        <v>40592</v>
      </c>
      <c r="S382" s="30">
        <v>20.981000000000002</v>
      </c>
      <c r="T382" s="41">
        <v>40592</v>
      </c>
      <c r="U382" s="30">
        <v>20.079799999999999</v>
      </c>
      <c r="V382" s="119">
        <v>40592</v>
      </c>
      <c r="W382" s="30">
        <v>20.587</v>
      </c>
      <c r="X382" s="1446"/>
      <c r="Y382" s="93">
        <v>40598</v>
      </c>
      <c r="Z382" s="30">
        <v>14.83</v>
      </c>
      <c r="AA382" s="190">
        <f t="shared" si="30"/>
        <v>1.0996444999999999</v>
      </c>
      <c r="AB382" s="41">
        <v>40598</v>
      </c>
      <c r="AC382" s="30">
        <v>13.18</v>
      </c>
      <c r="AD382" s="190">
        <f t="shared" si="31"/>
        <v>0.86856199999999995</v>
      </c>
      <c r="AE382" s="41">
        <v>40598</v>
      </c>
      <c r="AF382" s="30">
        <v>16.28</v>
      </c>
      <c r="AG382" s="1685">
        <f t="shared" si="32"/>
        <v>1.3251919999999999</v>
      </c>
      <c r="AH382" s="1446"/>
      <c r="AI382" s="93">
        <v>40597</v>
      </c>
      <c r="AJ382" s="30">
        <v>12.64</v>
      </c>
      <c r="AK382" s="190">
        <f t="shared" si="33"/>
        <v>0.79884800000000011</v>
      </c>
      <c r="AL382" s="41">
        <v>40592</v>
      </c>
      <c r="AM382" s="30">
        <v>9.452</v>
      </c>
      <c r="AN382" s="190">
        <f t="shared" si="34"/>
        <v>0.44670151999999996</v>
      </c>
      <c r="AO382" s="41">
        <v>40611</v>
      </c>
      <c r="AP382" s="88">
        <v>12.28</v>
      </c>
      <c r="AQ382" s="1685">
        <f t="shared" si="35"/>
        <v>0.753992</v>
      </c>
    </row>
    <row r="383" spans="1:43">
      <c r="A383" s="28">
        <v>40595</v>
      </c>
      <c r="B383" s="41">
        <v>40595</v>
      </c>
      <c r="C383" s="30">
        <v>37.277500000000003</v>
      </c>
      <c r="D383" s="28">
        <v>40595</v>
      </c>
      <c r="E383" s="30">
        <v>30.299600000000002</v>
      </c>
      <c r="F383" s="28">
        <v>40595</v>
      </c>
      <c r="G383" s="30">
        <v>23.388999999999999</v>
      </c>
      <c r="H383" s="28">
        <v>40595</v>
      </c>
      <c r="I383" s="30">
        <v>21.526599999999998</v>
      </c>
      <c r="J383" s="28">
        <v>40595</v>
      </c>
      <c r="K383" s="30">
        <v>17.783899999999999</v>
      </c>
      <c r="L383" s="41">
        <v>40595</v>
      </c>
      <c r="M383" s="30">
        <v>24.251200000000001</v>
      </c>
      <c r="N383" s="119">
        <v>40595</v>
      </c>
      <c r="O383" s="30">
        <v>27.431999999999999</v>
      </c>
      <c r="P383" s="41">
        <v>40595</v>
      </c>
      <c r="Q383" s="30">
        <v>20.712800000000001</v>
      </c>
      <c r="R383" s="119">
        <v>40595</v>
      </c>
      <c r="S383" s="30">
        <v>21.253</v>
      </c>
      <c r="T383" s="41">
        <v>40595</v>
      </c>
      <c r="U383" s="30">
        <v>20.457899999999999</v>
      </c>
      <c r="V383" s="119">
        <v>40595</v>
      </c>
      <c r="W383" s="30">
        <v>20.984999999999999</v>
      </c>
      <c r="X383" s="1446"/>
      <c r="Y383" s="93">
        <v>40599</v>
      </c>
      <c r="Z383" s="30">
        <v>14.92</v>
      </c>
      <c r="AA383" s="190">
        <f t="shared" si="30"/>
        <v>1.113032</v>
      </c>
      <c r="AB383" s="41">
        <v>40599</v>
      </c>
      <c r="AC383" s="30">
        <v>13.23</v>
      </c>
      <c r="AD383" s="190">
        <f t="shared" si="31"/>
        <v>0.87516450000000001</v>
      </c>
      <c r="AE383" s="41">
        <v>40599</v>
      </c>
      <c r="AF383" s="30">
        <v>16.47</v>
      </c>
      <c r="AG383" s="1685">
        <f t="shared" si="32"/>
        <v>1.3563044999999998</v>
      </c>
      <c r="AH383" s="1446"/>
      <c r="AI383" s="93">
        <v>40598</v>
      </c>
      <c r="AJ383" s="30">
        <v>12.67</v>
      </c>
      <c r="AK383" s="190">
        <f t="shared" si="33"/>
        <v>0.80264449999999998</v>
      </c>
      <c r="AL383" s="41">
        <v>40595</v>
      </c>
      <c r="AM383" s="30">
        <v>9.3309999999999995</v>
      </c>
      <c r="AN383" s="190">
        <f t="shared" si="34"/>
        <v>0.43533780499999986</v>
      </c>
      <c r="AO383" s="41">
        <v>40612</v>
      </c>
      <c r="AP383" s="88">
        <v>12.76</v>
      </c>
      <c r="AQ383" s="1685">
        <f t="shared" si="35"/>
        <v>0.81408799999999992</v>
      </c>
    </row>
    <row r="384" spans="1:43">
      <c r="A384" s="28">
        <v>40596</v>
      </c>
      <c r="B384" s="41">
        <v>40596</v>
      </c>
      <c r="C384" s="30">
        <v>36.140300000000003</v>
      </c>
      <c r="D384" s="28">
        <v>40596</v>
      </c>
      <c r="E384" s="30">
        <v>29.703600000000002</v>
      </c>
      <c r="F384" s="28">
        <v>40596</v>
      </c>
      <c r="G384" s="30">
        <v>23.020600000000002</v>
      </c>
      <c r="H384" s="28">
        <v>40596</v>
      </c>
      <c r="I384" s="30">
        <v>21.222899999999999</v>
      </c>
      <c r="J384" s="28">
        <v>40596</v>
      </c>
      <c r="K384" s="30">
        <v>17.687799999999999</v>
      </c>
      <c r="L384" s="41">
        <v>40596</v>
      </c>
      <c r="M384" s="30">
        <v>24.1921</v>
      </c>
      <c r="N384" s="119">
        <v>40596</v>
      </c>
      <c r="O384" s="30">
        <v>27.414999999999999</v>
      </c>
      <c r="P384" s="41">
        <v>40596</v>
      </c>
      <c r="Q384" s="30">
        <v>20.806000000000001</v>
      </c>
      <c r="R384" s="119">
        <v>40596</v>
      </c>
      <c r="S384" s="30">
        <v>21.302</v>
      </c>
      <c r="T384" s="41">
        <v>40596</v>
      </c>
      <c r="U384" s="30">
        <v>20.3217</v>
      </c>
      <c r="V384" s="119">
        <v>40596</v>
      </c>
      <c r="W384" s="30">
        <v>20.876000000000001</v>
      </c>
      <c r="X384" s="1446"/>
      <c r="Y384" s="93">
        <v>40602</v>
      </c>
      <c r="Z384" s="30">
        <v>14.94</v>
      </c>
      <c r="AA384" s="190">
        <f t="shared" si="30"/>
        <v>1.116018</v>
      </c>
      <c r="AB384" s="41">
        <v>40602</v>
      </c>
      <c r="AC384" s="30">
        <v>13.23</v>
      </c>
      <c r="AD384" s="190">
        <f t="shared" si="31"/>
        <v>0.87516450000000001</v>
      </c>
      <c r="AE384" s="41">
        <v>40602</v>
      </c>
      <c r="AF384" s="30">
        <v>16.53</v>
      </c>
      <c r="AG384" s="1685">
        <f t="shared" si="32"/>
        <v>1.3662045</v>
      </c>
      <c r="AH384" s="1446"/>
      <c r="AI384" s="93">
        <v>40599</v>
      </c>
      <c r="AJ384" s="30">
        <v>12.82</v>
      </c>
      <c r="AK384" s="190">
        <f t="shared" si="33"/>
        <v>0.82176200000000021</v>
      </c>
      <c r="AL384" s="41">
        <v>40596</v>
      </c>
      <c r="AM384" s="30">
        <v>9.7129999999999992</v>
      </c>
      <c r="AN384" s="190">
        <f t="shared" si="34"/>
        <v>0.47171184499999991</v>
      </c>
      <c r="AO384" s="41">
        <v>40613</v>
      </c>
      <c r="AP384" s="88">
        <v>12.75</v>
      </c>
      <c r="AQ384" s="1685">
        <f t="shared" si="35"/>
        <v>0.81281249999999994</v>
      </c>
    </row>
    <row r="385" spans="1:43">
      <c r="A385" s="28">
        <v>40597</v>
      </c>
      <c r="B385" s="41">
        <v>40597</v>
      </c>
      <c r="C385" s="30">
        <v>36.086500000000001</v>
      </c>
      <c r="D385" s="28">
        <v>40597</v>
      </c>
      <c r="E385" s="30">
        <v>29.514800000000001</v>
      </c>
      <c r="F385" s="28">
        <v>40597</v>
      </c>
      <c r="G385" s="30">
        <v>22.9207</v>
      </c>
      <c r="H385" s="28">
        <v>40597</v>
      </c>
      <c r="I385" s="30">
        <v>21.232500000000002</v>
      </c>
      <c r="J385" s="28">
        <v>40597</v>
      </c>
      <c r="K385" s="30">
        <v>17.679500000000001</v>
      </c>
      <c r="L385" s="41">
        <v>40597</v>
      </c>
      <c r="M385" s="30">
        <v>24.200700000000001</v>
      </c>
      <c r="N385" s="119">
        <v>40597</v>
      </c>
      <c r="O385" s="30">
        <v>27.387</v>
      </c>
      <c r="P385" s="41">
        <v>40597</v>
      </c>
      <c r="Q385" s="30">
        <v>20.673200000000001</v>
      </c>
      <c r="R385" s="119">
        <v>40597</v>
      </c>
      <c r="S385" s="30">
        <v>21.228999999999999</v>
      </c>
      <c r="T385" s="41">
        <v>40597</v>
      </c>
      <c r="U385" s="30">
        <v>20.322700000000001</v>
      </c>
      <c r="V385" s="119">
        <v>40597</v>
      </c>
      <c r="W385" s="30">
        <v>20.884</v>
      </c>
      <c r="X385" s="1446"/>
      <c r="Y385" s="93">
        <v>40603</v>
      </c>
      <c r="Z385" s="30">
        <v>14.89</v>
      </c>
      <c r="AA385" s="190">
        <f t="shared" si="30"/>
        <v>1.1085605000000001</v>
      </c>
      <c r="AB385" s="41">
        <v>40603</v>
      </c>
      <c r="AC385" s="30">
        <v>13.15</v>
      </c>
      <c r="AD385" s="190">
        <f t="shared" si="31"/>
        <v>0.86461250000000012</v>
      </c>
      <c r="AE385" s="41">
        <v>40603</v>
      </c>
      <c r="AF385" s="30">
        <v>16.54</v>
      </c>
      <c r="AG385" s="1685">
        <f t="shared" si="32"/>
        <v>1.367858</v>
      </c>
      <c r="AH385" s="1446"/>
      <c r="AI385" s="93">
        <v>40602</v>
      </c>
      <c r="AJ385" s="30">
        <v>12.87</v>
      </c>
      <c r="AK385" s="190">
        <f t="shared" si="33"/>
        <v>0.82818449999999977</v>
      </c>
      <c r="AL385" s="41">
        <v>40597</v>
      </c>
      <c r="AM385" s="30">
        <v>9.8149999999999995</v>
      </c>
      <c r="AN385" s="190">
        <f t="shared" si="34"/>
        <v>0.48167112500000003</v>
      </c>
      <c r="AO385" s="41">
        <v>40616</v>
      </c>
      <c r="AP385" s="88">
        <v>12.8</v>
      </c>
      <c r="AQ385" s="1685">
        <f t="shared" si="35"/>
        <v>0.81919999999999993</v>
      </c>
    </row>
    <row r="386" spans="1:43">
      <c r="A386" s="28">
        <v>40598</v>
      </c>
      <c r="B386" s="41">
        <v>40598</v>
      </c>
      <c r="C386" s="30">
        <v>36.066099999999999</v>
      </c>
      <c r="D386" s="28">
        <v>40598</v>
      </c>
      <c r="E386" s="30">
        <v>29.520399999999999</v>
      </c>
      <c r="F386" s="28">
        <v>40598</v>
      </c>
      <c r="G386" s="30">
        <v>22.912500000000001</v>
      </c>
      <c r="H386" s="28">
        <v>40598</v>
      </c>
      <c r="I386" s="30">
        <v>21.225999999999999</v>
      </c>
      <c r="J386" s="28">
        <v>40598</v>
      </c>
      <c r="K386" s="30">
        <v>17.7105</v>
      </c>
      <c r="L386" s="41">
        <v>40598</v>
      </c>
      <c r="M386" s="30">
        <v>24.206900000000001</v>
      </c>
      <c r="N386" s="119">
        <v>40598</v>
      </c>
      <c r="O386" s="30">
        <v>27.399000000000001</v>
      </c>
      <c r="P386" s="41">
        <v>40598</v>
      </c>
      <c r="Q386" s="30">
        <v>20.668800000000001</v>
      </c>
      <c r="R386" s="119">
        <v>40598</v>
      </c>
      <c r="S386" s="30">
        <v>21.23</v>
      </c>
      <c r="T386" s="41">
        <v>40598</v>
      </c>
      <c r="U386" s="30">
        <v>20.329899999999999</v>
      </c>
      <c r="V386" s="119">
        <v>40598</v>
      </c>
      <c r="W386" s="30">
        <v>20.888999999999999</v>
      </c>
      <c r="X386" s="1446"/>
      <c r="Y386" s="93">
        <v>40604</v>
      </c>
      <c r="Z386" s="30">
        <v>14.96</v>
      </c>
      <c r="AA386" s="190">
        <f t="shared" si="30"/>
        <v>1.1190080000000002</v>
      </c>
      <c r="AB386" s="41">
        <v>40604</v>
      </c>
      <c r="AC386" s="30">
        <v>13.25</v>
      </c>
      <c r="AD386" s="190">
        <f t="shared" si="31"/>
        <v>0.87781250000000011</v>
      </c>
      <c r="AE386" s="41">
        <v>40604</v>
      </c>
      <c r="AF386" s="30">
        <v>16.600000000000001</v>
      </c>
      <c r="AG386" s="1685">
        <f t="shared" si="32"/>
        <v>1.3778000000000001</v>
      </c>
      <c r="AH386" s="1446"/>
      <c r="AI386" s="93">
        <v>40603</v>
      </c>
      <c r="AJ386" s="30">
        <v>12.85</v>
      </c>
      <c r="AK386" s="190">
        <f t="shared" si="33"/>
        <v>0.82561249999999997</v>
      </c>
      <c r="AL386" s="41">
        <v>40598</v>
      </c>
      <c r="AM386" s="30">
        <v>9.8460000000000001</v>
      </c>
      <c r="AN386" s="190">
        <f t="shared" si="34"/>
        <v>0.48471858000000007</v>
      </c>
      <c r="AO386" s="41">
        <v>40617</v>
      </c>
      <c r="AP386" s="88">
        <v>12.57</v>
      </c>
      <c r="AQ386" s="1685">
        <f t="shared" si="35"/>
        <v>0.79002450000000002</v>
      </c>
    </row>
    <row r="387" spans="1:43">
      <c r="A387" s="28">
        <v>40599</v>
      </c>
      <c r="B387" s="41">
        <v>40599</v>
      </c>
      <c r="C387" s="30">
        <v>35.893000000000001</v>
      </c>
      <c r="D387" s="28">
        <v>40599</v>
      </c>
      <c r="E387" s="30">
        <v>29.5121</v>
      </c>
      <c r="F387" s="28">
        <v>40599</v>
      </c>
      <c r="G387" s="30">
        <v>22.883099999999999</v>
      </c>
      <c r="H387" s="28">
        <v>40599</v>
      </c>
      <c r="I387" s="30">
        <v>21.0105</v>
      </c>
      <c r="J387" s="28">
        <v>40599</v>
      </c>
      <c r="K387" s="30">
        <v>17.475999999999999</v>
      </c>
      <c r="L387" s="41">
        <v>40599</v>
      </c>
      <c r="M387" s="30">
        <v>24.163699999999999</v>
      </c>
      <c r="N387" s="119">
        <v>40599</v>
      </c>
      <c r="O387" s="30">
        <v>27.331</v>
      </c>
      <c r="P387" s="41">
        <v>40599</v>
      </c>
      <c r="Q387" s="30">
        <v>20.670999999999999</v>
      </c>
      <c r="R387" s="119">
        <v>40599</v>
      </c>
      <c r="S387" s="30">
        <v>21.218</v>
      </c>
      <c r="T387" s="41">
        <v>40599</v>
      </c>
      <c r="U387" s="30">
        <v>20.272600000000001</v>
      </c>
      <c r="V387" s="119">
        <v>40599</v>
      </c>
      <c r="W387" s="30">
        <v>20.821000000000002</v>
      </c>
      <c r="X387" s="1446"/>
      <c r="Y387" s="93">
        <v>40605</v>
      </c>
      <c r="Z387" s="30">
        <v>14.96</v>
      </c>
      <c r="AA387" s="190">
        <f t="shared" si="30"/>
        <v>1.1190080000000002</v>
      </c>
      <c r="AB387" s="41">
        <v>40605</v>
      </c>
      <c r="AC387" s="30">
        <v>13.28</v>
      </c>
      <c r="AD387" s="190">
        <f t="shared" si="31"/>
        <v>0.88179200000000002</v>
      </c>
      <c r="AE387" s="41">
        <v>40605</v>
      </c>
      <c r="AF387" s="30">
        <v>16.63</v>
      </c>
      <c r="AG387" s="1685">
        <f t="shared" si="32"/>
        <v>1.3827845000000001</v>
      </c>
      <c r="AH387" s="1446"/>
      <c r="AI387" s="93">
        <v>40604</v>
      </c>
      <c r="AJ387" s="30">
        <v>12.9</v>
      </c>
      <c r="AK387" s="190">
        <f t="shared" si="33"/>
        <v>0.83204999999999996</v>
      </c>
      <c r="AL387" s="41">
        <v>40599</v>
      </c>
      <c r="AM387" s="30">
        <v>9.9949999999999992</v>
      </c>
      <c r="AN387" s="190">
        <f t="shared" si="34"/>
        <v>0.49950012499999996</v>
      </c>
      <c r="AO387" s="41">
        <v>40618</v>
      </c>
      <c r="AP387" s="88">
        <v>13.03</v>
      </c>
      <c r="AQ387" s="1685">
        <f t="shared" si="35"/>
        <v>0.84890450000000006</v>
      </c>
    </row>
    <row r="388" spans="1:43">
      <c r="A388" s="28">
        <v>40602</v>
      </c>
      <c r="B388" s="41">
        <v>40602</v>
      </c>
      <c r="C388" s="30">
        <v>36.017899999999997</v>
      </c>
      <c r="D388" s="28">
        <v>40602</v>
      </c>
      <c r="E388" s="30">
        <v>29.549399999999999</v>
      </c>
      <c r="F388" s="28">
        <v>40602</v>
      </c>
      <c r="G388" s="30">
        <v>22.895</v>
      </c>
      <c r="H388" s="28">
        <v>40602</v>
      </c>
      <c r="I388" s="30">
        <v>21.020199999999999</v>
      </c>
      <c r="J388" s="28">
        <v>40602</v>
      </c>
      <c r="K388" s="30">
        <v>17.474699999999999</v>
      </c>
      <c r="L388" s="41">
        <v>40602</v>
      </c>
      <c r="M388" s="30">
        <v>24.0747</v>
      </c>
      <c r="N388" s="119">
        <v>40602</v>
      </c>
      <c r="O388" s="30">
        <v>27.283000000000001</v>
      </c>
      <c r="P388" s="41">
        <v>40602</v>
      </c>
      <c r="Q388" s="30">
        <v>20.6328</v>
      </c>
      <c r="R388" s="119">
        <v>40602</v>
      </c>
      <c r="S388" s="30">
        <v>21.164000000000001</v>
      </c>
      <c r="T388" s="41">
        <v>40602</v>
      </c>
      <c r="U388" s="30">
        <v>20.3035</v>
      </c>
      <c r="V388" s="119">
        <v>40602</v>
      </c>
      <c r="W388" s="30">
        <v>20.858000000000001</v>
      </c>
      <c r="X388" s="1446"/>
      <c r="Y388" s="93">
        <v>40606</v>
      </c>
      <c r="Z388" s="30">
        <v>14.96</v>
      </c>
      <c r="AA388" s="190">
        <f t="shared" si="30"/>
        <v>1.1190080000000002</v>
      </c>
      <c r="AB388" s="41">
        <v>40606</v>
      </c>
      <c r="AC388" s="30">
        <v>13.25</v>
      </c>
      <c r="AD388" s="190">
        <f t="shared" si="31"/>
        <v>0.87781250000000011</v>
      </c>
      <c r="AE388" s="41">
        <v>40606</v>
      </c>
      <c r="AF388" s="30">
        <v>16.72</v>
      </c>
      <c r="AG388" s="1685">
        <f t="shared" si="32"/>
        <v>1.3977919999999997</v>
      </c>
      <c r="AH388" s="1446"/>
      <c r="AI388" s="93">
        <v>40605</v>
      </c>
      <c r="AJ388" s="30">
        <v>12.91</v>
      </c>
      <c r="AK388" s="190">
        <f t="shared" si="33"/>
        <v>0.83334049999999982</v>
      </c>
      <c r="AL388" s="41">
        <v>40602</v>
      </c>
      <c r="AM388" s="30">
        <v>10.007999999999999</v>
      </c>
      <c r="AN388" s="190">
        <f t="shared" si="34"/>
        <v>0.50080031999999985</v>
      </c>
      <c r="AO388" s="41">
        <v>40619</v>
      </c>
      <c r="AP388" s="88">
        <v>13.21</v>
      </c>
      <c r="AQ388" s="1685">
        <f t="shared" si="35"/>
        <v>0.87252050000000003</v>
      </c>
    </row>
    <row r="389" spans="1:43">
      <c r="A389" s="28">
        <v>40603</v>
      </c>
      <c r="B389" s="41">
        <v>40603</v>
      </c>
      <c r="C389" s="30">
        <v>36.135899999999999</v>
      </c>
      <c r="D389" s="28">
        <v>40603</v>
      </c>
      <c r="E389" s="30">
        <v>29.523299999999999</v>
      </c>
      <c r="F389" s="28">
        <v>40603</v>
      </c>
      <c r="G389" s="30">
        <v>22.747700000000002</v>
      </c>
      <c r="H389" s="28">
        <v>40603</v>
      </c>
      <c r="I389" s="30">
        <v>20.770900000000001</v>
      </c>
      <c r="J389" s="28">
        <v>40603</v>
      </c>
      <c r="K389" s="30">
        <v>17.4298</v>
      </c>
      <c r="L389" s="41">
        <v>40603</v>
      </c>
      <c r="M389" s="30">
        <v>23.935200000000002</v>
      </c>
      <c r="N389" s="119">
        <v>40603</v>
      </c>
      <c r="O389" s="30">
        <v>27.013999999999999</v>
      </c>
      <c r="P389" s="41">
        <v>40603</v>
      </c>
      <c r="Q389" s="30">
        <v>20.584900000000001</v>
      </c>
      <c r="R389" s="119">
        <v>40603</v>
      </c>
      <c r="S389" s="30">
        <v>21.093</v>
      </c>
      <c r="T389" s="41">
        <v>40603</v>
      </c>
      <c r="U389" s="30">
        <v>20.0608</v>
      </c>
      <c r="V389" s="119">
        <v>40603</v>
      </c>
      <c r="W389" s="30">
        <v>20.596</v>
      </c>
      <c r="X389" s="1446"/>
      <c r="Y389" s="93">
        <v>40609</v>
      </c>
      <c r="Z389" s="30">
        <v>15.01</v>
      </c>
      <c r="AA389" s="190">
        <f t="shared" si="30"/>
        <v>1.1265005000000001</v>
      </c>
      <c r="AB389" s="41">
        <v>40609</v>
      </c>
      <c r="AC389" s="30">
        <v>13.24</v>
      </c>
      <c r="AD389" s="190">
        <f t="shared" si="31"/>
        <v>0.87648799999999993</v>
      </c>
      <c r="AE389" s="41">
        <v>40609</v>
      </c>
      <c r="AF389" s="30">
        <v>16.75</v>
      </c>
      <c r="AG389" s="1685">
        <f t="shared" si="32"/>
        <v>1.4028125000000002</v>
      </c>
      <c r="AH389" s="1446"/>
      <c r="AI389" s="93">
        <v>40606</v>
      </c>
      <c r="AJ389" s="30">
        <v>12.96</v>
      </c>
      <c r="AK389" s="190">
        <f t="shared" si="33"/>
        <v>0.83980800000000022</v>
      </c>
      <c r="AL389" s="41">
        <v>40603</v>
      </c>
      <c r="AM389" s="30">
        <v>10.090999999999999</v>
      </c>
      <c r="AN389" s="190">
        <f t="shared" si="34"/>
        <v>0.50914140499999994</v>
      </c>
      <c r="AO389" s="41">
        <v>40620</v>
      </c>
      <c r="AP389" s="88">
        <v>13.14</v>
      </c>
      <c r="AQ389" s="1685">
        <f t="shared" si="35"/>
        <v>0.86329800000000023</v>
      </c>
    </row>
    <row r="390" spans="1:43">
      <c r="A390" s="28">
        <v>40604</v>
      </c>
      <c r="B390" s="41">
        <v>40604</v>
      </c>
      <c r="C390" s="30">
        <v>36.1342</v>
      </c>
      <c r="D390" s="28">
        <v>40604</v>
      </c>
      <c r="E390" s="30">
        <v>29.509599999999999</v>
      </c>
      <c r="F390" s="28">
        <v>40604</v>
      </c>
      <c r="G390" s="30">
        <v>22.742599999999999</v>
      </c>
      <c r="H390" s="28">
        <v>40604</v>
      </c>
      <c r="I390" s="30">
        <v>20.741199999999999</v>
      </c>
      <c r="J390" s="28">
        <v>40604</v>
      </c>
      <c r="K390" s="30">
        <v>17.355599999999999</v>
      </c>
      <c r="L390" s="41">
        <v>40604</v>
      </c>
      <c r="M390" s="30">
        <v>23.927700000000002</v>
      </c>
      <c r="N390" s="119">
        <v>40604</v>
      </c>
      <c r="O390" s="30">
        <v>27.015000000000001</v>
      </c>
      <c r="P390" s="41">
        <v>40604</v>
      </c>
      <c r="Q390" s="30">
        <v>20.613499999999998</v>
      </c>
      <c r="R390" s="119">
        <v>40604</v>
      </c>
      <c r="S390" s="30">
        <v>21.158000000000001</v>
      </c>
      <c r="T390" s="41">
        <v>40604</v>
      </c>
      <c r="U390" s="30">
        <v>20.030100000000001</v>
      </c>
      <c r="V390" s="119">
        <v>40604</v>
      </c>
      <c r="W390" s="30">
        <v>20.548000000000002</v>
      </c>
      <c r="X390" s="1446"/>
      <c r="Y390" s="93">
        <v>40610</v>
      </c>
      <c r="Z390" s="30">
        <v>14.87</v>
      </c>
      <c r="AA390" s="190">
        <f t="shared" si="30"/>
        <v>1.1055845</v>
      </c>
      <c r="AB390" s="41">
        <v>40610</v>
      </c>
      <c r="AC390" s="30">
        <v>13.14</v>
      </c>
      <c r="AD390" s="190">
        <f t="shared" si="31"/>
        <v>0.86329800000000023</v>
      </c>
      <c r="AE390" s="41">
        <v>40610</v>
      </c>
      <c r="AF390" s="30">
        <v>16.739999999999998</v>
      </c>
      <c r="AG390" s="1685">
        <f t="shared" si="32"/>
        <v>1.4011379999999998</v>
      </c>
      <c r="AH390" s="1446"/>
      <c r="AI390" s="93">
        <v>40609</v>
      </c>
      <c r="AJ390" s="30">
        <v>12.96</v>
      </c>
      <c r="AK390" s="190">
        <f t="shared" si="33"/>
        <v>0.83980800000000022</v>
      </c>
      <c r="AL390" s="41">
        <v>40604</v>
      </c>
      <c r="AM390" s="30">
        <v>10.121</v>
      </c>
      <c r="AN390" s="190">
        <f t="shared" si="34"/>
        <v>0.51217320500000008</v>
      </c>
      <c r="AO390" s="41">
        <v>40623</v>
      </c>
      <c r="AP390" s="88">
        <v>13.35</v>
      </c>
      <c r="AQ390" s="1685">
        <f t="shared" si="35"/>
        <v>0.89111250000000009</v>
      </c>
    </row>
    <row r="391" spans="1:43">
      <c r="A391" s="28">
        <v>40605</v>
      </c>
      <c r="B391" s="41">
        <v>40605</v>
      </c>
      <c r="C391" s="30">
        <v>36.800400000000003</v>
      </c>
      <c r="D391" s="28">
        <v>40605</v>
      </c>
      <c r="E391" s="30">
        <v>29.782699999999998</v>
      </c>
      <c r="F391" s="28">
        <v>40605</v>
      </c>
      <c r="G391" s="30">
        <v>22.831499999999998</v>
      </c>
      <c r="H391" s="28">
        <v>40605</v>
      </c>
      <c r="I391" s="30">
        <v>20.7941</v>
      </c>
      <c r="J391" s="28">
        <v>40605</v>
      </c>
      <c r="K391" s="30">
        <v>17.396899999999999</v>
      </c>
      <c r="L391" s="41">
        <v>40605</v>
      </c>
      <c r="M391" s="30">
        <v>24.366099999999999</v>
      </c>
      <c r="N391" s="119">
        <v>40605</v>
      </c>
      <c r="O391" s="30">
        <v>27.504000000000001</v>
      </c>
      <c r="P391" s="41">
        <v>40605</v>
      </c>
      <c r="Q391" s="30">
        <v>21.099799999999998</v>
      </c>
      <c r="R391" s="119">
        <v>40605</v>
      </c>
      <c r="S391" s="30">
        <v>21.509</v>
      </c>
      <c r="T391" s="41">
        <v>40605</v>
      </c>
      <c r="U391" s="30">
        <v>20.386399999999998</v>
      </c>
      <c r="V391" s="119">
        <v>40605</v>
      </c>
      <c r="W391" s="30">
        <v>20.832000000000001</v>
      </c>
      <c r="X391" s="1446"/>
      <c r="Y391" s="93">
        <v>40611</v>
      </c>
      <c r="Z391" s="30">
        <v>14.57</v>
      </c>
      <c r="AA391" s="190">
        <f t="shared" si="30"/>
        <v>1.0614245</v>
      </c>
      <c r="AB391" s="41">
        <v>40611</v>
      </c>
      <c r="AC391" s="30">
        <v>12.81</v>
      </c>
      <c r="AD391" s="190">
        <f t="shared" si="31"/>
        <v>0.82048049999999995</v>
      </c>
      <c r="AE391" s="41">
        <v>40611</v>
      </c>
      <c r="AF391" s="30">
        <v>16.46</v>
      </c>
      <c r="AG391" s="1685">
        <f t="shared" si="32"/>
        <v>1.3546579999999999</v>
      </c>
      <c r="AH391" s="1446"/>
      <c r="AI391" s="93">
        <v>40610</v>
      </c>
      <c r="AJ391" s="30">
        <v>12.94</v>
      </c>
      <c r="AK391" s="190">
        <f t="shared" si="33"/>
        <v>0.8372179999999998</v>
      </c>
      <c r="AL391" s="41">
        <v>40605</v>
      </c>
      <c r="AM391" s="30">
        <v>10.279</v>
      </c>
      <c r="AN391" s="190">
        <f t="shared" si="34"/>
        <v>0.52828920499999987</v>
      </c>
      <c r="AO391" s="41">
        <v>40624</v>
      </c>
      <c r="AP391" s="88">
        <v>13.34</v>
      </c>
      <c r="AQ391" s="1685">
        <f t="shared" si="35"/>
        <v>0.88977799999999996</v>
      </c>
    </row>
    <row r="392" spans="1:43">
      <c r="A392" s="28">
        <v>40606</v>
      </c>
      <c r="B392" s="41">
        <v>40606</v>
      </c>
      <c r="C392" s="30">
        <v>36.5002</v>
      </c>
      <c r="D392" s="28">
        <v>40606</v>
      </c>
      <c r="E392" s="30">
        <v>29.226099999999999</v>
      </c>
      <c r="F392" s="28">
        <v>40606</v>
      </c>
      <c r="G392" s="30">
        <v>22.334900000000001</v>
      </c>
      <c r="H392" s="28">
        <v>40606</v>
      </c>
      <c r="I392" s="30">
        <v>20.119499999999999</v>
      </c>
      <c r="J392" s="28">
        <v>40606</v>
      </c>
      <c r="K392" s="30">
        <v>16.760100000000001</v>
      </c>
      <c r="L392" s="41">
        <v>40606</v>
      </c>
      <c r="M392" s="30">
        <v>23.809100000000001</v>
      </c>
      <c r="N392" s="119">
        <v>40606</v>
      </c>
      <c r="O392" s="30">
        <v>26.318999999999999</v>
      </c>
      <c r="P392" s="41">
        <v>40606</v>
      </c>
      <c r="Q392" s="30">
        <v>20.509699999999999</v>
      </c>
      <c r="R392" s="119">
        <v>40606</v>
      </c>
      <c r="S392" s="30">
        <v>20.777999999999999</v>
      </c>
      <c r="T392" s="41">
        <v>40606</v>
      </c>
      <c r="U392" s="30">
        <v>19.514399999999998</v>
      </c>
      <c r="V392" s="119">
        <v>40606</v>
      </c>
      <c r="W392" s="30">
        <v>19.91</v>
      </c>
      <c r="X392" s="1446"/>
      <c r="Y392" s="93">
        <v>40612</v>
      </c>
      <c r="Z392" s="30">
        <v>14.5</v>
      </c>
      <c r="AA392" s="190">
        <f t="shared" si="30"/>
        <v>1.05125</v>
      </c>
      <c r="AB392" s="41">
        <v>40612</v>
      </c>
      <c r="AC392" s="30">
        <v>12.94</v>
      </c>
      <c r="AD392" s="190">
        <f t="shared" si="31"/>
        <v>0.8372179999999998</v>
      </c>
      <c r="AE392" s="41">
        <v>40612</v>
      </c>
      <c r="AF392" s="30">
        <v>16.52</v>
      </c>
      <c r="AG392" s="1685">
        <f t="shared" si="32"/>
        <v>1.3645519999999998</v>
      </c>
      <c r="AH392" s="1446"/>
      <c r="AI392" s="93">
        <v>40611</v>
      </c>
      <c r="AJ392" s="30">
        <v>12.66</v>
      </c>
      <c r="AK392" s="190">
        <f t="shared" si="33"/>
        <v>0.80137799999999981</v>
      </c>
      <c r="AL392" s="41">
        <v>40606</v>
      </c>
      <c r="AM392" s="30">
        <v>10.307</v>
      </c>
      <c r="AN392" s="190">
        <f t="shared" si="34"/>
        <v>0.53117124500000001</v>
      </c>
      <c r="AO392" s="41">
        <v>40625</v>
      </c>
      <c r="AP392" s="88">
        <v>13.17</v>
      </c>
      <c r="AQ392" s="1685">
        <f t="shared" si="35"/>
        <v>0.86724450000000008</v>
      </c>
    </row>
    <row r="393" spans="1:43">
      <c r="A393" s="28">
        <v>40609</v>
      </c>
      <c r="B393" s="41">
        <v>40609</v>
      </c>
      <c r="C393" s="30">
        <v>36.0501</v>
      </c>
      <c r="D393" s="28">
        <v>40609</v>
      </c>
      <c r="E393" s="30">
        <v>29.098099999999999</v>
      </c>
      <c r="F393" s="28">
        <v>40609</v>
      </c>
      <c r="G393" s="30">
        <v>22.2667</v>
      </c>
      <c r="H393" s="28">
        <v>40609</v>
      </c>
      <c r="I393" s="30">
        <v>20.105499999999999</v>
      </c>
      <c r="J393" s="28">
        <v>40609</v>
      </c>
      <c r="K393" s="30">
        <v>16.763300000000001</v>
      </c>
      <c r="L393" s="41">
        <v>40609</v>
      </c>
      <c r="M393" s="30">
        <v>23.805700000000002</v>
      </c>
      <c r="N393" s="119">
        <v>40609</v>
      </c>
      <c r="O393" s="30">
        <v>26.317</v>
      </c>
      <c r="P393" s="41">
        <v>40609</v>
      </c>
      <c r="Q393" s="30">
        <v>20.502299999999998</v>
      </c>
      <c r="R393" s="119">
        <v>40609</v>
      </c>
      <c r="S393" s="30">
        <v>20.774000000000001</v>
      </c>
      <c r="T393" s="41">
        <v>40609</v>
      </c>
      <c r="U393" s="30">
        <v>19.512899999999998</v>
      </c>
      <c r="V393" s="119">
        <v>40609</v>
      </c>
      <c r="W393" s="30">
        <v>19.905000000000001</v>
      </c>
      <c r="X393" s="1446"/>
      <c r="Y393" s="93">
        <v>40613</v>
      </c>
      <c r="Z393" s="30">
        <v>14.53</v>
      </c>
      <c r="AA393" s="190">
        <f t="shared" si="30"/>
        <v>1.0556044999999998</v>
      </c>
      <c r="AB393" s="41">
        <v>40613</v>
      </c>
      <c r="AC393" s="30">
        <v>13.03</v>
      </c>
      <c r="AD393" s="190">
        <f t="shared" si="31"/>
        <v>0.84890450000000006</v>
      </c>
      <c r="AE393" s="41">
        <v>40613</v>
      </c>
      <c r="AF393" s="30">
        <v>16.59</v>
      </c>
      <c r="AG393" s="1685">
        <f t="shared" si="32"/>
        <v>1.3761405</v>
      </c>
      <c r="AH393" s="1446"/>
      <c r="AI393" s="93">
        <v>40612</v>
      </c>
      <c r="AJ393" s="30">
        <v>12.8</v>
      </c>
      <c r="AK393" s="190">
        <f t="shared" si="33"/>
        <v>0.81919999999999993</v>
      </c>
      <c r="AL393" s="41">
        <v>40609</v>
      </c>
      <c r="AM393" s="30">
        <v>10.375999999999999</v>
      </c>
      <c r="AN393" s="190">
        <f t="shared" si="34"/>
        <v>0.53830687999999993</v>
      </c>
      <c r="AO393" s="41">
        <v>40626</v>
      </c>
      <c r="AP393" s="88">
        <v>13.24</v>
      </c>
      <c r="AQ393" s="1685">
        <f t="shared" si="35"/>
        <v>0.87648799999999993</v>
      </c>
    </row>
    <row r="394" spans="1:43">
      <c r="A394" s="28">
        <v>40610</v>
      </c>
      <c r="B394" s="41">
        <v>40610</v>
      </c>
      <c r="C394" s="30">
        <v>35.997500000000002</v>
      </c>
      <c r="D394" s="28">
        <v>40610</v>
      </c>
      <c r="E394" s="30">
        <v>28.9374</v>
      </c>
      <c r="F394" s="28">
        <v>40610</v>
      </c>
      <c r="G394" s="30">
        <v>22.107399999999998</v>
      </c>
      <c r="H394" s="28">
        <v>40610</v>
      </c>
      <c r="I394" s="30">
        <v>19.963799999999999</v>
      </c>
      <c r="J394" s="28">
        <v>40610</v>
      </c>
      <c r="K394" s="30">
        <v>16.579899999999999</v>
      </c>
      <c r="L394" s="41">
        <v>40610</v>
      </c>
      <c r="M394" s="30">
        <v>23.527799999999999</v>
      </c>
      <c r="N394" s="119">
        <v>40610</v>
      </c>
      <c r="O394" s="30">
        <v>26.178000000000001</v>
      </c>
      <c r="P394" s="41">
        <v>40610</v>
      </c>
      <c r="Q394" s="30">
        <v>20.279199999999999</v>
      </c>
      <c r="R394" s="119">
        <v>40610</v>
      </c>
      <c r="S394" s="30">
        <v>20.613</v>
      </c>
      <c r="T394" s="41">
        <v>40610</v>
      </c>
      <c r="U394" s="30">
        <v>19.2957</v>
      </c>
      <c r="V394" s="119">
        <v>40610</v>
      </c>
      <c r="W394" s="30">
        <v>19.696999999999999</v>
      </c>
      <c r="X394" s="1446"/>
      <c r="Y394" s="93">
        <v>40616</v>
      </c>
      <c r="Z394" s="30">
        <v>14.48</v>
      </c>
      <c r="AA394" s="190">
        <f t="shared" si="30"/>
        <v>1.0483520000000002</v>
      </c>
      <c r="AB394" s="41">
        <v>40616</v>
      </c>
      <c r="AC394" s="30">
        <v>13.1</v>
      </c>
      <c r="AD394" s="190">
        <f t="shared" si="31"/>
        <v>0.85805000000000009</v>
      </c>
      <c r="AE394" s="41">
        <v>40616</v>
      </c>
      <c r="AF394" s="30">
        <v>16.68</v>
      </c>
      <c r="AG394" s="1685">
        <f t="shared" si="32"/>
        <v>1.3911120000000001</v>
      </c>
      <c r="AH394" s="1446"/>
      <c r="AI394" s="93">
        <v>40613</v>
      </c>
      <c r="AJ394" s="30">
        <v>12.88</v>
      </c>
      <c r="AK394" s="190">
        <f t="shared" si="33"/>
        <v>0.82947199999999999</v>
      </c>
      <c r="AL394" s="41">
        <v>40610</v>
      </c>
      <c r="AM394" s="30">
        <v>10.398</v>
      </c>
      <c r="AN394" s="190">
        <f t="shared" si="34"/>
        <v>0.54059201999999995</v>
      </c>
      <c r="AO394" s="41">
        <v>40627</v>
      </c>
      <c r="AP394" s="88">
        <v>12.9</v>
      </c>
      <c r="AQ394" s="1685">
        <f t="shared" si="35"/>
        <v>0.83204999999999996</v>
      </c>
    </row>
    <row r="395" spans="1:43">
      <c r="A395" s="28">
        <v>40611</v>
      </c>
      <c r="B395" s="41">
        <v>40611</v>
      </c>
      <c r="C395" s="30">
        <v>35.970399999999998</v>
      </c>
      <c r="D395" s="28">
        <v>40611</v>
      </c>
      <c r="E395" s="30">
        <v>28.931899999999999</v>
      </c>
      <c r="F395" s="28">
        <v>40611</v>
      </c>
      <c r="G395" s="30">
        <v>22.103999999999999</v>
      </c>
      <c r="H395" s="28">
        <v>40611</v>
      </c>
      <c r="I395" s="30">
        <v>19.9772</v>
      </c>
      <c r="J395" s="28">
        <v>40611</v>
      </c>
      <c r="K395" s="30">
        <v>16.516400000000001</v>
      </c>
      <c r="L395" s="41">
        <v>40611</v>
      </c>
      <c r="M395" s="30">
        <v>23.3537</v>
      </c>
      <c r="N395" s="119">
        <v>40611</v>
      </c>
      <c r="O395" s="30">
        <v>25.978999999999999</v>
      </c>
      <c r="P395" s="41">
        <v>40611</v>
      </c>
      <c r="Q395" s="30">
        <v>20.230699999999999</v>
      </c>
      <c r="R395" s="119">
        <v>40611</v>
      </c>
      <c r="S395" s="30">
        <v>20.388000000000002</v>
      </c>
      <c r="T395" s="41">
        <v>40611</v>
      </c>
      <c r="U395" s="30">
        <v>19.134499999999999</v>
      </c>
      <c r="V395" s="119">
        <v>40611</v>
      </c>
      <c r="W395" s="30">
        <v>19.515999999999998</v>
      </c>
      <c r="X395" s="1446"/>
      <c r="Y395" s="93">
        <v>40617</v>
      </c>
      <c r="Z395" s="30">
        <v>15.29</v>
      </c>
      <c r="AA395" s="190">
        <f t="shared" si="30"/>
        <v>1.1689204999999998</v>
      </c>
      <c r="AB395" s="41">
        <v>40617</v>
      </c>
      <c r="AC395" s="30">
        <v>13.68</v>
      </c>
      <c r="AD395" s="190">
        <f t="shared" si="31"/>
        <v>0.93571199999999999</v>
      </c>
      <c r="AE395" s="41">
        <v>40617</v>
      </c>
      <c r="AF395" s="30">
        <v>17.05</v>
      </c>
      <c r="AG395" s="1685">
        <f t="shared" si="32"/>
        <v>1.4535125000000002</v>
      </c>
      <c r="AH395" s="1446"/>
      <c r="AI395" s="93">
        <v>40616</v>
      </c>
      <c r="AJ395" s="30">
        <v>13</v>
      </c>
      <c r="AK395" s="190">
        <f t="shared" si="33"/>
        <v>0.84500000000000008</v>
      </c>
      <c r="AL395" s="41">
        <v>40611</v>
      </c>
      <c r="AM395" s="30">
        <v>10.026999999999999</v>
      </c>
      <c r="AN395" s="190">
        <f t="shared" si="34"/>
        <v>0.50270364499999998</v>
      </c>
      <c r="AO395" s="41">
        <v>40630</v>
      </c>
      <c r="AP395" s="88">
        <v>12.92</v>
      </c>
      <c r="AQ395" s="1685">
        <f t="shared" si="35"/>
        <v>0.83463200000000004</v>
      </c>
    </row>
    <row r="396" spans="1:43">
      <c r="A396" s="28">
        <v>40612</v>
      </c>
      <c r="B396" s="41">
        <v>40612</v>
      </c>
      <c r="C396" s="30">
        <v>35.721299999999999</v>
      </c>
      <c r="D396" s="28">
        <v>40612</v>
      </c>
      <c r="E396" s="30">
        <v>28.075800000000001</v>
      </c>
      <c r="F396" s="28">
        <v>40612</v>
      </c>
      <c r="G396" s="30">
        <v>21.741399999999999</v>
      </c>
      <c r="H396" s="28">
        <v>40612</v>
      </c>
      <c r="I396" s="30">
        <v>20.032800000000002</v>
      </c>
      <c r="J396" s="28">
        <v>40612</v>
      </c>
      <c r="K396" s="30">
        <v>16.520499999999998</v>
      </c>
      <c r="L396" s="41">
        <v>40612</v>
      </c>
      <c r="M396" s="30">
        <v>22.960699999999999</v>
      </c>
      <c r="N396" s="119">
        <v>40612</v>
      </c>
      <c r="O396" s="30">
        <v>25.576000000000001</v>
      </c>
      <c r="P396" s="41">
        <v>40612</v>
      </c>
      <c r="Q396" s="30">
        <v>19.746099999999998</v>
      </c>
      <c r="R396" s="119">
        <v>40612</v>
      </c>
      <c r="S396" s="30">
        <v>19.638999999999999</v>
      </c>
      <c r="T396" s="41">
        <v>40612</v>
      </c>
      <c r="U396" s="30">
        <v>18.7422</v>
      </c>
      <c r="V396" s="119">
        <v>40612</v>
      </c>
      <c r="W396" s="30">
        <v>19.155000000000001</v>
      </c>
      <c r="X396" s="1446"/>
      <c r="Y396" s="93">
        <v>40618</v>
      </c>
      <c r="Z396" s="30">
        <v>15.33</v>
      </c>
      <c r="AA396" s="190">
        <f t="shared" si="30"/>
        <v>1.1750444999999998</v>
      </c>
      <c r="AB396" s="41">
        <v>40618</v>
      </c>
      <c r="AC396" s="30">
        <v>13.88</v>
      </c>
      <c r="AD396" s="190">
        <f t="shared" si="31"/>
        <v>0.96327200000000013</v>
      </c>
      <c r="AE396" s="41">
        <v>40618</v>
      </c>
      <c r="AF396" s="30">
        <v>17.45</v>
      </c>
      <c r="AG396" s="1685">
        <f t="shared" si="32"/>
        <v>1.5225124999999997</v>
      </c>
      <c r="AH396" s="1446"/>
      <c r="AI396" s="93">
        <v>40617</v>
      </c>
      <c r="AJ396" s="30">
        <v>13.51</v>
      </c>
      <c r="AK396" s="190">
        <f t="shared" si="33"/>
        <v>0.91260049999999993</v>
      </c>
      <c r="AL396" s="41">
        <v>40612</v>
      </c>
      <c r="AM396" s="30">
        <v>10.391999999999999</v>
      </c>
      <c r="AN396" s="190">
        <f t="shared" si="34"/>
        <v>0.53996831999999995</v>
      </c>
      <c r="AO396" s="41">
        <v>40631</v>
      </c>
      <c r="AP396" s="88">
        <v>12.73</v>
      </c>
      <c r="AQ396" s="1685">
        <f t="shared" si="35"/>
        <v>0.81026450000000005</v>
      </c>
    </row>
    <row r="397" spans="1:43">
      <c r="A397" s="28">
        <v>40613</v>
      </c>
      <c r="B397" s="41">
        <v>40613</v>
      </c>
      <c r="C397" s="30">
        <v>37.183100000000003</v>
      </c>
      <c r="D397" s="28">
        <v>40613</v>
      </c>
      <c r="E397" s="30">
        <v>29.110099999999999</v>
      </c>
      <c r="F397" s="28">
        <v>40613</v>
      </c>
      <c r="G397" s="30">
        <v>22.330300000000001</v>
      </c>
      <c r="H397" s="28">
        <v>40613</v>
      </c>
      <c r="I397" s="30">
        <v>20.459299999999999</v>
      </c>
      <c r="J397" s="28">
        <v>40613</v>
      </c>
      <c r="K397" s="30">
        <v>16.986499999999999</v>
      </c>
      <c r="L397" s="41">
        <v>40613</v>
      </c>
      <c r="M397" s="30">
        <v>22.980699999999999</v>
      </c>
      <c r="N397" s="119">
        <v>40613</v>
      </c>
      <c r="O397" s="30">
        <v>25.637</v>
      </c>
      <c r="P397" s="41">
        <v>40613</v>
      </c>
      <c r="Q397" s="30">
        <v>19.969000000000001</v>
      </c>
      <c r="R397" s="119">
        <v>40613</v>
      </c>
      <c r="S397" s="30">
        <v>19.861999999999998</v>
      </c>
      <c r="T397" s="41">
        <v>40613</v>
      </c>
      <c r="U397" s="30">
        <v>18.8718</v>
      </c>
      <c r="V397" s="119">
        <v>40613</v>
      </c>
      <c r="W397" s="30">
        <v>19.277000000000001</v>
      </c>
      <c r="X397" s="1446"/>
      <c r="Y397" s="93">
        <v>40619</v>
      </c>
      <c r="Z397" s="30">
        <v>15.52</v>
      </c>
      <c r="AA397" s="190">
        <f t="shared" ref="AA397:AA460" si="36">(Z397/100)^2/2*100</f>
        <v>1.2043520000000001</v>
      </c>
      <c r="AB397" s="41">
        <v>40619</v>
      </c>
      <c r="AC397" s="30">
        <v>14.18</v>
      </c>
      <c r="AD397" s="190">
        <f t="shared" ref="AD397:AD460" si="37">(AC397/100)^2/2*100</f>
        <v>1.0053620000000001</v>
      </c>
      <c r="AE397" s="41">
        <v>40619</v>
      </c>
      <c r="AF397" s="30">
        <v>17.87</v>
      </c>
      <c r="AG397" s="1685">
        <f t="shared" ref="AG397:AG460" si="38">(AF397/100)^2/2*100</f>
        <v>1.5966845000000001</v>
      </c>
      <c r="AH397" s="1446"/>
      <c r="AI397" s="93">
        <v>40618</v>
      </c>
      <c r="AJ397" s="30">
        <v>13.78</v>
      </c>
      <c r="AK397" s="190">
        <f t="shared" ref="AK397:AK460" si="39">(AJ397/100)^2/2*100</f>
        <v>0.94944200000000001</v>
      </c>
      <c r="AL397" s="41">
        <v>40613</v>
      </c>
      <c r="AM397" s="30">
        <v>10.395</v>
      </c>
      <c r="AN397" s="190">
        <f t="shared" ref="AN397:AN460" si="40">(AM397/100)^2/2*100</f>
        <v>0.540280125</v>
      </c>
      <c r="AO397" s="41">
        <v>40632</v>
      </c>
      <c r="AP397" s="88">
        <v>12.76</v>
      </c>
      <c r="AQ397" s="1685">
        <f t="shared" ref="AQ397:AQ460" si="41">(AP397/100)^2/2*100</f>
        <v>0.81408799999999992</v>
      </c>
    </row>
    <row r="398" spans="1:43">
      <c r="A398" s="28">
        <v>40616</v>
      </c>
      <c r="B398" s="41">
        <v>40616</v>
      </c>
      <c r="C398" s="30">
        <v>37.7209</v>
      </c>
      <c r="D398" s="28">
        <v>40616</v>
      </c>
      <c r="E398" s="30">
        <v>29.555199999999999</v>
      </c>
      <c r="F398" s="28">
        <v>40616</v>
      </c>
      <c r="G398" s="30">
        <v>22.776299999999999</v>
      </c>
      <c r="H398" s="28">
        <v>40616</v>
      </c>
      <c r="I398" s="30">
        <v>20.830500000000001</v>
      </c>
      <c r="J398" s="28">
        <v>40616</v>
      </c>
      <c r="K398" s="30">
        <v>17.3581</v>
      </c>
      <c r="L398" s="41">
        <v>40616</v>
      </c>
      <c r="M398" s="30">
        <v>22.976800000000001</v>
      </c>
      <c r="N398" s="119">
        <v>40616</v>
      </c>
      <c r="O398" s="30">
        <v>25.672000000000001</v>
      </c>
      <c r="P398" s="41">
        <v>40616</v>
      </c>
      <c r="Q398" s="30">
        <v>19.963799999999999</v>
      </c>
      <c r="R398" s="119">
        <v>40616</v>
      </c>
      <c r="S398" s="30">
        <v>19.861000000000001</v>
      </c>
      <c r="T398" s="41">
        <v>40616</v>
      </c>
      <c r="U398" s="30">
        <v>18.877400000000002</v>
      </c>
      <c r="V398" s="119">
        <v>40616</v>
      </c>
      <c r="W398" s="30">
        <v>19.282</v>
      </c>
      <c r="X398" s="1446"/>
      <c r="Y398" s="93">
        <v>40620</v>
      </c>
      <c r="Z398" s="30">
        <v>15.41</v>
      </c>
      <c r="AA398" s="190">
        <f t="shared" si="36"/>
        <v>1.1873405000000001</v>
      </c>
      <c r="AB398" s="41">
        <v>40620</v>
      </c>
      <c r="AC398" s="30">
        <v>14.14</v>
      </c>
      <c r="AD398" s="190">
        <f t="shared" si="37"/>
        <v>0.99969799999999986</v>
      </c>
      <c r="AE398" s="41">
        <v>40620</v>
      </c>
      <c r="AF398" s="30">
        <v>17.84</v>
      </c>
      <c r="AG398" s="1685">
        <f t="shared" si="38"/>
        <v>1.5913280000000003</v>
      </c>
      <c r="AH398" s="1446"/>
      <c r="AI398" s="93">
        <v>40619</v>
      </c>
      <c r="AJ398" s="30">
        <v>14.12</v>
      </c>
      <c r="AK398" s="190">
        <f t="shared" si="39"/>
        <v>0.99687199999999987</v>
      </c>
      <c r="AL398" s="41">
        <v>40616</v>
      </c>
      <c r="AM398" s="30">
        <v>10.645</v>
      </c>
      <c r="AN398" s="190">
        <f t="shared" si="40"/>
        <v>0.56658012499999988</v>
      </c>
      <c r="AO398" s="41">
        <v>40633</v>
      </c>
      <c r="AP398" s="88">
        <v>12.77</v>
      </c>
      <c r="AQ398" s="1685">
        <f t="shared" si="41"/>
        <v>0.81536450000000005</v>
      </c>
    </row>
    <row r="399" spans="1:43">
      <c r="A399" s="28">
        <v>40617</v>
      </c>
      <c r="B399" s="41">
        <v>40617</v>
      </c>
      <c r="C399" s="30">
        <v>38.308100000000003</v>
      </c>
      <c r="D399" s="28">
        <v>40617</v>
      </c>
      <c r="E399" s="30">
        <v>29.972999999999999</v>
      </c>
      <c r="F399" s="28">
        <v>40617</v>
      </c>
      <c r="G399" s="30">
        <v>23.0581</v>
      </c>
      <c r="H399" s="28">
        <v>40617</v>
      </c>
      <c r="I399" s="30">
        <v>21.067</v>
      </c>
      <c r="J399" s="28">
        <v>40617</v>
      </c>
      <c r="K399" s="30">
        <v>17.574300000000001</v>
      </c>
      <c r="L399" s="41">
        <v>40617</v>
      </c>
      <c r="M399" s="30">
        <v>23.4999</v>
      </c>
      <c r="N399" s="119">
        <v>40617</v>
      </c>
      <c r="O399" s="30">
        <v>26.161000000000001</v>
      </c>
      <c r="P399" s="41">
        <v>40617</v>
      </c>
      <c r="Q399" s="30">
        <v>20.4603</v>
      </c>
      <c r="R399" s="119">
        <v>40617</v>
      </c>
      <c r="S399" s="30">
        <v>20.373999999999999</v>
      </c>
      <c r="T399" s="41">
        <v>40617</v>
      </c>
      <c r="U399" s="30">
        <v>19.281700000000001</v>
      </c>
      <c r="V399" s="119">
        <v>40617</v>
      </c>
      <c r="W399" s="30">
        <v>19.638999999999999</v>
      </c>
      <c r="X399" s="1446"/>
      <c r="Y399" s="93">
        <v>40623</v>
      </c>
      <c r="Z399" s="30">
        <v>15.64</v>
      </c>
      <c r="AA399" s="190">
        <f t="shared" si="36"/>
        <v>1.2230480000000001</v>
      </c>
      <c r="AB399" s="41">
        <v>40623</v>
      </c>
      <c r="AC399" s="30">
        <v>14.09</v>
      </c>
      <c r="AD399" s="190">
        <f t="shared" si="37"/>
        <v>0.99264049999999993</v>
      </c>
      <c r="AE399" s="41">
        <v>40623</v>
      </c>
      <c r="AF399" s="30">
        <v>17.739999999999998</v>
      </c>
      <c r="AG399" s="1685">
        <f t="shared" si="38"/>
        <v>1.5735379999999997</v>
      </c>
      <c r="AH399" s="1446"/>
      <c r="AI399" s="93">
        <v>40620</v>
      </c>
      <c r="AJ399" s="30">
        <v>14.06</v>
      </c>
      <c r="AK399" s="190">
        <f t="shared" si="39"/>
        <v>0.98841800000000013</v>
      </c>
      <c r="AL399" s="41">
        <v>40617</v>
      </c>
      <c r="AM399" s="30">
        <v>11.303000000000001</v>
      </c>
      <c r="AN399" s="190">
        <f t="shared" si="40"/>
        <v>0.63878904500000011</v>
      </c>
      <c r="AO399" s="41">
        <v>40634</v>
      </c>
      <c r="AP399" s="88">
        <v>12.5</v>
      </c>
      <c r="AQ399" s="1685">
        <f t="shared" si="41"/>
        <v>0.78125</v>
      </c>
    </row>
    <row r="400" spans="1:43">
      <c r="A400" s="28">
        <v>40618</v>
      </c>
      <c r="B400" s="41">
        <v>40618</v>
      </c>
      <c r="C400" s="30">
        <v>38.238500000000002</v>
      </c>
      <c r="D400" s="28">
        <v>40618</v>
      </c>
      <c r="E400" s="30">
        <v>30.188800000000001</v>
      </c>
      <c r="F400" s="28">
        <v>40618</v>
      </c>
      <c r="G400" s="30">
        <v>23.030200000000001</v>
      </c>
      <c r="H400" s="28">
        <v>40618</v>
      </c>
      <c r="I400" s="30">
        <v>21.063199999999998</v>
      </c>
      <c r="J400" s="28">
        <v>40618</v>
      </c>
      <c r="K400" s="30">
        <v>17.363499999999998</v>
      </c>
      <c r="L400" s="41">
        <v>40618</v>
      </c>
      <c r="M400" s="30">
        <v>23.781300000000002</v>
      </c>
      <c r="N400" s="119">
        <v>40618</v>
      </c>
      <c r="O400" s="30">
        <v>26.137</v>
      </c>
      <c r="P400" s="41">
        <v>40618</v>
      </c>
      <c r="Q400" s="30">
        <v>20.558900000000001</v>
      </c>
      <c r="R400" s="119">
        <v>40618</v>
      </c>
      <c r="S400" s="30">
        <v>20.353999999999999</v>
      </c>
      <c r="T400" s="41">
        <v>40618</v>
      </c>
      <c r="U400" s="30">
        <v>19.510899999999999</v>
      </c>
      <c r="V400" s="119">
        <v>40618</v>
      </c>
      <c r="W400" s="30">
        <v>19.86</v>
      </c>
      <c r="X400" s="1446"/>
      <c r="Y400" s="93">
        <v>40624</v>
      </c>
      <c r="Z400" s="30">
        <v>15.64</v>
      </c>
      <c r="AA400" s="190">
        <f t="shared" si="36"/>
        <v>1.2230480000000001</v>
      </c>
      <c r="AB400" s="41">
        <v>40624</v>
      </c>
      <c r="AC400" s="30">
        <v>14.05</v>
      </c>
      <c r="AD400" s="190">
        <f t="shared" si="37"/>
        <v>0.98701250000000018</v>
      </c>
      <c r="AE400" s="41">
        <v>40624</v>
      </c>
      <c r="AF400" s="30">
        <v>17.7</v>
      </c>
      <c r="AG400" s="1685">
        <f t="shared" si="38"/>
        <v>1.5664499999999997</v>
      </c>
      <c r="AH400" s="1446"/>
      <c r="AI400" s="93">
        <v>40623</v>
      </c>
      <c r="AJ400" s="30">
        <v>13.81</v>
      </c>
      <c r="AK400" s="190">
        <f t="shared" si="39"/>
        <v>0.95358049999999994</v>
      </c>
      <c r="AL400" s="41">
        <v>40618</v>
      </c>
      <c r="AM400" s="30">
        <v>11.393000000000001</v>
      </c>
      <c r="AN400" s="190">
        <f t="shared" si="40"/>
        <v>0.64900224500000003</v>
      </c>
      <c r="AO400" s="41">
        <v>40637</v>
      </c>
      <c r="AP400" s="88">
        <v>12.28</v>
      </c>
      <c r="AQ400" s="1685">
        <f t="shared" si="41"/>
        <v>0.753992</v>
      </c>
    </row>
    <row r="401" spans="1:43">
      <c r="A401" s="28">
        <v>40619</v>
      </c>
      <c r="B401" s="41">
        <v>40619</v>
      </c>
      <c r="C401" s="30">
        <v>38.798099999999998</v>
      </c>
      <c r="D401" s="28">
        <v>40619</v>
      </c>
      <c r="E401" s="30">
        <v>30.515000000000001</v>
      </c>
      <c r="F401" s="28">
        <v>40619</v>
      </c>
      <c r="G401" s="30">
        <v>23.292400000000001</v>
      </c>
      <c r="H401" s="28">
        <v>40619</v>
      </c>
      <c r="I401" s="30">
        <v>21.407699999999998</v>
      </c>
      <c r="J401" s="28">
        <v>40619</v>
      </c>
      <c r="K401" s="30">
        <v>17.7742</v>
      </c>
      <c r="L401" s="41">
        <v>40619</v>
      </c>
      <c r="M401" s="30">
        <v>23.818100000000001</v>
      </c>
      <c r="N401" s="119">
        <v>40619</v>
      </c>
      <c r="O401" s="30">
        <v>25.98</v>
      </c>
      <c r="P401" s="41">
        <v>40619</v>
      </c>
      <c r="Q401" s="30">
        <v>20.5242</v>
      </c>
      <c r="R401" s="119">
        <v>40619</v>
      </c>
      <c r="S401" s="30">
        <v>20.321000000000002</v>
      </c>
      <c r="T401" s="41">
        <v>40619</v>
      </c>
      <c r="U401" s="30">
        <v>19.601099999999999</v>
      </c>
      <c r="V401" s="119">
        <v>40619</v>
      </c>
      <c r="W401" s="30">
        <v>19.943000000000001</v>
      </c>
      <c r="X401" s="1446"/>
      <c r="Y401" s="93">
        <v>40625</v>
      </c>
      <c r="Z401" s="30">
        <v>15.41</v>
      </c>
      <c r="AA401" s="190">
        <f t="shared" si="36"/>
        <v>1.1873405000000001</v>
      </c>
      <c r="AB401" s="41">
        <v>40625</v>
      </c>
      <c r="AC401" s="30">
        <v>13.95</v>
      </c>
      <c r="AD401" s="190">
        <f t="shared" si="37"/>
        <v>0.97301249999999972</v>
      </c>
      <c r="AE401" s="41">
        <v>40625</v>
      </c>
      <c r="AF401" s="30">
        <v>17.399999999999999</v>
      </c>
      <c r="AG401" s="1685">
        <f t="shared" si="38"/>
        <v>1.5137999999999998</v>
      </c>
      <c r="AH401" s="1446"/>
      <c r="AI401" s="93">
        <v>40624</v>
      </c>
      <c r="AJ401" s="30">
        <v>13.78</v>
      </c>
      <c r="AK401" s="190">
        <f t="shared" si="39"/>
        <v>0.94944200000000001</v>
      </c>
      <c r="AL401" s="41">
        <v>40619</v>
      </c>
      <c r="AM401" s="30">
        <v>11.442</v>
      </c>
      <c r="AN401" s="190">
        <f t="shared" si="40"/>
        <v>0.65459682000000008</v>
      </c>
      <c r="AO401" s="41">
        <v>40638</v>
      </c>
      <c r="AP401" s="88">
        <v>12.19</v>
      </c>
      <c r="AQ401" s="1685">
        <f t="shared" si="41"/>
        <v>0.74298049999999993</v>
      </c>
    </row>
    <row r="402" spans="1:43">
      <c r="A402" s="28">
        <v>40620</v>
      </c>
      <c r="B402" s="41">
        <v>40620</v>
      </c>
      <c r="C402" s="30">
        <v>38.770600000000002</v>
      </c>
      <c r="D402" s="28">
        <v>40620</v>
      </c>
      <c r="E402" s="30">
        <v>30.494299999999999</v>
      </c>
      <c r="F402" s="28">
        <v>40620</v>
      </c>
      <c r="G402" s="30">
        <v>23.268000000000001</v>
      </c>
      <c r="H402" s="28">
        <v>40620</v>
      </c>
      <c r="I402" s="30">
        <v>21.3931</v>
      </c>
      <c r="J402" s="28">
        <v>40620</v>
      </c>
      <c r="K402" s="30">
        <v>17.656700000000001</v>
      </c>
      <c r="L402" s="41">
        <v>40620</v>
      </c>
      <c r="M402" s="30">
        <v>23.464300000000001</v>
      </c>
      <c r="N402" s="119">
        <v>40620</v>
      </c>
      <c r="O402" s="30">
        <v>25.800999999999998</v>
      </c>
      <c r="P402" s="41">
        <v>40620</v>
      </c>
      <c r="Q402" s="30">
        <v>20.277899999999999</v>
      </c>
      <c r="R402" s="119">
        <v>40620</v>
      </c>
      <c r="S402" s="30">
        <v>20.183</v>
      </c>
      <c r="T402" s="41">
        <v>40620</v>
      </c>
      <c r="U402" s="30">
        <v>19.482099999999999</v>
      </c>
      <c r="V402" s="119">
        <v>40620</v>
      </c>
      <c r="W402" s="30">
        <v>19.827999999999999</v>
      </c>
      <c r="X402" s="1446"/>
      <c r="Y402" s="93">
        <v>40626</v>
      </c>
      <c r="Z402" s="30">
        <v>15.5</v>
      </c>
      <c r="AA402" s="190">
        <f t="shared" si="36"/>
        <v>1.2012500000000002</v>
      </c>
      <c r="AB402" s="41">
        <v>40626</v>
      </c>
      <c r="AC402" s="30">
        <v>14.01</v>
      </c>
      <c r="AD402" s="190">
        <f t="shared" si="37"/>
        <v>0.98140050000000012</v>
      </c>
      <c r="AE402" s="41">
        <v>40626</v>
      </c>
      <c r="AF402" s="30">
        <v>17.55</v>
      </c>
      <c r="AG402" s="1685">
        <f t="shared" si="38"/>
        <v>1.5400125000000002</v>
      </c>
      <c r="AH402" s="1446"/>
      <c r="AI402" s="93">
        <v>40625</v>
      </c>
      <c r="AJ402" s="30">
        <v>13.58</v>
      </c>
      <c r="AK402" s="190">
        <f t="shared" si="39"/>
        <v>0.92208200000000007</v>
      </c>
      <c r="AL402" s="41">
        <v>40620</v>
      </c>
      <c r="AM402" s="30">
        <v>11.483000000000001</v>
      </c>
      <c r="AN402" s="190">
        <f t="shared" si="40"/>
        <v>0.65929644500000006</v>
      </c>
      <c r="AO402" s="41">
        <v>40639</v>
      </c>
      <c r="AP402" s="88">
        <v>12.18</v>
      </c>
      <c r="AQ402" s="1685">
        <f t="shared" si="41"/>
        <v>0.74176199999999992</v>
      </c>
    </row>
    <row r="403" spans="1:43">
      <c r="A403" s="28">
        <v>40623</v>
      </c>
      <c r="B403" s="41">
        <v>40623</v>
      </c>
      <c r="C403" s="30">
        <v>39.186</v>
      </c>
      <c r="D403" s="28">
        <v>40623</v>
      </c>
      <c r="E403" s="30">
        <v>30.552299999999999</v>
      </c>
      <c r="F403" s="28">
        <v>40623</v>
      </c>
      <c r="G403" s="30">
        <v>22.6889</v>
      </c>
      <c r="H403" s="28">
        <v>40623</v>
      </c>
      <c r="I403" s="30">
        <v>20.988700000000001</v>
      </c>
      <c r="J403" s="28">
        <v>40623</v>
      </c>
      <c r="K403" s="30">
        <v>17.470099999999999</v>
      </c>
      <c r="L403" s="41">
        <v>40623</v>
      </c>
      <c r="M403" s="30">
        <v>23.370699999999999</v>
      </c>
      <c r="N403" s="119">
        <v>40623</v>
      </c>
      <c r="O403" s="30">
        <v>25.684000000000001</v>
      </c>
      <c r="P403" s="41">
        <v>40623</v>
      </c>
      <c r="Q403" s="30">
        <v>20.139199999999999</v>
      </c>
      <c r="R403" s="119">
        <v>40623</v>
      </c>
      <c r="S403" s="30">
        <v>20.050999999999998</v>
      </c>
      <c r="T403" s="41">
        <v>40623</v>
      </c>
      <c r="U403" s="30">
        <v>19.224699999999999</v>
      </c>
      <c r="V403" s="119">
        <v>40623</v>
      </c>
      <c r="W403" s="30">
        <v>19.527000000000001</v>
      </c>
      <c r="X403" s="1446"/>
      <c r="Y403" s="93">
        <v>40627</v>
      </c>
      <c r="Z403" s="30">
        <v>15.43</v>
      </c>
      <c r="AA403" s="190">
        <f t="shared" si="36"/>
        <v>1.1904245</v>
      </c>
      <c r="AB403" s="41">
        <v>40627</v>
      </c>
      <c r="AC403" s="30">
        <v>13.97</v>
      </c>
      <c r="AD403" s="190">
        <f t="shared" si="37"/>
        <v>0.9758045000000003</v>
      </c>
      <c r="AE403" s="41">
        <v>40627</v>
      </c>
      <c r="AF403" s="30">
        <v>17.45</v>
      </c>
      <c r="AG403" s="1685">
        <f t="shared" si="38"/>
        <v>1.5225124999999997</v>
      </c>
      <c r="AH403" s="1446"/>
      <c r="AI403" s="93">
        <v>40626</v>
      </c>
      <c r="AJ403" s="30">
        <v>13.66</v>
      </c>
      <c r="AK403" s="190">
        <f t="shared" si="39"/>
        <v>0.93297799999999997</v>
      </c>
      <c r="AL403" s="41">
        <v>40623</v>
      </c>
      <c r="AM403" s="30">
        <v>11.393000000000001</v>
      </c>
      <c r="AN403" s="190">
        <f t="shared" si="40"/>
        <v>0.64900224500000003</v>
      </c>
      <c r="AO403" s="41">
        <v>40640</v>
      </c>
      <c r="AP403" s="88">
        <v>12.12</v>
      </c>
      <c r="AQ403" s="1685">
        <f t="shared" si="41"/>
        <v>0.73447199999999979</v>
      </c>
    </row>
    <row r="404" spans="1:43">
      <c r="A404" s="28">
        <v>40624</v>
      </c>
      <c r="B404" s="41">
        <v>40624</v>
      </c>
      <c r="C404" s="30">
        <v>39.1008</v>
      </c>
      <c r="D404" s="28">
        <v>40624</v>
      </c>
      <c r="E404" s="30">
        <v>30.497699999999998</v>
      </c>
      <c r="F404" s="28">
        <v>40624</v>
      </c>
      <c r="G404" s="30">
        <v>22.8462</v>
      </c>
      <c r="H404" s="28">
        <v>40624</v>
      </c>
      <c r="I404" s="30">
        <v>21.097799999999999</v>
      </c>
      <c r="J404" s="28">
        <v>40624</v>
      </c>
      <c r="K404" s="30">
        <v>17.506799999999998</v>
      </c>
      <c r="L404" s="41">
        <v>40624</v>
      </c>
      <c r="M404" s="30">
        <v>23.295999999999999</v>
      </c>
      <c r="N404" s="119">
        <v>40624</v>
      </c>
      <c r="O404" s="30">
        <v>25.626000000000001</v>
      </c>
      <c r="P404" s="41">
        <v>40624</v>
      </c>
      <c r="Q404" s="30">
        <v>20.112400000000001</v>
      </c>
      <c r="R404" s="119">
        <v>40624</v>
      </c>
      <c r="S404" s="30">
        <v>20.009</v>
      </c>
      <c r="T404" s="41">
        <v>40624</v>
      </c>
      <c r="U404" s="30">
        <v>19.2547</v>
      </c>
      <c r="V404" s="119">
        <v>40624</v>
      </c>
      <c r="W404" s="30">
        <v>19.556000000000001</v>
      </c>
      <c r="X404" s="1446"/>
      <c r="Y404" s="93">
        <v>40630</v>
      </c>
      <c r="Z404" s="30">
        <v>14.93</v>
      </c>
      <c r="AA404" s="190">
        <f t="shared" si="36"/>
        <v>1.1145244999999999</v>
      </c>
      <c r="AB404" s="41">
        <v>40630</v>
      </c>
      <c r="AC404" s="30">
        <v>13.39</v>
      </c>
      <c r="AD404" s="190">
        <f t="shared" si="37"/>
        <v>0.89646050000000022</v>
      </c>
      <c r="AE404" s="41">
        <v>40630</v>
      </c>
      <c r="AF404" s="30">
        <v>16.88</v>
      </c>
      <c r="AG404" s="1685">
        <f t="shared" si="38"/>
        <v>1.4246719999999995</v>
      </c>
      <c r="AH404" s="1446"/>
      <c r="AI404" s="93">
        <v>40627</v>
      </c>
      <c r="AJ404" s="30">
        <v>13.58</v>
      </c>
      <c r="AK404" s="190">
        <f t="shared" si="39"/>
        <v>0.92208200000000007</v>
      </c>
      <c r="AL404" s="41">
        <v>40624</v>
      </c>
      <c r="AM404" s="30">
        <v>11.393000000000001</v>
      </c>
      <c r="AN404" s="190">
        <f t="shared" si="40"/>
        <v>0.64900224500000003</v>
      </c>
      <c r="AO404" s="41">
        <v>40641</v>
      </c>
      <c r="AP404" s="88">
        <v>11.65</v>
      </c>
      <c r="AQ404" s="1685">
        <f t="shared" si="41"/>
        <v>0.67861250000000006</v>
      </c>
    </row>
    <row r="405" spans="1:43">
      <c r="A405" s="28">
        <v>40625</v>
      </c>
      <c r="B405" s="41">
        <v>40625</v>
      </c>
      <c r="C405" s="30">
        <v>39.111199999999997</v>
      </c>
      <c r="D405" s="28">
        <v>40625</v>
      </c>
      <c r="E405" s="30">
        <v>30.486799999999999</v>
      </c>
      <c r="F405" s="28">
        <v>40625</v>
      </c>
      <c r="G405" s="30">
        <v>22.7392</v>
      </c>
      <c r="H405" s="28">
        <v>40625</v>
      </c>
      <c r="I405" s="30">
        <v>20.909500000000001</v>
      </c>
      <c r="J405" s="28">
        <v>40625</v>
      </c>
      <c r="K405" s="30">
        <v>17.320900000000002</v>
      </c>
      <c r="L405" s="41">
        <v>40625</v>
      </c>
      <c r="M405" s="30">
        <v>23.058399999999999</v>
      </c>
      <c r="N405" s="119">
        <v>40625</v>
      </c>
      <c r="O405" s="30">
        <v>25.263000000000002</v>
      </c>
      <c r="P405" s="41">
        <v>40625</v>
      </c>
      <c r="Q405" s="30">
        <v>19.805199999999999</v>
      </c>
      <c r="R405" s="119">
        <v>40625</v>
      </c>
      <c r="S405" s="30">
        <v>19.382999999999999</v>
      </c>
      <c r="T405" s="41">
        <v>40625</v>
      </c>
      <c r="U405" s="30">
        <v>19.086500000000001</v>
      </c>
      <c r="V405" s="119">
        <v>40625</v>
      </c>
      <c r="W405" s="30">
        <v>19.388000000000002</v>
      </c>
      <c r="X405" s="1446"/>
      <c r="Y405" s="93">
        <v>40631</v>
      </c>
      <c r="Z405" s="30">
        <v>14.93</v>
      </c>
      <c r="AA405" s="190">
        <f t="shared" si="36"/>
        <v>1.1145244999999999</v>
      </c>
      <c r="AB405" s="41">
        <v>40631</v>
      </c>
      <c r="AC405" s="30">
        <v>13.35</v>
      </c>
      <c r="AD405" s="190">
        <f t="shared" si="37"/>
        <v>0.89111250000000009</v>
      </c>
      <c r="AE405" s="41">
        <v>40631</v>
      </c>
      <c r="AF405" s="30">
        <v>16.86</v>
      </c>
      <c r="AG405" s="1685">
        <f t="shared" si="38"/>
        <v>1.421298</v>
      </c>
      <c r="AH405" s="1446"/>
      <c r="AI405" s="93">
        <v>40630</v>
      </c>
      <c r="AJ405" s="30">
        <v>13.31</v>
      </c>
      <c r="AK405" s="190">
        <f t="shared" si="39"/>
        <v>0.88578049999999997</v>
      </c>
      <c r="AL405" s="41">
        <v>40625</v>
      </c>
      <c r="AM405" s="30">
        <v>11.113</v>
      </c>
      <c r="AN405" s="190">
        <f t="shared" si="40"/>
        <v>0.61749384499999993</v>
      </c>
      <c r="AO405" s="41">
        <v>40644</v>
      </c>
      <c r="AP405" s="88">
        <v>11.49</v>
      </c>
      <c r="AQ405" s="1685">
        <f t="shared" si="41"/>
        <v>0.66010049999999998</v>
      </c>
    </row>
    <row r="406" spans="1:43">
      <c r="A406" s="28">
        <v>40626</v>
      </c>
      <c r="B406" s="41">
        <v>40626</v>
      </c>
      <c r="C406" s="30">
        <v>39.045099999999998</v>
      </c>
      <c r="D406" s="28">
        <v>40626</v>
      </c>
      <c r="E406" s="30">
        <v>30.252500000000001</v>
      </c>
      <c r="F406" s="28">
        <v>40626</v>
      </c>
      <c r="G406" s="30">
        <v>22.6311</v>
      </c>
      <c r="H406" s="28">
        <v>40626</v>
      </c>
      <c r="I406" s="30">
        <v>20.851900000000001</v>
      </c>
      <c r="J406" s="28">
        <v>40626</v>
      </c>
      <c r="K406" s="30">
        <v>17.320900000000002</v>
      </c>
      <c r="L406" s="41">
        <v>40626</v>
      </c>
      <c r="M406" s="30">
        <v>23.0549</v>
      </c>
      <c r="N406" s="119">
        <v>40626</v>
      </c>
      <c r="O406" s="30">
        <v>25.262</v>
      </c>
      <c r="P406" s="41">
        <v>40626</v>
      </c>
      <c r="Q406" s="30">
        <v>19.794799999999999</v>
      </c>
      <c r="R406" s="119">
        <v>40626</v>
      </c>
      <c r="S406" s="30">
        <v>19.366</v>
      </c>
      <c r="T406" s="41">
        <v>40626</v>
      </c>
      <c r="U406" s="30">
        <v>19.091000000000001</v>
      </c>
      <c r="V406" s="119">
        <v>40626</v>
      </c>
      <c r="W406" s="30">
        <v>19.396999999999998</v>
      </c>
      <c r="X406" s="1446"/>
      <c r="Y406" s="93">
        <v>40632</v>
      </c>
      <c r="Z406" s="30">
        <v>14.95</v>
      </c>
      <c r="AA406" s="190">
        <f t="shared" si="36"/>
        <v>1.1175124999999999</v>
      </c>
      <c r="AB406" s="41">
        <v>40632</v>
      </c>
      <c r="AC406" s="30">
        <v>13.36</v>
      </c>
      <c r="AD406" s="190">
        <f t="shared" si="37"/>
        <v>0.89244800000000002</v>
      </c>
      <c r="AE406" s="41">
        <v>40632</v>
      </c>
      <c r="AF406" s="30">
        <v>16.920000000000002</v>
      </c>
      <c r="AG406" s="1685">
        <f t="shared" si="38"/>
        <v>1.4314320000000003</v>
      </c>
      <c r="AH406" s="1446"/>
      <c r="AI406" s="93">
        <v>40631</v>
      </c>
      <c r="AJ406" s="30">
        <v>13.2</v>
      </c>
      <c r="AK406" s="190">
        <f t="shared" si="39"/>
        <v>0.87120000000000009</v>
      </c>
      <c r="AL406" s="41">
        <v>40626</v>
      </c>
      <c r="AM406" s="30">
        <v>11.188000000000001</v>
      </c>
      <c r="AN406" s="190">
        <f t="shared" si="40"/>
        <v>0.62585672000000003</v>
      </c>
      <c r="AO406" s="41">
        <v>40645</v>
      </c>
      <c r="AP406" s="88">
        <v>11.59</v>
      </c>
      <c r="AQ406" s="1685">
        <f t="shared" si="41"/>
        <v>0.67164049999999997</v>
      </c>
    </row>
    <row r="407" spans="1:43">
      <c r="A407" s="28">
        <v>40627</v>
      </c>
      <c r="B407" s="41">
        <v>40627</v>
      </c>
      <c r="C407" s="30">
        <v>39.003399999999999</v>
      </c>
      <c r="D407" s="28">
        <v>40627</v>
      </c>
      <c r="E407" s="30">
        <v>30.192599999999999</v>
      </c>
      <c r="F407" s="28">
        <v>40627</v>
      </c>
      <c r="G407" s="30">
        <v>22.517499999999998</v>
      </c>
      <c r="H407" s="28">
        <v>40627</v>
      </c>
      <c r="I407" s="30">
        <v>20.750299999999999</v>
      </c>
      <c r="J407" s="28">
        <v>40627</v>
      </c>
      <c r="K407" s="30">
        <v>17.318200000000001</v>
      </c>
      <c r="L407" s="41">
        <v>40627</v>
      </c>
      <c r="M407" s="30">
        <v>22.935400000000001</v>
      </c>
      <c r="N407" s="119">
        <v>40627</v>
      </c>
      <c r="O407" s="30">
        <v>25.245000000000001</v>
      </c>
      <c r="P407" s="41">
        <v>40627</v>
      </c>
      <c r="Q407" s="30">
        <v>19.760999999999999</v>
      </c>
      <c r="R407" s="119">
        <v>40627</v>
      </c>
      <c r="S407" s="30">
        <v>19.341999999999999</v>
      </c>
      <c r="T407" s="41">
        <v>40627</v>
      </c>
      <c r="U407" s="30">
        <v>19.0777</v>
      </c>
      <c r="V407" s="119">
        <v>40627</v>
      </c>
      <c r="W407" s="30">
        <v>19.388000000000002</v>
      </c>
      <c r="X407" s="1446"/>
      <c r="Y407" s="93">
        <v>40633</v>
      </c>
      <c r="Z407" s="30">
        <v>14.95</v>
      </c>
      <c r="AA407" s="190">
        <f t="shared" si="36"/>
        <v>1.1175124999999999</v>
      </c>
      <c r="AB407" s="41">
        <v>40633</v>
      </c>
      <c r="AC407" s="30">
        <v>13.34</v>
      </c>
      <c r="AD407" s="190">
        <f t="shared" si="37"/>
        <v>0.88977799999999996</v>
      </c>
      <c r="AE407" s="41">
        <v>40633</v>
      </c>
      <c r="AF407" s="30">
        <v>16.920000000000002</v>
      </c>
      <c r="AG407" s="1685">
        <f t="shared" si="38"/>
        <v>1.4314320000000003</v>
      </c>
      <c r="AH407" s="1446"/>
      <c r="AI407" s="93">
        <v>40632</v>
      </c>
      <c r="AJ407" s="30">
        <v>13.24</v>
      </c>
      <c r="AK407" s="190">
        <f t="shared" si="39"/>
        <v>0.87648799999999993</v>
      </c>
      <c r="AL407" s="41">
        <v>40627</v>
      </c>
      <c r="AM407" s="30">
        <v>11.18</v>
      </c>
      <c r="AN407" s="190">
        <f t="shared" si="40"/>
        <v>0.62496200000000002</v>
      </c>
      <c r="AO407" s="41">
        <v>40646</v>
      </c>
      <c r="AP407" s="88">
        <v>11.58</v>
      </c>
      <c r="AQ407" s="1685">
        <f t="shared" si="41"/>
        <v>0.67048200000000002</v>
      </c>
    </row>
    <row r="408" spans="1:43">
      <c r="A408" s="28">
        <v>40630</v>
      </c>
      <c r="B408" s="41">
        <v>40630</v>
      </c>
      <c r="C408" s="30">
        <v>38.636000000000003</v>
      </c>
      <c r="D408" s="28">
        <v>40630</v>
      </c>
      <c r="E408" s="30">
        <v>29.901299999999999</v>
      </c>
      <c r="F408" s="28">
        <v>40630</v>
      </c>
      <c r="G408" s="30">
        <v>22.458200000000001</v>
      </c>
      <c r="H408" s="28">
        <v>40630</v>
      </c>
      <c r="I408" s="30">
        <v>20.704899999999999</v>
      </c>
      <c r="J408" s="28">
        <v>40630</v>
      </c>
      <c r="K408" s="30">
        <v>17.3523</v>
      </c>
      <c r="L408" s="41">
        <v>40630</v>
      </c>
      <c r="M408" s="30">
        <v>22.566500000000001</v>
      </c>
      <c r="N408" s="119">
        <v>40630</v>
      </c>
      <c r="O408" s="30">
        <v>24.728999999999999</v>
      </c>
      <c r="P408" s="41">
        <v>40630</v>
      </c>
      <c r="Q408" s="30">
        <v>19.476199999999999</v>
      </c>
      <c r="R408" s="119">
        <v>40630</v>
      </c>
      <c r="S408" s="30">
        <v>18.933</v>
      </c>
      <c r="T408" s="41">
        <v>40630</v>
      </c>
      <c r="U408" s="30">
        <v>18.968900000000001</v>
      </c>
      <c r="V408" s="119">
        <v>40630</v>
      </c>
      <c r="W408" s="30">
        <v>19.32</v>
      </c>
      <c r="X408" s="1446"/>
      <c r="Y408" s="93">
        <v>40634</v>
      </c>
      <c r="Z408" s="30">
        <v>14.49</v>
      </c>
      <c r="AA408" s="190">
        <f t="shared" si="36"/>
        <v>1.0498004999999999</v>
      </c>
      <c r="AB408" s="41">
        <v>40634</v>
      </c>
      <c r="AC408" s="30">
        <v>12.94</v>
      </c>
      <c r="AD408" s="190">
        <f t="shared" si="37"/>
        <v>0.8372179999999998</v>
      </c>
      <c r="AE408" s="41">
        <v>40634</v>
      </c>
      <c r="AF408" s="30">
        <v>16.54</v>
      </c>
      <c r="AG408" s="1685">
        <f t="shared" si="38"/>
        <v>1.367858</v>
      </c>
      <c r="AH408" s="1446"/>
      <c r="AI408" s="93">
        <v>40633</v>
      </c>
      <c r="AJ408" s="30">
        <v>13.29</v>
      </c>
      <c r="AK408" s="190">
        <f t="shared" si="39"/>
        <v>0.88312049999999986</v>
      </c>
      <c r="AL408" s="41">
        <v>40630</v>
      </c>
      <c r="AM408" s="30">
        <v>10.875</v>
      </c>
      <c r="AN408" s="190">
        <f t="shared" si="40"/>
        <v>0.59132812499999998</v>
      </c>
      <c r="AO408" s="41">
        <v>40647</v>
      </c>
      <c r="AP408" s="88">
        <v>11.58</v>
      </c>
      <c r="AQ408" s="1685">
        <f t="shared" si="41"/>
        <v>0.67048200000000002</v>
      </c>
    </row>
    <row r="409" spans="1:43">
      <c r="A409" s="28">
        <v>40631</v>
      </c>
      <c r="B409" s="41">
        <v>40631</v>
      </c>
      <c r="C409" s="30">
        <v>38.761600000000001</v>
      </c>
      <c r="D409" s="28">
        <v>40631</v>
      </c>
      <c r="E409" s="30">
        <v>30.021100000000001</v>
      </c>
      <c r="F409" s="28">
        <v>40631</v>
      </c>
      <c r="G409" s="30">
        <v>22.574100000000001</v>
      </c>
      <c r="H409" s="28">
        <v>40631</v>
      </c>
      <c r="I409" s="30">
        <v>20.939699999999998</v>
      </c>
      <c r="J409" s="28">
        <v>40631</v>
      </c>
      <c r="K409" s="30">
        <v>17.610900000000001</v>
      </c>
      <c r="L409" s="41">
        <v>40631</v>
      </c>
      <c r="M409" s="30">
        <v>22.5853</v>
      </c>
      <c r="N409" s="119">
        <v>40631</v>
      </c>
      <c r="O409" s="30">
        <v>24.4</v>
      </c>
      <c r="P409" s="41">
        <v>40631</v>
      </c>
      <c r="Q409" s="30">
        <v>19.514499999999998</v>
      </c>
      <c r="R409" s="119">
        <v>40631</v>
      </c>
      <c r="S409" s="30">
        <v>18.786000000000001</v>
      </c>
      <c r="T409" s="41">
        <v>40631</v>
      </c>
      <c r="U409" s="30">
        <v>18.772300000000001</v>
      </c>
      <c r="V409" s="119">
        <v>40631</v>
      </c>
      <c r="W409" s="30">
        <v>19.117000000000001</v>
      </c>
      <c r="X409" s="1446"/>
      <c r="Y409" s="93">
        <v>40637</v>
      </c>
      <c r="Z409" s="30">
        <v>14.48</v>
      </c>
      <c r="AA409" s="190">
        <f t="shared" si="36"/>
        <v>1.0483520000000002</v>
      </c>
      <c r="AB409" s="41">
        <v>40637</v>
      </c>
      <c r="AC409" s="30">
        <v>12.87</v>
      </c>
      <c r="AD409" s="190">
        <f t="shared" si="37"/>
        <v>0.82818449999999977</v>
      </c>
      <c r="AE409" s="41">
        <v>40637</v>
      </c>
      <c r="AF409" s="30">
        <v>16.489999999999998</v>
      </c>
      <c r="AG409" s="1685">
        <f t="shared" si="38"/>
        <v>1.3596004999999998</v>
      </c>
      <c r="AH409" s="1446"/>
      <c r="AI409" s="93">
        <v>40634</v>
      </c>
      <c r="AJ409" s="30">
        <v>13.2</v>
      </c>
      <c r="AK409" s="190">
        <f t="shared" si="39"/>
        <v>0.87120000000000009</v>
      </c>
      <c r="AL409" s="41">
        <v>40631</v>
      </c>
      <c r="AM409" s="30">
        <v>10.772</v>
      </c>
      <c r="AN409" s="190">
        <f t="shared" si="40"/>
        <v>0.58017991999999996</v>
      </c>
      <c r="AO409" s="41">
        <v>40648</v>
      </c>
      <c r="AP409" s="88">
        <v>11.58</v>
      </c>
      <c r="AQ409" s="1685">
        <f t="shared" si="41"/>
        <v>0.67048200000000002</v>
      </c>
    </row>
    <row r="410" spans="1:43">
      <c r="A410" s="28">
        <v>40632</v>
      </c>
      <c r="B410" s="41">
        <v>40632</v>
      </c>
      <c r="C410" s="30">
        <v>38.732500000000002</v>
      </c>
      <c r="D410" s="28">
        <v>40632</v>
      </c>
      <c r="E410" s="30">
        <v>29.9421</v>
      </c>
      <c r="F410" s="28">
        <v>40632</v>
      </c>
      <c r="G410" s="30">
        <v>22.501999999999999</v>
      </c>
      <c r="H410" s="28">
        <v>40632</v>
      </c>
      <c r="I410" s="30">
        <v>20.8538</v>
      </c>
      <c r="J410" s="28">
        <v>40632</v>
      </c>
      <c r="K410" s="30">
        <v>17.536799999999999</v>
      </c>
      <c r="L410" s="41">
        <v>40632</v>
      </c>
      <c r="M410" s="30">
        <v>22.592300000000002</v>
      </c>
      <c r="N410" s="119">
        <v>40632</v>
      </c>
      <c r="O410" s="30">
        <v>24.398</v>
      </c>
      <c r="P410" s="41">
        <v>40632</v>
      </c>
      <c r="Q410" s="30">
        <v>19.430700000000002</v>
      </c>
      <c r="R410" s="119">
        <v>40632</v>
      </c>
      <c r="S410" s="30">
        <v>18.693999999999999</v>
      </c>
      <c r="T410" s="41">
        <v>40632</v>
      </c>
      <c r="U410" s="30">
        <v>18.724299999999999</v>
      </c>
      <c r="V410" s="119">
        <v>40632</v>
      </c>
      <c r="W410" s="30">
        <v>19.071000000000002</v>
      </c>
      <c r="X410" s="1446"/>
      <c r="Y410" s="93">
        <v>40638</v>
      </c>
      <c r="Z410" s="30">
        <v>13.95</v>
      </c>
      <c r="AA410" s="190">
        <f t="shared" si="36"/>
        <v>0.97301249999999972</v>
      </c>
      <c r="AB410" s="41">
        <v>40638</v>
      </c>
      <c r="AC410" s="30">
        <v>12.19</v>
      </c>
      <c r="AD410" s="190">
        <f t="shared" si="37"/>
        <v>0.74298049999999993</v>
      </c>
      <c r="AE410" s="41">
        <v>40638</v>
      </c>
      <c r="AF410" s="30">
        <v>16.29</v>
      </c>
      <c r="AG410" s="1685">
        <f t="shared" si="38"/>
        <v>1.3268204999999997</v>
      </c>
      <c r="AH410" s="1446"/>
      <c r="AI410" s="93">
        <v>40637</v>
      </c>
      <c r="AJ410" s="30">
        <v>13.19</v>
      </c>
      <c r="AK410" s="190">
        <f t="shared" si="39"/>
        <v>0.86988049999999983</v>
      </c>
      <c r="AL410" s="41">
        <v>40632</v>
      </c>
      <c r="AM410" s="30">
        <v>10.852</v>
      </c>
      <c r="AN410" s="190">
        <f t="shared" si="40"/>
        <v>0.58882952000000011</v>
      </c>
      <c r="AO410" s="41">
        <v>40651</v>
      </c>
      <c r="AP410" s="88">
        <v>11.75</v>
      </c>
      <c r="AQ410" s="1685">
        <f t="shared" si="41"/>
        <v>0.6903125</v>
      </c>
    </row>
    <row r="411" spans="1:43">
      <c r="A411" s="28">
        <v>40633</v>
      </c>
      <c r="B411" s="41">
        <v>40633</v>
      </c>
      <c r="C411" s="30">
        <v>38.809899999999999</v>
      </c>
      <c r="D411" s="28">
        <v>40633</v>
      </c>
      <c r="E411" s="30">
        <v>30.014199999999999</v>
      </c>
      <c r="F411" s="28">
        <v>40633</v>
      </c>
      <c r="G411" s="30">
        <v>22.533300000000001</v>
      </c>
      <c r="H411" s="28">
        <v>40633</v>
      </c>
      <c r="I411" s="30">
        <v>20.816600000000001</v>
      </c>
      <c r="J411" s="28">
        <v>40633</v>
      </c>
      <c r="K411" s="30">
        <v>17.5166</v>
      </c>
      <c r="L411" s="41">
        <v>40633</v>
      </c>
      <c r="M411" s="30">
        <v>22.559100000000001</v>
      </c>
      <c r="N411" s="119">
        <v>40633</v>
      </c>
      <c r="O411" s="30">
        <v>24.370999999999999</v>
      </c>
      <c r="P411" s="41">
        <v>40633</v>
      </c>
      <c r="Q411" s="30">
        <v>19.3628</v>
      </c>
      <c r="R411" s="119">
        <v>40633</v>
      </c>
      <c r="S411" s="30">
        <v>18.673999999999999</v>
      </c>
      <c r="T411" s="41">
        <v>40633</v>
      </c>
      <c r="U411" s="30">
        <v>18.7392</v>
      </c>
      <c r="V411" s="119">
        <v>40633</v>
      </c>
      <c r="W411" s="30">
        <v>19.087</v>
      </c>
      <c r="X411" s="1446"/>
      <c r="Y411" s="93">
        <v>40639</v>
      </c>
      <c r="Z411" s="30">
        <v>13.57</v>
      </c>
      <c r="AA411" s="190">
        <f t="shared" si="36"/>
        <v>0.92072450000000028</v>
      </c>
      <c r="AB411" s="41">
        <v>40639</v>
      </c>
      <c r="AC411" s="30">
        <v>11.89</v>
      </c>
      <c r="AD411" s="190">
        <f t="shared" si="37"/>
        <v>0.7068605</v>
      </c>
      <c r="AE411" s="41">
        <v>40639</v>
      </c>
      <c r="AF411" s="30">
        <v>15.92</v>
      </c>
      <c r="AG411" s="1685">
        <f t="shared" si="38"/>
        <v>1.2672320000000001</v>
      </c>
      <c r="AH411" s="1446"/>
      <c r="AI411" s="93">
        <v>40638</v>
      </c>
      <c r="AJ411" s="30">
        <v>12.75</v>
      </c>
      <c r="AK411" s="190">
        <f t="shared" si="39"/>
        <v>0.81281249999999994</v>
      </c>
      <c r="AL411" s="41">
        <v>40633</v>
      </c>
      <c r="AM411" s="30">
        <v>10.8</v>
      </c>
      <c r="AN411" s="190">
        <f t="shared" si="40"/>
        <v>0.58320000000000016</v>
      </c>
      <c r="AO411" s="41">
        <v>40652</v>
      </c>
      <c r="AP411" s="88">
        <v>11.74</v>
      </c>
      <c r="AQ411" s="1685">
        <f t="shared" si="41"/>
        <v>0.68913800000000003</v>
      </c>
    </row>
    <row r="412" spans="1:43">
      <c r="A412" s="28">
        <v>40634</v>
      </c>
      <c r="B412" s="41">
        <v>40634</v>
      </c>
      <c r="C412" s="30">
        <v>37.815399999999997</v>
      </c>
      <c r="D412" s="28">
        <v>40634</v>
      </c>
      <c r="E412" s="30">
        <v>28.335599999999999</v>
      </c>
      <c r="F412" s="28">
        <v>40634</v>
      </c>
      <c r="G412" s="30">
        <v>21.334299999999999</v>
      </c>
      <c r="H412" s="28">
        <v>40634</v>
      </c>
      <c r="I412" s="30">
        <v>19.286000000000001</v>
      </c>
      <c r="J412" s="28">
        <v>40634</v>
      </c>
      <c r="K412" s="30">
        <v>16.8156</v>
      </c>
      <c r="L412" s="41">
        <v>40634</v>
      </c>
      <c r="M412" s="30">
        <v>22.565000000000001</v>
      </c>
      <c r="N412" s="119">
        <v>40634</v>
      </c>
      <c r="O412" s="30">
        <v>24.082999999999998</v>
      </c>
      <c r="P412" s="41">
        <v>40634</v>
      </c>
      <c r="Q412" s="30">
        <v>19.126799999999999</v>
      </c>
      <c r="R412" s="119">
        <v>40634</v>
      </c>
      <c r="S412" s="30">
        <v>18.507000000000001</v>
      </c>
      <c r="T412" s="41">
        <v>40634</v>
      </c>
      <c r="U412" s="30">
        <v>18.343499999999999</v>
      </c>
      <c r="V412" s="119">
        <v>40634</v>
      </c>
      <c r="W412" s="30">
        <v>18.648</v>
      </c>
      <c r="X412" s="1446"/>
      <c r="Y412" s="93">
        <v>40640</v>
      </c>
      <c r="Z412" s="30">
        <v>13.57</v>
      </c>
      <c r="AA412" s="190">
        <f t="shared" si="36"/>
        <v>0.92072450000000028</v>
      </c>
      <c r="AB412" s="41">
        <v>40640</v>
      </c>
      <c r="AC412" s="30">
        <v>11.95</v>
      </c>
      <c r="AD412" s="190">
        <f t="shared" si="37"/>
        <v>0.71401249999999994</v>
      </c>
      <c r="AE412" s="41">
        <v>40640</v>
      </c>
      <c r="AF412" s="30">
        <v>15.95</v>
      </c>
      <c r="AG412" s="1685">
        <f t="shared" si="38"/>
        <v>1.2720125</v>
      </c>
      <c r="AH412" s="1446"/>
      <c r="AI412" s="93">
        <v>40639</v>
      </c>
      <c r="AJ412" s="30">
        <v>12.49</v>
      </c>
      <c r="AK412" s="190">
        <f t="shared" si="39"/>
        <v>0.78000049999999999</v>
      </c>
      <c r="AL412" s="41">
        <v>40634</v>
      </c>
      <c r="AM412" s="30">
        <v>10.8</v>
      </c>
      <c r="AN412" s="190">
        <f t="shared" si="40"/>
        <v>0.58320000000000016</v>
      </c>
      <c r="AO412" s="41">
        <v>40653</v>
      </c>
      <c r="AP412" s="88">
        <v>11.95</v>
      </c>
      <c r="AQ412" s="1685">
        <f t="shared" si="41"/>
        <v>0.71401249999999994</v>
      </c>
    </row>
    <row r="413" spans="1:43">
      <c r="A413" s="28">
        <v>40637</v>
      </c>
      <c r="B413" s="41">
        <v>40637</v>
      </c>
      <c r="C413" s="30">
        <v>36.422499999999999</v>
      </c>
      <c r="D413" s="28">
        <v>40637</v>
      </c>
      <c r="E413" s="30">
        <v>27.15</v>
      </c>
      <c r="F413" s="28">
        <v>40637</v>
      </c>
      <c r="G413" s="30">
        <v>20.658100000000001</v>
      </c>
      <c r="H413" s="28">
        <v>40637</v>
      </c>
      <c r="I413" s="30">
        <v>19.034099999999999</v>
      </c>
      <c r="J413" s="28">
        <v>40637</v>
      </c>
      <c r="K413" s="30">
        <v>16.636600000000001</v>
      </c>
      <c r="L413" s="41">
        <v>40637</v>
      </c>
      <c r="M413" s="30">
        <v>21.831900000000001</v>
      </c>
      <c r="N413" s="119">
        <v>40637</v>
      </c>
      <c r="O413" s="30">
        <v>23.329000000000001</v>
      </c>
      <c r="P413" s="41">
        <v>40637</v>
      </c>
      <c r="Q413" s="30">
        <v>19.135400000000001</v>
      </c>
      <c r="R413" s="119">
        <v>40637</v>
      </c>
      <c r="S413" s="30">
        <v>18.52</v>
      </c>
      <c r="T413" s="41">
        <v>40637</v>
      </c>
      <c r="U413" s="30">
        <v>18.039100000000001</v>
      </c>
      <c r="V413" s="119">
        <v>40637</v>
      </c>
      <c r="W413" s="30">
        <v>18.309999999999999</v>
      </c>
      <c r="X413" s="1446"/>
      <c r="Y413" s="93">
        <v>40641</v>
      </c>
      <c r="Z413" s="30">
        <v>13.58</v>
      </c>
      <c r="AA413" s="190">
        <f t="shared" si="36"/>
        <v>0.92208200000000007</v>
      </c>
      <c r="AB413" s="41">
        <v>40641</v>
      </c>
      <c r="AC413" s="30">
        <v>11.95</v>
      </c>
      <c r="AD413" s="190">
        <f t="shared" si="37"/>
        <v>0.71401249999999994</v>
      </c>
      <c r="AE413" s="41">
        <v>40641</v>
      </c>
      <c r="AF413" s="30">
        <v>16</v>
      </c>
      <c r="AG413" s="1685">
        <f t="shared" si="38"/>
        <v>1.28</v>
      </c>
      <c r="AH413" s="1446"/>
      <c r="AI413" s="93">
        <v>40640</v>
      </c>
      <c r="AJ413" s="30">
        <v>12.5</v>
      </c>
      <c r="AK413" s="190">
        <f t="shared" si="39"/>
        <v>0.78125</v>
      </c>
      <c r="AL413" s="41">
        <v>40637</v>
      </c>
      <c r="AM413" s="30">
        <v>10.724</v>
      </c>
      <c r="AN413" s="190">
        <f t="shared" si="40"/>
        <v>0.57502087999999996</v>
      </c>
      <c r="AO413" s="41">
        <v>40654</v>
      </c>
      <c r="AP413" s="88">
        <v>11.97</v>
      </c>
      <c r="AQ413" s="1685">
        <f t="shared" si="41"/>
        <v>0.7164045</v>
      </c>
    </row>
    <row r="414" spans="1:43">
      <c r="A414" s="28">
        <v>40638</v>
      </c>
      <c r="B414" s="41">
        <v>40638</v>
      </c>
      <c r="C414" s="30">
        <v>35.966200000000001</v>
      </c>
      <c r="D414" s="28">
        <v>40638</v>
      </c>
      <c r="E414" s="30">
        <v>26.913499999999999</v>
      </c>
      <c r="F414" s="28">
        <v>40638</v>
      </c>
      <c r="G414" s="30">
        <v>20.537299999999998</v>
      </c>
      <c r="H414" s="28">
        <v>40638</v>
      </c>
      <c r="I414" s="30">
        <v>19.013400000000001</v>
      </c>
      <c r="J414" s="28">
        <v>40638</v>
      </c>
      <c r="K414" s="30">
        <v>16.379100000000001</v>
      </c>
      <c r="L414" s="41">
        <v>40638</v>
      </c>
      <c r="M414" s="30">
        <v>21.119800000000001</v>
      </c>
      <c r="N414" s="119">
        <v>40638</v>
      </c>
      <c r="O414" s="30">
        <v>22.346</v>
      </c>
      <c r="P414" s="41">
        <v>40638</v>
      </c>
      <c r="Q414" s="30">
        <v>19.1327</v>
      </c>
      <c r="R414" s="119">
        <v>40638</v>
      </c>
      <c r="S414" s="30">
        <v>18.402000000000001</v>
      </c>
      <c r="T414" s="41">
        <v>40638</v>
      </c>
      <c r="U414" s="30">
        <v>17.350000000000001</v>
      </c>
      <c r="V414" s="119">
        <v>40638</v>
      </c>
      <c r="W414" s="30">
        <v>17.565999999999999</v>
      </c>
      <c r="X414" s="1446"/>
      <c r="Y414" s="93">
        <v>40644</v>
      </c>
      <c r="Z414" s="30">
        <v>13.56</v>
      </c>
      <c r="AA414" s="190">
        <f t="shared" si="36"/>
        <v>0.91936799999999996</v>
      </c>
      <c r="AB414" s="41">
        <v>40644</v>
      </c>
      <c r="AC414" s="30">
        <v>11.82</v>
      </c>
      <c r="AD414" s="190">
        <f t="shared" si="37"/>
        <v>0.69856200000000002</v>
      </c>
      <c r="AE414" s="41">
        <v>40644</v>
      </c>
      <c r="AF414" s="30">
        <v>15.82</v>
      </c>
      <c r="AG414" s="1685">
        <f t="shared" si="38"/>
        <v>1.2513620000000001</v>
      </c>
      <c r="AH414" s="1446"/>
      <c r="AI414" s="93">
        <v>40641</v>
      </c>
      <c r="AJ414" s="30">
        <v>12.51</v>
      </c>
      <c r="AK414" s="190">
        <f t="shared" si="39"/>
        <v>0.78250049999999993</v>
      </c>
      <c r="AL414" s="41">
        <v>40638</v>
      </c>
      <c r="AM414" s="30">
        <v>10.279</v>
      </c>
      <c r="AN414" s="190">
        <f t="shared" si="40"/>
        <v>0.52828920499999987</v>
      </c>
      <c r="AO414" s="41">
        <v>40658</v>
      </c>
      <c r="AP414" s="88">
        <v>11.93</v>
      </c>
      <c r="AQ414" s="1685">
        <f t="shared" si="41"/>
        <v>0.71162449999999999</v>
      </c>
    </row>
    <row r="415" spans="1:43">
      <c r="A415" s="28">
        <v>40639</v>
      </c>
      <c r="B415" s="41">
        <v>40639</v>
      </c>
      <c r="C415" s="30">
        <v>35.361899999999999</v>
      </c>
      <c r="D415" s="28">
        <v>40639</v>
      </c>
      <c r="E415" s="30">
        <v>26.296500000000002</v>
      </c>
      <c r="F415" s="28">
        <v>40639</v>
      </c>
      <c r="G415" s="30">
        <v>20.014099999999999</v>
      </c>
      <c r="H415" s="28">
        <v>40639</v>
      </c>
      <c r="I415" s="30">
        <v>18.6541</v>
      </c>
      <c r="J415" s="28">
        <v>40639</v>
      </c>
      <c r="K415" s="30">
        <v>16.064499999999999</v>
      </c>
      <c r="L415" s="41">
        <v>40639</v>
      </c>
      <c r="M415" s="30">
        <v>21.034500000000001</v>
      </c>
      <c r="N415" s="119">
        <v>40639</v>
      </c>
      <c r="O415" s="30">
        <v>22.317</v>
      </c>
      <c r="P415" s="41">
        <v>40639</v>
      </c>
      <c r="Q415" s="30">
        <v>18.840800000000002</v>
      </c>
      <c r="R415" s="119">
        <v>40639</v>
      </c>
      <c r="S415" s="30">
        <v>18.241</v>
      </c>
      <c r="T415" s="41">
        <v>40639</v>
      </c>
      <c r="U415" s="30">
        <v>17.360299999999999</v>
      </c>
      <c r="V415" s="119">
        <v>40639</v>
      </c>
      <c r="W415" s="30">
        <v>17.574000000000002</v>
      </c>
      <c r="X415" s="1446"/>
      <c r="Y415" s="93">
        <v>40645</v>
      </c>
      <c r="Z415" s="30">
        <v>13.66</v>
      </c>
      <c r="AA415" s="190">
        <f t="shared" si="36"/>
        <v>0.93297799999999997</v>
      </c>
      <c r="AB415" s="41">
        <v>40645</v>
      </c>
      <c r="AC415" s="30">
        <v>12.14</v>
      </c>
      <c r="AD415" s="190">
        <f t="shared" si="37"/>
        <v>0.73689800000000005</v>
      </c>
      <c r="AE415" s="41">
        <v>40645</v>
      </c>
      <c r="AF415" s="30">
        <v>16.03</v>
      </c>
      <c r="AG415" s="1685">
        <f t="shared" si="38"/>
        <v>1.2848044999999999</v>
      </c>
      <c r="AH415" s="1446"/>
      <c r="AI415" s="93">
        <v>40644</v>
      </c>
      <c r="AJ415" s="30">
        <v>12.42</v>
      </c>
      <c r="AK415" s="190">
        <f t="shared" si="39"/>
        <v>0.77128200000000002</v>
      </c>
      <c r="AL415" s="41">
        <v>40639</v>
      </c>
      <c r="AM415" s="30">
        <v>10.034000000000001</v>
      </c>
      <c r="AN415" s="190">
        <f t="shared" si="40"/>
        <v>0.50340578000000014</v>
      </c>
      <c r="AO415" s="41">
        <v>40659</v>
      </c>
      <c r="AP415" s="88">
        <v>11.98</v>
      </c>
      <c r="AQ415" s="1685">
        <f t="shared" si="41"/>
        <v>0.71760200000000007</v>
      </c>
    </row>
    <row r="416" spans="1:43">
      <c r="A416" s="28">
        <v>40640</v>
      </c>
      <c r="B416" s="41">
        <v>40640</v>
      </c>
      <c r="C416" s="30">
        <v>35.333199999999998</v>
      </c>
      <c r="D416" s="28">
        <v>40640</v>
      </c>
      <c r="E416" s="30">
        <v>26.269600000000001</v>
      </c>
      <c r="F416" s="28">
        <v>40640</v>
      </c>
      <c r="G416" s="30">
        <v>20.0107</v>
      </c>
      <c r="H416" s="28">
        <v>40640</v>
      </c>
      <c r="I416" s="30">
        <v>18.652000000000001</v>
      </c>
      <c r="J416" s="28">
        <v>40640</v>
      </c>
      <c r="K416" s="30">
        <v>16.0002</v>
      </c>
      <c r="L416" s="41">
        <v>40640</v>
      </c>
      <c r="M416" s="30">
        <v>20.970800000000001</v>
      </c>
      <c r="N416" s="119">
        <v>40640</v>
      </c>
      <c r="O416" s="30">
        <v>22.219000000000001</v>
      </c>
      <c r="P416" s="41">
        <v>40640</v>
      </c>
      <c r="Q416" s="30">
        <v>18.824300000000001</v>
      </c>
      <c r="R416" s="119">
        <v>40640</v>
      </c>
      <c r="S416" s="30">
        <v>18.187999999999999</v>
      </c>
      <c r="T416" s="41">
        <v>40640</v>
      </c>
      <c r="U416" s="30">
        <v>17.381</v>
      </c>
      <c r="V416" s="119">
        <v>40640</v>
      </c>
      <c r="W416" s="30">
        <v>17.585999999999999</v>
      </c>
      <c r="X416" s="1446"/>
      <c r="Y416" s="93">
        <v>40646</v>
      </c>
      <c r="Z416" s="30">
        <v>13.73</v>
      </c>
      <c r="AA416" s="190">
        <f t="shared" si="36"/>
        <v>0.94256450000000014</v>
      </c>
      <c r="AB416" s="41">
        <v>40646</v>
      </c>
      <c r="AC416" s="30">
        <v>12.11</v>
      </c>
      <c r="AD416" s="190">
        <f t="shared" si="37"/>
        <v>0.73326049999999998</v>
      </c>
      <c r="AE416" s="41">
        <v>40646</v>
      </c>
      <c r="AF416" s="30">
        <v>16.04</v>
      </c>
      <c r="AG416" s="1685">
        <f t="shared" si="38"/>
        <v>1.2864079999999998</v>
      </c>
      <c r="AH416" s="1446"/>
      <c r="AI416" s="93">
        <v>40645</v>
      </c>
      <c r="AJ416" s="30">
        <v>12.75</v>
      </c>
      <c r="AK416" s="190">
        <f t="shared" si="39"/>
        <v>0.81281249999999994</v>
      </c>
      <c r="AL416" s="41">
        <v>40640</v>
      </c>
      <c r="AM416" s="30">
        <v>10.045999999999999</v>
      </c>
      <c r="AN416" s="190">
        <f t="shared" si="40"/>
        <v>0.50461058000000003</v>
      </c>
      <c r="AO416" s="41">
        <v>40660</v>
      </c>
      <c r="AP416" s="88">
        <v>12.01</v>
      </c>
      <c r="AQ416" s="1685">
        <f t="shared" si="41"/>
        <v>0.72120049999999991</v>
      </c>
    </row>
    <row r="417" spans="1:43">
      <c r="A417" s="28">
        <v>40641</v>
      </c>
      <c r="B417" s="41">
        <v>40641</v>
      </c>
      <c r="C417" s="30">
        <v>35.642499999999998</v>
      </c>
      <c r="D417" s="28">
        <v>40641</v>
      </c>
      <c r="E417" s="30">
        <v>26.569500000000001</v>
      </c>
      <c r="F417" s="28">
        <v>40641</v>
      </c>
      <c r="G417" s="30">
        <v>20.089300000000001</v>
      </c>
      <c r="H417" s="28">
        <v>40641</v>
      </c>
      <c r="I417" s="30">
        <v>18.672000000000001</v>
      </c>
      <c r="J417" s="28">
        <v>40641</v>
      </c>
      <c r="K417" s="30">
        <v>16.092099999999999</v>
      </c>
      <c r="L417" s="41">
        <v>40641</v>
      </c>
      <c r="M417" s="30">
        <v>21.0946</v>
      </c>
      <c r="N417" s="119">
        <v>40641</v>
      </c>
      <c r="O417" s="30">
        <v>22.353000000000002</v>
      </c>
      <c r="P417" s="41">
        <v>40641</v>
      </c>
      <c r="Q417" s="30">
        <v>18.927199999999999</v>
      </c>
      <c r="R417" s="119">
        <v>40641</v>
      </c>
      <c r="S417" s="30">
        <v>18.318999999999999</v>
      </c>
      <c r="T417" s="41">
        <v>40641</v>
      </c>
      <c r="U417" s="30">
        <v>17.4375</v>
      </c>
      <c r="V417" s="119">
        <v>40641</v>
      </c>
      <c r="W417" s="30">
        <v>17.638999999999999</v>
      </c>
      <c r="X417" s="1446"/>
      <c r="Y417" s="93">
        <v>40647</v>
      </c>
      <c r="Z417" s="30">
        <v>13.82</v>
      </c>
      <c r="AA417" s="190">
        <f t="shared" si="36"/>
        <v>0.95496199999999987</v>
      </c>
      <c r="AB417" s="41">
        <v>40647</v>
      </c>
      <c r="AC417" s="30">
        <v>12.21</v>
      </c>
      <c r="AD417" s="190">
        <f t="shared" si="37"/>
        <v>0.74542050000000015</v>
      </c>
      <c r="AE417" s="41">
        <v>40647</v>
      </c>
      <c r="AF417" s="30">
        <v>16.12</v>
      </c>
      <c r="AG417" s="1685">
        <f t="shared" si="38"/>
        <v>1.2992720000000002</v>
      </c>
      <c r="AH417" s="1446"/>
      <c r="AI417" s="93">
        <v>40646</v>
      </c>
      <c r="AJ417" s="30">
        <v>12.79</v>
      </c>
      <c r="AK417" s="190">
        <f t="shared" si="39"/>
        <v>0.81792049999999983</v>
      </c>
      <c r="AL417" s="41">
        <v>40641</v>
      </c>
      <c r="AM417" s="30">
        <v>10.045999999999999</v>
      </c>
      <c r="AN417" s="190">
        <f t="shared" si="40"/>
        <v>0.50461058000000003</v>
      </c>
      <c r="AO417" s="41">
        <v>40661</v>
      </c>
      <c r="AP417" s="88">
        <v>12.02</v>
      </c>
      <c r="AQ417" s="1685">
        <f t="shared" si="41"/>
        <v>0.72240199999999999</v>
      </c>
    </row>
    <row r="418" spans="1:43">
      <c r="A418" s="28">
        <v>40644</v>
      </c>
      <c r="B418" s="41">
        <v>40644</v>
      </c>
      <c r="C418" s="30">
        <v>35.444499999999998</v>
      </c>
      <c r="D418" s="28">
        <v>40644</v>
      </c>
      <c r="E418" s="30">
        <v>26.291799999999999</v>
      </c>
      <c r="F418" s="28">
        <v>40644</v>
      </c>
      <c r="G418" s="30">
        <v>19.916899999999998</v>
      </c>
      <c r="H418" s="28">
        <v>40644</v>
      </c>
      <c r="I418" s="30">
        <v>18.5105</v>
      </c>
      <c r="J418" s="28">
        <v>40644</v>
      </c>
      <c r="K418" s="30">
        <v>15.903600000000001</v>
      </c>
      <c r="L418" s="41">
        <v>40644</v>
      </c>
      <c r="M418" s="30">
        <v>20.405000000000001</v>
      </c>
      <c r="N418" s="119">
        <v>40644</v>
      </c>
      <c r="O418" s="30">
        <v>21.669</v>
      </c>
      <c r="P418" s="41">
        <v>40644</v>
      </c>
      <c r="Q418" s="30">
        <v>18.462199999999999</v>
      </c>
      <c r="R418" s="119">
        <v>40644</v>
      </c>
      <c r="S418" s="30">
        <v>17.672000000000001</v>
      </c>
      <c r="T418" s="41">
        <v>40644</v>
      </c>
      <c r="U418" s="30">
        <v>17.150200000000002</v>
      </c>
      <c r="V418" s="119">
        <v>40644</v>
      </c>
      <c r="W418" s="30">
        <v>17.363</v>
      </c>
      <c r="X418" s="1446"/>
      <c r="Y418" s="93">
        <v>40648</v>
      </c>
      <c r="Z418" s="30">
        <v>13.85</v>
      </c>
      <c r="AA418" s="190">
        <f t="shared" si="36"/>
        <v>0.9591124999999997</v>
      </c>
      <c r="AB418" s="41">
        <v>40648</v>
      </c>
      <c r="AC418" s="30">
        <v>12.21</v>
      </c>
      <c r="AD418" s="190">
        <f t="shared" si="37"/>
        <v>0.74542050000000015</v>
      </c>
      <c r="AE418" s="41">
        <v>40648</v>
      </c>
      <c r="AF418" s="30">
        <v>16.05</v>
      </c>
      <c r="AG418" s="1685">
        <f t="shared" si="38"/>
        <v>1.2880125</v>
      </c>
      <c r="AH418" s="1446"/>
      <c r="AI418" s="93">
        <v>40647</v>
      </c>
      <c r="AJ418" s="30">
        <v>12.82</v>
      </c>
      <c r="AK418" s="190">
        <f t="shared" si="39"/>
        <v>0.82176200000000021</v>
      </c>
      <c r="AL418" s="41">
        <v>40644</v>
      </c>
      <c r="AM418" s="30">
        <v>10.058999999999999</v>
      </c>
      <c r="AN418" s="190">
        <f t="shared" si="40"/>
        <v>0.50591740500000004</v>
      </c>
      <c r="AO418" s="41">
        <v>40662</v>
      </c>
      <c r="AP418" s="88">
        <v>11.99</v>
      </c>
      <c r="AQ418" s="1685">
        <f t="shared" si="41"/>
        <v>0.71880050000000006</v>
      </c>
    </row>
    <row r="419" spans="1:43">
      <c r="A419" s="28">
        <v>40645</v>
      </c>
      <c r="B419" s="41">
        <v>40645</v>
      </c>
      <c r="C419" s="30">
        <v>35.445099999999996</v>
      </c>
      <c r="D419" s="28">
        <v>40645</v>
      </c>
      <c r="E419" s="30">
        <v>26.3628</v>
      </c>
      <c r="F419" s="28">
        <v>40645</v>
      </c>
      <c r="G419" s="30">
        <v>20.0427</v>
      </c>
      <c r="H419" s="28">
        <v>40645</v>
      </c>
      <c r="I419" s="30">
        <v>18.611699999999999</v>
      </c>
      <c r="J419" s="28">
        <v>40645</v>
      </c>
      <c r="K419" s="30">
        <v>15.996600000000001</v>
      </c>
      <c r="L419" s="41">
        <v>40645</v>
      </c>
      <c r="M419" s="30">
        <v>20.415500000000002</v>
      </c>
      <c r="N419" s="119">
        <v>40645</v>
      </c>
      <c r="O419" s="30">
        <v>21.640999999999998</v>
      </c>
      <c r="P419" s="41">
        <v>40645</v>
      </c>
      <c r="Q419" s="30">
        <v>18.488600000000002</v>
      </c>
      <c r="R419" s="119">
        <v>40645</v>
      </c>
      <c r="S419" s="30">
        <v>17.690000000000001</v>
      </c>
      <c r="T419" s="41">
        <v>40645</v>
      </c>
      <c r="U419" s="30">
        <v>17.288399999999999</v>
      </c>
      <c r="V419" s="119">
        <v>40645</v>
      </c>
      <c r="W419" s="30">
        <v>17.513999999999999</v>
      </c>
      <c r="X419" s="1446"/>
      <c r="Y419" s="93">
        <v>40651</v>
      </c>
      <c r="Z419" s="30">
        <v>14.05</v>
      </c>
      <c r="AA419" s="190">
        <f t="shared" si="36"/>
        <v>0.98701250000000018</v>
      </c>
      <c r="AB419" s="41">
        <v>40651</v>
      </c>
      <c r="AC419" s="30">
        <v>12.59</v>
      </c>
      <c r="AD419" s="190">
        <f t="shared" si="37"/>
        <v>0.7925405000000002</v>
      </c>
      <c r="AE419" s="41">
        <v>40651</v>
      </c>
      <c r="AF419" s="30">
        <v>16.559999999999999</v>
      </c>
      <c r="AG419" s="1685">
        <f t="shared" si="38"/>
        <v>1.3711679999999999</v>
      </c>
      <c r="AH419" s="1446"/>
      <c r="AI419" s="93">
        <v>40648</v>
      </c>
      <c r="AJ419" s="30">
        <v>12.82</v>
      </c>
      <c r="AK419" s="190">
        <f t="shared" si="39"/>
        <v>0.82176200000000021</v>
      </c>
      <c r="AL419" s="41">
        <v>40645</v>
      </c>
      <c r="AM419" s="30">
        <v>10.255000000000001</v>
      </c>
      <c r="AN419" s="190">
        <f t="shared" si="40"/>
        <v>0.525825125</v>
      </c>
      <c r="AO419" s="41">
        <v>40665</v>
      </c>
      <c r="AP419" s="88">
        <v>11.99</v>
      </c>
      <c r="AQ419" s="1685">
        <f t="shared" si="41"/>
        <v>0.71880050000000006</v>
      </c>
    </row>
    <row r="420" spans="1:43">
      <c r="A420" s="28">
        <v>40646</v>
      </c>
      <c r="B420" s="41">
        <v>40646</v>
      </c>
      <c r="C420" s="30">
        <v>35.478099999999998</v>
      </c>
      <c r="D420" s="28">
        <v>40646</v>
      </c>
      <c r="E420" s="30">
        <v>26.3217</v>
      </c>
      <c r="F420" s="28">
        <v>40646</v>
      </c>
      <c r="G420" s="30">
        <v>19.935200000000002</v>
      </c>
      <c r="H420" s="28">
        <v>40646</v>
      </c>
      <c r="I420" s="30">
        <v>18.4223</v>
      </c>
      <c r="J420" s="28">
        <v>40646</v>
      </c>
      <c r="K420" s="30">
        <v>15.610200000000001</v>
      </c>
      <c r="L420" s="41">
        <v>40646</v>
      </c>
      <c r="M420" s="30">
        <v>20.161000000000001</v>
      </c>
      <c r="N420" s="119">
        <v>40646</v>
      </c>
      <c r="O420" s="30">
        <v>21.169</v>
      </c>
      <c r="P420" s="41">
        <v>40646</v>
      </c>
      <c r="Q420" s="30">
        <v>18.001999999999999</v>
      </c>
      <c r="R420" s="119">
        <v>40646</v>
      </c>
      <c r="S420" s="30">
        <v>17.169</v>
      </c>
      <c r="T420" s="41">
        <v>40646</v>
      </c>
      <c r="U420" s="30">
        <v>16.879000000000001</v>
      </c>
      <c r="V420" s="119">
        <v>40646</v>
      </c>
      <c r="W420" s="30">
        <v>17.058</v>
      </c>
      <c r="X420" s="1446"/>
      <c r="Y420" s="93">
        <v>40652</v>
      </c>
      <c r="Z420" s="30">
        <v>14.06</v>
      </c>
      <c r="AA420" s="190">
        <f t="shared" si="36"/>
        <v>0.98841800000000013</v>
      </c>
      <c r="AB420" s="41">
        <v>40652</v>
      </c>
      <c r="AC420" s="30">
        <v>12.58</v>
      </c>
      <c r="AD420" s="190">
        <f t="shared" si="37"/>
        <v>0.79128199999999993</v>
      </c>
      <c r="AE420" s="41">
        <v>40652</v>
      </c>
      <c r="AF420" s="30">
        <v>16.57</v>
      </c>
      <c r="AG420" s="1685">
        <f t="shared" si="38"/>
        <v>1.3728245000000001</v>
      </c>
      <c r="AH420" s="1446"/>
      <c r="AI420" s="93">
        <v>40651</v>
      </c>
      <c r="AJ420" s="30">
        <v>13.14</v>
      </c>
      <c r="AK420" s="190">
        <f t="shared" si="39"/>
        <v>0.86329800000000023</v>
      </c>
      <c r="AL420" s="41">
        <v>40646</v>
      </c>
      <c r="AM420" s="30">
        <v>10.252000000000001</v>
      </c>
      <c r="AN420" s="190">
        <f t="shared" si="40"/>
        <v>0.52551751999999996</v>
      </c>
      <c r="AO420" s="41">
        <v>40666</v>
      </c>
      <c r="AP420" s="88">
        <v>12</v>
      </c>
      <c r="AQ420" s="1685">
        <f t="shared" si="41"/>
        <v>0.72</v>
      </c>
    </row>
    <row r="421" spans="1:43">
      <c r="A421" s="28">
        <v>40647</v>
      </c>
      <c r="B421" s="41">
        <v>40647</v>
      </c>
      <c r="C421" s="30">
        <v>34.8889</v>
      </c>
      <c r="D421" s="28">
        <v>40647</v>
      </c>
      <c r="E421" s="30">
        <v>26.1952</v>
      </c>
      <c r="F421" s="28">
        <v>40647</v>
      </c>
      <c r="G421" s="30">
        <v>19.8888</v>
      </c>
      <c r="H421" s="28">
        <v>40647</v>
      </c>
      <c r="I421" s="30">
        <v>18.404800000000002</v>
      </c>
      <c r="J421" s="28">
        <v>40647</v>
      </c>
      <c r="K421" s="30">
        <v>15.547700000000001</v>
      </c>
      <c r="L421" s="41">
        <v>40647</v>
      </c>
      <c r="M421" s="30">
        <v>20.152699999999999</v>
      </c>
      <c r="N421" s="119">
        <v>40647</v>
      </c>
      <c r="O421" s="30">
        <v>21.199000000000002</v>
      </c>
      <c r="P421" s="41">
        <v>40647</v>
      </c>
      <c r="Q421" s="30">
        <v>17.995899999999999</v>
      </c>
      <c r="R421" s="119">
        <v>40647</v>
      </c>
      <c r="S421" s="30">
        <v>17.21</v>
      </c>
      <c r="T421" s="41">
        <v>40647</v>
      </c>
      <c r="U421" s="30">
        <v>16.895499999999998</v>
      </c>
      <c r="V421" s="119">
        <v>40647</v>
      </c>
      <c r="W421" s="30">
        <v>17.077000000000002</v>
      </c>
      <c r="X421" s="1446"/>
      <c r="Y421" s="93">
        <v>40653</v>
      </c>
      <c r="Z421" s="30">
        <v>14.19</v>
      </c>
      <c r="AA421" s="190">
        <f t="shared" si="36"/>
        <v>1.0067804999999999</v>
      </c>
      <c r="AB421" s="41">
        <v>40653</v>
      </c>
      <c r="AC421" s="30">
        <v>12.97</v>
      </c>
      <c r="AD421" s="190">
        <f t="shared" si="37"/>
        <v>0.84110450000000003</v>
      </c>
      <c r="AE421" s="41">
        <v>40653</v>
      </c>
      <c r="AF421" s="30">
        <v>17.079999999999998</v>
      </c>
      <c r="AG421" s="1685">
        <f t="shared" si="38"/>
        <v>1.4586319999999997</v>
      </c>
      <c r="AH421" s="1446"/>
      <c r="AI421" s="93">
        <v>40652</v>
      </c>
      <c r="AJ421" s="30">
        <v>13.14</v>
      </c>
      <c r="AK421" s="190">
        <f t="shared" si="39"/>
        <v>0.86329800000000023</v>
      </c>
      <c r="AL421" s="41">
        <v>40647</v>
      </c>
      <c r="AM421" s="30">
        <v>10.255000000000001</v>
      </c>
      <c r="AN421" s="190">
        <f t="shared" si="40"/>
        <v>0.525825125</v>
      </c>
      <c r="AO421" s="41">
        <v>40667</v>
      </c>
      <c r="AP421" s="88">
        <v>12.08</v>
      </c>
      <c r="AQ421" s="1685">
        <f t="shared" si="41"/>
        <v>0.72963200000000006</v>
      </c>
    </row>
    <row r="422" spans="1:43">
      <c r="A422" s="28">
        <v>40648</v>
      </c>
      <c r="B422" s="41">
        <v>40648</v>
      </c>
      <c r="C422" s="30">
        <v>35.038600000000002</v>
      </c>
      <c r="D422" s="28">
        <v>40648</v>
      </c>
      <c r="E422" s="30">
        <v>26.276499999999999</v>
      </c>
      <c r="F422" s="28">
        <v>40648</v>
      </c>
      <c r="G422" s="30">
        <v>19.957899999999999</v>
      </c>
      <c r="H422" s="28">
        <v>40648</v>
      </c>
      <c r="I422" s="30">
        <v>18.473299999999998</v>
      </c>
      <c r="J422" s="28">
        <v>40648</v>
      </c>
      <c r="K422" s="30">
        <v>15.528</v>
      </c>
      <c r="L422" s="41">
        <v>40648</v>
      </c>
      <c r="M422" s="30">
        <v>20.2974</v>
      </c>
      <c r="N422" s="119">
        <v>40648</v>
      </c>
      <c r="O422" s="30">
        <v>21.266999999999999</v>
      </c>
      <c r="P422" s="41">
        <v>40648</v>
      </c>
      <c r="Q422" s="30">
        <v>18.1875</v>
      </c>
      <c r="R422" s="119">
        <v>40648</v>
      </c>
      <c r="S422" s="30">
        <v>17.356999999999999</v>
      </c>
      <c r="T422" s="41">
        <v>40648</v>
      </c>
      <c r="U422" s="30">
        <v>16.912400000000002</v>
      </c>
      <c r="V422" s="119">
        <v>40648</v>
      </c>
      <c r="W422" s="30">
        <v>17.082000000000001</v>
      </c>
      <c r="X422" s="1446"/>
      <c r="Y422" s="93">
        <v>40654</v>
      </c>
      <c r="Z422" s="30">
        <v>14.13</v>
      </c>
      <c r="AA422" s="190">
        <f t="shared" si="36"/>
        <v>0.99828450000000002</v>
      </c>
      <c r="AB422" s="41">
        <v>40654</v>
      </c>
      <c r="AC422" s="30">
        <v>12.98</v>
      </c>
      <c r="AD422" s="190">
        <f t="shared" si="37"/>
        <v>0.84240199999999987</v>
      </c>
      <c r="AE422" s="41">
        <v>40654</v>
      </c>
      <c r="AF422" s="30">
        <v>17.059999999999999</v>
      </c>
      <c r="AG422" s="1685">
        <f t="shared" si="38"/>
        <v>1.4552179999999997</v>
      </c>
      <c r="AH422" s="1446"/>
      <c r="AI422" s="93">
        <v>40653</v>
      </c>
      <c r="AJ422" s="30">
        <v>13.5</v>
      </c>
      <c r="AK422" s="190">
        <f t="shared" si="39"/>
        <v>0.91125000000000012</v>
      </c>
      <c r="AL422" s="41">
        <v>40648</v>
      </c>
      <c r="AM422" s="30">
        <v>10.247999999999999</v>
      </c>
      <c r="AN422" s="190">
        <f t="shared" si="40"/>
        <v>0.52510751999999983</v>
      </c>
      <c r="AO422" s="41">
        <v>40668</v>
      </c>
      <c r="AP422" s="88">
        <v>12.2</v>
      </c>
      <c r="AQ422" s="1685">
        <f t="shared" si="41"/>
        <v>0.74419999999999997</v>
      </c>
    </row>
    <row r="423" spans="1:43">
      <c r="A423" s="28">
        <v>40651</v>
      </c>
      <c r="B423" s="41">
        <v>40651</v>
      </c>
      <c r="C423" s="30">
        <v>32.960099999999997</v>
      </c>
      <c r="D423" s="28">
        <v>40651</v>
      </c>
      <c r="E423" s="30">
        <v>25.142800000000001</v>
      </c>
      <c r="F423" s="28">
        <v>40651</v>
      </c>
      <c r="G423" s="30">
        <v>19.5105</v>
      </c>
      <c r="H423" s="28">
        <v>40651</v>
      </c>
      <c r="I423" s="30">
        <v>18.325299999999999</v>
      </c>
      <c r="J423" s="28">
        <v>40651</v>
      </c>
      <c r="K423" s="30">
        <v>15.4422</v>
      </c>
      <c r="L423" s="41">
        <v>40651</v>
      </c>
      <c r="M423" s="30">
        <v>21.452999999999999</v>
      </c>
      <c r="N423" s="119">
        <v>40651</v>
      </c>
      <c r="O423" s="30">
        <v>22.05</v>
      </c>
      <c r="P423" s="41">
        <v>40651</v>
      </c>
      <c r="Q423" s="30">
        <v>19.126899999999999</v>
      </c>
      <c r="R423" s="119">
        <v>40651</v>
      </c>
      <c r="S423" s="30">
        <v>18.257000000000001</v>
      </c>
      <c r="T423" s="41">
        <v>40651</v>
      </c>
      <c r="U423" s="30">
        <v>17.496500000000001</v>
      </c>
      <c r="V423" s="119">
        <v>40651</v>
      </c>
      <c r="W423" s="30">
        <v>17.664000000000001</v>
      </c>
      <c r="X423" s="1446"/>
      <c r="Y423" s="93">
        <v>40659</v>
      </c>
      <c r="Z423" s="30">
        <v>14.14</v>
      </c>
      <c r="AA423" s="190">
        <f t="shared" si="36"/>
        <v>0.99969799999999986</v>
      </c>
      <c r="AB423" s="41">
        <v>40659</v>
      </c>
      <c r="AC423" s="30">
        <v>12.97</v>
      </c>
      <c r="AD423" s="190">
        <f t="shared" si="37"/>
        <v>0.84110450000000003</v>
      </c>
      <c r="AE423" s="41">
        <v>40659</v>
      </c>
      <c r="AF423" s="30">
        <v>17.07</v>
      </c>
      <c r="AG423" s="1685">
        <f t="shared" si="38"/>
        <v>1.4569244999999997</v>
      </c>
      <c r="AH423" s="1446"/>
      <c r="AI423" s="93">
        <v>40654</v>
      </c>
      <c r="AJ423" s="30">
        <v>13.5</v>
      </c>
      <c r="AK423" s="190">
        <f t="shared" si="39"/>
        <v>0.91125000000000012</v>
      </c>
      <c r="AL423" s="41">
        <v>40651</v>
      </c>
      <c r="AM423" s="30">
        <v>10.489000000000001</v>
      </c>
      <c r="AN423" s="190">
        <f t="shared" si="40"/>
        <v>0.5500956050000001</v>
      </c>
      <c r="AO423" s="41">
        <v>40669</v>
      </c>
      <c r="AP423" s="88">
        <v>12.21</v>
      </c>
      <c r="AQ423" s="1685">
        <f t="shared" si="41"/>
        <v>0.74542050000000015</v>
      </c>
    </row>
    <row r="424" spans="1:43">
      <c r="A424" s="28">
        <v>40652</v>
      </c>
      <c r="B424" s="41">
        <v>40652</v>
      </c>
      <c r="C424" s="30">
        <v>32.536999999999999</v>
      </c>
      <c r="D424" s="28">
        <v>40652</v>
      </c>
      <c r="E424" s="30">
        <v>25.065999999999999</v>
      </c>
      <c r="F424" s="28">
        <v>40652</v>
      </c>
      <c r="G424" s="30">
        <v>19.520800000000001</v>
      </c>
      <c r="H424" s="28">
        <v>40652</v>
      </c>
      <c r="I424" s="30">
        <v>18.314699999999998</v>
      </c>
      <c r="J424" s="28">
        <v>40652</v>
      </c>
      <c r="K424" s="30">
        <v>15.434799999999999</v>
      </c>
      <c r="L424" s="41">
        <v>40652</v>
      </c>
      <c r="M424" s="30">
        <v>21.4788</v>
      </c>
      <c r="N424" s="119">
        <v>40652</v>
      </c>
      <c r="O424" s="30">
        <v>22.088999999999999</v>
      </c>
      <c r="P424" s="41">
        <v>40652</v>
      </c>
      <c r="Q424" s="30">
        <v>19.177700000000002</v>
      </c>
      <c r="R424" s="119">
        <v>40652</v>
      </c>
      <c r="S424" s="30">
        <v>18.314</v>
      </c>
      <c r="T424" s="41">
        <v>40652</v>
      </c>
      <c r="U424" s="30">
        <v>17.4495</v>
      </c>
      <c r="V424" s="119">
        <v>40652</v>
      </c>
      <c r="W424" s="30">
        <v>17.606000000000002</v>
      </c>
      <c r="X424" s="1446"/>
      <c r="Y424" s="93">
        <v>40660</v>
      </c>
      <c r="Z424" s="30">
        <v>14.11</v>
      </c>
      <c r="AA424" s="190">
        <f t="shared" si="36"/>
        <v>0.99546049999999997</v>
      </c>
      <c r="AB424" s="41">
        <v>40660</v>
      </c>
      <c r="AC424" s="30">
        <v>12.89</v>
      </c>
      <c r="AD424" s="190">
        <f t="shared" si="37"/>
        <v>0.83076050000000023</v>
      </c>
      <c r="AE424" s="41">
        <v>40660</v>
      </c>
      <c r="AF424" s="30">
        <v>17</v>
      </c>
      <c r="AG424" s="1685">
        <f t="shared" si="38"/>
        <v>1.4450000000000003</v>
      </c>
      <c r="AH424" s="1446"/>
      <c r="AI424" s="93">
        <v>40659</v>
      </c>
      <c r="AJ424" s="30">
        <v>13.46</v>
      </c>
      <c r="AK424" s="190">
        <f t="shared" si="39"/>
        <v>0.90585800000000005</v>
      </c>
      <c r="AL424" s="41">
        <v>40652</v>
      </c>
      <c r="AM424" s="30">
        <v>10.473000000000001</v>
      </c>
      <c r="AN424" s="190">
        <f t="shared" si="40"/>
        <v>0.54841864500000004</v>
      </c>
      <c r="AO424" s="41">
        <v>40672</v>
      </c>
      <c r="AP424" s="88">
        <v>12.22</v>
      </c>
      <c r="AQ424" s="1685">
        <f t="shared" si="41"/>
        <v>0.74664200000000003</v>
      </c>
    </row>
    <row r="425" spans="1:43">
      <c r="A425" s="28">
        <v>40653</v>
      </c>
      <c r="B425" s="41">
        <v>40653</v>
      </c>
      <c r="C425" s="30">
        <v>32.362000000000002</v>
      </c>
      <c r="D425" s="28">
        <v>40653</v>
      </c>
      <c r="E425" s="30">
        <v>24.823899999999998</v>
      </c>
      <c r="F425" s="28">
        <v>40653</v>
      </c>
      <c r="G425" s="30">
        <v>19.358000000000001</v>
      </c>
      <c r="H425" s="28">
        <v>40653</v>
      </c>
      <c r="I425" s="30">
        <v>18.22</v>
      </c>
      <c r="J425" s="28">
        <v>40653</v>
      </c>
      <c r="K425" s="30">
        <v>15.262499999999999</v>
      </c>
      <c r="L425" s="41">
        <v>40653</v>
      </c>
      <c r="M425" s="30">
        <v>21.413</v>
      </c>
      <c r="N425" s="119">
        <v>40653</v>
      </c>
      <c r="O425" s="30">
        <v>22.033000000000001</v>
      </c>
      <c r="P425" s="41">
        <v>40653</v>
      </c>
      <c r="Q425" s="30">
        <v>19.194600000000001</v>
      </c>
      <c r="R425" s="119">
        <v>40653</v>
      </c>
      <c r="S425" s="30">
        <v>18.291</v>
      </c>
      <c r="T425" s="41">
        <v>40653</v>
      </c>
      <c r="U425" s="30">
        <v>17.3583</v>
      </c>
      <c r="V425" s="119">
        <v>40653</v>
      </c>
      <c r="W425" s="30">
        <v>17.495999999999999</v>
      </c>
      <c r="X425" s="1446"/>
      <c r="Y425" s="93">
        <v>40661</v>
      </c>
      <c r="Z425" s="30">
        <v>14.13</v>
      </c>
      <c r="AA425" s="190">
        <f t="shared" si="36"/>
        <v>0.99828450000000002</v>
      </c>
      <c r="AB425" s="41">
        <v>40661</v>
      </c>
      <c r="AC425" s="30">
        <v>12.89</v>
      </c>
      <c r="AD425" s="190">
        <f t="shared" si="37"/>
        <v>0.83076050000000023</v>
      </c>
      <c r="AE425" s="41">
        <v>40661</v>
      </c>
      <c r="AF425" s="30">
        <v>17.059999999999999</v>
      </c>
      <c r="AG425" s="1685">
        <f t="shared" si="38"/>
        <v>1.4552179999999997</v>
      </c>
      <c r="AH425" s="1446"/>
      <c r="AI425" s="93">
        <v>40660</v>
      </c>
      <c r="AJ425" s="30">
        <v>13.35</v>
      </c>
      <c r="AK425" s="190">
        <f t="shared" si="39"/>
        <v>0.89111250000000009</v>
      </c>
      <c r="AL425" s="41">
        <v>40653</v>
      </c>
      <c r="AM425" s="30">
        <v>10.768000000000001</v>
      </c>
      <c r="AN425" s="190">
        <f t="shared" si="40"/>
        <v>0.57974912000000012</v>
      </c>
      <c r="AO425" s="41">
        <v>40673</v>
      </c>
      <c r="AP425" s="88">
        <v>12.28</v>
      </c>
      <c r="AQ425" s="1685">
        <f t="shared" si="41"/>
        <v>0.753992</v>
      </c>
    </row>
    <row r="426" spans="1:43">
      <c r="A426" s="28">
        <v>40654</v>
      </c>
      <c r="B426" s="41">
        <v>40654</v>
      </c>
      <c r="C426" s="30">
        <v>32.447400000000002</v>
      </c>
      <c r="D426" s="28">
        <v>40654</v>
      </c>
      <c r="E426" s="30">
        <v>24.859000000000002</v>
      </c>
      <c r="F426" s="28">
        <v>40654</v>
      </c>
      <c r="G426" s="30">
        <v>19.3828</v>
      </c>
      <c r="H426" s="28">
        <v>40654</v>
      </c>
      <c r="I426" s="30">
        <v>18.231000000000002</v>
      </c>
      <c r="J426" s="28">
        <v>40654</v>
      </c>
      <c r="K426" s="30">
        <v>15.2347</v>
      </c>
      <c r="L426" s="41">
        <v>40654</v>
      </c>
      <c r="M426" s="30">
        <v>21.392600000000002</v>
      </c>
      <c r="N426" s="119">
        <v>40654</v>
      </c>
      <c r="O426" s="30">
        <v>22.030999999999999</v>
      </c>
      <c r="P426" s="41">
        <v>40654</v>
      </c>
      <c r="Q426" s="30">
        <v>19.204999999999998</v>
      </c>
      <c r="R426" s="119">
        <v>40654</v>
      </c>
      <c r="S426" s="30">
        <v>18.274000000000001</v>
      </c>
      <c r="T426" s="41">
        <v>40654</v>
      </c>
      <c r="U426" s="30">
        <v>17.394500000000001</v>
      </c>
      <c r="V426" s="119">
        <v>40654</v>
      </c>
      <c r="W426" s="30">
        <v>17.527000000000001</v>
      </c>
      <c r="X426" s="1446"/>
      <c r="Y426" s="93">
        <v>40662</v>
      </c>
      <c r="Z426" s="30">
        <v>14.13</v>
      </c>
      <c r="AA426" s="190">
        <f t="shared" si="36"/>
        <v>0.99828450000000002</v>
      </c>
      <c r="AB426" s="41">
        <v>40662</v>
      </c>
      <c r="AC426" s="30">
        <v>12.89</v>
      </c>
      <c r="AD426" s="190">
        <f t="shared" si="37"/>
        <v>0.83076050000000023</v>
      </c>
      <c r="AE426" s="41">
        <v>40662</v>
      </c>
      <c r="AF426" s="30">
        <v>17.05</v>
      </c>
      <c r="AG426" s="1685">
        <f t="shared" si="38"/>
        <v>1.4535125000000002</v>
      </c>
      <c r="AH426" s="1446"/>
      <c r="AI426" s="93">
        <v>40661</v>
      </c>
      <c r="AJ426" s="30">
        <v>13.36</v>
      </c>
      <c r="AK426" s="190">
        <f t="shared" si="39"/>
        <v>0.89244800000000002</v>
      </c>
      <c r="AL426" s="41">
        <v>40654</v>
      </c>
      <c r="AM426" s="30">
        <v>10.791</v>
      </c>
      <c r="AN426" s="190">
        <f t="shared" si="40"/>
        <v>0.58222840500000006</v>
      </c>
      <c r="AO426" s="41">
        <v>40674</v>
      </c>
      <c r="AP426" s="88">
        <v>12.32</v>
      </c>
      <c r="AQ426" s="1685">
        <f t="shared" si="41"/>
        <v>0.75891200000000003</v>
      </c>
    </row>
    <row r="427" spans="1:43">
      <c r="A427" s="28">
        <v>40655</v>
      </c>
      <c r="B427" s="41">
        <v>40655</v>
      </c>
      <c r="C427" s="30">
        <v>32.435000000000002</v>
      </c>
      <c r="D427" s="28">
        <v>40655</v>
      </c>
      <c r="E427" s="30">
        <v>24.820699999999999</v>
      </c>
      <c r="F427" s="28">
        <v>40655</v>
      </c>
      <c r="G427" s="30">
        <v>19.3505</v>
      </c>
      <c r="H427" s="28">
        <v>40655</v>
      </c>
      <c r="I427" s="30">
        <v>18.1737</v>
      </c>
      <c r="J427" s="28">
        <v>40655</v>
      </c>
      <c r="K427" s="30">
        <v>15.046900000000001</v>
      </c>
      <c r="L427" s="41">
        <v>40655</v>
      </c>
      <c r="M427" s="30">
        <v>20.663799999999998</v>
      </c>
      <c r="N427" s="119">
        <v>40655</v>
      </c>
      <c r="O427" s="30">
        <v>21.742000000000001</v>
      </c>
      <c r="P427" s="41">
        <v>40655</v>
      </c>
      <c r="Q427" s="30">
        <v>18.719799999999999</v>
      </c>
      <c r="R427" s="119">
        <v>40655</v>
      </c>
      <c r="S427" s="30">
        <v>18.015999999999998</v>
      </c>
      <c r="T427" s="41">
        <v>40655</v>
      </c>
      <c r="U427" s="30">
        <v>17.069199999999999</v>
      </c>
      <c r="V427" s="119">
        <v>40655</v>
      </c>
      <c r="W427" s="30">
        <v>17.215</v>
      </c>
      <c r="X427" s="1446"/>
      <c r="Y427" s="93">
        <v>40665</v>
      </c>
      <c r="Z427" s="30">
        <v>14.11</v>
      </c>
      <c r="AA427" s="190">
        <f t="shared" si="36"/>
        <v>0.99546049999999997</v>
      </c>
      <c r="AB427" s="41">
        <v>40665</v>
      </c>
      <c r="AC427" s="30">
        <v>12.91</v>
      </c>
      <c r="AD427" s="190">
        <f t="shared" si="37"/>
        <v>0.83334049999999982</v>
      </c>
      <c r="AE427" s="41">
        <v>40665</v>
      </c>
      <c r="AF427" s="30">
        <v>17.05</v>
      </c>
      <c r="AG427" s="1685">
        <f t="shared" si="38"/>
        <v>1.4535125000000002</v>
      </c>
      <c r="AH427" s="1446"/>
      <c r="AI427" s="93">
        <v>40662</v>
      </c>
      <c r="AJ427" s="30">
        <v>13.37</v>
      </c>
      <c r="AK427" s="190">
        <f t="shared" si="39"/>
        <v>0.89378449999999976</v>
      </c>
      <c r="AL427" s="41">
        <v>40655</v>
      </c>
      <c r="AM427" s="30">
        <v>10.79</v>
      </c>
      <c r="AN427" s="190">
        <f t="shared" si="40"/>
        <v>0.58212049999999993</v>
      </c>
      <c r="AO427" s="41">
        <v>40675</v>
      </c>
      <c r="AP427" s="88">
        <v>12.33</v>
      </c>
      <c r="AQ427" s="1685">
        <f t="shared" si="41"/>
        <v>0.76014450000000011</v>
      </c>
    </row>
    <row r="428" spans="1:43">
      <c r="A428" s="28">
        <v>40658</v>
      </c>
      <c r="B428" s="41">
        <v>40658</v>
      </c>
      <c r="C428" s="30">
        <v>32.417400000000001</v>
      </c>
      <c r="D428" s="28">
        <v>40658</v>
      </c>
      <c r="E428" s="30">
        <v>24.799800000000001</v>
      </c>
      <c r="F428" s="28">
        <v>40658</v>
      </c>
      <c r="G428" s="30">
        <v>19.317</v>
      </c>
      <c r="H428" s="28">
        <v>40658</v>
      </c>
      <c r="I428" s="30">
        <v>18.162099999999999</v>
      </c>
      <c r="J428" s="28">
        <v>40658</v>
      </c>
      <c r="K428" s="30">
        <v>15.010300000000001</v>
      </c>
      <c r="L428" s="41">
        <v>40658</v>
      </c>
      <c r="M428" s="30">
        <v>20.639299999999999</v>
      </c>
      <c r="N428" s="119">
        <v>40658</v>
      </c>
      <c r="O428" s="30">
        <v>21.72</v>
      </c>
      <c r="P428" s="41">
        <v>40658</v>
      </c>
      <c r="Q428" s="30">
        <v>18.712900000000001</v>
      </c>
      <c r="R428" s="119">
        <v>40658</v>
      </c>
      <c r="S428" s="30">
        <v>18.001999999999999</v>
      </c>
      <c r="T428" s="41">
        <v>40658</v>
      </c>
      <c r="U428" s="30">
        <v>17.063700000000001</v>
      </c>
      <c r="V428" s="119">
        <v>40658</v>
      </c>
      <c r="W428" s="30">
        <v>17.206</v>
      </c>
      <c r="X428" s="1446"/>
      <c r="Y428" s="93">
        <v>40666</v>
      </c>
      <c r="Z428" s="30">
        <v>14.03</v>
      </c>
      <c r="AA428" s="190">
        <f t="shared" si="36"/>
        <v>0.9842044999999997</v>
      </c>
      <c r="AB428" s="41">
        <v>40666</v>
      </c>
      <c r="AC428" s="30">
        <v>12.92</v>
      </c>
      <c r="AD428" s="190">
        <f t="shared" si="37"/>
        <v>0.83463200000000004</v>
      </c>
      <c r="AE428" s="41">
        <v>40666</v>
      </c>
      <c r="AF428" s="30">
        <v>16.96</v>
      </c>
      <c r="AG428" s="1685">
        <f t="shared" si="38"/>
        <v>1.4382079999999999</v>
      </c>
      <c r="AH428" s="1446"/>
      <c r="AI428" s="93">
        <v>40665</v>
      </c>
      <c r="AJ428" s="30">
        <v>13.37</v>
      </c>
      <c r="AK428" s="190">
        <f t="shared" si="39"/>
        <v>0.89378449999999976</v>
      </c>
      <c r="AL428" s="41">
        <v>40658</v>
      </c>
      <c r="AM428" s="30">
        <v>10.711</v>
      </c>
      <c r="AN428" s="190">
        <f t="shared" si="40"/>
        <v>0.57362760499999998</v>
      </c>
      <c r="AO428" s="41">
        <v>40676</v>
      </c>
      <c r="AP428" s="88">
        <v>12.4</v>
      </c>
      <c r="AQ428" s="1685">
        <f t="shared" si="41"/>
        <v>0.76879999999999993</v>
      </c>
    </row>
    <row r="429" spans="1:43">
      <c r="A429" s="28">
        <v>40659</v>
      </c>
      <c r="B429" s="41">
        <v>40659</v>
      </c>
      <c r="C429" s="30">
        <v>32.428100000000001</v>
      </c>
      <c r="D429" s="28">
        <v>40659</v>
      </c>
      <c r="E429" s="30">
        <v>24.790900000000001</v>
      </c>
      <c r="F429" s="28">
        <v>40659</v>
      </c>
      <c r="G429" s="30">
        <v>19.314399999999999</v>
      </c>
      <c r="H429" s="28">
        <v>40659</v>
      </c>
      <c r="I429" s="30">
        <v>18.162199999999999</v>
      </c>
      <c r="J429" s="28">
        <v>40659</v>
      </c>
      <c r="K429" s="30">
        <v>14.980399999999999</v>
      </c>
      <c r="L429" s="41">
        <v>40659</v>
      </c>
      <c r="M429" s="30">
        <v>20.476500000000001</v>
      </c>
      <c r="N429" s="119">
        <v>40659</v>
      </c>
      <c r="O429" s="30">
        <v>21.670999999999999</v>
      </c>
      <c r="P429" s="41">
        <v>40659</v>
      </c>
      <c r="Q429" s="30">
        <v>18.612300000000001</v>
      </c>
      <c r="R429" s="119">
        <v>40659</v>
      </c>
      <c r="S429" s="30">
        <v>18.036000000000001</v>
      </c>
      <c r="T429" s="41">
        <v>40659</v>
      </c>
      <c r="U429" s="30">
        <v>17.040800000000001</v>
      </c>
      <c r="V429" s="119">
        <v>40659</v>
      </c>
      <c r="W429" s="30">
        <v>17.193000000000001</v>
      </c>
      <c r="X429" s="1446"/>
      <c r="Y429" s="93">
        <v>40667</v>
      </c>
      <c r="Z429" s="30">
        <v>14.37</v>
      </c>
      <c r="AA429" s="190">
        <f t="shared" si="36"/>
        <v>1.0324844999999998</v>
      </c>
      <c r="AB429" s="41">
        <v>40667</v>
      </c>
      <c r="AC429" s="30">
        <v>13.1</v>
      </c>
      <c r="AD429" s="190">
        <f t="shared" si="37"/>
        <v>0.85805000000000009</v>
      </c>
      <c r="AE429" s="41">
        <v>40667</v>
      </c>
      <c r="AF429" s="30">
        <v>17.12</v>
      </c>
      <c r="AG429" s="1685">
        <f t="shared" si="38"/>
        <v>1.4654720000000003</v>
      </c>
      <c r="AH429" s="1446"/>
      <c r="AI429" s="93">
        <v>40666</v>
      </c>
      <c r="AJ429" s="30">
        <v>13.31</v>
      </c>
      <c r="AK429" s="190">
        <f t="shared" si="39"/>
        <v>0.88578049999999997</v>
      </c>
      <c r="AL429" s="41">
        <v>40659</v>
      </c>
      <c r="AM429" s="30">
        <v>10.742000000000001</v>
      </c>
      <c r="AN429" s="190">
        <f t="shared" si="40"/>
        <v>0.57695282000000014</v>
      </c>
      <c r="AO429" s="41">
        <v>40679</v>
      </c>
      <c r="AP429" s="88">
        <v>12.45</v>
      </c>
      <c r="AQ429" s="1685">
        <f t="shared" si="41"/>
        <v>0.77501249999999999</v>
      </c>
    </row>
    <row r="430" spans="1:43">
      <c r="A430" s="28">
        <v>40660</v>
      </c>
      <c r="B430" s="41">
        <v>40660</v>
      </c>
      <c r="C430" s="30">
        <v>32.8352</v>
      </c>
      <c r="D430" s="28">
        <v>40660</v>
      </c>
      <c r="E430" s="30">
        <v>25.1144</v>
      </c>
      <c r="F430" s="28">
        <v>40660</v>
      </c>
      <c r="G430" s="30">
        <v>19.365099999999998</v>
      </c>
      <c r="H430" s="28">
        <v>40660</v>
      </c>
      <c r="I430" s="30">
        <v>18.139800000000001</v>
      </c>
      <c r="J430" s="28">
        <v>40660</v>
      </c>
      <c r="K430" s="30">
        <v>15.158200000000001</v>
      </c>
      <c r="L430" s="41">
        <v>40660</v>
      </c>
      <c r="M430" s="30">
        <v>20.457599999999999</v>
      </c>
      <c r="N430" s="119">
        <v>40660</v>
      </c>
      <c r="O430" s="30">
        <v>21.681999999999999</v>
      </c>
      <c r="P430" s="41">
        <v>40660</v>
      </c>
      <c r="Q430" s="30">
        <v>18.6813</v>
      </c>
      <c r="R430" s="119">
        <v>40660</v>
      </c>
      <c r="S430" s="30">
        <v>18.05</v>
      </c>
      <c r="T430" s="41">
        <v>40660</v>
      </c>
      <c r="U430" s="30">
        <v>17.104500000000002</v>
      </c>
      <c r="V430" s="119">
        <v>40660</v>
      </c>
      <c r="W430" s="30">
        <v>17.251000000000001</v>
      </c>
      <c r="X430" s="1446"/>
      <c r="Y430" s="93">
        <v>40668</v>
      </c>
      <c r="Z430" s="30">
        <v>14.33</v>
      </c>
      <c r="AA430" s="190">
        <f t="shared" si="36"/>
        <v>1.0267445000000002</v>
      </c>
      <c r="AB430" s="41">
        <v>40668</v>
      </c>
      <c r="AC430" s="30">
        <v>13.08</v>
      </c>
      <c r="AD430" s="190">
        <f t="shared" si="37"/>
        <v>0.85543200000000008</v>
      </c>
      <c r="AE430" s="41">
        <v>40668</v>
      </c>
      <c r="AF430" s="30">
        <v>17.16</v>
      </c>
      <c r="AG430" s="1685">
        <f t="shared" si="38"/>
        <v>1.4723280000000001</v>
      </c>
      <c r="AH430" s="1446"/>
      <c r="AI430" s="93">
        <v>40667</v>
      </c>
      <c r="AJ430" s="30">
        <v>13.53</v>
      </c>
      <c r="AK430" s="190">
        <f t="shared" si="39"/>
        <v>0.91530450000000008</v>
      </c>
      <c r="AL430" s="41">
        <v>40660</v>
      </c>
      <c r="AM430" s="30">
        <v>10.760999999999999</v>
      </c>
      <c r="AN430" s="190">
        <f t="shared" si="40"/>
        <v>0.57899560499999991</v>
      </c>
      <c r="AO430" s="41">
        <v>40680</v>
      </c>
      <c r="AP430" s="88">
        <v>12.44</v>
      </c>
      <c r="AQ430" s="1685">
        <f t="shared" si="41"/>
        <v>0.7737679999999999</v>
      </c>
    </row>
    <row r="431" spans="1:43">
      <c r="A431" s="28">
        <v>40661</v>
      </c>
      <c r="B431" s="41">
        <v>40661</v>
      </c>
      <c r="C431" s="30">
        <v>33.431100000000001</v>
      </c>
      <c r="D431" s="28">
        <v>40661</v>
      </c>
      <c r="E431" s="30">
        <v>25.6021</v>
      </c>
      <c r="F431" s="28">
        <v>40661</v>
      </c>
      <c r="G431" s="30">
        <v>19.699200000000001</v>
      </c>
      <c r="H431" s="28">
        <v>40661</v>
      </c>
      <c r="I431" s="30">
        <v>18.352</v>
      </c>
      <c r="J431" s="28">
        <v>40661</v>
      </c>
      <c r="K431" s="30">
        <v>15.3466</v>
      </c>
      <c r="L431" s="41">
        <v>40661</v>
      </c>
      <c r="M431" s="30">
        <v>20.746300000000002</v>
      </c>
      <c r="N431" s="119">
        <v>40661</v>
      </c>
      <c r="O431" s="30">
        <v>22.018000000000001</v>
      </c>
      <c r="P431" s="41">
        <v>40661</v>
      </c>
      <c r="Q431" s="30">
        <v>18.935500000000001</v>
      </c>
      <c r="R431" s="119">
        <v>40661</v>
      </c>
      <c r="S431" s="30">
        <v>18.343</v>
      </c>
      <c r="T431" s="41">
        <v>40661</v>
      </c>
      <c r="U431" s="30">
        <v>17.426400000000001</v>
      </c>
      <c r="V431" s="119">
        <v>40661</v>
      </c>
      <c r="W431" s="30">
        <v>17.571000000000002</v>
      </c>
      <c r="X431" s="1446"/>
      <c r="Y431" s="93">
        <v>40669</v>
      </c>
      <c r="Z431" s="30">
        <v>14.27</v>
      </c>
      <c r="AA431" s="190">
        <f t="shared" si="36"/>
        <v>1.0181644999999999</v>
      </c>
      <c r="AB431" s="41">
        <v>40669</v>
      </c>
      <c r="AC431" s="30">
        <v>13.21</v>
      </c>
      <c r="AD431" s="190">
        <f t="shared" si="37"/>
        <v>0.87252050000000003</v>
      </c>
      <c r="AE431" s="41">
        <v>40669</v>
      </c>
      <c r="AF431" s="30">
        <v>17.2</v>
      </c>
      <c r="AG431" s="1685">
        <f t="shared" si="38"/>
        <v>1.4791999999999998</v>
      </c>
      <c r="AH431" s="1446"/>
      <c r="AI431" s="93">
        <v>40668</v>
      </c>
      <c r="AJ431" s="30">
        <v>13.53</v>
      </c>
      <c r="AK431" s="190">
        <f t="shared" si="39"/>
        <v>0.91530450000000008</v>
      </c>
      <c r="AL431" s="41">
        <v>40661</v>
      </c>
      <c r="AM431" s="30">
        <v>10.78</v>
      </c>
      <c r="AN431" s="190">
        <f t="shared" si="40"/>
        <v>0.58104199999999995</v>
      </c>
      <c r="AO431" s="41">
        <v>40681</v>
      </c>
      <c r="AP431" s="88">
        <v>12.52</v>
      </c>
      <c r="AQ431" s="1685">
        <f t="shared" si="41"/>
        <v>0.783752</v>
      </c>
    </row>
    <row r="432" spans="1:43">
      <c r="A432" s="28">
        <v>40662</v>
      </c>
      <c r="B432" s="41">
        <v>40662</v>
      </c>
      <c r="C432" s="30">
        <v>33.411200000000001</v>
      </c>
      <c r="D432" s="28">
        <v>40662</v>
      </c>
      <c r="E432" s="30">
        <v>25.606100000000001</v>
      </c>
      <c r="F432" s="28">
        <v>40662</v>
      </c>
      <c r="G432" s="30">
        <v>19.659800000000001</v>
      </c>
      <c r="H432" s="28">
        <v>40662</v>
      </c>
      <c r="I432" s="30">
        <v>18.332100000000001</v>
      </c>
      <c r="J432" s="28">
        <v>40662</v>
      </c>
      <c r="K432" s="30">
        <v>15.341900000000001</v>
      </c>
      <c r="L432" s="41">
        <v>40662</v>
      </c>
      <c r="M432" s="30">
        <v>20.527899999999999</v>
      </c>
      <c r="N432" s="119">
        <v>40662</v>
      </c>
      <c r="O432" s="30">
        <v>21.847999999999999</v>
      </c>
      <c r="P432" s="41">
        <v>40662</v>
      </c>
      <c r="Q432" s="30">
        <v>18.784700000000001</v>
      </c>
      <c r="R432" s="119">
        <v>40662</v>
      </c>
      <c r="S432" s="30">
        <v>18.184999999999999</v>
      </c>
      <c r="T432" s="41">
        <v>40662</v>
      </c>
      <c r="U432" s="30">
        <v>17.3355</v>
      </c>
      <c r="V432" s="119">
        <v>40662</v>
      </c>
      <c r="W432" s="30">
        <v>17.484999999999999</v>
      </c>
      <c r="X432" s="1446"/>
      <c r="Y432" s="93">
        <v>40672</v>
      </c>
      <c r="Z432" s="30">
        <v>14.25</v>
      </c>
      <c r="AA432" s="190">
        <f t="shared" si="36"/>
        <v>1.0153124999999998</v>
      </c>
      <c r="AB432" s="41">
        <v>40672</v>
      </c>
      <c r="AC432" s="30">
        <v>13.27</v>
      </c>
      <c r="AD432" s="190">
        <f t="shared" si="37"/>
        <v>0.88046449999999976</v>
      </c>
      <c r="AE432" s="41">
        <v>40672</v>
      </c>
      <c r="AF432" s="30">
        <v>17.21</v>
      </c>
      <c r="AG432" s="1685">
        <f t="shared" si="38"/>
        <v>1.4809205000000001</v>
      </c>
      <c r="AH432" s="1446"/>
      <c r="AI432" s="93">
        <v>40669</v>
      </c>
      <c r="AJ432" s="30">
        <v>13.51</v>
      </c>
      <c r="AK432" s="190">
        <f t="shared" si="39"/>
        <v>0.91260049999999993</v>
      </c>
      <c r="AL432" s="41">
        <v>40662</v>
      </c>
      <c r="AM432" s="30">
        <v>10.779</v>
      </c>
      <c r="AN432" s="190">
        <f t="shared" si="40"/>
        <v>0.58093420499999993</v>
      </c>
      <c r="AO432" s="41">
        <v>40682</v>
      </c>
      <c r="AP432" s="88">
        <v>12.51</v>
      </c>
      <c r="AQ432" s="1685">
        <f t="shared" si="41"/>
        <v>0.78250049999999993</v>
      </c>
    </row>
    <row r="433" spans="1:43">
      <c r="A433" s="28">
        <v>40665</v>
      </c>
      <c r="B433" s="41">
        <v>40665</v>
      </c>
      <c r="C433" s="30">
        <v>33.292499999999997</v>
      </c>
      <c r="D433" s="28">
        <v>40665</v>
      </c>
      <c r="E433" s="30">
        <v>25.525200000000002</v>
      </c>
      <c r="F433" s="28">
        <v>40665</v>
      </c>
      <c r="G433" s="30">
        <v>19.525400000000001</v>
      </c>
      <c r="H433" s="28">
        <v>40665</v>
      </c>
      <c r="I433" s="30">
        <v>18.226400000000002</v>
      </c>
      <c r="J433" s="28">
        <v>40665</v>
      </c>
      <c r="K433" s="30">
        <v>15.2089</v>
      </c>
      <c r="L433" s="41">
        <v>40665</v>
      </c>
      <c r="M433" s="30">
        <v>20.401</v>
      </c>
      <c r="N433" s="119">
        <v>40665</v>
      </c>
      <c r="O433" s="30">
        <v>21.594999999999999</v>
      </c>
      <c r="P433" s="41">
        <v>40665</v>
      </c>
      <c r="Q433" s="30">
        <v>18.7652</v>
      </c>
      <c r="R433" s="119">
        <v>40665</v>
      </c>
      <c r="S433" s="30">
        <v>17.936</v>
      </c>
      <c r="T433" s="41">
        <v>40665</v>
      </c>
      <c r="U433" s="30">
        <v>17.2209</v>
      </c>
      <c r="V433" s="119">
        <v>40665</v>
      </c>
      <c r="W433" s="30">
        <v>17.408000000000001</v>
      </c>
      <c r="X433" s="1446"/>
      <c r="Y433" s="93">
        <v>40673</v>
      </c>
      <c r="Z433" s="30">
        <v>14.03</v>
      </c>
      <c r="AA433" s="190">
        <f t="shared" si="36"/>
        <v>0.9842044999999997</v>
      </c>
      <c r="AB433" s="41">
        <v>40673</v>
      </c>
      <c r="AC433" s="30">
        <v>13.26</v>
      </c>
      <c r="AD433" s="190">
        <f t="shared" si="37"/>
        <v>0.87913799999999998</v>
      </c>
      <c r="AE433" s="41">
        <v>40673</v>
      </c>
      <c r="AF433" s="30">
        <v>16.79</v>
      </c>
      <c r="AG433" s="1685">
        <f t="shared" si="38"/>
        <v>1.4095205</v>
      </c>
      <c r="AH433" s="1446"/>
      <c r="AI433" s="93">
        <v>40672</v>
      </c>
      <c r="AJ433" s="30">
        <v>13.49</v>
      </c>
      <c r="AK433" s="190">
        <f t="shared" si="39"/>
        <v>0.90990049999999989</v>
      </c>
      <c r="AL433" s="41">
        <v>40665</v>
      </c>
      <c r="AM433" s="30">
        <v>10.779</v>
      </c>
      <c r="AN433" s="190">
        <f t="shared" si="40"/>
        <v>0.58093420499999993</v>
      </c>
      <c r="AO433" s="41">
        <v>40683</v>
      </c>
      <c r="AP433" s="88">
        <v>12.5</v>
      </c>
      <c r="AQ433" s="1685">
        <f t="shared" si="41"/>
        <v>0.78125</v>
      </c>
    </row>
    <row r="434" spans="1:43">
      <c r="A434" s="28">
        <v>40666</v>
      </c>
      <c r="B434" s="41">
        <v>40666</v>
      </c>
      <c r="C434" s="30">
        <v>32.939399999999999</v>
      </c>
      <c r="D434" s="28">
        <v>40666</v>
      </c>
      <c r="E434" s="30">
        <v>25.1356</v>
      </c>
      <c r="F434" s="28">
        <v>40666</v>
      </c>
      <c r="G434" s="30">
        <v>19.3169</v>
      </c>
      <c r="H434" s="28">
        <v>40666</v>
      </c>
      <c r="I434" s="30">
        <v>18.232900000000001</v>
      </c>
      <c r="J434" s="28">
        <v>40666</v>
      </c>
      <c r="K434" s="30">
        <v>15.1907</v>
      </c>
      <c r="L434" s="41">
        <v>40666</v>
      </c>
      <c r="M434" s="30">
        <v>20.326599999999999</v>
      </c>
      <c r="N434" s="119">
        <v>40666</v>
      </c>
      <c r="O434" s="30">
        <v>21.454999999999998</v>
      </c>
      <c r="P434" s="41">
        <v>40666</v>
      </c>
      <c r="Q434" s="30">
        <v>18.866499999999998</v>
      </c>
      <c r="R434" s="119">
        <v>40666</v>
      </c>
      <c r="S434" s="30">
        <v>17.812999999999999</v>
      </c>
      <c r="T434" s="41">
        <v>40666</v>
      </c>
      <c r="U434" s="30">
        <v>16.825399999999998</v>
      </c>
      <c r="V434" s="119">
        <v>40666</v>
      </c>
      <c r="W434" s="30">
        <v>16.989999999999998</v>
      </c>
      <c r="X434" s="1446"/>
      <c r="Y434" s="93">
        <v>40674</v>
      </c>
      <c r="Z434" s="30">
        <v>14.02</v>
      </c>
      <c r="AA434" s="190">
        <f t="shared" si="36"/>
        <v>0.98280199999999984</v>
      </c>
      <c r="AB434" s="41">
        <v>40674</v>
      </c>
      <c r="AC434" s="30">
        <v>13.25</v>
      </c>
      <c r="AD434" s="190">
        <f t="shared" si="37"/>
        <v>0.87781250000000011</v>
      </c>
      <c r="AE434" s="41">
        <v>40674</v>
      </c>
      <c r="AF434" s="30">
        <v>16.78</v>
      </c>
      <c r="AG434" s="1685">
        <f t="shared" si="38"/>
        <v>1.407842</v>
      </c>
      <c r="AH434" s="1446"/>
      <c r="AI434" s="93">
        <v>40673</v>
      </c>
      <c r="AJ434" s="30">
        <v>13.46</v>
      </c>
      <c r="AK434" s="190">
        <f t="shared" si="39"/>
        <v>0.90585800000000005</v>
      </c>
      <c r="AL434" s="41">
        <v>40666</v>
      </c>
      <c r="AM434" s="30">
        <v>10.805</v>
      </c>
      <c r="AN434" s="190">
        <f t="shared" si="40"/>
        <v>0.58374012499999983</v>
      </c>
      <c r="AO434" s="41">
        <v>40686</v>
      </c>
      <c r="AP434" s="88">
        <v>12.68</v>
      </c>
      <c r="AQ434" s="1685">
        <f t="shared" si="41"/>
        <v>0.80391200000000007</v>
      </c>
    </row>
    <row r="435" spans="1:43">
      <c r="A435" s="28">
        <v>40667</v>
      </c>
      <c r="B435" s="41">
        <v>40667</v>
      </c>
      <c r="C435" s="30">
        <v>32.894800000000004</v>
      </c>
      <c r="D435" s="28">
        <v>40667</v>
      </c>
      <c r="E435" s="30">
        <v>25.0486</v>
      </c>
      <c r="F435" s="28">
        <v>40667</v>
      </c>
      <c r="G435" s="30">
        <v>19.178699999999999</v>
      </c>
      <c r="H435" s="28">
        <v>40667</v>
      </c>
      <c r="I435" s="30">
        <v>18.052600000000002</v>
      </c>
      <c r="J435" s="28">
        <v>40667</v>
      </c>
      <c r="K435" s="30">
        <v>15.071400000000001</v>
      </c>
      <c r="L435" s="41">
        <v>40667</v>
      </c>
      <c r="M435" s="30">
        <v>20.1586</v>
      </c>
      <c r="N435" s="119">
        <v>40667</v>
      </c>
      <c r="O435" s="30">
        <v>21.190999999999999</v>
      </c>
      <c r="P435" s="41">
        <v>40667</v>
      </c>
      <c r="Q435" s="30">
        <v>18.604299999999999</v>
      </c>
      <c r="R435" s="119">
        <v>40667</v>
      </c>
      <c r="S435" s="30">
        <v>17.661000000000001</v>
      </c>
      <c r="T435" s="41">
        <v>40667</v>
      </c>
      <c r="U435" s="30">
        <v>16.5063</v>
      </c>
      <c r="V435" s="119">
        <v>40667</v>
      </c>
      <c r="W435" s="30">
        <v>16.623000000000001</v>
      </c>
      <c r="X435" s="1446"/>
      <c r="Y435" s="93">
        <v>40675</v>
      </c>
      <c r="Z435" s="30">
        <v>13.98</v>
      </c>
      <c r="AA435" s="190">
        <f t="shared" si="36"/>
        <v>0.97720200000000013</v>
      </c>
      <c r="AB435" s="41">
        <v>40675</v>
      </c>
      <c r="AC435" s="30">
        <v>13.31</v>
      </c>
      <c r="AD435" s="190">
        <f t="shared" si="37"/>
        <v>0.88578049999999997</v>
      </c>
      <c r="AE435" s="41">
        <v>40675</v>
      </c>
      <c r="AF435" s="30">
        <v>16.84</v>
      </c>
      <c r="AG435" s="1685">
        <f t="shared" si="38"/>
        <v>1.4179279999999999</v>
      </c>
      <c r="AH435" s="1446"/>
      <c r="AI435" s="93">
        <v>40674</v>
      </c>
      <c r="AJ435" s="30">
        <v>13.4</v>
      </c>
      <c r="AK435" s="190">
        <f t="shared" si="39"/>
        <v>0.89780000000000015</v>
      </c>
      <c r="AL435" s="41">
        <v>40667</v>
      </c>
      <c r="AM435" s="30">
        <v>10.885999999999999</v>
      </c>
      <c r="AN435" s="190">
        <f t="shared" si="40"/>
        <v>0.59252497999999998</v>
      </c>
      <c r="AO435" s="41">
        <v>40687</v>
      </c>
      <c r="AP435" s="88">
        <v>12.62</v>
      </c>
      <c r="AQ435" s="1685">
        <f t="shared" si="41"/>
        <v>0.79632199999999964</v>
      </c>
    </row>
    <row r="436" spans="1:43">
      <c r="A436" s="28">
        <v>40668</v>
      </c>
      <c r="B436" s="41">
        <v>40668</v>
      </c>
      <c r="C436" s="30">
        <v>33.377000000000002</v>
      </c>
      <c r="D436" s="28">
        <v>40668</v>
      </c>
      <c r="E436" s="30">
        <v>25.228999999999999</v>
      </c>
      <c r="F436" s="28">
        <v>40668</v>
      </c>
      <c r="G436" s="30">
        <v>19.2729</v>
      </c>
      <c r="H436" s="28">
        <v>40668</v>
      </c>
      <c r="I436" s="30">
        <v>18.212199999999999</v>
      </c>
      <c r="J436" s="28">
        <v>40668</v>
      </c>
      <c r="K436" s="30">
        <v>15.0792</v>
      </c>
      <c r="L436" s="41">
        <v>40668</v>
      </c>
      <c r="M436" s="30">
        <v>20.5854</v>
      </c>
      <c r="N436" s="119">
        <v>40668</v>
      </c>
      <c r="O436" s="30">
        <v>21.581</v>
      </c>
      <c r="P436" s="41">
        <v>40668</v>
      </c>
      <c r="Q436" s="30">
        <v>18.728300000000001</v>
      </c>
      <c r="R436" s="119">
        <v>40668</v>
      </c>
      <c r="S436" s="30">
        <v>17.966999999999999</v>
      </c>
      <c r="T436" s="41">
        <v>40668</v>
      </c>
      <c r="U436" s="30">
        <v>16.842199999999998</v>
      </c>
      <c r="V436" s="119">
        <v>40668</v>
      </c>
      <c r="W436" s="30">
        <v>16.905999999999999</v>
      </c>
      <c r="X436" s="1446"/>
      <c r="Y436" s="93">
        <v>40676</v>
      </c>
      <c r="Z436" s="30">
        <v>13.97</v>
      </c>
      <c r="AA436" s="190">
        <f t="shared" si="36"/>
        <v>0.9758045000000003</v>
      </c>
      <c r="AB436" s="41">
        <v>40676</v>
      </c>
      <c r="AC436" s="30">
        <v>13.37</v>
      </c>
      <c r="AD436" s="190">
        <f t="shared" si="37"/>
        <v>0.89378449999999976</v>
      </c>
      <c r="AE436" s="41">
        <v>40676</v>
      </c>
      <c r="AF436" s="30">
        <v>16.84</v>
      </c>
      <c r="AG436" s="1685">
        <f t="shared" si="38"/>
        <v>1.4179279999999999</v>
      </c>
      <c r="AH436" s="1446"/>
      <c r="AI436" s="93">
        <v>40675</v>
      </c>
      <c r="AJ436" s="30">
        <v>13.45</v>
      </c>
      <c r="AK436" s="190">
        <f t="shared" si="39"/>
        <v>0.90451249999999972</v>
      </c>
      <c r="AL436" s="41">
        <v>40668</v>
      </c>
      <c r="AM436" s="30">
        <v>10.951000000000001</v>
      </c>
      <c r="AN436" s="190">
        <f t="shared" si="40"/>
        <v>0.59962200500000007</v>
      </c>
      <c r="AO436" s="41">
        <v>40688</v>
      </c>
      <c r="AP436" s="88">
        <v>12.63</v>
      </c>
      <c r="AQ436" s="1685">
        <f t="shared" si="41"/>
        <v>0.79758449999999992</v>
      </c>
    </row>
    <row r="437" spans="1:43">
      <c r="A437" s="28">
        <v>40669</v>
      </c>
      <c r="B437" s="41">
        <v>40669</v>
      </c>
      <c r="C437" s="30">
        <v>33.072899999999997</v>
      </c>
      <c r="D437" s="28">
        <v>40669</v>
      </c>
      <c r="E437" s="30">
        <v>25.110600000000002</v>
      </c>
      <c r="F437" s="28">
        <v>40669</v>
      </c>
      <c r="G437" s="30">
        <v>19.150500000000001</v>
      </c>
      <c r="H437" s="28">
        <v>40669</v>
      </c>
      <c r="I437" s="30">
        <v>18.0562</v>
      </c>
      <c r="J437" s="28">
        <v>40669</v>
      </c>
      <c r="K437" s="30">
        <v>15.0182</v>
      </c>
      <c r="L437" s="41">
        <v>40669</v>
      </c>
      <c r="M437" s="30">
        <v>20.506699999999999</v>
      </c>
      <c r="N437" s="119">
        <v>40669</v>
      </c>
      <c r="O437" s="30">
        <v>21.623999999999999</v>
      </c>
      <c r="P437" s="41">
        <v>40669</v>
      </c>
      <c r="Q437" s="30">
        <v>18.322700000000001</v>
      </c>
      <c r="R437" s="119">
        <v>40669</v>
      </c>
      <c r="S437" s="30">
        <v>18.085999999999999</v>
      </c>
      <c r="T437" s="41">
        <v>40669</v>
      </c>
      <c r="U437" s="30">
        <v>16.939399999999999</v>
      </c>
      <c r="V437" s="119">
        <v>40669</v>
      </c>
      <c r="W437" s="30">
        <v>17.032</v>
      </c>
      <c r="X437" s="1446"/>
      <c r="Y437" s="93">
        <v>40679</v>
      </c>
      <c r="Z437" s="30">
        <v>13.9</v>
      </c>
      <c r="AA437" s="190">
        <f t="shared" si="36"/>
        <v>0.9660500000000003</v>
      </c>
      <c r="AB437" s="41">
        <v>40679</v>
      </c>
      <c r="AC437" s="30">
        <v>13.42</v>
      </c>
      <c r="AD437" s="190">
        <f t="shared" si="37"/>
        <v>0.90048199999999989</v>
      </c>
      <c r="AE437" s="41">
        <v>40679</v>
      </c>
      <c r="AF437" s="30">
        <v>16.8</v>
      </c>
      <c r="AG437" s="1685">
        <f t="shared" si="38"/>
        <v>1.4112000000000002</v>
      </c>
      <c r="AH437" s="1446"/>
      <c r="AI437" s="93">
        <v>40676</v>
      </c>
      <c r="AJ437" s="30">
        <v>13.45</v>
      </c>
      <c r="AK437" s="190">
        <f t="shared" si="39"/>
        <v>0.90451249999999972</v>
      </c>
      <c r="AL437" s="41">
        <v>40669</v>
      </c>
      <c r="AM437" s="30">
        <v>10.875999999999999</v>
      </c>
      <c r="AN437" s="190">
        <f t="shared" si="40"/>
        <v>0.59143687999999994</v>
      </c>
      <c r="AO437" s="41">
        <v>40689</v>
      </c>
      <c r="AP437" s="88">
        <v>12.52</v>
      </c>
      <c r="AQ437" s="1685">
        <f t="shared" si="41"/>
        <v>0.783752</v>
      </c>
    </row>
    <row r="438" spans="1:43">
      <c r="A438" s="28">
        <v>40672</v>
      </c>
      <c r="B438" s="41">
        <v>40672</v>
      </c>
      <c r="C438" s="30">
        <v>33.095700000000001</v>
      </c>
      <c r="D438" s="28">
        <v>40672</v>
      </c>
      <c r="E438" s="30">
        <v>25.0654</v>
      </c>
      <c r="F438" s="28">
        <v>40672</v>
      </c>
      <c r="G438" s="30">
        <v>19.158000000000001</v>
      </c>
      <c r="H438" s="28">
        <v>40672</v>
      </c>
      <c r="I438" s="30">
        <v>18.0092</v>
      </c>
      <c r="J438" s="28">
        <v>40672</v>
      </c>
      <c r="K438" s="30">
        <v>14.994400000000001</v>
      </c>
      <c r="L438" s="41">
        <v>40672</v>
      </c>
      <c r="M438" s="30">
        <v>20.757200000000001</v>
      </c>
      <c r="N438" s="119">
        <v>40672</v>
      </c>
      <c r="O438" s="30">
        <v>21.863</v>
      </c>
      <c r="P438" s="41">
        <v>40672</v>
      </c>
      <c r="Q438" s="30">
        <v>18.428799999999999</v>
      </c>
      <c r="R438" s="119">
        <v>40672</v>
      </c>
      <c r="S438" s="30">
        <v>18.177</v>
      </c>
      <c r="T438" s="41">
        <v>40672</v>
      </c>
      <c r="U438" s="30">
        <v>16.882000000000001</v>
      </c>
      <c r="V438" s="119">
        <v>40672</v>
      </c>
      <c r="W438" s="30">
        <v>16.905999999999999</v>
      </c>
      <c r="X438" s="1446"/>
      <c r="Y438" s="93">
        <v>40680</v>
      </c>
      <c r="Z438" s="30">
        <v>13.63</v>
      </c>
      <c r="AA438" s="190">
        <f t="shared" si="36"/>
        <v>0.9288845</v>
      </c>
      <c r="AB438" s="41">
        <v>40680</v>
      </c>
      <c r="AC438" s="30">
        <v>13.56</v>
      </c>
      <c r="AD438" s="190">
        <f t="shared" si="37"/>
        <v>0.91936799999999996</v>
      </c>
      <c r="AE438" s="41">
        <v>40680</v>
      </c>
      <c r="AF438" s="30">
        <v>16.68</v>
      </c>
      <c r="AG438" s="1685">
        <f t="shared" si="38"/>
        <v>1.3911120000000001</v>
      </c>
      <c r="AH438" s="1446"/>
      <c r="AI438" s="93">
        <v>40679</v>
      </c>
      <c r="AJ438" s="30">
        <v>13.45</v>
      </c>
      <c r="AK438" s="190">
        <f t="shared" si="39"/>
        <v>0.90451249999999972</v>
      </c>
      <c r="AL438" s="41">
        <v>40672</v>
      </c>
      <c r="AM438" s="30">
        <v>10.869</v>
      </c>
      <c r="AN438" s="190">
        <f t="shared" si="40"/>
        <v>0.59067580499999994</v>
      </c>
      <c r="AO438" s="41">
        <v>40690</v>
      </c>
      <c r="AP438" s="88">
        <v>12.53</v>
      </c>
      <c r="AQ438" s="1685">
        <f t="shared" si="41"/>
        <v>0.78500449999999999</v>
      </c>
    </row>
    <row r="439" spans="1:43">
      <c r="A439" s="28">
        <v>40673</v>
      </c>
      <c r="B439" s="41">
        <v>40673</v>
      </c>
      <c r="C439" s="30">
        <v>32.837299999999999</v>
      </c>
      <c r="D439" s="28">
        <v>40673</v>
      </c>
      <c r="E439" s="30">
        <v>24.968900000000001</v>
      </c>
      <c r="F439" s="28">
        <v>40673</v>
      </c>
      <c r="G439" s="30">
        <v>19.025600000000001</v>
      </c>
      <c r="H439" s="28">
        <v>40673</v>
      </c>
      <c r="I439" s="30">
        <v>17.894500000000001</v>
      </c>
      <c r="J439" s="28">
        <v>40673</v>
      </c>
      <c r="K439" s="30">
        <v>14.761699999999999</v>
      </c>
      <c r="L439" s="41">
        <v>40673</v>
      </c>
      <c r="M439" s="30">
        <v>20.715900000000001</v>
      </c>
      <c r="N439" s="119">
        <v>40673</v>
      </c>
      <c r="O439" s="30">
        <v>21.74</v>
      </c>
      <c r="P439" s="41">
        <v>40673</v>
      </c>
      <c r="Q439" s="30">
        <v>18.182600000000001</v>
      </c>
      <c r="R439" s="119">
        <v>40673</v>
      </c>
      <c r="S439" s="30">
        <v>17.966999999999999</v>
      </c>
      <c r="T439" s="41">
        <v>40673</v>
      </c>
      <c r="U439" s="30">
        <v>16.604800000000001</v>
      </c>
      <c r="V439" s="119">
        <v>40673</v>
      </c>
      <c r="W439" s="30">
        <v>16.626999999999999</v>
      </c>
      <c r="X439" s="1446"/>
      <c r="Y439" s="93">
        <v>40681</v>
      </c>
      <c r="Z439" s="30">
        <v>13.54</v>
      </c>
      <c r="AA439" s="190">
        <f t="shared" si="36"/>
        <v>0.91665799999999986</v>
      </c>
      <c r="AB439" s="41">
        <v>40681</v>
      </c>
      <c r="AC439" s="30">
        <v>13.43</v>
      </c>
      <c r="AD439" s="190">
        <f t="shared" si="37"/>
        <v>0.90182450000000014</v>
      </c>
      <c r="AE439" s="41">
        <v>40681</v>
      </c>
      <c r="AF439" s="30">
        <v>16.55</v>
      </c>
      <c r="AG439" s="1685">
        <f t="shared" si="38"/>
        <v>1.3695125000000001</v>
      </c>
      <c r="AH439" s="1446"/>
      <c r="AI439" s="93">
        <v>40680</v>
      </c>
      <c r="AJ439" s="30">
        <v>13.46</v>
      </c>
      <c r="AK439" s="190">
        <f t="shared" si="39"/>
        <v>0.90585800000000005</v>
      </c>
      <c r="AL439" s="41">
        <v>40673</v>
      </c>
      <c r="AM439" s="30">
        <v>10.928000000000001</v>
      </c>
      <c r="AN439" s="190">
        <f t="shared" si="40"/>
        <v>0.59710591999999996</v>
      </c>
      <c r="AO439" s="41">
        <v>40694</v>
      </c>
      <c r="AP439" s="88">
        <v>12.64</v>
      </c>
      <c r="AQ439" s="1685">
        <f t="shared" si="41"/>
        <v>0.79884800000000011</v>
      </c>
    </row>
    <row r="440" spans="1:43">
      <c r="A440" s="28">
        <v>40674</v>
      </c>
      <c r="B440" s="41">
        <v>40674</v>
      </c>
      <c r="C440" s="30">
        <v>31.8721</v>
      </c>
      <c r="D440" s="28">
        <v>40674</v>
      </c>
      <c r="E440" s="30">
        <v>24.113499999999998</v>
      </c>
      <c r="F440" s="28">
        <v>40674</v>
      </c>
      <c r="G440" s="30">
        <v>18.327999999999999</v>
      </c>
      <c r="H440" s="28">
        <v>40674</v>
      </c>
      <c r="I440" s="30">
        <v>17.049199999999999</v>
      </c>
      <c r="J440" s="28">
        <v>40674</v>
      </c>
      <c r="K440" s="30">
        <v>14.256</v>
      </c>
      <c r="L440" s="41">
        <v>40674</v>
      </c>
      <c r="M440" s="30">
        <v>20.668299999999999</v>
      </c>
      <c r="N440" s="119">
        <v>40674</v>
      </c>
      <c r="O440" s="30">
        <v>21.687999999999999</v>
      </c>
      <c r="P440" s="41">
        <v>40674</v>
      </c>
      <c r="Q440" s="30">
        <v>18.112200000000001</v>
      </c>
      <c r="R440" s="119">
        <v>40674</v>
      </c>
      <c r="S440" s="30">
        <v>17.951000000000001</v>
      </c>
      <c r="T440" s="41">
        <v>40674</v>
      </c>
      <c r="U440" s="30">
        <v>16.610299999999999</v>
      </c>
      <c r="V440" s="119">
        <v>40674</v>
      </c>
      <c r="W440" s="30">
        <v>16.634</v>
      </c>
      <c r="X440" s="1446"/>
      <c r="Y440" s="93">
        <v>40682</v>
      </c>
      <c r="Z440" s="30">
        <v>13.24</v>
      </c>
      <c r="AA440" s="190">
        <f t="shared" si="36"/>
        <v>0.87648799999999993</v>
      </c>
      <c r="AB440" s="41">
        <v>40682</v>
      </c>
      <c r="AC440" s="30">
        <v>13.31</v>
      </c>
      <c r="AD440" s="190">
        <f t="shared" si="37"/>
        <v>0.88578049999999997</v>
      </c>
      <c r="AE440" s="41">
        <v>40682</v>
      </c>
      <c r="AF440" s="30">
        <v>16.28</v>
      </c>
      <c r="AG440" s="1685">
        <f t="shared" si="38"/>
        <v>1.3251919999999999</v>
      </c>
      <c r="AH440" s="1446"/>
      <c r="AI440" s="93">
        <v>40681</v>
      </c>
      <c r="AJ440" s="30">
        <v>13.31</v>
      </c>
      <c r="AK440" s="190">
        <f t="shared" si="39"/>
        <v>0.88578049999999997</v>
      </c>
      <c r="AL440" s="41">
        <v>40674</v>
      </c>
      <c r="AM440" s="30">
        <v>10.98</v>
      </c>
      <c r="AN440" s="190">
        <f t="shared" si="40"/>
        <v>0.60280200000000006</v>
      </c>
      <c r="AO440" s="41">
        <v>40695</v>
      </c>
      <c r="AP440" s="88">
        <v>13.23</v>
      </c>
      <c r="AQ440" s="1685">
        <f t="shared" si="41"/>
        <v>0.87516450000000001</v>
      </c>
    </row>
    <row r="441" spans="1:43">
      <c r="A441" s="28">
        <v>40675</v>
      </c>
      <c r="B441" s="41">
        <v>40675</v>
      </c>
      <c r="C441" s="30">
        <v>31.851800000000001</v>
      </c>
      <c r="D441" s="28">
        <v>40675</v>
      </c>
      <c r="E441" s="30">
        <v>24.094899999999999</v>
      </c>
      <c r="F441" s="28">
        <v>40675</v>
      </c>
      <c r="G441" s="30">
        <v>18.236000000000001</v>
      </c>
      <c r="H441" s="28">
        <v>40675</v>
      </c>
      <c r="I441" s="30">
        <v>16.763300000000001</v>
      </c>
      <c r="J441" s="28">
        <v>40675</v>
      </c>
      <c r="K441" s="30">
        <v>14.162800000000001</v>
      </c>
      <c r="L441" s="41">
        <v>40675</v>
      </c>
      <c r="M441" s="30">
        <v>20.5566</v>
      </c>
      <c r="N441" s="119">
        <v>40675</v>
      </c>
      <c r="O441" s="30">
        <v>21.545000000000002</v>
      </c>
      <c r="P441" s="41">
        <v>40675</v>
      </c>
      <c r="Q441" s="30">
        <v>18.088699999999999</v>
      </c>
      <c r="R441" s="119">
        <v>40675</v>
      </c>
      <c r="S441" s="30">
        <v>17.937999999999999</v>
      </c>
      <c r="T441" s="41">
        <v>40675</v>
      </c>
      <c r="U441" s="30">
        <v>16.648499999999999</v>
      </c>
      <c r="V441" s="119">
        <v>40675</v>
      </c>
      <c r="W441" s="30">
        <v>16.673000000000002</v>
      </c>
      <c r="X441" s="1446"/>
      <c r="Y441" s="93">
        <v>40683</v>
      </c>
      <c r="Z441" s="30">
        <v>13.23</v>
      </c>
      <c r="AA441" s="190">
        <f t="shared" si="36"/>
        <v>0.87516450000000001</v>
      </c>
      <c r="AB441" s="41">
        <v>40683</v>
      </c>
      <c r="AC441" s="30">
        <v>13.35</v>
      </c>
      <c r="AD441" s="190">
        <f t="shared" si="37"/>
        <v>0.89111250000000009</v>
      </c>
      <c r="AE441" s="41">
        <v>40683</v>
      </c>
      <c r="AF441" s="30">
        <v>16.309999999999999</v>
      </c>
      <c r="AG441" s="1685">
        <f t="shared" si="38"/>
        <v>1.3300804999999998</v>
      </c>
      <c r="AH441" s="1446"/>
      <c r="AI441" s="93">
        <v>40682</v>
      </c>
      <c r="AJ441" s="30">
        <v>13.12</v>
      </c>
      <c r="AK441" s="190">
        <f t="shared" si="39"/>
        <v>0.86067199999999988</v>
      </c>
      <c r="AL441" s="41">
        <v>40675</v>
      </c>
      <c r="AM441" s="30">
        <v>10.973000000000001</v>
      </c>
      <c r="AN441" s="190">
        <f t="shared" si="40"/>
        <v>0.60203364500000012</v>
      </c>
      <c r="AO441" s="41">
        <v>40696</v>
      </c>
      <c r="AP441" s="88">
        <v>13.24</v>
      </c>
      <c r="AQ441" s="1685">
        <f t="shared" si="41"/>
        <v>0.87648799999999993</v>
      </c>
    </row>
    <row r="442" spans="1:43">
      <c r="A442" s="28">
        <v>40676</v>
      </c>
      <c r="B442" s="41">
        <v>40676</v>
      </c>
      <c r="C442" s="30">
        <v>31.3765</v>
      </c>
      <c r="D442" s="28">
        <v>40676</v>
      </c>
      <c r="E442" s="30">
        <v>23.5761</v>
      </c>
      <c r="F442" s="28">
        <v>40676</v>
      </c>
      <c r="G442" s="30">
        <v>17.820499999999999</v>
      </c>
      <c r="H442" s="28">
        <v>40676</v>
      </c>
      <c r="I442" s="30">
        <v>16.424399999999999</v>
      </c>
      <c r="J442" s="28">
        <v>40676</v>
      </c>
      <c r="K442" s="30">
        <v>13.896599999999999</v>
      </c>
      <c r="L442" s="41">
        <v>40676</v>
      </c>
      <c r="M442" s="30">
        <v>20.544899999999998</v>
      </c>
      <c r="N442" s="119">
        <v>40676</v>
      </c>
      <c r="O442" s="30">
        <v>21.620999999999999</v>
      </c>
      <c r="P442" s="41">
        <v>40676</v>
      </c>
      <c r="Q442" s="30">
        <v>18.3292</v>
      </c>
      <c r="R442" s="119">
        <v>40676</v>
      </c>
      <c r="S442" s="30">
        <v>18.021999999999998</v>
      </c>
      <c r="T442" s="41">
        <v>40676</v>
      </c>
      <c r="U442" s="30">
        <v>16.664300000000001</v>
      </c>
      <c r="V442" s="119">
        <v>40676</v>
      </c>
      <c r="W442" s="30">
        <v>16.684999999999999</v>
      </c>
      <c r="X442" s="1446"/>
      <c r="Y442" s="93">
        <v>40686</v>
      </c>
      <c r="Z442" s="30">
        <v>13.62</v>
      </c>
      <c r="AA442" s="190">
        <f t="shared" si="36"/>
        <v>0.92752199999999985</v>
      </c>
      <c r="AB442" s="41">
        <v>40686</v>
      </c>
      <c r="AC442" s="30">
        <v>13.63</v>
      </c>
      <c r="AD442" s="190">
        <f t="shared" si="37"/>
        <v>0.9288845</v>
      </c>
      <c r="AE442" s="41">
        <v>40686</v>
      </c>
      <c r="AF442" s="30">
        <v>16.71</v>
      </c>
      <c r="AG442" s="1685">
        <f t="shared" si="38"/>
        <v>1.3961204999999999</v>
      </c>
      <c r="AH442" s="1446"/>
      <c r="AI442" s="93">
        <v>40683</v>
      </c>
      <c r="AJ442" s="30">
        <v>13.09</v>
      </c>
      <c r="AK442" s="190">
        <f t="shared" si="39"/>
        <v>0.85674049999999979</v>
      </c>
      <c r="AL442" s="41">
        <v>40676</v>
      </c>
      <c r="AM442" s="30">
        <v>10.997999999999999</v>
      </c>
      <c r="AN442" s="190">
        <f t="shared" si="40"/>
        <v>0.60478001999999986</v>
      </c>
      <c r="AO442" s="41">
        <v>40697</v>
      </c>
      <c r="AP442" s="88">
        <v>13.33</v>
      </c>
      <c r="AQ442" s="1685">
        <f t="shared" si="41"/>
        <v>0.88844449999999997</v>
      </c>
    </row>
    <row r="443" spans="1:43">
      <c r="A443" s="28">
        <v>40679</v>
      </c>
      <c r="B443" s="41">
        <v>40679</v>
      </c>
      <c r="C443" s="30">
        <v>31.327999999999999</v>
      </c>
      <c r="D443" s="28">
        <v>40679</v>
      </c>
      <c r="E443" s="30">
        <v>23.519100000000002</v>
      </c>
      <c r="F443" s="28">
        <v>40679</v>
      </c>
      <c r="G443" s="30">
        <v>17.719200000000001</v>
      </c>
      <c r="H443" s="28">
        <v>40679</v>
      </c>
      <c r="I443" s="30">
        <v>16.274100000000001</v>
      </c>
      <c r="J443" s="28">
        <v>40679</v>
      </c>
      <c r="K443" s="30">
        <v>13.717000000000001</v>
      </c>
      <c r="L443" s="41">
        <v>40679</v>
      </c>
      <c r="M443" s="30">
        <v>20.332999999999998</v>
      </c>
      <c r="N443" s="119">
        <v>40679</v>
      </c>
      <c r="O443" s="30">
        <v>21.456</v>
      </c>
      <c r="P443" s="41">
        <v>40679</v>
      </c>
      <c r="Q443" s="30">
        <v>18.331900000000001</v>
      </c>
      <c r="R443" s="119">
        <v>40679</v>
      </c>
      <c r="S443" s="30">
        <v>18.052</v>
      </c>
      <c r="T443" s="41">
        <v>40679</v>
      </c>
      <c r="U443" s="30">
        <v>16.629300000000001</v>
      </c>
      <c r="V443" s="119">
        <v>40679</v>
      </c>
      <c r="W443" s="30">
        <v>16.649999999999999</v>
      </c>
      <c r="X443" s="1446"/>
      <c r="Y443" s="93">
        <v>40687</v>
      </c>
      <c r="Z443" s="30">
        <v>13.63</v>
      </c>
      <c r="AA443" s="190">
        <f t="shared" si="36"/>
        <v>0.9288845</v>
      </c>
      <c r="AB443" s="41">
        <v>40687</v>
      </c>
      <c r="AC443" s="30">
        <v>13.64</v>
      </c>
      <c r="AD443" s="190">
        <f t="shared" si="37"/>
        <v>0.93024799999999985</v>
      </c>
      <c r="AE443" s="41">
        <v>40687</v>
      </c>
      <c r="AF443" s="30">
        <v>16.71</v>
      </c>
      <c r="AG443" s="1685">
        <f t="shared" si="38"/>
        <v>1.3961204999999999</v>
      </c>
      <c r="AH443" s="1446"/>
      <c r="AI443" s="93">
        <v>40686</v>
      </c>
      <c r="AJ443" s="30">
        <v>13.42</v>
      </c>
      <c r="AK443" s="190">
        <f t="shared" si="39"/>
        <v>0.90048199999999989</v>
      </c>
      <c r="AL443" s="41">
        <v>40679</v>
      </c>
      <c r="AM443" s="30">
        <v>10.989000000000001</v>
      </c>
      <c r="AN443" s="190">
        <f t="shared" si="40"/>
        <v>0.60379060499999992</v>
      </c>
      <c r="AO443" s="41">
        <v>40700</v>
      </c>
      <c r="AP443" s="88">
        <v>13.45</v>
      </c>
      <c r="AQ443" s="1685">
        <f t="shared" si="41"/>
        <v>0.90451249999999972</v>
      </c>
    </row>
    <row r="444" spans="1:43">
      <c r="A444" s="28">
        <v>40680</v>
      </c>
      <c r="B444" s="41">
        <v>40680</v>
      </c>
      <c r="C444" s="30">
        <v>30.289100000000001</v>
      </c>
      <c r="D444" s="28">
        <v>40680</v>
      </c>
      <c r="E444" s="30">
        <v>22.631799999999998</v>
      </c>
      <c r="F444" s="28">
        <v>40680</v>
      </c>
      <c r="G444" s="30">
        <v>17.171900000000001</v>
      </c>
      <c r="H444" s="28">
        <v>40680</v>
      </c>
      <c r="I444" s="30">
        <v>15.775399999999999</v>
      </c>
      <c r="J444" s="28">
        <v>40680</v>
      </c>
      <c r="K444" s="30">
        <v>13.5922</v>
      </c>
      <c r="L444" s="41">
        <v>40680</v>
      </c>
      <c r="M444" s="30">
        <v>19.197800000000001</v>
      </c>
      <c r="N444" s="119">
        <v>40680</v>
      </c>
      <c r="O444" s="30">
        <v>20.140999999999998</v>
      </c>
      <c r="P444" s="41">
        <v>40680</v>
      </c>
      <c r="Q444" s="30">
        <v>17.761099999999999</v>
      </c>
      <c r="R444" s="119">
        <v>40680</v>
      </c>
      <c r="S444" s="30">
        <v>17.388999999999999</v>
      </c>
      <c r="T444" s="41">
        <v>40680</v>
      </c>
      <c r="U444" s="30">
        <v>16.367100000000001</v>
      </c>
      <c r="V444" s="119">
        <v>40680</v>
      </c>
      <c r="W444" s="30">
        <v>16.388000000000002</v>
      </c>
      <c r="X444" s="1446"/>
      <c r="Y444" s="93">
        <v>40688</v>
      </c>
      <c r="Z444" s="30">
        <v>13.43</v>
      </c>
      <c r="AA444" s="190">
        <f t="shared" si="36"/>
        <v>0.90182450000000014</v>
      </c>
      <c r="AB444" s="41">
        <v>40688</v>
      </c>
      <c r="AC444" s="30">
        <v>13.61</v>
      </c>
      <c r="AD444" s="190">
        <f t="shared" si="37"/>
        <v>0.92616049999999994</v>
      </c>
      <c r="AE444" s="41">
        <v>40688</v>
      </c>
      <c r="AF444" s="30">
        <v>16.64</v>
      </c>
      <c r="AG444" s="1685">
        <f t="shared" si="38"/>
        <v>1.3844479999999999</v>
      </c>
      <c r="AH444" s="1446"/>
      <c r="AI444" s="93">
        <v>40687</v>
      </c>
      <c r="AJ444" s="30">
        <v>13.42</v>
      </c>
      <c r="AK444" s="190">
        <f t="shared" si="39"/>
        <v>0.90048199999999989</v>
      </c>
      <c r="AL444" s="41">
        <v>40680</v>
      </c>
      <c r="AM444" s="30">
        <v>10.891999999999999</v>
      </c>
      <c r="AN444" s="190">
        <f t="shared" si="40"/>
        <v>0.59317831999999981</v>
      </c>
      <c r="AO444" s="41">
        <v>40701</v>
      </c>
      <c r="AP444" s="88">
        <v>13.09</v>
      </c>
      <c r="AQ444" s="1685">
        <f t="shared" si="41"/>
        <v>0.85674049999999979</v>
      </c>
    </row>
    <row r="445" spans="1:43">
      <c r="A445" s="28">
        <v>40681</v>
      </c>
      <c r="B445" s="41">
        <v>40681</v>
      </c>
      <c r="C445" s="30">
        <v>30.8626</v>
      </c>
      <c r="D445" s="28">
        <v>40681</v>
      </c>
      <c r="E445" s="30">
        <v>23.201499999999999</v>
      </c>
      <c r="F445" s="28">
        <v>40681</v>
      </c>
      <c r="G445" s="30">
        <v>17.427599999999998</v>
      </c>
      <c r="H445" s="28">
        <v>40681</v>
      </c>
      <c r="I445" s="30">
        <v>16.015699999999999</v>
      </c>
      <c r="J445" s="28">
        <v>40681</v>
      </c>
      <c r="K445" s="30">
        <v>13.6234</v>
      </c>
      <c r="L445" s="41">
        <v>40681</v>
      </c>
      <c r="M445" s="30">
        <v>19.5457</v>
      </c>
      <c r="N445" s="119">
        <v>40681</v>
      </c>
      <c r="O445" s="30">
        <v>20.148</v>
      </c>
      <c r="P445" s="41">
        <v>40681</v>
      </c>
      <c r="Q445" s="30">
        <v>18.213100000000001</v>
      </c>
      <c r="R445" s="119">
        <v>40681</v>
      </c>
      <c r="S445" s="30">
        <v>17.417999999999999</v>
      </c>
      <c r="T445" s="41">
        <v>40681</v>
      </c>
      <c r="U445" s="30">
        <v>16.554400000000001</v>
      </c>
      <c r="V445" s="119">
        <v>40681</v>
      </c>
      <c r="W445" s="30">
        <v>16.501000000000001</v>
      </c>
      <c r="X445" s="1446"/>
      <c r="Y445" s="93">
        <v>40689</v>
      </c>
      <c r="Z445" s="30">
        <v>13.42</v>
      </c>
      <c r="AA445" s="190">
        <f t="shared" si="36"/>
        <v>0.90048199999999989</v>
      </c>
      <c r="AB445" s="41">
        <v>40689</v>
      </c>
      <c r="AC445" s="30">
        <v>13.34</v>
      </c>
      <c r="AD445" s="190">
        <f t="shared" si="37"/>
        <v>0.88977799999999996</v>
      </c>
      <c r="AE445" s="41">
        <v>40689</v>
      </c>
      <c r="AF445" s="30">
        <v>16.579999999999998</v>
      </c>
      <c r="AG445" s="1685">
        <f t="shared" si="38"/>
        <v>1.3744819999999995</v>
      </c>
      <c r="AH445" s="1446"/>
      <c r="AI445" s="93">
        <v>40688</v>
      </c>
      <c r="AJ445" s="30">
        <v>13.38</v>
      </c>
      <c r="AK445" s="190">
        <f t="shared" si="39"/>
        <v>0.89512200000000008</v>
      </c>
      <c r="AL445" s="41">
        <v>40681</v>
      </c>
      <c r="AM445" s="30">
        <v>10.98</v>
      </c>
      <c r="AN445" s="190">
        <f t="shared" si="40"/>
        <v>0.60280200000000006</v>
      </c>
      <c r="AO445" s="41">
        <v>40702</v>
      </c>
      <c r="AP445" s="88">
        <v>13.04</v>
      </c>
      <c r="AQ445" s="1685">
        <f t="shared" si="41"/>
        <v>0.85020799999999985</v>
      </c>
    </row>
    <row r="446" spans="1:43">
      <c r="A446" s="28">
        <v>40682</v>
      </c>
      <c r="B446" s="41">
        <v>40682</v>
      </c>
      <c r="C446" s="30">
        <v>30.8657</v>
      </c>
      <c r="D446" s="28">
        <v>40682</v>
      </c>
      <c r="E446" s="30">
        <v>23.227</v>
      </c>
      <c r="F446" s="28">
        <v>40682</v>
      </c>
      <c r="G446" s="30">
        <v>17.465499999999999</v>
      </c>
      <c r="H446" s="28">
        <v>40682</v>
      </c>
      <c r="I446" s="30">
        <v>16.0503</v>
      </c>
      <c r="J446" s="28">
        <v>40682</v>
      </c>
      <c r="K446" s="30">
        <v>13.616400000000001</v>
      </c>
      <c r="L446" s="41">
        <v>40682</v>
      </c>
      <c r="M446" s="30">
        <v>19.456099999999999</v>
      </c>
      <c r="N446" s="119">
        <v>40682</v>
      </c>
      <c r="O446" s="30">
        <v>20.181999999999999</v>
      </c>
      <c r="P446" s="41">
        <v>40682</v>
      </c>
      <c r="Q446" s="30">
        <v>18.281600000000001</v>
      </c>
      <c r="R446" s="119">
        <v>40682</v>
      </c>
      <c r="S446" s="30">
        <v>17.494</v>
      </c>
      <c r="T446" s="41">
        <v>40682</v>
      </c>
      <c r="U446" s="30">
        <v>16.567699999999999</v>
      </c>
      <c r="V446" s="119">
        <v>40682</v>
      </c>
      <c r="W446" s="30">
        <v>16.471</v>
      </c>
      <c r="X446" s="1446"/>
      <c r="Y446" s="93">
        <v>40690</v>
      </c>
      <c r="Z446" s="30">
        <v>13.39</v>
      </c>
      <c r="AA446" s="190">
        <f t="shared" si="36"/>
        <v>0.89646050000000022</v>
      </c>
      <c r="AB446" s="41">
        <v>40690</v>
      </c>
      <c r="AC446" s="30">
        <v>13.35</v>
      </c>
      <c r="AD446" s="190">
        <f t="shared" si="37"/>
        <v>0.89111250000000009</v>
      </c>
      <c r="AE446" s="41">
        <v>40690</v>
      </c>
      <c r="AF446" s="30">
        <v>16.64</v>
      </c>
      <c r="AG446" s="1685">
        <f t="shared" si="38"/>
        <v>1.3844479999999999</v>
      </c>
      <c r="AH446" s="1446"/>
      <c r="AI446" s="93">
        <v>40689</v>
      </c>
      <c r="AJ446" s="30">
        <v>13.2</v>
      </c>
      <c r="AK446" s="190">
        <f t="shared" si="39"/>
        <v>0.87120000000000009</v>
      </c>
      <c r="AL446" s="41">
        <v>40682</v>
      </c>
      <c r="AM446" s="30">
        <v>10.981999999999999</v>
      </c>
      <c r="AN446" s="190">
        <f t="shared" si="40"/>
        <v>0.60302161999999992</v>
      </c>
      <c r="AO446" s="41">
        <v>40703</v>
      </c>
      <c r="AP446" s="88">
        <v>12.79</v>
      </c>
      <c r="AQ446" s="1685">
        <f t="shared" si="41"/>
        <v>0.81792049999999983</v>
      </c>
    </row>
    <row r="447" spans="1:43">
      <c r="A447" s="28">
        <v>40683</v>
      </c>
      <c r="B447" s="41">
        <v>40683</v>
      </c>
      <c r="C447" s="30">
        <v>30.960100000000001</v>
      </c>
      <c r="D447" s="28">
        <v>40683</v>
      </c>
      <c r="E447" s="30">
        <v>23.261600000000001</v>
      </c>
      <c r="F447" s="28">
        <v>40683</v>
      </c>
      <c r="G447" s="30">
        <v>17.368500000000001</v>
      </c>
      <c r="H447" s="28">
        <v>40683</v>
      </c>
      <c r="I447" s="30">
        <v>15.9344</v>
      </c>
      <c r="J447" s="28">
        <v>40683</v>
      </c>
      <c r="K447" s="30">
        <v>13.6546</v>
      </c>
      <c r="L447" s="41">
        <v>40683</v>
      </c>
      <c r="M447" s="30">
        <v>19.8841</v>
      </c>
      <c r="N447" s="119">
        <v>40683</v>
      </c>
      <c r="O447" s="30">
        <v>20.652999999999999</v>
      </c>
      <c r="P447" s="41">
        <v>40683</v>
      </c>
      <c r="Q447" s="30">
        <v>18.561299999999999</v>
      </c>
      <c r="R447" s="119">
        <v>40683</v>
      </c>
      <c r="S447" s="30">
        <v>17.78</v>
      </c>
      <c r="T447" s="41">
        <v>40683</v>
      </c>
      <c r="U447" s="30">
        <v>16.789400000000001</v>
      </c>
      <c r="V447" s="119">
        <v>40683</v>
      </c>
      <c r="W447" s="30">
        <v>16.677</v>
      </c>
      <c r="X447" s="1446"/>
      <c r="Y447" s="93">
        <v>40693</v>
      </c>
      <c r="Z447" s="30">
        <v>13.27</v>
      </c>
      <c r="AA447" s="190">
        <f t="shared" si="36"/>
        <v>0.88046449999999976</v>
      </c>
      <c r="AB447" s="41">
        <v>40693</v>
      </c>
      <c r="AC447" s="30">
        <v>13.13</v>
      </c>
      <c r="AD447" s="190">
        <f t="shared" si="37"/>
        <v>0.86198449999999993</v>
      </c>
      <c r="AE447" s="41">
        <v>40693</v>
      </c>
      <c r="AF447" s="30">
        <v>16.48</v>
      </c>
      <c r="AG447" s="1685">
        <f t="shared" si="38"/>
        <v>1.357952</v>
      </c>
      <c r="AH447" s="1446"/>
      <c r="AI447" s="93">
        <v>40690</v>
      </c>
      <c r="AJ447" s="30">
        <v>13.12</v>
      </c>
      <c r="AK447" s="190">
        <f t="shared" si="39"/>
        <v>0.86067199999999988</v>
      </c>
      <c r="AL447" s="41">
        <v>40683</v>
      </c>
      <c r="AM447" s="30">
        <v>11.031000000000001</v>
      </c>
      <c r="AN447" s="190">
        <f t="shared" si="40"/>
        <v>0.60841480500000011</v>
      </c>
      <c r="AO447" s="41">
        <v>40704</v>
      </c>
      <c r="AP447" s="88">
        <v>13</v>
      </c>
      <c r="AQ447" s="1685">
        <f t="shared" si="41"/>
        <v>0.84500000000000008</v>
      </c>
    </row>
    <row r="448" spans="1:43">
      <c r="A448" s="28">
        <v>40686</v>
      </c>
      <c r="B448" s="41">
        <v>40686</v>
      </c>
      <c r="C448" s="30">
        <v>30.754300000000001</v>
      </c>
      <c r="D448" s="28">
        <v>40686</v>
      </c>
      <c r="E448" s="30">
        <v>22.9892</v>
      </c>
      <c r="F448" s="28">
        <v>40686</v>
      </c>
      <c r="G448" s="30">
        <v>17.191400000000002</v>
      </c>
      <c r="H448" s="28">
        <v>40686</v>
      </c>
      <c r="I448" s="30">
        <v>15.6846</v>
      </c>
      <c r="J448" s="28">
        <v>40686</v>
      </c>
      <c r="K448" s="30">
        <v>13.3317</v>
      </c>
      <c r="L448" s="41">
        <v>40686</v>
      </c>
      <c r="M448" s="30">
        <v>19.5686</v>
      </c>
      <c r="N448" s="119">
        <v>40686</v>
      </c>
      <c r="O448" s="30">
        <v>20.259</v>
      </c>
      <c r="P448" s="41">
        <v>40686</v>
      </c>
      <c r="Q448" s="30">
        <v>18.502700000000001</v>
      </c>
      <c r="R448" s="119">
        <v>40686</v>
      </c>
      <c r="S448" s="30">
        <v>17.617000000000001</v>
      </c>
      <c r="T448" s="41">
        <v>40686</v>
      </c>
      <c r="U448" s="30">
        <v>16.5061</v>
      </c>
      <c r="V448" s="119">
        <v>40686</v>
      </c>
      <c r="W448" s="30">
        <v>16.382999999999999</v>
      </c>
      <c r="X448" s="1446"/>
      <c r="Y448" s="93">
        <v>40694</v>
      </c>
      <c r="Z448" s="30">
        <v>13.48</v>
      </c>
      <c r="AA448" s="190">
        <f t="shared" si="36"/>
        <v>0.90855200000000003</v>
      </c>
      <c r="AB448" s="41">
        <v>40694</v>
      </c>
      <c r="AC448" s="30">
        <v>13.23</v>
      </c>
      <c r="AD448" s="190">
        <f t="shared" si="37"/>
        <v>0.87516450000000001</v>
      </c>
      <c r="AE448" s="41">
        <v>40694</v>
      </c>
      <c r="AF448" s="30">
        <v>16.71</v>
      </c>
      <c r="AG448" s="1685">
        <f t="shared" si="38"/>
        <v>1.3961204999999999</v>
      </c>
      <c r="AH448" s="1446"/>
      <c r="AI448" s="93">
        <v>40693</v>
      </c>
      <c r="AJ448" s="30">
        <v>13.06</v>
      </c>
      <c r="AK448" s="190">
        <f t="shared" si="39"/>
        <v>0.85281799999999996</v>
      </c>
      <c r="AL448" s="41">
        <v>40686</v>
      </c>
      <c r="AM448" s="30">
        <v>11.259</v>
      </c>
      <c r="AN448" s="190">
        <f t="shared" si="40"/>
        <v>0.63382540500000017</v>
      </c>
      <c r="AO448" s="41">
        <v>40707</v>
      </c>
      <c r="AP448" s="88">
        <v>13</v>
      </c>
      <c r="AQ448" s="1685">
        <f t="shared" si="41"/>
        <v>0.84500000000000008</v>
      </c>
    </row>
    <row r="449" spans="1:43">
      <c r="A449" s="28">
        <v>40687</v>
      </c>
      <c r="B449" s="41">
        <v>40687</v>
      </c>
      <c r="C449" s="30">
        <v>30.3856</v>
      </c>
      <c r="D449" s="28">
        <v>40687</v>
      </c>
      <c r="E449" s="30">
        <v>22.720300000000002</v>
      </c>
      <c r="F449" s="28">
        <v>40687</v>
      </c>
      <c r="G449" s="30">
        <v>17.0517</v>
      </c>
      <c r="H449" s="28">
        <v>40687</v>
      </c>
      <c r="I449" s="30">
        <v>15.544</v>
      </c>
      <c r="J449" s="28">
        <v>40687</v>
      </c>
      <c r="K449" s="30">
        <v>13.261100000000001</v>
      </c>
      <c r="L449" s="41">
        <v>40687</v>
      </c>
      <c r="M449" s="30">
        <v>19.75</v>
      </c>
      <c r="N449" s="119">
        <v>40687</v>
      </c>
      <c r="O449" s="30">
        <v>20.417999999999999</v>
      </c>
      <c r="P449" s="41">
        <v>40687</v>
      </c>
      <c r="Q449" s="30">
        <v>18.634399999999999</v>
      </c>
      <c r="R449" s="119">
        <v>40687</v>
      </c>
      <c r="S449" s="30">
        <v>17.754000000000001</v>
      </c>
      <c r="T449" s="41">
        <v>40687</v>
      </c>
      <c r="U449" s="30">
        <v>16.495000000000001</v>
      </c>
      <c r="V449" s="119">
        <v>40687</v>
      </c>
      <c r="W449" s="30">
        <v>16.379000000000001</v>
      </c>
      <c r="X449" s="1446"/>
      <c r="Y449" s="93">
        <v>40695</v>
      </c>
      <c r="Z449" s="30">
        <v>13.57</v>
      </c>
      <c r="AA449" s="190">
        <f t="shared" si="36"/>
        <v>0.92072450000000028</v>
      </c>
      <c r="AB449" s="41">
        <v>40695</v>
      </c>
      <c r="AC449" s="30">
        <v>13.3</v>
      </c>
      <c r="AD449" s="190">
        <f t="shared" si="37"/>
        <v>0.88445000000000018</v>
      </c>
      <c r="AE449" s="41">
        <v>40695</v>
      </c>
      <c r="AF449" s="30">
        <v>16.79</v>
      </c>
      <c r="AG449" s="1685">
        <f t="shared" si="38"/>
        <v>1.4095205</v>
      </c>
      <c r="AH449" s="1446"/>
      <c r="AI449" s="93">
        <v>40694</v>
      </c>
      <c r="AJ449" s="30">
        <v>13.13</v>
      </c>
      <c r="AK449" s="190">
        <f t="shared" si="39"/>
        <v>0.86198449999999993</v>
      </c>
      <c r="AL449" s="41">
        <v>40687</v>
      </c>
      <c r="AM449" s="30">
        <v>11.180999999999999</v>
      </c>
      <c r="AN449" s="190">
        <f t="shared" si="40"/>
        <v>0.62507380499999998</v>
      </c>
      <c r="AO449" s="41">
        <v>40708</v>
      </c>
      <c r="AP449" s="88">
        <v>13.17</v>
      </c>
      <c r="AQ449" s="1685">
        <f t="shared" si="41"/>
        <v>0.86724450000000008</v>
      </c>
    </row>
    <row r="450" spans="1:43">
      <c r="A450" s="28">
        <v>40688</v>
      </c>
      <c r="B450" s="41">
        <v>40688</v>
      </c>
      <c r="C450" s="30">
        <v>30.466200000000001</v>
      </c>
      <c r="D450" s="28">
        <v>40688</v>
      </c>
      <c r="E450" s="30">
        <v>22.767299999999999</v>
      </c>
      <c r="F450" s="28">
        <v>40688</v>
      </c>
      <c r="G450" s="30">
        <v>17.094200000000001</v>
      </c>
      <c r="H450" s="28">
        <v>40688</v>
      </c>
      <c r="I450" s="30">
        <v>15.605</v>
      </c>
      <c r="J450" s="28">
        <v>40688</v>
      </c>
      <c r="K450" s="30">
        <v>13.367000000000001</v>
      </c>
      <c r="L450" s="41">
        <v>40688</v>
      </c>
      <c r="M450" s="30">
        <v>19.577400000000001</v>
      </c>
      <c r="N450" s="119">
        <v>40688</v>
      </c>
      <c r="O450" s="30">
        <v>20.245999999999999</v>
      </c>
      <c r="P450" s="41">
        <v>40688</v>
      </c>
      <c r="Q450" s="30">
        <v>18.5382</v>
      </c>
      <c r="R450" s="119">
        <v>40688</v>
      </c>
      <c r="S450" s="30">
        <v>17.673000000000002</v>
      </c>
      <c r="T450" s="41">
        <v>40688</v>
      </c>
      <c r="U450" s="30">
        <v>16.4161</v>
      </c>
      <c r="V450" s="119">
        <v>40688</v>
      </c>
      <c r="W450" s="30">
        <v>16.303999999999998</v>
      </c>
      <c r="X450" s="1446"/>
      <c r="Y450" s="93">
        <v>40696</v>
      </c>
      <c r="Z450" s="30">
        <v>13.85</v>
      </c>
      <c r="AA450" s="190">
        <f t="shared" si="36"/>
        <v>0.9591124999999997</v>
      </c>
      <c r="AB450" s="41">
        <v>40696</v>
      </c>
      <c r="AC450" s="30">
        <v>13.44</v>
      </c>
      <c r="AD450" s="190">
        <f t="shared" si="37"/>
        <v>0.90316799999999986</v>
      </c>
      <c r="AE450" s="41">
        <v>40696</v>
      </c>
      <c r="AF450" s="30">
        <v>17.05</v>
      </c>
      <c r="AG450" s="1685">
        <f t="shared" si="38"/>
        <v>1.4535125000000002</v>
      </c>
      <c r="AH450" s="1446"/>
      <c r="AI450" s="93">
        <v>40695</v>
      </c>
      <c r="AJ450" s="30">
        <v>13.2</v>
      </c>
      <c r="AK450" s="190">
        <f t="shared" si="39"/>
        <v>0.87120000000000009</v>
      </c>
      <c r="AL450" s="41">
        <v>40688</v>
      </c>
      <c r="AM450" s="30">
        <v>11.15</v>
      </c>
      <c r="AN450" s="190">
        <f t="shared" si="40"/>
        <v>0.62161250000000001</v>
      </c>
      <c r="AO450" s="41">
        <v>40709</v>
      </c>
      <c r="AP450" s="88">
        <v>13.45</v>
      </c>
      <c r="AQ450" s="1685">
        <f t="shared" si="41"/>
        <v>0.90451249999999972</v>
      </c>
    </row>
    <row r="451" spans="1:43">
      <c r="A451" s="28">
        <v>40689</v>
      </c>
      <c r="B451" s="41">
        <v>40689</v>
      </c>
      <c r="C451" s="30">
        <v>30.526299999999999</v>
      </c>
      <c r="D451" s="28">
        <v>40689</v>
      </c>
      <c r="E451" s="30">
        <v>22.762799999999999</v>
      </c>
      <c r="F451" s="28">
        <v>40689</v>
      </c>
      <c r="G451" s="30">
        <v>16.886600000000001</v>
      </c>
      <c r="H451" s="28">
        <v>40689</v>
      </c>
      <c r="I451" s="30">
        <v>15.3858</v>
      </c>
      <c r="J451" s="28">
        <v>40689</v>
      </c>
      <c r="K451" s="30">
        <v>13.3475</v>
      </c>
      <c r="L451" s="41">
        <v>40689</v>
      </c>
      <c r="M451" s="30">
        <v>19.689</v>
      </c>
      <c r="N451" s="119">
        <v>40689</v>
      </c>
      <c r="O451" s="30">
        <v>20.298999999999999</v>
      </c>
      <c r="P451" s="41">
        <v>40689</v>
      </c>
      <c r="Q451" s="30">
        <v>18.673999999999999</v>
      </c>
      <c r="R451" s="119">
        <v>40689</v>
      </c>
      <c r="S451" s="30">
        <v>17.832999999999998</v>
      </c>
      <c r="T451" s="41">
        <v>40689</v>
      </c>
      <c r="U451" s="30">
        <v>16.5395</v>
      </c>
      <c r="V451" s="119">
        <v>40689</v>
      </c>
      <c r="W451" s="30">
        <v>16.414999999999999</v>
      </c>
      <c r="X451" s="1446"/>
      <c r="Y451" s="93">
        <v>40697</v>
      </c>
      <c r="Z451" s="30">
        <v>13.86</v>
      </c>
      <c r="AA451" s="190">
        <f t="shared" si="36"/>
        <v>0.96049800000000007</v>
      </c>
      <c r="AB451" s="41">
        <v>40697</v>
      </c>
      <c r="AC451" s="30">
        <v>13.39</v>
      </c>
      <c r="AD451" s="190">
        <f t="shared" si="37"/>
        <v>0.89646050000000022</v>
      </c>
      <c r="AE451" s="41">
        <v>40697</v>
      </c>
      <c r="AF451" s="30">
        <v>17.04</v>
      </c>
      <c r="AG451" s="1685">
        <f t="shared" si="38"/>
        <v>1.451808</v>
      </c>
      <c r="AH451" s="1446"/>
      <c r="AI451" s="93">
        <v>40696</v>
      </c>
      <c r="AJ451" s="30">
        <v>13.32</v>
      </c>
      <c r="AK451" s="190">
        <f t="shared" si="39"/>
        <v>0.88711200000000012</v>
      </c>
      <c r="AL451" s="41">
        <v>40689</v>
      </c>
      <c r="AM451" s="30">
        <v>11.161</v>
      </c>
      <c r="AN451" s="190">
        <f t="shared" si="40"/>
        <v>0.62283960500000002</v>
      </c>
      <c r="AO451" s="41">
        <v>40710</v>
      </c>
      <c r="AP451" s="88">
        <v>13.43</v>
      </c>
      <c r="AQ451" s="1685">
        <f t="shared" si="41"/>
        <v>0.90182450000000014</v>
      </c>
    </row>
    <row r="452" spans="1:43">
      <c r="A452" s="28">
        <v>40690</v>
      </c>
      <c r="B452" s="41">
        <v>40690</v>
      </c>
      <c r="C452" s="30">
        <v>30.458500000000001</v>
      </c>
      <c r="D452" s="28">
        <v>40690</v>
      </c>
      <c r="E452" s="30">
        <v>22.758299999999998</v>
      </c>
      <c r="F452" s="28">
        <v>40690</v>
      </c>
      <c r="G452" s="30">
        <v>16.8858</v>
      </c>
      <c r="H452" s="28">
        <v>40690</v>
      </c>
      <c r="I452" s="30">
        <v>15.384</v>
      </c>
      <c r="J452" s="28">
        <v>40690</v>
      </c>
      <c r="K452" s="30">
        <v>13.345800000000001</v>
      </c>
      <c r="L452" s="41">
        <v>40690</v>
      </c>
      <c r="M452" s="30">
        <v>19.667899999999999</v>
      </c>
      <c r="N452" s="119">
        <v>40690</v>
      </c>
      <c r="O452" s="30">
        <v>20.260000000000002</v>
      </c>
      <c r="P452" s="41">
        <v>40690</v>
      </c>
      <c r="Q452" s="30">
        <v>18.656500000000001</v>
      </c>
      <c r="R452" s="119">
        <v>40690</v>
      </c>
      <c r="S452" s="30">
        <v>17.826999999999998</v>
      </c>
      <c r="T452" s="41">
        <v>40690</v>
      </c>
      <c r="U452" s="30">
        <v>16.569800000000001</v>
      </c>
      <c r="V452" s="119">
        <v>40690</v>
      </c>
      <c r="W452" s="30">
        <v>16.437000000000001</v>
      </c>
      <c r="X452" s="1446"/>
      <c r="Y452" s="93">
        <v>40700</v>
      </c>
      <c r="Z452" s="30">
        <v>13.74</v>
      </c>
      <c r="AA452" s="190">
        <f t="shared" si="36"/>
        <v>0.94393799999999994</v>
      </c>
      <c r="AB452" s="41">
        <v>40700</v>
      </c>
      <c r="AC452" s="30">
        <v>13.32</v>
      </c>
      <c r="AD452" s="190">
        <f t="shared" si="37"/>
        <v>0.88711200000000012</v>
      </c>
      <c r="AE452" s="41">
        <v>40700</v>
      </c>
      <c r="AF452" s="30">
        <v>16.920000000000002</v>
      </c>
      <c r="AG452" s="1685">
        <f t="shared" si="38"/>
        <v>1.4314320000000003</v>
      </c>
      <c r="AH452" s="1446"/>
      <c r="AI452" s="93">
        <v>40697</v>
      </c>
      <c r="AJ452" s="30">
        <v>13.33</v>
      </c>
      <c r="AK452" s="190">
        <f t="shared" si="39"/>
        <v>0.88844449999999997</v>
      </c>
      <c r="AL452" s="41">
        <v>40690</v>
      </c>
      <c r="AM452" s="30">
        <v>11.148</v>
      </c>
      <c r="AN452" s="190">
        <f t="shared" si="40"/>
        <v>0.62138951999999992</v>
      </c>
      <c r="AO452" s="41">
        <v>40711</v>
      </c>
      <c r="AP452" s="88">
        <v>13.44</v>
      </c>
      <c r="AQ452" s="1685">
        <f t="shared" si="41"/>
        <v>0.90316799999999986</v>
      </c>
    </row>
    <row r="453" spans="1:43">
      <c r="A453" s="28">
        <v>40693</v>
      </c>
      <c r="B453" s="41">
        <v>40693</v>
      </c>
      <c r="C453" s="30">
        <v>30.498000000000001</v>
      </c>
      <c r="D453" s="28">
        <v>40693</v>
      </c>
      <c r="E453" s="30">
        <v>22.8337</v>
      </c>
      <c r="F453" s="28">
        <v>40693</v>
      </c>
      <c r="G453" s="30">
        <v>16.921099999999999</v>
      </c>
      <c r="H453" s="28">
        <v>40693</v>
      </c>
      <c r="I453" s="30">
        <v>15.423</v>
      </c>
      <c r="J453" s="28">
        <v>40693</v>
      </c>
      <c r="K453" s="30">
        <v>13.3477</v>
      </c>
      <c r="L453" s="41">
        <v>40693</v>
      </c>
      <c r="M453" s="30">
        <v>19.669899999999998</v>
      </c>
      <c r="N453" s="119">
        <v>40693</v>
      </c>
      <c r="O453" s="30">
        <v>20.262</v>
      </c>
      <c r="P453" s="41">
        <v>40693</v>
      </c>
      <c r="Q453" s="30">
        <v>18.655899999999999</v>
      </c>
      <c r="R453" s="119">
        <v>40693</v>
      </c>
      <c r="S453" s="30">
        <v>17.844999999999999</v>
      </c>
      <c r="T453" s="41">
        <v>40693</v>
      </c>
      <c r="U453" s="30">
        <v>16.5688</v>
      </c>
      <c r="V453" s="119">
        <v>40693</v>
      </c>
      <c r="W453" s="30">
        <v>16.437000000000001</v>
      </c>
      <c r="X453" s="1446"/>
      <c r="Y453" s="93">
        <v>40701</v>
      </c>
      <c r="Z453" s="30">
        <v>13.73</v>
      </c>
      <c r="AA453" s="190">
        <f t="shared" si="36"/>
        <v>0.94256450000000014</v>
      </c>
      <c r="AB453" s="41">
        <v>40701</v>
      </c>
      <c r="AC453" s="30">
        <v>13.32</v>
      </c>
      <c r="AD453" s="190">
        <f t="shared" si="37"/>
        <v>0.88711200000000012</v>
      </c>
      <c r="AE453" s="41">
        <v>40701</v>
      </c>
      <c r="AF453" s="30">
        <v>16.920000000000002</v>
      </c>
      <c r="AG453" s="1685">
        <f t="shared" si="38"/>
        <v>1.4314320000000003</v>
      </c>
      <c r="AH453" s="1446"/>
      <c r="AI453" s="93">
        <v>40700</v>
      </c>
      <c r="AJ453" s="30">
        <v>13.27</v>
      </c>
      <c r="AK453" s="190">
        <f t="shared" si="39"/>
        <v>0.88046449999999976</v>
      </c>
      <c r="AL453" s="41">
        <v>40693</v>
      </c>
      <c r="AM453" s="30">
        <v>11.148</v>
      </c>
      <c r="AN453" s="190">
        <f t="shared" si="40"/>
        <v>0.62138951999999992</v>
      </c>
      <c r="AO453" s="41">
        <v>40714</v>
      </c>
      <c r="AP453" s="88">
        <v>13.48</v>
      </c>
      <c r="AQ453" s="1685">
        <f t="shared" si="41"/>
        <v>0.90855200000000003</v>
      </c>
    </row>
    <row r="454" spans="1:43">
      <c r="A454" s="28">
        <v>40694</v>
      </c>
      <c r="B454" s="41">
        <v>40694</v>
      </c>
      <c r="C454" s="30">
        <v>30.273</v>
      </c>
      <c r="D454" s="28">
        <v>40694</v>
      </c>
      <c r="E454" s="30">
        <v>22.729099999999999</v>
      </c>
      <c r="F454" s="28">
        <v>40694</v>
      </c>
      <c r="G454" s="30">
        <v>16.780100000000001</v>
      </c>
      <c r="H454" s="28">
        <v>40694</v>
      </c>
      <c r="I454" s="30">
        <v>15.2814</v>
      </c>
      <c r="J454" s="28">
        <v>40694</v>
      </c>
      <c r="K454" s="30">
        <v>13.210800000000001</v>
      </c>
      <c r="L454" s="41">
        <v>40694</v>
      </c>
      <c r="M454" s="30">
        <v>19.6751</v>
      </c>
      <c r="N454" s="119">
        <v>40694</v>
      </c>
      <c r="O454" s="30">
        <v>20.396999999999998</v>
      </c>
      <c r="P454" s="41">
        <v>40694</v>
      </c>
      <c r="Q454" s="30">
        <v>18.59</v>
      </c>
      <c r="R454" s="119">
        <v>40694</v>
      </c>
      <c r="S454" s="30">
        <v>17.873999999999999</v>
      </c>
      <c r="T454" s="41">
        <v>40694</v>
      </c>
      <c r="U454" s="30">
        <v>16.625800000000002</v>
      </c>
      <c r="V454" s="119">
        <v>40694</v>
      </c>
      <c r="W454" s="30">
        <v>16.513999999999999</v>
      </c>
      <c r="X454" s="1446"/>
      <c r="Y454" s="93">
        <v>40702</v>
      </c>
      <c r="Z454" s="30">
        <v>13.5</v>
      </c>
      <c r="AA454" s="190">
        <f t="shared" si="36"/>
        <v>0.91125000000000012</v>
      </c>
      <c r="AB454" s="41">
        <v>40702</v>
      </c>
      <c r="AC454" s="30">
        <v>13.03</v>
      </c>
      <c r="AD454" s="190">
        <f t="shared" si="37"/>
        <v>0.84890450000000006</v>
      </c>
      <c r="AE454" s="41">
        <v>40702</v>
      </c>
      <c r="AF454" s="30">
        <v>16.72</v>
      </c>
      <c r="AG454" s="1685">
        <f t="shared" si="38"/>
        <v>1.3977919999999997</v>
      </c>
      <c r="AH454" s="1446"/>
      <c r="AI454" s="93">
        <v>40701</v>
      </c>
      <c r="AJ454" s="30">
        <v>13.27</v>
      </c>
      <c r="AK454" s="190">
        <f t="shared" si="39"/>
        <v>0.88046449999999976</v>
      </c>
      <c r="AL454" s="41">
        <v>40694</v>
      </c>
      <c r="AM454" s="30">
        <v>11.278</v>
      </c>
      <c r="AN454" s="190">
        <f t="shared" si="40"/>
        <v>0.63596642000000003</v>
      </c>
      <c r="AO454" s="41">
        <v>40715</v>
      </c>
      <c r="AP454" s="88">
        <v>13.64</v>
      </c>
      <c r="AQ454" s="1685">
        <f t="shared" si="41"/>
        <v>0.93024799999999985</v>
      </c>
    </row>
    <row r="455" spans="1:43">
      <c r="A455" s="28">
        <v>40695</v>
      </c>
      <c r="B455" s="41">
        <v>40695</v>
      </c>
      <c r="C455" s="30">
        <v>29.660699999999999</v>
      </c>
      <c r="D455" s="28">
        <v>40695</v>
      </c>
      <c r="E455" s="30">
        <v>22.097799999999999</v>
      </c>
      <c r="F455" s="28">
        <v>40695</v>
      </c>
      <c r="G455" s="30">
        <v>16.585100000000001</v>
      </c>
      <c r="H455" s="28">
        <v>40695</v>
      </c>
      <c r="I455" s="30">
        <v>15.3134</v>
      </c>
      <c r="J455" s="28">
        <v>40695</v>
      </c>
      <c r="K455" s="30">
        <v>13.1372</v>
      </c>
      <c r="L455" s="41">
        <v>40695</v>
      </c>
      <c r="M455" s="30">
        <v>19.717700000000001</v>
      </c>
      <c r="N455" s="119">
        <v>40695</v>
      </c>
      <c r="O455" s="30">
        <v>20.446000000000002</v>
      </c>
      <c r="P455" s="41">
        <v>40695</v>
      </c>
      <c r="Q455" s="30">
        <v>18.677099999999999</v>
      </c>
      <c r="R455" s="119">
        <v>40695</v>
      </c>
      <c r="S455" s="30">
        <v>17.933</v>
      </c>
      <c r="T455" s="41">
        <v>40695</v>
      </c>
      <c r="U455" s="30">
        <v>16.6159</v>
      </c>
      <c r="V455" s="119">
        <v>40695</v>
      </c>
      <c r="W455" s="30">
        <v>16.535</v>
      </c>
      <c r="X455" s="1446"/>
      <c r="Y455" s="93">
        <v>40703</v>
      </c>
      <c r="Z455" s="30">
        <v>13.54</v>
      </c>
      <c r="AA455" s="190">
        <f t="shared" si="36"/>
        <v>0.91665799999999986</v>
      </c>
      <c r="AB455" s="41">
        <v>40703</v>
      </c>
      <c r="AC455" s="30">
        <v>13.1</v>
      </c>
      <c r="AD455" s="190">
        <f t="shared" si="37"/>
        <v>0.85805000000000009</v>
      </c>
      <c r="AE455" s="41">
        <v>40703</v>
      </c>
      <c r="AF455" s="30">
        <v>16.829999999999998</v>
      </c>
      <c r="AG455" s="1685">
        <f t="shared" si="38"/>
        <v>1.4162444999999995</v>
      </c>
      <c r="AH455" s="1446"/>
      <c r="AI455" s="93">
        <v>40702</v>
      </c>
      <c r="AJ455" s="30">
        <v>13.11</v>
      </c>
      <c r="AK455" s="190">
        <f t="shared" si="39"/>
        <v>0.85936049999999986</v>
      </c>
      <c r="AL455" s="41">
        <v>40695</v>
      </c>
      <c r="AM455" s="30">
        <v>11.574</v>
      </c>
      <c r="AN455" s="190">
        <f t="shared" si="40"/>
        <v>0.66978737999999993</v>
      </c>
      <c r="AO455" s="41">
        <v>40716</v>
      </c>
      <c r="AP455" s="88">
        <v>13.68</v>
      </c>
      <c r="AQ455" s="1685">
        <f t="shared" si="41"/>
        <v>0.93571199999999999</v>
      </c>
    </row>
    <row r="456" spans="1:43">
      <c r="A456" s="28">
        <v>40696</v>
      </c>
      <c r="B456" s="41">
        <v>40696</v>
      </c>
      <c r="C456" s="30">
        <v>29.704599999999999</v>
      </c>
      <c r="D456" s="28">
        <v>40696</v>
      </c>
      <c r="E456" s="30">
        <v>22.12</v>
      </c>
      <c r="F456" s="28">
        <v>40696</v>
      </c>
      <c r="G456" s="30">
        <v>16.6602</v>
      </c>
      <c r="H456" s="28">
        <v>40696</v>
      </c>
      <c r="I456" s="30">
        <v>15.3766</v>
      </c>
      <c r="J456" s="28">
        <v>40696</v>
      </c>
      <c r="K456" s="30">
        <v>13.0695</v>
      </c>
      <c r="L456" s="41">
        <v>40696</v>
      </c>
      <c r="M456" s="30">
        <v>19.715599999999998</v>
      </c>
      <c r="N456" s="119">
        <v>40696</v>
      </c>
      <c r="O456" s="30">
        <v>20.236999999999998</v>
      </c>
      <c r="P456" s="41">
        <v>40696</v>
      </c>
      <c r="Q456" s="30">
        <v>18.5762</v>
      </c>
      <c r="R456" s="119">
        <v>40696</v>
      </c>
      <c r="S456" s="30">
        <v>17.850999999999999</v>
      </c>
      <c r="T456" s="41">
        <v>40696</v>
      </c>
      <c r="U456" s="30">
        <v>16.560400000000001</v>
      </c>
      <c r="V456" s="119">
        <v>40696</v>
      </c>
      <c r="W456" s="30">
        <v>16.475000000000001</v>
      </c>
      <c r="X456" s="1446"/>
      <c r="Y456" s="93">
        <v>40704</v>
      </c>
      <c r="Z456" s="30">
        <v>13.8</v>
      </c>
      <c r="AA456" s="190">
        <f t="shared" si="36"/>
        <v>0.95220000000000005</v>
      </c>
      <c r="AB456" s="41">
        <v>40704</v>
      </c>
      <c r="AC456" s="30">
        <v>13.22</v>
      </c>
      <c r="AD456" s="190">
        <f t="shared" si="37"/>
        <v>0.87384200000000023</v>
      </c>
      <c r="AE456" s="41">
        <v>40704</v>
      </c>
      <c r="AF456" s="30">
        <v>17.09</v>
      </c>
      <c r="AG456" s="1685">
        <f t="shared" si="38"/>
        <v>1.4603405</v>
      </c>
      <c r="AH456" s="1446"/>
      <c r="AI456" s="93">
        <v>40703</v>
      </c>
      <c r="AJ456" s="30">
        <v>13.21</v>
      </c>
      <c r="AK456" s="190">
        <f t="shared" si="39"/>
        <v>0.87252050000000003</v>
      </c>
      <c r="AL456" s="41">
        <v>40696</v>
      </c>
      <c r="AM456" s="30">
        <v>11.409000000000001</v>
      </c>
      <c r="AN456" s="190">
        <f t="shared" si="40"/>
        <v>0.65082640500000011</v>
      </c>
      <c r="AO456" s="41">
        <v>40717</v>
      </c>
      <c r="AP456" s="88">
        <v>13.67</v>
      </c>
      <c r="AQ456" s="1685">
        <f t="shared" si="41"/>
        <v>0.93434449999999991</v>
      </c>
    </row>
    <row r="457" spans="1:43">
      <c r="A457" s="28">
        <v>40697</v>
      </c>
      <c r="B457" s="41">
        <v>40697</v>
      </c>
      <c r="C457" s="30">
        <v>29.6721</v>
      </c>
      <c r="D457" s="28">
        <v>40697</v>
      </c>
      <c r="E457" s="30">
        <v>22.1462</v>
      </c>
      <c r="F457" s="28">
        <v>40697</v>
      </c>
      <c r="G457" s="30">
        <v>16.632100000000001</v>
      </c>
      <c r="H457" s="28">
        <v>40697</v>
      </c>
      <c r="I457" s="30">
        <v>15.365600000000001</v>
      </c>
      <c r="J457" s="28">
        <v>40697</v>
      </c>
      <c r="K457" s="30">
        <v>13.0573</v>
      </c>
      <c r="L457" s="41">
        <v>40697</v>
      </c>
      <c r="M457" s="30">
        <v>20.029199999999999</v>
      </c>
      <c r="N457" s="119">
        <v>40697</v>
      </c>
      <c r="O457" s="30">
        <v>20.513999999999999</v>
      </c>
      <c r="P457" s="41">
        <v>40697</v>
      </c>
      <c r="Q457" s="30">
        <v>18.805599999999998</v>
      </c>
      <c r="R457" s="119">
        <v>40697</v>
      </c>
      <c r="S457" s="30">
        <v>18.129000000000001</v>
      </c>
      <c r="T457" s="41">
        <v>40697</v>
      </c>
      <c r="U457" s="30">
        <v>16.689299999999999</v>
      </c>
      <c r="V457" s="119">
        <v>40697</v>
      </c>
      <c r="W457" s="30">
        <v>16.576999999999998</v>
      </c>
      <c r="X457" s="1446"/>
      <c r="Y457" s="93">
        <v>40707</v>
      </c>
      <c r="Z457" s="30">
        <v>13.79</v>
      </c>
      <c r="AA457" s="190">
        <f t="shared" si="36"/>
        <v>0.95082049999999985</v>
      </c>
      <c r="AB457" s="41">
        <v>40707</v>
      </c>
      <c r="AC457" s="30">
        <v>13.21</v>
      </c>
      <c r="AD457" s="190">
        <f t="shared" si="37"/>
        <v>0.87252050000000003</v>
      </c>
      <c r="AE457" s="41">
        <v>40707</v>
      </c>
      <c r="AF457" s="30">
        <v>17.079999999999998</v>
      </c>
      <c r="AG457" s="1685">
        <f t="shared" si="38"/>
        <v>1.4586319999999997</v>
      </c>
      <c r="AH457" s="1446"/>
      <c r="AI457" s="93">
        <v>40704</v>
      </c>
      <c r="AJ457" s="30">
        <v>13.39</v>
      </c>
      <c r="AK457" s="190">
        <f t="shared" si="39"/>
        <v>0.89646050000000022</v>
      </c>
      <c r="AL457" s="41">
        <v>40697</v>
      </c>
      <c r="AM457" s="30">
        <v>11.458</v>
      </c>
      <c r="AN457" s="190">
        <f t="shared" si="40"/>
        <v>0.65642882000000002</v>
      </c>
      <c r="AO457" s="41">
        <v>40718</v>
      </c>
      <c r="AP457" s="88">
        <v>13.76</v>
      </c>
      <c r="AQ457" s="1685">
        <f t="shared" si="41"/>
        <v>0.94668800000000008</v>
      </c>
    </row>
    <row r="458" spans="1:43">
      <c r="A458" s="28">
        <v>40700</v>
      </c>
      <c r="B458" s="41">
        <v>40700</v>
      </c>
      <c r="C458" s="30">
        <v>28.484500000000001</v>
      </c>
      <c r="D458" s="28">
        <v>40700</v>
      </c>
      <c r="E458" s="30">
        <v>21.892299999999999</v>
      </c>
      <c r="F458" s="28">
        <v>40700</v>
      </c>
      <c r="G458" s="30">
        <v>16.4145</v>
      </c>
      <c r="H458" s="28">
        <v>40700</v>
      </c>
      <c r="I458" s="30">
        <v>15.271599999999999</v>
      </c>
      <c r="J458" s="28">
        <v>40700</v>
      </c>
      <c r="K458" s="30">
        <v>13.0589</v>
      </c>
      <c r="L458" s="41">
        <v>40700</v>
      </c>
      <c r="M458" s="30">
        <v>19.679400000000001</v>
      </c>
      <c r="N458" s="119">
        <v>40700</v>
      </c>
      <c r="O458" s="30">
        <v>20.263000000000002</v>
      </c>
      <c r="P458" s="41">
        <v>40700</v>
      </c>
      <c r="Q458" s="30">
        <v>18.684799999999999</v>
      </c>
      <c r="R458" s="119">
        <v>40700</v>
      </c>
      <c r="S458" s="30">
        <v>17.963000000000001</v>
      </c>
      <c r="T458" s="41">
        <v>40700</v>
      </c>
      <c r="U458" s="30">
        <v>16.72</v>
      </c>
      <c r="V458" s="119">
        <v>40700</v>
      </c>
      <c r="W458" s="30">
        <v>16.597999999999999</v>
      </c>
      <c r="X458" s="1446"/>
      <c r="Y458" s="93">
        <v>40708</v>
      </c>
      <c r="Z458" s="30">
        <v>13.7</v>
      </c>
      <c r="AA458" s="190">
        <f t="shared" si="36"/>
        <v>0.93844999999999967</v>
      </c>
      <c r="AB458" s="41">
        <v>40708</v>
      </c>
      <c r="AC458" s="30">
        <v>13.17</v>
      </c>
      <c r="AD458" s="190">
        <f t="shared" si="37"/>
        <v>0.86724450000000008</v>
      </c>
      <c r="AE458" s="41">
        <v>40708</v>
      </c>
      <c r="AF458" s="30">
        <v>17.18</v>
      </c>
      <c r="AG458" s="1685">
        <f t="shared" si="38"/>
        <v>1.475762</v>
      </c>
      <c r="AH458" s="1446"/>
      <c r="AI458" s="93">
        <v>40707</v>
      </c>
      <c r="AJ458" s="30">
        <v>13.39</v>
      </c>
      <c r="AK458" s="190">
        <f t="shared" si="39"/>
        <v>0.89646050000000022</v>
      </c>
      <c r="AL458" s="41">
        <v>40700</v>
      </c>
      <c r="AM458" s="30">
        <v>11.3</v>
      </c>
      <c r="AN458" s="190">
        <f t="shared" si="40"/>
        <v>0.63845000000000007</v>
      </c>
      <c r="AO458" s="41">
        <v>40721</v>
      </c>
      <c r="AP458" s="88">
        <v>13.85</v>
      </c>
      <c r="AQ458" s="1685">
        <f t="shared" si="41"/>
        <v>0.9591124999999997</v>
      </c>
    </row>
    <row r="459" spans="1:43">
      <c r="A459" s="28">
        <v>40701</v>
      </c>
      <c r="B459" s="41">
        <v>40701</v>
      </c>
      <c r="C459" s="30">
        <v>28.768599999999999</v>
      </c>
      <c r="D459" s="28">
        <v>40701</v>
      </c>
      <c r="E459" s="30">
        <v>21.746400000000001</v>
      </c>
      <c r="F459" s="28">
        <v>40701</v>
      </c>
      <c r="G459" s="30">
        <v>16.280100000000001</v>
      </c>
      <c r="H459" s="28">
        <v>40701</v>
      </c>
      <c r="I459" s="30">
        <v>15.1419</v>
      </c>
      <c r="J459" s="28">
        <v>40701</v>
      </c>
      <c r="K459" s="30">
        <v>12.9771</v>
      </c>
      <c r="L459" s="41">
        <v>40701</v>
      </c>
      <c r="M459" s="30">
        <v>20.042200000000001</v>
      </c>
      <c r="N459" s="119">
        <v>40701</v>
      </c>
      <c r="O459" s="30">
        <v>20.748999999999999</v>
      </c>
      <c r="P459" s="41">
        <v>40701</v>
      </c>
      <c r="Q459" s="30">
        <v>19.017800000000001</v>
      </c>
      <c r="R459" s="119">
        <v>40701</v>
      </c>
      <c r="S459" s="30">
        <v>18.471</v>
      </c>
      <c r="T459" s="41">
        <v>40701</v>
      </c>
      <c r="U459" s="30">
        <v>16.996099999999998</v>
      </c>
      <c r="V459" s="119">
        <v>40701</v>
      </c>
      <c r="W459" s="30">
        <v>16.876000000000001</v>
      </c>
      <c r="X459" s="1446"/>
      <c r="Y459" s="93">
        <v>40709</v>
      </c>
      <c r="Z459" s="30">
        <v>13.8</v>
      </c>
      <c r="AA459" s="190">
        <f t="shared" si="36"/>
        <v>0.95220000000000005</v>
      </c>
      <c r="AB459" s="41">
        <v>40709</v>
      </c>
      <c r="AC459" s="30">
        <v>13.25</v>
      </c>
      <c r="AD459" s="190">
        <f t="shared" si="37"/>
        <v>0.87781250000000011</v>
      </c>
      <c r="AE459" s="41">
        <v>40709</v>
      </c>
      <c r="AF459" s="30">
        <v>17.329999999999998</v>
      </c>
      <c r="AG459" s="1685">
        <f t="shared" si="38"/>
        <v>1.5016444999999996</v>
      </c>
      <c r="AH459" s="1446"/>
      <c r="AI459" s="93">
        <v>40708</v>
      </c>
      <c r="AJ459" s="30">
        <v>13.36</v>
      </c>
      <c r="AK459" s="190">
        <f t="shared" si="39"/>
        <v>0.89244800000000002</v>
      </c>
      <c r="AL459" s="41">
        <v>40701</v>
      </c>
      <c r="AM459" s="30">
        <v>11.295999999999999</v>
      </c>
      <c r="AN459" s="190">
        <f t="shared" si="40"/>
        <v>0.63799807999999991</v>
      </c>
      <c r="AO459" s="41">
        <v>40722</v>
      </c>
      <c r="AP459" s="88">
        <v>14.03</v>
      </c>
      <c r="AQ459" s="1685">
        <f t="shared" si="41"/>
        <v>0.9842044999999997</v>
      </c>
    </row>
    <row r="460" spans="1:43">
      <c r="A460" s="28">
        <v>40702</v>
      </c>
      <c r="B460" s="41">
        <v>40702</v>
      </c>
      <c r="C460" s="30">
        <v>28.418700000000001</v>
      </c>
      <c r="D460" s="28">
        <v>40702</v>
      </c>
      <c r="E460" s="30">
        <v>21.629300000000001</v>
      </c>
      <c r="F460" s="28">
        <v>40702</v>
      </c>
      <c r="G460" s="30">
        <v>16.280200000000001</v>
      </c>
      <c r="H460" s="28">
        <v>40702</v>
      </c>
      <c r="I460" s="30">
        <v>15.13</v>
      </c>
      <c r="J460" s="28">
        <v>40702</v>
      </c>
      <c r="K460" s="30">
        <v>12.9841</v>
      </c>
      <c r="L460" s="41">
        <v>40702</v>
      </c>
      <c r="M460" s="30">
        <v>20.089600000000001</v>
      </c>
      <c r="N460" s="119">
        <v>40702</v>
      </c>
      <c r="O460" s="30">
        <v>20.872</v>
      </c>
      <c r="P460" s="41">
        <v>40702</v>
      </c>
      <c r="Q460" s="30">
        <v>18.989599999999999</v>
      </c>
      <c r="R460" s="119">
        <v>40702</v>
      </c>
      <c r="S460" s="30">
        <v>18.518999999999998</v>
      </c>
      <c r="T460" s="41">
        <v>40702</v>
      </c>
      <c r="U460" s="30">
        <v>17.085999999999999</v>
      </c>
      <c r="V460" s="119">
        <v>40702</v>
      </c>
      <c r="W460" s="30">
        <v>16.981999999999999</v>
      </c>
      <c r="X460" s="1446"/>
      <c r="Y460" s="93">
        <v>40710</v>
      </c>
      <c r="Z460" s="30">
        <v>13.83</v>
      </c>
      <c r="AA460" s="190">
        <f t="shared" si="36"/>
        <v>0.95634450000000004</v>
      </c>
      <c r="AB460" s="41">
        <v>40710</v>
      </c>
      <c r="AC460" s="30">
        <v>13.24</v>
      </c>
      <c r="AD460" s="190">
        <f t="shared" si="37"/>
        <v>0.87648799999999993</v>
      </c>
      <c r="AE460" s="41">
        <v>40710</v>
      </c>
      <c r="AF460" s="30">
        <v>17.329999999999998</v>
      </c>
      <c r="AG460" s="1685">
        <f t="shared" si="38"/>
        <v>1.5016444999999996</v>
      </c>
      <c r="AH460" s="1446"/>
      <c r="AI460" s="93">
        <v>40709</v>
      </c>
      <c r="AJ460" s="30">
        <v>13.47</v>
      </c>
      <c r="AK460" s="190">
        <f t="shared" si="39"/>
        <v>0.9072045000000003</v>
      </c>
      <c r="AL460" s="41">
        <v>40702</v>
      </c>
      <c r="AM460" s="30">
        <v>11.336</v>
      </c>
      <c r="AN460" s="190">
        <f t="shared" si="40"/>
        <v>0.64252448000000006</v>
      </c>
      <c r="AO460" s="41">
        <v>40723</v>
      </c>
      <c r="AP460" s="88">
        <v>13.66</v>
      </c>
      <c r="AQ460" s="1685">
        <f t="shared" si="41"/>
        <v>0.93297799999999997</v>
      </c>
    </row>
    <row r="461" spans="1:43">
      <c r="A461" s="28">
        <v>40703</v>
      </c>
      <c r="B461" s="41">
        <v>40703</v>
      </c>
      <c r="C461" s="30">
        <v>28.292100000000001</v>
      </c>
      <c r="D461" s="28">
        <v>40703</v>
      </c>
      <c r="E461" s="30">
        <v>21.5688</v>
      </c>
      <c r="F461" s="28">
        <v>40703</v>
      </c>
      <c r="G461" s="30">
        <v>16.265999999999998</v>
      </c>
      <c r="H461" s="28">
        <v>40703</v>
      </c>
      <c r="I461" s="30">
        <v>15.1267</v>
      </c>
      <c r="J461" s="28">
        <v>40703</v>
      </c>
      <c r="K461" s="30">
        <v>13.014900000000001</v>
      </c>
      <c r="L461" s="41">
        <v>40703</v>
      </c>
      <c r="M461" s="30">
        <v>20.000800000000002</v>
      </c>
      <c r="N461" s="119">
        <v>40703</v>
      </c>
      <c r="O461" s="30">
        <v>20.832000000000001</v>
      </c>
      <c r="P461" s="41">
        <v>40703</v>
      </c>
      <c r="Q461" s="30">
        <v>18.915700000000001</v>
      </c>
      <c r="R461" s="119">
        <v>40703</v>
      </c>
      <c r="S461" s="30">
        <v>18.492000000000001</v>
      </c>
      <c r="T461" s="41">
        <v>40703</v>
      </c>
      <c r="U461" s="30">
        <v>17.061800000000002</v>
      </c>
      <c r="V461" s="119">
        <v>40703</v>
      </c>
      <c r="W461" s="30">
        <v>16.963999999999999</v>
      </c>
      <c r="X461" s="1446"/>
      <c r="Y461" s="93">
        <v>40711</v>
      </c>
      <c r="Z461" s="30">
        <v>13.87</v>
      </c>
      <c r="AA461" s="190">
        <f t="shared" ref="AA461:AA524" si="42">(Z461/100)^2/2*100</f>
        <v>0.96188449999999992</v>
      </c>
      <c r="AB461" s="41">
        <v>40711</v>
      </c>
      <c r="AC461" s="30">
        <v>13.23</v>
      </c>
      <c r="AD461" s="190">
        <f t="shared" ref="AD461:AD524" si="43">(AC461/100)^2/2*100</f>
        <v>0.87516450000000001</v>
      </c>
      <c r="AE461" s="41">
        <v>40711</v>
      </c>
      <c r="AF461" s="30">
        <v>17.399999999999999</v>
      </c>
      <c r="AG461" s="1685">
        <f t="shared" ref="AG461:AG524" si="44">(AF461/100)^2/2*100</f>
        <v>1.5137999999999998</v>
      </c>
      <c r="AH461" s="1446"/>
      <c r="AI461" s="93">
        <v>40710</v>
      </c>
      <c r="AJ461" s="30">
        <v>13.47</v>
      </c>
      <c r="AK461" s="190">
        <f t="shared" ref="AK461:AK524" si="45">(AJ461/100)^2/2*100</f>
        <v>0.9072045000000003</v>
      </c>
      <c r="AL461" s="41">
        <v>40703</v>
      </c>
      <c r="AM461" s="30">
        <v>11.377000000000001</v>
      </c>
      <c r="AN461" s="190">
        <f t="shared" ref="AN461:AN524" si="46">(AM461/100)^2/2*100</f>
        <v>0.64718064500000005</v>
      </c>
      <c r="AO461" s="41">
        <v>40724</v>
      </c>
      <c r="AP461" s="88">
        <v>13.73</v>
      </c>
      <c r="AQ461" s="1685">
        <f t="shared" ref="AQ461:AQ524" si="47">(AP461/100)^2/2*100</f>
        <v>0.94256450000000014</v>
      </c>
    </row>
    <row r="462" spans="1:43">
      <c r="A462" s="28">
        <v>40704</v>
      </c>
      <c r="B462" s="41">
        <v>40704</v>
      </c>
      <c r="C462" s="30">
        <v>28.361999999999998</v>
      </c>
      <c r="D462" s="28">
        <v>40704</v>
      </c>
      <c r="E462" s="30">
        <v>21.615200000000002</v>
      </c>
      <c r="F462" s="28">
        <v>40704</v>
      </c>
      <c r="G462" s="30">
        <v>16.279900000000001</v>
      </c>
      <c r="H462" s="28">
        <v>40704</v>
      </c>
      <c r="I462" s="30">
        <v>15.1031</v>
      </c>
      <c r="J462" s="28">
        <v>40704</v>
      </c>
      <c r="K462" s="30">
        <v>13.0535</v>
      </c>
      <c r="L462" s="41">
        <v>40704</v>
      </c>
      <c r="M462" s="30">
        <v>20.1904</v>
      </c>
      <c r="N462" s="119">
        <v>40704</v>
      </c>
      <c r="O462" s="30">
        <v>21.103000000000002</v>
      </c>
      <c r="P462" s="41">
        <v>40704</v>
      </c>
      <c r="Q462" s="30">
        <v>19.0472</v>
      </c>
      <c r="R462" s="119">
        <v>40704</v>
      </c>
      <c r="S462" s="30">
        <v>18.66</v>
      </c>
      <c r="T462" s="41">
        <v>40704</v>
      </c>
      <c r="U462" s="30">
        <v>17.115500000000001</v>
      </c>
      <c r="V462" s="119">
        <v>40704</v>
      </c>
      <c r="W462" s="30">
        <v>17.004000000000001</v>
      </c>
      <c r="X462" s="1446"/>
      <c r="Y462" s="93">
        <v>40714</v>
      </c>
      <c r="Z462" s="30">
        <v>13.9</v>
      </c>
      <c r="AA462" s="190">
        <f t="shared" si="42"/>
        <v>0.9660500000000003</v>
      </c>
      <c r="AB462" s="41">
        <v>40714</v>
      </c>
      <c r="AC462" s="30">
        <v>13.24</v>
      </c>
      <c r="AD462" s="190">
        <f t="shared" si="43"/>
        <v>0.87648799999999993</v>
      </c>
      <c r="AE462" s="41">
        <v>40714</v>
      </c>
      <c r="AF462" s="30">
        <v>17.420000000000002</v>
      </c>
      <c r="AG462" s="1685">
        <f t="shared" si="44"/>
        <v>1.5172820000000002</v>
      </c>
      <c r="AH462" s="1446"/>
      <c r="AI462" s="93">
        <v>40711</v>
      </c>
      <c r="AJ462" s="30">
        <v>13.48</v>
      </c>
      <c r="AK462" s="190">
        <f t="shared" si="45"/>
        <v>0.90855200000000003</v>
      </c>
      <c r="AL462" s="41">
        <v>40704</v>
      </c>
      <c r="AM462" s="30">
        <v>11.489000000000001</v>
      </c>
      <c r="AN462" s="190">
        <f t="shared" si="46"/>
        <v>0.65998560500000014</v>
      </c>
      <c r="AO462" s="41">
        <v>40725</v>
      </c>
      <c r="AP462" s="88">
        <v>13.94</v>
      </c>
      <c r="AQ462" s="1685">
        <f t="shared" si="47"/>
        <v>0.97161799999999998</v>
      </c>
    </row>
    <row r="463" spans="1:43">
      <c r="A463" s="28">
        <v>40707</v>
      </c>
      <c r="B463" s="41">
        <v>40707</v>
      </c>
      <c r="C463" s="30">
        <v>28.166699999999999</v>
      </c>
      <c r="D463" s="28">
        <v>40707</v>
      </c>
      <c r="E463" s="30">
        <v>21.2958</v>
      </c>
      <c r="F463" s="28">
        <v>40707</v>
      </c>
      <c r="G463" s="30">
        <v>16.178799999999999</v>
      </c>
      <c r="H463" s="28">
        <v>40707</v>
      </c>
      <c r="I463" s="30">
        <v>14.988899999999999</v>
      </c>
      <c r="J463" s="28">
        <v>40707</v>
      </c>
      <c r="K463" s="30">
        <v>13.0451</v>
      </c>
      <c r="L463" s="41">
        <v>40707</v>
      </c>
      <c r="M463" s="30">
        <v>20.1906</v>
      </c>
      <c r="N463" s="119">
        <v>40707</v>
      </c>
      <c r="O463" s="30">
        <v>21.113</v>
      </c>
      <c r="P463" s="41">
        <v>40707</v>
      </c>
      <c r="Q463" s="30">
        <v>19.044</v>
      </c>
      <c r="R463" s="119">
        <v>40707</v>
      </c>
      <c r="S463" s="30">
        <v>18.655999999999999</v>
      </c>
      <c r="T463" s="41">
        <v>40707</v>
      </c>
      <c r="U463" s="30">
        <v>17.1114</v>
      </c>
      <c r="V463" s="119">
        <v>40707</v>
      </c>
      <c r="W463" s="30">
        <v>17.001999999999999</v>
      </c>
      <c r="X463" s="1446"/>
      <c r="Y463" s="93">
        <v>40715</v>
      </c>
      <c r="Z463" s="30">
        <v>14.1</v>
      </c>
      <c r="AA463" s="190">
        <f t="shared" si="42"/>
        <v>0.99404999999999977</v>
      </c>
      <c r="AB463" s="41">
        <v>40715</v>
      </c>
      <c r="AC463" s="30">
        <v>13.47</v>
      </c>
      <c r="AD463" s="190">
        <f t="shared" si="43"/>
        <v>0.9072045000000003</v>
      </c>
      <c r="AE463" s="41">
        <v>40715</v>
      </c>
      <c r="AF463" s="30">
        <v>17.79</v>
      </c>
      <c r="AG463" s="1685">
        <f t="shared" si="44"/>
        <v>1.5824205</v>
      </c>
      <c r="AH463" s="1446"/>
      <c r="AI463" s="93">
        <v>40714</v>
      </c>
      <c r="AJ463" s="30">
        <v>13.47</v>
      </c>
      <c r="AK463" s="190">
        <f t="shared" si="45"/>
        <v>0.9072045000000003</v>
      </c>
      <c r="AL463" s="41">
        <v>40707</v>
      </c>
      <c r="AM463" s="30">
        <v>11.462</v>
      </c>
      <c r="AN463" s="190">
        <f t="shared" si="46"/>
        <v>0.65688721999999999</v>
      </c>
      <c r="AO463" s="41">
        <v>40729</v>
      </c>
      <c r="AP463" s="88">
        <v>13.83</v>
      </c>
      <c r="AQ463" s="1685">
        <f t="shared" si="47"/>
        <v>0.95634450000000004</v>
      </c>
    </row>
    <row r="464" spans="1:43">
      <c r="A464" s="28">
        <v>40708</v>
      </c>
      <c r="B464" s="41">
        <v>40708</v>
      </c>
      <c r="C464" s="30">
        <v>28.133099999999999</v>
      </c>
      <c r="D464" s="28">
        <v>40708</v>
      </c>
      <c r="E464" s="30">
        <v>21.282399999999999</v>
      </c>
      <c r="F464" s="28">
        <v>40708</v>
      </c>
      <c r="G464" s="30">
        <v>16.1373</v>
      </c>
      <c r="H464" s="28">
        <v>40708</v>
      </c>
      <c r="I464" s="30">
        <v>14.946400000000001</v>
      </c>
      <c r="J464" s="28">
        <v>40708</v>
      </c>
      <c r="K464" s="30">
        <v>12.979699999999999</v>
      </c>
      <c r="L464" s="41">
        <v>40708</v>
      </c>
      <c r="M464" s="30">
        <v>20.305299999999999</v>
      </c>
      <c r="N464" s="119">
        <v>40708</v>
      </c>
      <c r="O464" s="30">
        <v>21.062000000000001</v>
      </c>
      <c r="P464" s="41">
        <v>40708</v>
      </c>
      <c r="Q464" s="30">
        <v>19.103400000000001</v>
      </c>
      <c r="R464" s="119">
        <v>40708</v>
      </c>
      <c r="S464" s="30">
        <v>18.678999999999998</v>
      </c>
      <c r="T464" s="41">
        <v>40708</v>
      </c>
      <c r="U464" s="30">
        <v>17.127600000000001</v>
      </c>
      <c r="V464" s="119">
        <v>40708</v>
      </c>
      <c r="W464" s="30">
        <v>17.02</v>
      </c>
      <c r="X464" s="1446"/>
      <c r="Y464" s="93">
        <v>40716</v>
      </c>
      <c r="Z464" s="30">
        <v>14.17</v>
      </c>
      <c r="AA464" s="190">
        <f t="shared" si="42"/>
        <v>1.0039445</v>
      </c>
      <c r="AB464" s="41">
        <v>40716</v>
      </c>
      <c r="AC464" s="30">
        <v>13.49</v>
      </c>
      <c r="AD464" s="190">
        <f t="shared" si="43"/>
        <v>0.90990049999999989</v>
      </c>
      <c r="AE464" s="41">
        <v>40716</v>
      </c>
      <c r="AF464" s="30">
        <v>17.77</v>
      </c>
      <c r="AG464" s="1685">
        <f t="shared" si="44"/>
        <v>1.5788645000000001</v>
      </c>
      <c r="AH464" s="1446"/>
      <c r="AI464" s="93">
        <v>40715</v>
      </c>
      <c r="AJ464" s="30">
        <v>13.71</v>
      </c>
      <c r="AK464" s="190">
        <f t="shared" si="45"/>
        <v>0.93982049999999995</v>
      </c>
      <c r="AL464" s="41">
        <v>40708</v>
      </c>
      <c r="AM464" s="30">
        <v>11.641</v>
      </c>
      <c r="AN464" s="190">
        <f t="shared" si="46"/>
        <v>0.67756440499999993</v>
      </c>
      <c r="AO464" s="41">
        <v>40730</v>
      </c>
      <c r="AP464" s="88">
        <v>13.8</v>
      </c>
      <c r="AQ464" s="1685">
        <f t="shared" si="47"/>
        <v>0.95220000000000005</v>
      </c>
    </row>
    <row r="465" spans="1:43">
      <c r="A465" s="28">
        <v>40709</v>
      </c>
      <c r="B465" s="41">
        <v>40709</v>
      </c>
      <c r="C465" s="30">
        <v>28.067900000000002</v>
      </c>
      <c r="D465" s="28">
        <v>40709</v>
      </c>
      <c r="E465" s="30">
        <v>21.260300000000001</v>
      </c>
      <c r="F465" s="28">
        <v>40709</v>
      </c>
      <c r="G465" s="30">
        <v>16.107099999999999</v>
      </c>
      <c r="H465" s="28">
        <v>40709</v>
      </c>
      <c r="I465" s="30">
        <v>14.9419</v>
      </c>
      <c r="J465" s="28">
        <v>40709</v>
      </c>
      <c r="K465" s="30">
        <v>12.9833</v>
      </c>
      <c r="L465" s="41">
        <v>40709</v>
      </c>
      <c r="M465" s="30">
        <v>20.505199999999999</v>
      </c>
      <c r="N465" s="119">
        <v>40709</v>
      </c>
      <c r="O465" s="30">
        <v>21.123999999999999</v>
      </c>
      <c r="P465" s="41">
        <v>40709</v>
      </c>
      <c r="Q465" s="30">
        <v>19.1311</v>
      </c>
      <c r="R465" s="119">
        <v>40709</v>
      </c>
      <c r="S465" s="30">
        <v>18.696000000000002</v>
      </c>
      <c r="T465" s="41">
        <v>40709</v>
      </c>
      <c r="U465" s="30">
        <v>17.122399999999999</v>
      </c>
      <c r="V465" s="119">
        <v>40709</v>
      </c>
      <c r="W465" s="30">
        <v>17.012</v>
      </c>
      <c r="X465" s="1446"/>
      <c r="Y465" s="93">
        <v>40717</v>
      </c>
      <c r="Z465" s="30">
        <v>14.35</v>
      </c>
      <c r="AA465" s="190">
        <f t="shared" si="42"/>
        <v>1.0296124999999998</v>
      </c>
      <c r="AB465" s="41">
        <v>40717</v>
      </c>
      <c r="AC465" s="30">
        <v>13.74</v>
      </c>
      <c r="AD465" s="190">
        <f t="shared" si="43"/>
        <v>0.94393799999999994</v>
      </c>
      <c r="AE465" s="41">
        <v>40717</v>
      </c>
      <c r="AF465" s="30">
        <v>18.04</v>
      </c>
      <c r="AG465" s="1685">
        <f t="shared" si="44"/>
        <v>1.6272080000000002</v>
      </c>
      <c r="AH465" s="1446"/>
      <c r="AI465" s="93">
        <v>40716</v>
      </c>
      <c r="AJ465" s="30">
        <v>13.72</v>
      </c>
      <c r="AK465" s="190">
        <f t="shared" si="45"/>
        <v>0.94119200000000025</v>
      </c>
      <c r="AL465" s="41">
        <v>40709</v>
      </c>
      <c r="AM465" s="30">
        <v>11.84</v>
      </c>
      <c r="AN465" s="190">
        <f t="shared" si="46"/>
        <v>0.70092800000000011</v>
      </c>
      <c r="AO465" s="41">
        <v>40731</v>
      </c>
      <c r="AP465" s="88">
        <v>13.63</v>
      </c>
      <c r="AQ465" s="1685">
        <f t="shared" si="47"/>
        <v>0.9288845</v>
      </c>
    </row>
    <row r="466" spans="1:43">
      <c r="A466" s="28">
        <v>40710</v>
      </c>
      <c r="B466" s="41">
        <v>40710</v>
      </c>
      <c r="C466" s="30">
        <v>28.024899999999999</v>
      </c>
      <c r="D466" s="28">
        <v>40710</v>
      </c>
      <c r="E466" s="30">
        <v>21.2453</v>
      </c>
      <c r="F466" s="28">
        <v>40710</v>
      </c>
      <c r="G466" s="30">
        <v>16.0974</v>
      </c>
      <c r="H466" s="28">
        <v>40710</v>
      </c>
      <c r="I466" s="30">
        <v>14.9533</v>
      </c>
      <c r="J466" s="28">
        <v>40710</v>
      </c>
      <c r="K466" s="30">
        <v>12.963799999999999</v>
      </c>
      <c r="L466" s="41">
        <v>40710</v>
      </c>
      <c r="M466" s="30">
        <v>20.7209</v>
      </c>
      <c r="N466" s="119">
        <v>40710</v>
      </c>
      <c r="O466" s="30">
        <v>21.245000000000001</v>
      </c>
      <c r="P466" s="41">
        <v>40710</v>
      </c>
      <c r="Q466" s="30">
        <v>19.1496</v>
      </c>
      <c r="R466" s="119">
        <v>40710</v>
      </c>
      <c r="S466" s="30">
        <v>18.716000000000001</v>
      </c>
      <c r="T466" s="41">
        <v>40710</v>
      </c>
      <c r="U466" s="30">
        <v>17.0806</v>
      </c>
      <c r="V466" s="119">
        <v>40710</v>
      </c>
      <c r="W466" s="30">
        <v>16.981999999999999</v>
      </c>
      <c r="X466" s="1446"/>
      <c r="Y466" s="93">
        <v>40718</v>
      </c>
      <c r="Z466" s="30">
        <v>14.31</v>
      </c>
      <c r="AA466" s="190">
        <f t="shared" si="42"/>
        <v>1.0238805</v>
      </c>
      <c r="AB466" s="41">
        <v>40718</v>
      </c>
      <c r="AC466" s="30">
        <v>13.71</v>
      </c>
      <c r="AD466" s="190">
        <f t="shared" si="43"/>
        <v>0.93982049999999995</v>
      </c>
      <c r="AE466" s="41">
        <v>40718</v>
      </c>
      <c r="AF466" s="30">
        <v>18.04</v>
      </c>
      <c r="AG466" s="1685">
        <f t="shared" si="44"/>
        <v>1.6272080000000002</v>
      </c>
      <c r="AH466" s="1446"/>
      <c r="AI466" s="93">
        <v>40717</v>
      </c>
      <c r="AJ466" s="30">
        <v>13.87</v>
      </c>
      <c r="AK466" s="190">
        <f t="shared" si="45"/>
        <v>0.96188449999999992</v>
      </c>
      <c r="AL466" s="41">
        <v>40710</v>
      </c>
      <c r="AM466" s="30">
        <v>11.832000000000001</v>
      </c>
      <c r="AN466" s="190">
        <f t="shared" si="46"/>
        <v>0.69998112000000012</v>
      </c>
      <c r="AO466" s="41">
        <v>40732</v>
      </c>
      <c r="AP466" s="88">
        <v>13.68</v>
      </c>
      <c r="AQ466" s="1685">
        <f t="shared" si="47"/>
        <v>0.93571199999999999</v>
      </c>
    </row>
    <row r="467" spans="1:43">
      <c r="A467" s="28">
        <v>40711</v>
      </c>
      <c r="B467" s="41">
        <v>40711</v>
      </c>
      <c r="C467" s="30">
        <v>27.981400000000001</v>
      </c>
      <c r="D467" s="28">
        <v>40711</v>
      </c>
      <c r="E467" s="30">
        <v>21.114599999999999</v>
      </c>
      <c r="F467" s="28">
        <v>40711</v>
      </c>
      <c r="G467" s="30">
        <v>16.081199999999999</v>
      </c>
      <c r="H467" s="28">
        <v>40711</v>
      </c>
      <c r="I467" s="30">
        <v>14.9602</v>
      </c>
      <c r="J467" s="28">
        <v>40711</v>
      </c>
      <c r="K467" s="30">
        <v>12.942500000000001</v>
      </c>
      <c r="L467" s="41">
        <v>40711</v>
      </c>
      <c r="M467" s="30">
        <v>20.745999999999999</v>
      </c>
      <c r="N467" s="119">
        <v>40711</v>
      </c>
      <c r="O467" s="30">
        <v>21.28</v>
      </c>
      <c r="P467" s="41">
        <v>40711</v>
      </c>
      <c r="Q467" s="30">
        <v>19.192699999999999</v>
      </c>
      <c r="R467" s="119">
        <v>40711</v>
      </c>
      <c r="S467" s="30">
        <v>18.785</v>
      </c>
      <c r="T467" s="41">
        <v>40711</v>
      </c>
      <c r="U467" s="30">
        <v>17.026700000000002</v>
      </c>
      <c r="V467" s="119">
        <v>40711</v>
      </c>
      <c r="W467" s="30">
        <v>16.922000000000001</v>
      </c>
      <c r="X467" s="1446"/>
      <c r="Y467" s="93">
        <v>40721</v>
      </c>
      <c r="Z467" s="30">
        <v>14.3</v>
      </c>
      <c r="AA467" s="190">
        <f t="shared" si="42"/>
        <v>1.0224500000000003</v>
      </c>
      <c r="AB467" s="41">
        <v>40721</v>
      </c>
      <c r="AC467" s="30">
        <v>13.69</v>
      </c>
      <c r="AD467" s="190">
        <f t="shared" si="43"/>
        <v>0.93708049999999998</v>
      </c>
      <c r="AE467" s="41">
        <v>40721</v>
      </c>
      <c r="AF467" s="30">
        <v>18.05</v>
      </c>
      <c r="AG467" s="1685">
        <f t="shared" si="44"/>
        <v>1.6290125</v>
      </c>
      <c r="AH467" s="1446"/>
      <c r="AI467" s="93">
        <v>40718</v>
      </c>
      <c r="AJ467" s="30">
        <v>13.87</v>
      </c>
      <c r="AK467" s="190">
        <f t="shared" si="45"/>
        <v>0.96188449999999992</v>
      </c>
      <c r="AL467" s="41">
        <v>40711</v>
      </c>
      <c r="AM467" s="30">
        <v>11.815</v>
      </c>
      <c r="AN467" s="190">
        <f t="shared" si="46"/>
        <v>0.6979711249999998</v>
      </c>
      <c r="AO467" s="41">
        <v>40735</v>
      </c>
      <c r="AP467" s="88">
        <v>13.74</v>
      </c>
      <c r="AQ467" s="1685">
        <f t="shared" si="47"/>
        <v>0.94393799999999994</v>
      </c>
    </row>
    <row r="468" spans="1:43">
      <c r="A468" s="28">
        <v>40714</v>
      </c>
      <c r="B468" s="41">
        <v>40714</v>
      </c>
      <c r="C468" s="30">
        <v>27.978100000000001</v>
      </c>
      <c r="D468" s="28">
        <v>40714</v>
      </c>
      <c r="E468" s="30">
        <v>21.127800000000001</v>
      </c>
      <c r="F468" s="28">
        <v>40714</v>
      </c>
      <c r="G468" s="30">
        <v>16.0733</v>
      </c>
      <c r="H468" s="28">
        <v>40714</v>
      </c>
      <c r="I468" s="30">
        <v>14.922499999999999</v>
      </c>
      <c r="J468" s="28">
        <v>40714</v>
      </c>
      <c r="K468" s="30">
        <v>12.944599999999999</v>
      </c>
      <c r="L468" s="41">
        <v>40714</v>
      </c>
      <c r="M468" s="30">
        <v>20.786300000000001</v>
      </c>
      <c r="N468" s="119">
        <v>40714</v>
      </c>
      <c r="O468" s="30">
        <v>21.291</v>
      </c>
      <c r="P468" s="41">
        <v>40714</v>
      </c>
      <c r="Q468" s="30">
        <v>19.2273</v>
      </c>
      <c r="R468" s="119">
        <v>40714</v>
      </c>
      <c r="S468" s="30">
        <v>18.884</v>
      </c>
      <c r="T468" s="41">
        <v>40714</v>
      </c>
      <c r="U468" s="30">
        <v>17.115100000000002</v>
      </c>
      <c r="V468" s="119">
        <v>40714</v>
      </c>
      <c r="W468" s="30">
        <v>17.021000000000001</v>
      </c>
      <c r="X468" s="1446"/>
      <c r="Y468" s="93">
        <v>40722</v>
      </c>
      <c r="Z468" s="30">
        <v>14.12</v>
      </c>
      <c r="AA468" s="190">
        <f t="shared" si="42"/>
        <v>0.99687199999999987</v>
      </c>
      <c r="AB468" s="41">
        <v>40722</v>
      </c>
      <c r="AC468" s="30">
        <v>13.66</v>
      </c>
      <c r="AD468" s="190">
        <f t="shared" si="43"/>
        <v>0.93297799999999997</v>
      </c>
      <c r="AE468" s="41">
        <v>40722</v>
      </c>
      <c r="AF468" s="30">
        <v>18.09</v>
      </c>
      <c r="AG468" s="1685">
        <f t="shared" si="44"/>
        <v>1.6362405</v>
      </c>
      <c r="AH468" s="1446"/>
      <c r="AI468" s="93">
        <v>40721</v>
      </c>
      <c r="AJ468" s="30">
        <v>13.87</v>
      </c>
      <c r="AK468" s="190">
        <f t="shared" si="45"/>
        <v>0.96188449999999992</v>
      </c>
      <c r="AL468" s="41">
        <v>40714</v>
      </c>
      <c r="AM468" s="30">
        <v>11.817</v>
      </c>
      <c r="AN468" s="190">
        <f t="shared" si="46"/>
        <v>0.69820744499999998</v>
      </c>
      <c r="AO468" s="41">
        <v>40736</v>
      </c>
      <c r="AP468" s="88">
        <v>13.7</v>
      </c>
      <c r="AQ468" s="1685">
        <f t="shared" si="47"/>
        <v>0.93844999999999967</v>
      </c>
    </row>
    <row r="469" spans="1:43">
      <c r="A469" s="28">
        <v>40715</v>
      </c>
      <c r="B469" s="41">
        <v>40715</v>
      </c>
      <c r="C469" s="30">
        <v>27.8949</v>
      </c>
      <c r="D469" s="28">
        <v>40715</v>
      </c>
      <c r="E469" s="30">
        <v>21.1037</v>
      </c>
      <c r="F469" s="28">
        <v>40715</v>
      </c>
      <c r="G469" s="30">
        <v>16.045400000000001</v>
      </c>
      <c r="H469" s="28">
        <v>40715</v>
      </c>
      <c r="I469" s="30">
        <v>14.886900000000001</v>
      </c>
      <c r="J469" s="28">
        <v>40715</v>
      </c>
      <c r="K469" s="30">
        <v>12.9155</v>
      </c>
      <c r="L469" s="41">
        <v>40715</v>
      </c>
      <c r="M469" s="30">
        <v>20.5761</v>
      </c>
      <c r="N469" s="119">
        <v>40715</v>
      </c>
      <c r="O469" s="30">
        <v>21.201000000000001</v>
      </c>
      <c r="P469" s="41">
        <v>40715</v>
      </c>
      <c r="Q469" s="30">
        <v>19.136600000000001</v>
      </c>
      <c r="R469" s="119">
        <v>40715</v>
      </c>
      <c r="S469" s="30">
        <v>18.745999999999999</v>
      </c>
      <c r="T469" s="41">
        <v>40715</v>
      </c>
      <c r="U469" s="30">
        <v>16.979399999999998</v>
      </c>
      <c r="V469" s="119">
        <v>40715</v>
      </c>
      <c r="W469" s="30">
        <v>16.876000000000001</v>
      </c>
      <c r="X469" s="1446"/>
      <c r="Y469" s="93">
        <v>40723</v>
      </c>
      <c r="Z469" s="30">
        <v>14.63</v>
      </c>
      <c r="AA469" s="190">
        <f t="shared" si="42"/>
        <v>1.0701845000000001</v>
      </c>
      <c r="AB469" s="41">
        <v>40723</v>
      </c>
      <c r="AC469" s="30">
        <v>13.96</v>
      </c>
      <c r="AD469" s="190">
        <f t="shared" si="43"/>
        <v>0.97440800000000005</v>
      </c>
      <c r="AE469" s="41">
        <v>40723</v>
      </c>
      <c r="AF469" s="30">
        <v>18.29</v>
      </c>
      <c r="AG469" s="1685">
        <f t="shared" si="44"/>
        <v>1.6726204999999998</v>
      </c>
      <c r="AH469" s="1446"/>
      <c r="AI469" s="93">
        <v>40722</v>
      </c>
      <c r="AJ469" s="30">
        <v>13.76</v>
      </c>
      <c r="AK469" s="190">
        <f t="shared" si="45"/>
        <v>0.94668800000000008</v>
      </c>
      <c r="AL469" s="41">
        <v>40715</v>
      </c>
      <c r="AM469" s="30">
        <v>12.037000000000001</v>
      </c>
      <c r="AN469" s="190">
        <f t="shared" si="46"/>
        <v>0.72444684500000001</v>
      </c>
      <c r="AO469" s="41">
        <v>40737</v>
      </c>
      <c r="AP469" s="88">
        <v>13.63</v>
      </c>
      <c r="AQ469" s="1685">
        <f t="shared" si="47"/>
        <v>0.9288845</v>
      </c>
    </row>
    <row r="470" spans="1:43">
      <c r="A470" s="28">
        <v>40716</v>
      </c>
      <c r="B470" s="41">
        <v>40716</v>
      </c>
      <c r="C470" s="30">
        <v>27.766100000000002</v>
      </c>
      <c r="D470" s="28">
        <v>40716</v>
      </c>
      <c r="E470" s="30">
        <v>20.974299999999999</v>
      </c>
      <c r="F470" s="28">
        <v>40716</v>
      </c>
      <c r="G470" s="30">
        <v>15.9343</v>
      </c>
      <c r="H470" s="28">
        <v>40716</v>
      </c>
      <c r="I470" s="30">
        <v>14.8072</v>
      </c>
      <c r="J470" s="28">
        <v>40716</v>
      </c>
      <c r="K470" s="30">
        <v>12.809100000000001</v>
      </c>
      <c r="L470" s="41">
        <v>40716</v>
      </c>
      <c r="M470" s="30">
        <v>20.3127</v>
      </c>
      <c r="N470" s="119">
        <v>40716</v>
      </c>
      <c r="O470" s="30">
        <v>20.995999999999999</v>
      </c>
      <c r="P470" s="41">
        <v>40716</v>
      </c>
      <c r="Q470" s="30">
        <v>18.882999999999999</v>
      </c>
      <c r="R470" s="119">
        <v>40716</v>
      </c>
      <c r="S470" s="30">
        <v>18.582000000000001</v>
      </c>
      <c r="T470" s="41">
        <v>40716</v>
      </c>
      <c r="U470" s="30">
        <v>16.822800000000001</v>
      </c>
      <c r="V470" s="119">
        <v>40716</v>
      </c>
      <c r="W470" s="30">
        <v>16.731000000000002</v>
      </c>
      <c r="X470" s="1446"/>
      <c r="Y470" s="93">
        <v>40724</v>
      </c>
      <c r="Z470" s="30">
        <v>14.66</v>
      </c>
      <c r="AA470" s="190">
        <f t="shared" si="42"/>
        <v>1.0745780000000003</v>
      </c>
      <c r="AB470" s="41">
        <v>40724</v>
      </c>
      <c r="AC470" s="30">
        <v>14.08</v>
      </c>
      <c r="AD470" s="190">
        <f t="shared" si="43"/>
        <v>0.991232</v>
      </c>
      <c r="AE470" s="41">
        <v>40724</v>
      </c>
      <c r="AF470" s="30">
        <v>18.399999999999999</v>
      </c>
      <c r="AG470" s="1685">
        <f t="shared" si="44"/>
        <v>1.6927999999999999</v>
      </c>
      <c r="AH470" s="1446"/>
      <c r="AI470" s="93">
        <v>40723</v>
      </c>
      <c r="AJ470" s="30">
        <v>14.05</v>
      </c>
      <c r="AK470" s="190">
        <f t="shared" si="45"/>
        <v>0.98701250000000018</v>
      </c>
      <c r="AL470" s="41">
        <v>40716</v>
      </c>
      <c r="AM470" s="30">
        <v>12.029</v>
      </c>
      <c r="AN470" s="190">
        <f t="shared" si="46"/>
        <v>0.72348420499999988</v>
      </c>
      <c r="AO470" s="41">
        <v>40738</v>
      </c>
      <c r="AP470" s="88">
        <v>13.6</v>
      </c>
      <c r="AQ470" s="1685">
        <f t="shared" si="47"/>
        <v>0.92480000000000007</v>
      </c>
    </row>
    <row r="471" spans="1:43">
      <c r="A471" s="28">
        <v>40717</v>
      </c>
      <c r="B471" s="41">
        <v>40717</v>
      </c>
      <c r="C471" s="30">
        <v>27.778700000000001</v>
      </c>
      <c r="D471" s="28">
        <v>40717</v>
      </c>
      <c r="E471" s="30">
        <v>20.9923</v>
      </c>
      <c r="F471" s="28">
        <v>40717</v>
      </c>
      <c r="G471" s="30">
        <v>15.9031</v>
      </c>
      <c r="H471" s="28">
        <v>40717</v>
      </c>
      <c r="I471" s="30">
        <v>14.777100000000001</v>
      </c>
      <c r="J471" s="28">
        <v>40717</v>
      </c>
      <c r="K471" s="30">
        <v>12.900399999999999</v>
      </c>
      <c r="L471" s="41">
        <v>40717</v>
      </c>
      <c r="M471" s="30">
        <v>20.901</v>
      </c>
      <c r="N471" s="119">
        <v>40717</v>
      </c>
      <c r="O471" s="30">
        <v>21.268999999999998</v>
      </c>
      <c r="P471" s="41">
        <v>40717</v>
      </c>
      <c r="Q471" s="30">
        <v>18.936</v>
      </c>
      <c r="R471" s="119">
        <v>40717</v>
      </c>
      <c r="S471" s="30">
        <v>18.664000000000001</v>
      </c>
      <c r="T471" s="41">
        <v>40717</v>
      </c>
      <c r="U471" s="30">
        <v>17.075900000000001</v>
      </c>
      <c r="V471" s="119">
        <v>40717</v>
      </c>
      <c r="W471" s="30">
        <v>16.975999999999999</v>
      </c>
      <c r="X471" s="1446"/>
      <c r="Y471" s="93">
        <v>40725</v>
      </c>
      <c r="Z471" s="30">
        <v>14.66</v>
      </c>
      <c r="AA471" s="190">
        <f t="shared" si="42"/>
        <v>1.0745780000000003</v>
      </c>
      <c r="AB471" s="41">
        <v>40725</v>
      </c>
      <c r="AC471" s="30">
        <v>14.18</v>
      </c>
      <c r="AD471" s="190">
        <f t="shared" si="43"/>
        <v>1.0053620000000001</v>
      </c>
      <c r="AE471" s="41">
        <v>40725</v>
      </c>
      <c r="AF471" s="30">
        <v>18.43</v>
      </c>
      <c r="AG471" s="1685">
        <f t="shared" si="44"/>
        <v>1.6983244999999998</v>
      </c>
      <c r="AH471" s="1446"/>
      <c r="AI471" s="93">
        <v>40724</v>
      </c>
      <c r="AJ471" s="30">
        <v>14.08</v>
      </c>
      <c r="AK471" s="190">
        <f t="shared" si="45"/>
        <v>0.991232</v>
      </c>
      <c r="AL471" s="41">
        <v>40717</v>
      </c>
      <c r="AM471" s="30">
        <v>12.087</v>
      </c>
      <c r="AN471" s="190">
        <f t="shared" si="46"/>
        <v>0.7304778449999999</v>
      </c>
      <c r="AO471" s="41">
        <v>40739</v>
      </c>
      <c r="AP471" s="88">
        <v>13.63</v>
      </c>
      <c r="AQ471" s="1685">
        <f t="shared" si="47"/>
        <v>0.9288845</v>
      </c>
    </row>
    <row r="472" spans="1:43">
      <c r="A472" s="28">
        <v>40718</v>
      </c>
      <c r="B472" s="41">
        <v>40718</v>
      </c>
      <c r="C472" s="30">
        <v>28.1968</v>
      </c>
      <c r="D472" s="28">
        <v>40718</v>
      </c>
      <c r="E472" s="30">
        <v>21.1449</v>
      </c>
      <c r="F472" s="28">
        <v>40718</v>
      </c>
      <c r="G472" s="30">
        <v>15.8931</v>
      </c>
      <c r="H472" s="28">
        <v>40718</v>
      </c>
      <c r="I472" s="30">
        <v>14.795199999999999</v>
      </c>
      <c r="J472" s="28">
        <v>40718</v>
      </c>
      <c r="K472" s="30">
        <v>12.8916</v>
      </c>
      <c r="L472" s="41">
        <v>40718</v>
      </c>
      <c r="M472" s="30">
        <v>20.8489</v>
      </c>
      <c r="N472" s="119">
        <v>40718</v>
      </c>
      <c r="O472" s="30">
        <v>21.061</v>
      </c>
      <c r="P472" s="41">
        <v>40718</v>
      </c>
      <c r="Q472" s="30">
        <v>18.709</v>
      </c>
      <c r="R472" s="119">
        <v>40718</v>
      </c>
      <c r="S472" s="30">
        <v>18.448</v>
      </c>
      <c r="T472" s="41">
        <v>40718</v>
      </c>
      <c r="U472" s="30">
        <v>16.756900000000002</v>
      </c>
      <c r="V472" s="119">
        <v>40718</v>
      </c>
      <c r="W472" s="30">
        <v>16.623000000000001</v>
      </c>
      <c r="X472" s="1446"/>
      <c r="Y472" s="93">
        <v>40728</v>
      </c>
      <c r="Z472" s="30">
        <v>14.6</v>
      </c>
      <c r="AA472" s="190">
        <f t="shared" si="42"/>
        <v>1.0657999999999999</v>
      </c>
      <c r="AB472" s="41">
        <v>40728</v>
      </c>
      <c r="AC472" s="30">
        <v>14.1</v>
      </c>
      <c r="AD472" s="190">
        <f t="shared" si="43"/>
        <v>0.99404999999999977</v>
      </c>
      <c r="AE472" s="41">
        <v>40728</v>
      </c>
      <c r="AF472" s="30">
        <v>18.25</v>
      </c>
      <c r="AG472" s="1685">
        <f t="shared" si="44"/>
        <v>1.6653124999999998</v>
      </c>
      <c r="AH472" s="1446"/>
      <c r="AI472" s="93">
        <v>40725</v>
      </c>
      <c r="AJ472" s="30">
        <v>14.11</v>
      </c>
      <c r="AK472" s="190">
        <f t="shared" si="45"/>
        <v>0.99546049999999997</v>
      </c>
      <c r="AL472" s="41">
        <v>40718</v>
      </c>
      <c r="AM472" s="30">
        <v>12.097</v>
      </c>
      <c r="AN472" s="190">
        <f t="shared" si="46"/>
        <v>0.73168704499999992</v>
      </c>
      <c r="AO472" s="41">
        <v>40742</v>
      </c>
      <c r="AP472" s="88">
        <v>13.3</v>
      </c>
      <c r="AQ472" s="1685">
        <f t="shared" si="47"/>
        <v>0.88445000000000018</v>
      </c>
    </row>
    <row r="473" spans="1:43">
      <c r="A473" s="28">
        <v>40721</v>
      </c>
      <c r="B473" s="41">
        <v>40721</v>
      </c>
      <c r="C473" s="30">
        <v>28.136700000000001</v>
      </c>
      <c r="D473" s="28">
        <v>40721</v>
      </c>
      <c r="E473" s="30">
        <v>21.182700000000001</v>
      </c>
      <c r="F473" s="28">
        <v>40721</v>
      </c>
      <c r="G473" s="30">
        <v>16.034600000000001</v>
      </c>
      <c r="H473" s="28">
        <v>40721</v>
      </c>
      <c r="I473" s="30">
        <v>14.925000000000001</v>
      </c>
      <c r="J473" s="28">
        <v>40721</v>
      </c>
      <c r="K473" s="30">
        <v>13.065799999999999</v>
      </c>
      <c r="L473" s="41">
        <v>40721</v>
      </c>
      <c r="M473" s="30">
        <v>20.977899999999998</v>
      </c>
      <c r="N473" s="119">
        <v>40721</v>
      </c>
      <c r="O473" s="30">
        <v>21.233000000000001</v>
      </c>
      <c r="P473" s="41">
        <v>40721</v>
      </c>
      <c r="Q473" s="30">
        <v>18.849900000000002</v>
      </c>
      <c r="R473" s="119">
        <v>40721</v>
      </c>
      <c r="S473" s="30">
        <v>18.690000000000001</v>
      </c>
      <c r="T473" s="41">
        <v>40721</v>
      </c>
      <c r="U473" s="30">
        <v>16.889499999999998</v>
      </c>
      <c r="V473" s="119">
        <v>40721</v>
      </c>
      <c r="W473" s="30">
        <v>16.747</v>
      </c>
      <c r="X473" s="1446"/>
      <c r="Y473" s="93">
        <v>40729</v>
      </c>
      <c r="Z473" s="30">
        <v>14.67</v>
      </c>
      <c r="AA473" s="190">
        <f t="shared" si="42"/>
        <v>1.0760445000000001</v>
      </c>
      <c r="AB473" s="41">
        <v>40729</v>
      </c>
      <c r="AC473" s="30">
        <v>14.05</v>
      </c>
      <c r="AD473" s="190">
        <f t="shared" si="43"/>
        <v>0.98701250000000018</v>
      </c>
      <c r="AE473" s="41">
        <v>40729</v>
      </c>
      <c r="AF473" s="30">
        <v>18.190000000000001</v>
      </c>
      <c r="AG473" s="1685">
        <f t="shared" si="44"/>
        <v>1.6543805000000003</v>
      </c>
      <c r="AH473" s="1446"/>
      <c r="AI473" s="93">
        <v>40728</v>
      </c>
      <c r="AJ473" s="30">
        <v>13.95</v>
      </c>
      <c r="AK473" s="190">
        <f t="shared" si="45"/>
        <v>0.97301249999999972</v>
      </c>
      <c r="AL473" s="41">
        <v>40721</v>
      </c>
      <c r="AM473" s="30">
        <v>11.874000000000001</v>
      </c>
      <c r="AN473" s="190">
        <f t="shared" si="46"/>
        <v>0.70495938000000014</v>
      </c>
      <c r="AO473" s="41">
        <v>40743</v>
      </c>
      <c r="AP473" s="88">
        <v>13.53</v>
      </c>
      <c r="AQ473" s="1685">
        <f t="shared" si="47"/>
        <v>0.91530450000000008</v>
      </c>
    </row>
    <row r="474" spans="1:43">
      <c r="A474" s="28">
        <v>40722</v>
      </c>
      <c r="B474" s="41">
        <v>40722</v>
      </c>
      <c r="C474" s="30">
        <v>28.015899999999998</v>
      </c>
      <c r="D474" s="28">
        <v>40722</v>
      </c>
      <c r="E474" s="30">
        <v>21.075199999999999</v>
      </c>
      <c r="F474" s="28">
        <v>40722</v>
      </c>
      <c r="G474" s="30">
        <v>16.048500000000001</v>
      </c>
      <c r="H474" s="28">
        <v>40722</v>
      </c>
      <c r="I474" s="30">
        <v>14.9617</v>
      </c>
      <c r="J474" s="28">
        <v>40722</v>
      </c>
      <c r="K474" s="30">
        <v>13.08</v>
      </c>
      <c r="L474" s="41">
        <v>40722</v>
      </c>
      <c r="M474" s="30">
        <v>21.0627</v>
      </c>
      <c r="N474" s="119">
        <v>40722</v>
      </c>
      <c r="O474" s="30">
        <v>21.300999999999998</v>
      </c>
      <c r="P474" s="41">
        <v>40722</v>
      </c>
      <c r="Q474" s="30">
        <v>18.854399999999998</v>
      </c>
      <c r="R474" s="119">
        <v>40722</v>
      </c>
      <c r="S474" s="30">
        <v>18.693000000000001</v>
      </c>
      <c r="T474" s="41">
        <v>40722</v>
      </c>
      <c r="U474" s="30">
        <v>16.920999999999999</v>
      </c>
      <c r="V474" s="119">
        <v>40722</v>
      </c>
      <c r="W474" s="30">
        <v>16.773</v>
      </c>
      <c r="X474" s="1446"/>
      <c r="Y474" s="93">
        <v>40730</v>
      </c>
      <c r="Z474" s="30">
        <v>14.73</v>
      </c>
      <c r="AA474" s="190">
        <f t="shared" si="42"/>
        <v>1.0848645000000001</v>
      </c>
      <c r="AB474" s="41">
        <v>40730</v>
      </c>
      <c r="AC474" s="30">
        <v>14.05</v>
      </c>
      <c r="AD474" s="190">
        <f t="shared" si="43"/>
        <v>0.98701250000000018</v>
      </c>
      <c r="AE474" s="41">
        <v>40730</v>
      </c>
      <c r="AF474" s="30">
        <v>18.12</v>
      </c>
      <c r="AG474" s="1685">
        <f t="shared" si="44"/>
        <v>1.641672</v>
      </c>
      <c r="AH474" s="1446"/>
      <c r="AI474" s="93">
        <v>40729</v>
      </c>
      <c r="AJ474" s="30">
        <v>13.87</v>
      </c>
      <c r="AK474" s="190">
        <f t="shared" si="45"/>
        <v>0.96188449999999992</v>
      </c>
      <c r="AL474" s="41">
        <v>40722</v>
      </c>
      <c r="AM474" s="30">
        <v>11.946999999999999</v>
      </c>
      <c r="AN474" s="190">
        <f t="shared" si="46"/>
        <v>0.71365404499999996</v>
      </c>
      <c r="AO474" s="41">
        <v>40744</v>
      </c>
      <c r="AP474" s="88">
        <v>13.49</v>
      </c>
      <c r="AQ474" s="1685">
        <f t="shared" si="47"/>
        <v>0.90990049999999989</v>
      </c>
    </row>
    <row r="475" spans="1:43">
      <c r="A475" s="28">
        <v>40723</v>
      </c>
      <c r="B475" s="41">
        <v>40723</v>
      </c>
      <c r="C475" s="30">
        <v>28.084</v>
      </c>
      <c r="D475" s="28">
        <v>40723</v>
      </c>
      <c r="E475" s="30">
        <v>21.075500000000002</v>
      </c>
      <c r="F475" s="28">
        <v>40723</v>
      </c>
      <c r="G475" s="30">
        <v>16.043099999999999</v>
      </c>
      <c r="H475" s="28">
        <v>40723</v>
      </c>
      <c r="I475" s="30">
        <v>14.9636</v>
      </c>
      <c r="J475" s="28">
        <v>40723</v>
      </c>
      <c r="K475" s="30">
        <v>13.083399999999999</v>
      </c>
      <c r="L475" s="41">
        <v>40723</v>
      </c>
      <c r="M475" s="30">
        <v>21.3171</v>
      </c>
      <c r="N475" s="119">
        <v>40723</v>
      </c>
      <c r="O475" s="30">
        <v>21.596</v>
      </c>
      <c r="P475" s="41">
        <v>40723</v>
      </c>
      <c r="Q475" s="30">
        <v>19.053000000000001</v>
      </c>
      <c r="R475" s="119">
        <v>40723</v>
      </c>
      <c r="S475" s="30">
        <v>18.824999999999999</v>
      </c>
      <c r="T475" s="41">
        <v>40723</v>
      </c>
      <c r="U475" s="30">
        <v>17.088799999999999</v>
      </c>
      <c r="V475" s="119">
        <v>40723</v>
      </c>
      <c r="W475" s="30">
        <v>16.943000000000001</v>
      </c>
      <c r="X475" s="1446"/>
      <c r="Y475" s="93">
        <v>40731</v>
      </c>
      <c r="Z475" s="30">
        <v>14.77</v>
      </c>
      <c r="AA475" s="190">
        <f t="shared" si="42"/>
        <v>1.0907645000000001</v>
      </c>
      <c r="AB475" s="41">
        <v>40731</v>
      </c>
      <c r="AC475" s="30">
        <v>14.12</v>
      </c>
      <c r="AD475" s="190">
        <f t="shared" si="43"/>
        <v>0.99687199999999987</v>
      </c>
      <c r="AE475" s="41">
        <v>40731</v>
      </c>
      <c r="AF475" s="30">
        <v>18.09</v>
      </c>
      <c r="AG475" s="1685">
        <f t="shared" si="44"/>
        <v>1.6362405</v>
      </c>
      <c r="AH475" s="1446"/>
      <c r="AI475" s="93">
        <v>40730</v>
      </c>
      <c r="AJ475" s="30">
        <v>13.85</v>
      </c>
      <c r="AK475" s="190">
        <f t="shared" si="45"/>
        <v>0.9591124999999997</v>
      </c>
      <c r="AL475" s="41">
        <v>40723</v>
      </c>
      <c r="AM475" s="30">
        <v>12.119</v>
      </c>
      <c r="AN475" s="190">
        <f t="shared" si="46"/>
        <v>0.73435080499999994</v>
      </c>
      <c r="AO475" s="41">
        <v>40745</v>
      </c>
      <c r="AP475" s="88">
        <v>13.53</v>
      </c>
      <c r="AQ475" s="1685">
        <f t="shared" si="47"/>
        <v>0.91530450000000008</v>
      </c>
    </row>
    <row r="476" spans="1:43">
      <c r="A476" s="28">
        <v>40724</v>
      </c>
      <c r="B476" s="41">
        <v>40724</v>
      </c>
      <c r="C476" s="30">
        <v>28.352399999999999</v>
      </c>
      <c r="D476" s="28">
        <v>40724</v>
      </c>
      <c r="E476" s="30">
        <v>21.106300000000001</v>
      </c>
      <c r="F476" s="28">
        <v>40724</v>
      </c>
      <c r="G476" s="30">
        <v>16.1053</v>
      </c>
      <c r="H476" s="28">
        <v>40724</v>
      </c>
      <c r="I476" s="30">
        <v>15.078900000000001</v>
      </c>
      <c r="J476" s="28">
        <v>40724</v>
      </c>
      <c r="K476" s="30">
        <v>13.068199999999999</v>
      </c>
      <c r="L476" s="41">
        <v>40724</v>
      </c>
      <c r="M476" s="30">
        <v>21.450299999999999</v>
      </c>
      <c r="N476" s="119">
        <v>40724</v>
      </c>
      <c r="O476" s="30">
        <v>21.721</v>
      </c>
      <c r="P476" s="41">
        <v>40724</v>
      </c>
      <c r="Q476" s="30">
        <v>19.093900000000001</v>
      </c>
      <c r="R476" s="119">
        <v>40724</v>
      </c>
      <c r="S476" s="30">
        <v>18.882000000000001</v>
      </c>
      <c r="T476" s="41">
        <v>40724</v>
      </c>
      <c r="U476" s="30">
        <v>17.103899999999999</v>
      </c>
      <c r="V476" s="119">
        <v>40724</v>
      </c>
      <c r="W476" s="30">
        <v>16.951000000000001</v>
      </c>
      <c r="X476" s="1446"/>
      <c r="Y476" s="93">
        <v>40732</v>
      </c>
      <c r="Z476" s="30">
        <v>15</v>
      </c>
      <c r="AA476" s="190">
        <f t="shared" si="42"/>
        <v>1.125</v>
      </c>
      <c r="AB476" s="41">
        <v>40732</v>
      </c>
      <c r="AC476" s="30">
        <v>14.1</v>
      </c>
      <c r="AD476" s="190">
        <f t="shared" si="43"/>
        <v>0.99404999999999977</v>
      </c>
      <c r="AE476" s="41">
        <v>40732</v>
      </c>
      <c r="AF476" s="30">
        <v>18.28</v>
      </c>
      <c r="AG476" s="1685">
        <f t="shared" si="44"/>
        <v>1.6707920000000005</v>
      </c>
      <c r="AH476" s="1446"/>
      <c r="AI476" s="93">
        <v>40731</v>
      </c>
      <c r="AJ476" s="30">
        <v>13.82</v>
      </c>
      <c r="AK476" s="190">
        <f t="shared" si="45"/>
        <v>0.95496199999999987</v>
      </c>
      <c r="AL476" s="41">
        <v>40724</v>
      </c>
      <c r="AM476" s="30">
        <v>12.122999999999999</v>
      </c>
      <c r="AN476" s="190">
        <f t="shared" si="46"/>
        <v>0.73483564499999987</v>
      </c>
      <c r="AO476" s="41">
        <v>40746</v>
      </c>
      <c r="AP476" s="88">
        <v>13.07</v>
      </c>
      <c r="AQ476" s="1685">
        <f t="shared" si="47"/>
        <v>0.85412450000000006</v>
      </c>
    </row>
    <row r="477" spans="1:43">
      <c r="A477" s="28">
        <v>40725</v>
      </c>
      <c r="B477" s="41">
        <v>40725</v>
      </c>
      <c r="C477" s="30">
        <v>28.2288</v>
      </c>
      <c r="D477" s="28">
        <v>40725</v>
      </c>
      <c r="E477" s="30">
        <v>21.0916</v>
      </c>
      <c r="F477" s="28">
        <v>40725</v>
      </c>
      <c r="G477" s="30">
        <v>16.107299999999999</v>
      </c>
      <c r="H477" s="28">
        <v>40725</v>
      </c>
      <c r="I477" s="30">
        <v>15.079700000000001</v>
      </c>
      <c r="J477" s="28">
        <v>40725</v>
      </c>
      <c r="K477" s="30">
        <v>13.1142</v>
      </c>
      <c r="L477" s="41">
        <v>40725</v>
      </c>
      <c r="M477" s="30">
        <v>21.4588</v>
      </c>
      <c r="N477" s="119">
        <v>40725</v>
      </c>
      <c r="O477" s="30">
        <v>21.693999999999999</v>
      </c>
      <c r="P477" s="41">
        <v>40725</v>
      </c>
      <c r="Q477" s="30">
        <v>19.070699999999999</v>
      </c>
      <c r="R477" s="119">
        <v>40725</v>
      </c>
      <c r="S477" s="30">
        <v>18.853999999999999</v>
      </c>
      <c r="T477" s="41">
        <v>40725</v>
      </c>
      <c r="U477" s="30">
        <v>17.037400000000002</v>
      </c>
      <c r="V477" s="119">
        <v>40725</v>
      </c>
      <c r="W477" s="30">
        <v>16.873999999999999</v>
      </c>
      <c r="X477" s="1446"/>
      <c r="Y477" s="93">
        <v>40735</v>
      </c>
      <c r="Z477" s="30">
        <v>15.61</v>
      </c>
      <c r="AA477" s="190">
        <f t="shared" si="42"/>
        <v>1.2183604999999997</v>
      </c>
      <c r="AB477" s="41">
        <v>40735</v>
      </c>
      <c r="AC477" s="30">
        <v>14.42</v>
      </c>
      <c r="AD477" s="190">
        <f t="shared" si="43"/>
        <v>1.039682</v>
      </c>
      <c r="AE477" s="41">
        <v>40735</v>
      </c>
      <c r="AF477" s="30">
        <v>18.78</v>
      </c>
      <c r="AG477" s="1685">
        <f t="shared" si="44"/>
        <v>1.7634420000000004</v>
      </c>
      <c r="AH477" s="1446"/>
      <c r="AI477" s="93">
        <v>40732</v>
      </c>
      <c r="AJ477" s="30">
        <v>13.87</v>
      </c>
      <c r="AK477" s="190">
        <f t="shared" si="45"/>
        <v>0.96188449999999992</v>
      </c>
      <c r="AL477" s="41">
        <v>40725</v>
      </c>
      <c r="AM477" s="30">
        <v>12.206</v>
      </c>
      <c r="AN477" s="190">
        <f t="shared" si="46"/>
        <v>0.74493218000000005</v>
      </c>
      <c r="AO477" s="41">
        <v>40749</v>
      </c>
      <c r="AP477" s="88">
        <v>12.93</v>
      </c>
      <c r="AQ477" s="1685">
        <f t="shared" si="47"/>
        <v>0.83592449999999996</v>
      </c>
    </row>
    <row r="478" spans="1:43">
      <c r="A478" s="28">
        <v>40728</v>
      </c>
      <c r="B478" s="41">
        <v>40728</v>
      </c>
      <c r="C478" s="30">
        <v>28.139900000000001</v>
      </c>
      <c r="D478" s="28">
        <v>40728</v>
      </c>
      <c r="E478" s="30">
        <v>21.072600000000001</v>
      </c>
      <c r="F478" s="28">
        <v>40728</v>
      </c>
      <c r="G478" s="30">
        <v>16.102</v>
      </c>
      <c r="H478" s="28">
        <v>40728</v>
      </c>
      <c r="I478" s="30">
        <v>15.0784</v>
      </c>
      <c r="J478" s="28">
        <v>40728</v>
      </c>
      <c r="K478" s="30">
        <v>13.113</v>
      </c>
      <c r="L478" s="41">
        <v>40728</v>
      </c>
      <c r="M478" s="30">
        <v>21.459399999999999</v>
      </c>
      <c r="N478" s="119">
        <v>40728</v>
      </c>
      <c r="O478" s="30">
        <v>21.719000000000001</v>
      </c>
      <c r="P478" s="41">
        <v>40728</v>
      </c>
      <c r="Q478" s="30">
        <v>18.915199999999999</v>
      </c>
      <c r="R478" s="119">
        <v>40728</v>
      </c>
      <c r="S478" s="30">
        <v>18.686</v>
      </c>
      <c r="T478" s="41">
        <v>40728</v>
      </c>
      <c r="U478" s="30">
        <v>17.036999999999999</v>
      </c>
      <c r="V478" s="119">
        <v>40728</v>
      </c>
      <c r="W478" s="30">
        <v>16.875</v>
      </c>
      <c r="X478" s="1446"/>
      <c r="Y478" s="93">
        <v>40736</v>
      </c>
      <c r="Z478" s="30">
        <v>15.68</v>
      </c>
      <c r="AA478" s="190">
        <f t="shared" si="42"/>
        <v>1.229312</v>
      </c>
      <c r="AB478" s="41">
        <v>40736</v>
      </c>
      <c r="AC478" s="30">
        <v>14.53</v>
      </c>
      <c r="AD478" s="190">
        <f t="shared" si="43"/>
        <v>1.0556044999999998</v>
      </c>
      <c r="AE478" s="41">
        <v>40736</v>
      </c>
      <c r="AF478" s="30">
        <v>18.8</v>
      </c>
      <c r="AG478" s="1685">
        <f t="shared" si="44"/>
        <v>1.7672000000000001</v>
      </c>
      <c r="AH478" s="1446"/>
      <c r="AI478" s="93">
        <v>40735</v>
      </c>
      <c r="AJ478" s="30">
        <v>14.07</v>
      </c>
      <c r="AK478" s="190">
        <f t="shared" si="45"/>
        <v>0.98982449999999977</v>
      </c>
      <c r="AL478" s="41">
        <v>40728</v>
      </c>
      <c r="AM478" s="30">
        <v>12.135</v>
      </c>
      <c r="AN478" s="190">
        <f t="shared" si="46"/>
        <v>0.73629112499999994</v>
      </c>
      <c r="AO478" s="41">
        <v>40750</v>
      </c>
      <c r="AP478" s="88">
        <v>12.94</v>
      </c>
      <c r="AQ478" s="1685">
        <f t="shared" si="47"/>
        <v>0.8372179999999998</v>
      </c>
    </row>
    <row r="479" spans="1:43">
      <c r="A479" s="28">
        <v>40729</v>
      </c>
      <c r="B479" s="41">
        <v>40729</v>
      </c>
      <c r="C479" s="30">
        <v>28.248100000000001</v>
      </c>
      <c r="D479" s="28">
        <v>40729</v>
      </c>
      <c r="E479" s="30">
        <v>21.1221</v>
      </c>
      <c r="F479" s="28">
        <v>40729</v>
      </c>
      <c r="G479" s="30">
        <v>16.101800000000001</v>
      </c>
      <c r="H479" s="28">
        <v>40729</v>
      </c>
      <c r="I479" s="30">
        <v>15.075900000000001</v>
      </c>
      <c r="J479" s="28">
        <v>40729</v>
      </c>
      <c r="K479" s="30">
        <v>13.1004</v>
      </c>
      <c r="L479" s="41">
        <v>40729</v>
      </c>
      <c r="M479" s="30">
        <v>21.436499999999999</v>
      </c>
      <c r="N479" s="119">
        <v>40729</v>
      </c>
      <c r="O479" s="30">
        <v>21.699000000000002</v>
      </c>
      <c r="P479" s="41">
        <v>40729</v>
      </c>
      <c r="Q479" s="30">
        <v>18.855899999999998</v>
      </c>
      <c r="R479" s="119">
        <v>40729</v>
      </c>
      <c r="S479" s="30">
        <v>18.555</v>
      </c>
      <c r="T479" s="41">
        <v>40729</v>
      </c>
      <c r="U479" s="30">
        <v>16.998200000000001</v>
      </c>
      <c r="V479" s="119">
        <v>40729</v>
      </c>
      <c r="W479" s="30">
        <v>16.832000000000001</v>
      </c>
      <c r="X479" s="1446"/>
      <c r="Y479" s="93">
        <v>40737</v>
      </c>
      <c r="Z479" s="30">
        <v>15.82</v>
      </c>
      <c r="AA479" s="190">
        <f t="shared" si="42"/>
        <v>1.2513620000000001</v>
      </c>
      <c r="AB479" s="41">
        <v>40737</v>
      </c>
      <c r="AC479" s="30">
        <v>14.54</v>
      </c>
      <c r="AD479" s="190">
        <f t="shared" si="43"/>
        <v>1.0570580000000001</v>
      </c>
      <c r="AE479" s="41">
        <v>40737</v>
      </c>
      <c r="AF479" s="30">
        <v>18.79</v>
      </c>
      <c r="AG479" s="1685">
        <f t="shared" si="44"/>
        <v>1.7653204999999998</v>
      </c>
      <c r="AH479" s="1446"/>
      <c r="AI479" s="93">
        <v>40736</v>
      </c>
      <c r="AJ479" s="30">
        <v>14.08</v>
      </c>
      <c r="AK479" s="190">
        <f t="shared" si="45"/>
        <v>0.991232</v>
      </c>
      <c r="AL479" s="41">
        <v>40729</v>
      </c>
      <c r="AM479" s="30">
        <v>12.121</v>
      </c>
      <c r="AN479" s="190">
        <f t="shared" si="46"/>
        <v>0.73459320500000003</v>
      </c>
      <c r="AO479" s="41">
        <v>40751</v>
      </c>
      <c r="AP479" s="88">
        <v>13.19</v>
      </c>
      <c r="AQ479" s="1685">
        <f t="shared" si="47"/>
        <v>0.86988049999999983</v>
      </c>
    </row>
    <row r="480" spans="1:43">
      <c r="A480" s="28">
        <v>40730</v>
      </c>
      <c r="B480" s="41">
        <v>40730</v>
      </c>
      <c r="C480" s="30">
        <v>27.101500000000001</v>
      </c>
      <c r="D480" s="28">
        <v>40730</v>
      </c>
      <c r="E480" s="30">
        <v>20.5548</v>
      </c>
      <c r="F480" s="28">
        <v>40730</v>
      </c>
      <c r="G480" s="30">
        <v>15.8409</v>
      </c>
      <c r="H480" s="28">
        <v>40730</v>
      </c>
      <c r="I480" s="30">
        <v>14.904400000000001</v>
      </c>
      <c r="J480" s="28">
        <v>40730</v>
      </c>
      <c r="K480" s="30">
        <v>13.0024</v>
      </c>
      <c r="L480" s="41">
        <v>40730</v>
      </c>
      <c r="M480" s="30">
        <v>20.915099999999999</v>
      </c>
      <c r="N480" s="119">
        <v>40730</v>
      </c>
      <c r="O480" s="30">
        <v>21.248000000000001</v>
      </c>
      <c r="P480" s="41">
        <v>40730</v>
      </c>
      <c r="Q480" s="30">
        <v>18.342300000000002</v>
      </c>
      <c r="R480" s="119">
        <v>40730</v>
      </c>
      <c r="S480" s="30">
        <v>18.315000000000001</v>
      </c>
      <c r="T480" s="41">
        <v>40730</v>
      </c>
      <c r="U480" s="30">
        <v>16.4679</v>
      </c>
      <c r="V480" s="119">
        <v>40730</v>
      </c>
      <c r="W480" s="30">
        <v>16.379000000000001</v>
      </c>
      <c r="X480" s="1446"/>
      <c r="Y480" s="93">
        <v>40738</v>
      </c>
      <c r="Z480" s="30">
        <v>15.89</v>
      </c>
      <c r="AA480" s="190">
        <f t="shared" si="42"/>
        <v>1.2624605000000002</v>
      </c>
      <c r="AB480" s="41">
        <v>40738</v>
      </c>
      <c r="AC480" s="30">
        <v>14.58</v>
      </c>
      <c r="AD480" s="190">
        <f t="shared" si="43"/>
        <v>1.0628820000000003</v>
      </c>
      <c r="AE480" s="41">
        <v>40738</v>
      </c>
      <c r="AF480" s="30">
        <v>18.850000000000001</v>
      </c>
      <c r="AG480" s="1685">
        <f t="shared" si="44"/>
        <v>1.7766125000000001</v>
      </c>
      <c r="AH480" s="1446"/>
      <c r="AI480" s="93">
        <v>40737</v>
      </c>
      <c r="AJ480" s="30">
        <v>14.12</v>
      </c>
      <c r="AK480" s="190">
        <f t="shared" si="45"/>
        <v>0.99687199999999987</v>
      </c>
      <c r="AL480" s="41">
        <v>40730</v>
      </c>
      <c r="AM480" s="30">
        <v>11.952999999999999</v>
      </c>
      <c r="AN480" s="190">
        <f t="shared" si="46"/>
        <v>0.71437104500000004</v>
      </c>
      <c r="AO480" s="41">
        <v>40752</v>
      </c>
      <c r="AP480" s="88">
        <v>13.19</v>
      </c>
      <c r="AQ480" s="1685">
        <f t="shared" si="47"/>
        <v>0.86988049999999983</v>
      </c>
    </row>
    <row r="481" spans="1:43">
      <c r="A481" s="28">
        <v>40731</v>
      </c>
      <c r="B481" s="41">
        <v>40731</v>
      </c>
      <c r="C481" s="30">
        <v>27.1326</v>
      </c>
      <c r="D481" s="28">
        <v>40731</v>
      </c>
      <c r="E481" s="30">
        <v>20.8248</v>
      </c>
      <c r="F481" s="28">
        <v>40731</v>
      </c>
      <c r="G481" s="30">
        <v>15.965400000000001</v>
      </c>
      <c r="H481" s="28">
        <v>40731</v>
      </c>
      <c r="I481" s="30">
        <v>15.0479</v>
      </c>
      <c r="J481" s="28">
        <v>40731</v>
      </c>
      <c r="K481" s="30">
        <v>13.0426</v>
      </c>
      <c r="L481" s="41">
        <v>40731</v>
      </c>
      <c r="M481" s="30">
        <v>21.190999999999999</v>
      </c>
      <c r="N481" s="119">
        <v>40731</v>
      </c>
      <c r="O481" s="30">
        <v>21.562000000000001</v>
      </c>
      <c r="P481" s="41">
        <v>40731</v>
      </c>
      <c r="Q481" s="30">
        <v>18.5745</v>
      </c>
      <c r="R481" s="119">
        <v>40731</v>
      </c>
      <c r="S481" s="30">
        <v>18.515999999999998</v>
      </c>
      <c r="T481" s="41">
        <v>40731</v>
      </c>
      <c r="U481" s="30">
        <v>16.552399999999999</v>
      </c>
      <c r="V481" s="119">
        <v>40731</v>
      </c>
      <c r="W481" s="30">
        <v>16.457999999999998</v>
      </c>
      <c r="X481" s="1446"/>
      <c r="Y481" s="93">
        <v>40739</v>
      </c>
      <c r="Z481" s="30">
        <v>15.88</v>
      </c>
      <c r="AA481" s="190">
        <f t="shared" si="42"/>
        <v>1.260872</v>
      </c>
      <c r="AB481" s="41">
        <v>40739</v>
      </c>
      <c r="AC481" s="30">
        <v>14.48</v>
      </c>
      <c r="AD481" s="190">
        <f t="shared" si="43"/>
        <v>1.0483520000000002</v>
      </c>
      <c r="AE481" s="41">
        <v>40739</v>
      </c>
      <c r="AF481" s="30">
        <v>18.850000000000001</v>
      </c>
      <c r="AG481" s="1685">
        <f t="shared" si="44"/>
        <v>1.7766125000000001</v>
      </c>
      <c r="AH481" s="1446"/>
      <c r="AI481" s="93">
        <v>40738</v>
      </c>
      <c r="AJ481" s="30">
        <v>14.19</v>
      </c>
      <c r="AK481" s="190">
        <f t="shared" si="45"/>
        <v>1.0067804999999999</v>
      </c>
      <c r="AL481" s="41">
        <v>40731</v>
      </c>
      <c r="AM481" s="30">
        <v>11.999000000000001</v>
      </c>
      <c r="AN481" s="190">
        <f t="shared" si="46"/>
        <v>0.71988000499999993</v>
      </c>
      <c r="AO481" s="41">
        <v>40753</v>
      </c>
      <c r="AP481" s="88">
        <v>13.22</v>
      </c>
      <c r="AQ481" s="1685">
        <f t="shared" si="47"/>
        <v>0.87384200000000023</v>
      </c>
    </row>
    <row r="482" spans="1:43">
      <c r="A482" s="28">
        <v>40732</v>
      </c>
      <c r="B482" s="41">
        <v>40732</v>
      </c>
      <c r="C482" s="30">
        <v>27.2864</v>
      </c>
      <c r="D482" s="28">
        <v>40732</v>
      </c>
      <c r="E482" s="30">
        <v>21.0212</v>
      </c>
      <c r="F482" s="28">
        <v>40732</v>
      </c>
      <c r="G482" s="30">
        <v>16.027899999999999</v>
      </c>
      <c r="H482" s="28">
        <v>40732</v>
      </c>
      <c r="I482" s="30">
        <v>15.091799999999999</v>
      </c>
      <c r="J482" s="28">
        <v>40732</v>
      </c>
      <c r="K482" s="30">
        <v>13.0786</v>
      </c>
      <c r="L482" s="41">
        <v>40732</v>
      </c>
      <c r="M482" s="30">
        <v>22.378299999999999</v>
      </c>
      <c r="N482" s="119">
        <v>40732</v>
      </c>
      <c r="O482" s="30">
        <v>22.981000000000002</v>
      </c>
      <c r="P482" s="41">
        <v>40732</v>
      </c>
      <c r="Q482" s="30">
        <v>19.206800000000001</v>
      </c>
      <c r="R482" s="119">
        <v>40732</v>
      </c>
      <c r="S482" s="30">
        <v>19.315000000000001</v>
      </c>
      <c r="T482" s="41">
        <v>40732</v>
      </c>
      <c r="U482" s="30">
        <v>17.023299999999999</v>
      </c>
      <c r="V482" s="119">
        <v>40732</v>
      </c>
      <c r="W482" s="30">
        <v>16.890999999999998</v>
      </c>
      <c r="X482" s="1446"/>
      <c r="Y482" s="93">
        <v>40742</v>
      </c>
      <c r="Z482" s="30">
        <v>16.260000000000002</v>
      </c>
      <c r="AA482" s="190">
        <f t="shared" si="42"/>
        <v>1.3219380000000003</v>
      </c>
      <c r="AB482" s="41">
        <v>40742</v>
      </c>
      <c r="AC482" s="30">
        <v>14.76</v>
      </c>
      <c r="AD482" s="190">
        <f t="shared" si="43"/>
        <v>1.089288</v>
      </c>
      <c r="AE482" s="41">
        <v>40742</v>
      </c>
      <c r="AF482" s="30">
        <v>19.100000000000001</v>
      </c>
      <c r="AG482" s="1685">
        <f t="shared" si="44"/>
        <v>1.8240499999999999</v>
      </c>
      <c r="AH482" s="1446"/>
      <c r="AI482" s="93">
        <v>40739</v>
      </c>
      <c r="AJ482" s="30">
        <v>14.07</v>
      </c>
      <c r="AK482" s="190">
        <f t="shared" si="45"/>
        <v>0.98982449999999977</v>
      </c>
      <c r="AL482" s="41">
        <v>40732</v>
      </c>
      <c r="AM482" s="30">
        <v>11.974</v>
      </c>
      <c r="AN482" s="190">
        <f t="shared" si="46"/>
        <v>0.71688337999999996</v>
      </c>
      <c r="AO482" s="41">
        <v>40756</v>
      </c>
      <c r="AP482" s="88">
        <v>13.14</v>
      </c>
      <c r="AQ482" s="1685">
        <f t="shared" si="47"/>
        <v>0.86329800000000023</v>
      </c>
    </row>
    <row r="483" spans="1:43">
      <c r="A483" s="28">
        <v>40735</v>
      </c>
      <c r="B483" s="41">
        <v>40735</v>
      </c>
      <c r="C483" s="30">
        <v>28.443899999999999</v>
      </c>
      <c r="D483" s="28">
        <v>40735</v>
      </c>
      <c r="E483" s="30">
        <v>21.534400000000002</v>
      </c>
      <c r="F483" s="28">
        <v>40735</v>
      </c>
      <c r="G483" s="30">
        <v>16.770499999999998</v>
      </c>
      <c r="H483" s="28">
        <v>40735</v>
      </c>
      <c r="I483" s="30">
        <v>15.867699999999999</v>
      </c>
      <c r="J483" s="28">
        <v>40735</v>
      </c>
      <c r="K483" s="30">
        <v>12.9857</v>
      </c>
      <c r="L483" s="41">
        <v>40735</v>
      </c>
      <c r="M483" s="30">
        <v>25.282</v>
      </c>
      <c r="N483" s="119">
        <v>40735</v>
      </c>
      <c r="O483" s="30">
        <v>25.331</v>
      </c>
      <c r="P483" s="41">
        <v>40735</v>
      </c>
      <c r="Q483" s="30">
        <v>20.354600000000001</v>
      </c>
      <c r="R483" s="119">
        <v>40735</v>
      </c>
      <c r="S483" s="30">
        <v>20.158999999999999</v>
      </c>
      <c r="T483" s="41">
        <v>40735</v>
      </c>
      <c r="U483" s="30">
        <v>17.565100000000001</v>
      </c>
      <c r="V483" s="119">
        <v>40735</v>
      </c>
      <c r="W483" s="30">
        <v>17.388999999999999</v>
      </c>
      <c r="X483" s="1446"/>
      <c r="Y483" s="93">
        <v>40743</v>
      </c>
      <c r="Z483" s="30">
        <v>16.34</v>
      </c>
      <c r="AA483" s="190">
        <f t="shared" si="42"/>
        <v>1.3349779999999998</v>
      </c>
      <c r="AB483" s="41">
        <v>40743</v>
      </c>
      <c r="AC483" s="30">
        <v>14.82</v>
      </c>
      <c r="AD483" s="190">
        <f t="shared" si="43"/>
        <v>1.0981619999999999</v>
      </c>
      <c r="AE483" s="41">
        <v>40743</v>
      </c>
      <c r="AF483" s="30">
        <v>19.11</v>
      </c>
      <c r="AG483" s="1685">
        <f t="shared" si="44"/>
        <v>1.8259604999999999</v>
      </c>
      <c r="AH483" s="1446"/>
      <c r="AI483" s="93">
        <v>40742</v>
      </c>
      <c r="AJ483" s="30">
        <v>14.31</v>
      </c>
      <c r="AK483" s="190">
        <f t="shared" si="45"/>
        <v>1.0238805</v>
      </c>
      <c r="AL483" s="41">
        <v>40735</v>
      </c>
      <c r="AM483" s="30">
        <v>12.29</v>
      </c>
      <c r="AN483" s="190">
        <f t="shared" si="46"/>
        <v>0.75522049999999996</v>
      </c>
      <c r="AO483" s="41">
        <v>40757</v>
      </c>
      <c r="AP483" s="88">
        <v>13.84</v>
      </c>
      <c r="AQ483" s="1685">
        <f t="shared" si="47"/>
        <v>0.95772799999999991</v>
      </c>
    </row>
    <row r="484" spans="1:43">
      <c r="A484" s="28">
        <v>40736</v>
      </c>
      <c r="B484" s="41">
        <v>40736</v>
      </c>
      <c r="C484" s="30">
        <v>28.697700000000001</v>
      </c>
      <c r="D484" s="28">
        <v>40736</v>
      </c>
      <c r="E484" s="30">
        <v>21.861899999999999</v>
      </c>
      <c r="F484" s="28">
        <v>40736</v>
      </c>
      <c r="G484" s="30">
        <v>16.8583</v>
      </c>
      <c r="H484" s="28">
        <v>40736</v>
      </c>
      <c r="I484" s="30">
        <v>15.8802</v>
      </c>
      <c r="J484" s="28">
        <v>40736</v>
      </c>
      <c r="K484" s="30">
        <v>13.498100000000001</v>
      </c>
      <c r="L484" s="41">
        <v>40736</v>
      </c>
      <c r="M484" s="30">
        <v>25.500499999999999</v>
      </c>
      <c r="N484" s="119">
        <v>40736</v>
      </c>
      <c r="O484" s="30">
        <v>25.518000000000001</v>
      </c>
      <c r="P484" s="41">
        <v>40736</v>
      </c>
      <c r="Q484" s="30">
        <v>20.470800000000001</v>
      </c>
      <c r="R484" s="119">
        <v>40736</v>
      </c>
      <c r="S484" s="30">
        <v>20.315000000000001</v>
      </c>
      <c r="T484" s="41">
        <v>40736</v>
      </c>
      <c r="U484" s="30">
        <v>18.019100000000002</v>
      </c>
      <c r="V484" s="119">
        <v>40736</v>
      </c>
      <c r="W484" s="30">
        <v>17.861000000000001</v>
      </c>
      <c r="X484" s="1446"/>
      <c r="Y484" s="93">
        <v>40744</v>
      </c>
      <c r="Z484" s="30">
        <v>15.96</v>
      </c>
      <c r="AA484" s="190">
        <f t="shared" si="42"/>
        <v>1.2736080000000003</v>
      </c>
      <c r="AB484" s="41">
        <v>40744</v>
      </c>
      <c r="AC484" s="30">
        <v>14.52</v>
      </c>
      <c r="AD484" s="190">
        <f t="shared" si="43"/>
        <v>1.0541519999999998</v>
      </c>
      <c r="AE484" s="41">
        <v>40744</v>
      </c>
      <c r="AF484" s="30">
        <v>18.829999999999998</v>
      </c>
      <c r="AG484" s="1685">
        <f t="shared" si="44"/>
        <v>1.7728444999999999</v>
      </c>
      <c r="AH484" s="1446"/>
      <c r="AI484" s="93">
        <v>40743</v>
      </c>
      <c r="AJ484" s="30">
        <v>14.26</v>
      </c>
      <c r="AK484" s="190">
        <f t="shared" si="45"/>
        <v>1.0167379999999999</v>
      </c>
      <c r="AL484" s="41">
        <v>40736</v>
      </c>
      <c r="AM484" s="30">
        <v>12.336</v>
      </c>
      <c r="AN484" s="190">
        <f t="shared" si="46"/>
        <v>0.76088447999999997</v>
      </c>
      <c r="AO484" s="41">
        <v>40758</v>
      </c>
      <c r="AP484" s="88">
        <v>13.87</v>
      </c>
      <c r="AQ484" s="1685">
        <f t="shared" si="47"/>
        <v>0.96188449999999992</v>
      </c>
    </row>
    <row r="485" spans="1:43">
      <c r="A485" s="28">
        <v>40737</v>
      </c>
      <c r="B485" s="41">
        <v>40737</v>
      </c>
      <c r="C485" s="30">
        <v>28.4876</v>
      </c>
      <c r="D485" s="28">
        <v>40737</v>
      </c>
      <c r="E485" s="30">
        <v>21.850899999999999</v>
      </c>
      <c r="F485" s="28">
        <v>40737</v>
      </c>
      <c r="G485" s="30">
        <v>16.777200000000001</v>
      </c>
      <c r="H485" s="28">
        <v>40737</v>
      </c>
      <c r="I485" s="30">
        <v>15.7921</v>
      </c>
      <c r="J485" s="28">
        <v>40737</v>
      </c>
      <c r="K485" s="30">
        <v>13.422000000000001</v>
      </c>
      <c r="L485" s="41">
        <v>40737</v>
      </c>
      <c r="M485" s="30">
        <v>25.694400000000002</v>
      </c>
      <c r="N485" s="119">
        <v>40737</v>
      </c>
      <c r="O485" s="30">
        <v>25.791</v>
      </c>
      <c r="P485" s="41">
        <v>40737</v>
      </c>
      <c r="Q485" s="30">
        <v>20.526299999999999</v>
      </c>
      <c r="R485" s="119">
        <v>40737</v>
      </c>
      <c r="S485" s="30">
        <v>20.329999999999998</v>
      </c>
      <c r="T485" s="41">
        <v>40737</v>
      </c>
      <c r="U485" s="30">
        <v>18.1676</v>
      </c>
      <c r="V485" s="119">
        <v>40737</v>
      </c>
      <c r="W485" s="30">
        <v>18.024999999999999</v>
      </c>
      <c r="X485" s="1446"/>
      <c r="Y485" s="93">
        <v>40745</v>
      </c>
      <c r="Z485" s="30">
        <v>16.09</v>
      </c>
      <c r="AA485" s="190">
        <f t="shared" si="42"/>
        <v>1.2944404999999997</v>
      </c>
      <c r="AB485" s="41">
        <v>40745</v>
      </c>
      <c r="AC485" s="30">
        <v>14.69</v>
      </c>
      <c r="AD485" s="190">
        <f t="shared" si="43"/>
        <v>1.0789805000000001</v>
      </c>
      <c r="AE485" s="41">
        <v>40745</v>
      </c>
      <c r="AF485" s="30">
        <v>18.63</v>
      </c>
      <c r="AG485" s="1685">
        <f t="shared" si="44"/>
        <v>1.7353844999999999</v>
      </c>
      <c r="AH485" s="1446"/>
      <c r="AI485" s="93">
        <v>40744</v>
      </c>
      <c r="AJ485" s="30">
        <v>13.92</v>
      </c>
      <c r="AK485" s="190">
        <f t="shared" si="45"/>
        <v>0.9688319999999998</v>
      </c>
      <c r="AL485" s="41">
        <v>40737</v>
      </c>
      <c r="AM485" s="30">
        <v>12.073</v>
      </c>
      <c r="AN485" s="190">
        <f t="shared" si="46"/>
        <v>0.72878664500000001</v>
      </c>
      <c r="AO485" s="41">
        <v>40759</v>
      </c>
      <c r="AP485" s="88">
        <v>16.100000000000001</v>
      </c>
      <c r="AQ485" s="1685">
        <f t="shared" si="47"/>
        <v>1.2960500000000001</v>
      </c>
    </row>
    <row r="486" spans="1:43">
      <c r="A486" s="28">
        <v>40738</v>
      </c>
      <c r="B486" s="41">
        <v>40738</v>
      </c>
      <c r="C486" s="30">
        <v>26.8996</v>
      </c>
      <c r="D486" s="28">
        <v>40738</v>
      </c>
      <c r="E486" s="30">
        <v>20.712700000000002</v>
      </c>
      <c r="F486" s="28">
        <v>40738</v>
      </c>
      <c r="G486" s="30">
        <v>16.1294</v>
      </c>
      <c r="H486" s="28">
        <v>40738</v>
      </c>
      <c r="I486" s="30">
        <v>15.3551</v>
      </c>
      <c r="J486" s="28">
        <v>40738</v>
      </c>
      <c r="K486" s="30">
        <v>12.978999999999999</v>
      </c>
      <c r="L486" s="41">
        <v>40738</v>
      </c>
      <c r="M486" s="30">
        <v>25.696000000000002</v>
      </c>
      <c r="N486" s="119">
        <v>40738</v>
      </c>
      <c r="O486" s="30">
        <v>25.762</v>
      </c>
      <c r="P486" s="41">
        <v>40738</v>
      </c>
      <c r="Q486" s="30">
        <v>20.397400000000001</v>
      </c>
      <c r="R486" s="119">
        <v>40738</v>
      </c>
      <c r="S486" s="30">
        <v>20.172999999999998</v>
      </c>
      <c r="T486" s="41">
        <v>40738</v>
      </c>
      <c r="U486" s="30">
        <v>18.144300000000001</v>
      </c>
      <c r="V486" s="119">
        <v>40738</v>
      </c>
      <c r="W486" s="30">
        <v>18.003</v>
      </c>
      <c r="X486" s="1446"/>
      <c r="Y486" s="93">
        <v>40746</v>
      </c>
      <c r="Z486" s="30">
        <v>15.96</v>
      </c>
      <c r="AA486" s="190">
        <f t="shared" si="42"/>
        <v>1.2736080000000003</v>
      </c>
      <c r="AB486" s="41">
        <v>40746</v>
      </c>
      <c r="AC486" s="30">
        <v>14.4</v>
      </c>
      <c r="AD486" s="190">
        <f t="shared" si="43"/>
        <v>1.0368000000000002</v>
      </c>
      <c r="AE486" s="41">
        <v>40746</v>
      </c>
      <c r="AF486" s="30">
        <v>18.21</v>
      </c>
      <c r="AG486" s="1685">
        <f t="shared" si="44"/>
        <v>1.6580205000000001</v>
      </c>
      <c r="AH486" s="1446"/>
      <c r="AI486" s="93">
        <v>40745</v>
      </c>
      <c r="AJ486" s="30">
        <v>13.75</v>
      </c>
      <c r="AK486" s="190">
        <f t="shared" si="45"/>
        <v>0.94531250000000011</v>
      </c>
      <c r="AL486" s="41">
        <v>40738</v>
      </c>
      <c r="AM486" s="30">
        <v>12.132</v>
      </c>
      <c r="AN486" s="190">
        <f t="shared" si="46"/>
        <v>0.73592711999999993</v>
      </c>
      <c r="AO486" s="41">
        <v>40760</v>
      </c>
      <c r="AP486" s="88">
        <v>16.05</v>
      </c>
      <c r="AQ486" s="1685">
        <f t="shared" si="47"/>
        <v>1.2880125</v>
      </c>
    </row>
    <row r="487" spans="1:43">
      <c r="A487" s="28">
        <v>40739</v>
      </c>
      <c r="B487" s="41">
        <v>40739</v>
      </c>
      <c r="C487" s="30">
        <v>26.529399999999999</v>
      </c>
      <c r="D487" s="28">
        <v>40739</v>
      </c>
      <c r="E487" s="30">
        <v>20.272500000000001</v>
      </c>
      <c r="F487" s="28">
        <v>40739</v>
      </c>
      <c r="G487" s="30">
        <v>15.6198</v>
      </c>
      <c r="H487" s="28">
        <v>40739</v>
      </c>
      <c r="I487" s="30">
        <v>14.927</v>
      </c>
      <c r="J487" s="28">
        <v>40739</v>
      </c>
      <c r="K487" s="30">
        <v>12.790900000000001</v>
      </c>
      <c r="L487" s="41">
        <v>40739</v>
      </c>
      <c r="M487" s="30">
        <v>25.826699999999999</v>
      </c>
      <c r="N487" s="119">
        <v>40739</v>
      </c>
      <c r="O487" s="30">
        <v>25.864000000000001</v>
      </c>
      <c r="P487" s="41">
        <v>40739</v>
      </c>
      <c r="Q487" s="30">
        <v>20.6448</v>
      </c>
      <c r="R487" s="119">
        <v>40739</v>
      </c>
      <c r="S487" s="30">
        <v>20.488</v>
      </c>
      <c r="T487" s="41">
        <v>40739</v>
      </c>
      <c r="U487" s="30">
        <v>18.536200000000001</v>
      </c>
      <c r="V487" s="119">
        <v>40739</v>
      </c>
      <c r="W487" s="30">
        <v>18.416</v>
      </c>
      <c r="X487" s="1446"/>
      <c r="Y487" s="93">
        <v>40749</v>
      </c>
      <c r="Z487" s="30">
        <v>15.98</v>
      </c>
      <c r="AA487" s="190">
        <f t="shared" si="42"/>
        <v>1.276802</v>
      </c>
      <c r="AB487" s="41">
        <v>40749</v>
      </c>
      <c r="AC487" s="30">
        <v>14.4</v>
      </c>
      <c r="AD487" s="190">
        <f t="shared" si="43"/>
        <v>1.0368000000000002</v>
      </c>
      <c r="AE487" s="41">
        <v>40749</v>
      </c>
      <c r="AF487" s="30">
        <v>18.23</v>
      </c>
      <c r="AG487" s="1685">
        <f t="shared" si="44"/>
        <v>1.6616645000000003</v>
      </c>
      <c r="AH487" s="1446"/>
      <c r="AI487" s="93">
        <v>40746</v>
      </c>
      <c r="AJ487" s="30">
        <v>13.43</v>
      </c>
      <c r="AK487" s="190">
        <f t="shared" si="45"/>
        <v>0.90182450000000014</v>
      </c>
      <c r="AL487" s="41">
        <v>40739</v>
      </c>
      <c r="AM487" s="30">
        <v>11.920999999999999</v>
      </c>
      <c r="AN487" s="190">
        <f t="shared" si="46"/>
        <v>0.71055120499999991</v>
      </c>
      <c r="AO487" s="41">
        <v>40763</v>
      </c>
      <c r="AP487" s="88">
        <v>19.8</v>
      </c>
      <c r="AQ487" s="1685">
        <f t="shared" si="47"/>
        <v>1.9602000000000002</v>
      </c>
    </row>
    <row r="488" spans="1:43">
      <c r="A488" s="28">
        <v>40742</v>
      </c>
      <c r="B488" s="41">
        <v>40742</v>
      </c>
      <c r="C488" s="30">
        <v>25.861000000000001</v>
      </c>
      <c r="D488" s="28">
        <v>40742</v>
      </c>
      <c r="E488" s="30">
        <v>19.773900000000001</v>
      </c>
      <c r="F488" s="28">
        <v>40742</v>
      </c>
      <c r="G488" s="30">
        <v>15.300700000000001</v>
      </c>
      <c r="H488" s="28">
        <v>40742</v>
      </c>
      <c r="I488" s="30">
        <v>14.843500000000001</v>
      </c>
      <c r="J488" s="28">
        <v>40742</v>
      </c>
      <c r="K488" s="30">
        <v>12.645799999999999</v>
      </c>
      <c r="L488" s="41">
        <v>40742</v>
      </c>
      <c r="M488" s="30">
        <v>25.6128</v>
      </c>
      <c r="N488" s="119">
        <v>40742</v>
      </c>
      <c r="O488" s="30">
        <v>25.599</v>
      </c>
      <c r="P488" s="41">
        <v>40742</v>
      </c>
      <c r="Q488" s="30">
        <v>20.3782</v>
      </c>
      <c r="R488" s="119">
        <v>40742</v>
      </c>
      <c r="S488" s="30">
        <v>20.251000000000001</v>
      </c>
      <c r="T488" s="41">
        <v>40742</v>
      </c>
      <c r="U488" s="30">
        <v>18.228200000000001</v>
      </c>
      <c r="V488" s="119">
        <v>40742</v>
      </c>
      <c r="W488" s="30">
        <v>18.140999999999998</v>
      </c>
      <c r="X488" s="1446"/>
      <c r="Y488" s="93">
        <v>40750</v>
      </c>
      <c r="Z488" s="30">
        <v>15.47</v>
      </c>
      <c r="AA488" s="190">
        <f t="shared" si="42"/>
        <v>1.1966045000000001</v>
      </c>
      <c r="AB488" s="41">
        <v>40750</v>
      </c>
      <c r="AC488" s="30">
        <v>14.05</v>
      </c>
      <c r="AD488" s="190">
        <f t="shared" si="43"/>
        <v>0.98701250000000018</v>
      </c>
      <c r="AE488" s="41">
        <v>40750</v>
      </c>
      <c r="AF488" s="30">
        <v>17.77</v>
      </c>
      <c r="AG488" s="1685">
        <f t="shared" si="44"/>
        <v>1.5788645000000001</v>
      </c>
      <c r="AH488" s="1446"/>
      <c r="AI488" s="93">
        <v>40749</v>
      </c>
      <c r="AJ488" s="30">
        <v>13.45</v>
      </c>
      <c r="AK488" s="190">
        <f t="shared" si="45"/>
        <v>0.90451249999999972</v>
      </c>
      <c r="AL488" s="41">
        <v>40742</v>
      </c>
      <c r="AM488" s="30">
        <v>11.436999999999999</v>
      </c>
      <c r="AN488" s="190">
        <f t="shared" si="46"/>
        <v>0.65402484500000002</v>
      </c>
      <c r="AO488" s="41">
        <v>40764</v>
      </c>
      <c r="AP488" s="88">
        <v>21.42</v>
      </c>
      <c r="AQ488" s="1685">
        <f t="shared" si="47"/>
        <v>2.2940820000000008</v>
      </c>
    </row>
    <row r="489" spans="1:43">
      <c r="A489" s="28">
        <v>40743</v>
      </c>
      <c r="B489" s="41">
        <v>40743</v>
      </c>
      <c r="C489" s="30">
        <v>24.9725</v>
      </c>
      <c r="D489" s="28">
        <v>40743</v>
      </c>
      <c r="E489" s="30">
        <v>18.811599999999999</v>
      </c>
      <c r="F489" s="28">
        <v>40743</v>
      </c>
      <c r="G489" s="30">
        <v>14.690300000000001</v>
      </c>
      <c r="H489" s="28">
        <v>40743</v>
      </c>
      <c r="I489" s="30">
        <v>14.276199999999999</v>
      </c>
      <c r="J489" s="28">
        <v>40743</v>
      </c>
      <c r="K489" s="30">
        <v>12.2987</v>
      </c>
      <c r="L489" s="41">
        <v>40743</v>
      </c>
      <c r="M489" s="30">
        <v>25.7089</v>
      </c>
      <c r="N489" s="119">
        <v>40743</v>
      </c>
      <c r="O489" s="30">
        <v>25.748000000000001</v>
      </c>
      <c r="P489" s="41">
        <v>40743</v>
      </c>
      <c r="Q489" s="30">
        <v>20.359200000000001</v>
      </c>
      <c r="R489" s="119">
        <v>40743</v>
      </c>
      <c r="S489" s="30">
        <v>20.23</v>
      </c>
      <c r="T489" s="41">
        <v>40743</v>
      </c>
      <c r="U489" s="30">
        <v>18.121700000000001</v>
      </c>
      <c r="V489" s="119">
        <v>40743</v>
      </c>
      <c r="W489" s="30">
        <v>18.042000000000002</v>
      </c>
      <c r="X489" s="1446"/>
      <c r="Y489" s="93">
        <v>40751</v>
      </c>
      <c r="Z489" s="30">
        <v>15.61</v>
      </c>
      <c r="AA489" s="190">
        <f t="shared" si="42"/>
        <v>1.2183604999999997</v>
      </c>
      <c r="AB489" s="41">
        <v>40751</v>
      </c>
      <c r="AC489" s="30">
        <v>14.16</v>
      </c>
      <c r="AD489" s="190">
        <f t="shared" si="43"/>
        <v>1.0025280000000001</v>
      </c>
      <c r="AE489" s="41">
        <v>40751</v>
      </c>
      <c r="AF489" s="30">
        <v>17.920000000000002</v>
      </c>
      <c r="AG489" s="1685">
        <f t="shared" si="44"/>
        <v>1.6056320000000006</v>
      </c>
      <c r="AH489" s="1446"/>
      <c r="AI489" s="93">
        <v>40750</v>
      </c>
      <c r="AJ489" s="30">
        <v>13.13</v>
      </c>
      <c r="AK489" s="190">
        <f t="shared" si="45"/>
        <v>0.86198449999999993</v>
      </c>
      <c r="AL489" s="41">
        <v>40743</v>
      </c>
      <c r="AM489" s="30">
        <v>11.48</v>
      </c>
      <c r="AN489" s="190">
        <f t="shared" si="46"/>
        <v>0.65895199999999998</v>
      </c>
      <c r="AO489" s="41">
        <v>40765</v>
      </c>
      <c r="AP489" s="88">
        <v>22.68</v>
      </c>
      <c r="AQ489" s="1685">
        <f t="shared" si="47"/>
        <v>2.5719120000000002</v>
      </c>
    </row>
    <row r="490" spans="1:43">
      <c r="A490" s="28">
        <v>40744</v>
      </c>
      <c r="B490" s="41">
        <v>40744</v>
      </c>
      <c r="C490" s="30">
        <v>24.5669</v>
      </c>
      <c r="D490" s="28">
        <v>40744</v>
      </c>
      <c r="E490" s="30">
        <v>18.401599999999998</v>
      </c>
      <c r="F490" s="28">
        <v>40744</v>
      </c>
      <c r="G490" s="30">
        <v>14.3621</v>
      </c>
      <c r="H490" s="28">
        <v>40744</v>
      </c>
      <c r="I490" s="30">
        <v>13.7666</v>
      </c>
      <c r="J490" s="28">
        <v>40744</v>
      </c>
      <c r="K490" s="30">
        <v>11.641999999999999</v>
      </c>
      <c r="L490" s="41">
        <v>40744</v>
      </c>
      <c r="M490" s="30">
        <v>25.8903</v>
      </c>
      <c r="N490" s="119">
        <v>40744</v>
      </c>
      <c r="O490" s="30">
        <v>25.849</v>
      </c>
      <c r="P490" s="41">
        <v>40744</v>
      </c>
      <c r="Q490" s="30">
        <v>20.108599999999999</v>
      </c>
      <c r="R490" s="119">
        <v>40744</v>
      </c>
      <c r="S490" s="30">
        <v>20.113</v>
      </c>
      <c r="T490" s="41">
        <v>40744</v>
      </c>
      <c r="U490" s="30">
        <v>17.7592</v>
      </c>
      <c r="V490" s="119">
        <v>40744</v>
      </c>
      <c r="W490" s="30">
        <v>17.684000000000001</v>
      </c>
      <c r="X490" s="1446"/>
      <c r="Y490" s="93">
        <v>40752</v>
      </c>
      <c r="Z490" s="30">
        <v>15.55</v>
      </c>
      <c r="AA490" s="190">
        <f t="shared" si="42"/>
        <v>1.2090125</v>
      </c>
      <c r="AB490" s="41">
        <v>40752</v>
      </c>
      <c r="AC490" s="30">
        <v>14.05</v>
      </c>
      <c r="AD490" s="190">
        <f t="shared" si="43"/>
        <v>0.98701250000000018</v>
      </c>
      <c r="AE490" s="41">
        <v>40752</v>
      </c>
      <c r="AF490" s="30">
        <v>17.920000000000002</v>
      </c>
      <c r="AG490" s="1685">
        <f t="shared" si="44"/>
        <v>1.6056320000000006</v>
      </c>
      <c r="AH490" s="1446"/>
      <c r="AI490" s="93">
        <v>40751</v>
      </c>
      <c r="AJ490" s="30">
        <v>13.26</v>
      </c>
      <c r="AK490" s="190">
        <f t="shared" si="45"/>
        <v>0.87913799999999998</v>
      </c>
      <c r="AL490" s="41">
        <v>40744</v>
      </c>
      <c r="AM490" s="30">
        <v>11.358000000000001</v>
      </c>
      <c r="AN490" s="190">
        <f t="shared" si="46"/>
        <v>0.64502081999999994</v>
      </c>
      <c r="AO490" s="41">
        <v>40766</v>
      </c>
      <c r="AP490" s="88">
        <v>24.07</v>
      </c>
      <c r="AQ490" s="1685">
        <f t="shared" si="47"/>
        <v>2.8968245000000001</v>
      </c>
    </row>
    <row r="491" spans="1:43">
      <c r="A491" s="28">
        <v>40745</v>
      </c>
      <c r="B491" s="41">
        <v>40745</v>
      </c>
      <c r="C491" s="30">
        <v>25.093699999999998</v>
      </c>
      <c r="D491" s="28">
        <v>40745</v>
      </c>
      <c r="E491" s="30">
        <v>19.106999999999999</v>
      </c>
      <c r="F491" s="28">
        <v>40745</v>
      </c>
      <c r="G491" s="30">
        <v>14.7768</v>
      </c>
      <c r="H491" s="28">
        <v>40745</v>
      </c>
      <c r="I491" s="30">
        <v>14.123200000000001</v>
      </c>
      <c r="J491" s="28">
        <v>40745</v>
      </c>
      <c r="K491" s="30">
        <v>11.7614</v>
      </c>
      <c r="L491" s="41">
        <v>40745</v>
      </c>
      <c r="M491" s="30">
        <v>26.709099999999999</v>
      </c>
      <c r="N491" s="119">
        <v>40745</v>
      </c>
      <c r="O491" s="30">
        <v>26.742999999999999</v>
      </c>
      <c r="P491" s="41">
        <v>40745</v>
      </c>
      <c r="Q491" s="30">
        <v>20.563099999999999</v>
      </c>
      <c r="R491" s="119">
        <v>40745</v>
      </c>
      <c r="S491" s="30">
        <v>20.669</v>
      </c>
      <c r="T491" s="41">
        <v>40745</v>
      </c>
      <c r="U491" s="30">
        <v>18.080200000000001</v>
      </c>
      <c r="V491" s="119">
        <v>40745</v>
      </c>
      <c r="W491" s="30">
        <v>17.992999999999999</v>
      </c>
      <c r="X491" s="1446"/>
      <c r="Y491" s="93">
        <v>40753</v>
      </c>
      <c r="Z491" s="30">
        <v>15.56</v>
      </c>
      <c r="AA491" s="190">
        <f t="shared" si="42"/>
        <v>1.2105680000000003</v>
      </c>
      <c r="AB491" s="41">
        <v>40753</v>
      </c>
      <c r="AC491" s="30">
        <v>14.01</v>
      </c>
      <c r="AD491" s="190">
        <f t="shared" si="43"/>
        <v>0.98140050000000012</v>
      </c>
      <c r="AE491" s="41">
        <v>40753</v>
      </c>
      <c r="AF491" s="30">
        <v>17.829999999999998</v>
      </c>
      <c r="AG491" s="1685">
        <f t="shared" si="44"/>
        <v>1.5895444999999997</v>
      </c>
      <c r="AH491" s="1446"/>
      <c r="AI491" s="93">
        <v>40752</v>
      </c>
      <c r="AJ491" s="30">
        <v>13.24</v>
      </c>
      <c r="AK491" s="190">
        <f t="shared" si="45"/>
        <v>0.87648799999999993</v>
      </c>
      <c r="AL491" s="41">
        <v>40745</v>
      </c>
      <c r="AM491" s="30">
        <v>11.45</v>
      </c>
      <c r="AN491" s="190">
        <f t="shared" si="46"/>
        <v>0.65551249999999994</v>
      </c>
      <c r="AO491" s="41">
        <v>40767</v>
      </c>
      <c r="AP491" s="88">
        <v>24.09</v>
      </c>
      <c r="AQ491" s="1685">
        <f t="shared" si="47"/>
        <v>2.9016405000000001</v>
      </c>
    </row>
    <row r="492" spans="1:43">
      <c r="A492" s="28">
        <v>40746</v>
      </c>
      <c r="B492" s="41">
        <v>40746</v>
      </c>
      <c r="C492" s="30">
        <v>24.372699999999998</v>
      </c>
      <c r="D492" s="28">
        <v>40746</v>
      </c>
      <c r="E492" s="30">
        <v>18.522600000000001</v>
      </c>
      <c r="F492" s="28">
        <v>40746</v>
      </c>
      <c r="G492" s="30">
        <v>14.3231</v>
      </c>
      <c r="H492" s="28">
        <v>40746</v>
      </c>
      <c r="I492" s="30">
        <v>13.8886</v>
      </c>
      <c r="J492" s="28">
        <v>40746</v>
      </c>
      <c r="K492" s="30">
        <v>11.661899999999999</v>
      </c>
      <c r="L492" s="41">
        <v>40746</v>
      </c>
      <c r="M492" s="30">
        <v>26.6953</v>
      </c>
      <c r="N492" s="119">
        <v>40746</v>
      </c>
      <c r="O492" s="30">
        <v>26.699000000000002</v>
      </c>
      <c r="P492" s="41">
        <v>40746</v>
      </c>
      <c r="Q492" s="30">
        <v>20.5078</v>
      </c>
      <c r="R492" s="119">
        <v>40746</v>
      </c>
      <c r="S492" s="30">
        <v>20.66</v>
      </c>
      <c r="T492" s="41">
        <v>40746</v>
      </c>
      <c r="U492" s="30">
        <v>18.2301</v>
      </c>
      <c r="V492" s="119">
        <v>40746</v>
      </c>
      <c r="W492" s="30">
        <v>18.218</v>
      </c>
      <c r="X492" s="1446"/>
      <c r="Y492" s="93">
        <v>40756</v>
      </c>
      <c r="Z492" s="30">
        <v>15.93</v>
      </c>
      <c r="AA492" s="190">
        <f t="shared" si="42"/>
        <v>1.2688244999999998</v>
      </c>
      <c r="AB492" s="41">
        <v>40756</v>
      </c>
      <c r="AC492" s="30">
        <v>14.16</v>
      </c>
      <c r="AD492" s="190">
        <f t="shared" si="43"/>
        <v>1.0025280000000001</v>
      </c>
      <c r="AE492" s="41">
        <v>40756</v>
      </c>
      <c r="AF492" s="30">
        <v>18.22</v>
      </c>
      <c r="AG492" s="1685">
        <f t="shared" si="44"/>
        <v>1.6598419999999998</v>
      </c>
      <c r="AH492" s="1446"/>
      <c r="AI492" s="93">
        <v>40753</v>
      </c>
      <c r="AJ492" s="30">
        <v>13.16</v>
      </c>
      <c r="AK492" s="190">
        <f t="shared" si="45"/>
        <v>0.86592800000000003</v>
      </c>
      <c r="AL492" s="41">
        <v>40746</v>
      </c>
      <c r="AM492" s="30">
        <v>11.226000000000001</v>
      </c>
      <c r="AN492" s="190">
        <f t="shared" si="46"/>
        <v>0.63011538000000011</v>
      </c>
      <c r="AO492" s="41">
        <v>40770</v>
      </c>
      <c r="AP492" s="88">
        <v>24.41</v>
      </c>
      <c r="AQ492" s="1685">
        <f t="shared" si="47"/>
        <v>2.9792405000000004</v>
      </c>
    </row>
    <row r="493" spans="1:43">
      <c r="A493" s="28">
        <v>40749</v>
      </c>
      <c r="B493" s="41">
        <v>40749</v>
      </c>
      <c r="C493" s="30">
        <v>24.611000000000001</v>
      </c>
      <c r="D493" s="28">
        <v>40749</v>
      </c>
      <c r="E493" s="30">
        <v>19.166499999999999</v>
      </c>
      <c r="F493" s="28">
        <v>40749</v>
      </c>
      <c r="G493" s="30">
        <v>14.0777</v>
      </c>
      <c r="H493" s="28">
        <v>40749</v>
      </c>
      <c r="I493" s="30">
        <v>13.661300000000001</v>
      </c>
      <c r="J493" s="28">
        <v>40749</v>
      </c>
      <c r="K493" s="30">
        <v>11.5871</v>
      </c>
      <c r="L493" s="41">
        <v>40749</v>
      </c>
      <c r="M493" s="30">
        <v>26.851900000000001</v>
      </c>
      <c r="N493" s="119">
        <v>40749</v>
      </c>
      <c r="O493" s="30">
        <v>26.97</v>
      </c>
      <c r="P493" s="41">
        <v>40749</v>
      </c>
      <c r="Q493" s="30">
        <v>20.502400000000002</v>
      </c>
      <c r="R493" s="119">
        <v>40749</v>
      </c>
      <c r="S493" s="30">
        <v>20.625</v>
      </c>
      <c r="T493" s="41">
        <v>40749</v>
      </c>
      <c r="U493" s="30">
        <v>18.223800000000001</v>
      </c>
      <c r="V493" s="119">
        <v>40749</v>
      </c>
      <c r="W493" s="30">
        <v>18.199000000000002</v>
      </c>
      <c r="X493" s="1446"/>
      <c r="Y493" s="93">
        <v>40757</v>
      </c>
      <c r="Z493" s="30">
        <v>16.23</v>
      </c>
      <c r="AA493" s="190">
        <f t="shared" si="42"/>
        <v>1.3170645000000001</v>
      </c>
      <c r="AB493" s="41">
        <v>40757</v>
      </c>
      <c r="AC493" s="30">
        <v>14.33</v>
      </c>
      <c r="AD493" s="190">
        <f t="shared" si="43"/>
        <v>1.0267445000000002</v>
      </c>
      <c r="AE493" s="41">
        <v>40757</v>
      </c>
      <c r="AF493" s="30">
        <v>18.45</v>
      </c>
      <c r="AG493" s="1685">
        <f t="shared" si="44"/>
        <v>1.7020125000000002</v>
      </c>
      <c r="AH493" s="1446"/>
      <c r="AI493" s="93">
        <v>40756</v>
      </c>
      <c r="AJ493" s="30">
        <v>13.34</v>
      </c>
      <c r="AK493" s="190">
        <f t="shared" si="45"/>
        <v>0.88977799999999996</v>
      </c>
      <c r="AL493" s="41">
        <v>40749</v>
      </c>
      <c r="AM493" s="30">
        <v>11.274000000000001</v>
      </c>
      <c r="AN493" s="190">
        <f t="shared" si="46"/>
        <v>0.63551538000000007</v>
      </c>
      <c r="AO493" s="41">
        <v>40771</v>
      </c>
      <c r="AP493" s="88">
        <v>24.45</v>
      </c>
      <c r="AQ493" s="1685">
        <f t="shared" si="47"/>
        <v>2.9890124999999999</v>
      </c>
    </row>
    <row r="494" spans="1:43">
      <c r="A494" s="28">
        <v>40750</v>
      </c>
      <c r="B494" s="41">
        <v>40750</v>
      </c>
      <c r="C494" s="30">
        <v>24.677199999999999</v>
      </c>
      <c r="D494" s="28">
        <v>40750</v>
      </c>
      <c r="E494" s="30">
        <v>19.267399999999999</v>
      </c>
      <c r="F494" s="28">
        <v>40750</v>
      </c>
      <c r="G494" s="30">
        <v>14.0732</v>
      </c>
      <c r="H494" s="28">
        <v>40750</v>
      </c>
      <c r="I494" s="30">
        <v>13.657</v>
      </c>
      <c r="J494" s="28">
        <v>40750</v>
      </c>
      <c r="K494" s="30">
        <v>11.598800000000001</v>
      </c>
      <c r="L494" s="41">
        <v>40750</v>
      </c>
      <c r="M494" s="30">
        <v>26.807700000000001</v>
      </c>
      <c r="N494" s="119">
        <v>40750</v>
      </c>
      <c r="O494" s="30">
        <v>26.933</v>
      </c>
      <c r="P494" s="41">
        <v>40750</v>
      </c>
      <c r="Q494" s="30">
        <v>20.533999999999999</v>
      </c>
      <c r="R494" s="119">
        <v>40750</v>
      </c>
      <c r="S494" s="30">
        <v>20.67</v>
      </c>
      <c r="T494" s="41">
        <v>40750</v>
      </c>
      <c r="U494" s="30">
        <v>18.2562</v>
      </c>
      <c r="V494" s="119">
        <v>40750</v>
      </c>
      <c r="W494" s="30">
        <v>18.231999999999999</v>
      </c>
      <c r="X494" s="1446"/>
      <c r="Y494" s="93">
        <v>40758</v>
      </c>
      <c r="Z494" s="30">
        <v>16.420000000000002</v>
      </c>
      <c r="AA494" s="190">
        <f t="shared" si="42"/>
        <v>1.3480820000000002</v>
      </c>
      <c r="AB494" s="41">
        <v>40758</v>
      </c>
      <c r="AC494" s="30">
        <v>15.08</v>
      </c>
      <c r="AD494" s="190">
        <f t="shared" si="43"/>
        <v>1.1370319999999998</v>
      </c>
      <c r="AE494" s="41">
        <v>40758</v>
      </c>
      <c r="AF494" s="30">
        <v>18.690000000000001</v>
      </c>
      <c r="AG494" s="1685">
        <f t="shared" si="44"/>
        <v>1.7465805000000001</v>
      </c>
      <c r="AH494" s="1446"/>
      <c r="AI494" s="93">
        <v>40757</v>
      </c>
      <c r="AJ494" s="30">
        <v>13.67</v>
      </c>
      <c r="AK494" s="190">
        <f t="shared" si="45"/>
        <v>0.93434449999999991</v>
      </c>
      <c r="AL494" s="41">
        <v>40750</v>
      </c>
      <c r="AM494" s="30">
        <v>11.272</v>
      </c>
      <c r="AN494" s="190">
        <f t="shared" si="46"/>
        <v>0.63528992000000006</v>
      </c>
      <c r="AO494" s="41">
        <v>40772</v>
      </c>
      <c r="AP494" s="88">
        <v>24.45</v>
      </c>
      <c r="AQ494" s="1685">
        <f t="shared" si="47"/>
        <v>2.9890124999999999</v>
      </c>
    </row>
    <row r="495" spans="1:43">
      <c r="A495" s="28">
        <v>40751</v>
      </c>
      <c r="B495" s="41">
        <v>40751</v>
      </c>
      <c r="C495" s="30">
        <v>24.676400000000001</v>
      </c>
      <c r="D495" s="28">
        <v>40751</v>
      </c>
      <c r="E495" s="30">
        <v>19.3308</v>
      </c>
      <c r="F495" s="28">
        <v>40751</v>
      </c>
      <c r="G495" s="30">
        <v>14.1555</v>
      </c>
      <c r="H495" s="28">
        <v>40751</v>
      </c>
      <c r="I495" s="30">
        <v>13.734999999999999</v>
      </c>
      <c r="J495" s="28">
        <v>40751</v>
      </c>
      <c r="K495" s="30">
        <v>11.819100000000001</v>
      </c>
      <c r="L495" s="41">
        <v>40751</v>
      </c>
      <c r="M495" s="30">
        <v>27.276399999999999</v>
      </c>
      <c r="N495" s="119">
        <v>40751</v>
      </c>
      <c r="O495" s="30">
        <v>27.420999999999999</v>
      </c>
      <c r="P495" s="41">
        <v>40751</v>
      </c>
      <c r="Q495" s="30">
        <v>21.009399999999999</v>
      </c>
      <c r="R495" s="119">
        <v>40751</v>
      </c>
      <c r="S495" s="30">
        <v>21.213999999999999</v>
      </c>
      <c r="T495" s="41">
        <v>40751</v>
      </c>
      <c r="U495" s="30">
        <v>18.927700000000002</v>
      </c>
      <c r="V495" s="119">
        <v>40751</v>
      </c>
      <c r="W495" s="30">
        <v>18.934000000000001</v>
      </c>
      <c r="X495" s="1446"/>
      <c r="Y495" s="93">
        <v>40759</v>
      </c>
      <c r="Z495" s="30">
        <v>17.059999999999999</v>
      </c>
      <c r="AA495" s="190">
        <f t="shared" si="42"/>
        <v>1.4552179999999997</v>
      </c>
      <c r="AB495" s="41">
        <v>40759</v>
      </c>
      <c r="AC495" s="30">
        <v>15.9</v>
      </c>
      <c r="AD495" s="190">
        <f t="shared" si="43"/>
        <v>1.2640500000000001</v>
      </c>
      <c r="AE495" s="41">
        <v>40759</v>
      </c>
      <c r="AF495" s="30">
        <v>19.7</v>
      </c>
      <c r="AG495" s="1685">
        <f t="shared" si="44"/>
        <v>1.9404499999999996</v>
      </c>
      <c r="AH495" s="1446"/>
      <c r="AI495" s="93">
        <v>40758</v>
      </c>
      <c r="AJ495" s="30">
        <v>14.08</v>
      </c>
      <c r="AK495" s="190">
        <f t="shared" si="45"/>
        <v>0.991232</v>
      </c>
      <c r="AL495" s="41">
        <v>40751</v>
      </c>
      <c r="AM495" s="30">
        <v>11.534000000000001</v>
      </c>
      <c r="AN495" s="190">
        <f t="shared" si="46"/>
        <v>0.66516578000000015</v>
      </c>
      <c r="AO495" s="41">
        <v>40773</v>
      </c>
      <c r="AP495" s="88">
        <v>25.58</v>
      </c>
      <c r="AQ495" s="1685">
        <f t="shared" si="47"/>
        <v>3.2716819999999993</v>
      </c>
    </row>
    <row r="496" spans="1:43">
      <c r="A496" s="28">
        <v>40752</v>
      </c>
      <c r="B496" s="41">
        <v>40752</v>
      </c>
      <c r="C496" s="30">
        <v>24.887899999999998</v>
      </c>
      <c r="D496" s="28">
        <v>40752</v>
      </c>
      <c r="E496" s="30">
        <v>19.471</v>
      </c>
      <c r="F496" s="28">
        <v>40752</v>
      </c>
      <c r="G496" s="30">
        <v>14.617000000000001</v>
      </c>
      <c r="H496" s="28">
        <v>40752</v>
      </c>
      <c r="I496" s="30">
        <v>14.2393</v>
      </c>
      <c r="J496" s="28">
        <v>40752</v>
      </c>
      <c r="K496" s="30">
        <v>11.908799999999999</v>
      </c>
      <c r="L496" s="41">
        <v>40752</v>
      </c>
      <c r="M496" s="30">
        <v>27.244299999999999</v>
      </c>
      <c r="N496" s="119">
        <v>40752</v>
      </c>
      <c r="O496" s="30">
        <v>27.372</v>
      </c>
      <c r="P496" s="41">
        <v>40752</v>
      </c>
      <c r="Q496" s="30">
        <v>20.991099999999999</v>
      </c>
      <c r="R496" s="119">
        <v>40752</v>
      </c>
      <c r="S496" s="30">
        <v>21.271000000000001</v>
      </c>
      <c r="T496" s="41">
        <v>40752</v>
      </c>
      <c r="U496" s="30">
        <v>19.018000000000001</v>
      </c>
      <c r="V496" s="119">
        <v>40752</v>
      </c>
      <c r="W496" s="30">
        <v>19.030999999999999</v>
      </c>
      <c r="X496" s="1446"/>
      <c r="Y496" s="93">
        <v>40760</v>
      </c>
      <c r="Z496" s="30">
        <v>17.32</v>
      </c>
      <c r="AA496" s="190">
        <f t="shared" si="42"/>
        <v>1.4999119999999999</v>
      </c>
      <c r="AB496" s="41">
        <v>40760</v>
      </c>
      <c r="AC496" s="30">
        <v>16.04</v>
      </c>
      <c r="AD496" s="190">
        <f t="shared" si="43"/>
        <v>1.2864079999999998</v>
      </c>
      <c r="AE496" s="41">
        <v>40760</v>
      </c>
      <c r="AF496" s="30">
        <v>19.75</v>
      </c>
      <c r="AG496" s="1685">
        <f t="shared" si="44"/>
        <v>1.9503125000000003</v>
      </c>
      <c r="AH496" s="1446"/>
      <c r="AI496" s="93">
        <v>40759</v>
      </c>
      <c r="AJ496" s="30">
        <v>15.07</v>
      </c>
      <c r="AK496" s="190">
        <f t="shared" si="45"/>
        <v>1.1355245</v>
      </c>
      <c r="AL496" s="41">
        <v>40752</v>
      </c>
      <c r="AM496" s="30">
        <v>11.537000000000001</v>
      </c>
      <c r="AN496" s="190">
        <f t="shared" si="46"/>
        <v>0.66551184500000016</v>
      </c>
      <c r="AO496" s="41">
        <v>40774</v>
      </c>
      <c r="AP496" s="88">
        <v>25.68</v>
      </c>
      <c r="AQ496" s="1685">
        <f t="shared" si="47"/>
        <v>3.2973119999999994</v>
      </c>
    </row>
    <row r="497" spans="1:43">
      <c r="A497" s="28">
        <v>40753</v>
      </c>
      <c r="B497" s="41">
        <v>40753</v>
      </c>
      <c r="C497" s="30">
        <v>24.878399999999999</v>
      </c>
      <c r="D497" s="28">
        <v>40753</v>
      </c>
      <c r="E497" s="30">
        <v>19.419599999999999</v>
      </c>
      <c r="F497" s="28">
        <v>40753</v>
      </c>
      <c r="G497" s="30">
        <v>14.5245</v>
      </c>
      <c r="H497" s="28">
        <v>40753</v>
      </c>
      <c r="I497" s="30">
        <v>14.1808</v>
      </c>
      <c r="J497" s="28">
        <v>40753</v>
      </c>
      <c r="K497" s="30">
        <v>11.8727</v>
      </c>
      <c r="L497" s="41">
        <v>40753</v>
      </c>
      <c r="M497" s="30">
        <v>27.385200000000001</v>
      </c>
      <c r="N497" s="119">
        <v>40753</v>
      </c>
      <c r="O497" s="30">
        <v>27.878</v>
      </c>
      <c r="P497" s="41">
        <v>40753</v>
      </c>
      <c r="Q497" s="30">
        <v>21.227599999999999</v>
      </c>
      <c r="R497" s="119">
        <v>40753</v>
      </c>
      <c r="S497" s="30">
        <v>21.495999999999999</v>
      </c>
      <c r="T497" s="41">
        <v>40753</v>
      </c>
      <c r="U497" s="30">
        <v>18.9815</v>
      </c>
      <c r="V497" s="119">
        <v>40753</v>
      </c>
      <c r="W497" s="30">
        <v>18.989000000000001</v>
      </c>
      <c r="X497" s="1446"/>
      <c r="Y497" s="93">
        <v>40763</v>
      </c>
      <c r="Z497" s="30">
        <v>18.25</v>
      </c>
      <c r="AA497" s="190">
        <f t="shared" si="42"/>
        <v>1.6653124999999998</v>
      </c>
      <c r="AB497" s="41">
        <v>40763</v>
      </c>
      <c r="AC497" s="30">
        <v>17.45</v>
      </c>
      <c r="AD497" s="190">
        <f t="shared" si="43"/>
        <v>1.5225124999999997</v>
      </c>
      <c r="AE497" s="41">
        <v>40763</v>
      </c>
      <c r="AF497" s="30">
        <v>20.98</v>
      </c>
      <c r="AG497" s="1685">
        <f t="shared" si="44"/>
        <v>2.2008020000000004</v>
      </c>
      <c r="AH497" s="1446"/>
      <c r="AI497" s="93">
        <v>40760</v>
      </c>
      <c r="AJ497" s="30">
        <v>15.31</v>
      </c>
      <c r="AK497" s="190">
        <f t="shared" si="45"/>
        <v>1.1719805000000001</v>
      </c>
      <c r="AL497" s="41">
        <v>40753</v>
      </c>
      <c r="AM497" s="30">
        <v>11.596</v>
      </c>
      <c r="AN497" s="190">
        <f t="shared" si="46"/>
        <v>0.67233608</v>
      </c>
      <c r="AO497" s="41">
        <v>40777</v>
      </c>
      <c r="AP497" s="88">
        <v>25.68</v>
      </c>
      <c r="AQ497" s="1685">
        <f t="shared" si="47"/>
        <v>3.2973119999999994</v>
      </c>
    </row>
    <row r="498" spans="1:43">
      <c r="A498" s="28">
        <v>40756</v>
      </c>
      <c r="B498" s="41">
        <v>40756</v>
      </c>
      <c r="C498" s="30">
        <v>24.8248</v>
      </c>
      <c r="D498" s="28">
        <v>40756</v>
      </c>
      <c r="E498" s="30">
        <v>19.4986</v>
      </c>
      <c r="F498" s="28">
        <v>40756</v>
      </c>
      <c r="G498" s="30">
        <v>14.468400000000001</v>
      </c>
      <c r="H498" s="28">
        <v>40756</v>
      </c>
      <c r="I498" s="30">
        <v>13.8986</v>
      </c>
      <c r="J498" s="28">
        <v>40756</v>
      </c>
      <c r="K498" s="30">
        <v>11.588699999999999</v>
      </c>
      <c r="L498" s="41">
        <v>40756</v>
      </c>
      <c r="M498" s="30">
        <v>27.773099999999999</v>
      </c>
      <c r="N498" s="119">
        <v>40756</v>
      </c>
      <c r="O498" s="30">
        <v>28.126000000000001</v>
      </c>
      <c r="P498" s="41">
        <v>40756</v>
      </c>
      <c r="Q498" s="30">
        <v>21.55</v>
      </c>
      <c r="R498" s="119">
        <v>40756</v>
      </c>
      <c r="S498" s="30">
        <v>21.811</v>
      </c>
      <c r="T498" s="41">
        <v>40756</v>
      </c>
      <c r="U498" s="30">
        <v>19.223199999999999</v>
      </c>
      <c r="V498" s="119">
        <v>40756</v>
      </c>
      <c r="W498" s="30">
        <v>19.212</v>
      </c>
      <c r="X498" s="1446"/>
      <c r="Y498" s="93">
        <v>40764</v>
      </c>
      <c r="Z498" s="30">
        <v>18.91</v>
      </c>
      <c r="AA498" s="190">
        <f t="shared" si="42"/>
        <v>1.7879404999999997</v>
      </c>
      <c r="AB498" s="41">
        <v>40764</v>
      </c>
      <c r="AC498" s="30">
        <v>17.66</v>
      </c>
      <c r="AD498" s="190">
        <f t="shared" si="43"/>
        <v>1.5593780000000002</v>
      </c>
      <c r="AE498" s="41">
        <v>40764</v>
      </c>
      <c r="AF498" s="30">
        <v>21.24</v>
      </c>
      <c r="AG498" s="1685">
        <f t="shared" si="44"/>
        <v>2.2556879999999992</v>
      </c>
      <c r="AH498" s="1446"/>
      <c r="AI498" s="93">
        <v>40763</v>
      </c>
      <c r="AJ498" s="30">
        <v>16.440000000000001</v>
      </c>
      <c r="AK498" s="190">
        <f t="shared" si="45"/>
        <v>1.3513680000000003</v>
      </c>
      <c r="AL498" s="41">
        <v>40756</v>
      </c>
      <c r="AM498" s="30">
        <v>11.602</v>
      </c>
      <c r="AN498" s="190">
        <f t="shared" si="46"/>
        <v>0.67303201999999995</v>
      </c>
      <c r="AO498" s="41">
        <v>40778</v>
      </c>
      <c r="AP498" s="88">
        <v>26.37</v>
      </c>
      <c r="AQ498" s="1685">
        <f t="shared" si="47"/>
        <v>3.4768845000000002</v>
      </c>
    </row>
    <row r="499" spans="1:43">
      <c r="A499" s="28">
        <v>40757</v>
      </c>
      <c r="B499" s="41">
        <v>40757</v>
      </c>
      <c r="C499" s="30">
        <v>25.182300000000001</v>
      </c>
      <c r="D499" s="28">
        <v>40757</v>
      </c>
      <c r="E499" s="30">
        <v>19.691500000000001</v>
      </c>
      <c r="F499" s="28">
        <v>40757</v>
      </c>
      <c r="G499" s="30">
        <v>14.538499999999999</v>
      </c>
      <c r="H499" s="28">
        <v>40757</v>
      </c>
      <c r="I499" s="30">
        <v>13.8942</v>
      </c>
      <c r="J499" s="28">
        <v>40757</v>
      </c>
      <c r="K499" s="30">
        <v>11.657</v>
      </c>
      <c r="L499" s="41">
        <v>40757</v>
      </c>
      <c r="M499" s="30">
        <v>27.9864</v>
      </c>
      <c r="N499" s="119">
        <v>40757</v>
      </c>
      <c r="O499" s="30">
        <v>28.335000000000001</v>
      </c>
      <c r="P499" s="41">
        <v>40757</v>
      </c>
      <c r="Q499" s="30">
        <v>21.6843</v>
      </c>
      <c r="R499" s="119">
        <v>40757</v>
      </c>
      <c r="S499" s="30">
        <v>21.795999999999999</v>
      </c>
      <c r="T499" s="41">
        <v>40757</v>
      </c>
      <c r="U499" s="30">
        <v>19.243600000000001</v>
      </c>
      <c r="V499" s="119">
        <v>40757</v>
      </c>
      <c r="W499" s="30">
        <v>19.245999999999999</v>
      </c>
      <c r="X499" s="1446"/>
      <c r="Y499" s="93">
        <v>40765</v>
      </c>
      <c r="Z499" s="30">
        <v>19.47</v>
      </c>
      <c r="AA499" s="190">
        <f t="shared" si="42"/>
        <v>1.8954044999999995</v>
      </c>
      <c r="AB499" s="41">
        <v>40765</v>
      </c>
      <c r="AC499" s="30">
        <v>18.47</v>
      </c>
      <c r="AD499" s="190">
        <f t="shared" si="43"/>
        <v>1.7057044999999997</v>
      </c>
      <c r="AE499" s="41">
        <v>40765</v>
      </c>
      <c r="AF499" s="30">
        <v>23.11</v>
      </c>
      <c r="AG499" s="1685">
        <f t="shared" si="44"/>
        <v>2.6703604999999997</v>
      </c>
      <c r="AH499" s="1446"/>
      <c r="AI499" s="93">
        <v>40764</v>
      </c>
      <c r="AJ499" s="30">
        <v>16.62</v>
      </c>
      <c r="AK499" s="190">
        <f t="shared" si="45"/>
        <v>1.3811220000000002</v>
      </c>
      <c r="AL499" s="41">
        <v>40757</v>
      </c>
      <c r="AM499" s="30">
        <v>12.039</v>
      </c>
      <c r="AN499" s="190">
        <f t="shared" si="46"/>
        <v>0.72468760499999996</v>
      </c>
      <c r="AO499" s="41">
        <v>40779</v>
      </c>
      <c r="AP499" s="88">
        <v>26.43</v>
      </c>
      <c r="AQ499" s="1685">
        <f t="shared" si="47"/>
        <v>3.4927244999999996</v>
      </c>
    </row>
    <row r="500" spans="1:43">
      <c r="A500" s="28">
        <v>40758</v>
      </c>
      <c r="B500" s="41">
        <v>40758</v>
      </c>
      <c r="C500" s="30">
        <v>24.9955</v>
      </c>
      <c r="D500" s="28">
        <v>40758</v>
      </c>
      <c r="E500" s="30">
        <v>19.747399999999999</v>
      </c>
      <c r="F500" s="28">
        <v>40758</v>
      </c>
      <c r="G500" s="30">
        <v>14.636900000000001</v>
      </c>
      <c r="H500" s="28">
        <v>40758</v>
      </c>
      <c r="I500" s="30">
        <v>13.9382</v>
      </c>
      <c r="J500" s="28">
        <v>40758</v>
      </c>
      <c r="K500" s="30">
        <v>11.5929</v>
      </c>
      <c r="L500" s="41">
        <v>40758</v>
      </c>
      <c r="M500" s="30">
        <v>27.981000000000002</v>
      </c>
      <c r="N500" s="119">
        <v>40758</v>
      </c>
      <c r="O500" s="30">
        <v>28.324999999999999</v>
      </c>
      <c r="P500" s="41">
        <v>40758</v>
      </c>
      <c r="Q500" s="30">
        <v>21.603300000000001</v>
      </c>
      <c r="R500" s="119">
        <v>40758</v>
      </c>
      <c r="S500" s="30">
        <v>21.763000000000002</v>
      </c>
      <c r="T500" s="41">
        <v>40758</v>
      </c>
      <c r="U500" s="30">
        <v>19.349299999999999</v>
      </c>
      <c r="V500" s="119">
        <v>40758</v>
      </c>
      <c r="W500" s="30">
        <v>19.350000000000001</v>
      </c>
      <c r="X500" s="1446"/>
      <c r="Y500" s="93">
        <v>40766</v>
      </c>
      <c r="Z500" s="30">
        <v>20.010000000000002</v>
      </c>
      <c r="AA500" s="190">
        <f t="shared" si="42"/>
        <v>2.0020005000000003</v>
      </c>
      <c r="AB500" s="41">
        <v>40766</v>
      </c>
      <c r="AC500" s="30">
        <v>18.87</v>
      </c>
      <c r="AD500" s="190">
        <f t="shared" si="43"/>
        <v>1.7803845000000003</v>
      </c>
      <c r="AE500" s="41">
        <v>40766</v>
      </c>
      <c r="AF500" s="30">
        <v>23.72</v>
      </c>
      <c r="AG500" s="1685">
        <f t="shared" si="44"/>
        <v>2.8131919999999999</v>
      </c>
      <c r="AH500" s="1446"/>
      <c r="AI500" s="93">
        <v>40765</v>
      </c>
      <c r="AJ500" s="30">
        <v>17.86</v>
      </c>
      <c r="AK500" s="190">
        <f t="shared" si="45"/>
        <v>1.5948979999999997</v>
      </c>
      <c r="AL500" s="41">
        <v>40758</v>
      </c>
      <c r="AM500" s="30">
        <v>12.074</v>
      </c>
      <c r="AN500" s="190">
        <f t="shared" si="46"/>
        <v>0.72890737999999999</v>
      </c>
      <c r="AO500" s="41">
        <v>40780</v>
      </c>
      <c r="AP500" s="88">
        <v>26.52</v>
      </c>
      <c r="AQ500" s="1685">
        <f t="shared" si="47"/>
        <v>3.5165519999999999</v>
      </c>
    </row>
    <row r="501" spans="1:43">
      <c r="A501" s="28">
        <v>40759</v>
      </c>
      <c r="B501" s="41">
        <v>40759</v>
      </c>
      <c r="C501" s="30">
        <v>25.182099999999998</v>
      </c>
      <c r="D501" s="28">
        <v>40759</v>
      </c>
      <c r="E501" s="30">
        <v>19.793399999999998</v>
      </c>
      <c r="F501" s="28">
        <v>40759</v>
      </c>
      <c r="G501" s="30">
        <v>14.631499999999999</v>
      </c>
      <c r="H501" s="28">
        <v>40759</v>
      </c>
      <c r="I501" s="30">
        <v>13.9376</v>
      </c>
      <c r="J501" s="28">
        <v>40759</v>
      </c>
      <c r="K501" s="30">
        <v>11.605700000000001</v>
      </c>
      <c r="L501" s="41">
        <v>40759</v>
      </c>
      <c r="M501" s="30">
        <v>28.480399999999999</v>
      </c>
      <c r="N501" s="119">
        <v>40759</v>
      </c>
      <c r="O501" s="30">
        <v>28.643000000000001</v>
      </c>
      <c r="P501" s="41">
        <v>40759</v>
      </c>
      <c r="Q501" s="30">
        <v>21.8627</v>
      </c>
      <c r="R501" s="119">
        <v>40759</v>
      </c>
      <c r="S501" s="30">
        <v>21.783000000000001</v>
      </c>
      <c r="T501" s="41">
        <v>40759</v>
      </c>
      <c r="U501" s="30">
        <v>19.424299999999999</v>
      </c>
      <c r="V501" s="119">
        <v>40759</v>
      </c>
      <c r="W501" s="30">
        <v>19.41</v>
      </c>
      <c r="X501" s="1446"/>
      <c r="Y501" s="93">
        <v>40767</v>
      </c>
      <c r="Z501" s="30">
        <v>22.19</v>
      </c>
      <c r="AA501" s="190">
        <f t="shared" si="42"/>
        <v>2.4619805000000001</v>
      </c>
      <c r="AB501" s="41">
        <v>40767</v>
      </c>
      <c r="AC501" s="30">
        <v>19.77</v>
      </c>
      <c r="AD501" s="190">
        <f t="shared" si="43"/>
        <v>1.9542644999999998</v>
      </c>
      <c r="AE501" s="41">
        <v>40767</v>
      </c>
      <c r="AF501" s="30">
        <v>24.81</v>
      </c>
      <c r="AG501" s="1685">
        <f t="shared" si="44"/>
        <v>3.0776804999999996</v>
      </c>
      <c r="AH501" s="1446"/>
      <c r="AI501" s="93">
        <v>40766</v>
      </c>
      <c r="AJ501" s="30">
        <v>18.52</v>
      </c>
      <c r="AK501" s="190">
        <f t="shared" si="45"/>
        <v>1.7149520000000003</v>
      </c>
      <c r="AL501" s="41">
        <v>40759</v>
      </c>
      <c r="AM501" s="30">
        <v>13.552</v>
      </c>
      <c r="AN501" s="190">
        <f t="shared" si="46"/>
        <v>0.91828351999999991</v>
      </c>
      <c r="AO501" s="41">
        <v>40781</v>
      </c>
      <c r="AP501" s="88">
        <v>26.55</v>
      </c>
      <c r="AQ501" s="1685">
        <f t="shared" si="47"/>
        <v>3.5245125000000002</v>
      </c>
    </row>
    <row r="502" spans="1:43">
      <c r="A502" s="28">
        <v>40760</v>
      </c>
      <c r="B502" s="41">
        <v>40760</v>
      </c>
      <c r="C502" s="30">
        <v>24.955200000000001</v>
      </c>
      <c r="D502" s="28">
        <v>40760</v>
      </c>
      <c r="E502" s="30">
        <v>19.464099999999998</v>
      </c>
      <c r="F502" s="28">
        <v>40760</v>
      </c>
      <c r="G502" s="30">
        <v>14.3484</v>
      </c>
      <c r="H502" s="28">
        <v>40760</v>
      </c>
      <c r="I502" s="30">
        <v>13.671900000000001</v>
      </c>
      <c r="J502" s="28">
        <v>40760</v>
      </c>
      <c r="K502" s="30">
        <v>11.5069</v>
      </c>
      <c r="L502" s="41">
        <v>40760</v>
      </c>
      <c r="M502" s="30">
        <v>28.739699999999999</v>
      </c>
      <c r="N502" s="119">
        <v>40760</v>
      </c>
      <c r="O502" s="30">
        <v>28.981000000000002</v>
      </c>
      <c r="P502" s="41">
        <v>40760</v>
      </c>
      <c r="Q502" s="30">
        <v>21.936199999999999</v>
      </c>
      <c r="R502" s="119">
        <v>40760</v>
      </c>
      <c r="S502" s="30">
        <v>21.986000000000001</v>
      </c>
      <c r="T502" s="41">
        <v>40760</v>
      </c>
      <c r="U502" s="30">
        <v>19.483699999999999</v>
      </c>
      <c r="V502" s="119">
        <v>40760</v>
      </c>
      <c r="W502" s="30">
        <v>19.481999999999999</v>
      </c>
      <c r="X502" s="1446"/>
      <c r="Y502" s="93">
        <v>40770</v>
      </c>
      <c r="Z502" s="30">
        <v>22.21</v>
      </c>
      <c r="AA502" s="190">
        <f t="shared" si="42"/>
        <v>2.4664205000000003</v>
      </c>
      <c r="AB502" s="41">
        <v>40770</v>
      </c>
      <c r="AC502" s="30">
        <v>19.82</v>
      </c>
      <c r="AD502" s="190">
        <f t="shared" si="43"/>
        <v>1.9641620000000002</v>
      </c>
      <c r="AE502" s="41">
        <v>40770</v>
      </c>
      <c r="AF502" s="30">
        <v>24.8</v>
      </c>
      <c r="AG502" s="1685">
        <f t="shared" si="44"/>
        <v>3.0751999999999997</v>
      </c>
      <c r="AH502" s="1446"/>
      <c r="AI502" s="93">
        <v>40767</v>
      </c>
      <c r="AJ502" s="30">
        <v>19.59</v>
      </c>
      <c r="AK502" s="190">
        <f t="shared" si="45"/>
        <v>1.9188404999999999</v>
      </c>
      <c r="AL502" s="41">
        <v>40760</v>
      </c>
      <c r="AM502" s="30">
        <v>13.685</v>
      </c>
      <c r="AN502" s="190">
        <f t="shared" si="46"/>
        <v>0.93639612500000002</v>
      </c>
      <c r="AO502" s="41">
        <v>40784</v>
      </c>
      <c r="AP502" s="88">
        <v>27</v>
      </c>
      <c r="AQ502" s="1685">
        <f t="shared" si="47"/>
        <v>3.6450000000000005</v>
      </c>
    </row>
    <row r="503" spans="1:43">
      <c r="A503" s="28">
        <v>40763</v>
      </c>
      <c r="B503" s="41">
        <v>40763</v>
      </c>
      <c r="C503" s="30">
        <v>28.6282</v>
      </c>
      <c r="D503" s="28">
        <v>40763</v>
      </c>
      <c r="E503" s="30">
        <v>22.402899999999999</v>
      </c>
      <c r="F503" s="28">
        <v>40763</v>
      </c>
      <c r="G503" s="30">
        <v>17.355699999999999</v>
      </c>
      <c r="H503" s="28">
        <v>40763</v>
      </c>
      <c r="I503" s="30">
        <v>16.204699999999999</v>
      </c>
      <c r="J503" s="28">
        <v>40763</v>
      </c>
      <c r="K503" s="30">
        <v>13.836399999999999</v>
      </c>
      <c r="L503" s="41">
        <v>40763</v>
      </c>
      <c r="M503" s="30">
        <v>29.8611</v>
      </c>
      <c r="N503" s="119">
        <v>40763</v>
      </c>
      <c r="O503" s="30">
        <v>30.132000000000001</v>
      </c>
      <c r="P503" s="41">
        <v>40763</v>
      </c>
      <c r="Q503" s="30">
        <v>22.9635</v>
      </c>
      <c r="R503" s="119">
        <v>40763</v>
      </c>
      <c r="S503" s="30">
        <v>23.279</v>
      </c>
      <c r="T503" s="41">
        <v>40763</v>
      </c>
      <c r="U503" s="30">
        <v>19.540900000000001</v>
      </c>
      <c r="V503" s="119">
        <v>40763</v>
      </c>
      <c r="W503" s="30">
        <v>19.513999999999999</v>
      </c>
      <c r="X503" s="1446"/>
      <c r="Y503" s="93">
        <v>40771</v>
      </c>
      <c r="Z503" s="30">
        <v>22.29</v>
      </c>
      <c r="AA503" s="190">
        <f t="shared" si="42"/>
        <v>2.4842204999999997</v>
      </c>
      <c r="AB503" s="41">
        <v>40771</v>
      </c>
      <c r="AC503" s="30">
        <v>19.84</v>
      </c>
      <c r="AD503" s="190">
        <f t="shared" si="43"/>
        <v>1.9681279999999999</v>
      </c>
      <c r="AE503" s="41">
        <v>40771</v>
      </c>
      <c r="AF503" s="30">
        <v>24.79</v>
      </c>
      <c r="AG503" s="1685">
        <f t="shared" si="44"/>
        <v>3.0727204999999995</v>
      </c>
      <c r="AH503" s="1446"/>
      <c r="AI503" s="93">
        <v>40770</v>
      </c>
      <c r="AJ503" s="30">
        <v>19.57</v>
      </c>
      <c r="AK503" s="190">
        <f t="shared" si="45"/>
        <v>1.9149245000000001</v>
      </c>
      <c r="AL503" s="41">
        <v>40763</v>
      </c>
      <c r="AM503" s="30">
        <v>16.204999999999998</v>
      </c>
      <c r="AN503" s="190">
        <f t="shared" si="46"/>
        <v>1.3130101249999995</v>
      </c>
      <c r="AO503" s="41">
        <v>40785</v>
      </c>
      <c r="AP503" s="88">
        <v>27</v>
      </c>
      <c r="AQ503" s="1685">
        <f t="shared" si="47"/>
        <v>3.6450000000000005</v>
      </c>
    </row>
    <row r="504" spans="1:43">
      <c r="A504" s="28">
        <v>40764</v>
      </c>
      <c r="B504" s="41">
        <v>40764</v>
      </c>
      <c r="C504" s="30">
        <v>28.6721</v>
      </c>
      <c r="D504" s="28">
        <v>40764</v>
      </c>
      <c r="E504" s="30">
        <v>22.523599999999998</v>
      </c>
      <c r="F504" s="28">
        <v>40764</v>
      </c>
      <c r="G504" s="30">
        <v>17.4316</v>
      </c>
      <c r="H504" s="28">
        <v>40764</v>
      </c>
      <c r="I504" s="30">
        <v>16.255099999999999</v>
      </c>
      <c r="J504" s="28">
        <v>40764</v>
      </c>
      <c r="K504" s="30">
        <v>14.0139</v>
      </c>
      <c r="L504" s="41">
        <v>40764</v>
      </c>
      <c r="M504" s="30">
        <v>31.316700000000001</v>
      </c>
      <c r="N504" s="119">
        <v>40764</v>
      </c>
      <c r="O504" s="30">
        <v>31.350999999999999</v>
      </c>
      <c r="P504" s="41">
        <v>40764</v>
      </c>
      <c r="Q504" s="30">
        <v>23.5669</v>
      </c>
      <c r="R504" s="119">
        <v>40764</v>
      </c>
      <c r="S504" s="30">
        <v>23.745000000000001</v>
      </c>
      <c r="T504" s="41">
        <v>40764</v>
      </c>
      <c r="U504" s="30">
        <v>20.421199999999999</v>
      </c>
      <c r="V504" s="119">
        <v>40764</v>
      </c>
      <c r="W504" s="30">
        <v>20.375</v>
      </c>
      <c r="X504" s="1446"/>
      <c r="Y504" s="93">
        <v>40772</v>
      </c>
      <c r="Z504" s="30">
        <v>22.27</v>
      </c>
      <c r="AA504" s="190">
        <f t="shared" si="42"/>
        <v>2.4797645000000004</v>
      </c>
      <c r="AB504" s="41">
        <v>40772</v>
      </c>
      <c r="AC504" s="30">
        <v>19.739999999999998</v>
      </c>
      <c r="AD504" s="190">
        <f t="shared" si="43"/>
        <v>1.9483379999999999</v>
      </c>
      <c r="AE504" s="41">
        <v>40772</v>
      </c>
      <c r="AF504" s="30">
        <v>24.75</v>
      </c>
      <c r="AG504" s="1685">
        <f t="shared" si="44"/>
        <v>3.0628124999999997</v>
      </c>
      <c r="AH504" s="1446"/>
      <c r="AI504" s="93">
        <v>40771</v>
      </c>
      <c r="AJ504" s="30">
        <v>19.57</v>
      </c>
      <c r="AK504" s="190">
        <f t="shared" si="45"/>
        <v>1.9149245000000001</v>
      </c>
      <c r="AL504" s="41">
        <v>40764</v>
      </c>
      <c r="AM504" s="30">
        <v>16.952999999999999</v>
      </c>
      <c r="AN504" s="190">
        <f t="shared" si="46"/>
        <v>1.4370210449999996</v>
      </c>
      <c r="AO504" s="41">
        <v>40786</v>
      </c>
      <c r="AP504" s="88">
        <v>26.97</v>
      </c>
      <c r="AQ504" s="1685">
        <f t="shared" si="47"/>
        <v>3.6369044999999995</v>
      </c>
    </row>
    <row r="505" spans="1:43">
      <c r="A505" s="28">
        <v>40765</v>
      </c>
      <c r="B505" s="41">
        <v>40765</v>
      </c>
      <c r="C505" s="30">
        <v>29.550999999999998</v>
      </c>
      <c r="D505" s="28">
        <v>40765</v>
      </c>
      <c r="E505" s="30">
        <v>23.218699999999998</v>
      </c>
      <c r="F505" s="28">
        <v>40765</v>
      </c>
      <c r="G505" s="30">
        <v>18.3324</v>
      </c>
      <c r="H505" s="28">
        <v>40765</v>
      </c>
      <c r="I505" s="30">
        <v>17.071899999999999</v>
      </c>
      <c r="J505" s="28">
        <v>40765</v>
      </c>
      <c r="K505" s="30">
        <v>14.606</v>
      </c>
      <c r="L505" s="41">
        <v>40765</v>
      </c>
      <c r="M505" s="30">
        <v>32.655000000000001</v>
      </c>
      <c r="N505" s="119">
        <v>40765</v>
      </c>
      <c r="O505" s="30">
        <v>32.976999999999997</v>
      </c>
      <c r="P505" s="41">
        <v>40765</v>
      </c>
      <c r="Q505" s="30">
        <v>25.913</v>
      </c>
      <c r="R505" s="119">
        <v>40765</v>
      </c>
      <c r="S505" s="30">
        <v>26.021000000000001</v>
      </c>
      <c r="T505" s="41">
        <v>40765</v>
      </c>
      <c r="U505" s="30">
        <v>21.4163</v>
      </c>
      <c r="V505" s="119">
        <v>40765</v>
      </c>
      <c r="W505" s="30">
        <v>21.3</v>
      </c>
      <c r="X505" s="1446"/>
      <c r="Y505" s="93">
        <v>40773</v>
      </c>
      <c r="Z505" s="30">
        <v>23.45</v>
      </c>
      <c r="AA505" s="190">
        <f t="shared" si="42"/>
        <v>2.7495124999999994</v>
      </c>
      <c r="AB505" s="41">
        <v>40773</v>
      </c>
      <c r="AC505" s="30">
        <v>21.03</v>
      </c>
      <c r="AD505" s="190">
        <f t="shared" si="43"/>
        <v>2.2113045000000007</v>
      </c>
      <c r="AE505" s="41">
        <v>40773</v>
      </c>
      <c r="AF505" s="30">
        <v>26.36</v>
      </c>
      <c r="AG505" s="1685">
        <f t="shared" si="44"/>
        <v>3.4742479999999998</v>
      </c>
      <c r="AH505" s="1446"/>
      <c r="AI505" s="93">
        <v>40772</v>
      </c>
      <c r="AJ505" s="30">
        <v>19.420000000000002</v>
      </c>
      <c r="AK505" s="190">
        <f t="shared" si="45"/>
        <v>1.8856820000000003</v>
      </c>
      <c r="AL505" s="41">
        <v>40765</v>
      </c>
      <c r="AM505" s="30">
        <v>17.695</v>
      </c>
      <c r="AN505" s="190">
        <f t="shared" si="46"/>
        <v>1.565565125</v>
      </c>
      <c r="AO505" s="41">
        <v>40787</v>
      </c>
      <c r="AP505" s="88">
        <v>27</v>
      </c>
      <c r="AQ505" s="1685">
        <f t="shared" si="47"/>
        <v>3.6450000000000005</v>
      </c>
    </row>
    <row r="506" spans="1:43">
      <c r="A506" s="28">
        <v>40766</v>
      </c>
      <c r="B506" s="41">
        <v>40766</v>
      </c>
      <c r="C506" s="30">
        <v>29.055099999999999</v>
      </c>
      <c r="D506" s="28">
        <v>40766</v>
      </c>
      <c r="E506" s="30">
        <v>22.783000000000001</v>
      </c>
      <c r="F506" s="28">
        <v>40766</v>
      </c>
      <c r="G506" s="30">
        <v>18.058199999999999</v>
      </c>
      <c r="H506" s="28">
        <v>40766</v>
      </c>
      <c r="I506" s="30">
        <v>16.881399999999999</v>
      </c>
      <c r="J506" s="28">
        <v>40766</v>
      </c>
      <c r="K506" s="30">
        <v>14.440099999999999</v>
      </c>
      <c r="L506" s="41">
        <v>40766</v>
      </c>
      <c r="M506" s="30">
        <v>33.214300000000001</v>
      </c>
      <c r="N506" s="119">
        <v>40766</v>
      </c>
      <c r="O506" s="30">
        <v>33.738999999999997</v>
      </c>
      <c r="P506" s="41">
        <v>40766</v>
      </c>
      <c r="Q506" s="30">
        <v>26.423200000000001</v>
      </c>
      <c r="R506" s="119">
        <v>40766</v>
      </c>
      <c r="S506" s="30">
        <v>26.396999999999998</v>
      </c>
      <c r="T506" s="41">
        <v>40766</v>
      </c>
      <c r="U506" s="30">
        <v>21.360700000000001</v>
      </c>
      <c r="V506" s="119">
        <v>40766</v>
      </c>
      <c r="W506" s="30">
        <v>21.279</v>
      </c>
      <c r="X506" s="1446"/>
      <c r="Y506" s="93">
        <v>40774</v>
      </c>
      <c r="Z506" s="30">
        <v>23.53</v>
      </c>
      <c r="AA506" s="190">
        <f t="shared" si="42"/>
        <v>2.7683045000000002</v>
      </c>
      <c r="AB506" s="41">
        <v>40774</v>
      </c>
      <c r="AC506" s="30">
        <v>21.2</v>
      </c>
      <c r="AD506" s="190">
        <f t="shared" si="43"/>
        <v>2.2471999999999999</v>
      </c>
      <c r="AE506" s="41">
        <v>40774</v>
      </c>
      <c r="AF506" s="30">
        <v>26.49</v>
      </c>
      <c r="AG506" s="1685">
        <f t="shared" si="44"/>
        <v>3.5086004999999991</v>
      </c>
      <c r="AH506" s="1446"/>
      <c r="AI506" s="93">
        <v>40773</v>
      </c>
      <c r="AJ506" s="30">
        <v>20.99</v>
      </c>
      <c r="AK506" s="190">
        <f t="shared" si="45"/>
        <v>2.2029004999999993</v>
      </c>
      <c r="AL506" s="41">
        <v>40766</v>
      </c>
      <c r="AM506" s="30">
        <v>18.63</v>
      </c>
      <c r="AN506" s="190">
        <f t="shared" si="46"/>
        <v>1.7353844999999999</v>
      </c>
      <c r="AO506" s="41">
        <v>40788</v>
      </c>
      <c r="AP506" s="88">
        <v>27.3</v>
      </c>
      <c r="AQ506" s="1685">
        <f t="shared" si="47"/>
        <v>3.7264500000000007</v>
      </c>
    </row>
    <row r="507" spans="1:43">
      <c r="A507" s="28">
        <v>40767</v>
      </c>
      <c r="B507" s="41">
        <v>40767</v>
      </c>
      <c r="C507" s="30">
        <v>29.053999999999998</v>
      </c>
      <c r="D507" s="28">
        <v>40767</v>
      </c>
      <c r="E507" s="30">
        <v>23.0669</v>
      </c>
      <c r="F507" s="28">
        <v>40767</v>
      </c>
      <c r="G507" s="30">
        <v>18.3124</v>
      </c>
      <c r="H507" s="28">
        <v>40767</v>
      </c>
      <c r="I507" s="30">
        <v>17.055299999999999</v>
      </c>
      <c r="J507" s="28">
        <v>40767</v>
      </c>
      <c r="K507" s="30">
        <v>14.533899999999999</v>
      </c>
      <c r="L507" s="41">
        <v>40767</v>
      </c>
      <c r="M507" s="30">
        <v>33.256100000000004</v>
      </c>
      <c r="N507" s="119">
        <v>40767</v>
      </c>
      <c r="O507" s="30">
        <v>33.933999999999997</v>
      </c>
      <c r="P507" s="41">
        <v>40767</v>
      </c>
      <c r="Q507" s="30">
        <v>26.43</v>
      </c>
      <c r="R507" s="119">
        <v>40767</v>
      </c>
      <c r="S507" s="30">
        <v>26.399000000000001</v>
      </c>
      <c r="T507" s="41">
        <v>40767</v>
      </c>
      <c r="U507" s="30">
        <v>21.554400000000001</v>
      </c>
      <c r="V507" s="119">
        <v>40767</v>
      </c>
      <c r="W507" s="30">
        <v>21.475999999999999</v>
      </c>
      <c r="X507" s="1446"/>
      <c r="Y507" s="93">
        <v>40777</v>
      </c>
      <c r="Z507" s="30">
        <v>23.59</v>
      </c>
      <c r="AA507" s="190">
        <f t="shared" si="42"/>
        <v>2.7824404999999999</v>
      </c>
      <c r="AB507" s="41">
        <v>40777</v>
      </c>
      <c r="AC507" s="30">
        <v>21.29</v>
      </c>
      <c r="AD507" s="190">
        <f t="shared" si="43"/>
        <v>2.2663204999999995</v>
      </c>
      <c r="AE507" s="41">
        <v>40777</v>
      </c>
      <c r="AF507" s="30">
        <v>26.59</v>
      </c>
      <c r="AG507" s="1685">
        <f t="shared" si="44"/>
        <v>3.5351405000000011</v>
      </c>
      <c r="AH507" s="1446"/>
      <c r="AI507" s="93">
        <v>40774</v>
      </c>
      <c r="AJ507" s="30">
        <v>21.13</v>
      </c>
      <c r="AK507" s="190">
        <f t="shared" si="45"/>
        <v>2.2323844999999998</v>
      </c>
      <c r="AL507" s="41">
        <v>40767</v>
      </c>
      <c r="AM507" s="30">
        <v>18.792999999999999</v>
      </c>
      <c r="AN507" s="190">
        <f t="shared" si="46"/>
        <v>1.7658842449999996</v>
      </c>
      <c r="AO507" s="41">
        <v>40792</v>
      </c>
      <c r="AP507" s="88">
        <v>27.31</v>
      </c>
      <c r="AQ507" s="1685">
        <f t="shared" si="47"/>
        <v>3.7291805000000005</v>
      </c>
    </row>
    <row r="508" spans="1:43">
      <c r="A508" s="28">
        <v>40770</v>
      </c>
      <c r="B508" s="41">
        <v>40770</v>
      </c>
      <c r="C508" s="30">
        <v>28.938300000000002</v>
      </c>
      <c r="D508" s="28">
        <v>40770</v>
      </c>
      <c r="E508" s="30">
        <v>23.109500000000001</v>
      </c>
      <c r="F508" s="28">
        <v>40770</v>
      </c>
      <c r="G508" s="30">
        <v>18.320799999999998</v>
      </c>
      <c r="H508" s="28">
        <v>40770</v>
      </c>
      <c r="I508" s="30">
        <v>17.0532</v>
      </c>
      <c r="J508" s="28">
        <v>40770</v>
      </c>
      <c r="K508" s="30">
        <v>14.447800000000001</v>
      </c>
      <c r="L508" s="41">
        <v>40770</v>
      </c>
      <c r="M508" s="30">
        <v>33.202399999999997</v>
      </c>
      <c r="N508" s="119">
        <v>40770</v>
      </c>
      <c r="O508" s="30">
        <v>33.863999999999997</v>
      </c>
      <c r="P508" s="41">
        <v>40770</v>
      </c>
      <c r="Q508" s="30">
        <v>26.400300000000001</v>
      </c>
      <c r="R508" s="119">
        <v>40770</v>
      </c>
      <c r="S508" s="30">
        <v>26.361999999999998</v>
      </c>
      <c r="T508" s="41">
        <v>40770</v>
      </c>
      <c r="U508" s="30">
        <v>21.468399999999999</v>
      </c>
      <c r="V508" s="119">
        <v>40770</v>
      </c>
      <c r="W508" s="30">
        <v>21.398</v>
      </c>
      <c r="X508" s="1446"/>
      <c r="Y508" s="93">
        <v>40778</v>
      </c>
      <c r="Z508" s="30">
        <v>23.52</v>
      </c>
      <c r="AA508" s="190">
        <f t="shared" si="42"/>
        <v>2.765952</v>
      </c>
      <c r="AB508" s="41">
        <v>40778</v>
      </c>
      <c r="AC508" s="30">
        <v>21.2</v>
      </c>
      <c r="AD508" s="190">
        <f t="shared" si="43"/>
        <v>2.2471999999999999</v>
      </c>
      <c r="AE508" s="41">
        <v>40778</v>
      </c>
      <c r="AF508" s="30">
        <v>26.45</v>
      </c>
      <c r="AG508" s="1685">
        <f t="shared" si="44"/>
        <v>3.4980125000000002</v>
      </c>
      <c r="AH508" s="1446"/>
      <c r="AI508" s="93">
        <v>40777</v>
      </c>
      <c r="AJ508" s="30">
        <v>21.18</v>
      </c>
      <c r="AK508" s="190">
        <f t="shared" si="45"/>
        <v>2.2429619999999999</v>
      </c>
      <c r="AL508" s="41">
        <v>40770</v>
      </c>
      <c r="AM508" s="30">
        <v>18.963000000000001</v>
      </c>
      <c r="AN508" s="190">
        <f t="shared" si="46"/>
        <v>1.7979768450000002</v>
      </c>
      <c r="AO508" s="41">
        <v>40793</v>
      </c>
      <c r="AP508" s="88">
        <v>27.79</v>
      </c>
      <c r="AQ508" s="1685">
        <f t="shared" si="47"/>
        <v>3.861420499999999</v>
      </c>
    </row>
    <row r="509" spans="1:43">
      <c r="A509" s="28">
        <v>40771</v>
      </c>
      <c r="B509" s="41">
        <v>40771</v>
      </c>
      <c r="C509" s="30">
        <v>28.854399999999998</v>
      </c>
      <c r="D509" s="28">
        <v>40771</v>
      </c>
      <c r="E509" s="30">
        <v>23.085000000000001</v>
      </c>
      <c r="F509" s="28">
        <v>40771</v>
      </c>
      <c r="G509" s="30">
        <v>18.290800000000001</v>
      </c>
      <c r="H509" s="28">
        <v>40771</v>
      </c>
      <c r="I509" s="30">
        <v>17.041699999999999</v>
      </c>
      <c r="J509" s="28">
        <v>40771</v>
      </c>
      <c r="K509" s="30">
        <v>14.447900000000001</v>
      </c>
      <c r="L509" s="41">
        <v>40771</v>
      </c>
      <c r="M509" s="30">
        <v>33.201099999999997</v>
      </c>
      <c r="N509" s="119">
        <v>40771</v>
      </c>
      <c r="O509" s="30">
        <v>33.863</v>
      </c>
      <c r="P509" s="41">
        <v>40771</v>
      </c>
      <c r="Q509" s="30">
        <v>26.426200000000001</v>
      </c>
      <c r="R509" s="119">
        <v>40771</v>
      </c>
      <c r="S509" s="30">
        <v>26.396000000000001</v>
      </c>
      <c r="T509" s="41">
        <v>40771</v>
      </c>
      <c r="U509" s="30">
        <v>21.453600000000002</v>
      </c>
      <c r="V509" s="119">
        <v>40771</v>
      </c>
      <c r="W509" s="30">
        <v>21.385999999999999</v>
      </c>
      <c r="X509" s="1446"/>
      <c r="Y509" s="93">
        <v>40779</v>
      </c>
      <c r="Z509" s="30">
        <v>24.06</v>
      </c>
      <c r="AA509" s="190">
        <f t="shared" si="42"/>
        <v>2.8944179999999995</v>
      </c>
      <c r="AB509" s="41">
        <v>40779</v>
      </c>
      <c r="AC509" s="30">
        <v>21.33</v>
      </c>
      <c r="AD509" s="190">
        <f t="shared" si="43"/>
        <v>2.2748444999999999</v>
      </c>
      <c r="AE509" s="41">
        <v>40779</v>
      </c>
      <c r="AF509" s="30">
        <v>26.63</v>
      </c>
      <c r="AG509" s="1685">
        <f t="shared" si="44"/>
        <v>3.5457844999999995</v>
      </c>
      <c r="AH509" s="1446"/>
      <c r="AI509" s="93">
        <v>40778</v>
      </c>
      <c r="AJ509" s="30">
        <v>21.09</v>
      </c>
      <c r="AK509" s="190">
        <f t="shared" si="45"/>
        <v>2.2239404999999999</v>
      </c>
      <c r="AL509" s="41">
        <v>40771</v>
      </c>
      <c r="AM509" s="30">
        <v>18.966000000000001</v>
      </c>
      <c r="AN509" s="190">
        <f t="shared" si="46"/>
        <v>1.7985457800000004</v>
      </c>
      <c r="AO509" s="41">
        <v>40794</v>
      </c>
      <c r="AP509" s="88">
        <v>27.83</v>
      </c>
      <c r="AQ509" s="1685">
        <f t="shared" si="47"/>
        <v>3.8725444999999996</v>
      </c>
    </row>
    <row r="510" spans="1:43">
      <c r="A510" s="28">
        <v>40772</v>
      </c>
      <c r="B510" s="41">
        <v>40772</v>
      </c>
      <c r="C510" s="30">
        <v>29.067</v>
      </c>
      <c r="D510" s="28">
        <v>40772</v>
      </c>
      <c r="E510" s="30">
        <v>23.519300000000001</v>
      </c>
      <c r="F510" s="28">
        <v>40772</v>
      </c>
      <c r="G510" s="30">
        <v>18.742699999999999</v>
      </c>
      <c r="H510" s="28">
        <v>40772</v>
      </c>
      <c r="I510" s="30">
        <v>17.502700000000001</v>
      </c>
      <c r="J510" s="28">
        <v>40772</v>
      </c>
      <c r="K510" s="30">
        <v>14.7959</v>
      </c>
      <c r="L510" s="41">
        <v>40772</v>
      </c>
      <c r="M510" s="30">
        <v>33.622900000000001</v>
      </c>
      <c r="N510" s="119">
        <v>40772</v>
      </c>
      <c r="O510" s="30">
        <v>34.289000000000001</v>
      </c>
      <c r="P510" s="41">
        <v>40772</v>
      </c>
      <c r="Q510" s="30">
        <v>26.6477</v>
      </c>
      <c r="R510" s="119">
        <v>40772</v>
      </c>
      <c r="S510" s="30">
        <v>26.72</v>
      </c>
      <c r="T510" s="41">
        <v>40772</v>
      </c>
      <c r="U510" s="30">
        <v>22.080100000000002</v>
      </c>
      <c r="V510" s="119">
        <v>40772</v>
      </c>
      <c r="W510" s="30">
        <v>22.042000000000002</v>
      </c>
      <c r="X510" s="1446"/>
      <c r="Y510" s="93">
        <v>40780</v>
      </c>
      <c r="Z510" s="30">
        <v>23.96</v>
      </c>
      <c r="AA510" s="190">
        <f t="shared" si="42"/>
        <v>2.8704080000000003</v>
      </c>
      <c r="AB510" s="41">
        <v>40780</v>
      </c>
      <c r="AC510" s="30">
        <v>21.05</v>
      </c>
      <c r="AD510" s="190">
        <f t="shared" si="43"/>
        <v>2.2155125000000004</v>
      </c>
      <c r="AE510" s="41">
        <v>40780</v>
      </c>
      <c r="AF510" s="30">
        <v>26.23</v>
      </c>
      <c r="AG510" s="1685">
        <f t="shared" si="44"/>
        <v>3.4400644999999992</v>
      </c>
      <c r="AH510" s="1446"/>
      <c r="AI510" s="93">
        <v>40779</v>
      </c>
      <c r="AJ510" s="30">
        <v>21.24</v>
      </c>
      <c r="AK510" s="190">
        <f t="shared" si="45"/>
        <v>2.2556879999999992</v>
      </c>
      <c r="AL510" s="41">
        <v>40772</v>
      </c>
      <c r="AM510" s="30">
        <v>18.969000000000001</v>
      </c>
      <c r="AN510" s="190">
        <f t="shared" si="46"/>
        <v>1.7991148050000005</v>
      </c>
      <c r="AO510" s="41">
        <v>40795</v>
      </c>
      <c r="AP510" s="88">
        <v>28.16</v>
      </c>
      <c r="AQ510" s="1685">
        <f t="shared" si="47"/>
        <v>3.964928</v>
      </c>
    </row>
    <row r="511" spans="1:43">
      <c r="A511" s="28">
        <v>40773</v>
      </c>
      <c r="B511" s="41">
        <v>40773</v>
      </c>
      <c r="C511" s="30">
        <v>29.0869</v>
      </c>
      <c r="D511" s="28">
        <v>40773</v>
      </c>
      <c r="E511" s="30">
        <v>23.6187</v>
      </c>
      <c r="F511" s="28">
        <v>40773</v>
      </c>
      <c r="G511" s="30">
        <v>18.9573</v>
      </c>
      <c r="H511" s="28">
        <v>40773</v>
      </c>
      <c r="I511" s="30">
        <v>17.6418</v>
      </c>
      <c r="J511" s="28">
        <v>40773</v>
      </c>
      <c r="K511" s="30">
        <v>15.160299999999999</v>
      </c>
      <c r="L511" s="41">
        <v>40773</v>
      </c>
      <c r="M511" s="30">
        <v>35.3262</v>
      </c>
      <c r="N511" s="119">
        <v>40773</v>
      </c>
      <c r="O511" s="30">
        <v>36.075000000000003</v>
      </c>
      <c r="P511" s="41">
        <v>40773</v>
      </c>
      <c r="Q511" s="30">
        <v>28.1006</v>
      </c>
      <c r="R511" s="119">
        <v>40773</v>
      </c>
      <c r="S511" s="30">
        <v>27.748999999999999</v>
      </c>
      <c r="T511" s="41">
        <v>40773</v>
      </c>
      <c r="U511" s="30">
        <v>23.347100000000001</v>
      </c>
      <c r="V511" s="119">
        <v>40773</v>
      </c>
      <c r="W511" s="30">
        <v>23.366</v>
      </c>
      <c r="X511" s="1446"/>
      <c r="Y511" s="93">
        <v>40781</v>
      </c>
      <c r="Z511" s="30">
        <v>23.95</v>
      </c>
      <c r="AA511" s="190">
        <f t="shared" si="42"/>
        <v>2.8680124999999999</v>
      </c>
      <c r="AB511" s="41">
        <v>40781</v>
      </c>
      <c r="AC511" s="30">
        <v>21.06</v>
      </c>
      <c r="AD511" s="190">
        <f t="shared" si="43"/>
        <v>2.2176179999999999</v>
      </c>
      <c r="AE511" s="41">
        <v>40781</v>
      </c>
      <c r="AF511" s="30">
        <v>26.23</v>
      </c>
      <c r="AG511" s="1685">
        <f t="shared" si="44"/>
        <v>3.4400644999999992</v>
      </c>
      <c r="AH511" s="1446"/>
      <c r="AI511" s="93">
        <v>40780</v>
      </c>
      <c r="AJ511" s="30">
        <v>21.03</v>
      </c>
      <c r="AK511" s="190">
        <f t="shared" si="45"/>
        <v>2.2113045000000007</v>
      </c>
      <c r="AL511" s="41">
        <v>40773</v>
      </c>
      <c r="AM511" s="30">
        <v>20.138000000000002</v>
      </c>
      <c r="AN511" s="190">
        <f t="shared" si="46"/>
        <v>2.02769522</v>
      </c>
      <c r="AO511" s="41">
        <v>40798</v>
      </c>
      <c r="AP511" s="88">
        <v>28.17</v>
      </c>
      <c r="AQ511" s="1685">
        <f t="shared" si="47"/>
        <v>3.9677444999999998</v>
      </c>
    </row>
    <row r="512" spans="1:43">
      <c r="A512" s="28">
        <v>40774</v>
      </c>
      <c r="B512" s="41">
        <v>40774</v>
      </c>
      <c r="C512" s="30">
        <v>29.898</v>
      </c>
      <c r="D512" s="28">
        <v>40774</v>
      </c>
      <c r="E512" s="30">
        <v>23.914000000000001</v>
      </c>
      <c r="F512" s="28">
        <v>40774</v>
      </c>
      <c r="G512" s="30">
        <v>19.146799999999999</v>
      </c>
      <c r="H512" s="28">
        <v>40774</v>
      </c>
      <c r="I512" s="30">
        <v>17.8049</v>
      </c>
      <c r="J512" s="28">
        <v>40774</v>
      </c>
      <c r="K512" s="30">
        <v>15.1557</v>
      </c>
      <c r="L512" s="41">
        <v>40774</v>
      </c>
      <c r="M512" s="30">
        <v>34.929900000000004</v>
      </c>
      <c r="N512" s="119">
        <v>40774</v>
      </c>
      <c r="O512" s="30">
        <v>35.765999999999998</v>
      </c>
      <c r="P512" s="41">
        <v>40774</v>
      </c>
      <c r="Q512" s="30">
        <v>27.953299999999999</v>
      </c>
      <c r="R512" s="119">
        <v>40774</v>
      </c>
      <c r="S512" s="30">
        <v>27.443999999999999</v>
      </c>
      <c r="T512" s="41">
        <v>40774</v>
      </c>
      <c r="U512" s="30">
        <v>23.113499999999998</v>
      </c>
      <c r="V512" s="119">
        <v>40774</v>
      </c>
      <c r="W512" s="30">
        <v>23.117999999999999</v>
      </c>
      <c r="X512" s="1446"/>
      <c r="Y512" s="93">
        <v>40784</v>
      </c>
      <c r="Z512" s="30">
        <v>24.07</v>
      </c>
      <c r="AA512" s="190">
        <f t="shared" si="42"/>
        <v>2.8968245000000001</v>
      </c>
      <c r="AB512" s="41">
        <v>40784</v>
      </c>
      <c r="AC512" s="30">
        <v>21.32</v>
      </c>
      <c r="AD512" s="190">
        <f t="shared" si="43"/>
        <v>2.2727119999999998</v>
      </c>
      <c r="AE512" s="41">
        <v>40784</v>
      </c>
      <c r="AF512" s="30">
        <v>26.52</v>
      </c>
      <c r="AG512" s="1685">
        <f t="shared" si="44"/>
        <v>3.5165519999999999</v>
      </c>
      <c r="AH512" s="1446"/>
      <c r="AI512" s="93">
        <v>40781</v>
      </c>
      <c r="AJ512" s="30">
        <v>21.01</v>
      </c>
      <c r="AK512" s="190">
        <f t="shared" si="45"/>
        <v>2.2071005000000001</v>
      </c>
      <c r="AL512" s="41">
        <v>40774</v>
      </c>
      <c r="AM512" s="30">
        <v>20.222000000000001</v>
      </c>
      <c r="AN512" s="190">
        <f t="shared" si="46"/>
        <v>2.0446464200000003</v>
      </c>
      <c r="AO512" s="41">
        <v>40799</v>
      </c>
      <c r="AP512" s="88">
        <v>28.21</v>
      </c>
      <c r="AQ512" s="1685">
        <f t="shared" si="47"/>
        <v>3.9790205000000003</v>
      </c>
    </row>
    <row r="513" spans="1:43">
      <c r="A513" s="28">
        <v>40777</v>
      </c>
      <c r="B513" s="41">
        <v>40777</v>
      </c>
      <c r="C513" s="30">
        <v>30.001100000000001</v>
      </c>
      <c r="D513" s="28">
        <v>40777</v>
      </c>
      <c r="E513" s="30">
        <v>23.9162</v>
      </c>
      <c r="F513" s="28">
        <v>40777</v>
      </c>
      <c r="G513" s="30">
        <v>19.1494</v>
      </c>
      <c r="H513" s="28">
        <v>40777</v>
      </c>
      <c r="I513" s="30">
        <v>17.8017</v>
      </c>
      <c r="J513" s="28">
        <v>40777</v>
      </c>
      <c r="K513" s="30">
        <v>15.150600000000001</v>
      </c>
      <c r="L513" s="41">
        <v>40777</v>
      </c>
      <c r="M513" s="30">
        <v>34.8919</v>
      </c>
      <c r="N513" s="119">
        <v>40777</v>
      </c>
      <c r="O513" s="30">
        <v>35.698999999999998</v>
      </c>
      <c r="P513" s="41">
        <v>40777</v>
      </c>
      <c r="Q513" s="30">
        <v>27.9358</v>
      </c>
      <c r="R513" s="119">
        <v>40777</v>
      </c>
      <c r="S513" s="30">
        <v>27.545999999999999</v>
      </c>
      <c r="T513" s="41">
        <v>40777</v>
      </c>
      <c r="U513" s="30">
        <v>23.184699999999999</v>
      </c>
      <c r="V513" s="119">
        <v>40777</v>
      </c>
      <c r="W513" s="30">
        <v>23.187000000000001</v>
      </c>
      <c r="X513" s="1446"/>
      <c r="Y513" s="93">
        <v>40785</v>
      </c>
      <c r="Z513" s="30">
        <v>24.09</v>
      </c>
      <c r="AA513" s="190">
        <f t="shared" si="42"/>
        <v>2.9016405000000001</v>
      </c>
      <c r="AB513" s="41">
        <v>40785</v>
      </c>
      <c r="AC513" s="30">
        <v>21.4</v>
      </c>
      <c r="AD513" s="190">
        <f t="shared" si="43"/>
        <v>2.2897999999999996</v>
      </c>
      <c r="AE513" s="41">
        <v>40785</v>
      </c>
      <c r="AF513" s="30">
        <v>26.49</v>
      </c>
      <c r="AG513" s="1685">
        <f t="shared" si="44"/>
        <v>3.5086004999999991</v>
      </c>
      <c r="AH513" s="1446"/>
      <c r="AI513" s="93">
        <v>40784</v>
      </c>
      <c r="AJ513" s="30">
        <v>21.15</v>
      </c>
      <c r="AK513" s="190">
        <f t="shared" si="45"/>
        <v>2.2366124999999997</v>
      </c>
      <c r="AL513" s="41">
        <v>40777</v>
      </c>
      <c r="AM513" s="30">
        <v>20.213999999999999</v>
      </c>
      <c r="AN513" s="190">
        <f t="shared" si="46"/>
        <v>2.0430289799999999</v>
      </c>
      <c r="AO513" s="41">
        <v>40800</v>
      </c>
      <c r="AP513" s="88">
        <v>28.31</v>
      </c>
      <c r="AQ513" s="1685">
        <f t="shared" si="47"/>
        <v>4.0072804999999985</v>
      </c>
    </row>
    <row r="514" spans="1:43">
      <c r="A514" s="28">
        <v>40778</v>
      </c>
      <c r="B514" s="41">
        <v>40778</v>
      </c>
      <c r="C514" s="30">
        <v>30.069199999999999</v>
      </c>
      <c r="D514" s="28">
        <v>40778</v>
      </c>
      <c r="E514" s="30">
        <v>23.985299999999999</v>
      </c>
      <c r="F514" s="28">
        <v>40778</v>
      </c>
      <c r="G514" s="30">
        <v>19.158200000000001</v>
      </c>
      <c r="H514" s="28">
        <v>40778</v>
      </c>
      <c r="I514" s="30">
        <v>17.804500000000001</v>
      </c>
      <c r="J514" s="28">
        <v>40778</v>
      </c>
      <c r="K514" s="30">
        <v>15.1478</v>
      </c>
      <c r="L514" s="41">
        <v>40778</v>
      </c>
      <c r="M514" s="30">
        <v>34.822200000000002</v>
      </c>
      <c r="N514" s="119">
        <v>40778</v>
      </c>
      <c r="O514" s="30">
        <v>35.649000000000001</v>
      </c>
      <c r="P514" s="41">
        <v>40778</v>
      </c>
      <c r="Q514" s="30">
        <v>27.8627</v>
      </c>
      <c r="R514" s="119">
        <v>40778</v>
      </c>
      <c r="S514" s="30">
        <v>27.488</v>
      </c>
      <c r="T514" s="41">
        <v>40778</v>
      </c>
      <c r="U514" s="30">
        <v>23.1097</v>
      </c>
      <c r="V514" s="119">
        <v>40778</v>
      </c>
      <c r="W514" s="30">
        <v>23.114999999999998</v>
      </c>
      <c r="X514" s="1446"/>
      <c r="Y514" s="93">
        <v>40786</v>
      </c>
      <c r="Z514" s="30">
        <v>24.49</v>
      </c>
      <c r="AA514" s="190">
        <f t="shared" si="42"/>
        <v>2.9988004999999993</v>
      </c>
      <c r="AB514" s="41">
        <v>40786</v>
      </c>
      <c r="AC514" s="30">
        <v>22.21</v>
      </c>
      <c r="AD514" s="190">
        <f t="shared" si="43"/>
        <v>2.4664205000000003</v>
      </c>
      <c r="AE514" s="41">
        <v>40786</v>
      </c>
      <c r="AF514" s="30">
        <v>27.01</v>
      </c>
      <c r="AG514" s="1685">
        <f t="shared" si="44"/>
        <v>3.6477005</v>
      </c>
      <c r="AH514" s="1446"/>
      <c r="AI514" s="93">
        <v>40785</v>
      </c>
      <c r="AJ514" s="30">
        <v>21.23</v>
      </c>
      <c r="AK514" s="190">
        <f t="shared" si="45"/>
        <v>2.2535645000000004</v>
      </c>
      <c r="AL514" s="41">
        <v>40778</v>
      </c>
      <c r="AM514" s="30">
        <v>20.431999999999999</v>
      </c>
      <c r="AN514" s="190">
        <f t="shared" si="46"/>
        <v>2.0873331199999994</v>
      </c>
      <c r="AO514" s="41">
        <v>40801</v>
      </c>
      <c r="AP514" s="88">
        <v>28.44</v>
      </c>
      <c r="AQ514" s="1685">
        <f t="shared" si="47"/>
        <v>4.0441679999999991</v>
      </c>
    </row>
    <row r="515" spans="1:43">
      <c r="A515" s="28">
        <v>40779</v>
      </c>
      <c r="B515" s="41">
        <v>40779</v>
      </c>
      <c r="C515" s="30">
        <v>30.0427</v>
      </c>
      <c r="D515" s="28">
        <v>40779</v>
      </c>
      <c r="E515" s="30">
        <v>24.087900000000001</v>
      </c>
      <c r="F515" s="28">
        <v>40779</v>
      </c>
      <c r="G515" s="30">
        <v>19.6311</v>
      </c>
      <c r="H515" s="28">
        <v>40779</v>
      </c>
      <c r="I515" s="30">
        <v>17.9419</v>
      </c>
      <c r="J515" s="28">
        <v>40779</v>
      </c>
      <c r="K515" s="30">
        <v>15.608599999999999</v>
      </c>
      <c r="L515" s="41">
        <v>40779</v>
      </c>
      <c r="M515" s="30">
        <v>35.3782</v>
      </c>
      <c r="N515" s="119">
        <v>40779</v>
      </c>
      <c r="O515" s="30">
        <v>36.155999999999999</v>
      </c>
      <c r="P515" s="41">
        <v>40779</v>
      </c>
      <c r="Q515" s="30">
        <v>28.553799999999999</v>
      </c>
      <c r="R515" s="119">
        <v>40779</v>
      </c>
      <c r="S515" s="30">
        <v>28.123000000000001</v>
      </c>
      <c r="T515" s="41">
        <v>40779</v>
      </c>
      <c r="U515" s="30">
        <v>23.7273</v>
      </c>
      <c r="V515" s="119">
        <v>40779</v>
      </c>
      <c r="W515" s="30">
        <v>23.765000000000001</v>
      </c>
      <c r="X515" s="1446"/>
      <c r="Y515" s="93">
        <v>40787</v>
      </c>
      <c r="Z515" s="30">
        <v>24.49</v>
      </c>
      <c r="AA515" s="190">
        <f t="shared" si="42"/>
        <v>2.9988004999999993</v>
      </c>
      <c r="AB515" s="41">
        <v>40787</v>
      </c>
      <c r="AC515" s="30">
        <v>22.22</v>
      </c>
      <c r="AD515" s="190">
        <f t="shared" si="43"/>
        <v>2.4686419999999996</v>
      </c>
      <c r="AE515" s="41">
        <v>40787</v>
      </c>
      <c r="AF515" s="30">
        <v>27.02</v>
      </c>
      <c r="AG515" s="1685">
        <f t="shared" si="44"/>
        <v>3.6504019999999997</v>
      </c>
      <c r="AH515" s="1446"/>
      <c r="AI515" s="93">
        <v>40786</v>
      </c>
      <c r="AJ515" s="30">
        <v>21.85</v>
      </c>
      <c r="AK515" s="190">
        <f t="shared" si="45"/>
        <v>2.3871125000000006</v>
      </c>
      <c r="AL515" s="41">
        <v>40779</v>
      </c>
      <c r="AM515" s="30">
        <v>20.501999999999999</v>
      </c>
      <c r="AN515" s="190">
        <f t="shared" si="46"/>
        <v>2.1016600199999997</v>
      </c>
      <c r="AO515" s="41">
        <v>40802</v>
      </c>
      <c r="AP515" s="88">
        <v>28.41</v>
      </c>
      <c r="AQ515" s="1685">
        <f t="shared" si="47"/>
        <v>4.0356405000000004</v>
      </c>
    </row>
    <row r="516" spans="1:43">
      <c r="A516" s="28">
        <v>40780</v>
      </c>
      <c r="B516" s="41">
        <v>40780</v>
      </c>
      <c r="C516" s="30">
        <v>30.045500000000001</v>
      </c>
      <c r="D516" s="28">
        <v>40780</v>
      </c>
      <c r="E516" s="30">
        <v>24.087900000000001</v>
      </c>
      <c r="F516" s="28">
        <v>40780</v>
      </c>
      <c r="G516" s="30">
        <v>19.630800000000001</v>
      </c>
      <c r="H516" s="28">
        <v>40780</v>
      </c>
      <c r="I516" s="30">
        <v>17.9419</v>
      </c>
      <c r="J516" s="28">
        <v>40780</v>
      </c>
      <c r="K516" s="30">
        <v>15.6197</v>
      </c>
      <c r="L516" s="41">
        <v>40780</v>
      </c>
      <c r="M516" s="30">
        <v>35.3718</v>
      </c>
      <c r="N516" s="119">
        <v>40780</v>
      </c>
      <c r="O516" s="30">
        <v>36.155999999999999</v>
      </c>
      <c r="P516" s="41">
        <v>40780</v>
      </c>
      <c r="Q516" s="30">
        <v>28.575099999999999</v>
      </c>
      <c r="R516" s="119">
        <v>40780</v>
      </c>
      <c r="S516" s="30">
        <v>28.184999999999999</v>
      </c>
      <c r="T516" s="41">
        <v>40780</v>
      </c>
      <c r="U516" s="30">
        <v>23.7698</v>
      </c>
      <c r="V516" s="119">
        <v>40780</v>
      </c>
      <c r="W516" s="30">
        <v>23.82</v>
      </c>
      <c r="X516" s="1446"/>
      <c r="Y516" s="93">
        <v>40788</v>
      </c>
      <c r="Z516" s="30">
        <v>24.7</v>
      </c>
      <c r="AA516" s="190">
        <f t="shared" si="42"/>
        <v>3.0504500000000001</v>
      </c>
      <c r="AB516" s="41">
        <v>40788</v>
      </c>
      <c r="AC516" s="30">
        <v>22.56</v>
      </c>
      <c r="AD516" s="190">
        <f t="shared" si="43"/>
        <v>2.5447679999999999</v>
      </c>
      <c r="AE516" s="41">
        <v>40788</v>
      </c>
      <c r="AF516" s="30">
        <v>27.63</v>
      </c>
      <c r="AG516" s="1685">
        <f t="shared" si="44"/>
        <v>3.8170844999999995</v>
      </c>
      <c r="AH516" s="1446"/>
      <c r="AI516" s="93">
        <v>40787</v>
      </c>
      <c r="AJ516" s="30">
        <v>21.88</v>
      </c>
      <c r="AK516" s="190">
        <f t="shared" si="45"/>
        <v>2.393672</v>
      </c>
      <c r="AL516" s="41">
        <v>40780</v>
      </c>
      <c r="AM516" s="30">
        <v>20.542000000000002</v>
      </c>
      <c r="AN516" s="190">
        <f t="shared" si="46"/>
        <v>2.1098688200000004</v>
      </c>
      <c r="AO516" s="41">
        <v>40805</v>
      </c>
      <c r="AP516" s="88">
        <v>28.43</v>
      </c>
      <c r="AQ516" s="1685">
        <f t="shared" si="47"/>
        <v>4.0413245</v>
      </c>
    </row>
    <row r="517" spans="1:43">
      <c r="A517" s="28">
        <v>40781</v>
      </c>
      <c r="B517" s="41">
        <v>40781</v>
      </c>
      <c r="C517" s="30">
        <v>30.066099999999999</v>
      </c>
      <c r="D517" s="28">
        <v>40781</v>
      </c>
      <c r="E517" s="30">
        <v>24.089200000000002</v>
      </c>
      <c r="F517" s="28">
        <v>40781</v>
      </c>
      <c r="G517" s="30">
        <v>19.643699999999999</v>
      </c>
      <c r="H517" s="28">
        <v>40781</v>
      </c>
      <c r="I517" s="30">
        <v>17.971800000000002</v>
      </c>
      <c r="J517" s="28">
        <v>40781</v>
      </c>
      <c r="K517" s="30">
        <v>15.7125</v>
      </c>
      <c r="L517" s="41">
        <v>40781</v>
      </c>
      <c r="M517" s="30">
        <v>35.539099999999998</v>
      </c>
      <c r="N517" s="119">
        <v>40781</v>
      </c>
      <c r="O517" s="30">
        <v>36.31</v>
      </c>
      <c r="P517" s="41">
        <v>40781</v>
      </c>
      <c r="Q517" s="30">
        <v>28.789000000000001</v>
      </c>
      <c r="R517" s="119">
        <v>40781</v>
      </c>
      <c r="S517" s="30">
        <v>28.42</v>
      </c>
      <c r="T517" s="41">
        <v>40781</v>
      </c>
      <c r="U517" s="30">
        <v>23.9482</v>
      </c>
      <c r="V517" s="119">
        <v>40781</v>
      </c>
      <c r="W517" s="30">
        <v>24.029</v>
      </c>
      <c r="X517" s="1446"/>
      <c r="Y517" s="93">
        <v>40791</v>
      </c>
      <c r="Z517" s="30">
        <v>25.84</v>
      </c>
      <c r="AA517" s="190">
        <f t="shared" si="42"/>
        <v>3.3385280000000002</v>
      </c>
      <c r="AB517" s="41">
        <v>40791</v>
      </c>
      <c r="AC517" s="30">
        <v>23.58</v>
      </c>
      <c r="AD517" s="190">
        <f t="shared" si="43"/>
        <v>2.7800819999999997</v>
      </c>
      <c r="AE517" s="41">
        <v>40791</v>
      </c>
      <c r="AF517" s="30">
        <v>28.71</v>
      </c>
      <c r="AG517" s="1685">
        <f t="shared" si="44"/>
        <v>4.1213205000000013</v>
      </c>
      <c r="AH517" s="1446"/>
      <c r="AI517" s="93">
        <v>40788</v>
      </c>
      <c r="AJ517" s="30">
        <v>22.25</v>
      </c>
      <c r="AK517" s="190">
        <f t="shared" si="45"/>
        <v>2.4753125000000002</v>
      </c>
      <c r="AL517" s="41">
        <v>40781</v>
      </c>
      <c r="AM517" s="30">
        <v>20.6</v>
      </c>
      <c r="AN517" s="190">
        <f t="shared" si="46"/>
        <v>2.1218000000000004</v>
      </c>
      <c r="AO517" s="41">
        <v>40806</v>
      </c>
      <c r="AP517" s="88">
        <v>28.41</v>
      </c>
      <c r="AQ517" s="1685">
        <f t="shared" si="47"/>
        <v>4.0356405000000004</v>
      </c>
    </row>
    <row r="518" spans="1:43">
      <c r="A518" s="28">
        <v>40784</v>
      </c>
      <c r="B518" s="41">
        <v>40784</v>
      </c>
      <c r="C518" s="30">
        <v>30.370799999999999</v>
      </c>
      <c r="D518" s="28">
        <v>40784</v>
      </c>
      <c r="E518" s="30">
        <v>24.180900000000001</v>
      </c>
      <c r="F518" s="28">
        <v>40784</v>
      </c>
      <c r="G518" s="30">
        <v>19.8093</v>
      </c>
      <c r="H518" s="28">
        <v>40784</v>
      </c>
      <c r="I518" s="30">
        <v>18.127600000000001</v>
      </c>
      <c r="J518" s="28">
        <v>40784</v>
      </c>
      <c r="K518" s="30">
        <v>15.9581</v>
      </c>
      <c r="L518" s="41">
        <v>40784</v>
      </c>
      <c r="M518" s="30">
        <v>36.064399999999999</v>
      </c>
      <c r="N518" s="119">
        <v>40784</v>
      </c>
      <c r="O518" s="30">
        <v>37.070999999999998</v>
      </c>
      <c r="P518" s="41">
        <v>40784</v>
      </c>
      <c r="Q518" s="30">
        <v>29.3398</v>
      </c>
      <c r="R518" s="119">
        <v>40784</v>
      </c>
      <c r="S518" s="30">
        <v>28.847000000000001</v>
      </c>
      <c r="T518" s="41">
        <v>40784</v>
      </c>
      <c r="U518" s="30">
        <v>24.383800000000001</v>
      </c>
      <c r="V518" s="119">
        <v>40784</v>
      </c>
      <c r="W518" s="30">
        <v>24.440999999999999</v>
      </c>
      <c r="X518" s="1446"/>
      <c r="Y518" s="93">
        <v>40792</v>
      </c>
      <c r="Z518" s="30">
        <v>25.72</v>
      </c>
      <c r="AA518" s="190">
        <f t="shared" si="42"/>
        <v>3.3075919999999996</v>
      </c>
      <c r="AB518" s="41">
        <v>40792</v>
      </c>
      <c r="AC518" s="30">
        <v>23.52</v>
      </c>
      <c r="AD518" s="190">
        <f t="shared" si="43"/>
        <v>2.765952</v>
      </c>
      <c r="AE518" s="41">
        <v>40792</v>
      </c>
      <c r="AF518" s="30">
        <v>28.69</v>
      </c>
      <c r="AG518" s="1685">
        <f t="shared" si="44"/>
        <v>4.1155805000000001</v>
      </c>
      <c r="AH518" s="1446"/>
      <c r="AI518" s="93">
        <v>40791</v>
      </c>
      <c r="AJ518" s="30">
        <v>23.24</v>
      </c>
      <c r="AK518" s="190">
        <f t="shared" si="45"/>
        <v>2.700488</v>
      </c>
      <c r="AL518" s="41">
        <v>40784</v>
      </c>
      <c r="AM518" s="30">
        <v>20.911999999999999</v>
      </c>
      <c r="AN518" s="190">
        <f t="shared" si="46"/>
        <v>2.1865587200000003</v>
      </c>
      <c r="AO518" s="41">
        <v>40807</v>
      </c>
      <c r="AP518" s="88">
        <v>28.81</v>
      </c>
      <c r="AQ518" s="1685">
        <f t="shared" si="47"/>
        <v>4.1500804999999987</v>
      </c>
    </row>
    <row r="519" spans="1:43">
      <c r="A519" s="28">
        <v>40785</v>
      </c>
      <c r="B519" s="41">
        <v>40785</v>
      </c>
      <c r="C519" s="30">
        <v>29.968699999999998</v>
      </c>
      <c r="D519" s="28">
        <v>40785</v>
      </c>
      <c r="E519" s="30">
        <v>23.849</v>
      </c>
      <c r="F519" s="28">
        <v>40785</v>
      </c>
      <c r="G519" s="30">
        <v>19.7118</v>
      </c>
      <c r="H519" s="28">
        <v>40785</v>
      </c>
      <c r="I519" s="30">
        <v>18.070799999999998</v>
      </c>
      <c r="J519" s="28">
        <v>40785</v>
      </c>
      <c r="K519" s="30">
        <v>15.7529</v>
      </c>
      <c r="L519" s="41">
        <v>40785</v>
      </c>
      <c r="M519" s="30">
        <v>36.172899999999998</v>
      </c>
      <c r="N519" s="119">
        <v>40785</v>
      </c>
      <c r="O519" s="30">
        <v>37.244</v>
      </c>
      <c r="P519" s="41">
        <v>40785</v>
      </c>
      <c r="Q519" s="30">
        <v>29.414999999999999</v>
      </c>
      <c r="R519" s="119">
        <v>40785</v>
      </c>
      <c r="S519" s="30">
        <v>28.986000000000001</v>
      </c>
      <c r="T519" s="41">
        <v>40785</v>
      </c>
      <c r="U519" s="30">
        <v>24.471599999999999</v>
      </c>
      <c r="V519" s="119">
        <v>40785</v>
      </c>
      <c r="W519" s="30">
        <v>24.526</v>
      </c>
      <c r="X519" s="1446"/>
      <c r="Y519" s="93">
        <v>40793</v>
      </c>
      <c r="Z519" s="30">
        <v>26.23</v>
      </c>
      <c r="AA519" s="190">
        <f t="shared" si="42"/>
        <v>3.4400644999999992</v>
      </c>
      <c r="AB519" s="41">
        <v>40793</v>
      </c>
      <c r="AC519" s="30">
        <v>24.1</v>
      </c>
      <c r="AD519" s="190">
        <f t="shared" si="43"/>
        <v>2.9040500000000002</v>
      </c>
      <c r="AE519" s="41">
        <v>40793</v>
      </c>
      <c r="AF519" s="30">
        <v>29.44</v>
      </c>
      <c r="AG519" s="1685">
        <f t="shared" si="44"/>
        <v>4.3335680000000005</v>
      </c>
      <c r="AH519" s="1446"/>
      <c r="AI519" s="93">
        <v>40792</v>
      </c>
      <c r="AJ519" s="30">
        <v>23.16</v>
      </c>
      <c r="AK519" s="190">
        <f t="shared" si="45"/>
        <v>2.6819280000000001</v>
      </c>
      <c r="AL519" s="41">
        <v>40785</v>
      </c>
      <c r="AM519" s="30">
        <v>20.927</v>
      </c>
      <c r="AN519" s="190">
        <f t="shared" si="46"/>
        <v>2.1896966449999997</v>
      </c>
      <c r="AO519" s="41">
        <v>40808</v>
      </c>
      <c r="AP519" s="88">
        <v>29.29</v>
      </c>
      <c r="AQ519" s="1685">
        <f t="shared" si="47"/>
        <v>4.2895205000000001</v>
      </c>
    </row>
    <row r="520" spans="1:43">
      <c r="A520" s="28">
        <v>40786</v>
      </c>
      <c r="B520" s="41">
        <v>40786</v>
      </c>
      <c r="C520" s="30">
        <v>29.422699999999999</v>
      </c>
      <c r="D520" s="28">
        <v>40786</v>
      </c>
      <c r="E520" s="30">
        <v>23.615300000000001</v>
      </c>
      <c r="F520" s="28">
        <v>40786</v>
      </c>
      <c r="G520" s="30">
        <v>19.490500000000001</v>
      </c>
      <c r="H520" s="28">
        <v>40786</v>
      </c>
      <c r="I520" s="30">
        <v>17.923000000000002</v>
      </c>
      <c r="J520" s="28">
        <v>40786</v>
      </c>
      <c r="K520" s="30">
        <v>15.677099999999999</v>
      </c>
      <c r="L520" s="41">
        <v>40786</v>
      </c>
      <c r="M520" s="30">
        <v>36.204999999999998</v>
      </c>
      <c r="N520" s="119">
        <v>40786</v>
      </c>
      <c r="O520" s="30">
        <v>37.369999999999997</v>
      </c>
      <c r="P520" s="41">
        <v>40786</v>
      </c>
      <c r="Q520" s="30">
        <v>29.4145</v>
      </c>
      <c r="R520" s="119">
        <v>40786</v>
      </c>
      <c r="S520" s="30">
        <v>29.001999999999999</v>
      </c>
      <c r="T520" s="41">
        <v>40786</v>
      </c>
      <c r="U520" s="30">
        <v>24.549199999999999</v>
      </c>
      <c r="V520" s="119">
        <v>40786</v>
      </c>
      <c r="W520" s="30">
        <v>24.591000000000001</v>
      </c>
      <c r="X520" s="1446"/>
      <c r="Y520" s="93">
        <v>40794</v>
      </c>
      <c r="Z520" s="30">
        <v>26.29</v>
      </c>
      <c r="AA520" s="190">
        <f t="shared" si="42"/>
        <v>3.4558204999999993</v>
      </c>
      <c r="AB520" s="41">
        <v>40794</v>
      </c>
      <c r="AC520" s="30">
        <v>24.04</v>
      </c>
      <c r="AD520" s="190">
        <f t="shared" si="43"/>
        <v>2.889608</v>
      </c>
      <c r="AE520" s="41">
        <v>40794</v>
      </c>
      <c r="AF520" s="30">
        <v>29.33</v>
      </c>
      <c r="AG520" s="1685">
        <f t="shared" si="44"/>
        <v>4.3012445000000001</v>
      </c>
      <c r="AH520" s="1446"/>
      <c r="AI520" s="93">
        <v>40793</v>
      </c>
      <c r="AJ520" s="30">
        <v>23.83</v>
      </c>
      <c r="AK520" s="190">
        <f t="shared" si="45"/>
        <v>2.8393444999999997</v>
      </c>
      <c r="AL520" s="41">
        <v>40786</v>
      </c>
      <c r="AM520" s="30">
        <v>21.021999999999998</v>
      </c>
      <c r="AN520" s="190">
        <f t="shared" si="46"/>
        <v>2.2096224199999996</v>
      </c>
      <c r="AO520" s="41">
        <v>40809</v>
      </c>
      <c r="AP520" s="88">
        <v>29.27</v>
      </c>
      <c r="AQ520" s="1685">
        <f t="shared" si="47"/>
        <v>4.2836645000000004</v>
      </c>
    </row>
    <row r="521" spans="1:43">
      <c r="A521" s="28">
        <v>40787</v>
      </c>
      <c r="B521" s="41">
        <v>40787</v>
      </c>
      <c r="C521" s="30">
        <v>29.796700000000001</v>
      </c>
      <c r="D521" s="28">
        <v>40787</v>
      </c>
      <c r="E521" s="30">
        <v>23.7211</v>
      </c>
      <c r="F521" s="28">
        <v>40787</v>
      </c>
      <c r="G521" s="30">
        <v>19.599799999999998</v>
      </c>
      <c r="H521" s="28">
        <v>40787</v>
      </c>
      <c r="I521" s="30">
        <v>18.0319</v>
      </c>
      <c r="J521" s="28">
        <v>40787</v>
      </c>
      <c r="K521" s="30">
        <v>15.654500000000001</v>
      </c>
      <c r="L521" s="41">
        <v>40787</v>
      </c>
      <c r="M521" s="30">
        <v>36.183399999999999</v>
      </c>
      <c r="N521" s="119">
        <v>40787</v>
      </c>
      <c r="O521" s="30">
        <v>37.363</v>
      </c>
      <c r="P521" s="41">
        <v>40787</v>
      </c>
      <c r="Q521" s="30">
        <v>29.414200000000001</v>
      </c>
      <c r="R521" s="119">
        <v>40787</v>
      </c>
      <c r="S521" s="30">
        <v>29.013000000000002</v>
      </c>
      <c r="T521" s="41">
        <v>40787</v>
      </c>
      <c r="U521" s="30">
        <v>24.546800000000001</v>
      </c>
      <c r="V521" s="119">
        <v>40787</v>
      </c>
      <c r="W521" s="30">
        <v>24.579000000000001</v>
      </c>
      <c r="X521" s="1446"/>
      <c r="Y521" s="93">
        <v>40795</v>
      </c>
      <c r="Z521" s="30">
        <v>26.81</v>
      </c>
      <c r="AA521" s="190">
        <f t="shared" si="42"/>
        <v>3.5938805000000005</v>
      </c>
      <c r="AB521" s="41">
        <v>40795</v>
      </c>
      <c r="AC521" s="30">
        <v>24.35</v>
      </c>
      <c r="AD521" s="190">
        <f t="shared" si="43"/>
        <v>2.9646125000000008</v>
      </c>
      <c r="AE521" s="41">
        <v>40795</v>
      </c>
      <c r="AF521" s="30">
        <v>29.85</v>
      </c>
      <c r="AG521" s="1685">
        <f t="shared" si="44"/>
        <v>4.4551124999999994</v>
      </c>
      <c r="AH521" s="1446"/>
      <c r="AI521" s="93">
        <v>40794</v>
      </c>
      <c r="AJ521" s="30">
        <v>23.78</v>
      </c>
      <c r="AK521" s="190">
        <f t="shared" si="45"/>
        <v>2.827442</v>
      </c>
      <c r="AL521" s="41">
        <v>40787</v>
      </c>
      <c r="AM521" s="30">
        <v>21.021000000000001</v>
      </c>
      <c r="AN521" s="190">
        <f t="shared" si="46"/>
        <v>2.209412205</v>
      </c>
      <c r="AO521" s="41">
        <v>40812</v>
      </c>
      <c r="AP521" s="88">
        <v>29.57</v>
      </c>
      <c r="AQ521" s="1685">
        <f t="shared" si="47"/>
        <v>4.3719245000000004</v>
      </c>
    </row>
    <row r="522" spans="1:43">
      <c r="A522" s="28">
        <v>40788</v>
      </c>
      <c r="B522" s="41">
        <v>40788</v>
      </c>
      <c r="C522" s="30">
        <v>29.756900000000002</v>
      </c>
      <c r="D522" s="28">
        <v>40788</v>
      </c>
      <c r="E522" s="30">
        <v>23.709</v>
      </c>
      <c r="F522" s="28">
        <v>40788</v>
      </c>
      <c r="G522" s="30">
        <v>19.609300000000001</v>
      </c>
      <c r="H522" s="28">
        <v>40788</v>
      </c>
      <c r="I522" s="30">
        <v>18.059699999999999</v>
      </c>
      <c r="J522" s="28">
        <v>40788</v>
      </c>
      <c r="K522" s="30">
        <v>15.6965</v>
      </c>
      <c r="L522" s="41">
        <v>40788</v>
      </c>
      <c r="M522" s="30">
        <v>37.555199999999999</v>
      </c>
      <c r="N522" s="119">
        <v>40788</v>
      </c>
      <c r="O522" s="30">
        <v>38.972000000000001</v>
      </c>
      <c r="P522" s="41">
        <v>40788</v>
      </c>
      <c r="Q522" s="30">
        <v>30.012899999999998</v>
      </c>
      <c r="R522" s="119">
        <v>40788</v>
      </c>
      <c r="S522" s="30">
        <v>29.718</v>
      </c>
      <c r="T522" s="41">
        <v>40788</v>
      </c>
      <c r="U522" s="30">
        <v>25.450600000000001</v>
      </c>
      <c r="V522" s="119">
        <v>40788</v>
      </c>
      <c r="W522" s="30">
        <v>25.533000000000001</v>
      </c>
      <c r="X522" s="1446"/>
      <c r="Y522" s="93">
        <v>40798</v>
      </c>
      <c r="Z522" s="30">
        <v>27.08</v>
      </c>
      <c r="AA522" s="190">
        <f t="shared" si="42"/>
        <v>3.6666319999999994</v>
      </c>
      <c r="AB522" s="41">
        <v>40798</v>
      </c>
      <c r="AC522" s="30">
        <v>24.54</v>
      </c>
      <c r="AD522" s="190">
        <f t="shared" si="43"/>
        <v>3.0110579999999993</v>
      </c>
      <c r="AE522" s="41">
        <v>40798</v>
      </c>
      <c r="AF522" s="30">
        <v>30.43</v>
      </c>
      <c r="AG522" s="1685">
        <f t="shared" si="44"/>
        <v>4.6299245000000004</v>
      </c>
      <c r="AH522" s="1446"/>
      <c r="AI522" s="93">
        <v>40795</v>
      </c>
      <c r="AJ522" s="30">
        <v>24.12</v>
      </c>
      <c r="AK522" s="190">
        <f t="shared" si="45"/>
        <v>2.9088719999999997</v>
      </c>
      <c r="AL522" s="41">
        <v>40788</v>
      </c>
      <c r="AM522" s="30">
        <v>21.353000000000002</v>
      </c>
      <c r="AN522" s="190">
        <f t="shared" si="46"/>
        <v>2.2797530450000005</v>
      </c>
      <c r="AO522" s="41">
        <v>40813</v>
      </c>
      <c r="AP522" s="88">
        <v>29.62</v>
      </c>
      <c r="AQ522" s="1685">
        <f t="shared" si="47"/>
        <v>4.3867220000000007</v>
      </c>
    </row>
    <row r="523" spans="1:43">
      <c r="A523" s="28">
        <v>40791</v>
      </c>
      <c r="B523" s="41">
        <v>40791</v>
      </c>
      <c r="C523" s="30">
        <v>32.819800000000001</v>
      </c>
      <c r="D523" s="28">
        <v>40791</v>
      </c>
      <c r="E523" s="30">
        <v>24.875499999999999</v>
      </c>
      <c r="F523" s="28">
        <v>40791</v>
      </c>
      <c r="G523" s="30">
        <v>20.1097</v>
      </c>
      <c r="H523" s="28">
        <v>40791</v>
      </c>
      <c r="I523" s="30">
        <v>18.525700000000001</v>
      </c>
      <c r="J523" s="28">
        <v>40791</v>
      </c>
      <c r="K523" s="30">
        <v>15.802199999999999</v>
      </c>
      <c r="L523" s="41">
        <v>40791</v>
      </c>
      <c r="M523" s="30">
        <v>38.601900000000001</v>
      </c>
      <c r="N523" s="119">
        <v>40791</v>
      </c>
      <c r="O523" s="30">
        <v>40.756999999999998</v>
      </c>
      <c r="P523" s="41">
        <v>40791</v>
      </c>
      <c r="Q523" s="30">
        <v>30.794499999999999</v>
      </c>
      <c r="R523" s="119">
        <v>40791</v>
      </c>
      <c r="S523" s="30">
        <v>30.472999999999999</v>
      </c>
      <c r="T523" s="41">
        <v>40791</v>
      </c>
      <c r="U523" s="30">
        <v>25.541699999999999</v>
      </c>
      <c r="V523" s="119">
        <v>40791</v>
      </c>
      <c r="W523" s="30">
        <v>25.63</v>
      </c>
      <c r="X523" s="1446"/>
      <c r="Y523" s="93">
        <v>40799</v>
      </c>
      <c r="Z523" s="30">
        <v>27.15</v>
      </c>
      <c r="AA523" s="190">
        <f t="shared" si="42"/>
        <v>3.6856124999999991</v>
      </c>
      <c r="AB523" s="41">
        <v>40799</v>
      </c>
      <c r="AC523" s="30">
        <v>24.59</v>
      </c>
      <c r="AD523" s="190">
        <f t="shared" si="43"/>
        <v>3.0233405000000002</v>
      </c>
      <c r="AE523" s="41">
        <v>40799</v>
      </c>
      <c r="AF523" s="30">
        <v>30.57</v>
      </c>
      <c r="AG523" s="1685">
        <f t="shared" si="44"/>
        <v>4.6726245000000004</v>
      </c>
      <c r="AH523" s="1446"/>
      <c r="AI523" s="93">
        <v>40798</v>
      </c>
      <c r="AJ523" s="30">
        <v>24.42</v>
      </c>
      <c r="AK523" s="190">
        <f t="shared" si="45"/>
        <v>2.9816820000000006</v>
      </c>
      <c r="AL523" s="41">
        <v>40791</v>
      </c>
      <c r="AM523" s="30">
        <v>21.478999999999999</v>
      </c>
      <c r="AN523" s="190">
        <f t="shared" si="46"/>
        <v>2.3067372049999997</v>
      </c>
      <c r="AO523" s="41">
        <v>40814</v>
      </c>
      <c r="AP523" s="88">
        <v>29.76</v>
      </c>
      <c r="AQ523" s="1685">
        <f t="shared" si="47"/>
        <v>4.4282880000000011</v>
      </c>
    </row>
    <row r="524" spans="1:43">
      <c r="A524" s="28">
        <v>40792</v>
      </c>
      <c r="B524" s="41">
        <v>40792</v>
      </c>
      <c r="C524" s="30">
        <v>32.833199999999998</v>
      </c>
      <c r="D524" s="28">
        <v>40792</v>
      </c>
      <c r="E524" s="30">
        <v>24.882899999999999</v>
      </c>
      <c r="F524" s="28">
        <v>40792</v>
      </c>
      <c r="G524" s="30">
        <v>20.160499999999999</v>
      </c>
      <c r="H524" s="28">
        <v>40792</v>
      </c>
      <c r="I524" s="30">
        <v>18.5807</v>
      </c>
      <c r="J524" s="28">
        <v>40792</v>
      </c>
      <c r="K524" s="30">
        <v>15.869400000000001</v>
      </c>
      <c r="L524" s="41">
        <v>40792</v>
      </c>
      <c r="M524" s="30">
        <v>38.563499999999998</v>
      </c>
      <c r="N524" s="119">
        <v>40792</v>
      </c>
      <c r="O524" s="30">
        <v>40.715000000000003</v>
      </c>
      <c r="P524" s="41">
        <v>40792</v>
      </c>
      <c r="Q524" s="30">
        <v>30.768799999999999</v>
      </c>
      <c r="R524" s="119">
        <v>40792</v>
      </c>
      <c r="S524" s="30">
        <v>30.385999999999999</v>
      </c>
      <c r="T524" s="41">
        <v>40792</v>
      </c>
      <c r="U524" s="30">
        <v>25.453600000000002</v>
      </c>
      <c r="V524" s="119">
        <v>40792</v>
      </c>
      <c r="W524" s="30">
        <v>25.552</v>
      </c>
      <c r="X524" s="1446"/>
      <c r="Y524" s="93">
        <v>40800</v>
      </c>
      <c r="Z524" s="30">
        <v>27.28</v>
      </c>
      <c r="AA524" s="190">
        <f t="shared" si="42"/>
        <v>3.7209919999999994</v>
      </c>
      <c r="AB524" s="41">
        <v>40800</v>
      </c>
      <c r="AC524" s="30">
        <v>24.73</v>
      </c>
      <c r="AD524" s="190">
        <f t="shared" si="43"/>
        <v>3.0578645</v>
      </c>
      <c r="AE524" s="41">
        <v>40800</v>
      </c>
      <c r="AF524" s="30">
        <v>30.79</v>
      </c>
      <c r="AG524" s="1685">
        <f t="shared" si="44"/>
        <v>4.7401204999999997</v>
      </c>
      <c r="AH524" s="1446"/>
      <c r="AI524" s="93">
        <v>40799</v>
      </c>
      <c r="AJ524" s="30">
        <v>24.5</v>
      </c>
      <c r="AK524" s="190">
        <f t="shared" si="45"/>
        <v>3.0012499999999998</v>
      </c>
      <c r="AL524" s="41">
        <v>40792</v>
      </c>
      <c r="AM524" s="30">
        <v>21.456</v>
      </c>
      <c r="AN524" s="190">
        <f t="shared" si="46"/>
        <v>2.3017996799999998</v>
      </c>
      <c r="AO524" s="41">
        <v>40815</v>
      </c>
      <c r="AP524" s="88">
        <v>29.8</v>
      </c>
      <c r="AQ524" s="1685">
        <f t="shared" si="47"/>
        <v>4.4401999999999999</v>
      </c>
    </row>
    <row r="525" spans="1:43">
      <c r="A525" s="28">
        <v>40793</v>
      </c>
      <c r="B525" s="41">
        <v>40793</v>
      </c>
      <c r="C525" s="30">
        <v>32.524099999999997</v>
      </c>
      <c r="D525" s="28">
        <v>40793</v>
      </c>
      <c r="E525" s="30">
        <v>24.991299999999999</v>
      </c>
      <c r="F525" s="28">
        <v>40793</v>
      </c>
      <c r="G525" s="30">
        <v>20.7376</v>
      </c>
      <c r="H525" s="28">
        <v>40793</v>
      </c>
      <c r="I525" s="30">
        <v>18.954699999999999</v>
      </c>
      <c r="J525" s="28">
        <v>40793</v>
      </c>
      <c r="K525" s="30">
        <v>16.049800000000001</v>
      </c>
      <c r="L525" s="41">
        <v>40793</v>
      </c>
      <c r="M525" s="30">
        <v>38.941699999999997</v>
      </c>
      <c r="N525" s="119">
        <v>40793</v>
      </c>
      <c r="O525" s="30">
        <v>41.216000000000001</v>
      </c>
      <c r="P525" s="41">
        <v>40793</v>
      </c>
      <c r="Q525" s="30">
        <v>30.746600000000001</v>
      </c>
      <c r="R525" s="119">
        <v>40793</v>
      </c>
      <c r="S525" s="30">
        <v>30.326000000000001</v>
      </c>
      <c r="T525" s="41">
        <v>40793</v>
      </c>
      <c r="U525" s="30">
        <v>25.306100000000001</v>
      </c>
      <c r="V525" s="119">
        <v>40793</v>
      </c>
      <c r="W525" s="30">
        <v>25.425000000000001</v>
      </c>
      <c r="X525" s="1446"/>
      <c r="Y525" s="93">
        <v>40801</v>
      </c>
      <c r="Z525" s="30">
        <v>27.55</v>
      </c>
      <c r="AA525" s="190">
        <f t="shared" ref="AA525:AA588" si="48">(Z525/100)^2/2*100</f>
        <v>3.7950125000000008</v>
      </c>
      <c r="AB525" s="41">
        <v>40801</v>
      </c>
      <c r="AC525" s="30">
        <v>24.97</v>
      </c>
      <c r="AD525" s="190">
        <f t="shared" ref="AD525:AD588" si="49">(AC525/100)^2/2*100</f>
        <v>3.1175044999999995</v>
      </c>
      <c r="AE525" s="41">
        <v>40801</v>
      </c>
      <c r="AF525" s="30">
        <v>31.39</v>
      </c>
      <c r="AG525" s="1685">
        <f t="shared" ref="AG525:AG588" si="50">(AF525/100)^2/2*100</f>
        <v>4.9266605000000006</v>
      </c>
      <c r="AH525" s="1446"/>
      <c r="AI525" s="93">
        <v>40800</v>
      </c>
      <c r="AJ525" s="30">
        <v>24.66</v>
      </c>
      <c r="AK525" s="190">
        <f t="shared" ref="AK525:AK588" si="51">(AJ525/100)^2/2*100</f>
        <v>3.0405780000000004</v>
      </c>
      <c r="AL525" s="41">
        <v>40793</v>
      </c>
      <c r="AM525" s="30">
        <v>22.016999999999999</v>
      </c>
      <c r="AN525" s="190">
        <f t="shared" ref="AN525:AN588" si="52">(AM525/100)^2/2*100</f>
        <v>2.4237414450000001</v>
      </c>
      <c r="AO525" s="41">
        <v>40816</v>
      </c>
      <c r="AP525" s="88">
        <v>30.07</v>
      </c>
      <c r="AQ525" s="1685">
        <f t="shared" ref="AQ525:AQ588" si="53">(AP525/100)^2/2*100</f>
        <v>4.5210245000000011</v>
      </c>
    </row>
    <row r="526" spans="1:43">
      <c r="A526" s="28">
        <v>40794</v>
      </c>
      <c r="B526" s="41">
        <v>40794</v>
      </c>
      <c r="C526" s="30">
        <v>33.084899999999998</v>
      </c>
      <c r="D526" s="28">
        <v>40794</v>
      </c>
      <c r="E526" s="30">
        <v>25.262</v>
      </c>
      <c r="F526" s="28">
        <v>40794</v>
      </c>
      <c r="G526" s="30">
        <v>21.000499999999999</v>
      </c>
      <c r="H526" s="28">
        <v>40794</v>
      </c>
      <c r="I526" s="30">
        <v>19.2286</v>
      </c>
      <c r="J526" s="28">
        <v>40794</v>
      </c>
      <c r="K526" s="30">
        <v>16.210799999999999</v>
      </c>
      <c r="L526" s="41">
        <v>40794</v>
      </c>
      <c r="M526" s="30">
        <v>38.921100000000003</v>
      </c>
      <c r="N526" s="119">
        <v>40794</v>
      </c>
      <c r="O526" s="30">
        <v>41.244999999999997</v>
      </c>
      <c r="P526" s="41">
        <v>40794</v>
      </c>
      <c r="Q526" s="30">
        <v>30.797699999999999</v>
      </c>
      <c r="R526" s="119">
        <v>40794</v>
      </c>
      <c r="S526" s="30">
        <v>30.38</v>
      </c>
      <c r="T526" s="41">
        <v>40794</v>
      </c>
      <c r="U526" s="30">
        <v>25.535599999999999</v>
      </c>
      <c r="V526" s="119">
        <v>40794</v>
      </c>
      <c r="W526" s="30">
        <v>25.640999999999998</v>
      </c>
      <c r="X526" s="1446"/>
      <c r="Y526" s="93">
        <v>40802</v>
      </c>
      <c r="Z526" s="30">
        <v>27.6</v>
      </c>
      <c r="AA526" s="190">
        <f t="shared" si="48"/>
        <v>3.8088000000000002</v>
      </c>
      <c r="AB526" s="41">
        <v>40802</v>
      </c>
      <c r="AC526" s="30">
        <v>25.08</v>
      </c>
      <c r="AD526" s="190">
        <f t="shared" si="49"/>
        <v>3.1450319999999992</v>
      </c>
      <c r="AE526" s="41">
        <v>40802</v>
      </c>
      <c r="AF526" s="30">
        <v>31.38</v>
      </c>
      <c r="AG526" s="1685">
        <f t="shared" si="50"/>
        <v>4.9235219999999993</v>
      </c>
      <c r="AH526" s="1446"/>
      <c r="AI526" s="93">
        <v>40801</v>
      </c>
      <c r="AJ526" s="30">
        <v>24.97</v>
      </c>
      <c r="AK526" s="190">
        <f t="shared" si="51"/>
        <v>3.1175044999999995</v>
      </c>
      <c r="AL526" s="41">
        <v>40794</v>
      </c>
      <c r="AM526" s="30">
        <v>21.998999999999999</v>
      </c>
      <c r="AN526" s="190">
        <f t="shared" si="52"/>
        <v>2.4197800049999998</v>
      </c>
      <c r="AO526" s="41">
        <v>40819</v>
      </c>
      <c r="AP526" s="88">
        <v>30.41</v>
      </c>
      <c r="AQ526" s="1685">
        <f t="shared" si="53"/>
        <v>4.6238405</v>
      </c>
    </row>
    <row r="527" spans="1:43">
      <c r="A527" s="28">
        <v>40795</v>
      </c>
      <c r="B527" s="41">
        <v>40795</v>
      </c>
      <c r="C527" s="30">
        <v>33.081200000000003</v>
      </c>
      <c r="D527" s="28">
        <v>40795</v>
      </c>
      <c r="E527" s="30">
        <v>25.264600000000002</v>
      </c>
      <c r="F527" s="28">
        <v>40795</v>
      </c>
      <c r="G527" s="30">
        <v>21.145099999999999</v>
      </c>
      <c r="H527" s="28">
        <v>40795</v>
      </c>
      <c r="I527" s="30">
        <v>19.465299999999999</v>
      </c>
      <c r="J527" s="28">
        <v>40795</v>
      </c>
      <c r="K527" s="30">
        <v>16.5932</v>
      </c>
      <c r="L527" s="41">
        <v>40795</v>
      </c>
      <c r="M527" s="30">
        <v>39.640300000000003</v>
      </c>
      <c r="N527" s="119">
        <v>40795</v>
      </c>
      <c r="O527" s="30">
        <v>42.226999999999997</v>
      </c>
      <c r="P527" s="41">
        <v>40795</v>
      </c>
      <c r="Q527" s="30">
        <v>31.228000000000002</v>
      </c>
      <c r="R527" s="119">
        <v>40795</v>
      </c>
      <c r="S527" s="30">
        <v>30.963000000000001</v>
      </c>
      <c r="T527" s="41">
        <v>40795</v>
      </c>
      <c r="U527" s="30">
        <v>26.0061</v>
      </c>
      <c r="V527" s="119">
        <v>40795</v>
      </c>
      <c r="W527" s="30">
        <v>26.135000000000002</v>
      </c>
      <c r="X527" s="1446"/>
      <c r="Y527" s="93">
        <v>40805</v>
      </c>
      <c r="Z527" s="30">
        <v>27.85</v>
      </c>
      <c r="AA527" s="190">
        <f t="shared" si="48"/>
        <v>3.8781125000000007</v>
      </c>
      <c r="AB527" s="41">
        <v>40805</v>
      </c>
      <c r="AC527" s="30">
        <v>25.32</v>
      </c>
      <c r="AD527" s="190">
        <f t="shared" si="49"/>
        <v>3.2055119999999993</v>
      </c>
      <c r="AE527" s="41">
        <v>40805</v>
      </c>
      <c r="AF527" s="30">
        <v>31.69</v>
      </c>
      <c r="AG527" s="1685">
        <f t="shared" si="50"/>
        <v>5.0212805000000005</v>
      </c>
      <c r="AH527" s="1446"/>
      <c r="AI527" s="93">
        <v>40802</v>
      </c>
      <c r="AJ527" s="30">
        <v>25.01</v>
      </c>
      <c r="AK527" s="190">
        <f t="shared" si="51"/>
        <v>3.1275004999999996</v>
      </c>
      <c r="AL527" s="41">
        <v>40795</v>
      </c>
      <c r="AM527" s="30">
        <v>22.321000000000002</v>
      </c>
      <c r="AN527" s="190">
        <f t="shared" si="52"/>
        <v>2.4911352050000004</v>
      </c>
      <c r="AO527" s="41">
        <v>40820</v>
      </c>
      <c r="AP527" s="88">
        <v>30.67</v>
      </c>
      <c r="AQ527" s="1685">
        <f t="shared" si="53"/>
        <v>4.7032445000000003</v>
      </c>
    </row>
    <row r="528" spans="1:43">
      <c r="A528" s="28">
        <v>40798</v>
      </c>
      <c r="B528" s="41">
        <v>40798</v>
      </c>
      <c r="C528" s="30">
        <v>33.7134</v>
      </c>
      <c r="D528" s="28">
        <v>40798</v>
      </c>
      <c r="E528" s="30">
        <v>25.5198</v>
      </c>
      <c r="F528" s="28">
        <v>40798</v>
      </c>
      <c r="G528" s="30">
        <v>21.246600000000001</v>
      </c>
      <c r="H528" s="28">
        <v>40798</v>
      </c>
      <c r="I528" s="30">
        <v>19.4694</v>
      </c>
      <c r="J528" s="28">
        <v>40798</v>
      </c>
      <c r="K528" s="30">
        <v>16.599799999999998</v>
      </c>
      <c r="L528" s="41">
        <v>40798</v>
      </c>
      <c r="M528" s="30">
        <v>39.972099999999998</v>
      </c>
      <c r="N528" s="119">
        <v>40798</v>
      </c>
      <c r="O528" s="30">
        <v>42.588000000000001</v>
      </c>
      <c r="P528" s="41">
        <v>40798</v>
      </c>
      <c r="Q528" s="30">
        <v>31.232900000000001</v>
      </c>
      <c r="R528" s="119">
        <v>40798</v>
      </c>
      <c r="S528" s="30">
        <v>30.919</v>
      </c>
      <c r="T528" s="41">
        <v>40798</v>
      </c>
      <c r="U528" s="30">
        <v>25.980699999999999</v>
      </c>
      <c r="V528" s="119">
        <v>40798</v>
      </c>
      <c r="W528" s="30">
        <v>26.114000000000001</v>
      </c>
      <c r="X528" s="1446"/>
      <c r="Y528" s="93">
        <v>40806</v>
      </c>
      <c r="Z528" s="30">
        <v>28.01</v>
      </c>
      <c r="AA528" s="190">
        <f t="shared" si="48"/>
        <v>3.9228005000000001</v>
      </c>
      <c r="AB528" s="41">
        <v>40806</v>
      </c>
      <c r="AC528" s="30">
        <v>25.54</v>
      </c>
      <c r="AD528" s="190">
        <f t="shared" si="49"/>
        <v>3.2614580000000002</v>
      </c>
      <c r="AE528" s="41">
        <v>40806</v>
      </c>
      <c r="AF528" s="30">
        <v>31.78</v>
      </c>
      <c r="AG528" s="1685">
        <f t="shared" si="50"/>
        <v>5.0498420000000008</v>
      </c>
      <c r="AH528" s="1446"/>
      <c r="AI528" s="93">
        <v>40805</v>
      </c>
      <c r="AJ528" s="30">
        <v>25.24</v>
      </c>
      <c r="AK528" s="190">
        <f t="shared" si="51"/>
        <v>3.1852879999999986</v>
      </c>
      <c r="AL528" s="41">
        <v>40798</v>
      </c>
      <c r="AM528" s="30">
        <v>22.297000000000001</v>
      </c>
      <c r="AN528" s="190">
        <f t="shared" si="52"/>
        <v>2.485781045</v>
      </c>
      <c r="AO528" s="41">
        <v>40821</v>
      </c>
      <c r="AP528" s="88">
        <v>30.78</v>
      </c>
      <c r="AQ528" s="1685">
        <f t="shared" si="53"/>
        <v>4.7370420000000006</v>
      </c>
    </row>
    <row r="529" spans="1:43">
      <c r="A529" s="28">
        <v>40799</v>
      </c>
      <c r="B529" s="41">
        <v>40799</v>
      </c>
      <c r="C529" s="30">
        <v>33.795999999999999</v>
      </c>
      <c r="D529" s="28">
        <v>40799</v>
      </c>
      <c r="E529" s="30">
        <v>25.6508</v>
      </c>
      <c r="F529" s="28">
        <v>40799</v>
      </c>
      <c r="G529" s="30">
        <v>21.263400000000001</v>
      </c>
      <c r="H529" s="28">
        <v>40799</v>
      </c>
      <c r="I529" s="30">
        <v>19.490400000000001</v>
      </c>
      <c r="J529" s="28">
        <v>40799</v>
      </c>
      <c r="K529" s="30">
        <v>16.835999999999999</v>
      </c>
      <c r="L529" s="41">
        <v>40799</v>
      </c>
      <c r="M529" s="30">
        <v>40.151200000000003</v>
      </c>
      <c r="N529" s="119">
        <v>40799</v>
      </c>
      <c r="O529" s="30">
        <v>42.918999999999997</v>
      </c>
      <c r="P529" s="41">
        <v>40799</v>
      </c>
      <c r="Q529" s="30">
        <v>31.388200000000001</v>
      </c>
      <c r="R529" s="119">
        <v>40799</v>
      </c>
      <c r="S529" s="30">
        <v>31.161000000000001</v>
      </c>
      <c r="T529" s="41">
        <v>40799</v>
      </c>
      <c r="U529" s="30">
        <v>26.613499999999998</v>
      </c>
      <c r="V529" s="119">
        <v>40799</v>
      </c>
      <c r="W529" s="30">
        <v>26.745999999999999</v>
      </c>
      <c r="X529" s="1446"/>
      <c r="Y529" s="93">
        <v>40807</v>
      </c>
      <c r="Z529" s="30">
        <v>27.99</v>
      </c>
      <c r="AA529" s="190">
        <f t="shared" si="48"/>
        <v>3.9172004999999994</v>
      </c>
      <c r="AB529" s="41">
        <v>40807</v>
      </c>
      <c r="AC529" s="30">
        <v>25.58</v>
      </c>
      <c r="AD529" s="190">
        <f t="shared" si="49"/>
        <v>3.2716819999999993</v>
      </c>
      <c r="AE529" s="41">
        <v>40807</v>
      </c>
      <c r="AF529" s="30">
        <v>31.74</v>
      </c>
      <c r="AG529" s="1685">
        <f t="shared" si="50"/>
        <v>5.0371379999999988</v>
      </c>
      <c r="AH529" s="1446"/>
      <c r="AI529" s="93">
        <v>40806</v>
      </c>
      <c r="AJ529" s="30">
        <v>25.49</v>
      </c>
      <c r="AK529" s="190">
        <f t="shared" si="51"/>
        <v>3.2487004999999991</v>
      </c>
      <c r="AL529" s="41">
        <v>40799</v>
      </c>
      <c r="AM529" s="30">
        <v>22.375</v>
      </c>
      <c r="AN529" s="190">
        <f t="shared" si="52"/>
        <v>2.5032031249999998</v>
      </c>
      <c r="AO529" s="41">
        <v>40822</v>
      </c>
      <c r="AP529" s="88">
        <v>30.75</v>
      </c>
      <c r="AQ529" s="1685">
        <f t="shared" si="53"/>
        <v>4.7278124999999998</v>
      </c>
    </row>
    <row r="530" spans="1:43">
      <c r="A530" s="28">
        <v>40800</v>
      </c>
      <c r="B530" s="41">
        <v>40800</v>
      </c>
      <c r="C530" s="30">
        <v>33.823</v>
      </c>
      <c r="D530" s="28">
        <v>40800</v>
      </c>
      <c r="E530" s="30">
        <v>25.6554</v>
      </c>
      <c r="F530" s="28">
        <v>40800</v>
      </c>
      <c r="G530" s="30">
        <v>21.467400000000001</v>
      </c>
      <c r="H530" s="28">
        <v>40800</v>
      </c>
      <c r="I530" s="30">
        <v>19.804600000000001</v>
      </c>
      <c r="J530" s="28">
        <v>40800</v>
      </c>
      <c r="K530" s="30">
        <v>16.9559</v>
      </c>
      <c r="L530" s="41">
        <v>40800</v>
      </c>
      <c r="M530" s="30">
        <v>40.728099999999998</v>
      </c>
      <c r="N530" s="119">
        <v>40800</v>
      </c>
      <c r="O530" s="30">
        <v>43.750999999999998</v>
      </c>
      <c r="P530" s="41">
        <v>40800</v>
      </c>
      <c r="Q530" s="30">
        <v>32.0032</v>
      </c>
      <c r="R530" s="119">
        <v>40800</v>
      </c>
      <c r="S530" s="30">
        <v>31.704999999999998</v>
      </c>
      <c r="T530" s="41">
        <v>40800</v>
      </c>
      <c r="U530" s="30">
        <v>27.369800000000001</v>
      </c>
      <c r="V530" s="119">
        <v>40800</v>
      </c>
      <c r="W530" s="30">
        <v>27.518000000000001</v>
      </c>
      <c r="X530" s="1446"/>
      <c r="Y530" s="93">
        <v>40808</v>
      </c>
      <c r="Z530" s="30">
        <v>29.36</v>
      </c>
      <c r="AA530" s="190">
        <f t="shared" si="48"/>
        <v>4.3100479999999992</v>
      </c>
      <c r="AB530" s="41">
        <v>40808</v>
      </c>
      <c r="AC530" s="30">
        <v>26.59</v>
      </c>
      <c r="AD530" s="190">
        <f t="shared" si="49"/>
        <v>3.5351405000000011</v>
      </c>
      <c r="AE530" s="41">
        <v>40808</v>
      </c>
      <c r="AF530" s="30">
        <v>32.869999999999997</v>
      </c>
      <c r="AG530" s="1685">
        <f t="shared" si="50"/>
        <v>5.4021844999999997</v>
      </c>
      <c r="AH530" s="1446"/>
      <c r="AI530" s="93">
        <v>40807</v>
      </c>
      <c r="AJ530" s="30">
        <v>25.58</v>
      </c>
      <c r="AK530" s="190">
        <f t="shared" si="51"/>
        <v>3.2716819999999993</v>
      </c>
      <c r="AL530" s="41">
        <v>40800</v>
      </c>
      <c r="AM530" s="30">
        <v>22.468</v>
      </c>
      <c r="AN530" s="190">
        <f t="shared" si="52"/>
        <v>2.5240551199999999</v>
      </c>
      <c r="AO530" s="41">
        <v>40823</v>
      </c>
      <c r="AP530" s="88">
        <v>30.77</v>
      </c>
      <c r="AQ530" s="1685">
        <f t="shared" si="53"/>
        <v>4.733964499999999</v>
      </c>
    </row>
    <row r="531" spans="1:43">
      <c r="A531" s="28">
        <v>40801</v>
      </c>
      <c r="B531" s="41">
        <v>40801</v>
      </c>
      <c r="C531" s="30">
        <v>35.401699999999998</v>
      </c>
      <c r="D531" s="28">
        <v>40801</v>
      </c>
      <c r="E531" s="30">
        <v>26.634399999999999</v>
      </c>
      <c r="F531" s="28">
        <v>40801</v>
      </c>
      <c r="G531" s="30">
        <v>21.761700000000001</v>
      </c>
      <c r="H531" s="28">
        <v>40801</v>
      </c>
      <c r="I531" s="30">
        <v>20.076799999999999</v>
      </c>
      <c r="J531" s="28">
        <v>40801</v>
      </c>
      <c r="K531" s="30">
        <v>17.012599999999999</v>
      </c>
      <c r="L531" s="41">
        <v>40801</v>
      </c>
      <c r="M531" s="30">
        <v>41.4</v>
      </c>
      <c r="N531" s="119">
        <v>40801</v>
      </c>
      <c r="O531" s="30">
        <v>44.518000000000001</v>
      </c>
      <c r="P531" s="41">
        <v>40801</v>
      </c>
      <c r="Q531" s="30">
        <v>32.319000000000003</v>
      </c>
      <c r="R531" s="119">
        <v>40801</v>
      </c>
      <c r="S531" s="30">
        <v>32.003</v>
      </c>
      <c r="T531" s="41">
        <v>40801</v>
      </c>
      <c r="U531" s="30">
        <v>27.7044</v>
      </c>
      <c r="V531" s="119">
        <v>40801</v>
      </c>
      <c r="W531" s="30">
        <v>27.853999999999999</v>
      </c>
      <c r="X531" s="1446"/>
      <c r="Y531" s="93">
        <v>40809</v>
      </c>
      <c r="Z531" s="30">
        <v>29.32</v>
      </c>
      <c r="AA531" s="190">
        <f t="shared" si="48"/>
        <v>4.298312000000001</v>
      </c>
      <c r="AB531" s="41">
        <v>40809</v>
      </c>
      <c r="AC531" s="30">
        <v>26.52</v>
      </c>
      <c r="AD531" s="190">
        <f t="shared" si="49"/>
        <v>3.5165519999999999</v>
      </c>
      <c r="AE531" s="41">
        <v>40809</v>
      </c>
      <c r="AF531" s="30">
        <v>32.83</v>
      </c>
      <c r="AG531" s="1685">
        <f t="shared" si="50"/>
        <v>5.3890444999999998</v>
      </c>
      <c r="AH531" s="1446"/>
      <c r="AI531" s="93">
        <v>40808</v>
      </c>
      <c r="AJ531" s="30">
        <v>26.72</v>
      </c>
      <c r="AK531" s="190">
        <f t="shared" si="51"/>
        <v>3.5697920000000001</v>
      </c>
      <c r="AL531" s="41">
        <v>40801</v>
      </c>
      <c r="AM531" s="30">
        <v>22.7</v>
      </c>
      <c r="AN531" s="190">
        <f t="shared" si="52"/>
        <v>2.5764499999999995</v>
      </c>
      <c r="AO531" s="41">
        <v>40826</v>
      </c>
      <c r="AP531" s="88">
        <v>31.31</v>
      </c>
      <c r="AQ531" s="1685">
        <f t="shared" si="53"/>
        <v>4.9015804999999997</v>
      </c>
    </row>
    <row r="532" spans="1:43">
      <c r="A532" s="28">
        <v>40802</v>
      </c>
      <c r="B532" s="41">
        <v>40802</v>
      </c>
      <c r="C532" s="30">
        <v>39.214500000000001</v>
      </c>
      <c r="D532" s="28">
        <v>40802</v>
      </c>
      <c r="E532" s="30">
        <v>30.2149</v>
      </c>
      <c r="F532" s="28">
        <v>40802</v>
      </c>
      <c r="G532" s="30">
        <v>24.126300000000001</v>
      </c>
      <c r="H532" s="28">
        <v>40802</v>
      </c>
      <c r="I532" s="30">
        <v>22.003900000000002</v>
      </c>
      <c r="J532" s="28">
        <v>40802</v>
      </c>
      <c r="K532" s="30">
        <v>18.981200000000001</v>
      </c>
      <c r="L532" s="41">
        <v>40802</v>
      </c>
      <c r="M532" s="30">
        <v>41.535200000000003</v>
      </c>
      <c r="N532" s="119">
        <v>40802</v>
      </c>
      <c r="O532" s="30">
        <v>44.558999999999997</v>
      </c>
      <c r="P532" s="41">
        <v>40802</v>
      </c>
      <c r="Q532" s="30">
        <v>32.698399999999999</v>
      </c>
      <c r="R532" s="119">
        <v>40802</v>
      </c>
      <c r="S532" s="30">
        <v>32.432000000000002</v>
      </c>
      <c r="T532" s="41">
        <v>40802</v>
      </c>
      <c r="U532" s="30">
        <v>28.153099999999998</v>
      </c>
      <c r="V532" s="119">
        <v>40802</v>
      </c>
      <c r="W532" s="30">
        <v>28.300999999999998</v>
      </c>
      <c r="X532" s="1446"/>
      <c r="Y532" s="93">
        <v>40812</v>
      </c>
      <c r="Z532" s="30">
        <v>29.56</v>
      </c>
      <c r="AA532" s="190">
        <f t="shared" si="48"/>
        <v>4.3689679999999997</v>
      </c>
      <c r="AB532" s="41">
        <v>40812</v>
      </c>
      <c r="AC532" s="30">
        <v>26.77</v>
      </c>
      <c r="AD532" s="190">
        <f t="shared" si="49"/>
        <v>3.5831644999999996</v>
      </c>
      <c r="AE532" s="41">
        <v>40812</v>
      </c>
      <c r="AF532" s="30">
        <v>33.01</v>
      </c>
      <c r="AG532" s="1685">
        <f t="shared" si="50"/>
        <v>5.4483005000000002</v>
      </c>
      <c r="AH532" s="1446"/>
      <c r="AI532" s="93">
        <v>40809</v>
      </c>
      <c r="AJ532" s="30">
        <v>26.67</v>
      </c>
      <c r="AK532" s="190">
        <f t="shared" si="51"/>
        <v>3.5564445</v>
      </c>
      <c r="AL532" s="41">
        <v>40802</v>
      </c>
      <c r="AM532" s="30">
        <v>22.728000000000002</v>
      </c>
      <c r="AN532" s="190">
        <f t="shared" si="52"/>
        <v>2.5828099200000003</v>
      </c>
      <c r="AO532" s="41">
        <v>40827</v>
      </c>
      <c r="AP532" s="88">
        <v>31.26</v>
      </c>
      <c r="AQ532" s="1685">
        <f t="shared" si="53"/>
        <v>4.8859379999999994</v>
      </c>
    </row>
    <row r="533" spans="1:43">
      <c r="A533" s="28">
        <v>40805</v>
      </c>
      <c r="B533" s="41">
        <v>40805</v>
      </c>
      <c r="C533" s="30">
        <v>39.337800000000001</v>
      </c>
      <c r="D533" s="28">
        <v>40805</v>
      </c>
      <c r="E533" s="30">
        <v>30.3993</v>
      </c>
      <c r="F533" s="28">
        <v>40805</v>
      </c>
      <c r="G533" s="30">
        <v>24.2013</v>
      </c>
      <c r="H533" s="28">
        <v>40805</v>
      </c>
      <c r="I533" s="30">
        <v>22.073</v>
      </c>
      <c r="J533" s="28">
        <v>40805</v>
      </c>
      <c r="K533" s="30">
        <v>18.961500000000001</v>
      </c>
      <c r="L533" s="41">
        <v>40805</v>
      </c>
      <c r="M533" s="30">
        <v>42.016800000000003</v>
      </c>
      <c r="N533" s="119">
        <v>40805</v>
      </c>
      <c r="O533" s="30">
        <v>45.137999999999998</v>
      </c>
      <c r="P533" s="41">
        <v>40805</v>
      </c>
      <c r="Q533" s="30">
        <v>32.793900000000001</v>
      </c>
      <c r="R533" s="119">
        <v>40805</v>
      </c>
      <c r="S533" s="30">
        <v>32.564</v>
      </c>
      <c r="T533" s="41">
        <v>40805</v>
      </c>
      <c r="U533" s="30">
        <v>28.1295</v>
      </c>
      <c r="V533" s="119">
        <v>40805</v>
      </c>
      <c r="W533" s="30">
        <v>28.273</v>
      </c>
      <c r="X533" s="1446"/>
      <c r="Y533" s="93">
        <v>40813</v>
      </c>
      <c r="Z533" s="30">
        <v>30.6</v>
      </c>
      <c r="AA533" s="190">
        <f t="shared" si="48"/>
        <v>4.6818</v>
      </c>
      <c r="AB533" s="41">
        <v>40813</v>
      </c>
      <c r="AC533" s="30">
        <v>27.92</v>
      </c>
      <c r="AD533" s="190">
        <f t="shared" si="49"/>
        <v>3.8976320000000002</v>
      </c>
      <c r="AE533" s="41">
        <v>40813</v>
      </c>
      <c r="AF533" s="30">
        <v>34.51</v>
      </c>
      <c r="AG533" s="1685">
        <f t="shared" si="50"/>
        <v>5.9547004999999986</v>
      </c>
      <c r="AH533" s="1446"/>
      <c r="AI533" s="93">
        <v>40812</v>
      </c>
      <c r="AJ533" s="30">
        <v>26.87</v>
      </c>
      <c r="AK533" s="190">
        <f t="shared" si="51"/>
        <v>3.6099844999999999</v>
      </c>
      <c r="AL533" s="41">
        <v>40805</v>
      </c>
      <c r="AM533" s="30">
        <v>22.811</v>
      </c>
      <c r="AN533" s="190">
        <f t="shared" si="52"/>
        <v>2.6017086050000002</v>
      </c>
      <c r="AO533" s="41">
        <v>40828</v>
      </c>
      <c r="AP533" s="88">
        <v>31.32</v>
      </c>
      <c r="AQ533" s="1685">
        <f t="shared" si="53"/>
        <v>4.9047119999999991</v>
      </c>
    </row>
    <row r="534" spans="1:43">
      <c r="A534" s="28">
        <v>40806</v>
      </c>
      <c r="B534" s="41">
        <v>40806</v>
      </c>
      <c r="C534" s="30">
        <v>38.784399999999998</v>
      </c>
      <c r="D534" s="28">
        <v>40806</v>
      </c>
      <c r="E534" s="30">
        <v>29.917899999999999</v>
      </c>
      <c r="F534" s="28">
        <v>40806</v>
      </c>
      <c r="G534" s="30">
        <v>23.7563</v>
      </c>
      <c r="H534" s="28">
        <v>40806</v>
      </c>
      <c r="I534" s="30">
        <v>21.6203</v>
      </c>
      <c r="J534" s="28">
        <v>40806</v>
      </c>
      <c r="K534" s="30">
        <v>18.626799999999999</v>
      </c>
      <c r="L534" s="41">
        <v>40806</v>
      </c>
      <c r="M534" s="30">
        <v>41.782899999999998</v>
      </c>
      <c r="N534" s="119">
        <v>40806</v>
      </c>
      <c r="O534" s="30">
        <v>45.109000000000002</v>
      </c>
      <c r="P534" s="41">
        <v>40806</v>
      </c>
      <c r="Q534" s="30">
        <v>32.440300000000001</v>
      </c>
      <c r="R534" s="119">
        <v>40806</v>
      </c>
      <c r="S534" s="30">
        <v>32.523000000000003</v>
      </c>
      <c r="T534" s="41">
        <v>40806</v>
      </c>
      <c r="U534" s="30">
        <v>27.935500000000001</v>
      </c>
      <c r="V534" s="119">
        <v>40806</v>
      </c>
      <c r="W534" s="30">
        <v>28.079000000000001</v>
      </c>
      <c r="X534" s="1446"/>
      <c r="Y534" s="93">
        <v>40814</v>
      </c>
      <c r="Z534" s="30">
        <v>30.61</v>
      </c>
      <c r="AA534" s="190">
        <f t="shared" si="48"/>
        <v>4.6848604999999992</v>
      </c>
      <c r="AB534" s="41">
        <v>40814</v>
      </c>
      <c r="AC534" s="30">
        <v>27.98</v>
      </c>
      <c r="AD534" s="190">
        <f t="shared" si="49"/>
        <v>3.9144019999999995</v>
      </c>
      <c r="AE534" s="41">
        <v>40814</v>
      </c>
      <c r="AF534" s="30">
        <v>34.53</v>
      </c>
      <c r="AG534" s="1685">
        <f t="shared" si="50"/>
        <v>5.9616045</v>
      </c>
      <c r="AH534" s="1446"/>
      <c r="AI534" s="93">
        <v>40813</v>
      </c>
      <c r="AJ534" s="30">
        <v>28</v>
      </c>
      <c r="AK534" s="190">
        <f t="shared" si="51"/>
        <v>3.9200000000000004</v>
      </c>
      <c r="AL534" s="41">
        <v>40806</v>
      </c>
      <c r="AM534" s="30">
        <v>22.760999999999999</v>
      </c>
      <c r="AN534" s="190">
        <f t="shared" si="52"/>
        <v>2.5903156049999994</v>
      </c>
      <c r="AO534" s="41">
        <v>40829</v>
      </c>
      <c r="AP534" s="88">
        <v>31.31</v>
      </c>
      <c r="AQ534" s="1685">
        <f t="shared" si="53"/>
        <v>4.9015804999999997</v>
      </c>
    </row>
    <row r="535" spans="1:43">
      <c r="A535" s="28">
        <v>40807</v>
      </c>
      <c r="B535" s="41">
        <v>40807</v>
      </c>
      <c r="C535" s="30">
        <v>38.751399999999997</v>
      </c>
      <c r="D535" s="28">
        <v>40807</v>
      </c>
      <c r="E535" s="30">
        <v>29.928100000000001</v>
      </c>
      <c r="F535" s="28">
        <v>40807</v>
      </c>
      <c r="G535" s="30">
        <v>23.7486</v>
      </c>
      <c r="H535" s="28">
        <v>40807</v>
      </c>
      <c r="I535" s="30">
        <v>21.5807</v>
      </c>
      <c r="J535" s="28">
        <v>40807</v>
      </c>
      <c r="K535" s="30">
        <v>18.6159</v>
      </c>
      <c r="L535" s="41">
        <v>40807</v>
      </c>
      <c r="M535" s="30">
        <v>41.716700000000003</v>
      </c>
      <c r="N535" s="119">
        <v>40807</v>
      </c>
      <c r="O535" s="30">
        <v>45.042999999999999</v>
      </c>
      <c r="P535" s="41">
        <v>40807</v>
      </c>
      <c r="Q535" s="30">
        <v>32.3568</v>
      </c>
      <c r="R535" s="119">
        <v>40807</v>
      </c>
      <c r="S535" s="30">
        <v>32.46</v>
      </c>
      <c r="T535" s="41">
        <v>40807</v>
      </c>
      <c r="U535" s="30">
        <v>27.8474</v>
      </c>
      <c r="V535" s="119">
        <v>40807</v>
      </c>
      <c r="W535" s="30">
        <v>27.991</v>
      </c>
      <c r="X535" s="1446"/>
      <c r="Y535" s="93">
        <v>40815</v>
      </c>
      <c r="Z535" s="30">
        <v>30.69</v>
      </c>
      <c r="AA535" s="190">
        <f t="shared" si="48"/>
        <v>4.7093805</v>
      </c>
      <c r="AB535" s="41">
        <v>40815</v>
      </c>
      <c r="AC535" s="30">
        <v>28.22</v>
      </c>
      <c r="AD535" s="190">
        <f t="shared" si="49"/>
        <v>3.9818419999999999</v>
      </c>
      <c r="AE535" s="41">
        <v>40815</v>
      </c>
      <c r="AF535" s="30">
        <v>34.549999999999997</v>
      </c>
      <c r="AG535" s="1685">
        <f t="shared" si="50"/>
        <v>5.9685124999999992</v>
      </c>
      <c r="AH535" s="1446"/>
      <c r="AI535" s="93">
        <v>40814</v>
      </c>
      <c r="AJ535" s="30">
        <v>28.05</v>
      </c>
      <c r="AK535" s="190">
        <f t="shared" si="51"/>
        <v>3.934012500000001</v>
      </c>
      <c r="AL535" s="41">
        <v>40807</v>
      </c>
      <c r="AM535" s="30">
        <v>22.945</v>
      </c>
      <c r="AN535" s="190">
        <f t="shared" si="52"/>
        <v>2.6323651250000002</v>
      </c>
      <c r="AO535" s="41">
        <v>40830</v>
      </c>
      <c r="AP535" s="88">
        <v>31.43</v>
      </c>
      <c r="AQ535" s="1685">
        <f t="shared" si="53"/>
        <v>4.9392245000000008</v>
      </c>
    </row>
    <row r="536" spans="1:43">
      <c r="A536" s="28">
        <v>40808</v>
      </c>
      <c r="B536" s="41">
        <v>40808</v>
      </c>
      <c r="C536" s="30">
        <v>38.759399999999999</v>
      </c>
      <c r="D536" s="28">
        <v>40808</v>
      </c>
      <c r="E536" s="30">
        <v>30.011299999999999</v>
      </c>
      <c r="F536" s="28">
        <v>40808</v>
      </c>
      <c r="G536" s="30">
        <v>23.922799999999999</v>
      </c>
      <c r="H536" s="28">
        <v>40808</v>
      </c>
      <c r="I536" s="30">
        <v>21.7864</v>
      </c>
      <c r="J536" s="28">
        <v>40808</v>
      </c>
      <c r="K536" s="30">
        <v>18.613700000000001</v>
      </c>
      <c r="L536" s="41">
        <v>40808</v>
      </c>
      <c r="M536" s="30">
        <v>41.770299999999999</v>
      </c>
      <c r="N536" s="119">
        <v>40808</v>
      </c>
      <c r="O536" s="30">
        <v>45.149000000000001</v>
      </c>
      <c r="P536" s="41">
        <v>40808</v>
      </c>
      <c r="Q536" s="30">
        <v>32.363900000000001</v>
      </c>
      <c r="R536" s="119">
        <v>40808</v>
      </c>
      <c r="S536" s="30">
        <v>32.484999999999999</v>
      </c>
      <c r="T536" s="41">
        <v>40808</v>
      </c>
      <c r="U536" s="30">
        <v>27.880800000000001</v>
      </c>
      <c r="V536" s="119">
        <v>40808</v>
      </c>
      <c r="W536" s="30">
        <v>28.056000000000001</v>
      </c>
      <c r="X536" s="1446"/>
      <c r="Y536" s="93">
        <v>40816</v>
      </c>
      <c r="Z536" s="30">
        <v>30.76</v>
      </c>
      <c r="AA536" s="190">
        <f t="shared" si="48"/>
        <v>4.7308880000000011</v>
      </c>
      <c r="AB536" s="41">
        <v>40816</v>
      </c>
      <c r="AC536" s="30">
        <v>28.29</v>
      </c>
      <c r="AD536" s="190">
        <f t="shared" si="49"/>
        <v>4.0016204999999996</v>
      </c>
      <c r="AE536" s="41">
        <v>40816</v>
      </c>
      <c r="AF536" s="30">
        <v>34.61</v>
      </c>
      <c r="AG536" s="1685">
        <f t="shared" si="50"/>
        <v>5.9892605000000012</v>
      </c>
      <c r="AH536" s="1446"/>
      <c r="AI536" s="93">
        <v>40815</v>
      </c>
      <c r="AJ536" s="30">
        <v>28.04</v>
      </c>
      <c r="AK536" s="190">
        <f t="shared" si="51"/>
        <v>3.9312079999999994</v>
      </c>
      <c r="AL536" s="41">
        <v>40808</v>
      </c>
      <c r="AM536" s="30">
        <v>23.632999999999999</v>
      </c>
      <c r="AN536" s="190">
        <f t="shared" si="52"/>
        <v>2.7925934449999996</v>
      </c>
      <c r="AO536" s="41">
        <v>40833</v>
      </c>
      <c r="AP536" s="88">
        <v>31.52</v>
      </c>
      <c r="AQ536" s="1685">
        <f t="shared" si="53"/>
        <v>4.9675519999999995</v>
      </c>
    </row>
    <row r="537" spans="1:43">
      <c r="A537" s="28">
        <v>40809</v>
      </c>
      <c r="B537" s="41">
        <v>40809</v>
      </c>
      <c r="C537" s="30">
        <v>39.091799999999999</v>
      </c>
      <c r="D537" s="28">
        <v>40809</v>
      </c>
      <c r="E537" s="30">
        <v>30.015000000000001</v>
      </c>
      <c r="F537" s="28">
        <v>40809</v>
      </c>
      <c r="G537" s="30">
        <v>23.923100000000002</v>
      </c>
      <c r="H537" s="28">
        <v>40809</v>
      </c>
      <c r="I537" s="30">
        <v>21.797899999999998</v>
      </c>
      <c r="J537" s="28">
        <v>40809</v>
      </c>
      <c r="K537" s="30">
        <v>18.632400000000001</v>
      </c>
      <c r="L537" s="41">
        <v>40809</v>
      </c>
      <c r="M537" s="30">
        <v>41.811399999999999</v>
      </c>
      <c r="N537" s="119">
        <v>40809</v>
      </c>
      <c r="O537" s="30">
        <v>45.244</v>
      </c>
      <c r="P537" s="41">
        <v>40809</v>
      </c>
      <c r="Q537" s="30">
        <v>32.350299999999997</v>
      </c>
      <c r="R537" s="119">
        <v>40809</v>
      </c>
      <c r="S537" s="30">
        <v>32.576000000000001</v>
      </c>
      <c r="T537" s="41">
        <v>40809</v>
      </c>
      <c r="U537" s="30">
        <v>27.8598</v>
      </c>
      <c r="V537" s="119">
        <v>40809</v>
      </c>
      <c r="W537" s="30">
        <v>28.036000000000001</v>
      </c>
      <c r="X537" s="1446"/>
      <c r="Y537" s="93">
        <v>40819</v>
      </c>
      <c r="Z537" s="30">
        <v>30.72</v>
      </c>
      <c r="AA537" s="190">
        <f t="shared" si="48"/>
        <v>4.7185919999999992</v>
      </c>
      <c r="AB537" s="41">
        <v>40819</v>
      </c>
      <c r="AC537" s="30">
        <v>28.31</v>
      </c>
      <c r="AD537" s="190">
        <f t="shared" si="49"/>
        <v>4.0072804999999985</v>
      </c>
      <c r="AE537" s="41">
        <v>40819</v>
      </c>
      <c r="AF537" s="30">
        <v>34.549999999999997</v>
      </c>
      <c r="AG537" s="1685">
        <f t="shared" si="50"/>
        <v>5.9685124999999992</v>
      </c>
      <c r="AH537" s="1446"/>
      <c r="AI537" s="93">
        <v>40816</v>
      </c>
      <c r="AJ537" s="30">
        <v>28.08</v>
      </c>
      <c r="AK537" s="190">
        <f t="shared" si="51"/>
        <v>3.9424319999999997</v>
      </c>
      <c r="AL537" s="41">
        <v>40809</v>
      </c>
      <c r="AM537" s="30">
        <v>23.56</v>
      </c>
      <c r="AN537" s="190">
        <f t="shared" si="52"/>
        <v>2.7753679999999994</v>
      </c>
      <c r="AO537" s="41">
        <v>40834</v>
      </c>
      <c r="AP537" s="88">
        <v>31.72</v>
      </c>
      <c r="AQ537" s="1685">
        <f t="shared" si="53"/>
        <v>5.030791999999999</v>
      </c>
    </row>
    <row r="538" spans="1:43">
      <c r="A538" s="28">
        <v>40812</v>
      </c>
      <c r="B538" s="41">
        <v>40812</v>
      </c>
      <c r="C538" s="30">
        <v>39.120699999999999</v>
      </c>
      <c r="D538" s="28">
        <v>40812</v>
      </c>
      <c r="E538" s="30">
        <v>30.029</v>
      </c>
      <c r="F538" s="28">
        <v>40812</v>
      </c>
      <c r="G538" s="30">
        <v>24.0642</v>
      </c>
      <c r="H538" s="28">
        <v>40812</v>
      </c>
      <c r="I538" s="30">
        <v>21.984999999999999</v>
      </c>
      <c r="J538" s="28">
        <v>40812</v>
      </c>
      <c r="K538" s="30">
        <v>18.593599999999999</v>
      </c>
      <c r="L538" s="41">
        <v>40812</v>
      </c>
      <c r="M538" s="30">
        <v>42.302700000000002</v>
      </c>
      <c r="N538" s="119">
        <v>40812</v>
      </c>
      <c r="O538" s="30">
        <v>45.856000000000002</v>
      </c>
      <c r="P538" s="41">
        <v>40812</v>
      </c>
      <c r="Q538" s="30">
        <v>32.490400000000001</v>
      </c>
      <c r="R538" s="119">
        <v>40812</v>
      </c>
      <c r="S538" s="30">
        <v>32.720999999999997</v>
      </c>
      <c r="T538" s="41">
        <v>40812</v>
      </c>
      <c r="U538" s="30">
        <v>27.919799999999999</v>
      </c>
      <c r="V538" s="119">
        <v>40812</v>
      </c>
      <c r="W538" s="30">
        <v>28.117999999999999</v>
      </c>
      <c r="X538" s="1446"/>
      <c r="Y538" s="93">
        <v>40820</v>
      </c>
      <c r="Z538" s="30">
        <v>31</v>
      </c>
      <c r="AA538" s="190">
        <f t="shared" si="48"/>
        <v>4.8050000000000006</v>
      </c>
      <c r="AB538" s="41">
        <v>40820</v>
      </c>
      <c r="AC538" s="30">
        <v>28.45</v>
      </c>
      <c r="AD538" s="190">
        <f t="shared" si="49"/>
        <v>4.0470124999999992</v>
      </c>
      <c r="AE538" s="41">
        <v>40820</v>
      </c>
      <c r="AF538" s="30">
        <v>34.75</v>
      </c>
      <c r="AG538" s="1685">
        <f t="shared" si="50"/>
        <v>6.0378124999999994</v>
      </c>
      <c r="AH538" s="1446"/>
      <c r="AI538" s="93">
        <v>40819</v>
      </c>
      <c r="AJ538" s="30">
        <v>28.07</v>
      </c>
      <c r="AK538" s="190">
        <f t="shared" si="51"/>
        <v>3.9396245000000003</v>
      </c>
      <c r="AL538" s="41">
        <v>40812</v>
      </c>
      <c r="AM538" s="30">
        <v>23.713999999999999</v>
      </c>
      <c r="AN538" s="190">
        <f t="shared" si="52"/>
        <v>2.8117689799999996</v>
      </c>
      <c r="AO538" s="41">
        <v>40835</v>
      </c>
      <c r="AP538" s="88">
        <v>31.71</v>
      </c>
      <c r="AQ538" s="1685">
        <f t="shared" si="53"/>
        <v>5.0276204999999994</v>
      </c>
    </row>
    <row r="539" spans="1:43">
      <c r="A539" s="28">
        <v>40813</v>
      </c>
      <c r="B539" s="41">
        <v>40813</v>
      </c>
      <c r="C539" s="30">
        <v>39.201900000000002</v>
      </c>
      <c r="D539" s="28">
        <v>40813</v>
      </c>
      <c r="E539" s="30">
        <v>30.009899999999998</v>
      </c>
      <c r="F539" s="28">
        <v>40813</v>
      </c>
      <c r="G539" s="30">
        <v>24.048999999999999</v>
      </c>
      <c r="H539" s="28">
        <v>40813</v>
      </c>
      <c r="I539" s="30">
        <v>21.994</v>
      </c>
      <c r="J539" s="28">
        <v>40813</v>
      </c>
      <c r="K539" s="30">
        <v>18.747700000000002</v>
      </c>
      <c r="L539" s="41">
        <v>40813</v>
      </c>
      <c r="M539" s="30">
        <v>44.806100000000001</v>
      </c>
      <c r="N539" s="119">
        <v>40813</v>
      </c>
      <c r="O539" s="30">
        <v>48.343000000000004</v>
      </c>
      <c r="P539" s="41">
        <v>40813</v>
      </c>
      <c r="Q539" s="30">
        <v>33.766199999999998</v>
      </c>
      <c r="R539" s="119">
        <v>40813</v>
      </c>
      <c r="S539" s="30">
        <v>34.353999999999999</v>
      </c>
      <c r="T539" s="41">
        <v>40813</v>
      </c>
      <c r="U539" s="30">
        <v>28.927399999999999</v>
      </c>
      <c r="V539" s="119">
        <v>40813</v>
      </c>
      <c r="W539" s="30">
        <v>29.178000000000001</v>
      </c>
      <c r="X539" s="1446"/>
      <c r="Y539" s="93">
        <v>40821</v>
      </c>
      <c r="Z539" s="30">
        <v>31.56</v>
      </c>
      <c r="AA539" s="190">
        <f t="shared" si="48"/>
        <v>4.980167999999999</v>
      </c>
      <c r="AB539" s="41">
        <v>40821</v>
      </c>
      <c r="AC539" s="30">
        <v>28.88</v>
      </c>
      <c r="AD539" s="190">
        <f t="shared" si="49"/>
        <v>4.1702719999999998</v>
      </c>
      <c r="AE539" s="41">
        <v>40821</v>
      </c>
      <c r="AF539" s="30">
        <v>35.53</v>
      </c>
      <c r="AG539" s="1685">
        <f t="shared" si="50"/>
        <v>6.3119044999999998</v>
      </c>
      <c r="AH539" s="1446"/>
      <c r="AI539" s="93">
        <v>40820</v>
      </c>
      <c r="AJ539" s="30">
        <v>28.35</v>
      </c>
      <c r="AK539" s="190">
        <f t="shared" si="51"/>
        <v>4.0186125000000006</v>
      </c>
      <c r="AL539" s="41">
        <v>40813</v>
      </c>
      <c r="AM539" s="30">
        <v>24.059000000000001</v>
      </c>
      <c r="AN539" s="190">
        <f t="shared" si="52"/>
        <v>2.8941774050000002</v>
      </c>
      <c r="AO539" s="41">
        <v>40836</v>
      </c>
      <c r="AP539" s="88">
        <v>31.58</v>
      </c>
      <c r="AQ539" s="1685">
        <f t="shared" si="53"/>
        <v>4.9864819999999987</v>
      </c>
    </row>
    <row r="540" spans="1:43">
      <c r="A540" s="28">
        <v>40814</v>
      </c>
      <c r="B540" s="41">
        <v>40814</v>
      </c>
      <c r="C540" s="30">
        <v>39.194499999999998</v>
      </c>
      <c r="D540" s="28">
        <v>40814</v>
      </c>
      <c r="E540" s="30">
        <v>29.941800000000001</v>
      </c>
      <c r="F540" s="28">
        <v>40814</v>
      </c>
      <c r="G540" s="30">
        <v>24.036200000000001</v>
      </c>
      <c r="H540" s="28">
        <v>40814</v>
      </c>
      <c r="I540" s="30">
        <v>21.969200000000001</v>
      </c>
      <c r="J540" s="28">
        <v>40814</v>
      </c>
      <c r="K540" s="30">
        <v>18.709199999999999</v>
      </c>
      <c r="L540" s="41">
        <v>40814</v>
      </c>
      <c r="M540" s="30">
        <v>44.9373</v>
      </c>
      <c r="N540" s="119">
        <v>40814</v>
      </c>
      <c r="O540" s="30">
        <v>48.34</v>
      </c>
      <c r="P540" s="41">
        <v>40814</v>
      </c>
      <c r="Q540" s="30">
        <v>33.737000000000002</v>
      </c>
      <c r="R540" s="119">
        <v>40814</v>
      </c>
      <c r="S540" s="30">
        <v>34.313000000000002</v>
      </c>
      <c r="T540" s="41">
        <v>40814</v>
      </c>
      <c r="U540" s="30">
        <v>28.864899999999999</v>
      </c>
      <c r="V540" s="119">
        <v>40814</v>
      </c>
      <c r="W540" s="30">
        <v>29.116</v>
      </c>
      <c r="X540" s="1446"/>
      <c r="Y540" s="93">
        <v>40822</v>
      </c>
      <c r="Z540" s="30">
        <v>31.8</v>
      </c>
      <c r="AA540" s="190">
        <f t="shared" si="48"/>
        <v>5.0562000000000005</v>
      </c>
      <c r="AB540" s="41">
        <v>40822</v>
      </c>
      <c r="AC540" s="30">
        <v>29.32</v>
      </c>
      <c r="AD540" s="190">
        <f t="shared" si="49"/>
        <v>4.298312000000001</v>
      </c>
      <c r="AE540" s="41">
        <v>40822</v>
      </c>
      <c r="AF540" s="30">
        <v>36.07</v>
      </c>
      <c r="AG540" s="1685">
        <f t="shared" si="50"/>
        <v>6.5052245000000006</v>
      </c>
      <c r="AH540" s="1446"/>
      <c r="AI540" s="93">
        <v>40821</v>
      </c>
      <c r="AJ540" s="30">
        <v>28.9</v>
      </c>
      <c r="AK540" s="190">
        <f t="shared" si="51"/>
        <v>4.1760499999999992</v>
      </c>
      <c r="AL540" s="41">
        <v>40814</v>
      </c>
      <c r="AM540" s="30">
        <v>24.143999999999998</v>
      </c>
      <c r="AN540" s="190">
        <f t="shared" si="52"/>
        <v>2.9146636799999999</v>
      </c>
      <c r="AO540" s="41">
        <v>40837</v>
      </c>
      <c r="AP540" s="88">
        <v>31.75</v>
      </c>
      <c r="AQ540" s="1685">
        <f t="shared" si="53"/>
        <v>5.0403124999999998</v>
      </c>
    </row>
    <row r="541" spans="1:43">
      <c r="A541" s="28">
        <v>40815</v>
      </c>
      <c r="B541" s="41">
        <v>40815</v>
      </c>
      <c r="C541" s="30">
        <v>39.191899999999997</v>
      </c>
      <c r="D541" s="28">
        <v>40815</v>
      </c>
      <c r="E541" s="30">
        <v>29.947099999999999</v>
      </c>
      <c r="F541" s="28">
        <v>40815</v>
      </c>
      <c r="G541" s="30">
        <v>24.046600000000002</v>
      </c>
      <c r="H541" s="28">
        <v>40815</v>
      </c>
      <c r="I541" s="30">
        <v>22.003</v>
      </c>
      <c r="J541" s="28">
        <v>40815</v>
      </c>
      <c r="K541" s="30">
        <v>18.722999999999999</v>
      </c>
      <c r="L541" s="41">
        <v>40815</v>
      </c>
      <c r="M541" s="30">
        <v>45.002699999999997</v>
      </c>
      <c r="N541" s="119">
        <v>40815</v>
      </c>
      <c r="O541" s="30">
        <v>48.515999999999998</v>
      </c>
      <c r="P541" s="41">
        <v>40815</v>
      </c>
      <c r="Q541" s="30">
        <v>33.8093</v>
      </c>
      <c r="R541" s="119">
        <v>40815</v>
      </c>
      <c r="S541" s="30">
        <v>34.360999999999997</v>
      </c>
      <c r="T541" s="41">
        <v>40815</v>
      </c>
      <c r="U541" s="30">
        <v>28.957000000000001</v>
      </c>
      <c r="V541" s="119">
        <v>40815</v>
      </c>
      <c r="W541" s="30">
        <v>29.228999999999999</v>
      </c>
      <c r="X541" s="1446"/>
      <c r="Y541" s="93">
        <v>40823</v>
      </c>
      <c r="Z541" s="30">
        <v>31.8</v>
      </c>
      <c r="AA541" s="190">
        <f t="shared" si="48"/>
        <v>5.0562000000000005</v>
      </c>
      <c r="AB541" s="41">
        <v>40823</v>
      </c>
      <c r="AC541" s="30">
        <v>29.38</v>
      </c>
      <c r="AD541" s="190">
        <f t="shared" si="49"/>
        <v>4.3159220000000005</v>
      </c>
      <c r="AE541" s="41">
        <v>40823</v>
      </c>
      <c r="AF541" s="30">
        <v>36.1</v>
      </c>
      <c r="AG541" s="1685">
        <f t="shared" si="50"/>
        <v>6.5160499999999999</v>
      </c>
      <c r="AH541" s="1446"/>
      <c r="AI541" s="93">
        <v>40822</v>
      </c>
      <c r="AJ541" s="30">
        <v>29.3</v>
      </c>
      <c r="AK541" s="190">
        <f t="shared" si="51"/>
        <v>4.2924499999999997</v>
      </c>
      <c r="AL541" s="41">
        <v>40815</v>
      </c>
      <c r="AM541" s="30">
        <v>24.167000000000002</v>
      </c>
      <c r="AN541" s="190">
        <f t="shared" si="52"/>
        <v>2.9202194450000007</v>
      </c>
      <c r="AO541" s="41">
        <v>40840</v>
      </c>
      <c r="AP541" s="88">
        <v>31.82</v>
      </c>
      <c r="AQ541" s="1685">
        <f t="shared" si="53"/>
        <v>5.0625619999999998</v>
      </c>
    </row>
    <row r="542" spans="1:43">
      <c r="A542" s="28">
        <v>40816</v>
      </c>
      <c r="B542" s="41">
        <v>40816</v>
      </c>
      <c r="C542" s="30">
        <v>39.295099999999998</v>
      </c>
      <c r="D542" s="28">
        <v>40816</v>
      </c>
      <c r="E542" s="30">
        <v>30.211099999999998</v>
      </c>
      <c r="F542" s="28">
        <v>40816</v>
      </c>
      <c r="G542" s="30">
        <v>24.2334</v>
      </c>
      <c r="H542" s="28">
        <v>40816</v>
      </c>
      <c r="I542" s="30">
        <v>22.4758</v>
      </c>
      <c r="J542" s="28">
        <v>40816</v>
      </c>
      <c r="K542" s="30">
        <v>19.447299999999998</v>
      </c>
      <c r="L542" s="41">
        <v>40816</v>
      </c>
      <c r="M542" s="30">
        <v>45.727499999999999</v>
      </c>
      <c r="N542" s="119">
        <v>40816</v>
      </c>
      <c r="O542" s="30">
        <v>49.463000000000001</v>
      </c>
      <c r="P542" s="41">
        <v>40816</v>
      </c>
      <c r="Q542" s="30">
        <v>34.378399999999999</v>
      </c>
      <c r="R542" s="119">
        <v>40816</v>
      </c>
      <c r="S542" s="30">
        <v>34.938000000000002</v>
      </c>
      <c r="T542" s="41">
        <v>40816</v>
      </c>
      <c r="U542" s="30">
        <v>29.412299999999998</v>
      </c>
      <c r="V542" s="119">
        <v>40816</v>
      </c>
      <c r="W542" s="30">
        <v>29.727</v>
      </c>
      <c r="X542" s="1446"/>
      <c r="Y542" s="93">
        <v>40826</v>
      </c>
      <c r="Z542" s="30">
        <v>31.93</v>
      </c>
      <c r="AA542" s="190">
        <f t="shared" si="48"/>
        <v>5.0976244999999993</v>
      </c>
      <c r="AB542" s="41">
        <v>40826</v>
      </c>
      <c r="AC542" s="30">
        <v>29.56</v>
      </c>
      <c r="AD542" s="190">
        <f t="shared" si="49"/>
        <v>4.3689679999999997</v>
      </c>
      <c r="AE542" s="41">
        <v>40826</v>
      </c>
      <c r="AF542" s="30">
        <v>36.31</v>
      </c>
      <c r="AG542" s="1685">
        <f t="shared" si="50"/>
        <v>6.5920805000000016</v>
      </c>
      <c r="AH542" s="1446"/>
      <c r="AI542" s="93">
        <v>40823</v>
      </c>
      <c r="AJ542" s="30">
        <v>29.33</v>
      </c>
      <c r="AK542" s="190">
        <f t="shared" si="51"/>
        <v>4.3012445000000001</v>
      </c>
      <c r="AL542" s="41">
        <v>40816</v>
      </c>
      <c r="AM542" s="30">
        <v>24.324000000000002</v>
      </c>
      <c r="AN542" s="190">
        <f t="shared" si="52"/>
        <v>2.9582848800000003</v>
      </c>
      <c r="AO542" s="41">
        <v>40841</v>
      </c>
      <c r="AP542" s="88">
        <v>31.99</v>
      </c>
      <c r="AQ542" s="1685">
        <f t="shared" si="53"/>
        <v>5.1168004999999992</v>
      </c>
    </row>
    <row r="543" spans="1:43">
      <c r="A543" s="28">
        <v>40819</v>
      </c>
      <c r="B543" s="41">
        <v>40819</v>
      </c>
      <c r="C543" s="30">
        <v>39.294200000000004</v>
      </c>
      <c r="D543" s="28">
        <v>40819</v>
      </c>
      <c r="E543" s="30">
        <v>30.210599999999999</v>
      </c>
      <c r="F543" s="28">
        <v>40819</v>
      </c>
      <c r="G543" s="30">
        <v>24.2394</v>
      </c>
      <c r="H543" s="28">
        <v>40819</v>
      </c>
      <c r="I543" s="30">
        <v>22.4925</v>
      </c>
      <c r="J543" s="28">
        <v>40819</v>
      </c>
      <c r="K543" s="30">
        <v>19.488</v>
      </c>
      <c r="L543" s="41">
        <v>40819</v>
      </c>
      <c r="M543" s="30">
        <v>45.859400000000001</v>
      </c>
      <c r="N543" s="119">
        <v>40819</v>
      </c>
      <c r="O543" s="30">
        <v>49.652999999999999</v>
      </c>
      <c r="P543" s="41">
        <v>40819</v>
      </c>
      <c r="Q543" s="30">
        <v>34.729999999999997</v>
      </c>
      <c r="R543" s="119">
        <v>40819</v>
      </c>
      <c r="S543" s="30">
        <v>35.265999999999998</v>
      </c>
      <c r="T543" s="41">
        <v>40819</v>
      </c>
      <c r="U543" s="30">
        <v>29.332100000000001</v>
      </c>
      <c r="V543" s="119">
        <v>40819</v>
      </c>
      <c r="W543" s="30">
        <v>29.637</v>
      </c>
      <c r="X543" s="1446"/>
      <c r="Y543" s="93">
        <v>40827</v>
      </c>
      <c r="Z543" s="30">
        <v>31.92</v>
      </c>
      <c r="AA543" s="190">
        <f t="shared" si="48"/>
        <v>5.0944320000000012</v>
      </c>
      <c r="AB543" s="41">
        <v>40827</v>
      </c>
      <c r="AC543" s="30">
        <v>29.53</v>
      </c>
      <c r="AD543" s="190">
        <f t="shared" si="49"/>
        <v>4.3601045000000003</v>
      </c>
      <c r="AE543" s="41">
        <v>40827</v>
      </c>
      <c r="AF543" s="30">
        <v>36.29</v>
      </c>
      <c r="AG543" s="1685">
        <f t="shared" si="50"/>
        <v>6.5848205000000011</v>
      </c>
      <c r="AH543" s="1446"/>
      <c r="AI543" s="93">
        <v>40826</v>
      </c>
      <c r="AJ543" s="30">
        <v>29.51</v>
      </c>
      <c r="AK543" s="190">
        <f t="shared" si="51"/>
        <v>4.354200500000001</v>
      </c>
      <c r="AL543" s="41">
        <v>40819</v>
      </c>
      <c r="AM543" s="30">
        <v>24.516999999999999</v>
      </c>
      <c r="AN543" s="190">
        <f t="shared" si="52"/>
        <v>3.0054164449999998</v>
      </c>
      <c r="AO543" s="41">
        <v>40842</v>
      </c>
      <c r="AP543" s="88">
        <v>31.96</v>
      </c>
      <c r="AQ543" s="1685">
        <f t="shared" si="53"/>
        <v>5.107208</v>
      </c>
    </row>
    <row r="544" spans="1:43">
      <c r="A544" s="28">
        <v>40820</v>
      </c>
      <c r="B544" s="41">
        <v>40820</v>
      </c>
      <c r="C544" s="30">
        <v>42.427599999999998</v>
      </c>
      <c r="D544" s="28">
        <v>40820</v>
      </c>
      <c r="E544" s="30">
        <v>32.439700000000002</v>
      </c>
      <c r="F544" s="28">
        <v>40820</v>
      </c>
      <c r="G544" s="30">
        <v>25.606300000000001</v>
      </c>
      <c r="H544" s="28">
        <v>40820</v>
      </c>
      <c r="I544" s="30">
        <v>24.0915</v>
      </c>
      <c r="J544" s="28">
        <v>40820</v>
      </c>
      <c r="K544" s="30">
        <v>20.4651</v>
      </c>
      <c r="L544" s="41">
        <v>40820</v>
      </c>
      <c r="M544" s="30">
        <v>46.088299999999997</v>
      </c>
      <c r="N544" s="119">
        <v>40820</v>
      </c>
      <c r="O544" s="30">
        <v>50.1</v>
      </c>
      <c r="P544" s="41">
        <v>40820</v>
      </c>
      <c r="Q544" s="30">
        <v>34.868499999999997</v>
      </c>
      <c r="R544" s="119">
        <v>40820</v>
      </c>
      <c r="S544" s="30">
        <v>35.417000000000002</v>
      </c>
      <c r="T544" s="41">
        <v>40820</v>
      </c>
      <c r="U544" s="30">
        <v>29.254100000000001</v>
      </c>
      <c r="V544" s="119">
        <v>40820</v>
      </c>
      <c r="W544" s="30">
        <v>29.547000000000001</v>
      </c>
      <c r="X544" s="1446"/>
      <c r="Y544" s="93">
        <v>40828</v>
      </c>
      <c r="Z544" s="30">
        <v>31.99</v>
      </c>
      <c r="AA544" s="190">
        <f t="shared" si="48"/>
        <v>5.1168004999999992</v>
      </c>
      <c r="AB544" s="41">
        <v>40828</v>
      </c>
      <c r="AC544" s="30">
        <v>29.83</v>
      </c>
      <c r="AD544" s="190">
        <f t="shared" si="49"/>
        <v>4.4491445000000001</v>
      </c>
      <c r="AE544" s="41">
        <v>40828</v>
      </c>
      <c r="AF544" s="30">
        <v>36.5</v>
      </c>
      <c r="AG544" s="1685">
        <f t="shared" si="50"/>
        <v>6.661249999999999</v>
      </c>
      <c r="AH544" s="1446"/>
      <c r="AI544" s="93">
        <v>40827</v>
      </c>
      <c r="AJ544" s="30">
        <v>29.48</v>
      </c>
      <c r="AK544" s="190">
        <f t="shared" si="51"/>
        <v>4.3453520000000001</v>
      </c>
      <c r="AL544" s="41">
        <v>40820</v>
      </c>
      <c r="AM544" s="30">
        <v>24.423999999999999</v>
      </c>
      <c r="AN544" s="190">
        <f t="shared" si="52"/>
        <v>2.9826588799999998</v>
      </c>
      <c r="AO544" s="41">
        <v>40843</v>
      </c>
      <c r="AP544" s="88">
        <v>32.47</v>
      </c>
      <c r="AQ544" s="1685">
        <f t="shared" si="53"/>
        <v>5.2715044999999998</v>
      </c>
    </row>
    <row r="545" spans="1:43">
      <c r="A545" s="28">
        <v>40821</v>
      </c>
      <c r="B545" s="41">
        <v>40821</v>
      </c>
      <c r="C545" s="30">
        <v>43.604900000000001</v>
      </c>
      <c r="D545" s="28">
        <v>40821</v>
      </c>
      <c r="E545" s="30">
        <v>33.883899999999997</v>
      </c>
      <c r="F545" s="28">
        <v>40821</v>
      </c>
      <c r="G545" s="30">
        <v>26.7712</v>
      </c>
      <c r="H545" s="28">
        <v>40821</v>
      </c>
      <c r="I545" s="30">
        <v>25.183900000000001</v>
      </c>
      <c r="J545" s="28">
        <v>40821</v>
      </c>
      <c r="K545" s="30">
        <v>21.2164</v>
      </c>
      <c r="L545" s="41">
        <v>40821</v>
      </c>
      <c r="M545" s="30">
        <v>47.332000000000001</v>
      </c>
      <c r="N545" s="119">
        <v>40821</v>
      </c>
      <c r="O545" s="30">
        <v>51.345999999999997</v>
      </c>
      <c r="P545" s="41">
        <v>40821</v>
      </c>
      <c r="Q545" s="30">
        <v>35.936799999999998</v>
      </c>
      <c r="R545" s="119">
        <v>40821</v>
      </c>
      <c r="S545" s="30">
        <v>36.607999999999997</v>
      </c>
      <c r="T545" s="41">
        <v>40821</v>
      </c>
      <c r="U545" s="30">
        <v>29.877700000000001</v>
      </c>
      <c r="V545" s="119">
        <v>40821</v>
      </c>
      <c r="W545" s="30">
        <v>30.148</v>
      </c>
      <c r="X545" s="1446"/>
      <c r="Y545" s="93">
        <v>40829</v>
      </c>
      <c r="Z545" s="30">
        <v>31.9</v>
      </c>
      <c r="AA545" s="190">
        <f t="shared" si="48"/>
        <v>5.08805</v>
      </c>
      <c r="AB545" s="41">
        <v>40829</v>
      </c>
      <c r="AC545" s="30">
        <v>29.79</v>
      </c>
      <c r="AD545" s="190">
        <f t="shared" si="49"/>
        <v>4.4372204999999996</v>
      </c>
      <c r="AE545" s="41">
        <v>40829</v>
      </c>
      <c r="AF545" s="30">
        <v>36.44</v>
      </c>
      <c r="AG545" s="1685">
        <f t="shared" si="50"/>
        <v>6.6393679999999993</v>
      </c>
      <c r="AH545" s="1446"/>
      <c r="AI545" s="93">
        <v>40828</v>
      </c>
      <c r="AJ545" s="30">
        <v>29.58</v>
      </c>
      <c r="AK545" s="190">
        <f t="shared" si="51"/>
        <v>4.3748820000000004</v>
      </c>
      <c r="AL545" s="41">
        <v>40821</v>
      </c>
      <c r="AM545" s="30">
        <v>24.664000000000001</v>
      </c>
      <c r="AN545" s="190">
        <f t="shared" si="52"/>
        <v>3.0415644800000008</v>
      </c>
      <c r="AO545" s="41">
        <v>40844</v>
      </c>
      <c r="AP545" s="88">
        <v>32.47</v>
      </c>
      <c r="AQ545" s="1685">
        <f t="shared" si="53"/>
        <v>5.2715044999999998</v>
      </c>
    </row>
    <row r="546" spans="1:43">
      <c r="A546" s="28">
        <v>40822</v>
      </c>
      <c r="B546" s="41">
        <v>40822</v>
      </c>
      <c r="C546" s="30">
        <v>44.132800000000003</v>
      </c>
      <c r="D546" s="28">
        <v>40822</v>
      </c>
      <c r="E546" s="30">
        <v>34.082999999999998</v>
      </c>
      <c r="F546" s="28">
        <v>40822</v>
      </c>
      <c r="G546" s="30">
        <v>26.826899999999998</v>
      </c>
      <c r="H546" s="28">
        <v>40822</v>
      </c>
      <c r="I546" s="30">
        <v>25.260400000000001</v>
      </c>
      <c r="J546" s="28">
        <v>40822</v>
      </c>
      <c r="K546" s="30">
        <v>21.400400000000001</v>
      </c>
      <c r="L546" s="41">
        <v>40822</v>
      </c>
      <c r="M546" s="30">
        <v>47.985500000000002</v>
      </c>
      <c r="N546" s="119">
        <v>40822</v>
      </c>
      <c r="O546" s="30">
        <v>51.843000000000004</v>
      </c>
      <c r="P546" s="41">
        <v>40822</v>
      </c>
      <c r="Q546" s="30">
        <v>36.393099999999997</v>
      </c>
      <c r="R546" s="119">
        <v>40822</v>
      </c>
      <c r="S546" s="30">
        <v>37.095999999999997</v>
      </c>
      <c r="T546" s="41">
        <v>40822</v>
      </c>
      <c r="U546" s="30">
        <v>30.1358</v>
      </c>
      <c r="V546" s="119">
        <v>40822</v>
      </c>
      <c r="W546" s="30">
        <v>30.388000000000002</v>
      </c>
      <c r="X546" s="1446"/>
      <c r="Y546" s="93">
        <v>40830</v>
      </c>
      <c r="Z546" s="30">
        <v>31.97</v>
      </c>
      <c r="AA546" s="190">
        <f t="shared" si="48"/>
        <v>5.1104044999999996</v>
      </c>
      <c r="AB546" s="41">
        <v>40830</v>
      </c>
      <c r="AC546" s="30">
        <v>29.95</v>
      </c>
      <c r="AD546" s="190">
        <f t="shared" si="49"/>
        <v>4.4850124999999998</v>
      </c>
      <c r="AE546" s="41">
        <v>40830</v>
      </c>
      <c r="AF546" s="30">
        <v>36.49</v>
      </c>
      <c r="AG546" s="1685">
        <f t="shared" si="50"/>
        <v>6.6576005000000009</v>
      </c>
      <c r="AH546" s="1446"/>
      <c r="AI546" s="93">
        <v>40829</v>
      </c>
      <c r="AJ546" s="30">
        <v>29.55</v>
      </c>
      <c r="AK546" s="190">
        <f t="shared" si="51"/>
        <v>4.3660124999999992</v>
      </c>
      <c r="AL546" s="41">
        <v>40822</v>
      </c>
      <c r="AM546" s="30">
        <v>25.021000000000001</v>
      </c>
      <c r="AN546" s="190">
        <f t="shared" si="52"/>
        <v>3.1302522049999997</v>
      </c>
      <c r="AO546" s="41">
        <v>40847</v>
      </c>
      <c r="AP546" s="88">
        <v>32.69</v>
      </c>
      <c r="AQ546" s="1685">
        <f t="shared" si="53"/>
        <v>5.343180499999999</v>
      </c>
    </row>
    <row r="547" spans="1:43">
      <c r="A547" s="28">
        <v>40823</v>
      </c>
      <c r="B547" s="41">
        <v>40823</v>
      </c>
      <c r="C547" s="30">
        <v>44.156300000000002</v>
      </c>
      <c r="D547" s="28">
        <v>40823</v>
      </c>
      <c r="E547" s="30">
        <v>34.1496</v>
      </c>
      <c r="F547" s="28">
        <v>40823</v>
      </c>
      <c r="G547" s="30">
        <v>26.942299999999999</v>
      </c>
      <c r="H547" s="28">
        <v>40823</v>
      </c>
      <c r="I547" s="30">
        <v>25.351700000000001</v>
      </c>
      <c r="J547" s="28">
        <v>40823</v>
      </c>
      <c r="K547" s="30">
        <v>21.461099999999998</v>
      </c>
      <c r="L547" s="41">
        <v>40823</v>
      </c>
      <c r="M547" s="30">
        <v>48.4071</v>
      </c>
      <c r="N547" s="119">
        <v>40823</v>
      </c>
      <c r="O547" s="30">
        <v>52.308999999999997</v>
      </c>
      <c r="P547" s="41">
        <v>40823</v>
      </c>
      <c r="Q547" s="30">
        <v>36.703099999999999</v>
      </c>
      <c r="R547" s="119">
        <v>40823</v>
      </c>
      <c r="S547" s="30">
        <v>37.447000000000003</v>
      </c>
      <c r="T547" s="41">
        <v>40823</v>
      </c>
      <c r="U547" s="30">
        <v>30.2394</v>
      </c>
      <c r="V547" s="119">
        <v>40823</v>
      </c>
      <c r="W547" s="30">
        <v>30.524000000000001</v>
      </c>
      <c r="X547" s="1446"/>
      <c r="Y547" s="93">
        <v>40833</v>
      </c>
      <c r="Z547" s="30">
        <v>32.01</v>
      </c>
      <c r="AA547" s="190">
        <f t="shared" si="48"/>
        <v>5.1232004999999994</v>
      </c>
      <c r="AB547" s="41">
        <v>40833</v>
      </c>
      <c r="AC547" s="30">
        <v>29.93</v>
      </c>
      <c r="AD547" s="190">
        <f t="shared" si="49"/>
        <v>4.4790245000000004</v>
      </c>
      <c r="AE547" s="41">
        <v>40833</v>
      </c>
      <c r="AF547" s="30">
        <v>36.450000000000003</v>
      </c>
      <c r="AG547" s="1685">
        <f t="shared" si="50"/>
        <v>6.643012500000002</v>
      </c>
      <c r="AH547" s="1446"/>
      <c r="AI547" s="93">
        <v>40830</v>
      </c>
      <c r="AJ547" s="30">
        <v>29.6</v>
      </c>
      <c r="AK547" s="190">
        <f t="shared" si="51"/>
        <v>4.3808000000000016</v>
      </c>
      <c r="AL547" s="41">
        <v>40823</v>
      </c>
      <c r="AM547" s="30">
        <v>24.992000000000001</v>
      </c>
      <c r="AN547" s="190">
        <f t="shared" si="52"/>
        <v>3.1230003200000001</v>
      </c>
      <c r="AO547" s="41">
        <v>40848</v>
      </c>
      <c r="AP547" s="88">
        <v>33</v>
      </c>
      <c r="AQ547" s="1685">
        <f t="shared" si="53"/>
        <v>5.4450000000000003</v>
      </c>
    </row>
    <row r="548" spans="1:43">
      <c r="A548" s="28">
        <v>40826</v>
      </c>
      <c r="B548" s="41">
        <v>40826</v>
      </c>
      <c r="C548" s="30">
        <v>44.085999999999999</v>
      </c>
      <c r="D548" s="28">
        <v>40826</v>
      </c>
      <c r="E548" s="30">
        <v>34.095199999999998</v>
      </c>
      <c r="F548" s="28">
        <v>40826</v>
      </c>
      <c r="G548" s="30">
        <v>27.089200000000002</v>
      </c>
      <c r="H548" s="28">
        <v>40826</v>
      </c>
      <c r="I548" s="30">
        <v>25.3947</v>
      </c>
      <c r="J548" s="28">
        <v>40826</v>
      </c>
      <c r="K548" s="30">
        <v>21.388500000000001</v>
      </c>
      <c r="L548" s="41">
        <v>40826</v>
      </c>
      <c r="M548" s="30">
        <v>48.546599999999998</v>
      </c>
      <c r="N548" s="119">
        <v>40826</v>
      </c>
      <c r="O548" s="30">
        <v>52.436999999999998</v>
      </c>
      <c r="P548" s="41">
        <v>40826</v>
      </c>
      <c r="Q548" s="30">
        <v>36.9056</v>
      </c>
      <c r="R548" s="119">
        <v>40826</v>
      </c>
      <c r="S548" s="30">
        <v>37.53</v>
      </c>
      <c r="T548" s="41">
        <v>40826</v>
      </c>
      <c r="U548" s="30">
        <v>30.409800000000001</v>
      </c>
      <c r="V548" s="119">
        <v>40826</v>
      </c>
      <c r="W548" s="30">
        <v>30.675000000000001</v>
      </c>
      <c r="X548" s="1446"/>
      <c r="Y548" s="93">
        <v>40834</v>
      </c>
      <c r="Z548" s="30">
        <v>32.06</v>
      </c>
      <c r="AA548" s="190">
        <f t="shared" si="48"/>
        <v>5.1392179999999996</v>
      </c>
      <c r="AB548" s="41">
        <v>40834</v>
      </c>
      <c r="AC548" s="30">
        <v>29.89</v>
      </c>
      <c r="AD548" s="190">
        <f t="shared" si="49"/>
        <v>4.4670605000000005</v>
      </c>
      <c r="AE548" s="41">
        <v>40834</v>
      </c>
      <c r="AF548" s="30">
        <v>36.4</v>
      </c>
      <c r="AG548" s="1685">
        <f t="shared" si="50"/>
        <v>6.6248000000000005</v>
      </c>
      <c r="AH548" s="1446"/>
      <c r="AI548" s="93">
        <v>40833</v>
      </c>
      <c r="AJ548" s="30">
        <v>29.59</v>
      </c>
      <c r="AK548" s="190">
        <f t="shared" si="51"/>
        <v>4.3778404999999996</v>
      </c>
      <c r="AL548" s="41">
        <v>40826</v>
      </c>
      <c r="AM548" s="30">
        <v>25.343</v>
      </c>
      <c r="AN548" s="190">
        <f t="shared" si="52"/>
        <v>3.2113382449999999</v>
      </c>
      <c r="AO548" s="41">
        <v>40849</v>
      </c>
      <c r="AP548" s="88">
        <v>33.04</v>
      </c>
      <c r="AQ548" s="1685">
        <f t="shared" si="53"/>
        <v>5.4582079999999991</v>
      </c>
    </row>
    <row r="549" spans="1:43">
      <c r="A549" s="28">
        <v>40827</v>
      </c>
      <c r="B549" s="41">
        <v>40827</v>
      </c>
      <c r="C549" s="30">
        <v>44.22</v>
      </c>
      <c r="D549" s="28">
        <v>40827</v>
      </c>
      <c r="E549" s="30">
        <v>34.377200000000002</v>
      </c>
      <c r="F549" s="28">
        <v>40827</v>
      </c>
      <c r="G549" s="30">
        <v>27.352899999999998</v>
      </c>
      <c r="H549" s="28">
        <v>40827</v>
      </c>
      <c r="I549" s="30">
        <v>25.770299999999999</v>
      </c>
      <c r="J549" s="28">
        <v>40827</v>
      </c>
      <c r="K549" s="30">
        <v>21.681899999999999</v>
      </c>
      <c r="L549" s="41">
        <v>40827</v>
      </c>
      <c r="M549" s="30">
        <v>48.537500000000001</v>
      </c>
      <c r="N549" s="119">
        <v>40827</v>
      </c>
      <c r="O549" s="30">
        <v>52.441000000000003</v>
      </c>
      <c r="P549" s="41">
        <v>40827</v>
      </c>
      <c r="Q549" s="30">
        <v>36.941600000000001</v>
      </c>
      <c r="R549" s="119">
        <v>40827</v>
      </c>
      <c r="S549" s="30">
        <v>37.554000000000002</v>
      </c>
      <c r="T549" s="41">
        <v>40827</v>
      </c>
      <c r="U549" s="30">
        <v>30.436299999999999</v>
      </c>
      <c r="V549" s="119">
        <v>40827</v>
      </c>
      <c r="W549" s="30">
        <v>30.707000000000001</v>
      </c>
      <c r="X549" s="1446"/>
      <c r="Y549" s="93">
        <v>40835</v>
      </c>
      <c r="Z549" s="30">
        <v>32.049999999999997</v>
      </c>
      <c r="AA549" s="190">
        <f t="shared" si="48"/>
        <v>5.1360124999999988</v>
      </c>
      <c r="AB549" s="41">
        <v>40835</v>
      </c>
      <c r="AC549" s="30">
        <v>29.94</v>
      </c>
      <c r="AD549" s="190">
        <f t="shared" si="49"/>
        <v>4.4820180000000001</v>
      </c>
      <c r="AE549" s="41">
        <v>40835</v>
      </c>
      <c r="AF549" s="30">
        <v>36.42</v>
      </c>
      <c r="AG549" s="1685">
        <f t="shared" si="50"/>
        <v>6.6320820000000005</v>
      </c>
      <c r="AH549" s="1446"/>
      <c r="AI549" s="93">
        <v>40834</v>
      </c>
      <c r="AJ549" s="30">
        <v>29.55</v>
      </c>
      <c r="AK549" s="190">
        <f t="shared" si="51"/>
        <v>4.3660124999999992</v>
      </c>
      <c r="AL549" s="41">
        <v>40827</v>
      </c>
      <c r="AM549" s="30">
        <v>25.341000000000001</v>
      </c>
      <c r="AN549" s="190">
        <f t="shared" si="52"/>
        <v>3.2108314050000004</v>
      </c>
      <c r="AO549" s="41">
        <v>40850</v>
      </c>
      <c r="AP549" s="88">
        <v>33.17</v>
      </c>
      <c r="AQ549" s="1685">
        <f t="shared" si="53"/>
        <v>5.5012445000000003</v>
      </c>
    </row>
    <row r="550" spans="1:43">
      <c r="A550" s="28">
        <v>40828</v>
      </c>
      <c r="B550" s="41">
        <v>40828</v>
      </c>
      <c r="C550" s="30">
        <v>44.2012</v>
      </c>
      <c r="D550" s="28">
        <v>40828</v>
      </c>
      <c r="E550" s="30">
        <v>34.417200000000001</v>
      </c>
      <c r="F550" s="28">
        <v>40828</v>
      </c>
      <c r="G550" s="30">
        <v>27.4267</v>
      </c>
      <c r="H550" s="28">
        <v>40828</v>
      </c>
      <c r="I550" s="30">
        <v>25.860399999999998</v>
      </c>
      <c r="J550" s="28">
        <v>40828</v>
      </c>
      <c r="K550" s="30">
        <v>21.8596</v>
      </c>
      <c r="L550" s="41">
        <v>40828</v>
      </c>
      <c r="M550" s="30">
        <v>49.059100000000001</v>
      </c>
      <c r="N550" s="119">
        <v>40828</v>
      </c>
      <c r="O550" s="30">
        <v>52.963999999999999</v>
      </c>
      <c r="P550" s="41">
        <v>40828</v>
      </c>
      <c r="Q550" s="30">
        <v>37.228400000000001</v>
      </c>
      <c r="R550" s="119">
        <v>40828</v>
      </c>
      <c r="S550" s="30">
        <v>37.853000000000002</v>
      </c>
      <c r="T550" s="41">
        <v>40828</v>
      </c>
      <c r="U550" s="30">
        <v>30.7179</v>
      </c>
      <c r="V550" s="119">
        <v>40828</v>
      </c>
      <c r="W550" s="30">
        <v>30.995000000000001</v>
      </c>
      <c r="X550" s="1446"/>
      <c r="Y550" s="93">
        <v>40836</v>
      </c>
      <c r="Z550" s="30">
        <v>32.119999999999997</v>
      </c>
      <c r="AA550" s="190">
        <f t="shared" si="48"/>
        <v>5.1584719999999997</v>
      </c>
      <c r="AB550" s="41">
        <v>40836</v>
      </c>
      <c r="AC550" s="30">
        <v>29.97</v>
      </c>
      <c r="AD550" s="190">
        <f t="shared" si="49"/>
        <v>4.491004499999999</v>
      </c>
      <c r="AE550" s="41">
        <v>40836</v>
      </c>
      <c r="AF550" s="30">
        <v>36.56</v>
      </c>
      <c r="AG550" s="1685">
        <f t="shared" si="50"/>
        <v>6.683168000000002</v>
      </c>
      <c r="AH550" s="1446"/>
      <c r="AI550" s="93">
        <v>40835</v>
      </c>
      <c r="AJ550" s="30">
        <v>29.57</v>
      </c>
      <c r="AK550" s="190">
        <f t="shared" si="51"/>
        <v>4.3719245000000004</v>
      </c>
      <c r="AL550" s="41">
        <v>40828</v>
      </c>
      <c r="AM550" s="30">
        <v>25.381</v>
      </c>
      <c r="AN550" s="190">
        <f t="shared" si="52"/>
        <v>3.2209758049999997</v>
      </c>
      <c r="AO550" s="41">
        <v>40851</v>
      </c>
      <c r="AP550" s="88">
        <v>33.14</v>
      </c>
      <c r="AQ550" s="1685">
        <f t="shared" si="53"/>
        <v>5.4912980000000005</v>
      </c>
    </row>
    <row r="551" spans="1:43">
      <c r="A551" s="28">
        <v>40829</v>
      </c>
      <c r="B551" s="41">
        <v>40829</v>
      </c>
      <c r="C551" s="30">
        <v>44.190800000000003</v>
      </c>
      <c r="D551" s="28">
        <v>40829</v>
      </c>
      <c r="E551" s="30">
        <v>34.699300000000001</v>
      </c>
      <c r="F551" s="28">
        <v>40829</v>
      </c>
      <c r="G551" s="30">
        <v>27.541</v>
      </c>
      <c r="H551" s="28">
        <v>40829</v>
      </c>
      <c r="I551" s="30">
        <v>26.0703</v>
      </c>
      <c r="J551" s="28">
        <v>40829</v>
      </c>
      <c r="K551" s="30">
        <v>21.834099999999999</v>
      </c>
      <c r="L551" s="41">
        <v>40829</v>
      </c>
      <c r="M551" s="30">
        <v>49.230499999999999</v>
      </c>
      <c r="N551" s="119">
        <v>40829</v>
      </c>
      <c r="O551" s="30">
        <v>53.158000000000001</v>
      </c>
      <c r="P551" s="41">
        <v>40829</v>
      </c>
      <c r="Q551" s="30">
        <v>37.341500000000003</v>
      </c>
      <c r="R551" s="119">
        <v>40829</v>
      </c>
      <c r="S551" s="30">
        <v>37.972999999999999</v>
      </c>
      <c r="T551" s="41">
        <v>40829</v>
      </c>
      <c r="U551" s="30">
        <v>30.714099999999998</v>
      </c>
      <c r="V551" s="119">
        <v>40829</v>
      </c>
      <c r="W551" s="30">
        <v>31.001999999999999</v>
      </c>
      <c r="X551" s="1446"/>
      <c r="Y551" s="93">
        <v>40837</v>
      </c>
      <c r="Z551" s="30">
        <v>32.33</v>
      </c>
      <c r="AA551" s="190">
        <f t="shared" si="48"/>
        <v>5.2261444999999993</v>
      </c>
      <c r="AB551" s="41">
        <v>40837</v>
      </c>
      <c r="AC551" s="30">
        <v>30.22</v>
      </c>
      <c r="AD551" s="190">
        <f t="shared" si="49"/>
        <v>4.566241999999999</v>
      </c>
      <c r="AE551" s="41">
        <v>40837</v>
      </c>
      <c r="AF551" s="30">
        <v>36.92</v>
      </c>
      <c r="AG551" s="1685">
        <f t="shared" si="50"/>
        <v>6.8154320000000004</v>
      </c>
      <c r="AH551" s="1446"/>
      <c r="AI551" s="93">
        <v>40836</v>
      </c>
      <c r="AJ551" s="30">
        <v>29.65</v>
      </c>
      <c r="AK551" s="190">
        <f t="shared" si="51"/>
        <v>4.3956124999999995</v>
      </c>
      <c r="AL551" s="41">
        <v>40829</v>
      </c>
      <c r="AM551" s="30">
        <v>25.315999999999999</v>
      </c>
      <c r="AN551" s="190">
        <f t="shared" si="52"/>
        <v>3.2044992799999998</v>
      </c>
      <c r="AO551" s="41">
        <v>40854</v>
      </c>
      <c r="AP551" s="88">
        <v>33.06</v>
      </c>
      <c r="AQ551" s="1685">
        <f t="shared" si="53"/>
        <v>5.4648180000000002</v>
      </c>
    </row>
    <row r="552" spans="1:43">
      <c r="A552" s="28">
        <v>40830</v>
      </c>
      <c r="B552" s="41">
        <v>40830</v>
      </c>
      <c r="C552" s="30">
        <v>44.732799999999997</v>
      </c>
      <c r="D552" s="28">
        <v>40830</v>
      </c>
      <c r="E552" s="30">
        <v>34.913200000000003</v>
      </c>
      <c r="F552" s="28">
        <v>40830</v>
      </c>
      <c r="G552" s="30">
        <v>27.875800000000002</v>
      </c>
      <c r="H552" s="28">
        <v>40830</v>
      </c>
      <c r="I552" s="30">
        <v>26.421099999999999</v>
      </c>
      <c r="J552" s="28">
        <v>40830</v>
      </c>
      <c r="K552" s="30">
        <v>22.7317</v>
      </c>
      <c r="L552" s="41">
        <v>40830</v>
      </c>
      <c r="M552" s="30">
        <v>50.153799999999997</v>
      </c>
      <c r="N552" s="119">
        <v>40830</v>
      </c>
      <c r="O552" s="30">
        <v>54.104999999999997</v>
      </c>
      <c r="P552" s="41">
        <v>40830</v>
      </c>
      <c r="Q552" s="30">
        <v>38.112299999999998</v>
      </c>
      <c r="R552" s="119">
        <v>40830</v>
      </c>
      <c r="S552" s="30">
        <v>38.801000000000002</v>
      </c>
      <c r="T552" s="41">
        <v>40830</v>
      </c>
      <c r="U552" s="30">
        <v>32.306600000000003</v>
      </c>
      <c r="V552" s="119">
        <v>40830</v>
      </c>
      <c r="W552" s="30">
        <v>32.616</v>
      </c>
      <c r="X552" s="1446"/>
      <c r="Y552" s="93">
        <v>40840</v>
      </c>
      <c r="Z552" s="30">
        <v>32.28</v>
      </c>
      <c r="AA552" s="190">
        <f t="shared" si="48"/>
        <v>5.2099920000000006</v>
      </c>
      <c r="AB552" s="41">
        <v>40840</v>
      </c>
      <c r="AC552" s="30">
        <v>30.17</v>
      </c>
      <c r="AD552" s="190">
        <f t="shared" si="49"/>
        <v>4.5511445000000004</v>
      </c>
      <c r="AE552" s="41">
        <v>40840</v>
      </c>
      <c r="AF552" s="30">
        <v>36.840000000000003</v>
      </c>
      <c r="AG552" s="1685">
        <f t="shared" si="50"/>
        <v>6.785928000000002</v>
      </c>
      <c r="AH552" s="1446"/>
      <c r="AI552" s="93">
        <v>40837</v>
      </c>
      <c r="AJ552" s="30">
        <v>29.98</v>
      </c>
      <c r="AK552" s="190">
        <f t="shared" si="51"/>
        <v>4.4940020000000001</v>
      </c>
      <c r="AL552" s="41">
        <v>40830</v>
      </c>
      <c r="AM552" s="30">
        <v>25.402000000000001</v>
      </c>
      <c r="AN552" s="190">
        <f t="shared" si="52"/>
        <v>3.2263080200000007</v>
      </c>
      <c r="AO552" s="41">
        <v>40855</v>
      </c>
      <c r="AP552" s="88">
        <v>33.119999999999997</v>
      </c>
      <c r="AQ552" s="1685">
        <f t="shared" si="53"/>
        <v>5.4846719999999998</v>
      </c>
    </row>
    <row r="553" spans="1:43">
      <c r="A553" s="28">
        <v>40833</v>
      </c>
      <c r="B553" s="41">
        <v>40833</v>
      </c>
      <c r="C553" s="30">
        <v>44.974200000000003</v>
      </c>
      <c r="D553" s="28">
        <v>40833</v>
      </c>
      <c r="E553" s="30">
        <v>34.956699999999998</v>
      </c>
      <c r="F553" s="28">
        <v>40833</v>
      </c>
      <c r="G553" s="30">
        <v>27.9085</v>
      </c>
      <c r="H553" s="28">
        <v>40833</v>
      </c>
      <c r="I553" s="30">
        <v>26.419699999999999</v>
      </c>
      <c r="J553" s="28">
        <v>40833</v>
      </c>
      <c r="K553" s="30">
        <v>22.794799999999999</v>
      </c>
      <c r="L553" s="41">
        <v>40833</v>
      </c>
      <c r="M553" s="30">
        <v>50.504100000000001</v>
      </c>
      <c r="N553" s="119">
        <v>40833</v>
      </c>
      <c r="O553" s="30">
        <v>54.634999999999998</v>
      </c>
      <c r="P553" s="41">
        <v>40833</v>
      </c>
      <c r="Q553" s="30">
        <v>38.499499999999998</v>
      </c>
      <c r="R553" s="119">
        <v>40833</v>
      </c>
      <c r="S553" s="30">
        <v>39.401000000000003</v>
      </c>
      <c r="T553" s="41">
        <v>40833</v>
      </c>
      <c r="U553" s="30">
        <v>32.495600000000003</v>
      </c>
      <c r="V553" s="119">
        <v>40833</v>
      </c>
      <c r="W553" s="30">
        <v>32.802</v>
      </c>
      <c r="X553" s="1446"/>
      <c r="Y553" s="93">
        <v>40841</v>
      </c>
      <c r="Z553" s="30">
        <v>32.31</v>
      </c>
      <c r="AA553" s="190">
        <f t="shared" si="48"/>
        <v>5.2196804999999999</v>
      </c>
      <c r="AB553" s="41">
        <v>40841</v>
      </c>
      <c r="AC553" s="30">
        <v>30.2</v>
      </c>
      <c r="AD553" s="190">
        <f t="shared" si="49"/>
        <v>4.5602</v>
      </c>
      <c r="AE553" s="41">
        <v>40841</v>
      </c>
      <c r="AF553" s="30">
        <v>36.9</v>
      </c>
      <c r="AG553" s="1685">
        <f t="shared" si="50"/>
        <v>6.8080500000000006</v>
      </c>
      <c r="AH553" s="1446"/>
      <c r="AI553" s="93">
        <v>40840</v>
      </c>
      <c r="AJ553" s="30">
        <v>29.93</v>
      </c>
      <c r="AK553" s="190">
        <f t="shared" si="51"/>
        <v>4.4790245000000004</v>
      </c>
      <c r="AL553" s="41">
        <v>40833</v>
      </c>
      <c r="AM553" s="30">
        <v>25.376999999999999</v>
      </c>
      <c r="AN553" s="190">
        <f t="shared" si="52"/>
        <v>3.219960645</v>
      </c>
      <c r="AO553" s="41">
        <v>40856</v>
      </c>
      <c r="AP553" s="88">
        <v>33.72</v>
      </c>
      <c r="AQ553" s="1685">
        <f t="shared" si="53"/>
        <v>5.6851919999999998</v>
      </c>
    </row>
    <row r="554" spans="1:43">
      <c r="A554" s="28">
        <v>40834</v>
      </c>
      <c r="B554" s="41">
        <v>40834</v>
      </c>
      <c r="C554" s="30">
        <v>45.716099999999997</v>
      </c>
      <c r="D554" s="28">
        <v>40834</v>
      </c>
      <c r="E554" s="30">
        <v>35.0717</v>
      </c>
      <c r="F554" s="28">
        <v>40834</v>
      </c>
      <c r="G554" s="30">
        <v>28.016200000000001</v>
      </c>
      <c r="H554" s="28">
        <v>40834</v>
      </c>
      <c r="I554" s="30">
        <v>26.514600000000002</v>
      </c>
      <c r="J554" s="28">
        <v>40834</v>
      </c>
      <c r="K554" s="30">
        <v>22.862500000000001</v>
      </c>
      <c r="L554" s="41">
        <v>40834</v>
      </c>
      <c r="M554" s="30">
        <v>50.842799999999997</v>
      </c>
      <c r="N554" s="119">
        <v>40834</v>
      </c>
      <c r="O554" s="30">
        <v>54.895000000000003</v>
      </c>
      <c r="P554" s="41">
        <v>40834</v>
      </c>
      <c r="Q554" s="30">
        <v>38.613700000000001</v>
      </c>
      <c r="R554" s="119">
        <v>40834</v>
      </c>
      <c r="S554" s="30">
        <v>39.466999999999999</v>
      </c>
      <c r="T554" s="41">
        <v>40834</v>
      </c>
      <c r="U554" s="30">
        <v>32.812100000000001</v>
      </c>
      <c r="V554" s="119">
        <v>40834</v>
      </c>
      <c r="W554" s="30">
        <v>33.101999999999997</v>
      </c>
      <c r="X554" s="1446"/>
      <c r="Y554" s="93">
        <v>40842</v>
      </c>
      <c r="Z554" s="30">
        <v>32.200000000000003</v>
      </c>
      <c r="AA554" s="190">
        <f t="shared" si="48"/>
        <v>5.1842000000000006</v>
      </c>
      <c r="AB554" s="41">
        <v>40842</v>
      </c>
      <c r="AC554" s="30">
        <v>30.08</v>
      </c>
      <c r="AD554" s="190">
        <f t="shared" si="49"/>
        <v>4.5240319999999983</v>
      </c>
      <c r="AE554" s="41">
        <v>40842</v>
      </c>
      <c r="AF554" s="30">
        <v>36.75</v>
      </c>
      <c r="AG554" s="1685">
        <f t="shared" si="50"/>
        <v>6.7528124999999992</v>
      </c>
      <c r="AH554" s="1446"/>
      <c r="AI554" s="93">
        <v>40841</v>
      </c>
      <c r="AJ554" s="30">
        <v>29.94</v>
      </c>
      <c r="AK554" s="190">
        <f t="shared" si="51"/>
        <v>4.4820180000000001</v>
      </c>
      <c r="AL554" s="41">
        <v>40834</v>
      </c>
      <c r="AM554" s="30">
        <v>25.327000000000002</v>
      </c>
      <c r="AN554" s="190">
        <f t="shared" si="52"/>
        <v>3.2072846449999997</v>
      </c>
      <c r="AO554" s="41">
        <v>40857</v>
      </c>
      <c r="AP554" s="88">
        <v>33.700000000000003</v>
      </c>
      <c r="AQ554" s="1685">
        <f t="shared" si="53"/>
        <v>5.6784500000000007</v>
      </c>
    </row>
    <row r="555" spans="1:43">
      <c r="A555" s="28">
        <v>40835</v>
      </c>
      <c r="B555" s="41">
        <v>40835</v>
      </c>
      <c r="C555" s="30">
        <v>45.838299999999997</v>
      </c>
      <c r="D555" s="28">
        <v>40835</v>
      </c>
      <c r="E555" s="30">
        <v>35.156500000000001</v>
      </c>
      <c r="F555" s="28">
        <v>40835</v>
      </c>
      <c r="G555" s="30">
        <v>28.0458</v>
      </c>
      <c r="H555" s="28">
        <v>40835</v>
      </c>
      <c r="I555" s="30">
        <v>26.507100000000001</v>
      </c>
      <c r="J555" s="28">
        <v>40835</v>
      </c>
      <c r="K555" s="30">
        <v>22.867599999999999</v>
      </c>
      <c r="L555" s="41">
        <v>40835</v>
      </c>
      <c r="M555" s="30">
        <v>50.892499999999998</v>
      </c>
      <c r="N555" s="119">
        <v>40835</v>
      </c>
      <c r="O555" s="30">
        <v>54.994</v>
      </c>
      <c r="P555" s="41">
        <v>40835</v>
      </c>
      <c r="Q555" s="30">
        <v>38.684100000000001</v>
      </c>
      <c r="R555" s="119">
        <v>40835</v>
      </c>
      <c r="S555" s="30">
        <v>39.594000000000001</v>
      </c>
      <c r="T555" s="41">
        <v>40835</v>
      </c>
      <c r="U555" s="30">
        <v>33.0899</v>
      </c>
      <c r="V555" s="119">
        <v>40835</v>
      </c>
      <c r="W555" s="30">
        <v>33.384</v>
      </c>
      <c r="X555" s="1446"/>
      <c r="Y555" s="93">
        <v>40843</v>
      </c>
      <c r="Z555" s="30">
        <v>33</v>
      </c>
      <c r="AA555" s="190">
        <f t="shared" si="48"/>
        <v>5.4450000000000003</v>
      </c>
      <c r="AB555" s="41">
        <v>40843</v>
      </c>
      <c r="AC555" s="30">
        <v>30.79</v>
      </c>
      <c r="AD555" s="190">
        <f t="shared" si="49"/>
        <v>4.7401204999999997</v>
      </c>
      <c r="AE555" s="41">
        <v>40843</v>
      </c>
      <c r="AF555" s="30">
        <v>38.29</v>
      </c>
      <c r="AG555" s="1685">
        <f t="shared" si="50"/>
        <v>7.3306205000000011</v>
      </c>
      <c r="AH555" s="1446"/>
      <c r="AI555" s="93">
        <v>40842</v>
      </c>
      <c r="AJ555" s="30">
        <v>29.85</v>
      </c>
      <c r="AK555" s="190">
        <f t="shared" si="51"/>
        <v>4.4551124999999994</v>
      </c>
      <c r="AL555" s="41">
        <v>40835</v>
      </c>
      <c r="AM555" s="30">
        <v>25.334</v>
      </c>
      <c r="AN555" s="190">
        <f t="shared" si="52"/>
        <v>3.2090577800000006</v>
      </c>
      <c r="AO555" s="41">
        <v>40858</v>
      </c>
      <c r="AP555" s="88">
        <v>33.86</v>
      </c>
      <c r="AQ555" s="1685">
        <f t="shared" si="53"/>
        <v>5.7324980000000005</v>
      </c>
    </row>
    <row r="556" spans="1:43">
      <c r="A556" s="28">
        <v>40836</v>
      </c>
      <c r="B556" s="41">
        <v>40836</v>
      </c>
      <c r="C556" s="30">
        <v>45.935099999999998</v>
      </c>
      <c r="D556" s="28">
        <v>40836</v>
      </c>
      <c r="E556" s="30">
        <v>35.163800000000002</v>
      </c>
      <c r="F556" s="28">
        <v>40836</v>
      </c>
      <c r="G556" s="30">
        <v>28.028600000000001</v>
      </c>
      <c r="H556" s="28">
        <v>40836</v>
      </c>
      <c r="I556" s="30">
        <v>26.514099999999999</v>
      </c>
      <c r="J556" s="28">
        <v>40836</v>
      </c>
      <c r="K556" s="30">
        <v>22.8611</v>
      </c>
      <c r="L556" s="41">
        <v>40836</v>
      </c>
      <c r="M556" s="30">
        <v>50.880200000000002</v>
      </c>
      <c r="N556" s="119">
        <v>40836</v>
      </c>
      <c r="O556" s="30">
        <v>54.987000000000002</v>
      </c>
      <c r="P556" s="41">
        <v>40836</v>
      </c>
      <c r="Q556" s="30">
        <v>38.653700000000001</v>
      </c>
      <c r="R556" s="119">
        <v>40836</v>
      </c>
      <c r="S556" s="30">
        <v>39.542999999999999</v>
      </c>
      <c r="T556" s="41">
        <v>40836</v>
      </c>
      <c r="U556" s="30">
        <v>33.1096</v>
      </c>
      <c r="V556" s="119">
        <v>40836</v>
      </c>
      <c r="W556" s="30">
        <v>33.412999999999997</v>
      </c>
      <c r="X556" s="1446"/>
      <c r="Y556" s="93">
        <v>40844</v>
      </c>
      <c r="Z556" s="30">
        <v>33.03</v>
      </c>
      <c r="AA556" s="190">
        <f t="shared" si="48"/>
        <v>5.4549045000000014</v>
      </c>
      <c r="AB556" s="41">
        <v>40844</v>
      </c>
      <c r="AC556" s="30">
        <v>30.81</v>
      </c>
      <c r="AD556" s="190">
        <f t="shared" si="49"/>
        <v>4.7462804999999992</v>
      </c>
      <c r="AE556" s="41">
        <v>40844</v>
      </c>
      <c r="AF556" s="30">
        <v>38.29</v>
      </c>
      <c r="AG556" s="1685">
        <f t="shared" si="50"/>
        <v>7.3306205000000011</v>
      </c>
      <c r="AH556" s="1446"/>
      <c r="AI556" s="93">
        <v>40843</v>
      </c>
      <c r="AJ556" s="30">
        <v>30.52</v>
      </c>
      <c r="AK556" s="190">
        <f t="shared" si="51"/>
        <v>4.6573519999999995</v>
      </c>
      <c r="AL556" s="41">
        <v>40836</v>
      </c>
      <c r="AM556" s="30">
        <v>25.334</v>
      </c>
      <c r="AN556" s="190">
        <f t="shared" si="52"/>
        <v>3.2090577800000006</v>
      </c>
      <c r="AO556" s="41">
        <v>40861</v>
      </c>
      <c r="AP556" s="88">
        <v>33.76</v>
      </c>
      <c r="AQ556" s="1685">
        <f t="shared" si="53"/>
        <v>5.698687999999998</v>
      </c>
    </row>
    <row r="557" spans="1:43">
      <c r="A557" s="28">
        <v>40837</v>
      </c>
      <c r="B557" s="41">
        <v>40837</v>
      </c>
      <c r="C557" s="30">
        <v>45.9634</v>
      </c>
      <c r="D557" s="28">
        <v>40837</v>
      </c>
      <c r="E557" s="30">
        <v>35.174999999999997</v>
      </c>
      <c r="F557" s="28">
        <v>40837</v>
      </c>
      <c r="G557" s="30">
        <v>28.029800000000002</v>
      </c>
      <c r="H557" s="28">
        <v>40837</v>
      </c>
      <c r="I557" s="30">
        <v>26.524799999999999</v>
      </c>
      <c r="J557" s="28">
        <v>40837</v>
      </c>
      <c r="K557" s="30">
        <v>22.863199999999999</v>
      </c>
      <c r="L557" s="41">
        <v>40837</v>
      </c>
      <c r="M557" s="30">
        <v>51.2408</v>
      </c>
      <c r="N557" s="119">
        <v>40837</v>
      </c>
      <c r="O557" s="30">
        <v>55.366999999999997</v>
      </c>
      <c r="P557" s="41">
        <v>40837</v>
      </c>
      <c r="Q557" s="30">
        <v>38.816099999999999</v>
      </c>
      <c r="R557" s="119">
        <v>40837</v>
      </c>
      <c r="S557" s="30">
        <v>39.697000000000003</v>
      </c>
      <c r="T557" s="41">
        <v>40837</v>
      </c>
      <c r="U557" s="30">
        <v>33.456800000000001</v>
      </c>
      <c r="V557" s="119">
        <v>40837</v>
      </c>
      <c r="W557" s="30">
        <v>33.835999999999999</v>
      </c>
      <c r="X557" s="1446"/>
      <c r="Y557" s="93">
        <v>40847</v>
      </c>
      <c r="Z557" s="30">
        <v>33.33</v>
      </c>
      <c r="AA557" s="190">
        <f t="shared" si="48"/>
        <v>5.5544444999999998</v>
      </c>
      <c r="AB557" s="41">
        <v>40847</v>
      </c>
      <c r="AC557" s="30">
        <v>30.94</v>
      </c>
      <c r="AD557" s="190">
        <f t="shared" si="49"/>
        <v>4.7864180000000003</v>
      </c>
      <c r="AE557" s="41">
        <v>40847</v>
      </c>
      <c r="AF557" s="30">
        <v>38.54</v>
      </c>
      <c r="AG557" s="1685">
        <f t="shared" si="50"/>
        <v>7.4266579999999989</v>
      </c>
      <c r="AH557" s="1446"/>
      <c r="AI557" s="93">
        <v>40844</v>
      </c>
      <c r="AJ557" s="30">
        <v>30.53</v>
      </c>
      <c r="AK557" s="190">
        <f t="shared" si="51"/>
        <v>4.6604045000000003</v>
      </c>
      <c r="AL557" s="41">
        <v>40837</v>
      </c>
      <c r="AM557" s="30">
        <v>25.513000000000002</v>
      </c>
      <c r="AN557" s="190">
        <f t="shared" si="52"/>
        <v>3.2545658450000006</v>
      </c>
      <c r="AO557" s="41">
        <v>40862</v>
      </c>
      <c r="AP557" s="88">
        <v>33.770000000000003</v>
      </c>
      <c r="AQ557" s="1685">
        <f t="shared" si="53"/>
        <v>5.7020645000000014</v>
      </c>
    </row>
    <row r="558" spans="1:43">
      <c r="A558" s="28">
        <v>40840</v>
      </c>
      <c r="B558" s="41">
        <v>40840</v>
      </c>
      <c r="C558" s="30">
        <v>45.964100000000002</v>
      </c>
      <c r="D558" s="28">
        <v>40840</v>
      </c>
      <c r="E558" s="30">
        <v>35.193199999999997</v>
      </c>
      <c r="F558" s="28">
        <v>40840</v>
      </c>
      <c r="G558" s="30">
        <v>28.024799999999999</v>
      </c>
      <c r="H558" s="28">
        <v>40840</v>
      </c>
      <c r="I558" s="30">
        <v>26.521599999999999</v>
      </c>
      <c r="J558" s="28">
        <v>40840</v>
      </c>
      <c r="K558" s="30">
        <v>22.887799999999999</v>
      </c>
      <c r="L558" s="41">
        <v>40840</v>
      </c>
      <c r="M558" s="30">
        <v>51.229599999999998</v>
      </c>
      <c r="N558" s="119">
        <v>40840</v>
      </c>
      <c r="O558" s="30">
        <v>55.351999999999997</v>
      </c>
      <c r="P558" s="41">
        <v>40840</v>
      </c>
      <c r="Q558" s="30">
        <v>38.808799999999998</v>
      </c>
      <c r="R558" s="119">
        <v>40840</v>
      </c>
      <c r="S558" s="30">
        <v>39.695999999999998</v>
      </c>
      <c r="T558" s="41">
        <v>40840</v>
      </c>
      <c r="U558" s="30">
        <v>33.551400000000001</v>
      </c>
      <c r="V558" s="119">
        <v>40840</v>
      </c>
      <c r="W558" s="30">
        <v>33.950000000000003</v>
      </c>
      <c r="X558" s="1446"/>
      <c r="Y558" s="93">
        <v>40848</v>
      </c>
      <c r="Z558" s="30">
        <v>33.65</v>
      </c>
      <c r="AA558" s="190">
        <f t="shared" si="48"/>
        <v>5.6616124999999986</v>
      </c>
      <c r="AB558" s="41">
        <v>40848</v>
      </c>
      <c r="AC558" s="30">
        <v>31.43</v>
      </c>
      <c r="AD558" s="190">
        <f t="shared" si="49"/>
        <v>4.9392245000000008</v>
      </c>
      <c r="AE558" s="41">
        <v>40848</v>
      </c>
      <c r="AF558" s="30">
        <v>39.44</v>
      </c>
      <c r="AG558" s="1685">
        <f t="shared" si="50"/>
        <v>7.7775679999999987</v>
      </c>
      <c r="AH558" s="1446"/>
      <c r="AI558" s="93">
        <v>40847</v>
      </c>
      <c r="AJ558" s="30">
        <v>30.72</v>
      </c>
      <c r="AK558" s="190">
        <f t="shared" si="51"/>
        <v>4.7185919999999992</v>
      </c>
      <c r="AL558" s="41">
        <v>40840</v>
      </c>
      <c r="AM558" s="30">
        <v>25.51</v>
      </c>
      <c r="AN558" s="190">
        <f t="shared" si="52"/>
        <v>3.2538005000000001</v>
      </c>
      <c r="AO558" s="41">
        <v>40863</v>
      </c>
      <c r="AP558" s="88">
        <v>33.869999999999997</v>
      </c>
      <c r="AQ558" s="1685">
        <f t="shared" si="53"/>
        <v>5.7358845000000001</v>
      </c>
    </row>
    <row r="559" spans="1:43">
      <c r="A559" s="28">
        <v>40841</v>
      </c>
      <c r="B559" s="41">
        <v>40841</v>
      </c>
      <c r="C559" s="30">
        <v>46.461399999999998</v>
      </c>
      <c r="D559" s="28">
        <v>40841</v>
      </c>
      <c r="E559" s="30">
        <v>35.778599999999997</v>
      </c>
      <c r="F559" s="28">
        <v>40841</v>
      </c>
      <c r="G559" s="30">
        <v>28.484200000000001</v>
      </c>
      <c r="H559" s="28">
        <v>40841</v>
      </c>
      <c r="I559" s="30">
        <v>26.895399999999999</v>
      </c>
      <c r="J559" s="28">
        <v>40841</v>
      </c>
      <c r="K559" s="30">
        <v>23.349799999999998</v>
      </c>
      <c r="L559" s="41">
        <v>40841</v>
      </c>
      <c r="M559" s="30">
        <v>51.262300000000003</v>
      </c>
      <c r="N559" s="119">
        <v>40841</v>
      </c>
      <c r="O559" s="30">
        <v>55.375</v>
      </c>
      <c r="P559" s="41">
        <v>40841</v>
      </c>
      <c r="Q559" s="30">
        <v>38.899000000000001</v>
      </c>
      <c r="R559" s="119">
        <v>40841</v>
      </c>
      <c r="S559" s="30">
        <v>39.761000000000003</v>
      </c>
      <c r="T559" s="41">
        <v>40841</v>
      </c>
      <c r="U559" s="30">
        <v>34.013599999999997</v>
      </c>
      <c r="V559" s="119">
        <v>40841</v>
      </c>
      <c r="W559" s="30">
        <v>34.375</v>
      </c>
      <c r="X559" s="1446"/>
      <c r="Y559" s="93">
        <v>40849</v>
      </c>
      <c r="Z559" s="30">
        <v>33.619999999999997</v>
      </c>
      <c r="AA559" s="190">
        <f t="shared" si="48"/>
        <v>5.6515219999999999</v>
      </c>
      <c r="AB559" s="41">
        <v>40849</v>
      </c>
      <c r="AC559" s="30">
        <v>31.36</v>
      </c>
      <c r="AD559" s="190">
        <f t="shared" si="49"/>
        <v>4.9172479999999998</v>
      </c>
      <c r="AE559" s="41">
        <v>40849</v>
      </c>
      <c r="AF559" s="30">
        <v>39.43</v>
      </c>
      <c r="AG559" s="1685">
        <f t="shared" si="50"/>
        <v>7.7736244999999995</v>
      </c>
      <c r="AH559" s="1446"/>
      <c r="AI559" s="93">
        <v>40848</v>
      </c>
      <c r="AJ559" s="30">
        <v>31.12</v>
      </c>
      <c r="AK559" s="190">
        <f t="shared" si="51"/>
        <v>4.8422720000000012</v>
      </c>
      <c r="AL559" s="41">
        <v>40841</v>
      </c>
      <c r="AM559" s="30">
        <v>25.603999999999999</v>
      </c>
      <c r="AN559" s="190">
        <f t="shared" si="52"/>
        <v>3.2778240799999998</v>
      </c>
      <c r="AO559" s="41">
        <v>40864</v>
      </c>
      <c r="AP559" s="88">
        <v>33.97</v>
      </c>
      <c r="AQ559" s="1685">
        <f t="shared" si="53"/>
        <v>5.7698045000000002</v>
      </c>
    </row>
    <row r="560" spans="1:43">
      <c r="A560" s="28">
        <v>40842</v>
      </c>
      <c r="B560" s="41">
        <v>40842</v>
      </c>
      <c r="C560" s="30">
        <v>46.772500000000001</v>
      </c>
      <c r="D560" s="28">
        <v>40842</v>
      </c>
      <c r="E560" s="30">
        <v>35.996099999999998</v>
      </c>
      <c r="F560" s="28">
        <v>40842</v>
      </c>
      <c r="G560" s="30">
        <v>28.589500000000001</v>
      </c>
      <c r="H560" s="28">
        <v>40842</v>
      </c>
      <c r="I560" s="30">
        <v>26.970400000000001</v>
      </c>
      <c r="J560" s="28">
        <v>40842</v>
      </c>
      <c r="K560" s="30">
        <v>23.4191</v>
      </c>
      <c r="L560" s="41">
        <v>40842</v>
      </c>
      <c r="M560" s="30">
        <v>51.053600000000003</v>
      </c>
      <c r="N560" s="119">
        <v>40842</v>
      </c>
      <c r="O560" s="30">
        <v>55.192</v>
      </c>
      <c r="P560" s="41">
        <v>40842</v>
      </c>
      <c r="Q560" s="30">
        <v>38.950099999999999</v>
      </c>
      <c r="R560" s="119">
        <v>40842</v>
      </c>
      <c r="S560" s="30">
        <v>39.823</v>
      </c>
      <c r="T560" s="41">
        <v>40842</v>
      </c>
      <c r="U560" s="30">
        <v>34.302</v>
      </c>
      <c r="V560" s="119">
        <v>40842</v>
      </c>
      <c r="W560" s="30">
        <v>34.642000000000003</v>
      </c>
      <c r="X560" s="1446"/>
      <c r="Y560" s="93">
        <v>40850</v>
      </c>
      <c r="Z560" s="30">
        <v>33.909999999999997</v>
      </c>
      <c r="AA560" s="190">
        <f t="shared" si="48"/>
        <v>5.7494404999999986</v>
      </c>
      <c r="AB560" s="41">
        <v>40850</v>
      </c>
      <c r="AC560" s="30">
        <v>31.54</v>
      </c>
      <c r="AD560" s="190">
        <f t="shared" si="49"/>
        <v>4.9738580000000008</v>
      </c>
      <c r="AE560" s="41">
        <v>40850</v>
      </c>
      <c r="AF560" s="30">
        <v>39.72</v>
      </c>
      <c r="AG560" s="1685">
        <f t="shared" si="50"/>
        <v>7.8883919999999996</v>
      </c>
      <c r="AH560" s="1446"/>
      <c r="AI560" s="93">
        <v>40849</v>
      </c>
      <c r="AJ560" s="30">
        <v>31.11</v>
      </c>
      <c r="AK560" s="190">
        <f t="shared" si="51"/>
        <v>4.8391604999999993</v>
      </c>
      <c r="AL560" s="41">
        <v>40842</v>
      </c>
      <c r="AM560" s="30">
        <v>25.6</v>
      </c>
      <c r="AN560" s="190">
        <f t="shared" si="52"/>
        <v>3.2767999999999997</v>
      </c>
      <c r="AO560" s="41">
        <v>40865</v>
      </c>
      <c r="AP560" s="88">
        <v>33.96</v>
      </c>
      <c r="AQ560" s="1685">
        <f t="shared" si="53"/>
        <v>5.7664080000000002</v>
      </c>
    </row>
    <row r="561" spans="1:43">
      <c r="A561" s="28">
        <v>40843</v>
      </c>
      <c r="B561" s="41">
        <v>40843</v>
      </c>
      <c r="C561" s="30">
        <v>46.557499999999997</v>
      </c>
      <c r="D561" s="28">
        <v>40843</v>
      </c>
      <c r="E561" s="30">
        <v>35.950400000000002</v>
      </c>
      <c r="F561" s="28">
        <v>40843</v>
      </c>
      <c r="G561" s="30">
        <v>28.6081</v>
      </c>
      <c r="H561" s="28">
        <v>40843</v>
      </c>
      <c r="I561" s="30">
        <v>26.982299999999999</v>
      </c>
      <c r="J561" s="28">
        <v>40843</v>
      </c>
      <c r="K561" s="30">
        <v>23.426200000000001</v>
      </c>
      <c r="L561" s="41">
        <v>40843</v>
      </c>
      <c r="M561" s="30">
        <v>52.972799999999999</v>
      </c>
      <c r="N561" s="119">
        <v>40843</v>
      </c>
      <c r="O561" s="30">
        <v>57.112000000000002</v>
      </c>
      <c r="P561" s="41">
        <v>40843</v>
      </c>
      <c r="Q561" s="30">
        <v>40.068600000000004</v>
      </c>
      <c r="R561" s="119">
        <v>40843</v>
      </c>
      <c r="S561" s="30">
        <v>40.98</v>
      </c>
      <c r="T561" s="41">
        <v>40843</v>
      </c>
      <c r="U561" s="30">
        <v>34.452300000000001</v>
      </c>
      <c r="V561" s="119">
        <v>40843</v>
      </c>
      <c r="W561" s="30">
        <v>34.773000000000003</v>
      </c>
      <c r="X561" s="1446"/>
      <c r="Y561" s="93">
        <v>40851</v>
      </c>
      <c r="Z561" s="30">
        <v>34</v>
      </c>
      <c r="AA561" s="190">
        <f t="shared" si="48"/>
        <v>5.7800000000000011</v>
      </c>
      <c r="AB561" s="41">
        <v>40851</v>
      </c>
      <c r="AC561" s="30">
        <v>31.56</v>
      </c>
      <c r="AD561" s="190">
        <f t="shared" si="49"/>
        <v>4.980167999999999</v>
      </c>
      <c r="AE561" s="41">
        <v>40851</v>
      </c>
      <c r="AF561" s="30">
        <v>39.869999999999997</v>
      </c>
      <c r="AG561" s="1685">
        <f t="shared" si="50"/>
        <v>7.9480844999999993</v>
      </c>
      <c r="AH561" s="1446"/>
      <c r="AI561" s="93">
        <v>40850</v>
      </c>
      <c r="AJ561" s="30">
        <v>31.27</v>
      </c>
      <c r="AK561" s="190">
        <f t="shared" si="51"/>
        <v>4.8890644999999999</v>
      </c>
      <c r="AL561" s="41">
        <v>40843</v>
      </c>
      <c r="AM561" s="30">
        <v>26.233000000000001</v>
      </c>
      <c r="AN561" s="190">
        <f t="shared" si="52"/>
        <v>3.4408514450000003</v>
      </c>
      <c r="AO561" s="41">
        <v>40868</v>
      </c>
      <c r="AP561" s="88">
        <v>34.07</v>
      </c>
      <c r="AQ561" s="1685">
        <f t="shared" si="53"/>
        <v>5.8038245000000002</v>
      </c>
    </row>
    <row r="562" spans="1:43">
      <c r="A562" s="28">
        <v>40844</v>
      </c>
      <c r="B562" s="41">
        <v>40844</v>
      </c>
      <c r="C562" s="30">
        <v>46.825499999999998</v>
      </c>
      <c r="D562" s="28">
        <v>40844</v>
      </c>
      <c r="E562" s="30">
        <v>36.112699999999997</v>
      </c>
      <c r="F562" s="28">
        <v>40844</v>
      </c>
      <c r="G562" s="30">
        <v>28.7394</v>
      </c>
      <c r="H562" s="28">
        <v>40844</v>
      </c>
      <c r="I562" s="30">
        <v>27.1341</v>
      </c>
      <c r="J562" s="28">
        <v>40844</v>
      </c>
      <c r="K562" s="30">
        <v>23.394600000000001</v>
      </c>
      <c r="L562" s="41">
        <v>40844</v>
      </c>
      <c r="M562" s="30">
        <v>52.882800000000003</v>
      </c>
      <c r="N562" s="119">
        <v>40844</v>
      </c>
      <c r="O562" s="30">
        <v>56.991999999999997</v>
      </c>
      <c r="P562" s="41">
        <v>40844</v>
      </c>
      <c r="Q562" s="30">
        <v>40.009399999999999</v>
      </c>
      <c r="R562" s="119">
        <v>40844</v>
      </c>
      <c r="S562" s="30">
        <v>40.905999999999999</v>
      </c>
      <c r="T562" s="41">
        <v>40844</v>
      </c>
      <c r="U562" s="30">
        <v>34.502099999999999</v>
      </c>
      <c r="V562" s="119">
        <v>40844</v>
      </c>
      <c r="W562" s="30">
        <v>34.828000000000003</v>
      </c>
      <c r="X562" s="1446"/>
      <c r="Y562" s="93">
        <v>40854</v>
      </c>
      <c r="Z562" s="30">
        <v>33.97</v>
      </c>
      <c r="AA562" s="190">
        <f t="shared" si="48"/>
        <v>5.7698045000000002</v>
      </c>
      <c r="AB562" s="41">
        <v>40854</v>
      </c>
      <c r="AC562" s="30">
        <v>31.58</v>
      </c>
      <c r="AD562" s="190">
        <f t="shared" si="49"/>
        <v>4.9864819999999987</v>
      </c>
      <c r="AE562" s="41">
        <v>40854</v>
      </c>
      <c r="AF562" s="30">
        <v>39.869999999999997</v>
      </c>
      <c r="AG562" s="1685">
        <f t="shared" si="50"/>
        <v>7.9480844999999993</v>
      </c>
      <c r="AH562" s="1446"/>
      <c r="AI562" s="93">
        <v>40851</v>
      </c>
      <c r="AJ562" s="30">
        <v>31.3</v>
      </c>
      <c r="AK562" s="190">
        <f t="shared" si="51"/>
        <v>4.8984500000000004</v>
      </c>
      <c r="AL562" s="41">
        <v>40844</v>
      </c>
      <c r="AM562" s="30">
        <v>26.224</v>
      </c>
      <c r="AN562" s="190">
        <f t="shared" si="52"/>
        <v>3.4384908800000011</v>
      </c>
      <c r="AO562" s="41">
        <v>40869</v>
      </c>
      <c r="AP562" s="88">
        <v>33.950000000000003</v>
      </c>
      <c r="AQ562" s="1685">
        <f t="shared" si="53"/>
        <v>5.7630125000000012</v>
      </c>
    </row>
    <row r="563" spans="1:43">
      <c r="A563" s="28">
        <v>40847</v>
      </c>
      <c r="B563" s="41">
        <v>40847</v>
      </c>
      <c r="C563" s="30">
        <v>47.619799999999998</v>
      </c>
      <c r="D563" s="28">
        <v>40847</v>
      </c>
      <c r="E563" s="30">
        <v>36.5092</v>
      </c>
      <c r="F563" s="28">
        <v>40847</v>
      </c>
      <c r="G563" s="30">
        <v>28.884399999999999</v>
      </c>
      <c r="H563" s="28">
        <v>40847</v>
      </c>
      <c r="I563" s="30">
        <v>27.222899999999999</v>
      </c>
      <c r="J563" s="28">
        <v>40847</v>
      </c>
      <c r="K563" s="30">
        <v>23.4603</v>
      </c>
      <c r="L563" s="41">
        <v>40847</v>
      </c>
      <c r="M563" s="30">
        <v>53.941299999999998</v>
      </c>
      <c r="N563" s="119">
        <v>40847</v>
      </c>
      <c r="O563" s="30">
        <v>58.243000000000002</v>
      </c>
      <c r="P563" s="41">
        <v>40847</v>
      </c>
      <c r="Q563" s="30">
        <v>40.777700000000003</v>
      </c>
      <c r="R563" s="119">
        <v>40847</v>
      </c>
      <c r="S563" s="30">
        <v>41.820999999999998</v>
      </c>
      <c r="T563" s="41">
        <v>40847</v>
      </c>
      <c r="U563" s="30">
        <v>34.656500000000001</v>
      </c>
      <c r="V563" s="119">
        <v>40847</v>
      </c>
      <c r="W563" s="30">
        <v>34.988999999999997</v>
      </c>
      <c r="X563" s="1446"/>
      <c r="Y563" s="93">
        <v>40855</v>
      </c>
      <c r="Z563" s="30">
        <v>34.020000000000003</v>
      </c>
      <c r="AA563" s="190">
        <f t="shared" si="48"/>
        <v>5.7868020000000016</v>
      </c>
      <c r="AB563" s="41">
        <v>40855</v>
      </c>
      <c r="AC563" s="30">
        <v>31.68</v>
      </c>
      <c r="AD563" s="190">
        <f t="shared" si="49"/>
        <v>5.0181119999999986</v>
      </c>
      <c r="AE563" s="41">
        <v>40855</v>
      </c>
      <c r="AF563" s="30">
        <v>39.96</v>
      </c>
      <c r="AG563" s="1685">
        <f t="shared" si="50"/>
        <v>7.9840080000000011</v>
      </c>
      <c r="AH563" s="1446"/>
      <c r="AI563" s="93">
        <v>40854</v>
      </c>
      <c r="AJ563" s="30">
        <v>31.3</v>
      </c>
      <c r="AK563" s="190">
        <f t="shared" si="51"/>
        <v>4.8984500000000004</v>
      </c>
      <c r="AL563" s="41">
        <v>40847</v>
      </c>
      <c r="AM563" s="30">
        <v>26.47</v>
      </c>
      <c r="AN563" s="190">
        <f t="shared" si="52"/>
        <v>3.5033045</v>
      </c>
      <c r="AO563" s="41">
        <v>40870</v>
      </c>
      <c r="AP563" s="88">
        <v>34.14</v>
      </c>
      <c r="AQ563" s="1685">
        <f t="shared" si="53"/>
        <v>5.8276979999999989</v>
      </c>
    </row>
    <row r="564" spans="1:43">
      <c r="A564" s="28">
        <v>40848</v>
      </c>
      <c r="B564" s="41">
        <v>40848</v>
      </c>
      <c r="C564" s="30">
        <v>47.911900000000003</v>
      </c>
      <c r="D564" s="28">
        <v>40848</v>
      </c>
      <c r="E564" s="30">
        <v>36.593600000000002</v>
      </c>
      <c r="F564" s="28">
        <v>40848</v>
      </c>
      <c r="G564" s="30">
        <v>28.887899999999998</v>
      </c>
      <c r="H564" s="28">
        <v>40848</v>
      </c>
      <c r="I564" s="30">
        <v>27.221900000000002</v>
      </c>
      <c r="J564" s="28">
        <v>40848</v>
      </c>
      <c r="K564" s="30">
        <v>23.462700000000002</v>
      </c>
      <c r="L564" s="41">
        <v>40848</v>
      </c>
      <c r="M564" s="30">
        <v>57.718200000000003</v>
      </c>
      <c r="N564" s="119">
        <v>40848</v>
      </c>
      <c r="O564" s="30">
        <v>63.116999999999997</v>
      </c>
      <c r="P564" s="41">
        <v>40848</v>
      </c>
      <c r="Q564" s="30">
        <v>44.340499999999999</v>
      </c>
      <c r="R564" s="119">
        <v>40848</v>
      </c>
      <c r="S564" s="30">
        <v>45.436999999999998</v>
      </c>
      <c r="T564" s="41">
        <v>40848</v>
      </c>
      <c r="U564" s="30">
        <v>35.590000000000003</v>
      </c>
      <c r="V564" s="119">
        <v>40848</v>
      </c>
      <c r="W564" s="30">
        <v>35.979999999999997</v>
      </c>
      <c r="X564" s="1446"/>
      <c r="Y564" s="93">
        <v>40856</v>
      </c>
      <c r="Z564" s="30">
        <v>34</v>
      </c>
      <c r="AA564" s="190">
        <f t="shared" si="48"/>
        <v>5.7800000000000011</v>
      </c>
      <c r="AB564" s="41">
        <v>40856</v>
      </c>
      <c r="AC564" s="30">
        <v>32.049999999999997</v>
      </c>
      <c r="AD564" s="190">
        <f t="shared" si="49"/>
        <v>5.1360124999999988</v>
      </c>
      <c r="AE564" s="41">
        <v>40856</v>
      </c>
      <c r="AF564" s="30">
        <v>40.07</v>
      </c>
      <c r="AG564" s="1685">
        <f t="shared" si="50"/>
        <v>8.0280245000000008</v>
      </c>
      <c r="AH564" s="1446"/>
      <c r="AI564" s="93">
        <v>40855</v>
      </c>
      <c r="AJ564" s="30">
        <v>31.36</v>
      </c>
      <c r="AK564" s="190">
        <f t="shared" si="51"/>
        <v>4.9172479999999998</v>
      </c>
      <c r="AL564" s="41">
        <v>40848</v>
      </c>
      <c r="AM564" s="30">
        <v>26.771000000000001</v>
      </c>
      <c r="AN564" s="190">
        <f t="shared" si="52"/>
        <v>3.5834322049999998</v>
      </c>
      <c r="AO564" s="41">
        <v>40872</v>
      </c>
      <c r="AP564" s="88">
        <v>34.04</v>
      </c>
      <c r="AQ564" s="1685">
        <f t="shared" si="53"/>
        <v>5.793607999999999</v>
      </c>
    </row>
    <row r="565" spans="1:43">
      <c r="A565" s="28">
        <v>40849</v>
      </c>
      <c r="B565" s="41">
        <v>40849</v>
      </c>
      <c r="C565" s="30">
        <v>47.7288</v>
      </c>
      <c r="D565" s="28">
        <v>40849</v>
      </c>
      <c r="E565" s="30">
        <v>36.529000000000003</v>
      </c>
      <c r="F565" s="28">
        <v>40849</v>
      </c>
      <c r="G565" s="30">
        <v>28.817299999999999</v>
      </c>
      <c r="H565" s="28">
        <v>40849</v>
      </c>
      <c r="I565" s="30">
        <v>27.119599999999998</v>
      </c>
      <c r="J565" s="28">
        <v>40849</v>
      </c>
      <c r="K565" s="30">
        <v>23.468499999999999</v>
      </c>
      <c r="L565" s="41">
        <v>40849</v>
      </c>
      <c r="M565" s="30">
        <v>58.136099999999999</v>
      </c>
      <c r="N565" s="119">
        <v>40849</v>
      </c>
      <c r="O565" s="30">
        <v>63.835999999999999</v>
      </c>
      <c r="P565" s="41">
        <v>40849</v>
      </c>
      <c r="Q565" s="30">
        <v>45.078000000000003</v>
      </c>
      <c r="R565" s="119">
        <v>40849</v>
      </c>
      <c r="S565" s="30">
        <v>46.103000000000002</v>
      </c>
      <c r="T565" s="41">
        <v>40849</v>
      </c>
      <c r="U565" s="30">
        <v>36.543500000000002</v>
      </c>
      <c r="V565" s="119">
        <v>40849</v>
      </c>
      <c r="W565" s="30">
        <v>36.993000000000002</v>
      </c>
      <c r="X565" s="1446"/>
      <c r="Y565" s="93">
        <v>40857</v>
      </c>
      <c r="Z565" s="30">
        <v>33.93</v>
      </c>
      <c r="AA565" s="190">
        <f t="shared" si="48"/>
        <v>5.7562245000000001</v>
      </c>
      <c r="AB565" s="41">
        <v>40857</v>
      </c>
      <c r="AC565" s="30">
        <v>32.03</v>
      </c>
      <c r="AD565" s="190">
        <f t="shared" si="49"/>
        <v>5.129604500000001</v>
      </c>
      <c r="AE565" s="41">
        <v>40857</v>
      </c>
      <c r="AF565" s="30">
        <v>40</v>
      </c>
      <c r="AG565" s="1685">
        <f t="shared" si="50"/>
        <v>8.0000000000000018</v>
      </c>
      <c r="AH565" s="1446"/>
      <c r="AI565" s="93">
        <v>40856</v>
      </c>
      <c r="AJ565" s="30">
        <v>31.47</v>
      </c>
      <c r="AK565" s="190">
        <f t="shared" si="51"/>
        <v>4.9518044999999997</v>
      </c>
      <c r="AL565" s="41">
        <v>40849</v>
      </c>
      <c r="AM565" s="30">
        <v>26.751000000000001</v>
      </c>
      <c r="AN565" s="190">
        <f t="shared" si="52"/>
        <v>3.5780800050000003</v>
      </c>
      <c r="AO565" s="41">
        <v>40875</v>
      </c>
      <c r="AP565" s="88">
        <v>34.43</v>
      </c>
      <c r="AQ565" s="1685">
        <f t="shared" si="53"/>
        <v>5.9271244999999997</v>
      </c>
    </row>
    <row r="566" spans="1:43">
      <c r="A566" s="28">
        <v>40850</v>
      </c>
      <c r="B566" s="41">
        <v>40850</v>
      </c>
      <c r="C566" s="30">
        <v>48.0092</v>
      </c>
      <c r="D566" s="28">
        <v>40850</v>
      </c>
      <c r="E566" s="30">
        <v>36.597700000000003</v>
      </c>
      <c r="F566" s="28">
        <v>40850</v>
      </c>
      <c r="G566" s="30">
        <v>28.818300000000001</v>
      </c>
      <c r="H566" s="28">
        <v>40850</v>
      </c>
      <c r="I566" s="30">
        <v>27.116299999999999</v>
      </c>
      <c r="J566" s="28">
        <v>40850</v>
      </c>
      <c r="K566" s="30">
        <v>23.454899999999999</v>
      </c>
      <c r="L566" s="41">
        <v>40850</v>
      </c>
      <c r="M566" s="30">
        <v>58.413499999999999</v>
      </c>
      <c r="N566" s="119">
        <v>40850</v>
      </c>
      <c r="O566" s="30">
        <v>64.150000000000006</v>
      </c>
      <c r="P566" s="41">
        <v>40850</v>
      </c>
      <c r="Q566" s="30">
        <v>45.181600000000003</v>
      </c>
      <c r="R566" s="119">
        <v>40850</v>
      </c>
      <c r="S566" s="30">
        <v>46.314999999999998</v>
      </c>
      <c r="T566" s="41">
        <v>40850</v>
      </c>
      <c r="U566" s="30">
        <v>36.556699999999999</v>
      </c>
      <c r="V566" s="119">
        <v>40850</v>
      </c>
      <c r="W566" s="30">
        <v>37.009</v>
      </c>
      <c r="X566" s="1446"/>
      <c r="Y566" s="93">
        <v>40858</v>
      </c>
      <c r="Z566" s="30">
        <v>34.06</v>
      </c>
      <c r="AA566" s="190">
        <f t="shared" si="48"/>
        <v>5.8004180000000005</v>
      </c>
      <c r="AB566" s="41">
        <v>40858</v>
      </c>
      <c r="AC566" s="30">
        <v>32.159999999999997</v>
      </c>
      <c r="AD566" s="190">
        <f t="shared" si="49"/>
        <v>5.1713279999999981</v>
      </c>
      <c r="AE566" s="41">
        <v>40858</v>
      </c>
      <c r="AF566" s="30">
        <v>40.1</v>
      </c>
      <c r="AG566" s="1685">
        <f t="shared" si="50"/>
        <v>8.0400500000000008</v>
      </c>
      <c r="AH566" s="1446"/>
      <c r="AI566" s="93">
        <v>40857</v>
      </c>
      <c r="AJ566" s="30">
        <v>31.45</v>
      </c>
      <c r="AK566" s="190">
        <f t="shared" si="51"/>
        <v>4.9455125000000004</v>
      </c>
      <c r="AL566" s="41">
        <v>40850</v>
      </c>
      <c r="AM566" s="30">
        <v>26.832999999999998</v>
      </c>
      <c r="AN566" s="190">
        <f t="shared" si="52"/>
        <v>3.6000494449999989</v>
      </c>
      <c r="AO566" s="41">
        <v>40876</v>
      </c>
      <c r="AP566" s="88">
        <v>34.43</v>
      </c>
      <c r="AQ566" s="1685">
        <f t="shared" si="53"/>
        <v>5.9271244999999997</v>
      </c>
    </row>
    <row r="567" spans="1:43">
      <c r="A567" s="28">
        <v>40851</v>
      </c>
      <c r="B567" s="41">
        <v>40851</v>
      </c>
      <c r="C567" s="30">
        <v>48.110100000000003</v>
      </c>
      <c r="D567" s="28">
        <v>40851</v>
      </c>
      <c r="E567" s="30">
        <v>36.625599999999999</v>
      </c>
      <c r="F567" s="28">
        <v>40851</v>
      </c>
      <c r="G567" s="30">
        <v>28.8171</v>
      </c>
      <c r="H567" s="28">
        <v>40851</v>
      </c>
      <c r="I567" s="30">
        <v>27.119700000000002</v>
      </c>
      <c r="J567" s="28">
        <v>40851</v>
      </c>
      <c r="K567" s="30">
        <v>23.467700000000001</v>
      </c>
      <c r="L567" s="41">
        <v>40851</v>
      </c>
      <c r="M567" s="30">
        <v>58.624099999999999</v>
      </c>
      <c r="N567" s="119">
        <v>40851</v>
      </c>
      <c r="O567" s="30">
        <v>64.42</v>
      </c>
      <c r="P567" s="41">
        <v>40851</v>
      </c>
      <c r="Q567" s="30">
        <v>45.362299999999998</v>
      </c>
      <c r="R567" s="119">
        <v>40851</v>
      </c>
      <c r="S567" s="30">
        <v>46.508000000000003</v>
      </c>
      <c r="T567" s="41">
        <v>40851</v>
      </c>
      <c r="U567" s="30">
        <v>36.622100000000003</v>
      </c>
      <c r="V567" s="119">
        <v>40851</v>
      </c>
      <c r="W567" s="30">
        <v>37.084000000000003</v>
      </c>
      <c r="X567" s="1446"/>
      <c r="Y567" s="93">
        <v>40861</v>
      </c>
      <c r="Z567" s="30">
        <v>34.1</v>
      </c>
      <c r="AA567" s="190">
        <f t="shared" si="48"/>
        <v>5.8140500000000008</v>
      </c>
      <c r="AB567" s="41">
        <v>40861</v>
      </c>
      <c r="AC567" s="30">
        <v>32.17</v>
      </c>
      <c r="AD567" s="190">
        <f t="shared" si="49"/>
        <v>5.1745445000000014</v>
      </c>
      <c r="AE567" s="41">
        <v>40861</v>
      </c>
      <c r="AF567" s="30">
        <v>40.119999999999997</v>
      </c>
      <c r="AG567" s="1685">
        <f t="shared" si="50"/>
        <v>8.0480720000000012</v>
      </c>
      <c r="AH567" s="1446"/>
      <c r="AI567" s="93">
        <v>40858</v>
      </c>
      <c r="AJ567" s="30">
        <v>31.61</v>
      </c>
      <c r="AK567" s="190">
        <f t="shared" si="51"/>
        <v>4.9959604999999998</v>
      </c>
      <c r="AL567" s="41">
        <v>40851</v>
      </c>
      <c r="AM567" s="30">
        <v>26.826999999999998</v>
      </c>
      <c r="AN567" s="190">
        <f t="shared" si="52"/>
        <v>3.5984396450000005</v>
      </c>
      <c r="AO567" s="41">
        <v>40877</v>
      </c>
      <c r="AP567" s="88">
        <v>35.229999999999997</v>
      </c>
      <c r="AQ567" s="1685">
        <f t="shared" si="53"/>
        <v>6.2057644999999981</v>
      </c>
    </row>
    <row r="568" spans="1:43">
      <c r="A568" s="28">
        <v>40854</v>
      </c>
      <c r="B568" s="41">
        <v>40854</v>
      </c>
      <c r="C568" s="30">
        <v>48.066000000000003</v>
      </c>
      <c r="D568" s="28">
        <v>40854</v>
      </c>
      <c r="E568" s="30">
        <v>36.75</v>
      </c>
      <c r="F568" s="28">
        <v>40854</v>
      </c>
      <c r="G568" s="30">
        <v>28.922899999999998</v>
      </c>
      <c r="H568" s="28">
        <v>40854</v>
      </c>
      <c r="I568" s="30">
        <v>27.199000000000002</v>
      </c>
      <c r="J568" s="28">
        <v>40854</v>
      </c>
      <c r="K568" s="30">
        <v>23.485600000000002</v>
      </c>
      <c r="L568" s="41">
        <v>40854</v>
      </c>
      <c r="M568" s="30">
        <v>58.682499999999997</v>
      </c>
      <c r="N568" s="119">
        <v>40854</v>
      </c>
      <c r="O568" s="30">
        <v>64.468999999999994</v>
      </c>
      <c r="P568" s="41">
        <v>40854</v>
      </c>
      <c r="Q568" s="30">
        <v>45.360399999999998</v>
      </c>
      <c r="R568" s="119">
        <v>40854</v>
      </c>
      <c r="S568" s="30">
        <v>46.494</v>
      </c>
      <c r="T568" s="41">
        <v>40854</v>
      </c>
      <c r="U568" s="30">
        <v>36.6616</v>
      </c>
      <c r="V568" s="119">
        <v>40854</v>
      </c>
      <c r="W568" s="30">
        <v>37.127000000000002</v>
      </c>
      <c r="X568" s="1446"/>
      <c r="Y568" s="93">
        <v>40862</v>
      </c>
      <c r="Z568" s="30">
        <v>34.049999999999997</v>
      </c>
      <c r="AA568" s="190">
        <f t="shared" si="48"/>
        <v>5.7970124999999992</v>
      </c>
      <c r="AB568" s="41">
        <v>40862</v>
      </c>
      <c r="AC568" s="30">
        <v>32.24</v>
      </c>
      <c r="AD568" s="190">
        <f t="shared" si="49"/>
        <v>5.1970880000000008</v>
      </c>
      <c r="AE568" s="41">
        <v>40862</v>
      </c>
      <c r="AF568" s="30">
        <v>40.21</v>
      </c>
      <c r="AG568" s="1685">
        <f t="shared" si="50"/>
        <v>8.0842205000000007</v>
      </c>
      <c r="AH568" s="1446"/>
      <c r="AI568" s="93">
        <v>40861</v>
      </c>
      <c r="AJ568" s="30">
        <v>31.63</v>
      </c>
      <c r="AK568" s="190">
        <f t="shared" si="51"/>
        <v>5.0022844999999991</v>
      </c>
      <c r="AL568" s="41">
        <v>40854</v>
      </c>
      <c r="AM568" s="30">
        <v>26.832000000000001</v>
      </c>
      <c r="AN568" s="190">
        <f t="shared" si="52"/>
        <v>3.5997811199999998</v>
      </c>
      <c r="AO568" s="41">
        <v>40878</v>
      </c>
      <c r="AP568" s="88">
        <v>35.06</v>
      </c>
      <c r="AQ568" s="1685">
        <f t="shared" si="53"/>
        <v>6.1460180000000006</v>
      </c>
    </row>
    <row r="569" spans="1:43">
      <c r="A569" s="28">
        <v>40855</v>
      </c>
      <c r="B569" s="41">
        <v>40855</v>
      </c>
      <c r="C569" s="30">
        <v>48.099899999999998</v>
      </c>
      <c r="D569" s="28">
        <v>40855</v>
      </c>
      <c r="E569" s="30">
        <v>36.911099999999998</v>
      </c>
      <c r="F569" s="28">
        <v>40855</v>
      </c>
      <c r="G569" s="30">
        <v>29.0273</v>
      </c>
      <c r="H569" s="28">
        <v>40855</v>
      </c>
      <c r="I569" s="30">
        <v>27.278099999999998</v>
      </c>
      <c r="J569" s="28">
        <v>40855</v>
      </c>
      <c r="K569" s="30">
        <v>23.511800000000001</v>
      </c>
      <c r="L569" s="41">
        <v>40855</v>
      </c>
      <c r="M569" s="30">
        <v>58.675800000000002</v>
      </c>
      <c r="N569" s="119">
        <v>40855</v>
      </c>
      <c r="O569" s="30">
        <v>64.435000000000002</v>
      </c>
      <c r="P569" s="41">
        <v>40855</v>
      </c>
      <c r="Q569" s="30">
        <v>45.320500000000003</v>
      </c>
      <c r="R569" s="119">
        <v>40855</v>
      </c>
      <c r="S569" s="30">
        <v>46.414000000000001</v>
      </c>
      <c r="T569" s="41">
        <v>40855</v>
      </c>
      <c r="U569" s="30">
        <v>36.6629</v>
      </c>
      <c r="V569" s="119">
        <v>40855</v>
      </c>
      <c r="W569" s="30">
        <v>37.131</v>
      </c>
      <c r="X569" s="1446"/>
      <c r="Y569" s="93">
        <v>40863</v>
      </c>
      <c r="Z569" s="30">
        <v>34.03</v>
      </c>
      <c r="AA569" s="190">
        <f t="shared" si="48"/>
        <v>5.7902044999999998</v>
      </c>
      <c r="AB569" s="41">
        <v>40863</v>
      </c>
      <c r="AC569" s="30">
        <v>32.24</v>
      </c>
      <c r="AD569" s="190">
        <f t="shared" si="49"/>
        <v>5.1970880000000008</v>
      </c>
      <c r="AE569" s="41">
        <v>40863</v>
      </c>
      <c r="AF569" s="30">
        <v>40.200000000000003</v>
      </c>
      <c r="AG569" s="1685">
        <f t="shared" si="50"/>
        <v>8.0802000000000014</v>
      </c>
      <c r="AH569" s="1446"/>
      <c r="AI569" s="93">
        <v>40862</v>
      </c>
      <c r="AJ569" s="30">
        <v>31.61</v>
      </c>
      <c r="AK569" s="190">
        <f t="shared" si="51"/>
        <v>4.9959604999999998</v>
      </c>
      <c r="AL569" s="41">
        <v>40855</v>
      </c>
      <c r="AM569" s="30">
        <v>26.87</v>
      </c>
      <c r="AN569" s="190">
        <f t="shared" si="52"/>
        <v>3.6099844999999999</v>
      </c>
      <c r="AO569" s="41">
        <v>40879</v>
      </c>
      <c r="AP569" s="88">
        <v>35.06</v>
      </c>
      <c r="AQ569" s="1685">
        <f t="shared" si="53"/>
        <v>6.1460180000000006</v>
      </c>
    </row>
    <row r="570" spans="1:43">
      <c r="A570" s="28">
        <v>40856</v>
      </c>
      <c r="B570" s="41">
        <v>40856</v>
      </c>
      <c r="C570" s="30">
        <v>49.657899999999998</v>
      </c>
      <c r="D570" s="28">
        <v>40856</v>
      </c>
      <c r="E570" s="30">
        <v>37.281799999999997</v>
      </c>
      <c r="F570" s="28">
        <v>40856</v>
      </c>
      <c r="G570" s="30">
        <v>29.197399999999998</v>
      </c>
      <c r="H570" s="28">
        <v>40856</v>
      </c>
      <c r="I570" s="30">
        <v>27.383700000000001</v>
      </c>
      <c r="J570" s="28">
        <v>40856</v>
      </c>
      <c r="K570" s="30">
        <v>23.590800000000002</v>
      </c>
      <c r="L570" s="41">
        <v>40856</v>
      </c>
      <c r="M570" s="30">
        <v>58.9129</v>
      </c>
      <c r="N570" s="119">
        <v>40856</v>
      </c>
      <c r="O570" s="30">
        <v>64.685000000000002</v>
      </c>
      <c r="P570" s="41">
        <v>40856</v>
      </c>
      <c r="Q570" s="30">
        <v>45.270899999999997</v>
      </c>
      <c r="R570" s="119">
        <v>40856</v>
      </c>
      <c r="S570" s="30">
        <v>46.384</v>
      </c>
      <c r="T570" s="41">
        <v>40856</v>
      </c>
      <c r="U570" s="30">
        <v>36.917699999999996</v>
      </c>
      <c r="V570" s="119">
        <v>40856</v>
      </c>
      <c r="W570" s="30">
        <v>37.344000000000001</v>
      </c>
      <c r="X570" s="1446"/>
      <c r="Y570" s="93">
        <v>40864</v>
      </c>
      <c r="Z570" s="30">
        <v>34.06</v>
      </c>
      <c r="AA570" s="190">
        <f t="shared" si="48"/>
        <v>5.8004180000000005</v>
      </c>
      <c r="AB570" s="41">
        <v>40864</v>
      </c>
      <c r="AC570" s="30">
        <v>32.32</v>
      </c>
      <c r="AD570" s="190">
        <f t="shared" si="49"/>
        <v>5.222912</v>
      </c>
      <c r="AE570" s="41">
        <v>40864</v>
      </c>
      <c r="AF570" s="30">
        <v>40.29</v>
      </c>
      <c r="AG570" s="1685">
        <f t="shared" si="50"/>
        <v>8.1164204999999985</v>
      </c>
      <c r="AH570" s="1446"/>
      <c r="AI570" s="93">
        <v>40863</v>
      </c>
      <c r="AJ570" s="30">
        <v>31.59</v>
      </c>
      <c r="AK570" s="190">
        <f t="shared" si="51"/>
        <v>4.9896405000000001</v>
      </c>
      <c r="AL570" s="41">
        <v>40856</v>
      </c>
      <c r="AM570" s="30">
        <v>27.135999999999999</v>
      </c>
      <c r="AN570" s="190">
        <f t="shared" si="52"/>
        <v>3.6818124799999996</v>
      </c>
      <c r="AO570" s="41">
        <v>40882</v>
      </c>
      <c r="AP570" s="88">
        <v>35.090000000000003</v>
      </c>
      <c r="AQ570" s="1685">
        <f t="shared" si="53"/>
        <v>6.156540500000002</v>
      </c>
    </row>
    <row r="571" spans="1:43">
      <c r="A571" s="28">
        <v>40857</v>
      </c>
      <c r="B571" s="41">
        <v>40857</v>
      </c>
      <c r="C571" s="30">
        <v>49.947600000000001</v>
      </c>
      <c r="D571" s="28">
        <v>40857</v>
      </c>
      <c r="E571" s="30">
        <v>37.2316</v>
      </c>
      <c r="F571" s="28">
        <v>40857</v>
      </c>
      <c r="G571" s="30">
        <v>29.315799999999999</v>
      </c>
      <c r="H571" s="28">
        <v>40857</v>
      </c>
      <c r="I571" s="30">
        <v>27.6812</v>
      </c>
      <c r="J571" s="28">
        <v>40857</v>
      </c>
      <c r="K571" s="30">
        <v>23.854800000000001</v>
      </c>
      <c r="L571" s="41">
        <v>40857</v>
      </c>
      <c r="M571" s="30">
        <v>58.664900000000003</v>
      </c>
      <c r="N571" s="119">
        <v>40857</v>
      </c>
      <c r="O571" s="30">
        <v>64.477000000000004</v>
      </c>
      <c r="P571" s="41">
        <v>40857</v>
      </c>
      <c r="Q571" s="30">
        <v>45.150700000000001</v>
      </c>
      <c r="R571" s="119">
        <v>40857</v>
      </c>
      <c r="S571" s="30">
        <v>46.293999999999997</v>
      </c>
      <c r="T571" s="41">
        <v>40857</v>
      </c>
      <c r="U571" s="30">
        <v>38.524799999999999</v>
      </c>
      <c r="V571" s="119">
        <v>40857</v>
      </c>
      <c r="W571" s="30">
        <v>39.006</v>
      </c>
      <c r="X571" s="1446"/>
      <c r="Y571" s="93">
        <v>40865</v>
      </c>
      <c r="Z571" s="30">
        <v>33.93</v>
      </c>
      <c r="AA571" s="190">
        <f t="shared" si="48"/>
        <v>5.7562245000000001</v>
      </c>
      <c r="AB571" s="41">
        <v>40865</v>
      </c>
      <c r="AC571" s="30">
        <v>32.19</v>
      </c>
      <c r="AD571" s="190">
        <f t="shared" si="49"/>
        <v>5.1809804999999987</v>
      </c>
      <c r="AE571" s="41">
        <v>40865</v>
      </c>
      <c r="AF571" s="30">
        <v>40.159999999999997</v>
      </c>
      <c r="AG571" s="1685">
        <f t="shared" si="50"/>
        <v>8.0641279999999984</v>
      </c>
      <c r="AH571" s="1446"/>
      <c r="AI571" s="93">
        <v>40864</v>
      </c>
      <c r="AJ571" s="30">
        <v>31.65</v>
      </c>
      <c r="AK571" s="190">
        <f t="shared" si="51"/>
        <v>5.0086124999999999</v>
      </c>
      <c r="AL571" s="41">
        <v>40857</v>
      </c>
      <c r="AM571" s="30">
        <v>27.122</v>
      </c>
      <c r="AN571" s="190">
        <f t="shared" si="52"/>
        <v>3.6780144200000002</v>
      </c>
      <c r="AO571" s="41">
        <v>40883</v>
      </c>
      <c r="AP571" s="88">
        <v>35.08</v>
      </c>
      <c r="AQ571" s="1685">
        <f t="shared" si="53"/>
        <v>6.1530319999999996</v>
      </c>
    </row>
    <row r="572" spans="1:43">
      <c r="A572" s="28">
        <v>40858</v>
      </c>
      <c r="B572" s="41">
        <v>40858</v>
      </c>
      <c r="C572" s="30">
        <v>49.391500000000001</v>
      </c>
      <c r="D572" s="28">
        <v>40858</v>
      </c>
      <c r="E572" s="30">
        <v>37.019500000000001</v>
      </c>
      <c r="F572" s="28">
        <v>40858</v>
      </c>
      <c r="G572" s="30">
        <v>28.893899999999999</v>
      </c>
      <c r="H572" s="28">
        <v>40858</v>
      </c>
      <c r="I572" s="30">
        <v>27.226600000000001</v>
      </c>
      <c r="J572" s="28">
        <v>40858</v>
      </c>
      <c r="K572" s="30">
        <v>23.924800000000001</v>
      </c>
      <c r="L572" s="41">
        <v>40858</v>
      </c>
      <c r="M572" s="30">
        <v>58.353000000000002</v>
      </c>
      <c r="N572" s="119">
        <v>40858</v>
      </c>
      <c r="O572" s="30">
        <v>64.570999999999998</v>
      </c>
      <c r="P572" s="41">
        <v>40858</v>
      </c>
      <c r="Q572" s="30">
        <v>45.551000000000002</v>
      </c>
      <c r="R572" s="119">
        <v>40858</v>
      </c>
      <c r="S572" s="30">
        <v>46.872999999999998</v>
      </c>
      <c r="T572" s="41">
        <v>40858</v>
      </c>
      <c r="U572" s="30">
        <v>38.262300000000003</v>
      </c>
      <c r="V572" s="119">
        <v>40858</v>
      </c>
      <c r="W572" s="30">
        <v>38.770000000000003</v>
      </c>
      <c r="X572" s="1446"/>
      <c r="Y572" s="93">
        <v>40868</v>
      </c>
      <c r="Z572" s="30">
        <v>34.26</v>
      </c>
      <c r="AA572" s="190">
        <f t="shared" si="48"/>
        <v>5.8687379999999987</v>
      </c>
      <c r="AB572" s="41">
        <v>40868</v>
      </c>
      <c r="AC572" s="30">
        <v>32.57</v>
      </c>
      <c r="AD572" s="190">
        <f t="shared" si="49"/>
        <v>5.3040244999999997</v>
      </c>
      <c r="AE572" s="41">
        <v>40868</v>
      </c>
      <c r="AF572" s="30">
        <v>40.47</v>
      </c>
      <c r="AG572" s="1685">
        <f t="shared" si="50"/>
        <v>8.1891044999999991</v>
      </c>
      <c r="AH572" s="1446"/>
      <c r="AI572" s="93">
        <v>40865</v>
      </c>
      <c r="AJ572" s="30">
        <v>31.54</v>
      </c>
      <c r="AK572" s="190">
        <f t="shared" si="51"/>
        <v>4.9738580000000008</v>
      </c>
      <c r="AL572" s="41">
        <v>40858</v>
      </c>
      <c r="AM572" s="30">
        <v>27.173999999999999</v>
      </c>
      <c r="AN572" s="190">
        <f t="shared" si="52"/>
        <v>3.6921313799999993</v>
      </c>
      <c r="AO572" s="41">
        <v>40884</v>
      </c>
      <c r="AP572" s="88">
        <v>34.799999999999997</v>
      </c>
      <c r="AQ572" s="1685">
        <f t="shared" si="53"/>
        <v>6.0551999999999992</v>
      </c>
    </row>
    <row r="573" spans="1:43">
      <c r="A573" s="28">
        <v>40861</v>
      </c>
      <c r="B573" s="41">
        <v>40861</v>
      </c>
      <c r="C573" s="30">
        <v>50.218800000000002</v>
      </c>
      <c r="D573" s="28">
        <v>40861</v>
      </c>
      <c r="E573" s="30">
        <v>37.047800000000002</v>
      </c>
      <c r="F573" s="28">
        <v>40861</v>
      </c>
      <c r="G573" s="30">
        <v>29.165500000000002</v>
      </c>
      <c r="H573" s="28">
        <v>40861</v>
      </c>
      <c r="I573" s="30">
        <v>27.432600000000001</v>
      </c>
      <c r="J573" s="28">
        <v>40861</v>
      </c>
      <c r="K573" s="30">
        <v>23.6812</v>
      </c>
      <c r="L573" s="41">
        <v>40861</v>
      </c>
      <c r="M573" s="30">
        <v>58.341500000000003</v>
      </c>
      <c r="N573" s="119">
        <v>40861</v>
      </c>
      <c r="O573" s="30">
        <v>64.534999999999997</v>
      </c>
      <c r="P573" s="41">
        <v>40861</v>
      </c>
      <c r="Q573" s="30">
        <v>45.573</v>
      </c>
      <c r="R573" s="119">
        <v>40861</v>
      </c>
      <c r="S573" s="30">
        <v>46.801000000000002</v>
      </c>
      <c r="T573" s="41">
        <v>40861</v>
      </c>
      <c r="U573" s="30">
        <v>38.1738</v>
      </c>
      <c r="V573" s="119">
        <v>40861</v>
      </c>
      <c r="W573" s="30">
        <v>38.689</v>
      </c>
      <c r="X573" s="1446"/>
      <c r="Y573" s="93">
        <v>40869</v>
      </c>
      <c r="Z573" s="30">
        <v>34.01</v>
      </c>
      <c r="AA573" s="190">
        <f t="shared" si="48"/>
        <v>5.7834004999999991</v>
      </c>
      <c r="AB573" s="41">
        <v>40869</v>
      </c>
      <c r="AC573" s="30">
        <v>32.47</v>
      </c>
      <c r="AD573" s="190">
        <f t="shared" si="49"/>
        <v>5.2715044999999998</v>
      </c>
      <c r="AE573" s="41">
        <v>40869</v>
      </c>
      <c r="AF573" s="30">
        <v>40.35</v>
      </c>
      <c r="AG573" s="1685">
        <f t="shared" si="50"/>
        <v>8.1406125000000014</v>
      </c>
      <c r="AH573" s="1446"/>
      <c r="AI573" s="93">
        <v>40868</v>
      </c>
      <c r="AJ573" s="30">
        <v>31.97</v>
      </c>
      <c r="AK573" s="190">
        <f t="shared" si="51"/>
        <v>5.1104044999999996</v>
      </c>
      <c r="AL573" s="41">
        <v>40861</v>
      </c>
      <c r="AM573" s="30">
        <v>27.170999999999999</v>
      </c>
      <c r="AN573" s="190">
        <f t="shared" si="52"/>
        <v>3.6913162050000006</v>
      </c>
      <c r="AO573" s="41">
        <v>40885</v>
      </c>
      <c r="AP573" s="88">
        <v>34.979999999999997</v>
      </c>
      <c r="AQ573" s="1685">
        <f t="shared" si="53"/>
        <v>6.1180019999999979</v>
      </c>
    </row>
    <row r="574" spans="1:43">
      <c r="A574" s="28">
        <v>40862</v>
      </c>
      <c r="B574" s="41">
        <v>40862</v>
      </c>
      <c r="C574" s="30">
        <v>52.580300000000001</v>
      </c>
      <c r="D574" s="28">
        <v>40862</v>
      </c>
      <c r="E574" s="30">
        <v>38.827500000000001</v>
      </c>
      <c r="F574" s="28">
        <v>40862</v>
      </c>
      <c r="G574" s="30">
        <v>30.898499999999999</v>
      </c>
      <c r="H574" s="28">
        <v>40862</v>
      </c>
      <c r="I574" s="30">
        <v>29.5016</v>
      </c>
      <c r="J574" s="28">
        <v>40862</v>
      </c>
      <c r="K574" s="30">
        <v>25.532399999999999</v>
      </c>
      <c r="L574" s="41">
        <v>40862</v>
      </c>
      <c r="M574" s="30">
        <v>58.363599999999998</v>
      </c>
      <c r="N574" s="119">
        <v>40862</v>
      </c>
      <c r="O574" s="30">
        <v>64.590999999999994</v>
      </c>
      <c r="P574" s="41">
        <v>40862</v>
      </c>
      <c r="Q574" s="30">
        <v>45.707500000000003</v>
      </c>
      <c r="R574" s="119">
        <v>40862</v>
      </c>
      <c r="S574" s="30">
        <v>46.847000000000001</v>
      </c>
      <c r="T574" s="41">
        <v>40862</v>
      </c>
      <c r="U574" s="30">
        <v>38.801299999999998</v>
      </c>
      <c r="V574" s="119">
        <v>40862</v>
      </c>
      <c r="W574" s="30">
        <v>39.180999999999997</v>
      </c>
      <c r="X574" s="1446"/>
      <c r="Y574" s="93">
        <v>40870</v>
      </c>
      <c r="Z574" s="30">
        <v>33.82</v>
      </c>
      <c r="AA574" s="190">
        <f t="shared" si="48"/>
        <v>5.7189620000000003</v>
      </c>
      <c r="AB574" s="41">
        <v>40870</v>
      </c>
      <c r="AC574" s="30">
        <v>32.35</v>
      </c>
      <c r="AD574" s="190">
        <f t="shared" si="49"/>
        <v>5.2326125000000001</v>
      </c>
      <c r="AE574" s="41">
        <v>40870</v>
      </c>
      <c r="AF574" s="30">
        <v>40.28</v>
      </c>
      <c r="AG574" s="1685">
        <f t="shared" si="50"/>
        <v>8.1123919999999998</v>
      </c>
      <c r="AH574" s="1446"/>
      <c r="AI574" s="93">
        <v>40869</v>
      </c>
      <c r="AJ574" s="30">
        <v>31.87</v>
      </c>
      <c r="AK574" s="190">
        <f t="shared" si="51"/>
        <v>5.0784844999999992</v>
      </c>
      <c r="AL574" s="41">
        <v>40862</v>
      </c>
      <c r="AM574" s="30">
        <v>27.155000000000001</v>
      </c>
      <c r="AN574" s="190">
        <f t="shared" si="52"/>
        <v>3.6869701250000007</v>
      </c>
      <c r="AO574" s="41">
        <v>40886</v>
      </c>
      <c r="AP574" s="88">
        <v>34.07</v>
      </c>
      <c r="AQ574" s="1685">
        <f t="shared" si="53"/>
        <v>5.8038245000000002</v>
      </c>
    </row>
    <row r="575" spans="1:43">
      <c r="A575" s="28">
        <v>40863</v>
      </c>
      <c r="B575" s="41">
        <v>40863</v>
      </c>
      <c r="C575" s="30">
        <v>52.694899999999997</v>
      </c>
      <c r="D575" s="28">
        <v>40863</v>
      </c>
      <c r="E575" s="30">
        <v>38.8718</v>
      </c>
      <c r="F575" s="28">
        <v>40863</v>
      </c>
      <c r="G575" s="30">
        <v>30.898299999999999</v>
      </c>
      <c r="H575" s="28">
        <v>40863</v>
      </c>
      <c r="I575" s="30">
        <v>29.5106</v>
      </c>
      <c r="J575" s="28">
        <v>40863</v>
      </c>
      <c r="K575" s="30">
        <v>25.618099999999998</v>
      </c>
      <c r="L575" s="41">
        <v>40863</v>
      </c>
      <c r="M575" s="30">
        <v>58.5242</v>
      </c>
      <c r="N575" s="119">
        <v>40863</v>
      </c>
      <c r="O575" s="30">
        <v>64.738</v>
      </c>
      <c r="P575" s="41">
        <v>40863</v>
      </c>
      <c r="Q575" s="30">
        <v>45.808100000000003</v>
      </c>
      <c r="R575" s="119">
        <v>40863</v>
      </c>
      <c r="S575" s="30">
        <v>47.021999999999998</v>
      </c>
      <c r="T575" s="41">
        <v>40863</v>
      </c>
      <c r="U575" s="30">
        <v>38.838299999999997</v>
      </c>
      <c r="V575" s="119">
        <v>40863</v>
      </c>
      <c r="W575" s="30">
        <v>39.219000000000001</v>
      </c>
      <c r="X575" s="1446"/>
      <c r="Y575" s="93">
        <v>40871</v>
      </c>
      <c r="Z575" s="30">
        <v>33.78</v>
      </c>
      <c r="AA575" s="190">
        <f t="shared" si="48"/>
        <v>5.7054419999999997</v>
      </c>
      <c r="AB575" s="41">
        <v>40871</v>
      </c>
      <c r="AC575" s="30">
        <v>32.32</v>
      </c>
      <c r="AD575" s="190">
        <f t="shared" si="49"/>
        <v>5.222912</v>
      </c>
      <c r="AE575" s="41">
        <v>40871</v>
      </c>
      <c r="AF575" s="30">
        <v>40.24</v>
      </c>
      <c r="AG575" s="1685">
        <f t="shared" si="50"/>
        <v>8.0962880000000013</v>
      </c>
      <c r="AH575" s="1446"/>
      <c r="AI575" s="93">
        <v>40870</v>
      </c>
      <c r="AJ575" s="30">
        <v>31.85</v>
      </c>
      <c r="AK575" s="190">
        <f t="shared" si="51"/>
        <v>5.0721125000000002</v>
      </c>
      <c r="AL575" s="41">
        <v>40863</v>
      </c>
      <c r="AM575" s="30">
        <v>27.18</v>
      </c>
      <c r="AN575" s="190">
        <f t="shared" si="52"/>
        <v>3.6937619999999995</v>
      </c>
      <c r="AO575" s="41">
        <v>40889</v>
      </c>
      <c r="AP575" s="88">
        <v>34.17</v>
      </c>
      <c r="AQ575" s="1685">
        <f t="shared" si="53"/>
        <v>5.8379444999999999</v>
      </c>
    </row>
    <row r="576" spans="1:43">
      <c r="A576" s="28">
        <v>40864</v>
      </c>
      <c r="B576" s="41">
        <v>40864</v>
      </c>
      <c r="C576" s="30">
        <v>52.5989</v>
      </c>
      <c r="D576" s="28">
        <v>40864</v>
      </c>
      <c r="E576" s="30">
        <v>38.847999999999999</v>
      </c>
      <c r="F576" s="28">
        <v>40864</v>
      </c>
      <c r="G576" s="30">
        <v>30.900600000000001</v>
      </c>
      <c r="H576" s="28">
        <v>40864</v>
      </c>
      <c r="I576" s="30">
        <v>29.516300000000001</v>
      </c>
      <c r="J576" s="28">
        <v>40864</v>
      </c>
      <c r="K576" s="30">
        <v>25.532299999999999</v>
      </c>
      <c r="L576" s="41">
        <v>40864</v>
      </c>
      <c r="M576" s="30">
        <v>58.889800000000001</v>
      </c>
      <c r="N576" s="119">
        <v>40864</v>
      </c>
      <c r="O576" s="30">
        <v>65.155000000000001</v>
      </c>
      <c r="P576" s="41">
        <v>40864</v>
      </c>
      <c r="Q576" s="30">
        <v>46.018900000000002</v>
      </c>
      <c r="R576" s="119">
        <v>40864</v>
      </c>
      <c r="S576" s="30">
        <v>47.05</v>
      </c>
      <c r="T576" s="41">
        <v>40864</v>
      </c>
      <c r="U576" s="30">
        <v>38.705500000000001</v>
      </c>
      <c r="V576" s="119">
        <v>40864</v>
      </c>
      <c r="W576" s="30">
        <v>39.094999999999999</v>
      </c>
      <c r="X576" s="1446"/>
      <c r="Y576" s="93">
        <v>40872</v>
      </c>
      <c r="Z576" s="30">
        <v>33.79</v>
      </c>
      <c r="AA576" s="190">
        <f t="shared" si="48"/>
        <v>5.7088204999999999</v>
      </c>
      <c r="AB576" s="41">
        <v>40872</v>
      </c>
      <c r="AC576" s="30">
        <v>32.39</v>
      </c>
      <c r="AD576" s="190">
        <f t="shared" si="49"/>
        <v>5.2455605000000007</v>
      </c>
      <c r="AE576" s="41">
        <v>40872</v>
      </c>
      <c r="AF576" s="30">
        <v>40.32</v>
      </c>
      <c r="AG576" s="1685">
        <f t="shared" si="50"/>
        <v>8.1285120000000006</v>
      </c>
      <c r="AH576" s="1446"/>
      <c r="AI576" s="93">
        <v>40871</v>
      </c>
      <c r="AJ576" s="30">
        <v>31.83</v>
      </c>
      <c r="AK576" s="190">
        <f t="shared" si="51"/>
        <v>5.0657444999999992</v>
      </c>
      <c r="AL576" s="41">
        <v>40864</v>
      </c>
      <c r="AM576" s="30">
        <v>27.256</v>
      </c>
      <c r="AN576" s="190">
        <f t="shared" si="52"/>
        <v>3.7144476800000006</v>
      </c>
      <c r="AO576" s="41">
        <v>40890</v>
      </c>
      <c r="AP576" s="88">
        <v>32.049999999999997</v>
      </c>
      <c r="AQ576" s="1685">
        <f t="shared" si="53"/>
        <v>5.1360124999999988</v>
      </c>
    </row>
    <row r="577" spans="1:43">
      <c r="A577" s="28">
        <v>40865</v>
      </c>
      <c r="B577" s="41">
        <v>40865</v>
      </c>
      <c r="C577" s="30">
        <v>52.597499999999997</v>
      </c>
      <c r="D577" s="28">
        <v>40865</v>
      </c>
      <c r="E577" s="30">
        <v>38.851999999999997</v>
      </c>
      <c r="F577" s="28">
        <v>40865</v>
      </c>
      <c r="G577" s="30">
        <v>30.986000000000001</v>
      </c>
      <c r="H577" s="28">
        <v>40865</v>
      </c>
      <c r="I577" s="30">
        <v>29.5305</v>
      </c>
      <c r="J577" s="28">
        <v>40865</v>
      </c>
      <c r="K577" s="30">
        <v>25.729099999999999</v>
      </c>
      <c r="L577" s="41">
        <v>40865</v>
      </c>
      <c r="M577" s="30">
        <v>59.479300000000002</v>
      </c>
      <c r="N577" s="119">
        <v>40865</v>
      </c>
      <c r="O577" s="30">
        <v>65.798000000000002</v>
      </c>
      <c r="P577" s="41">
        <v>40865</v>
      </c>
      <c r="Q577" s="30">
        <v>46.180900000000001</v>
      </c>
      <c r="R577" s="119">
        <v>40865</v>
      </c>
      <c r="S577" s="30">
        <v>47.192999999999998</v>
      </c>
      <c r="T577" s="41">
        <v>40865</v>
      </c>
      <c r="U577" s="30">
        <v>39.168500000000002</v>
      </c>
      <c r="V577" s="119">
        <v>40865</v>
      </c>
      <c r="W577" s="30">
        <v>39.534999999999997</v>
      </c>
      <c r="X577" s="1446"/>
      <c r="Y577" s="93">
        <v>40875</v>
      </c>
      <c r="Z577" s="30">
        <v>34.76</v>
      </c>
      <c r="AA577" s="190">
        <f t="shared" si="48"/>
        <v>6.0412879999999989</v>
      </c>
      <c r="AB577" s="41">
        <v>40875</v>
      </c>
      <c r="AC577" s="30">
        <v>33.130000000000003</v>
      </c>
      <c r="AD577" s="190">
        <f t="shared" si="49"/>
        <v>5.4879845000000014</v>
      </c>
      <c r="AE577" s="41">
        <v>40875</v>
      </c>
      <c r="AF577" s="30">
        <v>41.45</v>
      </c>
      <c r="AG577" s="1685">
        <f t="shared" si="50"/>
        <v>8.5905125000000009</v>
      </c>
      <c r="AH577" s="1446"/>
      <c r="AI577" s="93">
        <v>40872</v>
      </c>
      <c r="AJ577" s="30">
        <v>31.89</v>
      </c>
      <c r="AK577" s="190">
        <f t="shared" si="51"/>
        <v>5.0848605000000004</v>
      </c>
      <c r="AL577" s="41">
        <v>40865</v>
      </c>
      <c r="AM577" s="30">
        <v>27.221</v>
      </c>
      <c r="AN577" s="190">
        <f t="shared" si="52"/>
        <v>3.7049142050000006</v>
      </c>
      <c r="AO577" s="41">
        <v>40891</v>
      </c>
      <c r="AP577" s="88">
        <v>31.14</v>
      </c>
      <c r="AQ577" s="1685">
        <f t="shared" si="53"/>
        <v>4.8484980000000002</v>
      </c>
    </row>
    <row r="578" spans="1:43">
      <c r="A578" s="28">
        <v>40868</v>
      </c>
      <c r="B578" s="41">
        <v>40868</v>
      </c>
      <c r="C578" s="30">
        <v>52.623100000000001</v>
      </c>
      <c r="D578" s="28">
        <v>40868</v>
      </c>
      <c r="E578" s="30">
        <v>38.851300000000002</v>
      </c>
      <c r="F578" s="28">
        <v>40868</v>
      </c>
      <c r="G578" s="30">
        <v>31.006399999999999</v>
      </c>
      <c r="H578" s="28">
        <v>40868</v>
      </c>
      <c r="I578" s="30">
        <v>29.530799999999999</v>
      </c>
      <c r="J578" s="28">
        <v>40868</v>
      </c>
      <c r="K578" s="30">
        <v>25.769100000000002</v>
      </c>
      <c r="L578" s="41">
        <v>40868</v>
      </c>
      <c r="M578" s="30">
        <v>59.864800000000002</v>
      </c>
      <c r="N578" s="119">
        <v>40868</v>
      </c>
      <c r="O578" s="30">
        <v>65.828000000000003</v>
      </c>
      <c r="P578" s="41">
        <v>40868</v>
      </c>
      <c r="Q578" s="30">
        <v>46.200800000000001</v>
      </c>
      <c r="R578" s="119">
        <v>40868</v>
      </c>
      <c r="S578" s="30">
        <v>47.143999999999998</v>
      </c>
      <c r="T578" s="41">
        <v>40868</v>
      </c>
      <c r="U578" s="30">
        <v>39.165399999999998</v>
      </c>
      <c r="V578" s="119">
        <v>40868</v>
      </c>
      <c r="W578" s="30">
        <v>39.531999999999996</v>
      </c>
      <c r="X578" s="1446"/>
      <c r="Y578" s="93">
        <v>40876</v>
      </c>
      <c r="Z578" s="30">
        <v>34.700000000000003</v>
      </c>
      <c r="AA578" s="190">
        <f t="shared" si="48"/>
        <v>6.0204500000000012</v>
      </c>
      <c r="AB578" s="41">
        <v>40876</v>
      </c>
      <c r="AC578" s="30">
        <v>33.14</v>
      </c>
      <c r="AD578" s="190">
        <f t="shared" si="49"/>
        <v>5.4912980000000005</v>
      </c>
      <c r="AE578" s="41">
        <v>40876</v>
      </c>
      <c r="AF578" s="30">
        <v>41.42</v>
      </c>
      <c r="AG578" s="1685">
        <f t="shared" si="50"/>
        <v>8.5780820000000002</v>
      </c>
      <c r="AH578" s="1446"/>
      <c r="AI578" s="93">
        <v>40875</v>
      </c>
      <c r="AJ578" s="30">
        <v>32.54</v>
      </c>
      <c r="AK578" s="190">
        <f t="shared" si="51"/>
        <v>5.2942579999999992</v>
      </c>
      <c r="AL578" s="41">
        <v>40868</v>
      </c>
      <c r="AM578" s="30">
        <v>27.321000000000002</v>
      </c>
      <c r="AN578" s="190">
        <f t="shared" si="52"/>
        <v>3.732185205</v>
      </c>
      <c r="AO578" s="41">
        <v>40892</v>
      </c>
      <c r="AP578" s="88">
        <v>30.14</v>
      </c>
      <c r="AQ578" s="1685">
        <f t="shared" si="53"/>
        <v>4.5420980000000002</v>
      </c>
    </row>
    <row r="579" spans="1:43">
      <c r="A579" s="28">
        <v>40869</v>
      </c>
      <c r="B579" s="41">
        <v>40869</v>
      </c>
      <c r="C579" s="30">
        <v>53.237699999999997</v>
      </c>
      <c r="D579" s="28">
        <v>40869</v>
      </c>
      <c r="E579" s="30">
        <v>39.615299999999998</v>
      </c>
      <c r="F579" s="28">
        <v>40869</v>
      </c>
      <c r="G579" s="30">
        <v>32.033700000000003</v>
      </c>
      <c r="H579" s="28">
        <v>40869</v>
      </c>
      <c r="I579" s="30">
        <v>30.471</v>
      </c>
      <c r="J579" s="28">
        <v>40869</v>
      </c>
      <c r="K579" s="30">
        <v>26.503399999999999</v>
      </c>
      <c r="L579" s="41">
        <v>40869</v>
      </c>
      <c r="M579" s="30">
        <v>59.662700000000001</v>
      </c>
      <c r="N579" s="119">
        <v>40869</v>
      </c>
      <c r="O579" s="30">
        <v>65.635000000000005</v>
      </c>
      <c r="P579" s="41">
        <v>40869</v>
      </c>
      <c r="Q579" s="30">
        <v>46.088000000000001</v>
      </c>
      <c r="R579" s="119">
        <v>40869</v>
      </c>
      <c r="S579" s="30">
        <v>47.014000000000003</v>
      </c>
      <c r="T579" s="41">
        <v>40869</v>
      </c>
      <c r="U579" s="30">
        <v>39.191299999999998</v>
      </c>
      <c r="V579" s="119">
        <v>40869</v>
      </c>
      <c r="W579" s="30">
        <v>39.564999999999998</v>
      </c>
      <c r="X579" s="1446"/>
      <c r="Y579" s="93">
        <v>40877</v>
      </c>
      <c r="Z579" s="30">
        <v>35.21</v>
      </c>
      <c r="AA579" s="190">
        <f t="shared" si="48"/>
        <v>6.1987205000000012</v>
      </c>
      <c r="AB579" s="41">
        <v>40877</v>
      </c>
      <c r="AC579" s="30">
        <v>33.94</v>
      </c>
      <c r="AD579" s="190">
        <f t="shared" si="49"/>
        <v>5.7596179999999988</v>
      </c>
      <c r="AE579" s="41">
        <v>40877</v>
      </c>
      <c r="AF579" s="30">
        <v>42.09</v>
      </c>
      <c r="AG579" s="1685">
        <f t="shared" si="50"/>
        <v>8.8578405000000018</v>
      </c>
      <c r="AH579" s="1446"/>
      <c r="AI579" s="93">
        <v>40876</v>
      </c>
      <c r="AJ579" s="30">
        <v>32.53</v>
      </c>
      <c r="AK579" s="190">
        <f t="shared" si="51"/>
        <v>5.2910045000000006</v>
      </c>
      <c r="AL579" s="41">
        <v>40869</v>
      </c>
      <c r="AM579" s="30">
        <v>27.298999999999999</v>
      </c>
      <c r="AN579" s="190">
        <f t="shared" si="52"/>
        <v>3.7261770050000003</v>
      </c>
      <c r="AO579" s="41">
        <v>40893</v>
      </c>
      <c r="AP579" s="88">
        <v>29.15</v>
      </c>
      <c r="AQ579" s="1685">
        <f t="shared" si="53"/>
        <v>4.2486124999999992</v>
      </c>
    </row>
    <row r="580" spans="1:43">
      <c r="A580" s="28">
        <v>40870</v>
      </c>
      <c r="B580" s="41">
        <v>40870</v>
      </c>
      <c r="C580" s="30">
        <v>57.148299999999999</v>
      </c>
      <c r="D580" s="28">
        <v>40870</v>
      </c>
      <c r="E580" s="30">
        <v>43.124899999999997</v>
      </c>
      <c r="F580" s="28">
        <v>40870</v>
      </c>
      <c r="G580" s="30">
        <v>35.526000000000003</v>
      </c>
      <c r="H580" s="28">
        <v>40870</v>
      </c>
      <c r="I580" s="30">
        <v>32.773400000000002</v>
      </c>
      <c r="J580" s="28">
        <v>40870</v>
      </c>
      <c r="K580" s="30">
        <v>27.694500000000001</v>
      </c>
      <c r="L580" s="41">
        <v>40870</v>
      </c>
      <c r="M580" s="30">
        <v>60.672899999999998</v>
      </c>
      <c r="N580" s="119">
        <v>40870</v>
      </c>
      <c r="O580" s="30">
        <v>66.852999999999994</v>
      </c>
      <c r="P580" s="41">
        <v>40870</v>
      </c>
      <c r="Q580" s="30">
        <v>46.1875</v>
      </c>
      <c r="R580" s="119">
        <v>40870</v>
      </c>
      <c r="S580" s="30">
        <v>47.11</v>
      </c>
      <c r="T580" s="41">
        <v>40870</v>
      </c>
      <c r="U580" s="30">
        <v>39.273699999999998</v>
      </c>
      <c r="V580" s="119">
        <v>40870</v>
      </c>
      <c r="W580" s="30">
        <v>39.597000000000001</v>
      </c>
      <c r="X580" s="1446"/>
      <c r="Y580" s="93">
        <v>40878</v>
      </c>
      <c r="Z580" s="30">
        <v>35.200000000000003</v>
      </c>
      <c r="AA580" s="190">
        <f t="shared" si="48"/>
        <v>6.1952000000000016</v>
      </c>
      <c r="AB580" s="41">
        <v>40878</v>
      </c>
      <c r="AC580" s="30">
        <v>33.93</v>
      </c>
      <c r="AD580" s="190">
        <f t="shared" si="49"/>
        <v>5.7562245000000001</v>
      </c>
      <c r="AE580" s="41">
        <v>40878</v>
      </c>
      <c r="AF580" s="30">
        <v>42.07</v>
      </c>
      <c r="AG580" s="1685">
        <f t="shared" si="50"/>
        <v>8.8494245000000014</v>
      </c>
      <c r="AH580" s="1446"/>
      <c r="AI580" s="93">
        <v>40877</v>
      </c>
      <c r="AJ580" s="30">
        <v>33.14</v>
      </c>
      <c r="AK580" s="190">
        <f t="shared" si="51"/>
        <v>5.4912980000000005</v>
      </c>
      <c r="AL580" s="41">
        <v>40870</v>
      </c>
      <c r="AM580" s="30">
        <v>27.356000000000002</v>
      </c>
      <c r="AN580" s="190">
        <f t="shared" si="52"/>
        <v>3.7417536800000004</v>
      </c>
      <c r="AO580" s="41">
        <v>40896</v>
      </c>
      <c r="AP580" s="88">
        <v>29.21</v>
      </c>
      <c r="AQ580" s="1685">
        <f t="shared" si="53"/>
        <v>4.2661205000000004</v>
      </c>
    </row>
    <row r="581" spans="1:43">
      <c r="A581" s="28">
        <v>40871</v>
      </c>
      <c r="B581" s="41">
        <v>40871</v>
      </c>
      <c r="C581" s="30">
        <v>57.722700000000003</v>
      </c>
      <c r="D581" s="28">
        <v>40871</v>
      </c>
      <c r="E581" s="30">
        <v>44.800600000000003</v>
      </c>
      <c r="F581" s="28">
        <v>40871</v>
      </c>
      <c r="G581" s="30">
        <v>36.4681</v>
      </c>
      <c r="H581" s="28">
        <v>40871</v>
      </c>
      <c r="I581" s="30">
        <v>33.53</v>
      </c>
      <c r="J581" s="28">
        <v>40871</v>
      </c>
      <c r="K581" s="30">
        <v>28.456700000000001</v>
      </c>
      <c r="L581" s="41">
        <v>40871</v>
      </c>
      <c r="M581" s="30">
        <v>60.757899999999999</v>
      </c>
      <c r="N581" s="119">
        <v>40871</v>
      </c>
      <c r="O581" s="30">
        <v>66.935000000000002</v>
      </c>
      <c r="P581" s="41">
        <v>40871</v>
      </c>
      <c r="Q581" s="30">
        <v>46.268000000000001</v>
      </c>
      <c r="R581" s="119">
        <v>40871</v>
      </c>
      <c r="S581" s="30">
        <v>47.152999999999999</v>
      </c>
      <c r="T581" s="41">
        <v>40871</v>
      </c>
      <c r="U581" s="30">
        <v>39.1252</v>
      </c>
      <c r="V581" s="119">
        <v>40871</v>
      </c>
      <c r="W581" s="30">
        <v>39.429000000000002</v>
      </c>
      <c r="X581" s="1446"/>
      <c r="Y581" s="93">
        <v>40879</v>
      </c>
      <c r="Z581" s="30">
        <v>35.119999999999997</v>
      </c>
      <c r="AA581" s="190">
        <f t="shared" si="48"/>
        <v>6.1670719999999983</v>
      </c>
      <c r="AB581" s="41">
        <v>40879</v>
      </c>
      <c r="AC581" s="30">
        <v>33.94</v>
      </c>
      <c r="AD581" s="190">
        <f t="shared" si="49"/>
        <v>5.7596179999999988</v>
      </c>
      <c r="AE581" s="41">
        <v>40879</v>
      </c>
      <c r="AF581" s="30">
        <v>41.96</v>
      </c>
      <c r="AG581" s="1685">
        <f t="shared" si="50"/>
        <v>8.8032080000000015</v>
      </c>
      <c r="AH581" s="1446"/>
      <c r="AI581" s="93">
        <v>40878</v>
      </c>
      <c r="AJ581" s="30">
        <v>33.14</v>
      </c>
      <c r="AK581" s="190">
        <f t="shared" si="51"/>
        <v>5.4912980000000005</v>
      </c>
      <c r="AL581" s="41">
        <v>40871</v>
      </c>
      <c r="AM581" s="30">
        <v>27.338999999999999</v>
      </c>
      <c r="AN581" s="190">
        <f t="shared" si="52"/>
        <v>3.737104604999999</v>
      </c>
      <c r="AO581" s="41">
        <v>40897</v>
      </c>
      <c r="AP581" s="88">
        <v>29.41</v>
      </c>
      <c r="AQ581" s="1685">
        <f t="shared" si="53"/>
        <v>4.3247405000000008</v>
      </c>
    </row>
    <row r="582" spans="1:43">
      <c r="A582" s="28">
        <v>40872</v>
      </c>
      <c r="B582" s="41">
        <v>40872</v>
      </c>
      <c r="C582" s="30">
        <v>57.646599999999999</v>
      </c>
      <c r="D582" s="28">
        <v>40872</v>
      </c>
      <c r="E582" s="30">
        <v>44.555500000000002</v>
      </c>
      <c r="F582" s="28">
        <v>40872</v>
      </c>
      <c r="G582" s="30">
        <v>36.5488</v>
      </c>
      <c r="H582" s="28">
        <v>40872</v>
      </c>
      <c r="I582" s="30">
        <v>33.673499999999997</v>
      </c>
      <c r="J582" s="28">
        <v>40872</v>
      </c>
      <c r="K582" s="30">
        <v>28.526</v>
      </c>
      <c r="L582" s="41">
        <v>40872</v>
      </c>
      <c r="M582" s="30">
        <v>61.217599999999997</v>
      </c>
      <c r="N582" s="119">
        <v>40872</v>
      </c>
      <c r="O582" s="30">
        <v>67.296999999999997</v>
      </c>
      <c r="P582" s="41">
        <v>40872</v>
      </c>
      <c r="Q582" s="30">
        <v>46.373800000000003</v>
      </c>
      <c r="R582" s="119">
        <v>40872</v>
      </c>
      <c r="S582" s="30">
        <v>47.234999999999999</v>
      </c>
      <c r="T582" s="41">
        <v>40872</v>
      </c>
      <c r="U582" s="30">
        <v>39.080399999999997</v>
      </c>
      <c r="V582" s="119">
        <v>40872</v>
      </c>
      <c r="W582" s="30">
        <v>39.39</v>
      </c>
      <c r="X582" s="1446"/>
      <c r="Y582" s="93">
        <v>40882</v>
      </c>
      <c r="Z582" s="30">
        <v>35.159999999999997</v>
      </c>
      <c r="AA582" s="190">
        <f t="shared" si="48"/>
        <v>6.1811279999999993</v>
      </c>
      <c r="AB582" s="41">
        <v>40882</v>
      </c>
      <c r="AC582" s="30">
        <v>33.96</v>
      </c>
      <c r="AD582" s="190">
        <f t="shared" si="49"/>
        <v>5.7664080000000002</v>
      </c>
      <c r="AE582" s="41">
        <v>40882</v>
      </c>
      <c r="AF582" s="30">
        <v>41.92</v>
      </c>
      <c r="AG582" s="1685">
        <f t="shared" si="50"/>
        <v>8.7864320000000014</v>
      </c>
      <c r="AH582" s="1446"/>
      <c r="AI582" s="93">
        <v>40879</v>
      </c>
      <c r="AJ582" s="30">
        <v>33.119999999999997</v>
      </c>
      <c r="AK582" s="190">
        <f t="shared" si="51"/>
        <v>5.4846719999999998</v>
      </c>
      <c r="AL582" s="41">
        <v>40872</v>
      </c>
      <c r="AM582" s="30">
        <v>27.332000000000001</v>
      </c>
      <c r="AN582" s="190">
        <f t="shared" si="52"/>
        <v>3.7351911200000005</v>
      </c>
      <c r="AO582" s="41">
        <v>40898</v>
      </c>
      <c r="AP582" s="88">
        <v>29.36</v>
      </c>
      <c r="AQ582" s="1685">
        <f t="shared" si="53"/>
        <v>4.3100479999999992</v>
      </c>
    </row>
    <row r="583" spans="1:43">
      <c r="A583" s="28">
        <v>40875</v>
      </c>
      <c r="B583" s="41">
        <v>40875</v>
      </c>
      <c r="C583" s="30">
        <v>60.508800000000001</v>
      </c>
      <c r="D583" s="28">
        <v>40875</v>
      </c>
      <c r="E583" s="30">
        <v>48.008299999999998</v>
      </c>
      <c r="F583" s="28">
        <v>40875</v>
      </c>
      <c r="G583" s="30">
        <v>37.994300000000003</v>
      </c>
      <c r="H583" s="28">
        <v>40875</v>
      </c>
      <c r="I583" s="30">
        <v>34.709299999999999</v>
      </c>
      <c r="J583" s="28">
        <v>40875</v>
      </c>
      <c r="K583" s="30">
        <v>28.729399999999998</v>
      </c>
      <c r="L583" s="41">
        <v>40875</v>
      </c>
      <c r="M583" s="30">
        <v>61.301400000000001</v>
      </c>
      <c r="N583" s="119">
        <v>40875</v>
      </c>
      <c r="O583" s="30">
        <v>67.393000000000001</v>
      </c>
      <c r="P583" s="41">
        <v>40875</v>
      </c>
      <c r="Q583" s="30">
        <v>46.371200000000002</v>
      </c>
      <c r="R583" s="119">
        <v>40875</v>
      </c>
      <c r="S583" s="30">
        <v>47.228999999999999</v>
      </c>
      <c r="T583" s="41">
        <v>40875</v>
      </c>
      <c r="U583" s="30">
        <v>39.331299999999999</v>
      </c>
      <c r="V583" s="119">
        <v>40875</v>
      </c>
      <c r="W583" s="30">
        <v>39.594999999999999</v>
      </c>
      <c r="X583" s="1446"/>
      <c r="Y583" s="93">
        <v>40883</v>
      </c>
      <c r="Z583" s="30">
        <v>35.130000000000003</v>
      </c>
      <c r="AA583" s="190">
        <f t="shared" si="48"/>
        <v>6.1705845000000004</v>
      </c>
      <c r="AB583" s="41">
        <v>40883</v>
      </c>
      <c r="AC583" s="30">
        <v>33.590000000000003</v>
      </c>
      <c r="AD583" s="190">
        <f t="shared" si="49"/>
        <v>5.6414405000000007</v>
      </c>
      <c r="AE583" s="41">
        <v>40883</v>
      </c>
      <c r="AF583" s="30">
        <v>41.81</v>
      </c>
      <c r="AG583" s="1685">
        <f t="shared" si="50"/>
        <v>8.7403805000000023</v>
      </c>
      <c r="AH583" s="1446"/>
      <c r="AI583" s="93">
        <v>40882</v>
      </c>
      <c r="AJ583" s="30">
        <v>33.020000000000003</v>
      </c>
      <c r="AK583" s="190">
        <f t="shared" si="51"/>
        <v>5.4516020000000021</v>
      </c>
      <c r="AL583" s="41">
        <v>40875</v>
      </c>
      <c r="AM583" s="30">
        <v>27.814</v>
      </c>
      <c r="AN583" s="190">
        <f t="shared" si="52"/>
        <v>3.8680929800000001</v>
      </c>
      <c r="AO583" s="41">
        <v>40899</v>
      </c>
      <c r="AP583" s="88">
        <v>29.39</v>
      </c>
      <c r="AQ583" s="1685">
        <f t="shared" si="53"/>
        <v>4.3188604999999995</v>
      </c>
    </row>
    <row r="584" spans="1:43">
      <c r="A584" s="28">
        <v>40876</v>
      </c>
      <c r="B584" s="41">
        <v>40876</v>
      </c>
      <c r="C584" s="30">
        <v>64.103800000000007</v>
      </c>
      <c r="D584" s="28">
        <v>40876</v>
      </c>
      <c r="E584" s="30">
        <v>51.0931</v>
      </c>
      <c r="F584" s="28">
        <v>40876</v>
      </c>
      <c r="G584" s="30">
        <v>39.0411</v>
      </c>
      <c r="H584" s="28">
        <v>40876</v>
      </c>
      <c r="I584" s="30">
        <v>35.504399999999997</v>
      </c>
      <c r="J584" s="28">
        <v>40876</v>
      </c>
      <c r="K584" s="30">
        <v>29.002700000000001</v>
      </c>
      <c r="L584" s="41">
        <v>40876</v>
      </c>
      <c r="M584" s="30">
        <v>61.215400000000002</v>
      </c>
      <c r="N584" s="119">
        <v>40876</v>
      </c>
      <c r="O584" s="30">
        <v>67.316999999999993</v>
      </c>
      <c r="P584" s="41">
        <v>40876</v>
      </c>
      <c r="Q584" s="30">
        <v>46.2134</v>
      </c>
      <c r="R584" s="119">
        <v>40876</v>
      </c>
      <c r="S584" s="30">
        <v>47.052</v>
      </c>
      <c r="T584" s="41">
        <v>40876</v>
      </c>
      <c r="U584" s="30">
        <v>39.0931</v>
      </c>
      <c r="V584" s="119">
        <v>40876</v>
      </c>
      <c r="W584" s="30">
        <v>39.337000000000003</v>
      </c>
      <c r="X584" s="1446"/>
      <c r="Y584" s="93">
        <v>40884</v>
      </c>
      <c r="Z584" s="30">
        <v>34.770000000000003</v>
      </c>
      <c r="AA584" s="190">
        <f t="shared" si="48"/>
        <v>6.0447645000000003</v>
      </c>
      <c r="AB584" s="41">
        <v>40884</v>
      </c>
      <c r="AC584" s="30">
        <v>33.130000000000003</v>
      </c>
      <c r="AD584" s="190">
        <f t="shared" si="49"/>
        <v>5.4879845000000014</v>
      </c>
      <c r="AE584" s="41">
        <v>40884</v>
      </c>
      <c r="AF584" s="30">
        <v>41.27</v>
      </c>
      <c r="AG584" s="1685">
        <f t="shared" si="50"/>
        <v>8.5160645000000006</v>
      </c>
      <c r="AH584" s="1446"/>
      <c r="AI584" s="93">
        <v>40883</v>
      </c>
      <c r="AJ584" s="30">
        <v>32.840000000000003</v>
      </c>
      <c r="AK584" s="190">
        <f t="shared" si="51"/>
        <v>5.3923280000000009</v>
      </c>
      <c r="AL584" s="41">
        <v>40876</v>
      </c>
      <c r="AM584" s="30">
        <v>27.716999999999999</v>
      </c>
      <c r="AN584" s="190">
        <f t="shared" si="52"/>
        <v>3.841160444999999</v>
      </c>
      <c r="AO584" s="41">
        <v>40900</v>
      </c>
      <c r="AP584" s="88">
        <v>28.32</v>
      </c>
      <c r="AQ584" s="1685">
        <f t="shared" si="53"/>
        <v>4.0101120000000003</v>
      </c>
    </row>
    <row r="585" spans="1:43">
      <c r="A585" s="28">
        <v>40877</v>
      </c>
      <c r="B585" s="41">
        <v>40877</v>
      </c>
      <c r="C585" s="30">
        <v>64.8964</v>
      </c>
      <c r="D585" s="28">
        <v>40877</v>
      </c>
      <c r="E585" s="30">
        <v>52.0854</v>
      </c>
      <c r="F585" s="28">
        <v>40877</v>
      </c>
      <c r="G585" s="30">
        <v>40.676499999999997</v>
      </c>
      <c r="H585" s="28">
        <v>40877</v>
      </c>
      <c r="I585" s="30">
        <v>37.0075</v>
      </c>
      <c r="J585" s="28">
        <v>40877</v>
      </c>
      <c r="K585" s="30">
        <v>30.785699999999999</v>
      </c>
      <c r="L585" s="41">
        <v>40877</v>
      </c>
      <c r="M585" s="30">
        <v>61.281100000000002</v>
      </c>
      <c r="N585" s="119">
        <v>40877</v>
      </c>
      <c r="O585" s="30">
        <v>67.536000000000001</v>
      </c>
      <c r="P585" s="41">
        <v>40877</v>
      </c>
      <c r="Q585" s="30">
        <v>46.3</v>
      </c>
      <c r="R585" s="119">
        <v>40877</v>
      </c>
      <c r="S585" s="30">
        <v>47.154000000000003</v>
      </c>
      <c r="T585" s="41">
        <v>40877</v>
      </c>
      <c r="U585" s="30">
        <v>39.690300000000001</v>
      </c>
      <c r="V585" s="119">
        <v>40877</v>
      </c>
      <c r="W585" s="30">
        <v>39.814</v>
      </c>
      <c r="X585" s="1446"/>
      <c r="Y585" s="93">
        <v>40885</v>
      </c>
      <c r="Z585" s="30">
        <v>34.75</v>
      </c>
      <c r="AA585" s="190">
        <f t="shared" si="48"/>
        <v>6.0378124999999994</v>
      </c>
      <c r="AB585" s="41">
        <v>40885</v>
      </c>
      <c r="AC585" s="30">
        <v>33.130000000000003</v>
      </c>
      <c r="AD585" s="190">
        <f t="shared" si="49"/>
        <v>5.4879845000000014</v>
      </c>
      <c r="AE585" s="41">
        <v>40885</v>
      </c>
      <c r="AF585" s="30">
        <v>41.44</v>
      </c>
      <c r="AG585" s="1685">
        <f t="shared" si="50"/>
        <v>8.5863680000000002</v>
      </c>
      <c r="AH585" s="1446"/>
      <c r="AI585" s="93">
        <v>40884</v>
      </c>
      <c r="AJ585" s="30">
        <v>32.33</v>
      </c>
      <c r="AK585" s="190">
        <f t="shared" si="51"/>
        <v>5.2261444999999993</v>
      </c>
      <c r="AL585" s="41">
        <v>40877</v>
      </c>
      <c r="AM585" s="30">
        <v>28.364999999999998</v>
      </c>
      <c r="AN585" s="190">
        <f t="shared" si="52"/>
        <v>4.0228661249999984</v>
      </c>
      <c r="AO585" s="41">
        <v>40904</v>
      </c>
      <c r="AP585" s="88">
        <v>28.18</v>
      </c>
      <c r="AQ585" s="1685">
        <f t="shared" si="53"/>
        <v>3.9705619999999997</v>
      </c>
    </row>
    <row r="586" spans="1:43">
      <c r="A586" s="28">
        <v>40878</v>
      </c>
      <c r="B586" s="41">
        <v>40878</v>
      </c>
      <c r="C586" s="30">
        <v>64.895600000000002</v>
      </c>
      <c r="D586" s="28">
        <v>40878</v>
      </c>
      <c r="E586" s="30">
        <v>52.343800000000002</v>
      </c>
      <c r="F586" s="28">
        <v>40878</v>
      </c>
      <c r="G586" s="30">
        <v>41.545499999999997</v>
      </c>
      <c r="H586" s="28">
        <v>40878</v>
      </c>
      <c r="I586" s="30">
        <v>37.765700000000002</v>
      </c>
      <c r="J586" s="28">
        <v>40878</v>
      </c>
      <c r="K586" s="30">
        <v>31.933599999999998</v>
      </c>
      <c r="L586" s="41">
        <v>40878</v>
      </c>
      <c r="M586" s="30">
        <v>61.450699999999998</v>
      </c>
      <c r="N586" s="119">
        <v>40878</v>
      </c>
      <c r="O586" s="30">
        <v>67.682000000000002</v>
      </c>
      <c r="P586" s="41">
        <v>40878</v>
      </c>
      <c r="Q586" s="30">
        <v>46.613999999999997</v>
      </c>
      <c r="R586" s="119">
        <v>40878</v>
      </c>
      <c r="S586" s="30">
        <v>47.41</v>
      </c>
      <c r="T586" s="41">
        <v>40878</v>
      </c>
      <c r="U586" s="30">
        <v>41.6815</v>
      </c>
      <c r="V586" s="119">
        <v>40878</v>
      </c>
      <c r="W586" s="30">
        <v>41.973999999999997</v>
      </c>
      <c r="X586" s="1446"/>
      <c r="Y586" s="93">
        <v>40886</v>
      </c>
      <c r="Z586" s="30">
        <v>34.26</v>
      </c>
      <c r="AA586" s="190">
        <f t="shared" si="48"/>
        <v>5.8687379999999987</v>
      </c>
      <c r="AB586" s="41">
        <v>40886</v>
      </c>
      <c r="AC586" s="30">
        <v>32.31</v>
      </c>
      <c r="AD586" s="190">
        <f t="shared" si="49"/>
        <v>5.2196804999999999</v>
      </c>
      <c r="AE586" s="41">
        <v>40886</v>
      </c>
      <c r="AF586" s="30">
        <v>40.840000000000003</v>
      </c>
      <c r="AG586" s="1685">
        <f t="shared" si="50"/>
        <v>8.3395280000000014</v>
      </c>
      <c r="AH586" s="1446"/>
      <c r="AI586" s="93">
        <v>40885</v>
      </c>
      <c r="AJ586" s="30">
        <v>32.28</v>
      </c>
      <c r="AK586" s="190">
        <f t="shared" si="51"/>
        <v>5.2099920000000006</v>
      </c>
      <c r="AL586" s="41">
        <v>40878</v>
      </c>
      <c r="AM586" s="30">
        <v>28.344000000000001</v>
      </c>
      <c r="AN586" s="190">
        <f t="shared" si="52"/>
        <v>4.0169116800000007</v>
      </c>
      <c r="AO586" s="41">
        <v>40905</v>
      </c>
      <c r="AP586" s="88">
        <v>28.28</v>
      </c>
      <c r="AQ586" s="1685">
        <f t="shared" si="53"/>
        <v>3.9987919999999995</v>
      </c>
    </row>
    <row r="587" spans="1:43">
      <c r="A587" s="28">
        <v>40879</v>
      </c>
      <c r="B587" s="41">
        <v>40879</v>
      </c>
      <c r="C587" s="30">
        <v>65.361500000000007</v>
      </c>
      <c r="D587" s="28">
        <v>40879</v>
      </c>
      <c r="E587" s="30">
        <v>52.666400000000003</v>
      </c>
      <c r="F587" s="28">
        <v>40879</v>
      </c>
      <c r="G587" s="30">
        <v>41.955300000000001</v>
      </c>
      <c r="H587" s="28">
        <v>40879</v>
      </c>
      <c r="I587" s="30">
        <v>38.334000000000003</v>
      </c>
      <c r="J587" s="28">
        <v>40879</v>
      </c>
      <c r="K587" s="30">
        <v>32.7849</v>
      </c>
      <c r="L587" s="41">
        <v>40879</v>
      </c>
      <c r="M587" s="30">
        <v>61.331400000000002</v>
      </c>
      <c r="N587" s="119">
        <v>40879</v>
      </c>
      <c r="O587" s="30">
        <v>67.704999999999998</v>
      </c>
      <c r="P587" s="41">
        <v>40879</v>
      </c>
      <c r="Q587" s="30">
        <v>46.546399999999998</v>
      </c>
      <c r="R587" s="119">
        <v>40879</v>
      </c>
      <c r="S587" s="30">
        <v>47.363</v>
      </c>
      <c r="T587" s="41">
        <v>40879</v>
      </c>
      <c r="U587" s="30">
        <v>41.7971</v>
      </c>
      <c r="V587" s="119">
        <v>40879</v>
      </c>
      <c r="W587" s="30">
        <v>42.075000000000003</v>
      </c>
      <c r="X587" s="1446"/>
      <c r="Y587" s="93">
        <v>40889</v>
      </c>
      <c r="Z587" s="30">
        <v>34.15</v>
      </c>
      <c r="AA587" s="190">
        <f t="shared" si="48"/>
        <v>5.8311124999999988</v>
      </c>
      <c r="AB587" s="41">
        <v>40889</v>
      </c>
      <c r="AC587" s="30">
        <v>32.51</v>
      </c>
      <c r="AD587" s="190">
        <f t="shared" si="49"/>
        <v>5.2845005</v>
      </c>
      <c r="AE587" s="41">
        <v>40889</v>
      </c>
      <c r="AF587" s="30">
        <v>41</v>
      </c>
      <c r="AG587" s="1685">
        <f t="shared" si="50"/>
        <v>8.4049999999999994</v>
      </c>
      <c r="AH587" s="1446"/>
      <c r="AI587" s="93">
        <v>40886</v>
      </c>
      <c r="AJ587" s="30">
        <v>31.58</v>
      </c>
      <c r="AK587" s="190">
        <f t="shared" si="51"/>
        <v>4.9864819999999987</v>
      </c>
      <c r="AL587" s="41">
        <v>40879</v>
      </c>
      <c r="AM587" s="30">
        <v>28.346</v>
      </c>
      <c r="AN587" s="190">
        <f t="shared" si="52"/>
        <v>4.0174785799999997</v>
      </c>
      <c r="AO587" s="41">
        <v>40906</v>
      </c>
      <c r="AP587" s="88">
        <v>27.76</v>
      </c>
      <c r="AQ587" s="1685">
        <f t="shared" si="53"/>
        <v>3.8530880000000005</v>
      </c>
    </row>
    <row r="588" spans="1:43">
      <c r="A588" s="28">
        <v>40882</v>
      </c>
      <c r="B588" s="41">
        <v>40882</v>
      </c>
      <c r="C588" s="30">
        <v>66.479200000000006</v>
      </c>
      <c r="D588" s="28">
        <v>40882</v>
      </c>
      <c r="E588" s="30">
        <v>53.654499999999999</v>
      </c>
      <c r="F588" s="28">
        <v>40882</v>
      </c>
      <c r="G588" s="30">
        <v>43.090499999999999</v>
      </c>
      <c r="H588" s="28">
        <v>40882</v>
      </c>
      <c r="I588" s="30">
        <v>39.621699999999997</v>
      </c>
      <c r="J588" s="28">
        <v>40882</v>
      </c>
      <c r="K588" s="30">
        <v>34.002099999999999</v>
      </c>
      <c r="L588" s="41">
        <v>40882</v>
      </c>
      <c r="M588" s="30">
        <v>61.3309</v>
      </c>
      <c r="N588" s="119">
        <v>40882</v>
      </c>
      <c r="O588" s="30">
        <v>67.745000000000005</v>
      </c>
      <c r="P588" s="41">
        <v>40882</v>
      </c>
      <c r="Q588" s="30">
        <v>46.677500000000002</v>
      </c>
      <c r="R588" s="119">
        <v>40882</v>
      </c>
      <c r="S588" s="30">
        <v>47.622999999999998</v>
      </c>
      <c r="T588" s="41">
        <v>40882</v>
      </c>
      <c r="U588" s="30">
        <v>41.8157</v>
      </c>
      <c r="V588" s="119">
        <v>40882</v>
      </c>
      <c r="W588" s="30">
        <v>42.075000000000003</v>
      </c>
      <c r="X588" s="1446"/>
      <c r="Y588" s="93">
        <v>40890</v>
      </c>
      <c r="Z588" s="30">
        <v>33.78</v>
      </c>
      <c r="AA588" s="190">
        <f t="shared" si="48"/>
        <v>5.7054419999999997</v>
      </c>
      <c r="AB588" s="41">
        <v>40890</v>
      </c>
      <c r="AC588" s="30">
        <v>31.95</v>
      </c>
      <c r="AD588" s="190">
        <f t="shared" si="49"/>
        <v>5.1040124999999996</v>
      </c>
      <c r="AE588" s="41">
        <v>40890</v>
      </c>
      <c r="AF588" s="30">
        <v>39.86</v>
      </c>
      <c r="AG588" s="1685">
        <f t="shared" si="50"/>
        <v>7.9440980000000012</v>
      </c>
      <c r="AH588" s="1446"/>
      <c r="AI588" s="93">
        <v>40889</v>
      </c>
      <c r="AJ588" s="30">
        <v>31.68</v>
      </c>
      <c r="AK588" s="190">
        <f t="shared" si="51"/>
        <v>5.0181119999999986</v>
      </c>
      <c r="AL588" s="41">
        <v>40882</v>
      </c>
      <c r="AM588" s="30">
        <v>28.16</v>
      </c>
      <c r="AN588" s="190">
        <f t="shared" si="52"/>
        <v>3.964928</v>
      </c>
      <c r="AO588" s="41">
        <v>40907</v>
      </c>
      <c r="AP588" s="88">
        <v>27.7</v>
      </c>
      <c r="AQ588" s="1685">
        <f t="shared" si="53"/>
        <v>3.8364499999999988</v>
      </c>
    </row>
    <row r="589" spans="1:43">
      <c r="A589" s="28">
        <v>40883</v>
      </c>
      <c r="B589" s="41">
        <v>40883</v>
      </c>
      <c r="C589" s="30">
        <v>66.480199999999996</v>
      </c>
      <c r="D589" s="28">
        <v>40883</v>
      </c>
      <c r="E589" s="30">
        <v>53.598999999999997</v>
      </c>
      <c r="F589" s="28">
        <v>40883</v>
      </c>
      <c r="G589" s="30">
        <v>43.011600000000001</v>
      </c>
      <c r="H589" s="28">
        <v>40883</v>
      </c>
      <c r="I589" s="30">
        <v>39.573999999999998</v>
      </c>
      <c r="J589" s="28">
        <v>40883</v>
      </c>
      <c r="K589" s="30">
        <v>33.984699999999997</v>
      </c>
      <c r="L589" s="41">
        <v>40883</v>
      </c>
      <c r="M589" s="30">
        <v>61.333199999999998</v>
      </c>
      <c r="N589" s="119">
        <v>40883</v>
      </c>
      <c r="O589" s="30">
        <v>67.745000000000005</v>
      </c>
      <c r="P589" s="41">
        <v>40883</v>
      </c>
      <c r="Q589" s="30">
        <v>46.6922</v>
      </c>
      <c r="R589" s="119">
        <v>40883</v>
      </c>
      <c r="S589" s="30">
        <v>47.625999999999998</v>
      </c>
      <c r="T589" s="41">
        <v>40883</v>
      </c>
      <c r="U589" s="30">
        <v>42.005299999999998</v>
      </c>
      <c r="V589" s="119">
        <v>40883</v>
      </c>
      <c r="W589" s="30">
        <v>42.267000000000003</v>
      </c>
      <c r="X589" s="1446"/>
      <c r="Y589" s="93">
        <v>40891</v>
      </c>
      <c r="Z589" s="30">
        <v>33.71</v>
      </c>
      <c r="AA589" s="190">
        <f t="shared" ref="AA589:AA652" si="54">(Z589/100)^2/2*100</f>
        <v>5.6818205000000006</v>
      </c>
      <c r="AB589" s="41">
        <v>40891</v>
      </c>
      <c r="AC589" s="30">
        <v>32.01</v>
      </c>
      <c r="AD589" s="190">
        <f t="shared" ref="AD589:AD652" si="55">(AC589/100)^2/2*100</f>
        <v>5.1232004999999994</v>
      </c>
      <c r="AE589" s="41">
        <v>40891</v>
      </c>
      <c r="AF589" s="30">
        <v>39.979999999999997</v>
      </c>
      <c r="AG589" s="1685">
        <f t="shared" ref="AG589:AG652" si="56">(AF589/100)^2/2*100</f>
        <v>7.9920019999999994</v>
      </c>
      <c r="AH589" s="1446"/>
      <c r="AI589" s="93">
        <v>40890</v>
      </c>
      <c r="AJ589" s="30">
        <v>30.9</v>
      </c>
      <c r="AK589" s="190">
        <f t="shared" ref="AK589:AK652" si="57">(AJ589/100)^2/2*100</f>
        <v>4.7740499999999999</v>
      </c>
      <c r="AL589" s="41">
        <v>40883</v>
      </c>
      <c r="AM589" s="30">
        <v>28.143000000000001</v>
      </c>
      <c r="AN589" s="190">
        <f t="shared" ref="AN589:AN652" si="58">(AM589/100)^2/2*100</f>
        <v>3.9601422450000006</v>
      </c>
      <c r="AO589" s="41">
        <v>40911</v>
      </c>
      <c r="AP589" s="88">
        <v>27.66</v>
      </c>
      <c r="AQ589" s="1685">
        <f t="shared" ref="AQ589:AQ652" si="59">(AP589/100)^2/2*100</f>
        <v>3.8253780000000002</v>
      </c>
    </row>
    <row r="590" spans="1:43">
      <c r="A590" s="28">
        <v>40884</v>
      </c>
      <c r="B590" s="41">
        <v>40884</v>
      </c>
      <c r="C590" s="30">
        <v>66.535700000000006</v>
      </c>
      <c r="D590" s="28">
        <v>40884</v>
      </c>
      <c r="E590" s="30">
        <v>54.007599999999996</v>
      </c>
      <c r="F590" s="28">
        <v>40884</v>
      </c>
      <c r="G590" s="30">
        <v>43.384500000000003</v>
      </c>
      <c r="H590" s="28">
        <v>40884</v>
      </c>
      <c r="I590" s="30">
        <v>39.916400000000003</v>
      </c>
      <c r="J590" s="28">
        <v>40884</v>
      </c>
      <c r="K590" s="30">
        <v>34.143000000000001</v>
      </c>
      <c r="L590" s="41">
        <v>40884</v>
      </c>
      <c r="M590" s="30">
        <v>61.911799999999999</v>
      </c>
      <c r="N590" s="119">
        <v>40884</v>
      </c>
      <c r="O590" s="30">
        <v>68.096999999999994</v>
      </c>
      <c r="P590" s="41">
        <v>40884</v>
      </c>
      <c r="Q590" s="30">
        <v>46.625300000000003</v>
      </c>
      <c r="R590" s="119">
        <v>40884</v>
      </c>
      <c r="S590" s="30">
        <v>47.826999999999998</v>
      </c>
      <c r="T590" s="41">
        <v>40884</v>
      </c>
      <c r="U590" s="30">
        <v>41.961599999999997</v>
      </c>
      <c r="V590" s="119">
        <v>40884</v>
      </c>
      <c r="W590" s="30">
        <v>42.243000000000002</v>
      </c>
      <c r="X590" s="1446"/>
      <c r="Y590" s="93">
        <v>40892</v>
      </c>
      <c r="Z590" s="30">
        <v>32.4</v>
      </c>
      <c r="AA590" s="190">
        <f t="shared" si="54"/>
        <v>5.2488000000000001</v>
      </c>
      <c r="AB590" s="41">
        <v>40892</v>
      </c>
      <c r="AC590" s="30">
        <v>31.58</v>
      </c>
      <c r="AD590" s="190">
        <f t="shared" si="55"/>
        <v>4.9864819999999987</v>
      </c>
      <c r="AE590" s="41">
        <v>40892</v>
      </c>
      <c r="AF590" s="30">
        <v>39.409999999999997</v>
      </c>
      <c r="AG590" s="1685">
        <f t="shared" si="56"/>
        <v>7.7657404999999988</v>
      </c>
      <c r="AH590" s="1446"/>
      <c r="AI590" s="93">
        <v>40891</v>
      </c>
      <c r="AJ590" s="30">
        <v>30.8</v>
      </c>
      <c r="AK590" s="190">
        <f t="shared" si="57"/>
        <v>4.7431999999999999</v>
      </c>
      <c r="AL590" s="41">
        <v>40884</v>
      </c>
      <c r="AM590" s="30">
        <v>27.390999999999998</v>
      </c>
      <c r="AN590" s="190">
        <f t="shared" si="58"/>
        <v>3.7513344049999993</v>
      </c>
      <c r="AO590" s="41">
        <v>40912</v>
      </c>
      <c r="AP590" s="88">
        <v>27.56</v>
      </c>
      <c r="AQ590" s="1685">
        <f t="shared" si="59"/>
        <v>3.797768</v>
      </c>
    </row>
    <row r="591" spans="1:43">
      <c r="A591" s="28">
        <v>40885</v>
      </c>
      <c r="B591" s="41">
        <v>40885</v>
      </c>
      <c r="C591" s="30">
        <v>66.709800000000001</v>
      </c>
      <c r="D591" s="28">
        <v>40885</v>
      </c>
      <c r="E591" s="30">
        <v>54.612699999999997</v>
      </c>
      <c r="F591" s="28">
        <v>40885</v>
      </c>
      <c r="G591" s="30">
        <v>43.943399999999997</v>
      </c>
      <c r="H591" s="28">
        <v>40885</v>
      </c>
      <c r="I591" s="30">
        <v>40.3613</v>
      </c>
      <c r="J591" s="28">
        <v>40885</v>
      </c>
      <c r="K591" s="30">
        <v>34.359200000000001</v>
      </c>
      <c r="L591" s="41">
        <v>40885</v>
      </c>
      <c r="M591" s="30">
        <v>61.862699999999997</v>
      </c>
      <c r="N591" s="119">
        <v>40885</v>
      </c>
      <c r="O591" s="30">
        <v>68.040000000000006</v>
      </c>
      <c r="P591" s="41">
        <v>40885</v>
      </c>
      <c r="Q591" s="30">
        <v>46.698399999999999</v>
      </c>
      <c r="R591" s="119">
        <v>40885</v>
      </c>
      <c r="S591" s="30">
        <v>47.761000000000003</v>
      </c>
      <c r="T591" s="41">
        <v>40885</v>
      </c>
      <c r="U591" s="30">
        <v>42.2742</v>
      </c>
      <c r="V591" s="119">
        <v>40885</v>
      </c>
      <c r="W591" s="30">
        <v>42.554000000000002</v>
      </c>
      <c r="X591" s="1446"/>
      <c r="Y591" s="93">
        <v>40893</v>
      </c>
      <c r="Z591" s="30">
        <v>32.380000000000003</v>
      </c>
      <c r="AA591" s="190">
        <f t="shared" si="54"/>
        <v>5.2423220000000015</v>
      </c>
      <c r="AB591" s="41">
        <v>40893</v>
      </c>
      <c r="AC591" s="30">
        <v>31.57</v>
      </c>
      <c r="AD591" s="190">
        <f t="shared" si="55"/>
        <v>4.9833244999999993</v>
      </c>
      <c r="AE591" s="41">
        <v>40893</v>
      </c>
      <c r="AF591" s="30">
        <v>39.4</v>
      </c>
      <c r="AG591" s="1685">
        <f t="shared" si="56"/>
        <v>7.7617999999999983</v>
      </c>
      <c r="AH591" s="1446"/>
      <c r="AI591" s="93">
        <v>40892</v>
      </c>
      <c r="AJ591" s="30">
        <v>30.25</v>
      </c>
      <c r="AK591" s="190">
        <f t="shared" si="57"/>
        <v>4.5753124999999999</v>
      </c>
      <c r="AL591" s="41">
        <v>40885</v>
      </c>
      <c r="AM591" s="30">
        <v>27.472000000000001</v>
      </c>
      <c r="AN591" s="190">
        <f t="shared" si="58"/>
        <v>3.7735539200000008</v>
      </c>
      <c r="AO591" s="41">
        <v>40913</v>
      </c>
      <c r="AP591" s="88">
        <v>27.16</v>
      </c>
      <c r="AQ591" s="1685">
        <f t="shared" si="59"/>
        <v>3.6883280000000003</v>
      </c>
    </row>
    <row r="592" spans="1:43">
      <c r="A592" s="28">
        <v>40886</v>
      </c>
      <c r="B592" s="41">
        <v>40886</v>
      </c>
      <c r="C592" s="30">
        <v>65.614599999999996</v>
      </c>
      <c r="D592" s="28">
        <v>40886</v>
      </c>
      <c r="E592" s="30">
        <v>53.774099999999997</v>
      </c>
      <c r="F592" s="28">
        <v>40886</v>
      </c>
      <c r="G592" s="30">
        <v>43.255000000000003</v>
      </c>
      <c r="H592" s="28">
        <v>40886</v>
      </c>
      <c r="I592" s="30">
        <v>39.698399999999999</v>
      </c>
      <c r="J592" s="28">
        <v>40886</v>
      </c>
      <c r="K592" s="30">
        <v>33.777900000000002</v>
      </c>
      <c r="L592" s="41">
        <v>40886</v>
      </c>
      <c r="M592" s="30">
        <v>61.762900000000002</v>
      </c>
      <c r="N592" s="119">
        <v>40886</v>
      </c>
      <c r="O592" s="30">
        <v>67.938999999999993</v>
      </c>
      <c r="P592" s="41">
        <v>40886</v>
      </c>
      <c r="Q592" s="30">
        <v>46.219099999999997</v>
      </c>
      <c r="R592" s="119">
        <v>40886</v>
      </c>
      <c r="S592" s="30">
        <v>47.249000000000002</v>
      </c>
      <c r="T592" s="41">
        <v>40886</v>
      </c>
      <c r="U592" s="30">
        <v>42.347499999999997</v>
      </c>
      <c r="V592" s="119">
        <v>40886</v>
      </c>
      <c r="W592" s="30">
        <v>42.634</v>
      </c>
      <c r="X592" s="1446"/>
      <c r="Y592" s="93">
        <v>40896</v>
      </c>
      <c r="Z592" s="30">
        <v>32.32</v>
      </c>
      <c r="AA592" s="190">
        <f t="shared" si="54"/>
        <v>5.222912</v>
      </c>
      <c r="AB592" s="41">
        <v>40896</v>
      </c>
      <c r="AC592" s="30">
        <v>31.54</v>
      </c>
      <c r="AD592" s="190">
        <f t="shared" si="55"/>
        <v>4.9738580000000008</v>
      </c>
      <c r="AE592" s="41">
        <v>40896</v>
      </c>
      <c r="AF592" s="30">
        <v>39.4</v>
      </c>
      <c r="AG592" s="1685">
        <f t="shared" si="56"/>
        <v>7.7617999999999983</v>
      </c>
      <c r="AH592" s="1446"/>
      <c r="AI592" s="93">
        <v>40893</v>
      </c>
      <c r="AJ592" s="30">
        <v>30.27</v>
      </c>
      <c r="AK592" s="190">
        <f t="shared" si="57"/>
        <v>4.5813644999999994</v>
      </c>
      <c r="AL592" s="41">
        <v>40886</v>
      </c>
      <c r="AM592" s="30">
        <v>25.995000000000001</v>
      </c>
      <c r="AN592" s="190">
        <f t="shared" si="58"/>
        <v>3.3787001250000004</v>
      </c>
      <c r="AO592" s="41">
        <v>40914</v>
      </c>
      <c r="AP592" s="88">
        <v>27.17</v>
      </c>
      <c r="AQ592" s="1685">
        <f t="shared" si="59"/>
        <v>3.6910444999999998</v>
      </c>
    </row>
    <row r="593" spans="1:43">
      <c r="A593" s="28">
        <v>40889</v>
      </c>
      <c r="B593" s="41">
        <v>40889</v>
      </c>
      <c r="C593" s="30">
        <v>65.582599999999999</v>
      </c>
      <c r="D593" s="28">
        <v>40889</v>
      </c>
      <c r="E593" s="30">
        <v>53.723599999999998</v>
      </c>
      <c r="F593" s="28">
        <v>40889</v>
      </c>
      <c r="G593" s="30">
        <v>43.2316</v>
      </c>
      <c r="H593" s="28">
        <v>40889</v>
      </c>
      <c r="I593" s="30">
        <v>39.688699999999997</v>
      </c>
      <c r="J593" s="28">
        <v>40889</v>
      </c>
      <c r="K593" s="30">
        <v>33.712499999999999</v>
      </c>
      <c r="L593" s="41">
        <v>40889</v>
      </c>
      <c r="M593" s="30">
        <v>61.507399999999997</v>
      </c>
      <c r="N593" s="119">
        <v>40889</v>
      </c>
      <c r="O593" s="30">
        <v>67.73</v>
      </c>
      <c r="P593" s="41">
        <v>40889</v>
      </c>
      <c r="Q593" s="30">
        <v>46.336100000000002</v>
      </c>
      <c r="R593" s="119">
        <v>40889</v>
      </c>
      <c r="S593" s="30">
        <v>47.582999999999998</v>
      </c>
      <c r="T593" s="41">
        <v>40889</v>
      </c>
      <c r="U593" s="30">
        <v>41.984000000000002</v>
      </c>
      <c r="V593" s="119">
        <v>40889</v>
      </c>
      <c r="W593" s="30">
        <v>42.281999999999996</v>
      </c>
      <c r="X593" s="1446"/>
      <c r="Y593" s="93">
        <v>40897</v>
      </c>
      <c r="Z593" s="30">
        <v>32.61</v>
      </c>
      <c r="AA593" s="190">
        <f t="shared" si="54"/>
        <v>5.3170605000000002</v>
      </c>
      <c r="AB593" s="41">
        <v>40897</v>
      </c>
      <c r="AC593" s="30">
        <v>31.85</v>
      </c>
      <c r="AD593" s="190">
        <f t="shared" si="55"/>
        <v>5.0721125000000002</v>
      </c>
      <c r="AE593" s="41">
        <v>40897</v>
      </c>
      <c r="AF593" s="30">
        <v>39.67</v>
      </c>
      <c r="AG593" s="1685">
        <f t="shared" si="56"/>
        <v>7.8685444999999996</v>
      </c>
      <c r="AH593" s="1446"/>
      <c r="AI593" s="93">
        <v>40896</v>
      </c>
      <c r="AJ593" s="30">
        <v>30.27</v>
      </c>
      <c r="AK593" s="190">
        <f t="shared" si="57"/>
        <v>4.5813644999999994</v>
      </c>
      <c r="AL593" s="41">
        <v>40889</v>
      </c>
      <c r="AM593" s="30">
        <v>25.687999999999999</v>
      </c>
      <c r="AN593" s="190">
        <f t="shared" si="58"/>
        <v>3.2993667200000001</v>
      </c>
      <c r="AO593" s="41">
        <v>40917</v>
      </c>
      <c r="AP593" s="88">
        <v>27.16</v>
      </c>
      <c r="AQ593" s="1685">
        <f t="shared" si="59"/>
        <v>3.6883280000000003</v>
      </c>
    </row>
    <row r="594" spans="1:43">
      <c r="A594" s="28">
        <v>40890</v>
      </c>
      <c r="B594" s="41">
        <v>40890</v>
      </c>
      <c r="C594" s="30">
        <v>65.277799999999999</v>
      </c>
      <c r="D594" s="28">
        <v>40890</v>
      </c>
      <c r="E594" s="30">
        <v>53.515900000000002</v>
      </c>
      <c r="F594" s="28">
        <v>40890</v>
      </c>
      <c r="G594" s="30">
        <v>42.911200000000001</v>
      </c>
      <c r="H594" s="28">
        <v>40890</v>
      </c>
      <c r="I594" s="30">
        <v>39.406999999999996</v>
      </c>
      <c r="J594" s="28">
        <v>40890</v>
      </c>
      <c r="K594" s="30">
        <v>33.4709</v>
      </c>
      <c r="L594" s="41">
        <v>40890</v>
      </c>
      <c r="M594" s="30">
        <v>60.732100000000003</v>
      </c>
      <c r="N594" s="119">
        <v>40890</v>
      </c>
      <c r="O594" s="30">
        <v>66.885999999999996</v>
      </c>
      <c r="P594" s="41">
        <v>40890</v>
      </c>
      <c r="Q594" s="30">
        <v>45.000100000000003</v>
      </c>
      <c r="R594" s="119">
        <v>40890</v>
      </c>
      <c r="S594" s="30">
        <v>46.351999999999997</v>
      </c>
      <c r="T594" s="41">
        <v>40890</v>
      </c>
      <c r="U594" s="30">
        <v>41.4206</v>
      </c>
      <c r="V594" s="119">
        <v>40890</v>
      </c>
      <c r="W594" s="30">
        <v>41.765999999999998</v>
      </c>
      <c r="X594" s="1446"/>
      <c r="Y594" s="93">
        <v>40898</v>
      </c>
      <c r="Z594" s="30">
        <v>31.71</v>
      </c>
      <c r="AA594" s="190">
        <f t="shared" si="54"/>
        <v>5.0276204999999994</v>
      </c>
      <c r="AB594" s="41">
        <v>40898</v>
      </c>
      <c r="AC594" s="30">
        <v>30.85</v>
      </c>
      <c r="AD594" s="190">
        <f t="shared" si="55"/>
        <v>4.7586124999999999</v>
      </c>
      <c r="AE594" s="41">
        <v>40898</v>
      </c>
      <c r="AF594" s="30">
        <v>38.51</v>
      </c>
      <c r="AG594" s="1685">
        <f t="shared" si="56"/>
        <v>7.4151005000000003</v>
      </c>
      <c r="AH594" s="1446"/>
      <c r="AI594" s="93">
        <v>40897</v>
      </c>
      <c r="AJ594" s="30">
        <v>30.45</v>
      </c>
      <c r="AK594" s="190">
        <f t="shared" si="57"/>
        <v>4.6360124999999996</v>
      </c>
      <c r="AL594" s="41">
        <v>40890</v>
      </c>
      <c r="AM594" s="30">
        <v>25.117999999999999</v>
      </c>
      <c r="AN594" s="190">
        <f t="shared" si="58"/>
        <v>3.1545696199999989</v>
      </c>
      <c r="AO594" s="41">
        <v>40918</v>
      </c>
      <c r="AP594" s="88">
        <v>27.11</v>
      </c>
      <c r="AQ594" s="1685">
        <f t="shared" si="59"/>
        <v>3.6747605000000001</v>
      </c>
    </row>
    <row r="595" spans="1:43">
      <c r="A595" s="28">
        <v>40891</v>
      </c>
      <c r="B595" s="41">
        <v>40891</v>
      </c>
      <c r="C595" s="30">
        <v>65.291700000000006</v>
      </c>
      <c r="D595" s="28">
        <v>40891</v>
      </c>
      <c r="E595" s="30">
        <v>53.544600000000003</v>
      </c>
      <c r="F595" s="28">
        <v>40891</v>
      </c>
      <c r="G595" s="30">
        <v>42.9557</v>
      </c>
      <c r="H595" s="28">
        <v>40891</v>
      </c>
      <c r="I595" s="30">
        <v>39.416699999999999</v>
      </c>
      <c r="J595" s="28">
        <v>40891</v>
      </c>
      <c r="K595" s="30">
        <v>33.659199999999998</v>
      </c>
      <c r="L595" s="41">
        <v>40891</v>
      </c>
      <c r="M595" s="30">
        <v>60.904200000000003</v>
      </c>
      <c r="N595" s="119">
        <v>40891</v>
      </c>
      <c r="O595" s="30">
        <v>67.227999999999994</v>
      </c>
      <c r="P595" s="41">
        <v>40891</v>
      </c>
      <c r="Q595" s="30">
        <v>45.3324</v>
      </c>
      <c r="R595" s="119">
        <v>40891</v>
      </c>
      <c r="S595" s="30">
        <v>46.686999999999998</v>
      </c>
      <c r="T595" s="41">
        <v>40891</v>
      </c>
      <c r="U595" s="30">
        <v>41.605400000000003</v>
      </c>
      <c r="V595" s="119">
        <v>40891</v>
      </c>
      <c r="W595" s="30">
        <v>41.954999999999998</v>
      </c>
      <c r="X595" s="1446"/>
      <c r="Y595" s="93">
        <v>40899</v>
      </c>
      <c r="Z595" s="30">
        <v>31.63</v>
      </c>
      <c r="AA595" s="190">
        <f t="shared" si="54"/>
        <v>5.0022844999999991</v>
      </c>
      <c r="AB595" s="41">
        <v>40899</v>
      </c>
      <c r="AC595" s="30">
        <v>30.74</v>
      </c>
      <c r="AD595" s="190">
        <f t="shared" si="55"/>
        <v>4.7247380000000003</v>
      </c>
      <c r="AE595" s="41">
        <v>40899</v>
      </c>
      <c r="AF595" s="30">
        <v>38.43</v>
      </c>
      <c r="AG595" s="1685">
        <f t="shared" si="56"/>
        <v>7.3843244999999991</v>
      </c>
      <c r="AH595" s="1446"/>
      <c r="AI595" s="93">
        <v>40898</v>
      </c>
      <c r="AJ595" s="30">
        <v>29.25</v>
      </c>
      <c r="AK595" s="190">
        <f t="shared" si="57"/>
        <v>4.2778124999999996</v>
      </c>
      <c r="AL595" s="41">
        <v>40891</v>
      </c>
      <c r="AM595" s="30">
        <v>24.63</v>
      </c>
      <c r="AN595" s="190">
        <f t="shared" si="58"/>
        <v>3.0331844999999995</v>
      </c>
      <c r="AO595" s="41">
        <v>40919</v>
      </c>
      <c r="AP595" s="88">
        <v>26.72</v>
      </c>
      <c r="AQ595" s="1685">
        <f t="shared" si="59"/>
        <v>3.5697920000000001</v>
      </c>
    </row>
    <row r="596" spans="1:43">
      <c r="A596" s="28">
        <v>40892</v>
      </c>
      <c r="B596" s="41">
        <v>40892</v>
      </c>
      <c r="C596" s="30">
        <v>66.4923</v>
      </c>
      <c r="D596" s="28">
        <v>40892</v>
      </c>
      <c r="E596" s="30">
        <v>54.526899999999998</v>
      </c>
      <c r="F596" s="28">
        <v>40892</v>
      </c>
      <c r="G596" s="30">
        <v>43.517099999999999</v>
      </c>
      <c r="H596" s="28">
        <v>40892</v>
      </c>
      <c r="I596" s="30">
        <v>40.256</v>
      </c>
      <c r="J596" s="28">
        <v>40892</v>
      </c>
      <c r="K596" s="30">
        <v>33.712499999999999</v>
      </c>
      <c r="L596" s="41">
        <v>40892</v>
      </c>
      <c r="M596" s="30">
        <v>60.885199999999998</v>
      </c>
      <c r="N596" s="119">
        <v>40892</v>
      </c>
      <c r="O596" s="30">
        <v>67.162999999999997</v>
      </c>
      <c r="P596" s="41">
        <v>40892</v>
      </c>
      <c r="Q596" s="30">
        <v>45.329900000000002</v>
      </c>
      <c r="R596" s="119">
        <v>40892</v>
      </c>
      <c r="S596" s="30">
        <v>46.685000000000002</v>
      </c>
      <c r="T596" s="41">
        <v>40892</v>
      </c>
      <c r="U596" s="30">
        <v>41.727400000000003</v>
      </c>
      <c r="V596" s="119">
        <v>40892</v>
      </c>
      <c r="W596" s="30">
        <v>42.067</v>
      </c>
      <c r="X596" s="1446"/>
      <c r="Y596" s="93">
        <v>40900</v>
      </c>
      <c r="Z596" s="30">
        <v>31.6</v>
      </c>
      <c r="AA596" s="190">
        <f t="shared" si="54"/>
        <v>4.9927999999999999</v>
      </c>
      <c r="AB596" s="41">
        <v>40900</v>
      </c>
      <c r="AC596" s="30">
        <v>30.74</v>
      </c>
      <c r="AD596" s="190">
        <f t="shared" si="55"/>
        <v>4.7247380000000003</v>
      </c>
      <c r="AE596" s="41">
        <v>40900</v>
      </c>
      <c r="AF596" s="30">
        <v>38.42</v>
      </c>
      <c r="AG596" s="1685">
        <f t="shared" si="56"/>
        <v>7.3804820000000024</v>
      </c>
      <c r="AH596" s="1446"/>
      <c r="AI596" s="93">
        <v>40899</v>
      </c>
      <c r="AJ596" s="30">
        <v>29.14</v>
      </c>
      <c r="AK596" s="190">
        <f t="shared" si="57"/>
        <v>4.245698</v>
      </c>
      <c r="AL596" s="41">
        <v>40892</v>
      </c>
      <c r="AM596" s="30">
        <v>24.533999999999999</v>
      </c>
      <c r="AN596" s="190">
        <f t="shared" si="58"/>
        <v>3.0095857800000001</v>
      </c>
      <c r="AO596" s="41">
        <v>40920</v>
      </c>
      <c r="AP596" s="88">
        <v>26.68</v>
      </c>
      <c r="AQ596" s="1685">
        <f t="shared" si="59"/>
        <v>3.5591119999999998</v>
      </c>
    </row>
    <row r="597" spans="1:43">
      <c r="A597" s="28">
        <v>40893</v>
      </c>
      <c r="B597" s="41">
        <v>40893</v>
      </c>
      <c r="C597" s="30">
        <v>67.661299999999997</v>
      </c>
      <c r="D597" s="28">
        <v>40893</v>
      </c>
      <c r="E597" s="30">
        <v>54.764200000000002</v>
      </c>
      <c r="F597" s="28">
        <v>40893</v>
      </c>
      <c r="G597" s="30">
        <v>43.485399999999998</v>
      </c>
      <c r="H597" s="28">
        <v>40893</v>
      </c>
      <c r="I597" s="30">
        <v>40.205800000000004</v>
      </c>
      <c r="J597" s="28">
        <v>40893</v>
      </c>
      <c r="K597" s="30">
        <v>33.740299999999998</v>
      </c>
      <c r="L597" s="41">
        <v>40893</v>
      </c>
      <c r="M597" s="30">
        <v>61.310600000000001</v>
      </c>
      <c r="N597" s="119">
        <v>40893</v>
      </c>
      <c r="O597" s="30">
        <v>67.442999999999998</v>
      </c>
      <c r="P597" s="41">
        <v>40893</v>
      </c>
      <c r="Q597" s="30">
        <v>45.628700000000002</v>
      </c>
      <c r="R597" s="119">
        <v>40893</v>
      </c>
      <c r="S597" s="30">
        <v>47.075000000000003</v>
      </c>
      <c r="T597" s="41">
        <v>40893</v>
      </c>
      <c r="U597" s="30">
        <v>41.744599999999998</v>
      </c>
      <c r="V597" s="119">
        <v>40893</v>
      </c>
      <c r="W597" s="30">
        <v>42.081000000000003</v>
      </c>
      <c r="X597" s="1446"/>
      <c r="Y597" s="93">
        <v>40904</v>
      </c>
      <c r="Z597" s="30">
        <v>31.6</v>
      </c>
      <c r="AA597" s="190">
        <f t="shared" si="54"/>
        <v>4.9927999999999999</v>
      </c>
      <c r="AB597" s="41">
        <v>40904</v>
      </c>
      <c r="AC597" s="30">
        <v>30.73</v>
      </c>
      <c r="AD597" s="190">
        <f t="shared" si="55"/>
        <v>4.721664500000001</v>
      </c>
      <c r="AE597" s="41">
        <v>40904</v>
      </c>
      <c r="AF597" s="30">
        <v>38.380000000000003</v>
      </c>
      <c r="AG597" s="1685">
        <f t="shared" si="56"/>
        <v>7.3651220000000013</v>
      </c>
      <c r="AH597" s="1446"/>
      <c r="AI597" s="93">
        <v>40900</v>
      </c>
      <c r="AJ597" s="30">
        <v>29.14</v>
      </c>
      <c r="AK597" s="190">
        <f t="shared" si="57"/>
        <v>4.245698</v>
      </c>
      <c r="AL597" s="41">
        <v>40893</v>
      </c>
      <c r="AM597" s="30">
        <v>24.373000000000001</v>
      </c>
      <c r="AN597" s="190">
        <f t="shared" si="58"/>
        <v>2.9702156450000001</v>
      </c>
      <c r="AO597" s="41">
        <v>40921</v>
      </c>
      <c r="AP597" s="88">
        <v>26.29</v>
      </c>
      <c r="AQ597" s="1685">
        <f t="shared" si="59"/>
        <v>3.4558204999999993</v>
      </c>
    </row>
    <row r="598" spans="1:43">
      <c r="A598" s="28">
        <v>40896</v>
      </c>
      <c r="B598" s="41">
        <v>40896</v>
      </c>
      <c r="C598" s="30">
        <v>67.714500000000001</v>
      </c>
      <c r="D598" s="28">
        <v>40896</v>
      </c>
      <c r="E598" s="30">
        <v>54.854399999999998</v>
      </c>
      <c r="F598" s="28">
        <v>40896</v>
      </c>
      <c r="G598" s="30">
        <v>43.574800000000003</v>
      </c>
      <c r="H598" s="28">
        <v>40896</v>
      </c>
      <c r="I598" s="30">
        <v>40.310400000000001</v>
      </c>
      <c r="J598" s="28">
        <v>40896</v>
      </c>
      <c r="K598" s="30">
        <v>33.851700000000001</v>
      </c>
      <c r="L598" s="41">
        <v>40896</v>
      </c>
      <c r="M598" s="30">
        <v>61.339300000000001</v>
      </c>
      <c r="N598" s="119">
        <v>40896</v>
      </c>
      <c r="O598" s="30">
        <v>67.453000000000003</v>
      </c>
      <c r="P598" s="41">
        <v>40896</v>
      </c>
      <c r="Q598" s="30">
        <v>45.6614</v>
      </c>
      <c r="R598" s="119">
        <v>40896</v>
      </c>
      <c r="S598" s="30">
        <v>47.118000000000002</v>
      </c>
      <c r="T598" s="41">
        <v>40896</v>
      </c>
      <c r="U598" s="30">
        <v>41.776499999999999</v>
      </c>
      <c r="V598" s="119">
        <v>40896</v>
      </c>
      <c r="W598" s="30">
        <v>42.109000000000002</v>
      </c>
      <c r="X598" s="1446"/>
      <c r="Y598" s="93">
        <v>40905</v>
      </c>
      <c r="Z598" s="30">
        <v>31.21</v>
      </c>
      <c r="AA598" s="190">
        <f t="shared" si="54"/>
        <v>4.8703205000000001</v>
      </c>
      <c r="AB598" s="41">
        <v>40905</v>
      </c>
      <c r="AC598" s="30">
        <v>30.72</v>
      </c>
      <c r="AD598" s="190">
        <f t="shared" si="55"/>
        <v>4.7185919999999992</v>
      </c>
      <c r="AE598" s="41">
        <v>40905</v>
      </c>
      <c r="AF598" s="30">
        <v>38.299999999999997</v>
      </c>
      <c r="AG598" s="1685">
        <f t="shared" si="56"/>
        <v>7.3344499999999977</v>
      </c>
      <c r="AH598" s="1446"/>
      <c r="AI598" s="93">
        <v>40904</v>
      </c>
      <c r="AJ598" s="30">
        <v>29.12</v>
      </c>
      <c r="AK598" s="190">
        <f t="shared" si="57"/>
        <v>4.2398720000000001</v>
      </c>
      <c r="AL598" s="41">
        <v>40896</v>
      </c>
      <c r="AM598" s="30">
        <v>24.398</v>
      </c>
      <c r="AN598" s="190">
        <f t="shared" si="58"/>
        <v>2.9763120199999999</v>
      </c>
      <c r="AO598" s="41">
        <v>40925</v>
      </c>
      <c r="AP598" s="88">
        <v>26.22</v>
      </c>
      <c r="AQ598" s="1685">
        <f t="shared" si="59"/>
        <v>3.4374419999999994</v>
      </c>
    </row>
    <row r="599" spans="1:43">
      <c r="A599" s="28">
        <v>40897</v>
      </c>
      <c r="B599" s="41">
        <v>40897</v>
      </c>
      <c r="C599" s="30">
        <v>67.710300000000004</v>
      </c>
      <c r="D599" s="28">
        <v>40897</v>
      </c>
      <c r="E599" s="30">
        <v>54.914499999999997</v>
      </c>
      <c r="F599" s="28">
        <v>40897</v>
      </c>
      <c r="G599" s="30">
        <v>43.463999999999999</v>
      </c>
      <c r="H599" s="28">
        <v>40897</v>
      </c>
      <c r="I599" s="30">
        <v>40.174900000000001</v>
      </c>
      <c r="J599" s="28">
        <v>40897</v>
      </c>
      <c r="K599" s="30">
        <v>33.685699999999997</v>
      </c>
      <c r="L599" s="41">
        <v>40897</v>
      </c>
      <c r="M599" s="30">
        <v>61.417499999999997</v>
      </c>
      <c r="N599" s="119">
        <v>40897</v>
      </c>
      <c r="O599" s="30">
        <v>67.55</v>
      </c>
      <c r="P599" s="41">
        <v>40897</v>
      </c>
      <c r="Q599" s="30">
        <v>46</v>
      </c>
      <c r="R599" s="119">
        <v>40897</v>
      </c>
      <c r="S599" s="30">
        <v>47.292999999999999</v>
      </c>
      <c r="T599" s="41">
        <v>40897</v>
      </c>
      <c r="U599" s="30">
        <v>41.376300000000001</v>
      </c>
      <c r="V599" s="119">
        <v>40897</v>
      </c>
      <c r="W599" s="30">
        <v>41.703000000000003</v>
      </c>
      <c r="X599" s="1446"/>
      <c r="Y599" s="93">
        <v>40906</v>
      </c>
      <c r="Z599" s="30">
        <v>31.25</v>
      </c>
      <c r="AA599" s="190">
        <f t="shared" si="54"/>
        <v>4.8828125</v>
      </c>
      <c r="AB599" s="41">
        <v>40906</v>
      </c>
      <c r="AC599" s="30">
        <v>30.72</v>
      </c>
      <c r="AD599" s="190">
        <f t="shared" si="55"/>
        <v>4.7185919999999992</v>
      </c>
      <c r="AE599" s="41">
        <v>40906</v>
      </c>
      <c r="AF599" s="30">
        <v>38.409999999999997</v>
      </c>
      <c r="AG599" s="1685">
        <f t="shared" si="56"/>
        <v>7.3766404999999979</v>
      </c>
      <c r="AH599" s="1446"/>
      <c r="AI599" s="93">
        <v>40905</v>
      </c>
      <c r="AJ599" s="30">
        <v>29.06</v>
      </c>
      <c r="AK599" s="190">
        <f t="shared" si="57"/>
        <v>4.2224179999999993</v>
      </c>
      <c r="AL599" s="41">
        <v>40897</v>
      </c>
      <c r="AM599" s="30">
        <v>24.673999999999999</v>
      </c>
      <c r="AN599" s="190">
        <f t="shared" si="58"/>
        <v>3.0440313799999998</v>
      </c>
      <c r="AO599" s="41">
        <v>40926</v>
      </c>
      <c r="AP599" s="88">
        <v>25.82</v>
      </c>
      <c r="AQ599" s="1685">
        <f t="shared" si="59"/>
        <v>3.3333619999999993</v>
      </c>
    </row>
    <row r="600" spans="1:43">
      <c r="A600" s="28">
        <v>40898</v>
      </c>
      <c r="B600" s="41">
        <v>40898</v>
      </c>
      <c r="C600" s="30">
        <v>67.684399999999997</v>
      </c>
      <c r="D600" s="28">
        <v>40898</v>
      </c>
      <c r="E600" s="30">
        <v>54.865400000000001</v>
      </c>
      <c r="F600" s="28">
        <v>40898</v>
      </c>
      <c r="G600" s="30">
        <v>43.330500000000001</v>
      </c>
      <c r="H600" s="28">
        <v>40898</v>
      </c>
      <c r="I600" s="30">
        <v>40.055</v>
      </c>
      <c r="J600" s="28">
        <v>40898</v>
      </c>
      <c r="K600" s="30">
        <v>33.540500000000002</v>
      </c>
      <c r="L600" s="41">
        <v>40898</v>
      </c>
      <c r="M600" s="30">
        <v>60.330799999999996</v>
      </c>
      <c r="N600" s="119">
        <v>40898</v>
      </c>
      <c r="O600" s="30">
        <v>66.53</v>
      </c>
      <c r="P600" s="41">
        <v>40898</v>
      </c>
      <c r="Q600" s="30">
        <v>44.988100000000003</v>
      </c>
      <c r="R600" s="119">
        <v>40898</v>
      </c>
      <c r="S600" s="30">
        <v>46.591000000000001</v>
      </c>
      <c r="T600" s="41">
        <v>40898</v>
      </c>
      <c r="U600" s="30">
        <v>40.5229</v>
      </c>
      <c r="V600" s="119">
        <v>40898</v>
      </c>
      <c r="W600" s="30">
        <v>40.823</v>
      </c>
      <c r="X600" s="1446"/>
      <c r="Y600" s="93">
        <v>40907</v>
      </c>
      <c r="Z600" s="30">
        <v>31.27</v>
      </c>
      <c r="AA600" s="190">
        <f t="shared" si="54"/>
        <v>4.8890644999999999</v>
      </c>
      <c r="AB600" s="41">
        <v>40907</v>
      </c>
      <c r="AC600" s="30">
        <v>30.69</v>
      </c>
      <c r="AD600" s="190">
        <f t="shared" si="55"/>
        <v>4.7093805</v>
      </c>
      <c r="AE600" s="41">
        <v>40907</v>
      </c>
      <c r="AF600" s="30">
        <v>38.409999999999997</v>
      </c>
      <c r="AG600" s="1685">
        <f t="shared" si="56"/>
        <v>7.3766404999999979</v>
      </c>
      <c r="AH600" s="1446"/>
      <c r="AI600" s="93">
        <v>40906</v>
      </c>
      <c r="AJ600" s="30">
        <v>29.01</v>
      </c>
      <c r="AK600" s="190">
        <f t="shared" si="57"/>
        <v>4.2079005000000009</v>
      </c>
      <c r="AL600" s="41">
        <v>40898</v>
      </c>
      <c r="AM600" s="30">
        <v>23.632000000000001</v>
      </c>
      <c r="AN600" s="190">
        <f t="shared" si="58"/>
        <v>2.7923571200000001</v>
      </c>
      <c r="AO600" s="41">
        <v>40927</v>
      </c>
      <c r="AP600" s="88">
        <v>25.81</v>
      </c>
      <c r="AQ600" s="1685">
        <f t="shared" si="59"/>
        <v>3.3307804999999995</v>
      </c>
    </row>
    <row r="601" spans="1:43">
      <c r="A601" s="28">
        <v>40899</v>
      </c>
      <c r="B601" s="41">
        <v>40899</v>
      </c>
      <c r="C601" s="30">
        <v>67.598699999999994</v>
      </c>
      <c r="D601" s="28">
        <v>40899</v>
      </c>
      <c r="E601" s="30">
        <v>55.071899999999999</v>
      </c>
      <c r="F601" s="28">
        <v>40899</v>
      </c>
      <c r="G601" s="30">
        <v>43.681800000000003</v>
      </c>
      <c r="H601" s="28">
        <v>40899</v>
      </c>
      <c r="I601" s="30">
        <v>40.307299999999998</v>
      </c>
      <c r="J601" s="28">
        <v>40899</v>
      </c>
      <c r="K601" s="30">
        <v>33.705199999999998</v>
      </c>
      <c r="L601" s="41">
        <v>40899</v>
      </c>
      <c r="M601" s="30">
        <v>60.266199999999998</v>
      </c>
      <c r="N601" s="119">
        <v>40899</v>
      </c>
      <c r="O601" s="30">
        <v>66.498000000000005</v>
      </c>
      <c r="P601" s="41">
        <v>40899</v>
      </c>
      <c r="Q601" s="30">
        <v>44.781500000000001</v>
      </c>
      <c r="R601" s="119">
        <v>40899</v>
      </c>
      <c r="S601" s="30">
        <v>46.511000000000003</v>
      </c>
      <c r="T601" s="41">
        <v>40899</v>
      </c>
      <c r="U601" s="30">
        <v>40.653199999999998</v>
      </c>
      <c r="V601" s="119">
        <v>40899</v>
      </c>
      <c r="W601" s="30">
        <v>40.969000000000001</v>
      </c>
      <c r="X601" s="1446"/>
      <c r="Y601" s="93">
        <v>40910</v>
      </c>
      <c r="Z601" s="30">
        <v>31.28</v>
      </c>
      <c r="AA601" s="190">
        <f t="shared" si="54"/>
        <v>4.8921920000000005</v>
      </c>
      <c r="AB601" s="41">
        <v>40910</v>
      </c>
      <c r="AC601" s="30">
        <v>30.66</v>
      </c>
      <c r="AD601" s="190">
        <f t="shared" si="55"/>
        <v>4.7001779999999993</v>
      </c>
      <c r="AE601" s="41">
        <v>40910</v>
      </c>
      <c r="AF601" s="30">
        <v>38.380000000000003</v>
      </c>
      <c r="AG601" s="1685">
        <f t="shared" si="56"/>
        <v>7.3651220000000013</v>
      </c>
      <c r="AH601" s="1446"/>
      <c r="AI601" s="93">
        <v>40907</v>
      </c>
      <c r="AJ601" s="30">
        <v>29.01</v>
      </c>
      <c r="AK601" s="190">
        <f t="shared" si="57"/>
        <v>4.2079005000000009</v>
      </c>
      <c r="AL601" s="41">
        <v>40899</v>
      </c>
      <c r="AM601" s="30">
        <v>23.46</v>
      </c>
      <c r="AN601" s="190">
        <f t="shared" si="58"/>
        <v>2.7518579999999999</v>
      </c>
      <c r="AO601" s="41">
        <v>40928</v>
      </c>
      <c r="AP601" s="88">
        <v>25.77</v>
      </c>
      <c r="AQ601" s="1685">
        <f t="shared" si="59"/>
        <v>3.3204644999999999</v>
      </c>
    </row>
    <row r="602" spans="1:43">
      <c r="A602" s="28">
        <v>40900</v>
      </c>
      <c r="B602" s="41">
        <v>40900</v>
      </c>
      <c r="C602" s="30">
        <v>68.806100000000001</v>
      </c>
      <c r="D602" s="28">
        <v>40900</v>
      </c>
      <c r="E602" s="30">
        <v>55.555500000000002</v>
      </c>
      <c r="F602" s="28">
        <v>40900</v>
      </c>
      <c r="G602" s="30">
        <v>44.028799999999997</v>
      </c>
      <c r="H602" s="28">
        <v>40900</v>
      </c>
      <c r="I602" s="30">
        <v>40.604399999999998</v>
      </c>
      <c r="J602" s="28">
        <v>40900</v>
      </c>
      <c r="K602" s="30">
        <v>33.849299999999999</v>
      </c>
      <c r="L602" s="41">
        <v>40900</v>
      </c>
      <c r="M602" s="30">
        <v>60.266199999999998</v>
      </c>
      <c r="N602" s="119">
        <v>40900</v>
      </c>
      <c r="O602" s="30">
        <v>66.519000000000005</v>
      </c>
      <c r="P602" s="41">
        <v>40900</v>
      </c>
      <c r="Q602" s="30">
        <v>44.749200000000002</v>
      </c>
      <c r="R602" s="119">
        <v>40900</v>
      </c>
      <c r="S602" s="30">
        <v>46.424999999999997</v>
      </c>
      <c r="T602" s="41">
        <v>40900</v>
      </c>
      <c r="U602" s="30">
        <v>40.814599999999999</v>
      </c>
      <c r="V602" s="119">
        <v>40900</v>
      </c>
      <c r="W602" s="30">
        <v>41.121000000000002</v>
      </c>
      <c r="X602" s="1446"/>
      <c r="Y602" s="93">
        <v>40911</v>
      </c>
      <c r="Z602" s="30">
        <v>31.38</v>
      </c>
      <c r="AA602" s="190">
        <f t="shared" si="54"/>
        <v>4.9235219999999993</v>
      </c>
      <c r="AB602" s="41">
        <v>40911</v>
      </c>
      <c r="AC602" s="30">
        <v>30.63</v>
      </c>
      <c r="AD602" s="190">
        <f t="shared" si="55"/>
        <v>4.6909845000000008</v>
      </c>
      <c r="AE602" s="41">
        <v>40911</v>
      </c>
      <c r="AF602" s="30">
        <v>38.4</v>
      </c>
      <c r="AG602" s="1685">
        <f t="shared" si="56"/>
        <v>7.3727999999999998</v>
      </c>
      <c r="AH602" s="1446"/>
      <c r="AI602" s="93">
        <v>40910</v>
      </c>
      <c r="AJ602" s="30">
        <v>28.99</v>
      </c>
      <c r="AK602" s="190">
        <f t="shared" si="57"/>
        <v>4.2021005000000002</v>
      </c>
      <c r="AL602" s="41">
        <v>40900</v>
      </c>
      <c r="AM602" s="30">
        <v>23.492000000000001</v>
      </c>
      <c r="AN602" s="190">
        <f t="shared" si="58"/>
        <v>2.7593703200000004</v>
      </c>
      <c r="AO602" s="41">
        <v>40931</v>
      </c>
      <c r="AP602" s="88">
        <v>25.69</v>
      </c>
      <c r="AQ602" s="1685">
        <f t="shared" si="59"/>
        <v>3.2998805000000004</v>
      </c>
    </row>
    <row r="603" spans="1:43">
      <c r="A603" s="28">
        <v>40903</v>
      </c>
      <c r="B603" s="41">
        <v>40903</v>
      </c>
      <c r="C603" s="30">
        <v>68.761700000000005</v>
      </c>
      <c r="D603" s="28">
        <v>40903</v>
      </c>
      <c r="E603" s="30">
        <v>55.516300000000001</v>
      </c>
      <c r="F603" s="28">
        <v>40903</v>
      </c>
      <c r="G603" s="30">
        <v>44.019300000000001</v>
      </c>
      <c r="H603" s="28">
        <v>40903</v>
      </c>
      <c r="I603" s="30">
        <v>40.600099999999998</v>
      </c>
      <c r="J603" s="28">
        <v>40903</v>
      </c>
      <c r="K603" s="30">
        <v>33.848500000000001</v>
      </c>
      <c r="L603" s="41">
        <v>40903</v>
      </c>
      <c r="M603" s="30">
        <v>60.255299999999998</v>
      </c>
      <c r="N603" s="119">
        <v>40903</v>
      </c>
      <c r="O603" s="30">
        <v>66.504999999999995</v>
      </c>
      <c r="P603" s="41">
        <v>40903</v>
      </c>
      <c r="Q603" s="30">
        <v>44.741100000000003</v>
      </c>
      <c r="R603" s="119">
        <v>40903</v>
      </c>
      <c r="S603" s="30">
        <v>46.423000000000002</v>
      </c>
      <c r="T603" s="41">
        <v>40903</v>
      </c>
      <c r="U603" s="30">
        <v>40.801299999999998</v>
      </c>
      <c r="V603" s="119">
        <v>40903</v>
      </c>
      <c r="W603" s="30">
        <v>41.109000000000002</v>
      </c>
      <c r="X603" s="1446"/>
      <c r="Y603" s="93">
        <v>40912</v>
      </c>
      <c r="Z603" s="30">
        <v>31.14</v>
      </c>
      <c r="AA603" s="190">
        <f t="shared" si="54"/>
        <v>4.8484980000000002</v>
      </c>
      <c r="AB603" s="41">
        <v>40912</v>
      </c>
      <c r="AC603" s="30">
        <v>30.23</v>
      </c>
      <c r="AD603" s="190">
        <f t="shared" si="55"/>
        <v>4.5692645000000001</v>
      </c>
      <c r="AE603" s="41">
        <v>40912</v>
      </c>
      <c r="AF603" s="30">
        <v>38.15</v>
      </c>
      <c r="AG603" s="1685">
        <f t="shared" si="56"/>
        <v>7.2771125000000003</v>
      </c>
      <c r="AH603" s="1446"/>
      <c r="AI603" s="93">
        <v>40911</v>
      </c>
      <c r="AJ603" s="30">
        <v>29.06</v>
      </c>
      <c r="AK603" s="190">
        <f t="shared" si="57"/>
        <v>4.2224179999999993</v>
      </c>
      <c r="AL603" s="41">
        <v>40903</v>
      </c>
      <c r="AM603" s="30">
        <v>23.193000000000001</v>
      </c>
      <c r="AN603" s="190">
        <f t="shared" si="58"/>
        <v>2.6895762450000005</v>
      </c>
      <c r="AO603" s="41">
        <v>40932</v>
      </c>
      <c r="AP603" s="88">
        <v>25.54</v>
      </c>
      <c r="AQ603" s="1685">
        <f t="shared" si="59"/>
        <v>3.2614580000000002</v>
      </c>
    </row>
    <row r="604" spans="1:43">
      <c r="A604" s="28">
        <v>40904</v>
      </c>
      <c r="B604" s="41">
        <v>40904</v>
      </c>
      <c r="C604" s="30">
        <v>68.793000000000006</v>
      </c>
      <c r="D604" s="28">
        <v>40904</v>
      </c>
      <c r="E604" s="30">
        <v>55.592199999999998</v>
      </c>
      <c r="F604" s="28">
        <v>40904</v>
      </c>
      <c r="G604" s="30">
        <v>43.927</v>
      </c>
      <c r="H604" s="28">
        <v>40904</v>
      </c>
      <c r="I604" s="30">
        <v>40.624899999999997</v>
      </c>
      <c r="J604" s="28">
        <v>40904</v>
      </c>
      <c r="K604" s="30">
        <v>33.696599999999997</v>
      </c>
      <c r="L604" s="41">
        <v>40904</v>
      </c>
      <c r="M604" s="30">
        <v>60.035899999999998</v>
      </c>
      <c r="N604" s="119">
        <v>40904</v>
      </c>
      <c r="O604" s="30">
        <v>66.331000000000003</v>
      </c>
      <c r="P604" s="41">
        <v>40904</v>
      </c>
      <c r="Q604" s="30">
        <v>44.372999999999998</v>
      </c>
      <c r="R604" s="119">
        <v>40904</v>
      </c>
      <c r="S604" s="30">
        <v>46.134999999999998</v>
      </c>
      <c r="T604" s="41">
        <v>40904</v>
      </c>
      <c r="U604" s="30">
        <v>40.5486</v>
      </c>
      <c r="V604" s="119">
        <v>40904</v>
      </c>
      <c r="W604" s="30">
        <v>40.840000000000003</v>
      </c>
      <c r="X604" s="1446"/>
      <c r="Y604" s="93">
        <v>40913</v>
      </c>
      <c r="Z604" s="30">
        <v>31.19</v>
      </c>
      <c r="AA604" s="190">
        <f t="shared" si="54"/>
        <v>4.8640805</v>
      </c>
      <c r="AB604" s="41">
        <v>40913</v>
      </c>
      <c r="AC604" s="30">
        <v>30.27</v>
      </c>
      <c r="AD604" s="190">
        <f t="shared" si="55"/>
        <v>4.5813644999999994</v>
      </c>
      <c r="AE604" s="41">
        <v>40913</v>
      </c>
      <c r="AF604" s="30">
        <v>38.229999999999997</v>
      </c>
      <c r="AG604" s="1685">
        <f t="shared" si="56"/>
        <v>7.3076644999999996</v>
      </c>
      <c r="AH604" s="1446"/>
      <c r="AI604" s="93">
        <v>40912</v>
      </c>
      <c r="AJ604" s="30">
        <v>28.7</v>
      </c>
      <c r="AK604" s="190">
        <f t="shared" si="57"/>
        <v>4.1184499999999993</v>
      </c>
      <c r="AL604" s="41">
        <v>40904</v>
      </c>
      <c r="AM604" s="30">
        <v>23.135999999999999</v>
      </c>
      <c r="AN604" s="190">
        <f t="shared" si="58"/>
        <v>2.6763724799999995</v>
      </c>
      <c r="AO604" s="41">
        <v>40933</v>
      </c>
      <c r="AP604" s="88">
        <v>25.56</v>
      </c>
      <c r="AQ604" s="1685">
        <f t="shared" si="59"/>
        <v>3.2665679999999995</v>
      </c>
    </row>
    <row r="605" spans="1:43">
      <c r="A605" s="28">
        <v>40905</v>
      </c>
      <c r="B605" s="41">
        <v>40905</v>
      </c>
      <c r="C605" s="30">
        <v>69.104900000000001</v>
      </c>
      <c r="D605" s="28">
        <v>40905</v>
      </c>
      <c r="E605" s="30">
        <v>55.765300000000003</v>
      </c>
      <c r="F605" s="28">
        <v>40905</v>
      </c>
      <c r="G605" s="30">
        <v>44.081800000000001</v>
      </c>
      <c r="H605" s="28">
        <v>40905</v>
      </c>
      <c r="I605" s="30">
        <v>40.751899999999999</v>
      </c>
      <c r="J605" s="28">
        <v>40905</v>
      </c>
      <c r="K605" s="30">
        <v>33.897300000000001</v>
      </c>
      <c r="L605" s="41">
        <v>40905</v>
      </c>
      <c r="M605" s="30">
        <v>60.047400000000003</v>
      </c>
      <c r="N605" s="119">
        <v>40905</v>
      </c>
      <c r="O605" s="30">
        <v>66.337000000000003</v>
      </c>
      <c r="P605" s="41">
        <v>40905</v>
      </c>
      <c r="Q605" s="30">
        <v>44.410400000000003</v>
      </c>
      <c r="R605" s="119">
        <v>40905</v>
      </c>
      <c r="S605" s="30">
        <v>46.137</v>
      </c>
      <c r="T605" s="41">
        <v>40905</v>
      </c>
      <c r="U605" s="30">
        <v>40.6616</v>
      </c>
      <c r="V605" s="119">
        <v>40905</v>
      </c>
      <c r="W605" s="30">
        <v>40.969000000000001</v>
      </c>
      <c r="X605" s="1446"/>
      <c r="Y605" s="93">
        <v>40914</v>
      </c>
      <c r="Z605" s="30">
        <v>31</v>
      </c>
      <c r="AA605" s="190">
        <f t="shared" si="54"/>
        <v>4.8050000000000006</v>
      </c>
      <c r="AB605" s="41">
        <v>40914</v>
      </c>
      <c r="AC605" s="30">
        <v>29.92</v>
      </c>
      <c r="AD605" s="190">
        <f t="shared" si="55"/>
        <v>4.4760320000000009</v>
      </c>
      <c r="AE605" s="41">
        <v>40914</v>
      </c>
      <c r="AF605" s="30">
        <v>37.72</v>
      </c>
      <c r="AG605" s="1685">
        <f t="shared" si="56"/>
        <v>7.1139919999999996</v>
      </c>
      <c r="AH605" s="1446"/>
      <c r="AI605" s="93">
        <v>40913</v>
      </c>
      <c r="AJ605" s="30">
        <v>28.72</v>
      </c>
      <c r="AK605" s="190">
        <f t="shared" si="57"/>
        <v>4.1241919999999999</v>
      </c>
      <c r="AL605" s="41">
        <v>40905</v>
      </c>
      <c r="AM605" s="30">
        <v>23.143999999999998</v>
      </c>
      <c r="AN605" s="190">
        <f t="shared" si="58"/>
        <v>2.6782236799999994</v>
      </c>
      <c r="AO605" s="41">
        <v>40934</v>
      </c>
      <c r="AP605" s="88">
        <v>25.52</v>
      </c>
      <c r="AQ605" s="1685">
        <f t="shared" si="59"/>
        <v>3.2563519999999997</v>
      </c>
    </row>
    <row r="606" spans="1:43">
      <c r="A606" s="28">
        <v>40906</v>
      </c>
      <c r="B606" s="41">
        <v>40906</v>
      </c>
      <c r="C606" s="30">
        <v>69.256</v>
      </c>
      <c r="D606" s="28">
        <v>40906</v>
      </c>
      <c r="E606" s="30">
        <v>55.894300000000001</v>
      </c>
      <c r="F606" s="28">
        <v>40906</v>
      </c>
      <c r="G606" s="30">
        <v>44.155799999999999</v>
      </c>
      <c r="H606" s="28">
        <v>40906</v>
      </c>
      <c r="I606" s="30">
        <v>40.804499999999997</v>
      </c>
      <c r="J606" s="28">
        <v>40906</v>
      </c>
      <c r="K606" s="30">
        <v>33.854900000000001</v>
      </c>
      <c r="L606" s="41">
        <v>40906</v>
      </c>
      <c r="M606" s="30">
        <v>60.024700000000003</v>
      </c>
      <c r="N606" s="119">
        <v>40906</v>
      </c>
      <c r="O606" s="30">
        <v>66.304000000000002</v>
      </c>
      <c r="P606" s="41">
        <v>40906</v>
      </c>
      <c r="Q606" s="30">
        <v>44.326999999999998</v>
      </c>
      <c r="R606" s="119">
        <v>40906</v>
      </c>
      <c r="S606" s="30">
        <v>46.097000000000001</v>
      </c>
      <c r="T606" s="41">
        <v>40906</v>
      </c>
      <c r="U606" s="30">
        <v>40.648400000000002</v>
      </c>
      <c r="V606" s="119">
        <v>40906</v>
      </c>
      <c r="W606" s="30">
        <v>40.963000000000001</v>
      </c>
      <c r="X606" s="1446"/>
      <c r="Y606" s="93">
        <v>40917</v>
      </c>
      <c r="Z606" s="30">
        <v>29.95</v>
      </c>
      <c r="AA606" s="190">
        <f t="shared" si="54"/>
        <v>4.4850124999999998</v>
      </c>
      <c r="AB606" s="41">
        <v>40917</v>
      </c>
      <c r="AC606" s="30">
        <v>28.96</v>
      </c>
      <c r="AD606" s="190">
        <f t="shared" si="55"/>
        <v>4.1934080000000007</v>
      </c>
      <c r="AE606" s="41">
        <v>40917</v>
      </c>
      <c r="AF606" s="30">
        <v>36.78</v>
      </c>
      <c r="AG606" s="1685">
        <f t="shared" si="56"/>
        <v>6.7638420000000004</v>
      </c>
      <c r="AH606" s="1446"/>
      <c r="AI606" s="93">
        <v>40914</v>
      </c>
      <c r="AJ606" s="30">
        <v>28.36</v>
      </c>
      <c r="AK606" s="190">
        <f t="shared" si="57"/>
        <v>4.0214480000000004</v>
      </c>
      <c r="AL606" s="41">
        <v>40906</v>
      </c>
      <c r="AM606" s="30">
        <v>23.158999999999999</v>
      </c>
      <c r="AN606" s="190">
        <f t="shared" si="58"/>
        <v>2.6816964049999998</v>
      </c>
      <c r="AO606" s="41">
        <v>40935</v>
      </c>
      <c r="AP606" s="88">
        <v>25.52</v>
      </c>
      <c r="AQ606" s="1685">
        <f t="shared" si="59"/>
        <v>3.2563519999999997</v>
      </c>
    </row>
    <row r="607" spans="1:43">
      <c r="A607" s="28">
        <v>40907</v>
      </c>
      <c r="B607" s="41">
        <v>40907</v>
      </c>
      <c r="C607" s="30">
        <v>69.277699999999996</v>
      </c>
      <c r="D607" s="28">
        <v>40907</v>
      </c>
      <c r="E607" s="30">
        <v>55.859900000000003</v>
      </c>
      <c r="F607" s="28">
        <v>40907</v>
      </c>
      <c r="G607" s="30">
        <v>44.091299999999997</v>
      </c>
      <c r="H607" s="28">
        <v>40907</v>
      </c>
      <c r="I607" s="30">
        <v>40.759</v>
      </c>
      <c r="J607" s="28">
        <v>40907</v>
      </c>
      <c r="K607" s="30">
        <v>33.794400000000003</v>
      </c>
      <c r="L607" s="41">
        <v>40907</v>
      </c>
      <c r="M607" s="30">
        <v>59.813299999999998</v>
      </c>
      <c r="N607" s="119">
        <v>40907</v>
      </c>
      <c r="O607" s="30">
        <v>65.968000000000004</v>
      </c>
      <c r="P607" s="41">
        <v>40907</v>
      </c>
      <c r="Q607" s="30">
        <v>44.028199999999998</v>
      </c>
      <c r="R607" s="119">
        <v>40907</v>
      </c>
      <c r="S607" s="30">
        <v>45.854999999999997</v>
      </c>
      <c r="T607" s="41">
        <v>40907</v>
      </c>
      <c r="U607" s="30">
        <v>40.4741</v>
      </c>
      <c r="V607" s="119">
        <v>40907</v>
      </c>
      <c r="W607" s="30">
        <v>40.807000000000002</v>
      </c>
      <c r="X607" s="1446"/>
      <c r="Y607" s="93">
        <v>40918</v>
      </c>
      <c r="Z607" s="30">
        <v>30.17</v>
      </c>
      <c r="AA607" s="190">
        <f t="shared" si="54"/>
        <v>4.5511445000000004</v>
      </c>
      <c r="AB607" s="41">
        <v>40918</v>
      </c>
      <c r="AC607" s="30">
        <v>29</v>
      </c>
      <c r="AD607" s="190">
        <f t="shared" si="55"/>
        <v>4.2050000000000001</v>
      </c>
      <c r="AE607" s="41">
        <v>40918</v>
      </c>
      <c r="AF607" s="30">
        <v>36.99</v>
      </c>
      <c r="AG607" s="1685">
        <f t="shared" si="56"/>
        <v>6.8413005</v>
      </c>
      <c r="AH607" s="1446"/>
      <c r="AI607" s="93">
        <v>40917</v>
      </c>
      <c r="AJ607" s="30">
        <v>27.42</v>
      </c>
      <c r="AK607" s="190">
        <f t="shared" si="57"/>
        <v>3.7592819999999998</v>
      </c>
      <c r="AL607" s="41">
        <v>40907</v>
      </c>
      <c r="AM607" s="30">
        <v>22.901</v>
      </c>
      <c r="AN607" s="190">
        <f t="shared" si="58"/>
        <v>2.6222790049999998</v>
      </c>
      <c r="AO607" s="41">
        <v>40938</v>
      </c>
      <c r="AP607" s="88">
        <v>24.97</v>
      </c>
      <c r="AQ607" s="1685">
        <f t="shared" si="59"/>
        <v>3.1175044999999995</v>
      </c>
    </row>
    <row r="608" spans="1:43">
      <c r="A608" s="28">
        <v>40910</v>
      </c>
      <c r="B608" s="41">
        <v>40910</v>
      </c>
      <c r="C608" s="30">
        <v>69.690799999999996</v>
      </c>
      <c r="D608" s="28">
        <v>40910</v>
      </c>
      <c r="E608" s="30">
        <v>56.070999999999998</v>
      </c>
      <c r="F608" s="28">
        <v>40910</v>
      </c>
      <c r="G608" s="30">
        <v>44.478700000000003</v>
      </c>
      <c r="H608" s="28">
        <v>40910</v>
      </c>
      <c r="I608" s="30">
        <v>41.064700000000002</v>
      </c>
      <c r="J608" s="28">
        <v>40910</v>
      </c>
      <c r="K608" s="30">
        <v>33.9283</v>
      </c>
      <c r="L608" s="41">
        <v>40910</v>
      </c>
      <c r="M608" s="30">
        <v>60.066200000000002</v>
      </c>
      <c r="N608" s="119">
        <v>40910</v>
      </c>
      <c r="O608" s="30">
        <v>66.242000000000004</v>
      </c>
      <c r="P608" s="41">
        <v>40910</v>
      </c>
      <c r="Q608" s="30">
        <v>44.465000000000003</v>
      </c>
      <c r="R608" s="119">
        <v>40910</v>
      </c>
      <c r="S608" s="30">
        <v>46.301000000000002</v>
      </c>
      <c r="T608" s="41">
        <v>40910</v>
      </c>
      <c r="U608" s="30">
        <v>40.504100000000001</v>
      </c>
      <c r="V608" s="119">
        <v>40910</v>
      </c>
      <c r="W608" s="30">
        <v>40.831000000000003</v>
      </c>
      <c r="X608" s="1446"/>
      <c r="Y608" s="93">
        <v>40919</v>
      </c>
      <c r="Z608" s="30">
        <v>29.82</v>
      </c>
      <c r="AA608" s="190">
        <f t="shared" si="54"/>
        <v>4.4461620000000011</v>
      </c>
      <c r="AB608" s="41">
        <v>40919</v>
      </c>
      <c r="AC608" s="30">
        <v>28.73</v>
      </c>
      <c r="AD608" s="190">
        <f t="shared" si="55"/>
        <v>4.1270645000000004</v>
      </c>
      <c r="AE608" s="41">
        <v>40919</v>
      </c>
      <c r="AF608" s="30">
        <v>36.5</v>
      </c>
      <c r="AG608" s="1685">
        <f t="shared" si="56"/>
        <v>6.661249999999999</v>
      </c>
      <c r="AH608" s="1446"/>
      <c r="AI608" s="93">
        <v>40918</v>
      </c>
      <c r="AJ608" s="30">
        <v>27.54</v>
      </c>
      <c r="AK608" s="190">
        <f t="shared" si="57"/>
        <v>3.7922579999999999</v>
      </c>
      <c r="AL608" s="41">
        <v>40910</v>
      </c>
      <c r="AM608" s="30">
        <v>22.885000000000002</v>
      </c>
      <c r="AN608" s="190">
        <f t="shared" si="58"/>
        <v>2.6186161250000008</v>
      </c>
      <c r="AO608" s="41">
        <v>40939</v>
      </c>
      <c r="AP608" s="88">
        <v>24.28</v>
      </c>
      <c r="AQ608" s="1685">
        <f t="shared" si="59"/>
        <v>2.9475920000000002</v>
      </c>
    </row>
    <row r="609" spans="1:43">
      <c r="A609" s="28">
        <v>40911</v>
      </c>
      <c r="B609" s="41">
        <v>40911</v>
      </c>
      <c r="C609" s="30">
        <v>69.918999999999997</v>
      </c>
      <c r="D609" s="28">
        <v>40911</v>
      </c>
      <c r="E609" s="30">
        <v>56.285699999999999</v>
      </c>
      <c r="F609" s="28">
        <v>40911</v>
      </c>
      <c r="G609" s="30">
        <v>44.584099999999999</v>
      </c>
      <c r="H609" s="28">
        <v>40911</v>
      </c>
      <c r="I609" s="30">
        <v>41.148899999999998</v>
      </c>
      <c r="J609" s="28">
        <v>40911</v>
      </c>
      <c r="K609" s="30">
        <v>33.989600000000003</v>
      </c>
      <c r="L609" s="41">
        <v>40911</v>
      </c>
      <c r="M609" s="30">
        <v>60.031300000000002</v>
      </c>
      <c r="N609" s="119">
        <v>40911</v>
      </c>
      <c r="O609" s="30">
        <v>66.134</v>
      </c>
      <c r="P609" s="41">
        <v>40911</v>
      </c>
      <c r="Q609" s="30">
        <v>44.421399999999998</v>
      </c>
      <c r="R609" s="119">
        <v>40911</v>
      </c>
      <c r="S609" s="30">
        <v>46.244</v>
      </c>
      <c r="T609" s="41">
        <v>40911</v>
      </c>
      <c r="U609" s="30">
        <v>40.533900000000003</v>
      </c>
      <c r="V609" s="119">
        <v>40911</v>
      </c>
      <c r="W609" s="30">
        <v>40.871000000000002</v>
      </c>
      <c r="X609" s="1446"/>
      <c r="Y609" s="93">
        <v>40920</v>
      </c>
      <c r="Z609" s="30">
        <v>29.77</v>
      </c>
      <c r="AA609" s="190">
        <f t="shared" si="54"/>
        <v>4.4312645000000002</v>
      </c>
      <c r="AB609" s="41">
        <v>40920</v>
      </c>
      <c r="AC609" s="30">
        <v>28.72</v>
      </c>
      <c r="AD609" s="190">
        <f t="shared" si="55"/>
        <v>4.1241919999999999</v>
      </c>
      <c r="AE609" s="41">
        <v>40920</v>
      </c>
      <c r="AF609" s="30">
        <v>36.49</v>
      </c>
      <c r="AG609" s="1685">
        <f t="shared" si="56"/>
        <v>6.6576005000000009</v>
      </c>
      <c r="AH609" s="1446"/>
      <c r="AI609" s="93">
        <v>40919</v>
      </c>
      <c r="AJ609" s="30">
        <v>27.11</v>
      </c>
      <c r="AK609" s="190">
        <f t="shared" si="57"/>
        <v>3.6747605000000001</v>
      </c>
      <c r="AL609" s="41">
        <v>40911</v>
      </c>
      <c r="AM609" s="30">
        <v>22.927</v>
      </c>
      <c r="AN609" s="190">
        <f t="shared" si="58"/>
        <v>2.6282366449999999</v>
      </c>
      <c r="AO609" s="41">
        <v>40940</v>
      </c>
      <c r="AP609" s="88">
        <v>24.3</v>
      </c>
      <c r="AQ609" s="1685">
        <f t="shared" si="59"/>
        <v>2.9524499999999998</v>
      </c>
    </row>
    <row r="610" spans="1:43">
      <c r="A610" s="28">
        <v>40912</v>
      </c>
      <c r="B610" s="41">
        <v>40912</v>
      </c>
      <c r="C610" s="30">
        <v>70.079400000000007</v>
      </c>
      <c r="D610" s="28">
        <v>40912</v>
      </c>
      <c r="E610" s="30">
        <v>56.904600000000002</v>
      </c>
      <c r="F610" s="28">
        <v>40912</v>
      </c>
      <c r="G610" s="30">
        <v>44.951999999999998</v>
      </c>
      <c r="H610" s="28">
        <v>40912</v>
      </c>
      <c r="I610" s="30">
        <v>41.375700000000002</v>
      </c>
      <c r="J610" s="28">
        <v>40912</v>
      </c>
      <c r="K610" s="30">
        <v>34.248199999999997</v>
      </c>
      <c r="L610" s="41">
        <v>40912</v>
      </c>
      <c r="M610" s="30">
        <v>60.0486</v>
      </c>
      <c r="N610" s="119">
        <v>40912</v>
      </c>
      <c r="O610" s="30">
        <v>66.152000000000001</v>
      </c>
      <c r="P610" s="41">
        <v>40912</v>
      </c>
      <c r="Q610" s="30">
        <v>44.439500000000002</v>
      </c>
      <c r="R610" s="119">
        <v>40912</v>
      </c>
      <c r="S610" s="30">
        <v>46.247</v>
      </c>
      <c r="T610" s="41">
        <v>40912</v>
      </c>
      <c r="U610" s="30">
        <v>40.544400000000003</v>
      </c>
      <c r="V610" s="119">
        <v>40912</v>
      </c>
      <c r="W610" s="30">
        <v>40.880000000000003</v>
      </c>
      <c r="X610" s="1446"/>
      <c r="Y610" s="93">
        <v>40921</v>
      </c>
      <c r="Z610" s="30">
        <v>29.25</v>
      </c>
      <c r="AA610" s="190">
        <f t="shared" si="54"/>
        <v>4.2778124999999996</v>
      </c>
      <c r="AB610" s="41">
        <v>40921</v>
      </c>
      <c r="AC610" s="30">
        <v>28.35</v>
      </c>
      <c r="AD610" s="190">
        <f t="shared" si="55"/>
        <v>4.0186125000000006</v>
      </c>
      <c r="AE610" s="41">
        <v>40921</v>
      </c>
      <c r="AF610" s="30">
        <v>35.93</v>
      </c>
      <c r="AG610" s="1685">
        <f t="shared" si="56"/>
        <v>6.4548245000000009</v>
      </c>
      <c r="AH610" s="1446"/>
      <c r="AI610" s="93">
        <v>40920</v>
      </c>
      <c r="AJ610" s="30">
        <v>27.09</v>
      </c>
      <c r="AK610" s="190">
        <f t="shared" si="57"/>
        <v>3.6693404999999992</v>
      </c>
      <c r="AL610" s="41">
        <v>40912</v>
      </c>
      <c r="AM610" s="30">
        <v>22.913</v>
      </c>
      <c r="AN610" s="190">
        <f t="shared" si="58"/>
        <v>2.625027845</v>
      </c>
      <c r="AO610" s="41">
        <v>40941</v>
      </c>
      <c r="AP610" s="88">
        <v>24.02</v>
      </c>
      <c r="AQ610" s="1685">
        <f t="shared" si="59"/>
        <v>2.8848019999999996</v>
      </c>
    </row>
    <row r="611" spans="1:43">
      <c r="A611" s="28">
        <v>40913</v>
      </c>
      <c r="B611" s="41">
        <v>40913</v>
      </c>
      <c r="C611" s="30">
        <v>70.536599999999993</v>
      </c>
      <c r="D611" s="28">
        <v>40913</v>
      </c>
      <c r="E611" s="30">
        <v>57.508499999999998</v>
      </c>
      <c r="F611" s="28">
        <v>40913</v>
      </c>
      <c r="G611" s="30">
        <v>45.669600000000003</v>
      </c>
      <c r="H611" s="28">
        <v>40913</v>
      </c>
      <c r="I611" s="30">
        <v>41.9071</v>
      </c>
      <c r="J611" s="28">
        <v>40913</v>
      </c>
      <c r="K611" s="30">
        <v>34.5396</v>
      </c>
      <c r="L611" s="41">
        <v>40913</v>
      </c>
      <c r="M611" s="30">
        <v>59.0976</v>
      </c>
      <c r="N611" s="119">
        <v>40913</v>
      </c>
      <c r="O611" s="30">
        <v>65.198999999999998</v>
      </c>
      <c r="P611" s="41">
        <v>40913</v>
      </c>
      <c r="Q611" s="30">
        <v>44.054600000000001</v>
      </c>
      <c r="R611" s="119">
        <v>40913</v>
      </c>
      <c r="S611" s="30">
        <v>45.826999999999998</v>
      </c>
      <c r="T611" s="41">
        <v>40913</v>
      </c>
      <c r="U611" s="30">
        <v>39.868699999999997</v>
      </c>
      <c r="V611" s="119">
        <v>40913</v>
      </c>
      <c r="W611" s="30">
        <v>40.158999999999999</v>
      </c>
      <c r="X611" s="1446"/>
      <c r="Y611" s="93">
        <v>40924</v>
      </c>
      <c r="Z611" s="30">
        <v>28.75</v>
      </c>
      <c r="AA611" s="190">
        <f t="shared" si="54"/>
        <v>4.1328124999999991</v>
      </c>
      <c r="AB611" s="41">
        <v>40924</v>
      </c>
      <c r="AC611" s="30">
        <v>27.96</v>
      </c>
      <c r="AD611" s="190">
        <f t="shared" si="55"/>
        <v>3.9088080000000005</v>
      </c>
      <c r="AE611" s="41">
        <v>40924</v>
      </c>
      <c r="AF611" s="30">
        <v>35.21</v>
      </c>
      <c r="AG611" s="1685">
        <f t="shared" si="56"/>
        <v>6.1987205000000012</v>
      </c>
      <c r="AH611" s="1446"/>
      <c r="AI611" s="93">
        <v>40921</v>
      </c>
      <c r="AJ611" s="30">
        <v>26.69</v>
      </c>
      <c r="AK611" s="190">
        <f t="shared" si="57"/>
        <v>3.5617805000000011</v>
      </c>
      <c r="AL611" s="41">
        <v>40913</v>
      </c>
      <c r="AM611" s="30">
        <v>22.538</v>
      </c>
      <c r="AN611" s="190">
        <f t="shared" si="58"/>
        <v>2.5398072200000001</v>
      </c>
      <c r="AO611" s="41">
        <v>40942</v>
      </c>
      <c r="AP611" s="88">
        <v>24.07</v>
      </c>
      <c r="AQ611" s="1685">
        <f t="shared" si="59"/>
        <v>2.8968245000000001</v>
      </c>
    </row>
    <row r="612" spans="1:43">
      <c r="A612" s="28">
        <v>40914</v>
      </c>
      <c r="B612" s="41">
        <v>40914</v>
      </c>
      <c r="C612" s="30">
        <v>69.307100000000005</v>
      </c>
      <c r="D612" s="28">
        <v>40914</v>
      </c>
      <c r="E612" s="30">
        <v>57.156300000000002</v>
      </c>
      <c r="F612" s="28">
        <v>40914</v>
      </c>
      <c r="G612" s="30">
        <v>45.5122</v>
      </c>
      <c r="H612" s="28">
        <v>40914</v>
      </c>
      <c r="I612" s="30">
        <v>41.765700000000002</v>
      </c>
      <c r="J612" s="28">
        <v>40914</v>
      </c>
      <c r="K612" s="30">
        <v>34.553400000000003</v>
      </c>
      <c r="L612" s="41">
        <v>40914</v>
      </c>
      <c r="M612" s="30">
        <v>58.269100000000002</v>
      </c>
      <c r="N612" s="119">
        <v>40914</v>
      </c>
      <c r="O612" s="30">
        <v>63.932000000000002</v>
      </c>
      <c r="P612" s="41">
        <v>40914</v>
      </c>
      <c r="Q612" s="30">
        <v>43.317599999999999</v>
      </c>
      <c r="R612" s="119">
        <v>40914</v>
      </c>
      <c r="S612" s="30">
        <v>45.201999999999998</v>
      </c>
      <c r="T612" s="41">
        <v>40914</v>
      </c>
      <c r="U612" s="30">
        <v>39.706400000000002</v>
      </c>
      <c r="V612" s="119">
        <v>40914</v>
      </c>
      <c r="W612" s="30">
        <v>40.005000000000003</v>
      </c>
      <c r="X612" s="1446"/>
      <c r="Y612" s="93">
        <v>40925</v>
      </c>
      <c r="Z612" s="30">
        <v>28.81</v>
      </c>
      <c r="AA612" s="190">
        <f t="shared" si="54"/>
        <v>4.1500804999999987</v>
      </c>
      <c r="AB612" s="41">
        <v>40925</v>
      </c>
      <c r="AC612" s="30">
        <v>27.97</v>
      </c>
      <c r="AD612" s="190">
        <f t="shared" si="55"/>
        <v>3.9116045000000002</v>
      </c>
      <c r="AE612" s="41">
        <v>40925</v>
      </c>
      <c r="AF612" s="30">
        <v>35.21</v>
      </c>
      <c r="AG612" s="1685">
        <f t="shared" si="56"/>
        <v>6.1987205000000012</v>
      </c>
      <c r="AH612" s="1446"/>
      <c r="AI612" s="93">
        <v>40924</v>
      </c>
      <c r="AJ612" s="30">
        <v>26.25</v>
      </c>
      <c r="AK612" s="190">
        <f t="shared" si="57"/>
        <v>3.4453125</v>
      </c>
      <c r="AL612" s="41">
        <v>40914</v>
      </c>
      <c r="AM612" s="30">
        <v>22.373000000000001</v>
      </c>
      <c r="AN612" s="190">
        <f t="shared" si="58"/>
        <v>2.5027556450000001</v>
      </c>
      <c r="AO612" s="41">
        <v>40945</v>
      </c>
      <c r="AP612" s="88">
        <v>23.76</v>
      </c>
      <c r="AQ612" s="1685">
        <f t="shared" si="59"/>
        <v>2.8226880000000003</v>
      </c>
    </row>
    <row r="613" spans="1:43">
      <c r="A613" s="28">
        <v>40917</v>
      </c>
      <c r="B613" s="41">
        <v>40917</v>
      </c>
      <c r="C613" s="30">
        <v>69.305000000000007</v>
      </c>
      <c r="D613" s="28">
        <v>40917</v>
      </c>
      <c r="E613" s="30">
        <v>57.158799999999999</v>
      </c>
      <c r="F613" s="28">
        <v>40917</v>
      </c>
      <c r="G613" s="30">
        <v>45.522100000000002</v>
      </c>
      <c r="H613" s="28">
        <v>40917</v>
      </c>
      <c r="I613" s="30">
        <v>41.779800000000002</v>
      </c>
      <c r="J613" s="28">
        <v>40917</v>
      </c>
      <c r="K613" s="30">
        <v>34.531100000000002</v>
      </c>
      <c r="L613" s="41">
        <v>40917</v>
      </c>
      <c r="M613" s="30">
        <v>58.214500000000001</v>
      </c>
      <c r="N613" s="119">
        <v>40917</v>
      </c>
      <c r="O613" s="30">
        <v>63.875</v>
      </c>
      <c r="P613" s="41">
        <v>40917</v>
      </c>
      <c r="Q613" s="30">
        <v>43.319200000000002</v>
      </c>
      <c r="R613" s="119">
        <v>40917</v>
      </c>
      <c r="S613" s="30">
        <v>45.201000000000001</v>
      </c>
      <c r="T613" s="41">
        <v>40917</v>
      </c>
      <c r="U613" s="30">
        <v>39.767899999999997</v>
      </c>
      <c r="V613" s="119">
        <v>40917</v>
      </c>
      <c r="W613" s="30">
        <v>40.061</v>
      </c>
      <c r="X613" s="1446"/>
      <c r="Y613" s="93">
        <v>40926</v>
      </c>
      <c r="Z613" s="30">
        <v>28.73</v>
      </c>
      <c r="AA613" s="190">
        <f t="shared" si="54"/>
        <v>4.1270645000000004</v>
      </c>
      <c r="AB613" s="41">
        <v>40926</v>
      </c>
      <c r="AC613" s="30">
        <v>27.9</v>
      </c>
      <c r="AD613" s="190">
        <f t="shared" si="55"/>
        <v>3.8920499999999989</v>
      </c>
      <c r="AE613" s="41">
        <v>40926</v>
      </c>
      <c r="AF613" s="30">
        <v>35.090000000000003</v>
      </c>
      <c r="AG613" s="1685">
        <f t="shared" si="56"/>
        <v>6.156540500000002</v>
      </c>
      <c r="AH613" s="1446"/>
      <c r="AI613" s="93">
        <v>40925</v>
      </c>
      <c r="AJ613" s="30">
        <v>26.24</v>
      </c>
      <c r="AK613" s="190">
        <f t="shared" si="57"/>
        <v>3.4426879999999995</v>
      </c>
      <c r="AL613" s="41">
        <v>40917</v>
      </c>
      <c r="AM613" s="30">
        <v>22.350999999999999</v>
      </c>
      <c r="AN613" s="190">
        <f t="shared" si="58"/>
        <v>2.4978360049999995</v>
      </c>
      <c r="AO613" s="41">
        <v>40946</v>
      </c>
      <c r="AP613" s="88">
        <v>23.74</v>
      </c>
      <c r="AQ613" s="1685">
        <f t="shared" si="59"/>
        <v>2.8179379999999994</v>
      </c>
    </row>
    <row r="614" spans="1:43">
      <c r="A614" s="28">
        <v>40918</v>
      </c>
      <c r="B614" s="41">
        <v>40918</v>
      </c>
      <c r="C614" s="30">
        <v>69.599000000000004</v>
      </c>
      <c r="D614" s="28">
        <v>40918</v>
      </c>
      <c r="E614" s="30">
        <v>57.378300000000003</v>
      </c>
      <c r="F614" s="28">
        <v>40918</v>
      </c>
      <c r="G614" s="30">
        <v>45.480899999999998</v>
      </c>
      <c r="H614" s="28">
        <v>40918</v>
      </c>
      <c r="I614" s="30">
        <v>41.738799999999998</v>
      </c>
      <c r="J614" s="28">
        <v>40918</v>
      </c>
      <c r="K614" s="30">
        <v>34.5304</v>
      </c>
      <c r="L614" s="41">
        <v>40918</v>
      </c>
      <c r="M614" s="30">
        <v>58.052</v>
      </c>
      <c r="N614" s="119">
        <v>40918</v>
      </c>
      <c r="O614" s="30">
        <v>63.593000000000004</v>
      </c>
      <c r="P614" s="41">
        <v>40918</v>
      </c>
      <c r="Q614" s="30">
        <v>43.3309</v>
      </c>
      <c r="R614" s="119">
        <v>40918</v>
      </c>
      <c r="S614" s="30">
        <v>45.22</v>
      </c>
      <c r="T614" s="41">
        <v>40918</v>
      </c>
      <c r="U614" s="30">
        <v>39.920999999999999</v>
      </c>
      <c r="V614" s="119">
        <v>40918</v>
      </c>
      <c r="W614" s="30">
        <v>40.22</v>
      </c>
      <c r="X614" s="1446"/>
      <c r="Y614" s="93">
        <v>40927</v>
      </c>
      <c r="Z614" s="30">
        <v>28.7</v>
      </c>
      <c r="AA614" s="190">
        <f t="shared" si="54"/>
        <v>4.1184499999999993</v>
      </c>
      <c r="AB614" s="41">
        <v>40927</v>
      </c>
      <c r="AC614" s="30">
        <v>27.87</v>
      </c>
      <c r="AD614" s="190">
        <f t="shared" si="55"/>
        <v>3.8836845000000002</v>
      </c>
      <c r="AE614" s="41">
        <v>40927</v>
      </c>
      <c r="AF614" s="30">
        <v>34.82</v>
      </c>
      <c r="AG614" s="1685">
        <f t="shared" si="56"/>
        <v>6.0621619999999998</v>
      </c>
      <c r="AH614" s="1446"/>
      <c r="AI614" s="93">
        <v>40926</v>
      </c>
      <c r="AJ614" s="30">
        <v>26.15</v>
      </c>
      <c r="AK614" s="190">
        <f t="shared" si="57"/>
        <v>3.4191125000000002</v>
      </c>
      <c r="AL614" s="41">
        <v>40918</v>
      </c>
      <c r="AM614" s="30">
        <v>21.939</v>
      </c>
      <c r="AN614" s="190">
        <f t="shared" si="58"/>
        <v>2.4065986050000001</v>
      </c>
      <c r="AO614" s="41">
        <v>40947</v>
      </c>
      <c r="AP614" s="88">
        <v>23.27</v>
      </c>
      <c r="AQ614" s="1685">
        <f t="shared" si="59"/>
        <v>2.7074644999999999</v>
      </c>
    </row>
    <row r="615" spans="1:43">
      <c r="A615" s="28">
        <v>40919</v>
      </c>
      <c r="B615" s="41">
        <v>40919</v>
      </c>
      <c r="C615" s="30">
        <v>69.914500000000004</v>
      </c>
      <c r="D615" s="28">
        <v>40919</v>
      </c>
      <c r="E615" s="30">
        <v>57.789900000000003</v>
      </c>
      <c r="F615" s="28">
        <v>40919</v>
      </c>
      <c r="G615" s="30">
        <v>45.645299999999999</v>
      </c>
      <c r="H615" s="28">
        <v>40919</v>
      </c>
      <c r="I615" s="30">
        <v>41.898600000000002</v>
      </c>
      <c r="J615" s="28">
        <v>40919</v>
      </c>
      <c r="K615" s="30">
        <v>34.561100000000003</v>
      </c>
      <c r="L615" s="41">
        <v>40919</v>
      </c>
      <c r="M615" s="30">
        <v>58.357999999999997</v>
      </c>
      <c r="N615" s="119">
        <v>40919</v>
      </c>
      <c r="O615" s="30">
        <v>63.680999999999997</v>
      </c>
      <c r="P615" s="41">
        <v>40919</v>
      </c>
      <c r="Q615" s="30">
        <v>43.364400000000003</v>
      </c>
      <c r="R615" s="119">
        <v>40919</v>
      </c>
      <c r="S615" s="30">
        <v>45.234999999999999</v>
      </c>
      <c r="T615" s="41">
        <v>40919</v>
      </c>
      <c r="U615" s="30">
        <v>39.846499999999999</v>
      </c>
      <c r="V615" s="119">
        <v>40919</v>
      </c>
      <c r="W615" s="30">
        <v>40.128</v>
      </c>
      <c r="X615" s="1446"/>
      <c r="Y615" s="93">
        <v>40928</v>
      </c>
      <c r="Z615" s="30">
        <v>28.67</v>
      </c>
      <c r="AA615" s="190">
        <f t="shared" si="54"/>
        <v>4.1098445000000003</v>
      </c>
      <c r="AB615" s="41">
        <v>40928</v>
      </c>
      <c r="AC615" s="30">
        <v>27.81</v>
      </c>
      <c r="AD615" s="190">
        <f t="shared" si="55"/>
        <v>3.8669805000000004</v>
      </c>
      <c r="AE615" s="41">
        <v>40928</v>
      </c>
      <c r="AF615" s="30">
        <v>34.81</v>
      </c>
      <c r="AG615" s="1685">
        <f t="shared" si="56"/>
        <v>6.0586805000000004</v>
      </c>
      <c r="AH615" s="1446"/>
      <c r="AI615" s="93">
        <v>40927</v>
      </c>
      <c r="AJ615" s="30">
        <v>25.99</v>
      </c>
      <c r="AK615" s="190">
        <f t="shared" si="57"/>
        <v>3.3774004999999989</v>
      </c>
      <c r="AL615" s="41">
        <v>40919</v>
      </c>
      <c r="AM615" s="30">
        <v>21.927</v>
      </c>
      <c r="AN615" s="190">
        <f t="shared" si="58"/>
        <v>2.4039666449999997</v>
      </c>
      <c r="AO615" s="41">
        <v>40948</v>
      </c>
      <c r="AP615" s="88">
        <v>22.65</v>
      </c>
      <c r="AQ615" s="1685">
        <f t="shared" si="59"/>
        <v>2.5651124999999997</v>
      </c>
    </row>
    <row r="616" spans="1:43">
      <c r="A616" s="28">
        <v>40920</v>
      </c>
      <c r="B616" s="41">
        <v>40920</v>
      </c>
      <c r="C616" s="30">
        <v>71.775900000000007</v>
      </c>
      <c r="D616" s="28">
        <v>40920</v>
      </c>
      <c r="E616" s="30">
        <v>59.288200000000003</v>
      </c>
      <c r="F616" s="28">
        <v>40920</v>
      </c>
      <c r="G616" s="30">
        <v>46.662399999999998</v>
      </c>
      <c r="H616" s="28">
        <v>40920</v>
      </c>
      <c r="I616" s="30">
        <v>42.733499999999999</v>
      </c>
      <c r="J616" s="28">
        <v>40920</v>
      </c>
      <c r="K616" s="30">
        <v>34.691699999999997</v>
      </c>
      <c r="L616" s="41">
        <v>40920</v>
      </c>
      <c r="M616" s="30">
        <v>57.707000000000001</v>
      </c>
      <c r="N616" s="119">
        <v>40920</v>
      </c>
      <c r="O616" s="30">
        <v>62.853999999999999</v>
      </c>
      <c r="P616" s="41">
        <v>40920</v>
      </c>
      <c r="Q616" s="30">
        <v>43.145800000000001</v>
      </c>
      <c r="R616" s="119">
        <v>40920</v>
      </c>
      <c r="S616" s="30">
        <v>44.835000000000001</v>
      </c>
      <c r="T616" s="41">
        <v>40920</v>
      </c>
      <c r="U616" s="30">
        <v>39.932200000000002</v>
      </c>
      <c r="V616" s="119">
        <v>40920</v>
      </c>
      <c r="W616" s="30">
        <v>40.167999999999999</v>
      </c>
      <c r="X616" s="1446"/>
      <c r="Y616" s="93">
        <v>40931</v>
      </c>
      <c r="Z616" s="30">
        <v>28.31</v>
      </c>
      <c r="AA616" s="190">
        <f t="shared" si="54"/>
        <v>4.0072804999999985</v>
      </c>
      <c r="AB616" s="41">
        <v>40931</v>
      </c>
      <c r="AC616" s="30">
        <v>27.45</v>
      </c>
      <c r="AD616" s="190">
        <f t="shared" si="55"/>
        <v>3.7675124999999992</v>
      </c>
      <c r="AE616" s="41">
        <v>40931</v>
      </c>
      <c r="AF616" s="30">
        <v>34.39</v>
      </c>
      <c r="AG616" s="1685">
        <f t="shared" si="56"/>
        <v>5.9133604999999996</v>
      </c>
      <c r="AH616" s="1446"/>
      <c r="AI616" s="93">
        <v>40928</v>
      </c>
      <c r="AJ616" s="30">
        <v>25.99</v>
      </c>
      <c r="AK616" s="190">
        <f t="shared" si="57"/>
        <v>3.3774004999999989</v>
      </c>
      <c r="AL616" s="41">
        <v>40920</v>
      </c>
      <c r="AM616" s="30">
        <v>21.515000000000001</v>
      </c>
      <c r="AN616" s="190">
        <f t="shared" si="58"/>
        <v>2.3144761250000001</v>
      </c>
      <c r="AO616" s="41">
        <v>40949</v>
      </c>
      <c r="AP616" s="88">
        <v>22.44</v>
      </c>
      <c r="AQ616" s="1685">
        <f t="shared" si="59"/>
        <v>2.5177680000000002</v>
      </c>
    </row>
    <row r="617" spans="1:43">
      <c r="A617" s="28">
        <v>40921</v>
      </c>
      <c r="B617" s="41">
        <v>40921</v>
      </c>
      <c r="C617" s="30">
        <v>71.501800000000003</v>
      </c>
      <c r="D617" s="28">
        <v>40921</v>
      </c>
      <c r="E617" s="30">
        <v>59.206099999999999</v>
      </c>
      <c r="F617" s="28">
        <v>40921</v>
      </c>
      <c r="G617" s="30">
        <v>46.691000000000003</v>
      </c>
      <c r="H617" s="28">
        <v>40921</v>
      </c>
      <c r="I617" s="30">
        <v>42.774299999999997</v>
      </c>
      <c r="J617" s="28">
        <v>40921</v>
      </c>
      <c r="K617" s="30">
        <v>34.691899999999997</v>
      </c>
      <c r="L617" s="41">
        <v>40921</v>
      </c>
      <c r="M617" s="30">
        <v>57.61</v>
      </c>
      <c r="N617" s="119">
        <v>40921</v>
      </c>
      <c r="O617" s="30">
        <v>62.853000000000002</v>
      </c>
      <c r="P617" s="41">
        <v>40921</v>
      </c>
      <c r="Q617" s="30">
        <v>43.293300000000002</v>
      </c>
      <c r="R617" s="119">
        <v>40921</v>
      </c>
      <c r="S617" s="30">
        <v>44.987000000000002</v>
      </c>
      <c r="T617" s="41">
        <v>40921</v>
      </c>
      <c r="U617" s="30">
        <v>39.966299999999997</v>
      </c>
      <c r="V617" s="119">
        <v>40921</v>
      </c>
      <c r="W617" s="30">
        <v>40.186</v>
      </c>
      <c r="X617" s="1446"/>
      <c r="Y617" s="93">
        <v>40932</v>
      </c>
      <c r="Z617" s="30">
        <v>28.22</v>
      </c>
      <c r="AA617" s="190">
        <f t="shared" si="54"/>
        <v>3.9818419999999999</v>
      </c>
      <c r="AB617" s="41">
        <v>40932</v>
      </c>
      <c r="AC617" s="30">
        <v>27.34</v>
      </c>
      <c r="AD617" s="190">
        <f t="shared" si="55"/>
        <v>3.7373779999999996</v>
      </c>
      <c r="AE617" s="41">
        <v>40932</v>
      </c>
      <c r="AF617" s="30">
        <v>34.33</v>
      </c>
      <c r="AG617" s="1685">
        <f t="shared" si="56"/>
        <v>5.8927444999999992</v>
      </c>
      <c r="AH617" s="1446"/>
      <c r="AI617" s="93">
        <v>40931</v>
      </c>
      <c r="AJ617" s="30">
        <v>25.64</v>
      </c>
      <c r="AK617" s="190">
        <f t="shared" si="57"/>
        <v>3.2870480000000009</v>
      </c>
      <c r="AL617" s="41">
        <v>40921</v>
      </c>
      <c r="AM617" s="30">
        <v>21.457999999999998</v>
      </c>
      <c r="AN617" s="190">
        <f t="shared" si="58"/>
        <v>2.3022288199999998</v>
      </c>
      <c r="AO617" s="41">
        <v>40952</v>
      </c>
      <c r="AP617" s="88">
        <v>22.29</v>
      </c>
      <c r="AQ617" s="1685">
        <f t="shared" si="59"/>
        <v>2.4842204999999997</v>
      </c>
    </row>
    <row r="618" spans="1:43">
      <c r="A618" s="28">
        <v>40924</v>
      </c>
      <c r="B618" s="41">
        <v>40924</v>
      </c>
      <c r="C618" s="30">
        <v>72.174400000000006</v>
      </c>
      <c r="D618" s="28">
        <v>40924</v>
      </c>
      <c r="E618" s="30">
        <v>59.333799999999997</v>
      </c>
      <c r="F618" s="28">
        <v>40924</v>
      </c>
      <c r="G618" s="30">
        <v>46.738999999999997</v>
      </c>
      <c r="H618" s="28">
        <v>40924</v>
      </c>
      <c r="I618" s="30">
        <v>42.788800000000002</v>
      </c>
      <c r="J618" s="28">
        <v>40924</v>
      </c>
      <c r="K618" s="30">
        <v>34.6554</v>
      </c>
      <c r="L618" s="41">
        <v>40924</v>
      </c>
      <c r="M618" s="30">
        <v>57.548900000000003</v>
      </c>
      <c r="N618" s="119">
        <v>40924</v>
      </c>
      <c r="O618" s="30">
        <v>62.715000000000003</v>
      </c>
      <c r="P618" s="41">
        <v>40924</v>
      </c>
      <c r="Q618" s="30">
        <v>43.383400000000002</v>
      </c>
      <c r="R618" s="119">
        <v>40924</v>
      </c>
      <c r="S618" s="30">
        <v>45.085999999999999</v>
      </c>
      <c r="T618" s="41">
        <v>40924</v>
      </c>
      <c r="U618" s="30">
        <v>39.768299999999996</v>
      </c>
      <c r="V618" s="119">
        <v>40924</v>
      </c>
      <c r="W618" s="30">
        <v>39.979999999999997</v>
      </c>
      <c r="X618" s="1446"/>
      <c r="Y618" s="93">
        <v>40933</v>
      </c>
      <c r="Z618" s="30">
        <v>28.19</v>
      </c>
      <c r="AA618" s="190">
        <f t="shared" si="54"/>
        <v>3.9733805000000011</v>
      </c>
      <c r="AB618" s="41">
        <v>40933</v>
      </c>
      <c r="AC618" s="30">
        <v>27.23</v>
      </c>
      <c r="AD618" s="190">
        <f t="shared" si="55"/>
        <v>3.7073644999999997</v>
      </c>
      <c r="AE618" s="41">
        <v>40933</v>
      </c>
      <c r="AF618" s="30">
        <v>34.200000000000003</v>
      </c>
      <c r="AG618" s="1685">
        <f t="shared" si="56"/>
        <v>5.8482000000000003</v>
      </c>
      <c r="AH618" s="1446"/>
      <c r="AI618" s="93">
        <v>40932</v>
      </c>
      <c r="AJ618" s="30">
        <v>25.46</v>
      </c>
      <c r="AK618" s="190">
        <f t="shared" si="57"/>
        <v>3.2410580000000002</v>
      </c>
      <c r="AL618" s="41">
        <v>40924</v>
      </c>
      <c r="AM618" s="30">
        <v>21.407</v>
      </c>
      <c r="AN618" s="190">
        <f t="shared" si="58"/>
        <v>2.2912982450000001</v>
      </c>
      <c r="AO618" s="41">
        <v>40953</v>
      </c>
      <c r="AP618" s="88">
        <v>22.12</v>
      </c>
      <c r="AQ618" s="1685">
        <f t="shared" si="59"/>
        <v>2.4464720000000004</v>
      </c>
    </row>
    <row r="619" spans="1:43">
      <c r="A619" s="28">
        <v>40925</v>
      </c>
      <c r="B619" s="41">
        <v>40925</v>
      </c>
      <c r="C619" s="30">
        <v>72.148399999999995</v>
      </c>
      <c r="D619" s="28">
        <v>40925</v>
      </c>
      <c r="E619" s="30">
        <v>59.351300000000002</v>
      </c>
      <c r="F619" s="28">
        <v>40925</v>
      </c>
      <c r="G619" s="30">
        <v>46.660800000000002</v>
      </c>
      <c r="H619" s="28">
        <v>40925</v>
      </c>
      <c r="I619" s="30">
        <v>42.671500000000002</v>
      </c>
      <c r="J619" s="28">
        <v>40925</v>
      </c>
      <c r="K619" s="30">
        <v>34.623800000000003</v>
      </c>
      <c r="L619" s="41">
        <v>40925</v>
      </c>
      <c r="M619" s="30">
        <v>57.263300000000001</v>
      </c>
      <c r="N619" s="119">
        <v>40925</v>
      </c>
      <c r="O619" s="30">
        <v>62.27</v>
      </c>
      <c r="P619" s="41">
        <v>40925</v>
      </c>
      <c r="Q619" s="30">
        <v>43.242800000000003</v>
      </c>
      <c r="R619" s="119">
        <v>40925</v>
      </c>
      <c r="S619" s="30">
        <v>45.054000000000002</v>
      </c>
      <c r="T619" s="41">
        <v>40925</v>
      </c>
      <c r="U619" s="30">
        <v>39.418999999999997</v>
      </c>
      <c r="V619" s="119">
        <v>40925</v>
      </c>
      <c r="W619" s="30">
        <v>39.624000000000002</v>
      </c>
      <c r="X619" s="1446"/>
      <c r="Y619" s="93">
        <v>40934</v>
      </c>
      <c r="Z619" s="30">
        <v>26.85</v>
      </c>
      <c r="AA619" s="190">
        <f t="shared" si="54"/>
        <v>3.6046125000000004</v>
      </c>
      <c r="AB619" s="41">
        <v>40934</v>
      </c>
      <c r="AC619" s="30">
        <v>26.03</v>
      </c>
      <c r="AD619" s="190">
        <f t="shared" si="55"/>
        <v>3.387804500000001</v>
      </c>
      <c r="AE619" s="41">
        <v>40934</v>
      </c>
      <c r="AF619" s="30">
        <v>32.92</v>
      </c>
      <c r="AG619" s="1685">
        <f t="shared" si="56"/>
        <v>5.4186319999999997</v>
      </c>
      <c r="AH619" s="1446"/>
      <c r="AI619" s="93">
        <v>40933</v>
      </c>
      <c r="AJ619" s="30">
        <v>25.29</v>
      </c>
      <c r="AK619" s="190">
        <f t="shared" si="57"/>
        <v>3.1979205000000004</v>
      </c>
      <c r="AL619" s="41">
        <v>40925</v>
      </c>
      <c r="AM619" s="30">
        <v>21.367999999999999</v>
      </c>
      <c r="AN619" s="190">
        <f t="shared" si="58"/>
        <v>2.2829571199999994</v>
      </c>
      <c r="AO619" s="41">
        <v>40954</v>
      </c>
      <c r="AP619" s="88">
        <v>22.09</v>
      </c>
      <c r="AQ619" s="1685">
        <f t="shared" si="59"/>
        <v>2.4398404999999999</v>
      </c>
    </row>
    <row r="620" spans="1:43">
      <c r="A620" s="28">
        <v>40926</v>
      </c>
      <c r="B620" s="41">
        <v>40926</v>
      </c>
      <c r="C620" s="30">
        <v>71.420100000000005</v>
      </c>
      <c r="D620" s="28">
        <v>40926</v>
      </c>
      <c r="E620" s="30">
        <v>58.921999999999997</v>
      </c>
      <c r="F620" s="28">
        <v>40926</v>
      </c>
      <c r="G620" s="30">
        <v>46.5032</v>
      </c>
      <c r="H620" s="28">
        <v>40926</v>
      </c>
      <c r="I620" s="30">
        <v>42.5227</v>
      </c>
      <c r="J620" s="28">
        <v>40926</v>
      </c>
      <c r="K620" s="30">
        <v>34.648200000000003</v>
      </c>
      <c r="L620" s="41">
        <v>40926</v>
      </c>
      <c r="M620" s="30">
        <v>56.884399999999999</v>
      </c>
      <c r="N620" s="119">
        <v>40926</v>
      </c>
      <c r="O620" s="30">
        <v>61.823</v>
      </c>
      <c r="P620" s="41">
        <v>40926</v>
      </c>
      <c r="Q620" s="30">
        <v>43.023099999999999</v>
      </c>
      <c r="R620" s="119">
        <v>40926</v>
      </c>
      <c r="S620" s="30">
        <v>44.877000000000002</v>
      </c>
      <c r="T620" s="41">
        <v>40926</v>
      </c>
      <c r="U620" s="30">
        <v>39.344099999999997</v>
      </c>
      <c r="V620" s="119">
        <v>40926</v>
      </c>
      <c r="W620" s="30">
        <v>39.548999999999999</v>
      </c>
      <c r="X620" s="1446"/>
      <c r="Y620" s="93">
        <v>40935</v>
      </c>
      <c r="Z620" s="30">
        <v>26.85</v>
      </c>
      <c r="AA620" s="190">
        <f t="shared" si="54"/>
        <v>3.6046125000000004</v>
      </c>
      <c r="AB620" s="41">
        <v>40935</v>
      </c>
      <c r="AC620" s="30">
        <v>26.12</v>
      </c>
      <c r="AD620" s="190">
        <f t="shared" si="55"/>
        <v>3.4112719999999999</v>
      </c>
      <c r="AE620" s="41">
        <v>40935</v>
      </c>
      <c r="AF620" s="30">
        <v>32.99</v>
      </c>
      <c r="AG620" s="1685">
        <f t="shared" si="56"/>
        <v>5.4417005000000014</v>
      </c>
      <c r="AH620" s="1446"/>
      <c r="AI620" s="93">
        <v>40934</v>
      </c>
      <c r="AJ620" s="30">
        <v>23.88</v>
      </c>
      <c r="AK620" s="190">
        <f t="shared" si="57"/>
        <v>2.8512719999999994</v>
      </c>
      <c r="AL620" s="41">
        <v>40926</v>
      </c>
      <c r="AM620" s="30">
        <v>21.2</v>
      </c>
      <c r="AN620" s="190">
        <f t="shared" si="58"/>
        <v>2.2471999999999999</v>
      </c>
      <c r="AO620" s="41">
        <v>40955</v>
      </c>
      <c r="AP620" s="88">
        <v>21.46</v>
      </c>
      <c r="AQ620" s="1685">
        <f t="shared" si="59"/>
        <v>2.3026580000000001</v>
      </c>
    </row>
    <row r="621" spans="1:43">
      <c r="A621" s="28">
        <v>40927</v>
      </c>
      <c r="B621" s="41">
        <v>40927</v>
      </c>
      <c r="C621" s="30">
        <v>69.4602</v>
      </c>
      <c r="D621" s="28">
        <v>40927</v>
      </c>
      <c r="E621" s="30">
        <v>57.148099999999999</v>
      </c>
      <c r="F621" s="28">
        <v>40927</v>
      </c>
      <c r="G621" s="30">
        <v>45.288699999999999</v>
      </c>
      <c r="H621" s="28">
        <v>40927</v>
      </c>
      <c r="I621" s="30">
        <v>41.514299999999999</v>
      </c>
      <c r="J621" s="28">
        <v>40927</v>
      </c>
      <c r="K621" s="30">
        <v>33.530500000000004</v>
      </c>
      <c r="L621" s="41">
        <v>40927</v>
      </c>
      <c r="M621" s="30">
        <v>57.025100000000002</v>
      </c>
      <c r="N621" s="119">
        <v>40927</v>
      </c>
      <c r="O621" s="30">
        <v>62.040999999999997</v>
      </c>
      <c r="P621" s="41">
        <v>40927</v>
      </c>
      <c r="Q621" s="30">
        <v>42.975700000000003</v>
      </c>
      <c r="R621" s="119">
        <v>40927</v>
      </c>
      <c r="S621" s="30">
        <v>44.826000000000001</v>
      </c>
      <c r="T621" s="41">
        <v>40927</v>
      </c>
      <c r="U621" s="30">
        <v>38.829500000000003</v>
      </c>
      <c r="V621" s="119">
        <v>40927</v>
      </c>
      <c r="W621" s="30">
        <v>39.031999999999996</v>
      </c>
      <c r="X621" s="1446"/>
      <c r="Y621" s="93">
        <v>40938</v>
      </c>
      <c r="Z621" s="30">
        <v>26.85</v>
      </c>
      <c r="AA621" s="190">
        <f t="shared" si="54"/>
        <v>3.6046125000000004</v>
      </c>
      <c r="AB621" s="41">
        <v>40938</v>
      </c>
      <c r="AC621" s="30">
        <v>26.06</v>
      </c>
      <c r="AD621" s="190">
        <f t="shared" si="55"/>
        <v>3.3956180000000002</v>
      </c>
      <c r="AE621" s="41">
        <v>40938</v>
      </c>
      <c r="AF621" s="30">
        <v>33.020000000000003</v>
      </c>
      <c r="AG621" s="1685">
        <f t="shared" si="56"/>
        <v>5.4516020000000021</v>
      </c>
      <c r="AH621" s="1446"/>
      <c r="AI621" s="93">
        <v>40935</v>
      </c>
      <c r="AJ621" s="30">
        <v>23.95</v>
      </c>
      <c r="AK621" s="190">
        <f t="shared" si="57"/>
        <v>2.8680124999999999</v>
      </c>
      <c r="AL621" s="41">
        <v>40927</v>
      </c>
      <c r="AM621" s="30">
        <v>21.207999999999998</v>
      </c>
      <c r="AN621" s="190">
        <f t="shared" si="58"/>
        <v>2.2488963199999996</v>
      </c>
      <c r="AO621" s="41">
        <v>40956</v>
      </c>
      <c r="AP621" s="88">
        <v>21.46</v>
      </c>
      <c r="AQ621" s="1685">
        <f t="shared" si="59"/>
        <v>2.3026580000000001</v>
      </c>
    </row>
    <row r="622" spans="1:43">
      <c r="A622" s="28">
        <v>40928</v>
      </c>
      <c r="B622" s="41">
        <v>40928</v>
      </c>
      <c r="C622" s="30">
        <v>69.538799999999995</v>
      </c>
      <c r="D622" s="28">
        <v>40928</v>
      </c>
      <c r="E622" s="30">
        <v>57.190399999999997</v>
      </c>
      <c r="F622" s="28">
        <v>40928</v>
      </c>
      <c r="G622" s="30">
        <v>45.292000000000002</v>
      </c>
      <c r="H622" s="28">
        <v>40928</v>
      </c>
      <c r="I622" s="30">
        <v>41.511600000000001</v>
      </c>
      <c r="J622" s="28">
        <v>40928</v>
      </c>
      <c r="K622" s="30">
        <v>33.570399999999999</v>
      </c>
      <c r="L622" s="41">
        <v>40928</v>
      </c>
      <c r="M622" s="30">
        <v>56.851900000000001</v>
      </c>
      <c r="N622" s="119">
        <v>40928</v>
      </c>
      <c r="O622" s="30">
        <v>61.866</v>
      </c>
      <c r="P622" s="41">
        <v>40928</v>
      </c>
      <c r="Q622" s="30">
        <v>43.348599999999998</v>
      </c>
      <c r="R622" s="119">
        <v>40928</v>
      </c>
      <c r="S622" s="30">
        <v>45.241999999999997</v>
      </c>
      <c r="T622" s="41">
        <v>40928</v>
      </c>
      <c r="U622" s="30">
        <v>38.926600000000001</v>
      </c>
      <c r="V622" s="119">
        <v>40928</v>
      </c>
      <c r="W622" s="30">
        <v>39.131999999999998</v>
      </c>
      <c r="X622" s="1446"/>
      <c r="Y622" s="93">
        <v>40939</v>
      </c>
      <c r="Z622" s="30">
        <v>25.83</v>
      </c>
      <c r="AA622" s="190">
        <f t="shared" si="54"/>
        <v>3.3359444999999996</v>
      </c>
      <c r="AB622" s="41">
        <v>40939</v>
      </c>
      <c r="AC622" s="30">
        <v>25.04</v>
      </c>
      <c r="AD622" s="190">
        <f t="shared" si="55"/>
        <v>3.135008</v>
      </c>
      <c r="AE622" s="41">
        <v>40939</v>
      </c>
      <c r="AF622" s="30">
        <v>31.7</v>
      </c>
      <c r="AG622" s="1685">
        <f t="shared" si="56"/>
        <v>5.0244500000000007</v>
      </c>
      <c r="AH622" s="1446"/>
      <c r="AI622" s="93">
        <v>40938</v>
      </c>
      <c r="AJ622" s="30">
        <v>23.88</v>
      </c>
      <c r="AK622" s="190">
        <f t="shared" si="57"/>
        <v>2.8512719999999994</v>
      </c>
      <c r="AL622" s="41">
        <v>40928</v>
      </c>
      <c r="AM622" s="30">
        <v>21.077999999999999</v>
      </c>
      <c r="AN622" s="190">
        <f t="shared" si="58"/>
        <v>2.2214104199999998</v>
      </c>
      <c r="AO622" s="41">
        <v>40960</v>
      </c>
      <c r="AP622" s="88">
        <v>21.41</v>
      </c>
      <c r="AQ622" s="1685">
        <f t="shared" si="59"/>
        <v>2.2919405000000004</v>
      </c>
    </row>
    <row r="623" spans="1:43">
      <c r="A623" s="28">
        <v>40931</v>
      </c>
      <c r="B623" s="41">
        <v>40931</v>
      </c>
      <c r="C623" s="30">
        <v>69.927300000000002</v>
      </c>
      <c r="D623" s="28">
        <v>40931</v>
      </c>
      <c r="E623" s="30">
        <v>57.283799999999999</v>
      </c>
      <c r="F623" s="28">
        <v>40931</v>
      </c>
      <c r="G623" s="30">
        <v>45.317</v>
      </c>
      <c r="H623" s="28">
        <v>40931</v>
      </c>
      <c r="I623" s="30">
        <v>41.497900000000001</v>
      </c>
      <c r="J623" s="28">
        <v>40931</v>
      </c>
      <c r="K623" s="30">
        <v>33.553699999999999</v>
      </c>
      <c r="L623" s="41">
        <v>40931</v>
      </c>
      <c r="M623" s="30">
        <v>57.168700000000001</v>
      </c>
      <c r="N623" s="119">
        <v>40931</v>
      </c>
      <c r="O623" s="30">
        <v>62.063000000000002</v>
      </c>
      <c r="P623" s="41">
        <v>40931</v>
      </c>
      <c r="Q623" s="30">
        <v>43.421500000000002</v>
      </c>
      <c r="R623" s="119">
        <v>40931</v>
      </c>
      <c r="S623" s="30">
        <v>45.337000000000003</v>
      </c>
      <c r="T623" s="41">
        <v>40931</v>
      </c>
      <c r="U623" s="30">
        <v>39.006100000000004</v>
      </c>
      <c r="V623" s="119">
        <v>40931</v>
      </c>
      <c r="W623" s="30">
        <v>39.222000000000001</v>
      </c>
      <c r="X623" s="1446"/>
      <c r="Y623" s="93">
        <v>40940</v>
      </c>
      <c r="Z623" s="30">
        <v>26.17</v>
      </c>
      <c r="AA623" s="190">
        <f t="shared" si="54"/>
        <v>3.424344500000001</v>
      </c>
      <c r="AB623" s="41">
        <v>40940</v>
      </c>
      <c r="AC623" s="30">
        <v>25.12</v>
      </c>
      <c r="AD623" s="190">
        <f t="shared" si="55"/>
        <v>3.155072000000001</v>
      </c>
      <c r="AE623" s="41">
        <v>40940</v>
      </c>
      <c r="AF623" s="30">
        <v>31.83</v>
      </c>
      <c r="AG623" s="1685">
        <f t="shared" si="56"/>
        <v>5.0657444999999992</v>
      </c>
      <c r="AH623" s="1446"/>
      <c r="AI623" s="93">
        <v>40939</v>
      </c>
      <c r="AJ623" s="30">
        <v>22.72</v>
      </c>
      <c r="AK623" s="190">
        <f t="shared" si="57"/>
        <v>2.5809919999999997</v>
      </c>
      <c r="AL623" s="41">
        <v>40931</v>
      </c>
      <c r="AM623" s="30">
        <v>21.077999999999999</v>
      </c>
      <c r="AN623" s="190">
        <f t="shared" si="58"/>
        <v>2.2214104199999998</v>
      </c>
      <c r="AO623" s="41">
        <v>40961</v>
      </c>
      <c r="AP623" s="88">
        <v>21.41</v>
      </c>
      <c r="AQ623" s="1685">
        <f t="shared" si="59"/>
        <v>2.2919405000000004</v>
      </c>
    </row>
    <row r="624" spans="1:43">
      <c r="A624" s="28">
        <v>40932</v>
      </c>
      <c r="B624" s="41">
        <v>40932</v>
      </c>
      <c r="C624" s="30">
        <v>69.938900000000004</v>
      </c>
      <c r="D624" s="28">
        <v>40932</v>
      </c>
      <c r="E624" s="30">
        <v>57.299900000000001</v>
      </c>
      <c r="F624" s="28">
        <v>40932</v>
      </c>
      <c r="G624" s="30">
        <v>45.3613</v>
      </c>
      <c r="H624" s="28">
        <v>40932</v>
      </c>
      <c r="I624" s="30">
        <v>41.521599999999999</v>
      </c>
      <c r="J624" s="28">
        <v>40932</v>
      </c>
      <c r="K624" s="30">
        <v>33.552500000000002</v>
      </c>
      <c r="L624" s="41">
        <v>40932</v>
      </c>
      <c r="M624" s="30">
        <v>57.1492</v>
      </c>
      <c r="N624" s="119">
        <v>40932</v>
      </c>
      <c r="O624" s="30">
        <v>62.015999999999998</v>
      </c>
      <c r="P624" s="41">
        <v>40932</v>
      </c>
      <c r="Q624" s="30">
        <v>43.413800000000002</v>
      </c>
      <c r="R624" s="119">
        <v>40932</v>
      </c>
      <c r="S624" s="30">
        <v>45.31</v>
      </c>
      <c r="T624" s="41">
        <v>40932</v>
      </c>
      <c r="U624" s="30">
        <v>39.007800000000003</v>
      </c>
      <c r="V624" s="119">
        <v>40932</v>
      </c>
      <c r="W624" s="30">
        <v>39.225999999999999</v>
      </c>
      <c r="X624" s="1446"/>
      <c r="Y624" s="93">
        <v>40941</v>
      </c>
      <c r="Z624" s="30">
        <v>26.11</v>
      </c>
      <c r="AA624" s="190">
        <f t="shared" si="54"/>
        <v>3.4086604999999999</v>
      </c>
      <c r="AB624" s="41">
        <v>40941</v>
      </c>
      <c r="AC624" s="30">
        <v>24.96</v>
      </c>
      <c r="AD624" s="190">
        <f t="shared" si="55"/>
        <v>3.1150080000000004</v>
      </c>
      <c r="AE624" s="41">
        <v>40941</v>
      </c>
      <c r="AF624" s="30">
        <v>31.79</v>
      </c>
      <c r="AG624" s="1685">
        <f t="shared" si="56"/>
        <v>5.0530205000000006</v>
      </c>
      <c r="AH624" s="1446"/>
      <c r="AI624" s="93">
        <v>40940</v>
      </c>
      <c r="AJ624" s="30">
        <v>22.81</v>
      </c>
      <c r="AK624" s="190">
        <f t="shared" si="57"/>
        <v>2.6014804999999996</v>
      </c>
      <c r="AL624" s="41">
        <v>40932</v>
      </c>
      <c r="AM624" s="30">
        <v>20.798000000000002</v>
      </c>
      <c r="AN624" s="190">
        <f t="shared" si="58"/>
        <v>2.1627840200000006</v>
      </c>
      <c r="AO624" s="41">
        <v>40962</v>
      </c>
      <c r="AP624" s="88">
        <v>21.24</v>
      </c>
      <c r="AQ624" s="1685">
        <f t="shared" si="59"/>
        <v>2.2556879999999992</v>
      </c>
    </row>
    <row r="625" spans="1:43">
      <c r="A625" s="28">
        <v>40933</v>
      </c>
      <c r="B625" s="41">
        <v>40933</v>
      </c>
      <c r="C625" s="30">
        <v>69.919399999999996</v>
      </c>
      <c r="D625" s="28">
        <v>40933</v>
      </c>
      <c r="E625" s="30">
        <v>57.2455</v>
      </c>
      <c r="F625" s="28">
        <v>40933</v>
      </c>
      <c r="G625" s="30">
        <v>45.3155</v>
      </c>
      <c r="H625" s="28">
        <v>40933</v>
      </c>
      <c r="I625" s="30">
        <v>41.410299999999999</v>
      </c>
      <c r="J625" s="28">
        <v>40933</v>
      </c>
      <c r="K625" s="30">
        <v>33.537300000000002</v>
      </c>
      <c r="L625" s="41">
        <v>40933</v>
      </c>
      <c r="M625" s="30">
        <v>57.008800000000001</v>
      </c>
      <c r="N625" s="119">
        <v>40933</v>
      </c>
      <c r="O625" s="30">
        <v>61.838000000000001</v>
      </c>
      <c r="P625" s="41">
        <v>40933</v>
      </c>
      <c r="Q625" s="30">
        <v>43.343899999999998</v>
      </c>
      <c r="R625" s="119">
        <v>40933</v>
      </c>
      <c r="S625" s="30">
        <v>45.228000000000002</v>
      </c>
      <c r="T625" s="41">
        <v>40933</v>
      </c>
      <c r="U625" s="30">
        <v>38.8735</v>
      </c>
      <c r="V625" s="119">
        <v>40933</v>
      </c>
      <c r="W625" s="30">
        <v>39.058999999999997</v>
      </c>
      <c r="X625" s="1446"/>
      <c r="Y625" s="93">
        <v>40942</v>
      </c>
      <c r="Z625" s="30">
        <v>26.08</v>
      </c>
      <c r="AA625" s="190">
        <f t="shared" si="54"/>
        <v>3.4008319999999994</v>
      </c>
      <c r="AB625" s="41">
        <v>40942</v>
      </c>
      <c r="AC625" s="30">
        <v>24.87</v>
      </c>
      <c r="AD625" s="190">
        <f t="shared" si="55"/>
        <v>3.0925845000000001</v>
      </c>
      <c r="AE625" s="41">
        <v>40942</v>
      </c>
      <c r="AF625" s="30">
        <v>31.75</v>
      </c>
      <c r="AG625" s="1685">
        <f t="shared" si="56"/>
        <v>5.0403124999999998</v>
      </c>
      <c r="AH625" s="1446"/>
      <c r="AI625" s="93">
        <v>40941</v>
      </c>
      <c r="AJ625" s="30">
        <v>22.8</v>
      </c>
      <c r="AK625" s="190">
        <f t="shared" si="57"/>
        <v>2.5992000000000002</v>
      </c>
      <c r="AL625" s="41">
        <v>40933</v>
      </c>
      <c r="AM625" s="30">
        <v>19.847000000000001</v>
      </c>
      <c r="AN625" s="190">
        <f t="shared" si="58"/>
        <v>1.9695170450000001</v>
      </c>
      <c r="AO625" s="41">
        <v>40963</v>
      </c>
      <c r="AP625" s="88">
        <v>20.93</v>
      </c>
      <c r="AQ625" s="1685">
        <f t="shared" si="59"/>
        <v>2.1903245</v>
      </c>
    </row>
    <row r="626" spans="1:43">
      <c r="A626" s="28">
        <v>40934</v>
      </c>
      <c r="B626" s="41">
        <v>40934</v>
      </c>
      <c r="C626" s="30">
        <v>70.117000000000004</v>
      </c>
      <c r="D626" s="28">
        <v>40934</v>
      </c>
      <c r="E626" s="30">
        <v>57.6892</v>
      </c>
      <c r="F626" s="28">
        <v>40934</v>
      </c>
      <c r="G626" s="30">
        <v>45.796999999999997</v>
      </c>
      <c r="H626" s="28">
        <v>40934</v>
      </c>
      <c r="I626" s="30">
        <v>41.848700000000001</v>
      </c>
      <c r="J626" s="28">
        <v>40934</v>
      </c>
      <c r="K626" s="30">
        <v>33.6158</v>
      </c>
      <c r="L626" s="41">
        <v>40934</v>
      </c>
      <c r="M626" s="30">
        <v>57.376100000000001</v>
      </c>
      <c r="N626" s="119">
        <v>40934</v>
      </c>
      <c r="O626" s="30">
        <v>62.195999999999998</v>
      </c>
      <c r="P626" s="41">
        <v>40934</v>
      </c>
      <c r="Q626" s="30">
        <v>43.5214</v>
      </c>
      <c r="R626" s="119">
        <v>40934</v>
      </c>
      <c r="S626" s="30">
        <v>45.277999999999999</v>
      </c>
      <c r="T626" s="41">
        <v>40934</v>
      </c>
      <c r="U626" s="30">
        <v>38.995899999999999</v>
      </c>
      <c r="V626" s="119">
        <v>40934</v>
      </c>
      <c r="W626" s="30">
        <v>39.188000000000002</v>
      </c>
      <c r="X626" s="1446"/>
      <c r="Y626" s="93">
        <v>40945</v>
      </c>
      <c r="Z626" s="30">
        <v>25.94</v>
      </c>
      <c r="AA626" s="190">
        <f t="shared" si="54"/>
        <v>3.3644180000000001</v>
      </c>
      <c r="AB626" s="41">
        <v>40945</v>
      </c>
      <c r="AC626" s="30">
        <v>24.69</v>
      </c>
      <c r="AD626" s="190">
        <f t="shared" si="55"/>
        <v>3.0479805000000004</v>
      </c>
      <c r="AE626" s="41">
        <v>40945</v>
      </c>
      <c r="AF626" s="30">
        <v>31.59</v>
      </c>
      <c r="AG626" s="1685">
        <f t="shared" si="56"/>
        <v>4.9896405000000001</v>
      </c>
      <c r="AH626" s="1446"/>
      <c r="AI626" s="93">
        <v>40942</v>
      </c>
      <c r="AJ626" s="30">
        <v>22.84</v>
      </c>
      <c r="AK626" s="190">
        <f t="shared" si="57"/>
        <v>2.6083279999999998</v>
      </c>
      <c r="AL626" s="41">
        <v>40934</v>
      </c>
      <c r="AM626" s="30">
        <v>19.844999999999999</v>
      </c>
      <c r="AN626" s="190">
        <f t="shared" si="58"/>
        <v>1.9691201249999999</v>
      </c>
      <c r="AO626" s="41">
        <v>40966</v>
      </c>
      <c r="AP626" s="88">
        <v>20.68</v>
      </c>
      <c r="AQ626" s="1685">
        <f t="shared" si="59"/>
        <v>2.1383119999999995</v>
      </c>
    </row>
    <row r="627" spans="1:43">
      <c r="A627" s="28">
        <v>40935</v>
      </c>
      <c r="B627" s="41">
        <v>40935</v>
      </c>
      <c r="C627" s="30">
        <v>70.729799999999997</v>
      </c>
      <c r="D627" s="28">
        <v>40935</v>
      </c>
      <c r="E627" s="30">
        <v>58.022399999999998</v>
      </c>
      <c r="F627" s="28">
        <v>40935</v>
      </c>
      <c r="G627" s="30">
        <v>46.0595</v>
      </c>
      <c r="H627" s="28">
        <v>40935</v>
      </c>
      <c r="I627" s="30">
        <v>42.072800000000001</v>
      </c>
      <c r="J627" s="28">
        <v>40935</v>
      </c>
      <c r="K627" s="30">
        <v>33.991100000000003</v>
      </c>
      <c r="L627" s="41">
        <v>40935</v>
      </c>
      <c r="M627" s="30">
        <v>57.0642</v>
      </c>
      <c r="N627" s="119">
        <v>40935</v>
      </c>
      <c r="O627" s="30">
        <v>61.796999999999997</v>
      </c>
      <c r="P627" s="41">
        <v>40935</v>
      </c>
      <c r="Q627" s="30">
        <v>43.386699999999998</v>
      </c>
      <c r="R627" s="119">
        <v>40935</v>
      </c>
      <c r="S627" s="30">
        <v>45.151000000000003</v>
      </c>
      <c r="T627" s="41">
        <v>40935</v>
      </c>
      <c r="U627" s="30">
        <v>39.066499999999998</v>
      </c>
      <c r="V627" s="119">
        <v>40935</v>
      </c>
      <c r="W627" s="30">
        <v>39.271999999999998</v>
      </c>
      <c r="X627" s="1446"/>
      <c r="Y627" s="93">
        <v>40946</v>
      </c>
      <c r="Z627" s="30">
        <v>25.46</v>
      </c>
      <c r="AA627" s="190">
        <f t="shared" si="54"/>
        <v>3.2410580000000002</v>
      </c>
      <c r="AB627" s="41">
        <v>40946</v>
      </c>
      <c r="AC627" s="30">
        <v>24.39</v>
      </c>
      <c r="AD627" s="190">
        <f t="shared" si="55"/>
        <v>2.9743605000000004</v>
      </c>
      <c r="AE627" s="41">
        <v>40946</v>
      </c>
      <c r="AF627" s="30">
        <v>31.21</v>
      </c>
      <c r="AG627" s="1685">
        <f t="shared" si="56"/>
        <v>4.8703205000000001</v>
      </c>
      <c r="AH627" s="1446"/>
      <c r="AI627" s="93">
        <v>40945</v>
      </c>
      <c r="AJ627" s="30">
        <v>22.72</v>
      </c>
      <c r="AK627" s="190">
        <f t="shared" si="57"/>
        <v>2.5809919999999997</v>
      </c>
      <c r="AL627" s="41">
        <v>40935</v>
      </c>
      <c r="AM627" s="30">
        <v>19.745999999999999</v>
      </c>
      <c r="AN627" s="190">
        <f t="shared" si="58"/>
        <v>1.9495225799999998</v>
      </c>
      <c r="AO627" s="41">
        <v>40967</v>
      </c>
      <c r="AP627" s="88">
        <v>20.54</v>
      </c>
      <c r="AQ627" s="1685">
        <f t="shared" si="59"/>
        <v>2.1094579999999996</v>
      </c>
    </row>
    <row r="628" spans="1:43">
      <c r="A628" s="28">
        <v>40938</v>
      </c>
      <c r="B628" s="41">
        <v>40938</v>
      </c>
      <c r="C628" s="30">
        <v>70.691000000000003</v>
      </c>
      <c r="D628" s="28">
        <v>40938</v>
      </c>
      <c r="E628" s="30">
        <v>58.081699999999998</v>
      </c>
      <c r="F628" s="28">
        <v>40938</v>
      </c>
      <c r="G628" s="30">
        <v>46.072899999999997</v>
      </c>
      <c r="H628" s="28">
        <v>40938</v>
      </c>
      <c r="I628" s="30">
        <v>42.064599999999999</v>
      </c>
      <c r="J628" s="28">
        <v>40938</v>
      </c>
      <c r="K628" s="30">
        <v>33.891199999999998</v>
      </c>
      <c r="L628" s="41">
        <v>40938</v>
      </c>
      <c r="M628" s="30">
        <v>55.628700000000002</v>
      </c>
      <c r="N628" s="119">
        <v>40938</v>
      </c>
      <c r="O628" s="30">
        <v>60.386000000000003</v>
      </c>
      <c r="P628" s="41">
        <v>40938</v>
      </c>
      <c r="Q628" s="30">
        <v>42.625700000000002</v>
      </c>
      <c r="R628" s="119">
        <v>40938</v>
      </c>
      <c r="S628" s="30">
        <v>44.173999999999999</v>
      </c>
      <c r="T628" s="41">
        <v>40938</v>
      </c>
      <c r="U628" s="30">
        <v>38.502299999999998</v>
      </c>
      <c r="V628" s="119">
        <v>40938</v>
      </c>
      <c r="W628" s="30">
        <v>38.676000000000002</v>
      </c>
      <c r="X628" s="1446"/>
      <c r="Y628" s="93">
        <v>40947</v>
      </c>
      <c r="Z628" s="30">
        <v>24.82</v>
      </c>
      <c r="AA628" s="190">
        <f t="shared" si="54"/>
        <v>3.0801620000000001</v>
      </c>
      <c r="AB628" s="41">
        <v>40947</v>
      </c>
      <c r="AC628" s="30">
        <v>23.94</v>
      </c>
      <c r="AD628" s="190">
        <f t="shared" si="55"/>
        <v>2.865618</v>
      </c>
      <c r="AE628" s="41">
        <v>40947</v>
      </c>
      <c r="AF628" s="30">
        <v>30.42</v>
      </c>
      <c r="AG628" s="1685">
        <f t="shared" si="56"/>
        <v>4.626882000000001</v>
      </c>
      <c r="AH628" s="1446"/>
      <c r="AI628" s="93">
        <v>40946</v>
      </c>
      <c r="AJ628" s="30">
        <v>22.17</v>
      </c>
      <c r="AK628" s="190">
        <f t="shared" si="57"/>
        <v>2.4575445</v>
      </c>
      <c r="AL628" s="41">
        <v>40938</v>
      </c>
      <c r="AM628" s="30">
        <v>19.440999999999999</v>
      </c>
      <c r="AN628" s="190">
        <f t="shared" si="58"/>
        <v>1.8897624049999999</v>
      </c>
      <c r="AO628" s="41">
        <v>40968</v>
      </c>
      <c r="AP628" s="88">
        <v>20.56</v>
      </c>
      <c r="AQ628" s="1685">
        <f t="shared" si="59"/>
        <v>2.1135679999999999</v>
      </c>
    </row>
    <row r="629" spans="1:43">
      <c r="A629" s="28">
        <v>40939</v>
      </c>
      <c r="B629" s="41">
        <v>40939</v>
      </c>
      <c r="C629" s="30">
        <v>70.648099999999999</v>
      </c>
      <c r="D629" s="28">
        <v>40939</v>
      </c>
      <c r="E629" s="30">
        <v>58.078800000000001</v>
      </c>
      <c r="F629" s="28">
        <v>40939</v>
      </c>
      <c r="G629" s="30">
        <v>46.066000000000003</v>
      </c>
      <c r="H629" s="28">
        <v>40939</v>
      </c>
      <c r="I629" s="30">
        <v>42.055399999999999</v>
      </c>
      <c r="J629" s="28">
        <v>40939</v>
      </c>
      <c r="K629" s="30">
        <v>33.876600000000003</v>
      </c>
      <c r="L629" s="41">
        <v>40939</v>
      </c>
      <c r="M629" s="30">
        <v>55.554900000000004</v>
      </c>
      <c r="N629" s="119">
        <v>40939</v>
      </c>
      <c r="O629" s="30">
        <v>60.387999999999998</v>
      </c>
      <c r="P629" s="41">
        <v>40939</v>
      </c>
      <c r="Q629" s="30">
        <v>42.642299999999999</v>
      </c>
      <c r="R629" s="119">
        <v>40939</v>
      </c>
      <c r="S629" s="30">
        <v>44.198</v>
      </c>
      <c r="T629" s="41">
        <v>40939</v>
      </c>
      <c r="U629" s="30">
        <v>38.540399999999998</v>
      </c>
      <c r="V629" s="119">
        <v>40939</v>
      </c>
      <c r="W629" s="30">
        <v>38.718000000000004</v>
      </c>
      <c r="X629" s="1446"/>
      <c r="Y629" s="93">
        <v>40948</v>
      </c>
      <c r="Z629" s="30">
        <v>24.58</v>
      </c>
      <c r="AA629" s="190">
        <f t="shared" si="54"/>
        <v>3.0208819999999998</v>
      </c>
      <c r="AB629" s="41">
        <v>40948</v>
      </c>
      <c r="AC629" s="30">
        <v>23.53</v>
      </c>
      <c r="AD629" s="190">
        <f t="shared" si="55"/>
        <v>2.7683045000000002</v>
      </c>
      <c r="AE629" s="41">
        <v>40948</v>
      </c>
      <c r="AF629" s="30">
        <v>29.92</v>
      </c>
      <c r="AG629" s="1685">
        <f t="shared" si="56"/>
        <v>4.4760320000000009</v>
      </c>
      <c r="AH629" s="1446"/>
      <c r="AI629" s="93">
        <v>40947</v>
      </c>
      <c r="AJ629" s="30">
        <v>21.57</v>
      </c>
      <c r="AK629" s="190">
        <f t="shared" si="57"/>
        <v>2.3263245000000001</v>
      </c>
      <c r="AL629" s="41">
        <v>40939</v>
      </c>
      <c r="AM629" s="30">
        <v>19.257999999999999</v>
      </c>
      <c r="AN629" s="190">
        <f t="shared" si="58"/>
        <v>1.8543528199999999</v>
      </c>
      <c r="AO629" s="41">
        <v>40969</v>
      </c>
      <c r="AP629" s="88">
        <v>20.36</v>
      </c>
      <c r="AQ629" s="1685">
        <f t="shared" si="59"/>
        <v>2.072648</v>
      </c>
    </row>
    <row r="630" spans="1:43">
      <c r="A630" s="28">
        <v>40940</v>
      </c>
      <c r="B630" s="41">
        <v>40940</v>
      </c>
      <c r="C630" s="30">
        <v>71.732100000000003</v>
      </c>
      <c r="D630" s="28">
        <v>40940</v>
      </c>
      <c r="E630" s="30">
        <v>58.884799999999998</v>
      </c>
      <c r="F630" s="28">
        <v>40940</v>
      </c>
      <c r="G630" s="30">
        <v>46.428400000000003</v>
      </c>
      <c r="H630" s="28">
        <v>40940</v>
      </c>
      <c r="I630" s="30">
        <v>42.253399999999999</v>
      </c>
      <c r="J630" s="28">
        <v>40940</v>
      </c>
      <c r="K630" s="30">
        <v>33.923099999999998</v>
      </c>
      <c r="L630" s="41">
        <v>40940</v>
      </c>
      <c r="M630" s="30">
        <v>55.626899999999999</v>
      </c>
      <c r="N630" s="119">
        <v>40940</v>
      </c>
      <c r="O630" s="30">
        <v>60.43</v>
      </c>
      <c r="P630" s="41">
        <v>40940</v>
      </c>
      <c r="Q630" s="30">
        <v>42.648600000000002</v>
      </c>
      <c r="R630" s="119">
        <v>40940</v>
      </c>
      <c r="S630" s="30">
        <v>44.222999999999999</v>
      </c>
      <c r="T630" s="41">
        <v>40940</v>
      </c>
      <c r="U630" s="30">
        <v>38.515000000000001</v>
      </c>
      <c r="V630" s="119">
        <v>40940</v>
      </c>
      <c r="W630" s="30">
        <v>38.683999999999997</v>
      </c>
      <c r="X630" s="1446"/>
      <c r="Y630" s="93">
        <v>40949</v>
      </c>
      <c r="Z630" s="30">
        <v>24.77</v>
      </c>
      <c r="AA630" s="190">
        <f t="shared" si="54"/>
        <v>3.0677645</v>
      </c>
      <c r="AB630" s="41">
        <v>40949</v>
      </c>
      <c r="AC630" s="30">
        <v>23.67</v>
      </c>
      <c r="AD630" s="190">
        <f t="shared" si="55"/>
        <v>2.8013445000000003</v>
      </c>
      <c r="AE630" s="41">
        <v>40949</v>
      </c>
      <c r="AF630" s="30">
        <v>30.03</v>
      </c>
      <c r="AG630" s="1685">
        <f t="shared" si="56"/>
        <v>4.5090045000000005</v>
      </c>
      <c r="AH630" s="1446"/>
      <c r="AI630" s="93">
        <v>40948</v>
      </c>
      <c r="AJ630" s="30">
        <v>21.17</v>
      </c>
      <c r="AK630" s="190">
        <f t="shared" si="57"/>
        <v>2.2408445000000006</v>
      </c>
      <c r="AL630" s="41">
        <v>40940</v>
      </c>
      <c r="AM630" s="30">
        <v>19.3</v>
      </c>
      <c r="AN630" s="190">
        <f t="shared" si="58"/>
        <v>1.8624500000000002</v>
      </c>
      <c r="AO630" s="41">
        <v>40970</v>
      </c>
      <c r="AP630" s="88">
        <v>20.28</v>
      </c>
      <c r="AQ630" s="1685">
        <f t="shared" si="59"/>
        <v>2.0563920000000002</v>
      </c>
    </row>
    <row r="631" spans="1:43">
      <c r="A631" s="28">
        <v>40941</v>
      </c>
      <c r="B631" s="41">
        <v>40941</v>
      </c>
      <c r="C631" s="30">
        <v>71.879599999999996</v>
      </c>
      <c r="D631" s="28">
        <v>40941</v>
      </c>
      <c r="E631" s="30">
        <v>58.904499999999999</v>
      </c>
      <c r="F631" s="28">
        <v>40941</v>
      </c>
      <c r="G631" s="30">
        <v>46.430799999999998</v>
      </c>
      <c r="H631" s="28">
        <v>40941</v>
      </c>
      <c r="I631" s="30">
        <v>42.059899999999999</v>
      </c>
      <c r="J631" s="28">
        <v>40941</v>
      </c>
      <c r="K631" s="30">
        <v>33.497500000000002</v>
      </c>
      <c r="L631" s="41">
        <v>40941</v>
      </c>
      <c r="M631" s="30">
        <v>55.006999999999998</v>
      </c>
      <c r="N631" s="119">
        <v>40941</v>
      </c>
      <c r="O631" s="30">
        <v>59.566000000000003</v>
      </c>
      <c r="P631" s="41">
        <v>40941</v>
      </c>
      <c r="Q631" s="30">
        <v>42.101900000000001</v>
      </c>
      <c r="R631" s="119">
        <v>40941</v>
      </c>
      <c r="S631" s="30">
        <v>43.66</v>
      </c>
      <c r="T631" s="41">
        <v>40941</v>
      </c>
      <c r="U631" s="30">
        <v>38.597000000000001</v>
      </c>
      <c r="V631" s="119">
        <v>40941</v>
      </c>
      <c r="W631" s="30">
        <v>38.723999999999997</v>
      </c>
      <c r="X631" s="1446"/>
      <c r="Y631" s="93">
        <v>40952</v>
      </c>
      <c r="Z631" s="30">
        <v>24.72</v>
      </c>
      <c r="AA631" s="190">
        <f t="shared" si="54"/>
        <v>3.0553919999999994</v>
      </c>
      <c r="AB631" s="41">
        <v>40952</v>
      </c>
      <c r="AC631" s="30">
        <v>23.54</v>
      </c>
      <c r="AD631" s="190">
        <f t="shared" si="55"/>
        <v>2.7706579999999996</v>
      </c>
      <c r="AE631" s="41">
        <v>40952</v>
      </c>
      <c r="AF631" s="30">
        <v>29.84</v>
      </c>
      <c r="AG631" s="1685">
        <f t="shared" si="56"/>
        <v>4.4521280000000001</v>
      </c>
      <c r="AH631" s="1446"/>
      <c r="AI631" s="93">
        <v>40949</v>
      </c>
      <c r="AJ631" s="30">
        <v>21.21</v>
      </c>
      <c r="AK631" s="190">
        <f t="shared" si="57"/>
        <v>2.2493205000000001</v>
      </c>
      <c r="AL631" s="41">
        <v>40941</v>
      </c>
      <c r="AM631" s="30">
        <v>19.015999999999998</v>
      </c>
      <c r="AN631" s="190">
        <f t="shared" si="58"/>
        <v>1.8080412800000001</v>
      </c>
      <c r="AO631" s="41">
        <v>40973</v>
      </c>
      <c r="AP631" s="88">
        <v>19.96</v>
      </c>
      <c r="AQ631" s="1685">
        <f t="shared" si="59"/>
        <v>1.992008</v>
      </c>
    </row>
    <row r="632" spans="1:43">
      <c r="A632" s="28">
        <v>40942</v>
      </c>
      <c r="B632" s="41">
        <v>40942</v>
      </c>
      <c r="C632" s="30">
        <v>71.879400000000004</v>
      </c>
      <c r="D632" s="28">
        <v>40942</v>
      </c>
      <c r="E632" s="30">
        <v>58.905500000000004</v>
      </c>
      <c r="F632" s="28">
        <v>40942</v>
      </c>
      <c r="G632" s="30">
        <v>46.465000000000003</v>
      </c>
      <c r="H632" s="28">
        <v>40942</v>
      </c>
      <c r="I632" s="30">
        <v>42.079500000000003</v>
      </c>
      <c r="J632" s="28">
        <v>40942</v>
      </c>
      <c r="K632" s="30">
        <v>33.463200000000001</v>
      </c>
      <c r="L632" s="41">
        <v>40942</v>
      </c>
      <c r="M632" s="30">
        <v>54.963999999999999</v>
      </c>
      <c r="N632" s="119">
        <v>40942</v>
      </c>
      <c r="O632" s="30">
        <v>59.465000000000003</v>
      </c>
      <c r="P632" s="41">
        <v>40942</v>
      </c>
      <c r="Q632" s="30">
        <v>41.990499999999997</v>
      </c>
      <c r="R632" s="119">
        <v>40942</v>
      </c>
      <c r="S632" s="30">
        <v>43.585000000000001</v>
      </c>
      <c r="T632" s="41">
        <v>40942</v>
      </c>
      <c r="U632" s="30">
        <v>38.526899999999998</v>
      </c>
      <c r="V632" s="119">
        <v>40942</v>
      </c>
      <c r="W632" s="30">
        <v>38.654000000000003</v>
      </c>
      <c r="X632" s="1446"/>
      <c r="Y632" s="93">
        <v>40953</v>
      </c>
      <c r="Z632" s="30">
        <v>24.76</v>
      </c>
      <c r="AA632" s="190">
        <f t="shared" si="54"/>
        <v>3.0652880000000002</v>
      </c>
      <c r="AB632" s="41">
        <v>40953</v>
      </c>
      <c r="AC632" s="30">
        <v>23.54</v>
      </c>
      <c r="AD632" s="190">
        <f t="shared" si="55"/>
        <v>2.7706579999999996</v>
      </c>
      <c r="AE632" s="41">
        <v>40953</v>
      </c>
      <c r="AF632" s="30">
        <v>29.84</v>
      </c>
      <c r="AG632" s="1685">
        <f t="shared" si="56"/>
        <v>4.4521280000000001</v>
      </c>
      <c r="AH632" s="1446"/>
      <c r="AI632" s="93">
        <v>40952</v>
      </c>
      <c r="AJ632" s="30">
        <v>21.06</v>
      </c>
      <c r="AK632" s="190">
        <f t="shared" si="57"/>
        <v>2.2176179999999999</v>
      </c>
      <c r="AL632" s="41">
        <v>40942</v>
      </c>
      <c r="AM632" s="30">
        <v>18.571999999999999</v>
      </c>
      <c r="AN632" s="190">
        <f t="shared" si="58"/>
        <v>1.7245959200000001</v>
      </c>
      <c r="AO632" s="41">
        <v>40974</v>
      </c>
      <c r="AP632" s="88">
        <v>20.09</v>
      </c>
      <c r="AQ632" s="1685">
        <f t="shared" si="59"/>
        <v>2.0180404999999997</v>
      </c>
    </row>
    <row r="633" spans="1:43">
      <c r="A633" s="28">
        <v>40945</v>
      </c>
      <c r="B633" s="41">
        <v>40945</v>
      </c>
      <c r="C633" s="30">
        <v>69.994</v>
      </c>
      <c r="D633" s="28">
        <v>40945</v>
      </c>
      <c r="E633" s="30">
        <v>57.654200000000003</v>
      </c>
      <c r="F633" s="28">
        <v>40945</v>
      </c>
      <c r="G633" s="30">
        <v>45.688699999999997</v>
      </c>
      <c r="H633" s="28">
        <v>40945</v>
      </c>
      <c r="I633" s="30">
        <v>41.164200000000001</v>
      </c>
      <c r="J633" s="28">
        <v>40945</v>
      </c>
      <c r="K633" s="30">
        <v>32.913899999999998</v>
      </c>
      <c r="L633" s="41">
        <v>40945</v>
      </c>
      <c r="M633" s="30">
        <v>54.712699999999998</v>
      </c>
      <c r="N633" s="119">
        <v>40945</v>
      </c>
      <c r="O633" s="30">
        <v>59.011000000000003</v>
      </c>
      <c r="P633" s="41">
        <v>40945</v>
      </c>
      <c r="Q633" s="30">
        <v>41.819200000000002</v>
      </c>
      <c r="R633" s="119">
        <v>40945</v>
      </c>
      <c r="S633" s="30">
        <v>43.49</v>
      </c>
      <c r="T633" s="41">
        <v>40945</v>
      </c>
      <c r="U633" s="30">
        <v>38.566400000000002</v>
      </c>
      <c r="V633" s="119">
        <v>40945</v>
      </c>
      <c r="W633" s="30">
        <v>38.689</v>
      </c>
      <c r="X633" s="1446"/>
      <c r="Y633" s="93">
        <v>40954</v>
      </c>
      <c r="Z633" s="30">
        <v>24.66</v>
      </c>
      <c r="AA633" s="190">
        <f t="shared" si="54"/>
        <v>3.0405780000000004</v>
      </c>
      <c r="AB633" s="41">
        <v>40954</v>
      </c>
      <c r="AC633" s="30">
        <v>23.19</v>
      </c>
      <c r="AD633" s="190">
        <f t="shared" si="55"/>
        <v>2.6888805000000007</v>
      </c>
      <c r="AE633" s="41">
        <v>40954</v>
      </c>
      <c r="AF633" s="30">
        <v>29.58</v>
      </c>
      <c r="AG633" s="1685">
        <f t="shared" si="56"/>
        <v>4.3748820000000004</v>
      </c>
      <c r="AH633" s="1446"/>
      <c r="AI633" s="93">
        <v>40953</v>
      </c>
      <c r="AJ633" s="30">
        <v>21.06</v>
      </c>
      <c r="AK633" s="190">
        <f t="shared" si="57"/>
        <v>2.2176179999999999</v>
      </c>
      <c r="AL633" s="41">
        <v>40945</v>
      </c>
      <c r="AM633" s="30">
        <v>18.573</v>
      </c>
      <c r="AN633" s="190">
        <f t="shared" si="58"/>
        <v>1.7247816450000002</v>
      </c>
      <c r="AO633" s="41">
        <v>40975</v>
      </c>
      <c r="AP633" s="88">
        <v>19.309999999999999</v>
      </c>
      <c r="AQ633" s="1685">
        <f t="shared" si="59"/>
        <v>1.8643805</v>
      </c>
    </row>
    <row r="634" spans="1:43">
      <c r="A634" s="28">
        <v>40946</v>
      </c>
      <c r="B634" s="41">
        <v>40946</v>
      </c>
      <c r="C634" s="30">
        <v>69.243300000000005</v>
      </c>
      <c r="D634" s="28">
        <v>40946</v>
      </c>
      <c r="E634" s="30">
        <v>56.743499999999997</v>
      </c>
      <c r="F634" s="28">
        <v>40946</v>
      </c>
      <c r="G634" s="30">
        <v>44.951999999999998</v>
      </c>
      <c r="H634" s="28">
        <v>40946</v>
      </c>
      <c r="I634" s="30">
        <v>40.448500000000003</v>
      </c>
      <c r="J634" s="28">
        <v>40946</v>
      </c>
      <c r="K634" s="30">
        <v>32.4773</v>
      </c>
      <c r="L634" s="41">
        <v>40946</v>
      </c>
      <c r="M634" s="30">
        <v>54.005000000000003</v>
      </c>
      <c r="N634" s="119">
        <v>40946</v>
      </c>
      <c r="O634" s="30">
        <v>58.420999999999999</v>
      </c>
      <c r="P634" s="41">
        <v>40946</v>
      </c>
      <c r="Q634" s="30">
        <v>41.180199999999999</v>
      </c>
      <c r="R634" s="119">
        <v>40946</v>
      </c>
      <c r="S634" s="30">
        <v>42.984000000000002</v>
      </c>
      <c r="T634" s="41">
        <v>40946</v>
      </c>
      <c r="U634" s="30">
        <v>38.186199999999999</v>
      </c>
      <c r="V634" s="119">
        <v>40946</v>
      </c>
      <c r="W634" s="30">
        <v>38.320999999999998</v>
      </c>
      <c r="X634" s="1446"/>
      <c r="Y634" s="93">
        <v>40955</v>
      </c>
      <c r="Z634" s="30">
        <v>24.72</v>
      </c>
      <c r="AA634" s="190">
        <f t="shared" si="54"/>
        <v>3.0553919999999994</v>
      </c>
      <c r="AB634" s="41">
        <v>40955</v>
      </c>
      <c r="AC634" s="30">
        <v>23.15</v>
      </c>
      <c r="AD634" s="190">
        <f t="shared" si="55"/>
        <v>2.6796124999999997</v>
      </c>
      <c r="AE634" s="41">
        <v>40955</v>
      </c>
      <c r="AF634" s="30">
        <v>29.48</v>
      </c>
      <c r="AG634" s="1685">
        <f t="shared" si="56"/>
        <v>4.3453520000000001</v>
      </c>
      <c r="AH634" s="1446"/>
      <c r="AI634" s="93">
        <v>40954</v>
      </c>
      <c r="AJ634" s="30">
        <v>20.92</v>
      </c>
      <c r="AK634" s="190">
        <f t="shared" si="57"/>
        <v>2.1882320000000002</v>
      </c>
      <c r="AL634" s="41">
        <v>40946</v>
      </c>
      <c r="AM634" s="30">
        <v>18.347000000000001</v>
      </c>
      <c r="AN634" s="190">
        <f t="shared" si="58"/>
        <v>1.6830620450000005</v>
      </c>
      <c r="AO634" s="41">
        <v>40976</v>
      </c>
      <c r="AP634" s="88">
        <v>19.37</v>
      </c>
      <c r="AQ634" s="1685">
        <f t="shared" si="59"/>
        <v>1.8759845000000002</v>
      </c>
    </row>
    <row r="635" spans="1:43">
      <c r="A635" s="28">
        <v>40947</v>
      </c>
      <c r="B635" s="41">
        <v>40947</v>
      </c>
      <c r="C635" s="30">
        <v>68.903300000000002</v>
      </c>
      <c r="D635" s="28">
        <v>40947</v>
      </c>
      <c r="E635" s="30">
        <v>56.642000000000003</v>
      </c>
      <c r="F635" s="28">
        <v>40947</v>
      </c>
      <c r="G635" s="30">
        <v>44.948099999999997</v>
      </c>
      <c r="H635" s="28">
        <v>40947</v>
      </c>
      <c r="I635" s="30">
        <v>40.412599999999998</v>
      </c>
      <c r="J635" s="28">
        <v>40947</v>
      </c>
      <c r="K635" s="30">
        <v>32.349600000000002</v>
      </c>
      <c r="L635" s="41">
        <v>40947</v>
      </c>
      <c r="M635" s="30">
        <v>53.462400000000002</v>
      </c>
      <c r="N635" s="119">
        <v>40947</v>
      </c>
      <c r="O635" s="30">
        <v>58.002000000000002</v>
      </c>
      <c r="P635" s="41">
        <v>40947</v>
      </c>
      <c r="Q635" s="30">
        <v>40.812199999999997</v>
      </c>
      <c r="R635" s="119">
        <v>40947</v>
      </c>
      <c r="S635" s="30">
        <v>42.558999999999997</v>
      </c>
      <c r="T635" s="41">
        <v>40947</v>
      </c>
      <c r="U635" s="30">
        <v>37.961799999999997</v>
      </c>
      <c r="V635" s="119">
        <v>40947</v>
      </c>
      <c r="W635" s="30">
        <v>38.118000000000002</v>
      </c>
      <c r="X635" s="1446"/>
      <c r="Y635" s="93">
        <v>40956</v>
      </c>
      <c r="Z635" s="30">
        <v>24.71</v>
      </c>
      <c r="AA635" s="190">
        <f t="shared" si="54"/>
        <v>3.0529205000000004</v>
      </c>
      <c r="AB635" s="41">
        <v>40956</v>
      </c>
      <c r="AC635" s="30">
        <v>23.03</v>
      </c>
      <c r="AD635" s="190">
        <f t="shared" si="55"/>
        <v>2.6519045000000001</v>
      </c>
      <c r="AE635" s="41">
        <v>40956</v>
      </c>
      <c r="AF635" s="30">
        <v>29.52</v>
      </c>
      <c r="AG635" s="1685">
        <f t="shared" si="56"/>
        <v>4.3571520000000001</v>
      </c>
      <c r="AH635" s="1446"/>
      <c r="AI635" s="93">
        <v>40955</v>
      </c>
      <c r="AJ635" s="30">
        <v>20.81</v>
      </c>
      <c r="AK635" s="190">
        <f t="shared" si="57"/>
        <v>2.1652804999999997</v>
      </c>
      <c r="AL635" s="41">
        <v>40947</v>
      </c>
      <c r="AM635" s="30">
        <v>17.960999999999999</v>
      </c>
      <c r="AN635" s="190">
        <f t="shared" si="58"/>
        <v>1.6129876049999998</v>
      </c>
      <c r="AO635" s="41">
        <v>40977</v>
      </c>
      <c r="AP635" s="88">
        <v>18.86</v>
      </c>
      <c r="AQ635" s="1685">
        <f t="shared" si="59"/>
        <v>1.7784979999999999</v>
      </c>
    </row>
    <row r="636" spans="1:43">
      <c r="A636" s="28">
        <v>40948</v>
      </c>
      <c r="B636" s="41">
        <v>40948</v>
      </c>
      <c r="C636" s="30">
        <v>68.883600000000001</v>
      </c>
      <c r="D636" s="28">
        <v>40948</v>
      </c>
      <c r="E636" s="30">
        <v>56.610399999999998</v>
      </c>
      <c r="F636" s="28">
        <v>40948</v>
      </c>
      <c r="G636" s="30">
        <v>44.88</v>
      </c>
      <c r="H636" s="28">
        <v>40948</v>
      </c>
      <c r="I636" s="30">
        <v>40.327599999999997</v>
      </c>
      <c r="J636" s="28">
        <v>40948</v>
      </c>
      <c r="K636" s="30">
        <v>32.293999999999997</v>
      </c>
      <c r="L636" s="41">
        <v>40948</v>
      </c>
      <c r="M636" s="30">
        <v>53.232100000000003</v>
      </c>
      <c r="N636" s="119">
        <v>40948</v>
      </c>
      <c r="O636" s="30">
        <v>57.728000000000002</v>
      </c>
      <c r="P636" s="41">
        <v>40948</v>
      </c>
      <c r="Q636" s="30">
        <v>40.625900000000001</v>
      </c>
      <c r="R636" s="119">
        <v>40948</v>
      </c>
      <c r="S636" s="30">
        <v>42.32</v>
      </c>
      <c r="T636" s="41">
        <v>40948</v>
      </c>
      <c r="U636" s="30">
        <v>37.929499999999997</v>
      </c>
      <c r="V636" s="119">
        <v>40948</v>
      </c>
      <c r="W636" s="30">
        <v>38.067999999999998</v>
      </c>
      <c r="X636" s="1446"/>
      <c r="Y636" s="93">
        <v>40959</v>
      </c>
      <c r="Z636" s="30">
        <v>24.62</v>
      </c>
      <c r="AA636" s="190">
        <f t="shared" si="54"/>
        <v>3.0307219999999999</v>
      </c>
      <c r="AB636" s="41">
        <v>40959</v>
      </c>
      <c r="AC636" s="30">
        <v>23.05</v>
      </c>
      <c r="AD636" s="190">
        <f t="shared" si="55"/>
        <v>2.6565125000000003</v>
      </c>
      <c r="AE636" s="41">
        <v>40959</v>
      </c>
      <c r="AF636" s="30">
        <v>29.41</v>
      </c>
      <c r="AG636" s="1685">
        <f t="shared" si="56"/>
        <v>4.3247405000000008</v>
      </c>
      <c r="AH636" s="1446"/>
      <c r="AI636" s="93">
        <v>40956</v>
      </c>
      <c r="AJ636" s="30">
        <v>20.78</v>
      </c>
      <c r="AK636" s="190">
        <f t="shared" si="57"/>
        <v>2.1590420000000003</v>
      </c>
      <c r="AL636" s="41">
        <v>40948</v>
      </c>
      <c r="AM636" s="30">
        <v>17.951999999999998</v>
      </c>
      <c r="AN636" s="190">
        <f t="shared" si="58"/>
        <v>1.6113715199999996</v>
      </c>
      <c r="AO636" s="41">
        <v>40980</v>
      </c>
      <c r="AP636" s="88">
        <v>18.16</v>
      </c>
      <c r="AQ636" s="1685">
        <f t="shared" si="59"/>
        <v>1.6489280000000002</v>
      </c>
    </row>
    <row r="637" spans="1:43">
      <c r="A637" s="28">
        <v>40949</v>
      </c>
      <c r="B637" s="41">
        <v>40949</v>
      </c>
      <c r="C637" s="30">
        <v>68.739999999999995</v>
      </c>
      <c r="D637" s="28">
        <v>40949</v>
      </c>
      <c r="E637" s="30">
        <v>56.561900000000001</v>
      </c>
      <c r="F637" s="28">
        <v>40949</v>
      </c>
      <c r="G637" s="30">
        <v>44.685000000000002</v>
      </c>
      <c r="H637" s="28">
        <v>40949</v>
      </c>
      <c r="I637" s="30">
        <v>40.205300000000001</v>
      </c>
      <c r="J637" s="28">
        <v>40949</v>
      </c>
      <c r="K637" s="30">
        <v>32.271000000000001</v>
      </c>
      <c r="L637" s="41">
        <v>40949</v>
      </c>
      <c r="M637" s="30">
        <v>53.2883</v>
      </c>
      <c r="N637" s="119">
        <v>40949</v>
      </c>
      <c r="O637" s="30">
        <v>57.737000000000002</v>
      </c>
      <c r="P637" s="41">
        <v>40949</v>
      </c>
      <c r="Q637" s="30">
        <v>40.527099999999997</v>
      </c>
      <c r="R637" s="119">
        <v>40949</v>
      </c>
      <c r="S637" s="30">
        <v>42.279000000000003</v>
      </c>
      <c r="T637" s="41">
        <v>40949</v>
      </c>
      <c r="U637" s="30">
        <v>37.582700000000003</v>
      </c>
      <c r="V637" s="119">
        <v>40949</v>
      </c>
      <c r="W637" s="30">
        <v>37.722999999999999</v>
      </c>
      <c r="X637" s="1446"/>
      <c r="Y637" s="93">
        <v>40960</v>
      </c>
      <c r="Z637" s="30">
        <v>24.51</v>
      </c>
      <c r="AA637" s="190">
        <f t="shared" si="54"/>
        <v>3.0037005000000003</v>
      </c>
      <c r="AB637" s="41">
        <v>40960</v>
      </c>
      <c r="AC637" s="30">
        <v>23.08</v>
      </c>
      <c r="AD637" s="190">
        <f t="shared" si="55"/>
        <v>2.6634319999999998</v>
      </c>
      <c r="AE637" s="41">
        <v>40960</v>
      </c>
      <c r="AF637" s="30">
        <v>29.38</v>
      </c>
      <c r="AG637" s="1685">
        <f t="shared" si="56"/>
        <v>4.3159220000000005</v>
      </c>
      <c r="AH637" s="1446"/>
      <c r="AI637" s="93">
        <v>40959</v>
      </c>
      <c r="AJ637" s="30">
        <v>20.72</v>
      </c>
      <c r="AK637" s="190">
        <f t="shared" si="57"/>
        <v>2.1465920000000001</v>
      </c>
      <c r="AL637" s="41">
        <v>40949</v>
      </c>
      <c r="AM637" s="30">
        <v>17.625</v>
      </c>
      <c r="AN637" s="190">
        <f t="shared" si="58"/>
        <v>1.5532031249999998</v>
      </c>
      <c r="AO637" s="41">
        <v>40981</v>
      </c>
      <c r="AP637" s="88">
        <v>18.21</v>
      </c>
      <c r="AQ637" s="1685">
        <f t="shared" si="59"/>
        <v>1.6580205000000001</v>
      </c>
    </row>
    <row r="638" spans="1:43">
      <c r="A638" s="28">
        <v>40952</v>
      </c>
      <c r="B638" s="41">
        <v>40952</v>
      </c>
      <c r="C638" s="30">
        <v>68.821399999999997</v>
      </c>
      <c r="D638" s="28">
        <v>40952</v>
      </c>
      <c r="E638" s="30">
        <v>56.446899999999999</v>
      </c>
      <c r="F638" s="28">
        <v>40952</v>
      </c>
      <c r="G638" s="30">
        <v>44.589199999999998</v>
      </c>
      <c r="H638" s="28">
        <v>40952</v>
      </c>
      <c r="I638" s="30">
        <v>40.015799999999999</v>
      </c>
      <c r="J638" s="28">
        <v>40952</v>
      </c>
      <c r="K638" s="30">
        <v>32.122</v>
      </c>
      <c r="L638" s="41">
        <v>40952</v>
      </c>
      <c r="M638" s="30">
        <v>53.308799999999998</v>
      </c>
      <c r="N638" s="119">
        <v>40952</v>
      </c>
      <c r="O638" s="30">
        <v>57.759</v>
      </c>
      <c r="P638" s="41">
        <v>40952</v>
      </c>
      <c r="Q638" s="30">
        <v>40.505000000000003</v>
      </c>
      <c r="R638" s="119">
        <v>40952</v>
      </c>
      <c r="S638" s="30">
        <v>42.268999999999998</v>
      </c>
      <c r="T638" s="41">
        <v>40952</v>
      </c>
      <c r="U638" s="30">
        <v>37.544400000000003</v>
      </c>
      <c r="V638" s="119">
        <v>40952</v>
      </c>
      <c r="W638" s="30">
        <v>37.677999999999997</v>
      </c>
      <c r="X638" s="1446"/>
      <c r="Y638" s="93">
        <v>40961</v>
      </c>
      <c r="Z638" s="30">
        <v>24.61</v>
      </c>
      <c r="AA638" s="190">
        <f t="shared" si="54"/>
        <v>3.0282604999999996</v>
      </c>
      <c r="AB638" s="41">
        <v>40961</v>
      </c>
      <c r="AC638" s="30">
        <v>23.13</v>
      </c>
      <c r="AD638" s="190">
        <f t="shared" si="55"/>
        <v>2.6749844999999994</v>
      </c>
      <c r="AE638" s="41">
        <v>40961</v>
      </c>
      <c r="AF638" s="30">
        <v>29.39</v>
      </c>
      <c r="AG638" s="1685">
        <f t="shared" si="56"/>
        <v>4.3188604999999995</v>
      </c>
      <c r="AH638" s="1446"/>
      <c r="AI638" s="93">
        <v>40960</v>
      </c>
      <c r="AJ638" s="30">
        <v>20.73</v>
      </c>
      <c r="AK638" s="190">
        <f t="shared" si="57"/>
        <v>2.1486645000000002</v>
      </c>
      <c r="AL638" s="41">
        <v>40952</v>
      </c>
      <c r="AM638" s="30">
        <v>17.643000000000001</v>
      </c>
      <c r="AN638" s="190">
        <f t="shared" si="58"/>
        <v>1.5563772450000002</v>
      </c>
      <c r="AO638" s="41">
        <v>40982</v>
      </c>
      <c r="AP638" s="88">
        <v>17.97</v>
      </c>
      <c r="AQ638" s="1685">
        <f t="shared" si="59"/>
        <v>1.6146045000000002</v>
      </c>
    </row>
    <row r="639" spans="1:43">
      <c r="A639" s="28">
        <v>40953</v>
      </c>
      <c r="B639" s="41">
        <v>40953</v>
      </c>
      <c r="C639" s="30">
        <v>68.832099999999997</v>
      </c>
      <c r="D639" s="28">
        <v>40953</v>
      </c>
      <c r="E639" s="30">
        <v>56.392000000000003</v>
      </c>
      <c r="F639" s="28">
        <v>40953</v>
      </c>
      <c r="G639" s="30">
        <v>44.537500000000001</v>
      </c>
      <c r="H639" s="28">
        <v>40953</v>
      </c>
      <c r="I639" s="30">
        <v>39.941899999999997</v>
      </c>
      <c r="J639" s="28">
        <v>40953</v>
      </c>
      <c r="K639" s="30">
        <v>31.975300000000001</v>
      </c>
      <c r="L639" s="41">
        <v>40953</v>
      </c>
      <c r="M639" s="30">
        <v>52.905000000000001</v>
      </c>
      <c r="N639" s="119">
        <v>40953</v>
      </c>
      <c r="O639" s="30">
        <v>57.344999999999999</v>
      </c>
      <c r="P639" s="41">
        <v>40953</v>
      </c>
      <c r="Q639" s="30">
        <v>40.256799999999998</v>
      </c>
      <c r="R639" s="119">
        <v>40953</v>
      </c>
      <c r="S639" s="30">
        <v>42.023000000000003</v>
      </c>
      <c r="T639" s="41">
        <v>40953</v>
      </c>
      <c r="U639" s="30">
        <v>37.4161</v>
      </c>
      <c r="V639" s="119">
        <v>40953</v>
      </c>
      <c r="W639" s="30">
        <v>37.545999999999999</v>
      </c>
      <c r="X639" s="1446"/>
      <c r="Y639" s="93">
        <v>40962</v>
      </c>
      <c r="Z639" s="30">
        <v>24.41</v>
      </c>
      <c r="AA639" s="190">
        <f t="shared" si="54"/>
        <v>2.9792405000000004</v>
      </c>
      <c r="AB639" s="41">
        <v>40962</v>
      </c>
      <c r="AC639" s="30">
        <v>23.07</v>
      </c>
      <c r="AD639" s="190">
        <f t="shared" si="55"/>
        <v>2.6611245000000001</v>
      </c>
      <c r="AE639" s="41">
        <v>40962</v>
      </c>
      <c r="AF639" s="30">
        <v>29.08</v>
      </c>
      <c r="AG639" s="1685">
        <f t="shared" si="56"/>
        <v>4.2282320000000002</v>
      </c>
      <c r="AH639" s="1446"/>
      <c r="AI639" s="93">
        <v>40961</v>
      </c>
      <c r="AJ639" s="30">
        <v>20.77</v>
      </c>
      <c r="AK639" s="190">
        <f t="shared" si="57"/>
        <v>2.1569645</v>
      </c>
      <c r="AL639" s="41">
        <v>40953</v>
      </c>
      <c r="AM639" s="30">
        <v>17.579000000000001</v>
      </c>
      <c r="AN639" s="190">
        <f t="shared" si="58"/>
        <v>1.545106205</v>
      </c>
      <c r="AO639" s="41">
        <v>40983</v>
      </c>
      <c r="AP639" s="88">
        <v>17.95</v>
      </c>
      <c r="AQ639" s="1685">
        <f t="shared" si="59"/>
        <v>1.6110125</v>
      </c>
    </row>
    <row r="640" spans="1:43">
      <c r="A640" s="28">
        <v>40954</v>
      </c>
      <c r="B640" s="41">
        <v>40954</v>
      </c>
      <c r="C640" s="30">
        <v>68.818100000000001</v>
      </c>
      <c r="D640" s="28">
        <v>40954</v>
      </c>
      <c r="E640" s="30">
        <v>56.231400000000001</v>
      </c>
      <c r="F640" s="28">
        <v>40954</v>
      </c>
      <c r="G640" s="30">
        <v>44.504199999999997</v>
      </c>
      <c r="H640" s="28">
        <v>40954</v>
      </c>
      <c r="I640" s="30">
        <v>39.813600000000001</v>
      </c>
      <c r="J640" s="28">
        <v>40954</v>
      </c>
      <c r="K640" s="30">
        <v>31.973700000000001</v>
      </c>
      <c r="L640" s="41">
        <v>40954</v>
      </c>
      <c r="M640" s="30">
        <v>52.709699999999998</v>
      </c>
      <c r="N640" s="119">
        <v>40954</v>
      </c>
      <c r="O640" s="30">
        <v>57.155999999999999</v>
      </c>
      <c r="P640" s="41">
        <v>40954</v>
      </c>
      <c r="Q640" s="30">
        <v>40.106299999999997</v>
      </c>
      <c r="R640" s="119">
        <v>40954</v>
      </c>
      <c r="S640" s="30">
        <v>41.866999999999997</v>
      </c>
      <c r="T640" s="41">
        <v>40954</v>
      </c>
      <c r="U640" s="30">
        <v>37.480200000000004</v>
      </c>
      <c r="V640" s="119">
        <v>40954</v>
      </c>
      <c r="W640" s="30">
        <v>37.606000000000002</v>
      </c>
      <c r="X640" s="1446"/>
      <c r="Y640" s="93">
        <v>40963</v>
      </c>
      <c r="Z640" s="30">
        <v>24.19</v>
      </c>
      <c r="AA640" s="190">
        <f t="shared" si="54"/>
        <v>2.9257805000000001</v>
      </c>
      <c r="AB640" s="41">
        <v>40963</v>
      </c>
      <c r="AC640" s="30">
        <v>22.79</v>
      </c>
      <c r="AD640" s="190">
        <f t="shared" si="55"/>
        <v>2.5969205</v>
      </c>
      <c r="AE640" s="41">
        <v>40963</v>
      </c>
      <c r="AF640" s="30">
        <v>28.73</v>
      </c>
      <c r="AG640" s="1685">
        <f t="shared" si="56"/>
        <v>4.1270645000000004</v>
      </c>
      <c r="AH640" s="1446"/>
      <c r="AI640" s="93">
        <v>40962</v>
      </c>
      <c r="AJ640" s="30">
        <v>20.6</v>
      </c>
      <c r="AK640" s="190">
        <f t="shared" si="57"/>
        <v>2.1218000000000004</v>
      </c>
      <c r="AL640" s="41">
        <v>40954</v>
      </c>
      <c r="AM640" s="30">
        <v>17.559999999999999</v>
      </c>
      <c r="AN640" s="190">
        <f t="shared" si="58"/>
        <v>1.5417679999999996</v>
      </c>
      <c r="AO640" s="41">
        <v>40984</v>
      </c>
      <c r="AP640" s="88">
        <v>17.920000000000002</v>
      </c>
      <c r="AQ640" s="1685">
        <f t="shared" si="59"/>
        <v>1.6056320000000006</v>
      </c>
    </row>
    <row r="641" spans="1:43">
      <c r="A641" s="28">
        <v>40955</v>
      </c>
      <c r="B641" s="41">
        <v>40955</v>
      </c>
      <c r="C641" s="30">
        <v>68.978999999999999</v>
      </c>
      <c r="D641" s="28">
        <v>40955</v>
      </c>
      <c r="E641" s="30">
        <v>56.3369</v>
      </c>
      <c r="F641" s="28">
        <v>40955</v>
      </c>
      <c r="G641" s="30">
        <v>44.307099999999998</v>
      </c>
      <c r="H641" s="28">
        <v>40955</v>
      </c>
      <c r="I641" s="30">
        <v>39.555999999999997</v>
      </c>
      <c r="J641" s="28">
        <v>40955</v>
      </c>
      <c r="K641" s="30">
        <v>31.295300000000001</v>
      </c>
      <c r="L641" s="41">
        <v>40955</v>
      </c>
      <c r="M641" s="30">
        <v>51.902700000000003</v>
      </c>
      <c r="N641" s="119">
        <v>40955</v>
      </c>
      <c r="O641" s="30">
        <v>56.338999999999999</v>
      </c>
      <c r="P641" s="41">
        <v>40955</v>
      </c>
      <c r="Q641" s="30">
        <v>39.418999999999997</v>
      </c>
      <c r="R641" s="119">
        <v>40955</v>
      </c>
      <c r="S641" s="30">
        <v>41.15</v>
      </c>
      <c r="T641" s="41">
        <v>40955</v>
      </c>
      <c r="U641" s="30">
        <v>36.176900000000003</v>
      </c>
      <c r="V641" s="119">
        <v>40955</v>
      </c>
      <c r="W641" s="30">
        <v>36.286000000000001</v>
      </c>
      <c r="X641" s="1446"/>
      <c r="Y641" s="93">
        <v>40966</v>
      </c>
      <c r="Z641" s="30">
        <v>24.14</v>
      </c>
      <c r="AA641" s="190">
        <f t="shared" si="54"/>
        <v>2.9136980000000001</v>
      </c>
      <c r="AB641" s="41">
        <v>40966</v>
      </c>
      <c r="AC641" s="30">
        <v>22.75</v>
      </c>
      <c r="AD641" s="190">
        <f t="shared" si="55"/>
        <v>2.5878125000000001</v>
      </c>
      <c r="AE641" s="41">
        <v>40966</v>
      </c>
      <c r="AF641" s="30">
        <v>28.65</v>
      </c>
      <c r="AG641" s="1685">
        <f t="shared" si="56"/>
        <v>4.1041124999999994</v>
      </c>
      <c r="AH641" s="1446"/>
      <c r="AI641" s="93">
        <v>40963</v>
      </c>
      <c r="AJ641" s="30">
        <v>20.2</v>
      </c>
      <c r="AK641" s="190">
        <f t="shared" si="57"/>
        <v>2.0401999999999996</v>
      </c>
      <c r="AL641" s="41">
        <v>40955</v>
      </c>
      <c r="AM641" s="30">
        <v>17.486000000000001</v>
      </c>
      <c r="AN641" s="190">
        <f t="shared" si="58"/>
        <v>1.5288009800000002</v>
      </c>
      <c r="AO641" s="41">
        <v>40987</v>
      </c>
      <c r="AP641" s="88">
        <v>17.84</v>
      </c>
      <c r="AQ641" s="1685">
        <f t="shared" si="59"/>
        <v>1.5913280000000003</v>
      </c>
    </row>
    <row r="642" spans="1:43">
      <c r="A642" s="28">
        <v>40956</v>
      </c>
      <c r="B642" s="41">
        <v>40956</v>
      </c>
      <c r="C642" s="30">
        <v>68.807900000000004</v>
      </c>
      <c r="D642" s="28">
        <v>40956</v>
      </c>
      <c r="E642" s="30">
        <v>56.316400000000002</v>
      </c>
      <c r="F642" s="28">
        <v>40956</v>
      </c>
      <c r="G642" s="30">
        <v>44.354199999999999</v>
      </c>
      <c r="H642" s="28">
        <v>40956</v>
      </c>
      <c r="I642" s="30">
        <v>39.633299999999998</v>
      </c>
      <c r="J642" s="28">
        <v>40956</v>
      </c>
      <c r="K642" s="30">
        <v>31.3172</v>
      </c>
      <c r="L642" s="41">
        <v>40956</v>
      </c>
      <c r="M642" s="30">
        <v>51.451599999999999</v>
      </c>
      <c r="N642" s="119">
        <v>40956</v>
      </c>
      <c r="O642" s="30">
        <v>55.808999999999997</v>
      </c>
      <c r="P642" s="41">
        <v>40956</v>
      </c>
      <c r="Q642" s="30">
        <v>39.028399999999998</v>
      </c>
      <c r="R642" s="119">
        <v>40956</v>
      </c>
      <c r="S642" s="30">
        <v>40.5</v>
      </c>
      <c r="T642" s="41">
        <v>40956</v>
      </c>
      <c r="U642" s="30">
        <v>35.926099999999998</v>
      </c>
      <c r="V642" s="119">
        <v>40956</v>
      </c>
      <c r="W642" s="30">
        <v>36.036000000000001</v>
      </c>
      <c r="X642" s="1446"/>
      <c r="Y642" s="93">
        <v>40967</v>
      </c>
      <c r="Z642" s="30">
        <v>24.04</v>
      </c>
      <c r="AA642" s="190">
        <f t="shared" si="54"/>
        <v>2.889608</v>
      </c>
      <c r="AB642" s="41">
        <v>40967</v>
      </c>
      <c r="AC642" s="30">
        <v>22.67</v>
      </c>
      <c r="AD642" s="190">
        <f t="shared" si="55"/>
        <v>2.5696445000000003</v>
      </c>
      <c r="AE642" s="41">
        <v>40967</v>
      </c>
      <c r="AF642" s="30">
        <v>28.54</v>
      </c>
      <c r="AG642" s="1685">
        <f t="shared" si="56"/>
        <v>4.0726579999999997</v>
      </c>
      <c r="AH642" s="1446"/>
      <c r="AI642" s="93">
        <v>40966</v>
      </c>
      <c r="AJ642" s="30">
        <v>20.14</v>
      </c>
      <c r="AK642" s="190">
        <f t="shared" si="57"/>
        <v>2.028098</v>
      </c>
      <c r="AL642" s="41">
        <v>40956</v>
      </c>
      <c r="AM642" s="30">
        <v>17.366</v>
      </c>
      <c r="AN642" s="190">
        <f t="shared" si="58"/>
        <v>1.5078897800000002</v>
      </c>
      <c r="AO642" s="41">
        <v>40988</v>
      </c>
      <c r="AP642" s="88">
        <v>16.57</v>
      </c>
      <c r="AQ642" s="1685">
        <f t="shared" si="59"/>
        <v>1.3728245000000001</v>
      </c>
    </row>
    <row r="643" spans="1:43">
      <c r="A643" s="28">
        <v>40959</v>
      </c>
      <c r="B643" s="41">
        <v>40959</v>
      </c>
      <c r="C643" s="30">
        <v>68.180300000000003</v>
      </c>
      <c r="D643" s="28">
        <v>40959</v>
      </c>
      <c r="E643" s="30">
        <v>56.218200000000003</v>
      </c>
      <c r="F643" s="28">
        <v>40959</v>
      </c>
      <c r="G643" s="30">
        <v>44.260399999999997</v>
      </c>
      <c r="H643" s="28">
        <v>40959</v>
      </c>
      <c r="I643" s="30">
        <v>39.5379</v>
      </c>
      <c r="J643" s="28">
        <v>40959</v>
      </c>
      <c r="K643" s="30">
        <v>31.251100000000001</v>
      </c>
      <c r="L643" s="41">
        <v>40959</v>
      </c>
      <c r="M643" s="30">
        <v>51.127299999999998</v>
      </c>
      <c r="N643" s="119">
        <v>40959</v>
      </c>
      <c r="O643" s="30">
        <v>55.613</v>
      </c>
      <c r="P643" s="41">
        <v>40959</v>
      </c>
      <c r="Q643" s="30">
        <v>38.9206</v>
      </c>
      <c r="R643" s="119">
        <v>40959</v>
      </c>
      <c r="S643" s="30">
        <v>40.448</v>
      </c>
      <c r="T643" s="41">
        <v>40959</v>
      </c>
      <c r="U643" s="30">
        <v>35.653300000000002</v>
      </c>
      <c r="V643" s="119">
        <v>40959</v>
      </c>
      <c r="W643" s="30">
        <v>35.776000000000003</v>
      </c>
      <c r="X643" s="1446"/>
      <c r="Y643" s="93">
        <v>40968</v>
      </c>
      <c r="Z643" s="30">
        <v>24.05</v>
      </c>
      <c r="AA643" s="190">
        <f t="shared" si="54"/>
        <v>2.8920125000000003</v>
      </c>
      <c r="AB643" s="41">
        <v>40968</v>
      </c>
      <c r="AC643" s="30">
        <v>22.67</v>
      </c>
      <c r="AD643" s="190">
        <f t="shared" si="55"/>
        <v>2.5696445000000003</v>
      </c>
      <c r="AE643" s="41">
        <v>40968</v>
      </c>
      <c r="AF643" s="30">
        <v>28.53</v>
      </c>
      <c r="AG643" s="1685">
        <f t="shared" si="56"/>
        <v>4.0698045</v>
      </c>
      <c r="AH643" s="1446"/>
      <c r="AI643" s="93">
        <v>40967</v>
      </c>
      <c r="AJ643" s="30">
        <v>20.100000000000001</v>
      </c>
      <c r="AK643" s="190">
        <f t="shared" si="57"/>
        <v>2.0200500000000003</v>
      </c>
      <c r="AL643" s="41">
        <v>40959</v>
      </c>
      <c r="AM643" s="30">
        <v>17.344000000000001</v>
      </c>
      <c r="AN643" s="190">
        <f t="shared" si="58"/>
        <v>1.50407168</v>
      </c>
      <c r="AO643" s="41">
        <v>40989</v>
      </c>
      <c r="AP643" s="88">
        <v>16.53</v>
      </c>
      <c r="AQ643" s="1685">
        <f t="shared" si="59"/>
        <v>1.3662045</v>
      </c>
    </row>
    <row r="644" spans="1:43">
      <c r="A644" s="28">
        <v>40960</v>
      </c>
      <c r="B644" s="41">
        <v>40960</v>
      </c>
      <c r="C644" s="30">
        <v>68.346900000000005</v>
      </c>
      <c r="D644" s="28">
        <v>40960</v>
      </c>
      <c r="E644" s="30">
        <v>56.321599999999997</v>
      </c>
      <c r="F644" s="28">
        <v>40960</v>
      </c>
      <c r="G644" s="30">
        <v>44.33</v>
      </c>
      <c r="H644" s="28">
        <v>40960</v>
      </c>
      <c r="I644" s="30">
        <v>39.620100000000001</v>
      </c>
      <c r="J644" s="28">
        <v>40960</v>
      </c>
      <c r="K644" s="30">
        <v>31.257400000000001</v>
      </c>
      <c r="L644" s="41">
        <v>40960</v>
      </c>
      <c r="M644" s="30">
        <v>51.051699999999997</v>
      </c>
      <c r="N644" s="119">
        <v>40960</v>
      </c>
      <c r="O644" s="30">
        <v>55.518000000000001</v>
      </c>
      <c r="P644" s="41">
        <v>40960</v>
      </c>
      <c r="Q644" s="30">
        <v>38.871299999999998</v>
      </c>
      <c r="R644" s="119">
        <v>40960</v>
      </c>
      <c r="S644" s="30">
        <v>40.363</v>
      </c>
      <c r="T644" s="41">
        <v>40960</v>
      </c>
      <c r="U644" s="30">
        <v>35.396299999999997</v>
      </c>
      <c r="V644" s="119">
        <v>40960</v>
      </c>
      <c r="W644" s="30">
        <v>35.509</v>
      </c>
      <c r="X644" s="1446"/>
      <c r="Y644" s="93">
        <v>40969</v>
      </c>
      <c r="Z644" s="30">
        <v>23.07</v>
      </c>
      <c r="AA644" s="190">
        <f t="shared" si="54"/>
        <v>2.6611245000000001</v>
      </c>
      <c r="AB644" s="41">
        <v>40969</v>
      </c>
      <c r="AC644" s="30">
        <v>21.79</v>
      </c>
      <c r="AD644" s="190">
        <f t="shared" si="55"/>
        <v>2.3740204999999999</v>
      </c>
      <c r="AE644" s="41">
        <v>40969</v>
      </c>
      <c r="AF644" s="30">
        <v>26.68</v>
      </c>
      <c r="AG644" s="1685">
        <f t="shared" si="56"/>
        <v>3.5591119999999998</v>
      </c>
      <c r="AH644" s="1446"/>
      <c r="AI644" s="93">
        <v>40968</v>
      </c>
      <c r="AJ644" s="30">
        <v>20.100000000000001</v>
      </c>
      <c r="AK644" s="190">
        <f t="shared" si="57"/>
        <v>2.0200500000000003</v>
      </c>
      <c r="AL644" s="41">
        <v>40960</v>
      </c>
      <c r="AM644" s="30">
        <v>17.306000000000001</v>
      </c>
      <c r="AN644" s="190">
        <f t="shared" si="58"/>
        <v>1.4974881800000002</v>
      </c>
      <c r="AO644" s="41">
        <v>40990</v>
      </c>
      <c r="AP644" s="88">
        <v>16.309999999999999</v>
      </c>
      <c r="AQ644" s="1685">
        <f t="shared" si="59"/>
        <v>1.3300804999999998</v>
      </c>
    </row>
    <row r="645" spans="1:43">
      <c r="A645" s="28">
        <v>40961</v>
      </c>
      <c r="B645" s="41">
        <v>40961</v>
      </c>
      <c r="C645" s="30">
        <v>68.327299999999994</v>
      </c>
      <c r="D645" s="28">
        <v>40961</v>
      </c>
      <c r="E645" s="30">
        <v>56.355200000000004</v>
      </c>
      <c r="F645" s="28">
        <v>40961</v>
      </c>
      <c r="G645" s="30">
        <v>44.3292</v>
      </c>
      <c r="H645" s="28">
        <v>40961</v>
      </c>
      <c r="I645" s="30">
        <v>39.607100000000003</v>
      </c>
      <c r="J645" s="28">
        <v>40961</v>
      </c>
      <c r="K645" s="30">
        <v>31.264199999999999</v>
      </c>
      <c r="L645" s="41">
        <v>40961</v>
      </c>
      <c r="M645" s="30">
        <v>51.194200000000002</v>
      </c>
      <c r="N645" s="119">
        <v>40961</v>
      </c>
      <c r="O645" s="30">
        <v>55.613999999999997</v>
      </c>
      <c r="P645" s="41">
        <v>40961</v>
      </c>
      <c r="Q645" s="30">
        <v>38.996200000000002</v>
      </c>
      <c r="R645" s="119">
        <v>40961</v>
      </c>
      <c r="S645" s="30">
        <v>40.601999999999997</v>
      </c>
      <c r="T645" s="41">
        <v>40961</v>
      </c>
      <c r="U645" s="30">
        <v>35.391100000000002</v>
      </c>
      <c r="V645" s="119">
        <v>40961</v>
      </c>
      <c r="W645" s="30">
        <v>35.494999999999997</v>
      </c>
      <c r="X645" s="1446"/>
      <c r="Y645" s="93">
        <v>40970</v>
      </c>
      <c r="Z645" s="30">
        <v>23.01</v>
      </c>
      <c r="AA645" s="190">
        <f t="shared" si="54"/>
        <v>2.6473005000000009</v>
      </c>
      <c r="AB645" s="41">
        <v>40970</v>
      </c>
      <c r="AC645" s="30">
        <v>21.75</v>
      </c>
      <c r="AD645" s="190">
        <f t="shared" si="55"/>
        <v>2.3653124999999999</v>
      </c>
      <c r="AE645" s="41">
        <v>40970</v>
      </c>
      <c r="AF645" s="30">
        <v>26.66</v>
      </c>
      <c r="AG645" s="1685">
        <f t="shared" si="56"/>
        <v>3.5537779999999999</v>
      </c>
      <c r="AH645" s="1446"/>
      <c r="AI645" s="93">
        <v>40969</v>
      </c>
      <c r="AJ645" s="30">
        <v>19.23</v>
      </c>
      <c r="AK645" s="190">
        <f t="shared" si="57"/>
        <v>1.8489644999999999</v>
      </c>
      <c r="AL645" s="41">
        <v>40961</v>
      </c>
      <c r="AM645" s="30">
        <v>17.294</v>
      </c>
      <c r="AN645" s="190">
        <f t="shared" si="58"/>
        <v>1.4954121800000002</v>
      </c>
      <c r="AO645" s="41">
        <v>40991</v>
      </c>
      <c r="AP645" s="88">
        <v>16.2</v>
      </c>
      <c r="AQ645" s="1685">
        <f t="shared" si="59"/>
        <v>1.3122</v>
      </c>
    </row>
    <row r="646" spans="1:43">
      <c r="A646" s="28">
        <v>40962</v>
      </c>
      <c r="B646" s="41">
        <v>40962</v>
      </c>
      <c r="C646" s="30">
        <v>68.332400000000007</v>
      </c>
      <c r="D646" s="28">
        <v>40962</v>
      </c>
      <c r="E646" s="30">
        <v>56.398200000000003</v>
      </c>
      <c r="F646" s="28">
        <v>40962</v>
      </c>
      <c r="G646" s="30">
        <v>44.377699999999997</v>
      </c>
      <c r="H646" s="28">
        <v>40962</v>
      </c>
      <c r="I646" s="30">
        <v>39.648299999999999</v>
      </c>
      <c r="J646" s="28">
        <v>40962</v>
      </c>
      <c r="K646" s="30">
        <v>31.242000000000001</v>
      </c>
      <c r="L646" s="41">
        <v>40962</v>
      </c>
      <c r="M646" s="30">
        <v>50.901400000000002</v>
      </c>
      <c r="N646" s="119">
        <v>40962</v>
      </c>
      <c r="O646" s="30">
        <v>55.369</v>
      </c>
      <c r="P646" s="41">
        <v>40962</v>
      </c>
      <c r="Q646" s="30">
        <v>38.918300000000002</v>
      </c>
      <c r="R646" s="119">
        <v>40962</v>
      </c>
      <c r="S646" s="30">
        <v>40.466999999999999</v>
      </c>
      <c r="T646" s="41">
        <v>40962</v>
      </c>
      <c r="U646" s="30">
        <v>35.017200000000003</v>
      </c>
      <c r="V646" s="119">
        <v>40962</v>
      </c>
      <c r="W646" s="30">
        <v>35.040999999999997</v>
      </c>
      <c r="X646" s="1446"/>
      <c r="Y646" s="93">
        <v>40973</v>
      </c>
      <c r="Z646" s="30">
        <v>22.52</v>
      </c>
      <c r="AA646" s="190">
        <f t="shared" si="54"/>
        <v>2.535752</v>
      </c>
      <c r="AB646" s="41">
        <v>40973</v>
      </c>
      <c r="AC646" s="30">
        <v>21.56</v>
      </c>
      <c r="AD646" s="190">
        <f t="shared" si="55"/>
        <v>2.3241679999999998</v>
      </c>
      <c r="AE646" s="41">
        <v>40973</v>
      </c>
      <c r="AF646" s="30">
        <v>26.07</v>
      </c>
      <c r="AG646" s="1685">
        <f t="shared" si="56"/>
        <v>3.3982244999999995</v>
      </c>
      <c r="AH646" s="1446"/>
      <c r="AI646" s="93">
        <v>40970</v>
      </c>
      <c r="AJ646" s="30">
        <v>19.22</v>
      </c>
      <c r="AK646" s="190">
        <f t="shared" si="57"/>
        <v>1.8470419999999999</v>
      </c>
      <c r="AL646" s="41">
        <v>40962</v>
      </c>
      <c r="AM646" s="30">
        <v>17.084</v>
      </c>
      <c r="AN646" s="190">
        <f t="shared" si="58"/>
        <v>1.4593152799999998</v>
      </c>
      <c r="AO646" s="41">
        <v>40994</v>
      </c>
      <c r="AP646" s="88">
        <v>16.329999999999998</v>
      </c>
      <c r="AQ646" s="1685">
        <f t="shared" si="59"/>
        <v>1.3333444999999995</v>
      </c>
    </row>
    <row r="647" spans="1:43">
      <c r="A647" s="28">
        <v>40963</v>
      </c>
      <c r="B647" s="41">
        <v>40963</v>
      </c>
      <c r="C647" s="30">
        <v>68.339699999999993</v>
      </c>
      <c r="D647" s="28">
        <v>40963</v>
      </c>
      <c r="E647" s="30">
        <v>56.400799999999997</v>
      </c>
      <c r="F647" s="28">
        <v>40963</v>
      </c>
      <c r="G647" s="30">
        <v>44.383499999999998</v>
      </c>
      <c r="H647" s="28">
        <v>40963</v>
      </c>
      <c r="I647" s="30">
        <v>39.656799999999997</v>
      </c>
      <c r="J647" s="28">
        <v>40963</v>
      </c>
      <c r="K647" s="30">
        <v>31.209399999999999</v>
      </c>
      <c r="L647" s="41">
        <v>40963</v>
      </c>
      <c r="M647" s="30">
        <v>50.885199999999998</v>
      </c>
      <c r="N647" s="119">
        <v>40963</v>
      </c>
      <c r="O647" s="30">
        <v>55.35</v>
      </c>
      <c r="P647" s="41">
        <v>40963</v>
      </c>
      <c r="Q647" s="30">
        <v>38.922400000000003</v>
      </c>
      <c r="R647" s="119">
        <v>40963</v>
      </c>
      <c r="S647" s="30">
        <v>40.469000000000001</v>
      </c>
      <c r="T647" s="41">
        <v>40963</v>
      </c>
      <c r="U647" s="30">
        <v>34.914000000000001</v>
      </c>
      <c r="V647" s="119">
        <v>40963</v>
      </c>
      <c r="W647" s="30">
        <v>34.917999999999999</v>
      </c>
      <c r="X647" s="1446"/>
      <c r="Y647" s="93">
        <v>40974</v>
      </c>
      <c r="Z647" s="30">
        <v>22.24</v>
      </c>
      <c r="AA647" s="190">
        <f t="shared" si="54"/>
        <v>2.4730879999999997</v>
      </c>
      <c r="AB647" s="41">
        <v>40974</v>
      </c>
      <c r="AC647" s="30">
        <v>21.01</v>
      </c>
      <c r="AD647" s="190">
        <f t="shared" si="55"/>
        <v>2.2071005000000001</v>
      </c>
      <c r="AE647" s="41">
        <v>40974</v>
      </c>
      <c r="AF647" s="30">
        <v>25.05</v>
      </c>
      <c r="AG647" s="1685">
        <f t="shared" si="56"/>
        <v>3.1375124999999997</v>
      </c>
      <c r="AH647" s="1446"/>
      <c r="AI647" s="93">
        <v>40973</v>
      </c>
      <c r="AJ647" s="30">
        <v>18.86</v>
      </c>
      <c r="AK647" s="190">
        <f t="shared" si="57"/>
        <v>1.7784979999999999</v>
      </c>
      <c r="AL647" s="41">
        <v>40963</v>
      </c>
      <c r="AM647" s="30">
        <v>16.934000000000001</v>
      </c>
      <c r="AN647" s="190">
        <f t="shared" si="58"/>
        <v>1.4338017800000002</v>
      </c>
      <c r="AO647" s="41">
        <v>40995</v>
      </c>
      <c r="AP647" s="88">
        <v>16.05</v>
      </c>
      <c r="AQ647" s="1685">
        <f t="shared" si="59"/>
        <v>1.2880125</v>
      </c>
    </row>
    <row r="648" spans="1:43">
      <c r="A648" s="28">
        <v>40966</v>
      </c>
      <c r="B648" s="41">
        <v>40966</v>
      </c>
      <c r="C648" s="30">
        <v>68.278199999999998</v>
      </c>
      <c r="D648" s="28">
        <v>40966</v>
      </c>
      <c r="E648" s="30">
        <v>56.215699999999998</v>
      </c>
      <c r="F648" s="28">
        <v>40966</v>
      </c>
      <c r="G648" s="30">
        <v>44.157699999999998</v>
      </c>
      <c r="H648" s="28">
        <v>40966</v>
      </c>
      <c r="I648" s="30">
        <v>39.451700000000002</v>
      </c>
      <c r="J648" s="28">
        <v>40966</v>
      </c>
      <c r="K648" s="30">
        <v>30.908000000000001</v>
      </c>
      <c r="L648" s="41">
        <v>40966</v>
      </c>
      <c r="M648" s="30">
        <v>51.032299999999999</v>
      </c>
      <c r="N648" s="119">
        <v>40966</v>
      </c>
      <c r="O648" s="30">
        <v>55.597000000000001</v>
      </c>
      <c r="P648" s="41">
        <v>40966</v>
      </c>
      <c r="Q648" s="30">
        <v>38.9923</v>
      </c>
      <c r="R648" s="119">
        <v>40966</v>
      </c>
      <c r="S648" s="30">
        <v>40.545999999999999</v>
      </c>
      <c r="T648" s="41">
        <v>40966</v>
      </c>
      <c r="U648" s="30">
        <v>34.476199999999999</v>
      </c>
      <c r="V648" s="119">
        <v>40966</v>
      </c>
      <c r="W648" s="30">
        <v>34.514000000000003</v>
      </c>
      <c r="X648" s="1446"/>
      <c r="Y648" s="93">
        <v>40975</v>
      </c>
      <c r="Z648" s="30">
        <v>22.34</v>
      </c>
      <c r="AA648" s="190">
        <f t="shared" si="54"/>
        <v>2.4953779999999997</v>
      </c>
      <c r="AB648" s="41">
        <v>40975</v>
      </c>
      <c r="AC648" s="30">
        <v>21.01</v>
      </c>
      <c r="AD648" s="190">
        <f t="shared" si="55"/>
        <v>2.2071005000000001</v>
      </c>
      <c r="AE648" s="41">
        <v>40975</v>
      </c>
      <c r="AF648" s="30">
        <v>24.99</v>
      </c>
      <c r="AG648" s="1685">
        <f t="shared" si="56"/>
        <v>3.1225004999999997</v>
      </c>
      <c r="AH648" s="1446"/>
      <c r="AI648" s="93">
        <v>40974</v>
      </c>
      <c r="AJ648" s="30">
        <v>18.440000000000001</v>
      </c>
      <c r="AK648" s="190">
        <f t="shared" si="57"/>
        <v>1.7001680000000001</v>
      </c>
      <c r="AL648" s="41">
        <v>40966</v>
      </c>
      <c r="AM648" s="30">
        <v>16.75</v>
      </c>
      <c r="AN648" s="190">
        <f t="shared" si="58"/>
        <v>1.4028125000000002</v>
      </c>
      <c r="AO648" s="41">
        <v>40996</v>
      </c>
      <c r="AP648" s="88">
        <v>15.77</v>
      </c>
      <c r="AQ648" s="1685">
        <f t="shared" si="59"/>
        <v>1.2434645000000002</v>
      </c>
    </row>
    <row r="649" spans="1:43">
      <c r="A649" s="28">
        <v>40967</v>
      </c>
      <c r="B649" s="41">
        <v>40967</v>
      </c>
      <c r="C649" s="30">
        <v>68.149199999999993</v>
      </c>
      <c r="D649" s="28">
        <v>40967</v>
      </c>
      <c r="E649" s="30">
        <v>56.109299999999998</v>
      </c>
      <c r="F649" s="28">
        <v>40967</v>
      </c>
      <c r="G649" s="30">
        <v>44.112099999999998</v>
      </c>
      <c r="H649" s="28">
        <v>40967</v>
      </c>
      <c r="I649" s="30">
        <v>39.4131</v>
      </c>
      <c r="J649" s="28">
        <v>40967</v>
      </c>
      <c r="K649" s="30">
        <v>30.8188</v>
      </c>
      <c r="L649" s="41">
        <v>40967</v>
      </c>
      <c r="M649" s="30">
        <v>50.989400000000003</v>
      </c>
      <c r="N649" s="119">
        <v>40967</v>
      </c>
      <c r="O649" s="30">
        <v>55.612000000000002</v>
      </c>
      <c r="P649" s="41">
        <v>40967</v>
      </c>
      <c r="Q649" s="30">
        <v>38.832999999999998</v>
      </c>
      <c r="R649" s="119">
        <v>40967</v>
      </c>
      <c r="S649" s="30">
        <v>40.359000000000002</v>
      </c>
      <c r="T649" s="41">
        <v>40967</v>
      </c>
      <c r="U649" s="30">
        <v>33.988799999999998</v>
      </c>
      <c r="V649" s="119">
        <v>40967</v>
      </c>
      <c r="W649" s="30">
        <v>34.048000000000002</v>
      </c>
      <c r="X649" s="1446"/>
      <c r="Y649" s="93">
        <v>40976</v>
      </c>
      <c r="Z649" s="30">
        <v>22.07</v>
      </c>
      <c r="AA649" s="190">
        <f t="shared" si="54"/>
        <v>2.4354244999999999</v>
      </c>
      <c r="AB649" s="41">
        <v>40976</v>
      </c>
      <c r="AC649" s="30">
        <v>20.91</v>
      </c>
      <c r="AD649" s="190">
        <f t="shared" si="55"/>
        <v>2.1861405</v>
      </c>
      <c r="AE649" s="41">
        <v>40976</v>
      </c>
      <c r="AF649" s="30">
        <v>24.94</v>
      </c>
      <c r="AG649" s="1685">
        <f t="shared" si="56"/>
        <v>3.1100180000000002</v>
      </c>
      <c r="AH649" s="1446"/>
      <c r="AI649" s="93">
        <v>40975</v>
      </c>
      <c r="AJ649" s="30">
        <v>18.39</v>
      </c>
      <c r="AK649" s="190">
        <f t="shared" si="57"/>
        <v>1.6909605000000001</v>
      </c>
      <c r="AL649" s="41">
        <v>40967</v>
      </c>
      <c r="AM649" s="30">
        <v>16.733000000000001</v>
      </c>
      <c r="AN649" s="190">
        <f t="shared" si="58"/>
        <v>1.399966445</v>
      </c>
      <c r="AO649" s="41">
        <v>40997</v>
      </c>
      <c r="AP649" s="88">
        <v>15.78</v>
      </c>
      <c r="AQ649" s="1685">
        <f t="shared" si="59"/>
        <v>1.2450419999999998</v>
      </c>
    </row>
    <row r="650" spans="1:43">
      <c r="A650" s="28">
        <v>40968</v>
      </c>
      <c r="B650" s="41">
        <v>40968</v>
      </c>
      <c r="C650" s="30">
        <v>68.169899999999998</v>
      </c>
      <c r="D650" s="28">
        <v>40968</v>
      </c>
      <c r="E650" s="30">
        <v>56.111800000000002</v>
      </c>
      <c r="F650" s="28">
        <v>40968</v>
      </c>
      <c r="G650" s="30">
        <v>44.113399999999999</v>
      </c>
      <c r="H650" s="28">
        <v>40968</v>
      </c>
      <c r="I650" s="30">
        <v>39.415300000000002</v>
      </c>
      <c r="J650" s="28">
        <v>40968</v>
      </c>
      <c r="K650" s="30">
        <v>30.821300000000001</v>
      </c>
      <c r="L650" s="41">
        <v>40968</v>
      </c>
      <c r="M650" s="30">
        <v>49.111199999999997</v>
      </c>
      <c r="N650" s="119">
        <v>40968</v>
      </c>
      <c r="O650" s="30">
        <v>53.795000000000002</v>
      </c>
      <c r="P650" s="41">
        <v>40968</v>
      </c>
      <c r="Q650" s="30">
        <v>37.753500000000003</v>
      </c>
      <c r="R650" s="119">
        <v>40968</v>
      </c>
      <c r="S650" s="30">
        <v>39.270000000000003</v>
      </c>
      <c r="T650" s="41">
        <v>40968</v>
      </c>
      <c r="U650" s="30">
        <v>33.898499999999999</v>
      </c>
      <c r="V650" s="119">
        <v>40968</v>
      </c>
      <c r="W650" s="30">
        <v>33.976999999999997</v>
      </c>
      <c r="X650" s="1446"/>
      <c r="Y650" s="93">
        <v>40977</v>
      </c>
      <c r="Z650" s="30">
        <v>21.82</v>
      </c>
      <c r="AA650" s="190">
        <f t="shared" si="54"/>
        <v>2.3805619999999998</v>
      </c>
      <c r="AB650" s="41">
        <v>40977</v>
      </c>
      <c r="AC650" s="30">
        <v>20.86</v>
      </c>
      <c r="AD650" s="190">
        <f t="shared" si="55"/>
        <v>2.1756980000000001</v>
      </c>
      <c r="AE650" s="41">
        <v>40977</v>
      </c>
      <c r="AF650" s="30">
        <v>24.6</v>
      </c>
      <c r="AG650" s="1685">
        <f t="shared" si="56"/>
        <v>3.0258000000000007</v>
      </c>
      <c r="AH650" s="1446"/>
      <c r="AI650" s="93">
        <v>40976</v>
      </c>
      <c r="AJ650" s="30">
        <v>18.3</v>
      </c>
      <c r="AK650" s="190">
        <f t="shared" si="57"/>
        <v>1.67445</v>
      </c>
      <c r="AL650" s="41">
        <v>40968</v>
      </c>
      <c r="AM650" s="30">
        <v>15.803000000000001</v>
      </c>
      <c r="AN650" s="190">
        <f t="shared" si="58"/>
        <v>1.248674045</v>
      </c>
      <c r="AO650" s="41">
        <v>40998</v>
      </c>
      <c r="AP650" s="88">
        <v>15.38</v>
      </c>
      <c r="AQ650" s="1685">
        <f t="shared" si="59"/>
        <v>1.1827220000000003</v>
      </c>
    </row>
    <row r="651" spans="1:43">
      <c r="A651" s="28">
        <v>40969</v>
      </c>
      <c r="B651" s="41">
        <v>40969</v>
      </c>
      <c r="C651" s="30">
        <v>68.227599999999995</v>
      </c>
      <c r="D651" s="28">
        <v>40969</v>
      </c>
      <c r="E651" s="30">
        <v>56.015500000000003</v>
      </c>
      <c r="F651" s="28">
        <v>40969</v>
      </c>
      <c r="G651" s="30">
        <v>44.004800000000003</v>
      </c>
      <c r="H651" s="28">
        <v>40969</v>
      </c>
      <c r="I651" s="30">
        <v>39.2958</v>
      </c>
      <c r="J651" s="28">
        <v>40969</v>
      </c>
      <c r="K651" s="30">
        <v>30.847100000000001</v>
      </c>
      <c r="L651" s="41">
        <v>40969</v>
      </c>
      <c r="M651" s="30">
        <v>49.2166</v>
      </c>
      <c r="N651" s="119">
        <v>40969</v>
      </c>
      <c r="O651" s="30">
        <v>53.923999999999999</v>
      </c>
      <c r="P651" s="41">
        <v>40969</v>
      </c>
      <c r="Q651" s="30">
        <v>37.685200000000002</v>
      </c>
      <c r="R651" s="119">
        <v>40969</v>
      </c>
      <c r="S651" s="30">
        <v>39.179000000000002</v>
      </c>
      <c r="T651" s="41">
        <v>40969</v>
      </c>
      <c r="U651" s="30">
        <v>34.262599999999999</v>
      </c>
      <c r="V651" s="119">
        <v>40969</v>
      </c>
      <c r="W651" s="30">
        <v>34.334000000000003</v>
      </c>
      <c r="X651" s="1446"/>
      <c r="Y651" s="93">
        <v>40980</v>
      </c>
      <c r="Z651" s="30">
        <v>21.82</v>
      </c>
      <c r="AA651" s="190">
        <f t="shared" si="54"/>
        <v>2.3805619999999998</v>
      </c>
      <c r="AB651" s="41">
        <v>40980</v>
      </c>
      <c r="AC651" s="30">
        <v>20.81</v>
      </c>
      <c r="AD651" s="190">
        <f t="shared" si="55"/>
        <v>2.1652804999999997</v>
      </c>
      <c r="AE651" s="41">
        <v>40980</v>
      </c>
      <c r="AF651" s="30">
        <v>24.56</v>
      </c>
      <c r="AG651" s="1685">
        <f t="shared" si="56"/>
        <v>3.015968</v>
      </c>
      <c r="AH651" s="1446"/>
      <c r="AI651" s="93">
        <v>40977</v>
      </c>
      <c r="AJ651" s="30">
        <v>18.2</v>
      </c>
      <c r="AK651" s="190">
        <f t="shared" si="57"/>
        <v>1.6562000000000001</v>
      </c>
      <c r="AL651" s="41">
        <v>40969</v>
      </c>
      <c r="AM651" s="30">
        <v>15.823</v>
      </c>
      <c r="AN651" s="190">
        <f t="shared" si="58"/>
        <v>1.2518366450000002</v>
      </c>
      <c r="AO651" s="41">
        <v>41001</v>
      </c>
      <c r="AP651" s="88">
        <v>15.37</v>
      </c>
      <c r="AQ651" s="1685">
        <f t="shared" si="59"/>
        <v>1.1811845000000001</v>
      </c>
    </row>
    <row r="652" spans="1:43">
      <c r="A652" s="28">
        <v>40970</v>
      </c>
      <c r="B652" s="41">
        <v>40970</v>
      </c>
      <c r="C652" s="30">
        <v>68.259399999999999</v>
      </c>
      <c r="D652" s="28">
        <v>40970</v>
      </c>
      <c r="E652" s="30">
        <v>55.999200000000002</v>
      </c>
      <c r="F652" s="28">
        <v>40970</v>
      </c>
      <c r="G652" s="30">
        <v>43.965699999999998</v>
      </c>
      <c r="H652" s="28">
        <v>40970</v>
      </c>
      <c r="I652" s="30">
        <v>39.258800000000001</v>
      </c>
      <c r="J652" s="28">
        <v>40970</v>
      </c>
      <c r="K652" s="30">
        <v>30.795999999999999</v>
      </c>
      <c r="L652" s="41">
        <v>40970</v>
      </c>
      <c r="M652" s="30">
        <v>48.050199999999997</v>
      </c>
      <c r="N652" s="119">
        <v>40970</v>
      </c>
      <c r="O652" s="30">
        <v>52.542000000000002</v>
      </c>
      <c r="P652" s="41">
        <v>40970</v>
      </c>
      <c r="Q652" s="30">
        <v>36.859299999999998</v>
      </c>
      <c r="R652" s="119">
        <v>40970</v>
      </c>
      <c r="S652" s="30">
        <v>38.201999999999998</v>
      </c>
      <c r="T652" s="41">
        <v>40970</v>
      </c>
      <c r="U652" s="30">
        <v>34.117699999999999</v>
      </c>
      <c r="V652" s="119">
        <v>40970</v>
      </c>
      <c r="W652" s="30">
        <v>34.183</v>
      </c>
      <c r="X652" s="1446"/>
      <c r="Y652" s="93">
        <v>40981</v>
      </c>
      <c r="Z652" s="30">
        <v>21.93</v>
      </c>
      <c r="AA652" s="190">
        <f t="shared" si="54"/>
        <v>2.4046244999999997</v>
      </c>
      <c r="AB652" s="41">
        <v>40981</v>
      </c>
      <c r="AC652" s="30">
        <v>20.86</v>
      </c>
      <c r="AD652" s="190">
        <f t="shared" si="55"/>
        <v>2.1756980000000001</v>
      </c>
      <c r="AE652" s="41">
        <v>40981</v>
      </c>
      <c r="AF652" s="30">
        <v>24.64</v>
      </c>
      <c r="AG652" s="1685">
        <f t="shared" si="56"/>
        <v>3.0356480000000001</v>
      </c>
      <c r="AH652" s="1446"/>
      <c r="AI652" s="93">
        <v>40980</v>
      </c>
      <c r="AJ652" s="30">
        <v>18.18</v>
      </c>
      <c r="AK652" s="190">
        <f t="shared" si="57"/>
        <v>1.6525619999999999</v>
      </c>
      <c r="AL652" s="41">
        <v>40970</v>
      </c>
      <c r="AM652" s="30">
        <v>15.25</v>
      </c>
      <c r="AN652" s="190">
        <f t="shared" si="58"/>
        <v>1.1628125</v>
      </c>
      <c r="AO652" s="41">
        <v>41002</v>
      </c>
      <c r="AP652" s="88">
        <v>14.83</v>
      </c>
      <c r="AQ652" s="1685">
        <f t="shared" si="59"/>
        <v>1.0996444999999999</v>
      </c>
    </row>
    <row r="653" spans="1:43">
      <c r="A653" s="28">
        <v>40973</v>
      </c>
      <c r="B653" s="41">
        <v>40973</v>
      </c>
      <c r="C653" s="30">
        <v>67.914699999999996</v>
      </c>
      <c r="D653" s="28">
        <v>40973</v>
      </c>
      <c r="E653" s="30">
        <v>55.966799999999999</v>
      </c>
      <c r="F653" s="28">
        <v>40973</v>
      </c>
      <c r="G653" s="30">
        <v>43.983400000000003</v>
      </c>
      <c r="H653" s="28">
        <v>40973</v>
      </c>
      <c r="I653" s="30">
        <v>39.286000000000001</v>
      </c>
      <c r="J653" s="28">
        <v>40973</v>
      </c>
      <c r="K653" s="30">
        <v>30.801400000000001</v>
      </c>
      <c r="L653" s="41">
        <v>40973</v>
      </c>
      <c r="M653" s="30">
        <v>42.925199999999997</v>
      </c>
      <c r="N653" s="119">
        <v>40973</v>
      </c>
      <c r="O653" s="30">
        <v>45.99</v>
      </c>
      <c r="P653" s="41">
        <v>40973</v>
      </c>
      <c r="Q653" s="30">
        <v>32.088900000000002</v>
      </c>
      <c r="R653" s="119">
        <v>40973</v>
      </c>
      <c r="S653" s="30">
        <v>33.414000000000001</v>
      </c>
      <c r="T653" s="41">
        <v>40973</v>
      </c>
      <c r="U653" s="30">
        <v>33.1813</v>
      </c>
      <c r="V653" s="119">
        <v>40973</v>
      </c>
      <c r="W653" s="30">
        <v>33.188000000000002</v>
      </c>
      <c r="X653" s="1446"/>
      <c r="Y653" s="93">
        <v>40982</v>
      </c>
      <c r="Z653" s="30">
        <v>21.82</v>
      </c>
      <c r="AA653" s="190">
        <f t="shared" ref="AA653:AA716" si="60">(Z653/100)^2/2*100</f>
        <v>2.3805619999999998</v>
      </c>
      <c r="AB653" s="41">
        <v>40982</v>
      </c>
      <c r="AC653" s="30">
        <v>20.07</v>
      </c>
      <c r="AD653" s="190">
        <f t="shared" ref="AD653:AD716" si="61">(AC653/100)^2/2*100</f>
        <v>2.0140244999999997</v>
      </c>
      <c r="AE653" s="41">
        <v>40982</v>
      </c>
      <c r="AF653" s="30">
        <v>24.31</v>
      </c>
      <c r="AG653" s="1685">
        <f t="shared" ref="AG653:AG716" si="62">(AF653/100)^2/2*100</f>
        <v>2.9548804999999998</v>
      </c>
      <c r="AH653" s="1446"/>
      <c r="AI653" s="93">
        <v>40981</v>
      </c>
      <c r="AJ653" s="30">
        <v>18.32</v>
      </c>
      <c r="AK653" s="190">
        <f t="shared" ref="AK653:AK716" si="63">(AJ653/100)^2/2*100</f>
        <v>1.678112</v>
      </c>
      <c r="AL653" s="41">
        <v>40973</v>
      </c>
      <c r="AM653" s="30">
        <v>14.478</v>
      </c>
      <c r="AN653" s="190">
        <f t="shared" ref="AN653:AN716" si="64">(AM653/100)^2/2*100</f>
        <v>1.0480624199999999</v>
      </c>
      <c r="AO653" s="41">
        <v>41003</v>
      </c>
      <c r="AP653" s="88">
        <v>14.95</v>
      </c>
      <c r="AQ653" s="1685">
        <f t="shared" ref="AQ653:AQ716" si="65">(AP653/100)^2/2*100</f>
        <v>1.1175124999999999</v>
      </c>
    </row>
    <row r="654" spans="1:43">
      <c r="A654" s="28">
        <v>40974</v>
      </c>
      <c r="B654" s="41">
        <v>40974</v>
      </c>
      <c r="C654" s="30">
        <v>68.358000000000004</v>
      </c>
      <c r="D654" s="28">
        <v>40974</v>
      </c>
      <c r="E654" s="30">
        <v>56.168300000000002</v>
      </c>
      <c r="F654" s="28">
        <v>40974</v>
      </c>
      <c r="G654" s="30">
        <v>44.134300000000003</v>
      </c>
      <c r="H654" s="28">
        <v>40974</v>
      </c>
      <c r="I654" s="30">
        <v>39.398600000000002</v>
      </c>
      <c r="J654" s="28">
        <v>40974</v>
      </c>
      <c r="K654" s="30">
        <v>30.869299999999999</v>
      </c>
      <c r="L654" s="41">
        <v>40974</v>
      </c>
      <c r="M654" s="30">
        <v>42.564399999999999</v>
      </c>
      <c r="N654" s="119">
        <v>40974</v>
      </c>
      <c r="O654" s="30">
        <v>45.292000000000002</v>
      </c>
      <c r="P654" s="41">
        <v>40974</v>
      </c>
      <c r="Q654" s="30">
        <v>31.193899999999999</v>
      </c>
      <c r="R654" s="119">
        <v>40974</v>
      </c>
      <c r="S654" s="30">
        <v>32.656999999999996</v>
      </c>
      <c r="T654" s="41">
        <v>40974</v>
      </c>
      <c r="U654" s="30">
        <v>32.2271</v>
      </c>
      <c r="V654" s="119">
        <v>40974</v>
      </c>
      <c r="W654" s="30">
        <v>32.155000000000001</v>
      </c>
      <c r="X654" s="1446"/>
      <c r="Y654" s="93">
        <v>40983</v>
      </c>
      <c r="Z654" s="30">
        <v>21.8</v>
      </c>
      <c r="AA654" s="190">
        <f t="shared" si="60"/>
        <v>2.3761999999999999</v>
      </c>
      <c r="AB654" s="41">
        <v>40983</v>
      </c>
      <c r="AC654" s="30">
        <v>20.079999999999998</v>
      </c>
      <c r="AD654" s="190">
        <f t="shared" si="61"/>
        <v>2.0160319999999996</v>
      </c>
      <c r="AE654" s="41">
        <v>40983</v>
      </c>
      <c r="AF654" s="30">
        <v>24.3</v>
      </c>
      <c r="AG654" s="1685">
        <f t="shared" si="62"/>
        <v>2.9524499999999998</v>
      </c>
      <c r="AH654" s="1446"/>
      <c r="AI654" s="93">
        <v>40982</v>
      </c>
      <c r="AJ654" s="30">
        <v>18.02</v>
      </c>
      <c r="AK654" s="190">
        <f t="shared" si="63"/>
        <v>1.623602</v>
      </c>
      <c r="AL654" s="41">
        <v>40974</v>
      </c>
      <c r="AM654" s="30">
        <v>14.775</v>
      </c>
      <c r="AN654" s="190">
        <f t="shared" si="64"/>
        <v>1.0915031249999998</v>
      </c>
      <c r="AO654" s="41">
        <v>41004</v>
      </c>
      <c r="AP654" s="88">
        <v>14.23</v>
      </c>
      <c r="AQ654" s="1685">
        <f t="shared" si="65"/>
        <v>1.0124645000000001</v>
      </c>
    </row>
    <row r="655" spans="1:43">
      <c r="A655" s="28">
        <v>40975</v>
      </c>
      <c r="B655" s="41">
        <v>40975</v>
      </c>
      <c r="C655" s="30">
        <v>68.319999999999993</v>
      </c>
      <c r="D655" s="28">
        <v>40975</v>
      </c>
      <c r="E655" s="30">
        <v>56.195099999999996</v>
      </c>
      <c r="F655" s="28">
        <v>40975</v>
      </c>
      <c r="G655" s="30">
        <v>44.148299999999999</v>
      </c>
      <c r="H655" s="28">
        <v>40975</v>
      </c>
      <c r="I655" s="30">
        <v>39.405900000000003</v>
      </c>
      <c r="J655" s="28">
        <v>40975</v>
      </c>
      <c r="K655" s="30">
        <v>30.8492</v>
      </c>
      <c r="L655" s="41">
        <v>40975</v>
      </c>
      <c r="M655" s="30">
        <v>42.274900000000002</v>
      </c>
      <c r="N655" s="119">
        <v>40975</v>
      </c>
      <c r="O655" s="30">
        <v>44.938000000000002</v>
      </c>
      <c r="P655" s="41">
        <v>40975</v>
      </c>
      <c r="Q655" s="30">
        <v>31.089099999999998</v>
      </c>
      <c r="R655" s="119">
        <v>40975</v>
      </c>
      <c r="S655" s="30">
        <v>32.423000000000002</v>
      </c>
      <c r="T655" s="41">
        <v>40975</v>
      </c>
      <c r="U655" s="30">
        <v>32.259</v>
      </c>
      <c r="V655" s="119">
        <v>40975</v>
      </c>
      <c r="W655" s="30">
        <v>32.182000000000002</v>
      </c>
      <c r="X655" s="1446"/>
      <c r="Y655" s="93">
        <v>40984</v>
      </c>
      <c r="Z655" s="30">
        <v>21.36</v>
      </c>
      <c r="AA655" s="190">
        <f t="shared" si="60"/>
        <v>2.2812479999999997</v>
      </c>
      <c r="AB655" s="41">
        <v>40984</v>
      </c>
      <c r="AC655" s="30">
        <v>19.760000000000002</v>
      </c>
      <c r="AD655" s="190">
        <f t="shared" si="61"/>
        <v>1.9522880000000007</v>
      </c>
      <c r="AE655" s="41">
        <v>40984</v>
      </c>
      <c r="AF655" s="30">
        <v>23.9</v>
      </c>
      <c r="AG655" s="1685">
        <f t="shared" si="62"/>
        <v>2.8560499999999998</v>
      </c>
      <c r="AH655" s="1446"/>
      <c r="AI655" s="93">
        <v>40983</v>
      </c>
      <c r="AJ655" s="30">
        <v>18.010000000000002</v>
      </c>
      <c r="AK655" s="190">
        <f t="shared" si="63"/>
        <v>1.6218005</v>
      </c>
      <c r="AL655" s="41">
        <v>40975</v>
      </c>
      <c r="AM655" s="30">
        <v>14.577999999999999</v>
      </c>
      <c r="AN655" s="190">
        <f t="shared" si="64"/>
        <v>1.06259042</v>
      </c>
      <c r="AO655" s="41">
        <v>41008</v>
      </c>
      <c r="AP655" s="88">
        <v>14.41</v>
      </c>
      <c r="AQ655" s="1685">
        <f t="shared" si="65"/>
        <v>1.0382405000000001</v>
      </c>
    </row>
    <row r="656" spans="1:43">
      <c r="A656" s="28">
        <v>40976</v>
      </c>
      <c r="B656" s="41">
        <v>40976</v>
      </c>
      <c r="C656" s="30">
        <v>68.161299999999997</v>
      </c>
      <c r="D656" s="28">
        <v>40976</v>
      </c>
      <c r="E656" s="30">
        <v>56.1753</v>
      </c>
      <c r="F656" s="28">
        <v>40976</v>
      </c>
      <c r="G656" s="30">
        <v>44.217100000000002</v>
      </c>
      <c r="H656" s="28">
        <v>40976</v>
      </c>
      <c r="I656" s="30">
        <v>39.495800000000003</v>
      </c>
      <c r="J656" s="28">
        <v>40976</v>
      </c>
      <c r="K656" s="30">
        <v>30.9344</v>
      </c>
      <c r="L656" s="41">
        <v>40976</v>
      </c>
      <c r="M656" s="30">
        <v>42.085500000000003</v>
      </c>
      <c r="N656" s="119">
        <v>40976</v>
      </c>
      <c r="O656" s="30">
        <v>44.460999999999999</v>
      </c>
      <c r="P656" s="41">
        <v>40976</v>
      </c>
      <c r="Q656" s="30">
        <v>30.746099999999998</v>
      </c>
      <c r="R656" s="119">
        <v>40976</v>
      </c>
      <c r="S656" s="30">
        <v>32.087000000000003</v>
      </c>
      <c r="T656" s="41">
        <v>40976</v>
      </c>
      <c r="U656" s="30">
        <v>32.258299999999998</v>
      </c>
      <c r="V656" s="119">
        <v>40976</v>
      </c>
      <c r="W656" s="30">
        <v>32.170999999999999</v>
      </c>
      <c r="X656" s="1446"/>
      <c r="Y656" s="93">
        <v>40987</v>
      </c>
      <c r="Z656" s="30">
        <v>21.15</v>
      </c>
      <c r="AA656" s="190">
        <f t="shared" si="60"/>
        <v>2.2366124999999997</v>
      </c>
      <c r="AB656" s="41">
        <v>40987</v>
      </c>
      <c r="AC656" s="30">
        <v>19.59</v>
      </c>
      <c r="AD656" s="190">
        <f t="shared" si="61"/>
        <v>1.9188404999999999</v>
      </c>
      <c r="AE656" s="41">
        <v>40987</v>
      </c>
      <c r="AF656" s="30">
        <v>23.79</v>
      </c>
      <c r="AG656" s="1685">
        <f t="shared" si="62"/>
        <v>2.8298204999999998</v>
      </c>
      <c r="AH656" s="1446"/>
      <c r="AI656" s="93">
        <v>40984</v>
      </c>
      <c r="AJ656" s="30">
        <v>17.670000000000002</v>
      </c>
      <c r="AK656" s="190">
        <f t="shared" si="63"/>
        <v>1.5611445000000006</v>
      </c>
      <c r="AL656" s="41">
        <v>40976</v>
      </c>
      <c r="AM656" s="30">
        <v>14.699</v>
      </c>
      <c r="AN656" s="190">
        <f t="shared" si="64"/>
        <v>1.080303005</v>
      </c>
      <c r="AO656" s="41">
        <v>41009</v>
      </c>
      <c r="AP656" s="88">
        <v>12.95</v>
      </c>
      <c r="AQ656" s="1685">
        <f t="shared" si="65"/>
        <v>0.83851249999999999</v>
      </c>
    </row>
    <row r="657" spans="1:43">
      <c r="A657" s="28">
        <v>40977</v>
      </c>
      <c r="B657" s="41">
        <v>40977</v>
      </c>
      <c r="C657" s="30">
        <v>68.355099999999993</v>
      </c>
      <c r="D657" s="28">
        <v>40977</v>
      </c>
      <c r="E657" s="30">
        <v>56.192500000000003</v>
      </c>
      <c r="F657" s="28">
        <v>40977</v>
      </c>
      <c r="G657" s="30">
        <v>44.18</v>
      </c>
      <c r="H657" s="28">
        <v>40977</v>
      </c>
      <c r="I657" s="30">
        <v>39.471699999999998</v>
      </c>
      <c r="J657" s="28">
        <v>40977</v>
      </c>
      <c r="K657" s="30">
        <v>30.9328</v>
      </c>
      <c r="L657" s="41">
        <v>40977</v>
      </c>
      <c r="M657" s="30">
        <v>41.941099999999999</v>
      </c>
      <c r="N657" s="119">
        <v>40977</v>
      </c>
      <c r="O657" s="30">
        <v>44.326999999999998</v>
      </c>
      <c r="P657" s="41">
        <v>40977</v>
      </c>
      <c r="Q657" s="30">
        <v>30.8127</v>
      </c>
      <c r="R657" s="119">
        <v>40977</v>
      </c>
      <c r="S657" s="30">
        <v>32.180999999999997</v>
      </c>
      <c r="T657" s="41">
        <v>40977</v>
      </c>
      <c r="U657" s="30">
        <v>32.211799999999997</v>
      </c>
      <c r="V657" s="119">
        <v>40977</v>
      </c>
      <c r="W657" s="30">
        <v>32.121000000000002</v>
      </c>
      <c r="X657" s="1446"/>
      <c r="Y657" s="93">
        <v>40988</v>
      </c>
      <c r="Z657" s="30">
        <v>21.14</v>
      </c>
      <c r="AA657" s="190">
        <f t="shared" si="60"/>
        <v>2.2344979999999999</v>
      </c>
      <c r="AB657" s="41">
        <v>40988</v>
      </c>
      <c r="AC657" s="30">
        <v>19.559999999999999</v>
      </c>
      <c r="AD657" s="190">
        <f t="shared" si="61"/>
        <v>1.912968</v>
      </c>
      <c r="AE657" s="41">
        <v>40988</v>
      </c>
      <c r="AF657" s="30">
        <v>23.66</v>
      </c>
      <c r="AG657" s="1685">
        <f t="shared" si="62"/>
        <v>2.7989780000000004</v>
      </c>
      <c r="AH657" s="1446"/>
      <c r="AI657" s="93">
        <v>40987</v>
      </c>
      <c r="AJ657" s="30">
        <v>17.579999999999998</v>
      </c>
      <c r="AK657" s="190">
        <f t="shared" si="63"/>
        <v>1.5452819999999998</v>
      </c>
      <c r="AL657" s="41">
        <v>40977</v>
      </c>
      <c r="AM657" s="30">
        <v>14.712999999999999</v>
      </c>
      <c r="AN657" s="190">
        <f t="shared" si="64"/>
        <v>1.0823618449999997</v>
      </c>
      <c r="AO657" s="41">
        <v>41010</v>
      </c>
      <c r="AP657" s="88">
        <v>12.99</v>
      </c>
      <c r="AQ657" s="1685">
        <f t="shared" si="65"/>
        <v>0.8437005000000003</v>
      </c>
    </row>
    <row r="658" spans="1:43">
      <c r="A658" s="28">
        <v>40980</v>
      </c>
      <c r="B658" s="41">
        <v>40980</v>
      </c>
      <c r="C658" s="30">
        <v>68.402000000000001</v>
      </c>
      <c r="D658" s="28">
        <v>40980</v>
      </c>
      <c r="E658" s="30">
        <v>56.1509</v>
      </c>
      <c r="F658" s="28">
        <v>40980</v>
      </c>
      <c r="G658" s="30">
        <v>44.149000000000001</v>
      </c>
      <c r="H658" s="28">
        <v>40980</v>
      </c>
      <c r="I658" s="30">
        <v>39.444400000000002</v>
      </c>
      <c r="J658" s="28">
        <v>40980</v>
      </c>
      <c r="K658" s="30">
        <v>30.933700000000002</v>
      </c>
      <c r="L658" s="41">
        <v>40980</v>
      </c>
      <c r="M658" s="30">
        <v>42.100999999999999</v>
      </c>
      <c r="N658" s="119">
        <v>40980</v>
      </c>
      <c r="O658" s="30">
        <v>44.45</v>
      </c>
      <c r="P658" s="41">
        <v>40980</v>
      </c>
      <c r="Q658" s="30">
        <v>30.834499999999998</v>
      </c>
      <c r="R658" s="119">
        <v>40980</v>
      </c>
      <c r="S658" s="30">
        <v>32.177999999999997</v>
      </c>
      <c r="T658" s="41">
        <v>40980</v>
      </c>
      <c r="U658" s="30">
        <v>32.220599999999997</v>
      </c>
      <c r="V658" s="119">
        <v>40980</v>
      </c>
      <c r="W658" s="30">
        <v>32.131</v>
      </c>
      <c r="X658" s="1446"/>
      <c r="Y658" s="93">
        <v>40989</v>
      </c>
      <c r="Z658" s="30">
        <v>21.14</v>
      </c>
      <c r="AA658" s="190">
        <f t="shared" si="60"/>
        <v>2.2344979999999999</v>
      </c>
      <c r="AB658" s="41">
        <v>40989</v>
      </c>
      <c r="AC658" s="30">
        <v>19.57</v>
      </c>
      <c r="AD658" s="190">
        <f t="shared" si="61"/>
        <v>1.9149245000000001</v>
      </c>
      <c r="AE658" s="41">
        <v>40989</v>
      </c>
      <c r="AF658" s="30">
        <v>23.65</v>
      </c>
      <c r="AG658" s="1685">
        <f t="shared" si="62"/>
        <v>2.7966124999999997</v>
      </c>
      <c r="AH658" s="1446"/>
      <c r="AI658" s="93">
        <v>40988</v>
      </c>
      <c r="AJ658" s="30">
        <v>17.670000000000002</v>
      </c>
      <c r="AK658" s="190">
        <f t="shared" si="63"/>
        <v>1.5611445000000006</v>
      </c>
      <c r="AL658" s="41">
        <v>40980</v>
      </c>
      <c r="AM658" s="30">
        <v>14.676</v>
      </c>
      <c r="AN658" s="190">
        <f t="shared" si="64"/>
        <v>1.07692488</v>
      </c>
      <c r="AO658" s="41">
        <v>41011</v>
      </c>
      <c r="AP658" s="88">
        <v>13.17</v>
      </c>
      <c r="AQ658" s="1685">
        <f t="shared" si="65"/>
        <v>0.86724450000000008</v>
      </c>
    </row>
    <row r="659" spans="1:43">
      <c r="A659" s="28">
        <v>40981</v>
      </c>
      <c r="B659" s="41">
        <v>40981</v>
      </c>
      <c r="C659" s="30">
        <v>66.958399999999997</v>
      </c>
      <c r="D659" s="28">
        <v>40981</v>
      </c>
      <c r="E659" s="30">
        <v>55.747500000000002</v>
      </c>
      <c r="F659" s="28">
        <v>40981</v>
      </c>
      <c r="G659" s="30">
        <v>43.952100000000002</v>
      </c>
      <c r="H659" s="28">
        <v>40981</v>
      </c>
      <c r="I659" s="30">
        <v>39.288600000000002</v>
      </c>
      <c r="J659" s="28">
        <v>40981</v>
      </c>
      <c r="K659" s="30">
        <v>30.829499999999999</v>
      </c>
      <c r="L659" s="41">
        <v>40981</v>
      </c>
      <c r="M659" s="30">
        <v>41.662500000000001</v>
      </c>
      <c r="N659" s="119">
        <v>40981</v>
      </c>
      <c r="O659" s="30">
        <v>44.142000000000003</v>
      </c>
      <c r="P659" s="41">
        <v>40981</v>
      </c>
      <c r="Q659" s="30">
        <v>30.781099999999999</v>
      </c>
      <c r="R659" s="119">
        <v>40981</v>
      </c>
      <c r="S659" s="30">
        <v>32.168999999999997</v>
      </c>
      <c r="T659" s="41">
        <v>40981</v>
      </c>
      <c r="U659" s="30">
        <v>31.860700000000001</v>
      </c>
      <c r="V659" s="119">
        <v>40981</v>
      </c>
      <c r="W659" s="30">
        <v>31.815000000000001</v>
      </c>
      <c r="X659" s="1446"/>
      <c r="Y659" s="93">
        <v>40990</v>
      </c>
      <c r="Z659" s="30">
        <v>21.12</v>
      </c>
      <c r="AA659" s="190">
        <f t="shared" si="60"/>
        <v>2.2302719999999998</v>
      </c>
      <c r="AB659" s="41">
        <v>40990</v>
      </c>
      <c r="AC659" s="30">
        <v>19.510000000000002</v>
      </c>
      <c r="AD659" s="190">
        <f t="shared" si="61"/>
        <v>1.9032005000000005</v>
      </c>
      <c r="AE659" s="41">
        <v>40990</v>
      </c>
      <c r="AF659" s="30">
        <v>23.6</v>
      </c>
      <c r="AG659" s="1685">
        <f t="shared" si="62"/>
        <v>2.7848000000000006</v>
      </c>
      <c r="AH659" s="1446"/>
      <c r="AI659" s="93">
        <v>40989</v>
      </c>
      <c r="AJ659" s="30">
        <v>17.68</v>
      </c>
      <c r="AK659" s="190">
        <f t="shared" si="63"/>
        <v>1.5629119999999996</v>
      </c>
      <c r="AL659" s="41">
        <v>40981</v>
      </c>
      <c r="AM659" s="30">
        <v>14.180999999999999</v>
      </c>
      <c r="AN659" s="190">
        <f t="shared" si="64"/>
        <v>1.005503805</v>
      </c>
      <c r="AO659" s="41">
        <v>41012</v>
      </c>
      <c r="AP659" s="88">
        <v>13.28</v>
      </c>
      <c r="AQ659" s="1685">
        <f t="shared" si="65"/>
        <v>0.88179200000000002</v>
      </c>
    </row>
    <row r="660" spans="1:43">
      <c r="A660" s="28">
        <v>40982</v>
      </c>
      <c r="B660" s="41">
        <v>40982</v>
      </c>
      <c r="C660" s="30">
        <v>66.847700000000003</v>
      </c>
      <c r="D660" s="28">
        <v>40982</v>
      </c>
      <c r="E660" s="30">
        <v>55.716200000000001</v>
      </c>
      <c r="F660" s="28">
        <v>40982</v>
      </c>
      <c r="G660" s="30">
        <v>43.798000000000002</v>
      </c>
      <c r="H660" s="28">
        <v>40982</v>
      </c>
      <c r="I660" s="30">
        <v>38.999000000000002</v>
      </c>
      <c r="J660" s="28">
        <v>40982</v>
      </c>
      <c r="K660" s="30">
        <v>30.5989</v>
      </c>
      <c r="L660" s="41">
        <v>40982</v>
      </c>
      <c r="M660" s="30">
        <v>42.795099999999998</v>
      </c>
      <c r="N660" s="119">
        <v>40982</v>
      </c>
      <c r="O660" s="30">
        <v>45.31</v>
      </c>
      <c r="P660" s="41">
        <v>40982</v>
      </c>
      <c r="Q660" s="30">
        <v>31.698499999999999</v>
      </c>
      <c r="R660" s="119">
        <v>40982</v>
      </c>
      <c r="S660" s="30">
        <v>32.779000000000003</v>
      </c>
      <c r="T660" s="41">
        <v>40982</v>
      </c>
      <c r="U660" s="30">
        <v>29.560400000000001</v>
      </c>
      <c r="V660" s="119">
        <v>40982</v>
      </c>
      <c r="W660" s="30">
        <v>29.434000000000001</v>
      </c>
      <c r="X660" s="1446"/>
      <c r="Y660" s="93">
        <v>40991</v>
      </c>
      <c r="Z660" s="30">
        <v>21.02</v>
      </c>
      <c r="AA660" s="190">
        <f t="shared" si="60"/>
        <v>2.2092019999999999</v>
      </c>
      <c r="AB660" s="41">
        <v>40991</v>
      </c>
      <c r="AC660" s="30">
        <v>19.46</v>
      </c>
      <c r="AD660" s="190">
        <f t="shared" si="61"/>
        <v>1.8934579999999999</v>
      </c>
      <c r="AE660" s="41">
        <v>40991</v>
      </c>
      <c r="AF660" s="30">
        <v>23.58</v>
      </c>
      <c r="AG660" s="1685">
        <f t="shared" si="62"/>
        <v>2.7800819999999997</v>
      </c>
      <c r="AH660" s="1446"/>
      <c r="AI660" s="93">
        <v>40990</v>
      </c>
      <c r="AJ660" s="30">
        <v>17.64</v>
      </c>
      <c r="AK660" s="190">
        <f t="shared" si="63"/>
        <v>1.5558479999999999</v>
      </c>
      <c r="AL660" s="41">
        <v>40982</v>
      </c>
      <c r="AM660" s="30">
        <v>14.177</v>
      </c>
      <c r="AN660" s="190">
        <f t="shared" si="64"/>
        <v>1.0049366450000001</v>
      </c>
      <c r="AO660" s="41">
        <v>41015</v>
      </c>
      <c r="AP660" s="88">
        <v>13.28</v>
      </c>
      <c r="AQ660" s="1685">
        <f t="shared" si="65"/>
        <v>0.88179200000000002</v>
      </c>
    </row>
    <row r="661" spans="1:43">
      <c r="A661" s="28">
        <v>40983</v>
      </c>
      <c r="B661" s="41">
        <v>40983</v>
      </c>
      <c r="C661" s="30">
        <v>66.863299999999995</v>
      </c>
      <c r="D661" s="28">
        <v>40983</v>
      </c>
      <c r="E661" s="30">
        <v>55.669499999999999</v>
      </c>
      <c r="F661" s="28">
        <v>40983</v>
      </c>
      <c r="G661" s="30">
        <v>43.788499999999999</v>
      </c>
      <c r="H661" s="28">
        <v>40983</v>
      </c>
      <c r="I661" s="30">
        <v>39.010599999999997</v>
      </c>
      <c r="J661" s="28">
        <v>40983</v>
      </c>
      <c r="K661" s="30">
        <v>30.5367</v>
      </c>
      <c r="L661" s="41">
        <v>40983</v>
      </c>
      <c r="M661" s="30">
        <v>41.902200000000001</v>
      </c>
      <c r="N661" s="119">
        <v>40983</v>
      </c>
      <c r="O661" s="30">
        <v>44.267000000000003</v>
      </c>
      <c r="P661" s="41">
        <v>40983</v>
      </c>
      <c r="Q661" s="30">
        <v>30.837900000000001</v>
      </c>
      <c r="R661" s="119">
        <v>40983</v>
      </c>
      <c r="S661" s="30">
        <v>31.832999999999998</v>
      </c>
      <c r="T661" s="41">
        <v>40983</v>
      </c>
      <c r="U661" s="30">
        <v>29.676100000000002</v>
      </c>
      <c r="V661" s="119">
        <v>40983</v>
      </c>
      <c r="W661" s="30">
        <v>29.536999999999999</v>
      </c>
      <c r="X661" s="1446"/>
      <c r="Y661" s="93">
        <v>40994</v>
      </c>
      <c r="Z661" s="30">
        <v>20.260000000000002</v>
      </c>
      <c r="AA661" s="190">
        <f t="shared" si="60"/>
        <v>2.0523380000000002</v>
      </c>
      <c r="AB661" s="41">
        <v>40994</v>
      </c>
      <c r="AC661" s="30">
        <v>18.649999999999999</v>
      </c>
      <c r="AD661" s="190">
        <f t="shared" si="61"/>
        <v>1.7391125000000001</v>
      </c>
      <c r="AE661" s="41">
        <v>40994</v>
      </c>
      <c r="AF661" s="30">
        <v>22.74</v>
      </c>
      <c r="AG661" s="1685">
        <f t="shared" si="62"/>
        <v>2.5855379999999997</v>
      </c>
      <c r="AH661" s="1446"/>
      <c r="AI661" s="93">
        <v>40991</v>
      </c>
      <c r="AJ661" s="30">
        <v>17.579999999999998</v>
      </c>
      <c r="AK661" s="190">
        <f t="shared" si="63"/>
        <v>1.5452819999999998</v>
      </c>
      <c r="AL661" s="41">
        <v>40983</v>
      </c>
      <c r="AM661" s="30">
        <v>13.912000000000001</v>
      </c>
      <c r="AN661" s="190">
        <f t="shared" si="64"/>
        <v>0.96771872000000025</v>
      </c>
      <c r="AO661" s="41">
        <v>41016</v>
      </c>
      <c r="AP661" s="88">
        <v>13.51</v>
      </c>
      <c r="AQ661" s="1685">
        <f t="shared" si="65"/>
        <v>0.91260049999999993</v>
      </c>
    </row>
    <row r="662" spans="1:43">
      <c r="A662" s="28">
        <v>40984</v>
      </c>
      <c r="B662" s="41">
        <v>40984</v>
      </c>
      <c r="C662" s="30">
        <v>65.889700000000005</v>
      </c>
      <c r="D662" s="28">
        <v>40984</v>
      </c>
      <c r="E662" s="30">
        <v>55.461300000000001</v>
      </c>
      <c r="F662" s="28">
        <v>40984</v>
      </c>
      <c r="G662" s="30">
        <v>43.4801</v>
      </c>
      <c r="H662" s="28">
        <v>40984</v>
      </c>
      <c r="I662" s="30">
        <v>38.815100000000001</v>
      </c>
      <c r="J662" s="28">
        <v>40984</v>
      </c>
      <c r="K662" s="30">
        <v>30.5565</v>
      </c>
      <c r="L662" s="41">
        <v>40984</v>
      </c>
      <c r="M662" s="30">
        <v>42.250300000000003</v>
      </c>
      <c r="N662" s="119">
        <v>40984</v>
      </c>
      <c r="O662" s="30">
        <v>44.488</v>
      </c>
      <c r="P662" s="41">
        <v>40984</v>
      </c>
      <c r="Q662" s="30">
        <v>31.16</v>
      </c>
      <c r="R662" s="119">
        <v>40984</v>
      </c>
      <c r="S662" s="30">
        <v>32.262</v>
      </c>
      <c r="T662" s="41">
        <v>40984</v>
      </c>
      <c r="U662" s="30">
        <v>29.639399999999998</v>
      </c>
      <c r="V662" s="119">
        <v>40984</v>
      </c>
      <c r="W662" s="30">
        <v>29.48</v>
      </c>
      <c r="X662" s="1446"/>
      <c r="Y662" s="93">
        <v>40995</v>
      </c>
      <c r="Z662" s="30">
        <v>20.28</v>
      </c>
      <c r="AA662" s="190">
        <f t="shared" si="60"/>
        <v>2.0563920000000002</v>
      </c>
      <c r="AB662" s="41">
        <v>40995</v>
      </c>
      <c r="AC662" s="30">
        <v>18.61</v>
      </c>
      <c r="AD662" s="190">
        <f t="shared" si="61"/>
        <v>1.7316604999999998</v>
      </c>
      <c r="AE662" s="41">
        <v>40995</v>
      </c>
      <c r="AF662" s="30">
        <v>22.76</v>
      </c>
      <c r="AG662" s="1685">
        <f t="shared" si="62"/>
        <v>2.5900880000000006</v>
      </c>
      <c r="AH662" s="1446"/>
      <c r="AI662" s="93">
        <v>40994</v>
      </c>
      <c r="AJ662" s="30">
        <v>16.559999999999999</v>
      </c>
      <c r="AK662" s="190">
        <f t="shared" si="63"/>
        <v>1.3711679999999999</v>
      </c>
      <c r="AL662" s="41">
        <v>40984</v>
      </c>
      <c r="AM662" s="30">
        <v>13.853999999999999</v>
      </c>
      <c r="AN662" s="190">
        <f t="shared" si="64"/>
        <v>0.95966657999999994</v>
      </c>
      <c r="AO662" s="41">
        <v>41017</v>
      </c>
      <c r="AP662" s="88">
        <v>12.97</v>
      </c>
      <c r="AQ662" s="1685">
        <f t="shared" si="65"/>
        <v>0.84110450000000003</v>
      </c>
    </row>
    <row r="663" spans="1:43">
      <c r="A663" s="28">
        <v>40987</v>
      </c>
      <c r="B663" s="41">
        <v>40987</v>
      </c>
      <c r="C663" s="30">
        <v>63.549500000000002</v>
      </c>
      <c r="D663" s="28">
        <v>40987</v>
      </c>
      <c r="E663" s="30">
        <v>53.956099999999999</v>
      </c>
      <c r="F663" s="28">
        <v>40987</v>
      </c>
      <c r="G663" s="30">
        <v>42.049799999999998</v>
      </c>
      <c r="H663" s="28">
        <v>40987</v>
      </c>
      <c r="I663" s="30">
        <v>37.0428</v>
      </c>
      <c r="J663" s="28">
        <v>40987</v>
      </c>
      <c r="K663" s="30">
        <v>28.814499999999999</v>
      </c>
      <c r="L663" s="41">
        <v>40987</v>
      </c>
      <c r="M663" s="30">
        <v>41.954900000000002</v>
      </c>
      <c r="N663" s="119">
        <v>40987</v>
      </c>
      <c r="O663" s="30">
        <v>44.057000000000002</v>
      </c>
      <c r="P663" s="41">
        <v>40987</v>
      </c>
      <c r="Q663" s="30">
        <v>31.0105</v>
      </c>
      <c r="R663" s="119">
        <v>40987</v>
      </c>
      <c r="S663" s="30">
        <v>32.238999999999997</v>
      </c>
      <c r="T663" s="41">
        <v>40987</v>
      </c>
      <c r="U663" s="30">
        <v>28.557600000000001</v>
      </c>
      <c r="V663" s="119">
        <v>40987</v>
      </c>
      <c r="W663" s="30">
        <v>28.57</v>
      </c>
      <c r="X663" s="1446"/>
      <c r="Y663" s="93">
        <v>40996</v>
      </c>
      <c r="Z663" s="30">
        <v>20.27</v>
      </c>
      <c r="AA663" s="190">
        <f t="shared" si="60"/>
        <v>2.0543645000000001</v>
      </c>
      <c r="AB663" s="41">
        <v>40996</v>
      </c>
      <c r="AC663" s="30">
        <v>18.5</v>
      </c>
      <c r="AD663" s="190">
        <f t="shared" si="61"/>
        <v>1.7112499999999999</v>
      </c>
      <c r="AE663" s="41">
        <v>40996</v>
      </c>
      <c r="AF663" s="30">
        <v>22.64</v>
      </c>
      <c r="AG663" s="1685">
        <f t="shared" si="62"/>
        <v>2.5628480000000007</v>
      </c>
      <c r="AH663" s="1446"/>
      <c r="AI663" s="93">
        <v>40995</v>
      </c>
      <c r="AJ663" s="30">
        <v>16.54</v>
      </c>
      <c r="AK663" s="190">
        <f t="shared" si="63"/>
        <v>1.367858</v>
      </c>
      <c r="AL663" s="41">
        <v>40987</v>
      </c>
      <c r="AM663" s="30">
        <v>13.852</v>
      </c>
      <c r="AN663" s="190">
        <f t="shared" si="64"/>
        <v>0.95938952000000011</v>
      </c>
      <c r="AO663" s="41">
        <v>41018</v>
      </c>
      <c r="AP663" s="88">
        <v>12.75</v>
      </c>
      <c r="AQ663" s="1685">
        <f t="shared" si="65"/>
        <v>0.81281249999999994</v>
      </c>
    </row>
    <row r="664" spans="1:43">
      <c r="A664" s="28">
        <v>40988</v>
      </c>
      <c r="B664" s="41">
        <v>40988</v>
      </c>
      <c r="C664" s="30">
        <v>63.5349</v>
      </c>
      <c r="D664" s="28">
        <v>40988</v>
      </c>
      <c r="E664" s="30">
        <v>53.910299999999999</v>
      </c>
      <c r="F664" s="28">
        <v>40988</v>
      </c>
      <c r="G664" s="30">
        <v>42.114699999999999</v>
      </c>
      <c r="H664" s="28">
        <v>40988</v>
      </c>
      <c r="I664" s="30">
        <v>37.133099999999999</v>
      </c>
      <c r="J664" s="28">
        <v>40988</v>
      </c>
      <c r="K664" s="30">
        <v>28.829499999999999</v>
      </c>
      <c r="L664" s="41">
        <v>40988</v>
      </c>
      <c r="M664" s="30">
        <v>41.8232</v>
      </c>
      <c r="N664" s="119">
        <v>40988</v>
      </c>
      <c r="O664" s="30">
        <v>43.936</v>
      </c>
      <c r="P664" s="41">
        <v>40988</v>
      </c>
      <c r="Q664" s="30">
        <v>30.923100000000002</v>
      </c>
      <c r="R664" s="119">
        <v>40988</v>
      </c>
      <c r="S664" s="30">
        <v>32.063000000000002</v>
      </c>
      <c r="T664" s="41">
        <v>40988</v>
      </c>
      <c r="U664" s="30">
        <v>28.652100000000001</v>
      </c>
      <c r="V664" s="119">
        <v>40988</v>
      </c>
      <c r="W664" s="30">
        <v>28.716999999999999</v>
      </c>
      <c r="X664" s="1446"/>
      <c r="Y664" s="93">
        <v>40997</v>
      </c>
      <c r="Z664" s="30">
        <v>20.38</v>
      </c>
      <c r="AA664" s="190">
        <f t="shared" si="60"/>
        <v>2.0767219999999997</v>
      </c>
      <c r="AB664" s="41">
        <v>40997</v>
      </c>
      <c r="AC664" s="30">
        <v>18.68</v>
      </c>
      <c r="AD664" s="190">
        <f t="shared" si="61"/>
        <v>1.744712</v>
      </c>
      <c r="AE664" s="41">
        <v>40997</v>
      </c>
      <c r="AF664" s="30">
        <v>22.81</v>
      </c>
      <c r="AG664" s="1685">
        <f t="shared" si="62"/>
        <v>2.6014804999999996</v>
      </c>
      <c r="AH664" s="1446"/>
      <c r="AI664" s="93">
        <v>40996</v>
      </c>
      <c r="AJ664" s="30">
        <v>16.47</v>
      </c>
      <c r="AK664" s="190">
        <f t="shared" si="63"/>
        <v>1.3563044999999998</v>
      </c>
      <c r="AL664" s="41">
        <v>40988</v>
      </c>
      <c r="AM664" s="30">
        <v>13.754</v>
      </c>
      <c r="AN664" s="190">
        <f t="shared" si="64"/>
        <v>0.9458625799999999</v>
      </c>
      <c r="AO664" s="41">
        <v>41019</v>
      </c>
      <c r="AP664" s="88">
        <v>12.45</v>
      </c>
      <c r="AQ664" s="1685">
        <f t="shared" si="65"/>
        <v>0.77501249999999999</v>
      </c>
    </row>
    <row r="665" spans="1:43">
      <c r="A665" s="28">
        <v>40989</v>
      </c>
      <c r="B665" s="41">
        <v>40989</v>
      </c>
      <c r="C665" s="30">
        <v>63.663600000000002</v>
      </c>
      <c r="D665" s="28">
        <v>40989</v>
      </c>
      <c r="E665" s="30">
        <v>53.922699999999999</v>
      </c>
      <c r="F665" s="28">
        <v>40989</v>
      </c>
      <c r="G665" s="30">
        <v>42.141500000000001</v>
      </c>
      <c r="H665" s="28">
        <v>40989</v>
      </c>
      <c r="I665" s="30">
        <v>37.146999999999998</v>
      </c>
      <c r="J665" s="28">
        <v>40989</v>
      </c>
      <c r="K665" s="30">
        <v>28.8353</v>
      </c>
      <c r="L665" s="41">
        <v>40989</v>
      </c>
      <c r="M665" s="30">
        <v>41.644399999999997</v>
      </c>
      <c r="N665" s="119">
        <v>40989</v>
      </c>
      <c r="O665" s="30">
        <v>43.73</v>
      </c>
      <c r="P665" s="41">
        <v>40989</v>
      </c>
      <c r="Q665" s="30">
        <v>30.5732</v>
      </c>
      <c r="R665" s="119">
        <v>40989</v>
      </c>
      <c r="S665" s="30">
        <v>31.937000000000001</v>
      </c>
      <c r="T665" s="41">
        <v>40989</v>
      </c>
      <c r="U665" s="30">
        <v>28.584399999999999</v>
      </c>
      <c r="V665" s="119">
        <v>40989</v>
      </c>
      <c r="W665" s="30">
        <v>28.63</v>
      </c>
      <c r="X665" s="1446"/>
      <c r="Y665" s="93">
        <v>40998</v>
      </c>
      <c r="Z665" s="30">
        <v>20.45</v>
      </c>
      <c r="AA665" s="190">
        <f t="shared" si="60"/>
        <v>2.0910124999999997</v>
      </c>
      <c r="AB665" s="41">
        <v>40998</v>
      </c>
      <c r="AC665" s="30">
        <v>18.649999999999999</v>
      </c>
      <c r="AD665" s="190">
        <f t="shared" si="61"/>
        <v>1.7391125000000001</v>
      </c>
      <c r="AE665" s="41">
        <v>40998</v>
      </c>
      <c r="AF665" s="30">
        <v>22.82</v>
      </c>
      <c r="AG665" s="1685">
        <f t="shared" si="62"/>
        <v>2.6037620000000006</v>
      </c>
      <c r="AH665" s="1446"/>
      <c r="AI665" s="93">
        <v>40997</v>
      </c>
      <c r="AJ665" s="30">
        <v>16.64</v>
      </c>
      <c r="AK665" s="190">
        <f t="shared" si="63"/>
        <v>1.3844479999999999</v>
      </c>
      <c r="AL665" s="41">
        <v>40989</v>
      </c>
      <c r="AM665" s="30">
        <v>13.538</v>
      </c>
      <c r="AN665" s="190">
        <f t="shared" si="64"/>
        <v>0.91638721999999995</v>
      </c>
      <c r="AO665" s="41">
        <v>41022</v>
      </c>
      <c r="AP665" s="88">
        <v>12.44</v>
      </c>
      <c r="AQ665" s="1685">
        <f t="shared" si="65"/>
        <v>0.7737679999999999</v>
      </c>
    </row>
    <row r="666" spans="1:43">
      <c r="A666" s="28">
        <v>40990</v>
      </c>
      <c r="B666" s="41">
        <v>40990</v>
      </c>
      <c r="C666" s="30">
        <v>63.965000000000003</v>
      </c>
      <c r="D666" s="28">
        <v>40990</v>
      </c>
      <c r="E666" s="30">
        <v>54.170900000000003</v>
      </c>
      <c r="F666" s="28">
        <v>40990</v>
      </c>
      <c r="G666" s="30">
        <v>42.239699999999999</v>
      </c>
      <c r="H666" s="28">
        <v>40990</v>
      </c>
      <c r="I666" s="30">
        <v>37.203499999999998</v>
      </c>
      <c r="J666" s="28">
        <v>40990</v>
      </c>
      <c r="K666" s="30">
        <v>28.719799999999999</v>
      </c>
      <c r="L666" s="41">
        <v>40990</v>
      </c>
      <c r="M666" s="30">
        <v>41.130200000000002</v>
      </c>
      <c r="N666" s="119">
        <v>40990</v>
      </c>
      <c r="O666" s="30">
        <v>43.231000000000002</v>
      </c>
      <c r="P666" s="41">
        <v>40990</v>
      </c>
      <c r="Q666" s="30">
        <v>30.3505</v>
      </c>
      <c r="R666" s="119">
        <v>40990</v>
      </c>
      <c r="S666" s="30">
        <v>31.72</v>
      </c>
      <c r="T666" s="41">
        <v>40990</v>
      </c>
      <c r="U666" s="30">
        <v>28.047699999999999</v>
      </c>
      <c r="V666" s="119">
        <v>40990</v>
      </c>
      <c r="W666" s="30">
        <v>28.113</v>
      </c>
      <c r="X666" s="1446"/>
      <c r="Y666" s="93">
        <v>41001</v>
      </c>
      <c r="Z666" s="30">
        <v>19.170000000000002</v>
      </c>
      <c r="AA666" s="190">
        <f t="shared" si="60"/>
        <v>1.8374445000000004</v>
      </c>
      <c r="AB666" s="41">
        <v>41001</v>
      </c>
      <c r="AC666" s="30">
        <v>17.600000000000001</v>
      </c>
      <c r="AD666" s="190">
        <f t="shared" si="61"/>
        <v>1.5488000000000004</v>
      </c>
      <c r="AE666" s="41">
        <v>41001</v>
      </c>
      <c r="AF666" s="30">
        <v>21.1</v>
      </c>
      <c r="AG666" s="1685">
        <f t="shared" si="62"/>
        <v>2.2260500000000008</v>
      </c>
      <c r="AH666" s="1446"/>
      <c r="AI666" s="93">
        <v>40998</v>
      </c>
      <c r="AJ666" s="30">
        <v>16.63</v>
      </c>
      <c r="AK666" s="190">
        <f t="shared" si="63"/>
        <v>1.3827845000000001</v>
      </c>
      <c r="AL666" s="41">
        <v>40990</v>
      </c>
      <c r="AM666" s="30">
        <v>13.568999999999999</v>
      </c>
      <c r="AN666" s="190">
        <f t="shared" si="64"/>
        <v>0.92058880499999962</v>
      </c>
      <c r="AO666" s="41">
        <v>41023</v>
      </c>
      <c r="AP666" s="88">
        <v>12.25</v>
      </c>
      <c r="AQ666" s="1685">
        <f t="shared" si="65"/>
        <v>0.75031249999999994</v>
      </c>
    </row>
    <row r="667" spans="1:43">
      <c r="A667" s="28">
        <v>40991</v>
      </c>
      <c r="B667" s="41">
        <v>40991</v>
      </c>
      <c r="C667" s="30">
        <v>63.980499999999999</v>
      </c>
      <c r="D667" s="28">
        <v>40991</v>
      </c>
      <c r="E667" s="30">
        <v>54.186</v>
      </c>
      <c r="F667" s="28">
        <v>40991</v>
      </c>
      <c r="G667" s="30">
        <v>42.245600000000003</v>
      </c>
      <c r="H667" s="28">
        <v>40991</v>
      </c>
      <c r="I667" s="30">
        <v>37.201500000000003</v>
      </c>
      <c r="J667" s="28">
        <v>40991</v>
      </c>
      <c r="K667" s="30">
        <v>28.64</v>
      </c>
      <c r="L667" s="41">
        <v>40991</v>
      </c>
      <c r="M667" s="30">
        <v>40.421199999999999</v>
      </c>
      <c r="N667" s="119">
        <v>40991</v>
      </c>
      <c r="O667" s="30">
        <v>43.075000000000003</v>
      </c>
      <c r="P667" s="41">
        <v>40991</v>
      </c>
      <c r="Q667" s="30">
        <v>30.331700000000001</v>
      </c>
      <c r="R667" s="119">
        <v>40991</v>
      </c>
      <c r="S667" s="30">
        <v>31.821999999999999</v>
      </c>
      <c r="T667" s="41">
        <v>40991</v>
      </c>
      <c r="U667" s="30">
        <v>28.107700000000001</v>
      </c>
      <c r="V667" s="119">
        <v>40991</v>
      </c>
      <c r="W667" s="30">
        <v>28.169</v>
      </c>
      <c r="X667" s="1446"/>
      <c r="Y667" s="93">
        <v>41002</v>
      </c>
      <c r="Z667" s="30">
        <v>19.25</v>
      </c>
      <c r="AA667" s="190">
        <f t="shared" si="60"/>
        <v>1.8528125</v>
      </c>
      <c r="AB667" s="41">
        <v>41002</v>
      </c>
      <c r="AC667" s="30">
        <v>17.739999999999998</v>
      </c>
      <c r="AD667" s="190">
        <f t="shared" si="61"/>
        <v>1.5735379999999997</v>
      </c>
      <c r="AE667" s="41">
        <v>41002</v>
      </c>
      <c r="AF667" s="30">
        <v>21.32</v>
      </c>
      <c r="AG667" s="1685">
        <f t="shared" si="62"/>
        <v>2.2727119999999998</v>
      </c>
      <c r="AH667" s="1446"/>
      <c r="AI667" s="93">
        <v>41001</v>
      </c>
      <c r="AJ667" s="30">
        <v>15.74</v>
      </c>
      <c r="AK667" s="190">
        <f t="shared" si="63"/>
        <v>1.2387380000000001</v>
      </c>
      <c r="AL667" s="41">
        <v>40991</v>
      </c>
      <c r="AM667" s="30">
        <v>13.077</v>
      </c>
      <c r="AN667" s="190">
        <f t="shared" si="64"/>
        <v>0.85503964499999996</v>
      </c>
      <c r="AO667" s="41">
        <v>41024</v>
      </c>
      <c r="AP667" s="88">
        <v>12.42</v>
      </c>
      <c r="AQ667" s="1685">
        <f t="shared" si="65"/>
        <v>0.77128200000000002</v>
      </c>
    </row>
    <row r="668" spans="1:43">
      <c r="A668" s="28">
        <v>40994</v>
      </c>
      <c r="B668" s="41">
        <v>40994</v>
      </c>
      <c r="C668" s="30">
        <v>62.799500000000002</v>
      </c>
      <c r="D668" s="28">
        <v>40994</v>
      </c>
      <c r="E668" s="30">
        <v>53.271299999999997</v>
      </c>
      <c r="F668" s="28">
        <v>40994</v>
      </c>
      <c r="G668" s="30">
        <v>41.1965</v>
      </c>
      <c r="H668" s="28">
        <v>40994</v>
      </c>
      <c r="I668" s="30">
        <v>36.19</v>
      </c>
      <c r="J668" s="28">
        <v>40994</v>
      </c>
      <c r="K668" s="30">
        <v>27.787099999999999</v>
      </c>
      <c r="L668" s="41">
        <v>40994</v>
      </c>
      <c r="M668" s="30">
        <v>40.859900000000003</v>
      </c>
      <c r="N668" s="119">
        <v>40994</v>
      </c>
      <c r="O668" s="30">
        <v>43.655000000000001</v>
      </c>
      <c r="P668" s="41">
        <v>40994</v>
      </c>
      <c r="Q668" s="30">
        <v>30.7926</v>
      </c>
      <c r="R668" s="119">
        <v>40994</v>
      </c>
      <c r="S668" s="30">
        <v>31.965</v>
      </c>
      <c r="T668" s="41">
        <v>40994</v>
      </c>
      <c r="U668" s="30">
        <v>28.011199999999999</v>
      </c>
      <c r="V668" s="119">
        <v>40994</v>
      </c>
      <c r="W668" s="30">
        <v>28.065000000000001</v>
      </c>
      <c r="X668" s="1446"/>
      <c r="Y668" s="93">
        <v>41003</v>
      </c>
      <c r="Z668" s="30">
        <v>19.32</v>
      </c>
      <c r="AA668" s="190">
        <f t="shared" si="60"/>
        <v>1.8663120000000002</v>
      </c>
      <c r="AB668" s="41">
        <v>41003</v>
      </c>
      <c r="AC668" s="30">
        <v>16.95</v>
      </c>
      <c r="AD668" s="190">
        <f t="shared" si="61"/>
        <v>1.4365124999999999</v>
      </c>
      <c r="AE668" s="41">
        <v>41003</v>
      </c>
      <c r="AF668" s="30">
        <v>20.75</v>
      </c>
      <c r="AG668" s="1685">
        <f t="shared" si="62"/>
        <v>2.1528125</v>
      </c>
      <c r="AH668" s="1446"/>
      <c r="AI668" s="93">
        <v>41002</v>
      </c>
      <c r="AJ668" s="30">
        <v>15.86</v>
      </c>
      <c r="AK668" s="190">
        <f t="shared" si="63"/>
        <v>1.2576979999999998</v>
      </c>
      <c r="AL668" s="41">
        <v>40994</v>
      </c>
      <c r="AM668" s="30">
        <v>13.118</v>
      </c>
      <c r="AN668" s="190">
        <f t="shared" si="64"/>
        <v>0.86040961999999999</v>
      </c>
      <c r="AO668" s="41">
        <v>41025</v>
      </c>
      <c r="AP668" s="88">
        <v>12.45</v>
      </c>
      <c r="AQ668" s="1685">
        <f t="shared" si="65"/>
        <v>0.77501249999999999</v>
      </c>
    </row>
    <row r="669" spans="1:43">
      <c r="A669" s="28">
        <v>40995</v>
      </c>
      <c r="B669" s="41">
        <v>40995</v>
      </c>
      <c r="C669" s="30">
        <v>57.838799999999999</v>
      </c>
      <c r="D669" s="28">
        <v>40995</v>
      </c>
      <c r="E669" s="30">
        <v>49.492699999999999</v>
      </c>
      <c r="F669" s="28">
        <v>40995</v>
      </c>
      <c r="G669" s="30">
        <v>37.570999999999998</v>
      </c>
      <c r="H669" s="28">
        <v>40995</v>
      </c>
      <c r="I669" s="30">
        <v>33.562100000000001</v>
      </c>
      <c r="J669" s="28">
        <v>40995</v>
      </c>
      <c r="K669" s="30">
        <v>26.223700000000001</v>
      </c>
      <c r="L669" s="41">
        <v>40995</v>
      </c>
      <c r="M669" s="30">
        <v>39.130600000000001</v>
      </c>
      <c r="N669" s="119">
        <v>40995</v>
      </c>
      <c r="O669" s="30">
        <v>41.445</v>
      </c>
      <c r="P669" s="41">
        <v>40995</v>
      </c>
      <c r="Q669" s="30">
        <v>30.565000000000001</v>
      </c>
      <c r="R669" s="119">
        <v>40995</v>
      </c>
      <c r="S669" s="30">
        <v>31.744</v>
      </c>
      <c r="T669" s="41">
        <v>40995</v>
      </c>
      <c r="U669" s="30">
        <v>27.652799999999999</v>
      </c>
      <c r="V669" s="119">
        <v>40995</v>
      </c>
      <c r="W669" s="30">
        <v>27.8</v>
      </c>
      <c r="X669" s="1446"/>
      <c r="Y669" s="93">
        <v>41004</v>
      </c>
      <c r="Z669" s="30">
        <v>19.239999999999998</v>
      </c>
      <c r="AA669" s="190">
        <f t="shared" si="60"/>
        <v>1.8508879999999999</v>
      </c>
      <c r="AB669" s="41">
        <v>41004</v>
      </c>
      <c r="AC669" s="30">
        <v>16.87</v>
      </c>
      <c r="AD669" s="190">
        <f t="shared" si="61"/>
        <v>1.4229845000000003</v>
      </c>
      <c r="AE669" s="41">
        <v>41004</v>
      </c>
      <c r="AF669" s="30">
        <v>20.7</v>
      </c>
      <c r="AG669" s="1685">
        <f t="shared" si="62"/>
        <v>2.1424499999999997</v>
      </c>
      <c r="AH669" s="1446"/>
      <c r="AI669" s="93">
        <v>41003</v>
      </c>
      <c r="AJ669" s="30">
        <v>15.19</v>
      </c>
      <c r="AK669" s="190">
        <f t="shared" si="63"/>
        <v>1.1536805000000001</v>
      </c>
      <c r="AL669" s="41">
        <v>40995</v>
      </c>
      <c r="AM669" s="30">
        <v>12.682</v>
      </c>
      <c r="AN669" s="190">
        <f t="shared" si="64"/>
        <v>0.80416562000000025</v>
      </c>
      <c r="AO669" s="41">
        <v>41026</v>
      </c>
      <c r="AP669" s="88">
        <v>12.24</v>
      </c>
      <c r="AQ669" s="1685">
        <f t="shared" si="65"/>
        <v>0.74908800000000009</v>
      </c>
    </row>
    <row r="670" spans="1:43">
      <c r="A670" s="28">
        <v>40996</v>
      </c>
      <c r="B670" s="41">
        <v>40996</v>
      </c>
      <c r="C670" s="30">
        <v>56.753700000000002</v>
      </c>
      <c r="D670" s="28">
        <v>40996</v>
      </c>
      <c r="E670" s="30">
        <v>47.472099999999998</v>
      </c>
      <c r="F670" s="28">
        <v>40996</v>
      </c>
      <c r="G670" s="30">
        <v>36.402200000000001</v>
      </c>
      <c r="H670" s="28">
        <v>40996</v>
      </c>
      <c r="I670" s="30">
        <v>32.575299999999999</v>
      </c>
      <c r="J670" s="28">
        <v>40996</v>
      </c>
      <c r="K670" s="30">
        <v>25.097000000000001</v>
      </c>
      <c r="L670" s="41">
        <v>40996</v>
      </c>
      <c r="M670" s="30">
        <v>39.117100000000001</v>
      </c>
      <c r="N670" s="119">
        <v>40996</v>
      </c>
      <c r="O670" s="30">
        <v>41.427999999999997</v>
      </c>
      <c r="P670" s="41">
        <v>40996</v>
      </c>
      <c r="Q670" s="30">
        <v>30.5274</v>
      </c>
      <c r="R670" s="119">
        <v>40996</v>
      </c>
      <c r="S670" s="30">
        <v>31.739000000000001</v>
      </c>
      <c r="T670" s="41">
        <v>40996</v>
      </c>
      <c r="U670" s="30">
        <v>27.625699999999998</v>
      </c>
      <c r="V670" s="119">
        <v>40996</v>
      </c>
      <c r="W670" s="30">
        <v>27.774999999999999</v>
      </c>
      <c r="X670" s="1446"/>
      <c r="Y670" s="93">
        <v>41009</v>
      </c>
      <c r="Z670" s="30">
        <v>19.41</v>
      </c>
      <c r="AA670" s="190">
        <f t="shared" si="60"/>
        <v>1.8837404999999998</v>
      </c>
      <c r="AB670" s="41">
        <v>41009</v>
      </c>
      <c r="AC670" s="30">
        <v>17.489999999999998</v>
      </c>
      <c r="AD670" s="190">
        <f t="shared" si="61"/>
        <v>1.5295004999999995</v>
      </c>
      <c r="AE670" s="41">
        <v>41009</v>
      </c>
      <c r="AF670" s="30">
        <v>21.32</v>
      </c>
      <c r="AG670" s="1685">
        <f t="shared" si="62"/>
        <v>2.2727119999999998</v>
      </c>
      <c r="AH670" s="1446"/>
      <c r="AI670" s="93">
        <v>41004</v>
      </c>
      <c r="AJ670" s="30">
        <v>15.14</v>
      </c>
      <c r="AK670" s="190">
        <f t="shared" si="63"/>
        <v>1.1460980000000001</v>
      </c>
      <c r="AL670" s="41">
        <v>40996</v>
      </c>
      <c r="AM670" s="30">
        <v>12.731</v>
      </c>
      <c r="AN670" s="190">
        <f t="shared" si="64"/>
        <v>0.81039180500000008</v>
      </c>
      <c r="AO670" s="41">
        <v>41029</v>
      </c>
      <c r="AP670" s="88">
        <v>11.3</v>
      </c>
      <c r="AQ670" s="1685">
        <f t="shared" si="65"/>
        <v>0.63845000000000007</v>
      </c>
    </row>
    <row r="671" spans="1:43">
      <c r="A671" s="28">
        <v>40997</v>
      </c>
      <c r="B671" s="41">
        <v>40997</v>
      </c>
      <c r="C671" s="30">
        <v>56.960700000000003</v>
      </c>
      <c r="D671" s="28">
        <v>40997</v>
      </c>
      <c r="E671" s="30">
        <v>47.648299999999999</v>
      </c>
      <c r="F671" s="28">
        <v>40997</v>
      </c>
      <c r="G671" s="30">
        <v>36.271999999999998</v>
      </c>
      <c r="H671" s="28">
        <v>40997</v>
      </c>
      <c r="I671" s="30">
        <v>32.335900000000002</v>
      </c>
      <c r="J671" s="28">
        <v>40997</v>
      </c>
      <c r="K671" s="30">
        <v>24.895600000000002</v>
      </c>
      <c r="L671" s="41">
        <v>40997</v>
      </c>
      <c r="M671" s="30">
        <v>38.370800000000003</v>
      </c>
      <c r="N671" s="119">
        <v>40997</v>
      </c>
      <c r="O671" s="30">
        <v>40.776000000000003</v>
      </c>
      <c r="P671" s="41">
        <v>40997</v>
      </c>
      <c r="Q671" s="30">
        <v>30.3429</v>
      </c>
      <c r="R671" s="119">
        <v>40997</v>
      </c>
      <c r="S671" s="30">
        <v>31.599</v>
      </c>
      <c r="T671" s="41">
        <v>40997</v>
      </c>
      <c r="U671" s="30">
        <v>27.623699999999999</v>
      </c>
      <c r="V671" s="119">
        <v>40997</v>
      </c>
      <c r="W671" s="30">
        <v>27.774999999999999</v>
      </c>
      <c r="X671" s="1446"/>
      <c r="Y671" s="93">
        <v>41010</v>
      </c>
      <c r="Z671" s="30">
        <v>19.21</v>
      </c>
      <c r="AA671" s="190">
        <f t="shared" si="60"/>
        <v>1.8451205000000006</v>
      </c>
      <c r="AB671" s="41">
        <v>41010</v>
      </c>
      <c r="AC671" s="30">
        <v>17.350000000000001</v>
      </c>
      <c r="AD671" s="190">
        <f t="shared" si="61"/>
        <v>1.5051125000000003</v>
      </c>
      <c r="AE671" s="41">
        <v>41010</v>
      </c>
      <c r="AF671" s="30">
        <v>21.26</v>
      </c>
      <c r="AG671" s="1685">
        <f t="shared" si="62"/>
        <v>2.259938</v>
      </c>
      <c r="AH671" s="1446"/>
      <c r="AI671" s="93">
        <v>41009</v>
      </c>
      <c r="AJ671" s="30">
        <v>15.7</v>
      </c>
      <c r="AK671" s="190">
        <f t="shared" si="63"/>
        <v>1.23245</v>
      </c>
      <c r="AL671" s="41">
        <v>40997</v>
      </c>
      <c r="AM671" s="30">
        <v>12.798999999999999</v>
      </c>
      <c r="AN671" s="190">
        <f t="shared" si="64"/>
        <v>0.81907200499999988</v>
      </c>
      <c r="AO671" s="41">
        <v>41030</v>
      </c>
      <c r="AP671" s="88">
        <v>11.32</v>
      </c>
      <c r="AQ671" s="1685">
        <f t="shared" si="65"/>
        <v>0.64071200000000017</v>
      </c>
    </row>
    <row r="672" spans="1:43">
      <c r="A672" s="28">
        <v>40998</v>
      </c>
      <c r="B672" s="41">
        <v>40998</v>
      </c>
      <c r="C672" s="30">
        <v>54.869700000000002</v>
      </c>
      <c r="D672" s="28">
        <v>40998</v>
      </c>
      <c r="E672" s="30">
        <v>44.991900000000001</v>
      </c>
      <c r="F672" s="28">
        <v>40998</v>
      </c>
      <c r="G672" s="30">
        <v>35.257599999999996</v>
      </c>
      <c r="H672" s="28">
        <v>40998</v>
      </c>
      <c r="I672" s="30">
        <v>31.638000000000002</v>
      </c>
      <c r="J672" s="28">
        <v>40998</v>
      </c>
      <c r="K672" s="30">
        <v>24.8642</v>
      </c>
      <c r="L672" s="41">
        <v>40998</v>
      </c>
      <c r="M672" s="30">
        <v>38.246099999999998</v>
      </c>
      <c r="N672" s="119">
        <v>40998</v>
      </c>
      <c r="O672" s="30">
        <v>40.607999999999997</v>
      </c>
      <c r="P672" s="41">
        <v>40998</v>
      </c>
      <c r="Q672" s="30">
        <v>30.492599999999999</v>
      </c>
      <c r="R672" s="119">
        <v>40998</v>
      </c>
      <c r="S672" s="30">
        <v>31.762</v>
      </c>
      <c r="T672" s="41">
        <v>40998</v>
      </c>
      <c r="U672" s="30">
        <v>27.482800000000001</v>
      </c>
      <c r="V672" s="119">
        <v>40998</v>
      </c>
      <c r="W672" s="30">
        <v>27.69</v>
      </c>
      <c r="X672" s="1446"/>
      <c r="Y672" s="93">
        <v>41011</v>
      </c>
      <c r="Z672" s="30">
        <v>19.14</v>
      </c>
      <c r="AA672" s="190">
        <f t="shared" si="60"/>
        <v>1.8316980000000003</v>
      </c>
      <c r="AB672" s="41">
        <v>41011</v>
      </c>
      <c r="AC672" s="30">
        <v>17.43</v>
      </c>
      <c r="AD672" s="190">
        <f t="shared" si="61"/>
        <v>1.5190245000000002</v>
      </c>
      <c r="AE672" s="41">
        <v>41011</v>
      </c>
      <c r="AF672" s="30">
        <v>21.29</v>
      </c>
      <c r="AG672" s="1685">
        <f t="shared" si="62"/>
        <v>2.2663204999999995</v>
      </c>
      <c r="AH672" s="1446"/>
      <c r="AI672" s="93">
        <v>41010</v>
      </c>
      <c r="AJ672" s="30">
        <v>15.69</v>
      </c>
      <c r="AK672" s="190">
        <f t="shared" si="63"/>
        <v>1.2308804999999998</v>
      </c>
      <c r="AL672" s="41">
        <v>40998</v>
      </c>
      <c r="AM672" s="30">
        <v>11.965</v>
      </c>
      <c r="AN672" s="190">
        <f t="shared" si="64"/>
        <v>0.71580612499999996</v>
      </c>
      <c r="AO672" s="41">
        <v>41031</v>
      </c>
      <c r="AP672" s="88">
        <v>11.28</v>
      </c>
      <c r="AQ672" s="1685">
        <f t="shared" si="65"/>
        <v>0.63619199999999998</v>
      </c>
    </row>
    <row r="673" spans="1:43">
      <c r="A673" s="28">
        <v>41001</v>
      </c>
      <c r="B673" s="41">
        <v>41001</v>
      </c>
      <c r="C673" s="30">
        <v>51.641100000000002</v>
      </c>
      <c r="D673" s="28">
        <v>41001</v>
      </c>
      <c r="E673" s="30">
        <v>42.107799999999997</v>
      </c>
      <c r="F673" s="28">
        <v>41001</v>
      </c>
      <c r="G673" s="30">
        <v>34.4</v>
      </c>
      <c r="H673" s="28">
        <v>41001</v>
      </c>
      <c r="I673" s="30">
        <v>30.986799999999999</v>
      </c>
      <c r="J673" s="28">
        <v>41001</v>
      </c>
      <c r="K673" s="30">
        <v>24.606400000000001</v>
      </c>
      <c r="L673" s="41">
        <v>41001</v>
      </c>
      <c r="M673" s="30">
        <v>38.022599999999997</v>
      </c>
      <c r="N673" s="119">
        <v>41001</v>
      </c>
      <c r="O673" s="30">
        <v>40.371000000000002</v>
      </c>
      <c r="P673" s="41">
        <v>41001</v>
      </c>
      <c r="Q673" s="30">
        <v>30.485700000000001</v>
      </c>
      <c r="R673" s="119">
        <v>41001</v>
      </c>
      <c r="S673" s="30">
        <v>31.757999999999999</v>
      </c>
      <c r="T673" s="41">
        <v>41001</v>
      </c>
      <c r="U673" s="30">
        <v>27.336200000000002</v>
      </c>
      <c r="V673" s="119">
        <v>41001</v>
      </c>
      <c r="W673" s="30">
        <v>27.548000000000002</v>
      </c>
      <c r="X673" s="1446"/>
      <c r="Y673" s="93">
        <v>41012</v>
      </c>
      <c r="Z673" s="30">
        <v>19.34</v>
      </c>
      <c r="AA673" s="190">
        <f t="shared" si="60"/>
        <v>1.8701779999999997</v>
      </c>
      <c r="AB673" s="41">
        <v>41012</v>
      </c>
      <c r="AC673" s="30">
        <v>17.63</v>
      </c>
      <c r="AD673" s="190">
        <f t="shared" si="61"/>
        <v>1.5540844999999996</v>
      </c>
      <c r="AE673" s="41">
        <v>41012</v>
      </c>
      <c r="AF673" s="30">
        <v>21.73</v>
      </c>
      <c r="AG673" s="1685">
        <f t="shared" si="62"/>
        <v>2.3609644999999997</v>
      </c>
      <c r="AH673" s="1446"/>
      <c r="AI673" s="93">
        <v>41011</v>
      </c>
      <c r="AJ673" s="30">
        <v>15.76</v>
      </c>
      <c r="AK673" s="190">
        <f t="shared" si="63"/>
        <v>1.2418879999999999</v>
      </c>
      <c r="AL673" s="41">
        <v>41001</v>
      </c>
      <c r="AM673" s="30">
        <v>12.007</v>
      </c>
      <c r="AN673" s="190">
        <f t="shared" si="64"/>
        <v>0.72084024499999988</v>
      </c>
      <c r="AO673" s="41">
        <v>41032</v>
      </c>
      <c r="AP673" s="88">
        <v>11.3</v>
      </c>
      <c r="AQ673" s="1685">
        <f t="shared" si="65"/>
        <v>0.63845000000000007</v>
      </c>
    </row>
    <row r="674" spans="1:43">
      <c r="A674" s="28">
        <v>41002</v>
      </c>
      <c r="B674" s="41">
        <v>41002</v>
      </c>
      <c r="C674" s="30">
        <v>51.117199999999997</v>
      </c>
      <c r="D674" s="28">
        <v>41002</v>
      </c>
      <c r="E674" s="30">
        <v>41.1631</v>
      </c>
      <c r="F674" s="28">
        <v>41002</v>
      </c>
      <c r="G674" s="30">
        <v>32.723300000000002</v>
      </c>
      <c r="H674" s="28">
        <v>41002</v>
      </c>
      <c r="I674" s="30">
        <v>29.376999999999999</v>
      </c>
      <c r="J674" s="28">
        <v>41002</v>
      </c>
      <c r="K674" s="30">
        <v>22.734999999999999</v>
      </c>
      <c r="L674" s="41">
        <v>41002</v>
      </c>
      <c r="M674" s="30">
        <v>37.956400000000002</v>
      </c>
      <c r="N674" s="119">
        <v>41002</v>
      </c>
      <c r="O674" s="30">
        <v>40.055999999999997</v>
      </c>
      <c r="P674" s="41">
        <v>41002</v>
      </c>
      <c r="Q674" s="30">
        <v>30.408799999999999</v>
      </c>
      <c r="R674" s="119">
        <v>41002</v>
      </c>
      <c r="S674" s="30">
        <v>31.651</v>
      </c>
      <c r="T674" s="41">
        <v>41002</v>
      </c>
      <c r="U674" s="30">
        <v>26.5959</v>
      </c>
      <c r="V674" s="119">
        <v>41002</v>
      </c>
      <c r="W674" s="30">
        <v>26.977</v>
      </c>
      <c r="X674" s="1446"/>
      <c r="Y674" s="93">
        <v>41015</v>
      </c>
      <c r="Z674" s="30">
        <v>19.03</v>
      </c>
      <c r="AA674" s="190">
        <f t="shared" si="60"/>
        <v>1.8107045000000006</v>
      </c>
      <c r="AB674" s="41">
        <v>41015</v>
      </c>
      <c r="AC674" s="30">
        <v>17.440000000000001</v>
      </c>
      <c r="AD674" s="190">
        <f t="shared" si="61"/>
        <v>1.5207679999999999</v>
      </c>
      <c r="AE674" s="41">
        <v>41015</v>
      </c>
      <c r="AF674" s="30">
        <v>21.28</v>
      </c>
      <c r="AG674" s="1685">
        <f t="shared" si="62"/>
        <v>2.2641920000000004</v>
      </c>
      <c r="AH674" s="1446"/>
      <c r="AI674" s="93">
        <v>41012</v>
      </c>
      <c r="AJ674" s="30">
        <v>16.010000000000002</v>
      </c>
      <c r="AK674" s="190">
        <f t="shared" si="63"/>
        <v>1.2816005000000004</v>
      </c>
      <c r="AL674" s="41">
        <v>41002</v>
      </c>
      <c r="AM674" s="30">
        <v>10.686</v>
      </c>
      <c r="AN674" s="190">
        <f t="shared" si="64"/>
        <v>0.57095297999999994</v>
      </c>
      <c r="AO674" s="41">
        <v>41033</v>
      </c>
      <c r="AP674" s="88">
        <v>11.68</v>
      </c>
      <c r="AQ674" s="1685">
        <f t="shared" si="65"/>
        <v>0.68211200000000005</v>
      </c>
    </row>
    <row r="675" spans="1:43">
      <c r="A675" s="28">
        <v>41003</v>
      </c>
      <c r="B675" s="41">
        <v>41003</v>
      </c>
      <c r="C675" s="30">
        <v>51.179200000000002</v>
      </c>
      <c r="D675" s="28">
        <v>41003</v>
      </c>
      <c r="E675" s="30">
        <v>40.960900000000002</v>
      </c>
      <c r="F675" s="28">
        <v>41003</v>
      </c>
      <c r="G675" s="30">
        <v>31.8749</v>
      </c>
      <c r="H675" s="28">
        <v>41003</v>
      </c>
      <c r="I675" s="30">
        <v>28.624400000000001</v>
      </c>
      <c r="J675" s="28">
        <v>41003</v>
      </c>
      <c r="K675" s="30">
        <v>21.389199999999999</v>
      </c>
      <c r="L675" s="41">
        <v>41003</v>
      </c>
      <c r="M675" s="30">
        <v>37.552999999999997</v>
      </c>
      <c r="N675" s="119">
        <v>41003</v>
      </c>
      <c r="O675" s="30">
        <v>39.408000000000001</v>
      </c>
      <c r="P675" s="41">
        <v>41003</v>
      </c>
      <c r="Q675" s="30">
        <v>29.706099999999999</v>
      </c>
      <c r="R675" s="119">
        <v>41003</v>
      </c>
      <c r="S675" s="30">
        <v>31.062999999999999</v>
      </c>
      <c r="T675" s="41">
        <v>41003</v>
      </c>
      <c r="U675" s="30">
        <v>23.578299999999999</v>
      </c>
      <c r="V675" s="119">
        <v>41003</v>
      </c>
      <c r="W675" s="30">
        <v>23.716999999999999</v>
      </c>
      <c r="X675" s="1446"/>
      <c r="Y675" s="93">
        <v>41016</v>
      </c>
      <c r="Z675" s="30">
        <v>19.21</v>
      </c>
      <c r="AA675" s="190">
        <f t="shared" si="60"/>
        <v>1.8451205000000006</v>
      </c>
      <c r="AB675" s="41">
        <v>41016</v>
      </c>
      <c r="AC675" s="30">
        <v>17.670000000000002</v>
      </c>
      <c r="AD675" s="190">
        <f t="shared" si="61"/>
        <v>1.5611445000000006</v>
      </c>
      <c r="AE675" s="41">
        <v>41016</v>
      </c>
      <c r="AF675" s="30">
        <v>21.36</v>
      </c>
      <c r="AG675" s="1685">
        <f t="shared" si="62"/>
        <v>2.2812479999999997</v>
      </c>
      <c r="AH675" s="1446"/>
      <c r="AI675" s="93">
        <v>41015</v>
      </c>
      <c r="AJ675" s="30">
        <v>15.79</v>
      </c>
      <c r="AK675" s="190">
        <f t="shared" si="63"/>
        <v>1.2466204999999997</v>
      </c>
      <c r="AL675" s="41">
        <v>41003</v>
      </c>
      <c r="AM675" s="30">
        <v>11.022</v>
      </c>
      <c r="AN675" s="190">
        <f t="shared" si="64"/>
        <v>0.60742242000000002</v>
      </c>
      <c r="AO675" s="41">
        <v>41036</v>
      </c>
      <c r="AP675" s="88">
        <v>11.45</v>
      </c>
      <c r="AQ675" s="1685">
        <f t="shared" si="65"/>
        <v>0.65551249999999994</v>
      </c>
    </row>
    <row r="676" spans="1:43">
      <c r="A676" s="28">
        <v>41004</v>
      </c>
      <c r="B676" s="41">
        <v>41004</v>
      </c>
      <c r="C676" s="30">
        <v>51.006500000000003</v>
      </c>
      <c r="D676" s="28">
        <v>41004</v>
      </c>
      <c r="E676" s="30">
        <v>40.753999999999998</v>
      </c>
      <c r="F676" s="28">
        <v>41004</v>
      </c>
      <c r="G676" s="30">
        <v>31.622800000000002</v>
      </c>
      <c r="H676" s="28">
        <v>41004</v>
      </c>
      <c r="I676" s="30">
        <v>28.2027</v>
      </c>
      <c r="J676" s="28">
        <v>41004</v>
      </c>
      <c r="K676" s="30">
        <v>20.4754</v>
      </c>
      <c r="L676" s="41">
        <v>41004</v>
      </c>
      <c r="M676" s="30">
        <v>38.023800000000001</v>
      </c>
      <c r="N676" s="119">
        <v>41004</v>
      </c>
      <c r="O676" s="30">
        <v>39.304000000000002</v>
      </c>
      <c r="P676" s="41">
        <v>41004</v>
      </c>
      <c r="Q676" s="30">
        <v>29.538900000000002</v>
      </c>
      <c r="R676" s="119">
        <v>41004</v>
      </c>
      <c r="S676" s="30">
        <v>30.867000000000001</v>
      </c>
      <c r="T676" s="41">
        <v>41004</v>
      </c>
      <c r="U676" s="30">
        <v>23.185300000000002</v>
      </c>
      <c r="V676" s="119">
        <v>41004</v>
      </c>
      <c r="W676" s="30">
        <v>23.375</v>
      </c>
      <c r="X676" s="1446"/>
      <c r="Y676" s="93">
        <v>41017</v>
      </c>
      <c r="Z676" s="30">
        <v>18.93</v>
      </c>
      <c r="AA676" s="190">
        <f t="shared" si="60"/>
        <v>1.7917244999999999</v>
      </c>
      <c r="AB676" s="41">
        <v>41017</v>
      </c>
      <c r="AC676" s="30">
        <v>17.27</v>
      </c>
      <c r="AD676" s="190">
        <f t="shared" si="61"/>
        <v>1.4912644999999998</v>
      </c>
      <c r="AE676" s="41">
        <v>41017</v>
      </c>
      <c r="AF676" s="30">
        <v>21.05</v>
      </c>
      <c r="AG676" s="1685">
        <f t="shared" si="62"/>
        <v>2.2155125000000004</v>
      </c>
      <c r="AH676" s="1446"/>
      <c r="AI676" s="93">
        <v>41016</v>
      </c>
      <c r="AJ676" s="30">
        <v>16.010000000000002</v>
      </c>
      <c r="AK676" s="190">
        <f t="shared" si="63"/>
        <v>1.2816005000000004</v>
      </c>
      <c r="AL676" s="41">
        <v>41004</v>
      </c>
      <c r="AM676" s="30">
        <v>11.018000000000001</v>
      </c>
      <c r="AN676" s="190">
        <f t="shared" si="64"/>
        <v>0.60698162</v>
      </c>
      <c r="AO676" s="41">
        <v>41037</v>
      </c>
      <c r="AP676" s="88">
        <v>11.36</v>
      </c>
      <c r="AQ676" s="1685">
        <f t="shared" si="65"/>
        <v>0.64524799999999993</v>
      </c>
    </row>
    <row r="677" spans="1:43">
      <c r="A677" s="28">
        <v>41005</v>
      </c>
      <c r="B677" s="41">
        <v>41005</v>
      </c>
      <c r="C677" s="30">
        <v>49.840200000000003</v>
      </c>
      <c r="D677" s="28">
        <v>41005</v>
      </c>
      <c r="E677" s="30">
        <v>39.592199999999998</v>
      </c>
      <c r="F677" s="28">
        <v>41005</v>
      </c>
      <c r="G677" s="30">
        <v>30.218299999999999</v>
      </c>
      <c r="H677" s="28">
        <v>41005</v>
      </c>
      <c r="I677" s="30">
        <v>26.556699999999999</v>
      </c>
      <c r="J677" s="28">
        <v>41005</v>
      </c>
      <c r="K677" s="30">
        <v>18.4938</v>
      </c>
      <c r="L677" s="41">
        <v>41005</v>
      </c>
      <c r="M677" s="30">
        <v>37.7866</v>
      </c>
      <c r="N677" s="119">
        <v>41005</v>
      </c>
      <c r="O677" s="30">
        <v>39.058</v>
      </c>
      <c r="P677" s="41">
        <v>41005</v>
      </c>
      <c r="Q677" s="30">
        <v>29.200199999999999</v>
      </c>
      <c r="R677" s="119">
        <v>41005</v>
      </c>
      <c r="S677" s="30">
        <v>30.452000000000002</v>
      </c>
      <c r="T677" s="41">
        <v>41005</v>
      </c>
      <c r="U677" s="30">
        <v>23.1632</v>
      </c>
      <c r="V677" s="119">
        <v>41005</v>
      </c>
      <c r="W677" s="30">
        <v>23.376999999999999</v>
      </c>
      <c r="X677" s="1446"/>
      <c r="Y677" s="93">
        <v>41018</v>
      </c>
      <c r="Z677" s="30">
        <v>19.02</v>
      </c>
      <c r="AA677" s="190">
        <f t="shared" si="60"/>
        <v>1.808802</v>
      </c>
      <c r="AB677" s="41">
        <v>41018</v>
      </c>
      <c r="AC677" s="30">
        <v>17.36</v>
      </c>
      <c r="AD677" s="190">
        <f t="shared" si="61"/>
        <v>1.506848</v>
      </c>
      <c r="AE677" s="41">
        <v>41018</v>
      </c>
      <c r="AF677" s="30">
        <v>21.35</v>
      </c>
      <c r="AG677" s="1685">
        <f t="shared" si="62"/>
        <v>2.2791125000000005</v>
      </c>
      <c r="AH677" s="1446"/>
      <c r="AI677" s="93">
        <v>41017</v>
      </c>
      <c r="AJ677" s="30">
        <v>15.7</v>
      </c>
      <c r="AK677" s="190">
        <f t="shared" si="63"/>
        <v>1.23245</v>
      </c>
      <c r="AL677" s="41">
        <v>41005</v>
      </c>
      <c r="AM677" s="30">
        <v>10.946999999999999</v>
      </c>
      <c r="AN677" s="190">
        <f t="shared" si="64"/>
        <v>0.599184045</v>
      </c>
      <c r="AO677" s="41">
        <v>41038</v>
      </c>
      <c r="AP677" s="88">
        <v>11.4</v>
      </c>
      <c r="AQ677" s="1685">
        <f t="shared" si="65"/>
        <v>0.64980000000000004</v>
      </c>
    </row>
    <row r="678" spans="1:43">
      <c r="A678" s="28">
        <v>41008</v>
      </c>
      <c r="B678" s="41">
        <v>41008</v>
      </c>
      <c r="C678" s="30">
        <v>49.782899999999998</v>
      </c>
      <c r="D678" s="28">
        <v>41008</v>
      </c>
      <c r="E678" s="30">
        <v>39.504600000000003</v>
      </c>
      <c r="F678" s="28">
        <v>41008</v>
      </c>
      <c r="G678" s="30">
        <v>30.2193</v>
      </c>
      <c r="H678" s="28">
        <v>41008</v>
      </c>
      <c r="I678" s="30">
        <v>26.547499999999999</v>
      </c>
      <c r="J678" s="28">
        <v>41008</v>
      </c>
      <c r="K678" s="30">
        <v>18.4907</v>
      </c>
      <c r="L678" s="41">
        <v>41008</v>
      </c>
      <c r="M678" s="30">
        <v>37.785200000000003</v>
      </c>
      <c r="N678" s="119">
        <v>41008</v>
      </c>
      <c r="O678" s="30">
        <v>39.058999999999997</v>
      </c>
      <c r="P678" s="41">
        <v>41008</v>
      </c>
      <c r="Q678" s="30">
        <v>29.1709</v>
      </c>
      <c r="R678" s="119">
        <v>41008</v>
      </c>
      <c r="S678" s="30">
        <v>30.443999999999999</v>
      </c>
      <c r="T678" s="41">
        <v>41008</v>
      </c>
      <c r="U678" s="30">
        <v>22.674399999999999</v>
      </c>
      <c r="V678" s="119">
        <v>41008</v>
      </c>
      <c r="W678" s="30">
        <v>22.887</v>
      </c>
      <c r="X678" s="1446"/>
      <c r="Y678" s="93">
        <v>41019</v>
      </c>
      <c r="Z678" s="30">
        <v>18.579999999999998</v>
      </c>
      <c r="AA678" s="190">
        <f t="shared" si="60"/>
        <v>1.7260819999999999</v>
      </c>
      <c r="AB678" s="41">
        <v>41019</v>
      </c>
      <c r="AC678" s="30">
        <v>16.989999999999998</v>
      </c>
      <c r="AD678" s="190">
        <f t="shared" si="61"/>
        <v>1.4433004999999999</v>
      </c>
      <c r="AE678" s="41">
        <v>41019</v>
      </c>
      <c r="AF678" s="30">
        <v>20.52</v>
      </c>
      <c r="AG678" s="1685">
        <f t="shared" si="62"/>
        <v>2.1053519999999999</v>
      </c>
      <c r="AH678" s="1446"/>
      <c r="AI678" s="93">
        <v>41018</v>
      </c>
      <c r="AJ678" s="30">
        <v>15.71</v>
      </c>
      <c r="AK678" s="190">
        <f t="shared" si="63"/>
        <v>1.2340205000000004</v>
      </c>
      <c r="AL678" s="41">
        <v>41008</v>
      </c>
      <c r="AM678" s="30">
        <v>11.032999999999999</v>
      </c>
      <c r="AN678" s="190">
        <f t="shared" si="64"/>
        <v>0.608635445</v>
      </c>
      <c r="AO678" s="41">
        <v>41039</v>
      </c>
      <c r="AP678" s="88">
        <v>11.13</v>
      </c>
      <c r="AQ678" s="1685">
        <f t="shared" si="65"/>
        <v>0.61938450000000012</v>
      </c>
    </row>
    <row r="679" spans="1:43">
      <c r="A679" s="28">
        <v>41009</v>
      </c>
      <c r="B679" s="41">
        <v>41009</v>
      </c>
      <c r="C679" s="30">
        <v>49.796900000000001</v>
      </c>
      <c r="D679" s="28">
        <v>41009</v>
      </c>
      <c r="E679" s="30">
        <v>38.982500000000002</v>
      </c>
      <c r="F679" s="28">
        <v>41009</v>
      </c>
      <c r="G679" s="30">
        <v>29.701999999999998</v>
      </c>
      <c r="H679" s="28">
        <v>41009</v>
      </c>
      <c r="I679" s="30">
        <v>26.046500000000002</v>
      </c>
      <c r="J679" s="28">
        <v>41009</v>
      </c>
      <c r="K679" s="30">
        <v>18.154199999999999</v>
      </c>
      <c r="L679" s="41">
        <v>41009</v>
      </c>
      <c r="M679" s="30">
        <v>36.785699999999999</v>
      </c>
      <c r="N679" s="119">
        <v>41009</v>
      </c>
      <c r="O679" s="30">
        <v>38.906999999999996</v>
      </c>
      <c r="P679" s="41">
        <v>41009</v>
      </c>
      <c r="Q679" s="30">
        <v>29.022099999999998</v>
      </c>
      <c r="R679" s="119">
        <v>41009</v>
      </c>
      <c r="S679" s="30">
        <v>30.181999999999999</v>
      </c>
      <c r="T679" s="41">
        <v>41009</v>
      </c>
      <c r="U679" s="30">
        <v>22.6694</v>
      </c>
      <c r="V679" s="119">
        <v>41009</v>
      </c>
      <c r="W679" s="30">
        <v>22.86</v>
      </c>
      <c r="X679" s="1446"/>
      <c r="Y679" s="93">
        <v>41022</v>
      </c>
      <c r="Z679" s="30">
        <v>19.07</v>
      </c>
      <c r="AA679" s="190">
        <f t="shared" si="60"/>
        <v>1.8183245000000001</v>
      </c>
      <c r="AB679" s="41">
        <v>41022</v>
      </c>
      <c r="AC679" s="30">
        <v>17.53</v>
      </c>
      <c r="AD679" s="190">
        <f t="shared" si="61"/>
        <v>1.5365045000000002</v>
      </c>
      <c r="AE679" s="41">
        <v>41022</v>
      </c>
      <c r="AF679" s="30">
        <v>21.1</v>
      </c>
      <c r="AG679" s="1685">
        <f t="shared" si="62"/>
        <v>2.2260500000000008</v>
      </c>
      <c r="AH679" s="1446"/>
      <c r="AI679" s="93">
        <v>41019</v>
      </c>
      <c r="AJ679" s="30">
        <v>15.26</v>
      </c>
      <c r="AK679" s="190">
        <f t="shared" si="63"/>
        <v>1.1643379999999999</v>
      </c>
      <c r="AL679" s="41">
        <v>41009</v>
      </c>
      <c r="AM679" s="30">
        <v>11.420999999999999</v>
      </c>
      <c r="AN679" s="190">
        <f t="shared" si="64"/>
        <v>0.65219620499999986</v>
      </c>
      <c r="AO679" s="41">
        <v>41040</v>
      </c>
      <c r="AP679" s="88">
        <v>11.15</v>
      </c>
      <c r="AQ679" s="1685">
        <f t="shared" si="65"/>
        <v>0.62161250000000001</v>
      </c>
    </row>
    <row r="680" spans="1:43">
      <c r="A680" s="28">
        <v>41010</v>
      </c>
      <c r="B680" s="41">
        <v>41010</v>
      </c>
      <c r="C680" s="30">
        <v>49.275399999999998</v>
      </c>
      <c r="D680" s="28">
        <v>41010</v>
      </c>
      <c r="E680" s="30">
        <v>37.885300000000001</v>
      </c>
      <c r="F680" s="28">
        <v>41010</v>
      </c>
      <c r="G680" s="30">
        <v>28.696400000000001</v>
      </c>
      <c r="H680" s="28">
        <v>41010</v>
      </c>
      <c r="I680" s="30">
        <v>25.225200000000001</v>
      </c>
      <c r="J680" s="28">
        <v>41010</v>
      </c>
      <c r="K680" s="30">
        <v>17.6632</v>
      </c>
      <c r="L680" s="41">
        <v>41010</v>
      </c>
      <c r="M680" s="30">
        <v>37.479100000000003</v>
      </c>
      <c r="N680" s="119">
        <v>41010</v>
      </c>
      <c r="O680" s="30">
        <v>39.380000000000003</v>
      </c>
      <c r="P680" s="41">
        <v>41010</v>
      </c>
      <c r="Q680" s="30">
        <v>28.878900000000002</v>
      </c>
      <c r="R680" s="119">
        <v>41010</v>
      </c>
      <c r="S680" s="30">
        <v>30.17</v>
      </c>
      <c r="T680" s="41">
        <v>41010</v>
      </c>
      <c r="U680" s="30">
        <v>22.023700000000002</v>
      </c>
      <c r="V680" s="119">
        <v>41010</v>
      </c>
      <c r="W680" s="30">
        <v>22.213999999999999</v>
      </c>
      <c r="X680" s="1446"/>
      <c r="Y680" s="93">
        <v>41023</v>
      </c>
      <c r="Z680" s="30">
        <v>19.09</v>
      </c>
      <c r="AA680" s="190">
        <f t="shared" si="60"/>
        <v>1.8221404999999997</v>
      </c>
      <c r="AB680" s="41">
        <v>41023</v>
      </c>
      <c r="AC680" s="30">
        <v>17.63</v>
      </c>
      <c r="AD680" s="190">
        <f t="shared" si="61"/>
        <v>1.5540844999999996</v>
      </c>
      <c r="AE680" s="41">
        <v>41023</v>
      </c>
      <c r="AF680" s="30">
        <v>21.37</v>
      </c>
      <c r="AG680" s="1685">
        <f t="shared" si="62"/>
        <v>2.2833845000000004</v>
      </c>
      <c r="AH680" s="1446"/>
      <c r="AI680" s="93">
        <v>41022</v>
      </c>
      <c r="AJ680" s="30">
        <v>15.75</v>
      </c>
      <c r="AK680" s="190">
        <f t="shared" si="63"/>
        <v>1.2403125000000002</v>
      </c>
      <c r="AL680" s="41">
        <v>41010</v>
      </c>
      <c r="AM680" s="30">
        <v>10.994</v>
      </c>
      <c r="AN680" s="190">
        <f t="shared" si="64"/>
        <v>0.60434018</v>
      </c>
      <c r="AO680" s="41">
        <v>41043</v>
      </c>
      <c r="AP680" s="88">
        <v>11.32</v>
      </c>
      <c r="AQ680" s="1685">
        <f t="shared" si="65"/>
        <v>0.64071200000000017</v>
      </c>
    </row>
    <row r="681" spans="1:43">
      <c r="A681" s="28">
        <v>41011</v>
      </c>
      <c r="B681" s="41">
        <v>41011</v>
      </c>
      <c r="C681" s="30">
        <v>49.046599999999998</v>
      </c>
      <c r="D681" s="28">
        <v>41011</v>
      </c>
      <c r="E681" s="30">
        <v>37.761699999999998</v>
      </c>
      <c r="F681" s="28">
        <v>41011</v>
      </c>
      <c r="G681" s="30">
        <v>28.349699999999999</v>
      </c>
      <c r="H681" s="28">
        <v>41011</v>
      </c>
      <c r="I681" s="30">
        <v>25.0288</v>
      </c>
      <c r="J681" s="28">
        <v>41011</v>
      </c>
      <c r="K681" s="30">
        <v>17.3445</v>
      </c>
      <c r="L681" s="41">
        <v>41011</v>
      </c>
      <c r="M681" s="30">
        <v>36.5929</v>
      </c>
      <c r="N681" s="119">
        <v>41011</v>
      </c>
      <c r="O681" s="30">
        <v>38.536999999999999</v>
      </c>
      <c r="P681" s="41">
        <v>41011</v>
      </c>
      <c r="Q681" s="30">
        <v>28.692900000000002</v>
      </c>
      <c r="R681" s="119">
        <v>41011</v>
      </c>
      <c r="S681" s="30">
        <v>29.870999999999999</v>
      </c>
      <c r="T681" s="41">
        <v>41011</v>
      </c>
      <c r="U681" s="30">
        <v>22.093</v>
      </c>
      <c r="V681" s="119">
        <v>41011</v>
      </c>
      <c r="W681" s="30">
        <v>22.324000000000002</v>
      </c>
      <c r="X681" s="1446"/>
      <c r="Y681" s="93">
        <v>41024</v>
      </c>
      <c r="Z681" s="30">
        <v>19.29</v>
      </c>
      <c r="AA681" s="190">
        <f t="shared" si="60"/>
        <v>1.8605204999999996</v>
      </c>
      <c r="AB681" s="41">
        <v>41024</v>
      </c>
      <c r="AC681" s="30">
        <v>17.71</v>
      </c>
      <c r="AD681" s="190">
        <f t="shared" si="61"/>
        <v>1.5682205</v>
      </c>
      <c r="AE681" s="41">
        <v>41024</v>
      </c>
      <c r="AF681" s="30">
        <v>21.63</v>
      </c>
      <c r="AG681" s="1685">
        <f t="shared" si="62"/>
        <v>2.3392844999999998</v>
      </c>
      <c r="AH681" s="1446"/>
      <c r="AI681" s="93">
        <v>41023</v>
      </c>
      <c r="AJ681" s="30">
        <v>15.81</v>
      </c>
      <c r="AK681" s="190">
        <f t="shared" si="63"/>
        <v>1.2497805000000002</v>
      </c>
      <c r="AL681" s="41">
        <v>41011</v>
      </c>
      <c r="AM681" s="30">
        <v>11.034000000000001</v>
      </c>
      <c r="AN681" s="190">
        <f t="shared" si="64"/>
        <v>0.60874578000000013</v>
      </c>
      <c r="AO681" s="41">
        <v>41044</v>
      </c>
      <c r="AP681" s="88">
        <v>11.36</v>
      </c>
      <c r="AQ681" s="1685">
        <f t="shared" si="65"/>
        <v>0.64524799999999993</v>
      </c>
    </row>
    <row r="682" spans="1:43">
      <c r="A682" s="28">
        <v>41012</v>
      </c>
      <c r="B682" s="41">
        <v>41012</v>
      </c>
      <c r="C682" s="30">
        <v>49.256399999999999</v>
      </c>
      <c r="D682" s="28">
        <v>41012</v>
      </c>
      <c r="E682" s="30">
        <v>37.872799999999998</v>
      </c>
      <c r="F682" s="28">
        <v>41012</v>
      </c>
      <c r="G682" s="30">
        <v>28.3873</v>
      </c>
      <c r="H682" s="28">
        <v>41012</v>
      </c>
      <c r="I682" s="30">
        <v>25.015899999999998</v>
      </c>
      <c r="J682" s="28">
        <v>41012</v>
      </c>
      <c r="K682" s="30">
        <v>17.3127</v>
      </c>
      <c r="L682" s="41">
        <v>41012</v>
      </c>
      <c r="M682" s="30">
        <v>35.9343</v>
      </c>
      <c r="N682" s="119">
        <v>41012</v>
      </c>
      <c r="O682" s="30">
        <v>38.146999999999998</v>
      </c>
      <c r="P682" s="41">
        <v>41012</v>
      </c>
      <c r="Q682" s="30">
        <v>28.0855</v>
      </c>
      <c r="R682" s="119">
        <v>41012</v>
      </c>
      <c r="S682" s="30">
        <v>29.036000000000001</v>
      </c>
      <c r="T682" s="41">
        <v>41012</v>
      </c>
      <c r="U682" s="30">
        <v>22.422899999999998</v>
      </c>
      <c r="V682" s="119">
        <v>41012</v>
      </c>
      <c r="W682" s="30">
        <v>22.643999999999998</v>
      </c>
      <c r="X682" s="1446"/>
      <c r="Y682" s="93">
        <v>41025</v>
      </c>
      <c r="Z682" s="30">
        <v>19.059999999999999</v>
      </c>
      <c r="AA682" s="190">
        <f t="shared" si="60"/>
        <v>1.8164179999999999</v>
      </c>
      <c r="AB682" s="41">
        <v>41025</v>
      </c>
      <c r="AC682" s="30">
        <v>17.190000000000001</v>
      </c>
      <c r="AD682" s="190">
        <f t="shared" si="61"/>
        <v>1.4774805000000004</v>
      </c>
      <c r="AE682" s="41">
        <v>41025</v>
      </c>
      <c r="AF682" s="30">
        <v>21.16</v>
      </c>
      <c r="AG682" s="1685">
        <f t="shared" si="62"/>
        <v>2.2387280000000001</v>
      </c>
      <c r="AH682" s="1446"/>
      <c r="AI682" s="93">
        <v>41024</v>
      </c>
      <c r="AJ682" s="30">
        <v>15.88</v>
      </c>
      <c r="AK682" s="190">
        <f t="shared" si="63"/>
        <v>1.260872</v>
      </c>
      <c r="AL682" s="41">
        <v>41012</v>
      </c>
      <c r="AM682" s="30">
        <v>10.957000000000001</v>
      </c>
      <c r="AN682" s="190">
        <f t="shared" si="64"/>
        <v>0.60027924499999996</v>
      </c>
      <c r="AO682" s="41">
        <v>41045</v>
      </c>
      <c r="AP682" s="88">
        <v>11.39</v>
      </c>
      <c r="AQ682" s="1685">
        <f t="shared" si="65"/>
        <v>0.64866050000000008</v>
      </c>
    </row>
    <row r="683" spans="1:43">
      <c r="A683" s="28">
        <v>41015</v>
      </c>
      <c r="B683" s="41">
        <v>41015</v>
      </c>
      <c r="C683" s="30">
        <v>49.4711</v>
      </c>
      <c r="D683" s="28">
        <v>41015</v>
      </c>
      <c r="E683" s="30">
        <v>38.015300000000003</v>
      </c>
      <c r="F683" s="28">
        <v>41015</v>
      </c>
      <c r="G683" s="30">
        <v>28.445499999999999</v>
      </c>
      <c r="H683" s="28">
        <v>41015</v>
      </c>
      <c r="I683" s="30">
        <v>25.106300000000001</v>
      </c>
      <c r="J683" s="28">
        <v>41015</v>
      </c>
      <c r="K683" s="30">
        <v>17.337900000000001</v>
      </c>
      <c r="L683" s="41">
        <v>41015</v>
      </c>
      <c r="M683" s="30">
        <v>35.932499999999997</v>
      </c>
      <c r="N683" s="119">
        <v>41015</v>
      </c>
      <c r="O683" s="30">
        <v>38.165999999999997</v>
      </c>
      <c r="P683" s="41">
        <v>41015</v>
      </c>
      <c r="Q683" s="30">
        <v>28.021000000000001</v>
      </c>
      <c r="R683" s="119">
        <v>41015</v>
      </c>
      <c r="S683" s="30">
        <v>28.931999999999999</v>
      </c>
      <c r="T683" s="41">
        <v>41015</v>
      </c>
      <c r="U683" s="30">
        <v>22.699000000000002</v>
      </c>
      <c r="V683" s="119">
        <v>41015</v>
      </c>
      <c r="W683" s="30">
        <v>22.908999999999999</v>
      </c>
      <c r="X683" s="1446"/>
      <c r="Y683" s="93">
        <v>41026</v>
      </c>
      <c r="Z683" s="30">
        <v>18.95</v>
      </c>
      <c r="AA683" s="190">
        <f t="shared" si="60"/>
        <v>1.7955124999999998</v>
      </c>
      <c r="AB683" s="41">
        <v>41026</v>
      </c>
      <c r="AC683" s="30">
        <v>17.18</v>
      </c>
      <c r="AD683" s="190">
        <f t="shared" si="61"/>
        <v>1.475762</v>
      </c>
      <c r="AE683" s="41">
        <v>41026</v>
      </c>
      <c r="AF683" s="30">
        <v>21.18</v>
      </c>
      <c r="AG683" s="1685">
        <f t="shared" si="62"/>
        <v>2.2429619999999999</v>
      </c>
      <c r="AH683" s="1446"/>
      <c r="AI683" s="93">
        <v>41025</v>
      </c>
      <c r="AJ683" s="30">
        <v>15.56</v>
      </c>
      <c r="AK683" s="190">
        <f t="shared" si="63"/>
        <v>1.2105680000000003</v>
      </c>
      <c r="AL683" s="41">
        <v>41015</v>
      </c>
      <c r="AM683" s="30">
        <v>10.904</v>
      </c>
      <c r="AN683" s="190">
        <f t="shared" si="64"/>
        <v>0.59448608000000003</v>
      </c>
      <c r="AO683" s="41">
        <v>41046</v>
      </c>
      <c r="AP683" s="88">
        <v>11.6</v>
      </c>
      <c r="AQ683" s="1685">
        <f t="shared" si="65"/>
        <v>0.67279999999999984</v>
      </c>
    </row>
    <row r="684" spans="1:43">
      <c r="A684" s="28">
        <v>41016</v>
      </c>
      <c r="B684" s="41">
        <v>41016</v>
      </c>
      <c r="C684" s="30">
        <v>49.470100000000002</v>
      </c>
      <c r="D684" s="28">
        <v>41016</v>
      </c>
      <c r="E684" s="30">
        <v>38.0032</v>
      </c>
      <c r="F684" s="28">
        <v>41016</v>
      </c>
      <c r="G684" s="30">
        <v>28.422699999999999</v>
      </c>
      <c r="H684" s="28">
        <v>41016</v>
      </c>
      <c r="I684" s="30">
        <v>25.109200000000001</v>
      </c>
      <c r="J684" s="28">
        <v>41016</v>
      </c>
      <c r="K684" s="30">
        <v>17.045500000000001</v>
      </c>
      <c r="L684" s="41">
        <v>41016</v>
      </c>
      <c r="M684" s="30">
        <v>35.111199999999997</v>
      </c>
      <c r="N684" s="119">
        <v>41016</v>
      </c>
      <c r="O684" s="30">
        <v>37.091000000000001</v>
      </c>
      <c r="P684" s="41">
        <v>41016</v>
      </c>
      <c r="Q684" s="30">
        <v>26.964199999999998</v>
      </c>
      <c r="R684" s="119">
        <v>41016</v>
      </c>
      <c r="S684" s="30">
        <v>27.998999999999999</v>
      </c>
      <c r="T684" s="41">
        <v>41016</v>
      </c>
      <c r="U684" s="30">
        <v>22.265999999999998</v>
      </c>
      <c r="V684" s="119">
        <v>41016</v>
      </c>
      <c r="W684" s="30">
        <v>22.45</v>
      </c>
      <c r="X684" s="1446"/>
      <c r="Y684" s="93">
        <v>41029</v>
      </c>
      <c r="Z684" s="30">
        <v>18.95</v>
      </c>
      <c r="AA684" s="190">
        <f t="shared" si="60"/>
        <v>1.7955124999999998</v>
      </c>
      <c r="AB684" s="41">
        <v>41029</v>
      </c>
      <c r="AC684" s="30">
        <v>17.059999999999999</v>
      </c>
      <c r="AD684" s="190">
        <f t="shared" si="61"/>
        <v>1.4552179999999997</v>
      </c>
      <c r="AE684" s="41">
        <v>41029</v>
      </c>
      <c r="AF684" s="30">
        <v>21.27</v>
      </c>
      <c r="AG684" s="1685">
        <f t="shared" si="62"/>
        <v>2.2620645000000001</v>
      </c>
      <c r="AH684" s="1446"/>
      <c r="AI684" s="93">
        <v>41026</v>
      </c>
      <c r="AJ684" s="30">
        <v>15.56</v>
      </c>
      <c r="AK684" s="190">
        <f t="shared" si="63"/>
        <v>1.2105680000000003</v>
      </c>
      <c r="AL684" s="41">
        <v>41016</v>
      </c>
      <c r="AM684" s="30">
        <v>10.836</v>
      </c>
      <c r="AN684" s="190">
        <f t="shared" si="64"/>
        <v>0.58709447999999997</v>
      </c>
      <c r="AO684" s="41">
        <v>41047</v>
      </c>
      <c r="AP684" s="88">
        <v>11.67</v>
      </c>
      <c r="AQ684" s="1685">
        <f t="shared" si="65"/>
        <v>0.68094449999999995</v>
      </c>
    </row>
    <row r="685" spans="1:43">
      <c r="A685" s="28">
        <v>41017</v>
      </c>
      <c r="B685" s="41">
        <v>41017</v>
      </c>
      <c r="C685" s="30">
        <v>48.270299999999999</v>
      </c>
      <c r="D685" s="28">
        <v>41017</v>
      </c>
      <c r="E685" s="30">
        <v>36.6922</v>
      </c>
      <c r="F685" s="28">
        <v>41017</v>
      </c>
      <c r="G685" s="30">
        <v>27.5307</v>
      </c>
      <c r="H685" s="28">
        <v>41017</v>
      </c>
      <c r="I685" s="30">
        <v>23.789899999999999</v>
      </c>
      <c r="J685" s="28">
        <v>41017</v>
      </c>
      <c r="K685" s="30">
        <v>16.915900000000001</v>
      </c>
      <c r="L685" s="41">
        <v>41017</v>
      </c>
      <c r="M685" s="30">
        <v>35.206899999999997</v>
      </c>
      <c r="N685" s="119">
        <v>41017</v>
      </c>
      <c r="O685" s="30">
        <v>37.225999999999999</v>
      </c>
      <c r="P685" s="41">
        <v>41017</v>
      </c>
      <c r="Q685" s="30">
        <v>26.987200000000001</v>
      </c>
      <c r="R685" s="119">
        <v>41017</v>
      </c>
      <c r="S685" s="30">
        <v>28.045000000000002</v>
      </c>
      <c r="T685" s="41">
        <v>41017</v>
      </c>
      <c r="U685" s="30">
        <v>21.799099999999999</v>
      </c>
      <c r="V685" s="119">
        <v>41017</v>
      </c>
      <c r="W685" s="30">
        <v>22</v>
      </c>
      <c r="X685" s="1446"/>
      <c r="Y685" s="93">
        <v>41031</v>
      </c>
      <c r="Z685" s="30">
        <v>18.920000000000002</v>
      </c>
      <c r="AA685" s="190">
        <f t="shared" si="60"/>
        <v>1.7898320000000003</v>
      </c>
      <c r="AB685" s="41">
        <v>41031</v>
      </c>
      <c r="AC685" s="30">
        <v>17.02</v>
      </c>
      <c r="AD685" s="190">
        <f t="shared" si="61"/>
        <v>1.4484019999999997</v>
      </c>
      <c r="AE685" s="41">
        <v>41031</v>
      </c>
      <c r="AF685" s="30">
        <v>21.22</v>
      </c>
      <c r="AG685" s="1685">
        <f t="shared" si="62"/>
        <v>2.2514419999999999</v>
      </c>
      <c r="AH685" s="1446"/>
      <c r="AI685" s="93">
        <v>41029</v>
      </c>
      <c r="AJ685" s="30">
        <v>15.54</v>
      </c>
      <c r="AK685" s="190">
        <f t="shared" si="63"/>
        <v>1.2074579999999997</v>
      </c>
      <c r="AL685" s="41">
        <v>41017</v>
      </c>
      <c r="AM685" s="30">
        <v>10.852</v>
      </c>
      <c r="AN685" s="190">
        <f t="shared" si="64"/>
        <v>0.58882952000000011</v>
      </c>
      <c r="AO685" s="41">
        <v>41050</v>
      </c>
      <c r="AP685" s="88">
        <v>11.98</v>
      </c>
      <c r="AQ685" s="1685">
        <f t="shared" si="65"/>
        <v>0.71760200000000007</v>
      </c>
    </row>
    <row r="686" spans="1:43">
      <c r="A686" s="28">
        <v>41018</v>
      </c>
      <c r="B686" s="41">
        <v>41018</v>
      </c>
      <c r="C686" s="30">
        <v>47.059699999999999</v>
      </c>
      <c r="D686" s="28">
        <v>41018</v>
      </c>
      <c r="E686" s="30">
        <v>36.450099999999999</v>
      </c>
      <c r="F686" s="28">
        <v>41018</v>
      </c>
      <c r="G686" s="30">
        <v>27.5672</v>
      </c>
      <c r="H686" s="28">
        <v>41018</v>
      </c>
      <c r="I686" s="30">
        <v>23.999700000000001</v>
      </c>
      <c r="J686" s="28">
        <v>41018</v>
      </c>
      <c r="K686" s="30">
        <v>17.101199999999999</v>
      </c>
      <c r="L686" s="41">
        <v>41018</v>
      </c>
      <c r="M686" s="30">
        <v>34.447499999999998</v>
      </c>
      <c r="N686" s="119">
        <v>41018</v>
      </c>
      <c r="O686" s="30">
        <v>36.756999999999998</v>
      </c>
      <c r="P686" s="41">
        <v>41018</v>
      </c>
      <c r="Q686" s="30">
        <v>26.532900000000001</v>
      </c>
      <c r="R686" s="119">
        <v>41018</v>
      </c>
      <c r="S686" s="30">
        <v>27.507999999999999</v>
      </c>
      <c r="T686" s="41">
        <v>41018</v>
      </c>
      <c r="U686" s="30">
        <v>21.9283</v>
      </c>
      <c r="V686" s="119">
        <v>41018</v>
      </c>
      <c r="W686" s="30">
        <v>22.146000000000001</v>
      </c>
      <c r="X686" s="1446"/>
      <c r="Y686" s="93">
        <v>41032</v>
      </c>
      <c r="Z686" s="30">
        <v>18.97</v>
      </c>
      <c r="AA686" s="190">
        <f t="shared" si="60"/>
        <v>1.7993044999999996</v>
      </c>
      <c r="AB686" s="41">
        <v>41032</v>
      </c>
      <c r="AC686" s="30">
        <v>17</v>
      </c>
      <c r="AD686" s="190">
        <f t="shared" si="61"/>
        <v>1.4450000000000003</v>
      </c>
      <c r="AE686" s="41">
        <v>41032</v>
      </c>
      <c r="AF686" s="30">
        <v>21.22</v>
      </c>
      <c r="AG686" s="1685">
        <f t="shared" si="62"/>
        <v>2.2514419999999999</v>
      </c>
      <c r="AH686" s="1446"/>
      <c r="AI686" s="93">
        <v>41030</v>
      </c>
      <c r="AJ686" s="30">
        <v>15.5</v>
      </c>
      <c r="AK686" s="190">
        <f t="shared" si="63"/>
        <v>1.2012500000000002</v>
      </c>
      <c r="AL686" s="41">
        <v>41018</v>
      </c>
      <c r="AM686" s="30">
        <v>10.898</v>
      </c>
      <c r="AN686" s="190">
        <f t="shared" si="64"/>
        <v>0.59383202000000002</v>
      </c>
      <c r="AO686" s="41">
        <v>41051</v>
      </c>
      <c r="AP686" s="88">
        <v>11.94</v>
      </c>
      <c r="AQ686" s="1685">
        <f t="shared" si="65"/>
        <v>0.71281799999999984</v>
      </c>
    </row>
    <row r="687" spans="1:43">
      <c r="A687" s="28">
        <v>41019</v>
      </c>
      <c r="B687" s="41">
        <v>41019</v>
      </c>
      <c r="C687" s="30">
        <v>47.008600000000001</v>
      </c>
      <c r="D687" s="28">
        <v>41019</v>
      </c>
      <c r="E687" s="30">
        <v>36.310499999999998</v>
      </c>
      <c r="F687" s="28">
        <v>41019</v>
      </c>
      <c r="G687" s="30">
        <v>27.4284</v>
      </c>
      <c r="H687" s="28">
        <v>41019</v>
      </c>
      <c r="I687" s="30">
        <v>23.813400000000001</v>
      </c>
      <c r="J687" s="28">
        <v>41019</v>
      </c>
      <c r="K687" s="30">
        <v>16.8687</v>
      </c>
      <c r="L687" s="41">
        <v>41019</v>
      </c>
      <c r="M687" s="30">
        <v>34.437399999999997</v>
      </c>
      <c r="N687" s="119">
        <v>41019</v>
      </c>
      <c r="O687" s="30">
        <v>36.792000000000002</v>
      </c>
      <c r="P687" s="41">
        <v>41019</v>
      </c>
      <c r="Q687" s="30">
        <v>26.555900000000001</v>
      </c>
      <c r="R687" s="119">
        <v>41019</v>
      </c>
      <c r="S687" s="30">
        <v>27.516999999999999</v>
      </c>
      <c r="T687" s="41">
        <v>41019</v>
      </c>
      <c r="U687" s="30">
        <v>21.855</v>
      </c>
      <c r="V687" s="119">
        <v>41019</v>
      </c>
      <c r="W687" s="30">
        <v>22.082999999999998</v>
      </c>
      <c r="X687" s="1446"/>
      <c r="Y687" s="93">
        <v>41033</v>
      </c>
      <c r="Z687" s="30">
        <v>19.09</v>
      </c>
      <c r="AA687" s="190">
        <f t="shared" si="60"/>
        <v>1.8221404999999997</v>
      </c>
      <c r="AB687" s="41">
        <v>41033</v>
      </c>
      <c r="AC687" s="30">
        <v>17.22</v>
      </c>
      <c r="AD687" s="190">
        <f t="shared" si="61"/>
        <v>1.4826419999999998</v>
      </c>
      <c r="AE687" s="41">
        <v>41033</v>
      </c>
      <c r="AF687" s="30">
        <v>21.41</v>
      </c>
      <c r="AG687" s="1685">
        <f t="shared" si="62"/>
        <v>2.2919405000000004</v>
      </c>
      <c r="AH687" s="1446"/>
      <c r="AI687" s="93">
        <v>41031</v>
      </c>
      <c r="AJ687" s="30">
        <v>15.53</v>
      </c>
      <c r="AK687" s="190">
        <f t="shared" si="63"/>
        <v>1.2059044999999999</v>
      </c>
      <c r="AL687" s="41">
        <v>41019</v>
      </c>
      <c r="AM687" s="30">
        <v>10.755000000000001</v>
      </c>
      <c r="AN687" s="190">
        <f t="shared" si="64"/>
        <v>0.57835012500000005</v>
      </c>
      <c r="AO687" s="41">
        <v>41052</v>
      </c>
      <c r="AP687" s="88">
        <v>11.93</v>
      </c>
      <c r="AQ687" s="1685">
        <f t="shared" si="65"/>
        <v>0.71162449999999999</v>
      </c>
    </row>
    <row r="688" spans="1:43">
      <c r="A688" s="28">
        <v>41022</v>
      </c>
      <c r="B688" s="41">
        <v>41022</v>
      </c>
      <c r="C688" s="30">
        <v>46.951700000000002</v>
      </c>
      <c r="D688" s="28">
        <v>41022</v>
      </c>
      <c r="E688" s="30">
        <v>36.040300000000002</v>
      </c>
      <c r="F688" s="28">
        <v>41022</v>
      </c>
      <c r="G688" s="30">
        <v>27.356300000000001</v>
      </c>
      <c r="H688" s="28">
        <v>41022</v>
      </c>
      <c r="I688" s="30">
        <v>23.735800000000001</v>
      </c>
      <c r="J688" s="28">
        <v>41022</v>
      </c>
      <c r="K688" s="30">
        <v>16.8889</v>
      </c>
      <c r="L688" s="41">
        <v>41022</v>
      </c>
      <c r="M688" s="30">
        <v>34.527500000000003</v>
      </c>
      <c r="N688" s="119">
        <v>41022</v>
      </c>
      <c r="O688" s="30">
        <v>37.095999999999997</v>
      </c>
      <c r="P688" s="41">
        <v>41022</v>
      </c>
      <c r="Q688" s="30">
        <v>26.1999</v>
      </c>
      <c r="R688" s="119">
        <v>41022</v>
      </c>
      <c r="S688" s="30">
        <v>27.597000000000001</v>
      </c>
      <c r="T688" s="41">
        <v>41022</v>
      </c>
      <c r="U688" s="30">
        <v>21.828399999999998</v>
      </c>
      <c r="V688" s="119">
        <v>41022</v>
      </c>
      <c r="W688" s="30">
        <v>22.045999999999999</v>
      </c>
      <c r="X688" s="1446"/>
      <c r="Y688" s="93">
        <v>41036</v>
      </c>
      <c r="Z688" s="30">
        <v>19.02</v>
      </c>
      <c r="AA688" s="190">
        <f t="shared" si="60"/>
        <v>1.808802</v>
      </c>
      <c r="AB688" s="41">
        <v>41036</v>
      </c>
      <c r="AC688" s="30">
        <v>17.21</v>
      </c>
      <c r="AD688" s="190">
        <f t="shared" si="61"/>
        <v>1.4809205000000001</v>
      </c>
      <c r="AE688" s="41">
        <v>41036</v>
      </c>
      <c r="AF688" s="30">
        <v>21.36</v>
      </c>
      <c r="AG688" s="1685">
        <f t="shared" si="62"/>
        <v>2.2812479999999997</v>
      </c>
      <c r="AH688" s="1446"/>
      <c r="AI688" s="93">
        <v>41032</v>
      </c>
      <c r="AJ688" s="30">
        <v>15.47</v>
      </c>
      <c r="AK688" s="190">
        <f t="shared" si="63"/>
        <v>1.1966045000000001</v>
      </c>
      <c r="AL688" s="41">
        <v>41022</v>
      </c>
      <c r="AM688" s="30">
        <v>10.442</v>
      </c>
      <c r="AN688" s="190">
        <f t="shared" si="64"/>
        <v>0.54517682000000001</v>
      </c>
      <c r="AO688" s="41">
        <v>41053</v>
      </c>
      <c r="AP688" s="88">
        <v>11.79</v>
      </c>
      <c r="AQ688" s="1685">
        <f t="shared" si="65"/>
        <v>0.69502049999999993</v>
      </c>
    </row>
    <row r="689" spans="1:43">
      <c r="A689" s="28">
        <v>41023</v>
      </c>
      <c r="B689" s="41">
        <v>41023</v>
      </c>
      <c r="C689" s="30">
        <v>46.794699999999999</v>
      </c>
      <c r="D689" s="28">
        <v>41023</v>
      </c>
      <c r="E689" s="30">
        <v>35.927300000000002</v>
      </c>
      <c r="F689" s="28">
        <v>41023</v>
      </c>
      <c r="G689" s="30">
        <v>27.340299999999999</v>
      </c>
      <c r="H689" s="28">
        <v>41023</v>
      </c>
      <c r="I689" s="30">
        <v>23.7531</v>
      </c>
      <c r="J689" s="28">
        <v>41023</v>
      </c>
      <c r="K689" s="30">
        <v>16.901900000000001</v>
      </c>
      <c r="L689" s="41">
        <v>41023</v>
      </c>
      <c r="M689" s="30">
        <v>35.083199999999998</v>
      </c>
      <c r="N689" s="119">
        <v>41023</v>
      </c>
      <c r="O689" s="30">
        <v>37.838000000000001</v>
      </c>
      <c r="P689" s="41">
        <v>41023</v>
      </c>
      <c r="Q689" s="30">
        <v>26.337700000000002</v>
      </c>
      <c r="R689" s="119">
        <v>41023</v>
      </c>
      <c r="S689" s="30">
        <v>28.01</v>
      </c>
      <c r="T689" s="41">
        <v>41023</v>
      </c>
      <c r="U689" s="30">
        <v>22.017099999999999</v>
      </c>
      <c r="V689" s="119">
        <v>41023</v>
      </c>
      <c r="W689" s="30">
        <v>22.244</v>
      </c>
      <c r="X689" s="1446"/>
      <c r="Y689" s="93">
        <v>41037</v>
      </c>
      <c r="Z689" s="30">
        <v>19</v>
      </c>
      <c r="AA689" s="190">
        <f t="shared" si="60"/>
        <v>1.8049999999999999</v>
      </c>
      <c r="AB689" s="41">
        <v>41037</v>
      </c>
      <c r="AC689" s="30">
        <v>17.329999999999998</v>
      </c>
      <c r="AD689" s="190">
        <f t="shared" si="61"/>
        <v>1.5016444999999996</v>
      </c>
      <c r="AE689" s="41">
        <v>41037</v>
      </c>
      <c r="AF689" s="30">
        <v>21.84</v>
      </c>
      <c r="AG689" s="1685">
        <f t="shared" si="62"/>
        <v>2.3849280000000004</v>
      </c>
      <c r="AH689" s="1446"/>
      <c r="AI689" s="93">
        <v>41033</v>
      </c>
      <c r="AJ689" s="30">
        <v>15.67</v>
      </c>
      <c r="AK689" s="190">
        <f t="shared" si="63"/>
        <v>1.2277445000000002</v>
      </c>
      <c r="AL689" s="41">
        <v>41023</v>
      </c>
      <c r="AM689" s="30">
        <v>10.458</v>
      </c>
      <c r="AN689" s="190">
        <f t="shared" si="64"/>
        <v>0.54684882000000001</v>
      </c>
      <c r="AO689" s="41">
        <v>41054</v>
      </c>
      <c r="AP689" s="88">
        <v>11.76</v>
      </c>
      <c r="AQ689" s="1685">
        <f t="shared" si="65"/>
        <v>0.69148799999999999</v>
      </c>
    </row>
    <row r="690" spans="1:43">
      <c r="A690" s="28">
        <v>41024</v>
      </c>
      <c r="B690" s="41">
        <v>41024</v>
      </c>
      <c r="C690" s="30">
        <v>46.8752</v>
      </c>
      <c r="D690" s="28">
        <v>41024</v>
      </c>
      <c r="E690" s="30">
        <v>35.706600000000002</v>
      </c>
      <c r="F690" s="28">
        <v>41024</v>
      </c>
      <c r="G690" s="30">
        <v>26.930800000000001</v>
      </c>
      <c r="H690" s="28">
        <v>41024</v>
      </c>
      <c r="I690" s="30">
        <v>23.4255</v>
      </c>
      <c r="J690" s="28">
        <v>41024</v>
      </c>
      <c r="K690" s="30">
        <v>16.6831</v>
      </c>
      <c r="L690" s="41">
        <v>41024</v>
      </c>
      <c r="M690" s="30">
        <v>35.323599999999999</v>
      </c>
      <c r="N690" s="119">
        <v>41024</v>
      </c>
      <c r="O690" s="30">
        <v>38.155000000000001</v>
      </c>
      <c r="P690" s="41">
        <v>41024</v>
      </c>
      <c r="Q690" s="30">
        <v>26.327100000000002</v>
      </c>
      <c r="R690" s="119">
        <v>41024</v>
      </c>
      <c r="S690" s="30">
        <v>28.012</v>
      </c>
      <c r="T690" s="41">
        <v>41024</v>
      </c>
      <c r="U690" s="30">
        <v>21.8918</v>
      </c>
      <c r="V690" s="119">
        <v>41024</v>
      </c>
      <c r="W690" s="30">
        <v>22.085000000000001</v>
      </c>
      <c r="X690" s="1446"/>
      <c r="Y690" s="93">
        <v>41038</v>
      </c>
      <c r="Z690" s="30">
        <v>18.86</v>
      </c>
      <c r="AA690" s="190">
        <f t="shared" si="60"/>
        <v>1.7784979999999999</v>
      </c>
      <c r="AB690" s="41">
        <v>41038</v>
      </c>
      <c r="AC690" s="30">
        <v>17.149999999999999</v>
      </c>
      <c r="AD690" s="190">
        <f t="shared" si="61"/>
        <v>1.4706124999999997</v>
      </c>
      <c r="AE690" s="41">
        <v>41038</v>
      </c>
      <c r="AF690" s="30">
        <v>21.58</v>
      </c>
      <c r="AG690" s="1685">
        <f t="shared" si="62"/>
        <v>2.3284819999999997</v>
      </c>
      <c r="AH690" s="1446"/>
      <c r="AI690" s="93">
        <v>41036</v>
      </c>
      <c r="AJ690" s="30">
        <v>15.65</v>
      </c>
      <c r="AK690" s="190">
        <f t="shared" si="63"/>
        <v>1.2246125000000001</v>
      </c>
      <c r="AL690" s="41">
        <v>41024</v>
      </c>
      <c r="AM690" s="30">
        <v>10.55</v>
      </c>
      <c r="AN690" s="190">
        <f t="shared" si="64"/>
        <v>0.55651250000000019</v>
      </c>
      <c r="AO690" s="41">
        <v>41058</v>
      </c>
      <c r="AP690" s="88">
        <v>11.91</v>
      </c>
      <c r="AQ690" s="1685">
        <f t="shared" si="65"/>
        <v>0.70924049999999994</v>
      </c>
    </row>
    <row r="691" spans="1:43">
      <c r="A691" s="28">
        <v>41025</v>
      </c>
      <c r="B691" s="41">
        <v>41025</v>
      </c>
      <c r="C691" s="30">
        <v>45.475099999999998</v>
      </c>
      <c r="D691" s="28">
        <v>41025</v>
      </c>
      <c r="E691" s="30">
        <v>35.106400000000001</v>
      </c>
      <c r="F691" s="28">
        <v>41025</v>
      </c>
      <c r="G691" s="30">
        <v>26.469200000000001</v>
      </c>
      <c r="H691" s="28">
        <v>41025</v>
      </c>
      <c r="I691" s="30">
        <v>22.994800000000001</v>
      </c>
      <c r="J691" s="28">
        <v>41025</v>
      </c>
      <c r="K691" s="30">
        <v>16.449200000000001</v>
      </c>
      <c r="L691" s="41">
        <v>41025</v>
      </c>
      <c r="M691" s="30">
        <v>35.559100000000001</v>
      </c>
      <c r="N691" s="119">
        <v>41025</v>
      </c>
      <c r="O691" s="30">
        <v>38.460999999999999</v>
      </c>
      <c r="P691" s="41">
        <v>41025</v>
      </c>
      <c r="Q691" s="30">
        <v>26.775400000000001</v>
      </c>
      <c r="R691" s="119">
        <v>41025</v>
      </c>
      <c r="S691" s="30">
        <v>28.475999999999999</v>
      </c>
      <c r="T691" s="41">
        <v>41025</v>
      </c>
      <c r="U691" s="30">
        <v>21.603999999999999</v>
      </c>
      <c r="V691" s="119">
        <v>41025</v>
      </c>
      <c r="W691" s="30">
        <v>21.815999999999999</v>
      </c>
      <c r="X691" s="1446"/>
      <c r="Y691" s="93">
        <v>41039</v>
      </c>
      <c r="Z691" s="30">
        <v>18.809999999999999</v>
      </c>
      <c r="AA691" s="190">
        <f t="shared" si="60"/>
        <v>1.7690804999999996</v>
      </c>
      <c r="AB691" s="41">
        <v>41039</v>
      </c>
      <c r="AC691" s="30">
        <v>17.23</v>
      </c>
      <c r="AD691" s="190">
        <f t="shared" si="61"/>
        <v>1.4843645000000001</v>
      </c>
      <c r="AE691" s="41">
        <v>41039</v>
      </c>
      <c r="AF691" s="30">
        <v>21.55</v>
      </c>
      <c r="AG691" s="1685">
        <f t="shared" si="62"/>
        <v>2.3220124999999996</v>
      </c>
      <c r="AH691" s="1446"/>
      <c r="AI691" s="93">
        <v>41037</v>
      </c>
      <c r="AJ691" s="30">
        <v>15.82</v>
      </c>
      <c r="AK691" s="190">
        <f t="shared" si="63"/>
        <v>1.2513620000000001</v>
      </c>
      <c r="AL691" s="41">
        <v>41025</v>
      </c>
      <c r="AM691" s="30">
        <v>10.496</v>
      </c>
      <c r="AN691" s="190">
        <f t="shared" si="64"/>
        <v>0.55083008</v>
      </c>
      <c r="AO691" s="41">
        <v>41059</v>
      </c>
      <c r="AP691" s="88">
        <v>12.17</v>
      </c>
      <c r="AQ691" s="1685">
        <f t="shared" si="65"/>
        <v>0.74054450000000005</v>
      </c>
    </row>
    <row r="692" spans="1:43">
      <c r="A692" s="28">
        <v>41026</v>
      </c>
      <c r="B692" s="41">
        <v>41026</v>
      </c>
      <c r="C692" s="30">
        <v>45.460700000000003</v>
      </c>
      <c r="D692" s="28">
        <v>41026</v>
      </c>
      <c r="E692" s="30">
        <v>35.102699999999999</v>
      </c>
      <c r="F692" s="28">
        <v>41026</v>
      </c>
      <c r="G692" s="30">
        <v>26.466100000000001</v>
      </c>
      <c r="H692" s="28">
        <v>41026</v>
      </c>
      <c r="I692" s="30">
        <v>22.994599999999998</v>
      </c>
      <c r="J692" s="28">
        <v>41026</v>
      </c>
      <c r="K692" s="30">
        <v>16.447900000000001</v>
      </c>
      <c r="L692" s="41">
        <v>41026</v>
      </c>
      <c r="M692" s="30">
        <v>35.613300000000002</v>
      </c>
      <c r="N692" s="119">
        <v>41026</v>
      </c>
      <c r="O692" s="30">
        <v>38.526000000000003</v>
      </c>
      <c r="P692" s="41">
        <v>41026</v>
      </c>
      <c r="Q692" s="30">
        <v>26.777999999999999</v>
      </c>
      <c r="R692" s="119">
        <v>41026</v>
      </c>
      <c r="S692" s="30">
        <v>28.478999999999999</v>
      </c>
      <c r="T692" s="41">
        <v>41026</v>
      </c>
      <c r="U692" s="30">
        <v>21.6325</v>
      </c>
      <c r="V692" s="119">
        <v>41026</v>
      </c>
      <c r="W692" s="30">
        <v>21.849</v>
      </c>
      <c r="X692" s="1446"/>
      <c r="Y692" s="93">
        <v>41040</v>
      </c>
      <c r="Z692" s="30">
        <v>18.690000000000001</v>
      </c>
      <c r="AA692" s="190">
        <f t="shared" si="60"/>
        <v>1.7465805000000001</v>
      </c>
      <c r="AB692" s="41">
        <v>41040</v>
      </c>
      <c r="AC692" s="30">
        <v>17.18</v>
      </c>
      <c r="AD692" s="190">
        <f t="shared" si="61"/>
        <v>1.475762</v>
      </c>
      <c r="AE692" s="41">
        <v>41040</v>
      </c>
      <c r="AF692" s="30">
        <v>21.38</v>
      </c>
      <c r="AG692" s="1685">
        <f t="shared" si="62"/>
        <v>2.2855219999999998</v>
      </c>
      <c r="AH692" s="1446"/>
      <c r="AI692" s="93">
        <v>41038</v>
      </c>
      <c r="AJ692" s="30">
        <v>15.6</v>
      </c>
      <c r="AK692" s="190">
        <f t="shared" si="63"/>
        <v>1.2168000000000001</v>
      </c>
      <c r="AL692" s="41">
        <v>41026</v>
      </c>
      <c r="AM692" s="30">
        <v>10.5</v>
      </c>
      <c r="AN692" s="190">
        <f t="shared" si="64"/>
        <v>0.55124999999999991</v>
      </c>
      <c r="AO692" s="41">
        <v>41060</v>
      </c>
      <c r="AP692" s="88">
        <v>12.17</v>
      </c>
      <c r="AQ692" s="1685">
        <f t="shared" si="65"/>
        <v>0.74054450000000005</v>
      </c>
    </row>
    <row r="693" spans="1:43">
      <c r="A693" s="28">
        <v>41029</v>
      </c>
      <c r="B693" s="41">
        <v>41029</v>
      </c>
      <c r="C693" s="30">
        <v>45.567599999999999</v>
      </c>
      <c r="D693" s="28">
        <v>41029</v>
      </c>
      <c r="E693" s="30">
        <v>35.122999999999998</v>
      </c>
      <c r="F693" s="28">
        <v>41029</v>
      </c>
      <c r="G693" s="30">
        <v>26.450299999999999</v>
      </c>
      <c r="H693" s="28">
        <v>41029</v>
      </c>
      <c r="I693" s="30">
        <v>23.019100000000002</v>
      </c>
      <c r="J693" s="28">
        <v>41029</v>
      </c>
      <c r="K693" s="30">
        <v>16.459099999999999</v>
      </c>
      <c r="L693" s="41">
        <v>41029</v>
      </c>
      <c r="M693" s="30">
        <v>35.847000000000001</v>
      </c>
      <c r="N693" s="119">
        <v>41029</v>
      </c>
      <c r="O693" s="30">
        <v>38.520000000000003</v>
      </c>
      <c r="P693" s="41">
        <v>41029</v>
      </c>
      <c r="Q693" s="30">
        <v>26.7469</v>
      </c>
      <c r="R693" s="119">
        <v>41029</v>
      </c>
      <c r="S693" s="30">
        <v>28.402999999999999</v>
      </c>
      <c r="T693" s="41">
        <v>41029</v>
      </c>
      <c r="U693" s="30">
        <v>21.695699999999999</v>
      </c>
      <c r="V693" s="119">
        <v>41029</v>
      </c>
      <c r="W693" s="30">
        <v>21.917000000000002</v>
      </c>
      <c r="X693" s="1446"/>
      <c r="Y693" s="93">
        <v>41043</v>
      </c>
      <c r="Z693" s="30">
        <v>19.010000000000002</v>
      </c>
      <c r="AA693" s="190">
        <f t="shared" si="60"/>
        <v>1.8069005000000002</v>
      </c>
      <c r="AB693" s="41">
        <v>41043</v>
      </c>
      <c r="AC693" s="30">
        <v>17.600000000000001</v>
      </c>
      <c r="AD693" s="190">
        <f t="shared" si="61"/>
        <v>1.5488000000000004</v>
      </c>
      <c r="AE693" s="41">
        <v>41043</v>
      </c>
      <c r="AF693" s="30">
        <v>21.58</v>
      </c>
      <c r="AG693" s="1685">
        <f t="shared" si="62"/>
        <v>2.3284819999999997</v>
      </c>
      <c r="AH693" s="1446"/>
      <c r="AI693" s="93">
        <v>41039</v>
      </c>
      <c r="AJ693" s="30">
        <v>15.58</v>
      </c>
      <c r="AK693" s="190">
        <f t="shared" si="63"/>
        <v>1.2136819999999999</v>
      </c>
      <c r="AL693" s="41">
        <v>41029</v>
      </c>
      <c r="AM693" s="30">
        <v>10.526</v>
      </c>
      <c r="AN693" s="190">
        <f t="shared" si="64"/>
        <v>0.55398337999999991</v>
      </c>
      <c r="AO693" s="41">
        <v>41061</v>
      </c>
      <c r="AP693" s="88">
        <v>12.8</v>
      </c>
      <c r="AQ693" s="1685">
        <f t="shared" si="65"/>
        <v>0.81919999999999993</v>
      </c>
    </row>
    <row r="694" spans="1:43">
      <c r="A694" s="28">
        <v>41030</v>
      </c>
      <c r="B694" s="41">
        <v>41030</v>
      </c>
      <c r="C694" s="30">
        <v>45.283900000000003</v>
      </c>
      <c r="D694" s="28">
        <v>41030</v>
      </c>
      <c r="E694" s="30">
        <v>34.926400000000001</v>
      </c>
      <c r="F694" s="28">
        <v>41030</v>
      </c>
      <c r="G694" s="30">
        <v>26.252199999999998</v>
      </c>
      <c r="H694" s="28">
        <v>41030</v>
      </c>
      <c r="I694" s="30">
        <v>22.834</v>
      </c>
      <c r="J694" s="28">
        <v>41030</v>
      </c>
      <c r="K694" s="30">
        <v>16.067299999999999</v>
      </c>
      <c r="L694" s="41">
        <v>41030</v>
      </c>
      <c r="M694" s="30">
        <v>35.821100000000001</v>
      </c>
      <c r="N694" s="119">
        <v>41030</v>
      </c>
      <c r="O694" s="30">
        <v>38.497</v>
      </c>
      <c r="P694" s="41">
        <v>41030</v>
      </c>
      <c r="Q694" s="30">
        <v>26.664200000000001</v>
      </c>
      <c r="R694" s="119">
        <v>41030</v>
      </c>
      <c r="S694" s="30">
        <v>28.347999999999999</v>
      </c>
      <c r="T694" s="41">
        <v>41030</v>
      </c>
      <c r="U694" s="30">
        <v>21.433800000000002</v>
      </c>
      <c r="V694" s="119">
        <v>41030</v>
      </c>
      <c r="W694" s="30">
        <v>21.616</v>
      </c>
      <c r="X694" s="1446"/>
      <c r="Y694" s="93">
        <v>41044</v>
      </c>
      <c r="Z694" s="30">
        <v>19.18</v>
      </c>
      <c r="AA694" s="190">
        <f t="shared" si="60"/>
        <v>1.8393619999999999</v>
      </c>
      <c r="AB694" s="41">
        <v>41044</v>
      </c>
      <c r="AC694" s="30">
        <v>17.62</v>
      </c>
      <c r="AD694" s="190">
        <f t="shared" si="61"/>
        <v>1.5523220000000004</v>
      </c>
      <c r="AE694" s="41">
        <v>41044</v>
      </c>
      <c r="AF694" s="30">
        <v>21.6</v>
      </c>
      <c r="AG694" s="1685">
        <f t="shared" si="62"/>
        <v>2.3328000000000007</v>
      </c>
      <c r="AH694" s="1446"/>
      <c r="AI694" s="93">
        <v>41040</v>
      </c>
      <c r="AJ694" s="30">
        <v>15.53</v>
      </c>
      <c r="AK694" s="190">
        <f t="shared" si="63"/>
        <v>1.2059044999999999</v>
      </c>
      <c r="AL694" s="41">
        <v>41030</v>
      </c>
      <c r="AM694" s="30">
        <v>10.356999999999999</v>
      </c>
      <c r="AN694" s="190">
        <f t="shared" si="64"/>
        <v>0.53633724500000002</v>
      </c>
      <c r="AO694" s="41">
        <v>41064</v>
      </c>
      <c r="AP694" s="88">
        <v>12.77</v>
      </c>
      <c r="AQ694" s="1685">
        <f t="shared" si="65"/>
        <v>0.81536450000000005</v>
      </c>
    </row>
    <row r="695" spans="1:43">
      <c r="A695" s="28">
        <v>41031</v>
      </c>
      <c r="B695" s="41">
        <v>41031</v>
      </c>
      <c r="C695" s="30">
        <v>44.907800000000002</v>
      </c>
      <c r="D695" s="28">
        <v>41031</v>
      </c>
      <c r="E695" s="30">
        <v>34.649700000000003</v>
      </c>
      <c r="F695" s="28">
        <v>41031</v>
      </c>
      <c r="G695" s="30">
        <v>26.074200000000001</v>
      </c>
      <c r="H695" s="28">
        <v>41031</v>
      </c>
      <c r="I695" s="30">
        <v>22.6797</v>
      </c>
      <c r="J695" s="28">
        <v>41031</v>
      </c>
      <c r="K695" s="30">
        <v>16.079799999999999</v>
      </c>
      <c r="L695" s="41">
        <v>41031</v>
      </c>
      <c r="M695" s="30">
        <v>35.9298</v>
      </c>
      <c r="N695" s="119">
        <v>41031</v>
      </c>
      <c r="O695" s="30">
        <v>38.814999999999998</v>
      </c>
      <c r="P695" s="41">
        <v>41031</v>
      </c>
      <c r="Q695" s="30">
        <v>26.709800000000001</v>
      </c>
      <c r="R695" s="119">
        <v>41031</v>
      </c>
      <c r="S695" s="30">
        <v>28.452000000000002</v>
      </c>
      <c r="T695" s="41">
        <v>41031</v>
      </c>
      <c r="U695" s="30">
        <v>21.137</v>
      </c>
      <c r="V695" s="119">
        <v>41031</v>
      </c>
      <c r="W695" s="30">
        <v>21.274000000000001</v>
      </c>
      <c r="X695" s="1446"/>
      <c r="Y695" s="93">
        <v>41045</v>
      </c>
      <c r="Z695" s="30">
        <v>19.16</v>
      </c>
      <c r="AA695" s="190">
        <f t="shared" si="60"/>
        <v>1.8355279999999998</v>
      </c>
      <c r="AB695" s="41">
        <v>41045</v>
      </c>
      <c r="AC695" s="30">
        <v>17.63</v>
      </c>
      <c r="AD695" s="190">
        <f t="shared" si="61"/>
        <v>1.5540844999999996</v>
      </c>
      <c r="AE695" s="41">
        <v>41045</v>
      </c>
      <c r="AF695" s="30">
        <v>21.61</v>
      </c>
      <c r="AG695" s="1685">
        <f t="shared" si="62"/>
        <v>2.3349604999999993</v>
      </c>
      <c r="AH695" s="1446"/>
      <c r="AI695" s="93">
        <v>41043</v>
      </c>
      <c r="AJ695" s="30">
        <v>15.84</v>
      </c>
      <c r="AK695" s="190">
        <f t="shared" si="63"/>
        <v>1.2545279999999996</v>
      </c>
      <c r="AL695" s="41">
        <v>41031</v>
      </c>
      <c r="AM695" s="30">
        <v>10.292</v>
      </c>
      <c r="AN695" s="190">
        <f t="shared" si="64"/>
        <v>0.52962631999999998</v>
      </c>
      <c r="AO695" s="41">
        <v>41065</v>
      </c>
      <c r="AP695" s="88">
        <v>12.81</v>
      </c>
      <c r="AQ695" s="1685">
        <f t="shared" si="65"/>
        <v>0.82048049999999995</v>
      </c>
    </row>
    <row r="696" spans="1:43">
      <c r="A696" s="28">
        <v>41032</v>
      </c>
      <c r="B696" s="41">
        <v>41032</v>
      </c>
      <c r="C696" s="30">
        <v>46.267699999999998</v>
      </c>
      <c r="D696" s="28">
        <v>41032</v>
      </c>
      <c r="E696" s="30">
        <v>35.298499999999997</v>
      </c>
      <c r="F696" s="28">
        <v>41032</v>
      </c>
      <c r="G696" s="30">
        <v>26.332799999999999</v>
      </c>
      <c r="H696" s="28">
        <v>41032</v>
      </c>
      <c r="I696" s="30">
        <v>22.8188</v>
      </c>
      <c r="J696" s="28">
        <v>41032</v>
      </c>
      <c r="K696" s="30">
        <v>16.0047</v>
      </c>
      <c r="L696" s="41">
        <v>41032</v>
      </c>
      <c r="M696" s="30">
        <v>35.834000000000003</v>
      </c>
      <c r="N696" s="119">
        <v>41032</v>
      </c>
      <c r="O696" s="30">
        <v>38.752000000000002</v>
      </c>
      <c r="P696" s="41">
        <v>41032</v>
      </c>
      <c r="Q696" s="30">
        <v>26.655100000000001</v>
      </c>
      <c r="R696" s="119">
        <v>41032</v>
      </c>
      <c r="S696" s="30">
        <v>28.419</v>
      </c>
      <c r="T696" s="41">
        <v>41032</v>
      </c>
      <c r="U696" s="30">
        <v>21.270299999999999</v>
      </c>
      <c r="V696" s="119">
        <v>41032</v>
      </c>
      <c r="W696" s="30">
        <v>21.4</v>
      </c>
      <c r="X696" s="1446"/>
      <c r="Y696" s="93">
        <v>41046</v>
      </c>
      <c r="Z696" s="30">
        <v>18.89</v>
      </c>
      <c r="AA696" s="190">
        <f t="shared" si="60"/>
        <v>1.7841605000000003</v>
      </c>
      <c r="AB696" s="41">
        <v>41046</v>
      </c>
      <c r="AC696" s="30">
        <v>17.7</v>
      </c>
      <c r="AD696" s="190">
        <f t="shared" si="61"/>
        <v>1.5664499999999997</v>
      </c>
      <c r="AE696" s="41">
        <v>41046</v>
      </c>
      <c r="AF696" s="30">
        <v>21.21</v>
      </c>
      <c r="AG696" s="1685">
        <f t="shared" si="62"/>
        <v>2.2493205000000001</v>
      </c>
      <c r="AH696" s="1446"/>
      <c r="AI696" s="93">
        <v>41044</v>
      </c>
      <c r="AJ696" s="30">
        <v>15.85</v>
      </c>
      <c r="AK696" s="190">
        <f t="shared" si="63"/>
        <v>1.2561125000000002</v>
      </c>
      <c r="AL696" s="41">
        <v>41032</v>
      </c>
      <c r="AM696" s="30">
        <v>10.346</v>
      </c>
      <c r="AN696" s="190">
        <f t="shared" si="64"/>
        <v>0.53519857999999998</v>
      </c>
      <c r="AO696" s="41">
        <v>41066</v>
      </c>
      <c r="AP696" s="88">
        <v>13.4</v>
      </c>
      <c r="AQ696" s="1685">
        <f t="shared" si="65"/>
        <v>0.89780000000000015</v>
      </c>
    </row>
    <row r="697" spans="1:43">
      <c r="A697" s="28">
        <v>41033</v>
      </c>
      <c r="B697" s="41">
        <v>41033</v>
      </c>
      <c r="C697" s="30">
        <v>45.3185</v>
      </c>
      <c r="D697" s="28">
        <v>41033</v>
      </c>
      <c r="E697" s="30">
        <v>34.770600000000002</v>
      </c>
      <c r="F697" s="28">
        <v>41033</v>
      </c>
      <c r="G697" s="30">
        <v>25.556899999999999</v>
      </c>
      <c r="H697" s="28">
        <v>41033</v>
      </c>
      <c r="I697" s="30">
        <v>22.165900000000001</v>
      </c>
      <c r="J697" s="28">
        <v>41033</v>
      </c>
      <c r="K697" s="30">
        <v>15.677</v>
      </c>
      <c r="L697" s="41">
        <v>41033</v>
      </c>
      <c r="M697" s="30">
        <v>35.248199999999997</v>
      </c>
      <c r="N697" s="119">
        <v>41033</v>
      </c>
      <c r="O697" s="30">
        <v>38.085999999999999</v>
      </c>
      <c r="P697" s="41">
        <v>41033</v>
      </c>
      <c r="Q697" s="30">
        <v>25.7743</v>
      </c>
      <c r="R697" s="119">
        <v>41033</v>
      </c>
      <c r="S697" s="30">
        <v>27.565000000000001</v>
      </c>
      <c r="T697" s="41">
        <v>41033</v>
      </c>
      <c r="U697" s="30">
        <v>20.997900000000001</v>
      </c>
      <c r="V697" s="119">
        <v>41033</v>
      </c>
      <c r="W697" s="30">
        <v>21.167999999999999</v>
      </c>
      <c r="X697" s="1446"/>
      <c r="Y697" s="93">
        <v>41047</v>
      </c>
      <c r="Z697" s="30">
        <v>18.87</v>
      </c>
      <c r="AA697" s="190">
        <f t="shared" si="60"/>
        <v>1.7803845000000003</v>
      </c>
      <c r="AB697" s="41">
        <v>41047</v>
      </c>
      <c r="AC697" s="30">
        <v>17.600000000000001</v>
      </c>
      <c r="AD697" s="190">
        <f t="shared" si="61"/>
        <v>1.5488000000000004</v>
      </c>
      <c r="AE697" s="41">
        <v>41047</v>
      </c>
      <c r="AF697" s="30">
        <v>21.21</v>
      </c>
      <c r="AG697" s="1685">
        <f t="shared" si="62"/>
        <v>2.2493205000000001</v>
      </c>
      <c r="AH697" s="1446"/>
      <c r="AI697" s="93">
        <v>41045</v>
      </c>
      <c r="AJ697" s="30">
        <v>15.55</v>
      </c>
      <c r="AK697" s="190">
        <f t="shared" si="63"/>
        <v>1.2090125</v>
      </c>
      <c r="AL697" s="41">
        <v>41033</v>
      </c>
      <c r="AM697" s="30">
        <v>10.659000000000001</v>
      </c>
      <c r="AN697" s="190">
        <f t="shared" si="64"/>
        <v>0.56807140500000008</v>
      </c>
      <c r="AO697" s="41">
        <v>41067</v>
      </c>
      <c r="AP697" s="88">
        <v>13.4</v>
      </c>
      <c r="AQ697" s="1685">
        <f t="shared" si="65"/>
        <v>0.89780000000000015</v>
      </c>
    </row>
    <row r="698" spans="1:43">
      <c r="A698" s="28">
        <v>41036</v>
      </c>
      <c r="B698" s="41">
        <v>41036</v>
      </c>
      <c r="C698" s="30">
        <v>45.003599999999999</v>
      </c>
      <c r="D698" s="28">
        <v>41036</v>
      </c>
      <c r="E698" s="30">
        <v>34.3384</v>
      </c>
      <c r="F698" s="28">
        <v>41036</v>
      </c>
      <c r="G698" s="30">
        <v>25.324300000000001</v>
      </c>
      <c r="H698" s="28">
        <v>41036</v>
      </c>
      <c r="I698" s="30">
        <v>22.029299999999999</v>
      </c>
      <c r="J698" s="28">
        <v>41036</v>
      </c>
      <c r="K698" s="30">
        <v>15.5951</v>
      </c>
      <c r="L698" s="41">
        <v>41036</v>
      </c>
      <c r="M698" s="30">
        <v>35.223300000000002</v>
      </c>
      <c r="N698" s="119">
        <v>41036</v>
      </c>
      <c r="O698" s="30">
        <v>38.090000000000003</v>
      </c>
      <c r="P698" s="41">
        <v>41036</v>
      </c>
      <c r="Q698" s="30">
        <v>25.773</v>
      </c>
      <c r="R698" s="119">
        <v>41036</v>
      </c>
      <c r="S698" s="30">
        <v>27.553999999999998</v>
      </c>
      <c r="T698" s="41">
        <v>41036</v>
      </c>
      <c r="U698" s="30">
        <v>20.8841</v>
      </c>
      <c r="V698" s="119">
        <v>41036</v>
      </c>
      <c r="W698" s="30">
        <v>21.042999999999999</v>
      </c>
      <c r="X698" s="1446"/>
      <c r="Y698" s="93">
        <v>41050</v>
      </c>
      <c r="Z698" s="30">
        <v>18.940000000000001</v>
      </c>
      <c r="AA698" s="190">
        <f t="shared" si="60"/>
        <v>1.7936180000000004</v>
      </c>
      <c r="AB698" s="41">
        <v>41050</v>
      </c>
      <c r="AC698" s="30">
        <v>17.63</v>
      </c>
      <c r="AD698" s="190">
        <f t="shared" si="61"/>
        <v>1.5540844999999996</v>
      </c>
      <c r="AE698" s="41">
        <v>41050</v>
      </c>
      <c r="AF698" s="30">
        <v>21.24</v>
      </c>
      <c r="AG698" s="1685">
        <f t="shared" si="62"/>
        <v>2.2556879999999992</v>
      </c>
      <c r="AH698" s="1446"/>
      <c r="AI698" s="93">
        <v>41046</v>
      </c>
      <c r="AJ698" s="30">
        <v>15.65</v>
      </c>
      <c r="AK698" s="190">
        <f t="shared" si="63"/>
        <v>1.2246125000000001</v>
      </c>
      <c r="AL698" s="41">
        <v>41036</v>
      </c>
      <c r="AM698" s="30">
        <v>10.417</v>
      </c>
      <c r="AN698" s="190">
        <f t="shared" si="64"/>
        <v>0.54256944500000004</v>
      </c>
      <c r="AO698" s="41">
        <v>41068</v>
      </c>
      <c r="AP698" s="88">
        <v>13.38</v>
      </c>
      <c r="AQ698" s="1685">
        <f t="shared" si="65"/>
        <v>0.89512200000000008</v>
      </c>
    </row>
    <row r="699" spans="1:43">
      <c r="A699" s="28">
        <v>41037</v>
      </c>
      <c r="B699" s="41">
        <v>41037</v>
      </c>
      <c r="C699" s="30">
        <v>44.237499999999997</v>
      </c>
      <c r="D699" s="28">
        <v>41037</v>
      </c>
      <c r="E699" s="30">
        <v>32.883400000000002</v>
      </c>
      <c r="F699" s="28">
        <v>41037</v>
      </c>
      <c r="G699" s="30">
        <v>24.347000000000001</v>
      </c>
      <c r="H699" s="28">
        <v>41037</v>
      </c>
      <c r="I699" s="30">
        <v>21.327400000000001</v>
      </c>
      <c r="J699" s="28">
        <v>41037</v>
      </c>
      <c r="K699" s="30">
        <v>14.8727</v>
      </c>
      <c r="L699" s="41">
        <v>41037</v>
      </c>
      <c r="M699" s="30">
        <v>35.401800000000001</v>
      </c>
      <c r="N699" s="119">
        <v>41037</v>
      </c>
      <c r="O699" s="30">
        <v>38.24</v>
      </c>
      <c r="P699" s="41">
        <v>41037</v>
      </c>
      <c r="Q699" s="30">
        <v>25.816299999999998</v>
      </c>
      <c r="R699" s="119">
        <v>41037</v>
      </c>
      <c r="S699" s="30">
        <v>27.646999999999998</v>
      </c>
      <c r="T699" s="41">
        <v>41037</v>
      </c>
      <c r="U699" s="30">
        <v>20.851500000000001</v>
      </c>
      <c r="V699" s="119">
        <v>41037</v>
      </c>
      <c r="W699" s="30">
        <v>21.013999999999999</v>
      </c>
      <c r="X699" s="1446"/>
      <c r="Y699" s="93">
        <v>41051</v>
      </c>
      <c r="Z699" s="30">
        <v>19.329999999999998</v>
      </c>
      <c r="AA699" s="190">
        <f t="shared" si="60"/>
        <v>1.8682444999999996</v>
      </c>
      <c r="AB699" s="41">
        <v>41051</v>
      </c>
      <c r="AC699" s="30">
        <v>17.93</v>
      </c>
      <c r="AD699" s="190">
        <f t="shared" si="61"/>
        <v>1.6074244999999998</v>
      </c>
      <c r="AE699" s="41">
        <v>41051</v>
      </c>
      <c r="AF699" s="30">
        <v>21.49</v>
      </c>
      <c r="AG699" s="1685">
        <f t="shared" si="62"/>
        <v>2.3091004999999996</v>
      </c>
      <c r="AH699" s="1446"/>
      <c r="AI699" s="93">
        <v>41047</v>
      </c>
      <c r="AJ699" s="30">
        <v>15.75</v>
      </c>
      <c r="AK699" s="190">
        <f t="shared" si="63"/>
        <v>1.2403125000000002</v>
      </c>
      <c r="AL699" s="41">
        <v>41037</v>
      </c>
      <c r="AM699" s="30">
        <v>10.492000000000001</v>
      </c>
      <c r="AN699" s="190">
        <f t="shared" si="64"/>
        <v>0.55041032000000012</v>
      </c>
      <c r="AO699" s="41">
        <v>41071</v>
      </c>
      <c r="AP699" s="88">
        <v>13.56</v>
      </c>
      <c r="AQ699" s="1685">
        <f t="shared" si="65"/>
        <v>0.91936799999999996</v>
      </c>
    </row>
    <row r="700" spans="1:43">
      <c r="A700" s="28">
        <v>41038</v>
      </c>
      <c r="B700" s="41">
        <v>41038</v>
      </c>
      <c r="C700" s="30">
        <v>44.124899999999997</v>
      </c>
      <c r="D700" s="28">
        <v>41038</v>
      </c>
      <c r="E700" s="30">
        <v>32.775300000000001</v>
      </c>
      <c r="F700" s="28">
        <v>41038</v>
      </c>
      <c r="G700" s="30">
        <v>23.477</v>
      </c>
      <c r="H700" s="28">
        <v>41038</v>
      </c>
      <c r="I700" s="30">
        <v>20.7258</v>
      </c>
      <c r="J700" s="28">
        <v>41038</v>
      </c>
      <c r="K700" s="30">
        <v>14.550800000000001</v>
      </c>
      <c r="L700" s="41">
        <v>41038</v>
      </c>
      <c r="M700" s="30">
        <v>35.390300000000003</v>
      </c>
      <c r="N700" s="119">
        <v>41038</v>
      </c>
      <c r="O700" s="30">
        <v>38.302999999999997</v>
      </c>
      <c r="P700" s="41">
        <v>41038</v>
      </c>
      <c r="Q700" s="30">
        <v>25.692699999999999</v>
      </c>
      <c r="R700" s="119">
        <v>41038</v>
      </c>
      <c r="S700" s="30">
        <v>27.526</v>
      </c>
      <c r="T700" s="41">
        <v>41038</v>
      </c>
      <c r="U700" s="30">
        <v>20.965699999999998</v>
      </c>
      <c r="V700" s="119">
        <v>41038</v>
      </c>
      <c r="W700" s="30">
        <v>21.155999999999999</v>
      </c>
      <c r="X700" s="1446"/>
      <c r="Y700" s="93">
        <v>41052</v>
      </c>
      <c r="Z700" s="30">
        <v>19.79</v>
      </c>
      <c r="AA700" s="190">
        <f t="shared" si="60"/>
        <v>1.9582204999999999</v>
      </c>
      <c r="AB700" s="41">
        <v>41052</v>
      </c>
      <c r="AC700" s="30">
        <v>18.2</v>
      </c>
      <c r="AD700" s="190">
        <f t="shared" si="61"/>
        <v>1.6562000000000001</v>
      </c>
      <c r="AE700" s="41">
        <v>41052</v>
      </c>
      <c r="AF700" s="30">
        <v>21.89</v>
      </c>
      <c r="AG700" s="1685">
        <f t="shared" si="62"/>
        <v>2.3958604999999999</v>
      </c>
      <c r="AH700" s="1446"/>
      <c r="AI700" s="93">
        <v>41050</v>
      </c>
      <c r="AJ700" s="30">
        <v>15.78</v>
      </c>
      <c r="AK700" s="190">
        <f t="shared" si="63"/>
        <v>1.2450419999999998</v>
      </c>
      <c r="AL700" s="41">
        <v>41038</v>
      </c>
      <c r="AM700" s="30">
        <v>10.552</v>
      </c>
      <c r="AN700" s="190">
        <f t="shared" si="64"/>
        <v>0.55672352000000003</v>
      </c>
      <c r="AO700" s="41">
        <v>41072</v>
      </c>
      <c r="AP700" s="88">
        <v>13.47</v>
      </c>
      <c r="AQ700" s="1685">
        <f t="shared" si="65"/>
        <v>0.9072045000000003</v>
      </c>
    </row>
    <row r="701" spans="1:43">
      <c r="A701" s="28">
        <v>41039</v>
      </c>
      <c r="B701" s="41">
        <v>41039</v>
      </c>
      <c r="C701" s="30">
        <v>43.888199999999998</v>
      </c>
      <c r="D701" s="28">
        <v>41039</v>
      </c>
      <c r="E701" s="30">
        <v>32.5642</v>
      </c>
      <c r="F701" s="28">
        <v>41039</v>
      </c>
      <c r="G701" s="30">
        <v>23.378599999999999</v>
      </c>
      <c r="H701" s="28">
        <v>41039</v>
      </c>
      <c r="I701" s="30">
        <v>20.593699999999998</v>
      </c>
      <c r="J701" s="28">
        <v>41039</v>
      </c>
      <c r="K701" s="30">
        <v>14.335900000000001</v>
      </c>
      <c r="L701" s="41">
        <v>41039</v>
      </c>
      <c r="M701" s="30">
        <v>35.460299999999997</v>
      </c>
      <c r="N701" s="119">
        <v>41039</v>
      </c>
      <c r="O701" s="30">
        <v>38.651000000000003</v>
      </c>
      <c r="P701" s="41">
        <v>41039</v>
      </c>
      <c r="Q701" s="30">
        <v>25.702500000000001</v>
      </c>
      <c r="R701" s="119">
        <v>41039</v>
      </c>
      <c r="S701" s="30">
        <v>27.625</v>
      </c>
      <c r="T701" s="41">
        <v>41039</v>
      </c>
      <c r="U701" s="30">
        <v>21.049700000000001</v>
      </c>
      <c r="V701" s="119">
        <v>41039</v>
      </c>
      <c r="W701" s="30">
        <v>21.241</v>
      </c>
      <c r="X701" s="1446"/>
      <c r="Y701" s="93">
        <v>41053</v>
      </c>
      <c r="Z701" s="30">
        <v>19.760000000000002</v>
      </c>
      <c r="AA701" s="190">
        <f t="shared" si="60"/>
        <v>1.9522880000000007</v>
      </c>
      <c r="AB701" s="41">
        <v>41053</v>
      </c>
      <c r="AC701" s="30">
        <v>18.23</v>
      </c>
      <c r="AD701" s="190">
        <f t="shared" si="61"/>
        <v>1.6616645000000003</v>
      </c>
      <c r="AE701" s="41">
        <v>41053</v>
      </c>
      <c r="AF701" s="30">
        <v>21.85</v>
      </c>
      <c r="AG701" s="1685">
        <f t="shared" si="62"/>
        <v>2.3871125000000006</v>
      </c>
      <c r="AH701" s="1446"/>
      <c r="AI701" s="93">
        <v>41051</v>
      </c>
      <c r="AJ701" s="30">
        <v>16.07</v>
      </c>
      <c r="AK701" s="190">
        <f t="shared" si="63"/>
        <v>1.2912245</v>
      </c>
      <c r="AL701" s="41">
        <v>41039</v>
      </c>
      <c r="AM701" s="30">
        <v>10.545</v>
      </c>
      <c r="AN701" s="190">
        <f t="shared" si="64"/>
        <v>0.55598512499999997</v>
      </c>
      <c r="AO701" s="41">
        <v>41073</v>
      </c>
      <c r="AP701" s="88">
        <v>13.52</v>
      </c>
      <c r="AQ701" s="1685">
        <f t="shared" si="65"/>
        <v>0.91395199999999988</v>
      </c>
    </row>
    <row r="702" spans="1:43">
      <c r="A702" s="28">
        <v>41040</v>
      </c>
      <c r="B702" s="41">
        <v>41040</v>
      </c>
      <c r="C702" s="30">
        <v>43.886299999999999</v>
      </c>
      <c r="D702" s="28">
        <v>41040</v>
      </c>
      <c r="E702" s="30">
        <v>32.678699999999999</v>
      </c>
      <c r="F702" s="28">
        <v>41040</v>
      </c>
      <c r="G702" s="30">
        <v>23.419</v>
      </c>
      <c r="H702" s="28">
        <v>41040</v>
      </c>
      <c r="I702" s="30">
        <v>20.622800000000002</v>
      </c>
      <c r="J702" s="28">
        <v>41040</v>
      </c>
      <c r="K702" s="30">
        <v>14.8134</v>
      </c>
      <c r="L702" s="41">
        <v>41040</v>
      </c>
      <c r="M702" s="30">
        <v>35.525199999999998</v>
      </c>
      <c r="N702" s="119">
        <v>41040</v>
      </c>
      <c r="O702" s="30">
        <v>38.750999999999998</v>
      </c>
      <c r="P702" s="41">
        <v>41040</v>
      </c>
      <c r="Q702" s="30">
        <v>26.162299999999998</v>
      </c>
      <c r="R702" s="119">
        <v>41040</v>
      </c>
      <c r="S702" s="30">
        <v>28.042999999999999</v>
      </c>
      <c r="T702" s="41">
        <v>41040</v>
      </c>
      <c r="U702" s="30">
        <v>20.9651</v>
      </c>
      <c r="V702" s="119">
        <v>41040</v>
      </c>
      <c r="W702" s="30">
        <v>21.166</v>
      </c>
      <c r="X702" s="1446"/>
      <c r="Y702" s="93">
        <v>41054</v>
      </c>
      <c r="Z702" s="30">
        <v>19.760000000000002</v>
      </c>
      <c r="AA702" s="190">
        <f t="shared" si="60"/>
        <v>1.9522880000000007</v>
      </c>
      <c r="AB702" s="41">
        <v>41054</v>
      </c>
      <c r="AC702" s="30">
        <v>18.239999999999998</v>
      </c>
      <c r="AD702" s="190">
        <f t="shared" si="61"/>
        <v>1.6634879999999999</v>
      </c>
      <c r="AE702" s="41">
        <v>41054</v>
      </c>
      <c r="AF702" s="30">
        <v>21.86</v>
      </c>
      <c r="AG702" s="1685">
        <f t="shared" si="62"/>
        <v>2.3892979999999997</v>
      </c>
      <c r="AH702" s="1446"/>
      <c r="AI702" s="93">
        <v>41052</v>
      </c>
      <c r="AJ702" s="30">
        <v>16.420000000000002</v>
      </c>
      <c r="AK702" s="190">
        <f t="shared" si="63"/>
        <v>1.3480820000000002</v>
      </c>
      <c r="AL702" s="41">
        <v>41040</v>
      </c>
      <c r="AM702" s="30">
        <v>10.551</v>
      </c>
      <c r="AN702" s="190">
        <f t="shared" si="64"/>
        <v>0.55661800500000014</v>
      </c>
      <c r="AO702" s="41">
        <v>41074</v>
      </c>
      <c r="AP702" s="88">
        <v>13.65</v>
      </c>
      <c r="AQ702" s="1685">
        <f t="shared" si="65"/>
        <v>0.93161250000000018</v>
      </c>
    </row>
    <row r="703" spans="1:43">
      <c r="A703" s="28">
        <v>41043</v>
      </c>
      <c r="B703" s="41">
        <v>41043</v>
      </c>
      <c r="C703" s="30">
        <v>44.541600000000003</v>
      </c>
      <c r="D703" s="28">
        <v>41043</v>
      </c>
      <c r="E703" s="30">
        <v>32.928600000000003</v>
      </c>
      <c r="F703" s="28">
        <v>41043</v>
      </c>
      <c r="G703" s="30">
        <v>23.3902</v>
      </c>
      <c r="H703" s="28">
        <v>41043</v>
      </c>
      <c r="I703" s="30">
        <v>20.595600000000001</v>
      </c>
      <c r="J703" s="28">
        <v>41043</v>
      </c>
      <c r="K703" s="30">
        <v>14.7949</v>
      </c>
      <c r="L703" s="41">
        <v>41043</v>
      </c>
      <c r="M703" s="30">
        <v>35.769599999999997</v>
      </c>
      <c r="N703" s="119">
        <v>41043</v>
      </c>
      <c r="O703" s="30">
        <v>39.322000000000003</v>
      </c>
      <c r="P703" s="41">
        <v>41043</v>
      </c>
      <c r="Q703" s="30">
        <v>26.53</v>
      </c>
      <c r="R703" s="119">
        <v>41043</v>
      </c>
      <c r="S703" s="30">
        <v>28.431000000000001</v>
      </c>
      <c r="T703" s="41">
        <v>41043</v>
      </c>
      <c r="U703" s="30">
        <v>20.8261</v>
      </c>
      <c r="V703" s="119">
        <v>41043</v>
      </c>
      <c r="W703" s="30">
        <v>21.007999999999999</v>
      </c>
      <c r="X703" s="1446"/>
      <c r="Y703" s="93">
        <v>41057</v>
      </c>
      <c r="Z703" s="30">
        <v>19.489999999999998</v>
      </c>
      <c r="AA703" s="190">
        <f t="shared" si="60"/>
        <v>1.8993004999999996</v>
      </c>
      <c r="AB703" s="41">
        <v>41057</v>
      </c>
      <c r="AC703" s="30">
        <v>18.02</v>
      </c>
      <c r="AD703" s="190">
        <f t="shared" si="61"/>
        <v>1.623602</v>
      </c>
      <c r="AE703" s="41">
        <v>41057</v>
      </c>
      <c r="AF703" s="30">
        <v>21.58</v>
      </c>
      <c r="AG703" s="1685">
        <f t="shared" si="62"/>
        <v>2.3284819999999997</v>
      </c>
      <c r="AH703" s="1446"/>
      <c r="AI703" s="93">
        <v>41053</v>
      </c>
      <c r="AJ703" s="30">
        <v>16.53</v>
      </c>
      <c r="AK703" s="190">
        <f t="shared" si="63"/>
        <v>1.3662045</v>
      </c>
      <c r="AL703" s="41">
        <v>41043</v>
      </c>
      <c r="AM703" s="30">
        <v>10.629</v>
      </c>
      <c r="AN703" s="190">
        <f t="shared" si="64"/>
        <v>0.56487820499999997</v>
      </c>
      <c r="AO703" s="41">
        <v>41075</v>
      </c>
      <c r="AP703" s="88">
        <v>13.76</v>
      </c>
      <c r="AQ703" s="1685">
        <f t="shared" si="65"/>
        <v>0.94668800000000008</v>
      </c>
    </row>
    <row r="704" spans="1:43">
      <c r="A704" s="28">
        <v>41044</v>
      </c>
      <c r="B704" s="41">
        <v>41044</v>
      </c>
      <c r="C704" s="30">
        <v>44.354700000000001</v>
      </c>
      <c r="D704" s="28">
        <v>41044</v>
      </c>
      <c r="E704" s="30">
        <v>32.876300000000001</v>
      </c>
      <c r="F704" s="28">
        <v>41044</v>
      </c>
      <c r="G704" s="30">
        <v>23.091999999999999</v>
      </c>
      <c r="H704" s="28">
        <v>41044</v>
      </c>
      <c r="I704" s="30">
        <v>20.244299999999999</v>
      </c>
      <c r="J704" s="28">
        <v>41044</v>
      </c>
      <c r="K704" s="30">
        <v>14.7723</v>
      </c>
      <c r="L704" s="41">
        <v>41044</v>
      </c>
      <c r="M704" s="30">
        <v>35.3123</v>
      </c>
      <c r="N704" s="119">
        <v>41044</v>
      </c>
      <c r="O704" s="30">
        <v>39.107999999999997</v>
      </c>
      <c r="P704" s="41">
        <v>41044</v>
      </c>
      <c r="Q704" s="30">
        <v>26.245699999999999</v>
      </c>
      <c r="R704" s="119">
        <v>41044</v>
      </c>
      <c r="S704" s="30">
        <v>28.202999999999999</v>
      </c>
      <c r="T704" s="41">
        <v>41044</v>
      </c>
      <c r="U704" s="30">
        <v>20.709600000000002</v>
      </c>
      <c r="V704" s="119">
        <v>41044</v>
      </c>
      <c r="W704" s="30">
        <v>20.917999999999999</v>
      </c>
      <c r="X704" s="1446"/>
      <c r="Y704" s="93">
        <v>41058</v>
      </c>
      <c r="Z704" s="30">
        <v>19.52</v>
      </c>
      <c r="AA704" s="190">
        <f t="shared" si="60"/>
        <v>1.9051519999999995</v>
      </c>
      <c r="AB704" s="41">
        <v>41058</v>
      </c>
      <c r="AC704" s="30">
        <v>18.09</v>
      </c>
      <c r="AD704" s="190">
        <f t="shared" si="61"/>
        <v>1.6362405</v>
      </c>
      <c r="AE704" s="41">
        <v>41058</v>
      </c>
      <c r="AF704" s="30">
        <v>21.72</v>
      </c>
      <c r="AG704" s="1685">
        <f t="shared" si="62"/>
        <v>2.3587919999999993</v>
      </c>
      <c r="AH704" s="1446"/>
      <c r="AI704" s="93">
        <v>41054</v>
      </c>
      <c r="AJ704" s="30">
        <v>16.420000000000002</v>
      </c>
      <c r="AK704" s="190">
        <f t="shared" si="63"/>
        <v>1.3480820000000002</v>
      </c>
      <c r="AL704" s="41">
        <v>41044</v>
      </c>
      <c r="AM704" s="30">
        <v>10.693999999999999</v>
      </c>
      <c r="AN704" s="190">
        <f t="shared" si="64"/>
        <v>0.57180817999999989</v>
      </c>
      <c r="AO704" s="41">
        <v>41078</v>
      </c>
      <c r="AP704" s="88">
        <v>13.76</v>
      </c>
      <c r="AQ704" s="1685">
        <f t="shared" si="65"/>
        <v>0.94668800000000008</v>
      </c>
    </row>
    <row r="705" spans="1:43">
      <c r="A705" s="28">
        <v>41045</v>
      </c>
      <c r="B705" s="41">
        <v>41045</v>
      </c>
      <c r="C705" s="30">
        <v>41.798999999999999</v>
      </c>
      <c r="D705" s="28">
        <v>41045</v>
      </c>
      <c r="E705" s="30">
        <v>30.494599999999998</v>
      </c>
      <c r="F705" s="28">
        <v>41045</v>
      </c>
      <c r="G705" s="30">
        <v>21.1648</v>
      </c>
      <c r="H705" s="28">
        <v>41045</v>
      </c>
      <c r="I705" s="30">
        <v>18.4209</v>
      </c>
      <c r="J705" s="28">
        <v>41045</v>
      </c>
      <c r="K705" s="30">
        <v>14.148899999999999</v>
      </c>
      <c r="L705" s="41">
        <v>41045</v>
      </c>
      <c r="M705" s="30">
        <v>35.328800000000001</v>
      </c>
      <c r="N705" s="119">
        <v>41045</v>
      </c>
      <c r="O705" s="30">
        <v>39.188000000000002</v>
      </c>
      <c r="P705" s="41">
        <v>41045</v>
      </c>
      <c r="Q705" s="30">
        <v>25.967500000000001</v>
      </c>
      <c r="R705" s="119">
        <v>41045</v>
      </c>
      <c r="S705" s="30">
        <v>28.026</v>
      </c>
      <c r="T705" s="41">
        <v>41045</v>
      </c>
      <c r="U705" s="30">
        <v>19.795100000000001</v>
      </c>
      <c r="V705" s="119">
        <v>41045</v>
      </c>
      <c r="W705" s="30">
        <v>20.079000000000001</v>
      </c>
      <c r="X705" s="1446"/>
      <c r="Y705" s="93">
        <v>41059</v>
      </c>
      <c r="Z705" s="30">
        <v>19.600000000000001</v>
      </c>
      <c r="AA705" s="190">
        <f t="shared" si="60"/>
        <v>1.9208000000000003</v>
      </c>
      <c r="AB705" s="41">
        <v>41059</v>
      </c>
      <c r="AC705" s="30">
        <v>18.2</v>
      </c>
      <c r="AD705" s="190">
        <f t="shared" si="61"/>
        <v>1.6562000000000001</v>
      </c>
      <c r="AE705" s="41">
        <v>41059</v>
      </c>
      <c r="AF705" s="30">
        <v>22.01</v>
      </c>
      <c r="AG705" s="1685">
        <f t="shared" si="62"/>
        <v>2.4222005000000006</v>
      </c>
      <c r="AH705" s="1446"/>
      <c r="AI705" s="93">
        <v>41057</v>
      </c>
      <c r="AJ705" s="30">
        <v>16.41</v>
      </c>
      <c r="AK705" s="190">
        <f t="shared" si="63"/>
        <v>1.3464404999999999</v>
      </c>
      <c r="AL705" s="41">
        <v>41045</v>
      </c>
      <c r="AM705" s="30">
        <v>10.741</v>
      </c>
      <c r="AN705" s="190">
        <f t="shared" si="64"/>
        <v>0.57684540499999992</v>
      </c>
      <c r="AO705" s="41">
        <v>41079</v>
      </c>
      <c r="AP705" s="88">
        <v>13.81</v>
      </c>
      <c r="AQ705" s="1685">
        <f t="shared" si="65"/>
        <v>0.95358049999999994</v>
      </c>
    </row>
    <row r="706" spans="1:43">
      <c r="A706" s="28">
        <v>41046</v>
      </c>
      <c r="B706" s="41">
        <v>41046</v>
      </c>
      <c r="C706" s="30">
        <v>42.555399999999999</v>
      </c>
      <c r="D706" s="28">
        <v>41046</v>
      </c>
      <c r="E706" s="30">
        <v>30.865400000000001</v>
      </c>
      <c r="F706" s="28">
        <v>41046</v>
      </c>
      <c r="G706" s="30">
        <v>21.1873</v>
      </c>
      <c r="H706" s="28">
        <v>41046</v>
      </c>
      <c r="I706" s="30">
        <v>18.4815</v>
      </c>
      <c r="J706" s="28">
        <v>41046</v>
      </c>
      <c r="K706" s="30">
        <v>14.3436</v>
      </c>
      <c r="L706" s="41">
        <v>41046</v>
      </c>
      <c r="M706" s="30">
        <v>35.314399999999999</v>
      </c>
      <c r="N706" s="119">
        <v>41046</v>
      </c>
      <c r="O706" s="30">
        <v>39.079000000000001</v>
      </c>
      <c r="P706" s="41">
        <v>41046</v>
      </c>
      <c r="Q706" s="30">
        <v>25.964099999999998</v>
      </c>
      <c r="R706" s="119">
        <v>41046</v>
      </c>
      <c r="S706" s="30">
        <v>28.161999999999999</v>
      </c>
      <c r="T706" s="41">
        <v>41046</v>
      </c>
      <c r="U706" s="30">
        <v>19.590499999999999</v>
      </c>
      <c r="V706" s="119">
        <v>41046</v>
      </c>
      <c r="W706" s="30">
        <v>19.888000000000002</v>
      </c>
      <c r="X706" s="1446"/>
      <c r="Y706" s="93">
        <v>41060</v>
      </c>
      <c r="Z706" s="30">
        <v>19.600000000000001</v>
      </c>
      <c r="AA706" s="190">
        <f t="shared" si="60"/>
        <v>1.9208000000000003</v>
      </c>
      <c r="AB706" s="41">
        <v>41060</v>
      </c>
      <c r="AC706" s="30">
        <v>18.170000000000002</v>
      </c>
      <c r="AD706" s="190">
        <f t="shared" si="61"/>
        <v>1.6507445000000005</v>
      </c>
      <c r="AE706" s="41">
        <v>41060</v>
      </c>
      <c r="AF706" s="30">
        <v>22.01</v>
      </c>
      <c r="AG706" s="1685">
        <f t="shared" si="62"/>
        <v>2.4222005000000006</v>
      </c>
      <c r="AH706" s="1446"/>
      <c r="AI706" s="93">
        <v>41058</v>
      </c>
      <c r="AJ706" s="30">
        <v>16.440000000000001</v>
      </c>
      <c r="AK706" s="190">
        <f t="shared" si="63"/>
        <v>1.3513680000000003</v>
      </c>
      <c r="AL706" s="41">
        <v>41046</v>
      </c>
      <c r="AM706" s="30">
        <v>10.877000000000001</v>
      </c>
      <c r="AN706" s="190">
        <f t="shared" si="64"/>
        <v>0.59154564500000006</v>
      </c>
      <c r="AO706" s="41">
        <v>41080</v>
      </c>
      <c r="AP706" s="88">
        <v>13.76</v>
      </c>
      <c r="AQ706" s="1685">
        <f t="shared" si="65"/>
        <v>0.94668800000000008</v>
      </c>
    </row>
    <row r="707" spans="1:43">
      <c r="A707" s="28">
        <v>41047</v>
      </c>
      <c r="B707" s="41">
        <v>41047</v>
      </c>
      <c r="C707" s="30">
        <v>41.515900000000002</v>
      </c>
      <c r="D707" s="28">
        <v>41047</v>
      </c>
      <c r="E707" s="30">
        <v>30.692499999999999</v>
      </c>
      <c r="F707" s="28">
        <v>41047</v>
      </c>
      <c r="G707" s="30">
        <v>21.130600000000001</v>
      </c>
      <c r="H707" s="28">
        <v>41047</v>
      </c>
      <c r="I707" s="30">
        <v>18.562899999999999</v>
      </c>
      <c r="J707" s="28">
        <v>41047</v>
      </c>
      <c r="K707" s="30">
        <v>14.308400000000001</v>
      </c>
      <c r="L707" s="41">
        <v>41047</v>
      </c>
      <c r="M707" s="30">
        <v>35.320999999999998</v>
      </c>
      <c r="N707" s="119">
        <v>41047</v>
      </c>
      <c r="O707" s="30">
        <v>39.042000000000002</v>
      </c>
      <c r="P707" s="41">
        <v>41047</v>
      </c>
      <c r="Q707" s="30">
        <v>25.7042</v>
      </c>
      <c r="R707" s="119">
        <v>41047</v>
      </c>
      <c r="S707" s="30">
        <v>27.817</v>
      </c>
      <c r="T707" s="41">
        <v>41047</v>
      </c>
      <c r="U707" s="30">
        <v>19.494199999999999</v>
      </c>
      <c r="V707" s="119">
        <v>41047</v>
      </c>
      <c r="W707" s="30">
        <v>19.806999999999999</v>
      </c>
      <c r="X707" s="1446"/>
      <c r="Y707" s="93">
        <v>41061</v>
      </c>
      <c r="Z707" s="30">
        <v>19.850000000000001</v>
      </c>
      <c r="AA707" s="190">
        <f t="shared" si="60"/>
        <v>1.9701125000000004</v>
      </c>
      <c r="AB707" s="41">
        <v>41061</v>
      </c>
      <c r="AC707" s="30">
        <v>18.510000000000002</v>
      </c>
      <c r="AD707" s="190">
        <f t="shared" si="61"/>
        <v>1.7131005000000001</v>
      </c>
      <c r="AE707" s="41">
        <v>41061</v>
      </c>
      <c r="AF707" s="30">
        <v>22.3</v>
      </c>
      <c r="AG707" s="1685">
        <f t="shared" si="62"/>
        <v>2.48645</v>
      </c>
      <c r="AH707" s="1446"/>
      <c r="AI707" s="93">
        <v>41059</v>
      </c>
      <c r="AJ707" s="30">
        <v>16.63</v>
      </c>
      <c r="AK707" s="190">
        <f t="shared" si="63"/>
        <v>1.3827845000000001</v>
      </c>
      <c r="AL707" s="41">
        <v>41047</v>
      </c>
      <c r="AM707" s="30">
        <v>11.039</v>
      </c>
      <c r="AN707" s="190">
        <f t="shared" si="64"/>
        <v>0.60929760500000008</v>
      </c>
      <c r="AO707" s="41">
        <v>41081</v>
      </c>
      <c r="AP707" s="88">
        <v>14.29</v>
      </c>
      <c r="AQ707" s="1685">
        <f t="shared" si="65"/>
        <v>1.0210205000000001</v>
      </c>
    </row>
    <row r="708" spans="1:43">
      <c r="A708" s="28">
        <v>41050</v>
      </c>
      <c r="B708" s="41">
        <v>41050</v>
      </c>
      <c r="C708" s="30">
        <v>41.601799999999997</v>
      </c>
      <c r="D708" s="28">
        <v>41050</v>
      </c>
      <c r="E708" s="30">
        <v>30.697600000000001</v>
      </c>
      <c r="F708" s="28">
        <v>41050</v>
      </c>
      <c r="G708" s="30">
        <v>21.093900000000001</v>
      </c>
      <c r="H708" s="28">
        <v>41050</v>
      </c>
      <c r="I708" s="30">
        <v>18.615400000000001</v>
      </c>
      <c r="J708" s="28">
        <v>41050</v>
      </c>
      <c r="K708" s="30">
        <v>14.236599999999999</v>
      </c>
      <c r="L708" s="41">
        <v>41050</v>
      </c>
      <c r="M708" s="30">
        <v>35.322000000000003</v>
      </c>
      <c r="N708" s="119">
        <v>41050</v>
      </c>
      <c r="O708" s="30">
        <v>39.043999999999997</v>
      </c>
      <c r="P708" s="41">
        <v>41050</v>
      </c>
      <c r="Q708" s="30">
        <v>25.307300000000001</v>
      </c>
      <c r="R708" s="119">
        <v>41050</v>
      </c>
      <c r="S708" s="30">
        <v>27.364999999999998</v>
      </c>
      <c r="T708" s="41">
        <v>41050</v>
      </c>
      <c r="U708" s="30">
        <v>19.345099999999999</v>
      </c>
      <c r="V708" s="119">
        <v>41050</v>
      </c>
      <c r="W708" s="30">
        <v>19.654</v>
      </c>
      <c r="X708" s="1446"/>
      <c r="Y708" s="93">
        <v>41064</v>
      </c>
      <c r="Z708" s="30">
        <v>19.309999999999999</v>
      </c>
      <c r="AA708" s="190">
        <f t="shared" si="60"/>
        <v>1.8643805</v>
      </c>
      <c r="AB708" s="41">
        <v>41064</v>
      </c>
      <c r="AC708" s="30">
        <v>18.399999999999999</v>
      </c>
      <c r="AD708" s="190">
        <f t="shared" si="61"/>
        <v>1.6927999999999999</v>
      </c>
      <c r="AE708" s="41">
        <v>41064</v>
      </c>
      <c r="AF708" s="30">
        <v>22.12</v>
      </c>
      <c r="AG708" s="1685">
        <f t="shared" si="62"/>
        <v>2.4464720000000004</v>
      </c>
      <c r="AH708" s="1446"/>
      <c r="AI708" s="93">
        <v>41060</v>
      </c>
      <c r="AJ708" s="30">
        <v>16.62</v>
      </c>
      <c r="AK708" s="190">
        <f t="shared" si="63"/>
        <v>1.3811220000000002</v>
      </c>
      <c r="AL708" s="41">
        <v>41050</v>
      </c>
      <c r="AM708" s="30">
        <v>11.141999999999999</v>
      </c>
      <c r="AN708" s="190">
        <f t="shared" si="64"/>
        <v>0.62072081999999984</v>
      </c>
      <c r="AO708" s="41">
        <v>41082</v>
      </c>
      <c r="AP708" s="88">
        <v>14.32</v>
      </c>
      <c r="AQ708" s="1685">
        <f t="shared" si="65"/>
        <v>1.025312</v>
      </c>
    </row>
    <row r="709" spans="1:43">
      <c r="A709" s="28">
        <v>41051</v>
      </c>
      <c r="B709" s="41">
        <v>41051</v>
      </c>
      <c r="C709" s="30">
        <v>42.305100000000003</v>
      </c>
      <c r="D709" s="28">
        <v>41051</v>
      </c>
      <c r="E709" s="30">
        <v>30.757899999999999</v>
      </c>
      <c r="F709" s="28">
        <v>41051</v>
      </c>
      <c r="G709" s="30">
        <v>21.154199999999999</v>
      </c>
      <c r="H709" s="28">
        <v>41051</v>
      </c>
      <c r="I709" s="30">
        <v>18.634499999999999</v>
      </c>
      <c r="J709" s="28">
        <v>41051</v>
      </c>
      <c r="K709" s="30">
        <v>14.1089</v>
      </c>
      <c r="L709" s="41">
        <v>41051</v>
      </c>
      <c r="M709" s="30">
        <v>35.530700000000003</v>
      </c>
      <c r="N709" s="119">
        <v>41051</v>
      </c>
      <c r="O709" s="30">
        <v>39.317</v>
      </c>
      <c r="P709" s="41">
        <v>41051</v>
      </c>
      <c r="Q709" s="30">
        <v>25.299299999999999</v>
      </c>
      <c r="R709" s="119">
        <v>41051</v>
      </c>
      <c r="S709" s="30">
        <v>27.388999999999999</v>
      </c>
      <c r="T709" s="41">
        <v>41051</v>
      </c>
      <c r="U709" s="30">
        <v>19.292100000000001</v>
      </c>
      <c r="V709" s="119">
        <v>41051</v>
      </c>
      <c r="W709" s="30">
        <v>19.600999999999999</v>
      </c>
      <c r="X709" s="1446"/>
      <c r="Y709" s="93">
        <v>41065</v>
      </c>
      <c r="Z709" s="30">
        <v>19.3</v>
      </c>
      <c r="AA709" s="190">
        <f t="shared" si="60"/>
        <v>1.8624500000000002</v>
      </c>
      <c r="AB709" s="41">
        <v>41065</v>
      </c>
      <c r="AC709" s="30">
        <v>18.38</v>
      </c>
      <c r="AD709" s="190">
        <f t="shared" si="61"/>
        <v>1.6891219999999998</v>
      </c>
      <c r="AE709" s="41">
        <v>41065</v>
      </c>
      <c r="AF709" s="30">
        <v>22.12</v>
      </c>
      <c r="AG709" s="1685">
        <f t="shared" si="62"/>
        <v>2.4464720000000004</v>
      </c>
      <c r="AH709" s="1446"/>
      <c r="AI709" s="93">
        <v>41061</v>
      </c>
      <c r="AJ709" s="30">
        <v>16.77</v>
      </c>
      <c r="AK709" s="190">
        <f t="shared" si="63"/>
        <v>1.4061644999999998</v>
      </c>
      <c r="AL709" s="41">
        <v>41051</v>
      </c>
      <c r="AM709" s="30">
        <v>11.146000000000001</v>
      </c>
      <c r="AN709" s="190">
        <f t="shared" si="64"/>
        <v>0.62116658000000002</v>
      </c>
      <c r="AO709" s="41">
        <v>41085</v>
      </c>
      <c r="AP709" s="88">
        <v>14.45</v>
      </c>
      <c r="AQ709" s="1685">
        <f t="shared" si="65"/>
        <v>1.0440124999999998</v>
      </c>
    </row>
    <row r="710" spans="1:43">
      <c r="A710" s="28">
        <v>41052</v>
      </c>
      <c r="B710" s="41">
        <v>41052</v>
      </c>
      <c r="C710" s="30">
        <v>42.279000000000003</v>
      </c>
      <c r="D710" s="28">
        <v>41052</v>
      </c>
      <c r="E710" s="30">
        <v>30.749300000000002</v>
      </c>
      <c r="F710" s="28">
        <v>41052</v>
      </c>
      <c r="G710" s="30">
        <v>21.1373</v>
      </c>
      <c r="H710" s="28">
        <v>41052</v>
      </c>
      <c r="I710" s="30">
        <v>18.627299999999998</v>
      </c>
      <c r="J710" s="28">
        <v>41052</v>
      </c>
      <c r="K710" s="30">
        <v>14.1172</v>
      </c>
      <c r="L710" s="41">
        <v>41052</v>
      </c>
      <c r="M710" s="30">
        <v>36.2395</v>
      </c>
      <c r="N710" s="119">
        <v>41052</v>
      </c>
      <c r="O710" s="30">
        <v>40.097000000000001</v>
      </c>
      <c r="P710" s="41">
        <v>41052</v>
      </c>
      <c r="Q710" s="30">
        <v>25.457799999999999</v>
      </c>
      <c r="R710" s="119">
        <v>41052</v>
      </c>
      <c r="S710" s="30">
        <v>27.558</v>
      </c>
      <c r="T710" s="41">
        <v>41052</v>
      </c>
      <c r="U710" s="30">
        <v>19.4739</v>
      </c>
      <c r="V710" s="119">
        <v>41052</v>
      </c>
      <c r="W710" s="30">
        <v>19.783999999999999</v>
      </c>
      <c r="X710" s="1446"/>
      <c r="Y710" s="93">
        <v>41066</v>
      </c>
      <c r="Z710" s="30">
        <v>19.53</v>
      </c>
      <c r="AA710" s="190">
        <f t="shared" si="60"/>
        <v>1.9071045000000002</v>
      </c>
      <c r="AB710" s="41">
        <v>41066</v>
      </c>
      <c r="AC710" s="30">
        <v>18.72</v>
      </c>
      <c r="AD710" s="190">
        <f t="shared" si="61"/>
        <v>1.7521919999999995</v>
      </c>
      <c r="AE710" s="41">
        <v>41066</v>
      </c>
      <c r="AF710" s="30">
        <v>22.38</v>
      </c>
      <c r="AG710" s="1685">
        <f t="shared" si="62"/>
        <v>2.5043220000000002</v>
      </c>
      <c r="AH710" s="1446"/>
      <c r="AI710" s="93">
        <v>41064</v>
      </c>
      <c r="AJ710" s="30">
        <v>16.7</v>
      </c>
      <c r="AK710" s="190">
        <f t="shared" si="63"/>
        <v>1.3944499999999997</v>
      </c>
      <c r="AL710" s="41">
        <v>41052</v>
      </c>
      <c r="AM710" s="30">
        <v>11.137</v>
      </c>
      <c r="AN710" s="190">
        <f t="shared" si="64"/>
        <v>0.6201638450000001</v>
      </c>
      <c r="AO710" s="41">
        <v>41086</v>
      </c>
      <c r="AP710" s="88">
        <v>14.47</v>
      </c>
      <c r="AQ710" s="1685">
        <f t="shared" si="65"/>
        <v>1.0469044999999999</v>
      </c>
    </row>
    <row r="711" spans="1:43">
      <c r="A711" s="28">
        <v>41053</v>
      </c>
      <c r="B711" s="41">
        <v>41053</v>
      </c>
      <c r="C711" s="30">
        <v>44.545499999999997</v>
      </c>
      <c r="D711" s="28">
        <v>41053</v>
      </c>
      <c r="E711" s="30">
        <v>32.244500000000002</v>
      </c>
      <c r="F711" s="28">
        <v>41053</v>
      </c>
      <c r="G711" s="30">
        <v>22.645099999999999</v>
      </c>
      <c r="H711" s="28">
        <v>41053</v>
      </c>
      <c r="I711" s="30">
        <v>20.146000000000001</v>
      </c>
      <c r="J711" s="28">
        <v>41053</v>
      </c>
      <c r="K711" s="30">
        <v>15.823700000000001</v>
      </c>
      <c r="L711" s="41">
        <v>41053</v>
      </c>
      <c r="M711" s="30">
        <v>35.694299999999998</v>
      </c>
      <c r="N711" s="119">
        <v>41053</v>
      </c>
      <c r="O711" s="30">
        <v>39.412999999999997</v>
      </c>
      <c r="P711" s="41">
        <v>41053</v>
      </c>
      <c r="Q711" s="30">
        <v>24.809100000000001</v>
      </c>
      <c r="R711" s="119">
        <v>41053</v>
      </c>
      <c r="S711" s="30">
        <v>26.704999999999998</v>
      </c>
      <c r="T711" s="41">
        <v>41053</v>
      </c>
      <c r="U711" s="30">
        <v>22.588100000000001</v>
      </c>
      <c r="V711" s="119">
        <v>41053</v>
      </c>
      <c r="W711" s="30">
        <v>23.030999999999999</v>
      </c>
      <c r="X711" s="1446"/>
      <c r="Y711" s="93">
        <v>41067</v>
      </c>
      <c r="Z711" s="30">
        <v>19.52</v>
      </c>
      <c r="AA711" s="190">
        <f t="shared" si="60"/>
        <v>1.9051519999999995</v>
      </c>
      <c r="AB711" s="41">
        <v>41067</v>
      </c>
      <c r="AC711" s="30">
        <v>18.670000000000002</v>
      </c>
      <c r="AD711" s="190">
        <f t="shared" si="61"/>
        <v>1.7428445000000001</v>
      </c>
      <c r="AE711" s="41">
        <v>41067</v>
      </c>
      <c r="AF711" s="30">
        <v>22.32</v>
      </c>
      <c r="AG711" s="1685">
        <f t="shared" si="62"/>
        <v>2.4909120000000002</v>
      </c>
      <c r="AH711" s="1446"/>
      <c r="AI711" s="93">
        <v>41065</v>
      </c>
      <c r="AJ711" s="30">
        <v>16.649999999999999</v>
      </c>
      <c r="AK711" s="190">
        <f t="shared" si="63"/>
        <v>1.3861124999999996</v>
      </c>
      <c r="AL711" s="41">
        <v>41053</v>
      </c>
      <c r="AM711" s="30">
        <v>11.151999999999999</v>
      </c>
      <c r="AN711" s="190">
        <f t="shared" si="64"/>
        <v>0.62183551999999997</v>
      </c>
      <c r="AO711" s="41">
        <v>41087</v>
      </c>
      <c r="AP711" s="88">
        <v>14.55</v>
      </c>
      <c r="AQ711" s="1685">
        <f t="shared" si="65"/>
        <v>1.0585125000000002</v>
      </c>
    </row>
    <row r="712" spans="1:43">
      <c r="A712" s="28">
        <v>41054</v>
      </c>
      <c r="B712" s="41">
        <v>41054</v>
      </c>
      <c r="C712" s="30">
        <v>44.086199999999998</v>
      </c>
      <c r="D712" s="28">
        <v>41054</v>
      </c>
      <c r="E712" s="30">
        <v>32.163699999999999</v>
      </c>
      <c r="F712" s="28">
        <v>41054</v>
      </c>
      <c r="G712" s="30">
        <v>22.662400000000002</v>
      </c>
      <c r="H712" s="28">
        <v>41054</v>
      </c>
      <c r="I712" s="30">
        <v>20.1677</v>
      </c>
      <c r="J712" s="28">
        <v>41054</v>
      </c>
      <c r="K712" s="30">
        <v>15.824999999999999</v>
      </c>
      <c r="L712" s="41">
        <v>41054</v>
      </c>
      <c r="M712" s="30">
        <v>35.0351</v>
      </c>
      <c r="N712" s="119">
        <v>41054</v>
      </c>
      <c r="O712" s="30">
        <v>39.024999999999999</v>
      </c>
      <c r="P712" s="41">
        <v>41054</v>
      </c>
      <c r="Q712" s="30">
        <v>24.6615</v>
      </c>
      <c r="R712" s="119">
        <v>41054</v>
      </c>
      <c r="S712" s="30">
        <v>26.556000000000001</v>
      </c>
      <c r="T712" s="41">
        <v>41054</v>
      </c>
      <c r="U712" s="30">
        <v>22.4087</v>
      </c>
      <c r="V712" s="119">
        <v>41054</v>
      </c>
      <c r="W712" s="30">
        <v>22.83</v>
      </c>
      <c r="X712" s="1446"/>
      <c r="Y712" s="93">
        <v>41068</v>
      </c>
      <c r="Z712" s="30">
        <v>18.97</v>
      </c>
      <c r="AA712" s="190">
        <f t="shared" si="60"/>
        <v>1.7993044999999996</v>
      </c>
      <c r="AB712" s="41">
        <v>41068</v>
      </c>
      <c r="AC712" s="30">
        <v>18.3</v>
      </c>
      <c r="AD712" s="190">
        <f t="shared" si="61"/>
        <v>1.67445</v>
      </c>
      <c r="AE712" s="41">
        <v>41068</v>
      </c>
      <c r="AF712" s="30">
        <v>22.03</v>
      </c>
      <c r="AG712" s="1685">
        <f t="shared" si="62"/>
        <v>2.4266045000000007</v>
      </c>
      <c r="AH712" s="1446"/>
      <c r="AI712" s="93">
        <v>41066</v>
      </c>
      <c r="AJ712" s="30">
        <v>17.05</v>
      </c>
      <c r="AK712" s="190">
        <f t="shared" si="63"/>
        <v>1.4535125000000002</v>
      </c>
      <c r="AL712" s="41">
        <v>41054</v>
      </c>
      <c r="AM712" s="30">
        <v>11.14</v>
      </c>
      <c r="AN712" s="190">
        <f t="shared" si="64"/>
        <v>0.62049799999999999</v>
      </c>
      <c r="AO712" s="41">
        <v>41088</v>
      </c>
      <c r="AP712" s="88">
        <v>14.55</v>
      </c>
      <c r="AQ712" s="1685">
        <f t="shared" si="65"/>
        <v>1.0585125000000002</v>
      </c>
    </row>
    <row r="713" spans="1:43">
      <c r="A713" s="28">
        <v>41057</v>
      </c>
      <c r="B713" s="41">
        <v>41057</v>
      </c>
      <c r="C713" s="30">
        <v>44.325099999999999</v>
      </c>
      <c r="D713" s="28">
        <v>41057</v>
      </c>
      <c r="E713" s="30">
        <v>32.309199999999997</v>
      </c>
      <c r="F713" s="28">
        <v>41057</v>
      </c>
      <c r="G713" s="30">
        <v>22.684799999999999</v>
      </c>
      <c r="H713" s="28">
        <v>41057</v>
      </c>
      <c r="I713" s="30">
        <v>20.208600000000001</v>
      </c>
      <c r="J713" s="28">
        <v>41057</v>
      </c>
      <c r="K713" s="30">
        <v>15.9321</v>
      </c>
      <c r="L713" s="41">
        <v>41057</v>
      </c>
      <c r="M713" s="30">
        <v>34.996400000000001</v>
      </c>
      <c r="N713" s="119">
        <v>41057</v>
      </c>
      <c r="O713" s="30">
        <v>38.984000000000002</v>
      </c>
      <c r="P713" s="41">
        <v>41057</v>
      </c>
      <c r="Q713" s="30">
        <v>24.587800000000001</v>
      </c>
      <c r="R713" s="119">
        <v>41057</v>
      </c>
      <c r="S713" s="30">
        <v>26.486999999999998</v>
      </c>
      <c r="T713" s="41">
        <v>41057</v>
      </c>
      <c r="U713" s="30">
        <v>22.464400000000001</v>
      </c>
      <c r="V713" s="119">
        <v>41057</v>
      </c>
      <c r="W713" s="30">
        <v>22.885999999999999</v>
      </c>
      <c r="X713" s="1446"/>
      <c r="Y713" s="93">
        <v>41071</v>
      </c>
      <c r="Z713" s="30">
        <v>18.96</v>
      </c>
      <c r="AA713" s="190">
        <f t="shared" si="60"/>
        <v>1.7974080000000003</v>
      </c>
      <c r="AB713" s="41">
        <v>41071</v>
      </c>
      <c r="AC713" s="30">
        <v>18.28</v>
      </c>
      <c r="AD713" s="190">
        <f t="shared" si="61"/>
        <v>1.6707920000000005</v>
      </c>
      <c r="AE713" s="41">
        <v>41071</v>
      </c>
      <c r="AF713" s="30">
        <v>22.02</v>
      </c>
      <c r="AG713" s="1685">
        <f t="shared" si="62"/>
        <v>2.4244020000000002</v>
      </c>
      <c r="AH713" s="1446"/>
      <c r="AI713" s="93">
        <v>41067</v>
      </c>
      <c r="AJ713" s="30">
        <v>16.82</v>
      </c>
      <c r="AK713" s="190">
        <f t="shared" si="63"/>
        <v>1.4145620000000003</v>
      </c>
      <c r="AL713" s="41">
        <v>41057</v>
      </c>
      <c r="AM713" s="30">
        <v>11.135999999999999</v>
      </c>
      <c r="AN713" s="190">
        <f t="shared" si="64"/>
        <v>0.62005247999999979</v>
      </c>
      <c r="AO713" s="41">
        <v>41089</v>
      </c>
      <c r="AP713" s="88">
        <v>15.14</v>
      </c>
      <c r="AQ713" s="1685">
        <f t="shared" si="65"/>
        <v>1.1460980000000001</v>
      </c>
    </row>
    <row r="714" spans="1:43">
      <c r="A714" s="28">
        <v>41058</v>
      </c>
      <c r="B714" s="41">
        <v>41058</v>
      </c>
      <c r="C714" s="30">
        <v>44.5548</v>
      </c>
      <c r="D714" s="28">
        <v>41058</v>
      </c>
      <c r="E714" s="30">
        <v>32.359900000000003</v>
      </c>
      <c r="F714" s="28">
        <v>41058</v>
      </c>
      <c r="G714" s="30">
        <v>22.619900000000001</v>
      </c>
      <c r="H714" s="28">
        <v>41058</v>
      </c>
      <c r="I714" s="30">
        <v>20.2073</v>
      </c>
      <c r="J714" s="28">
        <v>41058</v>
      </c>
      <c r="K714" s="30">
        <v>15.9183</v>
      </c>
      <c r="L714" s="41">
        <v>41058</v>
      </c>
      <c r="M714" s="30">
        <v>34.941600000000001</v>
      </c>
      <c r="N714" s="119">
        <v>41058</v>
      </c>
      <c r="O714" s="30">
        <v>38.902999999999999</v>
      </c>
      <c r="P714" s="41">
        <v>41058</v>
      </c>
      <c r="Q714" s="30">
        <v>24.533300000000001</v>
      </c>
      <c r="R714" s="119">
        <v>41058</v>
      </c>
      <c r="S714" s="30">
        <v>26.440999999999999</v>
      </c>
      <c r="T714" s="41">
        <v>41058</v>
      </c>
      <c r="U714" s="30">
        <v>22.450600000000001</v>
      </c>
      <c r="V714" s="119">
        <v>41058</v>
      </c>
      <c r="W714" s="30">
        <v>22.876999999999999</v>
      </c>
      <c r="X714" s="1446"/>
      <c r="Y714" s="93">
        <v>41072</v>
      </c>
      <c r="Z714" s="30">
        <v>18.79</v>
      </c>
      <c r="AA714" s="190">
        <f t="shared" si="60"/>
        <v>1.7653204999999998</v>
      </c>
      <c r="AB714" s="41">
        <v>41072</v>
      </c>
      <c r="AC714" s="30">
        <v>18.18</v>
      </c>
      <c r="AD714" s="190">
        <f t="shared" si="61"/>
        <v>1.6525619999999999</v>
      </c>
      <c r="AE714" s="41">
        <v>41072</v>
      </c>
      <c r="AF714" s="30">
        <v>21.85</v>
      </c>
      <c r="AG714" s="1685">
        <f t="shared" si="62"/>
        <v>2.3871125000000006</v>
      </c>
      <c r="AH714" s="1446"/>
      <c r="AI714" s="93">
        <v>41068</v>
      </c>
      <c r="AJ714" s="30">
        <v>16.809999999999999</v>
      </c>
      <c r="AK714" s="190">
        <f t="shared" si="63"/>
        <v>1.4128805</v>
      </c>
      <c r="AL714" s="41">
        <v>41058</v>
      </c>
      <c r="AM714" s="30">
        <v>11.212</v>
      </c>
      <c r="AN714" s="190">
        <f t="shared" si="64"/>
        <v>0.62854471999999995</v>
      </c>
      <c r="AO714" s="41">
        <v>41092</v>
      </c>
      <c r="AP714" s="88">
        <v>15.14</v>
      </c>
      <c r="AQ714" s="1685">
        <f t="shared" si="65"/>
        <v>1.1460980000000001</v>
      </c>
    </row>
    <row r="715" spans="1:43">
      <c r="A715" s="28">
        <v>41059</v>
      </c>
      <c r="B715" s="41">
        <v>41059</v>
      </c>
      <c r="C715" s="30">
        <v>44.2164</v>
      </c>
      <c r="D715" s="28">
        <v>41059</v>
      </c>
      <c r="E715" s="30">
        <v>31.694900000000001</v>
      </c>
      <c r="F715" s="28">
        <v>41059</v>
      </c>
      <c r="G715" s="30">
        <v>21.780899999999999</v>
      </c>
      <c r="H715" s="28">
        <v>41059</v>
      </c>
      <c r="I715" s="30">
        <v>19.421299999999999</v>
      </c>
      <c r="J715" s="28">
        <v>41059</v>
      </c>
      <c r="K715" s="30">
        <v>15.823700000000001</v>
      </c>
      <c r="L715" s="41">
        <v>41059</v>
      </c>
      <c r="M715" s="30">
        <v>36.068899999999999</v>
      </c>
      <c r="N715" s="119">
        <v>41059</v>
      </c>
      <c r="O715" s="30">
        <v>40.429000000000002</v>
      </c>
      <c r="P715" s="41">
        <v>41059</v>
      </c>
      <c r="Q715" s="30">
        <v>25.442399999999999</v>
      </c>
      <c r="R715" s="119">
        <v>41059</v>
      </c>
      <c r="S715" s="30">
        <v>27.581</v>
      </c>
      <c r="T715" s="41">
        <v>41059</v>
      </c>
      <c r="U715" s="30">
        <v>22.310300000000002</v>
      </c>
      <c r="V715" s="119">
        <v>41059</v>
      </c>
      <c r="W715" s="30">
        <v>22.742000000000001</v>
      </c>
      <c r="X715" s="1446"/>
      <c r="Y715" s="93">
        <v>41073</v>
      </c>
      <c r="Z715" s="30">
        <v>18.78</v>
      </c>
      <c r="AA715" s="190">
        <f t="shared" si="60"/>
        <v>1.7634420000000004</v>
      </c>
      <c r="AB715" s="41">
        <v>41073</v>
      </c>
      <c r="AC715" s="30">
        <v>18.18</v>
      </c>
      <c r="AD715" s="190">
        <f t="shared" si="61"/>
        <v>1.6525619999999999</v>
      </c>
      <c r="AE715" s="41">
        <v>41073</v>
      </c>
      <c r="AF715" s="30">
        <v>21.84</v>
      </c>
      <c r="AG715" s="1685">
        <f t="shared" si="62"/>
        <v>2.3849280000000004</v>
      </c>
      <c r="AH715" s="1446"/>
      <c r="AI715" s="93">
        <v>41071</v>
      </c>
      <c r="AJ715" s="30">
        <v>16.559999999999999</v>
      </c>
      <c r="AK715" s="190">
        <f t="shared" si="63"/>
        <v>1.3711679999999999</v>
      </c>
      <c r="AL715" s="41">
        <v>41059</v>
      </c>
      <c r="AM715" s="30">
        <v>11.449</v>
      </c>
      <c r="AN715" s="190">
        <f t="shared" si="64"/>
        <v>0.65539800499999989</v>
      </c>
      <c r="AO715" s="41">
        <v>41093</v>
      </c>
      <c r="AP715" s="88">
        <v>15.18</v>
      </c>
      <c r="AQ715" s="1685">
        <f t="shared" si="65"/>
        <v>1.1521619999999999</v>
      </c>
    </row>
    <row r="716" spans="1:43">
      <c r="A716" s="28">
        <v>41060</v>
      </c>
      <c r="B716" s="41">
        <v>41060</v>
      </c>
      <c r="C716" s="30">
        <v>44.101900000000001</v>
      </c>
      <c r="D716" s="28">
        <v>41060</v>
      </c>
      <c r="E716" s="30">
        <v>32.025199999999998</v>
      </c>
      <c r="F716" s="28">
        <v>41060</v>
      </c>
      <c r="G716" s="30">
        <v>22.35</v>
      </c>
      <c r="H716" s="28">
        <v>41060</v>
      </c>
      <c r="I716" s="30">
        <v>19.8553</v>
      </c>
      <c r="J716" s="28">
        <v>41060</v>
      </c>
      <c r="K716" s="30">
        <v>16.3034</v>
      </c>
      <c r="L716" s="41">
        <v>41060</v>
      </c>
      <c r="M716" s="30">
        <v>36.341799999999999</v>
      </c>
      <c r="N716" s="119">
        <v>41060</v>
      </c>
      <c r="O716" s="30">
        <v>40.866999999999997</v>
      </c>
      <c r="P716" s="41">
        <v>41060</v>
      </c>
      <c r="Q716" s="30">
        <v>26.093499999999999</v>
      </c>
      <c r="R716" s="119">
        <v>41060</v>
      </c>
      <c r="S716" s="30">
        <v>28.268000000000001</v>
      </c>
      <c r="T716" s="41">
        <v>41060</v>
      </c>
      <c r="U716" s="30">
        <v>24.0566</v>
      </c>
      <c r="V716" s="119">
        <v>41060</v>
      </c>
      <c r="W716" s="30">
        <v>24.475999999999999</v>
      </c>
      <c r="X716" s="1446"/>
      <c r="Y716" s="93">
        <v>41074</v>
      </c>
      <c r="Z716" s="30">
        <v>18.809999999999999</v>
      </c>
      <c r="AA716" s="190">
        <f t="shared" si="60"/>
        <v>1.7690804999999996</v>
      </c>
      <c r="AB716" s="41">
        <v>41074</v>
      </c>
      <c r="AC716" s="30">
        <v>18.170000000000002</v>
      </c>
      <c r="AD716" s="190">
        <f t="shared" si="61"/>
        <v>1.6507445000000005</v>
      </c>
      <c r="AE716" s="41">
        <v>41074</v>
      </c>
      <c r="AF716" s="30">
        <v>21.84</v>
      </c>
      <c r="AG716" s="1685">
        <f t="shared" si="62"/>
        <v>2.3849280000000004</v>
      </c>
      <c r="AH716" s="1446"/>
      <c r="AI716" s="93">
        <v>41072</v>
      </c>
      <c r="AJ716" s="30">
        <v>16.62</v>
      </c>
      <c r="AK716" s="190">
        <f t="shared" si="63"/>
        <v>1.3811220000000002</v>
      </c>
      <c r="AL716" s="41">
        <v>41060</v>
      </c>
      <c r="AM716" s="30">
        <v>11.439</v>
      </c>
      <c r="AN716" s="190">
        <f t="shared" si="64"/>
        <v>0.65425360500000007</v>
      </c>
      <c r="AO716" s="41">
        <v>41095</v>
      </c>
      <c r="AP716" s="88">
        <v>15.19</v>
      </c>
      <c r="AQ716" s="1685">
        <f t="shared" si="65"/>
        <v>1.1536805000000001</v>
      </c>
    </row>
    <row r="717" spans="1:43">
      <c r="A717" s="28">
        <v>41061</v>
      </c>
      <c r="B717" s="41">
        <v>41061</v>
      </c>
      <c r="C717" s="30">
        <v>44.321399999999997</v>
      </c>
      <c r="D717" s="28">
        <v>41061</v>
      </c>
      <c r="E717" s="30">
        <v>34.825800000000001</v>
      </c>
      <c r="F717" s="28">
        <v>41061</v>
      </c>
      <c r="G717" s="30">
        <v>23.944800000000001</v>
      </c>
      <c r="H717" s="28">
        <v>41061</v>
      </c>
      <c r="I717" s="30">
        <v>21.576599999999999</v>
      </c>
      <c r="J717" s="28">
        <v>41061</v>
      </c>
      <c r="K717" s="30">
        <v>18.4436</v>
      </c>
      <c r="L717" s="41">
        <v>41061</v>
      </c>
      <c r="M717" s="30">
        <v>36.324599999999997</v>
      </c>
      <c r="N717" s="119">
        <v>41061</v>
      </c>
      <c r="O717" s="30">
        <v>40.784999999999997</v>
      </c>
      <c r="P717" s="41">
        <v>41061</v>
      </c>
      <c r="Q717" s="30">
        <v>27.2363</v>
      </c>
      <c r="R717" s="119">
        <v>41061</v>
      </c>
      <c r="S717" s="30">
        <v>29.552</v>
      </c>
      <c r="T717" s="41">
        <v>41061</v>
      </c>
      <c r="U717" s="30">
        <v>25.534099999999999</v>
      </c>
      <c r="V717" s="119">
        <v>41061</v>
      </c>
      <c r="W717" s="30">
        <v>25.965</v>
      </c>
      <c r="X717" s="1446"/>
      <c r="Y717" s="93">
        <v>41075</v>
      </c>
      <c r="Z717" s="30">
        <v>18.86</v>
      </c>
      <c r="AA717" s="190">
        <f t="shared" ref="AA717:AA780" si="66">(Z717/100)^2/2*100</f>
        <v>1.7784979999999999</v>
      </c>
      <c r="AB717" s="41">
        <v>41075</v>
      </c>
      <c r="AC717" s="30">
        <v>18.5</v>
      </c>
      <c r="AD717" s="190">
        <f t="shared" ref="AD717:AD780" si="67">(AC717/100)^2/2*100</f>
        <v>1.7112499999999999</v>
      </c>
      <c r="AE717" s="41">
        <v>41075</v>
      </c>
      <c r="AF717" s="30">
        <v>22.08</v>
      </c>
      <c r="AG717" s="1685">
        <f t="shared" ref="AG717:AG780" si="68">(AF717/100)^2/2*100</f>
        <v>2.4376319999999998</v>
      </c>
      <c r="AH717" s="1446"/>
      <c r="AI717" s="93">
        <v>41073</v>
      </c>
      <c r="AJ717" s="30">
        <v>16.62</v>
      </c>
      <c r="AK717" s="190">
        <f t="shared" ref="AK717:AK780" si="69">(AJ717/100)^2/2*100</f>
        <v>1.3811220000000002</v>
      </c>
      <c r="AL717" s="41">
        <v>41061</v>
      </c>
      <c r="AM717" s="30">
        <v>11.919</v>
      </c>
      <c r="AN717" s="190">
        <f t="shared" ref="AN717:AN780" si="70">(AM717/100)^2/2*100</f>
        <v>0.71031280500000005</v>
      </c>
      <c r="AO717" s="41">
        <v>41096</v>
      </c>
      <c r="AP717" s="88">
        <v>15.25</v>
      </c>
      <c r="AQ717" s="1685">
        <f t="shared" ref="AQ717:AQ780" si="71">(AP717/100)^2/2*100</f>
        <v>1.1628125</v>
      </c>
    </row>
    <row r="718" spans="1:43">
      <c r="A718" s="28">
        <v>41064</v>
      </c>
      <c r="B718" s="41">
        <v>41064</v>
      </c>
      <c r="C718" s="30">
        <v>44.3371</v>
      </c>
      <c r="D718" s="28">
        <v>41064</v>
      </c>
      <c r="E718" s="30">
        <v>34.920499999999997</v>
      </c>
      <c r="F718" s="28">
        <v>41064</v>
      </c>
      <c r="G718" s="30">
        <v>24.0609</v>
      </c>
      <c r="H718" s="28">
        <v>41064</v>
      </c>
      <c r="I718" s="30">
        <v>21.688600000000001</v>
      </c>
      <c r="J718" s="28">
        <v>41064</v>
      </c>
      <c r="K718" s="30">
        <v>18.486999999999998</v>
      </c>
      <c r="L718" s="41">
        <v>41064</v>
      </c>
      <c r="M718" s="30">
        <v>36.8324</v>
      </c>
      <c r="N718" s="119">
        <v>41064</v>
      </c>
      <c r="O718" s="30">
        <v>41.506999999999998</v>
      </c>
      <c r="P718" s="41">
        <v>41064</v>
      </c>
      <c r="Q718" s="30">
        <v>27.7164</v>
      </c>
      <c r="R718" s="119">
        <v>41064</v>
      </c>
      <c r="S718" s="30">
        <v>30.437999999999999</v>
      </c>
      <c r="T718" s="41">
        <v>41064</v>
      </c>
      <c r="U718" s="30">
        <v>25.805800000000001</v>
      </c>
      <c r="V718" s="119">
        <v>41064</v>
      </c>
      <c r="W718" s="30">
        <v>26.206</v>
      </c>
      <c r="X718" s="1446"/>
      <c r="Y718" s="93">
        <v>41078</v>
      </c>
      <c r="Z718" s="30">
        <v>18.86</v>
      </c>
      <c r="AA718" s="190">
        <f t="shared" si="66"/>
        <v>1.7784979999999999</v>
      </c>
      <c r="AB718" s="41">
        <v>41078</v>
      </c>
      <c r="AC718" s="30">
        <v>18.5</v>
      </c>
      <c r="AD718" s="190">
        <f t="shared" si="67"/>
        <v>1.7112499999999999</v>
      </c>
      <c r="AE718" s="41">
        <v>41078</v>
      </c>
      <c r="AF718" s="30">
        <v>22.09</v>
      </c>
      <c r="AG718" s="1685">
        <f t="shared" si="68"/>
        <v>2.4398404999999999</v>
      </c>
      <c r="AH718" s="1446"/>
      <c r="AI718" s="93">
        <v>41074</v>
      </c>
      <c r="AJ718" s="30">
        <v>16.63</v>
      </c>
      <c r="AK718" s="190">
        <f t="shared" si="69"/>
        <v>1.3827845000000001</v>
      </c>
      <c r="AL718" s="41">
        <v>41064</v>
      </c>
      <c r="AM718" s="30">
        <v>11.928000000000001</v>
      </c>
      <c r="AN718" s="190">
        <f t="shared" si="70"/>
        <v>0.71138592000000012</v>
      </c>
      <c r="AO718" s="41">
        <v>41099</v>
      </c>
      <c r="AP718" s="88">
        <v>15.22</v>
      </c>
      <c r="AQ718" s="1685">
        <f t="shared" si="71"/>
        <v>1.158242</v>
      </c>
    </row>
    <row r="719" spans="1:43">
      <c r="A719" s="28">
        <v>41065</v>
      </c>
      <c r="B719" s="41">
        <v>41065</v>
      </c>
      <c r="C719" s="30">
        <v>42.7684</v>
      </c>
      <c r="D719" s="28">
        <v>41065</v>
      </c>
      <c r="E719" s="30">
        <v>33.636000000000003</v>
      </c>
      <c r="F719" s="28">
        <v>41065</v>
      </c>
      <c r="G719" s="30">
        <v>23.4221</v>
      </c>
      <c r="H719" s="28">
        <v>41065</v>
      </c>
      <c r="I719" s="30">
        <v>21.328299999999999</v>
      </c>
      <c r="J719" s="28">
        <v>41065</v>
      </c>
      <c r="K719" s="30">
        <v>18.425899999999999</v>
      </c>
      <c r="L719" s="41">
        <v>41065</v>
      </c>
      <c r="M719" s="30">
        <v>36.616199999999999</v>
      </c>
      <c r="N719" s="119">
        <v>41065</v>
      </c>
      <c r="O719" s="30">
        <v>41.225999999999999</v>
      </c>
      <c r="P719" s="41">
        <v>41065</v>
      </c>
      <c r="Q719" s="30">
        <v>27.802900000000001</v>
      </c>
      <c r="R719" s="119">
        <v>41065</v>
      </c>
      <c r="S719" s="30">
        <v>30.489000000000001</v>
      </c>
      <c r="T719" s="41">
        <v>41065</v>
      </c>
      <c r="U719" s="30">
        <v>25.930800000000001</v>
      </c>
      <c r="V719" s="119">
        <v>41065</v>
      </c>
      <c r="W719" s="30">
        <v>26.33</v>
      </c>
      <c r="X719" s="1446"/>
      <c r="Y719" s="93">
        <v>41079</v>
      </c>
      <c r="Z719" s="30">
        <v>18.91</v>
      </c>
      <c r="AA719" s="190">
        <f t="shared" si="66"/>
        <v>1.7879404999999997</v>
      </c>
      <c r="AB719" s="41">
        <v>41079</v>
      </c>
      <c r="AC719" s="30">
        <v>18.55</v>
      </c>
      <c r="AD719" s="190">
        <f t="shared" si="67"/>
        <v>1.7205124999999999</v>
      </c>
      <c r="AE719" s="41">
        <v>41079</v>
      </c>
      <c r="AF719" s="30">
        <v>22.17</v>
      </c>
      <c r="AG719" s="1685">
        <f t="shared" si="68"/>
        <v>2.4575445</v>
      </c>
      <c r="AH719" s="1446"/>
      <c r="AI719" s="93">
        <v>41075</v>
      </c>
      <c r="AJ719" s="30">
        <v>16.71</v>
      </c>
      <c r="AK719" s="190">
        <f t="shared" si="69"/>
        <v>1.3961204999999999</v>
      </c>
      <c r="AL719" s="41">
        <v>41065</v>
      </c>
      <c r="AM719" s="30">
        <v>11.843999999999999</v>
      </c>
      <c r="AN719" s="190">
        <f t="shared" si="70"/>
        <v>0.70140167999999992</v>
      </c>
      <c r="AO719" s="41">
        <v>41100</v>
      </c>
      <c r="AP719" s="88">
        <v>15.27</v>
      </c>
      <c r="AQ719" s="1685">
        <f t="shared" si="71"/>
        <v>1.1658645000000001</v>
      </c>
    </row>
    <row r="720" spans="1:43">
      <c r="A720" s="28">
        <v>41066</v>
      </c>
      <c r="B720" s="41">
        <v>41066</v>
      </c>
      <c r="C720" s="30">
        <v>42.661299999999997</v>
      </c>
      <c r="D720" s="28">
        <v>41066</v>
      </c>
      <c r="E720" s="30">
        <v>33.867800000000003</v>
      </c>
      <c r="F720" s="28">
        <v>41066</v>
      </c>
      <c r="G720" s="30">
        <v>23.442900000000002</v>
      </c>
      <c r="H720" s="28">
        <v>41066</v>
      </c>
      <c r="I720" s="30">
        <v>21.32</v>
      </c>
      <c r="J720" s="28">
        <v>41066</v>
      </c>
      <c r="K720" s="30">
        <v>18.4483</v>
      </c>
      <c r="L720" s="41">
        <v>41066</v>
      </c>
      <c r="M720" s="30">
        <v>37.846899999999998</v>
      </c>
      <c r="N720" s="119">
        <v>41066</v>
      </c>
      <c r="O720" s="30">
        <v>43.198999999999998</v>
      </c>
      <c r="P720" s="41">
        <v>41066</v>
      </c>
      <c r="Q720" s="30">
        <v>29.672499999999999</v>
      </c>
      <c r="R720" s="119">
        <v>41066</v>
      </c>
      <c r="S720" s="30">
        <v>33.026000000000003</v>
      </c>
      <c r="T720" s="41">
        <v>41066</v>
      </c>
      <c r="U720" s="30">
        <v>25.702200000000001</v>
      </c>
      <c r="V720" s="119">
        <v>41066</v>
      </c>
      <c r="W720" s="30">
        <v>26.132999999999999</v>
      </c>
      <c r="X720" s="1446"/>
      <c r="Y720" s="93">
        <v>41080</v>
      </c>
      <c r="Z720" s="30">
        <v>18.79</v>
      </c>
      <c r="AA720" s="190">
        <f t="shared" si="66"/>
        <v>1.7653204999999998</v>
      </c>
      <c r="AB720" s="41">
        <v>41080</v>
      </c>
      <c r="AC720" s="30">
        <v>18.510000000000002</v>
      </c>
      <c r="AD720" s="190">
        <f t="shared" si="67"/>
        <v>1.7131005000000001</v>
      </c>
      <c r="AE720" s="41">
        <v>41080</v>
      </c>
      <c r="AF720" s="30">
        <v>22.16</v>
      </c>
      <c r="AG720" s="1685">
        <f t="shared" si="68"/>
        <v>2.4553279999999997</v>
      </c>
      <c r="AH720" s="1446"/>
      <c r="AI720" s="93">
        <v>41078</v>
      </c>
      <c r="AJ720" s="30">
        <v>16.66</v>
      </c>
      <c r="AK720" s="190">
        <f t="shared" si="69"/>
        <v>1.387778</v>
      </c>
      <c r="AL720" s="41">
        <v>41066</v>
      </c>
      <c r="AM720" s="30">
        <v>12.361000000000001</v>
      </c>
      <c r="AN720" s="190">
        <f t="shared" si="70"/>
        <v>0.76397160500000005</v>
      </c>
      <c r="AO720" s="41">
        <v>41101</v>
      </c>
      <c r="AP720" s="88">
        <v>15.26</v>
      </c>
      <c r="AQ720" s="1685">
        <f t="shared" si="71"/>
        <v>1.1643379999999999</v>
      </c>
    </row>
    <row r="721" spans="1:43">
      <c r="A721" s="28">
        <v>41067</v>
      </c>
      <c r="B721" s="41">
        <v>41067</v>
      </c>
      <c r="C721" s="30">
        <v>43.787700000000001</v>
      </c>
      <c r="D721" s="28">
        <v>41067</v>
      </c>
      <c r="E721" s="30">
        <v>35.417099999999998</v>
      </c>
      <c r="F721" s="28">
        <v>41067</v>
      </c>
      <c r="G721" s="30">
        <v>24.711400000000001</v>
      </c>
      <c r="H721" s="28">
        <v>41067</v>
      </c>
      <c r="I721" s="30">
        <v>22.74</v>
      </c>
      <c r="J721" s="28">
        <v>41067</v>
      </c>
      <c r="K721" s="30">
        <v>20.452500000000001</v>
      </c>
      <c r="L721" s="41">
        <v>41067</v>
      </c>
      <c r="M721" s="30">
        <v>38.094999999999999</v>
      </c>
      <c r="N721" s="119">
        <v>41067</v>
      </c>
      <c r="O721" s="30">
        <v>43.837000000000003</v>
      </c>
      <c r="P721" s="41">
        <v>41067</v>
      </c>
      <c r="Q721" s="30">
        <v>30.6206</v>
      </c>
      <c r="R721" s="119">
        <v>41067</v>
      </c>
      <c r="S721" s="30">
        <v>33.667000000000002</v>
      </c>
      <c r="T721" s="41">
        <v>41067</v>
      </c>
      <c r="U721" s="30">
        <v>28.031199999999998</v>
      </c>
      <c r="V721" s="119">
        <v>41067</v>
      </c>
      <c r="W721" s="30">
        <v>28.52</v>
      </c>
      <c r="X721" s="1446"/>
      <c r="Y721" s="93">
        <v>41081</v>
      </c>
      <c r="Z721" s="30">
        <v>18.72</v>
      </c>
      <c r="AA721" s="190">
        <f t="shared" si="66"/>
        <v>1.7521919999999995</v>
      </c>
      <c r="AB721" s="41">
        <v>41081</v>
      </c>
      <c r="AC721" s="30">
        <v>18.52</v>
      </c>
      <c r="AD721" s="190">
        <f t="shared" si="67"/>
        <v>1.7149520000000003</v>
      </c>
      <c r="AE721" s="41">
        <v>41081</v>
      </c>
      <c r="AF721" s="30">
        <v>22.17</v>
      </c>
      <c r="AG721" s="1685">
        <f t="shared" si="68"/>
        <v>2.4575445</v>
      </c>
      <c r="AH721" s="1446"/>
      <c r="AI721" s="93">
        <v>41079</v>
      </c>
      <c r="AJ721" s="30">
        <v>16.84</v>
      </c>
      <c r="AK721" s="190">
        <f t="shared" si="69"/>
        <v>1.4179279999999999</v>
      </c>
      <c r="AL721" s="41">
        <v>41067</v>
      </c>
      <c r="AM721" s="30">
        <v>12.205</v>
      </c>
      <c r="AN721" s="190">
        <f t="shared" si="70"/>
        <v>0.7448101250000001</v>
      </c>
      <c r="AO721" s="41">
        <v>41102</v>
      </c>
      <c r="AP721" s="88">
        <v>15.05</v>
      </c>
      <c r="AQ721" s="1685">
        <f t="shared" si="71"/>
        <v>1.1325124999999998</v>
      </c>
    </row>
    <row r="722" spans="1:43">
      <c r="A722" s="28">
        <v>41068</v>
      </c>
      <c r="B722" s="41">
        <v>41068</v>
      </c>
      <c r="C722" s="30">
        <v>43.824599999999997</v>
      </c>
      <c r="D722" s="28">
        <v>41068</v>
      </c>
      <c r="E722" s="30">
        <v>35.412300000000002</v>
      </c>
      <c r="F722" s="28">
        <v>41068</v>
      </c>
      <c r="G722" s="30">
        <v>24.709900000000001</v>
      </c>
      <c r="H722" s="28">
        <v>41068</v>
      </c>
      <c r="I722" s="30">
        <v>22.738299999999999</v>
      </c>
      <c r="J722" s="28">
        <v>41068</v>
      </c>
      <c r="K722" s="30">
        <v>20.4633</v>
      </c>
      <c r="L722" s="41">
        <v>41068</v>
      </c>
      <c r="M722" s="30">
        <v>38.063699999999997</v>
      </c>
      <c r="N722" s="119">
        <v>41068</v>
      </c>
      <c r="O722" s="30">
        <v>43.902000000000001</v>
      </c>
      <c r="P722" s="41">
        <v>41068</v>
      </c>
      <c r="Q722" s="30">
        <v>30.6417</v>
      </c>
      <c r="R722" s="119">
        <v>41068</v>
      </c>
      <c r="S722" s="30">
        <v>33.601999999999997</v>
      </c>
      <c r="T722" s="41">
        <v>41068</v>
      </c>
      <c r="U722" s="30">
        <v>27.991399999999999</v>
      </c>
      <c r="V722" s="119">
        <v>41068</v>
      </c>
      <c r="W722" s="30">
        <v>28.483000000000001</v>
      </c>
      <c r="X722" s="1446"/>
      <c r="Y722" s="93">
        <v>41082</v>
      </c>
      <c r="Z722" s="30">
        <v>18.760000000000002</v>
      </c>
      <c r="AA722" s="190">
        <f t="shared" si="66"/>
        <v>1.7596880000000001</v>
      </c>
      <c r="AB722" s="41">
        <v>41082</v>
      </c>
      <c r="AC722" s="30">
        <v>18.57</v>
      </c>
      <c r="AD722" s="190">
        <f t="shared" si="67"/>
        <v>1.7242245</v>
      </c>
      <c r="AE722" s="41">
        <v>41082</v>
      </c>
      <c r="AF722" s="30">
        <v>22.18</v>
      </c>
      <c r="AG722" s="1685">
        <f t="shared" si="68"/>
        <v>2.459762</v>
      </c>
      <c r="AH722" s="1446"/>
      <c r="AI722" s="93">
        <v>41080</v>
      </c>
      <c r="AJ722" s="30">
        <v>16.87</v>
      </c>
      <c r="AK722" s="190">
        <f t="shared" si="69"/>
        <v>1.4229845000000003</v>
      </c>
      <c r="AL722" s="41">
        <v>41068</v>
      </c>
      <c r="AM722" s="30">
        <v>12.207000000000001</v>
      </c>
      <c r="AN722" s="190">
        <f t="shared" si="70"/>
        <v>0.74505424500000017</v>
      </c>
      <c r="AO722" s="41">
        <v>41103</v>
      </c>
      <c r="AP722" s="88">
        <v>15.26</v>
      </c>
      <c r="AQ722" s="1685">
        <f t="shared" si="71"/>
        <v>1.1643379999999999</v>
      </c>
    </row>
    <row r="723" spans="1:43">
      <c r="A723" s="28">
        <v>41071</v>
      </c>
      <c r="B723" s="41">
        <v>41071</v>
      </c>
      <c r="C723" s="30">
        <v>44.0871</v>
      </c>
      <c r="D723" s="28">
        <v>41071</v>
      </c>
      <c r="E723" s="30">
        <v>35.585900000000002</v>
      </c>
      <c r="F723" s="28">
        <v>41071</v>
      </c>
      <c r="G723" s="30">
        <v>24.930299999999999</v>
      </c>
      <c r="H723" s="28">
        <v>41071</v>
      </c>
      <c r="I723" s="30">
        <v>22.994</v>
      </c>
      <c r="J723" s="28">
        <v>41071</v>
      </c>
      <c r="K723" s="30">
        <v>20.601199999999999</v>
      </c>
      <c r="L723" s="41">
        <v>41071</v>
      </c>
      <c r="M723" s="30">
        <v>37.954700000000003</v>
      </c>
      <c r="N723" s="119">
        <v>41071</v>
      </c>
      <c r="O723" s="30">
        <v>43.579000000000001</v>
      </c>
      <c r="P723" s="41">
        <v>41071</v>
      </c>
      <c r="Q723" s="30">
        <v>30.439299999999999</v>
      </c>
      <c r="R723" s="119">
        <v>41071</v>
      </c>
      <c r="S723" s="30">
        <v>33.093000000000004</v>
      </c>
      <c r="T723" s="41">
        <v>41071</v>
      </c>
      <c r="U723" s="30">
        <v>28.092199999999998</v>
      </c>
      <c r="V723" s="119">
        <v>41071</v>
      </c>
      <c r="W723" s="30">
        <v>28.58</v>
      </c>
      <c r="X723" s="1446"/>
      <c r="Y723" s="93">
        <v>41085</v>
      </c>
      <c r="Z723" s="30">
        <v>18.7</v>
      </c>
      <c r="AA723" s="190">
        <f t="shared" si="66"/>
        <v>1.7484500000000001</v>
      </c>
      <c r="AB723" s="41">
        <v>41085</v>
      </c>
      <c r="AC723" s="30">
        <v>18.670000000000002</v>
      </c>
      <c r="AD723" s="190">
        <f t="shared" si="67"/>
        <v>1.7428445000000001</v>
      </c>
      <c r="AE723" s="41">
        <v>41085</v>
      </c>
      <c r="AF723" s="30">
        <v>22.48</v>
      </c>
      <c r="AG723" s="1685">
        <f t="shared" si="68"/>
        <v>2.5267520000000001</v>
      </c>
      <c r="AH723" s="1446"/>
      <c r="AI723" s="93">
        <v>41081</v>
      </c>
      <c r="AJ723" s="30">
        <v>16.850000000000001</v>
      </c>
      <c r="AK723" s="190">
        <f t="shared" si="69"/>
        <v>1.4196125000000002</v>
      </c>
      <c r="AL723" s="41">
        <v>41071</v>
      </c>
      <c r="AM723" s="30">
        <v>12.236000000000001</v>
      </c>
      <c r="AN723" s="190">
        <f t="shared" si="70"/>
        <v>0.74859848000000018</v>
      </c>
      <c r="AO723" s="41">
        <v>41106</v>
      </c>
      <c r="AP723" s="88">
        <v>15.18</v>
      </c>
      <c r="AQ723" s="1685">
        <f t="shared" si="71"/>
        <v>1.1521619999999999</v>
      </c>
    </row>
    <row r="724" spans="1:43">
      <c r="A724" s="28">
        <v>41072</v>
      </c>
      <c r="B724" s="41">
        <v>41072</v>
      </c>
      <c r="C724" s="30">
        <v>46.1342</v>
      </c>
      <c r="D724" s="28">
        <v>41072</v>
      </c>
      <c r="E724" s="30">
        <v>36.755800000000001</v>
      </c>
      <c r="F724" s="28">
        <v>41072</v>
      </c>
      <c r="G724" s="30">
        <v>26.136900000000001</v>
      </c>
      <c r="H724" s="28">
        <v>41072</v>
      </c>
      <c r="I724" s="30">
        <v>24.075199999999999</v>
      </c>
      <c r="J724" s="28">
        <v>41072</v>
      </c>
      <c r="K724" s="30">
        <v>21.725300000000001</v>
      </c>
      <c r="L724" s="41">
        <v>41072</v>
      </c>
      <c r="M724" s="30">
        <v>40.403300000000002</v>
      </c>
      <c r="N724" s="119">
        <v>41072</v>
      </c>
      <c r="O724" s="30">
        <v>46.511000000000003</v>
      </c>
      <c r="P724" s="41">
        <v>41072</v>
      </c>
      <c r="Q724" s="30">
        <v>32.372999999999998</v>
      </c>
      <c r="R724" s="119">
        <v>41072</v>
      </c>
      <c r="S724" s="30">
        <v>35.229999999999997</v>
      </c>
      <c r="T724" s="41">
        <v>41072</v>
      </c>
      <c r="U724" s="30">
        <v>29.696300000000001</v>
      </c>
      <c r="V724" s="119">
        <v>41072</v>
      </c>
      <c r="W724" s="30">
        <v>30.286000000000001</v>
      </c>
      <c r="X724" s="1446"/>
      <c r="Y724" s="93">
        <v>41086</v>
      </c>
      <c r="Z724" s="30">
        <v>18.61</v>
      </c>
      <c r="AA724" s="190">
        <f t="shared" si="66"/>
        <v>1.7316604999999998</v>
      </c>
      <c r="AB724" s="41">
        <v>41086</v>
      </c>
      <c r="AC724" s="30">
        <v>18.600000000000001</v>
      </c>
      <c r="AD724" s="190">
        <f t="shared" si="67"/>
        <v>1.7298000000000004</v>
      </c>
      <c r="AE724" s="41">
        <v>41086</v>
      </c>
      <c r="AF724" s="30">
        <v>22.33</v>
      </c>
      <c r="AG724" s="1685">
        <f t="shared" si="68"/>
        <v>2.4931444999999992</v>
      </c>
      <c r="AH724" s="1446"/>
      <c r="AI724" s="93">
        <v>41082</v>
      </c>
      <c r="AJ724" s="30">
        <v>16.88</v>
      </c>
      <c r="AK724" s="190">
        <f t="shared" si="69"/>
        <v>1.4246719999999995</v>
      </c>
      <c r="AL724" s="41">
        <v>41072</v>
      </c>
      <c r="AM724" s="30">
        <v>12.298</v>
      </c>
      <c r="AN724" s="190">
        <f t="shared" si="70"/>
        <v>0.75620402000000009</v>
      </c>
      <c r="AO724" s="41">
        <v>41107</v>
      </c>
      <c r="AP724" s="88">
        <v>15.22</v>
      </c>
      <c r="AQ724" s="1685">
        <f t="shared" si="71"/>
        <v>1.158242</v>
      </c>
    </row>
    <row r="725" spans="1:43">
      <c r="A725" s="28">
        <v>41073</v>
      </c>
      <c r="B725" s="41">
        <v>41073</v>
      </c>
      <c r="C725" s="30">
        <v>46.3127</v>
      </c>
      <c r="D725" s="28">
        <v>41073</v>
      </c>
      <c r="E725" s="30">
        <v>36.959200000000003</v>
      </c>
      <c r="F725" s="28">
        <v>41073</v>
      </c>
      <c r="G725" s="30">
        <v>26.238399999999999</v>
      </c>
      <c r="H725" s="28">
        <v>41073</v>
      </c>
      <c r="I725" s="30">
        <v>24.143999999999998</v>
      </c>
      <c r="J725" s="28">
        <v>41073</v>
      </c>
      <c r="K725" s="30">
        <v>21.773099999999999</v>
      </c>
      <c r="L725" s="41">
        <v>41073</v>
      </c>
      <c r="M725" s="30">
        <v>41.029499999999999</v>
      </c>
      <c r="N725" s="119">
        <v>41073</v>
      </c>
      <c r="O725" s="30">
        <v>47.261000000000003</v>
      </c>
      <c r="P725" s="41">
        <v>41073</v>
      </c>
      <c r="Q725" s="30">
        <v>32.615499999999997</v>
      </c>
      <c r="R725" s="119">
        <v>41073</v>
      </c>
      <c r="S725" s="30">
        <v>35.597000000000001</v>
      </c>
      <c r="T725" s="41">
        <v>41073</v>
      </c>
      <c r="U725" s="30">
        <v>29.6737</v>
      </c>
      <c r="V725" s="119">
        <v>41073</v>
      </c>
      <c r="W725" s="30">
        <v>30.260999999999999</v>
      </c>
      <c r="X725" s="1446"/>
      <c r="Y725" s="93">
        <v>41087</v>
      </c>
      <c r="Z725" s="30">
        <v>18.73</v>
      </c>
      <c r="AA725" s="190">
        <f t="shared" si="66"/>
        <v>1.7540645000000001</v>
      </c>
      <c r="AB725" s="41">
        <v>41087</v>
      </c>
      <c r="AC725" s="30">
        <v>18.59</v>
      </c>
      <c r="AD725" s="190">
        <f t="shared" si="67"/>
        <v>1.7279405000000001</v>
      </c>
      <c r="AE725" s="41">
        <v>41087</v>
      </c>
      <c r="AF725" s="30">
        <v>22.47</v>
      </c>
      <c r="AG725" s="1685">
        <f t="shared" si="68"/>
        <v>2.5245044999999999</v>
      </c>
      <c r="AH725" s="1446"/>
      <c r="AI725" s="93">
        <v>41085</v>
      </c>
      <c r="AJ725" s="30">
        <v>17.03</v>
      </c>
      <c r="AK725" s="190">
        <f t="shared" si="69"/>
        <v>1.4501045000000001</v>
      </c>
      <c r="AL725" s="41">
        <v>41073</v>
      </c>
      <c r="AM725" s="30">
        <v>12.303000000000001</v>
      </c>
      <c r="AN725" s="190">
        <f t="shared" si="70"/>
        <v>0.75681904500000019</v>
      </c>
      <c r="AO725" s="41">
        <v>41108</v>
      </c>
      <c r="AP725" s="88">
        <v>15.26</v>
      </c>
      <c r="AQ725" s="1685">
        <f t="shared" si="71"/>
        <v>1.1643379999999999</v>
      </c>
    </row>
    <row r="726" spans="1:43">
      <c r="A726" s="28">
        <v>41074</v>
      </c>
      <c r="B726" s="41">
        <v>41074</v>
      </c>
      <c r="C726" s="30">
        <v>46.375599999999999</v>
      </c>
      <c r="D726" s="28">
        <v>41074</v>
      </c>
      <c r="E726" s="30">
        <v>36.984000000000002</v>
      </c>
      <c r="F726" s="28">
        <v>41074</v>
      </c>
      <c r="G726" s="30">
        <v>26.288499999999999</v>
      </c>
      <c r="H726" s="28">
        <v>41074</v>
      </c>
      <c r="I726" s="30">
        <v>24.175799999999999</v>
      </c>
      <c r="J726" s="28">
        <v>41074</v>
      </c>
      <c r="K726" s="30">
        <v>21.762899999999998</v>
      </c>
      <c r="L726" s="41">
        <v>41074</v>
      </c>
      <c r="M726" s="30">
        <v>40.725999999999999</v>
      </c>
      <c r="N726" s="119">
        <v>41074</v>
      </c>
      <c r="O726" s="30">
        <v>46.957000000000001</v>
      </c>
      <c r="P726" s="41">
        <v>41074</v>
      </c>
      <c r="Q726" s="30">
        <v>32.369199999999999</v>
      </c>
      <c r="R726" s="119">
        <v>41074</v>
      </c>
      <c r="S726" s="30">
        <v>35.348999999999997</v>
      </c>
      <c r="T726" s="41">
        <v>41074</v>
      </c>
      <c r="U726" s="30">
        <v>29.798400000000001</v>
      </c>
      <c r="V726" s="119">
        <v>41074</v>
      </c>
      <c r="W726" s="30">
        <v>30.395</v>
      </c>
      <c r="X726" s="1446"/>
      <c r="Y726" s="93">
        <v>41088</v>
      </c>
      <c r="Z726" s="30">
        <v>18.71</v>
      </c>
      <c r="AA726" s="190">
        <f t="shared" si="66"/>
        <v>1.7503205000000004</v>
      </c>
      <c r="AB726" s="41">
        <v>41088</v>
      </c>
      <c r="AC726" s="30">
        <v>18.57</v>
      </c>
      <c r="AD726" s="190">
        <f t="shared" si="67"/>
        <v>1.7242245</v>
      </c>
      <c r="AE726" s="41">
        <v>41088</v>
      </c>
      <c r="AF726" s="30">
        <v>22.47</v>
      </c>
      <c r="AG726" s="1685">
        <f t="shared" si="68"/>
        <v>2.5245044999999999</v>
      </c>
      <c r="AH726" s="1446"/>
      <c r="AI726" s="93">
        <v>41086</v>
      </c>
      <c r="AJ726" s="30">
        <v>16.97</v>
      </c>
      <c r="AK726" s="190">
        <f t="shared" si="69"/>
        <v>1.4399044999999997</v>
      </c>
      <c r="AL726" s="41">
        <v>41074</v>
      </c>
      <c r="AM726" s="30">
        <v>12.269</v>
      </c>
      <c r="AN726" s="190">
        <f t="shared" si="70"/>
        <v>0.75264180500000011</v>
      </c>
      <c r="AO726" s="41">
        <v>41109</v>
      </c>
      <c r="AP726" s="88">
        <v>14.95</v>
      </c>
      <c r="AQ726" s="1685">
        <f t="shared" si="71"/>
        <v>1.1175124999999999</v>
      </c>
    </row>
    <row r="727" spans="1:43">
      <c r="A727" s="28">
        <v>41075</v>
      </c>
      <c r="B727" s="41">
        <v>41075</v>
      </c>
      <c r="C727" s="30">
        <v>46.280099999999997</v>
      </c>
      <c r="D727" s="28">
        <v>41075</v>
      </c>
      <c r="E727" s="30">
        <v>37.153599999999997</v>
      </c>
      <c r="F727" s="28">
        <v>41075</v>
      </c>
      <c r="G727" s="30">
        <v>26.370899999999999</v>
      </c>
      <c r="H727" s="28">
        <v>41075</v>
      </c>
      <c r="I727" s="30">
        <v>24.225000000000001</v>
      </c>
      <c r="J727" s="28">
        <v>41075</v>
      </c>
      <c r="K727" s="30">
        <v>21.816700000000001</v>
      </c>
      <c r="L727" s="41">
        <v>41075</v>
      </c>
      <c r="M727" s="30">
        <v>41.011299999999999</v>
      </c>
      <c r="N727" s="119">
        <v>41075</v>
      </c>
      <c r="O727" s="30">
        <v>47.332999999999998</v>
      </c>
      <c r="P727" s="41">
        <v>41075</v>
      </c>
      <c r="Q727" s="30">
        <v>32.823300000000003</v>
      </c>
      <c r="R727" s="119">
        <v>41075</v>
      </c>
      <c r="S727" s="30">
        <v>35.743000000000002</v>
      </c>
      <c r="T727" s="41">
        <v>41075</v>
      </c>
      <c r="U727" s="30">
        <v>30.087</v>
      </c>
      <c r="V727" s="119">
        <v>41075</v>
      </c>
      <c r="W727" s="30">
        <v>30.678000000000001</v>
      </c>
      <c r="X727" s="1446"/>
      <c r="Y727" s="93">
        <v>41089</v>
      </c>
      <c r="Z727" s="30">
        <v>19.690000000000001</v>
      </c>
      <c r="AA727" s="190">
        <f t="shared" si="66"/>
        <v>1.9384805000000005</v>
      </c>
      <c r="AB727" s="41">
        <v>41089</v>
      </c>
      <c r="AC727" s="30">
        <v>19.399999999999999</v>
      </c>
      <c r="AD727" s="190">
        <f t="shared" si="67"/>
        <v>1.8817999999999995</v>
      </c>
      <c r="AE727" s="41">
        <v>41089</v>
      </c>
      <c r="AF727" s="30">
        <v>23.9</v>
      </c>
      <c r="AG727" s="1685">
        <f t="shared" si="68"/>
        <v>2.8560499999999998</v>
      </c>
      <c r="AH727" s="1446"/>
      <c r="AI727" s="93">
        <v>41087</v>
      </c>
      <c r="AJ727" s="30">
        <v>17.14</v>
      </c>
      <c r="AK727" s="190">
        <f t="shared" si="69"/>
        <v>1.4688979999999998</v>
      </c>
      <c r="AL727" s="41">
        <v>41075</v>
      </c>
      <c r="AM727" s="30">
        <v>12.31</v>
      </c>
      <c r="AN727" s="190">
        <f t="shared" si="70"/>
        <v>0.75768049999999998</v>
      </c>
      <c r="AO727" s="41">
        <v>41110</v>
      </c>
      <c r="AP727" s="88">
        <v>15.04</v>
      </c>
      <c r="AQ727" s="1685">
        <f t="shared" si="71"/>
        <v>1.1310079999999996</v>
      </c>
    </row>
    <row r="728" spans="1:43">
      <c r="A728" s="28">
        <v>41078</v>
      </c>
      <c r="B728" s="41">
        <v>41078</v>
      </c>
      <c r="C728" s="30">
        <v>46.2746</v>
      </c>
      <c r="D728" s="28">
        <v>41078</v>
      </c>
      <c r="E728" s="30">
        <v>37.124400000000001</v>
      </c>
      <c r="F728" s="28">
        <v>41078</v>
      </c>
      <c r="G728" s="30">
        <v>26.337399999999999</v>
      </c>
      <c r="H728" s="28">
        <v>41078</v>
      </c>
      <c r="I728" s="30">
        <v>24.218699999999998</v>
      </c>
      <c r="J728" s="28">
        <v>41078</v>
      </c>
      <c r="K728" s="30">
        <v>21.851800000000001</v>
      </c>
      <c r="L728" s="41">
        <v>41078</v>
      </c>
      <c r="M728" s="30">
        <v>41.038699999999999</v>
      </c>
      <c r="N728" s="119">
        <v>41078</v>
      </c>
      <c r="O728" s="30">
        <v>47.392000000000003</v>
      </c>
      <c r="P728" s="41">
        <v>41078</v>
      </c>
      <c r="Q728" s="30">
        <v>32.846299999999999</v>
      </c>
      <c r="R728" s="119">
        <v>41078</v>
      </c>
      <c r="S728" s="30">
        <v>35.783000000000001</v>
      </c>
      <c r="T728" s="41">
        <v>41078</v>
      </c>
      <c r="U728" s="30">
        <v>29.964300000000001</v>
      </c>
      <c r="V728" s="119">
        <v>41078</v>
      </c>
      <c r="W728" s="30">
        <v>30.556000000000001</v>
      </c>
      <c r="X728" s="1446"/>
      <c r="Y728" s="93">
        <v>41092</v>
      </c>
      <c r="Z728" s="30">
        <v>19.79</v>
      </c>
      <c r="AA728" s="190">
        <f t="shared" si="66"/>
        <v>1.9582204999999999</v>
      </c>
      <c r="AB728" s="41">
        <v>41092</v>
      </c>
      <c r="AC728" s="30">
        <v>19.48</v>
      </c>
      <c r="AD728" s="190">
        <f t="shared" si="67"/>
        <v>1.8973520000000001</v>
      </c>
      <c r="AE728" s="41">
        <v>41092</v>
      </c>
      <c r="AF728" s="30">
        <v>24.03</v>
      </c>
      <c r="AG728" s="1685">
        <f t="shared" si="68"/>
        <v>2.8872045000000002</v>
      </c>
      <c r="AH728" s="1446"/>
      <c r="AI728" s="93">
        <v>41088</v>
      </c>
      <c r="AJ728" s="30">
        <v>17.12</v>
      </c>
      <c r="AK728" s="190">
        <f t="shared" si="69"/>
        <v>1.4654720000000003</v>
      </c>
      <c r="AL728" s="41">
        <v>41078</v>
      </c>
      <c r="AM728" s="30">
        <v>12.327</v>
      </c>
      <c r="AN728" s="190">
        <f t="shared" si="70"/>
        <v>0.75977464500000003</v>
      </c>
      <c r="AO728" s="41">
        <v>41113</v>
      </c>
      <c r="AP728" s="88">
        <v>15.08</v>
      </c>
      <c r="AQ728" s="1685">
        <f t="shared" si="71"/>
        <v>1.1370319999999998</v>
      </c>
    </row>
    <row r="729" spans="1:43">
      <c r="A729" s="28">
        <v>41079</v>
      </c>
      <c r="B729" s="41">
        <v>41079</v>
      </c>
      <c r="C729" s="30">
        <v>46.669499999999999</v>
      </c>
      <c r="D729" s="28">
        <v>41079</v>
      </c>
      <c r="E729" s="30">
        <v>37.454000000000001</v>
      </c>
      <c r="F729" s="28">
        <v>41079</v>
      </c>
      <c r="G729" s="30">
        <v>26.543500000000002</v>
      </c>
      <c r="H729" s="28">
        <v>41079</v>
      </c>
      <c r="I729" s="30">
        <v>24.429500000000001</v>
      </c>
      <c r="J729" s="28">
        <v>41079</v>
      </c>
      <c r="K729" s="30">
        <v>22.1252</v>
      </c>
      <c r="L729" s="41">
        <v>41079</v>
      </c>
      <c r="M729" s="30">
        <v>42.534999999999997</v>
      </c>
      <c r="N729" s="119">
        <v>41079</v>
      </c>
      <c r="O729" s="30">
        <v>49.228999999999999</v>
      </c>
      <c r="P729" s="41">
        <v>41079</v>
      </c>
      <c r="Q729" s="30">
        <v>33.557000000000002</v>
      </c>
      <c r="R729" s="119">
        <v>41079</v>
      </c>
      <c r="S729" s="30">
        <v>36.459000000000003</v>
      </c>
      <c r="T729" s="41">
        <v>41079</v>
      </c>
      <c r="U729" s="30">
        <v>29.984400000000001</v>
      </c>
      <c r="V729" s="119">
        <v>41079</v>
      </c>
      <c r="W729" s="30">
        <v>30.568999999999999</v>
      </c>
      <c r="X729" s="1446"/>
      <c r="Y729" s="93">
        <v>41093</v>
      </c>
      <c r="Z729" s="30">
        <v>19.809999999999999</v>
      </c>
      <c r="AA729" s="190">
        <f t="shared" si="66"/>
        <v>1.9621804999999999</v>
      </c>
      <c r="AB729" s="41">
        <v>41093</v>
      </c>
      <c r="AC729" s="30">
        <v>19.61</v>
      </c>
      <c r="AD729" s="190">
        <f t="shared" si="67"/>
        <v>1.9227604999999999</v>
      </c>
      <c r="AE729" s="41">
        <v>41093</v>
      </c>
      <c r="AF729" s="30">
        <v>24.07</v>
      </c>
      <c r="AG729" s="1685">
        <f t="shared" si="68"/>
        <v>2.8968245000000001</v>
      </c>
      <c r="AH729" s="1446"/>
      <c r="AI729" s="93">
        <v>41089</v>
      </c>
      <c r="AJ729" s="30">
        <v>17.73</v>
      </c>
      <c r="AK729" s="190">
        <f t="shared" si="69"/>
        <v>1.5717645000000002</v>
      </c>
      <c r="AL729" s="41">
        <v>41079</v>
      </c>
      <c r="AM729" s="30">
        <v>12.462</v>
      </c>
      <c r="AN729" s="190">
        <f t="shared" si="70"/>
        <v>0.77650721999999994</v>
      </c>
      <c r="AO729" s="41">
        <v>41114</v>
      </c>
      <c r="AP729" s="88">
        <v>15.15</v>
      </c>
      <c r="AQ729" s="1685">
        <f t="shared" si="71"/>
        <v>1.1476124999999999</v>
      </c>
    </row>
    <row r="730" spans="1:43">
      <c r="A730" s="28">
        <v>41080</v>
      </c>
      <c r="B730" s="41">
        <v>41080</v>
      </c>
      <c r="C730" s="30">
        <v>46.094999999999999</v>
      </c>
      <c r="D730" s="28">
        <v>41080</v>
      </c>
      <c r="E730" s="30">
        <v>37.109699999999997</v>
      </c>
      <c r="F730" s="28">
        <v>41080</v>
      </c>
      <c r="G730" s="30">
        <v>26.4513</v>
      </c>
      <c r="H730" s="28">
        <v>41080</v>
      </c>
      <c r="I730" s="30">
        <v>24.406099999999999</v>
      </c>
      <c r="J730" s="28">
        <v>41080</v>
      </c>
      <c r="K730" s="30">
        <v>22.111499999999999</v>
      </c>
      <c r="L730" s="41">
        <v>41080</v>
      </c>
      <c r="M730" s="30">
        <v>43.062800000000003</v>
      </c>
      <c r="N730" s="119">
        <v>41080</v>
      </c>
      <c r="O730" s="30">
        <v>50.033999999999999</v>
      </c>
      <c r="P730" s="41">
        <v>41080</v>
      </c>
      <c r="Q730" s="30">
        <v>33.932099999999998</v>
      </c>
      <c r="R730" s="119">
        <v>41080</v>
      </c>
      <c r="S730" s="30">
        <v>36.904000000000003</v>
      </c>
      <c r="T730" s="41">
        <v>41080</v>
      </c>
      <c r="U730" s="30">
        <v>29.998000000000001</v>
      </c>
      <c r="V730" s="119">
        <v>41080</v>
      </c>
      <c r="W730" s="30">
        <v>30.577999999999999</v>
      </c>
      <c r="X730" s="1446"/>
      <c r="Y730" s="93">
        <v>41094</v>
      </c>
      <c r="Z730" s="30">
        <v>19.8</v>
      </c>
      <c r="AA730" s="190">
        <f t="shared" si="66"/>
        <v>1.9602000000000002</v>
      </c>
      <c r="AB730" s="41">
        <v>41094</v>
      </c>
      <c r="AC730" s="30">
        <v>19.61</v>
      </c>
      <c r="AD730" s="190">
        <f t="shared" si="67"/>
        <v>1.9227604999999999</v>
      </c>
      <c r="AE730" s="41">
        <v>41094</v>
      </c>
      <c r="AF730" s="30">
        <v>24.04</v>
      </c>
      <c r="AG730" s="1685">
        <f t="shared" si="68"/>
        <v>2.889608</v>
      </c>
      <c r="AH730" s="1446"/>
      <c r="AI730" s="93">
        <v>41092</v>
      </c>
      <c r="AJ730" s="30">
        <v>17.89</v>
      </c>
      <c r="AK730" s="190">
        <f t="shared" si="69"/>
        <v>1.6002604999999999</v>
      </c>
      <c r="AL730" s="41">
        <v>41080</v>
      </c>
      <c r="AM730" s="30">
        <v>12.432</v>
      </c>
      <c r="AN730" s="190">
        <f t="shared" si="70"/>
        <v>0.77277311999999998</v>
      </c>
      <c r="AO730" s="41">
        <v>41115</v>
      </c>
      <c r="AP730" s="88">
        <v>15.13</v>
      </c>
      <c r="AQ730" s="1685">
        <f t="shared" si="71"/>
        <v>1.1445845000000003</v>
      </c>
    </row>
    <row r="731" spans="1:43">
      <c r="A731" s="28">
        <v>41081</v>
      </c>
      <c r="B731" s="41">
        <v>41081</v>
      </c>
      <c r="C731" s="30">
        <v>46.1661</v>
      </c>
      <c r="D731" s="28">
        <v>41081</v>
      </c>
      <c r="E731" s="30">
        <v>37.061700000000002</v>
      </c>
      <c r="F731" s="28">
        <v>41081</v>
      </c>
      <c r="G731" s="30">
        <v>26.341699999999999</v>
      </c>
      <c r="H731" s="28">
        <v>41081</v>
      </c>
      <c r="I731" s="30">
        <v>24.305399999999999</v>
      </c>
      <c r="J731" s="28">
        <v>41081</v>
      </c>
      <c r="K731" s="30">
        <v>22.029699999999998</v>
      </c>
      <c r="L731" s="41">
        <v>41081</v>
      </c>
      <c r="M731" s="30">
        <v>43.168999999999997</v>
      </c>
      <c r="N731" s="119">
        <v>41081</v>
      </c>
      <c r="O731" s="30">
        <v>50.14</v>
      </c>
      <c r="P731" s="41">
        <v>41081</v>
      </c>
      <c r="Q731" s="30">
        <v>33.909500000000001</v>
      </c>
      <c r="R731" s="119">
        <v>41081</v>
      </c>
      <c r="S731" s="30">
        <v>36.994999999999997</v>
      </c>
      <c r="T731" s="41">
        <v>41081</v>
      </c>
      <c r="U731" s="30">
        <v>29.989599999999999</v>
      </c>
      <c r="V731" s="119">
        <v>41081</v>
      </c>
      <c r="W731" s="30">
        <v>30.567</v>
      </c>
      <c r="X731" s="1446"/>
      <c r="Y731" s="93">
        <v>41095</v>
      </c>
      <c r="Z731" s="30">
        <v>19.84</v>
      </c>
      <c r="AA731" s="190">
        <f t="shared" si="66"/>
        <v>1.9681279999999999</v>
      </c>
      <c r="AB731" s="41">
        <v>41095</v>
      </c>
      <c r="AC731" s="30">
        <v>19.63</v>
      </c>
      <c r="AD731" s="190">
        <f t="shared" si="67"/>
        <v>1.9266845000000001</v>
      </c>
      <c r="AE731" s="41">
        <v>41095</v>
      </c>
      <c r="AF731" s="30">
        <v>24.1</v>
      </c>
      <c r="AG731" s="1685">
        <f t="shared" si="68"/>
        <v>2.9040500000000002</v>
      </c>
      <c r="AH731" s="1446"/>
      <c r="AI731" s="93">
        <v>41093</v>
      </c>
      <c r="AJ731" s="30">
        <v>17.97</v>
      </c>
      <c r="AK731" s="190">
        <f t="shared" si="69"/>
        <v>1.6146045000000002</v>
      </c>
      <c r="AL731" s="41">
        <v>41081</v>
      </c>
      <c r="AM731" s="30">
        <v>12.664999999999999</v>
      </c>
      <c r="AN731" s="190">
        <f t="shared" si="70"/>
        <v>0.80201112499999982</v>
      </c>
      <c r="AO731" s="41">
        <v>41116</v>
      </c>
      <c r="AP731" s="88">
        <v>15.4</v>
      </c>
      <c r="AQ731" s="1685">
        <f t="shared" si="71"/>
        <v>1.1858</v>
      </c>
    </row>
    <row r="732" spans="1:43">
      <c r="A732" s="28">
        <v>41082</v>
      </c>
      <c r="B732" s="41">
        <v>41082</v>
      </c>
      <c r="C732" s="30">
        <v>46.154400000000003</v>
      </c>
      <c r="D732" s="28">
        <v>41082</v>
      </c>
      <c r="E732" s="30">
        <v>37.097099999999998</v>
      </c>
      <c r="F732" s="28">
        <v>41082</v>
      </c>
      <c r="G732" s="30">
        <v>26.328299999999999</v>
      </c>
      <c r="H732" s="28">
        <v>41082</v>
      </c>
      <c r="I732" s="30">
        <v>24.294899999999998</v>
      </c>
      <c r="J732" s="28">
        <v>41082</v>
      </c>
      <c r="K732" s="30">
        <v>22.017299999999999</v>
      </c>
      <c r="L732" s="41">
        <v>41082</v>
      </c>
      <c r="M732" s="30">
        <v>43.021299999999997</v>
      </c>
      <c r="N732" s="119">
        <v>41082</v>
      </c>
      <c r="O732" s="30">
        <v>50.027999999999999</v>
      </c>
      <c r="P732" s="41">
        <v>41082</v>
      </c>
      <c r="Q732" s="30">
        <v>33.902799999999999</v>
      </c>
      <c r="R732" s="119">
        <v>41082</v>
      </c>
      <c r="S732" s="30">
        <v>37.024999999999999</v>
      </c>
      <c r="T732" s="41">
        <v>41082</v>
      </c>
      <c r="U732" s="30">
        <v>30.084499999999998</v>
      </c>
      <c r="V732" s="119">
        <v>41082</v>
      </c>
      <c r="W732" s="30">
        <v>30.658999999999999</v>
      </c>
      <c r="X732" s="1446"/>
      <c r="Y732" s="93">
        <v>41096</v>
      </c>
      <c r="Z732" s="30">
        <v>19.97</v>
      </c>
      <c r="AA732" s="190">
        <f t="shared" si="66"/>
        <v>1.9940044999999997</v>
      </c>
      <c r="AB732" s="41">
        <v>41096</v>
      </c>
      <c r="AC732" s="30">
        <v>19.690000000000001</v>
      </c>
      <c r="AD732" s="190">
        <f t="shared" si="67"/>
        <v>1.9384805000000005</v>
      </c>
      <c r="AE732" s="41">
        <v>41096</v>
      </c>
      <c r="AF732" s="30">
        <v>24.3</v>
      </c>
      <c r="AG732" s="1685">
        <f t="shared" si="68"/>
        <v>2.9524499999999998</v>
      </c>
      <c r="AH732" s="1446"/>
      <c r="AI732" s="93">
        <v>41094</v>
      </c>
      <c r="AJ732" s="30">
        <v>17.97</v>
      </c>
      <c r="AK732" s="190">
        <f t="shared" si="69"/>
        <v>1.6146045000000002</v>
      </c>
      <c r="AL732" s="41">
        <v>41082</v>
      </c>
      <c r="AM732" s="30">
        <v>12.641</v>
      </c>
      <c r="AN732" s="190">
        <f t="shared" si="70"/>
        <v>0.79897440499999994</v>
      </c>
      <c r="AO732" s="41">
        <v>41117</v>
      </c>
      <c r="AP732" s="88">
        <v>15.74</v>
      </c>
      <c r="AQ732" s="1685">
        <f t="shared" si="71"/>
        <v>1.2387380000000001</v>
      </c>
    </row>
    <row r="733" spans="1:43">
      <c r="A733" s="28">
        <v>41085</v>
      </c>
      <c r="B733" s="41">
        <v>41085</v>
      </c>
      <c r="C733" s="30">
        <v>45.951900000000002</v>
      </c>
      <c r="D733" s="28">
        <v>41085</v>
      </c>
      <c r="E733" s="30">
        <v>37.007100000000001</v>
      </c>
      <c r="F733" s="28">
        <v>41085</v>
      </c>
      <c r="G733" s="30">
        <v>26.294699999999999</v>
      </c>
      <c r="H733" s="28">
        <v>41085</v>
      </c>
      <c r="I733" s="30">
        <v>24.232399999999998</v>
      </c>
      <c r="J733" s="28">
        <v>41085</v>
      </c>
      <c r="K733" s="30">
        <v>21.997</v>
      </c>
      <c r="L733" s="41">
        <v>41085</v>
      </c>
      <c r="M733" s="30">
        <v>43.848599999999998</v>
      </c>
      <c r="N733" s="119">
        <v>41085</v>
      </c>
      <c r="O733" s="30">
        <v>51.353000000000002</v>
      </c>
      <c r="P733" s="41">
        <v>41085</v>
      </c>
      <c r="Q733" s="30">
        <v>34.4495</v>
      </c>
      <c r="R733" s="119">
        <v>41085</v>
      </c>
      <c r="S733" s="30">
        <v>37.667999999999999</v>
      </c>
      <c r="T733" s="41">
        <v>41085</v>
      </c>
      <c r="U733" s="30">
        <v>30.086099999999998</v>
      </c>
      <c r="V733" s="119">
        <v>41085</v>
      </c>
      <c r="W733" s="30">
        <v>30.661999999999999</v>
      </c>
      <c r="X733" s="1446"/>
      <c r="Y733" s="93">
        <v>41099</v>
      </c>
      <c r="Z733" s="30">
        <v>19.98</v>
      </c>
      <c r="AA733" s="190">
        <f t="shared" si="66"/>
        <v>1.9960020000000003</v>
      </c>
      <c r="AB733" s="41">
        <v>41099</v>
      </c>
      <c r="AC733" s="30">
        <v>19.66</v>
      </c>
      <c r="AD733" s="190">
        <f t="shared" si="67"/>
        <v>1.9325780000000001</v>
      </c>
      <c r="AE733" s="41">
        <v>41099</v>
      </c>
      <c r="AF733" s="30">
        <v>24.18</v>
      </c>
      <c r="AG733" s="1685">
        <f t="shared" si="68"/>
        <v>2.923362</v>
      </c>
      <c r="AH733" s="1446"/>
      <c r="AI733" s="93">
        <v>41095</v>
      </c>
      <c r="AJ733" s="30">
        <v>17.97</v>
      </c>
      <c r="AK733" s="190">
        <f t="shared" si="69"/>
        <v>1.6146045000000002</v>
      </c>
      <c r="AL733" s="41">
        <v>41085</v>
      </c>
      <c r="AM733" s="30">
        <v>12.856</v>
      </c>
      <c r="AN733" s="190">
        <f t="shared" si="70"/>
        <v>0.82638368000000006</v>
      </c>
      <c r="AO733" s="41">
        <v>41120</v>
      </c>
      <c r="AP733" s="88">
        <v>15.7</v>
      </c>
      <c r="AQ733" s="1685">
        <f t="shared" si="71"/>
        <v>1.23245</v>
      </c>
    </row>
    <row r="734" spans="1:43">
      <c r="A734" s="28">
        <v>41086</v>
      </c>
      <c r="B734" s="41">
        <v>41086</v>
      </c>
      <c r="C734" s="30">
        <v>45.9602</v>
      </c>
      <c r="D734" s="28">
        <v>41086</v>
      </c>
      <c r="E734" s="30">
        <v>36.981900000000003</v>
      </c>
      <c r="F734" s="28">
        <v>41086</v>
      </c>
      <c r="G734" s="30">
        <v>26.294499999999999</v>
      </c>
      <c r="H734" s="28">
        <v>41086</v>
      </c>
      <c r="I734" s="30">
        <v>24.243300000000001</v>
      </c>
      <c r="J734" s="28">
        <v>41086</v>
      </c>
      <c r="K734" s="30">
        <v>22.017700000000001</v>
      </c>
      <c r="L734" s="41">
        <v>41086</v>
      </c>
      <c r="M734" s="30">
        <v>43.988100000000003</v>
      </c>
      <c r="N734" s="119">
        <v>41086</v>
      </c>
      <c r="O734" s="30">
        <v>51.595999999999997</v>
      </c>
      <c r="P734" s="41">
        <v>41086</v>
      </c>
      <c r="Q734" s="30">
        <v>34.588799999999999</v>
      </c>
      <c r="R734" s="119">
        <v>41086</v>
      </c>
      <c r="S734" s="30">
        <v>37.750999999999998</v>
      </c>
      <c r="T734" s="41">
        <v>41086</v>
      </c>
      <c r="U734" s="30">
        <v>30.253799999999998</v>
      </c>
      <c r="V734" s="119">
        <v>41086</v>
      </c>
      <c r="W734" s="30">
        <v>30.846</v>
      </c>
      <c r="X734" s="1446"/>
      <c r="Y734" s="93">
        <v>41100</v>
      </c>
      <c r="Z734" s="30">
        <v>20.05</v>
      </c>
      <c r="AA734" s="190">
        <f t="shared" si="66"/>
        <v>2.0100125000000002</v>
      </c>
      <c r="AB734" s="41">
        <v>41100</v>
      </c>
      <c r="AC734" s="30">
        <v>19.78</v>
      </c>
      <c r="AD734" s="190">
        <f t="shared" si="67"/>
        <v>1.956242</v>
      </c>
      <c r="AE734" s="41">
        <v>41100</v>
      </c>
      <c r="AF734" s="30">
        <v>24.2</v>
      </c>
      <c r="AG734" s="1685">
        <f t="shared" si="68"/>
        <v>2.9281999999999999</v>
      </c>
      <c r="AH734" s="1446"/>
      <c r="AI734" s="93">
        <v>41096</v>
      </c>
      <c r="AJ734" s="30">
        <v>17.95</v>
      </c>
      <c r="AK734" s="190">
        <f t="shared" si="69"/>
        <v>1.6110125</v>
      </c>
      <c r="AL734" s="41">
        <v>41086</v>
      </c>
      <c r="AM734" s="30">
        <v>12.859</v>
      </c>
      <c r="AN734" s="190">
        <f t="shared" si="70"/>
        <v>0.82676940500000018</v>
      </c>
      <c r="AO734" s="41">
        <v>41121</v>
      </c>
      <c r="AP734" s="88">
        <v>15.7</v>
      </c>
      <c r="AQ734" s="1685">
        <f t="shared" si="71"/>
        <v>1.23245</v>
      </c>
    </row>
    <row r="735" spans="1:43">
      <c r="A735" s="28">
        <v>41087</v>
      </c>
      <c r="B735" s="41">
        <v>41087</v>
      </c>
      <c r="C735" s="30">
        <v>45.941699999999997</v>
      </c>
      <c r="D735" s="28">
        <v>41087</v>
      </c>
      <c r="E735" s="30">
        <v>36.935000000000002</v>
      </c>
      <c r="F735" s="28">
        <v>41087</v>
      </c>
      <c r="G735" s="30">
        <v>26.215</v>
      </c>
      <c r="H735" s="28">
        <v>41087</v>
      </c>
      <c r="I735" s="30">
        <v>24.184799999999999</v>
      </c>
      <c r="J735" s="28">
        <v>41087</v>
      </c>
      <c r="K735" s="30">
        <v>22.0107</v>
      </c>
      <c r="L735" s="41">
        <v>41087</v>
      </c>
      <c r="M735" s="30">
        <v>44.216099999999997</v>
      </c>
      <c r="N735" s="119">
        <v>41087</v>
      </c>
      <c r="O735" s="30">
        <v>51.816000000000003</v>
      </c>
      <c r="P735" s="41">
        <v>41087</v>
      </c>
      <c r="Q735" s="30">
        <v>34.722200000000001</v>
      </c>
      <c r="R735" s="119">
        <v>41087</v>
      </c>
      <c r="S735" s="30">
        <v>37.960999999999999</v>
      </c>
      <c r="T735" s="41">
        <v>41087</v>
      </c>
      <c r="U735" s="30">
        <v>30.287700000000001</v>
      </c>
      <c r="V735" s="119">
        <v>41087</v>
      </c>
      <c r="W735" s="30">
        <v>30.881</v>
      </c>
      <c r="X735" s="1446"/>
      <c r="Y735" s="93">
        <v>41101</v>
      </c>
      <c r="Z735" s="30">
        <v>20.03</v>
      </c>
      <c r="AA735" s="190">
        <f t="shared" si="66"/>
        <v>2.0060045000000004</v>
      </c>
      <c r="AB735" s="41">
        <v>41101</v>
      </c>
      <c r="AC735" s="30">
        <v>19.75</v>
      </c>
      <c r="AD735" s="190">
        <f t="shared" si="67"/>
        <v>1.9503125000000003</v>
      </c>
      <c r="AE735" s="41">
        <v>41101</v>
      </c>
      <c r="AF735" s="30">
        <v>24.21</v>
      </c>
      <c r="AG735" s="1685">
        <f t="shared" si="68"/>
        <v>2.9306205000000003</v>
      </c>
      <c r="AH735" s="1446"/>
      <c r="AI735" s="93">
        <v>41099</v>
      </c>
      <c r="AJ735" s="30">
        <v>17.96</v>
      </c>
      <c r="AK735" s="190">
        <f t="shared" si="69"/>
        <v>1.6128080000000002</v>
      </c>
      <c r="AL735" s="41">
        <v>41087</v>
      </c>
      <c r="AM735" s="30">
        <v>12.975999999999999</v>
      </c>
      <c r="AN735" s="190">
        <f t="shared" si="70"/>
        <v>0.84188287999999978</v>
      </c>
      <c r="AO735" s="41">
        <v>41122</v>
      </c>
      <c r="AP735" s="88">
        <v>15.52</v>
      </c>
      <c r="AQ735" s="1685">
        <f t="shared" si="71"/>
        <v>1.2043520000000001</v>
      </c>
    </row>
    <row r="736" spans="1:43">
      <c r="A736" s="28">
        <v>41088</v>
      </c>
      <c r="B736" s="41">
        <v>41088</v>
      </c>
      <c r="C736" s="30">
        <v>45.985799999999998</v>
      </c>
      <c r="D736" s="28">
        <v>41088</v>
      </c>
      <c r="E736" s="30">
        <v>37.002899999999997</v>
      </c>
      <c r="F736" s="28">
        <v>41088</v>
      </c>
      <c r="G736" s="30">
        <v>26.235099999999999</v>
      </c>
      <c r="H736" s="28">
        <v>41088</v>
      </c>
      <c r="I736" s="30">
        <v>24.169499999999999</v>
      </c>
      <c r="J736" s="28">
        <v>41088</v>
      </c>
      <c r="K736" s="30">
        <v>22.082899999999999</v>
      </c>
      <c r="L736" s="41">
        <v>41088</v>
      </c>
      <c r="M736" s="30">
        <v>44.415700000000001</v>
      </c>
      <c r="N736" s="119">
        <v>41088</v>
      </c>
      <c r="O736" s="30">
        <v>52.027999999999999</v>
      </c>
      <c r="P736" s="41">
        <v>41088</v>
      </c>
      <c r="Q736" s="30">
        <v>34.7804</v>
      </c>
      <c r="R736" s="119">
        <v>41088</v>
      </c>
      <c r="S736" s="30">
        <v>38.037999999999997</v>
      </c>
      <c r="T736" s="41">
        <v>41088</v>
      </c>
      <c r="U736" s="30">
        <v>30.3843</v>
      </c>
      <c r="V736" s="119">
        <v>41088</v>
      </c>
      <c r="W736" s="30">
        <v>30.986000000000001</v>
      </c>
      <c r="X736" s="1446"/>
      <c r="Y736" s="93">
        <v>41102</v>
      </c>
      <c r="Z736" s="30">
        <v>19.309999999999999</v>
      </c>
      <c r="AA736" s="190">
        <f t="shared" si="66"/>
        <v>1.8643805</v>
      </c>
      <c r="AB736" s="41">
        <v>41102</v>
      </c>
      <c r="AC736" s="30">
        <v>19.29</v>
      </c>
      <c r="AD736" s="190">
        <f t="shared" si="67"/>
        <v>1.8605204999999996</v>
      </c>
      <c r="AE736" s="41">
        <v>41102</v>
      </c>
      <c r="AF736" s="30">
        <v>23.45</v>
      </c>
      <c r="AG736" s="1685">
        <f t="shared" si="68"/>
        <v>2.7495124999999994</v>
      </c>
      <c r="AH736" s="1446"/>
      <c r="AI736" s="93">
        <v>41100</v>
      </c>
      <c r="AJ736" s="30">
        <v>18</v>
      </c>
      <c r="AK736" s="190">
        <f t="shared" si="69"/>
        <v>1.6199999999999999</v>
      </c>
      <c r="AL736" s="41">
        <v>41088</v>
      </c>
      <c r="AM736" s="30">
        <v>12.965</v>
      </c>
      <c r="AN736" s="190">
        <f t="shared" si="70"/>
        <v>0.84045612499999978</v>
      </c>
      <c r="AO736" s="41">
        <v>41123</v>
      </c>
      <c r="AP736" s="88">
        <v>15.57</v>
      </c>
      <c r="AQ736" s="1685">
        <f t="shared" si="71"/>
        <v>1.2121245</v>
      </c>
    </row>
    <row r="737" spans="1:43">
      <c r="A737" s="28">
        <v>41089</v>
      </c>
      <c r="B737" s="41">
        <v>41089</v>
      </c>
      <c r="C737" s="30">
        <v>46.016199999999998</v>
      </c>
      <c r="D737" s="28">
        <v>41089</v>
      </c>
      <c r="E737" s="30">
        <v>36.863599999999998</v>
      </c>
      <c r="F737" s="28">
        <v>41089</v>
      </c>
      <c r="G737" s="30">
        <v>26.217099999999999</v>
      </c>
      <c r="H737" s="28">
        <v>41089</v>
      </c>
      <c r="I737" s="30">
        <v>24.161300000000001</v>
      </c>
      <c r="J737" s="28">
        <v>41089</v>
      </c>
      <c r="K737" s="30">
        <v>22.079000000000001</v>
      </c>
      <c r="L737" s="41">
        <v>41089</v>
      </c>
      <c r="M737" s="30">
        <v>45.098300000000002</v>
      </c>
      <c r="N737" s="119">
        <v>41089</v>
      </c>
      <c r="O737" s="30">
        <v>52.656999999999996</v>
      </c>
      <c r="P737" s="41">
        <v>41089</v>
      </c>
      <c r="Q737" s="30">
        <v>34.79</v>
      </c>
      <c r="R737" s="119">
        <v>41089</v>
      </c>
      <c r="S737" s="30">
        <v>38.048999999999999</v>
      </c>
      <c r="T737" s="41">
        <v>41089</v>
      </c>
      <c r="U737" s="30">
        <v>30.4651</v>
      </c>
      <c r="V737" s="119">
        <v>41089</v>
      </c>
      <c r="W737" s="30">
        <v>31.073</v>
      </c>
      <c r="X737" s="1446"/>
      <c r="Y737" s="93">
        <v>41103</v>
      </c>
      <c r="Z737" s="30">
        <v>19.25</v>
      </c>
      <c r="AA737" s="190">
        <f t="shared" si="66"/>
        <v>1.8528125</v>
      </c>
      <c r="AB737" s="41">
        <v>41103</v>
      </c>
      <c r="AC737" s="30">
        <v>19.34</v>
      </c>
      <c r="AD737" s="190">
        <f t="shared" si="67"/>
        <v>1.8701779999999997</v>
      </c>
      <c r="AE737" s="41">
        <v>41103</v>
      </c>
      <c r="AF737" s="30">
        <v>23.54</v>
      </c>
      <c r="AG737" s="1685">
        <f t="shared" si="68"/>
        <v>2.7706579999999996</v>
      </c>
      <c r="AH737" s="1446"/>
      <c r="AI737" s="93">
        <v>41101</v>
      </c>
      <c r="AJ737" s="30">
        <v>17.420000000000002</v>
      </c>
      <c r="AK737" s="190">
        <f t="shared" si="69"/>
        <v>1.5172820000000002</v>
      </c>
      <c r="AL737" s="41">
        <v>41089</v>
      </c>
      <c r="AM737" s="30">
        <v>13.622</v>
      </c>
      <c r="AN737" s="190">
        <f t="shared" si="70"/>
        <v>0.92779442000000012</v>
      </c>
      <c r="AO737" s="41">
        <v>41124</v>
      </c>
      <c r="AP737" s="88">
        <v>15.89</v>
      </c>
      <c r="AQ737" s="1685">
        <f t="shared" si="71"/>
        <v>1.2624605000000002</v>
      </c>
    </row>
    <row r="738" spans="1:43">
      <c r="A738" s="28">
        <v>41092</v>
      </c>
      <c r="B738" s="41">
        <v>41092</v>
      </c>
      <c r="C738" s="30">
        <v>47.597299999999997</v>
      </c>
      <c r="D738" s="28">
        <v>41092</v>
      </c>
      <c r="E738" s="30">
        <v>38.750500000000002</v>
      </c>
      <c r="F738" s="28">
        <v>41092</v>
      </c>
      <c r="G738" s="30">
        <v>27.8931</v>
      </c>
      <c r="H738" s="28">
        <v>41092</v>
      </c>
      <c r="I738" s="30">
        <v>25.630400000000002</v>
      </c>
      <c r="J738" s="28">
        <v>41092</v>
      </c>
      <c r="K738" s="30">
        <v>23.0275</v>
      </c>
      <c r="L738" s="41">
        <v>41092</v>
      </c>
      <c r="M738" s="30">
        <v>45.769399999999997</v>
      </c>
      <c r="N738" s="119">
        <v>41092</v>
      </c>
      <c r="O738" s="30">
        <v>53.268999999999998</v>
      </c>
      <c r="P738" s="41">
        <v>41092</v>
      </c>
      <c r="Q738" s="30">
        <v>35.524999999999999</v>
      </c>
      <c r="R738" s="119">
        <v>41092</v>
      </c>
      <c r="S738" s="30">
        <v>38.680999999999997</v>
      </c>
      <c r="T738" s="41">
        <v>41092</v>
      </c>
      <c r="U738" s="30">
        <v>31.0045</v>
      </c>
      <c r="V738" s="119">
        <v>41092</v>
      </c>
      <c r="W738" s="30">
        <v>31.623999999999999</v>
      </c>
      <c r="X738" s="1446"/>
      <c r="Y738" s="93">
        <v>41106</v>
      </c>
      <c r="Z738" s="30">
        <v>19.11</v>
      </c>
      <c r="AA738" s="190">
        <f t="shared" si="66"/>
        <v>1.8259604999999999</v>
      </c>
      <c r="AB738" s="41">
        <v>41106</v>
      </c>
      <c r="AC738" s="30">
        <v>19.12</v>
      </c>
      <c r="AD738" s="190">
        <f t="shared" si="67"/>
        <v>1.8278720000000002</v>
      </c>
      <c r="AE738" s="41">
        <v>41106</v>
      </c>
      <c r="AF738" s="30">
        <v>23.11</v>
      </c>
      <c r="AG738" s="1685">
        <f t="shared" si="68"/>
        <v>2.6703604999999997</v>
      </c>
      <c r="AH738" s="1446"/>
      <c r="AI738" s="93">
        <v>41102</v>
      </c>
      <c r="AJ738" s="30">
        <v>17.47</v>
      </c>
      <c r="AK738" s="190">
        <f t="shared" si="69"/>
        <v>1.5260044999999998</v>
      </c>
      <c r="AL738" s="41">
        <v>41092</v>
      </c>
      <c r="AM738" s="30">
        <v>13.637</v>
      </c>
      <c r="AN738" s="190">
        <f t="shared" si="70"/>
        <v>0.9298388449999998</v>
      </c>
      <c r="AO738" s="41">
        <v>41127</v>
      </c>
      <c r="AP738" s="88">
        <v>15.89</v>
      </c>
      <c r="AQ738" s="1685">
        <f t="shared" si="71"/>
        <v>1.2624605000000002</v>
      </c>
    </row>
    <row r="739" spans="1:43">
      <c r="A739" s="28">
        <v>41093</v>
      </c>
      <c r="B739" s="41">
        <v>41093</v>
      </c>
      <c r="C739" s="30">
        <v>49.412700000000001</v>
      </c>
      <c r="D739" s="28">
        <v>41093</v>
      </c>
      <c r="E739" s="30">
        <v>39.849200000000003</v>
      </c>
      <c r="F739" s="28">
        <v>41093</v>
      </c>
      <c r="G739" s="30">
        <v>28.620799999999999</v>
      </c>
      <c r="H739" s="28">
        <v>41093</v>
      </c>
      <c r="I739" s="30">
        <v>26.18</v>
      </c>
      <c r="J739" s="28">
        <v>41093</v>
      </c>
      <c r="K739" s="30">
        <v>23.299600000000002</v>
      </c>
      <c r="L739" s="41">
        <v>41093</v>
      </c>
      <c r="M739" s="30">
        <v>45.735599999999998</v>
      </c>
      <c r="N739" s="119">
        <v>41093</v>
      </c>
      <c r="O739" s="30">
        <v>53.183</v>
      </c>
      <c r="P739" s="41">
        <v>41093</v>
      </c>
      <c r="Q739" s="30">
        <v>35.570900000000002</v>
      </c>
      <c r="R739" s="119">
        <v>41093</v>
      </c>
      <c r="S739" s="30">
        <v>38.732999999999997</v>
      </c>
      <c r="T739" s="41">
        <v>41093</v>
      </c>
      <c r="U739" s="30">
        <v>31.0214</v>
      </c>
      <c r="V739" s="119">
        <v>41093</v>
      </c>
      <c r="W739" s="30">
        <v>31.626000000000001</v>
      </c>
      <c r="X739" s="1446"/>
      <c r="Y739" s="93">
        <v>41107</v>
      </c>
      <c r="Z739" s="30">
        <v>19.09</v>
      </c>
      <c r="AA739" s="190">
        <f t="shared" si="66"/>
        <v>1.8221404999999997</v>
      </c>
      <c r="AB739" s="41">
        <v>41107</v>
      </c>
      <c r="AC739" s="30">
        <v>19.12</v>
      </c>
      <c r="AD739" s="190">
        <f t="shared" si="67"/>
        <v>1.8278720000000002</v>
      </c>
      <c r="AE739" s="41">
        <v>41107</v>
      </c>
      <c r="AF739" s="30">
        <v>23.11</v>
      </c>
      <c r="AG739" s="1685">
        <f t="shared" si="68"/>
        <v>2.6703604999999997</v>
      </c>
      <c r="AH739" s="1446"/>
      <c r="AI739" s="93">
        <v>41103</v>
      </c>
      <c r="AJ739" s="30">
        <v>17.420000000000002</v>
      </c>
      <c r="AK739" s="190">
        <f t="shared" si="69"/>
        <v>1.5172820000000002</v>
      </c>
      <c r="AL739" s="41">
        <v>41093</v>
      </c>
      <c r="AM739" s="30">
        <v>13.711</v>
      </c>
      <c r="AN739" s="190">
        <f t="shared" si="70"/>
        <v>0.93995760500000025</v>
      </c>
      <c r="AO739" s="41">
        <v>41128</v>
      </c>
      <c r="AP739" s="88">
        <v>15.9</v>
      </c>
      <c r="AQ739" s="1685">
        <f t="shared" si="71"/>
        <v>1.2640500000000001</v>
      </c>
    </row>
    <row r="740" spans="1:43">
      <c r="A740" s="28">
        <v>41094</v>
      </c>
      <c r="B740" s="41">
        <v>41094</v>
      </c>
      <c r="C740" s="30">
        <v>48.9542</v>
      </c>
      <c r="D740" s="28">
        <v>41094</v>
      </c>
      <c r="E740" s="30">
        <v>39.761499999999998</v>
      </c>
      <c r="F740" s="28">
        <v>41094</v>
      </c>
      <c r="G740" s="30">
        <v>28.508500000000002</v>
      </c>
      <c r="H740" s="28">
        <v>41094</v>
      </c>
      <c r="I740" s="30">
        <v>26.084399999999999</v>
      </c>
      <c r="J740" s="28">
        <v>41094</v>
      </c>
      <c r="K740" s="30">
        <v>23.174600000000002</v>
      </c>
      <c r="L740" s="41">
        <v>41094</v>
      </c>
      <c r="M740" s="30">
        <v>45.982900000000001</v>
      </c>
      <c r="N740" s="119">
        <v>41094</v>
      </c>
      <c r="O740" s="30">
        <v>53.591000000000001</v>
      </c>
      <c r="P740" s="41">
        <v>41094</v>
      </c>
      <c r="Q740" s="30">
        <v>35.792900000000003</v>
      </c>
      <c r="R740" s="119">
        <v>41094</v>
      </c>
      <c r="S740" s="30">
        <v>38.982999999999997</v>
      </c>
      <c r="T740" s="41">
        <v>41094</v>
      </c>
      <c r="U740" s="30">
        <v>30.436</v>
      </c>
      <c r="V740" s="119">
        <v>41094</v>
      </c>
      <c r="W740" s="30">
        <v>31.05</v>
      </c>
      <c r="X740" s="1446"/>
      <c r="Y740" s="93">
        <v>41108</v>
      </c>
      <c r="Z740" s="30">
        <v>19.260000000000002</v>
      </c>
      <c r="AA740" s="190">
        <f t="shared" si="66"/>
        <v>1.8547380000000007</v>
      </c>
      <c r="AB740" s="41">
        <v>41108</v>
      </c>
      <c r="AC740" s="30">
        <v>19.239999999999998</v>
      </c>
      <c r="AD740" s="190">
        <f t="shared" si="67"/>
        <v>1.8508879999999999</v>
      </c>
      <c r="AE740" s="41">
        <v>41108</v>
      </c>
      <c r="AF740" s="30">
        <v>23.34</v>
      </c>
      <c r="AG740" s="1685">
        <f t="shared" si="68"/>
        <v>2.7237779999999998</v>
      </c>
      <c r="AH740" s="1446"/>
      <c r="AI740" s="93">
        <v>41106</v>
      </c>
      <c r="AJ740" s="30">
        <v>17.399999999999999</v>
      </c>
      <c r="AK740" s="190">
        <f t="shared" si="69"/>
        <v>1.5137999999999998</v>
      </c>
      <c r="AL740" s="41">
        <v>41094</v>
      </c>
      <c r="AM740" s="30">
        <v>13.678000000000001</v>
      </c>
      <c r="AN740" s="190">
        <f t="shared" si="70"/>
        <v>0.9354384200000001</v>
      </c>
      <c r="AO740" s="41">
        <v>41129</v>
      </c>
      <c r="AP740" s="88">
        <v>15.85</v>
      </c>
      <c r="AQ740" s="1685">
        <f t="shared" si="71"/>
        <v>1.2561125000000002</v>
      </c>
    </row>
    <row r="741" spans="1:43">
      <c r="A741" s="28">
        <v>41095</v>
      </c>
      <c r="B741" s="41">
        <v>41095</v>
      </c>
      <c r="C741" s="30">
        <v>48.176600000000001</v>
      </c>
      <c r="D741" s="28">
        <v>41095</v>
      </c>
      <c r="E741" s="30">
        <v>39.232300000000002</v>
      </c>
      <c r="F741" s="28">
        <v>41095</v>
      </c>
      <c r="G741" s="30">
        <v>28.280899999999999</v>
      </c>
      <c r="H741" s="28">
        <v>41095</v>
      </c>
      <c r="I741" s="30">
        <v>25.928799999999999</v>
      </c>
      <c r="J741" s="28">
        <v>41095</v>
      </c>
      <c r="K741" s="30">
        <v>23.129899999999999</v>
      </c>
      <c r="L741" s="41">
        <v>41095</v>
      </c>
      <c r="M741" s="30">
        <v>46.266100000000002</v>
      </c>
      <c r="N741" s="119">
        <v>41095</v>
      </c>
      <c r="O741" s="30">
        <v>54.094999999999999</v>
      </c>
      <c r="P741" s="41">
        <v>41095</v>
      </c>
      <c r="Q741" s="30">
        <v>36.366900000000001</v>
      </c>
      <c r="R741" s="119">
        <v>41095</v>
      </c>
      <c r="S741" s="30">
        <v>39.527999999999999</v>
      </c>
      <c r="T741" s="41">
        <v>41095</v>
      </c>
      <c r="U741" s="30">
        <v>30.5244</v>
      </c>
      <c r="V741" s="119">
        <v>41095</v>
      </c>
      <c r="W741" s="30">
        <v>31.135000000000002</v>
      </c>
      <c r="X741" s="1446"/>
      <c r="Y741" s="93">
        <v>41109</v>
      </c>
      <c r="Z741" s="30">
        <v>19.18</v>
      </c>
      <c r="AA741" s="190">
        <f t="shared" si="66"/>
        <v>1.8393619999999999</v>
      </c>
      <c r="AB741" s="41">
        <v>41109</v>
      </c>
      <c r="AC741" s="30">
        <v>19.11</v>
      </c>
      <c r="AD741" s="190">
        <f t="shared" si="67"/>
        <v>1.8259604999999999</v>
      </c>
      <c r="AE741" s="41">
        <v>41109</v>
      </c>
      <c r="AF741" s="30">
        <v>23.19</v>
      </c>
      <c r="AG741" s="1685">
        <f t="shared" si="68"/>
        <v>2.6888805000000007</v>
      </c>
      <c r="AH741" s="1446"/>
      <c r="AI741" s="93">
        <v>41107</v>
      </c>
      <c r="AJ741" s="30">
        <v>17.399999999999999</v>
      </c>
      <c r="AK741" s="190">
        <f t="shared" si="69"/>
        <v>1.5137999999999998</v>
      </c>
      <c r="AL741" s="41">
        <v>41095</v>
      </c>
      <c r="AM741" s="30">
        <v>13.692</v>
      </c>
      <c r="AN741" s="190">
        <f t="shared" si="70"/>
        <v>0.9373543200000003</v>
      </c>
      <c r="AO741" s="41">
        <v>41130</v>
      </c>
      <c r="AP741" s="88">
        <v>15.84</v>
      </c>
      <c r="AQ741" s="1685">
        <f t="shared" si="71"/>
        <v>1.2545279999999996</v>
      </c>
    </row>
    <row r="742" spans="1:43">
      <c r="A742" s="28">
        <v>41096</v>
      </c>
      <c r="B742" s="41">
        <v>41096</v>
      </c>
      <c r="C742" s="30">
        <v>53.2515</v>
      </c>
      <c r="D742" s="28">
        <v>41096</v>
      </c>
      <c r="E742" s="30">
        <v>42.6404</v>
      </c>
      <c r="F742" s="28">
        <v>41096</v>
      </c>
      <c r="G742" s="30">
        <v>29.694500000000001</v>
      </c>
      <c r="H742" s="28">
        <v>41096</v>
      </c>
      <c r="I742" s="30">
        <v>26.849</v>
      </c>
      <c r="J742" s="28">
        <v>41096</v>
      </c>
      <c r="K742" s="30">
        <v>23.912700000000001</v>
      </c>
      <c r="L742" s="41">
        <v>41096</v>
      </c>
      <c r="M742" s="30">
        <v>46.713500000000003</v>
      </c>
      <c r="N742" s="119">
        <v>41096</v>
      </c>
      <c r="O742" s="30">
        <v>54.554000000000002</v>
      </c>
      <c r="P742" s="41">
        <v>41096</v>
      </c>
      <c r="Q742" s="30">
        <v>37.291899999999998</v>
      </c>
      <c r="R742" s="119">
        <v>41096</v>
      </c>
      <c r="S742" s="30">
        <v>40.692</v>
      </c>
      <c r="T742" s="41">
        <v>41096</v>
      </c>
      <c r="U742" s="30">
        <v>31.314900000000002</v>
      </c>
      <c r="V742" s="119">
        <v>41096</v>
      </c>
      <c r="W742" s="30">
        <v>31.867000000000001</v>
      </c>
      <c r="X742" s="1446"/>
      <c r="Y742" s="93">
        <v>41110</v>
      </c>
      <c r="Z742" s="30">
        <v>19.43</v>
      </c>
      <c r="AA742" s="190">
        <f t="shared" si="66"/>
        <v>1.8876245</v>
      </c>
      <c r="AB742" s="41">
        <v>41110</v>
      </c>
      <c r="AC742" s="30">
        <v>19.14</v>
      </c>
      <c r="AD742" s="190">
        <f t="shared" si="67"/>
        <v>1.8316980000000003</v>
      </c>
      <c r="AE742" s="41">
        <v>41110</v>
      </c>
      <c r="AF742" s="30">
        <v>23.44</v>
      </c>
      <c r="AG742" s="1685">
        <f t="shared" si="68"/>
        <v>2.7471680000000007</v>
      </c>
      <c r="AH742" s="1446"/>
      <c r="AI742" s="93">
        <v>41108</v>
      </c>
      <c r="AJ742" s="30">
        <v>17.27</v>
      </c>
      <c r="AK742" s="190">
        <f t="shared" si="69"/>
        <v>1.4912644999999998</v>
      </c>
      <c r="AL742" s="41">
        <v>41096</v>
      </c>
      <c r="AM742" s="30">
        <v>13.757</v>
      </c>
      <c r="AN742" s="190">
        <f t="shared" si="70"/>
        <v>0.94627524500000004</v>
      </c>
      <c r="AO742" s="41">
        <v>41131</v>
      </c>
      <c r="AP742" s="88">
        <v>15.74</v>
      </c>
      <c r="AQ742" s="1685">
        <f t="shared" si="71"/>
        <v>1.2387380000000001</v>
      </c>
    </row>
    <row r="743" spans="1:43">
      <c r="A743" s="28">
        <v>41099</v>
      </c>
      <c r="B743" s="41">
        <v>41099</v>
      </c>
      <c r="C743" s="30">
        <v>52.774099999999997</v>
      </c>
      <c r="D743" s="28">
        <v>41099</v>
      </c>
      <c r="E743" s="30">
        <v>42.565199999999997</v>
      </c>
      <c r="F743" s="28">
        <v>41099</v>
      </c>
      <c r="G743" s="30">
        <v>29.7957</v>
      </c>
      <c r="H743" s="28">
        <v>41099</v>
      </c>
      <c r="I743" s="30">
        <v>27.057200000000002</v>
      </c>
      <c r="J743" s="28">
        <v>41099</v>
      </c>
      <c r="K743" s="30">
        <v>24.058199999999999</v>
      </c>
      <c r="L743" s="41">
        <v>41099</v>
      </c>
      <c r="M743" s="30">
        <v>46.591200000000001</v>
      </c>
      <c r="N743" s="119">
        <v>41099</v>
      </c>
      <c r="O743" s="30">
        <v>54.429000000000002</v>
      </c>
      <c r="P743" s="41">
        <v>41099</v>
      </c>
      <c r="Q743" s="30">
        <v>37.291499999999999</v>
      </c>
      <c r="R743" s="119">
        <v>41099</v>
      </c>
      <c r="S743" s="30">
        <v>40.701999999999998</v>
      </c>
      <c r="T743" s="41">
        <v>41099</v>
      </c>
      <c r="U743" s="30">
        <v>31.4694</v>
      </c>
      <c r="V743" s="119">
        <v>41099</v>
      </c>
      <c r="W743" s="30">
        <v>32.04</v>
      </c>
      <c r="X743" s="1446"/>
      <c r="Y743" s="93">
        <v>41113</v>
      </c>
      <c r="Z743" s="30">
        <v>19.98</v>
      </c>
      <c r="AA743" s="190">
        <f t="shared" si="66"/>
        <v>1.9960020000000003</v>
      </c>
      <c r="AB743" s="41">
        <v>41113</v>
      </c>
      <c r="AC743" s="30">
        <v>19.440000000000001</v>
      </c>
      <c r="AD743" s="190">
        <f t="shared" si="67"/>
        <v>1.8895680000000006</v>
      </c>
      <c r="AE743" s="41">
        <v>41113</v>
      </c>
      <c r="AF743" s="30">
        <v>23.91</v>
      </c>
      <c r="AG743" s="1685">
        <f t="shared" si="68"/>
        <v>2.8584404999999999</v>
      </c>
      <c r="AH743" s="1446"/>
      <c r="AI743" s="93">
        <v>41109</v>
      </c>
      <c r="AJ743" s="30">
        <v>17.36</v>
      </c>
      <c r="AK743" s="190">
        <f t="shared" si="69"/>
        <v>1.506848</v>
      </c>
      <c r="AL743" s="41">
        <v>41099</v>
      </c>
      <c r="AM743" s="30">
        <v>13.423999999999999</v>
      </c>
      <c r="AN743" s="190">
        <f t="shared" si="70"/>
        <v>0.90101887999999986</v>
      </c>
      <c r="AO743" s="41">
        <v>41134</v>
      </c>
      <c r="AP743" s="88">
        <v>15.74</v>
      </c>
      <c r="AQ743" s="1685">
        <f t="shared" si="71"/>
        <v>1.2387380000000001</v>
      </c>
    </row>
    <row r="744" spans="1:43">
      <c r="A744" s="28">
        <v>41100</v>
      </c>
      <c r="B744" s="41">
        <v>41100</v>
      </c>
      <c r="C744" s="30">
        <v>56.435400000000001</v>
      </c>
      <c r="D744" s="28">
        <v>41100</v>
      </c>
      <c r="E744" s="30">
        <v>43.370699999999999</v>
      </c>
      <c r="F744" s="28">
        <v>41100</v>
      </c>
      <c r="G744" s="30">
        <v>29.946300000000001</v>
      </c>
      <c r="H744" s="28">
        <v>41100</v>
      </c>
      <c r="I744" s="30">
        <v>27.1645</v>
      </c>
      <c r="J744" s="28">
        <v>41100</v>
      </c>
      <c r="K744" s="30">
        <v>24.061499999999999</v>
      </c>
      <c r="L744" s="41">
        <v>41100</v>
      </c>
      <c r="M744" s="30">
        <v>46.591999999999999</v>
      </c>
      <c r="N744" s="119">
        <v>41100</v>
      </c>
      <c r="O744" s="30">
        <v>54.430999999999997</v>
      </c>
      <c r="P744" s="41">
        <v>41100</v>
      </c>
      <c r="Q744" s="30">
        <v>37.3093</v>
      </c>
      <c r="R744" s="119">
        <v>41100</v>
      </c>
      <c r="S744" s="30">
        <v>40.728000000000002</v>
      </c>
      <c r="T744" s="41">
        <v>41100</v>
      </c>
      <c r="U744" s="30">
        <v>31.4572</v>
      </c>
      <c r="V744" s="119">
        <v>41100</v>
      </c>
      <c r="W744" s="30">
        <v>32.027000000000001</v>
      </c>
      <c r="X744" s="1446"/>
      <c r="Y744" s="93">
        <v>41114</v>
      </c>
      <c r="Z744" s="30">
        <v>19.91</v>
      </c>
      <c r="AA744" s="190">
        <f t="shared" si="66"/>
        <v>1.9820404999999999</v>
      </c>
      <c r="AB744" s="41">
        <v>41114</v>
      </c>
      <c r="AC744" s="30">
        <v>19.440000000000001</v>
      </c>
      <c r="AD744" s="190">
        <f t="shared" si="67"/>
        <v>1.8895680000000006</v>
      </c>
      <c r="AE744" s="41">
        <v>41114</v>
      </c>
      <c r="AF744" s="30">
        <v>23.92</v>
      </c>
      <c r="AG744" s="1685">
        <f t="shared" si="68"/>
        <v>2.8608320000000007</v>
      </c>
      <c r="AH744" s="1446"/>
      <c r="AI744" s="93">
        <v>41110</v>
      </c>
      <c r="AJ744" s="30">
        <v>17.52</v>
      </c>
      <c r="AK744" s="190">
        <f t="shared" si="69"/>
        <v>1.5347519999999999</v>
      </c>
      <c r="AL744" s="41">
        <v>41100</v>
      </c>
      <c r="AM744" s="30">
        <v>13.414</v>
      </c>
      <c r="AN744" s="190">
        <f t="shared" si="70"/>
        <v>0.89967698000000018</v>
      </c>
      <c r="AO744" s="41">
        <v>41135</v>
      </c>
      <c r="AP744" s="88">
        <v>15.62</v>
      </c>
      <c r="AQ744" s="1685">
        <f t="shared" si="71"/>
        <v>1.219922</v>
      </c>
    </row>
    <row r="745" spans="1:43">
      <c r="A745" s="28">
        <v>41101</v>
      </c>
      <c r="B745" s="41">
        <v>41101</v>
      </c>
      <c r="C745" s="30">
        <v>57.329500000000003</v>
      </c>
      <c r="D745" s="28">
        <v>41101</v>
      </c>
      <c r="E745" s="30">
        <v>43.665199999999999</v>
      </c>
      <c r="F745" s="28">
        <v>41101</v>
      </c>
      <c r="G745" s="30">
        <v>29.995799999999999</v>
      </c>
      <c r="H745" s="28">
        <v>41101</v>
      </c>
      <c r="I745" s="30">
        <v>27.1418</v>
      </c>
      <c r="J745" s="28">
        <v>41101</v>
      </c>
      <c r="K745" s="30">
        <v>24.052199999999999</v>
      </c>
      <c r="L745" s="41">
        <v>41101</v>
      </c>
      <c r="M745" s="30">
        <v>46.647500000000001</v>
      </c>
      <c r="N745" s="119">
        <v>41101</v>
      </c>
      <c r="O745" s="30">
        <v>54.914999999999999</v>
      </c>
      <c r="P745" s="41">
        <v>41101</v>
      </c>
      <c r="Q745" s="30">
        <v>37.387999999999998</v>
      </c>
      <c r="R745" s="119">
        <v>41101</v>
      </c>
      <c r="S745" s="30">
        <v>40.828000000000003</v>
      </c>
      <c r="T745" s="41">
        <v>41101</v>
      </c>
      <c r="U745" s="30">
        <v>31.7699</v>
      </c>
      <c r="V745" s="119">
        <v>41101</v>
      </c>
      <c r="W745" s="30">
        <v>32.350999999999999</v>
      </c>
      <c r="X745" s="1446"/>
      <c r="Y745" s="93">
        <v>41115</v>
      </c>
      <c r="Z745" s="30">
        <v>19.899999999999999</v>
      </c>
      <c r="AA745" s="190">
        <f t="shared" si="66"/>
        <v>1.9800499999999994</v>
      </c>
      <c r="AB745" s="41">
        <v>41115</v>
      </c>
      <c r="AC745" s="30">
        <v>19.46</v>
      </c>
      <c r="AD745" s="190">
        <f t="shared" si="67"/>
        <v>1.8934579999999999</v>
      </c>
      <c r="AE745" s="41">
        <v>41115</v>
      </c>
      <c r="AF745" s="30">
        <v>23.92</v>
      </c>
      <c r="AG745" s="1685">
        <f t="shared" si="68"/>
        <v>2.8608320000000007</v>
      </c>
      <c r="AH745" s="1446"/>
      <c r="AI745" s="93">
        <v>41113</v>
      </c>
      <c r="AJ745" s="30">
        <v>17.940000000000001</v>
      </c>
      <c r="AK745" s="190">
        <f t="shared" si="69"/>
        <v>1.609218</v>
      </c>
      <c r="AL745" s="41">
        <v>41101</v>
      </c>
      <c r="AM745" s="30">
        <v>13.233000000000001</v>
      </c>
      <c r="AN745" s="190">
        <f t="shared" si="70"/>
        <v>0.8755614450000001</v>
      </c>
      <c r="AO745" s="41">
        <v>41136</v>
      </c>
      <c r="AP745" s="88">
        <v>15.33</v>
      </c>
      <c r="AQ745" s="1685">
        <f t="shared" si="71"/>
        <v>1.1750444999999998</v>
      </c>
    </row>
    <row r="746" spans="1:43">
      <c r="A746" s="28">
        <v>41102</v>
      </c>
      <c r="B746" s="41">
        <v>41102</v>
      </c>
      <c r="C746" s="30">
        <v>57.249299999999998</v>
      </c>
      <c r="D746" s="28">
        <v>41102</v>
      </c>
      <c r="E746" s="30">
        <v>43.854999999999997</v>
      </c>
      <c r="F746" s="28">
        <v>41102</v>
      </c>
      <c r="G746" s="30">
        <v>30.242799999999999</v>
      </c>
      <c r="H746" s="28">
        <v>41102</v>
      </c>
      <c r="I746" s="30">
        <v>27.371400000000001</v>
      </c>
      <c r="J746" s="28">
        <v>41102</v>
      </c>
      <c r="K746" s="30">
        <v>24.127700000000001</v>
      </c>
      <c r="L746" s="41">
        <v>41102</v>
      </c>
      <c r="M746" s="30">
        <v>46.667499999999997</v>
      </c>
      <c r="N746" s="119">
        <v>41102</v>
      </c>
      <c r="O746" s="30">
        <v>55.05</v>
      </c>
      <c r="P746" s="41">
        <v>41102</v>
      </c>
      <c r="Q746" s="30">
        <v>37.296399999999998</v>
      </c>
      <c r="R746" s="119">
        <v>41102</v>
      </c>
      <c r="S746" s="30">
        <v>40.735999999999997</v>
      </c>
      <c r="T746" s="41">
        <v>41102</v>
      </c>
      <c r="U746" s="30">
        <v>32.166200000000003</v>
      </c>
      <c r="V746" s="119">
        <v>41102</v>
      </c>
      <c r="W746" s="30">
        <v>32.774000000000001</v>
      </c>
      <c r="X746" s="1446"/>
      <c r="Y746" s="93">
        <v>41116</v>
      </c>
      <c r="Z746" s="30">
        <v>20.51</v>
      </c>
      <c r="AA746" s="190">
        <f t="shared" si="66"/>
        <v>2.1033005</v>
      </c>
      <c r="AB746" s="41">
        <v>41116</v>
      </c>
      <c r="AC746" s="30">
        <v>19.79</v>
      </c>
      <c r="AD746" s="190">
        <f t="shared" si="67"/>
        <v>1.9582204999999999</v>
      </c>
      <c r="AE746" s="41">
        <v>41116</v>
      </c>
      <c r="AF746" s="30">
        <v>24.87</v>
      </c>
      <c r="AG746" s="1685">
        <f t="shared" si="68"/>
        <v>3.0925845000000001</v>
      </c>
      <c r="AH746" s="1446"/>
      <c r="AI746" s="93">
        <v>41114</v>
      </c>
      <c r="AJ746" s="30">
        <v>17.96</v>
      </c>
      <c r="AK746" s="190">
        <f t="shared" si="69"/>
        <v>1.6128080000000002</v>
      </c>
      <c r="AL746" s="41">
        <v>41102</v>
      </c>
      <c r="AM746" s="30">
        <v>13.25</v>
      </c>
      <c r="AN746" s="190">
        <f t="shared" si="70"/>
        <v>0.87781250000000011</v>
      </c>
      <c r="AO746" s="41">
        <v>41137</v>
      </c>
      <c r="AP746" s="88">
        <v>15.32</v>
      </c>
      <c r="AQ746" s="1685">
        <f t="shared" si="71"/>
        <v>1.1735119999999999</v>
      </c>
    </row>
    <row r="747" spans="1:43">
      <c r="A747" s="28">
        <v>41103</v>
      </c>
      <c r="B747" s="41">
        <v>41103</v>
      </c>
      <c r="C747" s="30">
        <v>57.227699999999999</v>
      </c>
      <c r="D747" s="28">
        <v>41103</v>
      </c>
      <c r="E747" s="30">
        <v>43.919800000000002</v>
      </c>
      <c r="F747" s="28">
        <v>41103</v>
      </c>
      <c r="G747" s="30">
        <v>30.2698</v>
      </c>
      <c r="H747" s="28">
        <v>41103</v>
      </c>
      <c r="I747" s="30">
        <v>27.3825</v>
      </c>
      <c r="J747" s="28">
        <v>41103</v>
      </c>
      <c r="K747" s="30">
        <v>24.100999999999999</v>
      </c>
      <c r="L747" s="41">
        <v>41103</v>
      </c>
      <c r="M747" s="30">
        <v>46.645699999999998</v>
      </c>
      <c r="N747" s="119">
        <v>41103</v>
      </c>
      <c r="O747" s="30">
        <v>55.165999999999997</v>
      </c>
      <c r="P747" s="41">
        <v>41103</v>
      </c>
      <c r="Q747" s="30">
        <v>37.333100000000002</v>
      </c>
      <c r="R747" s="119">
        <v>41103</v>
      </c>
      <c r="S747" s="30">
        <v>40.808</v>
      </c>
      <c r="T747" s="41">
        <v>41103</v>
      </c>
      <c r="U747" s="30">
        <v>32.144300000000001</v>
      </c>
      <c r="V747" s="119">
        <v>41103</v>
      </c>
      <c r="W747" s="30">
        <v>32.752000000000002</v>
      </c>
      <c r="X747" s="1446"/>
      <c r="Y747" s="93">
        <v>41117</v>
      </c>
      <c r="Z747" s="30">
        <v>20.78</v>
      </c>
      <c r="AA747" s="190">
        <f t="shared" si="66"/>
        <v>2.1590420000000003</v>
      </c>
      <c r="AB747" s="41">
        <v>41117</v>
      </c>
      <c r="AC747" s="30">
        <v>19.84</v>
      </c>
      <c r="AD747" s="190">
        <f t="shared" si="67"/>
        <v>1.9681279999999999</v>
      </c>
      <c r="AE747" s="41">
        <v>41117</v>
      </c>
      <c r="AF747" s="30">
        <v>25.19</v>
      </c>
      <c r="AG747" s="1685">
        <f t="shared" si="68"/>
        <v>3.1726805000000002</v>
      </c>
      <c r="AH747" s="1446"/>
      <c r="AI747" s="93">
        <v>41115</v>
      </c>
      <c r="AJ747" s="30">
        <v>17.88</v>
      </c>
      <c r="AK747" s="190">
        <f t="shared" si="69"/>
        <v>1.5984719999999997</v>
      </c>
      <c r="AL747" s="41">
        <v>41103</v>
      </c>
      <c r="AM747" s="30">
        <v>13.429</v>
      </c>
      <c r="AN747" s="190">
        <f t="shared" si="70"/>
        <v>0.90169020499999997</v>
      </c>
      <c r="AO747" s="41">
        <v>41138</v>
      </c>
      <c r="AP747" s="88">
        <v>15.15</v>
      </c>
      <c r="AQ747" s="1685">
        <f t="shared" si="71"/>
        <v>1.1476124999999999</v>
      </c>
    </row>
    <row r="748" spans="1:43">
      <c r="A748" s="28">
        <v>41106</v>
      </c>
      <c r="B748" s="41">
        <v>41106</v>
      </c>
      <c r="C748" s="30">
        <v>59.182099999999998</v>
      </c>
      <c r="D748" s="28">
        <v>41106</v>
      </c>
      <c r="E748" s="30">
        <v>46.057299999999998</v>
      </c>
      <c r="F748" s="28">
        <v>41106</v>
      </c>
      <c r="G748" s="30">
        <v>31.072600000000001</v>
      </c>
      <c r="H748" s="28">
        <v>41106</v>
      </c>
      <c r="I748" s="30">
        <v>27.924900000000001</v>
      </c>
      <c r="J748" s="28">
        <v>41106</v>
      </c>
      <c r="K748" s="30">
        <v>24.5929</v>
      </c>
      <c r="L748" s="41">
        <v>41106</v>
      </c>
      <c r="M748" s="30">
        <v>46.5</v>
      </c>
      <c r="N748" s="119">
        <v>41106</v>
      </c>
      <c r="O748" s="30">
        <v>55.006999999999998</v>
      </c>
      <c r="P748" s="41">
        <v>41106</v>
      </c>
      <c r="Q748" s="30">
        <v>37.251399999999997</v>
      </c>
      <c r="R748" s="119">
        <v>41106</v>
      </c>
      <c r="S748" s="30">
        <v>40.671999999999997</v>
      </c>
      <c r="T748" s="41">
        <v>41106</v>
      </c>
      <c r="U748" s="30">
        <v>32.622</v>
      </c>
      <c r="V748" s="119">
        <v>41106</v>
      </c>
      <c r="W748" s="30">
        <v>33.226999999999997</v>
      </c>
      <c r="X748" s="1446"/>
      <c r="Y748" s="93">
        <v>41120</v>
      </c>
      <c r="Z748" s="30">
        <v>20.83</v>
      </c>
      <c r="AA748" s="190">
        <f t="shared" si="66"/>
        <v>2.1694444999999996</v>
      </c>
      <c r="AB748" s="41">
        <v>41120</v>
      </c>
      <c r="AC748" s="30">
        <v>19.940000000000001</v>
      </c>
      <c r="AD748" s="190">
        <f t="shared" si="67"/>
        <v>1.9880180000000005</v>
      </c>
      <c r="AE748" s="41">
        <v>41120</v>
      </c>
      <c r="AF748" s="30">
        <v>25.16</v>
      </c>
      <c r="AG748" s="1685">
        <f t="shared" si="68"/>
        <v>3.1651279999999997</v>
      </c>
      <c r="AH748" s="1446"/>
      <c r="AI748" s="93">
        <v>41116</v>
      </c>
      <c r="AJ748" s="30">
        <v>18.37</v>
      </c>
      <c r="AK748" s="190">
        <f t="shared" si="69"/>
        <v>1.6872845000000001</v>
      </c>
      <c r="AL748" s="41">
        <v>41106</v>
      </c>
      <c r="AM748" s="30">
        <v>13.185</v>
      </c>
      <c r="AN748" s="190">
        <f t="shared" si="70"/>
        <v>0.86922112500000004</v>
      </c>
      <c r="AO748" s="41">
        <v>41141</v>
      </c>
      <c r="AP748" s="88">
        <v>14.99</v>
      </c>
      <c r="AQ748" s="1685">
        <f t="shared" si="71"/>
        <v>1.1235005</v>
      </c>
    </row>
    <row r="749" spans="1:43">
      <c r="A749" s="28">
        <v>41107</v>
      </c>
      <c r="B749" s="41">
        <v>41107</v>
      </c>
      <c r="C749" s="30">
        <v>61.098500000000001</v>
      </c>
      <c r="D749" s="28">
        <v>41107</v>
      </c>
      <c r="E749" s="30">
        <v>47.208100000000002</v>
      </c>
      <c r="F749" s="28">
        <v>41107</v>
      </c>
      <c r="G749" s="30">
        <v>31.714700000000001</v>
      </c>
      <c r="H749" s="28">
        <v>41107</v>
      </c>
      <c r="I749" s="30">
        <v>28.3812</v>
      </c>
      <c r="J749" s="28">
        <v>41107</v>
      </c>
      <c r="K749" s="30">
        <v>24.838100000000001</v>
      </c>
      <c r="L749" s="41">
        <v>41107</v>
      </c>
      <c r="M749" s="30">
        <v>45.155200000000001</v>
      </c>
      <c r="N749" s="119">
        <v>41107</v>
      </c>
      <c r="O749" s="30">
        <v>53.670999999999999</v>
      </c>
      <c r="P749" s="41">
        <v>41107</v>
      </c>
      <c r="Q749" s="30">
        <v>36.2928</v>
      </c>
      <c r="R749" s="119">
        <v>41107</v>
      </c>
      <c r="S749" s="30">
        <v>39.906999999999996</v>
      </c>
      <c r="T749" s="41">
        <v>41107</v>
      </c>
      <c r="U749" s="30">
        <v>32.869100000000003</v>
      </c>
      <c r="V749" s="119">
        <v>41107</v>
      </c>
      <c r="W749" s="30">
        <v>33.485999999999997</v>
      </c>
      <c r="X749" s="1446"/>
      <c r="Y749" s="93">
        <v>41121</v>
      </c>
      <c r="Z749" s="30">
        <v>21.02</v>
      </c>
      <c r="AA749" s="190">
        <f t="shared" si="66"/>
        <v>2.2092019999999999</v>
      </c>
      <c r="AB749" s="41">
        <v>41121</v>
      </c>
      <c r="AC749" s="30">
        <v>19.97</v>
      </c>
      <c r="AD749" s="190">
        <f t="shared" si="67"/>
        <v>1.9940044999999997</v>
      </c>
      <c r="AE749" s="41">
        <v>41121</v>
      </c>
      <c r="AF749" s="30">
        <v>25.2</v>
      </c>
      <c r="AG749" s="1685">
        <f t="shared" si="68"/>
        <v>3.1752000000000002</v>
      </c>
      <c r="AH749" s="1446"/>
      <c r="AI749" s="93">
        <v>41117</v>
      </c>
      <c r="AJ749" s="30">
        <v>18.420000000000002</v>
      </c>
      <c r="AK749" s="190">
        <f t="shared" si="69"/>
        <v>1.6964820000000005</v>
      </c>
      <c r="AL749" s="41">
        <v>41107</v>
      </c>
      <c r="AM749" s="30">
        <v>13.204000000000001</v>
      </c>
      <c r="AN749" s="190">
        <f t="shared" si="70"/>
        <v>0.87172808000000024</v>
      </c>
      <c r="AO749" s="41">
        <v>41142</v>
      </c>
      <c r="AP749" s="88">
        <v>15</v>
      </c>
      <c r="AQ749" s="1685">
        <f t="shared" si="71"/>
        <v>1.125</v>
      </c>
    </row>
    <row r="750" spans="1:43">
      <c r="A750" s="28">
        <v>41108</v>
      </c>
      <c r="B750" s="41">
        <v>41108</v>
      </c>
      <c r="C750" s="30">
        <v>64.393100000000004</v>
      </c>
      <c r="D750" s="28">
        <v>41108</v>
      </c>
      <c r="E750" s="30">
        <v>47.670200000000001</v>
      </c>
      <c r="F750" s="28">
        <v>41108</v>
      </c>
      <c r="G750" s="30">
        <v>31.8797</v>
      </c>
      <c r="H750" s="28">
        <v>41108</v>
      </c>
      <c r="I750" s="30">
        <v>28.4527</v>
      </c>
      <c r="J750" s="28">
        <v>41108</v>
      </c>
      <c r="K750" s="30">
        <v>24.8276</v>
      </c>
      <c r="L750" s="41">
        <v>41108</v>
      </c>
      <c r="M750" s="30">
        <v>45.083599999999997</v>
      </c>
      <c r="N750" s="119">
        <v>41108</v>
      </c>
      <c r="O750" s="30">
        <v>53.578000000000003</v>
      </c>
      <c r="P750" s="41">
        <v>41108</v>
      </c>
      <c r="Q750" s="30">
        <v>36.054299999999998</v>
      </c>
      <c r="R750" s="119">
        <v>41108</v>
      </c>
      <c r="S750" s="30">
        <v>39.712000000000003</v>
      </c>
      <c r="T750" s="41">
        <v>41108</v>
      </c>
      <c r="U750" s="30">
        <v>32.814799999999998</v>
      </c>
      <c r="V750" s="119">
        <v>41108</v>
      </c>
      <c r="W750" s="30">
        <v>33.441000000000003</v>
      </c>
      <c r="X750" s="1446"/>
      <c r="Y750" s="93">
        <v>41122</v>
      </c>
      <c r="Z750" s="30">
        <v>20.97</v>
      </c>
      <c r="AA750" s="190">
        <f t="shared" si="66"/>
        <v>2.1987044999999998</v>
      </c>
      <c r="AB750" s="41">
        <v>41122</v>
      </c>
      <c r="AC750" s="30">
        <v>19.87</v>
      </c>
      <c r="AD750" s="190">
        <f t="shared" si="67"/>
        <v>1.9740845000000002</v>
      </c>
      <c r="AE750" s="41">
        <v>41122</v>
      </c>
      <c r="AF750" s="30">
        <v>25.21</v>
      </c>
      <c r="AG750" s="1685">
        <f t="shared" si="68"/>
        <v>3.1777204999999995</v>
      </c>
      <c r="AH750" s="1446"/>
      <c r="AI750" s="93">
        <v>41120</v>
      </c>
      <c r="AJ750" s="30">
        <v>18.62</v>
      </c>
      <c r="AK750" s="190">
        <f t="shared" si="69"/>
        <v>1.7335220000000002</v>
      </c>
      <c r="AL750" s="41">
        <v>41108</v>
      </c>
      <c r="AM750" s="30">
        <v>13.218999999999999</v>
      </c>
      <c r="AN750" s="190">
        <f t="shared" si="70"/>
        <v>0.87370980500000006</v>
      </c>
      <c r="AO750" s="41">
        <v>41143</v>
      </c>
      <c r="AP750" s="88">
        <v>14.78</v>
      </c>
      <c r="AQ750" s="1685">
        <f t="shared" si="71"/>
        <v>1.0922419999999999</v>
      </c>
    </row>
    <row r="751" spans="1:43">
      <c r="A751" s="28">
        <v>41109</v>
      </c>
      <c r="B751" s="41">
        <v>41109</v>
      </c>
      <c r="C751" s="30">
        <v>66.148300000000006</v>
      </c>
      <c r="D751" s="28">
        <v>41109</v>
      </c>
      <c r="E751" s="30">
        <v>48.082000000000001</v>
      </c>
      <c r="F751" s="28">
        <v>41109</v>
      </c>
      <c r="G751" s="30">
        <v>31.897600000000001</v>
      </c>
      <c r="H751" s="28">
        <v>41109</v>
      </c>
      <c r="I751" s="30">
        <v>28.4268</v>
      </c>
      <c r="J751" s="28">
        <v>41109</v>
      </c>
      <c r="K751" s="30">
        <v>24.7989</v>
      </c>
      <c r="L751" s="41">
        <v>41109</v>
      </c>
      <c r="M751" s="30">
        <v>44.475200000000001</v>
      </c>
      <c r="N751" s="119">
        <v>41109</v>
      </c>
      <c r="O751" s="30">
        <v>53.323</v>
      </c>
      <c r="P751" s="41">
        <v>41109</v>
      </c>
      <c r="Q751" s="30">
        <v>35.607300000000002</v>
      </c>
      <c r="R751" s="119">
        <v>41109</v>
      </c>
      <c r="S751" s="30">
        <v>39.241</v>
      </c>
      <c r="T751" s="41">
        <v>41109</v>
      </c>
      <c r="U751" s="30">
        <v>32.759500000000003</v>
      </c>
      <c r="V751" s="119">
        <v>41109</v>
      </c>
      <c r="W751" s="30">
        <v>33.39</v>
      </c>
      <c r="X751" s="1446"/>
      <c r="Y751" s="93">
        <v>41123</v>
      </c>
      <c r="Z751" s="30">
        <v>21.25</v>
      </c>
      <c r="AA751" s="190">
        <f t="shared" si="66"/>
        <v>2.2578124999999996</v>
      </c>
      <c r="AB751" s="41">
        <v>41123</v>
      </c>
      <c r="AC751" s="30">
        <v>20.07</v>
      </c>
      <c r="AD751" s="190">
        <f t="shared" si="67"/>
        <v>2.0140244999999997</v>
      </c>
      <c r="AE751" s="41">
        <v>41123</v>
      </c>
      <c r="AF751" s="30">
        <v>25.58</v>
      </c>
      <c r="AG751" s="1685">
        <f t="shared" si="68"/>
        <v>3.2716819999999993</v>
      </c>
      <c r="AH751" s="1446"/>
      <c r="AI751" s="93">
        <v>41121</v>
      </c>
      <c r="AJ751" s="30">
        <v>18.62</v>
      </c>
      <c r="AK751" s="190">
        <f t="shared" si="69"/>
        <v>1.7335220000000002</v>
      </c>
      <c r="AL751" s="41">
        <v>41109</v>
      </c>
      <c r="AM751" s="30">
        <v>13.255000000000001</v>
      </c>
      <c r="AN751" s="190">
        <f t="shared" si="70"/>
        <v>0.87847512500000002</v>
      </c>
      <c r="AO751" s="41">
        <v>41144</v>
      </c>
      <c r="AP751" s="88">
        <v>14.83</v>
      </c>
      <c r="AQ751" s="1685">
        <f t="shared" si="71"/>
        <v>1.0996444999999999</v>
      </c>
    </row>
    <row r="752" spans="1:43">
      <c r="A752" s="28">
        <v>41110</v>
      </c>
      <c r="B752" s="41">
        <v>41110</v>
      </c>
      <c r="C752" s="30">
        <v>66.474299999999999</v>
      </c>
      <c r="D752" s="28">
        <v>41110</v>
      </c>
      <c r="E752" s="30">
        <v>48.237000000000002</v>
      </c>
      <c r="F752" s="28">
        <v>41110</v>
      </c>
      <c r="G752" s="30">
        <v>31.872499999999999</v>
      </c>
      <c r="H752" s="28">
        <v>41110</v>
      </c>
      <c r="I752" s="30">
        <v>28.389800000000001</v>
      </c>
      <c r="J752" s="28">
        <v>41110</v>
      </c>
      <c r="K752" s="30">
        <v>24.771799999999999</v>
      </c>
      <c r="L752" s="41">
        <v>41110</v>
      </c>
      <c r="M752" s="30">
        <v>44.857100000000003</v>
      </c>
      <c r="N752" s="119">
        <v>41110</v>
      </c>
      <c r="O752" s="30">
        <v>54.154000000000003</v>
      </c>
      <c r="P752" s="41">
        <v>41110</v>
      </c>
      <c r="Q752" s="30">
        <v>36.094200000000001</v>
      </c>
      <c r="R752" s="119">
        <v>41110</v>
      </c>
      <c r="S752" s="30">
        <v>39.564</v>
      </c>
      <c r="T752" s="41">
        <v>41110</v>
      </c>
      <c r="U752" s="30">
        <v>32.758299999999998</v>
      </c>
      <c r="V752" s="119">
        <v>41110</v>
      </c>
      <c r="W752" s="30">
        <v>33.386000000000003</v>
      </c>
      <c r="X752" s="1446"/>
      <c r="Y752" s="93">
        <v>41124</v>
      </c>
      <c r="Z752" s="30">
        <v>21.7</v>
      </c>
      <c r="AA752" s="190">
        <f t="shared" si="66"/>
        <v>2.3544499999999999</v>
      </c>
      <c r="AB752" s="41">
        <v>41124</v>
      </c>
      <c r="AC752" s="30">
        <v>20.47</v>
      </c>
      <c r="AD752" s="190">
        <f t="shared" si="67"/>
        <v>2.0951044999999997</v>
      </c>
      <c r="AE752" s="41">
        <v>41124</v>
      </c>
      <c r="AF752" s="30">
        <v>26.58</v>
      </c>
      <c r="AG752" s="1685">
        <f t="shared" si="68"/>
        <v>3.5324819999999995</v>
      </c>
      <c r="AH752" s="1446"/>
      <c r="AI752" s="93">
        <v>41122</v>
      </c>
      <c r="AJ752" s="30">
        <v>18.62</v>
      </c>
      <c r="AK752" s="190">
        <f t="shared" si="69"/>
        <v>1.7335220000000002</v>
      </c>
      <c r="AL752" s="41">
        <v>41110</v>
      </c>
      <c r="AM752" s="30">
        <v>13.378</v>
      </c>
      <c r="AN752" s="190">
        <f t="shared" si="70"/>
        <v>0.89485442000000015</v>
      </c>
      <c r="AO752" s="41">
        <v>41145</v>
      </c>
      <c r="AP752" s="88">
        <v>14.83</v>
      </c>
      <c r="AQ752" s="1685">
        <f t="shared" si="71"/>
        <v>1.0996444999999999</v>
      </c>
    </row>
    <row r="753" spans="1:43">
      <c r="A753" s="28">
        <v>41113</v>
      </c>
      <c r="B753" s="41">
        <v>41113</v>
      </c>
      <c r="C753" s="30">
        <v>78.002700000000004</v>
      </c>
      <c r="D753" s="28">
        <v>41113</v>
      </c>
      <c r="E753" s="30">
        <v>52.580399999999997</v>
      </c>
      <c r="F753" s="28">
        <v>41113</v>
      </c>
      <c r="G753" s="30">
        <v>33.578400000000002</v>
      </c>
      <c r="H753" s="28">
        <v>41113</v>
      </c>
      <c r="I753" s="30">
        <v>29.586099999999998</v>
      </c>
      <c r="J753" s="28">
        <v>41113</v>
      </c>
      <c r="K753" s="30">
        <v>25.2</v>
      </c>
      <c r="L753" s="41">
        <v>41113</v>
      </c>
      <c r="M753" s="30">
        <v>44.883899999999997</v>
      </c>
      <c r="N753" s="119">
        <v>41113</v>
      </c>
      <c r="O753" s="30">
        <v>54.354999999999997</v>
      </c>
      <c r="P753" s="41">
        <v>41113</v>
      </c>
      <c r="Q753" s="30">
        <v>36.609499999999997</v>
      </c>
      <c r="R753" s="119">
        <v>41113</v>
      </c>
      <c r="S753" s="30">
        <v>39.889000000000003</v>
      </c>
      <c r="T753" s="41">
        <v>41113</v>
      </c>
      <c r="U753" s="30">
        <v>33.290399999999998</v>
      </c>
      <c r="V753" s="119">
        <v>41113</v>
      </c>
      <c r="W753" s="30">
        <v>33.837000000000003</v>
      </c>
      <c r="X753" s="1446"/>
      <c r="Y753" s="93">
        <v>41127</v>
      </c>
      <c r="Z753" s="30">
        <v>21.73</v>
      </c>
      <c r="AA753" s="190">
        <f t="shared" si="66"/>
        <v>2.3609644999999997</v>
      </c>
      <c r="AB753" s="41">
        <v>41127</v>
      </c>
      <c r="AC753" s="30">
        <v>20.32</v>
      </c>
      <c r="AD753" s="190">
        <f t="shared" si="67"/>
        <v>2.0645120000000001</v>
      </c>
      <c r="AE753" s="41">
        <v>41127</v>
      </c>
      <c r="AF753" s="30">
        <v>26.5</v>
      </c>
      <c r="AG753" s="1685">
        <f t="shared" si="68"/>
        <v>3.5112500000000004</v>
      </c>
      <c r="AH753" s="1446"/>
      <c r="AI753" s="93">
        <v>41123</v>
      </c>
      <c r="AJ753" s="30">
        <v>18.649999999999999</v>
      </c>
      <c r="AK753" s="190">
        <f t="shared" si="69"/>
        <v>1.7391125000000001</v>
      </c>
      <c r="AL753" s="41">
        <v>41113</v>
      </c>
      <c r="AM753" s="30">
        <v>13.542999999999999</v>
      </c>
      <c r="AN753" s="190">
        <f t="shared" si="70"/>
        <v>0.91706424499999983</v>
      </c>
      <c r="AO753" s="41">
        <v>41148</v>
      </c>
      <c r="AP753" s="88">
        <v>14.83</v>
      </c>
      <c r="AQ753" s="1685">
        <f t="shared" si="71"/>
        <v>1.0996444999999999</v>
      </c>
    </row>
    <row r="754" spans="1:43">
      <c r="A754" s="28">
        <v>41114</v>
      </c>
      <c r="B754" s="41">
        <v>41114</v>
      </c>
      <c r="C754" s="30">
        <v>85.461699999999993</v>
      </c>
      <c r="D754" s="28">
        <v>41114</v>
      </c>
      <c r="E754" s="30">
        <v>56.825000000000003</v>
      </c>
      <c r="F754" s="28">
        <v>41114</v>
      </c>
      <c r="G754" s="30">
        <v>35.9178</v>
      </c>
      <c r="H754" s="28">
        <v>41114</v>
      </c>
      <c r="I754" s="30">
        <v>31.712499999999999</v>
      </c>
      <c r="J754" s="28">
        <v>41114</v>
      </c>
      <c r="K754" s="30">
        <v>26.6265</v>
      </c>
      <c r="L754" s="41">
        <v>41114</v>
      </c>
      <c r="M754" s="30">
        <v>45.611600000000003</v>
      </c>
      <c r="N754" s="119">
        <v>41114</v>
      </c>
      <c r="O754" s="30">
        <v>55.319000000000003</v>
      </c>
      <c r="P754" s="41">
        <v>41114</v>
      </c>
      <c r="Q754" s="30">
        <v>37.942799999999998</v>
      </c>
      <c r="R754" s="119">
        <v>41114</v>
      </c>
      <c r="S754" s="30">
        <v>41.56</v>
      </c>
      <c r="T754" s="41">
        <v>41114</v>
      </c>
      <c r="U754" s="30">
        <v>33.921599999999998</v>
      </c>
      <c r="V754" s="119">
        <v>41114</v>
      </c>
      <c r="W754" s="30">
        <v>34.453000000000003</v>
      </c>
      <c r="X754" s="1446"/>
      <c r="Y754" s="93">
        <v>41128</v>
      </c>
      <c r="Z754" s="30">
        <v>21.66</v>
      </c>
      <c r="AA754" s="190">
        <f t="shared" si="66"/>
        <v>2.3457780000000006</v>
      </c>
      <c r="AB754" s="41">
        <v>41128</v>
      </c>
      <c r="AC754" s="30">
        <v>20.38</v>
      </c>
      <c r="AD754" s="190">
        <f t="shared" si="67"/>
        <v>2.0767219999999997</v>
      </c>
      <c r="AE754" s="41">
        <v>41128</v>
      </c>
      <c r="AF754" s="30">
        <v>26.54</v>
      </c>
      <c r="AG754" s="1685">
        <f t="shared" si="68"/>
        <v>3.521857999999999</v>
      </c>
      <c r="AH754" s="1446"/>
      <c r="AI754" s="93">
        <v>41124</v>
      </c>
      <c r="AJ754" s="30">
        <v>18.989999999999998</v>
      </c>
      <c r="AK754" s="190">
        <f t="shared" si="69"/>
        <v>1.8031004999999996</v>
      </c>
      <c r="AL754" s="41">
        <v>41114</v>
      </c>
      <c r="AM754" s="30">
        <v>13.586</v>
      </c>
      <c r="AN754" s="190">
        <f t="shared" si="70"/>
        <v>0.92289697999999998</v>
      </c>
      <c r="AO754" s="41">
        <v>41149</v>
      </c>
      <c r="AP754" s="88">
        <v>14.75</v>
      </c>
      <c r="AQ754" s="1685">
        <f t="shared" si="71"/>
        <v>1.0878124999999998</v>
      </c>
    </row>
    <row r="755" spans="1:43">
      <c r="A755" s="28">
        <v>41115</v>
      </c>
      <c r="B755" s="41">
        <v>41115</v>
      </c>
      <c r="C755" s="30">
        <v>86.073999999999998</v>
      </c>
      <c r="D755" s="28">
        <v>41115</v>
      </c>
      <c r="E755" s="30">
        <v>57.0488</v>
      </c>
      <c r="F755" s="28">
        <v>41115</v>
      </c>
      <c r="G755" s="30">
        <v>35.895400000000002</v>
      </c>
      <c r="H755" s="28">
        <v>41115</v>
      </c>
      <c r="I755" s="30">
        <v>31.696899999999999</v>
      </c>
      <c r="J755" s="28">
        <v>41115</v>
      </c>
      <c r="K755" s="30">
        <v>26.745799999999999</v>
      </c>
      <c r="L755" s="41">
        <v>41115</v>
      </c>
      <c r="M755" s="30">
        <v>45.568100000000001</v>
      </c>
      <c r="N755" s="119">
        <v>41115</v>
      </c>
      <c r="O755" s="30">
        <v>55.317</v>
      </c>
      <c r="P755" s="41">
        <v>41115</v>
      </c>
      <c r="Q755" s="30">
        <v>37.945799999999998</v>
      </c>
      <c r="R755" s="119">
        <v>41115</v>
      </c>
      <c r="S755" s="30">
        <v>41.582000000000001</v>
      </c>
      <c r="T755" s="41">
        <v>41115</v>
      </c>
      <c r="U755" s="30">
        <v>34.033099999999997</v>
      </c>
      <c r="V755" s="119">
        <v>41115</v>
      </c>
      <c r="W755" s="30">
        <v>34.56</v>
      </c>
      <c r="X755" s="1446"/>
      <c r="Y755" s="93">
        <v>41129</v>
      </c>
      <c r="Z755" s="30">
        <v>21.56</v>
      </c>
      <c r="AA755" s="190">
        <f t="shared" si="66"/>
        <v>2.3241679999999998</v>
      </c>
      <c r="AB755" s="41">
        <v>41129</v>
      </c>
      <c r="AC755" s="30">
        <v>20.36</v>
      </c>
      <c r="AD755" s="190">
        <f t="shared" si="67"/>
        <v>2.072648</v>
      </c>
      <c r="AE755" s="41">
        <v>41129</v>
      </c>
      <c r="AF755" s="30">
        <v>26.48</v>
      </c>
      <c r="AG755" s="1685">
        <f t="shared" si="68"/>
        <v>3.5059519999999997</v>
      </c>
      <c r="AH755" s="1446"/>
      <c r="AI755" s="93">
        <v>41127</v>
      </c>
      <c r="AJ755" s="30">
        <v>18.940000000000001</v>
      </c>
      <c r="AK755" s="190">
        <f t="shared" si="69"/>
        <v>1.7936180000000004</v>
      </c>
      <c r="AL755" s="41">
        <v>41115</v>
      </c>
      <c r="AM755" s="30">
        <v>13.551</v>
      </c>
      <c r="AN755" s="190">
        <f t="shared" si="70"/>
        <v>0.91814800499999993</v>
      </c>
      <c r="AO755" s="41">
        <v>41150</v>
      </c>
      <c r="AP755" s="88">
        <v>14.74</v>
      </c>
      <c r="AQ755" s="1685">
        <f t="shared" si="71"/>
        <v>1.086338</v>
      </c>
    </row>
    <row r="756" spans="1:43">
      <c r="A756" s="28">
        <v>41116</v>
      </c>
      <c r="B756" s="41">
        <v>41116</v>
      </c>
      <c r="C756" s="30">
        <v>87.320099999999996</v>
      </c>
      <c r="D756" s="28">
        <v>41116</v>
      </c>
      <c r="E756" s="30">
        <v>57.604799999999997</v>
      </c>
      <c r="F756" s="28">
        <v>41116</v>
      </c>
      <c r="G756" s="30">
        <v>36.156500000000001</v>
      </c>
      <c r="H756" s="28">
        <v>41116</v>
      </c>
      <c r="I756" s="30">
        <v>31.916</v>
      </c>
      <c r="J756" s="28">
        <v>41116</v>
      </c>
      <c r="K756" s="30">
        <v>26.927700000000002</v>
      </c>
      <c r="L756" s="41">
        <v>41116</v>
      </c>
      <c r="M756" s="30">
        <v>46.1312</v>
      </c>
      <c r="N756" s="119">
        <v>41116</v>
      </c>
      <c r="O756" s="30">
        <v>56.091000000000001</v>
      </c>
      <c r="P756" s="41">
        <v>41116</v>
      </c>
      <c r="Q756" s="30">
        <v>37.897100000000002</v>
      </c>
      <c r="R756" s="119">
        <v>41116</v>
      </c>
      <c r="S756" s="30">
        <v>41.531999999999996</v>
      </c>
      <c r="T756" s="41">
        <v>41116</v>
      </c>
      <c r="U756" s="30">
        <v>34.364800000000002</v>
      </c>
      <c r="V756" s="119">
        <v>41116</v>
      </c>
      <c r="W756" s="30">
        <v>34.886000000000003</v>
      </c>
      <c r="X756" s="1446"/>
      <c r="Y756" s="93">
        <v>41130</v>
      </c>
      <c r="Z756" s="30">
        <v>21.52</v>
      </c>
      <c r="AA756" s="190">
        <f t="shared" si="66"/>
        <v>2.3155519999999998</v>
      </c>
      <c r="AB756" s="41">
        <v>41130</v>
      </c>
      <c r="AC756" s="30">
        <v>20.260000000000002</v>
      </c>
      <c r="AD756" s="190">
        <f t="shared" si="67"/>
        <v>2.0523380000000002</v>
      </c>
      <c r="AE756" s="41">
        <v>41130</v>
      </c>
      <c r="AF756" s="30">
        <v>26.34</v>
      </c>
      <c r="AG756" s="1685">
        <f t="shared" si="68"/>
        <v>3.4689780000000003</v>
      </c>
      <c r="AH756" s="1446"/>
      <c r="AI756" s="93">
        <v>41128</v>
      </c>
      <c r="AJ756" s="30">
        <v>18.809999999999999</v>
      </c>
      <c r="AK756" s="190">
        <f t="shared" si="69"/>
        <v>1.7690804999999996</v>
      </c>
      <c r="AL756" s="41">
        <v>41116</v>
      </c>
      <c r="AM756" s="30">
        <v>13.875</v>
      </c>
      <c r="AN756" s="190">
        <f t="shared" si="70"/>
        <v>0.96257812500000017</v>
      </c>
      <c r="AO756" s="41">
        <v>41151</v>
      </c>
      <c r="AP756" s="88">
        <v>14.63</v>
      </c>
      <c r="AQ756" s="1685">
        <f t="shared" si="71"/>
        <v>1.0701845000000001</v>
      </c>
    </row>
    <row r="757" spans="1:43">
      <c r="A757" s="28">
        <v>41117</v>
      </c>
      <c r="B757" s="41">
        <v>41117</v>
      </c>
      <c r="C757" s="30">
        <v>87.383700000000005</v>
      </c>
      <c r="D757" s="28">
        <v>41117</v>
      </c>
      <c r="E757" s="30">
        <v>57.744500000000002</v>
      </c>
      <c r="F757" s="28">
        <v>41117</v>
      </c>
      <c r="G757" s="30">
        <v>36.156599999999997</v>
      </c>
      <c r="H757" s="28">
        <v>41117</v>
      </c>
      <c r="I757" s="30">
        <v>31.905000000000001</v>
      </c>
      <c r="J757" s="28">
        <v>41117</v>
      </c>
      <c r="K757" s="30">
        <v>26.913499999999999</v>
      </c>
      <c r="L757" s="41">
        <v>41117</v>
      </c>
      <c r="M757" s="30">
        <v>46.463799999999999</v>
      </c>
      <c r="N757" s="119">
        <v>41117</v>
      </c>
      <c r="O757" s="30">
        <v>56.75</v>
      </c>
      <c r="P757" s="41">
        <v>41117</v>
      </c>
      <c r="Q757" s="30">
        <v>37.5929</v>
      </c>
      <c r="R757" s="119">
        <v>41117</v>
      </c>
      <c r="S757" s="30">
        <v>41.524999999999999</v>
      </c>
      <c r="T757" s="41">
        <v>41117</v>
      </c>
      <c r="U757" s="30">
        <v>34.366700000000002</v>
      </c>
      <c r="V757" s="119">
        <v>41117</v>
      </c>
      <c r="W757" s="30">
        <v>34.89</v>
      </c>
      <c r="X757" s="1446"/>
      <c r="Y757" s="93">
        <v>41131</v>
      </c>
      <c r="Z757" s="30">
        <v>20.83</v>
      </c>
      <c r="AA757" s="190">
        <f t="shared" si="66"/>
        <v>2.1694444999999996</v>
      </c>
      <c r="AB757" s="41">
        <v>41131</v>
      </c>
      <c r="AC757" s="30">
        <v>19.77</v>
      </c>
      <c r="AD757" s="190">
        <f t="shared" si="67"/>
        <v>1.9542644999999998</v>
      </c>
      <c r="AE757" s="41">
        <v>41131</v>
      </c>
      <c r="AF757" s="30">
        <v>25.92</v>
      </c>
      <c r="AG757" s="1685">
        <f t="shared" si="68"/>
        <v>3.3592320000000009</v>
      </c>
      <c r="AH757" s="1446"/>
      <c r="AI757" s="93">
        <v>41129</v>
      </c>
      <c r="AJ757" s="30">
        <v>18.71</v>
      </c>
      <c r="AK757" s="190">
        <f t="shared" si="69"/>
        <v>1.7503205000000004</v>
      </c>
      <c r="AL757" s="41">
        <v>41117</v>
      </c>
      <c r="AM757" s="30">
        <v>14.081</v>
      </c>
      <c r="AN757" s="190">
        <f t="shared" si="70"/>
        <v>0.99137280499999991</v>
      </c>
      <c r="AO757" s="41">
        <v>41152</v>
      </c>
      <c r="AP757" s="88">
        <v>14.61</v>
      </c>
      <c r="AQ757" s="1685">
        <f t="shared" si="71"/>
        <v>1.0672605000000002</v>
      </c>
    </row>
    <row r="758" spans="1:43">
      <c r="A758" s="28">
        <v>41120</v>
      </c>
      <c r="B758" s="41">
        <v>41120</v>
      </c>
      <c r="C758" s="30">
        <v>88.715999999999994</v>
      </c>
      <c r="D758" s="28">
        <v>41120</v>
      </c>
      <c r="E758" s="30">
        <v>58.123600000000003</v>
      </c>
      <c r="F758" s="28">
        <v>41120</v>
      </c>
      <c r="G758" s="30">
        <v>36.157899999999998</v>
      </c>
      <c r="H758" s="28">
        <v>41120</v>
      </c>
      <c r="I758" s="30">
        <v>31.864599999999999</v>
      </c>
      <c r="J758" s="28">
        <v>41120</v>
      </c>
      <c r="K758" s="30">
        <v>26.941700000000001</v>
      </c>
      <c r="L758" s="41">
        <v>41120</v>
      </c>
      <c r="M758" s="30">
        <v>46.331099999999999</v>
      </c>
      <c r="N758" s="119">
        <v>41120</v>
      </c>
      <c r="O758" s="30">
        <v>56.81</v>
      </c>
      <c r="P758" s="41">
        <v>41120</v>
      </c>
      <c r="Q758" s="30">
        <v>37.491700000000002</v>
      </c>
      <c r="R758" s="119">
        <v>41120</v>
      </c>
      <c r="S758" s="30">
        <v>41.468000000000004</v>
      </c>
      <c r="T758" s="41">
        <v>41120</v>
      </c>
      <c r="U758" s="30">
        <v>34.378900000000002</v>
      </c>
      <c r="V758" s="119">
        <v>41120</v>
      </c>
      <c r="W758" s="30">
        <v>34.896000000000001</v>
      </c>
      <c r="X758" s="1446"/>
      <c r="Y758" s="93">
        <v>41134</v>
      </c>
      <c r="Z758" s="30">
        <v>20.83</v>
      </c>
      <c r="AA758" s="190">
        <f t="shared" si="66"/>
        <v>2.1694444999999996</v>
      </c>
      <c r="AB758" s="41">
        <v>41134</v>
      </c>
      <c r="AC758" s="30">
        <v>19.8</v>
      </c>
      <c r="AD758" s="190">
        <f t="shared" si="67"/>
        <v>1.9602000000000002</v>
      </c>
      <c r="AE758" s="41">
        <v>41134</v>
      </c>
      <c r="AF758" s="30">
        <v>25.93</v>
      </c>
      <c r="AG758" s="1685">
        <f t="shared" si="68"/>
        <v>3.3618244999999991</v>
      </c>
      <c r="AH758" s="1446"/>
      <c r="AI758" s="93">
        <v>41130</v>
      </c>
      <c r="AJ758" s="30">
        <v>18.38</v>
      </c>
      <c r="AK758" s="190">
        <f t="shared" si="69"/>
        <v>1.6891219999999998</v>
      </c>
      <c r="AL758" s="41">
        <v>41120</v>
      </c>
      <c r="AM758" s="30">
        <v>14.101000000000001</v>
      </c>
      <c r="AN758" s="190">
        <f t="shared" si="70"/>
        <v>0.99419100499999991</v>
      </c>
      <c r="AO758" s="41">
        <v>41156</v>
      </c>
      <c r="AP758" s="88">
        <v>14.6</v>
      </c>
      <c r="AQ758" s="1685">
        <f t="shared" si="71"/>
        <v>1.0657999999999999</v>
      </c>
    </row>
    <row r="759" spans="1:43">
      <c r="A759" s="28">
        <v>41121</v>
      </c>
      <c r="B759" s="41">
        <v>41121</v>
      </c>
      <c r="C759" s="30">
        <v>88.784000000000006</v>
      </c>
      <c r="D759" s="28">
        <v>41121</v>
      </c>
      <c r="E759" s="30">
        <v>58.046100000000003</v>
      </c>
      <c r="F759" s="28">
        <v>41121</v>
      </c>
      <c r="G759" s="30">
        <v>36.2393</v>
      </c>
      <c r="H759" s="28">
        <v>41121</v>
      </c>
      <c r="I759" s="30">
        <v>31.963999999999999</v>
      </c>
      <c r="J759" s="28">
        <v>41121</v>
      </c>
      <c r="K759" s="30">
        <v>27.0151</v>
      </c>
      <c r="L759" s="41">
        <v>41121</v>
      </c>
      <c r="M759" s="30">
        <v>47.2102</v>
      </c>
      <c r="N759" s="119">
        <v>41121</v>
      </c>
      <c r="O759" s="30">
        <v>58.021999999999998</v>
      </c>
      <c r="P759" s="41">
        <v>41121</v>
      </c>
      <c r="Q759" s="30">
        <v>38.2395</v>
      </c>
      <c r="R759" s="119">
        <v>41121</v>
      </c>
      <c r="S759" s="30">
        <v>42.777999999999999</v>
      </c>
      <c r="T759" s="41">
        <v>41121</v>
      </c>
      <c r="U759" s="30">
        <v>34.776400000000002</v>
      </c>
      <c r="V759" s="119">
        <v>41121</v>
      </c>
      <c r="W759" s="30">
        <v>35.322000000000003</v>
      </c>
      <c r="X759" s="1446"/>
      <c r="Y759" s="93">
        <v>41135</v>
      </c>
      <c r="Z759" s="30">
        <v>20.61</v>
      </c>
      <c r="AA759" s="190">
        <f t="shared" si="66"/>
        <v>2.1238605000000002</v>
      </c>
      <c r="AB759" s="41">
        <v>41135</v>
      </c>
      <c r="AC759" s="30">
        <v>19.14</v>
      </c>
      <c r="AD759" s="190">
        <f t="shared" si="67"/>
        <v>1.8316980000000003</v>
      </c>
      <c r="AE759" s="41">
        <v>41135</v>
      </c>
      <c r="AF759" s="30">
        <v>25.37</v>
      </c>
      <c r="AG759" s="1685">
        <f t="shared" si="68"/>
        <v>3.2181845000000009</v>
      </c>
      <c r="AH759" s="1446"/>
      <c r="AI759" s="93">
        <v>41131</v>
      </c>
      <c r="AJ759" s="30">
        <v>18.38</v>
      </c>
      <c r="AK759" s="190">
        <f t="shared" si="69"/>
        <v>1.6891219999999998</v>
      </c>
      <c r="AL759" s="41">
        <v>41121</v>
      </c>
      <c r="AM759" s="30">
        <v>14.079000000000001</v>
      </c>
      <c r="AN759" s="190">
        <f t="shared" si="70"/>
        <v>0.99109120500000003</v>
      </c>
      <c r="AO759" s="41">
        <v>41157</v>
      </c>
      <c r="AP759" s="88">
        <v>14.59</v>
      </c>
      <c r="AQ759" s="1685">
        <f t="shared" si="71"/>
        <v>1.0643404999999999</v>
      </c>
    </row>
    <row r="760" spans="1:43">
      <c r="A760" s="28">
        <v>41122</v>
      </c>
      <c r="B760" s="41">
        <v>41122</v>
      </c>
      <c r="C760" s="30">
        <v>88.633600000000001</v>
      </c>
      <c r="D760" s="28">
        <v>41122</v>
      </c>
      <c r="E760" s="30">
        <v>57.884099999999997</v>
      </c>
      <c r="F760" s="28">
        <v>41122</v>
      </c>
      <c r="G760" s="30">
        <v>36.133899999999997</v>
      </c>
      <c r="H760" s="28">
        <v>41122</v>
      </c>
      <c r="I760" s="30">
        <v>31.902100000000001</v>
      </c>
      <c r="J760" s="28">
        <v>41122</v>
      </c>
      <c r="K760" s="30">
        <v>27.015899999999998</v>
      </c>
      <c r="L760" s="41">
        <v>41122</v>
      </c>
      <c r="M760" s="30">
        <v>48.250100000000003</v>
      </c>
      <c r="N760" s="119">
        <v>41122</v>
      </c>
      <c r="O760" s="30">
        <v>59.622</v>
      </c>
      <c r="P760" s="41">
        <v>41122</v>
      </c>
      <c r="Q760" s="30">
        <v>38.427399999999999</v>
      </c>
      <c r="R760" s="119">
        <v>41122</v>
      </c>
      <c r="S760" s="30">
        <v>42.982999999999997</v>
      </c>
      <c r="T760" s="41">
        <v>41122</v>
      </c>
      <c r="U760" s="30">
        <v>34.790300000000002</v>
      </c>
      <c r="V760" s="119">
        <v>41122</v>
      </c>
      <c r="W760" s="30">
        <v>35.338000000000001</v>
      </c>
      <c r="X760" s="1446"/>
      <c r="Y760" s="93">
        <v>41136</v>
      </c>
      <c r="Z760" s="30">
        <v>20.55</v>
      </c>
      <c r="AA760" s="190">
        <f t="shared" si="66"/>
        <v>2.1115125000000003</v>
      </c>
      <c r="AB760" s="41">
        <v>41136</v>
      </c>
      <c r="AC760" s="30">
        <v>19.12</v>
      </c>
      <c r="AD760" s="190">
        <f t="shared" si="67"/>
        <v>1.8278720000000002</v>
      </c>
      <c r="AE760" s="41">
        <v>41136</v>
      </c>
      <c r="AF760" s="30">
        <v>25.35</v>
      </c>
      <c r="AG760" s="1685">
        <f t="shared" si="68"/>
        <v>3.2131125000000003</v>
      </c>
      <c r="AH760" s="1446"/>
      <c r="AI760" s="93">
        <v>41134</v>
      </c>
      <c r="AJ760" s="30">
        <v>17.86</v>
      </c>
      <c r="AK760" s="190">
        <f t="shared" si="69"/>
        <v>1.5948979999999997</v>
      </c>
      <c r="AL760" s="41">
        <v>41122</v>
      </c>
      <c r="AM760" s="30">
        <v>14.047000000000001</v>
      </c>
      <c r="AN760" s="190">
        <f t="shared" si="70"/>
        <v>0.98659104500000017</v>
      </c>
      <c r="AO760" s="41">
        <v>41158</v>
      </c>
      <c r="AP760" s="88">
        <v>14.96</v>
      </c>
      <c r="AQ760" s="1685">
        <f t="shared" si="71"/>
        <v>1.1190080000000002</v>
      </c>
    </row>
    <row r="761" spans="1:43">
      <c r="A761" s="28">
        <v>41123</v>
      </c>
      <c r="B761" s="41">
        <v>41123</v>
      </c>
      <c r="C761" s="30">
        <v>89.413799999999995</v>
      </c>
      <c r="D761" s="28">
        <v>41123</v>
      </c>
      <c r="E761" s="30">
        <v>58.875900000000001</v>
      </c>
      <c r="F761" s="28">
        <v>41123</v>
      </c>
      <c r="G761" s="30">
        <v>36.279299999999999</v>
      </c>
      <c r="H761" s="28">
        <v>41123</v>
      </c>
      <c r="I761" s="30">
        <v>31.9693</v>
      </c>
      <c r="J761" s="28">
        <v>41123</v>
      </c>
      <c r="K761" s="30">
        <v>27.057099999999998</v>
      </c>
      <c r="L761" s="41">
        <v>41123</v>
      </c>
      <c r="M761" s="30">
        <v>49.982199999999999</v>
      </c>
      <c r="N761" s="119">
        <v>41123</v>
      </c>
      <c r="O761" s="30">
        <v>60.841999999999999</v>
      </c>
      <c r="P761" s="41">
        <v>41123</v>
      </c>
      <c r="Q761" s="30">
        <v>39.692700000000002</v>
      </c>
      <c r="R761" s="119">
        <v>41123</v>
      </c>
      <c r="S761" s="30">
        <v>44.884999999999998</v>
      </c>
      <c r="T761" s="41">
        <v>41123</v>
      </c>
      <c r="U761" s="30">
        <v>34.759799999999998</v>
      </c>
      <c r="V761" s="119">
        <v>41123</v>
      </c>
      <c r="W761" s="30">
        <v>35.31</v>
      </c>
      <c r="X761" s="1446"/>
      <c r="Y761" s="93">
        <v>41137</v>
      </c>
      <c r="Z761" s="30">
        <v>20.47</v>
      </c>
      <c r="AA761" s="190">
        <f t="shared" si="66"/>
        <v>2.0951044999999997</v>
      </c>
      <c r="AB761" s="41">
        <v>41137</v>
      </c>
      <c r="AC761" s="30">
        <v>19.05</v>
      </c>
      <c r="AD761" s="190">
        <f t="shared" si="67"/>
        <v>1.8145125000000002</v>
      </c>
      <c r="AE761" s="41">
        <v>41137</v>
      </c>
      <c r="AF761" s="30">
        <v>25.34</v>
      </c>
      <c r="AG761" s="1685">
        <f t="shared" si="68"/>
        <v>3.2105779999999999</v>
      </c>
      <c r="AH761" s="1446"/>
      <c r="AI761" s="93">
        <v>41135</v>
      </c>
      <c r="AJ761" s="30">
        <v>17.850000000000001</v>
      </c>
      <c r="AK761" s="190">
        <f t="shared" si="69"/>
        <v>1.5931125000000004</v>
      </c>
      <c r="AL761" s="41">
        <v>41123</v>
      </c>
      <c r="AM761" s="30">
        <v>14.086</v>
      </c>
      <c r="AN761" s="190">
        <f t="shared" si="70"/>
        <v>0.99207698000000011</v>
      </c>
      <c r="AO761" s="41">
        <v>41159</v>
      </c>
      <c r="AP761" s="88">
        <v>14.97</v>
      </c>
      <c r="AQ761" s="1685">
        <f t="shared" si="71"/>
        <v>1.1205045</v>
      </c>
    </row>
    <row r="762" spans="1:43">
      <c r="A762" s="28">
        <v>41124</v>
      </c>
      <c r="B762" s="41">
        <v>41124</v>
      </c>
      <c r="C762" s="30">
        <v>89.462699999999998</v>
      </c>
      <c r="D762" s="28">
        <v>41124</v>
      </c>
      <c r="E762" s="30">
        <v>58.875500000000002</v>
      </c>
      <c r="F762" s="28">
        <v>41124</v>
      </c>
      <c r="G762" s="30">
        <v>36.280799999999999</v>
      </c>
      <c r="H762" s="28">
        <v>41124</v>
      </c>
      <c r="I762" s="30">
        <v>31.9754</v>
      </c>
      <c r="J762" s="28">
        <v>41124</v>
      </c>
      <c r="K762" s="30">
        <v>27.070599999999999</v>
      </c>
      <c r="L762" s="41">
        <v>41124</v>
      </c>
      <c r="M762" s="30">
        <v>53.216900000000003</v>
      </c>
      <c r="N762" s="119">
        <v>41124</v>
      </c>
      <c r="O762" s="30">
        <v>64.89</v>
      </c>
      <c r="P762" s="41">
        <v>41124</v>
      </c>
      <c r="Q762" s="30">
        <v>41.815399999999997</v>
      </c>
      <c r="R762" s="119">
        <v>41124</v>
      </c>
      <c r="S762" s="30">
        <v>47.658000000000001</v>
      </c>
      <c r="T762" s="41">
        <v>41124</v>
      </c>
      <c r="U762" s="30">
        <v>35.159399999999998</v>
      </c>
      <c r="V762" s="119">
        <v>41124</v>
      </c>
      <c r="W762" s="30">
        <v>35.737000000000002</v>
      </c>
      <c r="X762" s="1446"/>
      <c r="Y762" s="93">
        <v>41138</v>
      </c>
      <c r="Z762" s="30">
        <v>20.329999999999998</v>
      </c>
      <c r="AA762" s="190">
        <f t="shared" si="66"/>
        <v>2.0665444999999996</v>
      </c>
      <c r="AB762" s="41">
        <v>41138</v>
      </c>
      <c r="AC762" s="30">
        <v>18.87</v>
      </c>
      <c r="AD762" s="190">
        <f t="shared" si="67"/>
        <v>1.7803845000000003</v>
      </c>
      <c r="AE762" s="41">
        <v>41138</v>
      </c>
      <c r="AF762" s="30">
        <v>24.95</v>
      </c>
      <c r="AG762" s="1685">
        <f t="shared" si="68"/>
        <v>3.1125124999999998</v>
      </c>
      <c r="AH762" s="1446"/>
      <c r="AI762" s="93">
        <v>41136</v>
      </c>
      <c r="AJ762" s="30">
        <v>17.78</v>
      </c>
      <c r="AK762" s="190">
        <f t="shared" si="69"/>
        <v>1.5806420000000001</v>
      </c>
      <c r="AL762" s="41">
        <v>41124</v>
      </c>
      <c r="AM762" s="30">
        <v>14.311</v>
      </c>
      <c r="AN762" s="190">
        <f t="shared" si="70"/>
        <v>1.0240236049999998</v>
      </c>
      <c r="AO762" s="41">
        <v>41162</v>
      </c>
      <c r="AP762" s="88">
        <v>14.95</v>
      </c>
      <c r="AQ762" s="1685">
        <f t="shared" si="71"/>
        <v>1.1175124999999999</v>
      </c>
    </row>
    <row r="763" spans="1:43">
      <c r="A763" s="28">
        <v>41127</v>
      </c>
      <c r="B763" s="41">
        <v>41127</v>
      </c>
      <c r="C763" s="30">
        <v>89.4696</v>
      </c>
      <c r="D763" s="28">
        <v>41127</v>
      </c>
      <c r="E763" s="30">
        <v>58.920299999999997</v>
      </c>
      <c r="F763" s="28">
        <v>41127</v>
      </c>
      <c r="G763" s="30">
        <v>36.269500000000001</v>
      </c>
      <c r="H763" s="28">
        <v>41127</v>
      </c>
      <c r="I763" s="30">
        <v>31.956</v>
      </c>
      <c r="J763" s="28">
        <v>41127</v>
      </c>
      <c r="K763" s="30">
        <v>27.070399999999999</v>
      </c>
      <c r="L763" s="41">
        <v>41127</v>
      </c>
      <c r="M763" s="30">
        <v>53.1877</v>
      </c>
      <c r="N763" s="119">
        <v>41127</v>
      </c>
      <c r="O763" s="30">
        <v>65.331999999999994</v>
      </c>
      <c r="P763" s="41">
        <v>41127</v>
      </c>
      <c r="Q763" s="30">
        <v>41.787399999999998</v>
      </c>
      <c r="R763" s="119">
        <v>41127</v>
      </c>
      <c r="S763" s="30">
        <v>47.622</v>
      </c>
      <c r="T763" s="41">
        <v>41127</v>
      </c>
      <c r="U763" s="30">
        <v>35.139200000000002</v>
      </c>
      <c r="V763" s="119">
        <v>41127</v>
      </c>
      <c r="W763" s="30">
        <v>35.712000000000003</v>
      </c>
      <c r="X763" s="1446"/>
      <c r="Y763" s="93">
        <v>41141</v>
      </c>
      <c r="Z763" s="30">
        <v>20.329999999999998</v>
      </c>
      <c r="AA763" s="190">
        <f t="shared" si="66"/>
        <v>2.0665444999999996</v>
      </c>
      <c r="AB763" s="41">
        <v>41141</v>
      </c>
      <c r="AC763" s="30">
        <v>18.899999999999999</v>
      </c>
      <c r="AD763" s="190">
        <f t="shared" si="67"/>
        <v>1.7860499999999995</v>
      </c>
      <c r="AE763" s="41">
        <v>41141</v>
      </c>
      <c r="AF763" s="30">
        <v>24.94</v>
      </c>
      <c r="AG763" s="1685">
        <f t="shared" si="68"/>
        <v>3.1100180000000002</v>
      </c>
      <c r="AH763" s="1446"/>
      <c r="AI763" s="93">
        <v>41137</v>
      </c>
      <c r="AJ763" s="30">
        <v>17.559999999999999</v>
      </c>
      <c r="AK763" s="190">
        <f t="shared" si="69"/>
        <v>1.5417679999999996</v>
      </c>
      <c r="AL763" s="41">
        <v>41127</v>
      </c>
      <c r="AM763" s="30">
        <v>14.311</v>
      </c>
      <c r="AN763" s="190">
        <f t="shared" si="70"/>
        <v>1.0240236049999998</v>
      </c>
      <c r="AO763" s="41">
        <v>41163</v>
      </c>
      <c r="AP763" s="88">
        <v>14.68</v>
      </c>
      <c r="AQ763" s="1685">
        <f t="shared" si="71"/>
        <v>1.0775119999999998</v>
      </c>
    </row>
    <row r="764" spans="1:43">
      <c r="A764" s="28">
        <v>41128</v>
      </c>
      <c r="B764" s="41">
        <v>41128</v>
      </c>
      <c r="C764" s="30">
        <v>89.783199999999994</v>
      </c>
      <c r="D764" s="28">
        <v>41128</v>
      </c>
      <c r="E764" s="30">
        <v>59.172899999999998</v>
      </c>
      <c r="F764" s="28">
        <v>41128</v>
      </c>
      <c r="G764" s="30">
        <v>36.348799999999997</v>
      </c>
      <c r="H764" s="28">
        <v>41128</v>
      </c>
      <c r="I764" s="30">
        <v>32.003799999999998</v>
      </c>
      <c r="J764" s="28">
        <v>41128</v>
      </c>
      <c r="K764" s="30">
        <v>27.096</v>
      </c>
      <c r="L764" s="41">
        <v>41128</v>
      </c>
      <c r="M764" s="30">
        <v>53.6982</v>
      </c>
      <c r="N764" s="119">
        <v>41128</v>
      </c>
      <c r="O764" s="30">
        <v>66.581999999999994</v>
      </c>
      <c r="P764" s="41">
        <v>41128</v>
      </c>
      <c r="Q764" s="30">
        <v>42.3337</v>
      </c>
      <c r="R764" s="119">
        <v>41128</v>
      </c>
      <c r="S764" s="30">
        <v>48.164000000000001</v>
      </c>
      <c r="T764" s="41">
        <v>41128</v>
      </c>
      <c r="U764" s="30">
        <v>35.186399999999999</v>
      </c>
      <c r="V764" s="119">
        <v>41128</v>
      </c>
      <c r="W764" s="30">
        <v>35.76</v>
      </c>
      <c r="X764" s="1446"/>
      <c r="Y764" s="93">
        <v>41142</v>
      </c>
      <c r="Z764" s="30">
        <v>19.98</v>
      </c>
      <c r="AA764" s="190">
        <f t="shared" si="66"/>
        <v>1.9960020000000003</v>
      </c>
      <c r="AB764" s="41">
        <v>41142</v>
      </c>
      <c r="AC764" s="30">
        <v>18.53</v>
      </c>
      <c r="AD764" s="190">
        <f t="shared" si="67"/>
        <v>1.7168045000000003</v>
      </c>
      <c r="AE764" s="41">
        <v>41142</v>
      </c>
      <c r="AF764" s="30">
        <v>24.58</v>
      </c>
      <c r="AG764" s="1685">
        <f t="shared" si="68"/>
        <v>3.0208819999999998</v>
      </c>
      <c r="AH764" s="1446"/>
      <c r="AI764" s="93">
        <v>41138</v>
      </c>
      <c r="AJ764" s="30">
        <v>17.559999999999999</v>
      </c>
      <c r="AK764" s="190">
        <f t="shared" si="69"/>
        <v>1.5417679999999996</v>
      </c>
      <c r="AL764" s="41">
        <v>41128</v>
      </c>
      <c r="AM764" s="30">
        <v>14.147</v>
      </c>
      <c r="AN764" s="190">
        <f t="shared" si="70"/>
        <v>1.0006880450000002</v>
      </c>
      <c r="AO764" s="41">
        <v>41164</v>
      </c>
      <c r="AP764" s="88">
        <v>14.68</v>
      </c>
      <c r="AQ764" s="1685">
        <f t="shared" si="71"/>
        <v>1.0775119999999998</v>
      </c>
    </row>
    <row r="765" spans="1:43">
      <c r="A765" s="28">
        <v>41129</v>
      </c>
      <c r="B765" s="41">
        <v>41129</v>
      </c>
      <c r="C765" s="30">
        <v>89.705399999999997</v>
      </c>
      <c r="D765" s="28">
        <v>41129</v>
      </c>
      <c r="E765" s="30">
        <v>59.083500000000001</v>
      </c>
      <c r="F765" s="28">
        <v>41129</v>
      </c>
      <c r="G765" s="30">
        <v>36.193800000000003</v>
      </c>
      <c r="H765" s="28">
        <v>41129</v>
      </c>
      <c r="I765" s="30">
        <v>31.8369</v>
      </c>
      <c r="J765" s="28">
        <v>41129</v>
      </c>
      <c r="K765" s="30">
        <v>26.9315</v>
      </c>
      <c r="L765" s="41">
        <v>41129</v>
      </c>
      <c r="M765" s="30">
        <v>53.4681</v>
      </c>
      <c r="N765" s="119">
        <v>41129</v>
      </c>
      <c r="O765" s="30">
        <v>66.774000000000001</v>
      </c>
      <c r="P765" s="41">
        <v>41129</v>
      </c>
      <c r="Q765" s="30">
        <v>42.413899999999998</v>
      </c>
      <c r="R765" s="119">
        <v>41129</v>
      </c>
      <c r="S765" s="30">
        <v>48.247</v>
      </c>
      <c r="T765" s="41">
        <v>41129</v>
      </c>
      <c r="U765" s="30">
        <v>35.116599999999998</v>
      </c>
      <c r="V765" s="119">
        <v>41129</v>
      </c>
      <c r="W765" s="30">
        <v>35.683999999999997</v>
      </c>
      <c r="X765" s="1446"/>
      <c r="Y765" s="93">
        <v>41143</v>
      </c>
      <c r="Z765" s="30">
        <v>19.87</v>
      </c>
      <c r="AA765" s="190">
        <f t="shared" si="66"/>
        <v>1.9740845000000002</v>
      </c>
      <c r="AB765" s="41">
        <v>41143</v>
      </c>
      <c r="AC765" s="30">
        <v>18.55</v>
      </c>
      <c r="AD765" s="190">
        <f t="shared" si="67"/>
        <v>1.7205124999999999</v>
      </c>
      <c r="AE765" s="41">
        <v>41143</v>
      </c>
      <c r="AF765" s="30">
        <v>24.56</v>
      </c>
      <c r="AG765" s="1685">
        <f t="shared" si="68"/>
        <v>3.015968</v>
      </c>
      <c r="AH765" s="1446"/>
      <c r="AI765" s="93">
        <v>41141</v>
      </c>
      <c r="AJ765" s="30">
        <v>17.27</v>
      </c>
      <c r="AK765" s="190">
        <f t="shared" si="69"/>
        <v>1.4912644999999998</v>
      </c>
      <c r="AL765" s="41">
        <v>41129</v>
      </c>
      <c r="AM765" s="30">
        <v>14.146000000000001</v>
      </c>
      <c r="AN765" s="190">
        <f t="shared" si="70"/>
        <v>1.00054658</v>
      </c>
      <c r="AO765" s="41">
        <v>41165</v>
      </c>
      <c r="AP765" s="88">
        <v>14.9</v>
      </c>
      <c r="AQ765" s="1685">
        <f t="shared" si="71"/>
        <v>1.11005</v>
      </c>
    </row>
    <row r="766" spans="1:43">
      <c r="A766" s="28">
        <v>41130</v>
      </c>
      <c r="B766" s="41">
        <v>41130</v>
      </c>
      <c r="C766" s="30">
        <v>90.193100000000001</v>
      </c>
      <c r="D766" s="28">
        <v>41130</v>
      </c>
      <c r="E766" s="30">
        <v>59.1387</v>
      </c>
      <c r="F766" s="28">
        <v>41130</v>
      </c>
      <c r="G766" s="30">
        <v>36.225099999999998</v>
      </c>
      <c r="H766" s="28">
        <v>41130</v>
      </c>
      <c r="I766" s="30">
        <v>31.858000000000001</v>
      </c>
      <c r="J766" s="28">
        <v>41130</v>
      </c>
      <c r="K766" s="30">
        <v>26.936399999999999</v>
      </c>
      <c r="L766" s="41">
        <v>41130</v>
      </c>
      <c r="M766" s="30">
        <v>53.517200000000003</v>
      </c>
      <c r="N766" s="119">
        <v>41130</v>
      </c>
      <c r="O766" s="30">
        <v>66.805999999999997</v>
      </c>
      <c r="P766" s="41">
        <v>41130</v>
      </c>
      <c r="Q766" s="30">
        <v>42.448999999999998</v>
      </c>
      <c r="R766" s="119">
        <v>41130</v>
      </c>
      <c r="S766" s="30">
        <v>48.271000000000001</v>
      </c>
      <c r="T766" s="41">
        <v>41130</v>
      </c>
      <c r="U766" s="30">
        <v>35.119300000000003</v>
      </c>
      <c r="V766" s="119">
        <v>41130</v>
      </c>
      <c r="W766" s="30">
        <v>35.686</v>
      </c>
      <c r="X766" s="1446"/>
      <c r="Y766" s="93">
        <v>41144</v>
      </c>
      <c r="Z766" s="30">
        <v>19.86</v>
      </c>
      <c r="AA766" s="190">
        <f t="shared" si="66"/>
        <v>1.9720979999999999</v>
      </c>
      <c r="AB766" s="41">
        <v>41144</v>
      </c>
      <c r="AC766" s="30">
        <v>18.489999999999998</v>
      </c>
      <c r="AD766" s="190">
        <f t="shared" si="67"/>
        <v>1.7094004999999997</v>
      </c>
      <c r="AE766" s="41">
        <v>41144</v>
      </c>
      <c r="AF766" s="30">
        <v>24.33</v>
      </c>
      <c r="AG766" s="1685">
        <f t="shared" si="68"/>
        <v>2.9597444999999998</v>
      </c>
      <c r="AH766" s="1446"/>
      <c r="AI766" s="93">
        <v>41142</v>
      </c>
      <c r="AJ766" s="30">
        <v>17.239999999999998</v>
      </c>
      <c r="AK766" s="190">
        <f t="shared" si="69"/>
        <v>1.4860880000000001</v>
      </c>
      <c r="AL766" s="41">
        <v>41130</v>
      </c>
      <c r="AM766" s="30">
        <v>14.151</v>
      </c>
      <c r="AN766" s="190">
        <f t="shared" si="70"/>
        <v>1.0012540049999998</v>
      </c>
      <c r="AO766" s="41">
        <v>41166</v>
      </c>
      <c r="AP766" s="88">
        <v>14.85</v>
      </c>
      <c r="AQ766" s="1685">
        <f t="shared" si="71"/>
        <v>1.1026125</v>
      </c>
    </row>
    <row r="767" spans="1:43">
      <c r="A767" s="28">
        <v>41131</v>
      </c>
      <c r="B767" s="41">
        <v>41131</v>
      </c>
      <c r="C767" s="30">
        <v>90.236199999999997</v>
      </c>
      <c r="D767" s="28">
        <v>41131</v>
      </c>
      <c r="E767" s="30">
        <v>59.139800000000001</v>
      </c>
      <c r="F767" s="28">
        <v>41131</v>
      </c>
      <c r="G767" s="30">
        <v>36.225000000000001</v>
      </c>
      <c r="H767" s="28">
        <v>41131</v>
      </c>
      <c r="I767" s="30">
        <v>31.8569</v>
      </c>
      <c r="J767" s="28">
        <v>41131</v>
      </c>
      <c r="K767" s="30">
        <v>26.9512</v>
      </c>
      <c r="L767" s="41">
        <v>41131</v>
      </c>
      <c r="M767" s="30">
        <v>53.958399999999997</v>
      </c>
      <c r="N767" s="119">
        <v>41131</v>
      </c>
      <c r="O767" s="30">
        <v>67.718000000000004</v>
      </c>
      <c r="P767" s="41">
        <v>41131</v>
      </c>
      <c r="Q767" s="30">
        <v>42.953600000000002</v>
      </c>
      <c r="R767" s="119">
        <v>41131</v>
      </c>
      <c r="S767" s="30">
        <v>48.762999999999998</v>
      </c>
      <c r="T767" s="41">
        <v>41131</v>
      </c>
      <c r="U767" s="30">
        <v>35.190800000000003</v>
      </c>
      <c r="V767" s="119">
        <v>41131</v>
      </c>
      <c r="W767" s="30">
        <v>35.76</v>
      </c>
      <c r="X767" s="1446"/>
      <c r="Y767" s="93">
        <v>41145</v>
      </c>
      <c r="Z767" s="30">
        <v>19.850000000000001</v>
      </c>
      <c r="AA767" s="190">
        <f t="shared" si="66"/>
        <v>1.9701125000000004</v>
      </c>
      <c r="AB767" s="41">
        <v>41145</v>
      </c>
      <c r="AC767" s="30">
        <v>18.45</v>
      </c>
      <c r="AD767" s="190">
        <f t="shared" si="67"/>
        <v>1.7020125000000002</v>
      </c>
      <c r="AE767" s="41">
        <v>41145</v>
      </c>
      <c r="AF767" s="30">
        <v>24.33</v>
      </c>
      <c r="AG767" s="1685">
        <f t="shared" si="68"/>
        <v>2.9597444999999998</v>
      </c>
      <c r="AH767" s="1446"/>
      <c r="AI767" s="93">
        <v>41143</v>
      </c>
      <c r="AJ767" s="30">
        <v>17.36</v>
      </c>
      <c r="AK767" s="190">
        <f t="shared" si="69"/>
        <v>1.506848</v>
      </c>
      <c r="AL767" s="41">
        <v>41131</v>
      </c>
      <c r="AM767" s="30">
        <v>14.087</v>
      </c>
      <c r="AN767" s="190">
        <f t="shared" si="70"/>
        <v>0.99221784499999988</v>
      </c>
      <c r="AO767" s="41">
        <v>41169</v>
      </c>
      <c r="AP767" s="88">
        <v>14.86</v>
      </c>
      <c r="AQ767" s="1685">
        <f t="shared" si="71"/>
        <v>1.1040979999999998</v>
      </c>
    </row>
    <row r="768" spans="1:43">
      <c r="A768" s="28">
        <v>41134</v>
      </c>
      <c r="B768" s="41">
        <v>41134</v>
      </c>
      <c r="C768" s="30">
        <v>91.505700000000004</v>
      </c>
      <c r="D768" s="28">
        <v>41134</v>
      </c>
      <c r="E768" s="30">
        <v>59.679299999999998</v>
      </c>
      <c r="F768" s="28">
        <v>41134</v>
      </c>
      <c r="G768" s="30">
        <v>36.466900000000003</v>
      </c>
      <c r="H768" s="28">
        <v>41134</v>
      </c>
      <c r="I768" s="30">
        <v>32.060499999999998</v>
      </c>
      <c r="J768" s="28">
        <v>41134</v>
      </c>
      <c r="K768" s="30">
        <v>27.1769</v>
      </c>
      <c r="L768" s="41">
        <v>41134</v>
      </c>
      <c r="M768" s="30">
        <v>53.811999999999998</v>
      </c>
      <c r="N768" s="119">
        <v>41134</v>
      </c>
      <c r="O768" s="30">
        <v>67.558000000000007</v>
      </c>
      <c r="P768" s="41">
        <v>41134</v>
      </c>
      <c r="Q768" s="30">
        <v>43.2331</v>
      </c>
      <c r="R768" s="119">
        <v>41134</v>
      </c>
      <c r="S768" s="30">
        <v>48.981999999999999</v>
      </c>
      <c r="T768" s="41">
        <v>41134</v>
      </c>
      <c r="U768" s="30">
        <v>35.151899999999998</v>
      </c>
      <c r="V768" s="119">
        <v>41134</v>
      </c>
      <c r="W768" s="30">
        <v>35.723999999999997</v>
      </c>
      <c r="X768" s="1446"/>
      <c r="Y768" s="93">
        <v>41148</v>
      </c>
      <c r="Z768" s="30">
        <v>19.41</v>
      </c>
      <c r="AA768" s="190">
        <f t="shared" si="66"/>
        <v>1.8837404999999998</v>
      </c>
      <c r="AB768" s="41">
        <v>41148</v>
      </c>
      <c r="AC768" s="30">
        <v>17.91</v>
      </c>
      <c r="AD768" s="190">
        <f t="shared" si="67"/>
        <v>1.6038405000000002</v>
      </c>
      <c r="AE768" s="41">
        <v>41148</v>
      </c>
      <c r="AF768" s="30">
        <v>23.82</v>
      </c>
      <c r="AG768" s="1685">
        <f t="shared" si="68"/>
        <v>2.8369619999999998</v>
      </c>
      <c r="AH768" s="1446"/>
      <c r="AI768" s="93">
        <v>41144</v>
      </c>
      <c r="AJ768" s="30">
        <v>17.38</v>
      </c>
      <c r="AK768" s="190">
        <f t="shared" si="69"/>
        <v>1.5103219999999997</v>
      </c>
      <c r="AL768" s="41">
        <v>41134</v>
      </c>
      <c r="AM768" s="30">
        <v>13.797000000000001</v>
      </c>
      <c r="AN768" s="190">
        <f t="shared" si="70"/>
        <v>0.95178604500000019</v>
      </c>
      <c r="AO768" s="41">
        <v>41170</v>
      </c>
      <c r="AP768" s="88">
        <v>14.85</v>
      </c>
      <c r="AQ768" s="1685">
        <f t="shared" si="71"/>
        <v>1.1026125</v>
      </c>
    </row>
    <row r="769" spans="1:43">
      <c r="A769" s="28">
        <v>41135</v>
      </c>
      <c r="B769" s="41">
        <v>41135</v>
      </c>
      <c r="C769" s="30">
        <v>91.588499999999996</v>
      </c>
      <c r="D769" s="28">
        <v>41135</v>
      </c>
      <c r="E769" s="30">
        <v>59.7166</v>
      </c>
      <c r="F769" s="28">
        <v>41135</v>
      </c>
      <c r="G769" s="30">
        <v>36.505099999999999</v>
      </c>
      <c r="H769" s="28">
        <v>41135</v>
      </c>
      <c r="I769" s="30">
        <v>32.085099999999997</v>
      </c>
      <c r="J769" s="28">
        <v>41135</v>
      </c>
      <c r="K769" s="30">
        <v>27.193200000000001</v>
      </c>
      <c r="L769" s="41">
        <v>41135</v>
      </c>
      <c r="M769" s="30">
        <v>53.648299999999999</v>
      </c>
      <c r="N769" s="119">
        <v>41135</v>
      </c>
      <c r="O769" s="30">
        <v>67.75</v>
      </c>
      <c r="P769" s="41">
        <v>41135</v>
      </c>
      <c r="Q769" s="30">
        <v>43.636000000000003</v>
      </c>
      <c r="R769" s="119">
        <v>41135</v>
      </c>
      <c r="S769" s="30">
        <v>49.383000000000003</v>
      </c>
      <c r="T769" s="41">
        <v>41135</v>
      </c>
      <c r="U769" s="30">
        <v>35.165100000000002</v>
      </c>
      <c r="V769" s="119">
        <v>41135</v>
      </c>
      <c r="W769" s="30">
        <v>35.738999999999997</v>
      </c>
      <c r="X769" s="1446"/>
      <c r="Y769" s="93">
        <v>41149</v>
      </c>
      <c r="Z769" s="30">
        <v>19.46</v>
      </c>
      <c r="AA769" s="190">
        <f t="shared" si="66"/>
        <v>1.8934579999999999</v>
      </c>
      <c r="AB769" s="41">
        <v>41149</v>
      </c>
      <c r="AC769" s="30">
        <v>17.91</v>
      </c>
      <c r="AD769" s="190">
        <f t="shared" si="67"/>
        <v>1.6038405000000002</v>
      </c>
      <c r="AE769" s="41">
        <v>41149</v>
      </c>
      <c r="AF769" s="30">
        <v>23.59</v>
      </c>
      <c r="AG769" s="1685">
        <f t="shared" si="68"/>
        <v>2.7824404999999999</v>
      </c>
      <c r="AH769" s="1446"/>
      <c r="AI769" s="93">
        <v>41145</v>
      </c>
      <c r="AJ769" s="30">
        <v>16.88</v>
      </c>
      <c r="AK769" s="190">
        <f t="shared" si="69"/>
        <v>1.4246719999999995</v>
      </c>
      <c r="AL769" s="41">
        <v>41135</v>
      </c>
      <c r="AM769" s="30">
        <v>13.779</v>
      </c>
      <c r="AN769" s="190">
        <f t="shared" si="70"/>
        <v>0.9493042049999999</v>
      </c>
      <c r="AO769" s="41">
        <v>41171</v>
      </c>
      <c r="AP769" s="88">
        <v>14.7</v>
      </c>
      <c r="AQ769" s="1685">
        <f t="shared" si="71"/>
        <v>1.0804499999999999</v>
      </c>
    </row>
    <row r="770" spans="1:43">
      <c r="A770" s="28">
        <v>41136</v>
      </c>
      <c r="B770" s="41">
        <v>41136</v>
      </c>
      <c r="C770" s="30">
        <v>91.550899999999999</v>
      </c>
      <c r="D770" s="28">
        <v>41136</v>
      </c>
      <c r="E770" s="30">
        <v>59.746400000000001</v>
      </c>
      <c r="F770" s="28">
        <v>41136</v>
      </c>
      <c r="G770" s="30">
        <v>36.506500000000003</v>
      </c>
      <c r="H770" s="28">
        <v>41136</v>
      </c>
      <c r="I770" s="30">
        <v>32.074399999999997</v>
      </c>
      <c r="J770" s="28">
        <v>41136</v>
      </c>
      <c r="K770" s="30">
        <v>27.163900000000002</v>
      </c>
      <c r="L770" s="41">
        <v>41136</v>
      </c>
      <c r="M770" s="30">
        <v>54.422600000000003</v>
      </c>
      <c r="N770" s="119">
        <v>41136</v>
      </c>
      <c r="O770" s="30">
        <v>68.641000000000005</v>
      </c>
      <c r="P770" s="41">
        <v>41136</v>
      </c>
      <c r="Q770" s="30">
        <v>44.2864</v>
      </c>
      <c r="R770" s="119">
        <v>41136</v>
      </c>
      <c r="S770" s="30">
        <v>50.061</v>
      </c>
      <c r="T770" s="41">
        <v>41136</v>
      </c>
      <c r="U770" s="30">
        <v>35.248399999999997</v>
      </c>
      <c r="V770" s="119">
        <v>41136</v>
      </c>
      <c r="W770" s="30">
        <v>35.808</v>
      </c>
      <c r="X770" s="1446"/>
      <c r="Y770" s="93">
        <v>41150</v>
      </c>
      <c r="Z770" s="30">
        <v>19.239999999999998</v>
      </c>
      <c r="AA770" s="190">
        <f t="shared" si="66"/>
        <v>1.8508879999999999</v>
      </c>
      <c r="AB770" s="41">
        <v>41150</v>
      </c>
      <c r="AC770" s="30">
        <v>17.829999999999998</v>
      </c>
      <c r="AD770" s="190">
        <f t="shared" si="67"/>
        <v>1.5895444999999997</v>
      </c>
      <c r="AE770" s="41">
        <v>41150</v>
      </c>
      <c r="AF770" s="30">
        <v>23.38</v>
      </c>
      <c r="AG770" s="1685">
        <f t="shared" si="68"/>
        <v>2.7331219999999998</v>
      </c>
      <c r="AH770" s="1446"/>
      <c r="AI770" s="93">
        <v>41148</v>
      </c>
      <c r="AJ770" s="30">
        <v>16.809999999999999</v>
      </c>
      <c r="AK770" s="190">
        <f t="shared" si="69"/>
        <v>1.4128805</v>
      </c>
      <c r="AL770" s="41">
        <v>41136</v>
      </c>
      <c r="AM770" s="30">
        <v>13.625999999999999</v>
      </c>
      <c r="AN770" s="190">
        <f t="shared" si="70"/>
        <v>0.92833937999999994</v>
      </c>
      <c r="AO770" s="41">
        <v>41172</v>
      </c>
      <c r="AP770" s="88">
        <v>14.66</v>
      </c>
      <c r="AQ770" s="1685">
        <f t="shared" si="71"/>
        <v>1.0745780000000003</v>
      </c>
    </row>
    <row r="771" spans="1:43">
      <c r="A771" s="28">
        <v>41137</v>
      </c>
      <c r="B771" s="41">
        <v>41137</v>
      </c>
      <c r="C771" s="30">
        <v>91.418400000000005</v>
      </c>
      <c r="D771" s="28">
        <v>41137</v>
      </c>
      <c r="E771" s="30">
        <v>59.646999999999998</v>
      </c>
      <c r="F771" s="28">
        <v>41137</v>
      </c>
      <c r="G771" s="30">
        <v>36.438600000000001</v>
      </c>
      <c r="H771" s="28">
        <v>41137</v>
      </c>
      <c r="I771" s="30">
        <v>32.040799999999997</v>
      </c>
      <c r="J771" s="28">
        <v>41137</v>
      </c>
      <c r="K771" s="30">
        <v>27.209900000000001</v>
      </c>
      <c r="L771" s="41">
        <v>41137</v>
      </c>
      <c r="M771" s="30">
        <v>54.417200000000001</v>
      </c>
      <c r="N771" s="119">
        <v>41137</v>
      </c>
      <c r="O771" s="30">
        <v>68.578000000000003</v>
      </c>
      <c r="P771" s="41">
        <v>41137</v>
      </c>
      <c r="Q771" s="30">
        <v>44.294499999999999</v>
      </c>
      <c r="R771" s="119">
        <v>41137</v>
      </c>
      <c r="S771" s="30">
        <v>50.061</v>
      </c>
      <c r="T771" s="41">
        <v>41137</v>
      </c>
      <c r="U771" s="30">
        <v>34.982900000000001</v>
      </c>
      <c r="V771" s="119">
        <v>41137</v>
      </c>
      <c r="W771" s="30">
        <v>35.548000000000002</v>
      </c>
      <c r="X771" s="1446"/>
      <c r="Y771" s="93">
        <v>41151</v>
      </c>
      <c r="Z771" s="30">
        <v>19.149999999999999</v>
      </c>
      <c r="AA771" s="190">
        <f t="shared" si="66"/>
        <v>1.8336124999999994</v>
      </c>
      <c r="AB771" s="41">
        <v>41151</v>
      </c>
      <c r="AC771" s="30">
        <v>17.850000000000001</v>
      </c>
      <c r="AD771" s="190">
        <f t="shared" si="67"/>
        <v>1.5931125000000004</v>
      </c>
      <c r="AE771" s="41">
        <v>41151</v>
      </c>
      <c r="AF771" s="30">
        <v>23.45</v>
      </c>
      <c r="AG771" s="1685">
        <f t="shared" si="68"/>
        <v>2.7495124999999994</v>
      </c>
      <c r="AH771" s="1446"/>
      <c r="AI771" s="93">
        <v>41149</v>
      </c>
      <c r="AJ771" s="30">
        <v>16.78</v>
      </c>
      <c r="AK771" s="190">
        <f t="shared" si="69"/>
        <v>1.407842</v>
      </c>
      <c r="AL771" s="41">
        <v>41137</v>
      </c>
      <c r="AM771" s="30">
        <v>13.561</v>
      </c>
      <c r="AN771" s="190">
        <f t="shared" si="70"/>
        <v>0.91950360500000006</v>
      </c>
      <c r="AO771" s="41">
        <v>41173</v>
      </c>
      <c r="AP771" s="88">
        <v>14.63</v>
      </c>
      <c r="AQ771" s="1685">
        <f t="shared" si="71"/>
        <v>1.0701845000000001</v>
      </c>
    </row>
    <row r="772" spans="1:43">
      <c r="A772" s="28">
        <v>41138</v>
      </c>
      <c r="B772" s="41">
        <v>41138</v>
      </c>
      <c r="C772" s="30">
        <v>91.293899999999994</v>
      </c>
      <c r="D772" s="28">
        <v>41138</v>
      </c>
      <c r="E772" s="30">
        <v>59.5122</v>
      </c>
      <c r="F772" s="28">
        <v>41138</v>
      </c>
      <c r="G772" s="30">
        <v>36.343499999999999</v>
      </c>
      <c r="H772" s="28">
        <v>41138</v>
      </c>
      <c r="I772" s="30">
        <v>31.916899999999998</v>
      </c>
      <c r="J772" s="28">
        <v>41138</v>
      </c>
      <c r="K772" s="30">
        <v>27.190200000000001</v>
      </c>
      <c r="L772" s="41">
        <v>41138</v>
      </c>
      <c r="M772" s="30">
        <v>54.512799999999999</v>
      </c>
      <c r="N772" s="119">
        <v>41138</v>
      </c>
      <c r="O772" s="30">
        <v>68.673000000000002</v>
      </c>
      <c r="P772" s="41">
        <v>41138</v>
      </c>
      <c r="Q772" s="30">
        <v>44.316899999999997</v>
      </c>
      <c r="R772" s="119">
        <v>41138</v>
      </c>
      <c r="S772" s="30">
        <v>50.091999999999999</v>
      </c>
      <c r="T772" s="41">
        <v>41138</v>
      </c>
      <c r="U772" s="30">
        <v>34.767800000000001</v>
      </c>
      <c r="V772" s="119">
        <v>41138</v>
      </c>
      <c r="W772" s="30">
        <v>35.338999999999999</v>
      </c>
      <c r="X772" s="1446"/>
      <c r="Y772" s="93">
        <v>41152</v>
      </c>
      <c r="Z772" s="30">
        <v>19.170000000000002</v>
      </c>
      <c r="AA772" s="190">
        <f t="shared" si="66"/>
        <v>1.8374445000000004</v>
      </c>
      <c r="AB772" s="41">
        <v>41152</v>
      </c>
      <c r="AC772" s="30">
        <v>17.86</v>
      </c>
      <c r="AD772" s="190">
        <f t="shared" si="67"/>
        <v>1.5948979999999997</v>
      </c>
      <c r="AE772" s="41">
        <v>41152</v>
      </c>
      <c r="AF772" s="30">
        <v>23.43</v>
      </c>
      <c r="AG772" s="1685">
        <f t="shared" si="68"/>
        <v>2.7448245000000004</v>
      </c>
      <c r="AH772" s="1446"/>
      <c r="AI772" s="93">
        <v>41150</v>
      </c>
      <c r="AJ772" s="30">
        <v>16.79</v>
      </c>
      <c r="AK772" s="190">
        <f t="shared" si="69"/>
        <v>1.4095205</v>
      </c>
      <c r="AL772" s="41">
        <v>41138</v>
      </c>
      <c r="AM772" s="30">
        <v>13.573</v>
      </c>
      <c r="AN772" s="190">
        <f t="shared" si="70"/>
        <v>0.92113164500000033</v>
      </c>
      <c r="AO772" s="41">
        <v>41176</v>
      </c>
      <c r="AP772" s="88">
        <v>14.37</v>
      </c>
      <c r="AQ772" s="1685">
        <f t="shared" si="71"/>
        <v>1.0324844999999998</v>
      </c>
    </row>
    <row r="773" spans="1:43">
      <c r="A773" s="28">
        <v>41141</v>
      </c>
      <c r="B773" s="41">
        <v>41141</v>
      </c>
      <c r="C773" s="30">
        <v>91.317599999999999</v>
      </c>
      <c r="D773" s="28">
        <v>41141</v>
      </c>
      <c r="E773" s="30">
        <v>59.585700000000003</v>
      </c>
      <c r="F773" s="28">
        <v>41141</v>
      </c>
      <c r="G773" s="30">
        <v>36.361699999999999</v>
      </c>
      <c r="H773" s="28">
        <v>41141</v>
      </c>
      <c r="I773" s="30">
        <v>31.936499999999999</v>
      </c>
      <c r="J773" s="28">
        <v>41141</v>
      </c>
      <c r="K773" s="30">
        <v>27.198</v>
      </c>
      <c r="L773" s="41">
        <v>41141</v>
      </c>
      <c r="M773" s="30">
        <v>54.473100000000002</v>
      </c>
      <c r="N773" s="119">
        <v>41141</v>
      </c>
      <c r="O773" s="30">
        <v>68.522000000000006</v>
      </c>
      <c r="P773" s="41">
        <v>41141</v>
      </c>
      <c r="Q773" s="30">
        <v>44.3001</v>
      </c>
      <c r="R773" s="119">
        <v>41141</v>
      </c>
      <c r="S773" s="30">
        <v>50.085999999999999</v>
      </c>
      <c r="T773" s="41">
        <v>41141</v>
      </c>
      <c r="U773" s="30">
        <v>34.770600000000002</v>
      </c>
      <c r="V773" s="119">
        <v>41141</v>
      </c>
      <c r="W773" s="30">
        <v>35.345999999999997</v>
      </c>
      <c r="X773" s="1446"/>
      <c r="Y773" s="93">
        <v>41155</v>
      </c>
      <c r="Z773" s="30">
        <v>19.190000000000001</v>
      </c>
      <c r="AA773" s="190">
        <f t="shared" si="66"/>
        <v>1.8412805000000003</v>
      </c>
      <c r="AB773" s="41">
        <v>41155</v>
      </c>
      <c r="AC773" s="30">
        <v>17.84</v>
      </c>
      <c r="AD773" s="190">
        <f t="shared" si="67"/>
        <v>1.5913280000000003</v>
      </c>
      <c r="AE773" s="41">
        <v>41155</v>
      </c>
      <c r="AF773" s="30">
        <v>23.33</v>
      </c>
      <c r="AG773" s="1685">
        <f t="shared" si="68"/>
        <v>2.7214444999999996</v>
      </c>
      <c r="AH773" s="1446"/>
      <c r="AI773" s="93">
        <v>41151</v>
      </c>
      <c r="AJ773" s="30">
        <v>16.809999999999999</v>
      </c>
      <c r="AK773" s="190">
        <f t="shared" si="69"/>
        <v>1.4128805</v>
      </c>
      <c r="AL773" s="41">
        <v>41141</v>
      </c>
      <c r="AM773" s="30">
        <v>13.375</v>
      </c>
      <c r="AN773" s="190">
        <f t="shared" si="70"/>
        <v>0.89445312500000007</v>
      </c>
      <c r="AO773" s="41">
        <v>41177</v>
      </c>
      <c r="AP773" s="88">
        <v>14.44</v>
      </c>
      <c r="AQ773" s="1685">
        <f t="shared" si="71"/>
        <v>1.0425679999999999</v>
      </c>
    </row>
    <row r="774" spans="1:43">
      <c r="A774" s="28">
        <v>41142</v>
      </c>
      <c r="B774" s="41">
        <v>41142</v>
      </c>
      <c r="C774" s="30">
        <v>91.555400000000006</v>
      </c>
      <c r="D774" s="28">
        <v>41142</v>
      </c>
      <c r="E774" s="30">
        <v>59.7669</v>
      </c>
      <c r="F774" s="28">
        <v>41142</v>
      </c>
      <c r="G774" s="30">
        <v>36.453200000000002</v>
      </c>
      <c r="H774" s="28">
        <v>41142</v>
      </c>
      <c r="I774" s="30">
        <v>31.998000000000001</v>
      </c>
      <c r="J774" s="28">
        <v>41142</v>
      </c>
      <c r="K774" s="30">
        <v>27.190100000000001</v>
      </c>
      <c r="L774" s="41">
        <v>41142</v>
      </c>
      <c r="M774" s="30">
        <v>54.667699999999996</v>
      </c>
      <c r="N774" s="119">
        <v>41142</v>
      </c>
      <c r="O774" s="30">
        <v>68.742000000000004</v>
      </c>
      <c r="P774" s="41">
        <v>41142</v>
      </c>
      <c r="Q774" s="30">
        <v>44.480600000000003</v>
      </c>
      <c r="R774" s="119">
        <v>41142</v>
      </c>
      <c r="S774" s="30">
        <v>50.104999999999997</v>
      </c>
      <c r="T774" s="41">
        <v>41142</v>
      </c>
      <c r="U774" s="30">
        <v>34.866300000000003</v>
      </c>
      <c r="V774" s="119">
        <v>41142</v>
      </c>
      <c r="W774" s="30">
        <v>35.44</v>
      </c>
      <c r="X774" s="1446"/>
      <c r="Y774" s="93">
        <v>41156</v>
      </c>
      <c r="Z774" s="30">
        <v>19.25</v>
      </c>
      <c r="AA774" s="190">
        <f t="shared" si="66"/>
        <v>1.8528125</v>
      </c>
      <c r="AB774" s="41">
        <v>41156</v>
      </c>
      <c r="AC774" s="30">
        <v>17.91</v>
      </c>
      <c r="AD774" s="190">
        <f t="shared" si="67"/>
        <v>1.6038405000000002</v>
      </c>
      <c r="AE774" s="41">
        <v>41156</v>
      </c>
      <c r="AF774" s="30">
        <v>23.49</v>
      </c>
      <c r="AG774" s="1685">
        <f t="shared" si="68"/>
        <v>2.7589005000000002</v>
      </c>
      <c r="AH774" s="1446"/>
      <c r="AI774" s="93">
        <v>41152</v>
      </c>
      <c r="AJ774" s="30">
        <v>16.77</v>
      </c>
      <c r="AK774" s="190">
        <f t="shared" si="69"/>
        <v>1.4061644999999998</v>
      </c>
      <c r="AL774" s="41">
        <v>41142</v>
      </c>
      <c r="AM774" s="30">
        <v>13.369</v>
      </c>
      <c r="AN774" s="190">
        <f t="shared" si="70"/>
        <v>0.89365080500000005</v>
      </c>
      <c r="AO774" s="41">
        <v>41178</v>
      </c>
      <c r="AP774" s="88">
        <v>14.26</v>
      </c>
      <c r="AQ774" s="1685">
        <f t="shared" si="71"/>
        <v>1.0167379999999999</v>
      </c>
    </row>
    <row r="775" spans="1:43">
      <c r="A775" s="28">
        <v>41143</v>
      </c>
      <c r="B775" s="41">
        <v>41143</v>
      </c>
      <c r="C775" s="30">
        <v>91.535200000000003</v>
      </c>
      <c r="D775" s="28">
        <v>41143</v>
      </c>
      <c r="E775" s="30">
        <v>59.694699999999997</v>
      </c>
      <c r="F775" s="28">
        <v>41143</v>
      </c>
      <c r="G775" s="30">
        <v>36.427199999999999</v>
      </c>
      <c r="H775" s="28">
        <v>41143</v>
      </c>
      <c r="I775" s="30">
        <v>31.839600000000001</v>
      </c>
      <c r="J775" s="28">
        <v>41143</v>
      </c>
      <c r="K775" s="30">
        <v>27.044599999999999</v>
      </c>
      <c r="L775" s="41">
        <v>41143</v>
      </c>
      <c r="M775" s="30">
        <v>55.282499999999999</v>
      </c>
      <c r="N775" s="119">
        <v>41143</v>
      </c>
      <c r="O775" s="30">
        <v>69.384</v>
      </c>
      <c r="P775" s="41">
        <v>41143</v>
      </c>
      <c r="Q775" s="30">
        <v>44.5822</v>
      </c>
      <c r="R775" s="119">
        <v>41143</v>
      </c>
      <c r="S775" s="30">
        <v>50.204000000000001</v>
      </c>
      <c r="T775" s="41">
        <v>41143</v>
      </c>
      <c r="U775" s="30">
        <v>34.758699999999997</v>
      </c>
      <c r="V775" s="119">
        <v>41143</v>
      </c>
      <c r="W775" s="30">
        <v>35.332000000000001</v>
      </c>
      <c r="X775" s="1446"/>
      <c r="Y775" s="93">
        <v>41157</v>
      </c>
      <c r="Z775" s="30">
        <v>19.21</v>
      </c>
      <c r="AA775" s="190">
        <f t="shared" si="66"/>
        <v>1.8451205000000006</v>
      </c>
      <c r="AB775" s="41">
        <v>41157</v>
      </c>
      <c r="AC775" s="30">
        <v>17.91</v>
      </c>
      <c r="AD775" s="190">
        <f t="shared" si="67"/>
        <v>1.6038405000000002</v>
      </c>
      <c r="AE775" s="41">
        <v>41157</v>
      </c>
      <c r="AF775" s="30">
        <v>23.49</v>
      </c>
      <c r="AG775" s="1685">
        <f t="shared" si="68"/>
        <v>2.7589005000000002</v>
      </c>
      <c r="AH775" s="1446"/>
      <c r="AI775" s="93">
        <v>41155</v>
      </c>
      <c r="AJ775" s="30">
        <v>16.8</v>
      </c>
      <c r="AK775" s="190">
        <f t="shared" si="69"/>
        <v>1.4112000000000002</v>
      </c>
      <c r="AL775" s="41">
        <v>41143</v>
      </c>
      <c r="AM775" s="30">
        <v>13.36</v>
      </c>
      <c r="AN775" s="190">
        <f t="shared" si="70"/>
        <v>0.89244800000000002</v>
      </c>
      <c r="AO775" s="41">
        <v>41179</v>
      </c>
      <c r="AP775" s="88">
        <v>14.33</v>
      </c>
      <c r="AQ775" s="1685">
        <f t="shared" si="71"/>
        <v>1.0267445000000002</v>
      </c>
    </row>
    <row r="776" spans="1:43">
      <c r="A776" s="28">
        <v>41144</v>
      </c>
      <c r="B776" s="41">
        <v>41144</v>
      </c>
      <c r="C776" s="30">
        <v>91.4983</v>
      </c>
      <c r="D776" s="28">
        <v>41144</v>
      </c>
      <c r="E776" s="30">
        <v>59.769599999999997</v>
      </c>
      <c r="F776" s="28">
        <v>41144</v>
      </c>
      <c r="G776" s="30">
        <v>36.460799999999999</v>
      </c>
      <c r="H776" s="28">
        <v>41144</v>
      </c>
      <c r="I776" s="30">
        <v>31.915900000000001</v>
      </c>
      <c r="J776" s="28">
        <v>41144</v>
      </c>
      <c r="K776" s="30">
        <v>27.162800000000001</v>
      </c>
      <c r="L776" s="41">
        <v>41144</v>
      </c>
      <c r="M776" s="30">
        <v>55.994999999999997</v>
      </c>
      <c r="N776" s="119">
        <v>41144</v>
      </c>
      <c r="O776" s="30">
        <v>70.293000000000006</v>
      </c>
      <c r="P776" s="41">
        <v>41144</v>
      </c>
      <c r="Q776" s="30">
        <v>44.839100000000002</v>
      </c>
      <c r="R776" s="119">
        <v>41144</v>
      </c>
      <c r="S776" s="30">
        <v>50.444000000000003</v>
      </c>
      <c r="T776" s="41">
        <v>41144</v>
      </c>
      <c r="U776" s="30">
        <v>34.966999999999999</v>
      </c>
      <c r="V776" s="119">
        <v>41144</v>
      </c>
      <c r="W776" s="30">
        <v>35.539000000000001</v>
      </c>
      <c r="X776" s="1446"/>
      <c r="Y776" s="93">
        <v>41158</v>
      </c>
      <c r="Z776" s="30">
        <v>19.39</v>
      </c>
      <c r="AA776" s="190">
        <f t="shared" si="66"/>
        <v>1.8798605000000004</v>
      </c>
      <c r="AB776" s="41">
        <v>41158</v>
      </c>
      <c r="AC776" s="30">
        <v>18</v>
      </c>
      <c r="AD776" s="190">
        <f t="shared" si="67"/>
        <v>1.6199999999999999</v>
      </c>
      <c r="AE776" s="41">
        <v>41158</v>
      </c>
      <c r="AF776" s="30">
        <v>23.77</v>
      </c>
      <c r="AG776" s="1685">
        <f t="shared" si="68"/>
        <v>2.8250644999999999</v>
      </c>
      <c r="AH776" s="1446"/>
      <c r="AI776" s="93">
        <v>41156</v>
      </c>
      <c r="AJ776" s="30">
        <v>16.91</v>
      </c>
      <c r="AK776" s="190">
        <f t="shared" si="69"/>
        <v>1.4297405000000001</v>
      </c>
      <c r="AL776" s="41">
        <v>41144</v>
      </c>
      <c r="AM776" s="30">
        <v>13.39</v>
      </c>
      <c r="AN776" s="190">
        <f t="shared" si="70"/>
        <v>0.89646050000000022</v>
      </c>
      <c r="AO776" s="41">
        <v>41180</v>
      </c>
      <c r="AP776" s="88">
        <v>14.36</v>
      </c>
      <c r="AQ776" s="1685">
        <f t="shared" si="71"/>
        <v>1.031048</v>
      </c>
    </row>
    <row r="777" spans="1:43">
      <c r="A777" s="28">
        <v>41145</v>
      </c>
      <c r="B777" s="41">
        <v>41145</v>
      </c>
      <c r="C777" s="30">
        <v>91.410700000000006</v>
      </c>
      <c r="D777" s="28">
        <v>41145</v>
      </c>
      <c r="E777" s="30">
        <v>59.758899999999997</v>
      </c>
      <c r="F777" s="28">
        <v>41145</v>
      </c>
      <c r="G777" s="30">
        <v>36.4313</v>
      </c>
      <c r="H777" s="28">
        <v>41145</v>
      </c>
      <c r="I777" s="30">
        <v>31.9115</v>
      </c>
      <c r="J777" s="28">
        <v>41145</v>
      </c>
      <c r="K777" s="30">
        <v>27.169499999999999</v>
      </c>
      <c r="L777" s="41">
        <v>41145</v>
      </c>
      <c r="M777" s="30">
        <v>55.784300000000002</v>
      </c>
      <c r="N777" s="119">
        <v>41145</v>
      </c>
      <c r="O777" s="30">
        <v>69.828999999999994</v>
      </c>
      <c r="P777" s="41">
        <v>41145</v>
      </c>
      <c r="Q777" s="30">
        <v>44.595500000000001</v>
      </c>
      <c r="R777" s="119">
        <v>41145</v>
      </c>
      <c r="S777" s="30">
        <v>50.326000000000001</v>
      </c>
      <c r="T777" s="41">
        <v>41145</v>
      </c>
      <c r="U777" s="30">
        <v>34.972200000000001</v>
      </c>
      <c r="V777" s="119">
        <v>41145</v>
      </c>
      <c r="W777" s="30">
        <v>35.542000000000002</v>
      </c>
      <c r="X777" s="1446"/>
      <c r="Y777" s="93">
        <v>41159</v>
      </c>
      <c r="Z777" s="30">
        <v>19.399999999999999</v>
      </c>
      <c r="AA777" s="190">
        <f t="shared" si="66"/>
        <v>1.8817999999999995</v>
      </c>
      <c r="AB777" s="41">
        <v>41159</v>
      </c>
      <c r="AC777" s="30">
        <v>17.899999999999999</v>
      </c>
      <c r="AD777" s="190">
        <f t="shared" si="67"/>
        <v>1.60205</v>
      </c>
      <c r="AE777" s="41">
        <v>41159</v>
      </c>
      <c r="AF777" s="30">
        <v>23.63</v>
      </c>
      <c r="AG777" s="1685">
        <f t="shared" si="68"/>
        <v>2.7918844999999992</v>
      </c>
      <c r="AH777" s="1446"/>
      <c r="AI777" s="93">
        <v>41157</v>
      </c>
      <c r="AJ777" s="30">
        <v>16.91</v>
      </c>
      <c r="AK777" s="190">
        <f t="shared" si="69"/>
        <v>1.4297405000000001</v>
      </c>
      <c r="AL777" s="41">
        <v>41145</v>
      </c>
      <c r="AM777" s="30">
        <v>13.215999999999999</v>
      </c>
      <c r="AN777" s="190">
        <f t="shared" si="70"/>
        <v>0.87331327999999997</v>
      </c>
      <c r="AO777" s="41">
        <v>41183</v>
      </c>
      <c r="AP777" s="88">
        <v>14.37</v>
      </c>
      <c r="AQ777" s="1685">
        <f t="shared" si="71"/>
        <v>1.0324844999999998</v>
      </c>
    </row>
    <row r="778" spans="1:43">
      <c r="A778" s="28">
        <v>41148</v>
      </c>
      <c r="B778" s="41">
        <v>41148</v>
      </c>
      <c r="C778" s="30">
        <v>91.299599999999998</v>
      </c>
      <c r="D778" s="28">
        <v>41148</v>
      </c>
      <c r="E778" s="30">
        <v>59.7408</v>
      </c>
      <c r="F778" s="28">
        <v>41148</v>
      </c>
      <c r="G778" s="30">
        <v>36.377499999999998</v>
      </c>
      <c r="H778" s="28">
        <v>41148</v>
      </c>
      <c r="I778" s="30">
        <v>31.885000000000002</v>
      </c>
      <c r="J778" s="28">
        <v>41148</v>
      </c>
      <c r="K778" s="30">
        <v>27.168800000000001</v>
      </c>
      <c r="L778" s="41">
        <v>41148</v>
      </c>
      <c r="M778" s="30">
        <v>55.441699999999997</v>
      </c>
      <c r="N778" s="119">
        <v>41148</v>
      </c>
      <c r="O778" s="30">
        <v>69.441000000000003</v>
      </c>
      <c r="P778" s="41">
        <v>41148</v>
      </c>
      <c r="Q778" s="30">
        <v>44.539700000000003</v>
      </c>
      <c r="R778" s="119">
        <v>41148</v>
      </c>
      <c r="S778" s="30">
        <v>50.156999999999996</v>
      </c>
      <c r="T778" s="41">
        <v>41148</v>
      </c>
      <c r="U778" s="30">
        <v>34.8872</v>
      </c>
      <c r="V778" s="119">
        <v>41148</v>
      </c>
      <c r="W778" s="30">
        <v>35.454000000000001</v>
      </c>
      <c r="X778" s="1446"/>
      <c r="Y778" s="93">
        <v>41162</v>
      </c>
      <c r="Z778" s="30">
        <v>19.39</v>
      </c>
      <c r="AA778" s="190">
        <f t="shared" si="66"/>
        <v>1.8798605000000004</v>
      </c>
      <c r="AB778" s="41">
        <v>41162</v>
      </c>
      <c r="AC778" s="30">
        <v>17.760000000000002</v>
      </c>
      <c r="AD778" s="190">
        <f t="shared" si="67"/>
        <v>1.577088</v>
      </c>
      <c r="AE778" s="41">
        <v>41162</v>
      </c>
      <c r="AF778" s="30">
        <v>23.1</v>
      </c>
      <c r="AG778" s="1685">
        <f t="shared" si="68"/>
        <v>2.6680500000000005</v>
      </c>
      <c r="AH778" s="1446"/>
      <c r="AI778" s="93">
        <v>41158</v>
      </c>
      <c r="AJ778" s="30">
        <v>17.100000000000001</v>
      </c>
      <c r="AK778" s="190">
        <f t="shared" si="69"/>
        <v>1.4620500000000001</v>
      </c>
      <c r="AL778" s="41">
        <v>41148</v>
      </c>
      <c r="AM778" s="30">
        <v>13.196999999999999</v>
      </c>
      <c r="AN778" s="190">
        <f t="shared" si="70"/>
        <v>0.87080404500000008</v>
      </c>
      <c r="AO778" s="41">
        <v>41184</v>
      </c>
      <c r="AP778" s="88">
        <v>14.36</v>
      </c>
      <c r="AQ778" s="1685">
        <f t="shared" si="71"/>
        <v>1.031048</v>
      </c>
    </row>
    <row r="779" spans="1:43">
      <c r="A779" s="28">
        <v>41149</v>
      </c>
      <c r="B779" s="41">
        <v>41149</v>
      </c>
      <c r="C779" s="30">
        <v>91.277100000000004</v>
      </c>
      <c r="D779" s="28">
        <v>41149</v>
      </c>
      <c r="E779" s="30">
        <v>59.700699999999998</v>
      </c>
      <c r="F779" s="28">
        <v>41149</v>
      </c>
      <c r="G779" s="30">
        <v>36.323399999999999</v>
      </c>
      <c r="H779" s="28">
        <v>41149</v>
      </c>
      <c r="I779" s="30">
        <v>31.844000000000001</v>
      </c>
      <c r="J779" s="28">
        <v>41149</v>
      </c>
      <c r="K779" s="30">
        <v>27.1707</v>
      </c>
      <c r="L779" s="41">
        <v>41149</v>
      </c>
      <c r="M779" s="30">
        <v>55.271999999999998</v>
      </c>
      <c r="N779" s="119">
        <v>41149</v>
      </c>
      <c r="O779" s="30">
        <v>69.257999999999996</v>
      </c>
      <c r="P779" s="41">
        <v>41149</v>
      </c>
      <c r="Q779" s="30">
        <v>44.559600000000003</v>
      </c>
      <c r="R779" s="119">
        <v>41149</v>
      </c>
      <c r="S779" s="30">
        <v>50.152999999999999</v>
      </c>
      <c r="T779" s="41">
        <v>41149</v>
      </c>
      <c r="U779" s="30">
        <v>34.893900000000002</v>
      </c>
      <c r="V779" s="119">
        <v>41149</v>
      </c>
      <c r="W779" s="30">
        <v>35.468000000000004</v>
      </c>
      <c r="X779" s="1446"/>
      <c r="Y779" s="93">
        <v>41163</v>
      </c>
      <c r="Z779" s="30">
        <v>19.36</v>
      </c>
      <c r="AA779" s="190">
        <f t="shared" si="66"/>
        <v>1.8740479999999999</v>
      </c>
      <c r="AB779" s="41">
        <v>41163</v>
      </c>
      <c r="AC779" s="30">
        <v>17.75</v>
      </c>
      <c r="AD779" s="190">
        <f t="shared" si="67"/>
        <v>1.5753124999999999</v>
      </c>
      <c r="AE779" s="41">
        <v>41163</v>
      </c>
      <c r="AF779" s="30">
        <v>23.13</v>
      </c>
      <c r="AG779" s="1685">
        <f t="shared" si="68"/>
        <v>2.6749844999999994</v>
      </c>
      <c r="AH779" s="1446"/>
      <c r="AI779" s="93">
        <v>41159</v>
      </c>
      <c r="AJ779" s="30">
        <v>17.059999999999999</v>
      </c>
      <c r="AK779" s="190">
        <f t="shared" si="69"/>
        <v>1.4552179999999997</v>
      </c>
      <c r="AL779" s="41">
        <v>41149</v>
      </c>
      <c r="AM779" s="30">
        <v>13.07</v>
      </c>
      <c r="AN779" s="190">
        <f t="shared" si="70"/>
        <v>0.85412450000000006</v>
      </c>
      <c r="AO779" s="41">
        <v>41185</v>
      </c>
      <c r="AP779" s="88">
        <v>14.26</v>
      </c>
      <c r="AQ779" s="1685">
        <f t="shared" si="71"/>
        <v>1.0167379999999999</v>
      </c>
    </row>
    <row r="780" spans="1:43">
      <c r="A780" s="28">
        <v>41150</v>
      </c>
      <c r="B780" s="41">
        <v>41150</v>
      </c>
      <c r="C780" s="30">
        <v>91.640299999999996</v>
      </c>
      <c r="D780" s="28">
        <v>41150</v>
      </c>
      <c r="E780" s="30">
        <v>60.156100000000002</v>
      </c>
      <c r="F780" s="28">
        <v>41150</v>
      </c>
      <c r="G780" s="30">
        <v>36.720999999999997</v>
      </c>
      <c r="H780" s="28">
        <v>41150</v>
      </c>
      <c r="I780" s="30">
        <v>32.164700000000003</v>
      </c>
      <c r="J780" s="28">
        <v>41150</v>
      </c>
      <c r="K780" s="30">
        <v>27.4681</v>
      </c>
      <c r="L780" s="41">
        <v>41150</v>
      </c>
      <c r="M780" s="30">
        <v>55.212699999999998</v>
      </c>
      <c r="N780" s="119">
        <v>41150</v>
      </c>
      <c r="O780" s="30">
        <v>69.231999999999999</v>
      </c>
      <c r="P780" s="41">
        <v>41150</v>
      </c>
      <c r="Q780" s="30">
        <v>44.380800000000001</v>
      </c>
      <c r="R780" s="119">
        <v>41150</v>
      </c>
      <c r="S780" s="30">
        <v>50.107999999999997</v>
      </c>
      <c r="T780" s="41">
        <v>41150</v>
      </c>
      <c r="U780" s="30">
        <v>35.333100000000002</v>
      </c>
      <c r="V780" s="119">
        <v>41150</v>
      </c>
      <c r="W780" s="30">
        <v>35.926000000000002</v>
      </c>
      <c r="X780" s="1446"/>
      <c r="Y780" s="93">
        <v>41164</v>
      </c>
      <c r="Z780" s="30">
        <v>19.309999999999999</v>
      </c>
      <c r="AA780" s="190">
        <f t="shared" si="66"/>
        <v>1.8643805</v>
      </c>
      <c r="AB780" s="41">
        <v>41164</v>
      </c>
      <c r="AC780" s="30">
        <v>17.7</v>
      </c>
      <c r="AD780" s="190">
        <f t="shared" si="67"/>
        <v>1.5664499999999997</v>
      </c>
      <c r="AE780" s="41">
        <v>41164</v>
      </c>
      <c r="AF780" s="30">
        <v>23.13</v>
      </c>
      <c r="AG780" s="1685">
        <f t="shared" si="68"/>
        <v>2.6749844999999994</v>
      </c>
      <c r="AH780" s="1446"/>
      <c r="AI780" s="93">
        <v>41162</v>
      </c>
      <c r="AJ780" s="30">
        <v>16.809999999999999</v>
      </c>
      <c r="AK780" s="190">
        <f t="shared" si="69"/>
        <v>1.4128805</v>
      </c>
      <c r="AL780" s="41">
        <v>41150</v>
      </c>
      <c r="AM780" s="30">
        <v>13.05</v>
      </c>
      <c r="AN780" s="190">
        <f t="shared" si="70"/>
        <v>0.85151250000000001</v>
      </c>
      <c r="AO780" s="41">
        <v>41186</v>
      </c>
      <c r="AP780" s="88">
        <v>14.05</v>
      </c>
      <c r="AQ780" s="1685">
        <f t="shared" si="71"/>
        <v>0.98701250000000018</v>
      </c>
    </row>
    <row r="781" spans="1:43">
      <c r="A781" s="28">
        <v>41151</v>
      </c>
      <c r="B781" s="41">
        <v>41151</v>
      </c>
      <c r="C781" s="30">
        <v>91.701400000000007</v>
      </c>
      <c r="D781" s="28">
        <v>41151</v>
      </c>
      <c r="E781" s="30">
        <v>60.148200000000003</v>
      </c>
      <c r="F781" s="28">
        <v>41151</v>
      </c>
      <c r="G781" s="30">
        <v>36.721299999999999</v>
      </c>
      <c r="H781" s="28">
        <v>41151</v>
      </c>
      <c r="I781" s="30">
        <v>32.164900000000003</v>
      </c>
      <c r="J781" s="28">
        <v>41151</v>
      </c>
      <c r="K781" s="30">
        <v>27.496600000000001</v>
      </c>
      <c r="L781" s="41">
        <v>41151</v>
      </c>
      <c r="M781" s="30">
        <v>55.400399999999998</v>
      </c>
      <c r="N781" s="119">
        <v>41151</v>
      </c>
      <c r="O781" s="30">
        <v>69.637</v>
      </c>
      <c r="P781" s="41">
        <v>41151</v>
      </c>
      <c r="Q781" s="30">
        <v>44.562100000000001</v>
      </c>
      <c r="R781" s="119">
        <v>41151</v>
      </c>
      <c r="S781" s="30">
        <v>50.188000000000002</v>
      </c>
      <c r="T781" s="41">
        <v>41151</v>
      </c>
      <c r="U781" s="30">
        <v>35.304299999999998</v>
      </c>
      <c r="V781" s="119">
        <v>41151</v>
      </c>
      <c r="W781" s="30">
        <v>35.895000000000003</v>
      </c>
      <c r="X781" s="1446"/>
      <c r="Y781" s="93">
        <v>41165</v>
      </c>
      <c r="Z781" s="30">
        <v>19.34</v>
      </c>
      <c r="AA781" s="190">
        <f t="shared" ref="AA781:AA844" si="72">(Z781/100)^2/2*100</f>
        <v>1.8701779999999997</v>
      </c>
      <c r="AB781" s="41">
        <v>41165</v>
      </c>
      <c r="AC781" s="30">
        <v>17.690000000000001</v>
      </c>
      <c r="AD781" s="190">
        <f t="shared" ref="AD781:AD844" si="73">(AC781/100)^2/2*100</f>
        <v>1.5646804999999999</v>
      </c>
      <c r="AE781" s="41">
        <v>41165</v>
      </c>
      <c r="AF781" s="30">
        <v>23.23</v>
      </c>
      <c r="AG781" s="1685">
        <f t="shared" ref="AG781:AG844" si="74">(AF781/100)^2/2*100</f>
        <v>2.6981645000000003</v>
      </c>
      <c r="AH781" s="1446"/>
      <c r="AI781" s="93">
        <v>41163</v>
      </c>
      <c r="AJ781" s="30">
        <v>16.8</v>
      </c>
      <c r="AK781" s="190">
        <f t="shared" ref="AK781:AK844" si="75">(AJ781/100)^2/2*100</f>
        <v>1.4112000000000002</v>
      </c>
      <c r="AL781" s="41">
        <v>41151</v>
      </c>
      <c r="AM781" s="30">
        <v>13.115</v>
      </c>
      <c r="AN781" s="190">
        <f t="shared" ref="AN781:AN844" si="76">(AM781/100)^2/2*100</f>
        <v>0.8600161249999998</v>
      </c>
      <c r="AO781" s="41">
        <v>41187</v>
      </c>
      <c r="AP781" s="88">
        <v>14.04</v>
      </c>
      <c r="AQ781" s="1685">
        <f t="shared" ref="AQ781:AQ844" si="77">(AP781/100)^2/2*100</f>
        <v>0.98560799999999993</v>
      </c>
    </row>
    <row r="782" spans="1:43">
      <c r="A782" s="28">
        <v>41152</v>
      </c>
      <c r="B782" s="41">
        <v>41152</v>
      </c>
      <c r="C782" s="30">
        <v>91.662199999999999</v>
      </c>
      <c r="D782" s="28">
        <v>41152</v>
      </c>
      <c r="E782" s="30">
        <v>60.082000000000001</v>
      </c>
      <c r="F782" s="28">
        <v>41152</v>
      </c>
      <c r="G782" s="30">
        <v>36.660899999999998</v>
      </c>
      <c r="H782" s="28">
        <v>41152</v>
      </c>
      <c r="I782" s="30">
        <v>32.1023</v>
      </c>
      <c r="J782" s="28">
        <v>41152</v>
      </c>
      <c r="K782" s="30">
        <v>27.528500000000001</v>
      </c>
      <c r="L782" s="41">
        <v>41152</v>
      </c>
      <c r="M782" s="30">
        <v>55.290599999999998</v>
      </c>
      <c r="N782" s="119">
        <v>41152</v>
      </c>
      <c r="O782" s="30">
        <v>69.751000000000005</v>
      </c>
      <c r="P782" s="41">
        <v>41152</v>
      </c>
      <c r="Q782" s="30">
        <v>44.562600000000003</v>
      </c>
      <c r="R782" s="119">
        <v>41152</v>
      </c>
      <c r="S782" s="30">
        <v>50.393000000000001</v>
      </c>
      <c r="T782" s="41">
        <v>41152</v>
      </c>
      <c r="U782" s="30">
        <v>35.288600000000002</v>
      </c>
      <c r="V782" s="119">
        <v>41152</v>
      </c>
      <c r="W782" s="30">
        <v>35.880000000000003</v>
      </c>
      <c r="X782" s="1446"/>
      <c r="Y782" s="93">
        <v>41166</v>
      </c>
      <c r="Z782" s="30">
        <v>19.100000000000001</v>
      </c>
      <c r="AA782" s="190">
        <f t="shared" si="72"/>
        <v>1.8240499999999999</v>
      </c>
      <c r="AB782" s="41">
        <v>41166</v>
      </c>
      <c r="AC782" s="30">
        <v>17.23</v>
      </c>
      <c r="AD782" s="190">
        <f t="shared" si="73"/>
        <v>1.4843645000000001</v>
      </c>
      <c r="AE782" s="41">
        <v>41166</v>
      </c>
      <c r="AF782" s="30">
        <v>23.12</v>
      </c>
      <c r="AG782" s="1685">
        <f t="shared" si="74"/>
        <v>2.6726720000000004</v>
      </c>
      <c r="AH782" s="1446"/>
      <c r="AI782" s="93">
        <v>41164</v>
      </c>
      <c r="AJ782" s="30">
        <v>16.79</v>
      </c>
      <c r="AK782" s="190">
        <f t="shared" si="75"/>
        <v>1.4095205</v>
      </c>
      <c r="AL782" s="41">
        <v>41152</v>
      </c>
      <c r="AM782" s="30">
        <v>13.113</v>
      </c>
      <c r="AN782" s="190">
        <f t="shared" si="76"/>
        <v>0.85975384499999996</v>
      </c>
      <c r="AO782" s="41">
        <v>41190</v>
      </c>
      <c r="AP782" s="88">
        <v>13.32</v>
      </c>
      <c r="AQ782" s="1685">
        <f t="shared" si="77"/>
        <v>0.88711200000000012</v>
      </c>
    </row>
    <row r="783" spans="1:43">
      <c r="A783" s="28">
        <v>41155</v>
      </c>
      <c r="B783" s="41">
        <v>41155</v>
      </c>
      <c r="C783" s="30">
        <v>91.768100000000004</v>
      </c>
      <c r="D783" s="28">
        <v>41155</v>
      </c>
      <c r="E783" s="30">
        <v>60.2361</v>
      </c>
      <c r="F783" s="28">
        <v>41155</v>
      </c>
      <c r="G783" s="30">
        <v>36.773499999999999</v>
      </c>
      <c r="H783" s="28">
        <v>41155</v>
      </c>
      <c r="I783" s="30">
        <v>32.307299999999998</v>
      </c>
      <c r="J783" s="28">
        <v>41155</v>
      </c>
      <c r="K783" s="30">
        <v>27.582899999999999</v>
      </c>
      <c r="L783" s="41">
        <v>41155</v>
      </c>
      <c r="M783" s="30">
        <v>55.302199999999999</v>
      </c>
      <c r="N783" s="119">
        <v>41155</v>
      </c>
      <c r="O783" s="30">
        <v>70.004000000000005</v>
      </c>
      <c r="P783" s="41">
        <v>41155</v>
      </c>
      <c r="Q783" s="30">
        <v>44.564900000000002</v>
      </c>
      <c r="R783" s="119">
        <v>41155</v>
      </c>
      <c r="S783" s="30">
        <v>50.457000000000001</v>
      </c>
      <c r="T783" s="41">
        <v>41155</v>
      </c>
      <c r="U783" s="30">
        <v>35.467199999999998</v>
      </c>
      <c r="V783" s="119">
        <v>41155</v>
      </c>
      <c r="W783" s="30">
        <v>36.061</v>
      </c>
      <c r="X783" s="1446"/>
      <c r="Y783" s="93">
        <v>41169</v>
      </c>
      <c r="Z783" s="30">
        <v>18.88</v>
      </c>
      <c r="AA783" s="190">
        <f t="shared" si="72"/>
        <v>1.7822720000000001</v>
      </c>
      <c r="AB783" s="41">
        <v>41169</v>
      </c>
      <c r="AC783" s="30">
        <v>17.2</v>
      </c>
      <c r="AD783" s="190">
        <f t="shared" si="73"/>
        <v>1.4791999999999998</v>
      </c>
      <c r="AE783" s="41">
        <v>41169</v>
      </c>
      <c r="AF783" s="30">
        <v>23.14</v>
      </c>
      <c r="AG783" s="1685">
        <f t="shared" si="74"/>
        <v>2.677298</v>
      </c>
      <c r="AH783" s="1446"/>
      <c r="AI783" s="93">
        <v>41165</v>
      </c>
      <c r="AJ783" s="30">
        <v>16.79</v>
      </c>
      <c r="AK783" s="190">
        <f t="shared" si="75"/>
        <v>1.4095205</v>
      </c>
      <c r="AL783" s="41">
        <v>41155</v>
      </c>
      <c r="AM783" s="30">
        <v>13.106999999999999</v>
      </c>
      <c r="AN783" s="190">
        <f t="shared" si="76"/>
        <v>0.85896724499999988</v>
      </c>
      <c r="AO783" s="41">
        <v>41191</v>
      </c>
      <c r="AP783" s="88">
        <v>13.46</v>
      </c>
      <c r="AQ783" s="1685">
        <f t="shared" si="77"/>
        <v>0.90585800000000005</v>
      </c>
    </row>
    <row r="784" spans="1:43">
      <c r="A784" s="28">
        <v>41156</v>
      </c>
      <c r="B784" s="41">
        <v>41156</v>
      </c>
      <c r="C784" s="30">
        <v>91.765799999999999</v>
      </c>
      <c r="D784" s="28">
        <v>41156</v>
      </c>
      <c r="E784" s="30">
        <v>60.291899999999998</v>
      </c>
      <c r="F784" s="28">
        <v>41156</v>
      </c>
      <c r="G784" s="30">
        <v>36.831200000000003</v>
      </c>
      <c r="H784" s="28">
        <v>41156</v>
      </c>
      <c r="I784" s="30">
        <v>32.348599999999998</v>
      </c>
      <c r="J784" s="28">
        <v>41156</v>
      </c>
      <c r="K784" s="30">
        <v>27.621400000000001</v>
      </c>
      <c r="L784" s="41">
        <v>41156</v>
      </c>
      <c r="M784" s="30">
        <v>55.602800000000002</v>
      </c>
      <c r="N784" s="119">
        <v>41156</v>
      </c>
      <c r="O784" s="30">
        <v>69.825000000000003</v>
      </c>
      <c r="P784" s="41">
        <v>41156</v>
      </c>
      <c r="Q784" s="30">
        <v>44.676000000000002</v>
      </c>
      <c r="R784" s="119">
        <v>41156</v>
      </c>
      <c r="S784" s="30">
        <v>50.398000000000003</v>
      </c>
      <c r="T784" s="41">
        <v>41156</v>
      </c>
      <c r="U784" s="30">
        <v>35.459600000000002</v>
      </c>
      <c r="V784" s="119">
        <v>41156</v>
      </c>
      <c r="W784" s="30">
        <v>36.046999999999997</v>
      </c>
      <c r="X784" s="1446"/>
      <c r="Y784" s="93">
        <v>41170</v>
      </c>
      <c r="Z784" s="30">
        <v>18.989999999999998</v>
      </c>
      <c r="AA784" s="190">
        <f t="shared" si="72"/>
        <v>1.8031004999999996</v>
      </c>
      <c r="AB784" s="41">
        <v>41170</v>
      </c>
      <c r="AC784" s="30">
        <v>17.21</v>
      </c>
      <c r="AD784" s="190">
        <f t="shared" si="73"/>
        <v>1.4809205000000001</v>
      </c>
      <c r="AE784" s="41">
        <v>41170</v>
      </c>
      <c r="AF784" s="30">
        <v>23.25</v>
      </c>
      <c r="AG784" s="1685">
        <f t="shared" si="74"/>
        <v>2.7028125000000003</v>
      </c>
      <c r="AH784" s="1446"/>
      <c r="AI784" s="93">
        <v>41166</v>
      </c>
      <c r="AJ784" s="30">
        <v>16.579999999999998</v>
      </c>
      <c r="AK784" s="190">
        <f t="shared" si="75"/>
        <v>1.3744819999999995</v>
      </c>
      <c r="AL784" s="41">
        <v>41156</v>
      </c>
      <c r="AM784" s="30">
        <v>13.119</v>
      </c>
      <c r="AN784" s="190">
        <f t="shared" si="76"/>
        <v>0.86054080500000008</v>
      </c>
      <c r="AO784" s="41">
        <v>41192</v>
      </c>
      <c r="AP784" s="88">
        <v>13.5</v>
      </c>
      <c r="AQ784" s="1685">
        <f t="shared" si="77"/>
        <v>0.91125000000000012</v>
      </c>
    </row>
    <row r="785" spans="1:43">
      <c r="A785" s="28">
        <v>41157</v>
      </c>
      <c r="B785" s="41">
        <v>41157</v>
      </c>
      <c r="C785" s="30">
        <v>91.072199999999995</v>
      </c>
      <c r="D785" s="28">
        <v>41157</v>
      </c>
      <c r="E785" s="30">
        <v>59.9482</v>
      </c>
      <c r="F785" s="28">
        <v>41157</v>
      </c>
      <c r="G785" s="30">
        <v>36.676900000000003</v>
      </c>
      <c r="H785" s="28">
        <v>41157</v>
      </c>
      <c r="I785" s="30">
        <v>32.252600000000001</v>
      </c>
      <c r="J785" s="28">
        <v>41157</v>
      </c>
      <c r="K785" s="30">
        <v>27.645399999999999</v>
      </c>
      <c r="L785" s="41">
        <v>41157</v>
      </c>
      <c r="M785" s="30">
        <v>55.728099999999998</v>
      </c>
      <c r="N785" s="119">
        <v>41157</v>
      </c>
      <c r="O785" s="30">
        <v>70.007999999999996</v>
      </c>
      <c r="P785" s="41">
        <v>41157</v>
      </c>
      <c r="Q785" s="30">
        <v>44.786099999999998</v>
      </c>
      <c r="R785" s="119">
        <v>41157</v>
      </c>
      <c r="S785" s="30">
        <v>50.523000000000003</v>
      </c>
      <c r="T785" s="41">
        <v>41157</v>
      </c>
      <c r="U785" s="30">
        <v>35.417999999999999</v>
      </c>
      <c r="V785" s="119">
        <v>41157</v>
      </c>
      <c r="W785" s="30">
        <v>36.003999999999998</v>
      </c>
      <c r="X785" s="1446"/>
      <c r="Y785" s="93">
        <v>41171</v>
      </c>
      <c r="Z785" s="30">
        <v>18.87</v>
      </c>
      <c r="AA785" s="190">
        <f t="shared" si="72"/>
        <v>1.7803845000000003</v>
      </c>
      <c r="AB785" s="41">
        <v>41171</v>
      </c>
      <c r="AC785" s="30">
        <v>16.93</v>
      </c>
      <c r="AD785" s="190">
        <f t="shared" si="73"/>
        <v>1.4331245000000001</v>
      </c>
      <c r="AE785" s="41">
        <v>41171</v>
      </c>
      <c r="AF785" s="30">
        <v>23.14</v>
      </c>
      <c r="AG785" s="1685">
        <f t="shared" si="74"/>
        <v>2.677298</v>
      </c>
      <c r="AH785" s="1446"/>
      <c r="AI785" s="93">
        <v>41169</v>
      </c>
      <c r="AJ785" s="30">
        <v>16.54</v>
      </c>
      <c r="AK785" s="190">
        <f t="shared" si="75"/>
        <v>1.367858</v>
      </c>
      <c r="AL785" s="41">
        <v>41157</v>
      </c>
      <c r="AM785" s="30">
        <v>13.090999999999999</v>
      </c>
      <c r="AN785" s="190">
        <f t="shared" si="76"/>
        <v>0.85687140500000003</v>
      </c>
      <c r="AO785" s="41">
        <v>41193</v>
      </c>
      <c r="AP785" s="88">
        <v>12.97</v>
      </c>
      <c r="AQ785" s="1685">
        <f t="shared" si="77"/>
        <v>0.84110450000000003</v>
      </c>
    </row>
    <row r="786" spans="1:43">
      <c r="A786" s="28">
        <v>41158</v>
      </c>
      <c r="B786" s="41">
        <v>41158</v>
      </c>
      <c r="C786" s="30">
        <v>91.038899999999998</v>
      </c>
      <c r="D786" s="28">
        <v>41158</v>
      </c>
      <c r="E786" s="30">
        <v>59.945099999999996</v>
      </c>
      <c r="F786" s="28">
        <v>41158</v>
      </c>
      <c r="G786" s="30">
        <v>36.714300000000001</v>
      </c>
      <c r="H786" s="28">
        <v>41158</v>
      </c>
      <c r="I786" s="30">
        <v>32.297400000000003</v>
      </c>
      <c r="J786" s="28">
        <v>41158</v>
      </c>
      <c r="K786" s="30">
        <v>27.6523</v>
      </c>
      <c r="L786" s="41">
        <v>41158</v>
      </c>
      <c r="M786" s="30">
        <v>56.695900000000002</v>
      </c>
      <c r="N786" s="119">
        <v>41158</v>
      </c>
      <c r="O786" s="30">
        <v>71.2</v>
      </c>
      <c r="P786" s="41">
        <v>41158</v>
      </c>
      <c r="Q786" s="30">
        <v>45.460099999999997</v>
      </c>
      <c r="R786" s="119">
        <v>41158</v>
      </c>
      <c r="S786" s="30">
        <v>51.216000000000001</v>
      </c>
      <c r="T786" s="41">
        <v>41158</v>
      </c>
      <c r="U786" s="30">
        <v>35.3508</v>
      </c>
      <c r="V786" s="119">
        <v>41158</v>
      </c>
      <c r="W786" s="30">
        <v>35.93</v>
      </c>
      <c r="X786" s="1446"/>
      <c r="Y786" s="93">
        <v>41172</v>
      </c>
      <c r="Z786" s="30">
        <v>18.850000000000001</v>
      </c>
      <c r="AA786" s="190">
        <f t="shared" si="72"/>
        <v>1.7766125000000001</v>
      </c>
      <c r="AB786" s="41">
        <v>41172</v>
      </c>
      <c r="AC786" s="30">
        <v>16.93</v>
      </c>
      <c r="AD786" s="190">
        <f t="shared" si="73"/>
        <v>1.4331245000000001</v>
      </c>
      <c r="AE786" s="41">
        <v>41172</v>
      </c>
      <c r="AF786" s="30">
        <v>23.18</v>
      </c>
      <c r="AG786" s="1685">
        <f t="shared" si="74"/>
        <v>2.6865619999999999</v>
      </c>
      <c r="AH786" s="1446"/>
      <c r="AI786" s="93">
        <v>41170</v>
      </c>
      <c r="AJ786" s="30">
        <v>16.54</v>
      </c>
      <c r="AK786" s="190">
        <f t="shared" si="75"/>
        <v>1.367858</v>
      </c>
      <c r="AL786" s="41">
        <v>41158</v>
      </c>
      <c r="AM786" s="30">
        <v>13.228</v>
      </c>
      <c r="AN786" s="190">
        <f t="shared" si="76"/>
        <v>0.87489992000000016</v>
      </c>
      <c r="AO786" s="41">
        <v>41194</v>
      </c>
      <c r="AP786" s="88">
        <v>12.99</v>
      </c>
      <c r="AQ786" s="1685">
        <f t="shared" si="77"/>
        <v>0.8437005000000003</v>
      </c>
    </row>
    <row r="787" spans="1:43">
      <c r="A787" s="28">
        <v>41159</v>
      </c>
      <c r="B787" s="41">
        <v>41159</v>
      </c>
      <c r="C787" s="30">
        <v>91.109800000000007</v>
      </c>
      <c r="D787" s="28">
        <v>41159</v>
      </c>
      <c r="E787" s="30">
        <v>60.186199999999999</v>
      </c>
      <c r="F787" s="28">
        <v>41159</v>
      </c>
      <c r="G787" s="30">
        <v>36.832900000000002</v>
      </c>
      <c r="H787" s="28">
        <v>41159</v>
      </c>
      <c r="I787" s="30">
        <v>32.364100000000001</v>
      </c>
      <c r="J787" s="28">
        <v>41159</v>
      </c>
      <c r="K787" s="30">
        <v>27.678799999999999</v>
      </c>
      <c r="L787" s="41">
        <v>41159</v>
      </c>
      <c r="M787" s="30">
        <v>56.802</v>
      </c>
      <c r="N787" s="119">
        <v>41159</v>
      </c>
      <c r="O787" s="30">
        <v>71.278999999999996</v>
      </c>
      <c r="P787" s="41">
        <v>41159</v>
      </c>
      <c r="Q787" s="30">
        <v>45.545099999999998</v>
      </c>
      <c r="R787" s="119">
        <v>41159</v>
      </c>
      <c r="S787" s="30">
        <v>51.445999999999998</v>
      </c>
      <c r="T787" s="41">
        <v>41159</v>
      </c>
      <c r="U787" s="30">
        <v>35.322000000000003</v>
      </c>
      <c r="V787" s="119">
        <v>41159</v>
      </c>
      <c r="W787" s="30">
        <v>35.906999999999996</v>
      </c>
      <c r="X787" s="1446"/>
      <c r="Y787" s="93">
        <v>41173</v>
      </c>
      <c r="Z787" s="30">
        <v>18.809999999999999</v>
      </c>
      <c r="AA787" s="190">
        <f t="shared" si="72"/>
        <v>1.7690804999999996</v>
      </c>
      <c r="AB787" s="41">
        <v>41173</v>
      </c>
      <c r="AC787" s="30">
        <v>16.91</v>
      </c>
      <c r="AD787" s="190">
        <f t="shared" si="73"/>
        <v>1.4297405000000001</v>
      </c>
      <c r="AE787" s="41">
        <v>41173</v>
      </c>
      <c r="AF787" s="30">
        <v>23.17</v>
      </c>
      <c r="AG787" s="1685">
        <f t="shared" si="74"/>
        <v>2.6842445000000001</v>
      </c>
      <c r="AH787" s="1446"/>
      <c r="AI787" s="93">
        <v>41171</v>
      </c>
      <c r="AJ787" s="30">
        <v>16.39</v>
      </c>
      <c r="AK787" s="190">
        <f t="shared" si="75"/>
        <v>1.3431605000000002</v>
      </c>
      <c r="AL787" s="41">
        <v>41159</v>
      </c>
      <c r="AM787" s="30">
        <v>13.263</v>
      </c>
      <c r="AN787" s="190">
        <f t="shared" si="76"/>
        <v>0.87953584500000004</v>
      </c>
      <c r="AO787" s="41">
        <v>41197</v>
      </c>
      <c r="AP787" s="88">
        <v>12.99</v>
      </c>
      <c r="AQ787" s="1685">
        <f t="shared" si="77"/>
        <v>0.8437005000000003</v>
      </c>
    </row>
    <row r="788" spans="1:43">
      <c r="A788" s="28">
        <v>41162</v>
      </c>
      <c r="B788" s="41">
        <v>41162</v>
      </c>
      <c r="C788" s="30">
        <v>91.483400000000003</v>
      </c>
      <c r="D788" s="28">
        <v>41162</v>
      </c>
      <c r="E788" s="30">
        <v>60.490400000000001</v>
      </c>
      <c r="F788" s="28">
        <v>41162</v>
      </c>
      <c r="G788" s="30">
        <v>37.020600000000002</v>
      </c>
      <c r="H788" s="28">
        <v>41162</v>
      </c>
      <c r="I788" s="30">
        <v>32.588799999999999</v>
      </c>
      <c r="J788" s="28">
        <v>41162</v>
      </c>
      <c r="K788" s="30">
        <v>27.807099999999998</v>
      </c>
      <c r="L788" s="41">
        <v>41162</v>
      </c>
      <c r="M788" s="30">
        <v>56.697299999999998</v>
      </c>
      <c r="N788" s="119">
        <v>41162</v>
      </c>
      <c r="O788" s="30">
        <v>71.225999999999999</v>
      </c>
      <c r="P788" s="41">
        <v>41162</v>
      </c>
      <c r="Q788" s="30">
        <v>45.572899999999997</v>
      </c>
      <c r="R788" s="119">
        <v>41162</v>
      </c>
      <c r="S788" s="30">
        <v>51.438000000000002</v>
      </c>
      <c r="T788" s="41">
        <v>41162</v>
      </c>
      <c r="U788" s="30">
        <v>35.443300000000001</v>
      </c>
      <c r="V788" s="119">
        <v>41162</v>
      </c>
      <c r="W788" s="30">
        <v>36.031999999999996</v>
      </c>
      <c r="X788" s="1446"/>
      <c r="Y788" s="93">
        <v>41176</v>
      </c>
      <c r="Z788" s="30">
        <v>18.489999999999998</v>
      </c>
      <c r="AA788" s="190">
        <f t="shared" si="72"/>
        <v>1.7094004999999997</v>
      </c>
      <c r="AB788" s="41">
        <v>41176</v>
      </c>
      <c r="AC788" s="30">
        <v>16.72</v>
      </c>
      <c r="AD788" s="190">
        <f t="shared" si="73"/>
        <v>1.3977919999999997</v>
      </c>
      <c r="AE788" s="41">
        <v>41176</v>
      </c>
      <c r="AF788" s="30">
        <v>23.07</v>
      </c>
      <c r="AG788" s="1685">
        <f t="shared" si="74"/>
        <v>2.6611245000000001</v>
      </c>
      <c r="AH788" s="1446"/>
      <c r="AI788" s="93">
        <v>41172</v>
      </c>
      <c r="AJ788" s="30">
        <v>16.25</v>
      </c>
      <c r="AK788" s="190">
        <f t="shared" si="75"/>
        <v>1.3203125000000002</v>
      </c>
      <c r="AL788" s="41">
        <v>41162</v>
      </c>
      <c r="AM788" s="30">
        <v>13.224</v>
      </c>
      <c r="AN788" s="190">
        <f t="shared" si="76"/>
        <v>0.87437087999999996</v>
      </c>
      <c r="AO788" s="41">
        <v>41198</v>
      </c>
      <c r="AP788" s="88">
        <v>12.87</v>
      </c>
      <c r="AQ788" s="1685">
        <f t="shared" si="77"/>
        <v>0.82818449999999977</v>
      </c>
    </row>
    <row r="789" spans="1:43">
      <c r="A789" s="28">
        <v>41163</v>
      </c>
      <c r="B789" s="41">
        <v>41163</v>
      </c>
      <c r="C789" s="30">
        <v>91.658199999999994</v>
      </c>
      <c r="D789" s="28">
        <v>41163</v>
      </c>
      <c r="E789" s="30">
        <v>60.313000000000002</v>
      </c>
      <c r="F789" s="28">
        <v>41163</v>
      </c>
      <c r="G789" s="30">
        <v>36.968699999999998</v>
      </c>
      <c r="H789" s="28">
        <v>41163</v>
      </c>
      <c r="I789" s="30">
        <v>32.483199999999997</v>
      </c>
      <c r="J789" s="28">
        <v>41163</v>
      </c>
      <c r="K789" s="30">
        <v>27.694299999999998</v>
      </c>
      <c r="L789" s="41">
        <v>41163</v>
      </c>
      <c r="M789" s="30">
        <v>56.609699999999997</v>
      </c>
      <c r="N789" s="119">
        <v>41163</v>
      </c>
      <c r="O789" s="30">
        <v>71.096000000000004</v>
      </c>
      <c r="P789" s="41">
        <v>41163</v>
      </c>
      <c r="Q789" s="30">
        <v>45.6479</v>
      </c>
      <c r="R789" s="119">
        <v>41163</v>
      </c>
      <c r="S789" s="30">
        <v>51.491999999999997</v>
      </c>
      <c r="T789" s="41">
        <v>41163</v>
      </c>
      <c r="U789" s="30">
        <v>35.632399999999997</v>
      </c>
      <c r="V789" s="119">
        <v>41163</v>
      </c>
      <c r="W789" s="30">
        <v>36.238</v>
      </c>
      <c r="X789" s="1446"/>
      <c r="Y789" s="93">
        <v>41177</v>
      </c>
      <c r="Z789" s="30">
        <v>17.940000000000001</v>
      </c>
      <c r="AA789" s="190">
        <f t="shared" si="72"/>
        <v>1.609218</v>
      </c>
      <c r="AB789" s="41">
        <v>41177</v>
      </c>
      <c r="AC789" s="30">
        <v>16.21</v>
      </c>
      <c r="AD789" s="190">
        <f t="shared" si="73"/>
        <v>1.3138205000000003</v>
      </c>
      <c r="AE789" s="41">
        <v>41177</v>
      </c>
      <c r="AF789" s="30">
        <v>22.56</v>
      </c>
      <c r="AG789" s="1685">
        <f t="shared" si="74"/>
        <v>2.5447679999999999</v>
      </c>
      <c r="AH789" s="1446"/>
      <c r="AI789" s="93">
        <v>41173</v>
      </c>
      <c r="AJ789" s="30">
        <v>16.239999999999998</v>
      </c>
      <c r="AK789" s="190">
        <f t="shared" si="75"/>
        <v>1.3186879999999999</v>
      </c>
      <c r="AL789" s="41">
        <v>41163</v>
      </c>
      <c r="AM789" s="30">
        <v>13.17</v>
      </c>
      <c r="AN789" s="190">
        <f t="shared" si="76"/>
        <v>0.86724450000000008</v>
      </c>
      <c r="AO789" s="41">
        <v>41199</v>
      </c>
      <c r="AP789" s="88">
        <v>12.75</v>
      </c>
      <c r="AQ789" s="1685">
        <f t="shared" si="77"/>
        <v>0.81281249999999994</v>
      </c>
    </row>
    <row r="790" spans="1:43">
      <c r="A790" s="28">
        <v>41164</v>
      </c>
      <c r="B790" s="41">
        <v>41164</v>
      </c>
      <c r="C790" s="30">
        <v>91.858400000000003</v>
      </c>
      <c r="D790" s="28">
        <v>41164</v>
      </c>
      <c r="E790" s="30">
        <v>60.313800000000001</v>
      </c>
      <c r="F790" s="28">
        <v>41164</v>
      </c>
      <c r="G790" s="30">
        <v>36.909100000000002</v>
      </c>
      <c r="H790" s="28">
        <v>41164</v>
      </c>
      <c r="I790" s="30">
        <v>32.439599999999999</v>
      </c>
      <c r="J790" s="28">
        <v>41164</v>
      </c>
      <c r="K790" s="30">
        <v>27.6785</v>
      </c>
      <c r="L790" s="41">
        <v>41164</v>
      </c>
      <c r="M790" s="30">
        <v>57.105899999999998</v>
      </c>
      <c r="N790" s="119">
        <v>41164</v>
      </c>
      <c r="O790" s="30">
        <v>71.658000000000001</v>
      </c>
      <c r="P790" s="41">
        <v>41164</v>
      </c>
      <c r="Q790" s="30">
        <v>45.6813</v>
      </c>
      <c r="R790" s="119">
        <v>41164</v>
      </c>
      <c r="S790" s="30">
        <v>51.671999999999997</v>
      </c>
      <c r="T790" s="41">
        <v>41164</v>
      </c>
      <c r="U790" s="30">
        <v>35.788200000000003</v>
      </c>
      <c r="V790" s="119">
        <v>41164</v>
      </c>
      <c r="W790" s="30">
        <v>36.409999999999997</v>
      </c>
      <c r="X790" s="1446"/>
      <c r="Y790" s="93">
        <v>41178</v>
      </c>
      <c r="Z790" s="30">
        <v>18.190000000000001</v>
      </c>
      <c r="AA790" s="190">
        <f t="shared" si="72"/>
        <v>1.6543805000000003</v>
      </c>
      <c r="AB790" s="41">
        <v>41178</v>
      </c>
      <c r="AC790" s="30">
        <v>16.54</v>
      </c>
      <c r="AD790" s="190">
        <f t="shared" si="73"/>
        <v>1.367858</v>
      </c>
      <c r="AE790" s="41">
        <v>41178</v>
      </c>
      <c r="AF790" s="30">
        <v>23.08</v>
      </c>
      <c r="AG790" s="1685">
        <f t="shared" si="74"/>
        <v>2.6634319999999998</v>
      </c>
      <c r="AH790" s="1446"/>
      <c r="AI790" s="93">
        <v>41176</v>
      </c>
      <c r="AJ790" s="30">
        <v>15.98</v>
      </c>
      <c r="AK790" s="190">
        <f t="shared" si="75"/>
        <v>1.276802</v>
      </c>
      <c r="AL790" s="41">
        <v>41164</v>
      </c>
      <c r="AM790" s="30">
        <v>13.172000000000001</v>
      </c>
      <c r="AN790" s="190">
        <f t="shared" si="76"/>
        <v>0.86750791999999999</v>
      </c>
      <c r="AO790" s="41">
        <v>41200</v>
      </c>
      <c r="AP790" s="88">
        <v>12.69</v>
      </c>
      <c r="AQ790" s="1685">
        <f t="shared" si="77"/>
        <v>0.80518049999999985</v>
      </c>
    </row>
    <row r="791" spans="1:43">
      <c r="A791" s="28">
        <v>41165</v>
      </c>
      <c r="B791" s="41">
        <v>41165</v>
      </c>
      <c r="C791" s="30">
        <v>91.865799999999993</v>
      </c>
      <c r="D791" s="28">
        <v>41165</v>
      </c>
      <c r="E791" s="30">
        <v>60.256300000000003</v>
      </c>
      <c r="F791" s="28">
        <v>41165</v>
      </c>
      <c r="G791" s="30">
        <v>36.887599999999999</v>
      </c>
      <c r="H791" s="28">
        <v>41165</v>
      </c>
      <c r="I791" s="30">
        <v>32.418700000000001</v>
      </c>
      <c r="J791" s="28">
        <v>41165</v>
      </c>
      <c r="K791" s="30">
        <v>27.411300000000001</v>
      </c>
      <c r="L791" s="41">
        <v>41165</v>
      </c>
      <c r="M791" s="30">
        <v>57.37</v>
      </c>
      <c r="N791" s="119">
        <v>41165</v>
      </c>
      <c r="O791" s="30">
        <v>71.957999999999998</v>
      </c>
      <c r="P791" s="41">
        <v>41165</v>
      </c>
      <c r="Q791" s="30">
        <v>45.797400000000003</v>
      </c>
      <c r="R791" s="119">
        <v>41165</v>
      </c>
      <c r="S791" s="30">
        <v>51.837000000000003</v>
      </c>
      <c r="T791" s="41">
        <v>41165</v>
      </c>
      <c r="U791" s="30">
        <v>35.7956</v>
      </c>
      <c r="V791" s="119">
        <v>41165</v>
      </c>
      <c r="W791" s="30">
        <v>36.411999999999999</v>
      </c>
      <c r="X791" s="1446"/>
      <c r="Y791" s="93">
        <v>41179</v>
      </c>
      <c r="Z791" s="30">
        <v>18.190000000000001</v>
      </c>
      <c r="AA791" s="190">
        <f t="shared" si="72"/>
        <v>1.6543805000000003</v>
      </c>
      <c r="AB791" s="41">
        <v>41179</v>
      </c>
      <c r="AC791" s="30">
        <v>16.54</v>
      </c>
      <c r="AD791" s="190">
        <f t="shared" si="73"/>
        <v>1.367858</v>
      </c>
      <c r="AE791" s="41">
        <v>41179</v>
      </c>
      <c r="AF791" s="30">
        <v>23.1</v>
      </c>
      <c r="AG791" s="1685">
        <f t="shared" si="74"/>
        <v>2.6680500000000005</v>
      </c>
      <c r="AH791" s="1446"/>
      <c r="AI791" s="93">
        <v>41177</v>
      </c>
      <c r="AJ791" s="30">
        <v>15.47</v>
      </c>
      <c r="AK791" s="190">
        <f t="shared" si="75"/>
        <v>1.1966045000000001</v>
      </c>
      <c r="AL791" s="41">
        <v>41165</v>
      </c>
      <c r="AM791" s="30">
        <v>13.244999999999999</v>
      </c>
      <c r="AN791" s="190">
        <f t="shared" si="76"/>
        <v>0.87715012499999978</v>
      </c>
      <c r="AO791" s="41">
        <v>41201</v>
      </c>
      <c r="AP791" s="88">
        <v>12.94</v>
      </c>
      <c r="AQ791" s="1685">
        <f t="shared" si="77"/>
        <v>0.8372179999999998</v>
      </c>
    </row>
    <row r="792" spans="1:43">
      <c r="A792" s="28">
        <v>41166</v>
      </c>
      <c r="B792" s="41">
        <v>41166</v>
      </c>
      <c r="C792" s="30">
        <v>91.771600000000007</v>
      </c>
      <c r="D792" s="28">
        <v>41166</v>
      </c>
      <c r="E792" s="30">
        <v>60.518299999999996</v>
      </c>
      <c r="F792" s="28">
        <v>41166</v>
      </c>
      <c r="G792" s="30">
        <v>37.246200000000002</v>
      </c>
      <c r="H792" s="28">
        <v>41166</v>
      </c>
      <c r="I792" s="30">
        <v>32.769399999999997</v>
      </c>
      <c r="J792" s="28">
        <v>41166</v>
      </c>
      <c r="K792" s="30">
        <v>27.740400000000001</v>
      </c>
      <c r="L792" s="41">
        <v>41166</v>
      </c>
      <c r="M792" s="30">
        <v>58.495100000000001</v>
      </c>
      <c r="N792" s="119">
        <v>41166</v>
      </c>
      <c r="O792" s="30">
        <v>73.411000000000001</v>
      </c>
      <c r="P792" s="41">
        <v>41166</v>
      </c>
      <c r="Q792" s="30">
        <v>46.764299999999999</v>
      </c>
      <c r="R792" s="119">
        <v>41166</v>
      </c>
      <c r="S792" s="30">
        <v>52.975000000000001</v>
      </c>
      <c r="T792" s="41">
        <v>41166</v>
      </c>
      <c r="U792" s="30">
        <v>36.275199999999998</v>
      </c>
      <c r="V792" s="119">
        <v>41166</v>
      </c>
      <c r="W792" s="30">
        <v>36.875</v>
      </c>
      <c r="X792" s="1446"/>
      <c r="Y792" s="93">
        <v>41180</v>
      </c>
      <c r="Z792" s="30">
        <v>18.39</v>
      </c>
      <c r="AA792" s="190">
        <f t="shared" si="72"/>
        <v>1.6909605000000001</v>
      </c>
      <c r="AB792" s="41">
        <v>41180</v>
      </c>
      <c r="AC792" s="30">
        <v>16.87</v>
      </c>
      <c r="AD792" s="190">
        <f t="shared" si="73"/>
        <v>1.4229845000000003</v>
      </c>
      <c r="AE792" s="41">
        <v>41180</v>
      </c>
      <c r="AF792" s="30">
        <v>23.53</v>
      </c>
      <c r="AG792" s="1685">
        <f t="shared" si="74"/>
        <v>2.7683045000000002</v>
      </c>
      <c r="AH792" s="1446"/>
      <c r="AI792" s="93">
        <v>41178</v>
      </c>
      <c r="AJ792" s="30">
        <v>15.77</v>
      </c>
      <c r="AK792" s="190">
        <f t="shared" si="75"/>
        <v>1.2434645000000002</v>
      </c>
      <c r="AL792" s="41">
        <v>41166</v>
      </c>
      <c r="AM792" s="30">
        <v>13.131</v>
      </c>
      <c r="AN792" s="190">
        <f t="shared" si="76"/>
        <v>0.86211580500000007</v>
      </c>
      <c r="AO792" s="41">
        <v>41204</v>
      </c>
      <c r="AP792" s="88">
        <v>12.84</v>
      </c>
      <c r="AQ792" s="1685">
        <f t="shared" si="77"/>
        <v>0.82432799999999984</v>
      </c>
    </row>
    <row r="793" spans="1:43">
      <c r="A793" s="28">
        <v>41169</v>
      </c>
      <c r="B793" s="41">
        <v>41169</v>
      </c>
      <c r="C793" s="30">
        <v>91.7333</v>
      </c>
      <c r="D793" s="28">
        <v>41169</v>
      </c>
      <c r="E793" s="30">
        <v>60.334000000000003</v>
      </c>
      <c r="F793" s="28">
        <v>41169</v>
      </c>
      <c r="G793" s="30">
        <v>37.234699999999997</v>
      </c>
      <c r="H793" s="28">
        <v>41169</v>
      </c>
      <c r="I793" s="30">
        <v>32.755899999999997</v>
      </c>
      <c r="J793" s="28">
        <v>41169</v>
      </c>
      <c r="K793" s="30">
        <v>27.669</v>
      </c>
      <c r="L793" s="41">
        <v>41169</v>
      </c>
      <c r="M793" s="30">
        <v>58.5715</v>
      </c>
      <c r="N793" s="119">
        <v>41169</v>
      </c>
      <c r="O793" s="30">
        <v>73.575999999999993</v>
      </c>
      <c r="P793" s="41">
        <v>41169</v>
      </c>
      <c r="Q793" s="30">
        <v>46.775399999999998</v>
      </c>
      <c r="R793" s="119">
        <v>41169</v>
      </c>
      <c r="S793" s="30">
        <v>53.003999999999998</v>
      </c>
      <c r="T793" s="41">
        <v>41169</v>
      </c>
      <c r="U793" s="30">
        <v>36.228299999999997</v>
      </c>
      <c r="V793" s="119">
        <v>41169</v>
      </c>
      <c r="W793" s="30">
        <v>36.835000000000001</v>
      </c>
      <c r="X793" s="1446"/>
      <c r="Y793" s="93">
        <v>41183</v>
      </c>
      <c r="Z793" s="30">
        <v>18.47</v>
      </c>
      <c r="AA793" s="190">
        <f t="shared" si="72"/>
        <v>1.7057044999999997</v>
      </c>
      <c r="AB793" s="41">
        <v>41183</v>
      </c>
      <c r="AC793" s="30">
        <v>16.96</v>
      </c>
      <c r="AD793" s="190">
        <f t="shared" si="73"/>
        <v>1.4382079999999999</v>
      </c>
      <c r="AE793" s="41">
        <v>41183</v>
      </c>
      <c r="AF793" s="30">
        <v>23.75</v>
      </c>
      <c r="AG793" s="1685">
        <f t="shared" si="74"/>
        <v>2.8203125</v>
      </c>
      <c r="AH793" s="1446"/>
      <c r="AI793" s="93">
        <v>41179</v>
      </c>
      <c r="AJ793" s="30">
        <v>15.77</v>
      </c>
      <c r="AK793" s="190">
        <f t="shared" si="75"/>
        <v>1.2434645000000002</v>
      </c>
      <c r="AL793" s="41">
        <v>41169</v>
      </c>
      <c r="AM793" s="30">
        <v>13.081</v>
      </c>
      <c r="AN793" s="190">
        <f t="shared" si="76"/>
        <v>0.85556280499999982</v>
      </c>
      <c r="AO793" s="41">
        <v>41205</v>
      </c>
      <c r="AP793" s="88">
        <v>13.1</v>
      </c>
      <c r="AQ793" s="1685">
        <f t="shared" si="77"/>
        <v>0.85805000000000009</v>
      </c>
    </row>
    <row r="794" spans="1:43">
      <c r="A794" s="28">
        <v>41170</v>
      </c>
      <c r="B794" s="41">
        <v>41170</v>
      </c>
      <c r="C794" s="30">
        <v>91.751199999999997</v>
      </c>
      <c r="D794" s="28">
        <v>41170</v>
      </c>
      <c r="E794" s="30">
        <v>60.356499999999997</v>
      </c>
      <c r="F794" s="28">
        <v>41170</v>
      </c>
      <c r="G794" s="30">
        <v>37.211100000000002</v>
      </c>
      <c r="H794" s="28">
        <v>41170</v>
      </c>
      <c r="I794" s="30">
        <v>32.755099999999999</v>
      </c>
      <c r="J794" s="28">
        <v>41170</v>
      </c>
      <c r="K794" s="30">
        <v>27.724699999999999</v>
      </c>
      <c r="L794" s="41">
        <v>41170</v>
      </c>
      <c r="M794" s="30">
        <v>58.720500000000001</v>
      </c>
      <c r="N794" s="119">
        <v>41170</v>
      </c>
      <c r="O794" s="30">
        <v>73.721999999999994</v>
      </c>
      <c r="P794" s="41">
        <v>41170</v>
      </c>
      <c r="Q794" s="30">
        <v>46.878</v>
      </c>
      <c r="R794" s="119">
        <v>41170</v>
      </c>
      <c r="S794" s="30">
        <v>53.069000000000003</v>
      </c>
      <c r="T794" s="41">
        <v>41170</v>
      </c>
      <c r="U794" s="30">
        <v>36.310099999999998</v>
      </c>
      <c r="V794" s="119">
        <v>41170</v>
      </c>
      <c r="W794" s="30">
        <v>36.917999999999999</v>
      </c>
      <c r="X794" s="1446"/>
      <c r="Y794" s="93">
        <v>41184</v>
      </c>
      <c r="Z794" s="30">
        <v>18.329999999999998</v>
      </c>
      <c r="AA794" s="190">
        <f t="shared" si="72"/>
        <v>1.6799445</v>
      </c>
      <c r="AB794" s="41">
        <v>41184</v>
      </c>
      <c r="AC794" s="30">
        <v>16.71</v>
      </c>
      <c r="AD794" s="190">
        <f t="shared" si="73"/>
        <v>1.3961204999999999</v>
      </c>
      <c r="AE794" s="41">
        <v>41184</v>
      </c>
      <c r="AF794" s="30">
        <v>23.42</v>
      </c>
      <c r="AG794" s="1685">
        <f t="shared" si="74"/>
        <v>2.7424820000000008</v>
      </c>
      <c r="AH794" s="1446"/>
      <c r="AI794" s="93">
        <v>41180</v>
      </c>
      <c r="AJ794" s="30">
        <v>15.95</v>
      </c>
      <c r="AK794" s="190">
        <f t="shared" si="75"/>
        <v>1.2720125</v>
      </c>
      <c r="AL794" s="41">
        <v>41170</v>
      </c>
      <c r="AM794" s="30">
        <v>13.042999999999999</v>
      </c>
      <c r="AN794" s="190">
        <f t="shared" si="76"/>
        <v>0.85059924499999995</v>
      </c>
      <c r="AO794" s="41">
        <v>41206</v>
      </c>
      <c r="AP794" s="88">
        <v>13.02</v>
      </c>
      <c r="AQ794" s="1685">
        <f t="shared" si="77"/>
        <v>0.84760199999999974</v>
      </c>
    </row>
    <row r="795" spans="1:43">
      <c r="A795" s="28">
        <v>41171</v>
      </c>
      <c r="B795" s="41">
        <v>41171</v>
      </c>
      <c r="C795" s="30">
        <v>91.408000000000001</v>
      </c>
      <c r="D795" s="28">
        <v>41171</v>
      </c>
      <c r="E795" s="30">
        <v>60.153300000000002</v>
      </c>
      <c r="F795" s="28">
        <v>41171</v>
      </c>
      <c r="G795" s="30">
        <v>37.128100000000003</v>
      </c>
      <c r="H795" s="28">
        <v>41171</v>
      </c>
      <c r="I795" s="30">
        <v>32.673200000000001</v>
      </c>
      <c r="J795" s="28">
        <v>41171</v>
      </c>
      <c r="K795" s="30">
        <v>27.632300000000001</v>
      </c>
      <c r="L795" s="41">
        <v>41171</v>
      </c>
      <c r="M795" s="30">
        <v>58.471800000000002</v>
      </c>
      <c r="N795" s="119">
        <v>41171</v>
      </c>
      <c r="O795" s="30">
        <v>73.453999999999994</v>
      </c>
      <c r="P795" s="41">
        <v>41171</v>
      </c>
      <c r="Q795" s="30">
        <v>46.690100000000001</v>
      </c>
      <c r="R795" s="119">
        <v>41171</v>
      </c>
      <c r="S795" s="30">
        <v>52.875</v>
      </c>
      <c r="T795" s="41">
        <v>41171</v>
      </c>
      <c r="U795" s="30">
        <v>36.372599999999998</v>
      </c>
      <c r="V795" s="119">
        <v>41171</v>
      </c>
      <c r="W795" s="30">
        <v>36.984999999999999</v>
      </c>
      <c r="X795" s="1446"/>
      <c r="Y795" s="93">
        <v>41185</v>
      </c>
      <c r="Z795" s="30">
        <v>18.29</v>
      </c>
      <c r="AA795" s="190">
        <f t="shared" si="72"/>
        <v>1.6726204999999998</v>
      </c>
      <c r="AB795" s="41">
        <v>41185</v>
      </c>
      <c r="AC795" s="30">
        <v>16.7</v>
      </c>
      <c r="AD795" s="190">
        <f t="shared" si="73"/>
        <v>1.3944499999999997</v>
      </c>
      <c r="AE795" s="41">
        <v>41185</v>
      </c>
      <c r="AF795" s="30">
        <v>23.43</v>
      </c>
      <c r="AG795" s="1685">
        <f t="shared" si="74"/>
        <v>2.7448245000000004</v>
      </c>
      <c r="AH795" s="1446"/>
      <c r="AI795" s="93">
        <v>41183</v>
      </c>
      <c r="AJ795" s="30">
        <v>16.07</v>
      </c>
      <c r="AK795" s="190">
        <f t="shared" si="75"/>
        <v>1.2912245</v>
      </c>
      <c r="AL795" s="41">
        <v>41171</v>
      </c>
      <c r="AM795" s="30">
        <v>12.897</v>
      </c>
      <c r="AN795" s="190">
        <f t="shared" si="76"/>
        <v>0.8316630450000001</v>
      </c>
      <c r="AO795" s="41">
        <v>41207</v>
      </c>
      <c r="AP795" s="88">
        <v>13.02</v>
      </c>
      <c r="AQ795" s="1685">
        <f t="shared" si="77"/>
        <v>0.84760199999999974</v>
      </c>
    </row>
    <row r="796" spans="1:43">
      <c r="A796" s="28">
        <v>41172</v>
      </c>
      <c r="B796" s="41">
        <v>41172</v>
      </c>
      <c r="C796" s="30">
        <v>91.896900000000002</v>
      </c>
      <c r="D796" s="28">
        <v>41172</v>
      </c>
      <c r="E796" s="30">
        <v>60.202800000000003</v>
      </c>
      <c r="F796" s="28">
        <v>41172</v>
      </c>
      <c r="G796" s="30">
        <v>37.165700000000001</v>
      </c>
      <c r="H796" s="28">
        <v>41172</v>
      </c>
      <c r="I796" s="30">
        <v>32.645200000000003</v>
      </c>
      <c r="J796" s="28">
        <v>41172</v>
      </c>
      <c r="K796" s="30">
        <v>27.6037</v>
      </c>
      <c r="L796" s="41">
        <v>41172</v>
      </c>
      <c r="M796" s="30">
        <v>58.540100000000002</v>
      </c>
      <c r="N796" s="119">
        <v>41172</v>
      </c>
      <c r="O796" s="30">
        <v>73.558000000000007</v>
      </c>
      <c r="P796" s="41">
        <v>41172</v>
      </c>
      <c r="Q796" s="30">
        <v>46.7104</v>
      </c>
      <c r="R796" s="119">
        <v>41172</v>
      </c>
      <c r="S796" s="30">
        <v>52.904000000000003</v>
      </c>
      <c r="T796" s="41">
        <v>41172</v>
      </c>
      <c r="U796" s="30">
        <v>36.357199999999999</v>
      </c>
      <c r="V796" s="119">
        <v>41172</v>
      </c>
      <c r="W796" s="30">
        <v>36.969000000000001</v>
      </c>
      <c r="X796" s="1446"/>
      <c r="Y796" s="93">
        <v>41186</v>
      </c>
      <c r="Z796" s="30">
        <v>17.940000000000001</v>
      </c>
      <c r="AA796" s="190">
        <f t="shared" si="72"/>
        <v>1.609218</v>
      </c>
      <c r="AB796" s="41">
        <v>41186</v>
      </c>
      <c r="AC796" s="30">
        <v>16.21</v>
      </c>
      <c r="AD796" s="190">
        <f t="shared" si="73"/>
        <v>1.3138205000000003</v>
      </c>
      <c r="AE796" s="41">
        <v>41186</v>
      </c>
      <c r="AF796" s="30">
        <v>23.07</v>
      </c>
      <c r="AG796" s="1685">
        <f t="shared" si="74"/>
        <v>2.6611245000000001</v>
      </c>
      <c r="AH796" s="1446"/>
      <c r="AI796" s="93">
        <v>41184</v>
      </c>
      <c r="AJ796" s="30">
        <v>15.83</v>
      </c>
      <c r="AK796" s="190">
        <f t="shared" si="75"/>
        <v>1.2529444999999999</v>
      </c>
      <c r="AL796" s="41">
        <v>41172</v>
      </c>
      <c r="AM796" s="30">
        <v>12.747</v>
      </c>
      <c r="AN796" s="190">
        <f t="shared" si="76"/>
        <v>0.81243004500000005</v>
      </c>
      <c r="AO796" s="41">
        <v>41208</v>
      </c>
      <c r="AP796" s="88">
        <v>12.4</v>
      </c>
      <c r="AQ796" s="1685">
        <f t="shared" si="77"/>
        <v>0.76879999999999993</v>
      </c>
    </row>
    <row r="797" spans="1:43">
      <c r="A797" s="28">
        <v>41173</v>
      </c>
      <c r="B797" s="41">
        <v>41173</v>
      </c>
      <c r="C797" s="30">
        <v>91.875</v>
      </c>
      <c r="D797" s="28">
        <v>41173</v>
      </c>
      <c r="E797" s="30">
        <v>60.1785</v>
      </c>
      <c r="F797" s="28">
        <v>41173</v>
      </c>
      <c r="G797" s="30">
        <v>37.182600000000001</v>
      </c>
      <c r="H797" s="28">
        <v>41173</v>
      </c>
      <c r="I797" s="30">
        <v>32.650500000000001</v>
      </c>
      <c r="J797" s="28">
        <v>41173</v>
      </c>
      <c r="K797" s="30">
        <v>27.656300000000002</v>
      </c>
      <c r="L797" s="41">
        <v>41173</v>
      </c>
      <c r="M797" s="30">
        <v>58.564</v>
      </c>
      <c r="N797" s="119">
        <v>41173</v>
      </c>
      <c r="O797" s="30">
        <v>73.575000000000003</v>
      </c>
      <c r="P797" s="41">
        <v>41173</v>
      </c>
      <c r="Q797" s="30">
        <v>46.702199999999998</v>
      </c>
      <c r="R797" s="119">
        <v>41173</v>
      </c>
      <c r="S797" s="30">
        <v>52.902000000000001</v>
      </c>
      <c r="T797" s="41">
        <v>41173</v>
      </c>
      <c r="U797" s="30">
        <v>36.359900000000003</v>
      </c>
      <c r="V797" s="119">
        <v>41173</v>
      </c>
      <c r="W797" s="30">
        <v>36.972000000000001</v>
      </c>
      <c r="X797" s="1446"/>
      <c r="Y797" s="93">
        <v>41187</v>
      </c>
      <c r="Z797" s="30">
        <v>18.010000000000002</v>
      </c>
      <c r="AA797" s="190">
        <f t="shared" si="72"/>
        <v>1.6218005</v>
      </c>
      <c r="AB797" s="41">
        <v>41187</v>
      </c>
      <c r="AC797" s="30">
        <v>16.350000000000001</v>
      </c>
      <c r="AD797" s="190">
        <f t="shared" si="73"/>
        <v>1.3366125000000002</v>
      </c>
      <c r="AE797" s="41">
        <v>41187</v>
      </c>
      <c r="AF797" s="30">
        <v>23.21</v>
      </c>
      <c r="AG797" s="1685">
        <f t="shared" si="74"/>
        <v>2.6935205</v>
      </c>
      <c r="AH797" s="1446"/>
      <c r="AI797" s="93">
        <v>41185</v>
      </c>
      <c r="AJ797" s="30">
        <v>15.82</v>
      </c>
      <c r="AK797" s="190">
        <f t="shared" si="75"/>
        <v>1.2513620000000001</v>
      </c>
      <c r="AL797" s="41">
        <v>41173</v>
      </c>
      <c r="AM797" s="30">
        <v>12.644</v>
      </c>
      <c r="AN797" s="190">
        <f t="shared" si="76"/>
        <v>0.79935367999999996</v>
      </c>
      <c r="AO797" s="41">
        <v>41213</v>
      </c>
      <c r="AP797" s="88">
        <v>12.35</v>
      </c>
      <c r="AQ797" s="1685">
        <f t="shared" si="77"/>
        <v>0.76261250000000003</v>
      </c>
    </row>
    <row r="798" spans="1:43">
      <c r="A798" s="28">
        <v>41176</v>
      </c>
      <c r="B798" s="41">
        <v>41176</v>
      </c>
      <c r="C798" s="30">
        <v>91.602599999999995</v>
      </c>
      <c r="D798" s="28">
        <v>41176</v>
      </c>
      <c r="E798" s="30">
        <v>60.155099999999997</v>
      </c>
      <c r="F798" s="28">
        <v>41176</v>
      </c>
      <c r="G798" s="30">
        <v>37.178899999999999</v>
      </c>
      <c r="H798" s="28">
        <v>41176</v>
      </c>
      <c r="I798" s="30">
        <v>32.653199999999998</v>
      </c>
      <c r="J798" s="28">
        <v>41176</v>
      </c>
      <c r="K798" s="30">
        <v>27.667000000000002</v>
      </c>
      <c r="L798" s="41">
        <v>41176</v>
      </c>
      <c r="M798" s="30">
        <v>58.554699999999997</v>
      </c>
      <c r="N798" s="119">
        <v>41176</v>
      </c>
      <c r="O798" s="30">
        <v>73.543999999999997</v>
      </c>
      <c r="P798" s="41">
        <v>41176</v>
      </c>
      <c r="Q798" s="30">
        <v>46.727400000000003</v>
      </c>
      <c r="R798" s="119">
        <v>41176</v>
      </c>
      <c r="S798" s="30">
        <v>53.024000000000001</v>
      </c>
      <c r="T798" s="41">
        <v>41176</v>
      </c>
      <c r="U798" s="30">
        <v>36.263599999999997</v>
      </c>
      <c r="V798" s="119">
        <v>41176</v>
      </c>
      <c r="W798" s="30">
        <v>36.875</v>
      </c>
      <c r="X798" s="1446"/>
      <c r="Y798" s="93">
        <v>41190</v>
      </c>
      <c r="Z798" s="30">
        <v>18.170000000000002</v>
      </c>
      <c r="AA798" s="190">
        <f t="shared" si="72"/>
        <v>1.6507445000000005</v>
      </c>
      <c r="AB798" s="41">
        <v>41190</v>
      </c>
      <c r="AC798" s="30">
        <v>16.43</v>
      </c>
      <c r="AD798" s="190">
        <f t="shared" si="73"/>
        <v>1.3497245</v>
      </c>
      <c r="AE798" s="41">
        <v>41190</v>
      </c>
      <c r="AF798" s="30">
        <v>23.33</v>
      </c>
      <c r="AG798" s="1685">
        <f t="shared" si="74"/>
        <v>2.7214444999999996</v>
      </c>
      <c r="AH798" s="1446"/>
      <c r="AI798" s="93">
        <v>41186</v>
      </c>
      <c r="AJ798" s="30">
        <v>15.42</v>
      </c>
      <c r="AK798" s="190">
        <f t="shared" si="75"/>
        <v>1.1888820000000002</v>
      </c>
      <c r="AL798" s="41">
        <v>41176</v>
      </c>
      <c r="AM798" s="30">
        <v>12.622</v>
      </c>
      <c r="AN798" s="190">
        <f t="shared" si="76"/>
        <v>0.79657442000000001</v>
      </c>
      <c r="AO798" s="41">
        <v>41214</v>
      </c>
      <c r="AP798" s="88">
        <v>12.13</v>
      </c>
      <c r="AQ798" s="1685">
        <f t="shared" si="77"/>
        <v>0.73568450000000007</v>
      </c>
    </row>
    <row r="799" spans="1:43">
      <c r="A799" s="28">
        <v>41177</v>
      </c>
      <c r="B799" s="41">
        <v>41177</v>
      </c>
      <c r="C799" s="30">
        <v>91.656999999999996</v>
      </c>
      <c r="D799" s="28">
        <v>41177</v>
      </c>
      <c r="E799" s="30">
        <v>60.250300000000003</v>
      </c>
      <c r="F799" s="28">
        <v>41177</v>
      </c>
      <c r="G799" s="30">
        <v>37.2121</v>
      </c>
      <c r="H799" s="28">
        <v>41177</v>
      </c>
      <c r="I799" s="30">
        <v>32.668700000000001</v>
      </c>
      <c r="J799" s="28">
        <v>41177</v>
      </c>
      <c r="K799" s="30">
        <v>27.652799999999999</v>
      </c>
      <c r="L799" s="41">
        <v>41177</v>
      </c>
      <c r="M799" s="30">
        <v>57.649099999999997</v>
      </c>
      <c r="N799" s="119">
        <v>41177</v>
      </c>
      <c r="O799" s="30">
        <v>72.709000000000003</v>
      </c>
      <c r="P799" s="41">
        <v>41177</v>
      </c>
      <c r="Q799" s="30">
        <v>46.340499999999999</v>
      </c>
      <c r="R799" s="119">
        <v>41177</v>
      </c>
      <c r="S799" s="30">
        <v>52.572000000000003</v>
      </c>
      <c r="T799" s="41">
        <v>41177</v>
      </c>
      <c r="U799" s="30">
        <v>36.209000000000003</v>
      </c>
      <c r="V799" s="119">
        <v>41177</v>
      </c>
      <c r="W799" s="30">
        <v>36.817999999999998</v>
      </c>
      <c r="X799" s="1446"/>
      <c r="Y799" s="93">
        <v>41191</v>
      </c>
      <c r="Z799" s="30">
        <v>17.829999999999998</v>
      </c>
      <c r="AA799" s="190">
        <f t="shared" si="72"/>
        <v>1.5895444999999997</v>
      </c>
      <c r="AB799" s="41">
        <v>41191</v>
      </c>
      <c r="AC799" s="30">
        <v>16.079999999999998</v>
      </c>
      <c r="AD799" s="190">
        <f t="shared" si="73"/>
        <v>1.2928319999999995</v>
      </c>
      <c r="AE799" s="41">
        <v>41191</v>
      </c>
      <c r="AF799" s="30">
        <v>23.05</v>
      </c>
      <c r="AG799" s="1685">
        <f t="shared" si="74"/>
        <v>2.6565125000000003</v>
      </c>
      <c r="AH799" s="1446"/>
      <c r="AI799" s="93">
        <v>41187</v>
      </c>
      <c r="AJ799" s="30">
        <v>15.45</v>
      </c>
      <c r="AK799" s="190">
        <f t="shared" si="75"/>
        <v>1.1935125</v>
      </c>
      <c r="AL799" s="41">
        <v>41177</v>
      </c>
      <c r="AM799" s="30">
        <v>12.58</v>
      </c>
      <c r="AN799" s="190">
        <f t="shared" si="76"/>
        <v>0.79128199999999993</v>
      </c>
      <c r="AO799" s="41">
        <v>41215</v>
      </c>
      <c r="AP799" s="88">
        <v>12.24</v>
      </c>
      <c r="AQ799" s="1685">
        <f t="shared" si="77"/>
        <v>0.74908800000000009</v>
      </c>
    </row>
    <row r="800" spans="1:43">
      <c r="A800" s="28">
        <v>41178</v>
      </c>
      <c r="B800" s="41">
        <v>41178</v>
      </c>
      <c r="C800" s="30">
        <v>90.536500000000004</v>
      </c>
      <c r="D800" s="28">
        <v>41178</v>
      </c>
      <c r="E800" s="30">
        <v>59.485700000000001</v>
      </c>
      <c r="F800" s="28">
        <v>41178</v>
      </c>
      <c r="G800" s="30">
        <v>36.432200000000002</v>
      </c>
      <c r="H800" s="28">
        <v>41178</v>
      </c>
      <c r="I800" s="30">
        <v>31.8965</v>
      </c>
      <c r="J800" s="28">
        <v>41178</v>
      </c>
      <c r="K800" s="30">
        <v>26.888500000000001</v>
      </c>
      <c r="L800" s="41">
        <v>41178</v>
      </c>
      <c r="M800" s="30">
        <v>59.044899999999998</v>
      </c>
      <c r="N800" s="119">
        <v>41178</v>
      </c>
      <c r="O800" s="30">
        <v>74.516000000000005</v>
      </c>
      <c r="P800" s="41">
        <v>41178</v>
      </c>
      <c r="Q800" s="30">
        <v>47.231900000000003</v>
      </c>
      <c r="R800" s="119">
        <v>41178</v>
      </c>
      <c r="S800" s="30">
        <v>53.764000000000003</v>
      </c>
      <c r="T800" s="41">
        <v>41178</v>
      </c>
      <c r="U800" s="30">
        <v>34.636600000000001</v>
      </c>
      <c r="V800" s="119">
        <v>41178</v>
      </c>
      <c r="W800" s="30">
        <v>35.186</v>
      </c>
      <c r="X800" s="1446"/>
      <c r="Y800" s="93">
        <v>41192</v>
      </c>
      <c r="Z800" s="30">
        <v>17.940000000000001</v>
      </c>
      <c r="AA800" s="190">
        <f t="shared" si="72"/>
        <v>1.609218</v>
      </c>
      <c r="AB800" s="41">
        <v>41192</v>
      </c>
      <c r="AC800" s="30">
        <v>16.079999999999998</v>
      </c>
      <c r="AD800" s="190">
        <f t="shared" si="73"/>
        <v>1.2928319999999995</v>
      </c>
      <c r="AE800" s="41">
        <v>41192</v>
      </c>
      <c r="AF800" s="30">
        <v>23.06</v>
      </c>
      <c r="AG800" s="1685">
        <f t="shared" si="74"/>
        <v>2.6588180000000001</v>
      </c>
      <c r="AH800" s="1446"/>
      <c r="AI800" s="93">
        <v>41190</v>
      </c>
      <c r="AJ800" s="30">
        <v>15.57</v>
      </c>
      <c r="AK800" s="190">
        <f t="shared" si="75"/>
        <v>1.2121245</v>
      </c>
      <c r="AL800" s="41">
        <v>41178</v>
      </c>
      <c r="AM800" s="30">
        <v>12.725999999999999</v>
      </c>
      <c r="AN800" s="190">
        <f t="shared" si="76"/>
        <v>0.80975537999999969</v>
      </c>
      <c r="AO800" s="41">
        <v>41218</v>
      </c>
      <c r="AP800" s="88">
        <v>12.16</v>
      </c>
      <c r="AQ800" s="1685">
        <f t="shared" si="77"/>
        <v>0.73932799999999999</v>
      </c>
    </row>
    <row r="801" spans="1:43">
      <c r="A801" s="28">
        <v>41179</v>
      </c>
      <c r="B801" s="41">
        <v>41179</v>
      </c>
      <c r="C801" s="30">
        <v>90.563199999999995</v>
      </c>
      <c r="D801" s="28">
        <v>41179</v>
      </c>
      <c r="E801" s="30">
        <v>59.467599999999997</v>
      </c>
      <c r="F801" s="28">
        <v>41179</v>
      </c>
      <c r="G801" s="30">
        <v>36.405099999999997</v>
      </c>
      <c r="H801" s="28">
        <v>41179</v>
      </c>
      <c r="I801" s="30">
        <v>31.9068</v>
      </c>
      <c r="J801" s="28">
        <v>41179</v>
      </c>
      <c r="K801" s="30">
        <v>26.8871</v>
      </c>
      <c r="L801" s="41">
        <v>41179</v>
      </c>
      <c r="M801" s="30">
        <v>59.0443</v>
      </c>
      <c r="N801" s="119">
        <v>41179</v>
      </c>
      <c r="O801" s="30">
        <v>74.472999999999999</v>
      </c>
      <c r="P801" s="41">
        <v>41179</v>
      </c>
      <c r="Q801" s="30">
        <v>47.212899999999998</v>
      </c>
      <c r="R801" s="119">
        <v>41179</v>
      </c>
      <c r="S801" s="30">
        <v>53.710999999999999</v>
      </c>
      <c r="T801" s="41">
        <v>41179</v>
      </c>
      <c r="U801" s="30">
        <v>34.581099999999999</v>
      </c>
      <c r="V801" s="119">
        <v>41179</v>
      </c>
      <c r="W801" s="30">
        <v>35.133000000000003</v>
      </c>
      <c r="X801" s="1446"/>
      <c r="Y801" s="93">
        <v>41193</v>
      </c>
      <c r="Z801" s="30">
        <v>17.95</v>
      </c>
      <c r="AA801" s="190">
        <f t="shared" si="72"/>
        <v>1.6110125</v>
      </c>
      <c r="AB801" s="41">
        <v>41193</v>
      </c>
      <c r="AC801" s="30">
        <v>16.100000000000001</v>
      </c>
      <c r="AD801" s="190">
        <f t="shared" si="73"/>
        <v>1.2960500000000001</v>
      </c>
      <c r="AE801" s="41">
        <v>41193</v>
      </c>
      <c r="AF801" s="30">
        <v>23.14</v>
      </c>
      <c r="AG801" s="1685">
        <f t="shared" si="74"/>
        <v>2.677298</v>
      </c>
      <c r="AH801" s="1446"/>
      <c r="AI801" s="93">
        <v>41191</v>
      </c>
      <c r="AJ801" s="30">
        <v>15.2</v>
      </c>
      <c r="AK801" s="190">
        <f t="shared" si="75"/>
        <v>1.1552</v>
      </c>
      <c r="AL801" s="41">
        <v>41179</v>
      </c>
      <c r="AM801" s="30">
        <v>12.763999999999999</v>
      </c>
      <c r="AN801" s="190">
        <f t="shared" si="76"/>
        <v>0.81459848000000001</v>
      </c>
      <c r="AO801" s="41">
        <v>41219</v>
      </c>
      <c r="AP801" s="88">
        <v>12.21</v>
      </c>
      <c r="AQ801" s="1685">
        <f t="shared" si="77"/>
        <v>0.74542050000000015</v>
      </c>
    </row>
    <row r="802" spans="1:43">
      <c r="A802" s="28">
        <v>41180</v>
      </c>
      <c r="B802" s="41">
        <v>41180</v>
      </c>
      <c r="C802" s="30">
        <v>90.432199999999995</v>
      </c>
      <c r="D802" s="28">
        <v>41180</v>
      </c>
      <c r="E802" s="30">
        <v>59.419600000000003</v>
      </c>
      <c r="F802" s="28">
        <v>41180</v>
      </c>
      <c r="G802" s="30">
        <v>36.408000000000001</v>
      </c>
      <c r="H802" s="28">
        <v>41180</v>
      </c>
      <c r="I802" s="30">
        <v>31.910499999999999</v>
      </c>
      <c r="J802" s="28">
        <v>41180</v>
      </c>
      <c r="K802" s="30">
        <v>26.854099999999999</v>
      </c>
      <c r="L802" s="41">
        <v>41180</v>
      </c>
      <c r="M802" s="30">
        <v>59.056600000000003</v>
      </c>
      <c r="N802" s="119">
        <v>41180</v>
      </c>
      <c r="O802" s="30">
        <v>74.48</v>
      </c>
      <c r="P802" s="41">
        <v>41180</v>
      </c>
      <c r="Q802" s="30">
        <v>47.237699999999997</v>
      </c>
      <c r="R802" s="119">
        <v>41180</v>
      </c>
      <c r="S802" s="30">
        <v>53.722999999999999</v>
      </c>
      <c r="T802" s="41">
        <v>41180</v>
      </c>
      <c r="U802" s="30">
        <v>34.592399999999998</v>
      </c>
      <c r="V802" s="119">
        <v>41180</v>
      </c>
      <c r="W802" s="30">
        <v>35.142000000000003</v>
      </c>
      <c r="X802" s="1446"/>
      <c r="Y802" s="93">
        <v>41194</v>
      </c>
      <c r="Z802" s="30">
        <v>17.97</v>
      </c>
      <c r="AA802" s="190">
        <f t="shared" si="72"/>
        <v>1.6146045000000002</v>
      </c>
      <c r="AB802" s="41">
        <v>41194</v>
      </c>
      <c r="AC802" s="30">
        <v>16.13</v>
      </c>
      <c r="AD802" s="190">
        <f t="shared" si="73"/>
        <v>1.3008845</v>
      </c>
      <c r="AE802" s="41">
        <v>41194</v>
      </c>
      <c r="AF802" s="30">
        <v>23.17</v>
      </c>
      <c r="AG802" s="1685">
        <f t="shared" si="74"/>
        <v>2.6842445000000001</v>
      </c>
      <c r="AH802" s="1446"/>
      <c r="AI802" s="93">
        <v>41192</v>
      </c>
      <c r="AJ802" s="30">
        <v>15.16</v>
      </c>
      <c r="AK802" s="190">
        <f t="shared" si="75"/>
        <v>1.1491280000000001</v>
      </c>
      <c r="AL802" s="41">
        <v>41180</v>
      </c>
      <c r="AM802" s="30">
        <v>12.821999999999999</v>
      </c>
      <c r="AN802" s="190">
        <f t="shared" si="76"/>
        <v>0.82201841999999992</v>
      </c>
      <c r="AO802" s="41">
        <v>41220</v>
      </c>
      <c r="AP802" s="88">
        <v>12.24</v>
      </c>
      <c r="AQ802" s="1685">
        <f t="shared" si="77"/>
        <v>0.74908800000000009</v>
      </c>
    </row>
    <row r="803" spans="1:43">
      <c r="A803" s="28">
        <v>41183</v>
      </c>
      <c r="B803" s="41">
        <v>41183</v>
      </c>
      <c r="C803" s="30">
        <v>90.376400000000004</v>
      </c>
      <c r="D803" s="28">
        <v>41183</v>
      </c>
      <c r="E803" s="30">
        <v>59.465800000000002</v>
      </c>
      <c r="F803" s="28">
        <v>41183</v>
      </c>
      <c r="G803" s="30">
        <v>36.444099999999999</v>
      </c>
      <c r="H803" s="28">
        <v>41183</v>
      </c>
      <c r="I803" s="30">
        <v>31.942299999999999</v>
      </c>
      <c r="J803" s="28">
        <v>41183</v>
      </c>
      <c r="K803" s="30">
        <v>26.8889</v>
      </c>
      <c r="L803" s="41">
        <v>41183</v>
      </c>
      <c r="M803" s="30">
        <v>59.119799999999998</v>
      </c>
      <c r="N803" s="119">
        <v>41183</v>
      </c>
      <c r="O803" s="30">
        <v>74.584999999999994</v>
      </c>
      <c r="P803" s="41">
        <v>41183</v>
      </c>
      <c r="Q803" s="30">
        <v>47.281599999999997</v>
      </c>
      <c r="R803" s="119">
        <v>41183</v>
      </c>
      <c r="S803" s="30">
        <v>53.744</v>
      </c>
      <c r="T803" s="41">
        <v>41183</v>
      </c>
      <c r="U803" s="30">
        <v>34.635300000000001</v>
      </c>
      <c r="V803" s="119">
        <v>41183</v>
      </c>
      <c r="W803" s="30">
        <v>35.183</v>
      </c>
      <c r="X803" s="1446"/>
      <c r="Y803" s="93">
        <v>41197</v>
      </c>
      <c r="Z803" s="30">
        <v>17.97</v>
      </c>
      <c r="AA803" s="190">
        <f t="shared" si="72"/>
        <v>1.6146045000000002</v>
      </c>
      <c r="AB803" s="41">
        <v>41197</v>
      </c>
      <c r="AC803" s="30">
        <v>16.14</v>
      </c>
      <c r="AD803" s="190">
        <f t="shared" si="73"/>
        <v>1.3024980000000002</v>
      </c>
      <c r="AE803" s="41">
        <v>41197</v>
      </c>
      <c r="AF803" s="30">
        <v>23.21</v>
      </c>
      <c r="AG803" s="1685">
        <f t="shared" si="74"/>
        <v>2.6935205</v>
      </c>
      <c r="AH803" s="1446"/>
      <c r="AI803" s="93">
        <v>41193</v>
      </c>
      <c r="AJ803" s="30">
        <v>15.19</v>
      </c>
      <c r="AK803" s="190">
        <f t="shared" si="75"/>
        <v>1.1536805000000001</v>
      </c>
      <c r="AL803" s="41">
        <v>41183</v>
      </c>
      <c r="AM803" s="30">
        <v>12.759</v>
      </c>
      <c r="AN803" s="190">
        <f t="shared" si="76"/>
        <v>0.81396040500000011</v>
      </c>
      <c r="AO803" s="41">
        <v>41221</v>
      </c>
      <c r="AP803" s="88">
        <v>12.42</v>
      </c>
      <c r="AQ803" s="1685">
        <f t="shared" si="77"/>
        <v>0.77128200000000002</v>
      </c>
    </row>
    <row r="804" spans="1:43">
      <c r="A804" s="28">
        <v>41184</v>
      </c>
      <c r="B804" s="41">
        <v>41184</v>
      </c>
      <c r="C804" s="30">
        <v>90.280600000000007</v>
      </c>
      <c r="D804" s="28">
        <v>41184</v>
      </c>
      <c r="E804" s="30">
        <v>59.448900000000002</v>
      </c>
      <c r="F804" s="28">
        <v>41184</v>
      </c>
      <c r="G804" s="30">
        <v>36.4467</v>
      </c>
      <c r="H804" s="28">
        <v>41184</v>
      </c>
      <c r="I804" s="30">
        <v>31.950600000000001</v>
      </c>
      <c r="J804" s="28">
        <v>41184</v>
      </c>
      <c r="K804" s="30">
        <v>26.8825</v>
      </c>
      <c r="L804" s="41">
        <v>41184</v>
      </c>
      <c r="M804" s="30">
        <v>58.010199999999998</v>
      </c>
      <c r="N804" s="119">
        <v>41184</v>
      </c>
      <c r="O804" s="30">
        <v>73.355000000000004</v>
      </c>
      <c r="P804" s="41">
        <v>41184</v>
      </c>
      <c r="Q804" s="30">
        <v>46.5886</v>
      </c>
      <c r="R804" s="119">
        <v>41184</v>
      </c>
      <c r="S804" s="30">
        <v>52.966000000000001</v>
      </c>
      <c r="T804" s="41">
        <v>41184</v>
      </c>
      <c r="U804" s="30">
        <v>34.630299999999998</v>
      </c>
      <c r="V804" s="119">
        <v>41184</v>
      </c>
      <c r="W804" s="30">
        <v>35.173999999999999</v>
      </c>
      <c r="X804" s="1446"/>
      <c r="Y804" s="93">
        <v>41198</v>
      </c>
      <c r="Z804" s="30">
        <v>17.989999999999998</v>
      </c>
      <c r="AA804" s="190">
        <f t="shared" si="72"/>
        <v>1.6182004999999995</v>
      </c>
      <c r="AB804" s="41">
        <v>41198</v>
      </c>
      <c r="AC804" s="30">
        <v>16.25</v>
      </c>
      <c r="AD804" s="190">
        <f t="shared" si="73"/>
        <v>1.3203125000000002</v>
      </c>
      <c r="AE804" s="41">
        <v>41198</v>
      </c>
      <c r="AF804" s="30">
        <v>23.48</v>
      </c>
      <c r="AG804" s="1685">
        <f t="shared" si="74"/>
        <v>2.7565520000000001</v>
      </c>
      <c r="AH804" s="1446"/>
      <c r="AI804" s="93">
        <v>41194</v>
      </c>
      <c r="AJ804" s="30">
        <v>15.23</v>
      </c>
      <c r="AK804" s="190">
        <f t="shared" si="75"/>
        <v>1.1597644999999999</v>
      </c>
      <c r="AL804" s="41">
        <v>41184</v>
      </c>
      <c r="AM804" s="30">
        <v>12.502000000000001</v>
      </c>
      <c r="AN804" s="190">
        <f t="shared" si="76"/>
        <v>0.78150002000000018</v>
      </c>
      <c r="AO804" s="41">
        <v>41222</v>
      </c>
      <c r="AP804" s="88">
        <v>12.38</v>
      </c>
      <c r="AQ804" s="1685">
        <f t="shared" si="77"/>
        <v>0.76632200000000006</v>
      </c>
    </row>
    <row r="805" spans="1:43">
      <c r="A805" s="28">
        <v>41185</v>
      </c>
      <c r="B805" s="41">
        <v>41185</v>
      </c>
      <c r="C805" s="30">
        <v>90.486500000000007</v>
      </c>
      <c r="D805" s="28">
        <v>41185</v>
      </c>
      <c r="E805" s="30">
        <v>59.219200000000001</v>
      </c>
      <c r="F805" s="28">
        <v>41185</v>
      </c>
      <c r="G805" s="30">
        <v>35.840299999999999</v>
      </c>
      <c r="H805" s="28">
        <v>41185</v>
      </c>
      <c r="I805" s="30">
        <v>31.383099999999999</v>
      </c>
      <c r="J805" s="28">
        <v>41185</v>
      </c>
      <c r="K805" s="30">
        <v>26.1523</v>
      </c>
      <c r="L805" s="41">
        <v>41185</v>
      </c>
      <c r="M805" s="30">
        <v>57.790300000000002</v>
      </c>
      <c r="N805" s="119">
        <v>41185</v>
      </c>
      <c r="O805" s="30">
        <v>73.040000000000006</v>
      </c>
      <c r="P805" s="41">
        <v>41185</v>
      </c>
      <c r="Q805" s="30">
        <v>46.198900000000002</v>
      </c>
      <c r="R805" s="119">
        <v>41185</v>
      </c>
      <c r="S805" s="30">
        <v>52.668999999999997</v>
      </c>
      <c r="T805" s="41">
        <v>41185</v>
      </c>
      <c r="U805" s="30">
        <v>33.269199999999998</v>
      </c>
      <c r="V805" s="119">
        <v>41185</v>
      </c>
      <c r="W805" s="30">
        <v>33.798000000000002</v>
      </c>
      <c r="X805" s="1446"/>
      <c r="Y805" s="93">
        <v>41199</v>
      </c>
      <c r="Z805" s="30">
        <v>18.010000000000002</v>
      </c>
      <c r="AA805" s="190">
        <f t="shared" si="72"/>
        <v>1.6218005</v>
      </c>
      <c r="AB805" s="41">
        <v>41199</v>
      </c>
      <c r="AC805" s="30">
        <v>16.27</v>
      </c>
      <c r="AD805" s="190">
        <f t="shared" si="73"/>
        <v>1.3235644999999998</v>
      </c>
      <c r="AE805" s="41">
        <v>41199</v>
      </c>
      <c r="AF805" s="30">
        <v>23.5</v>
      </c>
      <c r="AG805" s="1685">
        <f t="shared" si="74"/>
        <v>2.76125</v>
      </c>
      <c r="AH805" s="1446"/>
      <c r="AI805" s="93">
        <v>41197</v>
      </c>
      <c r="AJ805" s="30">
        <v>15.21</v>
      </c>
      <c r="AK805" s="190">
        <f t="shared" si="75"/>
        <v>1.1567205000000003</v>
      </c>
      <c r="AL805" s="41">
        <v>41185</v>
      </c>
      <c r="AM805" s="30">
        <v>12.491</v>
      </c>
      <c r="AN805" s="190">
        <f t="shared" si="76"/>
        <v>0.78012540499999994</v>
      </c>
      <c r="AO805" s="41">
        <v>41225</v>
      </c>
      <c r="AP805" s="88">
        <v>12.35</v>
      </c>
      <c r="AQ805" s="1685">
        <f t="shared" si="77"/>
        <v>0.76261250000000003</v>
      </c>
    </row>
    <row r="806" spans="1:43">
      <c r="A806" s="28">
        <v>41186</v>
      </c>
      <c r="B806" s="41">
        <v>41186</v>
      </c>
      <c r="C806" s="30">
        <v>90.431200000000004</v>
      </c>
      <c r="D806" s="28">
        <v>41186</v>
      </c>
      <c r="E806" s="30">
        <v>57.622500000000002</v>
      </c>
      <c r="F806" s="28">
        <v>41186</v>
      </c>
      <c r="G806" s="30">
        <v>34.773400000000002</v>
      </c>
      <c r="H806" s="28">
        <v>41186</v>
      </c>
      <c r="I806" s="30">
        <v>30.183399999999999</v>
      </c>
      <c r="J806" s="28">
        <v>41186</v>
      </c>
      <c r="K806" s="30">
        <v>24.5764</v>
      </c>
      <c r="L806" s="41">
        <v>41186</v>
      </c>
      <c r="M806" s="30">
        <v>57.535699999999999</v>
      </c>
      <c r="N806" s="119">
        <v>41186</v>
      </c>
      <c r="O806" s="30">
        <v>72.813999999999993</v>
      </c>
      <c r="P806" s="41">
        <v>41186</v>
      </c>
      <c r="Q806" s="30">
        <v>45.361400000000003</v>
      </c>
      <c r="R806" s="119">
        <v>41186</v>
      </c>
      <c r="S806" s="30">
        <v>51.756999999999998</v>
      </c>
      <c r="T806" s="41">
        <v>41186</v>
      </c>
      <c r="U806" s="30">
        <v>31.987200000000001</v>
      </c>
      <c r="V806" s="119">
        <v>41186</v>
      </c>
      <c r="W806" s="30">
        <v>32.502000000000002</v>
      </c>
      <c r="X806" s="1446"/>
      <c r="Y806" s="93">
        <v>41200</v>
      </c>
      <c r="Z806" s="30">
        <v>18.010000000000002</v>
      </c>
      <c r="AA806" s="190">
        <f t="shared" si="72"/>
        <v>1.6218005</v>
      </c>
      <c r="AB806" s="41">
        <v>41200</v>
      </c>
      <c r="AC806" s="30">
        <v>15.99</v>
      </c>
      <c r="AD806" s="190">
        <f t="shared" si="73"/>
        <v>1.2784005000000003</v>
      </c>
      <c r="AE806" s="41">
        <v>41200</v>
      </c>
      <c r="AF806" s="30">
        <v>23.33</v>
      </c>
      <c r="AG806" s="1685">
        <f t="shared" si="74"/>
        <v>2.7214444999999996</v>
      </c>
      <c r="AH806" s="1446"/>
      <c r="AI806" s="93">
        <v>41198</v>
      </c>
      <c r="AJ806" s="30">
        <v>15.33</v>
      </c>
      <c r="AK806" s="190">
        <f t="shared" si="75"/>
        <v>1.1750444999999998</v>
      </c>
      <c r="AL806" s="41">
        <v>41186</v>
      </c>
      <c r="AM806" s="30">
        <v>11.928000000000001</v>
      </c>
      <c r="AN806" s="190">
        <f t="shared" si="76"/>
        <v>0.71138592000000012</v>
      </c>
      <c r="AO806" s="41">
        <v>41226</v>
      </c>
      <c r="AP806" s="88">
        <v>12.26</v>
      </c>
      <c r="AQ806" s="1685">
        <f t="shared" si="77"/>
        <v>0.75153800000000004</v>
      </c>
    </row>
    <row r="807" spans="1:43">
      <c r="A807" s="28">
        <v>41187</v>
      </c>
      <c r="B807" s="41">
        <v>41187</v>
      </c>
      <c r="C807" s="30">
        <v>90.781499999999994</v>
      </c>
      <c r="D807" s="28">
        <v>41187</v>
      </c>
      <c r="E807" s="30">
        <v>57.736199999999997</v>
      </c>
      <c r="F807" s="28">
        <v>41187</v>
      </c>
      <c r="G807" s="30">
        <v>34.770400000000002</v>
      </c>
      <c r="H807" s="28">
        <v>41187</v>
      </c>
      <c r="I807" s="30">
        <v>30.1936</v>
      </c>
      <c r="J807" s="28">
        <v>41187</v>
      </c>
      <c r="K807" s="30">
        <v>24.72</v>
      </c>
      <c r="L807" s="41">
        <v>41187</v>
      </c>
      <c r="M807" s="30">
        <v>57.620399999999997</v>
      </c>
      <c r="N807" s="119">
        <v>41187</v>
      </c>
      <c r="O807" s="30">
        <v>72.834000000000003</v>
      </c>
      <c r="P807" s="41">
        <v>41187</v>
      </c>
      <c r="Q807" s="30">
        <v>45.317300000000003</v>
      </c>
      <c r="R807" s="119">
        <v>41187</v>
      </c>
      <c r="S807" s="30">
        <v>51.670999999999999</v>
      </c>
      <c r="T807" s="41">
        <v>41187</v>
      </c>
      <c r="U807" s="30">
        <v>31.738199999999999</v>
      </c>
      <c r="V807" s="119">
        <v>41187</v>
      </c>
      <c r="W807" s="30">
        <v>32.267000000000003</v>
      </c>
      <c r="X807" s="1446"/>
      <c r="Y807" s="93">
        <v>41201</v>
      </c>
      <c r="Z807" s="30">
        <v>18.079999999999998</v>
      </c>
      <c r="AA807" s="190">
        <f t="shared" si="72"/>
        <v>1.6344319999999999</v>
      </c>
      <c r="AB807" s="41">
        <v>41201</v>
      </c>
      <c r="AC807" s="30">
        <v>16.010000000000002</v>
      </c>
      <c r="AD807" s="190">
        <f t="shared" si="73"/>
        <v>1.2816005000000004</v>
      </c>
      <c r="AE807" s="41">
        <v>41201</v>
      </c>
      <c r="AF807" s="30">
        <v>23.35</v>
      </c>
      <c r="AG807" s="1685">
        <f t="shared" si="74"/>
        <v>2.7261125000000006</v>
      </c>
      <c r="AH807" s="1446"/>
      <c r="AI807" s="93">
        <v>41199</v>
      </c>
      <c r="AJ807" s="30">
        <v>15.32</v>
      </c>
      <c r="AK807" s="190">
        <f t="shared" si="75"/>
        <v>1.1735119999999999</v>
      </c>
      <c r="AL807" s="41">
        <v>41187</v>
      </c>
      <c r="AM807" s="30">
        <v>11.9</v>
      </c>
      <c r="AN807" s="190">
        <f t="shared" si="76"/>
        <v>0.70805000000000007</v>
      </c>
      <c r="AO807" s="41">
        <v>41227</v>
      </c>
      <c r="AP807" s="88">
        <v>12.49</v>
      </c>
      <c r="AQ807" s="1685">
        <f t="shared" si="77"/>
        <v>0.78000049999999999</v>
      </c>
    </row>
    <row r="808" spans="1:43">
      <c r="A808" s="28">
        <v>41190</v>
      </c>
      <c r="B808" s="41">
        <v>41190</v>
      </c>
      <c r="C808" s="30">
        <v>90.787000000000006</v>
      </c>
      <c r="D808" s="28">
        <v>41190</v>
      </c>
      <c r="E808" s="30">
        <v>57.745399999999997</v>
      </c>
      <c r="F808" s="28">
        <v>41190</v>
      </c>
      <c r="G808" s="30">
        <v>34.777099999999997</v>
      </c>
      <c r="H808" s="28">
        <v>41190</v>
      </c>
      <c r="I808" s="30">
        <v>30.192799999999998</v>
      </c>
      <c r="J808" s="28">
        <v>41190</v>
      </c>
      <c r="K808" s="30">
        <v>24.713799999999999</v>
      </c>
      <c r="L808" s="41">
        <v>41190</v>
      </c>
      <c r="M808" s="30">
        <v>57.8444</v>
      </c>
      <c r="N808" s="119">
        <v>41190</v>
      </c>
      <c r="O808" s="30">
        <v>73.135999999999996</v>
      </c>
      <c r="P808" s="41">
        <v>41190</v>
      </c>
      <c r="Q808" s="30">
        <v>45.395899999999997</v>
      </c>
      <c r="R808" s="119">
        <v>41190</v>
      </c>
      <c r="S808" s="30">
        <v>51.804000000000002</v>
      </c>
      <c r="T808" s="41">
        <v>41190</v>
      </c>
      <c r="U808" s="30">
        <v>31.675999999999998</v>
      </c>
      <c r="V808" s="119">
        <v>41190</v>
      </c>
      <c r="W808" s="30">
        <v>32.207000000000001</v>
      </c>
      <c r="X808" s="1446"/>
      <c r="Y808" s="93">
        <v>41204</v>
      </c>
      <c r="Z808" s="30">
        <v>17.86</v>
      </c>
      <c r="AA808" s="190">
        <f t="shared" si="72"/>
        <v>1.5948979999999997</v>
      </c>
      <c r="AB808" s="41">
        <v>41204</v>
      </c>
      <c r="AC808" s="30">
        <v>15.8</v>
      </c>
      <c r="AD808" s="190">
        <f t="shared" si="73"/>
        <v>1.2482</v>
      </c>
      <c r="AE808" s="41">
        <v>41204</v>
      </c>
      <c r="AF808" s="30">
        <v>23.24</v>
      </c>
      <c r="AG808" s="1685">
        <f t="shared" si="74"/>
        <v>2.700488</v>
      </c>
      <c r="AH808" s="1446"/>
      <c r="AI808" s="93">
        <v>41200</v>
      </c>
      <c r="AJ808" s="30">
        <v>15.26</v>
      </c>
      <c r="AK808" s="190">
        <f t="shared" si="75"/>
        <v>1.1643379999999999</v>
      </c>
      <c r="AL808" s="41">
        <v>41190</v>
      </c>
      <c r="AM808" s="30">
        <v>11.904</v>
      </c>
      <c r="AN808" s="190">
        <f t="shared" si="76"/>
        <v>0.70852607999999984</v>
      </c>
      <c r="AO808" s="41">
        <v>41228</v>
      </c>
      <c r="AP808" s="88">
        <v>12.41</v>
      </c>
      <c r="AQ808" s="1685">
        <f t="shared" si="77"/>
        <v>0.77004050000000002</v>
      </c>
    </row>
    <row r="809" spans="1:43">
      <c r="A809" s="28">
        <v>41191</v>
      </c>
      <c r="B809" s="41">
        <v>41191</v>
      </c>
      <c r="C809" s="30">
        <v>90.676699999999997</v>
      </c>
      <c r="D809" s="28">
        <v>41191</v>
      </c>
      <c r="E809" s="30">
        <v>57.408799999999999</v>
      </c>
      <c r="F809" s="28">
        <v>41191</v>
      </c>
      <c r="G809" s="30">
        <v>34.6175</v>
      </c>
      <c r="H809" s="28">
        <v>41191</v>
      </c>
      <c r="I809" s="30">
        <v>30.0989</v>
      </c>
      <c r="J809" s="28">
        <v>41191</v>
      </c>
      <c r="K809" s="30">
        <v>24.705200000000001</v>
      </c>
      <c r="L809" s="41">
        <v>41191</v>
      </c>
      <c r="M809" s="30">
        <v>57.067999999999998</v>
      </c>
      <c r="N809" s="119">
        <v>41191</v>
      </c>
      <c r="O809" s="30">
        <v>72.13</v>
      </c>
      <c r="P809" s="41">
        <v>41191</v>
      </c>
      <c r="Q809" s="30">
        <v>44.351799999999997</v>
      </c>
      <c r="R809" s="119">
        <v>41191</v>
      </c>
      <c r="S809" s="30">
        <v>50.393000000000001</v>
      </c>
      <c r="T809" s="41">
        <v>41191</v>
      </c>
      <c r="U809" s="30">
        <v>31.501100000000001</v>
      </c>
      <c r="V809" s="119">
        <v>41191</v>
      </c>
      <c r="W809" s="30">
        <v>32.029000000000003</v>
      </c>
      <c r="X809" s="1446"/>
      <c r="Y809" s="93">
        <v>41205</v>
      </c>
      <c r="Z809" s="30">
        <v>18</v>
      </c>
      <c r="AA809" s="190">
        <f t="shared" si="72"/>
        <v>1.6199999999999999</v>
      </c>
      <c r="AB809" s="41">
        <v>41205</v>
      </c>
      <c r="AC809" s="30">
        <v>16.34</v>
      </c>
      <c r="AD809" s="190">
        <f t="shared" si="73"/>
        <v>1.3349779999999998</v>
      </c>
      <c r="AE809" s="41">
        <v>41205</v>
      </c>
      <c r="AF809" s="30">
        <v>23.58</v>
      </c>
      <c r="AG809" s="1685">
        <f t="shared" si="74"/>
        <v>2.7800819999999997</v>
      </c>
      <c r="AH809" s="1446"/>
      <c r="AI809" s="93">
        <v>41201</v>
      </c>
      <c r="AJ809" s="30">
        <v>15.34</v>
      </c>
      <c r="AK809" s="190">
        <f t="shared" si="75"/>
        <v>1.1765780000000001</v>
      </c>
      <c r="AL809" s="41">
        <v>41191</v>
      </c>
      <c r="AM809" s="30">
        <v>11.564</v>
      </c>
      <c r="AN809" s="190">
        <f t="shared" si="76"/>
        <v>0.66863048000000003</v>
      </c>
      <c r="AO809" s="41">
        <v>41229</v>
      </c>
      <c r="AP809" s="88">
        <v>12.44</v>
      </c>
      <c r="AQ809" s="1685">
        <f t="shared" si="77"/>
        <v>0.7737679999999999</v>
      </c>
    </row>
    <row r="810" spans="1:43">
      <c r="A810" s="28">
        <v>41192</v>
      </c>
      <c r="B810" s="41">
        <v>41192</v>
      </c>
      <c r="C810" s="30">
        <v>90.116</v>
      </c>
      <c r="D810" s="28">
        <v>41192</v>
      </c>
      <c r="E810" s="30">
        <v>56.356700000000004</v>
      </c>
      <c r="F810" s="28">
        <v>41192</v>
      </c>
      <c r="G810" s="30">
        <v>33.612299999999998</v>
      </c>
      <c r="H810" s="28">
        <v>41192</v>
      </c>
      <c r="I810" s="30">
        <v>28.9496</v>
      </c>
      <c r="J810" s="28">
        <v>41192</v>
      </c>
      <c r="K810" s="30">
        <v>23.144100000000002</v>
      </c>
      <c r="L810" s="41">
        <v>41192</v>
      </c>
      <c r="M810" s="30">
        <v>56.709099999999999</v>
      </c>
      <c r="N810" s="119">
        <v>41192</v>
      </c>
      <c r="O810" s="30">
        <v>71.61</v>
      </c>
      <c r="P810" s="41">
        <v>41192</v>
      </c>
      <c r="Q810" s="30">
        <v>43.394199999999998</v>
      </c>
      <c r="R810" s="119">
        <v>41192</v>
      </c>
      <c r="S810" s="30">
        <v>49.637999999999998</v>
      </c>
      <c r="T810" s="41">
        <v>41192</v>
      </c>
      <c r="U810" s="30">
        <v>29.624700000000001</v>
      </c>
      <c r="V810" s="119">
        <v>41192</v>
      </c>
      <c r="W810" s="30">
        <v>30.123000000000001</v>
      </c>
      <c r="X810" s="1446"/>
      <c r="Y810" s="93">
        <v>41206</v>
      </c>
      <c r="Z810" s="30">
        <v>17.989999999999998</v>
      </c>
      <c r="AA810" s="190">
        <f t="shared" si="72"/>
        <v>1.6182004999999995</v>
      </c>
      <c r="AB810" s="41">
        <v>41206</v>
      </c>
      <c r="AC810" s="30">
        <v>16.329999999999998</v>
      </c>
      <c r="AD810" s="190">
        <f t="shared" si="73"/>
        <v>1.3333444999999995</v>
      </c>
      <c r="AE810" s="41">
        <v>41206</v>
      </c>
      <c r="AF810" s="30">
        <v>23.58</v>
      </c>
      <c r="AG810" s="1685">
        <f t="shared" si="74"/>
        <v>2.7800819999999997</v>
      </c>
      <c r="AH810" s="1446"/>
      <c r="AI810" s="93">
        <v>41204</v>
      </c>
      <c r="AJ810" s="30">
        <v>15.15</v>
      </c>
      <c r="AK810" s="190">
        <f t="shared" si="75"/>
        <v>1.1476124999999999</v>
      </c>
      <c r="AL810" s="41">
        <v>41192</v>
      </c>
      <c r="AM810" s="30">
        <v>11.621</v>
      </c>
      <c r="AN810" s="190">
        <f t="shared" si="76"/>
        <v>0.67523820500000009</v>
      </c>
      <c r="AO810" s="41">
        <v>41232</v>
      </c>
      <c r="AP810" s="88">
        <v>12.84</v>
      </c>
      <c r="AQ810" s="1685">
        <f t="shared" si="77"/>
        <v>0.82432799999999984</v>
      </c>
    </row>
    <row r="811" spans="1:43">
      <c r="A811" s="28">
        <v>41193</v>
      </c>
      <c r="B811" s="41">
        <v>41193</v>
      </c>
      <c r="C811" s="30">
        <v>90.062200000000004</v>
      </c>
      <c r="D811" s="28">
        <v>41193</v>
      </c>
      <c r="E811" s="30">
        <v>56.334099999999999</v>
      </c>
      <c r="F811" s="28">
        <v>41193</v>
      </c>
      <c r="G811" s="30">
        <v>33.605499999999999</v>
      </c>
      <c r="H811" s="28">
        <v>41193</v>
      </c>
      <c r="I811" s="30">
        <v>28.9481</v>
      </c>
      <c r="J811" s="28">
        <v>41193</v>
      </c>
      <c r="K811" s="30">
        <v>23.130500000000001</v>
      </c>
      <c r="L811" s="41">
        <v>41193</v>
      </c>
      <c r="M811" s="30">
        <v>56.707500000000003</v>
      </c>
      <c r="N811" s="119">
        <v>41193</v>
      </c>
      <c r="O811" s="30">
        <v>71.506</v>
      </c>
      <c r="P811" s="41">
        <v>41193</v>
      </c>
      <c r="Q811" s="30">
        <v>43.372700000000002</v>
      </c>
      <c r="R811" s="119">
        <v>41193</v>
      </c>
      <c r="S811" s="30">
        <v>49.622999999999998</v>
      </c>
      <c r="T811" s="41">
        <v>41193</v>
      </c>
      <c r="U811" s="30">
        <v>29.630299999999998</v>
      </c>
      <c r="V811" s="119">
        <v>41193</v>
      </c>
      <c r="W811" s="30">
        <v>30.13</v>
      </c>
      <c r="X811" s="1446"/>
      <c r="Y811" s="93">
        <v>41207</v>
      </c>
      <c r="Z811" s="30">
        <v>17.940000000000001</v>
      </c>
      <c r="AA811" s="190">
        <f t="shared" si="72"/>
        <v>1.609218</v>
      </c>
      <c r="AB811" s="41">
        <v>41207</v>
      </c>
      <c r="AC811" s="30">
        <v>16.23</v>
      </c>
      <c r="AD811" s="190">
        <f t="shared" si="73"/>
        <v>1.3170645000000001</v>
      </c>
      <c r="AE811" s="41">
        <v>41207</v>
      </c>
      <c r="AF811" s="30">
        <v>23.55</v>
      </c>
      <c r="AG811" s="1685">
        <f t="shared" si="74"/>
        <v>2.7730125000000005</v>
      </c>
      <c r="AH811" s="1446"/>
      <c r="AI811" s="93">
        <v>41205</v>
      </c>
      <c r="AJ811" s="30">
        <v>15.45</v>
      </c>
      <c r="AK811" s="190">
        <f t="shared" si="75"/>
        <v>1.1935125</v>
      </c>
      <c r="AL811" s="41">
        <v>41193</v>
      </c>
      <c r="AM811" s="30">
        <v>11.622</v>
      </c>
      <c r="AN811" s="190">
        <f t="shared" si="76"/>
        <v>0.67535442000000001</v>
      </c>
      <c r="AO811" s="41">
        <v>41233</v>
      </c>
      <c r="AP811" s="88">
        <v>12.55</v>
      </c>
      <c r="AQ811" s="1685">
        <f t="shared" si="77"/>
        <v>0.78751250000000006</v>
      </c>
    </row>
    <row r="812" spans="1:43">
      <c r="A812" s="28">
        <v>41194</v>
      </c>
      <c r="B812" s="41">
        <v>41194</v>
      </c>
      <c r="C812" s="30">
        <v>89.784400000000005</v>
      </c>
      <c r="D812" s="28">
        <v>41194</v>
      </c>
      <c r="E812" s="30">
        <v>56.2</v>
      </c>
      <c r="F812" s="28">
        <v>41194</v>
      </c>
      <c r="G812" s="30">
        <v>33.442900000000002</v>
      </c>
      <c r="H812" s="28">
        <v>41194</v>
      </c>
      <c r="I812" s="30">
        <v>28.756499999999999</v>
      </c>
      <c r="J812" s="28">
        <v>41194</v>
      </c>
      <c r="K812" s="30">
        <v>22.976199999999999</v>
      </c>
      <c r="L812" s="41">
        <v>41194</v>
      </c>
      <c r="M812" s="30">
        <v>56.684399999999997</v>
      </c>
      <c r="N812" s="119">
        <v>41194</v>
      </c>
      <c r="O812" s="30">
        <v>71.634</v>
      </c>
      <c r="P812" s="41">
        <v>41194</v>
      </c>
      <c r="Q812" s="30">
        <v>43.497599999999998</v>
      </c>
      <c r="R812" s="119">
        <v>41194</v>
      </c>
      <c r="S812" s="30">
        <v>49.765000000000001</v>
      </c>
      <c r="T812" s="41">
        <v>41194</v>
      </c>
      <c r="U812" s="30">
        <v>29.492000000000001</v>
      </c>
      <c r="V812" s="119">
        <v>41194</v>
      </c>
      <c r="W812" s="30">
        <v>29.994</v>
      </c>
      <c r="X812" s="1446"/>
      <c r="Y812" s="93">
        <v>41208</v>
      </c>
      <c r="Z812" s="30">
        <v>17.88</v>
      </c>
      <c r="AA812" s="190">
        <f t="shared" si="72"/>
        <v>1.5984719999999997</v>
      </c>
      <c r="AB812" s="41">
        <v>41208</v>
      </c>
      <c r="AC812" s="30">
        <v>15.99</v>
      </c>
      <c r="AD812" s="190">
        <f t="shared" si="73"/>
        <v>1.2784005000000003</v>
      </c>
      <c r="AE812" s="41">
        <v>41208</v>
      </c>
      <c r="AF812" s="30">
        <v>23.21</v>
      </c>
      <c r="AG812" s="1685">
        <f t="shared" si="74"/>
        <v>2.6935205</v>
      </c>
      <c r="AH812" s="1446"/>
      <c r="AI812" s="93">
        <v>41206</v>
      </c>
      <c r="AJ812" s="30">
        <v>15.43</v>
      </c>
      <c r="AK812" s="190">
        <f t="shared" si="75"/>
        <v>1.1904245</v>
      </c>
      <c r="AL812" s="41">
        <v>41194</v>
      </c>
      <c r="AM812" s="30">
        <v>11.582000000000001</v>
      </c>
      <c r="AN812" s="190">
        <f t="shared" si="76"/>
        <v>0.67071362000000012</v>
      </c>
      <c r="AO812" s="41">
        <v>41234</v>
      </c>
      <c r="AP812" s="88">
        <v>12.54</v>
      </c>
      <c r="AQ812" s="1685">
        <f t="shared" si="77"/>
        <v>0.78625799999999979</v>
      </c>
    </row>
    <row r="813" spans="1:43">
      <c r="A813" s="28">
        <v>41197</v>
      </c>
      <c r="B813" s="41">
        <v>41197</v>
      </c>
      <c r="C813" s="30">
        <v>88.470600000000005</v>
      </c>
      <c r="D813" s="28">
        <v>41197</v>
      </c>
      <c r="E813" s="30">
        <v>55.2485</v>
      </c>
      <c r="F813" s="28">
        <v>41197</v>
      </c>
      <c r="G813" s="30">
        <v>32.390300000000003</v>
      </c>
      <c r="H813" s="28">
        <v>41197</v>
      </c>
      <c r="I813" s="30">
        <v>27.789400000000001</v>
      </c>
      <c r="J813" s="28">
        <v>41197</v>
      </c>
      <c r="K813" s="30">
        <v>21.933</v>
      </c>
      <c r="L813" s="41">
        <v>41197</v>
      </c>
      <c r="M813" s="30">
        <v>55.061900000000001</v>
      </c>
      <c r="N813" s="119">
        <v>41197</v>
      </c>
      <c r="O813" s="30">
        <v>69.900000000000006</v>
      </c>
      <c r="P813" s="41">
        <v>41197</v>
      </c>
      <c r="Q813" s="30">
        <v>42.054200000000002</v>
      </c>
      <c r="R813" s="119">
        <v>41197</v>
      </c>
      <c r="S813" s="30">
        <v>48.311999999999998</v>
      </c>
      <c r="T813" s="41">
        <v>41197</v>
      </c>
      <c r="U813" s="30">
        <v>27.873200000000001</v>
      </c>
      <c r="V813" s="119">
        <v>41197</v>
      </c>
      <c r="W813" s="30">
        <v>28.268999999999998</v>
      </c>
      <c r="X813" s="1446"/>
      <c r="Y813" s="93">
        <v>41211</v>
      </c>
      <c r="Z813" s="30">
        <v>17.93</v>
      </c>
      <c r="AA813" s="190">
        <f t="shared" si="72"/>
        <v>1.6074244999999998</v>
      </c>
      <c r="AB813" s="41">
        <v>41211</v>
      </c>
      <c r="AC813" s="30">
        <v>16</v>
      </c>
      <c r="AD813" s="190">
        <f t="shared" si="73"/>
        <v>1.28</v>
      </c>
      <c r="AE813" s="41">
        <v>41211</v>
      </c>
      <c r="AF813" s="30">
        <v>23.25</v>
      </c>
      <c r="AG813" s="1685">
        <f t="shared" si="74"/>
        <v>2.7028125000000003</v>
      </c>
      <c r="AH813" s="1446"/>
      <c r="AI813" s="93">
        <v>41207</v>
      </c>
      <c r="AJ813" s="30">
        <v>15.37</v>
      </c>
      <c r="AK813" s="190">
        <f t="shared" si="75"/>
        <v>1.1811845000000001</v>
      </c>
      <c r="AL813" s="41">
        <v>41197</v>
      </c>
      <c r="AM813" s="30">
        <v>11.567</v>
      </c>
      <c r="AN813" s="190">
        <f t="shared" si="76"/>
        <v>0.668977445</v>
      </c>
      <c r="AO813" s="41">
        <v>41236</v>
      </c>
      <c r="AP813" s="88">
        <v>12.67</v>
      </c>
      <c r="AQ813" s="1685">
        <f t="shared" si="77"/>
        <v>0.80264449999999998</v>
      </c>
    </row>
    <row r="814" spans="1:43">
      <c r="A814" s="28">
        <v>41198</v>
      </c>
      <c r="B814" s="41">
        <v>41198</v>
      </c>
      <c r="C814" s="30">
        <v>88.653199999999998</v>
      </c>
      <c r="D814" s="28">
        <v>41198</v>
      </c>
      <c r="E814" s="30">
        <v>55.332599999999999</v>
      </c>
      <c r="F814" s="28">
        <v>41198</v>
      </c>
      <c r="G814" s="30">
        <v>32.586799999999997</v>
      </c>
      <c r="H814" s="28">
        <v>41198</v>
      </c>
      <c r="I814" s="30">
        <v>27.985199999999999</v>
      </c>
      <c r="J814" s="28">
        <v>41198</v>
      </c>
      <c r="K814" s="30">
        <v>22.1007</v>
      </c>
      <c r="L814" s="41">
        <v>41198</v>
      </c>
      <c r="M814" s="30">
        <v>55.059600000000003</v>
      </c>
      <c r="N814" s="119">
        <v>41198</v>
      </c>
      <c r="O814" s="30">
        <v>69.977000000000004</v>
      </c>
      <c r="P814" s="41">
        <v>41198</v>
      </c>
      <c r="Q814" s="30">
        <v>42.188899999999997</v>
      </c>
      <c r="R814" s="119">
        <v>41198</v>
      </c>
      <c r="S814" s="30">
        <v>48.45</v>
      </c>
      <c r="T814" s="41">
        <v>41198</v>
      </c>
      <c r="U814" s="30">
        <v>28.286000000000001</v>
      </c>
      <c r="V814" s="119">
        <v>41198</v>
      </c>
      <c r="W814" s="30">
        <v>28.698</v>
      </c>
      <c r="X814" s="1446"/>
      <c r="Y814" s="93">
        <v>41212</v>
      </c>
      <c r="Z814" s="30">
        <v>17.84</v>
      </c>
      <c r="AA814" s="190">
        <f t="shared" si="72"/>
        <v>1.5913280000000003</v>
      </c>
      <c r="AB814" s="41">
        <v>41212</v>
      </c>
      <c r="AC814" s="30">
        <v>15.97</v>
      </c>
      <c r="AD814" s="190">
        <f t="shared" si="73"/>
        <v>1.2752045000000001</v>
      </c>
      <c r="AE814" s="41">
        <v>41212</v>
      </c>
      <c r="AF814" s="30">
        <v>23.22</v>
      </c>
      <c r="AG814" s="1685">
        <f t="shared" si="74"/>
        <v>2.6958419999999998</v>
      </c>
      <c r="AH814" s="1446"/>
      <c r="AI814" s="93">
        <v>41208</v>
      </c>
      <c r="AJ814" s="30">
        <v>15.1</v>
      </c>
      <c r="AK814" s="190">
        <f t="shared" si="75"/>
        <v>1.14005</v>
      </c>
      <c r="AL814" s="41">
        <v>41198</v>
      </c>
      <c r="AM814" s="30">
        <v>11.675000000000001</v>
      </c>
      <c r="AN814" s="190">
        <f t="shared" si="76"/>
        <v>0.68152812500000015</v>
      </c>
      <c r="AO814" s="41">
        <v>41239</v>
      </c>
      <c r="AP814" s="88">
        <v>12.63</v>
      </c>
      <c r="AQ814" s="1685">
        <f t="shared" si="77"/>
        <v>0.79758449999999992</v>
      </c>
    </row>
    <row r="815" spans="1:43">
      <c r="A815" s="28">
        <v>41199</v>
      </c>
      <c r="B815" s="41">
        <v>41199</v>
      </c>
      <c r="C815" s="30">
        <v>88.787599999999998</v>
      </c>
      <c r="D815" s="28">
        <v>41199</v>
      </c>
      <c r="E815" s="30">
        <v>55.464799999999997</v>
      </c>
      <c r="F815" s="28">
        <v>41199</v>
      </c>
      <c r="G815" s="30">
        <v>32.689700000000002</v>
      </c>
      <c r="H815" s="28">
        <v>41199</v>
      </c>
      <c r="I815" s="30">
        <v>28.109100000000002</v>
      </c>
      <c r="J815" s="28">
        <v>41199</v>
      </c>
      <c r="K815" s="30">
        <v>22.2728</v>
      </c>
      <c r="L815" s="41">
        <v>41199</v>
      </c>
      <c r="M815" s="30">
        <v>55.666699999999999</v>
      </c>
      <c r="N815" s="119">
        <v>41199</v>
      </c>
      <c r="O815" s="30">
        <v>70.721000000000004</v>
      </c>
      <c r="P815" s="41">
        <v>41199</v>
      </c>
      <c r="Q815" s="30">
        <v>42.595199999999998</v>
      </c>
      <c r="R815" s="119">
        <v>41199</v>
      </c>
      <c r="S815" s="30">
        <v>48.985999999999997</v>
      </c>
      <c r="T815" s="41">
        <v>41199</v>
      </c>
      <c r="U815" s="30">
        <v>28.430299999999999</v>
      </c>
      <c r="V815" s="119">
        <v>41199</v>
      </c>
      <c r="W815" s="30">
        <v>28.838999999999999</v>
      </c>
      <c r="X815" s="1446"/>
      <c r="Y815" s="93">
        <v>41213</v>
      </c>
      <c r="Z815" s="30">
        <v>17.88</v>
      </c>
      <c r="AA815" s="190">
        <f t="shared" si="72"/>
        <v>1.5984719999999997</v>
      </c>
      <c r="AB815" s="41">
        <v>41213</v>
      </c>
      <c r="AC815" s="30">
        <v>15.99</v>
      </c>
      <c r="AD815" s="190">
        <f t="shared" si="73"/>
        <v>1.2784005000000003</v>
      </c>
      <c r="AE815" s="41">
        <v>41213</v>
      </c>
      <c r="AF815" s="30">
        <v>23.27</v>
      </c>
      <c r="AG815" s="1685">
        <f t="shared" si="74"/>
        <v>2.7074644999999999</v>
      </c>
      <c r="AH815" s="1446"/>
      <c r="AI815" s="93">
        <v>41211</v>
      </c>
      <c r="AJ815" s="30">
        <v>15.12</v>
      </c>
      <c r="AK815" s="190">
        <f t="shared" si="75"/>
        <v>1.1430720000000001</v>
      </c>
      <c r="AL815" s="41">
        <v>41199</v>
      </c>
      <c r="AM815" s="30">
        <v>11.68</v>
      </c>
      <c r="AN815" s="190">
        <f t="shared" si="76"/>
        <v>0.68211200000000005</v>
      </c>
      <c r="AO815" s="41">
        <v>41240</v>
      </c>
      <c r="AP815" s="88">
        <v>12.66</v>
      </c>
      <c r="AQ815" s="1685">
        <f t="shared" si="77"/>
        <v>0.80137799999999981</v>
      </c>
    </row>
    <row r="816" spans="1:43">
      <c r="A816" s="28">
        <v>41200</v>
      </c>
      <c r="B816" s="41">
        <v>41200</v>
      </c>
      <c r="C816" s="30">
        <v>89.118799999999993</v>
      </c>
      <c r="D816" s="28">
        <v>41200</v>
      </c>
      <c r="E816" s="30">
        <v>55.3444</v>
      </c>
      <c r="F816" s="28">
        <v>41200</v>
      </c>
      <c r="G816" s="30">
        <v>32.526600000000002</v>
      </c>
      <c r="H816" s="28">
        <v>41200</v>
      </c>
      <c r="I816" s="30">
        <v>27.983000000000001</v>
      </c>
      <c r="J816" s="28">
        <v>41200</v>
      </c>
      <c r="K816" s="30">
        <v>22.170999999999999</v>
      </c>
      <c r="L816" s="41">
        <v>41200</v>
      </c>
      <c r="M816" s="30">
        <v>55.380299999999998</v>
      </c>
      <c r="N816" s="119">
        <v>41200</v>
      </c>
      <c r="O816" s="30">
        <v>70.384</v>
      </c>
      <c r="P816" s="41">
        <v>41200</v>
      </c>
      <c r="Q816" s="30">
        <v>42.221899999999998</v>
      </c>
      <c r="R816" s="119">
        <v>41200</v>
      </c>
      <c r="S816" s="30">
        <v>48.670999999999999</v>
      </c>
      <c r="T816" s="41">
        <v>41200</v>
      </c>
      <c r="U816" s="30">
        <v>28.1389</v>
      </c>
      <c r="V816" s="119">
        <v>41200</v>
      </c>
      <c r="W816" s="30">
        <v>28.55</v>
      </c>
      <c r="X816" s="1446"/>
      <c r="Y816" s="93">
        <v>41214</v>
      </c>
      <c r="Z816" s="30">
        <v>16.79</v>
      </c>
      <c r="AA816" s="190">
        <f t="shared" si="72"/>
        <v>1.4095205</v>
      </c>
      <c r="AB816" s="41">
        <v>41214</v>
      </c>
      <c r="AC816" s="30">
        <v>15.16</v>
      </c>
      <c r="AD816" s="190">
        <f t="shared" si="73"/>
        <v>1.1491280000000001</v>
      </c>
      <c r="AE816" s="41">
        <v>41214</v>
      </c>
      <c r="AF816" s="30">
        <v>22.03</v>
      </c>
      <c r="AG816" s="1685">
        <f t="shared" si="74"/>
        <v>2.4266045000000007</v>
      </c>
      <c r="AH816" s="1446"/>
      <c r="AI816" s="93">
        <v>41212</v>
      </c>
      <c r="AJ816" s="30">
        <v>15.02</v>
      </c>
      <c r="AK816" s="190">
        <f t="shared" si="75"/>
        <v>1.1280019999999999</v>
      </c>
      <c r="AL816" s="41">
        <v>41200</v>
      </c>
      <c r="AM816" s="30">
        <v>11.611000000000001</v>
      </c>
      <c r="AN816" s="190">
        <f t="shared" si="76"/>
        <v>0.674076605</v>
      </c>
      <c r="AO816" s="41">
        <v>41241</v>
      </c>
      <c r="AP816" s="88">
        <v>12.6</v>
      </c>
      <c r="AQ816" s="1685">
        <f t="shared" si="77"/>
        <v>0.79380000000000006</v>
      </c>
    </row>
    <row r="817" spans="1:43">
      <c r="A817" s="28">
        <v>41201</v>
      </c>
      <c r="B817" s="41">
        <v>41201</v>
      </c>
      <c r="C817" s="30">
        <v>89.215299999999999</v>
      </c>
      <c r="D817" s="28">
        <v>41201</v>
      </c>
      <c r="E817" s="30">
        <v>55.393299999999996</v>
      </c>
      <c r="F817" s="28">
        <v>41201</v>
      </c>
      <c r="G817" s="30">
        <v>32.506</v>
      </c>
      <c r="H817" s="28">
        <v>41201</v>
      </c>
      <c r="I817" s="30">
        <v>27.975899999999999</v>
      </c>
      <c r="J817" s="28">
        <v>41201</v>
      </c>
      <c r="K817" s="30">
        <v>22.130400000000002</v>
      </c>
      <c r="L817" s="41">
        <v>41201</v>
      </c>
      <c r="M817" s="30">
        <v>55.3797</v>
      </c>
      <c r="N817" s="119">
        <v>41201</v>
      </c>
      <c r="O817" s="30">
        <v>70.352999999999994</v>
      </c>
      <c r="P817" s="41">
        <v>41201</v>
      </c>
      <c r="Q817" s="30">
        <v>42.270299999999999</v>
      </c>
      <c r="R817" s="119">
        <v>41201</v>
      </c>
      <c r="S817" s="30">
        <v>48.707999999999998</v>
      </c>
      <c r="T817" s="41">
        <v>41201</v>
      </c>
      <c r="U817" s="30">
        <v>28.205100000000002</v>
      </c>
      <c r="V817" s="119">
        <v>41201</v>
      </c>
      <c r="W817" s="30">
        <v>28.620999999999999</v>
      </c>
      <c r="X817" s="1446"/>
      <c r="Y817" s="93">
        <v>41215</v>
      </c>
      <c r="Z817" s="30">
        <v>16.7</v>
      </c>
      <c r="AA817" s="190">
        <f t="shared" si="72"/>
        <v>1.3944499999999997</v>
      </c>
      <c r="AB817" s="41">
        <v>41215</v>
      </c>
      <c r="AC817" s="30">
        <v>15.11</v>
      </c>
      <c r="AD817" s="190">
        <f t="shared" si="73"/>
        <v>1.1415604999999998</v>
      </c>
      <c r="AE817" s="41">
        <v>41215</v>
      </c>
      <c r="AF817" s="30">
        <v>21.93</v>
      </c>
      <c r="AG817" s="1685">
        <f t="shared" si="74"/>
        <v>2.4046244999999997</v>
      </c>
      <c r="AH817" s="1446"/>
      <c r="AI817" s="93">
        <v>41213</v>
      </c>
      <c r="AJ817" s="30">
        <v>15.03</v>
      </c>
      <c r="AK817" s="190">
        <f t="shared" si="75"/>
        <v>1.1295044999999999</v>
      </c>
      <c r="AL817" s="41">
        <v>41201</v>
      </c>
      <c r="AM817" s="30">
        <v>11.776</v>
      </c>
      <c r="AN817" s="190">
        <f t="shared" si="76"/>
        <v>0.69337088000000002</v>
      </c>
      <c r="AO817" s="41">
        <v>41242</v>
      </c>
      <c r="AP817" s="88">
        <v>12.51</v>
      </c>
      <c r="AQ817" s="1685">
        <f t="shared" si="77"/>
        <v>0.78250049999999993</v>
      </c>
    </row>
    <row r="818" spans="1:43">
      <c r="A818" s="28">
        <v>41204</v>
      </c>
      <c r="B818" s="41">
        <v>41204</v>
      </c>
      <c r="C818" s="30">
        <v>89.072599999999994</v>
      </c>
      <c r="D818" s="28">
        <v>41204</v>
      </c>
      <c r="E818" s="30">
        <v>55.1584</v>
      </c>
      <c r="F818" s="28">
        <v>41204</v>
      </c>
      <c r="G818" s="30">
        <v>32.319600000000001</v>
      </c>
      <c r="H818" s="28">
        <v>41204</v>
      </c>
      <c r="I818" s="30">
        <v>27.802199999999999</v>
      </c>
      <c r="J818" s="28">
        <v>41204</v>
      </c>
      <c r="K818" s="30">
        <v>21.975000000000001</v>
      </c>
      <c r="L818" s="41">
        <v>41204</v>
      </c>
      <c r="M818" s="30">
        <v>54.347099999999998</v>
      </c>
      <c r="N818" s="119">
        <v>41204</v>
      </c>
      <c r="O818" s="30">
        <v>69.177000000000007</v>
      </c>
      <c r="P818" s="41">
        <v>41204</v>
      </c>
      <c r="Q818" s="30">
        <v>41.749200000000002</v>
      </c>
      <c r="R818" s="119">
        <v>41204</v>
      </c>
      <c r="S818" s="30">
        <v>48.265000000000001</v>
      </c>
      <c r="T818" s="41">
        <v>41204</v>
      </c>
      <c r="U818" s="30">
        <v>28.0412</v>
      </c>
      <c r="V818" s="119">
        <v>41204</v>
      </c>
      <c r="W818" s="30">
        <v>28.466000000000001</v>
      </c>
      <c r="X818" s="1446"/>
      <c r="Y818" s="93">
        <v>41218</v>
      </c>
      <c r="Z818" s="30">
        <v>16.77</v>
      </c>
      <c r="AA818" s="190">
        <f t="shared" si="72"/>
        <v>1.4061644999999998</v>
      </c>
      <c r="AB818" s="41">
        <v>41218</v>
      </c>
      <c r="AC818" s="30">
        <v>15.03</v>
      </c>
      <c r="AD818" s="190">
        <f t="shared" si="73"/>
        <v>1.1295044999999999</v>
      </c>
      <c r="AE818" s="41">
        <v>41218</v>
      </c>
      <c r="AF818" s="30">
        <v>22</v>
      </c>
      <c r="AG818" s="1685">
        <f t="shared" si="74"/>
        <v>2.42</v>
      </c>
      <c r="AH818" s="1446"/>
      <c r="AI818" s="93">
        <v>41214</v>
      </c>
      <c r="AJ818" s="30">
        <v>14.54</v>
      </c>
      <c r="AK818" s="190">
        <f t="shared" si="75"/>
        <v>1.0570580000000001</v>
      </c>
      <c r="AL818" s="41">
        <v>41204</v>
      </c>
      <c r="AM818" s="30">
        <v>11.666</v>
      </c>
      <c r="AN818" s="190">
        <f t="shared" si="76"/>
        <v>0.68047778000000003</v>
      </c>
      <c r="AO818" s="41">
        <v>41243</v>
      </c>
      <c r="AP818" s="88">
        <v>12.4</v>
      </c>
      <c r="AQ818" s="1685">
        <f t="shared" si="77"/>
        <v>0.76879999999999993</v>
      </c>
    </row>
    <row r="819" spans="1:43">
      <c r="A819" s="28">
        <v>41205</v>
      </c>
      <c r="B819" s="41">
        <v>41205</v>
      </c>
      <c r="C819" s="30">
        <v>89.728499999999997</v>
      </c>
      <c r="D819" s="28">
        <v>41205</v>
      </c>
      <c r="E819" s="30">
        <v>55.5244</v>
      </c>
      <c r="F819" s="28">
        <v>41205</v>
      </c>
      <c r="G819" s="30">
        <v>32.515300000000003</v>
      </c>
      <c r="H819" s="28">
        <v>41205</v>
      </c>
      <c r="I819" s="30">
        <v>27.941199999999998</v>
      </c>
      <c r="J819" s="28">
        <v>41205</v>
      </c>
      <c r="K819" s="30">
        <v>22.117799999999999</v>
      </c>
      <c r="L819" s="41">
        <v>41205</v>
      </c>
      <c r="M819" s="30">
        <v>54.161000000000001</v>
      </c>
      <c r="N819" s="119">
        <v>41205</v>
      </c>
      <c r="O819" s="30">
        <v>68.846000000000004</v>
      </c>
      <c r="P819" s="41">
        <v>41205</v>
      </c>
      <c r="Q819" s="30">
        <v>41.560699999999997</v>
      </c>
      <c r="R819" s="119">
        <v>41205</v>
      </c>
      <c r="S819" s="30">
        <v>48.076999999999998</v>
      </c>
      <c r="T819" s="41">
        <v>41205</v>
      </c>
      <c r="U819" s="30">
        <v>28.0167</v>
      </c>
      <c r="V819" s="119">
        <v>41205</v>
      </c>
      <c r="W819" s="30">
        <v>28.437999999999999</v>
      </c>
      <c r="X819" s="1446"/>
      <c r="Y819" s="93">
        <v>41219</v>
      </c>
      <c r="Z819" s="30">
        <v>16.829999999999998</v>
      </c>
      <c r="AA819" s="190">
        <f t="shared" si="72"/>
        <v>1.4162444999999995</v>
      </c>
      <c r="AB819" s="41">
        <v>41219</v>
      </c>
      <c r="AC819" s="30">
        <v>15.07</v>
      </c>
      <c r="AD819" s="190">
        <f t="shared" si="73"/>
        <v>1.1355245</v>
      </c>
      <c r="AE819" s="41">
        <v>41219</v>
      </c>
      <c r="AF819" s="30">
        <v>22.04</v>
      </c>
      <c r="AG819" s="1685">
        <f t="shared" si="74"/>
        <v>2.4288079999999996</v>
      </c>
      <c r="AH819" s="1446"/>
      <c r="AI819" s="93">
        <v>41215</v>
      </c>
      <c r="AJ819" s="30">
        <v>14.39</v>
      </c>
      <c r="AK819" s="190">
        <f t="shared" si="75"/>
        <v>1.0353604999999999</v>
      </c>
      <c r="AL819" s="41">
        <v>41205</v>
      </c>
      <c r="AM819" s="30">
        <v>11.92</v>
      </c>
      <c r="AN819" s="190">
        <f t="shared" si="76"/>
        <v>0.71043199999999995</v>
      </c>
      <c r="AO819" s="41">
        <v>41246</v>
      </c>
      <c r="AP819" s="88">
        <v>12.43</v>
      </c>
      <c r="AQ819" s="1685">
        <f t="shared" si="77"/>
        <v>0.77252449999999995</v>
      </c>
    </row>
    <row r="820" spans="1:43">
      <c r="A820" s="28">
        <v>41206</v>
      </c>
      <c r="B820" s="41">
        <v>41206</v>
      </c>
      <c r="C820" s="30">
        <v>89.684200000000004</v>
      </c>
      <c r="D820" s="28">
        <v>41206</v>
      </c>
      <c r="E820" s="30">
        <v>55.552700000000002</v>
      </c>
      <c r="F820" s="28">
        <v>41206</v>
      </c>
      <c r="G820" s="30">
        <v>32.5411</v>
      </c>
      <c r="H820" s="28">
        <v>41206</v>
      </c>
      <c r="I820" s="30">
        <v>27.9742</v>
      </c>
      <c r="J820" s="28">
        <v>41206</v>
      </c>
      <c r="K820" s="30">
        <v>22.157299999999999</v>
      </c>
      <c r="L820" s="41">
        <v>41206</v>
      </c>
      <c r="M820" s="30">
        <v>53.982599999999998</v>
      </c>
      <c r="N820" s="119">
        <v>41206</v>
      </c>
      <c r="O820" s="30">
        <v>68.591999999999999</v>
      </c>
      <c r="P820" s="41">
        <v>41206</v>
      </c>
      <c r="Q820" s="30">
        <v>41.450499999999998</v>
      </c>
      <c r="R820" s="119">
        <v>41206</v>
      </c>
      <c r="S820" s="30">
        <v>47.938000000000002</v>
      </c>
      <c r="T820" s="41">
        <v>41206</v>
      </c>
      <c r="U820" s="30">
        <v>28.009</v>
      </c>
      <c r="V820" s="119">
        <v>41206</v>
      </c>
      <c r="W820" s="30">
        <v>28.434000000000001</v>
      </c>
      <c r="X820" s="1446"/>
      <c r="Y820" s="93">
        <v>41220</v>
      </c>
      <c r="Z820" s="30">
        <v>16.95</v>
      </c>
      <c r="AA820" s="190">
        <f t="shared" si="72"/>
        <v>1.4365124999999999</v>
      </c>
      <c r="AB820" s="41">
        <v>41220</v>
      </c>
      <c r="AC820" s="30">
        <v>15.22</v>
      </c>
      <c r="AD820" s="190">
        <f t="shared" si="73"/>
        <v>1.158242</v>
      </c>
      <c r="AE820" s="41">
        <v>41220</v>
      </c>
      <c r="AF820" s="30">
        <v>22.22</v>
      </c>
      <c r="AG820" s="1685">
        <f t="shared" si="74"/>
        <v>2.4686419999999996</v>
      </c>
      <c r="AH820" s="1446"/>
      <c r="AI820" s="93">
        <v>41218</v>
      </c>
      <c r="AJ820" s="30">
        <v>14.34</v>
      </c>
      <c r="AK820" s="190">
        <f t="shared" si="75"/>
        <v>1.028178</v>
      </c>
      <c r="AL820" s="41">
        <v>41206</v>
      </c>
      <c r="AM820" s="30">
        <v>11.605</v>
      </c>
      <c r="AN820" s="190">
        <f t="shared" si="76"/>
        <v>0.673380125</v>
      </c>
      <c r="AO820" s="41">
        <v>41247</v>
      </c>
      <c r="AP820" s="88">
        <v>12.13</v>
      </c>
      <c r="AQ820" s="1685">
        <f t="shared" si="77"/>
        <v>0.73568450000000007</v>
      </c>
    </row>
    <row r="821" spans="1:43">
      <c r="A821" s="28">
        <v>41207</v>
      </c>
      <c r="B821" s="41">
        <v>41207</v>
      </c>
      <c r="C821" s="30">
        <v>89.726600000000005</v>
      </c>
      <c r="D821" s="28">
        <v>41207</v>
      </c>
      <c r="E821" s="30">
        <v>55.516399999999997</v>
      </c>
      <c r="F821" s="28">
        <v>41207</v>
      </c>
      <c r="G821" s="30">
        <v>32.532699999999998</v>
      </c>
      <c r="H821" s="28">
        <v>41207</v>
      </c>
      <c r="I821" s="30">
        <v>27.970199999999998</v>
      </c>
      <c r="J821" s="28">
        <v>41207</v>
      </c>
      <c r="K821" s="30">
        <v>22.157299999999999</v>
      </c>
      <c r="L821" s="41">
        <v>41207</v>
      </c>
      <c r="M821" s="30">
        <v>53.963500000000003</v>
      </c>
      <c r="N821" s="119">
        <v>41207</v>
      </c>
      <c r="O821" s="30">
        <v>68.587000000000003</v>
      </c>
      <c r="P821" s="41">
        <v>41207</v>
      </c>
      <c r="Q821" s="30">
        <v>41.4452</v>
      </c>
      <c r="R821" s="119">
        <v>41207</v>
      </c>
      <c r="S821" s="30">
        <v>47.917000000000002</v>
      </c>
      <c r="T821" s="41">
        <v>41207</v>
      </c>
      <c r="U821" s="30">
        <v>27.930399999999999</v>
      </c>
      <c r="V821" s="119">
        <v>41207</v>
      </c>
      <c r="W821" s="30">
        <v>28.361000000000001</v>
      </c>
      <c r="X821" s="1446"/>
      <c r="Y821" s="93">
        <v>41221</v>
      </c>
      <c r="Z821" s="30">
        <v>16.77</v>
      </c>
      <c r="AA821" s="190">
        <f t="shared" si="72"/>
        <v>1.4061644999999998</v>
      </c>
      <c r="AB821" s="41">
        <v>41221</v>
      </c>
      <c r="AC821" s="30">
        <v>15.11</v>
      </c>
      <c r="AD821" s="190">
        <f t="shared" si="73"/>
        <v>1.1415604999999998</v>
      </c>
      <c r="AE821" s="41">
        <v>41221</v>
      </c>
      <c r="AF821" s="30">
        <v>21.96</v>
      </c>
      <c r="AG821" s="1685">
        <f t="shared" si="74"/>
        <v>2.4112080000000002</v>
      </c>
      <c r="AH821" s="1446"/>
      <c r="AI821" s="93">
        <v>41219</v>
      </c>
      <c r="AJ821" s="30">
        <v>14.36</v>
      </c>
      <c r="AK821" s="190">
        <f t="shared" si="75"/>
        <v>1.031048</v>
      </c>
      <c r="AL821" s="41">
        <v>41207</v>
      </c>
      <c r="AM821" s="30">
        <v>11.61</v>
      </c>
      <c r="AN821" s="190">
        <f t="shared" si="76"/>
        <v>0.67396049999999996</v>
      </c>
      <c r="AO821" s="41">
        <v>41248</v>
      </c>
      <c r="AP821" s="88">
        <v>11.71</v>
      </c>
      <c r="AQ821" s="1685">
        <f t="shared" si="77"/>
        <v>0.68562050000000019</v>
      </c>
    </row>
    <row r="822" spans="1:43">
      <c r="A822" s="28">
        <v>41208</v>
      </c>
      <c r="B822" s="41">
        <v>41208</v>
      </c>
      <c r="C822" s="30">
        <v>89.721000000000004</v>
      </c>
      <c r="D822" s="28">
        <v>41208</v>
      </c>
      <c r="E822" s="30">
        <v>55.500399999999999</v>
      </c>
      <c r="F822" s="28">
        <v>41208</v>
      </c>
      <c r="G822" s="30">
        <v>32.501600000000003</v>
      </c>
      <c r="H822" s="28">
        <v>41208</v>
      </c>
      <c r="I822" s="30">
        <v>27.939799999999998</v>
      </c>
      <c r="J822" s="28">
        <v>41208</v>
      </c>
      <c r="K822" s="30">
        <v>22.168600000000001</v>
      </c>
      <c r="L822" s="41">
        <v>41208</v>
      </c>
      <c r="M822" s="30">
        <v>53.502499999999998</v>
      </c>
      <c r="N822" s="119">
        <v>41208</v>
      </c>
      <c r="O822" s="30">
        <v>67.838999999999999</v>
      </c>
      <c r="P822" s="41">
        <v>41208</v>
      </c>
      <c r="Q822" s="30">
        <v>41.129800000000003</v>
      </c>
      <c r="R822" s="119">
        <v>41208</v>
      </c>
      <c r="S822" s="30">
        <v>47.521999999999998</v>
      </c>
      <c r="T822" s="41">
        <v>41208</v>
      </c>
      <c r="U822" s="30">
        <v>27.9331</v>
      </c>
      <c r="V822" s="119">
        <v>41208</v>
      </c>
      <c r="W822" s="30">
        <v>28.364000000000001</v>
      </c>
      <c r="X822" s="1446"/>
      <c r="Y822" s="93">
        <v>41222</v>
      </c>
      <c r="Z822" s="30">
        <v>16.71</v>
      </c>
      <c r="AA822" s="190">
        <f t="shared" si="72"/>
        <v>1.3961204999999999</v>
      </c>
      <c r="AB822" s="41">
        <v>41222</v>
      </c>
      <c r="AC822" s="30">
        <v>15.09</v>
      </c>
      <c r="AD822" s="190">
        <f t="shared" si="73"/>
        <v>1.1385405000000002</v>
      </c>
      <c r="AE822" s="41">
        <v>41222</v>
      </c>
      <c r="AF822" s="30">
        <v>21.96</v>
      </c>
      <c r="AG822" s="1685">
        <f t="shared" si="74"/>
        <v>2.4112080000000002</v>
      </c>
      <c r="AH822" s="1446"/>
      <c r="AI822" s="93">
        <v>41220</v>
      </c>
      <c r="AJ822" s="30">
        <v>14.57</v>
      </c>
      <c r="AK822" s="190">
        <f t="shared" si="75"/>
        <v>1.0614245</v>
      </c>
      <c r="AL822" s="41">
        <v>41208</v>
      </c>
      <c r="AM822" s="30">
        <v>11.324</v>
      </c>
      <c r="AN822" s="190">
        <f t="shared" si="76"/>
        <v>0.64116487999999994</v>
      </c>
      <c r="AO822" s="41">
        <v>41249</v>
      </c>
      <c r="AP822" s="88">
        <v>11.72</v>
      </c>
      <c r="AQ822" s="1685">
        <f t="shared" si="77"/>
        <v>0.68679200000000018</v>
      </c>
    </row>
    <row r="823" spans="1:43">
      <c r="A823" s="28">
        <v>41211</v>
      </c>
      <c r="B823" s="41">
        <v>41211</v>
      </c>
      <c r="C823" s="30">
        <v>89.691100000000006</v>
      </c>
      <c r="D823" s="28">
        <v>41211</v>
      </c>
      <c r="E823" s="30">
        <v>55.4833</v>
      </c>
      <c r="F823" s="28">
        <v>41211</v>
      </c>
      <c r="G823" s="30">
        <v>32.500700000000002</v>
      </c>
      <c r="H823" s="28">
        <v>41211</v>
      </c>
      <c r="I823" s="30">
        <v>27.9404</v>
      </c>
      <c r="J823" s="28">
        <v>41211</v>
      </c>
      <c r="K823" s="30">
        <v>22.139500000000002</v>
      </c>
      <c r="L823" s="41">
        <v>41211</v>
      </c>
      <c r="M823" s="30">
        <v>53.662500000000001</v>
      </c>
      <c r="N823" s="119">
        <v>41211</v>
      </c>
      <c r="O823" s="30">
        <v>68.137</v>
      </c>
      <c r="P823" s="41">
        <v>41211</v>
      </c>
      <c r="Q823" s="30">
        <v>41.0989</v>
      </c>
      <c r="R823" s="119">
        <v>41211</v>
      </c>
      <c r="S823" s="30">
        <v>47.51</v>
      </c>
      <c r="T823" s="41">
        <v>41211</v>
      </c>
      <c r="U823" s="30">
        <v>27.7515</v>
      </c>
      <c r="V823" s="119">
        <v>41211</v>
      </c>
      <c r="W823" s="30">
        <v>28.161999999999999</v>
      </c>
      <c r="X823" s="1446"/>
      <c r="Y823" s="93">
        <v>41225</v>
      </c>
      <c r="Z823" s="30">
        <v>16.63</v>
      </c>
      <c r="AA823" s="190">
        <f t="shared" si="72"/>
        <v>1.3827845000000001</v>
      </c>
      <c r="AB823" s="41">
        <v>41225</v>
      </c>
      <c r="AC823" s="30">
        <v>14.94</v>
      </c>
      <c r="AD823" s="190">
        <f t="shared" si="73"/>
        <v>1.116018</v>
      </c>
      <c r="AE823" s="41">
        <v>41225</v>
      </c>
      <c r="AF823" s="30">
        <v>21.96</v>
      </c>
      <c r="AG823" s="1685">
        <f t="shared" si="74"/>
        <v>2.4112080000000002</v>
      </c>
      <c r="AH823" s="1446"/>
      <c r="AI823" s="93">
        <v>41221</v>
      </c>
      <c r="AJ823" s="30">
        <v>14.46</v>
      </c>
      <c r="AK823" s="190">
        <f t="shared" si="75"/>
        <v>1.0454580000000002</v>
      </c>
      <c r="AL823" s="41">
        <v>41211</v>
      </c>
      <c r="AM823" s="30">
        <v>11.33</v>
      </c>
      <c r="AN823" s="190">
        <f t="shared" si="76"/>
        <v>0.64184450000000004</v>
      </c>
      <c r="AO823" s="41">
        <v>41250</v>
      </c>
      <c r="AP823" s="88">
        <v>11.7</v>
      </c>
      <c r="AQ823" s="1685">
        <f t="shared" si="77"/>
        <v>0.68444999999999989</v>
      </c>
    </row>
    <row r="824" spans="1:43">
      <c r="A824" s="28">
        <v>41212</v>
      </c>
      <c r="B824" s="41">
        <v>41212</v>
      </c>
      <c r="C824" s="30">
        <v>89.692800000000005</v>
      </c>
      <c r="D824" s="28">
        <v>41212</v>
      </c>
      <c r="E824" s="30">
        <v>55.478000000000002</v>
      </c>
      <c r="F824" s="28">
        <v>41212</v>
      </c>
      <c r="G824" s="30">
        <v>32.4983</v>
      </c>
      <c r="H824" s="28">
        <v>41212</v>
      </c>
      <c r="I824" s="30">
        <v>27.934699999999999</v>
      </c>
      <c r="J824" s="28">
        <v>41212</v>
      </c>
      <c r="K824" s="30">
        <v>22.139500000000002</v>
      </c>
      <c r="L824" s="41">
        <v>41212</v>
      </c>
      <c r="M824" s="30">
        <v>53.486699999999999</v>
      </c>
      <c r="N824" s="119">
        <v>41212</v>
      </c>
      <c r="O824" s="30">
        <v>67.947999999999993</v>
      </c>
      <c r="P824" s="41">
        <v>41212</v>
      </c>
      <c r="Q824" s="30">
        <v>40.936900000000001</v>
      </c>
      <c r="R824" s="119">
        <v>41212</v>
      </c>
      <c r="S824" s="30">
        <v>47.326000000000001</v>
      </c>
      <c r="T824" s="41">
        <v>41212</v>
      </c>
      <c r="U824" s="30">
        <v>27.708400000000001</v>
      </c>
      <c r="V824" s="119">
        <v>41212</v>
      </c>
      <c r="W824" s="30">
        <v>28.119</v>
      </c>
      <c r="X824" s="1446"/>
      <c r="Y824" s="93">
        <v>41226</v>
      </c>
      <c r="Z824" s="30">
        <v>16.63</v>
      </c>
      <c r="AA824" s="190">
        <f t="shared" si="72"/>
        <v>1.3827845000000001</v>
      </c>
      <c r="AB824" s="41">
        <v>41226</v>
      </c>
      <c r="AC824" s="30">
        <v>14.96</v>
      </c>
      <c r="AD824" s="190">
        <f t="shared" si="73"/>
        <v>1.1190080000000002</v>
      </c>
      <c r="AE824" s="41">
        <v>41226</v>
      </c>
      <c r="AF824" s="30">
        <v>21.94</v>
      </c>
      <c r="AG824" s="1685">
        <f t="shared" si="74"/>
        <v>2.4068180000000003</v>
      </c>
      <c r="AH824" s="1446"/>
      <c r="AI824" s="93">
        <v>41222</v>
      </c>
      <c r="AJ824" s="30">
        <v>14.44</v>
      </c>
      <c r="AK824" s="190">
        <f t="shared" si="75"/>
        <v>1.0425679999999999</v>
      </c>
      <c r="AL824" s="41">
        <v>41212</v>
      </c>
      <c r="AM824" s="30">
        <v>11.224</v>
      </c>
      <c r="AN824" s="190">
        <f t="shared" si="76"/>
        <v>0.62989088000000004</v>
      </c>
      <c r="AO824" s="41">
        <v>41253</v>
      </c>
      <c r="AP824" s="88">
        <v>11.69</v>
      </c>
      <c r="AQ824" s="1685">
        <f t="shared" si="77"/>
        <v>0.68328049999999996</v>
      </c>
    </row>
    <row r="825" spans="1:43">
      <c r="A825" s="28">
        <v>41213</v>
      </c>
      <c r="B825" s="41">
        <v>41213</v>
      </c>
      <c r="C825" s="30">
        <v>89.710999999999999</v>
      </c>
      <c r="D825" s="28">
        <v>41213</v>
      </c>
      <c r="E825" s="30">
        <v>55.406999999999996</v>
      </c>
      <c r="F825" s="28">
        <v>41213</v>
      </c>
      <c r="G825" s="30">
        <v>32.461500000000001</v>
      </c>
      <c r="H825" s="28">
        <v>41213</v>
      </c>
      <c r="I825" s="30">
        <v>27.932200000000002</v>
      </c>
      <c r="J825" s="28">
        <v>41213</v>
      </c>
      <c r="K825" s="30">
        <v>22.054200000000002</v>
      </c>
      <c r="L825" s="41">
        <v>41213</v>
      </c>
      <c r="M825" s="30">
        <v>53.320099999999996</v>
      </c>
      <c r="N825" s="119">
        <v>41213</v>
      </c>
      <c r="O825" s="30">
        <v>67.772000000000006</v>
      </c>
      <c r="P825" s="41">
        <v>41213</v>
      </c>
      <c r="Q825" s="30">
        <v>40.892099999999999</v>
      </c>
      <c r="R825" s="119">
        <v>41213</v>
      </c>
      <c r="S825" s="30">
        <v>47.271000000000001</v>
      </c>
      <c r="T825" s="41">
        <v>41213</v>
      </c>
      <c r="U825" s="30">
        <v>27.679600000000001</v>
      </c>
      <c r="V825" s="119">
        <v>41213</v>
      </c>
      <c r="W825" s="30">
        <v>28.091000000000001</v>
      </c>
      <c r="X825" s="1446"/>
      <c r="Y825" s="93">
        <v>41227</v>
      </c>
      <c r="Z825" s="30">
        <v>16.63</v>
      </c>
      <c r="AA825" s="190">
        <f t="shared" si="72"/>
        <v>1.3827845000000001</v>
      </c>
      <c r="AB825" s="41">
        <v>41227</v>
      </c>
      <c r="AC825" s="30">
        <v>15.06</v>
      </c>
      <c r="AD825" s="190">
        <f t="shared" si="73"/>
        <v>1.1340180000000002</v>
      </c>
      <c r="AE825" s="41">
        <v>41227</v>
      </c>
      <c r="AF825" s="30">
        <v>21.96</v>
      </c>
      <c r="AG825" s="1685">
        <f t="shared" si="74"/>
        <v>2.4112080000000002</v>
      </c>
      <c r="AH825" s="1446"/>
      <c r="AI825" s="93">
        <v>41225</v>
      </c>
      <c r="AJ825" s="30">
        <v>14.38</v>
      </c>
      <c r="AK825" s="190">
        <f t="shared" si="75"/>
        <v>1.0339220000000002</v>
      </c>
      <c r="AL825" s="41">
        <v>41213</v>
      </c>
      <c r="AM825" s="30">
        <v>11.222</v>
      </c>
      <c r="AN825" s="190">
        <f t="shared" si="76"/>
        <v>0.62966641999999995</v>
      </c>
      <c r="AO825" s="41">
        <v>41254</v>
      </c>
      <c r="AP825" s="88">
        <v>11.66</v>
      </c>
      <c r="AQ825" s="1685">
        <f t="shared" si="77"/>
        <v>0.67977799999999999</v>
      </c>
    </row>
    <row r="826" spans="1:43">
      <c r="A826" s="28">
        <v>41214</v>
      </c>
      <c r="B826" s="41">
        <v>41214</v>
      </c>
      <c r="C826" s="30">
        <v>89.744399999999999</v>
      </c>
      <c r="D826" s="28">
        <v>41214</v>
      </c>
      <c r="E826" s="30">
        <v>55.441400000000002</v>
      </c>
      <c r="F826" s="28">
        <v>41214</v>
      </c>
      <c r="G826" s="30">
        <v>32.480600000000003</v>
      </c>
      <c r="H826" s="28">
        <v>41214</v>
      </c>
      <c r="I826" s="30">
        <v>27.9587</v>
      </c>
      <c r="J826" s="28">
        <v>41214</v>
      </c>
      <c r="K826" s="30">
        <v>22.100899999999999</v>
      </c>
      <c r="L826" s="41">
        <v>41214</v>
      </c>
      <c r="M826" s="30">
        <v>52.6066</v>
      </c>
      <c r="N826" s="119">
        <v>41214</v>
      </c>
      <c r="O826" s="30">
        <v>67.096999999999994</v>
      </c>
      <c r="P826" s="41">
        <v>41214</v>
      </c>
      <c r="Q826" s="30">
        <v>40.681699999999999</v>
      </c>
      <c r="R826" s="119">
        <v>41214</v>
      </c>
      <c r="S826" s="30">
        <v>47.113999999999997</v>
      </c>
      <c r="T826" s="41">
        <v>41214</v>
      </c>
      <c r="U826" s="30">
        <v>27.6525</v>
      </c>
      <c r="V826" s="119">
        <v>41214</v>
      </c>
      <c r="W826" s="30">
        <v>28.056000000000001</v>
      </c>
      <c r="X826" s="1446"/>
      <c r="Y826" s="93">
        <v>41228</v>
      </c>
      <c r="Z826" s="30">
        <v>16.600000000000001</v>
      </c>
      <c r="AA826" s="190">
        <f t="shared" si="72"/>
        <v>1.3778000000000001</v>
      </c>
      <c r="AB826" s="41">
        <v>41228</v>
      </c>
      <c r="AC826" s="30">
        <v>15.3</v>
      </c>
      <c r="AD826" s="190">
        <f t="shared" si="73"/>
        <v>1.17045</v>
      </c>
      <c r="AE826" s="41">
        <v>41228</v>
      </c>
      <c r="AF826" s="30">
        <v>21.86</v>
      </c>
      <c r="AG826" s="1685">
        <f t="shared" si="74"/>
        <v>2.3892979999999997</v>
      </c>
      <c r="AH826" s="1446"/>
      <c r="AI826" s="93">
        <v>41226</v>
      </c>
      <c r="AJ826" s="30">
        <v>14.4</v>
      </c>
      <c r="AK826" s="190">
        <f t="shared" si="75"/>
        <v>1.0368000000000002</v>
      </c>
      <c r="AL826" s="41">
        <v>41214</v>
      </c>
      <c r="AM826" s="30">
        <v>10.593999999999999</v>
      </c>
      <c r="AN826" s="190">
        <f t="shared" si="76"/>
        <v>0.5611641799999999</v>
      </c>
      <c r="AO826" s="41">
        <v>41255</v>
      </c>
      <c r="AP826" s="88">
        <v>11.22</v>
      </c>
      <c r="AQ826" s="1685">
        <f t="shared" si="77"/>
        <v>0.62944200000000006</v>
      </c>
    </row>
    <row r="827" spans="1:43">
      <c r="A827" s="28">
        <v>41215</v>
      </c>
      <c r="B827" s="41">
        <v>41215</v>
      </c>
      <c r="C827" s="30">
        <v>89.031800000000004</v>
      </c>
      <c r="D827" s="28">
        <v>41215</v>
      </c>
      <c r="E827" s="30">
        <v>54.261600000000001</v>
      </c>
      <c r="F827" s="28">
        <v>41215</v>
      </c>
      <c r="G827" s="30">
        <v>31.126000000000001</v>
      </c>
      <c r="H827" s="28">
        <v>41215</v>
      </c>
      <c r="I827" s="30">
        <v>26.6571</v>
      </c>
      <c r="J827" s="28">
        <v>41215</v>
      </c>
      <c r="K827" s="30">
        <v>21.1511</v>
      </c>
      <c r="L827" s="41">
        <v>41215</v>
      </c>
      <c r="M827" s="30">
        <v>51.991399999999999</v>
      </c>
      <c r="N827" s="119">
        <v>41215</v>
      </c>
      <c r="O827" s="30">
        <v>66.566000000000003</v>
      </c>
      <c r="P827" s="41">
        <v>41215</v>
      </c>
      <c r="Q827" s="30">
        <v>40.084899999999998</v>
      </c>
      <c r="R827" s="119">
        <v>41215</v>
      </c>
      <c r="S827" s="30">
        <v>46.621000000000002</v>
      </c>
      <c r="T827" s="41">
        <v>41215</v>
      </c>
      <c r="U827" s="30">
        <v>27.072199999999999</v>
      </c>
      <c r="V827" s="119">
        <v>41215</v>
      </c>
      <c r="W827" s="30">
        <v>27.46</v>
      </c>
      <c r="X827" s="1446"/>
      <c r="Y827" s="93">
        <v>41229</v>
      </c>
      <c r="Z827" s="30">
        <v>16.690000000000001</v>
      </c>
      <c r="AA827" s="190">
        <f t="shared" si="72"/>
        <v>1.3927805000000004</v>
      </c>
      <c r="AB827" s="41">
        <v>41229</v>
      </c>
      <c r="AC827" s="30">
        <v>15.52</v>
      </c>
      <c r="AD827" s="190">
        <f t="shared" si="73"/>
        <v>1.2043520000000001</v>
      </c>
      <c r="AE827" s="41">
        <v>41229</v>
      </c>
      <c r="AF827" s="30">
        <v>21.97</v>
      </c>
      <c r="AG827" s="1685">
        <f t="shared" si="74"/>
        <v>2.4134044999999995</v>
      </c>
      <c r="AH827" s="1446"/>
      <c r="AI827" s="93">
        <v>41227</v>
      </c>
      <c r="AJ827" s="30">
        <v>14.4</v>
      </c>
      <c r="AK827" s="190">
        <f t="shared" si="75"/>
        <v>1.0368000000000002</v>
      </c>
      <c r="AL827" s="41">
        <v>41215</v>
      </c>
      <c r="AM827" s="30">
        <v>10.590999999999999</v>
      </c>
      <c r="AN827" s="190">
        <f t="shared" si="76"/>
        <v>0.56084640499999983</v>
      </c>
      <c r="AO827" s="41">
        <v>41256</v>
      </c>
      <c r="AP827" s="88">
        <v>11.27</v>
      </c>
      <c r="AQ827" s="1685">
        <f t="shared" si="77"/>
        <v>0.63506449999999992</v>
      </c>
    </row>
    <row r="828" spans="1:43">
      <c r="A828" s="28">
        <v>41218</v>
      </c>
      <c r="B828" s="41">
        <v>41218</v>
      </c>
      <c r="C828" s="30">
        <v>88.393000000000001</v>
      </c>
      <c r="D828" s="28">
        <v>41218</v>
      </c>
      <c r="E828" s="30">
        <v>53.626399999999997</v>
      </c>
      <c r="F828" s="28">
        <v>41218</v>
      </c>
      <c r="G828" s="30">
        <v>30.498100000000001</v>
      </c>
      <c r="H828" s="28">
        <v>41218</v>
      </c>
      <c r="I828" s="30">
        <v>26.120899999999999</v>
      </c>
      <c r="J828" s="28">
        <v>41218</v>
      </c>
      <c r="K828" s="30">
        <v>20.847300000000001</v>
      </c>
      <c r="L828" s="41">
        <v>41218</v>
      </c>
      <c r="M828" s="30">
        <v>52.064100000000003</v>
      </c>
      <c r="N828" s="119">
        <v>41218</v>
      </c>
      <c r="O828" s="30">
        <v>66.671999999999997</v>
      </c>
      <c r="P828" s="41">
        <v>41218</v>
      </c>
      <c r="Q828" s="30">
        <v>40.046799999999998</v>
      </c>
      <c r="R828" s="119">
        <v>41218</v>
      </c>
      <c r="S828" s="30">
        <v>46.573</v>
      </c>
      <c r="T828" s="41">
        <v>41218</v>
      </c>
      <c r="U828" s="30">
        <v>26.9773</v>
      </c>
      <c r="V828" s="119">
        <v>41218</v>
      </c>
      <c r="W828" s="30">
        <v>27.378</v>
      </c>
      <c r="X828" s="1446"/>
      <c r="Y828" s="93">
        <v>41232</v>
      </c>
      <c r="Z828" s="30">
        <v>17.14</v>
      </c>
      <c r="AA828" s="190">
        <f t="shared" si="72"/>
        <v>1.4688979999999998</v>
      </c>
      <c r="AB828" s="41">
        <v>41232</v>
      </c>
      <c r="AC828" s="30">
        <v>15.73</v>
      </c>
      <c r="AD828" s="190">
        <f t="shared" si="73"/>
        <v>1.2371644999999998</v>
      </c>
      <c r="AE828" s="41">
        <v>41232</v>
      </c>
      <c r="AF828" s="30">
        <v>22.5</v>
      </c>
      <c r="AG828" s="1685">
        <f t="shared" si="74"/>
        <v>2.53125</v>
      </c>
      <c r="AH828" s="1446"/>
      <c r="AI828" s="93">
        <v>41228</v>
      </c>
      <c r="AJ828" s="30">
        <v>14.32</v>
      </c>
      <c r="AK828" s="190">
        <f t="shared" si="75"/>
        <v>1.025312</v>
      </c>
      <c r="AL828" s="41">
        <v>41218</v>
      </c>
      <c r="AM828" s="30">
        <v>10.497999999999999</v>
      </c>
      <c r="AN828" s="190">
        <f t="shared" si="76"/>
        <v>0.55104001999999985</v>
      </c>
      <c r="AO828" s="41">
        <v>41257</v>
      </c>
      <c r="AP828" s="88">
        <v>11.26</v>
      </c>
      <c r="AQ828" s="1685">
        <f t="shared" si="77"/>
        <v>0.633938</v>
      </c>
    </row>
    <row r="829" spans="1:43">
      <c r="A829" s="28">
        <v>41219</v>
      </c>
      <c r="B829" s="41">
        <v>41219</v>
      </c>
      <c r="C829" s="30">
        <v>89.078500000000005</v>
      </c>
      <c r="D829" s="28">
        <v>41219</v>
      </c>
      <c r="E829" s="30">
        <v>53.894599999999997</v>
      </c>
      <c r="F829" s="28">
        <v>41219</v>
      </c>
      <c r="G829" s="30">
        <v>30.622199999999999</v>
      </c>
      <c r="H829" s="28">
        <v>41219</v>
      </c>
      <c r="I829" s="30">
        <v>26.226500000000001</v>
      </c>
      <c r="J829" s="28">
        <v>41219</v>
      </c>
      <c r="K829" s="30">
        <v>20.918399999999998</v>
      </c>
      <c r="L829" s="41">
        <v>41219</v>
      </c>
      <c r="M829" s="30">
        <v>51.702399999999997</v>
      </c>
      <c r="N829" s="119">
        <v>41219</v>
      </c>
      <c r="O829" s="30">
        <v>66.195999999999998</v>
      </c>
      <c r="P829" s="41">
        <v>41219</v>
      </c>
      <c r="Q829" s="30">
        <v>39.897799999999997</v>
      </c>
      <c r="R829" s="119">
        <v>41219</v>
      </c>
      <c r="S829" s="30">
        <v>46.377000000000002</v>
      </c>
      <c r="T829" s="41">
        <v>41219</v>
      </c>
      <c r="U829" s="30">
        <v>27.020600000000002</v>
      </c>
      <c r="V829" s="119">
        <v>41219</v>
      </c>
      <c r="W829" s="30">
        <v>27.419</v>
      </c>
      <c r="X829" s="1446"/>
      <c r="Y829" s="93">
        <v>41233</v>
      </c>
      <c r="Z829" s="30">
        <v>16.98</v>
      </c>
      <c r="AA829" s="190">
        <f t="shared" si="72"/>
        <v>1.4416020000000001</v>
      </c>
      <c r="AB829" s="41">
        <v>41233</v>
      </c>
      <c r="AC829" s="30">
        <v>15.61</v>
      </c>
      <c r="AD829" s="190">
        <f t="shared" si="73"/>
        <v>1.2183604999999997</v>
      </c>
      <c r="AE829" s="41">
        <v>41233</v>
      </c>
      <c r="AF829" s="30">
        <v>22.32</v>
      </c>
      <c r="AG829" s="1685">
        <f t="shared" si="74"/>
        <v>2.4909120000000002</v>
      </c>
      <c r="AH829" s="1446"/>
      <c r="AI829" s="93">
        <v>41229</v>
      </c>
      <c r="AJ829" s="30">
        <v>14.44</v>
      </c>
      <c r="AK829" s="190">
        <f t="shared" si="75"/>
        <v>1.0425679999999999</v>
      </c>
      <c r="AL829" s="41">
        <v>41219</v>
      </c>
      <c r="AM829" s="30">
        <v>10.538</v>
      </c>
      <c r="AN829" s="190">
        <f t="shared" si="76"/>
        <v>0.55524722000000004</v>
      </c>
      <c r="AO829" s="41">
        <v>41260</v>
      </c>
      <c r="AP829" s="88">
        <v>11.44</v>
      </c>
      <c r="AQ829" s="1685">
        <f t="shared" si="77"/>
        <v>0.65436800000000006</v>
      </c>
    </row>
    <row r="830" spans="1:43">
      <c r="A830" s="28">
        <v>41220</v>
      </c>
      <c r="B830" s="41">
        <v>41220</v>
      </c>
      <c r="C830" s="30">
        <v>89.237399999999994</v>
      </c>
      <c r="D830" s="28">
        <v>41220</v>
      </c>
      <c r="E830" s="30">
        <v>53.988500000000002</v>
      </c>
      <c r="F830" s="28">
        <v>41220</v>
      </c>
      <c r="G830" s="30">
        <v>30.707599999999999</v>
      </c>
      <c r="H830" s="28">
        <v>41220</v>
      </c>
      <c r="I830" s="30">
        <v>26.282299999999999</v>
      </c>
      <c r="J830" s="28">
        <v>41220</v>
      </c>
      <c r="K830" s="30">
        <v>20.9831</v>
      </c>
      <c r="L830" s="41">
        <v>41220</v>
      </c>
      <c r="M830" s="30">
        <v>51.6205</v>
      </c>
      <c r="N830" s="119">
        <v>41220</v>
      </c>
      <c r="O830" s="30">
        <v>66.153000000000006</v>
      </c>
      <c r="P830" s="41">
        <v>41220</v>
      </c>
      <c r="Q830" s="30">
        <v>39.501600000000003</v>
      </c>
      <c r="R830" s="119">
        <v>41220</v>
      </c>
      <c r="S830" s="30">
        <v>46.113999999999997</v>
      </c>
      <c r="T830" s="41">
        <v>41220</v>
      </c>
      <c r="U830" s="30">
        <v>26.9377</v>
      </c>
      <c r="V830" s="119">
        <v>41220</v>
      </c>
      <c r="W830" s="30">
        <v>27.341000000000001</v>
      </c>
      <c r="X830" s="1446"/>
      <c r="Y830" s="93">
        <v>41234</v>
      </c>
      <c r="Z830" s="30">
        <v>16.850000000000001</v>
      </c>
      <c r="AA830" s="190">
        <f t="shared" si="72"/>
        <v>1.4196125000000002</v>
      </c>
      <c r="AB830" s="41">
        <v>41234</v>
      </c>
      <c r="AC830" s="30">
        <v>15.51</v>
      </c>
      <c r="AD830" s="190">
        <f t="shared" si="73"/>
        <v>1.2028004999999997</v>
      </c>
      <c r="AE830" s="41">
        <v>41234</v>
      </c>
      <c r="AF830" s="30">
        <v>22.29</v>
      </c>
      <c r="AG830" s="1685">
        <f t="shared" si="74"/>
        <v>2.4842204999999997</v>
      </c>
      <c r="AH830" s="1446"/>
      <c r="AI830" s="93">
        <v>41232</v>
      </c>
      <c r="AJ830" s="30">
        <v>14.91</v>
      </c>
      <c r="AK830" s="190">
        <f t="shared" si="75"/>
        <v>1.1115405000000003</v>
      </c>
      <c r="AL830" s="41">
        <v>41220</v>
      </c>
      <c r="AM830" s="30">
        <v>10.926</v>
      </c>
      <c r="AN830" s="190">
        <f t="shared" si="76"/>
        <v>0.59688737999999997</v>
      </c>
      <c r="AO830" s="41">
        <v>41261</v>
      </c>
      <c r="AP830" s="88">
        <v>11.6</v>
      </c>
      <c r="AQ830" s="1685">
        <f t="shared" si="77"/>
        <v>0.67279999999999984</v>
      </c>
    </row>
    <row r="831" spans="1:43">
      <c r="A831" s="28">
        <v>41221</v>
      </c>
      <c r="B831" s="41">
        <v>41221</v>
      </c>
      <c r="C831" s="30">
        <v>86.633099999999999</v>
      </c>
      <c r="D831" s="28">
        <v>41221</v>
      </c>
      <c r="E831" s="30">
        <v>51.382100000000001</v>
      </c>
      <c r="F831" s="28">
        <v>41221</v>
      </c>
      <c r="G831" s="30">
        <v>29.344100000000001</v>
      </c>
      <c r="H831" s="28">
        <v>41221</v>
      </c>
      <c r="I831" s="30">
        <v>25.304400000000001</v>
      </c>
      <c r="J831" s="28">
        <v>41221</v>
      </c>
      <c r="K831" s="30">
        <v>20.102900000000002</v>
      </c>
      <c r="L831" s="41">
        <v>41221</v>
      </c>
      <c r="M831" s="30">
        <v>51.147500000000001</v>
      </c>
      <c r="N831" s="119">
        <v>41221</v>
      </c>
      <c r="O831" s="30">
        <v>65.680999999999997</v>
      </c>
      <c r="P831" s="41">
        <v>41221</v>
      </c>
      <c r="Q831" s="30">
        <v>38.576000000000001</v>
      </c>
      <c r="R831" s="119">
        <v>41221</v>
      </c>
      <c r="S831" s="30">
        <v>45.087000000000003</v>
      </c>
      <c r="T831" s="41">
        <v>41221</v>
      </c>
      <c r="U831" s="30">
        <v>25.829899999999999</v>
      </c>
      <c r="V831" s="119">
        <v>41221</v>
      </c>
      <c r="W831" s="30">
        <v>26.295999999999999</v>
      </c>
      <c r="X831" s="1446"/>
      <c r="Y831" s="93">
        <v>41235</v>
      </c>
      <c r="Z831" s="30">
        <v>16.55</v>
      </c>
      <c r="AA831" s="190">
        <f t="shared" si="72"/>
        <v>1.3695125000000001</v>
      </c>
      <c r="AB831" s="41">
        <v>41235</v>
      </c>
      <c r="AC831" s="30">
        <v>15.45</v>
      </c>
      <c r="AD831" s="190">
        <f t="shared" si="73"/>
        <v>1.1935125</v>
      </c>
      <c r="AE831" s="41">
        <v>41235</v>
      </c>
      <c r="AF831" s="30">
        <v>21.97</v>
      </c>
      <c r="AG831" s="1685">
        <f t="shared" si="74"/>
        <v>2.4134044999999995</v>
      </c>
      <c r="AH831" s="1446"/>
      <c r="AI831" s="93">
        <v>41233</v>
      </c>
      <c r="AJ831" s="30">
        <v>14.8</v>
      </c>
      <c r="AK831" s="190">
        <f t="shared" si="75"/>
        <v>1.0952000000000004</v>
      </c>
      <c r="AL831" s="41">
        <v>41221</v>
      </c>
      <c r="AM831" s="30">
        <v>10.92</v>
      </c>
      <c r="AN831" s="190">
        <f t="shared" si="76"/>
        <v>0.5962320000000001</v>
      </c>
      <c r="AO831" s="41">
        <v>41262</v>
      </c>
      <c r="AP831" s="88">
        <v>11.67</v>
      </c>
      <c r="AQ831" s="1685">
        <f t="shared" si="77"/>
        <v>0.68094449999999995</v>
      </c>
    </row>
    <row r="832" spans="1:43">
      <c r="A832" s="28">
        <v>41222</v>
      </c>
      <c r="B832" s="41">
        <v>41222</v>
      </c>
      <c r="C832" s="30">
        <v>86.605800000000002</v>
      </c>
      <c r="D832" s="28">
        <v>41222</v>
      </c>
      <c r="E832" s="30">
        <v>51.329500000000003</v>
      </c>
      <c r="F832" s="28">
        <v>41222</v>
      </c>
      <c r="G832" s="30">
        <v>29.079699999999999</v>
      </c>
      <c r="H832" s="28">
        <v>41222</v>
      </c>
      <c r="I832" s="30">
        <v>24.964099999999998</v>
      </c>
      <c r="J832" s="28">
        <v>41222</v>
      </c>
      <c r="K832" s="30">
        <v>19.869</v>
      </c>
      <c r="L832" s="41">
        <v>41222</v>
      </c>
      <c r="M832" s="30">
        <v>51.164099999999998</v>
      </c>
      <c r="N832" s="119">
        <v>41222</v>
      </c>
      <c r="O832" s="30">
        <v>65.673000000000002</v>
      </c>
      <c r="P832" s="41">
        <v>41222</v>
      </c>
      <c r="Q832" s="30">
        <v>38.564100000000003</v>
      </c>
      <c r="R832" s="119">
        <v>41222</v>
      </c>
      <c r="S832" s="30">
        <v>45.052999999999997</v>
      </c>
      <c r="T832" s="41">
        <v>41222</v>
      </c>
      <c r="U832" s="30">
        <v>25.582599999999999</v>
      </c>
      <c r="V832" s="119">
        <v>41222</v>
      </c>
      <c r="W832" s="30">
        <v>26.032</v>
      </c>
      <c r="X832" s="1446"/>
      <c r="Y832" s="93">
        <v>41236</v>
      </c>
      <c r="Z832" s="30">
        <v>15.8</v>
      </c>
      <c r="AA832" s="190">
        <f t="shared" si="72"/>
        <v>1.2482</v>
      </c>
      <c r="AB832" s="41">
        <v>41236</v>
      </c>
      <c r="AC832" s="30">
        <v>15.1</v>
      </c>
      <c r="AD832" s="190">
        <f t="shared" si="73"/>
        <v>1.14005</v>
      </c>
      <c r="AE832" s="41">
        <v>41236</v>
      </c>
      <c r="AF832" s="30">
        <v>21.37</v>
      </c>
      <c r="AG832" s="1685">
        <f t="shared" si="74"/>
        <v>2.2833845000000004</v>
      </c>
      <c r="AH832" s="1446"/>
      <c r="AI832" s="93">
        <v>41234</v>
      </c>
      <c r="AJ832" s="30">
        <v>14.71</v>
      </c>
      <c r="AK832" s="190">
        <f t="shared" si="75"/>
        <v>1.0819205000000003</v>
      </c>
      <c r="AL832" s="41">
        <v>41222</v>
      </c>
      <c r="AM832" s="30">
        <v>10.894</v>
      </c>
      <c r="AN832" s="190">
        <f t="shared" si="76"/>
        <v>0.59339617999999994</v>
      </c>
      <c r="AO832" s="41">
        <v>41263</v>
      </c>
      <c r="AP832" s="88">
        <v>11.7</v>
      </c>
      <c r="AQ832" s="1685">
        <f t="shared" si="77"/>
        <v>0.68444999999999989</v>
      </c>
    </row>
    <row r="833" spans="1:43">
      <c r="A833" s="28">
        <v>41225</v>
      </c>
      <c r="B833" s="41">
        <v>41225</v>
      </c>
      <c r="C833" s="30">
        <v>84.314400000000006</v>
      </c>
      <c r="D833" s="28">
        <v>41225</v>
      </c>
      <c r="E833" s="30">
        <v>50.623699999999999</v>
      </c>
      <c r="F833" s="28">
        <v>41225</v>
      </c>
      <c r="G833" s="30">
        <v>28.902699999999999</v>
      </c>
      <c r="H833" s="28">
        <v>41225</v>
      </c>
      <c r="I833" s="30">
        <v>24.823699999999999</v>
      </c>
      <c r="J833" s="28">
        <v>41225</v>
      </c>
      <c r="K833" s="30">
        <v>19.856000000000002</v>
      </c>
      <c r="L833" s="41">
        <v>41225</v>
      </c>
      <c r="M833" s="30">
        <v>51.157400000000003</v>
      </c>
      <c r="N833" s="119">
        <v>41225</v>
      </c>
      <c r="O833" s="30">
        <v>65.662000000000006</v>
      </c>
      <c r="P833" s="41">
        <v>41225</v>
      </c>
      <c r="Q833" s="30">
        <v>38.542000000000002</v>
      </c>
      <c r="R833" s="119">
        <v>41225</v>
      </c>
      <c r="S833" s="30">
        <v>45.018999999999998</v>
      </c>
      <c r="T833" s="41">
        <v>41225</v>
      </c>
      <c r="U833" s="30">
        <v>25.582699999999999</v>
      </c>
      <c r="V833" s="119">
        <v>41225</v>
      </c>
      <c r="W833" s="30">
        <v>26.036999999999999</v>
      </c>
      <c r="X833" s="1446"/>
      <c r="Y833" s="93">
        <v>41239</v>
      </c>
      <c r="Z833" s="30">
        <v>15.78</v>
      </c>
      <c r="AA833" s="190">
        <f t="shared" si="72"/>
        <v>1.2450419999999998</v>
      </c>
      <c r="AB833" s="41">
        <v>41239</v>
      </c>
      <c r="AC833" s="30">
        <v>15.08</v>
      </c>
      <c r="AD833" s="190">
        <f t="shared" si="73"/>
        <v>1.1370319999999998</v>
      </c>
      <c r="AE833" s="41">
        <v>41239</v>
      </c>
      <c r="AF833" s="30">
        <v>21.36</v>
      </c>
      <c r="AG833" s="1685">
        <f t="shared" si="74"/>
        <v>2.2812479999999997</v>
      </c>
      <c r="AH833" s="1446"/>
      <c r="AI833" s="93">
        <v>41235</v>
      </c>
      <c r="AJ833" s="30">
        <v>14.5</v>
      </c>
      <c r="AK833" s="190">
        <f t="shared" si="75"/>
        <v>1.05125</v>
      </c>
      <c r="AL833" s="41">
        <v>41225</v>
      </c>
      <c r="AM833" s="30">
        <v>10.874000000000001</v>
      </c>
      <c r="AN833" s="190">
        <f t="shared" si="76"/>
        <v>0.59121938000000007</v>
      </c>
      <c r="AO833" s="41">
        <v>41264</v>
      </c>
      <c r="AP833" s="88">
        <v>11.82</v>
      </c>
      <c r="AQ833" s="1685">
        <f t="shared" si="77"/>
        <v>0.69856200000000002</v>
      </c>
    </row>
    <row r="834" spans="1:43">
      <c r="A834" s="28">
        <v>41226</v>
      </c>
      <c r="B834" s="41">
        <v>41226</v>
      </c>
      <c r="C834" s="30">
        <v>83.702600000000004</v>
      </c>
      <c r="D834" s="28">
        <v>41226</v>
      </c>
      <c r="E834" s="30">
        <v>50.3474</v>
      </c>
      <c r="F834" s="28">
        <v>41226</v>
      </c>
      <c r="G834" s="30">
        <v>28.783100000000001</v>
      </c>
      <c r="H834" s="28">
        <v>41226</v>
      </c>
      <c r="I834" s="30">
        <v>24.742100000000001</v>
      </c>
      <c r="J834" s="28">
        <v>41226</v>
      </c>
      <c r="K834" s="30">
        <v>19.7408</v>
      </c>
      <c r="L834" s="41">
        <v>41226</v>
      </c>
      <c r="M834" s="30">
        <v>50.828400000000002</v>
      </c>
      <c r="N834" s="119">
        <v>41226</v>
      </c>
      <c r="O834" s="30">
        <v>65.129000000000005</v>
      </c>
      <c r="P834" s="41">
        <v>41226</v>
      </c>
      <c r="Q834" s="30">
        <v>38.442999999999998</v>
      </c>
      <c r="R834" s="119">
        <v>41226</v>
      </c>
      <c r="S834" s="30">
        <v>44.877000000000002</v>
      </c>
      <c r="T834" s="41">
        <v>41226</v>
      </c>
      <c r="U834" s="30">
        <v>25.152799999999999</v>
      </c>
      <c r="V834" s="119">
        <v>41226</v>
      </c>
      <c r="W834" s="30">
        <v>25.599</v>
      </c>
      <c r="X834" s="1446"/>
      <c r="Y834" s="93">
        <v>41240</v>
      </c>
      <c r="Z834" s="30">
        <v>15.78</v>
      </c>
      <c r="AA834" s="190">
        <f t="shared" si="72"/>
        <v>1.2450419999999998</v>
      </c>
      <c r="AB834" s="41">
        <v>41240</v>
      </c>
      <c r="AC834" s="30">
        <v>15.1</v>
      </c>
      <c r="AD834" s="190">
        <f t="shared" si="73"/>
        <v>1.14005</v>
      </c>
      <c r="AE834" s="41">
        <v>41240</v>
      </c>
      <c r="AF834" s="30">
        <v>21.36</v>
      </c>
      <c r="AG834" s="1685">
        <f t="shared" si="74"/>
        <v>2.2812479999999997</v>
      </c>
      <c r="AH834" s="1446"/>
      <c r="AI834" s="93">
        <v>41236</v>
      </c>
      <c r="AJ834" s="30">
        <v>13.9</v>
      </c>
      <c r="AK834" s="190">
        <f t="shared" si="75"/>
        <v>0.9660500000000003</v>
      </c>
      <c r="AL834" s="41">
        <v>41226</v>
      </c>
      <c r="AM834" s="30">
        <v>10.881</v>
      </c>
      <c r="AN834" s="190">
        <f t="shared" si="76"/>
        <v>0.59198080500000005</v>
      </c>
      <c r="AO834" s="41">
        <v>41267</v>
      </c>
      <c r="AP834" s="88">
        <v>11.83</v>
      </c>
      <c r="AQ834" s="1685">
        <f t="shared" si="77"/>
        <v>0.6997445000000001</v>
      </c>
    </row>
    <row r="835" spans="1:43">
      <c r="A835" s="28">
        <v>41227</v>
      </c>
      <c r="B835" s="41">
        <v>41227</v>
      </c>
      <c r="C835" s="30">
        <v>84.439800000000005</v>
      </c>
      <c r="D835" s="28">
        <v>41227</v>
      </c>
      <c r="E835" s="30">
        <v>50.298499999999997</v>
      </c>
      <c r="F835" s="28">
        <v>41227</v>
      </c>
      <c r="G835" s="30">
        <v>28.6556</v>
      </c>
      <c r="H835" s="28">
        <v>41227</v>
      </c>
      <c r="I835" s="30">
        <v>24.491800000000001</v>
      </c>
      <c r="J835" s="28">
        <v>41227</v>
      </c>
      <c r="K835" s="30">
        <v>19.635300000000001</v>
      </c>
      <c r="L835" s="41">
        <v>41227</v>
      </c>
      <c r="M835" s="30">
        <v>51.313600000000001</v>
      </c>
      <c r="N835" s="119">
        <v>41227</v>
      </c>
      <c r="O835" s="30">
        <v>65.012</v>
      </c>
      <c r="P835" s="41">
        <v>41227</v>
      </c>
      <c r="Q835" s="30">
        <v>39.091799999999999</v>
      </c>
      <c r="R835" s="119">
        <v>41227</v>
      </c>
      <c r="S835" s="30">
        <v>44.856000000000002</v>
      </c>
      <c r="T835" s="41">
        <v>41227</v>
      </c>
      <c r="U835" s="30">
        <v>24.878900000000002</v>
      </c>
      <c r="V835" s="119">
        <v>41227</v>
      </c>
      <c r="W835" s="30">
        <v>25.276</v>
      </c>
      <c r="X835" s="1446"/>
      <c r="Y835" s="93">
        <v>41241</v>
      </c>
      <c r="Z835" s="30">
        <v>15</v>
      </c>
      <c r="AA835" s="190">
        <f t="shared" si="72"/>
        <v>1.125</v>
      </c>
      <c r="AB835" s="41">
        <v>41241</v>
      </c>
      <c r="AC835" s="30">
        <v>14.6</v>
      </c>
      <c r="AD835" s="190">
        <f t="shared" si="73"/>
        <v>1.0657999999999999</v>
      </c>
      <c r="AE835" s="41">
        <v>41241</v>
      </c>
      <c r="AF835" s="30">
        <v>20.3</v>
      </c>
      <c r="AG835" s="1685">
        <f t="shared" si="74"/>
        <v>2.0604500000000003</v>
      </c>
      <c r="AH835" s="1446"/>
      <c r="AI835" s="93">
        <v>41239</v>
      </c>
      <c r="AJ835" s="30">
        <v>13.9</v>
      </c>
      <c r="AK835" s="190">
        <f t="shared" si="75"/>
        <v>0.9660500000000003</v>
      </c>
      <c r="AL835" s="41">
        <v>41227</v>
      </c>
      <c r="AM835" s="30">
        <v>10.962999999999999</v>
      </c>
      <c r="AN835" s="190">
        <f t="shared" si="76"/>
        <v>0.60093684499999989</v>
      </c>
      <c r="AO835" s="41">
        <v>41269</v>
      </c>
      <c r="AP835" s="88">
        <v>11.8</v>
      </c>
      <c r="AQ835" s="1685">
        <f t="shared" si="77"/>
        <v>0.69620000000000015</v>
      </c>
    </row>
    <row r="836" spans="1:43">
      <c r="A836" s="28">
        <v>41228</v>
      </c>
      <c r="B836" s="41">
        <v>41228</v>
      </c>
      <c r="C836" s="30">
        <v>84.900199999999998</v>
      </c>
      <c r="D836" s="28">
        <v>41228</v>
      </c>
      <c r="E836" s="30">
        <v>50.323500000000003</v>
      </c>
      <c r="F836" s="28">
        <v>41228</v>
      </c>
      <c r="G836" s="30">
        <v>28.670500000000001</v>
      </c>
      <c r="H836" s="28">
        <v>41228</v>
      </c>
      <c r="I836" s="30">
        <v>24.473199999999999</v>
      </c>
      <c r="J836" s="28">
        <v>41228</v>
      </c>
      <c r="K836" s="30">
        <v>19.6541</v>
      </c>
      <c r="L836" s="41">
        <v>41228</v>
      </c>
      <c r="M836" s="30">
        <v>51.286499999999997</v>
      </c>
      <c r="N836" s="119">
        <v>41228</v>
      </c>
      <c r="O836" s="30">
        <v>65.174000000000007</v>
      </c>
      <c r="P836" s="41">
        <v>41228</v>
      </c>
      <c r="Q836" s="30">
        <v>39.052300000000002</v>
      </c>
      <c r="R836" s="119">
        <v>41228</v>
      </c>
      <c r="S836" s="30">
        <v>44.845999999999997</v>
      </c>
      <c r="T836" s="41">
        <v>41228</v>
      </c>
      <c r="U836" s="30">
        <v>24.881699999999999</v>
      </c>
      <c r="V836" s="119">
        <v>41228</v>
      </c>
      <c r="W836" s="30">
        <v>25.280999999999999</v>
      </c>
      <c r="X836" s="1446"/>
      <c r="Y836" s="93">
        <v>41242</v>
      </c>
      <c r="Z836" s="30">
        <v>15.02</v>
      </c>
      <c r="AA836" s="190">
        <f t="shared" si="72"/>
        <v>1.1280019999999999</v>
      </c>
      <c r="AB836" s="41">
        <v>41242</v>
      </c>
      <c r="AC836" s="30">
        <v>14.65</v>
      </c>
      <c r="AD836" s="190">
        <f t="shared" si="73"/>
        <v>1.0731124999999999</v>
      </c>
      <c r="AE836" s="41">
        <v>41242</v>
      </c>
      <c r="AF836" s="30">
        <v>20.11</v>
      </c>
      <c r="AG836" s="1685">
        <f t="shared" si="74"/>
        <v>2.0220604999999998</v>
      </c>
      <c r="AH836" s="1446"/>
      <c r="AI836" s="93">
        <v>41240</v>
      </c>
      <c r="AJ836" s="30">
        <v>13.9</v>
      </c>
      <c r="AK836" s="190">
        <f t="shared" si="75"/>
        <v>0.9660500000000003</v>
      </c>
      <c r="AL836" s="41">
        <v>41228</v>
      </c>
      <c r="AM836" s="30">
        <v>10.779</v>
      </c>
      <c r="AN836" s="190">
        <f t="shared" si="76"/>
        <v>0.58093420499999993</v>
      </c>
      <c r="AO836" s="41">
        <v>41270</v>
      </c>
      <c r="AP836" s="88">
        <v>11.79</v>
      </c>
      <c r="AQ836" s="1685">
        <f t="shared" si="77"/>
        <v>0.69502049999999993</v>
      </c>
    </row>
    <row r="837" spans="1:43">
      <c r="A837" s="28">
        <v>41229</v>
      </c>
      <c r="B837" s="41">
        <v>41229</v>
      </c>
      <c r="C837" s="30">
        <v>83.418300000000002</v>
      </c>
      <c r="D837" s="28">
        <v>41229</v>
      </c>
      <c r="E837" s="30">
        <v>48.187199999999997</v>
      </c>
      <c r="F837" s="28">
        <v>41229</v>
      </c>
      <c r="G837" s="30">
        <v>27.751899999999999</v>
      </c>
      <c r="H837" s="28">
        <v>41229</v>
      </c>
      <c r="I837" s="30">
        <v>23.799600000000002</v>
      </c>
      <c r="J837" s="28">
        <v>41229</v>
      </c>
      <c r="K837" s="30">
        <v>19.001999999999999</v>
      </c>
      <c r="L837" s="41">
        <v>41229</v>
      </c>
      <c r="M837" s="30">
        <v>51.138300000000001</v>
      </c>
      <c r="N837" s="119">
        <v>41229</v>
      </c>
      <c r="O837" s="30">
        <v>64.863</v>
      </c>
      <c r="P837" s="41">
        <v>41229</v>
      </c>
      <c r="Q837" s="30">
        <v>38.962499999999999</v>
      </c>
      <c r="R837" s="119">
        <v>41229</v>
      </c>
      <c r="S837" s="30">
        <v>44.789000000000001</v>
      </c>
      <c r="T837" s="41">
        <v>41229</v>
      </c>
      <c r="U837" s="30">
        <v>24.212299999999999</v>
      </c>
      <c r="V837" s="119">
        <v>41229</v>
      </c>
      <c r="W837" s="30">
        <v>24.614999999999998</v>
      </c>
      <c r="X837" s="1446"/>
      <c r="Y837" s="93">
        <v>41243</v>
      </c>
      <c r="Z837" s="30">
        <v>14.93</v>
      </c>
      <c r="AA837" s="190">
        <f t="shared" si="72"/>
        <v>1.1145244999999999</v>
      </c>
      <c r="AB837" s="41">
        <v>41243</v>
      </c>
      <c r="AC837" s="30">
        <v>14.41</v>
      </c>
      <c r="AD837" s="190">
        <f t="shared" si="73"/>
        <v>1.0382405000000001</v>
      </c>
      <c r="AE837" s="41">
        <v>41243</v>
      </c>
      <c r="AF837" s="30">
        <v>20.03</v>
      </c>
      <c r="AG837" s="1685">
        <f t="shared" si="74"/>
        <v>2.0060045000000004</v>
      </c>
      <c r="AH837" s="1446"/>
      <c r="AI837" s="93">
        <v>41241</v>
      </c>
      <c r="AJ837" s="30">
        <v>13.32</v>
      </c>
      <c r="AK837" s="190">
        <f t="shared" si="75"/>
        <v>0.88711200000000012</v>
      </c>
      <c r="AL837" s="41">
        <v>41229</v>
      </c>
      <c r="AM837" s="30">
        <v>10.779</v>
      </c>
      <c r="AN837" s="190">
        <f t="shared" si="76"/>
        <v>0.58093420499999993</v>
      </c>
      <c r="AO837" s="41">
        <v>41271</v>
      </c>
      <c r="AP837" s="88">
        <v>11.95</v>
      </c>
      <c r="AQ837" s="1685">
        <f t="shared" si="77"/>
        <v>0.71401249999999994</v>
      </c>
    </row>
    <row r="838" spans="1:43">
      <c r="A838" s="28">
        <v>41232</v>
      </c>
      <c r="B838" s="41">
        <v>41232</v>
      </c>
      <c r="C838" s="30">
        <v>81.562799999999996</v>
      </c>
      <c r="D838" s="28">
        <v>41232</v>
      </c>
      <c r="E838" s="30">
        <v>46.706600000000002</v>
      </c>
      <c r="F838" s="28">
        <v>41232</v>
      </c>
      <c r="G838" s="30">
        <v>26.8658</v>
      </c>
      <c r="H838" s="28">
        <v>41232</v>
      </c>
      <c r="I838" s="30">
        <v>23.110900000000001</v>
      </c>
      <c r="J838" s="28">
        <v>41232</v>
      </c>
      <c r="K838" s="30">
        <v>18.534700000000001</v>
      </c>
      <c r="L838" s="41">
        <v>41232</v>
      </c>
      <c r="M838" s="30">
        <v>51.211399999999998</v>
      </c>
      <c r="N838" s="119">
        <v>41232</v>
      </c>
      <c r="O838" s="30">
        <v>64.846000000000004</v>
      </c>
      <c r="P838" s="41">
        <v>41232</v>
      </c>
      <c r="Q838" s="30">
        <v>38.994500000000002</v>
      </c>
      <c r="R838" s="119">
        <v>41232</v>
      </c>
      <c r="S838" s="30">
        <v>44.814</v>
      </c>
      <c r="T838" s="41">
        <v>41232</v>
      </c>
      <c r="U838" s="30">
        <v>23.692299999999999</v>
      </c>
      <c r="V838" s="119">
        <v>41232</v>
      </c>
      <c r="W838" s="30">
        <v>24.076000000000001</v>
      </c>
      <c r="X838" s="1446"/>
      <c r="Y838" s="93">
        <v>41246</v>
      </c>
      <c r="Z838" s="30">
        <v>14.58</v>
      </c>
      <c r="AA838" s="190">
        <f t="shared" si="72"/>
        <v>1.0628820000000003</v>
      </c>
      <c r="AB838" s="41">
        <v>41246</v>
      </c>
      <c r="AC838" s="30">
        <v>14.37</v>
      </c>
      <c r="AD838" s="190">
        <f t="shared" si="73"/>
        <v>1.0324844999999998</v>
      </c>
      <c r="AE838" s="41">
        <v>41246</v>
      </c>
      <c r="AF838" s="30">
        <v>19.96</v>
      </c>
      <c r="AG838" s="1685">
        <f t="shared" si="74"/>
        <v>1.992008</v>
      </c>
      <c r="AH838" s="1446"/>
      <c r="AI838" s="93">
        <v>41242</v>
      </c>
      <c r="AJ838" s="30">
        <v>13.27</v>
      </c>
      <c r="AK838" s="190">
        <f t="shared" si="75"/>
        <v>0.88046449999999976</v>
      </c>
      <c r="AL838" s="41">
        <v>41232</v>
      </c>
      <c r="AM838" s="30">
        <v>11.225</v>
      </c>
      <c r="AN838" s="190">
        <f t="shared" si="76"/>
        <v>0.630003125</v>
      </c>
      <c r="AO838" s="41">
        <v>41274</v>
      </c>
      <c r="AP838" s="88">
        <v>12.27</v>
      </c>
      <c r="AQ838" s="1685">
        <f t="shared" si="77"/>
        <v>0.75276449999999984</v>
      </c>
    </row>
    <row r="839" spans="1:43">
      <c r="A839" s="28">
        <v>41233</v>
      </c>
      <c r="B839" s="41">
        <v>41233</v>
      </c>
      <c r="C839" s="30">
        <v>79.705600000000004</v>
      </c>
      <c r="D839" s="28">
        <v>41233</v>
      </c>
      <c r="E839" s="30">
        <v>46.733800000000002</v>
      </c>
      <c r="F839" s="28">
        <v>41233</v>
      </c>
      <c r="G839" s="30">
        <v>27.046299999999999</v>
      </c>
      <c r="H839" s="28">
        <v>41233</v>
      </c>
      <c r="I839" s="30">
        <v>23.2911</v>
      </c>
      <c r="J839" s="28">
        <v>41233</v>
      </c>
      <c r="K839" s="30">
        <v>18.749400000000001</v>
      </c>
      <c r="L839" s="41">
        <v>41233</v>
      </c>
      <c r="M839" s="30">
        <v>51.612000000000002</v>
      </c>
      <c r="N839" s="119">
        <v>41233</v>
      </c>
      <c r="O839" s="30">
        <v>65.228999999999999</v>
      </c>
      <c r="P839" s="41">
        <v>41233</v>
      </c>
      <c r="Q839" s="30">
        <v>39.344799999999999</v>
      </c>
      <c r="R839" s="119">
        <v>41233</v>
      </c>
      <c r="S839" s="30">
        <v>45.113</v>
      </c>
      <c r="T839" s="41">
        <v>41233</v>
      </c>
      <c r="U839" s="30">
        <v>24.335000000000001</v>
      </c>
      <c r="V839" s="119">
        <v>41233</v>
      </c>
      <c r="W839" s="30">
        <v>24.722000000000001</v>
      </c>
      <c r="X839" s="1446"/>
      <c r="Y839" s="93">
        <v>41247</v>
      </c>
      <c r="Z839" s="30">
        <v>14.55</v>
      </c>
      <c r="AA839" s="190">
        <f t="shared" si="72"/>
        <v>1.0585125000000002</v>
      </c>
      <c r="AB839" s="41">
        <v>41247</v>
      </c>
      <c r="AC839" s="30">
        <v>14.35</v>
      </c>
      <c r="AD839" s="190">
        <f t="shared" si="73"/>
        <v>1.0296124999999998</v>
      </c>
      <c r="AE839" s="41">
        <v>41247</v>
      </c>
      <c r="AF839" s="30">
        <v>19.920000000000002</v>
      </c>
      <c r="AG839" s="1685">
        <f t="shared" si="74"/>
        <v>1.9840320000000002</v>
      </c>
      <c r="AH839" s="1446"/>
      <c r="AI839" s="93">
        <v>41243</v>
      </c>
      <c r="AJ839" s="30">
        <v>13.03</v>
      </c>
      <c r="AK839" s="190">
        <f t="shared" si="75"/>
        <v>0.84890450000000006</v>
      </c>
      <c r="AL839" s="41">
        <v>41233</v>
      </c>
      <c r="AM839" s="30">
        <v>11.18</v>
      </c>
      <c r="AN839" s="190">
        <f t="shared" si="76"/>
        <v>0.62496200000000002</v>
      </c>
      <c r="AO839" s="41">
        <v>41276</v>
      </c>
      <c r="AP839" s="88">
        <v>13</v>
      </c>
      <c r="AQ839" s="1685">
        <f t="shared" si="77"/>
        <v>0.84500000000000008</v>
      </c>
    </row>
    <row r="840" spans="1:43">
      <c r="A840" s="28">
        <v>41234</v>
      </c>
      <c r="B840" s="41">
        <v>41234</v>
      </c>
      <c r="C840" s="30">
        <v>78.634799999999998</v>
      </c>
      <c r="D840" s="28">
        <v>41234</v>
      </c>
      <c r="E840" s="30">
        <v>46.341299999999997</v>
      </c>
      <c r="F840" s="28">
        <v>41234</v>
      </c>
      <c r="G840" s="30">
        <v>27.0883</v>
      </c>
      <c r="H840" s="28">
        <v>41234</v>
      </c>
      <c r="I840" s="30">
        <v>23.323699999999999</v>
      </c>
      <c r="J840" s="28">
        <v>41234</v>
      </c>
      <c r="K840" s="30">
        <v>18.748899999999999</v>
      </c>
      <c r="L840" s="41">
        <v>41234</v>
      </c>
      <c r="M840" s="30">
        <v>51.622599999999998</v>
      </c>
      <c r="N840" s="119">
        <v>41234</v>
      </c>
      <c r="O840" s="30">
        <v>65.200999999999993</v>
      </c>
      <c r="P840" s="41">
        <v>41234</v>
      </c>
      <c r="Q840" s="30">
        <v>39.379100000000001</v>
      </c>
      <c r="R840" s="119">
        <v>41234</v>
      </c>
      <c r="S840" s="30">
        <v>45.195</v>
      </c>
      <c r="T840" s="41">
        <v>41234</v>
      </c>
      <c r="U840" s="30">
        <v>24.2469</v>
      </c>
      <c r="V840" s="119">
        <v>41234</v>
      </c>
      <c r="W840" s="30">
        <v>24.638000000000002</v>
      </c>
      <c r="X840" s="1446"/>
      <c r="Y840" s="93">
        <v>41248</v>
      </c>
      <c r="Z840" s="30">
        <v>14.06</v>
      </c>
      <c r="AA840" s="190">
        <f t="shared" si="72"/>
        <v>0.98841800000000013</v>
      </c>
      <c r="AB840" s="41">
        <v>41248</v>
      </c>
      <c r="AC840" s="30">
        <v>14.04</v>
      </c>
      <c r="AD840" s="190">
        <f t="shared" si="73"/>
        <v>0.98560799999999993</v>
      </c>
      <c r="AE840" s="41">
        <v>41248</v>
      </c>
      <c r="AF840" s="30">
        <v>19.32</v>
      </c>
      <c r="AG840" s="1685">
        <f t="shared" si="74"/>
        <v>1.8663120000000002</v>
      </c>
      <c r="AH840" s="1446"/>
      <c r="AI840" s="93">
        <v>41246</v>
      </c>
      <c r="AJ840" s="30">
        <v>12.92</v>
      </c>
      <c r="AK840" s="190">
        <f t="shared" si="75"/>
        <v>0.83463200000000004</v>
      </c>
      <c r="AL840" s="41">
        <v>41234</v>
      </c>
      <c r="AM840" s="30">
        <v>11.148</v>
      </c>
      <c r="AN840" s="190">
        <f t="shared" si="76"/>
        <v>0.62138951999999992</v>
      </c>
      <c r="AO840" s="41">
        <v>41277</v>
      </c>
      <c r="AP840" s="88">
        <v>12.92</v>
      </c>
      <c r="AQ840" s="1685">
        <f t="shared" si="77"/>
        <v>0.83463200000000004</v>
      </c>
    </row>
    <row r="841" spans="1:43">
      <c r="A841" s="28">
        <v>41235</v>
      </c>
      <c r="B841" s="41">
        <v>41235</v>
      </c>
      <c r="C841" s="30">
        <v>78.686899999999994</v>
      </c>
      <c r="D841" s="28">
        <v>41235</v>
      </c>
      <c r="E841" s="30">
        <v>46.308999999999997</v>
      </c>
      <c r="F841" s="28">
        <v>41235</v>
      </c>
      <c r="G841" s="30">
        <v>27.104900000000001</v>
      </c>
      <c r="H841" s="28">
        <v>41235</v>
      </c>
      <c r="I841" s="30">
        <v>23.331399999999999</v>
      </c>
      <c r="J841" s="28">
        <v>41235</v>
      </c>
      <c r="K841" s="30">
        <v>18.748200000000001</v>
      </c>
      <c r="L841" s="41">
        <v>41235</v>
      </c>
      <c r="M841" s="30">
        <v>51.146599999999999</v>
      </c>
      <c r="N841" s="119">
        <v>41235</v>
      </c>
      <c r="O841" s="30">
        <v>64.275999999999996</v>
      </c>
      <c r="P841" s="41">
        <v>41235</v>
      </c>
      <c r="Q841" s="30">
        <v>38.808900000000001</v>
      </c>
      <c r="R841" s="119">
        <v>41235</v>
      </c>
      <c r="S841" s="30">
        <v>44.802</v>
      </c>
      <c r="T841" s="41">
        <v>41235</v>
      </c>
      <c r="U841" s="30">
        <v>24.246099999999998</v>
      </c>
      <c r="V841" s="119">
        <v>41235</v>
      </c>
      <c r="W841" s="30">
        <v>24.638000000000002</v>
      </c>
      <c r="X841" s="1446"/>
      <c r="Y841" s="93">
        <v>41249</v>
      </c>
      <c r="Z841" s="30">
        <v>13.4</v>
      </c>
      <c r="AA841" s="190">
        <f t="shared" si="72"/>
        <v>0.89780000000000015</v>
      </c>
      <c r="AB841" s="41">
        <v>41249</v>
      </c>
      <c r="AC841" s="30">
        <v>13.43</v>
      </c>
      <c r="AD841" s="190">
        <f t="shared" si="73"/>
        <v>0.90182450000000014</v>
      </c>
      <c r="AE841" s="41">
        <v>41249</v>
      </c>
      <c r="AF841" s="30">
        <v>17.93</v>
      </c>
      <c r="AG841" s="1685">
        <f t="shared" si="74"/>
        <v>1.6074244999999998</v>
      </c>
      <c r="AH841" s="1446"/>
      <c r="AI841" s="93">
        <v>41247</v>
      </c>
      <c r="AJ841" s="30">
        <v>12.91</v>
      </c>
      <c r="AK841" s="190">
        <f t="shared" si="75"/>
        <v>0.83334049999999982</v>
      </c>
      <c r="AL841" s="41">
        <v>41235</v>
      </c>
      <c r="AM841" s="30">
        <v>10.977</v>
      </c>
      <c r="AN841" s="190">
        <f t="shared" si="76"/>
        <v>0.60247264500000008</v>
      </c>
      <c r="AO841" s="41">
        <v>41278</v>
      </c>
      <c r="AP841" s="88">
        <v>12.9</v>
      </c>
      <c r="AQ841" s="1685">
        <f t="shared" si="77"/>
        <v>0.83204999999999996</v>
      </c>
    </row>
    <row r="842" spans="1:43">
      <c r="A842" s="28">
        <v>41236</v>
      </c>
      <c r="B842" s="41">
        <v>41236</v>
      </c>
      <c r="C842" s="30">
        <v>67.748099999999994</v>
      </c>
      <c r="D842" s="28">
        <v>41236</v>
      </c>
      <c r="E842" s="30">
        <v>41.865000000000002</v>
      </c>
      <c r="F842" s="28">
        <v>41236</v>
      </c>
      <c r="G842" s="30">
        <v>25.155000000000001</v>
      </c>
      <c r="H842" s="28">
        <v>41236</v>
      </c>
      <c r="I842" s="30">
        <v>21.8765</v>
      </c>
      <c r="J842" s="28">
        <v>41236</v>
      </c>
      <c r="K842" s="30">
        <v>18.181699999999999</v>
      </c>
      <c r="L842" s="41">
        <v>41236</v>
      </c>
      <c r="M842" s="30">
        <v>51.152099999999997</v>
      </c>
      <c r="N842" s="119">
        <v>41236</v>
      </c>
      <c r="O842" s="30">
        <v>64.198999999999998</v>
      </c>
      <c r="P842" s="41">
        <v>41236</v>
      </c>
      <c r="Q842" s="30">
        <v>38.3962</v>
      </c>
      <c r="R842" s="119">
        <v>41236</v>
      </c>
      <c r="S842" s="30">
        <v>44.606000000000002</v>
      </c>
      <c r="T842" s="41">
        <v>41236</v>
      </c>
      <c r="U842" s="30">
        <v>23.356000000000002</v>
      </c>
      <c r="V842" s="119">
        <v>41236</v>
      </c>
      <c r="W842" s="30">
        <v>23.792000000000002</v>
      </c>
      <c r="X842" s="1446"/>
      <c r="Y842" s="93">
        <v>41250</v>
      </c>
      <c r="Z842" s="30">
        <v>13.21</v>
      </c>
      <c r="AA842" s="190">
        <f t="shared" si="72"/>
        <v>0.87252050000000003</v>
      </c>
      <c r="AB842" s="41">
        <v>41250</v>
      </c>
      <c r="AC842" s="30">
        <v>13.44</v>
      </c>
      <c r="AD842" s="190">
        <f t="shared" si="73"/>
        <v>0.90316799999999986</v>
      </c>
      <c r="AE842" s="41">
        <v>41250</v>
      </c>
      <c r="AF842" s="30">
        <v>17.88</v>
      </c>
      <c r="AG842" s="1685">
        <f t="shared" si="74"/>
        <v>1.5984719999999997</v>
      </c>
      <c r="AH842" s="1446"/>
      <c r="AI842" s="93">
        <v>41248</v>
      </c>
      <c r="AJ842" s="30">
        <v>12.72</v>
      </c>
      <c r="AK842" s="190">
        <f t="shared" si="75"/>
        <v>0.80899200000000004</v>
      </c>
      <c r="AL842" s="41">
        <v>41236</v>
      </c>
      <c r="AM842" s="30">
        <v>10.795999999999999</v>
      </c>
      <c r="AN842" s="190">
        <f t="shared" si="76"/>
        <v>0.58276808000000002</v>
      </c>
      <c r="AO842" s="41">
        <v>41281</v>
      </c>
      <c r="AP842" s="88">
        <v>12.92</v>
      </c>
      <c r="AQ842" s="1685">
        <f t="shared" si="77"/>
        <v>0.83463200000000004</v>
      </c>
    </row>
    <row r="843" spans="1:43">
      <c r="A843" s="28">
        <v>41239</v>
      </c>
      <c r="B843" s="41">
        <v>41239</v>
      </c>
      <c r="C843" s="30">
        <v>58.182099999999998</v>
      </c>
      <c r="D843" s="28">
        <v>41239</v>
      </c>
      <c r="E843" s="30">
        <v>36.148600000000002</v>
      </c>
      <c r="F843" s="28">
        <v>41239</v>
      </c>
      <c r="G843" s="30">
        <v>21.7059</v>
      </c>
      <c r="H843" s="28">
        <v>41239</v>
      </c>
      <c r="I843" s="30">
        <v>18.7105</v>
      </c>
      <c r="J843" s="28">
        <v>41239</v>
      </c>
      <c r="K843" s="30">
        <v>16.1035</v>
      </c>
      <c r="L843" s="41">
        <v>41239</v>
      </c>
      <c r="M843" s="30">
        <v>50.654499999999999</v>
      </c>
      <c r="N843" s="119">
        <v>41239</v>
      </c>
      <c r="O843" s="30">
        <v>63.564</v>
      </c>
      <c r="P843" s="41">
        <v>41239</v>
      </c>
      <c r="Q843" s="30">
        <v>37.295099999999998</v>
      </c>
      <c r="R843" s="119">
        <v>41239</v>
      </c>
      <c r="S843" s="30">
        <v>43.344000000000001</v>
      </c>
      <c r="T843" s="41">
        <v>41239</v>
      </c>
      <c r="U843" s="30">
        <v>22.5547</v>
      </c>
      <c r="V843" s="119">
        <v>41239</v>
      </c>
      <c r="W843" s="30">
        <v>23.013999999999999</v>
      </c>
      <c r="X843" s="1446"/>
      <c r="Y843" s="93">
        <v>41253</v>
      </c>
      <c r="Z843" s="30">
        <v>13.17</v>
      </c>
      <c r="AA843" s="190">
        <f t="shared" si="72"/>
        <v>0.86724450000000008</v>
      </c>
      <c r="AB843" s="41">
        <v>41253</v>
      </c>
      <c r="AC843" s="30">
        <v>13.3</v>
      </c>
      <c r="AD843" s="190">
        <f t="shared" si="73"/>
        <v>0.88445000000000018</v>
      </c>
      <c r="AE843" s="41">
        <v>41253</v>
      </c>
      <c r="AF843" s="30">
        <v>17.71</v>
      </c>
      <c r="AG843" s="1685">
        <f t="shared" si="74"/>
        <v>1.5682205</v>
      </c>
      <c r="AH843" s="1446"/>
      <c r="AI843" s="93">
        <v>41249</v>
      </c>
      <c r="AJ843" s="30">
        <v>12.1</v>
      </c>
      <c r="AK843" s="190">
        <f t="shared" si="75"/>
        <v>0.73204999999999998</v>
      </c>
      <c r="AL843" s="41">
        <v>41239</v>
      </c>
      <c r="AM843" s="30">
        <v>10.715999999999999</v>
      </c>
      <c r="AN843" s="190">
        <f t="shared" si="76"/>
        <v>0.57416327999999994</v>
      </c>
      <c r="AO843" s="41">
        <v>41282</v>
      </c>
      <c r="AP843" s="88">
        <v>12.93</v>
      </c>
      <c r="AQ843" s="1685">
        <f t="shared" si="77"/>
        <v>0.83592449999999996</v>
      </c>
    </row>
    <row r="844" spans="1:43">
      <c r="A844" s="28">
        <v>41240</v>
      </c>
      <c r="B844" s="41">
        <v>41240</v>
      </c>
      <c r="C844" s="30">
        <v>56.917499999999997</v>
      </c>
      <c r="D844" s="28">
        <v>41240</v>
      </c>
      <c r="E844" s="30">
        <v>35.4756</v>
      </c>
      <c r="F844" s="28">
        <v>41240</v>
      </c>
      <c r="G844" s="30">
        <v>21.597799999999999</v>
      </c>
      <c r="H844" s="28">
        <v>41240</v>
      </c>
      <c r="I844" s="30">
        <v>18.697700000000001</v>
      </c>
      <c r="J844" s="28">
        <v>41240</v>
      </c>
      <c r="K844" s="30">
        <v>16.114100000000001</v>
      </c>
      <c r="L844" s="41">
        <v>41240</v>
      </c>
      <c r="M844" s="30">
        <v>50.627099999999999</v>
      </c>
      <c r="N844" s="119">
        <v>41240</v>
      </c>
      <c r="O844" s="30">
        <v>63.503</v>
      </c>
      <c r="P844" s="41">
        <v>41240</v>
      </c>
      <c r="Q844" s="30">
        <v>37.284599999999998</v>
      </c>
      <c r="R844" s="119">
        <v>41240</v>
      </c>
      <c r="S844" s="30">
        <v>43.332999999999998</v>
      </c>
      <c r="T844" s="41">
        <v>41240</v>
      </c>
      <c r="U844" s="30">
        <v>22.442399999999999</v>
      </c>
      <c r="V844" s="119">
        <v>41240</v>
      </c>
      <c r="W844" s="30">
        <v>22.913</v>
      </c>
      <c r="X844" s="1446"/>
      <c r="Y844" s="93">
        <v>41254</v>
      </c>
      <c r="Z844" s="30">
        <v>13.16</v>
      </c>
      <c r="AA844" s="190">
        <f t="shared" si="72"/>
        <v>0.86592800000000003</v>
      </c>
      <c r="AB844" s="41">
        <v>41254</v>
      </c>
      <c r="AC844" s="30">
        <v>13.25</v>
      </c>
      <c r="AD844" s="190">
        <f t="shared" si="73"/>
        <v>0.87781250000000011</v>
      </c>
      <c r="AE844" s="41">
        <v>41254</v>
      </c>
      <c r="AF844" s="30">
        <v>17.760000000000002</v>
      </c>
      <c r="AG844" s="1685">
        <f t="shared" si="74"/>
        <v>1.577088</v>
      </c>
      <c r="AH844" s="1446"/>
      <c r="AI844" s="93">
        <v>41250</v>
      </c>
      <c r="AJ844" s="30">
        <v>12.08</v>
      </c>
      <c r="AK844" s="190">
        <f t="shared" si="75"/>
        <v>0.72963200000000006</v>
      </c>
      <c r="AL844" s="41">
        <v>41240</v>
      </c>
      <c r="AM844" s="30">
        <v>10.721</v>
      </c>
      <c r="AN844" s="190">
        <f t="shared" si="76"/>
        <v>0.57469920500000005</v>
      </c>
      <c r="AO844" s="41">
        <v>41283</v>
      </c>
      <c r="AP844" s="88">
        <v>12.93</v>
      </c>
      <c r="AQ844" s="1685">
        <f t="shared" si="77"/>
        <v>0.83592449999999996</v>
      </c>
    </row>
    <row r="845" spans="1:43">
      <c r="A845" s="28">
        <v>41241</v>
      </c>
      <c r="B845" s="41">
        <v>41241</v>
      </c>
      <c r="C845" s="30">
        <v>56.979700000000001</v>
      </c>
      <c r="D845" s="28">
        <v>41241</v>
      </c>
      <c r="E845" s="30">
        <v>35.568399999999997</v>
      </c>
      <c r="F845" s="28">
        <v>41241</v>
      </c>
      <c r="G845" s="30">
        <v>21.670200000000001</v>
      </c>
      <c r="H845" s="28">
        <v>41241</v>
      </c>
      <c r="I845" s="30">
        <v>18.778300000000002</v>
      </c>
      <c r="J845" s="28">
        <v>41241</v>
      </c>
      <c r="K845" s="30">
        <v>16.169599999999999</v>
      </c>
      <c r="L845" s="41">
        <v>41241</v>
      </c>
      <c r="M845" s="30">
        <v>50.600299999999997</v>
      </c>
      <c r="N845" s="119">
        <v>41241</v>
      </c>
      <c r="O845" s="30">
        <v>63.527999999999999</v>
      </c>
      <c r="P845" s="41">
        <v>41241</v>
      </c>
      <c r="Q845" s="30">
        <v>38.160600000000002</v>
      </c>
      <c r="R845" s="119">
        <v>41241</v>
      </c>
      <c r="S845" s="30">
        <v>43.793999999999997</v>
      </c>
      <c r="T845" s="41">
        <v>41241</v>
      </c>
      <c r="U845" s="30">
        <v>22.469799999999999</v>
      </c>
      <c r="V845" s="119">
        <v>41241</v>
      </c>
      <c r="W845" s="30">
        <v>22.972999999999999</v>
      </c>
      <c r="X845" s="1446"/>
      <c r="Y845" s="93">
        <v>41255</v>
      </c>
      <c r="Z845" s="30">
        <v>13.15</v>
      </c>
      <c r="AA845" s="190">
        <f t="shared" ref="AA845:AA908" si="78">(Z845/100)^2/2*100</f>
        <v>0.86461250000000012</v>
      </c>
      <c r="AB845" s="41">
        <v>41255</v>
      </c>
      <c r="AC845" s="30">
        <v>13.19</v>
      </c>
      <c r="AD845" s="190">
        <f t="shared" ref="AD845:AD908" si="79">(AC845/100)^2/2*100</f>
        <v>0.86988049999999983</v>
      </c>
      <c r="AE845" s="41">
        <v>41255</v>
      </c>
      <c r="AF845" s="30">
        <v>17.739999999999998</v>
      </c>
      <c r="AG845" s="1685">
        <f t="shared" ref="AG845:AG908" si="80">(AF845/100)^2/2*100</f>
        <v>1.5735379999999997</v>
      </c>
      <c r="AH845" s="1446"/>
      <c r="AI845" s="93">
        <v>41253</v>
      </c>
      <c r="AJ845" s="30">
        <v>12.02</v>
      </c>
      <c r="AK845" s="190">
        <f t="shared" ref="AK845:AK908" si="81">(AJ845/100)^2/2*100</f>
        <v>0.72240199999999999</v>
      </c>
      <c r="AL845" s="41">
        <v>41241</v>
      </c>
      <c r="AM845" s="30">
        <v>10.369</v>
      </c>
      <c r="AN845" s="190">
        <f t="shared" ref="AN845:AN908" si="82">(AM845/100)^2/2*100</f>
        <v>0.53758080500000005</v>
      </c>
      <c r="AO845" s="41">
        <v>41284</v>
      </c>
      <c r="AP845" s="88">
        <v>12.91</v>
      </c>
      <c r="AQ845" s="1685">
        <f t="shared" ref="AQ845:AQ908" si="83">(AP845/100)^2/2*100</f>
        <v>0.83334049999999982</v>
      </c>
    </row>
    <row r="846" spans="1:43">
      <c r="A846" s="28">
        <v>41242</v>
      </c>
      <c r="B846" s="41">
        <v>41242</v>
      </c>
      <c r="C846" s="30">
        <v>57.032899999999998</v>
      </c>
      <c r="D846" s="28">
        <v>41242</v>
      </c>
      <c r="E846" s="30">
        <v>35.423499999999997</v>
      </c>
      <c r="F846" s="28">
        <v>41242</v>
      </c>
      <c r="G846" s="30">
        <v>21.684100000000001</v>
      </c>
      <c r="H846" s="28">
        <v>41242</v>
      </c>
      <c r="I846" s="30">
        <v>18.797799999999999</v>
      </c>
      <c r="J846" s="28">
        <v>41242</v>
      </c>
      <c r="K846" s="30">
        <v>16.177499999999998</v>
      </c>
      <c r="L846" s="41">
        <v>41242</v>
      </c>
      <c r="M846" s="30">
        <v>49.927300000000002</v>
      </c>
      <c r="N846" s="119">
        <v>41242</v>
      </c>
      <c r="O846" s="30">
        <v>62.57</v>
      </c>
      <c r="P846" s="41">
        <v>41242</v>
      </c>
      <c r="Q846" s="30">
        <v>38.0413</v>
      </c>
      <c r="R846" s="119">
        <v>41242</v>
      </c>
      <c r="S846" s="30">
        <v>43.667999999999999</v>
      </c>
      <c r="T846" s="41">
        <v>41242</v>
      </c>
      <c r="U846" s="30">
        <v>22.489799999999999</v>
      </c>
      <c r="V846" s="119">
        <v>41242</v>
      </c>
      <c r="W846" s="30">
        <v>22.992000000000001</v>
      </c>
      <c r="X846" s="1446"/>
      <c r="Y846" s="93">
        <v>41256</v>
      </c>
      <c r="Z846" s="30">
        <v>13.13</v>
      </c>
      <c r="AA846" s="190">
        <f t="shared" si="78"/>
        <v>0.86198449999999993</v>
      </c>
      <c r="AB846" s="41">
        <v>41256</v>
      </c>
      <c r="AC846" s="30">
        <v>13.17</v>
      </c>
      <c r="AD846" s="190">
        <f t="shared" si="79"/>
        <v>0.86724450000000008</v>
      </c>
      <c r="AE846" s="41">
        <v>41256</v>
      </c>
      <c r="AF846" s="30">
        <v>17.7</v>
      </c>
      <c r="AG846" s="1685">
        <f t="shared" si="80"/>
        <v>1.5664499999999997</v>
      </c>
      <c r="AH846" s="1446"/>
      <c r="AI846" s="93">
        <v>41254</v>
      </c>
      <c r="AJ846" s="30">
        <v>12.03</v>
      </c>
      <c r="AK846" s="190">
        <f t="shared" si="81"/>
        <v>0.72360449999999987</v>
      </c>
      <c r="AL846" s="41">
        <v>41242</v>
      </c>
      <c r="AM846" s="30">
        <v>10.045</v>
      </c>
      <c r="AN846" s="190">
        <f t="shared" si="82"/>
        <v>0.50451012499999992</v>
      </c>
      <c r="AO846" s="41">
        <v>41285</v>
      </c>
      <c r="AP846" s="88">
        <v>12.89</v>
      </c>
      <c r="AQ846" s="1685">
        <f t="shared" si="83"/>
        <v>0.83076050000000023</v>
      </c>
    </row>
    <row r="847" spans="1:43">
      <c r="A847" s="28">
        <v>41243</v>
      </c>
      <c r="B847" s="41">
        <v>41243</v>
      </c>
      <c r="C847" s="30">
        <v>57.312100000000001</v>
      </c>
      <c r="D847" s="28">
        <v>41243</v>
      </c>
      <c r="E847" s="30">
        <v>35.075200000000002</v>
      </c>
      <c r="F847" s="28">
        <v>41243</v>
      </c>
      <c r="G847" s="30">
        <v>21.574999999999999</v>
      </c>
      <c r="H847" s="28">
        <v>41243</v>
      </c>
      <c r="I847" s="30">
        <v>18.816199999999998</v>
      </c>
      <c r="J847" s="28">
        <v>41243</v>
      </c>
      <c r="K847" s="30">
        <v>16.227599999999999</v>
      </c>
      <c r="L847" s="41">
        <v>41243</v>
      </c>
      <c r="M847" s="30">
        <v>49.916200000000003</v>
      </c>
      <c r="N847" s="119">
        <v>41243</v>
      </c>
      <c r="O847" s="30">
        <v>62.414000000000001</v>
      </c>
      <c r="P847" s="41">
        <v>41243</v>
      </c>
      <c r="Q847" s="30">
        <v>37.983199999999997</v>
      </c>
      <c r="R847" s="119">
        <v>41243</v>
      </c>
      <c r="S847" s="30">
        <v>43.533000000000001</v>
      </c>
      <c r="T847" s="41">
        <v>41243</v>
      </c>
      <c r="U847" s="30">
        <v>22.4084</v>
      </c>
      <c r="V847" s="119">
        <v>41243</v>
      </c>
      <c r="W847" s="30">
        <v>22.922000000000001</v>
      </c>
      <c r="X847" s="1446"/>
      <c r="Y847" s="93">
        <v>41257</v>
      </c>
      <c r="Z847" s="30">
        <v>13.15</v>
      </c>
      <c r="AA847" s="190">
        <f t="shared" si="78"/>
        <v>0.86461250000000012</v>
      </c>
      <c r="AB847" s="41">
        <v>41257</v>
      </c>
      <c r="AC847" s="30">
        <v>13.12</v>
      </c>
      <c r="AD847" s="190">
        <f t="shared" si="79"/>
        <v>0.86067199999999988</v>
      </c>
      <c r="AE847" s="41">
        <v>41257</v>
      </c>
      <c r="AF847" s="30">
        <v>17.690000000000001</v>
      </c>
      <c r="AG847" s="1685">
        <f t="shared" si="80"/>
        <v>1.5646804999999999</v>
      </c>
      <c r="AH847" s="1446"/>
      <c r="AI847" s="93">
        <v>41255</v>
      </c>
      <c r="AJ847" s="30">
        <v>12.01</v>
      </c>
      <c r="AK847" s="190">
        <f t="shared" si="81"/>
        <v>0.72120049999999991</v>
      </c>
      <c r="AL847" s="41">
        <v>41243</v>
      </c>
      <c r="AM847" s="30">
        <v>10.029</v>
      </c>
      <c r="AN847" s="190">
        <f t="shared" si="82"/>
        <v>0.5029042050000001</v>
      </c>
      <c r="AO847" s="41">
        <v>41288</v>
      </c>
      <c r="AP847" s="88">
        <v>12.89</v>
      </c>
      <c r="AQ847" s="1685">
        <f t="shared" si="83"/>
        <v>0.83076050000000023</v>
      </c>
    </row>
    <row r="848" spans="1:43">
      <c r="A848" s="28">
        <v>41246</v>
      </c>
      <c r="B848" s="41">
        <v>41246</v>
      </c>
      <c r="C848" s="30">
        <v>60.0642</v>
      </c>
      <c r="D848" s="28">
        <v>41246</v>
      </c>
      <c r="E848" s="30">
        <v>35.991199999999999</v>
      </c>
      <c r="F848" s="28">
        <v>41246</v>
      </c>
      <c r="G848" s="30">
        <v>21.398199999999999</v>
      </c>
      <c r="H848" s="28">
        <v>41246</v>
      </c>
      <c r="I848" s="30">
        <v>18.5504</v>
      </c>
      <c r="J848" s="28">
        <v>41246</v>
      </c>
      <c r="K848" s="30">
        <v>16.138200000000001</v>
      </c>
      <c r="L848" s="41">
        <v>41246</v>
      </c>
      <c r="M848" s="30">
        <v>48.996299999999998</v>
      </c>
      <c r="N848" s="119">
        <v>41246</v>
      </c>
      <c r="O848" s="30">
        <v>61.222999999999999</v>
      </c>
      <c r="P848" s="41">
        <v>41246</v>
      </c>
      <c r="Q848" s="30">
        <v>37.252400000000002</v>
      </c>
      <c r="R848" s="119">
        <v>41246</v>
      </c>
      <c r="S848" s="30">
        <v>42.146999999999998</v>
      </c>
      <c r="T848" s="41">
        <v>41246</v>
      </c>
      <c r="U848" s="30">
        <v>21.721299999999999</v>
      </c>
      <c r="V848" s="119">
        <v>41246</v>
      </c>
      <c r="W848" s="30">
        <v>22.187999999999999</v>
      </c>
      <c r="X848" s="1446"/>
      <c r="Y848" s="93">
        <v>41260</v>
      </c>
      <c r="Z848" s="30">
        <v>13.13</v>
      </c>
      <c r="AA848" s="190">
        <f t="shared" si="78"/>
        <v>0.86198449999999993</v>
      </c>
      <c r="AB848" s="41">
        <v>41260</v>
      </c>
      <c r="AC848" s="30">
        <v>13.12</v>
      </c>
      <c r="AD848" s="190">
        <f t="shared" si="79"/>
        <v>0.86067199999999988</v>
      </c>
      <c r="AE848" s="41">
        <v>41260</v>
      </c>
      <c r="AF848" s="30">
        <v>17.66</v>
      </c>
      <c r="AG848" s="1685">
        <f t="shared" si="80"/>
        <v>1.5593780000000002</v>
      </c>
      <c r="AH848" s="1446"/>
      <c r="AI848" s="93">
        <v>41256</v>
      </c>
      <c r="AJ848" s="30">
        <v>12.03</v>
      </c>
      <c r="AK848" s="190">
        <f t="shared" si="81"/>
        <v>0.72360449999999987</v>
      </c>
      <c r="AL848" s="41">
        <v>41246</v>
      </c>
      <c r="AM848" s="30">
        <v>10.013999999999999</v>
      </c>
      <c r="AN848" s="190">
        <f t="shared" si="82"/>
        <v>0.50140097999999989</v>
      </c>
      <c r="AO848" s="41">
        <v>41289</v>
      </c>
      <c r="AP848" s="88">
        <v>12.89</v>
      </c>
      <c r="AQ848" s="1685">
        <f t="shared" si="83"/>
        <v>0.83076050000000023</v>
      </c>
    </row>
    <row r="849" spans="1:43">
      <c r="A849" s="28">
        <v>41247</v>
      </c>
      <c r="B849" s="41">
        <v>41247</v>
      </c>
      <c r="C849" s="30">
        <v>60.089100000000002</v>
      </c>
      <c r="D849" s="28">
        <v>41247</v>
      </c>
      <c r="E849" s="30">
        <v>35.989400000000003</v>
      </c>
      <c r="F849" s="28">
        <v>41247</v>
      </c>
      <c r="G849" s="30">
        <v>21.404900000000001</v>
      </c>
      <c r="H849" s="28">
        <v>41247</v>
      </c>
      <c r="I849" s="30">
        <v>18.566099999999999</v>
      </c>
      <c r="J849" s="28">
        <v>41247</v>
      </c>
      <c r="K849" s="30">
        <v>16.1495</v>
      </c>
      <c r="L849" s="41">
        <v>41247</v>
      </c>
      <c r="M849" s="30">
        <v>48.11</v>
      </c>
      <c r="N849" s="119">
        <v>41247</v>
      </c>
      <c r="O849" s="30">
        <v>59.859000000000002</v>
      </c>
      <c r="P849" s="41">
        <v>41247</v>
      </c>
      <c r="Q849" s="30">
        <v>37.159599999999998</v>
      </c>
      <c r="R849" s="119">
        <v>41247</v>
      </c>
      <c r="S849" s="30">
        <v>42.070999999999998</v>
      </c>
      <c r="T849" s="41">
        <v>41247</v>
      </c>
      <c r="U849" s="30">
        <v>21.753</v>
      </c>
      <c r="V849" s="119">
        <v>41247</v>
      </c>
      <c r="W849" s="30">
        <v>22.22</v>
      </c>
      <c r="X849" s="1446"/>
      <c r="Y849" s="93">
        <v>41261</v>
      </c>
      <c r="Z849" s="30">
        <v>13.17</v>
      </c>
      <c r="AA849" s="190">
        <f t="shared" si="78"/>
        <v>0.86724450000000008</v>
      </c>
      <c r="AB849" s="41">
        <v>41261</v>
      </c>
      <c r="AC849" s="30">
        <v>13.12</v>
      </c>
      <c r="AD849" s="190">
        <f t="shared" si="79"/>
        <v>0.86067199999999988</v>
      </c>
      <c r="AE849" s="41">
        <v>41261</v>
      </c>
      <c r="AF849" s="30">
        <v>17.670000000000002</v>
      </c>
      <c r="AG849" s="1685">
        <f t="shared" si="80"/>
        <v>1.5611445000000006</v>
      </c>
      <c r="AH849" s="1446"/>
      <c r="AI849" s="93">
        <v>41257</v>
      </c>
      <c r="AJ849" s="30">
        <v>12.01</v>
      </c>
      <c r="AK849" s="190">
        <f t="shared" si="81"/>
        <v>0.72120049999999991</v>
      </c>
      <c r="AL849" s="41">
        <v>41247</v>
      </c>
      <c r="AM849" s="30">
        <v>10.013999999999999</v>
      </c>
      <c r="AN849" s="190">
        <f t="shared" si="82"/>
        <v>0.50140097999999989</v>
      </c>
      <c r="AO849" s="41">
        <v>41290</v>
      </c>
      <c r="AP849" s="88">
        <v>12.43</v>
      </c>
      <c r="AQ849" s="1685">
        <f t="shared" si="83"/>
        <v>0.77252449999999995</v>
      </c>
    </row>
    <row r="850" spans="1:43">
      <c r="A850" s="28">
        <v>41248</v>
      </c>
      <c r="B850" s="41">
        <v>41248</v>
      </c>
      <c r="C850" s="30">
        <v>58.9953</v>
      </c>
      <c r="D850" s="28">
        <v>41248</v>
      </c>
      <c r="E850" s="30">
        <v>34.457900000000002</v>
      </c>
      <c r="F850" s="28">
        <v>41248</v>
      </c>
      <c r="G850" s="30">
        <v>21.020499999999998</v>
      </c>
      <c r="H850" s="28">
        <v>41248</v>
      </c>
      <c r="I850" s="30">
        <v>18.3157</v>
      </c>
      <c r="J850" s="28">
        <v>41248</v>
      </c>
      <c r="K850" s="30">
        <v>15.957100000000001</v>
      </c>
      <c r="L850" s="41">
        <v>41248</v>
      </c>
      <c r="M850" s="30">
        <v>46.560499999999998</v>
      </c>
      <c r="N850" s="119">
        <v>41248</v>
      </c>
      <c r="O850" s="30">
        <v>58.924999999999997</v>
      </c>
      <c r="P850" s="41">
        <v>41248</v>
      </c>
      <c r="Q850" s="30">
        <v>35.794400000000003</v>
      </c>
      <c r="R850" s="119">
        <v>41248</v>
      </c>
      <c r="S850" s="30">
        <v>39.906999999999996</v>
      </c>
      <c r="T850" s="41">
        <v>41248</v>
      </c>
      <c r="U850" s="30">
        <v>21.787600000000001</v>
      </c>
      <c r="V850" s="119">
        <v>41248</v>
      </c>
      <c r="W850" s="30">
        <v>22.251000000000001</v>
      </c>
      <c r="X850" s="1446"/>
      <c r="Y850" s="93">
        <v>41262</v>
      </c>
      <c r="Z850" s="30">
        <v>13.18</v>
      </c>
      <c r="AA850" s="190">
        <f t="shared" si="78"/>
        <v>0.86856199999999995</v>
      </c>
      <c r="AB850" s="41">
        <v>41262</v>
      </c>
      <c r="AC850" s="30">
        <v>13.14</v>
      </c>
      <c r="AD850" s="190">
        <f t="shared" si="79"/>
        <v>0.86329800000000023</v>
      </c>
      <c r="AE850" s="41">
        <v>41262</v>
      </c>
      <c r="AF850" s="30">
        <v>17.62</v>
      </c>
      <c r="AG850" s="1685">
        <f t="shared" si="80"/>
        <v>1.5523220000000004</v>
      </c>
      <c r="AH850" s="1446"/>
      <c r="AI850" s="93">
        <v>41260</v>
      </c>
      <c r="AJ850" s="30">
        <v>11.96</v>
      </c>
      <c r="AK850" s="190">
        <f t="shared" si="81"/>
        <v>0.71520800000000018</v>
      </c>
      <c r="AL850" s="41">
        <v>41248</v>
      </c>
      <c r="AM850" s="30">
        <v>9.9079999999999995</v>
      </c>
      <c r="AN850" s="190">
        <f t="shared" si="82"/>
        <v>0.49084232000000005</v>
      </c>
      <c r="AO850" s="41">
        <v>41291</v>
      </c>
      <c r="AP850" s="88">
        <v>12.45</v>
      </c>
      <c r="AQ850" s="1685">
        <f t="shared" si="83"/>
        <v>0.77501249999999999</v>
      </c>
    </row>
    <row r="851" spans="1:43">
      <c r="A851" s="28">
        <v>41249</v>
      </c>
      <c r="B851" s="41">
        <v>41249</v>
      </c>
      <c r="C851" s="30">
        <v>58.935200000000002</v>
      </c>
      <c r="D851" s="28">
        <v>41249</v>
      </c>
      <c r="E851" s="30">
        <v>34.530799999999999</v>
      </c>
      <c r="F851" s="28">
        <v>41249</v>
      </c>
      <c r="G851" s="30">
        <v>21.032599999999999</v>
      </c>
      <c r="H851" s="28">
        <v>41249</v>
      </c>
      <c r="I851" s="30">
        <v>18.3184</v>
      </c>
      <c r="J851" s="28">
        <v>41249</v>
      </c>
      <c r="K851" s="30">
        <v>15.9514</v>
      </c>
      <c r="L851" s="41">
        <v>41249</v>
      </c>
      <c r="M851" s="30">
        <v>43.517499999999998</v>
      </c>
      <c r="N851" s="119">
        <v>41249</v>
      </c>
      <c r="O851" s="30">
        <v>55.158999999999999</v>
      </c>
      <c r="P851" s="41">
        <v>41249</v>
      </c>
      <c r="Q851" s="30">
        <v>33.462200000000003</v>
      </c>
      <c r="R851" s="119">
        <v>41249</v>
      </c>
      <c r="S851" s="30">
        <v>36.838999999999999</v>
      </c>
      <c r="T851" s="41">
        <v>41249</v>
      </c>
      <c r="U851" s="30">
        <v>21.232099999999999</v>
      </c>
      <c r="V851" s="119">
        <v>41249</v>
      </c>
      <c r="W851" s="30">
        <v>21.654</v>
      </c>
      <c r="X851" s="1446"/>
      <c r="Y851" s="93">
        <v>41263</v>
      </c>
      <c r="Z851" s="30">
        <v>13.13</v>
      </c>
      <c r="AA851" s="190">
        <f t="shared" si="78"/>
        <v>0.86198449999999993</v>
      </c>
      <c r="AB851" s="41">
        <v>41263</v>
      </c>
      <c r="AC851" s="30">
        <v>13.12</v>
      </c>
      <c r="AD851" s="190">
        <f t="shared" si="79"/>
        <v>0.86067199999999988</v>
      </c>
      <c r="AE851" s="41">
        <v>41263</v>
      </c>
      <c r="AF851" s="30">
        <v>17.62</v>
      </c>
      <c r="AG851" s="1685">
        <f t="shared" si="80"/>
        <v>1.5523220000000004</v>
      </c>
      <c r="AH851" s="1446"/>
      <c r="AI851" s="93">
        <v>41261</v>
      </c>
      <c r="AJ851" s="30">
        <v>11.98</v>
      </c>
      <c r="AK851" s="190">
        <f t="shared" si="81"/>
        <v>0.71760200000000007</v>
      </c>
      <c r="AL851" s="41">
        <v>41249</v>
      </c>
      <c r="AM851" s="30">
        <v>9.5229999999999997</v>
      </c>
      <c r="AN851" s="190">
        <f t="shared" si="82"/>
        <v>0.45343764499999994</v>
      </c>
      <c r="AO851" s="41">
        <v>41292</v>
      </c>
      <c r="AP851" s="88">
        <v>12.41</v>
      </c>
      <c r="AQ851" s="1685">
        <f t="shared" si="83"/>
        <v>0.77004050000000002</v>
      </c>
    </row>
    <row r="852" spans="1:43">
      <c r="A852" s="28">
        <v>41250</v>
      </c>
      <c r="B852" s="41">
        <v>41250</v>
      </c>
      <c r="C852" s="30">
        <v>64.1691</v>
      </c>
      <c r="D852" s="28">
        <v>41250</v>
      </c>
      <c r="E852" s="30">
        <v>35.274700000000003</v>
      </c>
      <c r="F852" s="28">
        <v>41250</v>
      </c>
      <c r="G852" s="30">
        <v>21.237200000000001</v>
      </c>
      <c r="H852" s="28">
        <v>41250</v>
      </c>
      <c r="I852" s="30">
        <v>18.324999999999999</v>
      </c>
      <c r="J852" s="28">
        <v>41250</v>
      </c>
      <c r="K852" s="30">
        <v>15.988899999999999</v>
      </c>
      <c r="L852" s="41">
        <v>41250</v>
      </c>
      <c r="M852" s="30">
        <v>43.5167</v>
      </c>
      <c r="N852" s="119">
        <v>41250</v>
      </c>
      <c r="O852" s="30">
        <v>54.645000000000003</v>
      </c>
      <c r="P852" s="41">
        <v>41250</v>
      </c>
      <c r="Q852" s="30">
        <v>33.458799999999997</v>
      </c>
      <c r="R852" s="119">
        <v>41250</v>
      </c>
      <c r="S852" s="30">
        <v>36.829000000000001</v>
      </c>
      <c r="T852" s="41">
        <v>41250</v>
      </c>
      <c r="U852" s="30">
        <v>21.299900000000001</v>
      </c>
      <c r="V852" s="119">
        <v>41250</v>
      </c>
      <c r="W852" s="30">
        <v>21.706</v>
      </c>
      <c r="X852" s="1446"/>
      <c r="Y852" s="93">
        <v>41264</v>
      </c>
      <c r="Z852" s="30">
        <v>13.12</v>
      </c>
      <c r="AA852" s="190">
        <f t="shared" si="78"/>
        <v>0.86067199999999988</v>
      </c>
      <c r="AB852" s="41">
        <v>41264</v>
      </c>
      <c r="AC852" s="30">
        <v>13.14</v>
      </c>
      <c r="AD852" s="190">
        <f t="shared" si="79"/>
        <v>0.86329800000000023</v>
      </c>
      <c r="AE852" s="41">
        <v>41264</v>
      </c>
      <c r="AF852" s="30">
        <v>17.61</v>
      </c>
      <c r="AG852" s="1685">
        <f t="shared" si="80"/>
        <v>1.5505605</v>
      </c>
      <c r="AH852" s="1446"/>
      <c r="AI852" s="93">
        <v>41262</v>
      </c>
      <c r="AJ852" s="30">
        <v>11.99</v>
      </c>
      <c r="AK852" s="190">
        <f t="shared" si="81"/>
        <v>0.71880050000000006</v>
      </c>
      <c r="AL852" s="41">
        <v>41250</v>
      </c>
      <c r="AM852" s="30">
        <v>9.4979999999999993</v>
      </c>
      <c r="AN852" s="190">
        <f t="shared" si="82"/>
        <v>0.45106001999999989</v>
      </c>
      <c r="AO852" s="41">
        <v>41296</v>
      </c>
      <c r="AP852" s="88">
        <v>12.42</v>
      </c>
      <c r="AQ852" s="1685">
        <f t="shared" si="83"/>
        <v>0.77128200000000002</v>
      </c>
    </row>
    <row r="853" spans="1:43">
      <c r="A853" s="28">
        <v>41253</v>
      </c>
      <c r="B853" s="41">
        <v>41253</v>
      </c>
      <c r="C853" s="30">
        <v>65.705399999999997</v>
      </c>
      <c r="D853" s="28">
        <v>41253</v>
      </c>
      <c r="E853" s="30">
        <v>35.2042</v>
      </c>
      <c r="F853" s="28">
        <v>41253</v>
      </c>
      <c r="G853" s="30">
        <v>21.2331</v>
      </c>
      <c r="H853" s="28">
        <v>41253</v>
      </c>
      <c r="I853" s="30">
        <v>18.333100000000002</v>
      </c>
      <c r="J853" s="28">
        <v>41253</v>
      </c>
      <c r="K853" s="30">
        <v>15.998699999999999</v>
      </c>
      <c r="L853" s="41">
        <v>41253</v>
      </c>
      <c r="M853" s="30">
        <v>42.879199999999997</v>
      </c>
      <c r="N853" s="119">
        <v>41253</v>
      </c>
      <c r="O853" s="30">
        <v>53.173999999999999</v>
      </c>
      <c r="P853" s="41">
        <v>41253</v>
      </c>
      <c r="Q853" s="30">
        <v>32.795900000000003</v>
      </c>
      <c r="R853" s="119">
        <v>41253</v>
      </c>
      <c r="S853" s="30">
        <v>36.174999999999997</v>
      </c>
      <c r="T853" s="41">
        <v>41253</v>
      </c>
      <c r="U853" s="30">
        <v>21.069500000000001</v>
      </c>
      <c r="V853" s="119">
        <v>41253</v>
      </c>
      <c r="W853" s="30">
        <v>21.469000000000001</v>
      </c>
      <c r="X853" s="1446"/>
      <c r="Y853" s="93">
        <v>41267</v>
      </c>
      <c r="Z853" s="30">
        <v>13.12</v>
      </c>
      <c r="AA853" s="190">
        <f t="shared" si="78"/>
        <v>0.86067199999999988</v>
      </c>
      <c r="AB853" s="41">
        <v>41267</v>
      </c>
      <c r="AC853" s="30">
        <v>13.1</v>
      </c>
      <c r="AD853" s="190">
        <f t="shared" si="79"/>
        <v>0.85805000000000009</v>
      </c>
      <c r="AE853" s="41">
        <v>41267</v>
      </c>
      <c r="AF853" s="30">
        <v>17.55</v>
      </c>
      <c r="AG853" s="1685">
        <f t="shared" si="80"/>
        <v>1.5400125000000002</v>
      </c>
      <c r="AH853" s="1446"/>
      <c r="AI853" s="93">
        <v>41263</v>
      </c>
      <c r="AJ853" s="30">
        <v>11.96</v>
      </c>
      <c r="AK853" s="190">
        <f t="shared" si="81"/>
        <v>0.71520800000000018</v>
      </c>
      <c r="AL853" s="41">
        <v>41253</v>
      </c>
      <c r="AM853" s="30">
        <v>9.4329999999999998</v>
      </c>
      <c r="AN853" s="190">
        <f t="shared" si="82"/>
        <v>0.44490744500000001</v>
      </c>
      <c r="AO853" s="41">
        <v>41297</v>
      </c>
      <c r="AP853" s="88">
        <v>12.41</v>
      </c>
      <c r="AQ853" s="1685">
        <f t="shared" si="83"/>
        <v>0.77004050000000002</v>
      </c>
    </row>
    <row r="854" spans="1:43">
      <c r="A854" s="28">
        <v>41254</v>
      </c>
      <c r="B854" s="41">
        <v>41254</v>
      </c>
      <c r="C854" s="30">
        <v>65.936499999999995</v>
      </c>
      <c r="D854" s="28">
        <v>41254</v>
      </c>
      <c r="E854" s="30">
        <v>35.173299999999998</v>
      </c>
      <c r="F854" s="28">
        <v>41254</v>
      </c>
      <c r="G854" s="30">
        <v>21.224599999999999</v>
      </c>
      <c r="H854" s="28">
        <v>41254</v>
      </c>
      <c r="I854" s="30">
        <v>18.323499999999999</v>
      </c>
      <c r="J854" s="28">
        <v>41254</v>
      </c>
      <c r="K854" s="30">
        <v>15.981400000000001</v>
      </c>
      <c r="L854" s="41">
        <v>41254</v>
      </c>
      <c r="M854" s="30">
        <v>42.755400000000002</v>
      </c>
      <c r="N854" s="119">
        <v>41254</v>
      </c>
      <c r="O854" s="30">
        <v>52.896000000000001</v>
      </c>
      <c r="P854" s="41">
        <v>41254</v>
      </c>
      <c r="Q854" s="30">
        <v>32.764699999999998</v>
      </c>
      <c r="R854" s="119">
        <v>41254</v>
      </c>
      <c r="S854" s="30">
        <v>36.045999999999999</v>
      </c>
      <c r="T854" s="41">
        <v>41254</v>
      </c>
      <c r="U854" s="30">
        <v>21.0166</v>
      </c>
      <c r="V854" s="119">
        <v>41254</v>
      </c>
      <c r="W854" s="30">
        <v>21.427</v>
      </c>
      <c r="X854" s="1446"/>
      <c r="Y854" s="93">
        <v>41270</v>
      </c>
      <c r="Z854" s="30">
        <v>13.05</v>
      </c>
      <c r="AA854" s="190">
        <f t="shared" si="78"/>
        <v>0.85151250000000001</v>
      </c>
      <c r="AB854" s="41">
        <v>41270</v>
      </c>
      <c r="AC854" s="30">
        <v>12.94</v>
      </c>
      <c r="AD854" s="190">
        <f t="shared" si="79"/>
        <v>0.8372179999999998</v>
      </c>
      <c r="AE854" s="41">
        <v>41270</v>
      </c>
      <c r="AF854" s="30">
        <v>17.38</v>
      </c>
      <c r="AG854" s="1685">
        <f t="shared" si="80"/>
        <v>1.5103219999999997</v>
      </c>
      <c r="AH854" s="1446"/>
      <c r="AI854" s="93">
        <v>41264</v>
      </c>
      <c r="AJ854" s="30">
        <v>11.94</v>
      </c>
      <c r="AK854" s="190">
        <f t="shared" si="81"/>
        <v>0.71281799999999984</v>
      </c>
      <c r="AL854" s="41">
        <v>41254</v>
      </c>
      <c r="AM854" s="30">
        <v>9.4649999999999999</v>
      </c>
      <c r="AN854" s="190">
        <f t="shared" si="82"/>
        <v>0.44793112499999999</v>
      </c>
      <c r="AO854" s="41">
        <v>41298</v>
      </c>
      <c r="AP854" s="88">
        <v>12.11</v>
      </c>
      <c r="AQ854" s="1685">
        <f t="shared" si="83"/>
        <v>0.73326049999999998</v>
      </c>
    </row>
    <row r="855" spans="1:43">
      <c r="A855" s="28">
        <v>41255</v>
      </c>
      <c r="B855" s="41">
        <v>41255</v>
      </c>
      <c r="C855" s="30">
        <v>65.340599999999995</v>
      </c>
      <c r="D855" s="28">
        <v>41255</v>
      </c>
      <c r="E855" s="30">
        <v>35.0351</v>
      </c>
      <c r="F855" s="28">
        <v>41255</v>
      </c>
      <c r="G855" s="30">
        <v>21.144100000000002</v>
      </c>
      <c r="H855" s="28">
        <v>41255</v>
      </c>
      <c r="I855" s="30">
        <v>18.263500000000001</v>
      </c>
      <c r="J855" s="28">
        <v>41255</v>
      </c>
      <c r="K855" s="30">
        <v>15.966900000000001</v>
      </c>
      <c r="L855" s="41">
        <v>41255</v>
      </c>
      <c r="M855" s="30">
        <v>42.707000000000001</v>
      </c>
      <c r="N855" s="119">
        <v>41255</v>
      </c>
      <c r="O855" s="30">
        <v>52.893000000000001</v>
      </c>
      <c r="P855" s="41">
        <v>41255</v>
      </c>
      <c r="Q855" s="30">
        <v>32.726300000000002</v>
      </c>
      <c r="R855" s="119">
        <v>41255</v>
      </c>
      <c r="S855" s="30">
        <v>36.012999999999998</v>
      </c>
      <c r="T855" s="41">
        <v>41255</v>
      </c>
      <c r="U855" s="30">
        <v>21.061900000000001</v>
      </c>
      <c r="V855" s="119">
        <v>41255</v>
      </c>
      <c r="W855" s="30">
        <v>21.478000000000002</v>
      </c>
      <c r="X855" s="1446"/>
      <c r="Y855" s="93">
        <v>41271</v>
      </c>
      <c r="Z855" s="30">
        <v>13.04</v>
      </c>
      <c r="AA855" s="190">
        <f t="shared" si="78"/>
        <v>0.85020799999999985</v>
      </c>
      <c r="AB855" s="41">
        <v>41271</v>
      </c>
      <c r="AC855" s="30">
        <v>12.97</v>
      </c>
      <c r="AD855" s="190">
        <f t="shared" si="79"/>
        <v>0.84110450000000003</v>
      </c>
      <c r="AE855" s="41">
        <v>41271</v>
      </c>
      <c r="AF855" s="30">
        <v>17.510000000000002</v>
      </c>
      <c r="AG855" s="1685">
        <f t="shared" si="80"/>
        <v>1.5330005</v>
      </c>
      <c r="AH855" s="1446"/>
      <c r="AI855" s="93">
        <v>41267</v>
      </c>
      <c r="AJ855" s="30">
        <v>11.93</v>
      </c>
      <c r="AK855" s="190">
        <f t="shared" si="81"/>
        <v>0.71162449999999999</v>
      </c>
      <c r="AL855" s="41">
        <v>41255</v>
      </c>
      <c r="AM855" s="30">
        <v>9.4610000000000003</v>
      </c>
      <c r="AN855" s="190">
        <f t="shared" si="82"/>
        <v>0.44755260500000005</v>
      </c>
      <c r="AO855" s="41">
        <v>41299</v>
      </c>
      <c r="AP855" s="88">
        <v>12.13</v>
      </c>
      <c r="AQ855" s="1685">
        <f t="shared" si="83"/>
        <v>0.73568450000000007</v>
      </c>
    </row>
    <row r="856" spans="1:43">
      <c r="A856" s="28">
        <v>41256</v>
      </c>
      <c r="B856" s="41">
        <v>41256</v>
      </c>
      <c r="C856" s="30">
        <v>65.297600000000003</v>
      </c>
      <c r="D856" s="28">
        <v>41256</v>
      </c>
      <c r="E856" s="30">
        <v>35.229900000000001</v>
      </c>
      <c r="F856" s="28">
        <v>41256</v>
      </c>
      <c r="G856" s="30">
        <v>21.179099999999998</v>
      </c>
      <c r="H856" s="28">
        <v>41256</v>
      </c>
      <c r="I856" s="30">
        <v>18.419899999999998</v>
      </c>
      <c r="J856" s="28">
        <v>41256</v>
      </c>
      <c r="K856" s="30">
        <v>15.949199999999999</v>
      </c>
      <c r="L856" s="41">
        <v>41256</v>
      </c>
      <c r="M856" s="30">
        <v>42.1907</v>
      </c>
      <c r="N856" s="119">
        <v>41256</v>
      </c>
      <c r="O856" s="30">
        <v>51.720999999999997</v>
      </c>
      <c r="P856" s="41">
        <v>41256</v>
      </c>
      <c r="Q856" s="30">
        <v>32.060699999999997</v>
      </c>
      <c r="R856" s="119">
        <v>41256</v>
      </c>
      <c r="S856" s="30">
        <v>35.302999999999997</v>
      </c>
      <c r="T856" s="41">
        <v>41256</v>
      </c>
      <c r="U856" s="30">
        <v>20.914300000000001</v>
      </c>
      <c r="V856" s="119">
        <v>41256</v>
      </c>
      <c r="W856" s="30">
        <v>21.33</v>
      </c>
      <c r="X856" s="1446"/>
      <c r="Y856" s="93">
        <v>41274</v>
      </c>
      <c r="Z856" s="30">
        <v>13.05</v>
      </c>
      <c r="AA856" s="190">
        <f t="shared" si="78"/>
        <v>0.85151250000000001</v>
      </c>
      <c r="AB856" s="41">
        <v>41274</v>
      </c>
      <c r="AC856" s="30">
        <v>12.97</v>
      </c>
      <c r="AD856" s="190">
        <f t="shared" si="79"/>
        <v>0.84110450000000003</v>
      </c>
      <c r="AE856" s="41">
        <v>41274</v>
      </c>
      <c r="AF856" s="30">
        <v>17.53</v>
      </c>
      <c r="AG856" s="1685">
        <f t="shared" si="80"/>
        <v>1.5365045000000002</v>
      </c>
      <c r="AH856" s="1446"/>
      <c r="AI856" s="93">
        <v>41270</v>
      </c>
      <c r="AJ856" s="30">
        <v>11.72</v>
      </c>
      <c r="AK856" s="190">
        <f t="shared" si="81"/>
        <v>0.68679200000000018</v>
      </c>
      <c r="AL856" s="41">
        <v>41256</v>
      </c>
      <c r="AM856" s="30">
        <v>9.4849999999999994</v>
      </c>
      <c r="AN856" s="190">
        <f t="shared" si="82"/>
        <v>0.44982612499999991</v>
      </c>
      <c r="AO856" s="41">
        <v>41302</v>
      </c>
      <c r="AP856" s="88">
        <v>12.12</v>
      </c>
      <c r="AQ856" s="1685">
        <f t="shared" si="83"/>
        <v>0.73447199999999979</v>
      </c>
    </row>
    <row r="857" spans="1:43">
      <c r="A857" s="28">
        <v>41257</v>
      </c>
      <c r="B857" s="41">
        <v>41257</v>
      </c>
      <c r="C857" s="30">
        <v>63.434600000000003</v>
      </c>
      <c r="D857" s="28">
        <v>41257</v>
      </c>
      <c r="E857" s="30">
        <v>34.101999999999997</v>
      </c>
      <c r="F857" s="28">
        <v>41257</v>
      </c>
      <c r="G857" s="30">
        <v>20.592700000000001</v>
      </c>
      <c r="H857" s="28">
        <v>41257</v>
      </c>
      <c r="I857" s="30">
        <v>17.956499999999998</v>
      </c>
      <c r="J857" s="28">
        <v>41257</v>
      </c>
      <c r="K857" s="30">
        <v>15.6052</v>
      </c>
      <c r="L857" s="41">
        <v>41257</v>
      </c>
      <c r="M857" s="30">
        <v>42.061300000000003</v>
      </c>
      <c r="N857" s="119">
        <v>41257</v>
      </c>
      <c r="O857" s="30">
        <v>51.436</v>
      </c>
      <c r="P857" s="41">
        <v>41257</v>
      </c>
      <c r="Q857" s="30">
        <v>31.724699999999999</v>
      </c>
      <c r="R857" s="119">
        <v>41257</v>
      </c>
      <c r="S857" s="30">
        <v>34.960999999999999</v>
      </c>
      <c r="T857" s="41">
        <v>41257</v>
      </c>
      <c r="U857" s="30">
        <v>20.913799999999998</v>
      </c>
      <c r="V857" s="119">
        <v>41257</v>
      </c>
      <c r="W857" s="30">
        <v>21.334</v>
      </c>
      <c r="X857" s="1446"/>
      <c r="Y857" s="93">
        <v>41276</v>
      </c>
      <c r="Z857" s="30">
        <v>13.23</v>
      </c>
      <c r="AA857" s="190">
        <f t="shared" si="78"/>
        <v>0.87516450000000001</v>
      </c>
      <c r="AB857" s="41">
        <v>41276</v>
      </c>
      <c r="AC857" s="30">
        <v>13.41</v>
      </c>
      <c r="AD857" s="190">
        <f t="shared" si="79"/>
        <v>0.8991404999999999</v>
      </c>
      <c r="AE857" s="41">
        <v>41276</v>
      </c>
      <c r="AF857" s="30">
        <v>17.98</v>
      </c>
      <c r="AG857" s="1685">
        <f t="shared" si="80"/>
        <v>1.6164020000000001</v>
      </c>
      <c r="AH857" s="1446"/>
      <c r="AI857" s="93">
        <v>41271</v>
      </c>
      <c r="AJ857" s="30">
        <v>11.72</v>
      </c>
      <c r="AK857" s="190">
        <f t="shared" si="81"/>
        <v>0.68679200000000018</v>
      </c>
      <c r="AL857" s="41">
        <v>41257</v>
      </c>
      <c r="AM857" s="30">
        <v>9.4849999999999994</v>
      </c>
      <c r="AN857" s="190">
        <f t="shared" si="82"/>
        <v>0.44982612499999991</v>
      </c>
      <c r="AO857" s="41">
        <v>41303</v>
      </c>
      <c r="AP857" s="88">
        <v>12.14</v>
      </c>
      <c r="AQ857" s="1685">
        <f t="shared" si="83"/>
        <v>0.73689800000000005</v>
      </c>
    </row>
    <row r="858" spans="1:43">
      <c r="A858" s="28">
        <v>41260</v>
      </c>
      <c r="B858" s="41">
        <v>41260</v>
      </c>
      <c r="C858" s="30">
        <v>64.161000000000001</v>
      </c>
      <c r="D858" s="28">
        <v>41260</v>
      </c>
      <c r="E858" s="30">
        <v>34.400300000000001</v>
      </c>
      <c r="F858" s="28">
        <v>41260</v>
      </c>
      <c r="G858" s="30">
        <v>20.765499999999999</v>
      </c>
      <c r="H858" s="28">
        <v>41260</v>
      </c>
      <c r="I858" s="30">
        <v>18.087</v>
      </c>
      <c r="J858" s="28">
        <v>41260</v>
      </c>
      <c r="K858" s="30">
        <v>15.6905</v>
      </c>
      <c r="L858" s="41">
        <v>41260</v>
      </c>
      <c r="M858" s="30">
        <v>41.603000000000002</v>
      </c>
      <c r="N858" s="119">
        <v>41260</v>
      </c>
      <c r="O858" s="30">
        <v>50.856999999999999</v>
      </c>
      <c r="P858" s="41">
        <v>41260</v>
      </c>
      <c r="Q858" s="30">
        <v>31.1876</v>
      </c>
      <c r="R858" s="119">
        <v>41260</v>
      </c>
      <c r="S858" s="30">
        <v>34.508000000000003</v>
      </c>
      <c r="T858" s="41">
        <v>41260</v>
      </c>
      <c r="U858" s="30">
        <v>21.0472</v>
      </c>
      <c r="V858" s="119">
        <v>41260</v>
      </c>
      <c r="W858" s="30">
        <v>21.466000000000001</v>
      </c>
      <c r="X858" s="1446"/>
      <c r="Y858" s="93">
        <v>41277</v>
      </c>
      <c r="Z858" s="30">
        <v>13.14</v>
      </c>
      <c r="AA858" s="190">
        <f t="shared" si="78"/>
        <v>0.86329800000000023</v>
      </c>
      <c r="AB858" s="41">
        <v>41277</v>
      </c>
      <c r="AC858" s="30">
        <v>13.29</v>
      </c>
      <c r="AD858" s="190">
        <f t="shared" si="79"/>
        <v>0.88312049999999986</v>
      </c>
      <c r="AE858" s="41">
        <v>41277</v>
      </c>
      <c r="AF858" s="30">
        <v>17.91</v>
      </c>
      <c r="AG858" s="1685">
        <f t="shared" si="80"/>
        <v>1.6038405000000002</v>
      </c>
      <c r="AH858" s="1446"/>
      <c r="AI858" s="93">
        <v>41274</v>
      </c>
      <c r="AJ858" s="30">
        <v>11.73</v>
      </c>
      <c r="AK858" s="190">
        <f t="shared" si="81"/>
        <v>0.68796449999999998</v>
      </c>
      <c r="AL858" s="41">
        <v>41260</v>
      </c>
      <c r="AM858" s="30">
        <v>9.5340000000000007</v>
      </c>
      <c r="AN858" s="190">
        <f t="shared" si="82"/>
        <v>0.45448578000000006</v>
      </c>
      <c r="AO858" s="41">
        <v>41304</v>
      </c>
      <c r="AP858" s="88">
        <v>12.17</v>
      </c>
      <c r="AQ858" s="1685">
        <f t="shared" si="83"/>
        <v>0.74054450000000005</v>
      </c>
    </row>
    <row r="859" spans="1:43">
      <c r="A859" s="28">
        <v>41261</v>
      </c>
      <c r="B859" s="41">
        <v>41261</v>
      </c>
      <c r="C859" s="30">
        <v>64.983099999999993</v>
      </c>
      <c r="D859" s="28">
        <v>41261</v>
      </c>
      <c r="E859" s="30">
        <v>34.586599999999997</v>
      </c>
      <c r="F859" s="28">
        <v>41261</v>
      </c>
      <c r="G859" s="30">
        <v>20.7638</v>
      </c>
      <c r="H859" s="28">
        <v>41261</v>
      </c>
      <c r="I859" s="30">
        <v>18.0215</v>
      </c>
      <c r="J859" s="28">
        <v>41261</v>
      </c>
      <c r="K859" s="30">
        <v>15.588799999999999</v>
      </c>
      <c r="L859" s="41">
        <v>41261</v>
      </c>
      <c r="M859" s="30">
        <v>40.768000000000001</v>
      </c>
      <c r="N859" s="119">
        <v>41261</v>
      </c>
      <c r="O859" s="30">
        <v>49.966999999999999</v>
      </c>
      <c r="P859" s="41">
        <v>41261</v>
      </c>
      <c r="Q859" s="30">
        <v>30.520700000000001</v>
      </c>
      <c r="R859" s="119">
        <v>41261</v>
      </c>
      <c r="S859" s="30">
        <v>33.783999999999999</v>
      </c>
      <c r="T859" s="41">
        <v>41261</v>
      </c>
      <c r="U859" s="30">
        <v>20.883199999999999</v>
      </c>
      <c r="V859" s="119">
        <v>41261</v>
      </c>
      <c r="W859" s="30">
        <v>21.306000000000001</v>
      </c>
      <c r="X859" s="1446"/>
      <c r="Y859" s="93">
        <v>41278</v>
      </c>
      <c r="Z859" s="30">
        <v>13.14</v>
      </c>
      <c r="AA859" s="190">
        <f t="shared" si="78"/>
        <v>0.86329800000000023</v>
      </c>
      <c r="AB859" s="41">
        <v>41278</v>
      </c>
      <c r="AC859" s="30">
        <v>13.29</v>
      </c>
      <c r="AD859" s="190">
        <f t="shared" si="79"/>
        <v>0.88312049999999986</v>
      </c>
      <c r="AE859" s="41">
        <v>41278</v>
      </c>
      <c r="AF859" s="30">
        <v>17.88</v>
      </c>
      <c r="AG859" s="1685">
        <f t="shared" si="80"/>
        <v>1.5984719999999997</v>
      </c>
      <c r="AH859" s="1446"/>
      <c r="AI859" s="93">
        <v>41276</v>
      </c>
      <c r="AJ859" s="30">
        <v>12.2</v>
      </c>
      <c r="AK859" s="190">
        <f t="shared" si="81"/>
        <v>0.74419999999999997</v>
      </c>
      <c r="AL859" s="41">
        <v>41261</v>
      </c>
      <c r="AM859" s="30">
        <v>9.6370000000000005</v>
      </c>
      <c r="AN859" s="190">
        <f t="shared" si="82"/>
        <v>0.46435884500000013</v>
      </c>
      <c r="AO859" s="41">
        <v>41305</v>
      </c>
      <c r="AP859" s="88">
        <v>12.17</v>
      </c>
      <c r="AQ859" s="1685">
        <f t="shared" si="83"/>
        <v>0.74054450000000005</v>
      </c>
    </row>
    <row r="860" spans="1:43">
      <c r="A860" s="28">
        <v>41262</v>
      </c>
      <c r="B860" s="41">
        <v>41262</v>
      </c>
      <c r="C860" s="30">
        <v>65.857399999999998</v>
      </c>
      <c r="D860" s="28">
        <v>41262</v>
      </c>
      <c r="E860" s="30">
        <v>35.271900000000002</v>
      </c>
      <c r="F860" s="28">
        <v>41262</v>
      </c>
      <c r="G860" s="30">
        <v>21.293099999999999</v>
      </c>
      <c r="H860" s="28">
        <v>41262</v>
      </c>
      <c r="I860" s="30">
        <v>18.469100000000001</v>
      </c>
      <c r="J860" s="28">
        <v>41262</v>
      </c>
      <c r="K860" s="30">
        <v>15.821899999999999</v>
      </c>
      <c r="L860" s="41">
        <v>41262</v>
      </c>
      <c r="M860" s="30">
        <v>40.909599999999998</v>
      </c>
      <c r="N860" s="119">
        <v>41262</v>
      </c>
      <c r="O860" s="30">
        <v>50.048000000000002</v>
      </c>
      <c r="P860" s="41">
        <v>41262</v>
      </c>
      <c r="Q860" s="30">
        <v>30.598199999999999</v>
      </c>
      <c r="R860" s="119">
        <v>41262</v>
      </c>
      <c r="S860" s="30">
        <v>33.774000000000001</v>
      </c>
      <c r="T860" s="41">
        <v>41262</v>
      </c>
      <c r="U860" s="30">
        <v>20.903700000000001</v>
      </c>
      <c r="V860" s="119">
        <v>41262</v>
      </c>
      <c r="W860" s="30">
        <v>21.329000000000001</v>
      </c>
      <c r="X860" s="1446"/>
      <c r="Y860" s="93">
        <v>41281</v>
      </c>
      <c r="Z860" s="30">
        <v>13.04</v>
      </c>
      <c r="AA860" s="190">
        <f t="shared" si="78"/>
        <v>0.85020799999999985</v>
      </c>
      <c r="AB860" s="41">
        <v>41281</v>
      </c>
      <c r="AC860" s="30">
        <v>13.21</v>
      </c>
      <c r="AD860" s="190">
        <f t="shared" si="79"/>
        <v>0.87252050000000003</v>
      </c>
      <c r="AE860" s="41">
        <v>41281</v>
      </c>
      <c r="AF860" s="30">
        <v>17.829999999999998</v>
      </c>
      <c r="AG860" s="1685">
        <f t="shared" si="80"/>
        <v>1.5895444999999997</v>
      </c>
      <c r="AH860" s="1446"/>
      <c r="AI860" s="93">
        <v>41277</v>
      </c>
      <c r="AJ860" s="30">
        <v>12.15</v>
      </c>
      <c r="AK860" s="190">
        <f t="shared" si="81"/>
        <v>0.73811249999999995</v>
      </c>
      <c r="AL860" s="41">
        <v>41262</v>
      </c>
      <c r="AM860" s="30">
        <v>9.5589999999999993</v>
      </c>
      <c r="AN860" s="190">
        <f t="shared" si="82"/>
        <v>0.45687240499999993</v>
      </c>
      <c r="AO860" s="41">
        <v>41306</v>
      </c>
      <c r="AP860" s="88">
        <v>12.29</v>
      </c>
      <c r="AQ860" s="1685">
        <f t="shared" si="83"/>
        <v>0.75522049999999996</v>
      </c>
    </row>
    <row r="861" spans="1:43">
      <c r="A861" s="28">
        <v>41263</v>
      </c>
      <c r="B861" s="41">
        <v>41263</v>
      </c>
      <c r="C861" s="30">
        <v>66.071299999999994</v>
      </c>
      <c r="D861" s="28">
        <v>41263</v>
      </c>
      <c r="E861" s="30">
        <v>36.4816</v>
      </c>
      <c r="F861" s="28">
        <v>41263</v>
      </c>
      <c r="G861" s="30">
        <v>21.7822</v>
      </c>
      <c r="H861" s="28">
        <v>41263</v>
      </c>
      <c r="I861" s="30">
        <v>18.817</v>
      </c>
      <c r="J861" s="28">
        <v>41263</v>
      </c>
      <c r="K861" s="30">
        <v>16.2287</v>
      </c>
      <c r="L861" s="41">
        <v>41263</v>
      </c>
      <c r="M861" s="30">
        <v>40.789900000000003</v>
      </c>
      <c r="N861" s="119">
        <v>41263</v>
      </c>
      <c r="O861" s="30">
        <v>49.892000000000003</v>
      </c>
      <c r="P861" s="41">
        <v>41263</v>
      </c>
      <c r="Q861" s="30">
        <v>30.639800000000001</v>
      </c>
      <c r="R861" s="119">
        <v>41263</v>
      </c>
      <c r="S861" s="30">
        <v>33.884</v>
      </c>
      <c r="T861" s="41">
        <v>41263</v>
      </c>
      <c r="U861" s="30">
        <v>20.926100000000002</v>
      </c>
      <c r="V861" s="119">
        <v>41263</v>
      </c>
      <c r="W861" s="30">
        <v>21.352</v>
      </c>
      <c r="X861" s="1446"/>
      <c r="Y861" s="93">
        <v>41282</v>
      </c>
      <c r="Z861" s="30">
        <v>13</v>
      </c>
      <c r="AA861" s="190">
        <f t="shared" si="78"/>
        <v>0.84500000000000008</v>
      </c>
      <c r="AB861" s="41">
        <v>41282</v>
      </c>
      <c r="AC861" s="30">
        <v>13.24</v>
      </c>
      <c r="AD861" s="190">
        <f t="shared" si="79"/>
        <v>0.87648799999999993</v>
      </c>
      <c r="AE861" s="41">
        <v>41282</v>
      </c>
      <c r="AF861" s="30">
        <v>17.760000000000002</v>
      </c>
      <c r="AG861" s="1685">
        <f t="shared" si="80"/>
        <v>1.577088</v>
      </c>
      <c r="AH861" s="1446"/>
      <c r="AI861" s="93">
        <v>41278</v>
      </c>
      <c r="AJ861" s="30">
        <v>12.15</v>
      </c>
      <c r="AK861" s="190">
        <f t="shared" si="81"/>
        <v>0.73811249999999995</v>
      </c>
      <c r="AL861" s="41">
        <v>41263</v>
      </c>
      <c r="AM861" s="30">
        <v>9.5500000000000007</v>
      </c>
      <c r="AN861" s="190">
        <f t="shared" si="82"/>
        <v>0.45601249999999999</v>
      </c>
      <c r="AO861" s="41">
        <v>41309</v>
      </c>
      <c r="AP861" s="88">
        <v>12.45</v>
      </c>
      <c r="AQ861" s="1685">
        <f t="shared" si="83"/>
        <v>0.77501249999999999</v>
      </c>
    </row>
    <row r="862" spans="1:43">
      <c r="A862" s="28">
        <v>41264</v>
      </c>
      <c r="B862" s="41">
        <v>41264</v>
      </c>
      <c r="C862" s="30">
        <v>66.096999999999994</v>
      </c>
      <c r="D862" s="28">
        <v>41264</v>
      </c>
      <c r="E862" s="30">
        <v>36.355499999999999</v>
      </c>
      <c r="F862" s="28">
        <v>41264</v>
      </c>
      <c r="G862" s="30">
        <v>21.7499</v>
      </c>
      <c r="H862" s="28">
        <v>41264</v>
      </c>
      <c r="I862" s="30">
        <v>18.771699999999999</v>
      </c>
      <c r="J862" s="28">
        <v>41264</v>
      </c>
      <c r="K862" s="30">
        <v>16.210799999999999</v>
      </c>
      <c r="L862" s="41">
        <v>41264</v>
      </c>
      <c r="M862" s="30">
        <v>40.922899999999998</v>
      </c>
      <c r="N862" s="119">
        <v>41264</v>
      </c>
      <c r="O862" s="30">
        <v>50.094999999999999</v>
      </c>
      <c r="P862" s="41">
        <v>41264</v>
      </c>
      <c r="Q862" s="30">
        <v>30.751799999999999</v>
      </c>
      <c r="R862" s="119">
        <v>41264</v>
      </c>
      <c r="S862" s="30">
        <v>33.908999999999999</v>
      </c>
      <c r="T862" s="41">
        <v>41264</v>
      </c>
      <c r="U862" s="30">
        <v>20.937000000000001</v>
      </c>
      <c r="V862" s="119">
        <v>41264</v>
      </c>
      <c r="W862" s="30">
        <v>21.361999999999998</v>
      </c>
      <c r="X862" s="1446"/>
      <c r="Y862" s="93">
        <v>41283</v>
      </c>
      <c r="Z862" s="30">
        <v>12.93</v>
      </c>
      <c r="AA862" s="190">
        <f t="shared" si="78"/>
        <v>0.83592449999999996</v>
      </c>
      <c r="AB862" s="41">
        <v>41283</v>
      </c>
      <c r="AC862" s="30">
        <v>13.19</v>
      </c>
      <c r="AD862" s="190">
        <f t="shared" si="79"/>
        <v>0.86988049999999983</v>
      </c>
      <c r="AE862" s="41">
        <v>41283</v>
      </c>
      <c r="AF862" s="30">
        <v>17.670000000000002</v>
      </c>
      <c r="AG862" s="1685">
        <f t="shared" si="80"/>
        <v>1.5611445000000006</v>
      </c>
      <c r="AH862" s="1446"/>
      <c r="AI862" s="93">
        <v>41281</v>
      </c>
      <c r="AJ862" s="30">
        <v>12.1</v>
      </c>
      <c r="AK862" s="190">
        <f t="shared" si="81"/>
        <v>0.73204999999999998</v>
      </c>
      <c r="AL862" s="41">
        <v>41264</v>
      </c>
      <c r="AM862" s="30">
        <v>9.6170000000000009</v>
      </c>
      <c r="AN862" s="190">
        <f t="shared" si="82"/>
        <v>0.46243344500000005</v>
      </c>
      <c r="AO862" s="41">
        <v>41310</v>
      </c>
      <c r="AP862" s="88">
        <v>12.42</v>
      </c>
      <c r="AQ862" s="1685">
        <f t="shared" si="83"/>
        <v>0.77128200000000002</v>
      </c>
    </row>
    <row r="863" spans="1:43">
      <c r="A863" s="28">
        <v>41267</v>
      </c>
      <c r="B863" s="41">
        <v>41267</v>
      </c>
      <c r="C863" s="30">
        <v>66.293700000000001</v>
      </c>
      <c r="D863" s="28">
        <v>41267</v>
      </c>
      <c r="E863" s="30">
        <v>36.052799999999998</v>
      </c>
      <c r="F863" s="28">
        <v>41267</v>
      </c>
      <c r="G863" s="30">
        <v>21.5931</v>
      </c>
      <c r="H863" s="28">
        <v>41267</v>
      </c>
      <c r="I863" s="30">
        <v>18.667999999999999</v>
      </c>
      <c r="J863" s="28">
        <v>41267</v>
      </c>
      <c r="K863" s="30">
        <v>16.202000000000002</v>
      </c>
      <c r="L863" s="41">
        <v>41267</v>
      </c>
      <c r="M863" s="30">
        <v>40.630400000000002</v>
      </c>
      <c r="N863" s="119">
        <v>41267</v>
      </c>
      <c r="O863" s="30">
        <v>49.688000000000002</v>
      </c>
      <c r="P863" s="41">
        <v>41267</v>
      </c>
      <c r="Q863" s="30">
        <v>30.452999999999999</v>
      </c>
      <c r="R863" s="119">
        <v>41267</v>
      </c>
      <c r="S863" s="30">
        <v>33.850999999999999</v>
      </c>
      <c r="T863" s="41">
        <v>41267</v>
      </c>
      <c r="U863" s="30">
        <v>20.8063</v>
      </c>
      <c r="V863" s="119">
        <v>41267</v>
      </c>
      <c r="W863" s="30">
        <v>21.233000000000001</v>
      </c>
      <c r="X863" s="1446"/>
      <c r="Y863" s="93">
        <v>41284</v>
      </c>
      <c r="Z863" s="30">
        <v>12.85</v>
      </c>
      <c r="AA863" s="190">
        <f t="shared" si="78"/>
        <v>0.82561249999999997</v>
      </c>
      <c r="AB863" s="41">
        <v>41284</v>
      </c>
      <c r="AC863" s="30">
        <v>13.07</v>
      </c>
      <c r="AD863" s="190">
        <f t="shared" si="79"/>
        <v>0.85412450000000006</v>
      </c>
      <c r="AE863" s="41">
        <v>41284</v>
      </c>
      <c r="AF863" s="30">
        <v>17.45</v>
      </c>
      <c r="AG863" s="1685">
        <f t="shared" si="80"/>
        <v>1.5225124999999997</v>
      </c>
      <c r="AH863" s="1446"/>
      <c r="AI863" s="93">
        <v>41282</v>
      </c>
      <c r="AJ863" s="30">
        <v>12.09</v>
      </c>
      <c r="AK863" s="190">
        <f t="shared" si="81"/>
        <v>0.7308405</v>
      </c>
      <c r="AL863" s="41">
        <v>41267</v>
      </c>
      <c r="AM863" s="30">
        <v>9.6210000000000004</v>
      </c>
      <c r="AN863" s="190">
        <f t="shared" si="82"/>
        <v>0.46281820500000004</v>
      </c>
      <c r="AO863" s="41">
        <v>41311</v>
      </c>
      <c r="AP863" s="88">
        <v>12.38</v>
      </c>
      <c r="AQ863" s="1685">
        <f t="shared" si="83"/>
        <v>0.76632200000000006</v>
      </c>
    </row>
    <row r="864" spans="1:43">
      <c r="A864" s="28">
        <v>41268</v>
      </c>
      <c r="B864" s="41">
        <v>41268</v>
      </c>
      <c r="C864" s="30">
        <v>66.272199999999998</v>
      </c>
      <c r="D864" s="28">
        <v>41268</v>
      </c>
      <c r="E864" s="30">
        <v>36.039099999999998</v>
      </c>
      <c r="F864" s="28">
        <v>41268</v>
      </c>
      <c r="G864" s="30">
        <v>21.559000000000001</v>
      </c>
      <c r="H864" s="28">
        <v>41268</v>
      </c>
      <c r="I864" s="30">
        <v>18.629899999999999</v>
      </c>
      <c r="J864" s="28">
        <v>41268</v>
      </c>
      <c r="K864" s="30">
        <v>16.154199999999999</v>
      </c>
      <c r="L864" s="41">
        <v>41268</v>
      </c>
      <c r="M864" s="30">
        <v>39.787700000000001</v>
      </c>
      <c r="N864" s="119">
        <v>41268</v>
      </c>
      <c r="O864" s="30">
        <v>48.725999999999999</v>
      </c>
      <c r="P864" s="41">
        <v>41268</v>
      </c>
      <c r="Q864" s="30">
        <v>30.2058</v>
      </c>
      <c r="R864" s="119">
        <v>41268</v>
      </c>
      <c r="S864" s="30">
        <v>33.545999999999999</v>
      </c>
      <c r="T864" s="41">
        <v>41268</v>
      </c>
      <c r="U864" s="30">
        <v>20.704899999999999</v>
      </c>
      <c r="V864" s="119">
        <v>41268</v>
      </c>
      <c r="W864" s="30">
        <v>21.114000000000001</v>
      </c>
      <c r="X864" s="1446"/>
      <c r="Y864" s="93">
        <v>41285</v>
      </c>
      <c r="Z864" s="30">
        <v>12.86</v>
      </c>
      <c r="AA864" s="190">
        <f t="shared" si="78"/>
        <v>0.82689799999999991</v>
      </c>
      <c r="AB864" s="41">
        <v>41285</v>
      </c>
      <c r="AC864" s="30">
        <v>13.07</v>
      </c>
      <c r="AD864" s="190">
        <f t="shared" si="79"/>
        <v>0.85412450000000006</v>
      </c>
      <c r="AE864" s="41">
        <v>41285</v>
      </c>
      <c r="AF864" s="30">
        <v>17.45</v>
      </c>
      <c r="AG864" s="1685">
        <f t="shared" si="80"/>
        <v>1.5225124999999997</v>
      </c>
      <c r="AH864" s="1446"/>
      <c r="AI864" s="93">
        <v>41283</v>
      </c>
      <c r="AJ864" s="30">
        <v>12.07</v>
      </c>
      <c r="AK864" s="190">
        <f t="shared" si="81"/>
        <v>0.72842450000000003</v>
      </c>
      <c r="AL864" s="41">
        <v>41268</v>
      </c>
      <c r="AM864" s="30">
        <v>9.5950000000000006</v>
      </c>
      <c r="AN864" s="190">
        <f t="shared" si="82"/>
        <v>0.46032012500000008</v>
      </c>
      <c r="AO864" s="41">
        <v>41312</v>
      </c>
      <c r="AP864" s="88">
        <v>12.28</v>
      </c>
      <c r="AQ864" s="1685">
        <f t="shared" si="83"/>
        <v>0.753992</v>
      </c>
    </row>
    <row r="865" spans="1:43">
      <c r="A865" s="28">
        <v>41269</v>
      </c>
      <c r="B865" s="41">
        <v>41269</v>
      </c>
      <c r="C865" s="30">
        <v>66.248900000000006</v>
      </c>
      <c r="D865" s="28">
        <v>41269</v>
      </c>
      <c r="E865" s="30">
        <v>35.800400000000003</v>
      </c>
      <c r="F865" s="28">
        <v>41269</v>
      </c>
      <c r="G865" s="30">
        <v>21.387799999999999</v>
      </c>
      <c r="H865" s="28">
        <v>41269</v>
      </c>
      <c r="I865" s="30">
        <v>18.3582</v>
      </c>
      <c r="J865" s="28">
        <v>41269</v>
      </c>
      <c r="K865" s="30">
        <v>15.879200000000001</v>
      </c>
      <c r="L865" s="41">
        <v>41269</v>
      </c>
      <c r="M865" s="30">
        <v>38.728700000000003</v>
      </c>
      <c r="N865" s="119">
        <v>41269</v>
      </c>
      <c r="O865" s="30">
        <v>47.302999999999997</v>
      </c>
      <c r="P865" s="41">
        <v>41269</v>
      </c>
      <c r="Q865" s="30">
        <v>29.736599999999999</v>
      </c>
      <c r="R865" s="119">
        <v>41269</v>
      </c>
      <c r="S865" s="30">
        <v>33.052</v>
      </c>
      <c r="T865" s="41">
        <v>41269</v>
      </c>
      <c r="U865" s="30">
        <v>20.265899999999998</v>
      </c>
      <c r="V865" s="119">
        <v>41269</v>
      </c>
      <c r="W865" s="30">
        <v>20.678999999999998</v>
      </c>
      <c r="X865" s="1446"/>
      <c r="Y865" s="93">
        <v>41288</v>
      </c>
      <c r="Z865" s="30">
        <v>12.35</v>
      </c>
      <c r="AA865" s="190">
        <f t="shared" si="78"/>
        <v>0.76261250000000003</v>
      </c>
      <c r="AB865" s="41">
        <v>41288</v>
      </c>
      <c r="AC865" s="30">
        <v>12.58</v>
      </c>
      <c r="AD865" s="190">
        <f t="shared" si="79"/>
        <v>0.79128199999999993</v>
      </c>
      <c r="AE865" s="41">
        <v>41288</v>
      </c>
      <c r="AF865" s="30">
        <v>16.7</v>
      </c>
      <c r="AG865" s="1685">
        <f t="shared" si="80"/>
        <v>1.3944499999999997</v>
      </c>
      <c r="AH865" s="1446"/>
      <c r="AI865" s="93">
        <v>41284</v>
      </c>
      <c r="AJ865" s="30">
        <v>11.89</v>
      </c>
      <c r="AK865" s="190">
        <f t="shared" si="81"/>
        <v>0.7068605</v>
      </c>
      <c r="AL865" s="41">
        <v>41269</v>
      </c>
      <c r="AM865" s="30">
        <v>9.5510000000000002</v>
      </c>
      <c r="AN865" s="190">
        <f t="shared" si="82"/>
        <v>0.45610800500000004</v>
      </c>
      <c r="AO865" s="41">
        <v>41313</v>
      </c>
      <c r="AP865" s="88">
        <v>12.29</v>
      </c>
      <c r="AQ865" s="1685">
        <f t="shared" si="83"/>
        <v>0.75522049999999996</v>
      </c>
    </row>
    <row r="866" spans="1:43">
      <c r="A866" s="28">
        <v>41270</v>
      </c>
      <c r="B866" s="41">
        <v>41270</v>
      </c>
      <c r="C866" s="30">
        <v>66.505399999999995</v>
      </c>
      <c r="D866" s="28">
        <v>41270</v>
      </c>
      <c r="E866" s="30">
        <v>35.7455</v>
      </c>
      <c r="F866" s="28">
        <v>41270</v>
      </c>
      <c r="G866" s="30">
        <v>21.328600000000002</v>
      </c>
      <c r="H866" s="28">
        <v>41270</v>
      </c>
      <c r="I866" s="30">
        <v>18.299800000000001</v>
      </c>
      <c r="J866" s="28">
        <v>41270</v>
      </c>
      <c r="K866" s="30">
        <v>15.826599999999999</v>
      </c>
      <c r="L866" s="41">
        <v>41270</v>
      </c>
      <c r="M866" s="30">
        <v>38.674599999999998</v>
      </c>
      <c r="N866" s="119">
        <v>41270</v>
      </c>
      <c r="O866" s="30">
        <v>47.613</v>
      </c>
      <c r="P866" s="41">
        <v>41270</v>
      </c>
      <c r="Q866" s="30">
        <v>30.072099999999999</v>
      </c>
      <c r="R866" s="119">
        <v>41270</v>
      </c>
      <c r="S866" s="30">
        <v>32.603999999999999</v>
      </c>
      <c r="T866" s="41">
        <v>41270</v>
      </c>
      <c r="U866" s="30">
        <v>20.202000000000002</v>
      </c>
      <c r="V866" s="119">
        <v>41270</v>
      </c>
      <c r="W866" s="30">
        <v>20.619</v>
      </c>
      <c r="X866" s="1446"/>
      <c r="Y866" s="93">
        <v>41289</v>
      </c>
      <c r="Z866" s="30">
        <v>12.29</v>
      </c>
      <c r="AA866" s="190">
        <f t="shared" si="78"/>
        <v>0.75522049999999996</v>
      </c>
      <c r="AB866" s="41">
        <v>41289</v>
      </c>
      <c r="AC866" s="30">
        <v>12.57</v>
      </c>
      <c r="AD866" s="190">
        <f t="shared" si="79"/>
        <v>0.79002450000000002</v>
      </c>
      <c r="AE866" s="41">
        <v>41289</v>
      </c>
      <c r="AF866" s="30">
        <v>16.71</v>
      </c>
      <c r="AG866" s="1685">
        <f t="shared" si="80"/>
        <v>1.3961204999999999</v>
      </c>
      <c r="AH866" s="1446"/>
      <c r="AI866" s="93">
        <v>41285</v>
      </c>
      <c r="AJ866" s="30">
        <v>11.9</v>
      </c>
      <c r="AK866" s="190">
        <f t="shared" si="81"/>
        <v>0.70805000000000007</v>
      </c>
      <c r="AL866" s="41">
        <v>41270</v>
      </c>
      <c r="AM866" s="30">
        <v>9.5459999999999994</v>
      </c>
      <c r="AN866" s="190">
        <f t="shared" si="82"/>
        <v>0.45563057999999984</v>
      </c>
      <c r="AO866" s="41">
        <v>41316</v>
      </c>
      <c r="AP866" s="88">
        <v>12.28</v>
      </c>
      <c r="AQ866" s="1685">
        <f t="shared" si="83"/>
        <v>0.753992</v>
      </c>
    </row>
    <row r="867" spans="1:43">
      <c r="A867" s="28">
        <v>41271</v>
      </c>
      <c r="B867" s="41">
        <v>41271</v>
      </c>
      <c r="C867" s="30">
        <v>67.110100000000003</v>
      </c>
      <c r="D867" s="28">
        <v>41271</v>
      </c>
      <c r="E867" s="30">
        <v>35.867699999999999</v>
      </c>
      <c r="F867" s="28">
        <v>41271</v>
      </c>
      <c r="G867" s="30">
        <v>21.455500000000001</v>
      </c>
      <c r="H867" s="28">
        <v>41271</v>
      </c>
      <c r="I867" s="30">
        <v>18.389800000000001</v>
      </c>
      <c r="J867" s="28">
        <v>41271</v>
      </c>
      <c r="K867" s="30">
        <v>15.8756</v>
      </c>
      <c r="L867" s="41">
        <v>41271</v>
      </c>
      <c r="M867" s="30">
        <v>38.691299999999998</v>
      </c>
      <c r="N867" s="119">
        <v>41271</v>
      </c>
      <c r="O867" s="30">
        <v>47.573</v>
      </c>
      <c r="P867" s="41">
        <v>41271</v>
      </c>
      <c r="Q867" s="30">
        <v>30.2136</v>
      </c>
      <c r="R867" s="119">
        <v>41271</v>
      </c>
      <c r="S867" s="30">
        <v>32.613999999999997</v>
      </c>
      <c r="T867" s="41">
        <v>41271</v>
      </c>
      <c r="U867" s="30">
        <v>20.2607</v>
      </c>
      <c r="V867" s="119">
        <v>41271</v>
      </c>
      <c r="W867" s="30">
        <v>20.681000000000001</v>
      </c>
      <c r="X867" s="1446"/>
      <c r="Y867" s="93">
        <v>41290</v>
      </c>
      <c r="Z867" s="30">
        <v>12.28</v>
      </c>
      <c r="AA867" s="190">
        <f t="shared" si="78"/>
        <v>0.753992</v>
      </c>
      <c r="AB867" s="41">
        <v>41290</v>
      </c>
      <c r="AC867" s="30">
        <v>12.53</v>
      </c>
      <c r="AD867" s="190">
        <f t="shared" si="79"/>
        <v>0.78500449999999999</v>
      </c>
      <c r="AE867" s="41">
        <v>41290</v>
      </c>
      <c r="AF867" s="30">
        <v>16.7</v>
      </c>
      <c r="AG867" s="1685">
        <f t="shared" si="80"/>
        <v>1.3944499999999997</v>
      </c>
      <c r="AH867" s="1446"/>
      <c r="AI867" s="93">
        <v>41288</v>
      </c>
      <c r="AJ867" s="30">
        <v>11.26</v>
      </c>
      <c r="AK867" s="190">
        <f t="shared" si="81"/>
        <v>0.633938</v>
      </c>
      <c r="AL867" s="41">
        <v>41271</v>
      </c>
      <c r="AM867" s="30">
        <v>9.6310000000000002</v>
      </c>
      <c r="AN867" s="190">
        <f t="shared" si="82"/>
        <v>0.46378080500000007</v>
      </c>
      <c r="AO867" s="41">
        <v>41317</v>
      </c>
      <c r="AP867" s="88">
        <v>12.28</v>
      </c>
      <c r="AQ867" s="1685">
        <f t="shared" si="83"/>
        <v>0.753992</v>
      </c>
    </row>
    <row r="868" spans="1:43">
      <c r="A868" s="28">
        <v>41274</v>
      </c>
      <c r="B868" s="41">
        <v>41274</v>
      </c>
      <c r="C868" s="30">
        <v>67.046999999999997</v>
      </c>
      <c r="D868" s="28">
        <v>41274</v>
      </c>
      <c r="E868" s="30">
        <v>35.852800000000002</v>
      </c>
      <c r="F868" s="28">
        <v>41274</v>
      </c>
      <c r="G868" s="30">
        <v>21.4346</v>
      </c>
      <c r="H868" s="28">
        <v>41274</v>
      </c>
      <c r="I868" s="30">
        <v>18.3782</v>
      </c>
      <c r="J868" s="28">
        <v>41274</v>
      </c>
      <c r="K868" s="30">
        <v>15.8421</v>
      </c>
      <c r="L868" s="41">
        <v>41274</v>
      </c>
      <c r="M868" s="30">
        <v>38.682499999999997</v>
      </c>
      <c r="N868" s="119">
        <v>41274</v>
      </c>
      <c r="O868" s="30">
        <v>47.554000000000002</v>
      </c>
      <c r="P868" s="41">
        <v>41274</v>
      </c>
      <c r="Q868" s="30">
        <v>30.199200000000001</v>
      </c>
      <c r="R868" s="119">
        <v>41274</v>
      </c>
      <c r="S868" s="30">
        <v>32.606000000000002</v>
      </c>
      <c r="T868" s="41">
        <v>41274</v>
      </c>
      <c r="U868" s="30">
        <v>20.211300000000001</v>
      </c>
      <c r="V868" s="119">
        <v>41274</v>
      </c>
      <c r="W868" s="30">
        <v>20.632000000000001</v>
      </c>
      <c r="X868" s="1446"/>
      <c r="Y868" s="93">
        <v>41291</v>
      </c>
      <c r="Z868" s="30">
        <v>12.41</v>
      </c>
      <c r="AA868" s="190">
        <f t="shared" si="78"/>
        <v>0.77004050000000002</v>
      </c>
      <c r="AB868" s="41">
        <v>41291</v>
      </c>
      <c r="AC868" s="30">
        <v>12.57</v>
      </c>
      <c r="AD868" s="190">
        <f t="shared" si="79"/>
        <v>0.79002450000000002</v>
      </c>
      <c r="AE868" s="41">
        <v>41291</v>
      </c>
      <c r="AF868" s="30">
        <v>16.71</v>
      </c>
      <c r="AG868" s="1685">
        <f t="shared" si="80"/>
        <v>1.3961204999999999</v>
      </c>
      <c r="AH868" s="1446"/>
      <c r="AI868" s="93">
        <v>41289</v>
      </c>
      <c r="AJ868" s="30">
        <v>11.26</v>
      </c>
      <c r="AK868" s="190">
        <f t="shared" si="81"/>
        <v>0.633938</v>
      </c>
      <c r="AL868" s="41">
        <v>41274</v>
      </c>
      <c r="AM868" s="30">
        <v>9.7249999999999996</v>
      </c>
      <c r="AN868" s="190">
        <f t="shared" si="82"/>
        <v>0.47287812500000004</v>
      </c>
      <c r="AO868" s="41">
        <v>41318</v>
      </c>
      <c r="AP868" s="88">
        <v>12.27</v>
      </c>
      <c r="AQ868" s="1685">
        <f t="shared" si="83"/>
        <v>0.75276449999999984</v>
      </c>
    </row>
    <row r="869" spans="1:43">
      <c r="A869" s="28">
        <v>41275</v>
      </c>
      <c r="B869" s="41">
        <v>41275</v>
      </c>
      <c r="C869" s="30">
        <v>66.486199999999997</v>
      </c>
      <c r="D869" s="28">
        <v>41275</v>
      </c>
      <c r="E869" s="30">
        <v>35.111899999999999</v>
      </c>
      <c r="F869" s="28">
        <v>41275</v>
      </c>
      <c r="G869" s="30">
        <v>20.774999999999999</v>
      </c>
      <c r="H869" s="28">
        <v>41275</v>
      </c>
      <c r="I869" s="30">
        <v>17.859500000000001</v>
      </c>
      <c r="J869" s="28">
        <v>41275</v>
      </c>
      <c r="K869" s="30">
        <v>15.321199999999999</v>
      </c>
      <c r="L869" s="41">
        <v>41275</v>
      </c>
      <c r="M869" s="30">
        <v>38.587499999999999</v>
      </c>
      <c r="N869" s="119">
        <v>41275</v>
      </c>
      <c r="O869" s="30">
        <v>47.368000000000002</v>
      </c>
      <c r="P869" s="41">
        <v>41275</v>
      </c>
      <c r="Q869" s="30">
        <v>30.123899999999999</v>
      </c>
      <c r="R869" s="119">
        <v>41275</v>
      </c>
      <c r="S869" s="30">
        <v>32.359000000000002</v>
      </c>
      <c r="T869" s="41">
        <v>41275</v>
      </c>
      <c r="U869" s="30">
        <v>19.527100000000001</v>
      </c>
      <c r="V869" s="119">
        <v>41275</v>
      </c>
      <c r="W869" s="30">
        <v>19.917000000000002</v>
      </c>
      <c r="X869" s="1446"/>
      <c r="Y869" s="93">
        <v>41292</v>
      </c>
      <c r="Z869" s="30">
        <v>12.34</v>
      </c>
      <c r="AA869" s="190">
        <f t="shared" si="78"/>
        <v>0.761378</v>
      </c>
      <c r="AB869" s="41">
        <v>41292</v>
      </c>
      <c r="AC869" s="30">
        <v>12.58</v>
      </c>
      <c r="AD869" s="190">
        <f t="shared" si="79"/>
        <v>0.79128199999999993</v>
      </c>
      <c r="AE869" s="41">
        <v>41292</v>
      </c>
      <c r="AF869" s="30">
        <v>16.71</v>
      </c>
      <c r="AG869" s="1685">
        <f t="shared" si="80"/>
        <v>1.3961204999999999</v>
      </c>
      <c r="AH869" s="1446"/>
      <c r="AI869" s="93">
        <v>41290</v>
      </c>
      <c r="AJ869" s="30">
        <v>11.24</v>
      </c>
      <c r="AK869" s="190">
        <f t="shared" si="81"/>
        <v>0.63168800000000003</v>
      </c>
      <c r="AL869" s="41">
        <v>41275</v>
      </c>
      <c r="AM869" s="30">
        <v>9.7259999999999991</v>
      </c>
      <c r="AN869" s="190">
        <f t="shared" si="82"/>
        <v>0.47297537999999983</v>
      </c>
      <c r="AO869" s="41">
        <v>41319</v>
      </c>
      <c r="AP869" s="88">
        <v>12.22</v>
      </c>
      <c r="AQ869" s="1685">
        <f t="shared" si="83"/>
        <v>0.74664200000000003</v>
      </c>
    </row>
    <row r="870" spans="1:43">
      <c r="A870" s="28">
        <v>41276</v>
      </c>
      <c r="B870" s="41">
        <v>41276</v>
      </c>
      <c r="C870" s="30">
        <v>69.410499999999999</v>
      </c>
      <c r="D870" s="28">
        <v>41276</v>
      </c>
      <c r="E870" s="30">
        <v>37.489899999999999</v>
      </c>
      <c r="F870" s="28">
        <v>41276</v>
      </c>
      <c r="G870" s="30">
        <v>22.4879</v>
      </c>
      <c r="H870" s="28">
        <v>41276</v>
      </c>
      <c r="I870" s="30">
        <v>19.363199999999999</v>
      </c>
      <c r="J870" s="28">
        <v>41276</v>
      </c>
      <c r="K870" s="30">
        <v>16.784800000000001</v>
      </c>
      <c r="L870" s="41">
        <v>41276</v>
      </c>
      <c r="M870" s="30">
        <v>41.339599999999997</v>
      </c>
      <c r="N870" s="119">
        <v>41276</v>
      </c>
      <c r="O870" s="30">
        <v>50.682000000000002</v>
      </c>
      <c r="P870" s="41">
        <v>41276</v>
      </c>
      <c r="Q870" s="30">
        <v>32.943800000000003</v>
      </c>
      <c r="R870" s="119">
        <v>41276</v>
      </c>
      <c r="S870" s="30">
        <v>35.588000000000001</v>
      </c>
      <c r="T870" s="41">
        <v>41276</v>
      </c>
      <c r="U870" s="30">
        <v>20.864000000000001</v>
      </c>
      <c r="V870" s="119">
        <v>41276</v>
      </c>
      <c r="W870" s="30">
        <v>21.292000000000002</v>
      </c>
      <c r="X870" s="1446"/>
      <c r="Y870" s="93">
        <v>41295</v>
      </c>
      <c r="Z870" s="30">
        <v>12.3</v>
      </c>
      <c r="AA870" s="190">
        <f t="shared" si="78"/>
        <v>0.75645000000000018</v>
      </c>
      <c r="AB870" s="41">
        <v>41295</v>
      </c>
      <c r="AC870" s="30">
        <v>12.58</v>
      </c>
      <c r="AD870" s="190">
        <f t="shared" si="79"/>
        <v>0.79128199999999993</v>
      </c>
      <c r="AE870" s="41">
        <v>41295</v>
      </c>
      <c r="AF870" s="30">
        <v>16.59</v>
      </c>
      <c r="AG870" s="1685">
        <f t="shared" si="80"/>
        <v>1.3761405</v>
      </c>
      <c r="AH870" s="1446"/>
      <c r="AI870" s="93">
        <v>41291</v>
      </c>
      <c r="AJ870" s="30">
        <v>11.26</v>
      </c>
      <c r="AK870" s="190">
        <f t="shared" si="81"/>
        <v>0.633938</v>
      </c>
      <c r="AL870" s="41">
        <v>41276</v>
      </c>
      <c r="AM870" s="30">
        <v>10.176</v>
      </c>
      <c r="AN870" s="190">
        <f t="shared" si="82"/>
        <v>0.51775488000000003</v>
      </c>
      <c r="AO870" s="41">
        <v>41320</v>
      </c>
      <c r="AP870" s="88">
        <v>12.22</v>
      </c>
      <c r="AQ870" s="1685">
        <f t="shared" si="83"/>
        <v>0.74664200000000003</v>
      </c>
    </row>
    <row r="871" spans="1:43">
      <c r="A871" s="28">
        <v>41277</v>
      </c>
      <c r="B871" s="41">
        <v>41277</v>
      </c>
      <c r="C871" s="30">
        <v>76.691699999999997</v>
      </c>
      <c r="D871" s="28">
        <v>41277</v>
      </c>
      <c r="E871" s="30">
        <v>39.866399999999999</v>
      </c>
      <c r="F871" s="28">
        <v>41277</v>
      </c>
      <c r="G871" s="30">
        <v>23.700600000000001</v>
      </c>
      <c r="H871" s="28">
        <v>41277</v>
      </c>
      <c r="I871" s="30">
        <v>20.196300000000001</v>
      </c>
      <c r="J871" s="28">
        <v>41277</v>
      </c>
      <c r="K871" s="30">
        <v>17.491199999999999</v>
      </c>
      <c r="L871" s="41">
        <v>41277</v>
      </c>
      <c r="M871" s="30">
        <v>41.429499999999997</v>
      </c>
      <c r="N871" s="119">
        <v>41277</v>
      </c>
      <c r="O871" s="30">
        <v>50.703000000000003</v>
      </c>
      <c r="P871" s="41">
        <v>41277</v>
      </c>
      <c r="Q871" s="30">
        <v>33.381500000000003</v>
      </c>
      <c r="R871" s="119">
        <v>41277</v>
      </c>
      <c r="S871" s="30">
        <v>35.698</v>
      </c>
      <c r="T871" s="41">
        <v>41277</v>
      </c>
      <c r="U871" s="30">
        <v>21.1557</v>
      </c>
      <c r="V871" s="119">
        <v>41277</v>
      </c>
      <c r="W871" s="30">
        <v>21.562999999999999</v>
      </c>
      <c r="X871" s="1446"/>
      <c r="Y871" s="93">
        <v>41296</v>
      </c>
      <c r="Z871" s="30">
        <v>11.91</v>
      </c>
      <c r="AA871" s="190">
        <f t="shared" si="78"/>
        <v>0.70924049999999994</v>
      </c>
      <c r="AB871" s="41">
        <v>41296</v>
      </c>
      <c r="AC871" s="30">
        <v>12.46</v>
      </c>
      <c r="AD871" s="190">
        <f t="shared" si="79"/>
        <v>0.77625800000000011</v>
      </c>
      <c r="AE871" s="41">
        <v>41296</v>
      </c>
      <c r="AF871" s="30">
        <v>16.2</v>
      </c>
      <c r="AG871" s="1685">
        <f t="shared" si="80"/>
        <v>1.3122</v>
      </c>
      <c r="AH871" s="1446"/>
      <c r="AI871" s="93">
        <v>41292</v>
      </c>
      <c r="AJ871" s="30">
        <v>11.27</v>
      </c>
      <c r="AK871" s="190">
        <f t="shared" si="81"/>
        <v>0.63506449999999992</v>
      </c>
      <c r="AL871" s="41">
        <v>41277</v>
      </c>
      <c r="AM871" s="30">
        <v>10.169</v>
      </c>
      <c r="AN871" s="190">
        <f t="shared" si="82"/>
        <v>0.51704280499999999</v>
      </c>
      <c r="AO871" s="41">
        <v>41324</v>
      </c>
      <c r="AP871" s="88">
        <v>12.26</v>
      </c>
      <c r="AQ871" s="1685">
        <f t="shared" si="83"/>
        <v>0.75153800000000004</v>
      </c>
    </row>
    <row r="872" spans="1:43">
      <c r="A872" s="28">
        <v>41278</v>
      </c>
      <c r="B872" s="41">
        <v>41278</v>
      </c>
      <c r="C872" s="30">
        <v>80.397999999999996</v>
      </c>
      <c r="D872" s="28">
        <v>41278</v>
      </c>
      <c r="E872" s="30">
        <v>40.401600000000002</v>
      </c>
      <c r="F872" s="28">
        <v>41278</v>
      </c>
      <c r="G872" s="30">
        <v>23.8446</v>
      </c>
      <c r="H872" s="28">
        <v>41278</v>
      </c>
      <c r="I872" s="30">
        <v>20.1678</v>
      </c>
      <c r="J872" s="28">
        <v>41278</v>
      </c>
      <c r="K872" s="30">
        <v>17.680900000000001</v>
      </c>
      <c r="L872" s="41">
        <v>41278</v>
      </c>
      <c r="M872" s="30">
        <v>42.005000000000003</v>
      </c>
      <c r="N872" s="119">
        <v>41278</v>
      </c>
      <c r="O872" s="30">
        <v>51.158000000000001</v>
      </c>
      <c r="P872" s="41">
        <v>41278</v>
      </c>
      <c r="Q872" s="30">
        <v>33.899900000000002</v>
      </c>
      <c r="R872" s="119">
        <v>41278</v>
      </c>
      <c r="S872" s="30">
        <v>36.045999999999999</v>
      </c>
      <c r="T872" s="41">
        <v>41278</v>
      </c>
      <c r="U872" s="30">
        <v>21.108799999999999</v>
      </c>
      <c r="V872" s="119">
        <v>41278</v>
      </c>
      <c r="W872" s="30">
        <v>21.495999999999999</v>
      </c>
      <c r="X872" s="1446"/>
      <c r="Y872" s="93">
        <v>41297</v>
      </c>
      <c r="Z872" s="30">
        <v>11.95</v>
      </c>
      <c r="AA872" s="190">
        <f t="shared" si="78"/>
        <v>0.71401249999999994</v>
      </c>
      <c r="AB872" s="41">
        <v>41297</v>
      </c>
      <c r="AC872" s="30">
        <v>12.44</v>
      </c>
      <c r="AD872" s="190">
        <f t="shared" si="79"/>
        <v>0.7737679999999999</v>
      </c>
      <c r="AE872" s="41">
        <v>41297</v>
      </c>
      <c r="AF872" s="30">
        <v>16.16</v>
      </c>
      <c r="AG872" s="1685">
        <f t="shared" si="80"/>
        <v>1.305728</v>
      </c>
      <c r="AH872" s="1446"/>
      <c r="AI872" s="93">
        <v>41295</v>
      </c>
      <c r="AJ872" s="30">
        <v>11.26</v>
      </c>
      <c r="AK872" s="190">
        <f t="shared" si="81"/>
        <v>0.633938</v>
      </c>
      <c r="AL872" s="41">
        <v>41278</v>
      </c>
      <c r="AM872" s="30">
        <v>10.225</v>
      </c>
      <c r="AN872" s="190">
        <f t="shared" si="82"/>
        <v>0.52275312499999993</v>
      </c>
      <c r="AO872" s="41">
        <v>41325</v>
      </c>
      <c r="AP872" s="88">
        <v>12.33</v>
      </c>
      <c r="AQ872" s="1685">
        <f t="shared" si="83"/>
        <v>0.76014450000000011</v>
      </c>
    </row>
    <row r="873" spans="1:43">
      <c r="A873" s="28">
        <v>41281</v>
      </c>
      <c r="B873" s="41">
        <v>41281</v>
      </c>
      <c r="C873" s="30">
        <v>80.426000000000002</v>
      </c>
      <c r="D873" s="28">
        <v>41281</v>
      </c>
      <c r="E873" s="30">
        <v>40.338900000000002</v>
      </c>
      <c r="F873" s="28">
        <v>41281</v>
      </c>
      <c r="G873" s="30">
        <v>23.7974</v>
      </c>
      <c r="H873" s="28">
        <v>41281</v>
      </c>
      <c r="I873" s="30">
        <v>20.128699999999998</v>
      </c>
      <c r="J873" s="28">
        <v>41281</v>
      </c>
      <c r="K873" s="30">
        <v>17.598199999999999</v>
      </c>
      <c r="L873" s="41">
        <v>41281</v>
      </c>
      <c r="M873" s="30">
        <v>41.460999999999999</v>
      </c>
      <c r="N873" s="119">
        <v>41281</v>
      </c>
      <c r="O873" s="30">
        <v>51.137999999999998</v>
      </c>
      <c r="P873" s="41">
        <v>41281</v>
      </c>
      <c r="Q873" s="30">
        <v>33.697699999999998</v>
      </c>
      <c r="R873" s="119">
        <v>41281</v>
      </c>
      <c r="S873" s="30">
        <v>35.962000000000003</v>
      </c>
      <c r="T873" s="41">
        <v>41281</v>
      </c>
      <c r="U873" s="30">
        <v>21.2376</v>
      </c>
      <c r="V873" s="119">
        <v>41281</v>
      </c>
      <c r="W873" s="30">
        <v>21.635000000000002</v>
      </c>
      <c r="X873" s="1446"/>
      <c r="Y873" s="93">
        <v>41298</v>
      </c>
      <c r="Z873" s="30">
        <v>11.87</v>
      </c>
      <c r="AA873" s="190">
        <f t="shared" si="78"/>
        <v>0.70448449999999985</v>
      </c>
      <c r="AB873" s="41">
        <v>41298</v>
      </c>
      <c r="AC873" s="30">
        <v>12.41</v>
      </c>
      <c r="AD873" s="190">
        <f t="shared" si="79"/>
        <v>0.77004050000000002</v>
      </c>
      <c r="AE873" s="41">
        <v>41298</v>
      </c>
      <c r="AF873" s="30">
        <v>16.059999999999999</v>
      </c>
      <c r="AG873" s="1685">
        <f t="shared" si="80"/>
        <v>1.2896179999999999</v>
      </c>
      <c r="AH873" s="1446"/>
      <c r="AI873" s="93">
        <v>41296</v>
      </c>
      <c r="AJ873" s="30">
        <v>11.08</v>
      </c>
      <c r="AK873" s="190">
        <f t="shared" si="81"/>
        <v>0.61383199999999993</v>
      </c>
      <c r="AL873" s="41">
        <v>41281</v>
      </c>
      <c r="AM873" s="30">
        <v>10.218</v>
      </c>
      <c r="AN873" s="190">
        <f t="shared" si="82"/>
        <v>0.52203761999999987</v>
      </c>
      <c r="AO873" s="41">
        <v>41326</v>
      </c>
      <c r="AP873" s="88">
        <v>12.33</v>
      </c>
      <c r="AQ873" s="1685">
        <f t="shared" si="83"/>
        <v>0.76014450000000011</v>
      </c>
    </row>
    <row r="874" spans="1:43">
      <c r="A874" s="28">
        <v>41282</v>
      </c>
      <c r="B874" s="41">
        <v>41282</v>
      </c>
      <c r="C874" s="30">
        <v>80.596999999999994</v>
      </c>
      <c r="D874" s="28">
        <v>41282</v>
      </c>
      <c r="E874" s="30">
        <v>40.536499999999997</v>
      </c>
      <c r="F874" s="28">
        <v>41282</v>
      </c>
      <c r="G874" s="30">
        <v>23.8231</v>
      </c>
      <c r="H874" s="28">
        <v>41282</v>
      </c>
      <c r="I874" s="30">
        <v>20.094799999999999</v>
      </c>
      <c r="J874" s="28">
        <v>41282</v>
      </c>
      <c r="K874" s="30">
        <v>17.520399999999999</v>
      </c>
      <c r="L874" s="41">
        <v>41282</v>
      </c>
      <c r="M874" s="30">
        <v>41.492899999999999</v>
      </c>
      <c r="N874" s="119">
        <v>41282</v>
      </c>
      <c r="O874" s="30">
        <v>51.162999999999997</v>
      </c>
      <c r="P874" s="41">
        <v>41282</v>
      </c>
      <c r="Q874" s="30">
        <v>33.757199999999997</v>
      </c>
      <c r="R874" s="119">
        <v>41282</v>
      </c>
      <c r="S874" s="30">
        <v>35.988999999999997</v>
      </c>
      <c r="T874" s="41">
        <v>41282</v>
      </c>
      <c r="U874" s="30">
        <v>21.184799999999999</v>
      </c>
      <c r="V874" s="119">
        <v>41282</v>
      </c>
      <c r="W874" s="30">
        <v>21.576999999999998</v>
      </c>
      <c r="X874" s="1446"/>
      <c r="Y874" s="93">
        <v>41299</v>
      </c>
      <c r="Z874" s="30">
        <v>11.92</v>
      </c>
      <c r="AA874" s="190">
        <f t="shared" si="78"/>
        <v>0.71043199999999995</v>
      </c>
      <c r="AB874" s="41">
        <v>41299</v>
      </c>
      <c r="AC874" s="30">
        <v>12.43</v>
      </c>
      <c r="AD874" s="190">
        <f t="shared" si="79"/>
        <v>0.77252449999999995</v>
      </c>
      <c r="AE874" s="41">
        <v>41299</v>
      </c>
      <c r="AF874" s="30">
        <v>16.07</v>
      </c>
      <c r="AG874" s="1685">
        <f t="shared" si="80"/>
        <v>1.2912245</v>
      </c>
      <c r="AH874" s="1446"/>
      <c r="AI874" s="93">
        <v>41297</v>
      </c>
      <c r="AJ874" s="30">
        <v>11.06</v>
      </c>
      <c r="AK874" s="190">
        <f t="shared" si="81"/>
        <v>0.61161800000000011</v>
      </c>
      <c r="AL874" s="41">
        <v>41282</v>
      </c>
      <c r="AM874" s="30">
        <v>10.233000000000001</v>
      </c>
      <c r="AN874" s="190">
        <f t="shared" si="82"/>
        <v>0.52357144500000008</v>
      </c>
      <c r="AO874" s="41">
        <v>41327</v>
      </c>
      <c r="AP874" s="88">
        <v>12.41</v>
      </c>
      <c r="AQ874" s="1685">
        <f t="shared" si="83"/>
        <v>0.77004050000000002</v>
      </c>
    </row>
    <row r="875" spans="1:43">
      <c r="A875" s="28">
        <v>41283</v>
      </c>
      <c r="B875" s="41">
        <v>41283</v>
      </c>
      <c r="C875" s="30">
        <v>81.170299999999997</v>
      </c>
      <c r="D875" s="28">
        <v>41283</v>
      </c>
      <c r="E875" s="30">
        <v>40.579900000000002</v>
      </c>
      <c r="F875" s="28">
        <v>41283</v>
      </c>
      <c r="G875" s="30">
        <v>23.810500000000001</v>
      </c>
      <c r="H875" s="28">
        <v>41283</v>
      </c>
      <c r="I875" s="30">
        <v>20.051200000000001</v>
      </c>
      <c r="J875" s="28">
        <v>41283</v>
      </c>
      <c r="K875" s="30">
        <v>17.4802</v>
      </c>
      <c r="L875" s="41">
        <v>41283</v>
      </c>
      <c r="M875" s="30">
        <v>40.070399999999999</v>
      </c>
      <c r="N875" s="119">
        <v>41283</v>
      </c>
      <c r="O875" s="30">
        <v>49.448999999999998</v>
      </c>
      <c r="P875" s="41">
        <v>41283</v>
      </c>
      <c r="Q875" s="30">
        <v>32.839100000000002</v>
      </c>
      <c r="R875" s="119">
        <v>41283</v>
      </c>
      <c r="S875" s="30">
        <v>34.930999999999997</v>
      </c>
      <c r="T875" s="41">
        <v>41283</v>
      </c>
      <c r="U875" s="30">
        <v>21.145399999999999</v>
      </c>
      <c r="V875" s="119">
        <v>41283</v>
      </c>
      <c r="W875" s="30">
        <v>21.542999999999999</v>
      </c>
      <c r="X875" s="1446"/>
      <c r="Y875" s="93">
        <v>41302</v>
      </c>
      <c r="Z875" s="30">
        <v>11.91</v>
      </c>
      <c r="AA875" s="190">
        <f t="shared" si="78"/>
        <v>0.70924049999999994</v>
      </c>
      <c r="AB875" s="41">
        <v>41302</v>
      </c>
      <c r="AC875" s="30">
        <v>12.41</v>
      </c>
      <c r="AD875" s="190">
        <f t="shared" si="79"/>
        <v>0.77004050000000002</v>
      </c>
      <c r="AE875" s="41">
        <v>41302</v>
      </c>
      <c r="AF875" s="30">
        <v>16.02</v>
      </c>
      <c r="AG875" s="1685">
        <f t="shared" si="80"/>
        <v>1.2832020000000002</v>
      </c>
      <c r="AH875" s="1446"/>
      <c r="AI875" s="93">
        <v>41298</v>
      </c>
      <c r="AJ875" s="30">
        <v>11.04</v>
      </c>
      <c r="AK875" s="190">
        <f t="shared" si="81"/>
        <v>0.60940799999999995</v>
      </c>
      <c r="AL875" s="41">
        <v>41283</v>
      </c>
      <c r="AM875" s="30">
        <v>9.7970000000000006</v>
      </c>
      <c r="AN875" s="190">
        <f t="shared" si="82"/>
        <v>0.479906045</v>
      </c>
      <c r="AO875" s="41">
        <v>41330</v>
      </c>
      <c r="AP875" s="88">
        <v>12.82</v>
      </c>
      <c r="AQ875" s="1685">
        <f t="shared" si="83"/>
        <v>0.82176200000000021</v>
      </c>
    </row>
    <row r="876" spans="1:43">
      <c r="A876" s="28">
        <v>41284</v>
      </c>
      <c r="B876" s="41">
        <v>41284</v>
      </c>
      <c r="C876" s="30">
        <v>81.151600000000002</v>
      </c>
      <c r="D876" s="28">
        <v>41284</v>
      </c>
      <c r="E876" s="30">
        <v>40.0379</v>
      </c>
      <c r="F876" s="28">
        <v>41284</v>
      </c>
      <c r="G876" s="30">
        <v>23.575399999999998</v>
      </c>
      <c r="H876" s="28">
        <v>41284</v>
      </c>
      <c r="I876" s="30">
        <v>19.8337</v>
      </c>
      <c r="J876" s="28">
        <v>41284</v>
      </c>
      <c r="K876" s="30">
        <v>17.3309</v>
      </c>
      <c r="L876" s="41">
        <v>41284</v>
      </c>
      <c r="M876" s="30">
        <v>40.878799999999998</v>
      </c>
      <c r="N876" s="119">
        <v>41284</v>
      </c>
      <c r="O876" s="30">
        <v>50.154000000000003</v>
      </c>
      <c r="P876" s="41">
        <v>41284</v>
      </c>
      <c r="Q876" s="30">
        <v>33.3827</v>
      </c>
      <c r="R876" s="119">
        <v>41284</v>
      </c>
      <c r="S876" s="30">
        <v>35.39</v>
      </c>
      <c r="T876" s="41">
        <v>41284</v>
      </c>
      <c r="U876" s="30">
        <v>21.226900000000001</v>
      </c>
      <c r="V876" s="119">
        <v>41284</v>
      </c>
      <c r="W876" s="30">
        <v>21.613</v>
      </c>
      <c r="X876" s="1446"/>
      <c r="Y876" s="93">
        <v>41303</v>
      </c>
      <c r="Z876" s="30">
        <v>11.88</v>
      </c>
      <c r="AA876" s="190">
        <f t="shared" si="78"/>
        <v>0.70567200000000008</v>
      </c>
      <c r="AB876" s="41">
        <v>41303</v>
      </c>
      <c r="AC876" s="30">
        <v>12.42</v>
      </c>
      <c r="AD876" s="190">
        <f t="shared" si="79"/>
        <v>0.77128200000000002</v>
      </c>
      <c r="AE876" s="41">
        <v>41303</v>
      </c>
      <c r="AF876" s="30">
        <v>16</v>
      </c>
      <c r="AG876" s="1685">
        <f t="shared" si="80"/>
        <v>1.28</v>
      </c>
      <c r="AH876" s="1446"/>
      <c r="AI876" s="93">
        <v>41299</v>
      </c>
      <c r="AJ876" s="30">
        <v>11.03</v>
      </c>
      <c r="AK876" s="190">
        <f t="shared" si="81"/>
        <v>0.60830449999999991</v>
      </c>
      <c r="AL876" s="41">
        <v>41284</v>
      </c>
      <c r="AM876" s="30">
        <v>9.7769999999999992</v>
      </c>
      <c r="AN876" s="190">
        <f t="shared" si="82"/>
        <v>0.47794864499999995</v>
      </c>
      <c r="AO876" s="41">
        <v>41331</v>
      </c>
      <c r="AP876" s="88">
        <v>12.79</v>
      </c>
      <c r="AQ876" s="1685">
        <f t="shared" si="83"/>
        <v>0.81792049999999983</v>
      </c>
    </row>
    <row r="877" spans="1:43">
      <c r="A877" s="28">
        <v>41285</v>
      </c>
      <c r="B877" s="41">
        <v>41285</v>
      </c>
      <c r="C877" s="30">
        <v>81.519199999999998</v>
      </c>
      <c r="D877" s="28">
        <v>41285</v>
      </c>
      <c r="E877" s="30">
        <v>39.743899999999996</v>
      </c>
      <c r="F877" s="28">
        <v>41285</v>
      </c>
      <c r="G877" s="30">
        <v>23.303599999999999</v>
      </c>
      <c r="H877" s="28">
        <v>41285</v>
      </c>
      <c r="I877" s="30">
        <v>19.477599999999999</v>
      </c>
      <c r="J877" s="28">
        <v>41285</v>
      </c>
      <c r="K877" s="30">
        <v>17.118400000000001</v>
      </c>
      <c r="L877" s="41">
        <v>41285</v>
      </c>
      <c r="M877" s="30">
        <v>40.918100000000003</v>
      </c>
      <c r="N877" s="119">
        <v>41285</v>
      </c>
      <c r="O877" s="30">
        <v>50.17</v>
      </c>
      <c r="P877" s="41">
        <v>41285</v>
      </c>
      <c r="Q877" s="30">
        <v>33.315399999999997</v>
      </c>
      <c r="R877" s="119">
        <v>41285</v>
      </c>
      <c r="S877" s="30">
        <v>35.412999999999997</v>
      </c>
      <c r="T877" s="41">
        <v>41285</v>
      </c>
      <c r="U877" s="30">
        <v>21.095199999999998</v>
      </c>
      <c r="V877" s="119">
        <v>41285</v>
      </c>
      <c r="W877" s="30">
        <v>21.469000000000001</v>
      </c>
      <c r="X877" s="1446"/>
      <c r="Y877" s="93">
        <v>41304</v>
      </c>
      <c r="Z877" s="30">
        <v>11.88</v>
      </c>
      <c r="AA877" s="190">
        <f t="shared" si="78"/>
        <v>0.70567200000000008</v>
      </c>
      <c r="AB877" s="41">
        <v>41304</v>
      </c>
      <c r="AC877" s="30">
        <v>12.35</v>
      </c>
      <c r="AD877" s="190">
        <f t="shared" si="79"/>
        <v>0.76261250000000003</v>
      </c>
      <c r="AE877" s="41">
        <v>41304</v>
      </c>
      <c r="AF877" s="30">
        <v>15.94</v>
      </c>
      <c r="AG877" s="1685">
        <f t="shared" si="80"/>
        <v>1.2704179999999998</v>
      </c>
      <c r="AH877" s="1446"/>
      <c r="AI877" s="93">
        <v>41302</v>
      </c>
      <c r="AJ877" s="30">
        <v>11.03</v>
      </c>
      <c r="AK877" s="190">
        <f t="shared" si="81"/>
        <v>0.60830449999999991</v>
      </c>
      <c r="AL877" s="41">
        <v>41285</v>
      </c>
      <c r="AM877" s="30">
        <v>9.7490000000000006</v>
      </c>
      <c r="AN877" s="190">
        <f t="shared" si="82"/>
        <v>0.47521500500000008</v>
      </c>
      <c r="AO877" s="41">
        <v>41332</v>
      </c>
      <c r="AP877" s="88">
        <v>12.85</v>
      </c>
      <c r="AQ877" s="1685">
        <f t="shared" si="83"/>
        <v>0.82561249999999997</v>
      </c>
    </row>
    <row r="878" spans="1:43">
      <c r="A878" s="28">
        <v>41288</v>
      </c>
      <c r="B878" s="41">
        <v>41288</v>
      </c>
      <c r="C878" s="30">
        <v>80.849800000000002</v>
      </c>
      <c r="D878" s="28">
        <v>41288</v>
      </c>
      <c r="E878" s="30">
        <v>38.936700000000002</v>
      </c>
      <c r="F878" s="28">
        <v>41288</v>
      </c>
      <c r="G878" s="30">
        <v>22.606000000000002</v>
      </c>
      <c r="H878" s="28">
        <v>41288</v>
      </c>
      <c r="I878" s="30">
        <v>18.927599999999998</v>
      </c>
      <c r="J878" s="28">
        <v>41288</v>
      </c>
      <c r="K878" s="30">
        <v>16.900600000000001</v>
      </c>
      <c r="L878" s="41">
        <v>41288</v>
      </c>
      <c r="M878" s="30">
        <v>41.108600000000003</v>
      </c>
      <c r="N878" s="119">
        <v>41288</v>
      </c>
      <c r="O878" s="30">
        <v>50.37</v>
      </c>
      <c r="P878" s="41">
        <v>41288</v>
      </c>
      <c r="Q878" s="30">
        <v>33.263500000000001</v>
      </c>
      <c r="R878" s="119">
        <v>41288</v>
      </c>
      <c r="S878" s="30">
        <v>35.453000000000003</v>
      </c>
      <c r="T878" s="41">
        <v>41288</v>
      </c>
      <c r="U878" s="30">
        <v>20.502199999999998</v>
      </c>
      <c r="V878" s="119">
        <v>41288</v>
      </c>
      <c r="W878" s="30">
        <v>20.867000000000001</v>
      </c>
      <c r="X878" s="1446"/>
      <c r="Y878" s="93">
        <v>41305</v>
      </c>
      <c r="Z878" s="30">
        <v>12.16</v>
      </c>
      <c r="AA878" s="190">
        <f t="shared" si="78"/>
        <v>0.73932799999999999</v>
      </c>
      <c r="AB878" s="41">
        <v>41305</v>
      </c>
      <c r="AC878" s="30">
        <v>12.4</v>
      </c>
      <c r="AD878" s="190">
        <f t="shared" si="79"/>
        <v>0.76879999999999993</v>
      </c>
      <c r="AE878" s="41">
        <v>41305</v>
      </c>
      <c r="AF878" s="30">
        <v>16.010000000000002</v>
      </c>
      <c r="AG878" s="1685">
        <f t="shared" si="80"/>
        <v>1.2816005000000004</v>
      </c>
      <c r="AH878" s="1446"/>
      <c r="AI878" s="93">
        <v>41303</v>
      </c>
      <c r="AJ878" s="30">
        <v>11.03</v>
      </c>
      <c r="AK878" s="190">
        <f t="shared" si="81"/>
        <v>0.60830449999999991</v>
      </c>
      <c r="AL878" s="41">
        <v>41288</v>
      </c>
      <c r="AM878" s="30">
        <v>9.7479999999999993</v>
      </c>
      <c r="AN878" s="190">
        <f t="shared" si="82"/>
        <v>0.47511752000000002</v>
      </c>
      <c r="AO878" s="41">
        <v>41333</v>
      </c>
      <c r="AP878" s="88">
        <v>12.84</v>
      </c>
      <c r="AQ878" s="1685">
        <f t="shared" si="83"/>
        <v>0.82432799999999984</v>
      </c>
    </row>
    <row r="879" spans="1:43">
      <c r="A879" s="28">
        <v>41289</v>
      </c>
      <c r="B879" s="41">
        <v>41289</v>
      </c>
      <c r="C879" s="30">
        <v>80.820400000000006</v>
      </c>
      <c r="D879" s="28">
        <v>41289</v>
      </c>
      <c r="E879" s="30">
        <v>38.900799999999997</v>
      </c>
      <c r="F879" s="28">
        <v>41289</v>
      </c>
      <c r="G879" s="30">
        <v>22.5992</v>
      </c>
      <c r="H879" s="28">
        <v>41289</v>
      </c>
      <c r="I879" s="30">
        <v>18.913399999999999</v>
      </c>
      <c r="J879" s="28">
        <v>41289</v>
      </c>
      <c r="K879" s="30">
        <v>16.901199999999999</v>
      </c>
      <c r="L879" s="41">
        <v>41289</v>
      </c>
      <c r="M879" s="30">
        <v>40.339199999999998</v>
      </c>
      <c r="N879" s="119">
        <v>41289</v>
      </c>
      <c r="O879" s="30">
        <v>49.326999999999998</v>
      </c>
      <c r="P879" s="41">
        <v>41289</v>
      </c>
      <c r="Q879" s="30">
        <v>33.254800000000003</v>
      </c>
      <c r="R879" s="119">
        <v>41289</v>
      </c>
      <c r="S879" s="30">
        <v>35.271999999999998</v>
      </c>
      <c r="T879" s="41">
        <v>41289</v>
      </c>
      <c r="U879" s="30">
        <v>20.215299999999999</v>
      </c>
      <c r="V879" s="119">
        <v>41289</v>
      </c>
      <c r="W879" s="30">
        <v>20.556999999999999</v>
      </c>
      <c r="X879" s="1446"/>
      <c r="Y879" s="93">
        <v>41306</v>
      </c>
      <c r="Z879" s="30">
        <v>12</v>
      </c>
      <c r="AA879" s="190">
        <f t="shared" si="78"/>
        <v>0.72</v>
      </c>
      <c r="AB879" s="41">
        <v>41306</v>
      </c>
      <c r="AC879" s="30">
        <v>11.91</v>
      </c>
      <c r="AD879" s="190">
        <f t="shared" si="79"/>
        <v>0.70924049999999994</v>
      </c>
      <c r="AE879" s="41">
        <v>41306</v>
      </c>
      <c r="AF879" s="30">
        <v>15.28</v>
      </c>
      <c r="AG879" s="1685">
        <f t="shared" si="80"/>
        <v>1.167392</v>
      </c>
      <c r="AH879" s="1446"/>
      <c r="AI879" s="93">
        <v>41304</v>
      </c>
      <c r="AJ879" s="30">
        <v>11.06</v>
      </c>
      <c r="AK879" s="190">
        <f t="shared" si="81"/>
        <v>0.61161800000000011</v>
      </c>
      <c r="AL879" s="41">
        <v>41289</v>
      </c>
      <c r="AM879" s="30">
        <v>9.74</v>
      </c>
      <c r="AN879" s="190">
        <f t="shared" si="82"/>
        <v>0.47433800000000004</v>
      </c>
      <c r="AO879" s="41">
        <v>41334</v>
      </c>
      <c r="AP879" s="88">
        <v>12.83</v>
      </c>
      <c r="AQ879" s="1685">
        <f t="shared" si="83"/>
        <v>0.82304449999999996</v>
      </c>
    </row>
    <row r="880" spans="1:43">
      <c r="A880" s="28">
        <v>41290</v>
      </c>
      <c r="B880" s="41">
        <v>41290</v>
      </c>
      <c r="C880" s="30">
        <v>81.250200000000007</v>
      </c>
      <c r="D880" s="28">
        <v>41290</v>
      </c>
      <c r="E880" s="30">
        <v>39.0976</v>
      </c>
      <c r="F880" s="28">
        <v>41290</v>
      </c>
      <c r="G880" s="30">
        <v>22.713200000000001</v>
      </c>
      <c r="H880" s="28">
        <v>41290</v>
      </c>
      <c r="I880" s="30">
        <v>18.971900000000002</v>
      </c>
      <c r="J880" s="28">
        <v>41290</v>
      </c>
      <c r="K880" s="30">
        <v>16.9376</v>
      </c>
      <c r="L880" s="41">
        <v>41290</v>
      </c>
      <c r="M880" s="30">
        <v>39.991399999999999</v>
      </c>
      <c r="N880" s="119">
        <v>41290</v>
      </c>
      <c r="O880" s="30">
        <v>48.91</v>
      </c>
      <c r="P880" s="41">
        <v>41290</v>
      </c>
      <c r="Q880" s="30">
        <v>32.750799999999998</v>
      </c>
      <c r="R880" s="119">
        <v>41290</v>
      </c>
      <c r="S880" s="30">
        <v>34.689</v>
      </c>
      <c r="T880" s="41">
        <v>41290</v>
      </c>
      <c r="U880" s="30">
        <v>20.1935</v>
      </c>
      <c r="V880" s="119">
        <v>41290</v>
      </c>
      <c r="W880" s="30">
        <v>20.538</v>
      </c>
      <c r="X880" s="1446"/>
      <c r="Y880" s="93">
        <v>41309</v>
      </c>
      <c r="Z880" s="30">
        <v>12.58</v>
      </c>
      <c r="AA880" s="190">
        <f t="shared" si="78"/>
        <v>0.79128199999999993</v>
      </c>
      <c r="AB880" s="41">
        <v>41309</v>
      </c>
      <c r="AC880" s="30">
        <v>12.28</v>
      </c>
      <c r="AD880" s="190">
        <f t="shared" si="79"/>
        <v>0.753992</v>
      </c>
      <c r="AE880" s="41">
        <v>41309</v>
      </c>
      <c r="AF880" s="30">
        <v>16.18</v>
      </c>
      <c r="AG880" s="1685">
        <f t="shared" si="80"/>
        <v>1.308962</v>
      </c>
      <c r="AH880" s="1446"/>
      <c r="AI880" s="93">
        <v>41305</v>
      </c>
      <c r="AJ880" s="30">
        <v>11.1</v>
      </c>
      <c r="AK880" s="190">
        <f t="shared" si="81"/>
        <v>0.61604999999999999</v>
      </c>
      <c r="AL880" s="41">
        <v>41290</v>
      </c>
      <c r="AM880" s="30">
        <v>9.6370000000000005</v>
      </c>
      <c r="AN880" s="190">
        <f t="shared" si="82"/>
        <v>0.46435884500000013</v>
      </c>
      <c r="AO880" s="41">
        <v>41337</v>
      </c>
      <c r="AP880" s="88">
        <v>12.5</v>
      </c>
      <c r="AQ880" s="1685">
        <f t="shared" si="83"/>
        <v>0.78125</v>
      </c>
    </row>
    <row r="881" spans="1:43">
      <c r="A881" s="28">
        <v>41291</v>
      </c>
      <c r="B881" s="41">
        <v>41291</v>
      </c>
      <c r="C881" s="30">
        <v>86.917000000000002</v>
      </c>
      <c r="D881" s="28">
        <v>41291</v>
      </c>
      <c r="E881" s="30">
        <v>40.871099999999998</v>
      </c>
      <c r="F881" s="28">
        <v>41291</v>
      </c>
      <c r="G881" s="30">
        <v>23.068200000000001</v>
      </c>
      <c r="H881" s="28">
        <v>41291</v>
      </c>
      <c r="I881" s="30">
        <v>18.880700000000001</v>
      </c>
      <c r="J881" s="28">
        <v>41291</v>
      </c>
      <c r="K881" s="30">
        <v>16.592600000000001</v>
      </c>
      <c r="L881" s="41">
        <v>41291</v>
      </c>
      <c r="M881" s="30">
        <v>38.1267</v>
      </c>
      <c r="N881" s="119">
        <v>41291</v>
      </c>
      <c r="O881" s="30">
        <v>46.286000000000001</v>
      </c>
      <c r="P881" s="41">
        <v>41291</v>
      </c>
      <c r="Q881" s="30">
        <v>31.320599999999999</v>
      </c>
      <c r="R881" s="119">
        <v>41291</v>
      </c>
      <c r="S881" s="30">
        <v>32.765000000000001</v>
      </c>
      <c r="T881" s="41">
        <v>41291</v>
      </c>
      <c r="U881" s="30">
        <v>19.786200000000001</v>
      </c>
      <c r="V881" s="119">
        <v>41291</v>
      </c>
      <c r="W881" s="30">
        <v>20.155000000000001</v>
      </c>
      <c r="X881" s="1446"/>
      <c r="Y881" s="93">
        <v>41310</v>
      </c>
      <c r="Z881" s="30">
        <v>12.33</v>
      </c>
      <c r="AA881" s="190">
        <f t="shared" si="78"/>
        <v>0.76014450000000011</v>
      </c>
      <c r="AB881" s="41">
        <v>41310</v>
      </c>
      <c r="AC881" s="30">
        <v>11.86</v>
      </c>
      <c r="AD881" s="190">
        <f t="shared" si="79"/>
        <v>0.70329799999999998</v>
      </c>
      <c r="AE881" s="41">
        <v>41310</v>
      </c>
      <c r="AF881" s="30">
        <v>15.63</v>
      </c>
      <c r="AG881" s="1685">
        <f t="shared" si="80"/>
        <v>1.2214844999999999</v>
      </c>
      <c r="AH881" s="1446"/>
      <c r="AI881" s="93">
        <v>41306</v>
      </c>
      <c r="AJ881" s="30">
        <v>10.6</v>
      </c>
      <c r="AK881" s="190">
        <f t="shared" si="81"/>
        <v>0.56179999999999997</v>
      </c>
      <c r="AL881" s="41">
        <v>41291</v>
      </c>
      <c r="AM881" s="30">
        <v>9.5470000000000006</v>
      </c>
      <c r="AN881" s="190">
        <f t="shared" si="82"/>
        <v>0.45572604499999997</v>
      </c>
      <c r="AO881" s="41">
        <v>41338</v>
      </c>
      <c r="AP881" s="88">
        <v>12.59</v>
      </c>
      <c r="AQ881" s="1685">
        <f t="shared" si="83"/>
        <v>0.7925405000000002</v>
      </c>
    </row>
    <row r="882" spans="1:43">
      <c r="A882" s="28">
        <v>41292</v>
      </c>
      <c r="B882" s="41">
        <v>41292</v>
      </c>
      <c r="C882" s="30">
        <v>86.792500000000004</v>
      </c>
      <c r="D882" s="28">
        <v>41292</v>
      </c>
      <c r="E882" s="30">
        <v>40.672199999999997</v>
      </c>
      <c r="F882" s="28">
        <v>41292</v>
      </c>
      <c r="G882" s="30">
        <v>22.9925</v>
      </c>
      <c r="H882" s="28">
        <v>41292</v>
      </c>
      <c r="I882" s="30">
        <v>18.966899999999999</v>
      </c>
      <c r="J882" s="28">
        <v>41292</v>
      </c>
      <c r="K882" s="30">
        <v>17.026</v>
      </c>
      <c r="L882" s="41">
        <v>41292</v>
      </c>
      <c r="M882" s="30">
        <v>38.319899999999997</v>
      </c>
      <c r="N882" s="119">
        <v>41292</v>
      </c>
      <c r="O882" s="30">
        <v>46.252000000000002</v>
      </c>
      <c r="P882" s="41">
        <v>41292</v>
      </c>
      <c r="Q882" s="30">
        <v>31.567599999999999</v>
      </c>
      <c r="R882" s="119">
        <v>41292</v>
      </c>
      <c r="S882" s="30">
        <v>33.043999999999997</v>
      </c>
      <c r="T882" s="41">
        <v>41292</v>
      </c>
      <c r="U882" s="30">
        <v>20.0855</v>
      </c>
      <c r="V882" s="119">
        <v>41292</v>
      </c>
      <c r="W882" s="30">
        <v>20.478000000000002</v>
      </c>
      <c r="X882" s="1446"/>
      <c r="Y882" s="93">
        <v>41311</v>
      </c>
      <c r="Z882" s="30">
        <v>12.22</v>
      </c>
      <c r="AA882" s="190">
        <f t="shared" si="78"/>
        <v>0.74664200000000003</v>
      </c>
      <c r="AB882" s="41">
        <v>41311</v>
      </c>
      <c r="AC882" s="30">
        <v>11.74</v>
      </c>
      <c r="AD882" s="190">
        <f t="shared" si="79"/>
        <v>0.68913800000000003</v>
      </c>
      <c r="AE882" s="41">
        <v>41311</v>
      </c>
      <c r="AF882" s="30">
        <v>15.35</v>
      </c>
      <c r="AG882" s="1685">
        <f t="shared" si="80"/>
        <v>1.1781124999999999</v>
      </c>
      <c r="AH882" s="1446"/>
      <c r="AI882" s="93">
        <v>41309</v>
      </c>
      <c r="AJ882" s="30">
        <v>10.91</v>
      </c>
      <c r="AK882" s="190">
        <f t="shared" si="81"/>
        <v>0.59514049999999996</v>
      </c>
      <c r="AL882" s="41">
        <v>41292</v>
      </c>
      <c r="AM882" s="30">
        <v>9.548</v>
      </c>
      <c r="AN882" s="190">
        <f t="shared" si="82"/>
        <v>0.45582151999999992</v>
      </c>
      <c r="AO882" s="41">
        <v>41339</v>
      </c>
      <c r="AP882" s="88">
        <v>12.31</v>
      </c>
      <c r="AQ882" s="1685">
        <f t="shared" si="83"/>
        <v>0.75768049999999998</v>
      </c>
    </row>
    <row r="883" spans="1:43">
      <c r="A883" s="28">
        <v>41295</v>
      </c>
      <c r="B883" s="41">
        <v>41295</v>
      </c>
      <c r="C883" s="30">
        <v>86.7697</v>
      </c>
      <c r="D883" s="28">
        <v>41295</v>
      </c>
      <c r="E883" s="30">
        <v>40.863399999999999</v>
      </c>
      <c r="F883" s="28">
        <v>41295</v>
      </c>
      <c r="G883" s="30">
        <v>23.361699999999999</v>
      </c>
      <c r="H883" s="28">
        <v>41295</v>
      </c>
      <c r="I883" s="30">
        <v>19.275400000000001</v>
      </c>
      <c r="J883" s="28">
        <v>41295</v>
      </c>
      <c r="K883" s="30">
        <v>17.170100000000001</v>
      </c>
      <c r="L883" s="41">
        <v>41295</v>
      </c>
      <c r="M883" s="30">
        <v>38.1995</v>
      </c>
      <c r="N883" s="119">
        <v>41295</v>
      </c>
      <c r="O883" s="30">
        <v>46.167999999999999</v>
      </c>
      <c r="P883" s="41">
        <v>41295</v>
      </c>
      <c r="Q883" s="30">
        <v>31.614799999999999</v>
      </c>
      <c r="R883" s="119">
        <v>41295</v>
      </c>
      <c r="S883" s="30">
        <v>33.103000000000002</v>
      </c>
      <c r="T883" s="41">
        <v>41295</v>
      </c>
      <c r="U883" s="30">
        <v>20.075600000000001</v>
      </c>
      <c r="V883" s="119">
        <v>41295</v>
      </c>
      <c r="W883" s="30">
        <v>20.481999999999999</v>
      </c>
      <c r="X883" s="1446"/>
      <c r="Y883" s="93">
        <v>41312</v>
      </c>
      <c r="Z883" s="30">
        <v>12.24</v>
      </c>
      <c r="AA883" s="190">
        <f t="shared" si="78"/>
        <v>0.74908800000000009</v>
      </c>
      <c r="AB883" s="41">
        <v>41312</v>
      </c>
      <c r="AC883" s="30">
        <v>11.8</v>
      </c>
      <c r="AD883" s="190">
        <f t="shared" si="79"/>
        <v>0.69620000000000015</v>
      </c>
      <c r="AE883" s="41">
        <v>41312</v>
      </c>
      <c r="AF883" s="30">
        <v>15.45</v>
      </c>
      <c r="AG883" s="1685">
        <f t="shared" si="80"/>
        <v>1.1935125</v>
      </c>
      <c r="AH883" s="1446"/>
      <c r="AI883" s="93">
        <v>41310</v>
      </c>
      <c r="AJ883" s="30">
        <v>10.68</v>
      </c>
      <c r="AK883" s="190">
        <f t="shared" si="81"/>
        <v>0.57031199999999993</v>
      </c>
      <c r="AL883" s="41">
        <v>41295</v>
      </c>
      <c r="AM883" s="30">
        <v>9.5310000000000006</v>
      </c>
      <c r="AN883" s="190">
        <f t="shared" si="82"/>
        <v>0.45419980500000007</v>
      </c>
      <c r="AO883" s="41">
        <v>41340</v>
      </c>
      <c r="AP883" s="88">
        <v>12.29</v>
      </c>
      <c r="AQ883" s="1685">
        <f t="shared" si="83"/>
        <v>0.75522049999999996</v>
      </c>
    </row>
    <row r="884" spans="1:43">
      <c r="A884" s="28">
        <v>41296</v>
      </c>
      <c r="B884" s="41">
        <v>41296</v>
      </c>
      <c r="C884" s="30">
        <v>86.779399999999995</v>
      </c>
      <c r="D884" s="28">
        <v>41296</v>
      </c>
      <c r="E884" s="30">
        <v>40.917200000000001</v>
      </c>
      <c r="F884" s="28">
        <v>41296</v>
      </c>
      <c r="G884" s="30">
        <v>23.368300000000001</v>
      </c>
      <c r="H884" s="28">
        <v>41296</v>
      </c>
      <c r="I884" s="30">
        <v>19.246200000000002</v>
      </c>
      <c r="J884" s="28">
        <v>41296</v>
      </c>
      <c r="K884" s="30">
        <v>17.1478</v>
      </c>
      <c r="L884" s="41">
        <v>41296</v>
      </c>
      <c r="M884" s="30">
        <v>38.185099999999998</v>
      </c>
      <c r="N884" s="119">
        <v>41296</v>
      </c>
      <c r="O884" s="30">
        <v>46.143999999999998</v>
      </c>
      <c r="P884" s="41">
        <v>41296</v>
      </c>
      <c r="Q884" s="30">
        <v>31.664400000000001</v>
      </c>
      <c r="R884" s="119">
        <v>41296</v>
      </c>
      <c r="S884" s="30">
        <v>33.116</v>
      </c>
      <c r="T884" s="41">
        <v>41296</v>
      </c>
      <c r="U884" s="30">
        <v>19.991499999999998</v>
      </c>
      <c r="V884" s="119">
        <v>41296</v>
      </c>
      <c r="W884" s="30">
        <v>20.388000000000002</v>
      </c>
      <c r="X884" s="1446"/>
      <c r="Y884" s="93">
        <v>41313</v>
      </c>
      <c r="Z884" s="30">
        <v>12.27</v>
      </c>
      <c r="AA884" s="190">
        <f t="shared" si="78"/>
        <v>0.75276449999999984</v>
      </c>
      <c r="AB884" s="41">
        <v>41313</v>
      </c>
      <c r="AC884" s="30">
        <v>11.81</v>
      </c>
      <c r="AD884" s="190">
        <f t="shared" si="79"/>
        <v>0.69738050000000018</v>
      </c>
      <c r="AE884" s="41">
        <v>41313</v>
      </c>
      <c r="AF884" s="30">
        <v>15.59</v>
      </c>
      <c r="AG884" s="1685">
        <f t="shared" si="80"/>
        <v>1.2152405000000002</v>
      </c>
      <c r="AH884" s="1446"/>
      <c r="AI884" s="93">
        <v>41311</v>
      </c>
      <c r="AJ884" s="30">
        <v>10.43</v>
      </c>
      <c r="AK884" s="190">
        <f t="shared" si="81"/>
        <v>0.54392450000000003</v>
      </c>
      <c r="AL884" s="41">
        <v>41296</v>
      </c>
      <c r="AM884" s="30">
        <v>9.5240000000000009</v>
      </c>
      <c r="AN884" s="190">
        <f t="shared" si="82"/>
        <v>0.45353288000000003</v>
      </c>
      <c r="AO884" s="41">
        <v>41341</v>
      </c>
      <c r="AP884" s="88">
        <v>12.3</v>
      </c>
      <c r="AQ884" s="1685">
        <f t="shared" si="83"/>
        <v>0.75645000000000018</v>
      </c>
    </row>
    <row r="885" spans="1:43">
      <c r="A885" s="28">
        <v>41297</v>
      </c>
      <c r="B885" s="41">
        <v>41297</v>
      </c>
      <c r="C885" s="30">
        <v>86.851699999999994</v>
      </c>
      <c r="D885" s="28">
        <v>41297</v>
      </c>
      <c r="E885" s="30">
        <v>41.164000000000001</v>
      </c>
      <c r="F885" s="28">
        <v>41297</v>
      </c>
      <c r="G885" s="30">
        <v>23.639499999999998</v>
      </c>
      <c r="H885" s="28">
        <v>41297</v>
      </c>
      <c r="I885" s="30">
        <v>19.3413</v>
      </c>
      <c r="J885" s="28">
        <v>41297</v>
      </c>
      <c r="K885" s="30">
        <v>17.350200000000001</v>
      </c>
      <c r="L885" s="41">
        <v>41297</v>
      </c>
      <c r="M885" s="30">
        <v>38.208599999999997</v>
      </c>
      <c r="N885" s="119">
        <v>41297</v>
      </c>
      <c r="O885" s="30">
        <v>46.101999999999997</v>
      </c>
      <c r="P885" s="41">
        <v>41297</v>
      </c>
      <c r="Q885" s="30">
        <v>31.842099999999999</v>
      </c>
      <c r="R885" s="119">
        <v>41297</v>
      </c>
      <c r="S885" s="30">
        <v>33.293999999999997</v>
      </c>
      <c r="T885" s="41">
        <v>41297</v>
      </c>
      <c r="U885" s="30">
        <v>20.057600000000001</v>
      </c>
      <c r="V885" s="119">
        <v>41297</v>
      </c>
      <c r="W885" s="30">
        <v>20.451000000000001</v>
      </c>
      <c r="X885" s="1446"/>
      <c r="Y885" s="93">
        <v>41316</v>
      </c>
      <c r="Z885" s="30">
        <v>12.28</v>
      </c>
      <c r="AA885" s="190">
        <f t="shared" si="78"/>
        <v>0.753992</v>
      </c>
      <c r="AB885" s="41">
        <v>41316</v>
      </c>
      <c r="AC885" s="30">
        <v>11.81</v>
      </c>
      <c r="AD885" s="190">
        <f t="shared" si="79"/>
        <v>0.69738050000000018</v>
      </c>
      <c r="AE885" s="41">
        <v>41316</v>
      </c>
      <c r="AF885" s="30">
        <v>15.59</v>
      </c>
      <c r="AG885" s="1685">
        <f t="shared" si="80"/>
        <v>1.2152405000000002</v>
      </c>
      <c r="AH885" s="1446"/>
      <c r="AI885" s="93">
        <v>41312</v>
      </c>
      <c r="AJ885" s="30">
        <v>10.44</v>
      </c>
      <c r="AK885" s="190">
        <f t="shared" si="81"/>
        <v>0.5449679999999999</v>
      </c>
      <c r="AL885" s="41">
        <v>41297</v>
      </c>
      <c r="AM885" s="30">
        <v>9.4990000000000006</v>
      </c>
      <c r="AN885" s="190">
        <f t="shared" si="82"/>
        <v>0.45115500500000005</v>
      </c>
      <c r="AO885" s="41">
        <v>41344</v>
      </c>
      <c r="AP885" s="88">
        <v>12.3</v>
      </c>
      <c r="AQ885" s="1685">
        <f t="shared" si="83"/>
        <v>0.75645000000000018</v>
      </c>
    </row>
    <row r="886" spans="1:43">
      <c r="A886" s="28">
        <v>41298</v>
      </c>
      <c r="B886" s="41">
        <v>41298</v>
      </c>
      <c r="C886" s="30">
        <v>86.922200000000004</v>
      </c>
      <c r="D886" s="28">
        <v>41298</v>
      </c>
      <c r="E886" s="30">
        <v>41.119700000000002</v>
      </c>
      <c r="F886" s="28">
        <v>41298</v>
      </c>
      <c r="G886" s="30">
        <v>23.602399999999999</v>
      </c>
      <c r="H886" s="28">
        <v>41298</v>
      </c>
      <c r="I886" s="30">
        <v>19.212499999999999</v>
      </c>
      <c r="J886" s="28">
        <v>41298</v>
      </c>
      <c r="K886" s="30">
        <v>17.276700000000002</v>
      </c>
      <c r="L886" s="41">
        <v>41298</v>
      </c>
      <c r="M886" s="30">
        <v>38.286700000000003</v>
      </c>
      <c r="N886" s="119">
        <v>41298</v>
      </c>
      <c r="O886" s="30">
        <v>46.179000000000002</v>
      </c>
      <c r="P886" s="41">
        <v>41298</v>
      </c>
      <c r="Q886" s="30">
        <v>32.015300000000003</v>
      </c>
      <c r="R886" s="119">
        <v>41298</v>
      </c>
      <c r="S886" s="30">
        <v>33.441000000000003</v>
      </c>
      <c r="T886" s="41">
        <v>41298</v>
      </c>
      <c r="U886" s="30">
        <v>20.344100000000001</v>
      </c>
      <c r="V886" s="119">
        <v>41298</v>
      </c>
      <c r="W886" s="30">
        <v>20.74</v>
      </c>
      <c r="X886" s="1446"/>
      <c r="Y886" s="93">
        <v>41317</v>
      </c>
      <c r="Z886" s="30">
        <v>12.2</v>
      </c>
      <c r="AA886" s="190">
        <f t="shared" si="78"/>
        <v>0.74419999999999997</v>
      </c>
      <c r="AB886" s="41">
        <v>41317</v>
      </c>
      <c r="AC886" s="30">
        <v>11.56</v>
      </c>
      <c r="AD886" s="190">
        <f t="shared" si="79"/>
        <v>0.6681680000000001</v>
      </c>
      <c r="AE886" s="41">
        <v>41317</v>
      </c>
      <c r="AF886" s="30">
        <v>15.44</v>
      </c>
      <c r="AG886" s="1685">
        <f t="shared" si="80"/>
        <v>1.1919679999999997</v>
      </c>
      <c r="AH886" s="1446"/>
      <c r="AI886" s="93">
        <v>41313</v>
      </c>
      <c r="AJ886" s="30">
        <v>10.62</v>
      </c>
      <c r="AK886" s="190">
        <f t="shared" si="81"/>
        <v>0.56392199999999981</v>
      </c>
      <c r="AL886" s="41">
        <v>41298</v>
      </c>
      <c r="AM886" s="30">
        <v>9.51</v>
      </c>
      <c r="AN886" s="190">
        <f t="shared" si="82"/>
        <v>0.45220050000000001</v>
      </c>
      <c r="AO886" s="41">
        <v>41345</v>
      </c>
      <c r="AP886" s="88">
        <v>12.32</v>
      </c>
      <c r="AQ886" s="1685">
        <f t="shared" si="83"/>
        <v>0.75891200000000003</v>
      </c>
    </row>
    <row r="887" spans="1:43">
      <c r="A887" s="28">
        <v>41299</v>
      </c>
      <c r="B887" s="41">
        <v>41299</v>
      </c>
      <c r="C887" s="30">
        <v>90.726399999999998</v>
      </c>
      <c r="D887" s="28">
        <v>41299</v>
      </c>
      <c r="E887" s="30">
        <v>43.288800000000002</v>
      </c>
      <c r="F887" s="28">
        <v>41299</v>
      </c>
      <c r="G887" s="30">
        <v>24.144200000000001</v>
      </c>
      <c r="H887" s="28">
        <v>41299</v>
      </c>
      <c r="I887" s="30">
        <v>19.3794</v>
      </c>
      <c r="J887" s="28">
        <v>41299</v>
      </c>
      <c r="K887" s="30">
        <v>17.378299999999999</v>
      </c>
      <c r="L887" s="41">
        <v>41299</v>
      </c>
      <c r="M887" s="30">
        <v>38.747900000000001</v>
      </c>
      <c r="N887" s="119">
        <v>41299</v>
      </c>
      <c r="O887" s="30">
        <v>46.58</v>
      </c>
      <c r="P887" s="41">
        <v>41299</v>
      </c>
      <c r="Q887" s="30">
        <v>32.805799999999998</v>
      </c>
      <c r="R887" s="119">
        <v>41299</v>
      </c>
      <c r="S887" s="30">
        <v>33.948</v>
      </c>
      <c r="T887" s="41">
        <v>41299</v>
      </c>
      <c r="U887" s="30">
        <v>20.660499999999999</v>
      </c>
      <c r="V887" s="119">
        <v>41299</v>
      </c>
      <c r="W887" s="30">
        <v>20.991</v>
      </c>
      <c r="X887" s="1446"/>
      <c r="Y887" s="93">
        <v>41318</v>
      </c>
      <c r="Z887" s="30">
        <v>12.05</v>
      </c>
      <c r="AA887" s="190">
        <f t="shared" si="78"/>
        <v>0.72601250000000006</v>
      </c>
      <c r="AB887" s="41">
        <v>41318</v>
      </c>
      <c r="AC887" s="30">
        <v>11.45</v>
      </c>
      <c r="AD887" s="190">
        <f t="shared" si="79"/>
        <v>0.65551249999999994</v>
      </c>
      <c r="AE887" s="41">
        <v>41318</v>
      </c>
      <c r="AF887" s="30">
        <v>15.21</v>
      </c>
      <c r="AG887" s="1685">
        <f t="shared" si="80"/>
        <v>1.1567205000000003</v>
      </c>
      <c r="AH887" s="1446"/>
      <c r="AI887" s="93">
        <v>41316</v>
      </c>
      <c r="AJ887" s="30">
        <v>10.69</v>
      </c>
      <c r="AK887" s="190">
        <f t="shared" si="81"/>
        <v>0.57138049999999996</v>
      </c>
      <c r="AL887" s="41">
        <v>41299</v>
      </c>
      <c r="AM887" s="30">
        <v>9.5370000000000008</v>
      </c>
      <c r="AN887" s="190">
        <f t="shared" si="82"/>
        <v>0.45477184500000006</v>
      </c>
      <c r="AO887" s="41">
        <v>41346</v>
      </c>
      <c r="AP887" s="88">
        <v>12.2</v>
      </c>
      <c r="AQ887" s="1685">
        <f t="shared" si="83"/>
        <v>0.74419999999999997</v>
      </c>
    </row>
    <row r="888" spans="1:43">
      <c r="A888" s="28">
        <v>41302</v>
      </c>
      <c r="B888" s="41">
        <v>41302</v>
      </c>
      <c r="C888" s="30">
        <v>92.151700000000005</v>
      </c>
      <c r="D888" s="28">
        <v>41302</v>
      </c>
      <c r="E888" s="30">
        <v>43.977600000000002</v>
      </c>
      <c r="F888" s="28">
        <v>41302</v>
      </c>
      <c r="G888" s="30">
        <v>24.623100000000001</v>
      </c>
      <c r="H888" s="28">
        <v>41302</v>
      </c>
      <c r="I888" s="30">
        <v>19.731100000000001</v>
      </c>
      <c r="J888" s="28">
        <v>41302</v>
      </c>
      <c r="K888" s="30">
        <v>17.454499999999999</v>
      </c>
      <c r="L888" s="41">
        <v>41302</v>
      </c>
      <c r="M888" s="30">
        <v>39.121600000000001</v>
      </c>
      <c r="N888" s="119">
        <v>41302</v>
      </c>
      <c r="O888" s="30">
        <v>46.848999999999997</v>
      </c>
      <c r="P888" s="41">
        <v>41302</v>
      </c>
      <c r="Q888" s="30">
        <v>33.647500000000001</v>
      </c>
      <c r="R888" s="119">
        <v>41302</v>
      </c>
      <c r="S888" s="30">
        <v>34.771000000000001</v>
      </c>
      <c r="T888" s="41">
        <v>41302</v>
      </c>
      <c r="U888" s="30">
        <v>20.773399999999999</v>
      </c>
      <c r="V888" s="119">
        <v>41302</v>
      </c>
      <c r="W888" s="30">
        <v>21.081</v>
      </c>
      <c r="X888" s="1446"/>
      <c r="Y888" s="93">
        <v>41319</v>
      </c>
      <c r="Z888" s="30">
        <v>11.97</v>
      </c>
      <c r="AA888" s="190">
        <f t="shared" si="78"/>
        <v>0.7164045</v>
      </c>
      <c r="AB888" s="41">
        <v>41319</v>
      </c>
      <c r="AC888" s="30">
        <v>11.4</v>
      </c>
      <c r="AD888" s="190">
        <f t="shared" si="79"/>
        <v>0.64980000000000004</v>
      </c>
      <c r="AE888" s="41">
        <v>41319</v>
      </c>
      <c r="AF888" s="30">
        <v>15.22</v>
      </c>
      <c r="AG888" s="1685">
        <f t="shared" si="80"/>
        <v>1.158242</v>
      </c>
      <c r="AH888" s="1446"/>
      <c r="AI888" s="93">
        <v>41317</v>
      </c>
      <c r="AJ888" s="30">
        <v>10.6</v>
      </c>
      <c r="AK888" s="190">
        <f t="shared" si="81"/>
        <v>0.56179999999999997</v>
      </c>
      <c r="AL888" s="41">
        <v>41302</v>
      </c>
      <c r="AM888" s="30">
        <v>9.4960000000000004</v>
      </c>
      <c r="AN888" s="190">
        <f t="shared" si="82"/>
        <v>0.45087008000000001</v>
      </c>
      <c r="AO888" s="41">
        <v>41347</v>
      </c>
      <c r="AP888" s="88">
        <v>12.09</v>
      </c>
      <c r="AQ888" s="1685">
        <f t="shared" si="83"/>
        <v>0.7308405</v>
      </c>
    </row>
    <row r="889" spans="1:43">
      <c r="A889" s="28">
        <v>41303</v>
      </c>
      <c r="B889" s="41">
        <v>41303</v>
      </c>
      <c r="C889" s="30">
        <v>92.113399999999999</v>
      </c>
      <c r="D889" s="28">
        <v>41303</v>
      </c>
      <c r="E889" s="30">
        <v>43.915199999999999</v>
      </c>
      <c r="F889" s="28">
        <v>41303</v>
      </c>
      <c r="G889" s="30">
        <v>24.448799999999999</v>
      </c>
      <c r="H889" s="28">
        <v>41303</v>
      </c>
      <c r="I889" s="30">
        <v>19.486000000000001</v>
      </c>
      <c r="J889" s="28">
        <v>41303</v>
      </c>
      <c r="K889" s="30">
        <v>17.054400000000001</v>
      </c>
      <c r="L889" s="41">
        <v>41303</v>
      </c>
      <c r="M889" s="30">
        <v>36.915799999999997</v>
      </c>
      <c r="N889" s="119">
        <v>41303</v>
      </c>
      <c r="O889" s="30">
        <v>43.921999999999997</v>
      </c>
      <c r="P889" s="41">
        <v>41303</v>
      </c>
      <c r="Q889" s="30">
        <v>32.148299999999999</v>
      </c>
      <c r="R889" s="119">
        <v>41303</v>
      </c>
      <c r="S889" s="30">
        <v>32.658000000000001</v>
      </c>
      <c r="T889" s="41">
        <v>41303</v>
      </c>
      <c r="U889" s="30">
        <v>20.099</v>
      </c>
      <c r="V889" s="119">
        <v>41303</v>
      </c>
      <c r="W889" s="30">
        <v>20.36</v>
      </c>
      <c r="X889" s="1446"/>
      <c r="Y889" s="93">
        <v>41320</v>
      </c>
      <c r="Z889" s="30">
        <v>11.86</v>
      </c>
      <c r="AA889" s="190">
        <f t="shared" si="78"/>
        <v>0.70329799999999998</v>
      </c>
      <c r="AB889" s="41">
        <v>41320</v>
      </c>
      <c r="AC889" s="30">
        <v>11.46</v>
      </c>
      <c r="AD889" s="190">
        <f t="shared" si="79"/>
        <v>0.65665800000000007</v>
      </c>
      <c r="AE889" s="41">
        <v>41320</v>
      </c>
      <c r="AF889" s="30">
        <v>15.2</v>
      </c>
      <c r="AG889" s="1685">
        <f t="shared" si="80"/>
        <v>1.1552</v>
      </c>
      <c r="AH889" s="1446"/>
      <c r="AI889" s="93">
        <v>41318</v>
      </c>
      <c r="AJ889" s="30">
        <v>10.47</v>
      </c>
      <c r="AK889" s="190">
        <f t="shared" si="81"/>
        <v>0.54810449999999999</v>
      </c>
      <c r="AL889" s="41">
        <v>41303</v>
      </c>
      <c r="AM889" s="30">
        <v>9.3140000000000001</v>
      </c>
      <c r="AN889" s="190">
        <f t="shared" si="82"/>
        <v>0.43375298000000001</v>
      </c>
      <c r="AO889" s="41">
        <v>41348</v>
      </c>
      <c r="AP889" s="88">
        <v>12.1</v>
      </c>
      <c r="AQ889" s="1685">
        <f t="shared" si="83"/>
        <v>0.73204999999999998</v>
      </c>
    </row>
    <row r="890" spans="1:43">
      <c r="A890" s="28">
        <v>41304</v>
      </c>
      <c r="B890" s="41">
        <v>41304</v>
      </c>
      <c r="C890" s="30">
        <v>93.100999999999999</v>
      </c>
      <c r="D890" s="28">
        <v>41304</v>
      </c>
      <c r="E890" s="30">
        <v>44.617199999999997</v>
      </c>
      <c r="F890" s="28">
        <v>41304</v>
      </c>
      <c r="G890" s="30">
        <v>25.1816</v>
      </c>
      <c r="H890" s="28">
        <v>41304</v>
      </c>
      <c r="I890" s="30">
        <v>19.5852</v>
      </c>
      <c r="J890" s="28">
        <v>41304</v>
      </c>
      <c r="K890" s="30">
        <v>17.3033</v>
      </c>
      <c r="L890" s="41">
        <v>41304</v>
      </c>
      <c r="M890" s="30">
        <v>36.957300000000004</v>
      </c>
      <c r="N890" s="119">
        <v>41304</v>
      </c>
      <c r="O890" s="30">
        <v>44.021000000000001</v>
      </c>
      <c r="P890" s="41">
        <v>41304</v>
      </c>
      <c r="Q890" s="30">
        <v>32.3536</v>
      </c>
      <c r="R890" s="119">
        <v>41304</v>
      </c>
      <c r="S890" s="30">
        <v>32.847999999999999</v>
      </c>
      <c r="T890" s="41">
        <v>41304</v>
      </c>
      <c r="U890" s="30">
        <v>20.257200000000001</v>
      </c>
      <c r="V890" s="119">
        <v>41304</v>
      </c>
      <c r="W890" s="30">
        <v>20.52</v>
      </c>
      <c r="X890" s="1446"/>
      <c r="Y890" s="93">
        <v>41323</v>
      </c>
      <c r="Z890" s="30">
        <v>11.88</v>
      </c>
      <c r="AA890" s="190">
        <f t="shared" si="78"/>
        <v>0.70567200000000008</v>
      </c>
      <c r="AB890" s="41">
        <v>41323</v>
      </c>
      <c r="AC890" s="30">
        <v>11.38</v>
      </c>
      <c r="AD890" s="190">
        <f t="shared" si="79"/>
        <v>0.64752200000000015</v>
      </c>
      <c r="AE890" s="41">
        <v>41323</v>
      </c>
      <c r="AF890" s="30">
        <v>15.03</v>
      </c>
      <c r="AG890" s="1685">
        <f t="shared" si="80"/>
        <v>1.1295044999999999</v>
      </c>
      <c r="AH890" s="1446"/>
      <c r="AI890" s="93">
        <v>41319</v>
      </c>
      <c r="AJ890" s="30">
        <v>10.44</v>
      </c>
      <c r="AK890" s="190">
        <f t="shared" si="81"/>
        <v>0.5449679999999999</v>
      </c>
      <c r="AL890" s="41">
        <v>41304</v>
      </c>
      <c r="AM890" s="30">
        <v>9.2669999999999995</v>
      </c>
      <c r="AN890" s="190">
        <f t="shared" si="82"/>
        <v>0.42938644499999989</v>
      </c>
      <c r="AO890" s="41">
        <v>41351</v>
      </c>
      <c r="AP890" s="88">
        <v>12.09</v>
      </c>
      <c r="AQ890" s="1685">
        <f t="shared" si="83"/>
        <v>0.7308405</v>
      </c>
    </row>
    <row r="891" spans="1:43">
      <c r="A891" s="28">
        <v>41305</v>
      </c>
      <c r="B891" s="41">
        <v>41305</v>
      </c>
      <c r="C891" s="30">
        <v>93.656499999999994</v>
      </c>
      <c r="D891" s="28">
        <v>41305</v>
      </c>
      <c r="E891" s="30">
        <v>44.728400000000001</v>
      </c>
      <c r="F891" s="28">
        <v>41305</v>
      </c>
      <c r="G891" s="30">
        <v>25.121500000000001</v>
      </c>
      <c r="H891" s="28">
        <v>41305</v>
      </c>
      <c r="I891" s="30">
        <v>19.585100000000001</v>
      </c>
      <c r="J891" s="28">
        <v>41305</v>
      </c>
      <c r="K891" s="30">
        <v>17.266400000000001</v>
      </c>
      <c r="L891" s="41">
        <v>41305</v>
      </c>
      <c r="M891" s="30">
        <v>37.01</v>
      </c>
      <c r="N891" s="119">
        <v>41305</v>
      </c>
      <c r="O891" s="30">
        <v>44.072000000000003</v>
      </c>
      <c r="P891" s="41">
        <v>41305</v>
      </c>
      <c r="Q891" s="30">
        <v>32.338799999999999</v>
      </c>
      <c r="R891" s="119">
        <v>41305</v>
      </c>
      <c r="S891" s="30">
        <v>32.850999999999999</v>
      </c>
      <c r="T891" s="41">
        <v>41305</v>
      </c>
      <c r="U891" s="30">
        <v>20.2607</v>
      </c>
      <c r="V891" s="119">
        <v>41305</v>
      </c>
      <c r="W891" s="30">
        <v>20.513999999999999</v>
      </c>
      <c r="X891" s="1446"/>
      <c r="Y891" s="93">
        <v>41324</v>
      </c>
      <c r="Z891" s="30">
        <v>12.07</v>
      </c>
      <c r="AA891" s="190">
        <f t="shared" si="78"/>
        <v>0.72842450000000003</v>
      </c>
      <c r="AB891" s="41">
        <v>41324</v>
      </c>
      <c r="AC891" s="30">
        <v>11.54</v>
      </c>
      <c r="AD891" s="190">
        <f t="shared" si="79"/>
        <v>0.66585799999999995</v>
      </c>
      <c r="AE891" s="41">
        <v>41324</v>
      </c>
      <c r="AF891" s="30">
        <v>15.27</v>
      </c>
      <c r="AG891" s="1685">
        <f t="shared" si="80"/>
        <v>1.1658645000000001</v>
      </c>
      <c r="AH891" s="1446"/>
      <c r="AI891" s="93">
        <v>41320</v>
      </c>
      <c r="AJ891" s="30">
        <v>10.4</v>
      </c>
      <c r="AK891" s="190">
        <f t="shared" si="81"/>
        <v>0.54080000000000017</v>
      </c>
      <c r="AL891" s="41">
        <v>41305</v>
      </c>
      <c r="AM891" s="30">
        <v>9.2170000000000005</v>
      </c>
      <c r="AN891" s="190">
        <f t="shared" si="82"/>
        <v>0.42476544500000002</v>
      </c>
      <c r="AO891" s="41">
        <v>41352</v>
      </c>
      <c r="AP891" s="88">
        <v>11.32</v>
      </c>
      <c r="AQ891" s="1685">
        <f t="shared" si="83"/>
        <v>0.64071200000000017</v>
      </c>
    </row>
    <row r="892" spans="1:43">
      <c r="A892" s="28">
        <v>41306</v>
      </c>
      <c r="B892" s="41">
        <v>41306</v>
      </c>
      <c r="C892" s="30">
        <v>93.866500000000002</v>
      </c>
      <c r="D892" s="28">
        <v>41306</v>
      </c>
      <c r="E892" s="30">
        <v>44.964500000000001</v>
      </c>
      <c r="F892" s="28">
        <v>41306</v>
      </c>
      <c r="G892" s="30">
        <v>25.1816</v>
      </c>
      <c r="H892" s="28">
        <v>41306</v>
      </c>
      <c r="I892" s="30">
        <v>19.580100000000002</v>
      </c>
      <c r="J892" s="28">
        <v>41306</v>
      </c>
      <c r="K892" s="30">
        <v>17.233000000000001</v>
      </c>
      <c r="L892" s="41">
        <v>41306</v>
      </c>
      <c r="M892" s="30">
        <v>36.956499999999998</v>
      </c>
      <c r="N892" s="119">
        <v>41306</v>
      </c>
      <c r="O892" s="30">
        <v>43.912999999999997</v>
      </c>
      <c r="P892" s="41">
        <v>41306</v>
      </c>
      <c r="Q892" s="30">
        <v>32.303699999999999</v>
      </c>
      <c r="R892" s="119">
        <v>41306</v>
      </c>
      <c r="S892" s="30">
        <v>32.851999999999997</v>
      </c>
      <c r="T892" s="41">
        <v>41306</v>
      </c>
      <c r="U892" s="30">
        <v>20.2056</v>
      </c>
      <c r="V892" s="119">
        <v>41306</v>
      </c>
      <c r="W892" s="30">
        <v>20.454000000000001</v>
      </c>
      <c r="X892" s="1446"/>
      <c r="Y892" s="93">
        <v>41325</v>
      </c>
      <c r="Z892" s="30">
        <v>12.06</v>
      </c>
      <c r="AA892" s="190">
        <f t="shared" si="78"/>
        <v>0.72721799999999992</v>
      </c>
      <c r="AB892" s="41">
        <v>41325</v>
      </c>
      <c r="AC892" s="30">
        <v>11.7</v>
      </c>
      <c r="AD892" s="190">
        <f t="shared" si="79"/>
        <v>0.68444999999999989</v>
      </c>
      <c r="AE892" s="41">
        <v>41325</v>
      </c>
      <c r="AF892" s="30">
        <v>15.26</v>
      </c>
      <c r="AG892" s="1685">
        <f t="shared" si="80"/>
        <v>1.1643379999999999</v>
      </c>
      <c r="AH892" s="1446"/>
      <c r="AI892" s="93">
        <v>41323</v>
      </c>
      <c r="AJ892" s="30">
        <v>10.33</v>
      </c>
      <c r="AK892" s="190">
        <f t="shared" si="81"/>
        <v>0.53354449999999998</v>
      </c>
      <c r="AL892" s="41">
        <v>41306</v>
      </c>
      <c r="AM892" s="30">
        <v>9.2750000000000004</v>
      </c>
      <c r="AN892" s="190">
        <f t="shared" si="82"/>
        <v>0.43012812499999997</v>
      </c>
      <c r="AO892" s="41">
        <v>41353</v>
      </c>
      <c r="AP892" s="88">
        <v>11.11</v>
      </c>
      <c r="AQ892" s="1685">
        <f t="shared" si="83"/>
        <v>0.61716049999999989</v>
      </c>
    </row>
    <row r="893" spans="1:43">
      <c r="A893" s="28">
        <v>41309</v>
      </c>
      <c r="B893" s="41">
        <v>41309</v>
      </c>
      <c r="C893" s="30">
        <v>93.866200000000006</v>
      </c>
      <c r="D893" s="28">
        <v>41309</v>
      </c>
      <c r="E893" s="30">
        <v>44.996299999999998</v>
      </c>
      <c r="F893" s="28">
        <v>41309</v>
      </c>
      <c r="G893" s="30">
        <v>25.197299999999998</v>
      </c>
      <c r="H893" s="28">
        <v>41309</v>
      </c>
      <c r="I893" s="30">
        <v>19.6023</v>
      </c>
      <c r="J893" s="28">
        <v>41309</v>
      </c>
      <c r="K893" s="30">
        <v>17.311800000000002</v>
      </c>
      <c r="L893" s="41">
        <v>41309</v>
      </c>
      <c r="M893" s="30">
        <v>37.238999999999997</v>
      </c>
      <c r="N893" s="119">
        <v>41309</v>
      </c>
      <c r="O893" s="30">
        <v>44.255000000000003</v>
      </c>
      <c r="P893" s="41">
        <v>41309</v>
      </c>
      <c r="Q893" s="30">
        <v>32.427799999999998</v>
      </c>
      <c r="R893" s="119">
        <v>41309</v>
      </c>
      <c r="S893" s="30">
        <v>33.027000000000001</v>
      </c>
      <c r="T893" s="41">
        <v>41309</v>
      </c>
      <c r="U893" s="30">
        <v>20.213100000000001</v>
      </c>
      <c r="V893" s="119">
        <v>41309</v>
      </c>
      <c r="W893" s="30">
        <v>20.463999999999999</v>
      </c>
      <c r="X893" s="1446"/>
      <c r="Y893" s="93">
        <v>41326</v>
      </c>
      <c r="Z893" s="30">
        <v>12.44</v>
      </c>
      <c r="AA893" s="190">
        <f t="shared" si="78"/>
        <v>0.7737679999999999</v>
      </c>
      <c r="AB893" s="41">
        <v>41326</v>
      </c>
      <c r="AC893" s="30">
        <v>12.08</v>
      </c>
      <c r="AD893" s="190">
        <f t="shared" si="79"/>
        <v>0.72963200000000006</v>
      </c>
      <c r="AE893" s="41">
        <v>41326</v>
      </c>
      <c r="AF893" s="30">
        <v>15.32</v>
      </c>
      <c r="AG893" s="1685">
        <f t="shared" si="80"/>
        <v>1.1735119999999999</v>
      </c>
      <c r="AH893" s="1446"/>
      <c r="AI893" s="93">
        <v>41324</v>
      </c>
      <c r="AJ893" s="30">
        <v>10.42</v>
      </c>
      <c r="AK893" s="190">
        <f t="shared" si="81"/>
        <v>0.54288199999999998</v>
      </c>
      <c r="AL893" s="41">
        <v>41309</v>
      </c>
      <c r="AM893" s="30">
        <v>9.4759999999999991</v>
      </c>
      <c r="AN893" s="190">
        <f t="shared" si="82"/>
        <v>0.44897287999999996</v>
      </c>
      <c r="AO893" s="41">
        <v>41354</v>
      </c>
      <c r="AP893" s="88">
        <v>11.24</v>
      </c>
      <c r="AQ893" s="1685">
        <f t="shared" si="83"/>
        <v>0.63168800000000003</v>
      </c>
    </row>
    <row r="894" spans="1:43">
      <c r="A894" s="28">
        <v>41310</v>
      </c>
      <c r="B894" s="41">
        <v>41310</v>
      </c>
      <c r="C894" s="30">
        <v>93.188800000000001</v>
      </c>
      <c r="D894" s="28">
        <v>41310</v>
      </c>
      <c r="E894" s="30">
        <v>44.657299999999999</v>
      </c>
      <c r="F894" s="28">
        <v>41310</v>
      </c>
      <c r="G894" s="30">
        <v>25.057700000000001</v>
      </c>
      <c r="H894" s="28">
        <v>41310</v>
      </c>
      <c r="I894" s="30">
        <v>19.5106</v>
      </c>
      <c r="J894" s="28">
        <v>41310</v>
      </c>
      <c r="K894" s="30">
        <v>17.3124</v>
      </c>
      <c r="L894" s="41">
        <v>41310</v>
      </c>
      <c r="M894" s="30">
        <v>37.3367</v>
      </c>
      <c r="N894" s="119">
        <v>41310</v>
      </c>
      <c r="O894" s="30">
        <v>44.359000000000002</v>
      </c>
      <c r="P894" s="41">
        <v>41310</v>
      </c>
      <c r="Q894" s="30">
        <v>32.395899999999997</v>
      </c>
      <c r="R894" s="119">
        <v>41310</v>
      </c>
      <c r="S894" s="30">
        <v>32.823</v>
      </c>
      <c r="T894" s="41">
        <v>41310</v>
      </c>
      <c r="U894" s="30">
        <v>20.360700000000001</v>
      </c>
      <c r="V894" s="119">
        <v>41310</v>
      </c>
      <c r="W894" s="30">
        <v>20.617000000000001</v>
      </c>
      <c r="X894" s="1446"/>
      <c r="Y894" s="93">
        <v>41327</v>
      </c>
      <c r="Z894" s="30">
        <v>12.67</v>
      </c>
      <c r="AA894" s="190">
        <f t="shared" si="78"/>
        <v>0.80264449999999998</v>
      </c>
      <c r="AB894" s="41">
        <v>41327</v>
      </c>
      <c r="AC894" s="30">
        <v>12.17</v>
      </c>
      <c r="AD894" s="190">
        <f t="shared" si="79"/>
        <v>0.74054450000000005</v>
      </c>
      <c r="AE894" s="41">
        <v>41327</v>
      </c>
      <c r="AF894" s="30">
        <v>15.72</v>
      </c>
      <c r="AG894" s="1685">
        <f t="shared" si="80"/>
        <v>1.235592</v>
      </c>
      <c r="AH894" s="1446"/>
      <c r="AI894" s="93">
        <v>41325</v>
      </c>
      <c r="AJ894" s="30">
        <v>10.42</v>
      </c>
      <c r="AK894" s="190">
        <f t="shared" si="81"/>
        <v>0.54288199999999998</v>
      </c>
      <c r="AL894" s="41">
        <v>41310</v>
      </c>
      <c r="AM894" s="30">
        <v>9.5090000000000003</v>
      </c>
      <c r="AN894" s="190">
        <f t="shared" si="82"/>
        <v>0.45210540500000007</v>
      </c>
      <c r="AO894" s="41">
        <v>41355</v>
      </c>
      <c r="AP894" s="88">
        <v>11.28</v>
      </c>
      <c r="AQ894" s="1685">
        <f t="shared" si="83"/>
        <v>0.63619199999999998</v>
      </c>
    </row>
    <row r="895" spans="1:43">
      <c r="A895" s="28">
        <v>41311</v>
      </c>
      <c r="B895" s="41">
        <v>41311</v>
      </c>
      <c r="C895" s="30">
        <v>93.186800000000005</v>
      </c>
      <c r="D895" s="28">
        <v>41311</v>
      </c>
      <c r="E895" s="30">
        <v>44.6569</v>
      </c>
      <c r="F895" s="28">
        <v>41311</v>
      </c>
      <c r="G895" s="30">
        <v>25.052399999999999</v>
      </c>
      <c r="H895" s="28">
        <v>41311</v>
      </c>
      <c r="I895" s="30">
        <v>19.508600000000001</v>
      </c>
      <c r="J895" s="28">
        <v>41311</v>
      </c>
      <c r="K895" s="30">
        <v>17.3583</v>
      </c>
      <c r="L895" s="41">
        <v>41311</v>
      </c>
      <c r="M895" s="30">
        <v>37.399299999999997</v>
      </c>
      <c r="N895" s="119">
        <v>41311</v>
      </c>
      <c r="O895" s="30">
        <v>44.444000000000003</v>
      </c>
      <c r="P895" s="41">
        <v>41311</v>
      </c>
      <c r="Q895" s="30">
        <v>32.333199999999998</v>
      </c>
      <c r="R895" s="119">
        <v>41311</v>
      </c>
      <c r="S895" s="30">
        <v>32.822000000000003</v>
      </c>
      <c r="T895" s="41">
        <v>41311</v>
      </c>
      <c r="U895" s="30">
        <v>20.360600000000002</v>
      </c>
      <c r="V895" s="119">
        <v>41311</v>
      </c>
      <c r="W895" s="30">
        <v>20.616</v>
      </c>
      <c r="X895" s="1446"/>
      <c r="Y895" s="93">
        <v>41330</v>
      </c>
      <c r="Z895" s="30">
        <v>12.65</v>
      </c>
      <c r="AA895" s="190">
        <f t="shared" si="78"/>
        <v>0.8001125</v>
      </c>
      <c r="AB895" s="41">
        <v>41330</v>
      </c>
      <c r="AC895" s="30">
        <v>12.17</v>
      </c>
      <c r="AD895" s="190">
        <f t="shared" si="79"/>
        <v>0.74054450000000005</v>
      </c>
      <c r="AE895" s="41">
        <v>41330</v>
      </c>
      <c r="AF895" s="30">
        <v>15.73</v>
      </c>
      <c r="AG895" s="1685">
        <f t="shared" si="80"/>
        <v>1.2371644999999998</v>
      </c>
      <c r="AH895" s="1446"/>
      <c r="AI895" s="93">
        <v>41326</v>
      </c>
      <c r="AJ895" s="30">
        <v>10.52</v>
      </c>
      <c r="AK895" s="190">
        <f t="shared" si="81"/>
        <v>0.55335200000000007</v>
      </c>
      <c r="AL895" s="41">
        <v>41311</v>
      </c>
      <c r="AM895" s="30">
        <v>9.484</v>
      </c>
      <c r="AN895" s="190">
        <f t="shared" si="82"/>
        <v>0.4497312799999999</v>
      </c>
      <c r="AO895" s="41">
        <v>41358</v>
      </c>
      <c r="AP895" s="88">
        <v>11.27</v>
      </c>
      <c r="AQ895" s="1685">
        <f t="shared" si="83"/>
        <v>0.63506449999999992</v>
      </c>
    </row>
    <row r="896" spans="1:43">
      <c r="A896" s="28">
        <v>41312</v>
      </c>
      <c r="B896" s="41">
        <v>41312</v>
      </c>
      <c r="C896" s="30">
        <v>93.881900000000002</v>
      </c>
      <c r="D896" s="28">
        <v>41312</v>
      </c>
      <c r="E896" s="30">
        <v>45.532800000000002</v>
      </c>
      <c r="F896" s="28">
        <v>41312</v>
      </c>
      <c r="G896" s="30">
        <v>25.116399999999999</v>
      </c>
      <c r="H896" s="28">
        <v>41312</v>
      </c>
      <c r="I896" s="30">
        <v>19.422000000000001</v>
      </c>
      <c r="J896" s="28">
        <v>41312</v>
      </c>
      <c r="K896" s="30">
        <v>17.135999999999999</v>
      </c>
      <c r="L896" s="41">
        <v>41312</v>
      </c>
      <c r="M896" s="30">
        <v>36.920400000000001</v>
      </c>
      <c r="N896" s="119">
        <v>41312</v>
      </c>
      <c r="O896" s="30">
        <v>43.965000000000003</v>
      </c>
      <c r="P896" s="41">
        <v>41312</v>
      </c>
      <c r="Q896" s="30">
        <v>32.092399999999998</v>
      </c>
      <c r="R896" s="119">
        <v>41312</v>
      </c>
      <c r="S896" s="30">
        <v>32.337000000000003</v>
      </c>
      <c r="T896" s="41">
        <v>41312</v>
      </c>
      <c r="U896" s="30">
        <v>20.441199999999998</v>
      </c>
      <c r="V896" s="119">
        <v>41312</v>
      </c>
      <c r="W896" s="30">
        <v>20.681999999999999</v>
      </c>
      <c r="X896" s="1446"/>
      <c r="Y896" s="93">
        <v>41331</v>
      </c>
      <c r="Z896" s="30">
        <v>12.99</v>
      </c>
      <c r="AA896" s="190">
        <f t="shared" si="78"/>
        <v>0.8437005000000003</v>
      </c>
      <c r="AB896" s="41">
        <v>41331</v>
      </c>
      <c r="AC896" s="30">
        <v>12.42</v>
      </c>
      <c r="AD896" s="190">
        <f t="shared" si="79"/>
        <v>0.77128200000000002</v>
      </c>
      <c r="AE896" s="41">
        <v>41331</v>
      </c>
      <c r="AF896" s="30">
        <v>16.350000000000001</v>
      </c>
      <c r="AG896" s="1685">
        <f t="shared" si="80"/>
        <v>1.3366125000000002</v>
      </c>
      <c r="AH896" s="1446"/>
      <c r="AI896" s="93">
        <v>41327</v>
      </c>
      <c r="AJ896" s="30">
        <v>10.68</v>
      </c>
      <c r="AK896" s="190">
        <f t="shared" si="81"/>
        <v>0.57031199999999993</v>
      </c>
      <c r="AL896" s="41">
        <v>41312</v>
      </c>
      <c r="AM896" s="30">
        <v>9.4990000000000006</v>
      </c>
      <c r="AN896" s="190">
        <f t="shared" si="82"/>
        <v>0.45115500500000005</v>
      </c>
      <c r="AO896" s="41">
        <v>41359</v>
      </c>
      <c r="AP896" s="88">
        <v>11.01</v>
      </c>
      <c r="AQ896" s="1685">
        <f t="shared" si="83"/>
        <v>0.60610050000000004</v>
      </c>
    </row>
    <row r="897" spans="1:43">
      <c r="A897" s="28">
        <v>41313</v>
      </c>
      <c r="B897" s="41">
        <v>41313</v>
      </c>
      <c r="C897" s="30">
        <v>93.872299999999996</v>
      </c>
      <c r="D897" s="28">
        <v>41313</v>
      </c>
      <c r="E897" s="30">
        <v>45.522100000000002</v>
      </c>
      <c r="F897" s="28">
        <v>41313</v>
      </c>
      <c r="G897" s="30">
        <v>25.1005</v>
      </c>
      <c r="H897" s="28">
        <v>41313</v>
      </c>
      <c r="I897" s="30">
        <v>19.449200000000001</v>
      </c>
      <c r="J897" s="28">
        <v>41313</v>
      </c>
      <c r="K897" s="30">
        <v>17.139099999999999</v>
      </c>
      <c r="L897" s="41">
        <v>41313</v>
      </c>
      <c r="M897" s="30">
        <v>36.619999999999997</v>
      </c>
      <c r="N897" s="119">
        <v>41313</v>
      </c>
      <c r="O897" s="30">
        <v>43.515000000000001</v>
      </c>
      <c r="P897" s="41">
        <v>41313</v>
      </c>
      <c r="Q897" s="30">
        <v>31.9251</v>
      </c>
      <c r="R897" s="119">
        <v>41313</v>
      </c>
      <c r="S897" s="30">
        <v>32.052999999999997</v>
      </c>
      <c r="T897" s="41">
        <v>41313</v>
      </c>
      <c r="U897" s="30">
        <v>20.448799999999999</v>
      </c>
      <c r="V897" s="119">
        <v>41313</v>
      </c>
      <c r="W897" s="30">
        <v>20.689</v>
      </c>
      <c r="X897" s="1446"/>
      <c r="Y897" s="93">
        <v>41332</v>
      </c>
      <c r="Z897" s="30">
        <v>13.14</v>
      </c>
      <c r="AA897" s="190">
        <f t="shared" si="78"/>
        <v>0.86329800000000023</v>
      </c>
      <c r="AB897" s="41">
        <v>41332</v>
      </c>
      <c r="AC897" s="30">
        <v>12.46</v>
      </c>
      <c r="AD897" s="190">
        <f t="shared" si="79"/>
        <v>0.77625800000000011</v>
      </c>
      <c r="AE897" s="41">
        <v>41332</v>
      </c>
      <c r="AF897" s="30">
        <v>16.62</v>
      </c>
      <c r="AG897" s="1685">
        <f t="shared" si="80"/>
        <v>1.3811220000000002</v>
      </c>
      <c r="AH897" s="1446"/>
      <c r="AI897" s="93">
        <v>41330</v>
      </c>
      <c r="AJ897" s="30">
        <v>10.67</v>
      </c>
      <c r="AK897" s="190">
        <f t="shared" si="81"/>
        <v>0.56924450000000004</v>
      </c>
      <c r="AL897" s="41">
        <v>41313</v>
      </c>
      <c r="AM897" s="30">
        <v>9.4849999999999994</v>
      </c>
      <c r="AN897" s="190">
        <f t="shared" si="82"/>
        <v>0.44982612499999991</v>
      </c>
      <c r="AO897" s="41">
        <v>41360</v>
      </c>
      <c r="AP897" s="88">
        <v>11</v>
      </c>
      <c r="AQ897" s="1685">
        <f t="shared" si="83"/>
        <v>0.60499999999999998</v>
      </c>
    </row>
    <row r="898" spans="1:43">
      <c r="A898" s="28">
        <v>41316</v>
      </c>
      <c r="B898" s="41">
        <v>41316</v>
      </c>
      <c r="C898" s="30">
        <v>93.772300000000001</v>
      </c>
      <c r="D898" s="28">
        <v>41316</v>
      </c>
      <c r="E898" s="30">
        <v>45.5383</v>
      </c>
      <c r="F898" s="28">
        <v>41316</v>
      </c>
      <c r="G898" s="30">
        <v>25.092700000000001</v>
      </c>
      <c r="H898" s="28">
        <v>41316</v>
      </c>
      <c r="I898" s="30">
        <v>19.430599999999998</v>
      </c>
      <c r="J898" s="28">
        <v>41316</v>
      </c>
      <c r="K898" s="30">
        <v>17.125699999999998</v>
      </c>
      <c r="L898" s="41">
        <v>41316</v>
      </c>
      <c r="M898" s="30">
        <v>36.6188</v>
      </c>
      <c r="N898" s="119">
        <v>41316</v>
      </c>
      <c r="O898" s="30">
        <v>43.517000000000003</v>
      </c>
      <c r="P898" s="41">
        <v>41316</v>
      </c>
      <c r="Q898" s="30">
        <v>31.915399999999998</v>
      </c>
      <c r="R898" s="119">
        <v>41316</v>
      </c>
      <c r="S898" s="30">
        <v>32.054000000000002</v>
      </c>
      <c r="T898" s="41">
        <v>41316</v>
      </c>
      <c r="U898" s="30">
        <v>20.3276</v>
      </c>
      <c r="V898" s="119">
        <v>41316</v>
      </c>
      <c r="W898" s="30">
        <v>20.559000000000001</v>
      </c>
      <c r="X898" s="1446"/>
      <c r="Y898" s="93">
        <v>41333</v>
      </c>
      <c r="Z898" s="30">
        <v>13.04</v>
      </c>
      <c r="AA898" s="190">
        <f t="shared" si="78"/>
        <v>0.85020799999999985</v>
      </c>
      <c r="AB898" s="41">
        <v>41333</v>
      </c>
      <c r="AC898" s="30">
        <v>11.89</v>
      </c>
      <c r="AD898" s="190">
        <f t="shared" si="79"/>
        <v>0.7068605</v>
      </c>
      <c r="AE898" s="41">
        <v>41333</v>
      </c>
      <c r="AF898" s="30">
        <v>16.190000000000001</v>
      </c>
      <c r="AG898" s="1685">
        <f t="shared" si="80"/>
        <v>1.3105805000000004</v>
      </c>
      <c r="AH898" s="1446"/>
      <c r="AI898" s="93">
        <v>41331</v>
      </c>
      <c r="AJ898" s="30">
        <v>10.85</v>
      </c>
      <c r="AK898" s="190">
        <f t="shared" si="81"/>
        <v>0.58861249999999998</v>
      </c>
      <c r="AL898" s="41">
        <v>41316</v>
      </c>
      <c r="AM898" s="30">
        <v>9.3550000000000004</v>
      </c>
      <c r="AN898" s="190">
        <f t="shared" si="82"/>
        <v>0.4375801250000001</v>
      </c>
      <c r="AO898" s="41">
        <v>41361</v>
      </c>
      <c r="AP898" s="88">
        <v>10.99</v>
      </c>
      <c r="AQ898" s="1685">
        <f t="shared" si="83"/>
        <v>0.60390049999999995</v>
      </c>
    </row>
    <row r="899" spans="1:43">
      <c r="A899" s="28">
        <v>41317</v>
      </c>
      <c r="B899" s="41">
        <v>41317</v>
      </c>
      <c r="C899" s="30">
        <v>93.746300000000005</v>
      </c>
      <c r="D899" s="28">
        <v>41317</v>
      </c>
      <c r="E899" s="30">
        <v>45.674599999999998</v>
      </c>
      <c r="F899" s="28">
        <v>41317</v>
      </c>
      <c r="G899" s="30">
        <v>25.140699999999999</v>
      </c>
      <c r="H899" s="28">
        <v>41317</v>
      </c>
      <c r="I899" s="30">
        <v>19.463899999999999</v>
      </c>
      <c r="J899" s="28">
        <v>41317</v>
      </c>
      <c r="K899" s="30">
        <v>17.126000000000001</v>
      </c>
      <c r="L899" s="41">
        <v>41317</v>
      </c>
      <c r="M899" s="30">
        <v>36.673699999999997</v>
      </c>
      <c r="N899" s="119">
        <v>41317</v>
      </c>
      <c r="O899" s="30">
        <v>43.526000000000003</v>
      </c>
      <c r="P899" s="41">
        <v>41317</v>
      </c>
      <c r="Q899" s="30">
        <v>32.033700000000003</v>
      </c>
      <c r="R899" s="119">
        <v>41317</v>
      </c>
      <c r="S899" s="30">
        <v>32.152000000000001</v>
      </c>
      <c r="T899" s="41">
        <v>41317</v>
      </c>
      <c r="U899" s="30">
        <v>20.143899999999999</v>
      </c>
      <c r="V899" s="119">
        <v>41317</v>
      </c>
      <c r="W899" s="30">
        <v>20.347999999999999</v>
      </c>
      <c r="X899" s="1446"/>
      <c r="Y899" s="93">
        <v>41334</v>
      </c>
      <c r="Z899" s="30">
        <v>13.13</v>
      </c>
      <c r="AA899" s="190">
        <f t="shared" si="78"/>
        <v>0.86198449999999993</v>
      </c>
      <c r="AB899" s="41">
        <v>41334</v>
      </c>
      <c r="AC899" s="30">
        <v>11.87</v>
      </c>
      <c r="AD899" s="190">
        <f t="shared" si="79"/>
        <v>0.70448449999999985</v>
      </c>
      <c r="AE899" s="41">
        <v>41334</v>
      </c>
      <c r="AF899" s="30">
        <v>16.22</v>
      </c>
      <c r="AG899" s="1685">
        <f t="shared" si="80"/>
        <v>1.3154419999999996</v>
      </c>
      <c r="AH899" s="1446"/>
      <c r="AI899" s="93">
        <v>41332</v>
      </c>
      <c r="AJ899" s="30">
        <v>10.92</v>
      </c>
      <c r="AK899" s="190">
        <f t="shared" si="81"/>
        <v>0.5962320000000001</v>
      </c>
      <c r="AL899" s="41">
        <v>41317</v>
      </c>
      <c r="AM899" s="30">
        <v>9.2810000000000006</v>
      </c>
      <c r="AN899" s="190">
        <f t="shared" si="82"/>
        <v>0.430684805</v>
      </c>
      <c r="AO899" s="41">
        <v>41365</v>
      </c>
      <c r="AP899" s="88">
        <v>10.59</v>
      </c>
      <c r="AQ899" s="1685">
        <f t="shared" si="83"/>
        <v>0.56074049999999998</v>
      </c>
    </row>
    <row r="900" spans="1:43">
      <c r="A900" s="28">
        <v>41318</v>
      </c>
      <c r="B900" s="41">
        <v>41318</v>
      </c>
      <c r="C900" s="30">
        <v>93.942099999999996</v>
      </c>
      <c r="D900" s="28">
        <v>41318</v>
      </c>
      <c r="E900" s="30">
        <v>45.8962</v>
      </c>
      <c r="F900" s="28">
        <v>41318</v>
      </c>
      <c r="G900" s="30">
        <v>25.256399999999999</v>
      </c>
      <c r="H900" s="28">
        <v>41318</v>
      </c>
      <c r="I900" s="30">
        <v>19.543700000000001</v>
      </c>
      <c r="J900" s="28">
        <v>41318</v>
      </c>
      <c r="K900" s="30">
        <v>17.1831</v>
      </c>
      <c r="L900" s="41">
        <v>41318</v>
      </c>
      <c r="M900" s="30">
        <v>36.8065</v>
      </c>
      <c r="N900" s="119">
        <v>41318</v>
      </c>
      <c r="O900" s="30">
        <v>43.658000000000001</v>
      </c>
      <c r="P900" s="41">
        <v>41318</v>
      </c>
      <c r="Q900" s="30">
        <v>32.266399999999997</v>
      </c>
      <c r="R900" s="119">
        <v>41318</v>
      </c>
      <c r="S900" s="30">
        <v>32.345999999999997</v>
      </c>
      <c r="T900" s="41">
        <v>41318</v>
      </c>
      <c r="U900" s="30">
        <v>20.224399999999999</v>
      </c>
      <c r="V900" s="119">
        <v>41318</v>
      </c>
      <c r="W900" s="30">
        <v>20.427</v>
      </c>
      <c r="X900" s="1446"/>
      <c r="Y900" s="93">
        <v>41337</v>
      </c>
      <c r="Z900" s="30">
        <v>13.12</v>
      </c>
      <c r="AA900" s="190">
        <f t="shared" si="78"/>
        <v>0.86067199999999988</v>
      </c>
      <c r="AB900" s="41">
        <v>41337</v>
      </c>
      <c r="AC900" s="30">
        <v>11.86</v>
      </c>
      <c r="AD900" s="190">
        <f t="shared" si="79"/>
        <v>0.70329799999999998</v>
      </c>
      <c r="AE900" s="41">
        <v>41337</v>
      </c>
      <c r="AF900" s="30">
        <v>16.190000000000001</v>
      </c>
      <c r="AG900" s="1685">
        <f t="shared" si="80"/>
        <v>1.3105805000000004</v>
      </c>
      <c r="AH900" s="1446"/>
      <c r="AI900" s="93">
        <v>41333</v>
      </c>
      <c r="AJ900" s="30">
        <v>10.6</v>
      </c>
      <c r="AK900" s="190">
        <f t="shared" si="81"/>
        <v>0.56179999999999997</v>
      </c>
      <c r="AL900" s="41">
        <v>41318</v>
      </c>
      <c r="AM900" s="30">
        <v>9.2789999999999999</v>
      </c>
      <c r="AN900" s="190">
        <f t="shared" si="82"/>
        <v>0.43049920499999994</v>
      </c>
      <c r="AO900" s="41">
        <v>41366</v>
      </c>
      <c r="AP900" s="88">
        <v>10.61</v>
      </c>
      <c r="AQ900" s="1685">
        <f t="shared" si="83"/>
        <v>0.56286049999999999</v>
      </c>
    </row>
    <row r="901" spans="1:43">
      <c r="A901" s="28">
        <v>41319</v>
      </c>
      <c r="B901" s="41">
        <v>41319</v>
      </c>
      <c r="C901" s="30">
        <v>94.2363</v>
      </c>
      <c r="D901" s="28">
        <v>41319</v>
      </c>
      <c r="E901" s="30">
        <v>45.909500000000001</v>
      </c>
      <c r="F901" s="28">
        <v>41319</v>
      </c>
      <c r="G901" s="30">
        <v>25.214600000000001</v>
      </c>
      <c r="H901" s="28">
        <v>41319</v>
      </c>
      <c r="I901" s="30">
        <v>19.476800000000001</v>
      </c>
      <c r="J901" s="28">
        <v>41319</v>
      </c>
      <c r="K901" s="30">
        <v>17.1097</v>
      </c>
      <c r="L901" s="41">
        <v>41319</v>
      </c>
      <c r="M901" s="30">
        <v>36.615699999999997</v>
      </c>
      <c r="N901" s="119">
        <v>41319</v>
      </c>
      <c r="O901" s="30">
        <v>43.212000000000003</v>
      </c>
      <c r="P901" s="41">
        <v>41319</v>
      </c>
      <c r="Q901" s="30">
        <v>32.144399999999997</v>
      </c>
      <c r="R901" s="119">
        <v>41319</v>
      </c>
      <c r="S901" s="30">
        <v>32.104999999999997</v>
      </c>
      <c r="T901" s="41">
        <v>41319</v>
      </c>
      <c r="U901" s="30">
        <v>20.230799999999999</v>
      </c>
      <c r="V901" s="119">
        <v>41319</v>
      </c>
      <c r="W901" s="30">
        <v>20.423999999999999</v>
      </c>
      <c r="X901" s="1446"/>
      <c r="Y901" s="93">
        <v>41338</v>
      </c>
      <c r="Z901" s="30">
        <v>13.44</v>
      </c>
      <c r="AA901" s="190">
        <f t="shared" si="78"/>
        <v>0.90316799999999986</v>
      </c>
      <c r="AB901" s="41">
        <v>41338</v>
      </c>
      <c r="AC901" s="30">
        <v>12.34</v>
      </c>
      <c r="AD901" s="190">
        <f t="shared" si="79"/>
        <v>0.761378</v>
      </c>
      <c r="AE901" s="41">
        <v>41338</v>
      </c>
      <c r="AF901" s="30">
        <v>16.510000000000002</v>
      </c>
      <c r="AG901" s="1685">
        <f t="shared" si="80"/>
        <v>1.3629005000000005</v>
      </c>
      <c r="AH901" s="1446"/>
      <c r="AI901" s="93">
        <v>41334</v>
      </c>
      <c r="AJ901" s="30">
        <v>10.59</v>
      </c>
      <c r="AK901" s="190">
        <f t="shared" si="81"/>
        <v>0.56074049999999998</v>
      </c>
      <c r="AL901" s="41">
        <v>41319</v>
      </c>
      <c r="AM901" s="30">
        <v>9.2620000000000005</v>
      </c>
      <c r="AN901" s="190">
        <f t="shared" si="82"/>
        <v>0.42892322000000005</v>
      </c>
      <c r="AO901" s="41">
        <v>41367</v>
      </c>
      <c r="AP901" s="88">
        <v>10.8</v>
      </c>
      <c r="AQ901" s="1685">
        <f t="shared" si="83"/>
        <v>0.58320000000000016</v>
      </c>
    </row>
    <row r="902" spans="1:43">
      <c r="A902" s="28">
        <v>41320</v>
      </c>
      <c r="B902" s="41">
        <v>41320</v>
      </c>
      <c r="C902" s="30">
        <v>94.142499999999998</v>
      </c>
      <c r="D902" s="28">
        <v>41320</v>
      </c>
      <c r="E902" s="30">
        <v>45.9084</v>
      </c>
      <c r="F902" s="28">
        <v>41320</v>
      </c>
      <c r="G902" s="30">
        <v>25.139600000000002</v>
      </c>
      <c r="H902" s="28">
        <v>41320</v>
      </c>
      <c r="I902" s="30">
        <v>19.379300000000001</v>
      </c>
      <c r="J902" s="28">
        <v>41320</v>
      </c>
      <c r="K902" s="30">
        <v>17.098099999999999</v>
      </c>
      <c r="L902" s="41">
        <v>41320</v>
      </c>
      <c r="M902" s="30">
        <v>36.649299999999997</v>
      </c>
      <c r="N902" s="119">
        <v>41320</v>
      </c>
      <c r="O902" s="30">
        <v>43.207000000000001</v>
      </c>
      <c r="P902" s="41">
        <v>41320</v>
      </c>
      <c r="Q902" s="30">
        <v>32.2455</v>
      </c>
      <c r="R902" s="119">
        <v>41320</v>
      </c>
      <c r="S902" s="30">
        <v>32.085000000000001</v>
      </c>
      <c r="T902" s="41">
        <v>41320</v>
      </c>
      <c r="U902" s="30">
        <v>20.146799999999999</v>
      </c>
      <c r="V902" s="119">
        <v>41320</v>
      </c>
      <c r="W902" s="30">
        <v>20.335000000000001</v>
      </c>
      <c r="X902" s="1446"/>
      <c r="Y902" s="93">
        <v>41339</v>
      </c>
      <c r="Z902" s="30">
        <v>13.38</v>
      </c>
      <c r="AA902" s="190">
        <f t="shared" si="78"/>
        <v>0.89512200000000008</v>
      </c>
      <c r="AB902" s="41">
        <v>41339</v>
      </c>
      <c r="AC902" s="30">
        <v>12.32</v>
      </c>
      <c r="AD902" s="190">
        <f t="shared" si="79"/>
        <v>0.75891200000000003</v>
      </c>
      <c r="AE902" s="41">
        <v>41339</v>
      </c>
      <c r="AF902" s="30">
        <v>16.46</v>
      </c>
      <c r="AG902" s="1685">
        <f t="shared" si="80"/>
        <v>1.3546579999999999</v>
      </c>
      <c r="AH902" s="1446"/>
      <c r="AI902" s="93">
        <v>41337</v>
      </c>
      <c r="AJ902" s="30">
        <v>10.59</v>
      </c>
      <c r="AK902" s="190">
        <f t="shared" si="81"/>
        <v>0.56074049999999998</v>
      </c>
      <c r="AL902" s="41">
        <v>41320</v>
      </c>
      <c r="AM902" s="30">
        <v>9.2330000000000005</v>
      </c>
      <c r="AN902" s="190">
        <f t="shared" si="82"/>
        <v>0.42624144500000005</v>
      </c>
      <c r="AO902" s="41">
        <v>41368</v>
      </c>
      <c r="AP902" s="88">
        <v>10.62</v>
      </c>
      <c r="AQ902" s="1685">
        <f t="shared" si="83"/>
        <v>0.56392199999999981</v>
      </c>
    </row>
    <row r="903" spans="1:43">
      <c r="A903" s="28">
        <v>41323</v>
      </c>
      <c r="B903" s="41">
        <v>41323</v>
      </c>
      <c r="C903" s="30">
        <v>93.980199999999996</v>
      </c>
      <c r="D903" s="28">
        <v>41323</v>
      </c>
      <c r="E903" s="30">
        <v>45.674500000000002</v>
      </c>
      <c r="F903" s="28">
        <v>41323</v>
      </c>
      <c r="G903" s="30">
        <v>24.826699999999999</v>
      </c>
      <c r="H903" s="28">
        <v>41323</v>
      </c>
      <c r="I903" s="30">
        <v>19.0853</v>
      </c>
      <c r="J903" s="28">
        <v>41323</v>
      </c>
      <c r="K903" s="30">
        <v>16.876999999999999</v>
      </c>
      <c r="L903" s="41">
        <v>41323</v>
      </c>
      <c r="M903" s="30">
        <v>36.036299999999997</v>
      </c>
      <c r="N903" s="119">
        <v>41323</v>
      </c>
      <c r="O903" s="30">
        <v>42.411999999999999</v>
      </c>
      <c r="P903" s="41">
        <v>41323</v>
      </c>
      <c r="Q903" s="30">
        <v>31.821200000000001</v>
      </c>
      <c r="R903" s="119">
        <v>41323</v>
      </c>
      <c r="S903" s="30">
        <v>31.565000000000001</v>
      </c>
      <c r="T903" s="41">
        <v>41323</v>
      </c>
      <c r="U903" s="30">
        <v>19.690300000000001</v>
      </c>
      <c r="V903" s="119">
        <v>41323</v>
      </c>
      <c r="W903" s="30">
        <v>19.859000000000002</v>
      </c>
      <c r="X903" s="1446"/>
      <c r="Y903" s="93">
        <v>41340</v>
      </c>
      <c r="Z903" s="30">
        <v>13.28</v>
      </c>
      <c r="AA903" s="190">
        <f t="shared" si="78"/>
        <v>0.88179200000000002</v>
      </c>
      <c r="AB903" s="41">
        <v>41340</v>
      </c>
      <c r="AC903" s="30">
        <v>12.17</v>
      </c>
      <c r="AD903" s="190">
        <f t="shared" si="79"/>
        <v>0.74054450000000005</v>
      </c>
      <c r="AE903" s="41">
        <v>41340</v>
      </c>
      <c r="AF903" s="30">
        <v>16.309999999999999</v>
      </c>
      <c r="AG903" s="1685">
        <f t="shared" si="80"/>
        <v>1.3300804999999998</v>
      </c>
      <c r="AH903" s="1446"/>
      <c r="AI903" s="93">
        <v>41338</v>
      </c>
      <c r="AJ903" s="30">
        <v>10.97</v>
      </c>
      <c r="AK903" s="190">
        <f t="shared" si="81"/>
        <v>0.60170450000000009</v>
      </c>
      <c r="AL903" s="41">
        <v>41323</v>
      </c>
      <c r="AM903" s="30">
        <v>9.0530000000000008</v>
      </c>
      <c r="AN903" s="190">
        <f t="shared" si="82"/>
        <v>0.4097840450000001</v>
      </c>
      <c r="AO903" s="41">
        <v>41369</v>
      </c>
      <c r="AP903" s="88">
        <v>10.65</v>
      </c>
      <c r="AQ903" s="1685">
        <f t="shared" si="83"/>
        <v>0.56711250000000002</v>
      </c>
    </row>
    <row r="904" spans="1:43">
      <c r="A904" s="28">
        <v>41324</v>
      </c>
      <c r="B904" s="41">
        <v>41324</v>
      </c>
      <c r="C904" s="30">
        <v>93.9602</v>
      </c>
      <c r="D904" s="28">
        <v>41324</v>
      </c>
      <c r="E904" s="30">
        <v>45.592799999999997</v>
      </c>
      <c r="F904" s="28">
        <v>41324</v>
      </c>
      <c r="G904" s="30">
        <v>24.722899999999999</v>
      </c>
      <c r="H904" s="28">
        <v>41324</v>
      </c>
      <c r="I904" s="30">
        <v>18.942599999999999</v>
      </c>
      <c r="J904" s="28">
        <v>41324</v>
      </c>
      <c r="K904" s="30">
        <v>16.704699999999999</v>
      </c>
      <c r="L904" s="41">
        <v>41324</v>
      </c>
      <c r="M904" s="30">
        <v>35.045900000000003</v>
      </c>
      <c r="N904" s="119">
        <v>41324</v>
      </c>
      <c r="O904" s="30">
        <v>41.145000000000003</v>
      </c>
      <c r="P904" s="41">
        <v>41324</v>
      </c>
      <c r="Q904" s="30">
        <v>31.244199999999999</v>
      </c>
      <c r="R904" s="119">
        <v>41324</v>
      </c>
      <c r="S904" s="30">
        <v>30.783999999999999</v>
      </c>
      <c r="T904" s="41">
        <v>41324</v>
      </c>
      <c r="U904" s="30">
        <v>19.350100000000001</v>
      </c>
      <c r="V904" s="119">
        <v>41324</v>
      </c>
      <c r="W904" s="30">
        <v>19.510999999999999</v>
      </c>
      <c r="X904" s="1446"/>
      <c r="Y904" s="93">
        <v>41341</v>
      </c>
      <c r="Z904" s="30">
        <v>13.35</v>
      </c>
      <c r="AA904" s="190">
        <f t="shared" si="78"/>
        <v>0.89111250000000009</v>
      </c>
      <c r="AB904" s="41">
        <v>41341</v>
      </c>
      <c r="AC904" s="30">
        <v>12.32</v>
      </c>
      <c r="AD904" s="190">
        <f t="shared" si="79"/>
        <v>0.75891200000000003</v>
      </c>
      <c r="AE904" s="41">
        <v>41341</v>
      </c>
      <c r="AF904" s="30">
        <v>16.329999999999998</v>
      </c>
      <c r="AG904" s="1685">
        <f t="shared" si="80"/>
        <v>1.3333444999999995</v>
      </c>
      <c r="AH904" s="1446"/>
      <c r="AI904" s="93">
        <v>41339</v>
      </c>
      <c r="AJ904" s="30">
        <v>10.96</v>
      </c>
      <c r="AK904" s="190">
        <f t="shared" si="81"/>
        <v>0.60060800000000003</v>
      </c>
      <c r="AL904" s="41">
        <v>41324</v>
      </c>
      <c r="AM904" s="30">
        <v>9.0990000000000002</v>
      </c>
      <c r="AN904" s="190">
        <f t="shared" si="82"/>
        <v>0.41395900499999999</v>
      </c>
      <c r="AO904" s="41">
        <v>41372</v>
      </c>
      <c r="AP904" s="88">
        <v>10.63</v>
      </c>
      <c r="AQ904" s="1685">
        <f t="shared" si="83"/>
        <v>0.5649845</v>
      </c>
    </row>
    <row r="905" spans="1:43">
      <c r="A905" s="28">
        <v>41325</v>
      </c>
      <c r="B905" s="41">
        <v>41325</v>
      </c>
      <c r="C905" s="30">
        <v>93.817099999999996</v>
      </c>
      <c r="D905" s="28">
        <v>41325</v>
      </c>
      <c r="E905" s="30">
        <v>45.583799999999997</v>
      </c>
      <c r="F905" s="28">
        <v>41325</v>
      </c>
      <c r="G905" s="30">
        <v>24.740300000000001</v>
      </c>
      <c r="H905" s="28">
        <v>41325</v>
      </c>
      <c r="I905" s="30">
        <v>18.963000000000001</v>
      </c>
      <c r="J905" s="28">
        <v>41325</v>
      </c>
      <c r="K905" s="30">
        <v>16.668399999999998</v>
      </c>
      <c r="L905" s="41">
        <v>41325</v>
      </c>
      <c r="M905" s="30">
        <v>35.338299999999997</v>
      </c>
      <c r="N905" s="119">
        <v>41325</v>
      </c>
      <c r="O905" s="30">
        <v>41.366</v>
      </c>
      <c r="P905" s="41">
        <v>41325</v>
      </c>
      <c r="Q905" s="30">
        <v>31.4055</v>
      </c>
      <c r="R905" s="119">
        <v>41325</v>
      </c>
      <c r="S905" s="30">
        <v>30.945</v>
      </c>
      <c r="T905" s="41">
        <v>41325</v>
      </c>
      <c r="U905" s="30">
        <v>19.421600000000002</v>
      </c>
      <c r="V905" s="119">
        <v>41325</v>
      </c>
      <c r="W905" s="30">
        <v>19.582000000000001</v>
      </c>
      <c r="X905" s="1446"/>
      <c r="Y905" s="93">
        <v>41344</v>
      </c>
      <c r="Z905" s="30">
        <v>13.3</v>
      </c>
      <c r="AA905" s="190">
        <f t="shared" si="78"/>
        <v>0.88445000000000018</v>
      </c>
      <c r="AB905" s="41">
        <v>41344</v>
      </c>
      <c r="AC905" s="30">
        <v>12.11</v>
      </c>
      <c r="AD905" s="190">
        <f t="shared" si="79"/>
        <v>0.73326049999999998</v>
      </c>
      <c r="AE905" s="41">
        <v>41344</v>
      </c>
      <c r="AF905" s="30">
        <v>16.2</v>
      </c>
      <c r="AG905" s="1685">
        <f t="shared" si="80"/>
        <v>1.3122</v>
      </c>
      <c r="AH905" s="1446"/>
      <c r="AI905" s="93">
        <v>41340</v>
      </c>
      <c r="AJ905" s="30">
        <v>10.88</v>
      </c>
      <c r="AK905" s="190">
        <f t="shared" si="81"/>
        <v>0.59187200000000006</v>
      </c>
      <c r="AL905" s="41">
        <v>41325</v>
      </c>
      <c r="AM905" s="30">
        <v>9.1690000000000005</v>
      </c>
      <c r="AN905" s="190">
        <f t="shared" si="82"/>
        <v>0.42035280500000005</v>
      </c>
      <c r="AO905" s="41">
        <v>41373</v>
      </c>
      <c r="AP905" s="88">
        <v>10.58</v>
      </c>
      <c r="AQ905" s="1685">
        <f t="shared" si="83"/>
        <v>0.55968200000000001</v>
      </c>
    </row>
    <row r="906" spans="1:43">
      <c r="A906" s="28">
        <v>41326</v>
      </c>
      <c r="B906" s="41">
        <v>41326</v>
      </c>
      <c r="C906" s="30">
        <v>94.209199999999996</v>
      </c>
      <c r="D906" s="28">
        <v>41326</v>
      </c>
      <c r="E906" s="30">
        <v>45.972000000000001</v>
      </c>
      <c r="F906" s="28">
        <v>41326</v>
      </c>
      <c r="G906" s="30">
        <v>25.146000000000001</v>
      </c>
      <c r="H906" s="28">
        <v>41326</v>
      </c>
      <c r="I906" s="30">
        <v>19.349499999999999</v>
      </c>
      <c r="J906" s="28">
        <v>41326</v>
      </c>
      <c r="K906" s="30">
        <v>16.854900000000001</v>
      </c>
      <c r="L906" s="41">
        <v>41326</v>
      </c>
      <c r="M906" s="30">
        <v>36.155200000000001</v>
      </c>
      <c r="N906" s="119">
        <v>41326</v>
      </c>
      <c r="O906" s="30">
        <v>42.091999999999999</v>
      </c>
      <c r="P906" s="41">
        <v>41326</v>
      </c>
      <c r="Q906" s="30">
        <v>31.866499999999998</v>
      </c>
      <c r="R906" s="119">
        <v>41326</v>
      </c>
      <c r="S906" s="30">
        <v>31.454999999999998</v>
      </c>
      <c r="T906" s="41">
        <v>41326</v>
      </c>
      <c r="U906" s="30">
        <v>19.674399999999999</v>
      </c>
      <c r="V906" s="119">
        <v>41326</v>
      </c>
      <c r="W906" s="30">
        <v>19.837</v>
      </c>
      <c r="X906" s="1446"/>
      <c r="Y906" s="93">
        <v>41345</v>
      </c>
      <c r="Z906" s="30">
        <v>13.29</v>
      </c>
      <c r="AA906" s="190">
        <f t="shared" si="78"/>
        <v>0.88312049999999986</v>
      </c>
      <c r="AB906" s="41">
        <v>41345</v>
      </c>
      <c r="AC906" s="30">
        <v>12.07</v>
      </c>
      <c r="AD906" s="190">
        <f t="shared" si="79"/>
        <v>0.72842450000000003</v>
      </c>
      <c r="AE906" s="41">
        <v>41345</v>
      </c>
      <c r="AF906" s="30">
        <v>16.190000000000001</v>
      </c>
      <c r="AG906" s="1685">
        <f t="shared" si="80"/>
        <v>1.3105805000000004</v>
      </c>
      <c r="AH906" s="1446"/>
      <c r="AI906" s="93">
        <v>41341</v>
      </c>
      <c r="AJ906" s="30">
        <v>10.9</v>
      </c>
      <c r="AK906" s="190">
        <f t="shared" si="81"/>
        <v>0.59404999999999997</v>
      </c>
      <c r="AL906" s="41">
        <v>41326</v>
      </c>
      <c r="AM906" s="30">
        <v>9.1750000000000007</v>
      </c>
      <c r="AN906" s="190">
        <f t="shared" si="82"/>
        <v>0.4209031250000001</v>
      </c>
      <c r="AO906" s="41">
        <v>41374</v>
      </c>
      <c r="AP906" s="88">
        <v>10.73</v>
      </c>
      <c r="AQ906" s="1685">
        <f t="shared" si="83"/>
        <v>0.57566450000000002</v>
      </c>
    </row>
    <row r="907" spans="1:43">
      <c r="A907" s="28">
        <v>41327</v>
      </c>
      <c r="B907" s="41">
        <v>41327</v>
      </c>
      <c r="C907" s="30">
        <v>94.6965</v>
      </c>
      <c r="D907" s="28">
        <v>41327</v>
      </c>
      <c r="E907" s="30">
        <v>45.9544</v>
      </c>
      <c r="F907" s="28">
        <v>41327</v>
      </c>
      <c r="G907" s="30">
        <v>25.033899999999999</v>
      </c>
      <c r="H907" s="28">
        <v>41327</v>
      </c>
      <c r="I907" s="30">
        <v>19.233899999999998</v>
      </c>
      <c r="J907" s="28">
        <v>41327</v>
      </c>
      <c r="K907" s="30">
        <v>16.689799999999998</v>
      </c>
      <c r="L907" s="41">
        <v>41327</v>
      </c>
      <c r="M907" s="30">
        <v>36.121600000000001</v>
      </c>
      <c r="N907" s="119">
        <v>41327</v>
      </c>
      <c r="O907" s="30">
        <v>42.045000000000002</v>
      </c>
      <c r="P907" s="41">
        <v>41327</v>
      </c>
      <c r="Q907" s="30">
        <v>31.982900000000001</v>
      </c>
      <c r="R907" s="119">
        <v>41327</v>
      </c>
      <c r="S907" s="30">
        <v>31.542999999999999</v>
      </c>
      <c r="T907" s="41">
        <v>41327</v>
      </c>
      <c r="U907" s="30">
        <v>19.679400000000001</v>
      </c>
      <c r="V907" s="119">
        <v>41327</v>
      </c>
      <c r="W907" s="30">
        <v>19.838000000000001</v>
      </c>
      <c r="X907" s="1446"/>
      <c r="Y907" s="93">
        <v>41346</v>
      </c>
      <c r="Z907" s="30">
        <v>13.16</v>
      </c>
      <c r="AA907" s="190">
        <f t="shared" si="78"/>
        <v>0.86592800000000003</v>
      </c>
      <c r="AB907" s="41">
        <v>41346</v>
      </c>
      <c r="AC907" s="30">
        <v>11.99</v>
      </c>
      <c r="AD907" s="190">
        <f t="shared" si="79"/>
        <v>0.71880050000000006</v>
      </c>
      <c r="AE907" s="41">
        <v>41346</v>
      </c>
      <c r="AF907" s="30">
        <v>16.02</v>
      </c>
      <c r="AG907" s="1685">
        <f t="shared" si="80"/>
        <v>1.2832020000000002</v>
      </c>
      <c r="AH907" s="1446"/>
      <c r="AI907" s="93">
        <v>41344</v>
      </c>
      <c r="AJ907" s="30">
        <v>10.72</v>
      </c>
      <c r="AK907" s="190">
        <f t="shared" si="81"/>
        <v>0.5745920000000001</v>
      </c>
      <c r="AL907" s="41">
        <v>41327</v>
      </c>
      <c r="AM907" s="30">
        <v>9.2560000000000002</v>
      </c>
      <c r="AN907" s="190">
        <f t="shared" si="82"/>
        <v>0.42836768000000003</v>
      </c>
      <c r="AO907" s="41">
        <v>41375</v>
      </c>
      <c r="AP907" s="88">
        <v>10.73</v>
      </c>
      <c r="AQ907" s="1685">
        <f t="shared" si="83"/>
        <v>0.57566450000000002</v>
      </c>
    </row>
    <row r="908" spans="1:43">
      <c r="A908" s="28">
        <v>41330</v>
      </c>
      <c r="B908" s="41">
        <v>41330</v>
      </c>
      <c r="C908" s="30">
        <v>94.233900000000006</v>
      </c>
      <c r="D908" s="28">
        <v>41330</v>
      </c>
      <c r="E908" s="30">
        <v>45.649099999999997</v>
      </c>
      <c r="F908" s="28">
        <v>41330</v>
      </c>
      <c r="G908" s="30">
        <v>24.828199999999999</v>
      </c>
      <c r="H908" s="28">
        <v>41330</v>
      </c>
      <c r="I908" s="30">
        <v>19.065100000000001</v>
      </c>
      <c r="J908" s="28">
        <v>41330</v>
      </c>
      <c r="K908" s="30">
        <v>16.52</v>
      </c>
      <c r="L908" s="41">
        <v>41330</v>
      </c>
      <c r="M908" s="30">
        <v>35.860100000000003</v>
      </c>
      <c r="N908" s="119">
        <v>41330</v>
      </c>
      <c r="O908" s="30">
        <v>41.71</v>
      </c>
      <c r="P908" s="41">
        <v>41330</v>
      </c>
      <c r="Q908" s="30">
        <v>31.825199999999999</v>
      </c>
      <c r="R908" s="119">
        <v>41330</v>
      </c>
      <c r="S908" s="30">
        <v>31.280999999999999</v>
      </c>
      <c r="T908" s="41">
        <v>41330</v>
      </c>
      <c r="U908" s="30">
        <v>19.703299999999999</v>
      </c>
      <c r="V908" s="119">
        <v>41330</v>
      </c>
      <c r="W908" s="30">
        <v>19.867000000000001</v>
      </c>
      <c r="X908" s="1446"/>
      <c r="Y908" s="93">
        <v>41347</v>
      </c>
      <c r="Z908" s="30">
        <v>13.12</v>
      </c>
      <c r="AA908" s="190">
        <f t="shared" si="78"/>
        <v>0.86067199999999988</v>
      </c>
      <c r="AB908" s="41">
        <v>41347</v>
      </c>
      <c r="AC908" s="30">
        <v>12.07</v>
      </c>
      <c r="AD908" s="190">
        <f t="shared" si="79"/>
        <v>0.72842450000000003</v>
      </c>
      <c r="AE908" s="41">
        <v>41347</v>
      </c>
      <c r="AF908" s="30">
        <v>16.02</v>
      </c>
      <c r="AG908" s="1685">
        <f t="shared" si="80"/>
        <v>1.2832020000000002</v>
      </c>
      <c r="AH908" s="1446"/>
      <c r="AI908" s="93">
        <v>41345</v>
      </c>
      <c r="AJ908" s="30">
        <v>10.7</v>
      </c>
      <c r="AK908" s="190">
        <f t="shared" si="81"/>
        <v>0.5724499999999999</v>
      </c>
      <c r="AL908" s="41">
        <v>41330</v>
      </c>
      <c r="AM908" s="30">
        <v>9.0039999999999996</v>
      </c>
      <c r="AN908" s="190">
        <f t="shared" si="82"/>
        <v>0.40536007999999996</v>
      </c>
      <c r="AO908" s="41">
        <v>41376</v>
      </c>
      <c r="AP908" s="88">
        <v>10.71</v>
      </c>
      <c r="AQ908" s="1685">
        <f t="shared" si="83"/>
        <v>0.57352050000000021</v>
      </c>
    </row>
    <row r="909" spans="1:43">
      <c r="A909" s="28">
        <v>41331</v>
      </c>
      <c r="B909" s="41">
        <v>41331</v>
      </c>
      <c r="C909" s="30">
        <v>94.891800000000003</v>
      </c>
      <c r="D909" s="28">
        <v>41331</v>
      </c>
      <c r="E909" s="30">
        <v>46.085299999999997</v>
      </c>
      <c r="F909" s="28">
        <v>41331</v>
      </c>
      <c r="G909" s="30">
        <v>25.215</v>
      </c>
      <c r="H909" s="28">
        <v>41331</v>
      </c>
      <c r="I909" s="30">
        <v>19.398</v>
      </c>
      <c r="J909" s="28">
        <v>41331</v>
      </c>
      <c r="K909" s="30">
        <v>16.7287</v>
      </c>
      <c r="L909" s="41">
        <v>41331</v>
      </c>
      <c r="M909" s="30">
        <v>37.4375</v>
      </c>
      <c r="N909" s="119">
        <v>41331</v>
      </c>
      <c r="O909" s="30">
        <v>43.645000000000003</v>
      </c>
      <c r="P909" s="41">
        <v>41331</v>
      </c>
      <c r="Q909" s="30">
        <v>32.345399999999998</v>
      </c>
      <c r="R909" s="119">
        <v>41331</v>
      </c>
      <c r="S909" s="30">
        <v>31.905000000000001</v>
      </c>
      <c r="T909" s="41">
        <v>41331</v>
      </c>
      <c r="U909" s="30">
        <v>19.990099999999998</v>
      </c>
      <c r="V909" s="119">
        <v>41331</v>
      </c>
      <c r="W909" s="30">
        <v>20.146999999999998</v>
      </c>
      <c r="X909" s="1446"/>
      <c r="Y909" s="93">
        <v>41348</v>
      </c>
      <c r="Z909" s="30">
        <v>12.91</v>
      </c>
      <c r="AA909" s="190">
        <f t="shared" ref="AA909:AA972" si="84">(Z909/100)^2/2*100</f>
        <v>0.83334049999999982</v>
      </c>
      <c r="AB909" s="41">
        <v>41348</v>
      </c>
      <c r="AC909" s="30">
        <v>11.89</v>
      </c>
      <c r="AD909" s="190">
        <f t="shared" ref="AD909:AD972" si="85">(AC909/100)^2/2*100</f>
        <v>0.7068605</v>
      </c>
      <c r="AE909" s="41">
        <v>41348</v>
      </c>
      <c r="AF909" s="30">
        <v>15.67</v>
      </c>
      <c r="AG909" s="1685">
        <f t="shared" ref="AG909:AG972" si="86">(AF909/100)^2/2*100</f>
        <v>1.2277445000000002</v>
      </c>
      <c r="AH909" s="1446"/>
      <c r="AI909" s="93">
        <v>41346</v>
      </c>
      <c r="AJ909" s="30">
        <v>10.64</v>
      </c>
      <c r="AK909" s="190">
        <f t="shared" ref="AK909:AK972" si="87">(AJ909/100)^2/2*100</f>
        <v>0.56604800000000011</v>
      </c>
      <c r="AL909" s="41">
        <v>41331</v>
      </c>
      <c r="AM909" s="30">
        <v>9.0310000000000006</v>
      </c>
      <c r="AN909" s="190">
        <f t="shared" ref="AN909:AN972" si="88">(AM909/100)^2/2*100</f>
        <v>0.40779480500000004</v>
      </c>
      <c r="AO909" s="41">
        <v>41379</v>
      </c>
      <c r="AP909" s="88">
        <v>11.49</v>
      </c>
      <c r="AQ909" s="1685">
        <f t="shared" ref="AQ909:AQ972" si="89">(AP909/100)^2/2*100</f>
        <v>0.66010049999999998</v>
      </c>
    </row>
    <row r="910" spans="1:43">
      <c r="A910" s="28">
        <v>41332</v>
      </c>
      <c r="B910" s="41">
        <v>41332</v>
      </c>
      <c r="C910" s="30">
        <v>95.1113</v>
      </c>
      <c r="D910" s="28">
        <v>41332</v>
      </c>
      <c r="E910" s="30">
        <v>46.317300000000003</v>
      </c>
      <c r="F910" s="28">
        <v>41332</v>
      </c>
      <c r="G910" s="30">
        <v>25.395199999999999</v>
      </c>
      <c r="H910" s="28">
        <v>41332</v>
      </c>
      <c r="I910" s="30">
        <v>19.533300000000001</v>
      </c>
      <c r="J910" s="28">
        <v>41332</v>
      </c>
      <c r="K910" s="30">
        <v>16.779599999999999</v>
      </c>
      <c r="L910" s="41">
        <v>41332</v>
      </c>
      <c r="M910" s="30">
        <v>37.615900000000003</v>
      </c>
      <c r="N910" s="119">
        <v>41332</v>
      </c>
      <c r="O910" s="30">
        <v>43.756</v>
      </c>
      <c r="P910" s="41">
        <v>41332</v>
      </c>
      <c r="Q910" s="30">
        <v>32.386400000000002</v>
      </c>
      <c r="R910" s="119">
        <v>41332</v>
      </c>
      <c r="S910" s="30">
        <v>32.036999999999999</v>
      </c>
      <c r="T910" s="41">
        <v>41332</v>
      </c>
      <c r="U910" s="30">
        <v>20.012799999999999</v>
      </c>
      <c r="V910" s="119">
        <v>41332</v>
      </c>
      <c r="W910" s="30">
        <v>20.163</v>
      </c>
      <c r="X910" s="1446"/>
      <c r="Y910" s="93">
        <v>41351</v>
      </c>
      <c r="Z910" s="30">
        <v>12.93</v>
      </c>
      <c r="AA910" s="190">
        <f t="shared" si="84"/>
        <v>0.83592449999999996</v>
      </c>
      <c r="AB910" s="41">
        <v>41351</v>
      </c>
      <c r="AC910" s="30">
        <v>11.89</v>
      </c>
      <c r="AD910" s="190">
        <f t="shared" si="85"/>
        <v>0.7068605</v>
      </c>
      <c r="AE910" s="41">
        <v>41351</v>
      </c>
      <c r="AF910" s="30">
        <v>15.7</v>
      </c>
      <c r="AG910" s="1685">
        <f t="shared" si="86"/>
        <v>1.23245</v>
      </c>
      <c r="AH910" s="1446"/>
      <c r="AI910" s="93">
        <v>41347</v>
      </c>
      <c r="AJ910" s="30">
        <v>10.76</v>
      </c>
      <c r="AK910" s="190">
        <f t="shared" si="87"/>
        <v>0.57888799999999996</v>
      </c>
      <c r="AL910" s="41">
        <v>41332</v>
      </c>
      <c r="AM910" s="30">
        <v>9.1280000000000001</v>
      </c>
      <c r="AN910" s="190">
        <f t="shared" si="88"/>
        <v>0.41660192000000001</v>
      </c>
      <c r="AO910" s="41">
        <v>41380</v>
      </c>
      <c r="AP910" s="88">
        <v>11.71</v>
      </c>
      <c r="AQ910" s="1685">
        <f t="shared" si="89"/>
        <v>0.68562050000000019</v>
      </c>
    </row>
    <row r="911" spans="1:43">
      <c r="A911" s="28">
        <v>41333</v>
      </c>
      <c r="B911" s="41">
        <v>41333</v>
      </c>
      <c r="C911" s="30">
        <v>95.563400000000001</v>
      </c>
      <c r="D911" s="28">
        <v>41333</v>
      </c>
      <c r="E911" s="30">
        <v>46.471600000000002</v>
      </c>
      <c r="F911" s="28">
        <v>41333</v>
      </c>
      <c r="G911" s="30">
        <v>25.402000000000001</v>
      </c>
      <c r="H911" s="28">
        <v>41333</v>
      </c>
      <c r="I911" s="30">
        <v>19.535</v>
      </c>
      <c r="J911" s="28">
        <v>41333</v>
      </c>
      <c r="K911" s="30">
        <v>16.7666</v>
      </c>
      <c r="L911" s="41">
        <v>41333</v>
      </c>
      <c r="M911" s="30">
        <v>37.243600000000001</v>
      </c>
      <c r="N911" s="119">
        <v>41333</v>
      </c>
      <c r="O911" s="30">
        <v>43.252000000000002</v>
      </c>
      <c r="P911" s="41">
        <v>41333</v>
      </c>
      <c r="Q911" s="30">
        <v>32.2866</v>
      </c>
      <c r="R911" s="119">
        <v>41333</v>
      </c>
      <c r="S911" s="30">
        <v>31.972000000000001</v>
      </c>
      <c r="T911" s="41">
        <v>41333</v>
      </c>
      <c r="U911" s="30">
        <v>19.9941</v>
      </c>
      <c r="V911" s="119">
        <v>41333</v>
      </c>
      <c r="W911" s="30">
        <v>20.143999999999998</v>
      </c>
      <c r="X911" s="1446"/>
      <c r="Y911" s="93">
        <v>41352</v>
      </c>
      <c r="Z911" s="30">
        <v>13.02</v>
      </c>
      <c r="AA911" s="190">
        <f t="shared" si="84"/>
        <v>0.84760199999999974</v>
      </c>
      <c r="AB911" s="41">
        <v>41352</v>
      </c>
      <c r="AC911" s="30">
        <v>11.9</v>
      </c>
      <c r="AD911" s="190">
        <f t="shared" si="85"/>
        <v>0.70805000000000007</v>
      </c>
      <c r="AE911" s="41">
        <v>41352</v>
      </c>
      <c r="AF911" s="30">
        <v>15.88</v>
      </c>
      <c r="AG911" s="1685">
        <f t="shared" si="86"/>
        <v>1.260872</v>
      </c>
      <c r="AH911" s="1446"/>
      <c r="AI911" s="93">
        <v>41348</v>
      </c>
      <c r="AJ911" s="30">
        <v>10.49</v>
      </c>
      <c r="AK911" s="190">
        <f t="shared" si="87"/>
        <v>0.55020050000000009</v>
      </c>
      <c r="AL911" s="41">
        <v>41333</v>
      </c>
      <c r="AM911" s="30">
        <v>9.1389999999999993</v>
      </c>
      <c r="AN911" s="190">
        <f t="shared" si="88"/>
        <v>0.41760660499999996</v>
      </c>
      <c r="AO911" s="41">
        <v>41381</v>
      </c>
      <c r="AP911" s="88">
        <v>12</v>
      </c>
      <c r="AQ911" s="1685">
        <f t="shared" si="89"/>
        <v>0.72</v>
      </c>
    </row>
    <row r="912" spans="1:43">
      <c r="A912" s="28">
        <v>41334</v>
      </c>
      <c r="B912" s="41">
        <v>41334</v>
      </c>
      <c r="C912" s="30">
        <v>95.943600000000004</v>
      </c>
      <c r="D912" s="28">
        <v>41334</v>
      </c>
      <c r="E912" s="30">
        <v>46.956200000000003</v>
      </c>
      <c r="F912" s="28">
        <v>41334</v>
      </c>
      <c r="G912" s="30">
        <v>25.6584</v>
      </c>
      <c r="H912" s="28">
        <v>41334</v>
      </c>
      <c r="I912" s="30">
        <v>19.713200000000001</v>
      </c>
      <c r="J912" s="28">
        <v>41334</v>
      </c>
      <c r="K912" s="30">
        <v>16.859500000000001</v>
      </c>
      <c r="L912" s="41">
        <v>41334</v>
      </c>
      <c r="M912" s="30">
        <v>36.801699999999997</v>
      </c>
      <c r="N912" s="119">
        <v>41334</v>
      </c>
      <c r="O912" s="30">
        <v>42.545999999999999</v>
      </c>
      <c r="P912" s="41">
        <v>41334</v>
      </c>
      <c r="Q912" s="30">
        <v>32.203499999999998</v>
      </c>
      <c r="R912" s="119">
        <v>41334</v>
      </c>
      <c r="S912" s="30">
        <v>31.864999999999998</v>
      </c>
      <c r="T912" s="41">
        <v>41334</v>
      </c>
      <c r="U912" s="30">
        <v>20.134599999999999</v>
      </c>
      <c r="V912" s="119">
        <v>41334</v>
      </c>
      <c r="W912" s="30">
        <v>20.292000000000002</v>
      </c>
      <c r="X912" s="1446"/>
      <c r="Y912" s="93">
        <v>41353</v>
      </c>
      <c r="Z912" s="30">
        <v>13.07</v>
      </c>
      <c r="AA912" s="190">
        <f t="shared" si="84"/>
        <v>0.85412450000000006</v>
      </c>
      <c r="AB912" s="41">
        <v>41353</v>
      </c>
      <c r="AC912" s="30">
        <v>11.94</v>
      </c>
      <c r="AD912" s="190">
        <f t="shared" si="85"/>
        <v>0.71281799999999984</v>
      </c>
      <c r="AE912" s="41">
        <v>41353</v>
      </c>
      <c r="AF912" s="30">
        <v>16.010000000000002</v>
      </c>
      <c r="AG912" s="1685">
        <f t="shared" si="86"/>
        <v>1.2816005000000004</v>
      </c>
      <c r="AH912" s="1446"/>
      <c r="AI912" s="93">
        <v>41351</v>
      </c>
      <c r="AJ912" s="30">
        <v>10.5</v>
      </c>
      <c r="AK912" s="190">
        <f t="shared" si="87"/>
        <v>0.55124999999999991</v>
      </c>
      <c r="AL912" s="41">
        <v>41334</v>
      </c>
      <c r="AM912" s="30">
        <v>9.1300000000000008</v>
      </c>
      <c r="AN912" s="190">
        <f t="shared" si="88"/>
        <v>0.41678450000000006</v>
      </c>
      <c r="AO912" s="41">
        <v>41382</v>
      </c>
      <c r="AP912" s="88">
        <v>12.07</v>
      </c>
      <c r="AQ912" s="1685">
        <f t="shared" si="89"/>
        <v>0.72842450000000003</v>
      </c>
    </row>
    <row r="913" spans="1:43">
      <c r="A913" s="28">
        <v>41337</v>
      </c>
      <c r="B913" s="41">
        <v>41337</v>
      </c>
      <c r="C913" s="30">
        <v>96.066000000000003</v>
      </c>
      <c r="D913" s="28">
        <v>41337</v>
      </c>
      <c r="E913" s="30">
        <v>47.151400000000002</v>
      </c>
      <c r="F913" s="28">
        <v>41337</v>
      </c>
      <c r="G913" s="30">
        <v>25.756</v>
      </c>
      <c r="H913" s="28">
        <v>41337</v>
      </c>
      <c r="I913" s="30">
        <v>19.792300000000001</v>
      </c>
      <c r="J913" s="28">
        <v>41337</v>
      </c>
      <c r="K913" s="30">
        <v>16.880199999999999</v>
      </c>
      <c r="L913" s="41">
        <v>41337</v>
      </c>
      <c r="M913" s="30">
        <v>36.783999999999999</v>
      </c>
      <c r="N913" s="119">
        <v>41337</v>
      </c>
      <c r="O913" s="30">
        <v>42.530999999999999</v>
      </c>
      <c r="P913" s="41">
        <v>41337</v>
      </c>
      <c r="Q913" s="30">
        <v>32.145699999999998</v>
      </c>
      <c r="R913" s="119">
        <v>41337</v>
      </c>
      <c r="S913" s="30">
        <v>31.841000000000001</v>
      </c>
      <c r="T913" s="41">
        <v>41337</v>
      </c>
      <c r="U913" s="30">
        <v>20.236899999999999</v>
      </c>
      <c r="V913" s="119">
        <v>41337</v>
      </c>
      <c r="W913" s="30">
        <v>20.396000000000001</v>
      </c>
      <c r="X913" s="1446"/>
      <c r="Y913" s="93">
        <v>41354</v>
      </c>
      <c r="Z913" s="30">
        <v>13.08</v>
      </c>
      <c r="AA913" s="190">
        <f t="shared" si="84"/>
        <v>0.85543200000000008</v>
      </c>
      <c r="AB913" s="41">
        <v>41354</v>
      </c>
      <c r="AC913" s="30">
        <v>11.96</v>
      </c>
      <c r="AD913" s="190">
        <f t="shared" si="85"/>
        <v>0.71520800000000018</v>
      </c>
      <c r="AE913" s="41">
        <v>41354</v>
      </c>
      <c r="AF913" s="30">
        <v>16.22</v>
      </c>
      <c r="AG913" s="1685">
        <f t="shared" si="86"/>
        <v>1.3154419999999996</v>
      </c>
      <c r="AH913" s="1446"/>
      <c r="AI913" s="93">
        <v>41352</v>
      </c>
      <c r="AJ913" s="30">
        <v>10.53</v>
      </c>
      <c r="AK913" s="190">
        <f t="shared" si="87"/>
        <v>0.55440449999999997</v>
      </c>
      <c r="AL913" s="41">
        <v>41337</v>
      </c>
      <c r="AM913" s="30">
        <v>9.1289999999999996</v>
      </c>
      <c r="AN913" s="190">
        <f t="shared" si="88"/>
        <v>0.41669320499999996</v>
      </c>
      <c r="AO913" s="41">
        <v>41383</v>
      </c>
      <c r="AP913" s="88">
        <v>12.15</v>
      </c>
      <c r="AQ913" s="1685">
        <f t="shared" si="89"/>
        <v>0.73811249999999995</v>
      </c>
    </row>
    <row r="914" spans="1:43">
      <c r="A914" s="28">
        <v>41338</v>
      </c>
      <c r="B914" s="41">
        <v>41338</v>
      </c>
      <c r="C914" s="30">
        <v>96.999899999999997</v>
      </c>
      <c r="D914" s="28">
        <v>41338</v>
      </c>
      <c r="E914" s="30">
        <v>47.598199999999999</v>
      </c>
      <c r="F914" s="28">
        <v>41338</v>
      </c>
      <c r="G914" s="30">
        <v>25.882200000000001</v>
      </c>
      <c r="H914" s="28">
        <v>41338</v>
      </c>
      <c r="I914" s="30">
        <v>19.8813</v>
      </c>
      <c r="J914" s="28">
        <v>41338</v>
      </c>
      <c r="K914" s="30">
        <v>17.076899999999998</v>
      </c>
      <c r="L914" s="41">
        <v>41338</v>
      </c>
      <c r="M914" s="30">
        <v>36.9908</v>
      </c>
      <c r="N914" s="119">
        <v>41338</v>
      </c>
      <c r="O914" s="30">
        <v>42.798000000000002</v>
      </c>
      <c r="P914" s="41">
        <v>41338</v>
      </c>
      <c r="Q914" s="30">
        <v>32.171799999999998</v>
      </c>
      <c r="R914" s="119">
        <v>41338</v>
      </c>
      <c r="S914" s="30">
        <v>31.847999999999999</v>
      </c>
      <c r="T914" s="41">
        <v>41338</v>
      </c>
      <c r="U914" s="30">
        <v>20.37</v>
      </c>
      <c r="V914" s="119">
        <v>41338</v>
      </c>
      <c r="W914" s="30">
        <v>20.518000000000001</v>
      </c>
      <c r="X914" s="1446"/>
      <c r="Y914" s="93">
        <v>41355</v>
      </c>
      <c r="Z914" s="30">
        <v>12.97</v>
      </c>
      <c r="AA914" s="190">
        <f t="shared" si="84"/>
        <v>0.84110450000000003</v>
      </c>
      <c r="AB914" s="41">
        <v>41355</v>
      </c>
      <c r="AC914" s="30">
        <v>11.86</v>
      </c>
      <c r="AD914" s="190">
        <f t="shared" si="85"/>
        <v>0.70329799999999998</v>
      </c>
      <c r="AE914" s="41">
        <v>41355</v>
      </c>
      <c r="AF914" s="30">
        <v>16.13</v>
      </c>
      <c r="AG914" s="1685">
        <f t="shared" si="86"/>
        <v>1.3008845</v>
      </c>
      <c r="AH914" s="1446"/>
      <c r="AI914" s="93">
        <v>41353</v>
      </c>
      <c r="AJ914" s="30">
        <v>10.52</v>
      </c>
      <c r="AK914" s="190">
        <f t="shared" si="87"/>
        <v>0.55335200000000007</v>
      </c>
      <c r="AL914" s="41">
        <v>41338</v>
      </c>
      <c r="AM914" s="30">
        <v>9.2539999999999996</v>
      </c>
      <c r="AN914" s="190">
        <f t="shared" si="88"/>
        <v>0.42818257999999998</v>
      </c>
      <c r="AO914" s="41">
        <v>41386</v>
      </c>
      <c r="AP914" s="88">
        <v>12.13</v>
      </c>
      <c r="AQ914" s="1685">
        <f t="shared" si="89"/>
        <v>0.73568450000000007</v>
      </c>
    </row>
    <row r="915" spans="1:43">
      <c r="A915" s="28">
        <v>41339</v>
      </c>
      <c r="B915" s="41">
        <v>41339</v>
      </c>
      <c r="C915" s="30">
        <v>97.0184</v>
      </c>
      <c r="D915" s="28">
        <v>41339</v>
      </c>
      <c r="E915" s="30">
        <v>47.528799999999997</v>
      </c>
      <c r="F915" s="28">
        <v>41339</v>
      </c>
      <c r="G915" s="30">
        <v>25.843900000000001</v>
      </c>
      <c r="H915" s="28">
        <v>41339</v>
      </c>
      <c r="I915" s="30">
        <v>19.828199999999999</v>
      </c>
      <c r="J915" s="28">
        <v>41339</v>
      </c>
      <c r="K915" s="30">
        <v>17.029199999999999</v>
      </c>
      <c r="L915" s="41">
        <v>41339</v>
      </c>
      <c r="M915" s="30">
        <v>36.985199999999999</v>
      </c>
      <c r="N915" s="119">
        <v>41339</v>
      </c>
      <c r="O915" s="30">
        <v>42.802</v>
      </c>
      <c r="P915" s="41">
        <v>41339</v>
      </c>
      <c r="Q915" s="30">
        <v>32.164200000000001</v>
      </c>
      <c r="R915" s="119">
        <v>41339</v>
      </c>
      <c r="S915" s="30">
        <v>31.831</v>
      </c>
      <c r="T915" s="41">
        <v>41339</v>
      </c>
      <c r="U915" s="30">
        <v>20.239000000000001</v>
      </c>
      <c r="V915" s="119">
        <v>41339</v>
      </c>
      <c r="W915" s="30">
        <v>20.384</v>
      </c>
      <c r="X915" s="1446"/>
      <c r="Y915" s="93">
        <v>41358</v>
      </c>
      <c r="Z915" s="30">
        <v>13.03</v>
      </c>
      <c r="AA915" s="190">
        <f t="shared" si="84"/>
        <v>0.84890450000000006</v>
      </c>
      <c r="AB915" s="41">
        <v>41358</v>
      </c>
      <c r="AC915" s="30">
        <v>11.46</v>
      </c>
      <c r="AD915" s="190">
        <f t="shared" si="85"/>
        <v>0.65665800000000007</v>
      </c>
      <c r="AE915" s="41">
        <v>41358</v>
      </c>
      <c r="AF915" s="30">
        <v>16.23</v>
      </c>
      <c r="AG915" s="1685">
        <f t="shared" si="86"/>
        <v>1.3170645000000001</v>
      </c>
      <c r="AH915" s="1446"/>
      <c r="AI915" s="93">
        <v>41354</v>
      </c>
      <c r="AJ915" s="30">
        <v>10.59</v>
      </c>
      <c r="AK915" s="190">
        <f t="shared" si="87"/>
        <v>0.56074049999999998</v>
      </c>
      <c r="AL915" s="41">
        <v>41339</v>
      </c>
      <c r="AM915" s="30">
        <v>9.1579999999999995</v>
      </c>
      <c r="AN915" s="190">
        <f t="shared" si="88"/>
        <v>0.41934482000000001</v>
      </c>
      <c r="AO915" s="41">
        <v>41387</v>
      </c>
      <c r="AP915" s="88">
        <v>12.23</v>
      </c>
      <c r="AQ915" s="1685">
        <f t="shared" si="89"/>
        <v>0.74786450000000004</v>
      </c>
    </row>
    <row r="916" spans="1:43">
      <c r="A916" s="28">
        <v>41340</v>
      </c>
      <c r="B916" s="41">
        <v>41340</v>
      </c>
      <c r="C916" s="30">
        <v>98.119600000000005</v>
      </c>
      <c r="D916" s="28">
        <v>41340</v>
      </c>
      <c r="E916" s="30">
        <v>48.061500000000002</v>
      </c>
      <c r="F916" s="28">
        <v>41340</v>
      </c>
      <c r="G916" s="30">
        <v>25.909500000000001</v>
      </c>
      <c r="H916" s="28">
        <v>41340</v>
      </c>
      <c r="I916" s="30">
        <v>19.8521</v>
      </c>
      <c r="J916" s="28">
        <v>41340</v>
      </c>
      <c r="K916" s="30">
        <v>17.017099999999999</v>
      </c>
      <c r="L916" s="41">
        <v>41340</v>
      </c>
      <c r="M916" s="30">
        <v>37.268799999999999</v>
      </c>
      <c r="N916" s="119">
        <v>41340</v>
      </c>
      <c r="O916" s="30">
        <v>43.185000000000002</v>
      </c>
      <c r="P916" s="41">
        <v>41340</v>
      </c>
      <c r="Q916" s="30">
        <v>32.264099999999999</v>
      </c>
      <c r="R916" s="119">
        <v>41340</v>
      </c>
      <c r="S916" s="30">
        <v>32.238</v>
      </c>
      <c r="T916" s="41">
        <v>41340</v>
      </c>
      <c r="U916" s="30">
        <v>20.252199999999998</v>
      </c>
      <c r="V916" s="119">
        <v>41340</v>
      </c>
      <c r="W916" s="30">
        <v>20.393000000000001</v>
      </c>
      <c r="X916" s="1446"/>
      <c r="Y916" s="93">
        <v>41359</v>
      </c>
      <c r="Z916" s="30">
        <v>12.88</v>
      </c>
      <c r="AA916" s="190">
        <f t="shared" si="84"/>
        <v>0.82947199999999999</v>
      </c>
      <c r="AB916" s="41">
        <v>41359</v>
      </c>
      <c r="AC916" s="30">
        <v>11.12</v>
      </c>
      <c r="AD916" s="190">
        <f t="shared" si="85"/>
        <v>0.61827199999999993</v>
      </c>
      <c r="AE916" s="41">
        <v>41359</v>
      </c>
      <c r="AF916" s="30">
        <v>16.09</v>
      </c>
      <c r="AG916" s="1685">
        <f t="shared" si="86"/>
        <v>1.2944404999999997</v>
      </c>
      <c r="AH916" s="1446"/>
      <c r="AI916" s="93">
        <v>41355</v>
      </c>
      <c r="AJ916" s="30">
        <v>10.43</v>
      </c>
      <c r="AK916" s="190">
        <f t="shared" si="87"/>
        <v>0.54392450000000003</v>
      </c>
      <c r="AL916" s="41">
        <v>41340</v>
      </c>
      <c r="AM916" s="30">
        <v>9.1259999999999994</v>
      </c>
      <c r="AN916" s="190">
        <f t="shared" si="88"/>
        <v>0.41641937999999995</v>
      </c>
      <c r="AO916" s="41">
        <v>41388</v>
      </c>
      <c r="AP916" s="88">
        <v>12.16</v>
      </c>
      <c r="AQ916" s="1685">
        <f t="shared" si="89"/>
        <v>0.73932799999999999</v>
      </c>
    </row>
    <row r="917" spans="1:43">
      <c r="A917" s="28">
        <v>41341</v>
      </c>
      <c r="B917" s="41">
        <v>41341</v>
      </c>
      <c r="C917" s="30">
        <v>98.021500000000003</v>
      </c>
      <c r="D917" s="28">
        <v>41341</v>
      </c>
      <c r="E917" s="30">
        <v>47.978299999999997</v>
      </c>
      <c r="F917" s="28">
        <v>41341</v>
      </c>
      <c r="G917" s="30">
        <v>25.8917</v>
      </c>
      <c r="H917" s="28">
        <v>41341</v>
      </c>
      <c r="I917" s="30">
        <v>19.8398</v>
      </c>
      <c r="J917" s="28">
        <v>41341</v>
      </c>
      <c r="K917" s="30">
        <v>17.008299999999998</v>
      </c>
      <c r="L917" s="41">
        <v>41341</v>
      </c>
      <c r="M917" s="30">
        <v>37.230400000000003</v>
      </c>
      <c r="N917" s="119">
        <v>41341</v>
      </c>
      <c r="O917" s="30">
        <v>43.076000000000001</v>
      </c>
      <c r="P917" s="41">
        <v>41341</v>
      </c>
      <c r="Q917" s="30">
        <v>32.249600000000001</v>
      </c>
      <c r="R917" s="119">
        <v>41341</v>
      </c>
      <c r="S917" s="30">
        <v>32.212000000000003</v>
      </c>
      <c r="T917" s="41">
        <v>41341</v>
      </c>
      <c r="U917" s="30">
        <v>20.242999999999999</v>
      </c>
      <c r="V917" s="119">
        <v>41341</v>
      </c>
      <c r="W917" s="30">
        <v>20.381</v>
      </c>
      <c r="X917" s="1446"/>
      <c r="Y917" s="93">
        <v>41360</v>
      </c>
      <c r="Z917" s="30">
        <v>12.38</v>
      </c>
      <c r="AA917" s="190">
        <f t="shared" si="84"/>
        <v>0.76632200000000006</v>
      </c>
      <c r="AB917" s="41">
        <v>41360</v>
      </c>
      <c r="AC917" s="30">
        <v>10.98</v>
      </c>
      <c r="AD917" s="190">
        <f t="shared" si="85"/>
        <v>0.60280200000000006</v>
      </c>
      <c r="AE917" s="41">
        <v>41360</v>
      </c>
      <c r="AF917" s="30">
        <v>15.48</v>
      </c>
      <c r="AG917" s="1685">
        <f t="shared" si="86"/>
        <v>1.1981519999999999</v>
      </c>
      <c r="AH917" s="1446"/>
      <c r="AI917" s="93">
        <v>41358</v>
      </c>
      <c r="AJ917" s="30">
        <v>10.31</v>
      </c>
      <c r="AK917" s="190">
        <f t="shared" si="87"/>
        <v>0.53148050000000013</v>
      </c>
      <c r="AL917" s="41">
        <v>41341</v>
      </c>
      <c r="AM917" s="30">
        <v>9.16</v>
      </c>
      <c r="AN917" s="190">
        <f t="shared" si="88"/>
        <v>0.41952800000000001</v>
      </c>
      <c r="AO917" s="41">
        <v>41389</v>
      </c>
      <c r="AP917" s="88">
        <v>12.14</v>
      </c>
      <c r="AQ917" s="1685">
        <f t="shared" si="89"/>
        <v>0.73689800000000005</v>
      </c>
    </row>
    <row r="918" spans="1:43">
      <c r="A918" s="28">
        <v>41344</v>
      </c>
      <c r="B918" s="41">
        <v>41344</v>
      </c>
      <c r="C918" s="30">
        <v>97.274100000000004</v>
      </c>
      <c r="D918" s="28">
        <v>41344</v>
      </c>
      <c r="E918" s="30">
        <v>47.6327</v>
      </c>
      <c r="F918" s="28">
        <v>41344</v>
      </c>
      <c r="G918" s="30">
        <v>25.724499999999999</v>
      </c>
      <c r="H918" s="28">
        <v>41344</v>
      </c>
      <c r="I918" s="30">
        <v>19.6782</v>
      </c>
      <c r="J918" s="28">
        <v>41344</v>
      </c>
      <c r="K918" s="30">
        <v>16.915700000000001</v>
      </c>
      <c r="L918" s="41">
        <v>41344</v>
      </c>
      <c r="M918" s="30">
        <v>37.303400000000003</v>
      </c>
      <c r="N918" s="119">
        <v>41344</v>
      </c>
      <c r="O918" s="30">
        <v>43.095999999999997</v>
      </c>
      <c r="P918" s="41">
        <v>41344</v>
      </c>
      <c r="Q918" s="30">
        <v>32.209400000000002</v>
      </c>
      <c r="R918" s="119">
        <v>41344</v>
      </c>
      <c r="S918" s="30">
        <v>32.216999999999999</v>
      </c>
      <c r="T918" s="41">
        <v>41344</v>
      </c>
      <c r="U918" s="30">
        <v>20.166799999999999</v>
      </c>
      <c r="V918" s="119">
        <v>41344</v>
      </c>
      <c r="W918" s="30">
        <v>20.306999999999999</v>
      </c>
      <c r="X918" s="1446"/>
      <c r="Y918" s="93">
        <v>41361</v>
      </c>
      <c r="Z918" s="30">
        <v>12.38</v>
      </c>
      <c r="AA918" s="190">
        <f t="shared" si="84"/>
        <v>0.76632200000000006</v>
      </c>
      <c r="AB918" s="41">
        <v>41361</v>
      </c>
      <c r="AC918" s="30">
        <v>10.99</v>
      </c>
      <c r="AD918" s="190">
        <f t="shared" si="85"/>
        <v>0.60390049999999995</v>
      </c>
      <c r="AE918" s="41">
        <v>41361</v>
      </c>
      <c r="AF918" s="30">
        <v>15.46</v>
      </c>
      <c r="AG918" s="1685">
        <f t="shared" si="86"/>
        <v>1.1950580000000002</v>
      </c>
      <c r="AH918" s="1446"/>
      <c r="AI918" s="93">
        <v>41359</v>
      </c>
      <c r="AJ918" s="30">
        <v>10.11</v>
      </c>
      <c r="AK918" s="190">
        <f t="shared" si="87"/>
        <v>0.51106050000000003</v>
      </c>
      <c r="AL918" s="41">
        <v>41344</v>
      </c>
      <c r="AM918" s="30">
        <v>9.1379999999999999</v>
      </c>
      <c r="AN918" s="190">
        <f t="shared" si="88"/>
        <v>0.41751522000000008</v>
      </c>
      <c r="AO918" s="41">
        <v>41390</v>
      </c>
      <c r="AP918" s="88">
        <v>12.01</v>
      </c>
      <c r="AQ918" s="1685">
        <f t="shared" si="89"/>
        <v>0.72120049999999991</v>
      </c>
    </row>
    <row r="919" spans="1:43">
      <c r="A919" s="28">
        <v>41345</v>
      </c>
      <c r="B919" s="41">
        <v>41345</v>
      </c>
      <c r="C919" s="30">
        <v>96.885099999999994</v>
      </c>
      <c r="D919" s="28">
        <v>41345</v>
      </c>
      <c r="E919" s="30">
        <v>47.496699999999997</v>
      </c>
      <c r="F919" s="28">
        <v>41345</v>
      </c>
      <c r="G919" s="30">
        <v>25.643999999999998</v>
      </c>
      <c r="H919" s="28">
        <v>41345</v>
      </c>
      <c r="I919" s="30">
        <v>19.6188</v>
      </c>
      <c r="J919" s="28">
        <v>41345</v>
      </c>
      <c r="K919" s="30">
        <v>16.808199999999999</v>
      </c>
      <c r="L919" s="41">
        <v>41345</v>
      </c>
      <c r="M919" s="30">
        <v>36.953899999999997</v>
      </c>
      <c r="N919" s="119">
        <v>41345</v>
      </c>
      <c r="O919" s="30">
        <v>42.417000000000002</v>
      </c>
      <c r="P919" s="41">
        <v>41345</v>
      </c>
      <c r="Q919" s="30">
        <v>31.946400000000001</v>
      </c>
      <c r="R919" s="119">
        <v>41345</v>
      </c>
      <c r="S919" s="30">
        <v>31.765999999999998</v>
      </c>
      <c r="T919" s="41">
        <v>41345</v>
      </c>
      <c r="U919" s="30">
        <v>20.136399999999998</v>
      </c>
      <c r="V919" s="119">
        <v>41345</v>
      </c>
      <c r="W919" s="30">
        <v>20.279</v>
      </c>
      <c r="X919" s="1446"/>
      <c r="Y919" s="93">
        <v>41366</v>
      </c>
      <c r="Z919" s="30">
        <v>12.55</v>
      </c>
      <c r="AA919" s="190">
        <f t="shared" si="84"/>
        <v>0.78751250000000006</v>
      </c>
      <c r="AB919" s="41">
        <v>41366</v>
      </c>
      <c r="AC919" s="30">
        <v>11.18</v>
      </c>
      <c r="AD919" s="190">
        <f t="shared" si="85"/>
        <v>0.62496200000000002</v>
      </c>
      <c r="AE919" s="41">
        <v>41366</v>
      </c>
      <c r="AF919" s="30">
        <v>15.78</v>
      </c>
      <c r="AG919" s="1685">
        <f t="shared" si="86"/>
        <v>1.2450419999999998</v>
      </c>
      <c r="AH919" s="1446"/>
      <c r="AI919" s="93">
        <v>41360</v>
      </c>
      <c r="AJ919" s="30">
        <v>9.4700000000000006</v>
      </c>
      <c r="AK919" s="190">
        <f t="shared" si="87"/>
        <v>0.44840450000000009</v>
      </c>
      <c r="AL919" s="41">
        <v>41345</v>
      </c>
      <c r="AM919" s="30">
        <v>8.593</v>
      </c>
      <c r="AN919" s="190">
        <f t="shared" si="88"/>
        <v>0.36919824500000009</v>
      </c>
      <c r="AO919" s="41">
        <v>41393</v>
      </c>
      <c r="AP919" s="88">
        <v>11.93</v>
      </c>
      <c r="AQ919" s="1685">
        <f t="shared" si="89"/>
        <v>0.71162449999999999</v>
      </c>
    </row>
    <row r="920" spans="1:43">
      <c r="A920" s="28">
        <v>41346</v>
      </c>
      <c r="B920" s="41">
        <v>41346</v>
      </c>
      <c r="C920" s="30">
        <v>96.812100000000001</v>
      </c>
      <c r="D920" s="28">
        <v>41346</v>
      </c>
      <c r="E920" s="30">
        <v>47.597499999999997</v>
      </c>
      <c r="F920" s="28">
        <v>41346</v>
      </c>
      <c r="G920" s="30">
        <v>25.6538</v>
      </c>
      <c r="H920" s="28">
        <v>41346</v>
      </c>
      <c r="I920" s="30">
        <v>19.599499999999999</v>
      </c>
      <c r="J920" s="28">
        <v>41346</v>
      </c>
      <c r="K920" s="30">
        <v>16.742999999999999</v>
      </c>
      <c r="L920" s="41">
        <v>41346</v>
      </c>
      <c r="M920" s="30">
        <v>36.934199999999997</v>
      </c>
      <c r="N920" s="119">
        <v>41346</v>
      </c>
      <c r="O920" s="30">
        <v>42.390999999999998</v>
      </c>
      <c r="P920" s="41">
        <v>41346</v>
      </c>
      <c r="Q920" s="30">
        <v>31.8582</v>
      </c>
      <c r="R920" s="119">
        <v>41346</v>
      </c>
      <c r="S920" s="30">
        <v>31.617000000000001</v>
      </c>
      <c r="T920" s="41">
        <v>41346</v>
      </c>
      <c r="U920" s="30">
        <v>20.110800000000001</v>
      </c>
      <c r="V920" s="119">
        <v>41346</v>
      </c>
      <c r="W920" s="30">
        <v>20.253</v>
      </c>
      <c r="X920" s="1446"/>
      <c r="Y920" s="93">
        <v>41367</v>
      </c>
      <c r="Z920" s="30">
        <v>12.8</v>
      </c>
      <c r="AA920" s="190">
        <f t="shared" si="84"/>
        <v>0.81919999999999993</v>
      </c>
      <c r="AB920" s="41">
        <v>41367</v>
      </c>
      <c r="AC920" s="30">
        <v>11.27</v>
      </c>
      <c r="AD920" s="190">
        <f t="shared" si="85"/>
        <v>0.63506449999999992</v>
      </c>
      <c r="AE920" s="41">
        <v>41367</v>
      </c>
      <c r="AF920" s="30">
        <v>15.95</v>
      </c>
      <c r="AG920" s="1685">
        <f t="shared" si="86"/>
        <v>1.2720125</v>
      </c>
      <c r="AH920" s="1446"/>
      <c r="AI920" s="93">
        <v>41361</v>
      </c>
      <c r="AJ920" s="30">
        <v>9.48</v>
      </c>
      <c r="AK920" s="190">
        <f t="shared" si="87"/>
        <v>0.44935200000000008</v>
      </c>
      <c r="AL920" s="41">
        <v>41346</v>
      </c>
      <c r="AM920" s="30">
        <v>8.4120000000000008</v>
      </c>
      <c r="AN920" s="190">
        <f t="shared" si="88"/>
        <v>0.35380872000000008</v>
      </c>
      <c r="AO920" s="41">
        <v>41394</v>
      </c>
      <c r="AP920" s="88">
        <v>11.83</v>
      </c>
      <c r="AQ920" s="1685">
        <f t="shared" si="89"/>
        <v>0.6997445000000001</v>
      </c>
    </row>
    <row r="921" spans="1:43">
      <c r="A921" s="28">
        <v>41347</v>
      </c>
      <c r="B921" s="41">
        <v>41347</v>
      </c>
      <c r="C921" s="30">
        <v>96.935000000000002</v>
      </c>
      <c r="D921" s="28">
        <v>41347</v>
      </c>
      <c r="E921" s="30">
        <v>47.485300000000002</v>
      </c>
      <c r="F921" s="28">
        <v>41347</v>
      </c>
      <c r="G921" s="30">
        <v>25.579499999999999</v>
      </c>
      <c r="H921" s="28">
        <v>41347</v>
      </c>
      <c r="I921" s="30">
        <v>19.5212</v>
      </c>
      <c r="J921" s="28">
        <v>41347</v>
      </c>
      <c r="K921" s="30">
        <v>16.680800000000001</v>
      </c>
      <c r="L921" s="41">
        <v>41347</v>
      </c>
      <c r="M921" s="30">
        <v>36.901499999999999</v>
      </c>
      <c r="N921" s="119">
        <v>41347</v>
      </c>
      <c r="O921" s="30">
        <v>42.366</v>
      </c>
      <c r="P921" s="41">
        <v>41347</v>
      </c>
      <c r="Q921" s="30">
        <v>31.863199999999999</v>
      </c>
      <c r="R921" s="119">
        <v>41347</v>
      </c>
      <c r="S921" s="30">
        <v>31.62</v>
      </c>
      <c r="T921" s="41">
        <v>41347</v>
      </c>
      <c r="U921" s="30">
        <v>20.002300000000002</v>
      </c>
      <c r="V921" s="119">
        <v>41347</v>
      </c>
      <c r="W921" s="30">
        <v>20.140999999999998</v>
      </c>
      <c r="X921" s="1446"/>
      <c r="Y921" s="93">
        <v>41368</v>
      </c>
      <c r="Z921" s="30">
        <v>12.78</v>
      </c>
      <c r="AA921" s="190">
        <f t="shared" si="84"/>
        <v>0.81664199999999987</v>
      </c>
      <c r="AB921" s="41">
        <v>41368</v>
      </c>
      <c r="AC921" s="30">
        <v>11.23</v>
      </c>
      <c r="AD921" s="190">
        <f t="shared" si="85"/>
        <v>0.63056450000000008</v>
      </c>
      <c r="AE921" s="41">
        <v>41368</v>
      </c>
      <c r="AF921" s="30">
        <v>15.95</v>
      </c>
      <c r="AG921" s="1685">
        <f t="shared" si="86"/>
        <v>1.2720125</v>
      </c>
      <c r="AH921" s="1446"/>
      <c r="AI921" s="93">
        <v>41366</v>
      </c>
      <c r="AJ921" s="30">
        <v>9.68</v>
      </c>
      <c r="AK921" s="190">
        <f t="shared" si="87"/>
        <v>0.46851199999999998</v>
      </c>
      <c r="AL921" s="41">
        <v>41347</v>
      </c>
      <c r="AM921" s="30">
        <v>8.4410000000000007</v>
      </c>
      <c r="AN921" s="190">
        <f t="shared" si="88"/>
        <v>0.35625240500000011</v>
      </c>
      <c r="AO921" s="41">
        <v>41395</v>
      </c>
      <c r="AP921" s="88">
        <v>11.95</v>
      </c>
      <c r="AQ921" s="1685">
        <f t="shared" si="89"/>
        <v>0.71401249999999994</v>
      </c>
    </row>
    <row r="922" spans="1:43">
      <c r="A922" s="28">
        <v>41348</v>
      </c>
      <c r="B922" s="41">
        <v>41348</v>
      </c>
      <c r="C922" s="30">
        <v>97.340599999999995</v>
      </c>
      <c r="D922" s="28">
        <v>41348</v>
      </c>
      <c r="E922" s="30">
        <v>47.606499999999997</v>
      </c>
      <c r="F922" s="28">
        <v>41348</v>
      </c>
      <c r="G922" s="30">
        <v>25.694800000000001</v>
      </c>
      <c r="H922" s="28">
        <v>41348</v>
      </c>
      <c r="I922" s="30">
        <v>19.6159</v>
      </c>
      <c r="J922" s="28">
        <v>41348</v>
      </c>
      <c r="K922" s="30">
        <v>16.700399999999998</v>
      </c>
      <c r="L922" s="41">
        <v>41348</v>
      </c>
      <c r="M922" s="30">
        <v>36.972000000000001</v>
      </c>
      <c r="N922" s="119">
        <v>41348</v>
      </c>
      <c r="O922" s="30">
        <v>42.468000000000004</v>
      </c>
      <c r="P922" s="41">
        <v>41348</v>
      </c>
      <c r="Q922" s="30">
        <v>31.8918</v>
      </c>
      <c r="R922" s="119">
        <v>41348</v>
      </c>
      <c r="S922" s="30">
        <v>31.655000000000001</v>
      </c>
      <c r="T922" s="41">
        <v>41348</v>
      </c>
      <c r="U922" s="30">
        <v>19.9971</v>
      </c>
      <c r="V922" s="119">
        <v>41348</v>
      </c>
      <c r="W922" s="30">
        <v>20.13</v>
      </c>
      <c r="X922" s="1446"/>
      <c r="Y922" s="93">
        <v>41369</v>
      </c>
      <c r="Z922" s="30">
        <v>13</v>
      </c>
      <c r="AA922" s="190">
        <f t="shared" si="84"/>
        <v>0.84500000000000008</v>
      </c>
      <c r="AB922" s="41">
        <v>41369</v>
      </c>
      <c r="AC922" s="30">
        <v>11.62</v>
      </c>
      <c r="AD922" s="190">
        <f t="shared" si="85"/>
        <v>0.675122</v>
      </c>
      <c r="AE922" s="41">
        <v>41369</v>
      </c>
      <c r="AF922" s="30">
        <v>16.170000000000002</v>
      </c>
      <c r="AG922" s="1685">
        <f t="shared" si="86"/>
        <v>1.3073445000000001</v>
      </c>
      <c r="AH922" s="1446"/>
      <c r="AI922" s="93">
        <v>41367</v>
      </c>
      <c r="AJ922" s="30">
        <v>9.7899999999999991</v>
      </c>
      <c r="AK922" s="190">
        <f t="shared" si="87"/>
        <v>0.47922049999999988</v>
      </c>
      <c r="AL922" s="41">
        <v>41348</v>
      </c>
      <c r="AM922" s="30">
        <v>8.4309999999999992</v>
      </c>
      <c r="AN922" s="190">
        <f t="shared" si="88"/>
        <v>0.35540880499999999</v>
      </c>
      <c r="AO922" s="41">
        <v>41396</v>
      </c>
      <c r="AP922" s="88">
        <v>11.89</v>
      </c>
      <c r="AQ922" s="1685">
        <f t="shared" si="89"/>
        <v>0.7068605</v>
      </c>
    </row>
    <row r="923" spans="1:43">
      <c r="A923" s="28">
        <v>41351</v>
      </c>
      <c r="B923" s="41">
        <v>41351</v>
      </c>
      <c r="C923" s="30">
        <v>97.369500000000002</v>
      </c>
      <c r="D923" s="28">
        <v>41351</v>
      </c>
      <c r="E923" s="30">
        <v>47.9163</v>
      </c>
      <c r="F923" s="28">
        <v>41351</v>
      </c>
      <c r="G923" s="30">
        <v>25.849799999999998</v>
      </c>
      <c r="H923" s="28">
        <v>41351</v>
      </c>
      <c r="I923" s="30">
        <v>19.724499999999999</v>
      </c>
      <c r="J923" s="28">
        <v>41351</v>
      </c>
      <c r="K923" s="30">
        <v>16.7301</v>
      </c>
      <c r="L923" s="41">
        <v>41351</v>
      </c>
      <c r="M923" s="30">
        <v>37.361699999999999</v>
      </c>
      <c r="N923" s="119">
        <v>41351</v>
      </c>
      <c r="O923" s="30">
        <v>43.146999999999998</v>
      </c>
      <c r="P923" s="41">
        <v>41351</v>
      </c>
      <c r="Q923" s="30">
        <v>32.243600000000001</v>
      </c>
      <c r="R923" s="119">
        <v>41351</v>
      </c>
      <c r="S923" s="30">
        <v>32.042999999999999</v>
      </c>
      <c r="T923" s="41">
        <v>41351</v>
      </c>
      <c r="U923" s="30">
        <v>20.089400000000001</v>
      </c>
      <c r="V923" s="119">
        <v>41351</v>
      </c>
      <c r="W923" s="30">
        <v>20.22</v>
      </c>
      <c r="X923" s="1446"/>
      <c r="Y923" s="93">
        <v>41372</v>
      </c>
      <c r="Z923" s="30">
        <v>13</v>
      </c>
      <c r="AA923" s="190">
        <f t="shared" si="84"/>
        <v>0.84500000000000008</v>
      </c>
      <c r="AB923" s="41">
        <v>41372</v>
      </c>
      <c r="AC923" s="30">
        <v>11.57</v>
      </c>
      <c r="AD923" s="190">
        <f t="shared" si="85"/>
        <v>0.66932449999999999</v>
      </c>
      <c r="AE923" s="41">
        <v>41372</v>
      </c>
      <c r="AF923" s="30">
        <v>16.170000000000002</v>
      </c>
      <c r="AG923" s="1685">
        <f t="shared" si="86"/>
        <v>1.3073445000000001</v>
      </c>
      <c r="AH923" s="1446"/>
      <c r="AI923" s="93">
        <v>41368</v>
      </c>
      <c r="AJ923" s="30">
        <v>9.94</v>
      </c>
      <c r="AK923" s="190">
        <f t="shared" si="87"/>
        <v>0.4940179999999999</v>
      </c>
      <c r="AL923" s="41">
        <v>41351</v>
      </c>
      <c r="AM923" s="30">
        <v>8.5640000000000001</v>
      </c>
      <c r="AN923" s="190">
        <f t="shared" si="88"/>
        <v>0.36671047999999995</v>
      </c>
      <c r="AO923" s="41">
        <v>41397</v>
      </c>
      <c r="AP923" s="88">
        <v>11.98</v>
      </c>
      <c r="AQ923" s="1685">
        <f t="shared" si="89"/>
        <v>0.71760200000000007</v>
      </c>
    </row>
    <row r="924" spans="1:43">
      <c r="A924" s="28">
        <v>41352</v>
      </c>
      <c r="B924" s="41">
        <v>41352</v>
      </c>
      <c r="C924" s="30">
        <v>96.8322</v>
      </c>
      <c r="D924" s="28">
        <v>41352</v>
      </c>
      <c r="E924" s="30">
        <v>47.854900000000001</v>
      </c>
      <c r="F924" s="28">
        <v>41352</v>
      </c>
      <c r="G924" s="30">
        <v>25.673200000000001</v>
      </c>
      <c r="H924" s="28">
        <v>41352</v>
      </c>
      <c r="I924" s="30">
        <v>19.675599999999999</v>
      </c>
      <c r="J924" s="28">
        <v>41352</v>
      </c>
      <c r="K924" s="30">
        <v>16.795300000000001</v>
      </c>
      <c r="L924" s="41">
        <v>41352</v>
      </c>
      <c r="M924" s="30">
        <v>37.315600000000003</v>
      </c>
      <c r="N924" s="119">
        <v>41352</v>
      </c>
      <c r="O924" s="30">
        <v>43.414000000000001</v>
      </c>
      <c r="P924" s="41">
        <v>41352</v>
      </c>
      <c r="Q924" s="30">
        <v>31.426400000000001</v>
      </c>
      <c r="R924" s="119">
        <v>41352</v>
      </c>
      <c r="S924" s="30">
        <v>32.125999999999998</v>
      </c>
      <c r="T924" s="41">
        <v>41352</v>
      </c>
      <c r="U924" s="30">
        <v>19.7347</v>
      </c>
      <c r="V924" s="119">
        <v>41352</v>
      </c>
      <c r="W924" s="30">
        <v>19.875</v>
      </c>
      <c r="X924" s="1446"/>
      <c r="Y924" s="93">
        <v>41373</v>
      </c>
      <c r="Z924" s="30">
        <v>13.03</v>
      </c>
      <c r="AA924" s="190">
        <f t="shared" si="84"/>
        <v>0.84890450000000006</v>
      </c>
      <c r="AB924" s="41">
        <v>41373</v>
      </c>
      <c r="AC924" s="30">
        <v>11.56</v>
      </c>
      <c r="AD924" s="190">
        <f t="shared" si="85"/>
        <v>0.6681680000000001</v>
      </c>
      <c r="AE924" s="41">
        <v>41373</v>
      </c>
      <c r="AF924" s="30">
        <v>16.16</v>
      </c>
      <c r="AG924" s="1685">
        <f t="shared" si="86"/>
        <v>1.305728</v>
      </c>
      <c r="AH924" s="1446"/>
      <c r="AI924" s="93">
        <v>41369</v>
      </c>
      <c r="AJ924" s="30">
        <v>10.28</v>
      </c>
      <c r="AK924" s="190">
        <f t="shared" si="87"/>
        <v>0.52839199999999997</v>
      </c>
      <c r="AL924" s="41">
        <v>41352</v>
      </c>
      <c r="AM924" s="30">
        <v>8.33</v>
      </c>
      <c r="AN924" s="190">
        <f t="shared" si="88"/>
        <v>0.34694449999999999</v>
      </c>
      <c r="AO924" s="41">
        <v>41400</v>
      </c>
      <c r="AP924" s="88">
        <v>11.93</v>
      </c>
      <c r="AQ924" s="1685">
        <f t="shared" si="89"/>
        <v>0.71162449999999999</v>
      </c>
    </row>
    <row r="925" spans="1:43">
      <c r="A925" s="28">
        <v>41353</v>
      </c>
      <c r="B925" s="41">
        <v>41353</v>
      </c>
      <c r="C925" s="30">
        <v>96.659099999999995</v>
      </c>
      <c r="D925" s="28">
        <v>41353</v>
      </c>
      <c r="E925" s="30">
        <v>47.737200000000001</v>
      </c>
      <c r="F925" s="28">
        <v>41353</v>
      </c>
      <c r="G925" s="30">
        <v>25.604199999999999</v>
      </c>
      <c r="H925" s="28">
        <v>41353</v>
      </c>
      <c r="I925" s="30">
        <v>19.658200000000001</v>
      </c>
      <c r="J925" s="28">
        <v>41353</v>
      </c>
      <c r="K925" s="30">
        <v>16.785</v>
      </c>
      <c r="L925" s="41">
        <v>41353</v>
      </c>
      <c r="M925" s="30">
        <v>37.421300000000002</v>
      </c>
      <c r="N925" s="119">
        <v>41353</v>
      </c>
      <c r="O925" s="30">
        <v>43.018999999999998</v>
      </c>
      <c r="P925" s="41">
        <v>41353</v>
      </c>
      <c r="Q925" s="30">
        <v>31.5274</v>
      </c>
      <c r="R925" s="119">
        <v>41353</v>
      </c>
      <c r="S925" s="30">
        <v>32.076999999999998</v>
      </c>
      <c r="T925" s="41">
        <v>41353</v>
      </c>
      <c r="U925" s="30">
        <v>19.799399999999999</v>
      </c>
      <c r="V925" s="119">
        <v>41353</v>
      </c>
      <c r="W925" s="30">
        <v>19.942</v>
      </c>
      <c r="X925" s="1446"/>
      <c r="Y925" s="93">
        <v>41374</v>
      </c>
      <c r="Z925" s="30">
        <v>13.31</v>
      </c>
      <c r="AA925" s="190">
        <f t="shared" si="84"/>
        <v>0.88578049999999997</v>
      </c>
      <c r="AB925" s="41">
        <v>41374</v>
      </c>
      <c r="AC925" s="30">
        <v>11.93</v>
      </c>
      <c r="AD925" s="190">
        <f t="shared" si="85"/>
        <v>0.71162449999999999</v>
      </c>
      <c r="AE925" s="41">
        <v>41374</v>
      </c>
      <c r="AF925" s="30">
        <v>16.3</v>
      </c>
      <c r="AG925" s="1685">
        <f t="shared" si="86"/>
        <v>1.3284500000000001</v>
      </c>
      <c r="AH925" s="1446"/>
      <c r="AI925" s="93">
        <v>41372</v>
      </c>
      <c r="AJ925" s="30">
        <v>10.28</v>
      </c>
      <c r="AK925" s="190">
        <f t="shared" si="87"/>
        <v>0.52839199999999997</v>
      </c>
      <c r="AL925" s="41">
        <v>41353</v>
      </c>
      <c r="AM925" s="30">
        <v>8.3179999999999996</v>
      </c>
      <c r="AN925" s="190">
        <f t="shared" si="88"/>
        <v>0.34594561999999995</v>
      </c>
      <c r="AO925" s="41">
        <v>41401</v>
      </c>
      <c r="AP925" s="88">
        <v>11.94</v>
      </c>
      <c r="AQ925" s="1685">
        <f t="shared" si="89"/>
        <v>0.71281799999999984</v>
      </c>
    </row>
    <row r="926" spans="1:43">
      <c r="A926" s="28">
        <v>41354</v>
      </c>
      <c r="B926" s="41">
        <v>41354</v>
      </c>
      <c r="C926" s="30">
        <v>96.648200000000003</v>
      </c>
      <c r="D926" s="28">
        <v>41354</v>
      </c>
      <c r="E926" s="30">
        <v>47.759</v>
      </c>
      <c r="F926" s="28">
        <v>41354</v>
      </c>
      <c r="G926" s="30">
        <v>25.5825</v>
      </c>
      <c r="H926" s="28">
        <v>41354</v>
      </c>
      <c r="I926" s="30">
        <v>19.643699999999999</v>
      </c>
      <c r="J926" s="28">
        <v>41354</v>
      </c>
      <c r="K926" s="30">
        <v>16.828099999999999</v>
      </c>
      <c r="L926" s="41">
        <v>41354</v>
      </c>
      <c r="M926" s="30">
        <v>37.334200000000003</v>
      </c>
      <c r="N926" s="119">
        <v>41354</v>
      </c>
      <c r="O926" s="30">
        <v>42.95</v>
      </c>
      <c r="P926" s="41">
        <v>41354</v>
      </c>
      <c r="Q926" s="30">
        <v>31.591699999999999</v>
      </c>
      <c r="R926" s="119">
        <v>41354</v>
      </c>
      <c r="S926" s="30">
        <v>32.140999999999998</v>
      </c>
      <c r="T926" s="41">
        <v>41354</v>
      </c>
      <c r="U926" s="30">
        <v>19.8262</v>
      </c>
      <c r="V926" s="119">
        <v>41354</v>
      </c>
      <c r="W926" s="30">
        <v>19.975999999999999</v>
      </c>
      <c r="X926" s="1446"/>
      <c r="Y926" s="93">
        <v>41375</v>
      </c>
      <c r="Z926" s="30">
        <v>13.28</v>
      </c>
      <c r="AA926" s="190">
        <f t="shared" si="84"/>
        <v>0.88179200000000002</v>
      </c>
      <c r="AB926" s="41">
        <v>41375</v>
      </c>
      <c r="AC926" s="30">
        <v>11.97</v>
      </c>
      <c r="AD926" s="190">
        <f t="shared" si="85"/>
        <v>0.7164045</v>
      </c>
      <c r="AE926" s="41">
        <v>41375</v>
      </c>
      <c r="AF926" s="30">
        <v>16.34</v>
      </c>
      <c r="AG926" s="1685">
        <f t="shared" si="86"/>
        <v>1.3349779999999998</v>
      </c>
      <c r="AH926" s="1446"/>
      <c r="AI926" s="93">
        <v>41373</v>
      </c>
      <c r="AJ926" s="30">
        <v>10.28</v>
      </c>
      <c r="AK926" s="190">
        <f t="shared" si="87"/>
        <v>0.52839199999999997</v>
      </c>
      <c r="AL926" s="41">
        <v>41354</v>
      </c>
      <c r="AM926" s="30">
        <v>8.4239999999999995</v>
      </c>
      <c r="AN926" s="190">
        <f t="shared" si="88"/>
        <v>0.35481887999999995</v>
      </c>
      <c r="AO926" s="41">
        <v>41402</v>
      </c>
      <c r="AP926" s="88">
        <v>11.74</v>
      </c>
      <c r="AQ926" s="1685">
        <f t="shared" si="89"/>
        <v>0.68913800000000003</v>
      </c>
    </row>
    <row r="927" spans="1:43">
      <c r="A927" s="28">
        <v>41355</v>
      </c>
      <c r="B927" s="41">
        <v>41355</v>
      </c>
      <c r="C927" s="30">
        <v>96.590299999999999</v>
      </c>
      <c r="D927" s="28">
        <v>41355</v>
      </c>
      <c r="E927" s="30">
        <v>47.765099999999997</v>
      </c>
      <c r="F927" s="28">
        <v>41355</v>
      </c>
      <c r="G927" s="30">
        <v>25.589099999999998</v>
      </c>
      <c r="H927" s="28">
        <v>41355</v>
      </c>
      <c r="I927" s="30">
        <v>19.652799999999999</v>
      </c>
      <c r="J927" s="28">
        <v>41355</v>
      </c>
      <c r="K927" s="30">
        <v>16.804400000000001</v>
      </c>
      <c r="L927" s="41">
        <v>41355</v>
      </c>
      <c r="M927" s="30">
        <v>37.207299999999996</v>
      </c>
      <c r="N927" s="119">
        <v>41355</v>
      </c>
      <c r="O927" s="30">
        <v>42.962000000000003</v>
      </c>
      <c r="P927" s="41">
        <v>41355</v>
      </c>
      <c r="Q927" s="30">
        <v>31.546399999999998</v>
      </c>
      <c r="R927" s="119">
        <v>41355</v>
      </c>
      <c r="S927" s="30">
        <v>32.094999999999999</v>
      </c>
      <c r="T927" s="41">
        <v>41355</v>
      </c>
      <c r="U927" s="30">
        <v>19.833600000000001</v>
      </c>
      <c r="V927" s="119">
        <v>41355</v>
      </c>
      <c r="W927" s="30">
        <v>19.984000000000002</v>
      </c>
      <c r="X927" s="1446"/>
      <c r="Y927" s="93">
        <v>41376</v>
      </c>
      <c r="Z927" s="30">
        <v>13.37</v>
      </c>
      <c r="AA927" s="190">
        <f t="shared" si="84"/>
        <v>0.89378449999999976</v>
      </c>
      <c r="AB927" s="41">
        <v>41376</v>
      </c>
      <c r="AC927" s="30">
        <v>12.04</v>
      </c>
      <c r="AD927" s="190">
        <f t="shared" si="85"/>
        <v>0.7248079999999999</v>
      </c>
      <c r="AE927" s="41">
        <v>41376</v>
      </c>
      <c r="AF927" s="30">
        <v>16.489999999999998</v>
      </c>
      <c r="AG927" s="1685">
        <f t="shared" si="86"/>
        <v>1.3596004999999998</v>
      </c>
      <c r="AH927" s="1446"/>
      <c r="AI927" s="93">
        <v>41374</v>
      </c>
      <c r="AJ927" s="30">
        <v>10.53</v>
      </c>
      <c r="AK927" s="190">
        <f t="shared" si="87"/>
        <v>0.55440449999999997</v>
      </c>
      <c r="AL927" s="41">
        <v>41355</v>
      </c>
      <c r="AM927" s="30">
        <v>7.8810000000000002</v>
      </c>
      <c r="AN927" s="190">
        <f t="shared" si="88"/>
        <v>0.31055080500000004</v>
      </c>
      <c r="AO927" s="41">
        <v>41403</v>
      </c>
      <c r="AP927" s="88">
        <v>11.48</v>
      </c>
      <c r="AQ927" s="1685">
        <f t="shared" si="89"/>
        <v>0.65895199999999998</v>
      </c>
    </row>
    <row r="928" spans="1:43">
      <c r="A928" s="28">
        <v>41358</v>
      </c>
      <c r="B928" s="41">
        <v>41358</v>
      </c>
      <c r="C928" s="30">
        <v>96.602400000000003</v>
      </c>
      <c r="D928" s="28">
        <v>41358</v>
      </c>
      <c r="E928" s="30">
        <v>47.490400000000001</v>
      </c>
      <c r="F928" s="28">
        <v>41358</v>
      </c>
      <c r="G928" s="30">
        <v>25.261199999999999</v>
      </c>
      <c r="H928" s="28">
        <v>41358</v>
      </c>
      <c r="I928" s="30">
        <v>19.3566</v>
      </c>
      <c r="J928" s="28">
        <v>41358</v>
      </c>
      <c r="K928" s="30">
        <v>16.575299999999999</v>
      </c>
      <c r="L928" s="41">
        <v>41358</v>
      </c>
      <c r="M928" s="30">
        <v>36.707599999999999</v>
      </c>
      <c r="N928" s="119">
        <v>41358</v>
      </c>
      <c r="O928" s="30">
        <v>42.561</v>
      </c>
      <c r="P928" s="41">
        <v>41358</v>
      </c>
      <c r="Q928" s="30">
        <v>31.172799999999999</v>
      </c>
      <c r="R928" s="119">
        <v>41358</v>
      </c>
      <c r="S928" s="30">
        <v>31.722999999999999</v>
      </c>
      <c r="T928" s="41">
        <v>41358</v>
      </c>
      <c r="U928" s="30">
        <v>19.029900000000001</v>
      </c>
      <c r="V928" s="119">
        <v>41358</v>
      </c>
      <c r="W928" s="30">
        <v>19.181000000000001</v>
      </c>
      <c r="X928" s="1446"/>
      <c r="Y928" s="93">
        <v>41379</v>
      </c>
      <c r="Z928" s="30">
        <v>13.46</v>
      </c>
      <c r="AA928" s="190">
        <f t="shared" si="84"/>
        <v>0.90585800000000005</v>
      </c>
      <c r="AB928" s="41">
        <v>41379</v>
      </c>
      <c r="AC928" s="30">
        <v>12.1</v>
      </c>
      <c r="AD928" s="190">
        <f t="shared" si="85"/>
        <v>0.73204999999999998</v>
      </c>
      <c r="AE928" s="41">
        <v>41379</v>
      </c>
      <c r="AF928" s="30">
        <v>16.510000000000002</v>
      </c>
      <c r="AG928" s="1685">
        <f t="shared" si="86"/>
        <v>1.3629005000000005</v>
      </c>
      <c r="AH928" s="1446"/>
      <c r="AI928" s="93">
        <v>41375</v>
      </c>
      <c r="AJ928" s="30">
        <v>10.55</v>
      </c>
      <c r="AK928" s="190">
        <f t="shared" si="87"/>
        <v>0.55651250000000019</v>
      </c>
      <c r="AL928" s="41">
        <v>41358</v>
      </c>
      <c r="AM928" s="30">
        <v>7.9080000000000004</v>
      </c>
      <c r="AN928" s="190">
        <f t="shared" si="88"/>
        <v>0.31268232000000001</v>
      </c>
      <c r="AO928" s="41">
        <v>41404</v>
      </c>
      <c r="AP928" s="88">
        <v>10.75</v>
      </c>
      <c r="AQ928" s="1685">
        <f t="shared" si="89"/>
        <v>0.57781249999999995</v>
      </c>
    </row>
    <row r="929" spans="1:43">
      <c r="A929" s="28">
        <v>41359</v>
      </c>
      <c r="B929" s="41">
        <v>41359</v>
      </c>
      <c r="C929" s="30">
        <v>96.107200000000006</v>
      </c>
      <c r="D929" s="28">
        <v>41359</v>
      </c>
      <c r="E929" s="30">
        <v>47.290799999999997</v>
      </c>
      <c r="F929" s="28">
        <v>41359</v>
      </c>
      <c r="G929" s="30">
        <v>25.257899999999999</v>
      </c>
      <c r="H929" s="28">
        <v>41359</v>
      </c>
      <c r="I929" s="30">
        <v>19.327100000000002</v>
      </c>
      <c r="J929" s="28">
        <v>41359</v>
      </c>
      <c r="K929" s="30">
        <v>16.658000000000001</v>
      </c>
      <c r="L929" s="41">
        <v>41359</v>
      </c>
      <c r="M929" s="30">
        <v>36.634099999999997</v>
      </c>
      <c r="N929" s="119">
        <v>41359</v>
      </c>
      <c r="O929" s="30">
        <v>42.508000000000003</v>
      </c>
      <c r="P929" s="41">
        <v>41359</v>
      </c>
      <c r="Q929" s="30">
        <v>31.08</v>
      </c>
      <c r="R929" s="119">
        <v>41359</v>
      </c>
      <c r="S929" s="30">
        <v>31.609000000000002</v>
      </c>
      <c r="T929" s="41">
        <v>41359</v>
      </c>
      <c r="U929" s="30">
        <v>19.0307</v>
      </c>
      <c r="V929" s="119">
        <v>41359</v>
      </c>
      <c r="W929" s="30">
        <v>19.187000000000001</v>
      </c>
      <c r="X929" s="1446"/>
      <c r="Y929" s="93">
        <v>41380</v>
      </c>
      <c r="Z929" s="30">
        <v>13.53</v>
      </c>
      <c r="AA929" s="190">
        <f t="shared" si="84"/>
        <v>0.91530450000000008</v>
      </c>
      <c r="AB929" s="41">
        <v>41380</v>
      </c>
      <c r="AC929" s="30">
        <v>12.09</v>
      </c>
      <c r="AD929" s="190">
        <f t="shared" si="85"/>
        <v>0.7308405</v>
      </c>
      <c r="AE929" s="41">
        <v>41380</v>
      </c>
      <c r="AF929" s="30">
        <v>16.55</v>
      </c>
      <c r="AG929" s="1685">
        <f t="shared" si="86"/>
        <v>1.3695125000000001</v>
      </c>
      <c r="AH929" s="1446"/>
      <c r="AI929" s="93">
        <v>41376</v>
      </c>
      <c r="AJ929" s="30">
        <v>10.68</v>
      </c>
      <c r="AK929" s="190">
        <f t="shared" si="87"/>
        <v>0.57031199999999993</v>
      </c>
      <c r="AL929" s="41">
        <v>41359</v>
      </c>
      <c r="AM929" s="30">
        <v>7.9180000000000001</v>
      </c>
      <c r="AN929" s="190">
        <f t="shared" si="88"/>
        <v>0.31347362000000001</v>
      </c>
      <c r="AO929" s="41">
        <v>41407</v>
      </c>
      <c r="AP929" s="88">
        <v>10.73</v>
      </c>
      <c r="AQ929" s="1685">
        <f t="shared" si="89"/>
        <v>0.57566450000000002</v>
      </c>
    </row>
    <row r="930" spans="1:43">
      <c r="A930" s="28">
        <v>41360</v>
      </c>
      <c r="B930" s="41">
        <v>41360</v>
      </c>
      <c r="C930" s="30">
        <v>95.906000000000006</v>
      </c>
      <c r="D930" s="28">
        <v>41360</v>
      </c>
      <c r="E930" s="30">
        <v>47.3249</v>
      </c>
      <c r="F930" s="28">
        <v>41360</v>
      </c>
      <c r="G930" s="30">
        <v>25.398499999999999</v>
      </c>
      <c r="H930" s="28">
        <v>41360</v>
      </c>
      <c r="I930" s="30">
        <v>19.436199999999999</v>
      </c>
      <c r="J930" s="28">
        <v>41360</v>
      </c>
      <c r="K930" s="30">
        <v>16.8171</v>
      </c>
      <c r="L930" s="41">
        <v>41360</v>
      </c>
      <c r="M930" s="30">
        <v>37.311500000000002</v>
      </c>
      <c r="N930" s="119">
        <v>41360</v>
      </c>
      <c r="O930" s="30">
        <v>44.043999999999997</v>
      </c>
      <c r="P930" s="41">
        <v>41360</v>
      </c>
      <c r="Q930" s="30">
        <v>31.347200000000001</v>
      </c>
      <c r="R930" s="119">
        <v>41360</v>
      </c>
      <c r="S930" s="30">
        <v>31.834</v>
      </c>
      <c r="T930" s="41">
        <v>41360</v>
      </c>
      <c r="U930" s="30">
        <v>19.233599999999999</v>
      </c>
      <c r="V930" s="119">
        <v>41360</v>
      </c>
      <c r="W930" s="30">
        <v>19.391999999999999</v>
      </c>
      <c r="X930" s="1446"/>
      <c r="Y930" s="93">
        <v>41381</v>
      </c>
      <c r="Z930" s="30">
        <v>13.8</v>
      </c>
      <c r="AA930" s="190">
        <f t="shared" si="84"/>
        <v>0.95220000000000005</v>
      </c>
      <c r="AB930" s="41">
        <v>41381</v>
      </c>
      <c r="AC930" s="30">
        <v>12.29</v>
      </c>
      <c r="AD930" s="190">
        <f t="shared" si="85"/>
        <v>0.75522049999999996</v>
      </c>
      <c r="AE930" s="41">
        <v>41381</v>
      </c>
      <c r="AF930" s="30">
        <v>17.04</v>
      </c>
      <c r="AG930" s="1685">
        <f t="shared" si="86"/>
        <v>1.451808</v>
      </c>
      <c r="AH930" s="1446"/>
      <c r="AI930" s="93">
        <v>41379</v>
      </c>
      <c r="AJ930" s="30">
        <v>10.75</v>
      </c>
      <c r="AK930" s="190">
        <f t="shared" si="87"/>
        <v>0.57781249999999995</v>
      </c>
      <c r="AL930" s="41">
        <v>41360</v>
      </c>
      <c r="AM930" s="30">
        <v>7.9180000000000001</v>
      </c>
      <c r="AN930" s="190">
        <f t="shared" si="88"/>
        <v>0.31347362000000001</v>
      </c>
      <c r="AO930" s="41">
        <v>41408</v>
      </c>
      <c r="AP930" s="88">
        <v>10.82</v>
      </c>
      <c r="AQ930" s="1685">
        <f t="shared" si="89"/>
        <v>0.58536200000000005</v>
      </c>
    </row>
    <row r="931" spans="1:43">
      <c r="A931" s="28">
        <v>41361</v>
      </c>
      <c r="B931" s="41">
        <v>41361</v>
      </c>
      <c r="C931" s="30">
        <v>95.737200000000001</v>
      </c>
      <c r="D931" s="28">
        <v>41361</v>
      </c>
      <c r="E931" s="30">
        <v>47.366100000000003</v>
      </c>
      <c r="F931" s="28">
        <v>41361</v>
      </c>
      <c r="G931" s="30">
        <v>25.284800000000001</v>
      </c>
      <c r="H931" s="28">
        <v>41361</v>
      </c>
      <c r="I931" s="30">
        <v>19.367699999999999</v>
      </c>
      <c r="J931" s="28">
        <v>41361</v>
      </c>
      <c r="K931" s="30">
        <v>16.812000000000001</v>
      </c>
      <c r="L931" s="41">
        <v>41361</v>
      </c>
      <c r="M931" s="30">
        <v>37.3947</v>
      </c>
      <c r="N931" s="119">
        <v>41361</v>
      </c>
      <c r="O931" s="30">
        <v>44.128999999999998</v>
      </c>
      <c r="P931" s="41">
        <v>41361</v>
      </c>
      <c r="Q931" s="30">
        <v>31.422000000000001</v>
      </c>
      <c r="R931" s="119">
        <v>41361</v>
      </c>
      <c r="S931" s="30">
        <v>31.855</v>
      </c>
      <c r="T931" s="41">
        <v>41361</v>
      </c>
      <c r="U931" s="30">
        <v>19.2193</v>
      </c>
      <c r="V931" s="119">
        <v>41361</v>
      </c>
      <c r="W931" s="30">
        <v>19.38</v>
      </c>
      <c r="X931" s="1446"/>
      <c r="Y931" s="93">
        <v>41382</v>
      </c>
      <c r="Z931" s="30">
        <v>13.8</v>
      </c>
      <c r="AA931" s="190">
        <f t="shared" si="84"/>
        <v>0.95220000000000005</v>
      </c>
      <c r="AB931" s="41">
        <v>41382</v>
      </c>
      <c r="AC931" s="30">
        <v>12.27</v>
      </c>
      <c r="AD931" s="190">
        <f t="shared" si="85"/>
        <v>0.75276449999999984</v>
      </c>
      <c r="AE931" s="41">
        <v>41382</v>
      </c>
      <c r="AF931" s="30">
        <v>17.04</v>
      </c>
      <c r="AG931" s="1685">
        <f t="shared" si="86"/>
        <v>1.451808</v>
      </c>
      <c r="AH931" s="1446"/>
      <c r="AI931" s="93">
        <v>41380</v>
      </c>
      <c r="AJ931" s="30">
        <v>10.83</v>
      </c>
      <c r="AK931" s="190">
        <f t="shared" si="87"/>
        <v>0.58644450000000015</v>
      </c>
      <c r="AL931" s="41">
        <v>41361</v>
      </c>
      <c r="AM931" s="30">
        <v>7.8090000000000002</v>
      </c>
      <c r="AN931" s="190">
        <f t="shared" si="88"/>
        <v>0.30490240500000004</v>
      </c>
      <c r="AO931" s="41">
        <v>41409</v>
      </c>
      <c r="AP931" s="88">
        <v>10.81</v>
      </c>
      <c r="AQ931" s="1685">
        <f t="shared" si="89"/>
        <v>0.58428050000000009</v>
      </c>
    </row>
    <row r="932" spans="1:43">
      <c r="A932" s="28">
        <v>41362</v>
      </c>
      <c r="B932" s="41">
        <v>41362</v>
      </c>
      <c r="C932" s="30">
        <v>95.385400000000004</v>
      </c>
      <c r="D932" s="28">
        <v>41362</v>
      </c>
      <c r="E932" s="30">
        <v>47.154400000000003</v>
      </c>
      <c r="F932" s="28">
        <v>41362</v>
      </c>
      <c r="G932" s="30">
        <v>25.199400000000001</v>
      </c>
      <c r="H932" s="28">
        <v>41362</v>
      </c>
      <c r="I932" s="30">
        <v>19.3079</v>
      </c>
      <c r="J932" s="28">
        <v>41362</v>
      </c>
      <c r="K932" s="30">
        <v>16.777999999999999</v>
      </c>
      <c r="L932" s="41">
        <v>41362</v>
      </c>
      <c r="M932" s="30">
        <v>37.282699999999998</v>
      </c>
      <c r="N932" s="119">
        <v>41362</v>
      </c>
      <c r="O932" s="30">
        <v>43.999000000000002</v>
      </c>
      <c r="P932" s="41">
        <v>41362</v>
      </c>
      <c r="Q932" s="30">
        <v>31.305099999999999</v>
      </c>
      <c r="R932" s="119">
        <v>41362</v>
      </c>
      <c r="S932" s="30">
        <v>31.681999999999999</v>
      </c>
      <c r="T932" s="41">
        <v>41362</v>
      </c>
      <c r="U932" s="30">
        <v>19.1938</v>
      </c>
      <c r="V932" s="119">
        <v>41362</v>
      </c>
      <c r="W932" s="30">
        <v>19.355</v>
      </c>
      <c r="X932" s="1446"/>
      <c r="Y932" s="93">
        <v>41383</v>
      </c>
      <c r="Z932" s="30">
        <v>13.9</v>
      </c>
      <c r="AA932" s="190">
        <f t="shared" si="84"/>
        <v>0.9660500000000003</v>
      </c>
      <c r="AB932" s="41">
        <v>41383</v>
      </c>
      <c r="AC932" s="30">
        <v>12.28</v>
      </c>
      <c r="AD932" s="190">
        <f t="shared" si="85"/>
        <v>0.753992</v>
      </c>
      <c r="AE932" s="41">
        <v>41383</v>
      </c>
      <c r="AF932" s="30">
        <v>17.22</v>
      </c>
      <c r="AG932" s="1685">
        <f t="shared" si="86"/>
        <v>1.4826419999999998</v>
      </c>
      <c r="AH932" s="1446"/>
      <c r="AI932" s="93">
        <v>41381</v>
      </c>
      <c r="AJ932" s="30">
        <v>11.11</v>
      </c>
      <c r="AK932" s="190">
        <f t="shared" si="87"/>
        <v>0.61716049999999989</v>
      </c>
      <c r="AL932" s="41">
        <v>41362</v>
      </c>
      <c r="AM932" s="30">
        <v>7.7910000000000004</v>
      </c>
      <c r="AN932" s="190">
        <f t="shared" si="88"/>
        <v>0.30349840500000003</v>
      </c>
      <c r="AO932" s="41">
        <v>41410</v>
      </c>
      <c r="AP932" s="88">
        <v>10.84</v>
      </c>
      <c r="AQ932" s="1685">
        <f t="shared" si="89"/>
        <v>0.58752799999999994</v>
      </c>
    </row>
    <row r="933" spans="1:43">
      <c r="A933" s="28">
        <v>41365</v>
      </c>
      <c r="B933" s="41">
        <v>41365</v>
      </c>
      <c r="C933" s="30">
        <v>95.275999999999996</v>
      </c>
      <c r="D933" s="28">
        <v>41365</v>
      </c>
      <c r="E933" s="30">
        <v>47.103700000000003</v>
      </c>
      <c r="F933" s="28">
        <v>41365</v>
      </c>
      <c r="G933" s="30">
        <v>25.126200000000001</v>
      </c>
      <c r="H933" s="28">
        <v>41365</v>
      </c>
      <c r="I933" s="30">
        <v>19.1783</v>
      </c>
      <c r="J933" s="28">
        <v>41365</v>
      </c>
      <c r="K933" s="30">
        <v>16.527799999999999</v>
      </c>
      <c r="L933" s="41">
        <v>41365</v>
      </c>
      <c r="M933" s="30">
        <v>37.232999999999997</v>
      </c>
      <c r="N933" s="119">
        <v>41365</v>
      </c>
      <c r="O933" s="30">
        <v>43.904000000000003</v>
      </c>
      <c r="P933" s="41">
        <v>41365</v>
      </c>
      <c r="Q933" s="30">
        <v>31.304200000000002</v>
      </c>
      <c r="R933" s="119">
        <v>41365</v>
      </c>
      <c r="S933" s="30">
        <v>31.68</v>
      </c>
      <c r="T933" s="41">
        <v>41365</v>
      </c>
      <c r="U933" s="30">
        <v>19.1557</v>
      </c>
      <c r="V933" s="119">
        <v>41365</v>
      </c>
      <c r="W933" s="30">
        <v>19.312000000000001</v>
      </c>
      <c r="X933" s="1446"/>
      <c r="Y933" s="93">
        <v>41386</v>
      </c>
      <c r="Z933" s="30">
        <v>14.05</v>
      </c>
      <c r="AA933" s="190">
        <f t="shared" si="84"/>
        <v>0.98701250000000018</v>
      </c>
      <c r="AB933" s="41">
        <v>41386</v>
      </c>
      <c r="AC933" s="30">
        <v>12.29</v>
      </c>
      <c r="AD933" s="190">
        <f t="shared" si="85"/>
        <v>0.75522049999999996</v>
      </c>
      <c r="AE933" s="41">
        <v>41386</v>
      </c>
      <c r="AF933" s="30">
        <v>17.14</v>
      </c>
      <c r="AG933" s="1685">
        <f t="shared" si="86"/>
        <v>1.4688979999999998</v>
      </c>
      <c r="AH933" s="1446"/>
      <c r="AI933" s="93">
        <v>41382</v>
      </c>
      <c r="AJ933" s="30">
        <v>11.11</v>
      </c>
      <c r="AK933" s="190">
        <f t="shared" si="87"/>
        <v>0.61716049999999989</v>
      </c>
      <c r="AL933" s="41">
        <v>41365</v>
      </c>
      <c r="AM933" s="30">
        <v>7.8579999999999997</v>
      </c>
      <c r="AN933" s="190">
        <f t="shared" si="88"/>
        <v>0.30874081999999997</v>
      </c>
      <c r="AO933" s="41">
        <v>41411</v>
      </c>
      <c r="AP933" s="88">
        <v>10.94</v>
      </c>
      <c r="AQ933" s="1685">
        <f t="shared" si="89"/>
        <v>0.59841800000000001</v>
      </c>
    </row>
    <row r="934" spans="1:43">
      <c r="A934" s="28">
        <v>41366</v>
      </c>
      <c r="B934" s="41">
        <v>41366</v>
      </c>
      <c r="C934" s="30">
        <v>94.109899999999996</v>
      </c>
      <c r="D934" s="28">
        <v>41366</v>
      </c>
      <c r="E934" s="30">
        <v>46.253999999999998</v>
      </c>
      <c r="F934" s="28">
        <v>41366</v>
      </c>
      <c r="G934" s="30">
        <v>24.621400000000001</v>
      </c>
      <c r="H934" s="28">
        <v>41366</v>
      </c>
      <c r="I934" s="30">
        <v>18.661200000000001</v>
      </c>
      <c r="J934" s="28">
        <v>41366</v>
      </c>
      <c r="K934" s="30">
        <v>16.1113</v>
      </c>
      <c r="L934" s="41">
        <v>41366</v>
      </c>
      <c r="M934" s="30">
        <v>36.697499999999998</v>
      </c>
      <c r="N934" s="119">
        <v>41366</v>
      </c>
      <c r="O934" s="30">
        <v>43.204000000000001</v>
      </c>
      <c r="P934" s="41">
        <v>41366</v>
      </c>
      <c r="Q934" s="30">
        <v>30.175699999999999</v>
      </c>
      <c r="R934" s="119">
        <v>41366</v>
      </c>
      <c r="S934" s="30">
        <v>31.085000000000001</v>
      </c>
      <c r="T934" s="41">
        <v>41366</v>
      </c>
      <c r="U934" s="30">
        <v>18.298100000000002</v>
      </c>
      <c r="V934" s="119">
        <v>41366</v>
      </c>
      <c r="W934" s="30">
        <v>18.422999999999998</v>
      </c>
      <c r="X934" s="1446"/>
      <c r="Y934" s="93">
        <v>41387</v>
      </c>
      <c r="Z934" s="30">
        <v>14.45</v>
      </c>
      <c r="AA934" s="190">
        <f t="shared" si="84"/>
        <v>1.0440124999999998</v>
      </c>
      <c r="AB934" s="41">
        <v>41387</v>
      </c>
      <c r="AC934" s="30">
        <v>13.1</v>
      </c>
      <c r="AD934" s="190">
        <f t="shared" si="85"/>
        <v>0.85805000000000009</v>
      </c>
      <c r="AE934" s="41">
        <v>41387</v>
      </c>
      <c r="AF934" s="30">
        <v>18.170000000000002</v>
      </c>
      <c r="AG934" s="1685">
        <f t="shared" si="86"/>
        <v>1.6507445000000005</v>
      </c>
      <c r="AH934" s="1446"/>
      <c r="AI934" s="93">
        <v>41383</v>
      </c>
      <c r="AJ934" s="30">
        <v>11.14</v>
      </c>
      <c r="AK934" s="190">
        <f t="shared" si="87"/>
        <v>0.62049799999999999</v>
      </c>
      <c r="AL934" s="41">
        <v>41366</v>
      </c>
      <c r="AM934" s="30">
        <v>7.8860000000000001</v>
      </c>
      <c r="AN934" s="190">
        <f t="shared" si="88"/>
        <v>0.31094497999999998</v>
      </c>
      <c r="AO934" s="41">
        <v>41414</v>
      </c>
      <c r="AP934" s="88">
        <v>10.9</v>
      </c>
      <c r="AQ934" s="1685">
        <f t="shared" si="89"/>
        <v>0.59404999999999997</v>
      </c>
    </row>
    <row r="935" spans="1:43">
      <c r="A935" s="28">
        <v>41367</v>
      </c>
      <c r="B935" s="41">
        <v>41367</v>
      </c>
      <c r="C935" s="30">
        <v>95.234499999999997</v>
      </c>
      <c r="D935" s="28">
        <v>41367</v>
      </c>
      <c r="E935" s="30">
        <v>47.370399999999997</v>
      </c>
      <c r="F935" s="28">
        <v>41367</v>
      </c>
      <c r="G935" s="30">
        <v>24.857800000000001</v>
      </c>
      <c r="H935" s="28">
        <v>41367</v>
      </c>
      <c r="I935" s="30">
        <v>18.8339</v>
      </c>
      <c r="J935" s="28">
        <v>41367</v>
      </c>
      <c r="K935" s="30">
        <v>16.1342</v>
      </c>
      <c r="L935" s="41">
        <v>41367</v>
      </c>
      <c r="M935" s="30">
        <v>36.850200000000001</v>
      </c>
      <c r="N935" s="119">
        <v>41367</v>
      </c>
      <c r="O935" s="30">
        <v>43.465000000000003</v>
      </c>
      <c r="P935" s="41">
        <v>41367</v>
      </c>
      <c r="Q935" s="30">
        <v>30.444700000000001</v>
      </c>
      <c r="R935" s="119">
        <v>41367</v>
      </c>
      <c r="S935" s="30">
        <v>31.327000000000002</v>
      </c>
      <c r="T935" s="41">
        <v>41367</v>
      </c>
      <c r="U935" s="30">
        <v>18.438199999999998</v>
      </c>
      <c r="V935" s="119">
        <v>41367</v>
      </c>
      <c r="W935" s="30">
        <v>18.559999999999999</v>
      </c>
      <c r="X935" s="1446"/>
      <c r="Y935" s="93">
        <v>41388</v>
      </c>
      <c r="Z935" s="30">
        <v>14.47</v>
      </c>
      <c r="AA935" s="190">
        <f t="shared" si="84"/>
        <v>1.0469044999999999</v>
      </c>
      <c r="AB935" s="41">
        <v>41388</v>
      </c>
      <c r="AC935" s="30">
        <v>13.22</v>
      </c>
      <c r="AD935" s="190">
        <f t="shared" si="85"/>
        <v>0.87384200000000023</v>
      </c>
      <c r="AE935" s="41">
        <v>41388</v>
      </c>
      <c r="AF935" s="30">
        <v>18.350000000000001</v>
      </c>
      <c r="AG935" s="1685">
        <f t="shared" si="86"/>
        <v>1.6836125000000004</v>
      </c>
      <c r="AH935" s="1446"/>
      <c r="AI935" s="93">
        <v>41386</v>
      </c>
      <c r="AJ935" s="30">
        <v>11.13</v>
      </c>
      <c r="AK935" s="190">
        <f t="shared" si="87"/>
        <v>0.61938450000000012</v>
      </c>
      <c r="AL935" s="41">
        <v>41367</v>
      </c>
      <c r="AM935" s="30">
        <v>7.968</v>
      </c>
      <c r="AN935" s="190">
        <f t="shared" si="88"/>
        <v>0.31744512000000003</v>
      </c>
      <c r="AO935" s="41">
        <v>41415</v>
      </c>
      <c r="AP935" s="88">
        <v>10.9</v>
      </c>
      <c r="AQ935" s="1685">
        <f t="shared" si="89"/>
        <v>0.59404999999999997</v>
      </c>
    </row>
    <row r="936" spans="1:43">
      <c r="A936" s="28">
        <v>41368</v>
      </c>
      <c r="B936" s="41">
        <v>41368</v>
      </c>
      <c r="C936" s="30">
        <v>94.843699999999998</v>
      </c>
      <c r="D936" s="28">
        <v>41368</v>
      </c>
      <c r="E936" s="30">
        <v>49.495199999999997</v>
      </c>
      <c r="F936" s="28">
        <v>41368</v>
      </c>
      <c r="G936" s="30">
        <v>26.83</v>
      </c>
      <c r="H936" s="28">
        <v>41368</v>
      </c>
      <c r="I936" s="30">
        <v>20.521699999999999</v>
      </c>
      <c r="J936" s="28">
        <v>41368</v>
      </c>
      <c r="K936" s="30">
        <v>16.749099999999999</v>
      </c>
      <c r="L936" s="41">
        <v>41368</v>
      </c>
      <c r="M936" s="30">
        <v>37.134399999999999</v>
      </c>
      <c r="N936" s="119">
        <v>41368</v>
      </c>
      <c r="O936" s="30">
        <v>43.951999999999998</v>
      </c>
      <c r="P936" s="41">
        <v>41368</v>
      </c>
      <c r="Q936" s="30">
        <v>31.0825</v>
      </c>
      <c r="R936" s="119">
        <v>41368</v>
      </c>
      <c r="S936" s="30">
        <v>32.000999999999998</v>
      </c>
      <c r="T936" s="41">
        <v>41368</v>
      </c>
      <c r="U936" s="30">
        <v>19.593900000000001</v>
      </c>
      <c r="V936" s="119">
        <v>41368</v>
      </c>
      <c r="W936" s="30">
        <v>19.739999999999998</v>
      </c>
      <c r="X936" s="1446"/>
      <c r="Y936" s="93">
        <v>41389</v>
      </c>
      <c r="Z936" s="30">
        <v>14.46</v>
      </c>
      <c r="AA936" s="190">
        <f t="shared" si="84"/>
        <v>1.0454580000000002</v>
      </c>
      <c r="AB936" s="41">
        <v>41389</v>
      </c>
      <c r="AC936" s="30">
        <v>13.23</v>
      </c>
      <c r="AD936" s="190">
        <f t="shared" si="85"/>
        <v>0.87516450000000001</v>
      </c>
      <c r="AE936" s="41">
        <v>41389</v>
      </c>
      <c r="AF936" s="30">
        <v>18.350000000000001</v>
      </c>
      <c r="AG936" s="1685">
        <f t="shared" si="86"/>
        <v>1.6836125000000004</v>
      </c>
      <c r="AH936" s="1446"/>
      <c r="AI936" s="93">
        <v>41387</v>
      </c>
      <c r="AJ936" s="30">
        <v>11.85</v>
      </c>
      <c r="AK936" s="190">
        <f t="shared" si="87"/>
        <v>0.70211249999999992</v>
      </c>
      <c r="AL936" s="41">
        <v>41368</v>
      </c>
      <c r="AM936" s="30">
        <v>7.968</v>
      </c>
      <c r="AN936" s="190">
        <f t="shared" si="88"/>
        <v>0.31744512000000003</v>
      </c>
      <c r="AO936" s="41">
        <v>41416</v>
      </c>
      <c r="AP936" s="88">
        <v>11.02</v>
      </c>
      <c r="AQ936" s="1685">
        <f t="shared" si="89"/>
        <v>0.60720199999999991</v>
      </c>
    </row>
    <row r="937" spans="1:43">
      <c r="A937" s="28">
        <v>41369</v>
      </c>
      <c r="B937" s="41">
        <v>41369</v>
      </c>
      <c r="C937" s="30">
        <v>96.3904</v>
      </c>
      <c r="D937" s="28">
        <v>41369</v>
      </c>
      <c r="E937" s="30">
        <v>52.067700000000002</v>
      </c>
      <c r="F937" s="28">
        <v>41369</v>
      </c>
      <c r="G937" s="30">
        <v>30.1005</v>
      </c>
      <c r="H937" s="28">
        <v>41369</v>
      </c>
      <c r="I937" s="30">
        <v>23.215800000000002</v>
      </c>
      <c r="J937" s="28">
        <v>41369</v>
      </c>
      <c r="K937" s="30">
        <v>19.577300000000001</v>
      </c>
      <c r="L937" s="41">
        <v>41369</v>
      </c>
      <c r="M937" s="30">
        <v>37.104900000000001</v>
      </c>
      <c r="N937" s="119">
        <v>41369</v>
      </c>
      <c r="O937" s="30">
        <v>43.65</v>
      </c>
      <c r="P937" s="41">
        <v>41369</v>
      </c>
      <c r="Q937" s="30">
        <v>31.4528</v>
      </c>
      <c r="R937" s="119">
        <v>41369</v>
      </c>
      <c r="S937" s="30">
        <v>32.408000000000001</v>
      </c>
      <c r="T937" s="41">
        <v>41369</v>
      </c>
      <c r="U937" s="30">
        <v>22.671500000000002</v>
      </c>
      <c r="V937" s="119">
        <v>41369</v>
      </c>
      <c r="W937" s="30">
        <v>22.92</v>
      </c>
      <c r="X937" s="1446"/>
      <c r="Y937" s="93">
        <v>41390</v>
      </c>
      <c r="Z937" s="30">
        <v>14.72</v>
      </c>
      <c r="AA937" s="190">
        <f t="shared" si="84"/>
        <v>1.0833920000000001</v>
      </c>
      <c r="AB937" s="41">
        <v>41390</v>
      </c>
      <c r="AC937" s="30">
        <v>13.28</v>
      </c>
      <c r="AD937" s="190">
        <f t="shared" si="85"/>
        <v>0.88179200000000002</v>
      </c>
      <c r="AE937" s="41">
        <v>41390</v>
      </c>
      <c r="AF937" s="30">
        <v>18.41</v>
      </c>
      <c r="AG937" s="1685">
        <f t="shared" si="86"/>
        <v>1.6946405000000002</v>
      </c>
      <c r="AH937" s="1446"/>
      <c r="AI937" s="93">
        <v>41388</v>
      </c>
      <c r="AJ937" s="30">
        <v>11.88</v>
      </c>
      <c r="AK937" s="190">
        <f t="shared" si="87"/>
        <v>0.70567200000000008</v>
      </c>
      <c r="AL937" s="41">
        <v>41369</v>
      </c>
      <c r="AM937" s="30">
        <v>8.0050000000000008</v>
      </c>
      <c r="AN937" s="190">
        <f t="shared" si="88"/>
        <v>0.32040012500000009</v>
      </c>
      <c r="AO937" s="41">
        <v>41417</v>
      </c>
      <c r="AP937" s="88">
        <v>11.04</v>
      </c>
      <c r="AQ937" s="1685">
        <f t="shared" si="89"/>
        <v>0.60940799999999995</v>
      </c>
    </row>
    <row r="938" spans="1:43">
      <c r="A938" s="28">
        <v>41372</v>
      </c>
      <c r="B938" s="41">
        <v>41372</v>
      </c>
      <c r="C938" s="30">
        <v>96.473699999999994</v>
      </c>
      <c r="D938" s="28">
        <v>41372</v>
      </c>
      <c r="E938" s="30">
        <v>52.099499999999999</v>
      </c>
      <c r="F938" s="28">
        <v>41372</v>
      </c>
      <c r="G938" s="30">
        <v>30.092199999999998</v>
      </c>
      <c r="H938" s="28">
        <v>41372</v>
      </c>
      <c r="I938" s="30">
        <v>23.203700000000001</v>
      </c>
      <c r="J938" s="28">
        <v>41372</v>
      </c>
      <c r="K938" s="30">
        <v>19.718299999999999</v>
      </c>
      <c r="L938" s="41">
        <v>41372</v>
      </c>
      <c r="M938" s="30">
        <v>37.110999999999997</v>
      </c>
      <c r="N938" s="119">
        <v>41372</v>
      </c>
      <c r="O938" s="30">
        <v>43.71</v>
      </c>
      <c r="P938" s="41">
        <v>41372</v>
      </c>
      <c r="Q938" s="30">
        <v>31.446999999999999</v>
      </c>
      <c r="R938" s="119">
        <v>41372</v>
      </c>
      <c r="S938" s="30">
        <v>32.378999999999998</v>
      </c>
      <c r="T938" s="41">
        <v>41372</v>
      </c>
      <c r="U938" s="30">
        <v>22.645</v>
      </c>
      <c r="V938" s="119">
        <v>41372</v>
      </c>
      <c r="W938" s="30">
        <v>22.893000000000001</v>
      </c>
      <c r="X938" s="1446"/>
      <c r="Y938" s="93">
        <v>41393</v>
      </c>
      <c r="Z938" s="30">
        <v>14.85</v>
      </c>
      <c r="AA938" s="190">
        <f t="shared" si="84"/>
        <v>1.1026125</v>
      </c>
      <c r="AB938" s="41">
        <v>41393</v>
      </c>
      <c r="AC938" s="30">
        <v>13.33</v>
      </c>
      <c r="AD938" s="190">
        <f t="shared" si="85"/>
        <v>0.88844449999999997</v>
      </c>
      <c r="AE938" s="41">
        <v>41393</v>
      </c>
      <c r="AF938" s="30">
        <v>18.579999999999998</v>
      </c>
      <c r="AG938" s="1685">
        <f t="shared" si="86"/>
        <v>1.7260819999999999</v>
      </c>
      <c r="AH938" s="1446"/>
      <c r="AI938" s="93">
        <v>41389</v>
      </c>
      <c r="AJ938" s="30">
        <v>11.93</v>
      </c>
      <c r="AK938" s="190">
        <f t="shared" si="87"/>
        <v>0.71162449999999999</v>
      </c>
      <c r="AL938" s="41">
        <v>41372</v>
      </c>
      <c r="AM938" s="30">
        <v>8.0609999999999999</v>
      </c>
      <c r="AN938" s="190">
        <f t="shared" si="88"/>
        <v>0.32489860500000001</v>
      </c>
      <c r="AO938" s="41">
        <v>41418</v>
      </c>
      <c r="AP938" s="88">
        <v>11.04</v>
      </c>
      <c r="AQ938" s="1685">
        <f t="shared" si="89"/>
        <v>0.60940799999999995</v>
      </c>
    </row>
    <row r="939" spans="1:43">
      <c r="A939" s="28">
        <v>41373</v>
      </c>
      <c r="B939" s="41">
        <v>41373</v>
      </c>
      <c r="C939" s="30">
        <v>99.534000000000006</v>
      </c>
      <c r="D939" s="28">
        <v>41373</v>
      </c>
      <c r="E939" s="30">
        <v>54.344499999999996</v>
      </c>
      <c r="F939" s="28">
        <v>41373</v>
      </c>
      <c r="G939" s="30">
        <v>31.2456</v>
      </c>
      <c r="H939" s="28">
        <v>41373</v>
      </c>
      <c r="I939" s="30">
        <v>23.9633</v>
      </c>
      <c r="J939" s="28">
        <v>41373</v>
      </c>
      <c r="K939" s="30">
        <v>19.963799999999999</v>
      </c>
      <c r="L939" s="41">
        <v>41373</v>
      </c>
      <c r="M939" s="30">
        <v>36.841799999999999</v>
      </c>
      <c r="N939" s="119">
        <v>41373</v>
      </c>
      <c r="O939" s="30">
        <v>43.366</v>
      </c>
      <c r="P939" s="41">
        <v>41373</v>
      </c>
      <c r="Q939" s="30">
        <v>31.971800000000002</v>
      </c>
      <c r="R939" s="119">
        <v>41373</v>
      </c>
      <c r="S939" s="30">
        <v>32.933999999999997</v>
      </c>
      <c r="T939" s="41">
        <v>41373</v>
      </c>
      <c r="U939" s="30">
        <v>22.799499999999998</v>
      </c>
      <c r="V939" s="119">
        <v>41373</v>
      </c>
      <c r="W939" s="30">
        <v>23.045000000000002</v>
      </c>
      <c r="X939" s="1446"/>
      <c r="Y939" s="93">
        <v>41394</v>
      </c>
      <c r="Z939" s="30">
        <v>14.8</v>
      </c>
      <c r="AA939" s="190">
        <f t="shared" si="84"/>
        <v>1.0952000000000004</v>
      </c>
      <c r="AB939" s="41">
        <v>41394</v>
      </c>
      <c r="AC939" s="30">
        <v>13.39</v>
      </c>
      <c r="AD939" s="190">
        <f t="shared" si="85"/>
        <v>0.89646050000000022</v>
      </c>
      <c r="AE939" s="41">
        <v>41394</v>
      </c>
      <c r="AF939" s="30">
        <v>18.579999999999998</v>
      </c>
      <c r="AG939" s="1685">
        <f t="shared" si="86"/>
        <v>1.7260819999999999</v>
      </c>
      <c r="AH939" s="1446"/>
      <c r="AI939" s="93">
        <v>41390</v>
      </c>
      <c r="AJ939" s="30">
        <v>11.95</v>
      </c>
      <c r="AK939" s="190">
        <f t="shared" si="87"/>
        <v>0.71401249999999994</v>
      </c>
      <c r="AL939" s="41">
        <v>41373</v>
      </c>
      <c r="AM939" s="30">
        <v>8.0709999999999997</v>
      </c>
      <c r="AN939" s="190">
        <f t="shared" si="88"/>
        <v>0.32570520500000005</v>
      </c>
      <c r="AO939" s="41">
        <v>41422</v>
      </c>
      <c r="AP939" s="88">
        <v>11.05</v>
      </c>
      <c r="AQ939" s="1685">
        <f t="shared" si="89"/>
        <v>0.61051250000000001</v>
      </c>
    </row>
    <row r="940" spans="1:43">
      <c r="A940" s="28">
        <v>41374</v>
      </c>
      <c r="B940" s="41">
        <v>41374</v>
      </c>
      <c r="C940" s="30">
        <v>101.068</v>
      </c>
      <c r="D940" s="28">
        <v>41374</v>
      </c>
      <c r="E940" s="30">
        <v>56.101700000000001</v>
      </c>
      <c r="F940" s="28">
        <v>41374</v>
      </c>
      <c r="G940" s="30">
        <v>32.561700000000002</v>
      </c>
      <c r="H940" s="28">
        <v>41374</v>
      </c>
      <c r="I940" s="30">
        <v>24.9634</v>
      </c>
      <c r="J940" s="28">
        <v>41374</v>
      </c>
      <c r="K940" s="30">
        <v>20.7256</v>
      </c>
      <c r="L940" s="41">
        <v>41374</v>
      </c>
      <c r="M940" s="30">
        <v>36.501100000000001</v>
      </c>
      <c r="N940" s="119">
        <v>41374</v>
      </c>
      <c r="O940" s="30">
        <v>43.021999999999998</v>
      </c>
      <c r="P940" s="41">
        <v>41374</v>
      </c>
      <c r="Q940" s="30">
        <v>32.266199999999998</v>
      </c>
      <c r="R940" s="119">
        <v>41374</v>
      </c>
      <c r="S940" s="30">
        <v>33.256</v>
      </c>
      <c r="T940" s="41">
        <v>41374</v>
      </c>
      <c r="U940" s="30">
        <v>23.522600000000001</v>
      </c>
      <c r="V940" s="119">
        <v>41374</v>
      </c>
      <c r="W940" s="30">
        <v>23.792000000000002</v>
      </c>
      <c r="X940" s="1446"/>
      <c r="Y940" s="93">
        <v>41396</v>
      </c>
      <c r="Z940" s="30">
        <v>14.82</v>
      </c>
      <c r="AA940" s="190">
        <f t="shared" si="84"/>
        <v>1.0981619999999999</v>
      </c>
      <c r="AB940" s="41">
        <v>41396</v>
      </c>
      <c r="AC940" s="30">
        <v>13.47</v>
      </c>
      <c r="AD940" s="190">
        <f t="shared" si="85"/>
        <v>0.9072045000000003</v>
      </c>
      <c r="AE940" s="41">
        <v>41396</v>
      </c>
      <c r="AF940" s="30">
        <v>18.579999999999998</v>
      </c>
      <c r="AG940" s="1685">
        <f t="shared" si="86"/>
        <v>1.7260819999999999</v>
      </c>
      <c r="AH940" s="1446"/>
      <c r="AI940" s="93">
        <v>41393</v>
      </c>
      <c r="AJ940" s="30">
        <v>11.96</v>
      </c>
      <c r="AK940" s="190">
        <f t="shared" si="87"/>
        <v>0.71520800000000018</v>
      </c>
      <c r="AL940" s="41">
        <v>41374</v>
      </c>
      <c r="AM940" s="30">
        <v>8.3109999999999999</v>
      </c>
      <c r="AN940" s="190">
        <f t="shared" si="88"/>
        <v>0.34536360500000002</v>
      </c>
      <c r="AO940" s="41">
        <v>41423</v>
      </c>
      <c r="AP940" s="88">
        <v>11.14</v>
      </c>
      <c r="AQ940" s="1685">
        <f t="shared" si="89"/>
        <v>0.62049799999999999</v>
      </c>
    </row>
    <row r="941" spans="1:43">
      <c r="A941" s="28">
        <v>41375</v>
      </c>
      <c r="B941" s="41">
        <v>41375</v>
      </c>
      <c r="C941" s="30">
        <v>97.226399999999998</v>
      </c>
      <c r="D941" s="28">
        <v>41375</v>
      </c>
      <c r="E941" s="30">
        <v>55.4955</v>
      </c>
      <c r="F941" s="28">
        <v>41375</v>
      </c>
      <c r="G941" s="30">
        <v>32.3947</v>
      </c>
      <c r="H941" s="28">
        <v>41375</v>
      </c>
      <c r="I941" s="30">
        <v>24.950299999999999</v>
      </c>
      <c r="J941" s="28">
        <v>41375</v>
      </c>
      <c r="K941" s="30">
        <v>20.706399999999999</v>
      </c>
      <c r="L941" s="41">
        <v>41375</v>
      </c>
      <c r="M941" s="30">
        <v>36.5105</v>
      </c>
      <c r="N941" s="119">
        <v>41375</v>
      </c>
      <c r="O941" s="30">
        <v>42.914999999999999</v>
      </c>
      <c r="P941" s="41">
        <v>41375</v>
      </c>
      <c r="Q941" s="30">
        <v>32.286000000000001</v>
      </c>
      <c r="R941" s="119">
        <v>41375</v>
      </c>
      <c r="S941" s="30">
        <v>33.323999999999998</v>
      </c>
      <c r="T941" s="41">
        <v>41375</v>
      </c>
      <c r="U941" s="30">
        <v>23.457999999999998</v>
      </c>
      <c r="V941" s="119">
        <v>41375</v>
      </c>
      <c r="W941" s="30">
        <v>23.742999999999999</v>
      </c>
      <c r="X941" s="1446"/>
      <c r="Y941" s="93">
        <v>41397</v>
      </c>
      <c r="Z941" s="30">
        <v>14.96</v>
      </c>
      <c r="AA941" s="190">
        <f t="shared" si="84"/>
        <v>1.1190080000000002</v>
      </c>
      <c r="AB941" s="41">
        <v>41397</v>
      </c>
      <c r="AC941" s="30">
        <v>13.47</v>
      </c>
      <c r="AD941" s="190">
        <f t="shared" si="85"/>
        <v>0.9072045000000003</v>
      </c>
      <c r="AE941" s="41">
        <v>41397</v>
      </c>
      <c r="AF941" s="30">
        <v>18.71</v>
      </c>
      <c r="AG941" s="1685">
        <f t="shared" si="86"/>
        <v>1.7503205000000004</v>
      </c>
      <c r="AH941" s="1446"/>
      <c r="AI941" s="93">
        <v>41394</v>
      </c>
      <c r="AJ941" s="30">
        <v>11.96</v>
      </c>
      <c r="AK941" s="190">
        <f t="shared" si="87"/>
        <v>0.71520800000000018</v>
      </c>
      <c r="AL941" s="41">
        <v>41375</v>
      </c>
      <c r="AM941" s="30">
        <v>8.3469999999999995</v>
      </c>
      <c r="AN941" s="190">
        <f t="shared" si="88"/>
        <v>0.3483620449999999</v>
      </c>
      <c r="AO941" s="41">
        <v>41424</v>
      </c>
      <c r="AP941" s="88">
        <v>11.13</v>
      </c>
      <c r="AQ941" s="1685">
        <f t="shared" si="89"/>
        <v>0.61938450000000012</v>
      </c>
    </row>
    <row r="942" spans="1:43">
      <c r="A942" s="28">
        <v>41376</v>
      </c>
      <c r="B942" s="41">
        <v>41376</v>
      </c>
      <c r="C942" s="30">
        <v>96.583699999999993</v>
      </c>
      <c r="D942" s="28">
        <v>41376</v>
      </c>
      <c r="E942" s="30">
        <v>55.8005</v>
      </c>
      <c r="F942" s="28">
        <v>41376</v>
      </c>
      <c r="G942" s="30">
        <v>32.5304</v>
      </c>
      <c r="H942" s="28">
        <v>41376</v>
      </c>
      <c r="I942" s="30">
        <v>25.056799999999999</v>
      </c>
      <c r="J942" s="28">
        <v>41376</v>
      </c>
      <c r="K942" s="30">
        <v>20.6584</v>
      </c>
      <c r="L942" s="41">
        <v>41376</v>
      </c>
      <c r="M942" s="30">
        <v>36.997900000000001</v>
      </c>
      <c r="N942" s="119">
        <v>41376</v>
      </c>
      <c r="O942" s="30">
        <v>43.557000000000002</v>
      </c>
      <c r="P942" s="41">
        <v>41376</v>
      </c>
      <c r="Q942" s="30">
        <v>32.524299999999997</v>
      </c>
      <c r="R942" s="119">
        <v>41376</v>
      </c>
      <c r="S942" s="30">
        <v>33.561</v>
      </c>
      <c r="T942" s="41">
        <v>41376</v>
      </c>
      <c r="U942" s="30">
        <v>23.633500000000002</v>
      </c>
      <c r="V942" s="119">
        <v>41376</v>
      </c>
      <c r="W942" s="30">
        <v>23.931000000000001</v>
      </c>
      <c r="X942" s="1446"/>
      <c r="Y942" s="93">
        <v>41400</v>
      </c>
      <c r="Z942" s="30">
        <v>14.94</v>
      </c>
      <c r="AA942" s="190">
        <f t="shared" si="84"/>
        <v>1.116018</v>
      </c>
      <c r="AB942" s="41">
        <v>41400</v>
      </c>
      <c r="AC942" s="30">
        <v>13.47</v>
      </c>
      <c r="AD942" s="190">
        <f t="shared" si="85"/>
        <v>0.9072045000000003</v>
      </c>
      <c r="AE942" s="41">
        <v>41400</v>
      </c>
      <c r="AF942" s="30">
        <v>18.71</v>
      </c>
      <c r="AG942" s="1685">
        <f t="shared" si="86"/>
        <v>1.7503205000000004</v>
      </c>
      <c r="AH942" s="1446"/>
      <c r="AI942" s="93">
        <v>41395</v>
      </c>
      <c r="AJ942" s="30">
        <v>11.96</v>
      </c>
      <c r="AK942" s="190">
        <f t="shared" si="87"/>
        <v>0.71520800000000018</v>
      </c>
      <c r="AL942" s="41">
        <v>41376</v>
      </c>
      <c r="AM942" s="30">
        <v>8.4</v>
      </c>
      <c r="AN942" s="190">
        <f t="shared" si="88"/>
        <v>0.35280000000000006</v>
      </c>
      <c r="AO942" s="41">
        <v>41425</v>
      </c>
      <c r="AP942" s="88">
        <v>11.44</v>
      </c>
      <c r="AQ942" s="1685">
        <f t="shared" si="89"/>
        <v>0.65436800000000006</v>
      </c>
    </row>
    <row r="943" spans="1:43">
      <c r="A943" s="28">
        <v>41379</v>
      </c>
      <c r="B943" s="41">
        <v>41379</v>
      </c>
      <c r="C943" s="30">
        <v>96.554100000000005</v>
      </c>
      <c r="D943" s="28">
        <v>41379</v>
      </c>
      <c r="E943" s="30">
        <v>55.9467</v>
      </c>
      <c r="F943" s="28">
        <v>41379</v>
      </c>
      <c r="G943" s="30">
        <v>32.591000000000001</v>
      </c>
      <c r="H943" s="28">
        <v>41379</v>
      </c>
      <c r="I943" s="30">
        <v>25.100899999999999</v>
      </c>
      <c r="J943" s="28">
        <v>41379</v>
      </c>
      <c r="K943" s="30">
        <v>20.665500000000002</v>
      </c>
      <c r="L943" s="41">
        <v>41379</v>
      </c>
      <c r="M943" s="30">
        <v>36.900100000000002</v>
      </c>
      <c r="N943" s="119">
        <v>41379</v>
      </c>
      <c r="O943" s="30">
        <v>43.448999999999998</v>
      </c>
      <c r="P943" s="41">
        <v>41379</v>
      </c>
      <c r="Q943" s="30">
        <v>32.4985</v>
      </c>
      <c r="R943" s="119">
        <v>41379</v>
      </c>
      <c r="S943" s="30">
        <v>33.597000000000001</v>
      </c>
      <c r="T943" s="41">
        <v>41379</v>
      </c>
      <c r="U943" s="30">
        <v>23.644300000000001</v>
      </c>
      <c r="V943" s="119">
        <v>41379</v>
      </c>
      <c r="W943" s="30">
        <v>23.940999999999999</v>
      </c>
      <c r="X943" s="1446"/>
      <c r="Y943" s="93">
        <v>41401</v>
      </c>
      <c r="Z943" s="30">
        <v>14.97</v>
      </c>
      <c r="AA943" s="190">
        <f t="shared" si="84"/>
        <v>1.1205045</v>
      </c>
      <c r="AB943" s="41">
        <v>41401</v>
      </c>
      <c r="AC943" s="30">
        <v>13.48</v>
      </c>
      <c r="AD943" s="190">
        <f t="shared" si="85"/>
        <v>0.90855200000000003</v>
      </c>
      <c r="AE943" s="41">
        <v>41401</v>
      </c>
      <c r="AF943" s="30">
        <v>18.7</v>
      </c>
      <c r="AG943" s="1685">
        <f t="shared" si="86"/>
        <v>1.7484500000000001</v>
      </c>
      <c r="AH943" s="1446"/>
      <c r="AI943" s="93">
        <v>41396</v>
      </c>
      <c r="AJ943" s="30">
        <v>11.95</v>
      </c>
      <c r="AK943" s="190">
        <f t="shared" si="87"/>
        <v>0.71401249999999994</v>
      </c>
      <c r="AL943" s="41">
        <v>41379</v>
      </c>
      <c r="AM943" s="30">
        <v>8.9450000000000003</v>
      </c>
      <c r="AN943" s="190">
        <f t="shared" si="88"/>
        <v>0.40006512499999997</v>
      </c>
      <c r="AO943" s="41">
        <v>41428</v>
      </c>
      <c r="AP943" s="88">
        <v>11.47</v>
      </c>
      <c r="AQ943" s="1685">
        <f t="shared" si="89"/>
        <v>0.65780450000000013</v>
      </c>
    </row>
    <row r="944" spans="1:43">
      <c r="A944" s="28">
        <v>41380</v>
      </c>
      <c r="B944" s="41">
        <v>41380</v>
      </c>
      <c r="C944" s="30">
        <v>96.505700000000004</v>
      </c>
      <c r="D944" s="28">
        <v>41380</v>
      </c>
      <c r="E944" s="30">
        <v>55.9679</v>
      </c>
      <c r="F944" s="28">
        <v>41380</v>
      </c>
      <c r="G944" s="30">
        <v>32.617199999999997</v>
      </c>
      <c r="H944" s="28">
        <v>41380</v>
      </c>
      <c r="I944" s="30">
        <v>25.103000000000002</v>
      </c>
      <c r="J944" s="28">
        <v>41380</v>
      </c>
      <c r="K944" s="30">
        <v>20.6648</v>
      </c>
      <c r="L944" s="41">
        <v>41380</v>
      </c>
      <c r="M944" s="30">
        <v>37.049599999999998</v>
      </c>
      <c r="N944" s="119">
        <v>41380</v>
      </c>
      <c r="O944" s="30">
        <v>43.68</v>
      </c>
      <c r="P944" s="41">
        <v>41380</v>
      </c>
      <c r="Q944" s="30">
        <v>32.520200000000003</v>
      </c>
      <c r="R944" s="119">
        <v>41380</v>
      </c>
      <c r="S944" s="30">
        <v>33.603999999999999</v>
      </c>
      <c r="T944" s="41">
        <v>41380</v>
      </c>
      <c r="U944" s="30">
        <v>23.654800000000002</v>
      </c>
      <c r="V944" s="119">
        <v>41380</v>
      </c>
      <c r="W944" s="30">
        <v>23.946999999999999</v>
      </c>
      <c r="X944" s="1446"/>
      <c r="Y944" s="93">
        <v>41402</v>
      </c>
      <c r="Z944" s="30">
        <v>14.93</v>
      </c>
      <c r="AA944" s="190">
        <f t="shared" si="84"/>
        <v>1.1145244999999999</v>
      </c>
      <c r="AB944" s="41">
        <v>41402</v>
      </c>
      <c r="AC944" s="30">
        <v>13.42</v>
      </c>
      <c r="AD944" s="190">
        <f t="shared" si="85"/>
        <v>0.90048199999999989</v>
      </c>
      <c r="AE944" s="41">
        <v>41402</v>
      </c>
      <c r="AF944" s="30">
        <v>18.55</v>
      </c>
      <c r="AG944" s="1685">
        <f t="shared" si="86"/>
        <v>1.7205124999999999</v>
      </c>
      <c r="AH944" s="1446"/>
      <c r="AI944" s="93">
        <v>41397</v>
      </c>
      <c r="AJ944" s="30">
        <v>12.05</v>
      </c>
      <c r="AK944" s="190">
        <f t="shared" si="87"/>
        <v>0.72601250000000006</v>
      </c>
      <c r="AL944" s="41">
        <v>41380</v>
      </c>
      <c r="AM944" s="30">
        <v>8.9700000000000006</v>
      </c>
      <c r="AN944" s="190">
        <f t="shared" si="88"/>
        <v>0.40230450000000001</v>
      </c>
      <c r="AO944" s="41">
        <v>41429</v>
      </c>
      <c r="AP944" s="88">
        <v>11.5</v>
      </c>
      <c r="AQ944" s="1685">
        <f t="shared" si="89"/>
        <v>0.66125</v>
      </c>
    </row>
    <row r="945" spans="1:43">
      <c r="A945" s="28">
        <v>41381</v>
      </c>
      <c r="B945" s="41">
        <v>41381</v>
      </c>
      <c r="C945" s="30">
        <v>97.736500000000007</v>
      </c>
      <c r="D945" s="28">
        <v>41381</v>
      </c>
      <c r="E945" s="30">
        <v>56.666499999999999</v>
      </c>
      <c r="F945" s="28">
        <v>41381</v>
      </c>
      <c r="G945" s="30">
        <v>32.780200000000001</v>
      </c>
      <c r="H945" s="28">
        <v>41381</v>
      </c>
      <c r="I945" s="30">
        <v>25.2182</v>
      </c>
      <c r="J945" s="28">
        <v>41381</v>
      </c>
      <c r="K945" s="30">
        <v>20.663499999999999</v>
      </c>
      <c r="L945" s="41">
        <v>41381</v>
      </c>
      <c r="M945" s="30">
        <v>37.417000000000002</v>
      </c>
      <c r="N945" s="119">
        <v>41381</v>
      </c>
      <c r="O945" s="30">
        <v>44.087000000000003</v>
      </c>
      <c r="P945" s="41">
        <v>41381</v>
      </c>
      <c r="Q945" s="30">
        <v>32.695599999999999</v>
      </c>
      <c r="R945" s="119">
        <v>41381</v>
      </c>
      <c r="S945" s="30">
        <v>33.853999999999999</v>
      </c>
      <c r="T945" s="41">
        <v>41381</v>
      </c>
      <c r="U945" s="30">
        <v>23.7867</v>
      </c>
      <c r="V945" s="119">
        <v>41381</v>
      </c>
      <c r="W945" s="30">
        <v>24.071000000000002</v>
      </c>
      <c r="X945" s="1446"/>
      <c r="Y945" s="93">
        <v>41403</v>
      </c>
      <c r="Z945" s="30">
        <v>14.93</v>
      </c>
      <c r="AA945" s="190">
        <f t="shared" si="84"/>
        <v>1.1145244999999999</v>
      </c>
      <c r="AB945" s="41">
        <v>41403</v>
      </c>
      <c r="AC945" s="30">
        <v>13.42</v>
      </c>
      <c r="AD945" s="190">
        <f t="shared" si="85"/>
        <v>0.90048199999999989</v>
      </c>
      <c r="AE945" s="41">
        <v>41403</v>
      </c>
      <c r="AF945" s="30">
        <v>18.579999999999998</v>
      </c>
      <c r="AG945" s="1685">
        <f t="shared" si="86"/>
        <v>1.7260819999999999</v>
      </c>
      <c r="AH945" s="1446"/>
      <c r="AI945" s="93">
        <v>41400</v>
      </c>
      <c r="AJ945" s="30">
        <v>12.06</v>
      </c>
      <c r="AK945" s="190">
        <f t="shared" si="87"/>
        <v>0.72721799999999992</v>
      </c>
      <c r="AL945" s="41">
        <v>41381</v>
      </c>
      <c r="AM945" s="30">
        <v>9.1639999999999997</v>
      </c>
      <c r="AN945" s="190">
        <f t="shared" si="88"/>
        <v>0.41989447999999996</v>
      </c>
      <c r="AO945" s="41">
        <v>41430</v>
      </c>
      <c r="AP945" s="88">
        <v>11.77</v>
      </c>
      <c r="AQ945" s="1685">
        <f t="shared" si="89"/>
        <v>0.69266449999999991</v>
      </c>
    </row>
    <row r="946" spans="1:43">
      <c r="A946" s="28">
        <v>41382</v>
      </c>
      <c r="B946" s="41">
        <v>41382</v>
      </c>
      <c r="C946" s="30">
        <v>97.826599999999999</v>
      </c>
      <c r="D946" s="28">
        <v>41382</v>
      </c>
      <c r="E946" s="30">
        <v>56.731200000000001</v>
      </c>
      <c r="F946" s="28">
        <v>41382</v>
      </c>
      <c r="G946" s="30">
        <v>32.812100000000001</v>
      </c>
      <c r="H946" s="28">
        <v>41382</v>
      </c>
      <c r="I946" s="30">
        <v>25.238700000000001</v>
      </c>
      <c r="J946" s="28">
        <v>41382</v>
      </c>
      <c r="K946" s="30">
        <v>20.630500000000001</v>
      </c>
      <c r="L946" s="41">
        <v>41382</v>
      </c>
      <c r="M946" s="30">
        <v>37.418700000000001</v>
      </c>
      <c r="N946" s="119">
        <v>41382</v>
      </c>
      <c r="O946" s="30">
        <v>44.09</v>
      </c>
      <c r="P946" s="41">
        <v>41382</v>
      </c>
      <c r="Q946" s="30">
        <v>32.682299999999998</v>
      </c>
      <c r="R946" s="119">
        <v>41382</v>
      </c>
      <c r="S946" s="30">
        <v>33.856999999999999</v>
      </c>
      <c r="T946" s="41">
        <v>41382</v>
      </c>
      <c r="U946" s="30">
        <v>23.7898</v>
      </c>
      <c r="V946" s="119">
        <v>41382</v>
      </c>
      <c r="W946" s="30">
        <v>24.071000000000002</v>
      </c>
      <c r="X946" s="1446"/>
      <c r="Y946" s="93">
        <v>41404</v>
      </c>
      <c r="Z946" s="30">
        <v>14.71</v>
      </c>
      <c r="AA946" s="190">
        <f t="shared" si="84"/>
        <v>1.0819205000000003</v>
      </c>
      <c r="AB946" s="41">
        <v>41404</v>
      </c>
      <c r="AC946" s="30">
        <v>12.95</v>
      </c>
      <c r="AD946" s="190">
        <f t="shared" si="85"/>
        <v>0.83851249999999999</v>
      </c>
      <c r="AE946" s="41">
        <v>41404</v>
      </c>
      <c r="AF946" s="30">
        <v>18.13</v>
      </c>
      <c r="AG946" s="1685">
        <f t="shared" si="86"/>
        <v>1.6434844999999996</v>
      </c>
      <c r="AH946" s="1446"/>
      <c r="AI946" s="93">
        <v>41401</v>
      </c>
      <c r="AJ946" s="30">
        <v>12</v>
      </c>
      <c r="AK946" s="190">
        <f t="shared" si="87"/>
        <v>0.72</v>
      </c>
      <c r="AL946" s="41">
        <v>41382</v>
      </c>
      <c r="AM946" s="30">
        <v>9.2129999999999992</v>
      </c>
      <c r="AN946" s="190">
        <f t="shared" si="88"/>
        <v>0.42439684499999991</v>
      </c>
      <c r="AO946" s="41">
        <v>41431</v>
      </c>
      <c r="AP946" s="88">
        <v>11.82</v>
      </c>
      <c r="AQ946" s="1685">
        <f t="shared" si="89"/>
        <v>0.69856200000000002</v>
      </c>
    </row>
    <row r="947" spans="1:43">
      <c r="A947" s="28">
        <v>41383</v>
      </c>
      <c r="B947" s="41">
        <v>41383</v>
      </c>
      <c r="C947" s="30">
        <v>97.515500000000003</v>
      </c>
      <c r="D947" s="28">
        <v>41383</v>
      </c>
      <c r="E947" s="30">
        <v>56.593800000000002</v>
      </c>
      <c r="F947" s="28">
        <v>41383</v>
      </c>
      <c r="G947" s="30">
        <v>32.774500000000003</v>
      </c>
      <c r="H947" s="28">
        <v>41383</v>
      </c>
      <c r="I947" s="30">
        <v>25.189800000000002</v>
      </c>
      <c r="J947" s="28">
        <v>41383</v>
      </c>
      <c r="K947" s="30">
        <v>20.577200000000001</v>
      </c>
      <c r="L947" s="41">
        <v>41383</v>
      </c>
      <c r="M947" s="30">
        <v>37.498600000000003</v>
      </c>
      <c r="N947" s="119">
        <v>41383</v>
      </c>
      <c r="O947" s="30">
        <v>44.076999999999998</v>
      </c>
      <c r="P947" s="41">
        <v>41383</v>
      </c>
      <c r="Q947" s="30">
        <v>32.697299999999998</v>
      </c>
      <c r="R947" s="119">
        <v>41383</v>
      </c>
      <c r="S947" s="30">
        <v>33.835999999999999</v>
      </c>
      <c r="T947" s="41">
        <v>41383</v>
      </c>
      <c r="U947" s="30">
        <v>23.6587</v>
      </c>
      <c r="V947" s="119">
        <v>41383</v>
      </c>
      <c r="W947" s="30">
        <v>23.937999999999999</v>
      </c>
      <c r="X947" s="1446"/>
      <c r="Y947" s="93">
        <v>41407</v>
      </c>
      <c r="Z947" s="30">
        <v>14.73</v>
      </c>
      <c r="AA947" s="190">
        <f t="shared" si="84"/>
        <v>1.0848645000000001</v>
      </c>
      <c r="AB947" s="41">
        <v>41407</v>
      </c>
      <c r="AC947" s="30">
        <v>12.95</v>
      </c>
      <c r="AD947" s="190">
        <f t="shared" si="85"/>
        <v>0.83851249999999999</v>
      </c>
      <c r="AE947" s="41">
        <v>41407</v>
      </c>
      <c r="AF947" s="30">
        <v>18.12</v>
      </c>
      <c r="AG947" s="1685">
        <f t="shared" si="86"/>
        <v>1.641672</v>
      </c>
      <c r="AH947" s="1446"/>
      <c r="AI947" s="93">
        <v>41402</v>
      </c>
      <c r="AJ947" s="30">
        <v>12.04</v>
      </c>
      <c r="AK947" s="190">
        <f t="shared" si="87"/>
        <v>0.7248079999999999</v>
      </c>
      <c r="AL947" s="41">
        <v>41383</v>
      </c>
      <c r="AM947" s="30">
        <v>9.2330000000000005</v>
      </c>
      <c r="AN947" s="190">
        <f t="shared" si="88"/>
        <v>0.42624144500000005</v>
      </c>
      <c r="AO947" s="41">
        <v>41432</v>
      </c>
      <c r="AP947" s="88">
        <v>11.97</v>
      </c>
      <c r="AQ947" s="1685">
        <f t="shared" si="89"/>
        <v>0.7164045</v>
      </c>
    </row>
    <row r="948" spans="1:43">
      <c r="A948" s="28">
        <v>41386</v>
      </c>
      <c r="B948" s="41">
        <v>41386</v>
      </c>
      <c r="C948" s="30">
        <v>97.527799999999999</v>
      </c>
      <c r="D948" s="28">
        <v>41386</v>
      </c>
      <c r="E948" s="30">
        <v>56.8401</v>
      </c>
      <c r="F948" s="28">
        <v>41386</v>
      </c>
      <c r="G948" s="30">
        <v>32.884999999999998</v>
      </c>
      <c r="H948" s="28">
        <v>41386</v>
      </c>
      <c r="I948" s="30">
        <v>25.321999999999999</v>
      </c>
      <c r="J948" s="28">
        <v>41386</v>
      </c>
      <c r="K948" s="30">
        <v>20.764800000000001</v>
      </c>
      <c r="L948" s="41">
        <v>41386</v>
      </c>
      <c r="M948" s="30">
        <v>37.429499999999997</v>
      </c>
      <c r="N948" s="119">
        <v>41386</v>
      </c>
      <c r="O948" s="30">
        <v>43.93</v>
      </c>
      <c r="P948" s="41">
        <v>41386</v>
      </c>
      <c r="Q948" s="30">
        <v>32.5901</v>
      </c>
      <c r="R948" s="119">
        <v>41386</v>
      </c>
      <c r="S948" s="30">
        <v>33.832999999999998</v>
      </c>
      <c r="T948" s="41">
        <v>41386</v>
      </c>
      <c r="U948" s="30">
        <v>23.749500000000001</v>
      </c>
      <c r="V948" s="119">
        <v>41386</v>
      </c>
      <c r="W948" s="30">
        <v>24.033000000000001</v>
      </c>
      <c r="X948" s="1446"/>
      <c r="Y948" s="93">
        <v>41408</v>
      </c>
      <c r="Z948" s="30">
        <v>14.73</v>
      </c>
      <c r="AA948" s="190">
        <f t="shared" si="84"/>
        <v>1.0848645000000001</v>
      </c>
      <c r="AB948" s="41">
        <v>41408</v>
      </c>
      <c r="AC948" s="30">
        <v>12.99</v>
      </c>
      <c r="AD948" s="190">
        <f t="shared" si="85"/>
        <v>0.8437005000000003</v>
      </c>
      <c r="AE948" s="41">
        <v>41408</v>
      </c>
      <c r="AF948" s="30">
        <v>18.14</v>
      </c>
      <c r="AG948" s="1685">
        <f t="shared" si="86"/>
        <v>1.6452980000000001</v>
      </c>
      <c r="AH948" s="1446"/>
      <c r="AI948" s="93">
        <v>41403</v>
      </c>
      <c r="AJ948" s="30">
        <v>11.56</v>
      </c>
      <c r="AK948" s="190">
        <f t="shared" si="87"/>
        <v>0.6681680000000001</v>
      </c>
      <c r="AL948" s="41">
        <v>41386</v>
      </c>
      <c r="AM948" s="30">
        <v>9.16</v>
      </c>
      <c r="AN948" s="190">
        <f t="shared" si="88"/>
        <v>0.41952800000000001</v>
      </c>
      <c r="AO948" s="41">
        <v>41435</v>
      </c>
      <c r="AP948" s="88">
        <v>11.95</v>
      </c>
      <c r="AQ948" s="1685">
        <f t="shared" si="89"/>
        <v>0.71401249999999994</v>
      </c>
    </row>
    <row r="949" spans="1:43">
      <c r="A949" s="28">
        <v>41387</v>
      </c>
      <c r="B949" s="41">
        <v>41387</v>
      </c>
      <c r="C949" s="30">
        <v>97.366100000000003</v>
      </c>
      <c r="D949" s="28">
        <v>41387</v>
      </c>
      <c r="E949" s="30">
        <v>56.471699999999998</v>
      </c>
      <c r="F949" s="28">
        <v>41387</v>
      </c>
      <c r="G949" s="30">
        <v>32.528100000000002</v>
      </c>
      <c r="H949" s="28">
        <v>41387</v>
      </c>
      <c r="I949" s="30">
        <v>24.985500000000002</v>
      </c>
      <c r="J949" s="28">
        <v>41387</v>
      </c>
      <c r="K949" s="30">
        <v>20.507000000000001</v>
      </c>
      <c r="L949" s="41">
        <v>41387</v>
      </c>
      <c r="M949" s="30">
        <v>37.347700000000003</v>
      </c>
      <c r="N949" s="119">
        <v>41387</v>
      </c>
      <c r="O949" s="30">
        <v>43.935000000000002</v>
      </c>
      <c r="P949" s="41">
        <v>41387</v>
      </c>
      <c r="Q949" s="30">
        <v>32.533999999999999</v>
      </c>
      <c r="R949" s="119">
        <v>41387</v>
      </c>
      <c r="S949" s="30">
        <v>33.840000000000003</v>
      </c>
      <c r="T949" s="41">
        <v>41387</v>
      </c>
      <c r="U949" s="30">
        <v>23.7437</v>
      </c>
      <c r="V949" s="119">
        <v>41387</v>
      </c>
      <c r="W949" s="30">
        <v>24.021999999999998</v>
      </c>
      <c r="X949" s="1446"/>
      <c r="Y949" s="93">
        <v>41409</v>
      </c>
      <c r="Z949" s="30">
        <v>14.7</v>
      </c>
      <c r="AA949" s="190">
        <f t="shared" si="84"/>
        <v>1.0804499999999999</v>
      </c>
      <c r="AB949" s="41">
        <v>41409</v>
      </c>
      <c r="AC949" s="30">
        <v>13.03</v>
      </c>
      <c r="AD949" s="190">
        <f t="shared" si="85"/>
        <v>0.84890450000000006</v>
      </c>
      <c r="AE949" s="41">
        <v>41409</v>
      </c>
      <c r="AF949" s="30">
        <v>18.100000000000001</v>
      </c>
      <c r="AG949" s="1685">
        <f t="shared" si="86"/>
        <v>1.6380500000000002</v>
      </c>
      <c r="AH949" s="1446"/>
      <c r="AI949" s="93">
        <v>41404</v>
      </c>
      <c r="AJ949" s="30">
        <v>11.55</v>
      </c>
      <c r="AK949" s="190">
        <f t="shared" si="87"/>
        <v>0.66701250000000012</v>
      </c>
      <c r="AL949" s="41">
        <v>41387</v>
      </c>
      <c r="AM949" s="30">
        <v>9.3529999999999998</v>
      </c>
      <c r="AN949" s="190">
        <f t="shared" si="88"/>
        <v>0.43739304499999998</v>
      </c>
      <c r="AO949" s="41">
        <v>41436</v>
      </c>
      <c r="AP949" s="88">
        <v>12</v>
      </c>
      <c r="AQ949" s="1685">
        <f t="shared" si="89"/>
        <v>0.72</v>
      </c>
    </row>
    <row r="950" spans="1:43">
      <c r="A950" s="28">
        <v>41388</v>
      </c>
      <c r="B950" s="41">
        <v>41388</v>
      </c>
      <c r="C950" s="30">
        <v>97.076099999999997</v>
      </c>
      <c r="D950" s="28">
        <v>41388</v>
      </c>
      <c r="E950" s="30">
        <v>55.677999999999997</v>
      </c>
      <c r="F950" s="28">
        <v>41388</v>
      </c>
      <c r="G950" s="30">
        <v>32.208300000000001</v>
      </c>
      <c r="H950" s="28">
        <v>41388</v>
      </c>
      <c r="I950" s="30">
        <v>24.7516</v>
      </c>
      <c r="J950" s="28">
        <v>41388</v>
      </c>
      <c r="K950" s="30">
        <v>20.1462</v>
      </c>
      <c r="L950" s="41">
        <v>41388</v>
      </c>
      <c r="M950" s="30">
        <v>37.398099999999999</v>
      </c>
      <c r="N950" s="119">
        <v>41388</v>
      </c>
      <c r="O950" s="30">
        <v>43.972000000000001</v>
      </c>
      <c r="P950" s="41">
        <v>41388</v>
      </c>
      <c r="Q950" s="30">
        <v>32.431699999999999</v>
      </c>
      <c r="R950" s="119">
        <v>41388</v>
      </c>
      <c r="S950" s="30">
        <v>33.652000000000001</v>
      </c>
      <c r="T950" s="41">
        <v>41388</v>
      </c>
      <c r="U950" s="30">
        <v>23.737200000000001</v>
      </c>
      <c r="V950" s="119">
        <v>41388</v>
      </c>
      <c r="W950" s="30">
        <v>24.016999999999999</v>
      </c>
      <c r="X950" s="1446"/>
      <c r="Y950" s="93">
        <v>41410</v>
      </c>
      <c r="Z950" s="30">
        <v>14.69</v>
      </c>
      <c r="AA950" s="190">
        <f t="shared" si="84"/>
        <v>1.0789805000000001</v>
      </c>
      <c r="AB950" s="41">
        <v>41410</v>
      </c>
      <c r="AC950" s="30">
        <v>12.99</v>
      </c>
      <c r="AD950" s="190">
        <f t="shared" si="85"/>
        <v>0.8437005000000003</v>
      </c>
      <c r="AE950" s="41">
        <v>41410</v>
      </c>
      <c r="AF950" s="30">
        <v>18.100000000000001</v>
      </c>
      <c r="AG950" s="1685">
        <f t="shared" si="86"/>
        <v>1.6380500000000002</v>
      </c>
      <c r="AH950" s="1446"/>
      <c r="AI950" s="93">
        <v>41407</v>
      </c>
      <c r="AJ950" s="30">
        <v>11.54</v>
      </c>
      <c r="AK950" s="190">
        <f t="shared" si="87"/>
        <v>0.66585799999999995</v>
      </c>
      <c r="AL950" s="41">
        <v>41388</v>
      </c>
      <c r="AM950" s="30">
        <v>9.3789999999999996</v>
      </c>
      <c r="AN950" s="190">
        <f t="shared" si="88"/>
        <v>0.43982820499999997</v>
      </c>
      <c r="AO950" s="41">
        <v>41437</v>
      </c>
      <c r="AP950" s="88">
        <v>11.92</v>
      </c>
      <c r="AQ950" s="1685">
        <f t="shared" si="89"/>
        <v>0.71043199999999995</v>
      </c>
    </row>
    <row r="951" spans="1:43">
      <c r="A951" s="28">
        <v>41389</v>
      </c>
      <c r="B951" s="41">
        <v>41389</v>
      </c>
      <c r="C951" s="30">
        <v>97.190299999999993</v>
      </c>
      <c r="D951" s="28">
        <v>41389</v>
      </c>
      <c r="E951" s="30">
        <v>56.034199999999998</v>
      </c>
      <c r="F951" s="28">
        <v>41389</v>
      </c>
      <c r="G951" s="30">
        <v>32.313099999999999</v>
      </c>
      <c r="H951" s="28">
        <v>41389</v>
      </c>
      <c r="I951" s="30">
        <v>24.809000000000001</v>
      </c>
      <c r="J951" s="28">
        <v>41389</v>
      </c>
      <c r="K951" s="30">
        <v>20.153099999999998</v>
      </c>
      <c r="L951" s="41">
        <v>41389</v>
      </c>
      <c r="M951" s="30">
        <v>37.229500000000002</v>
      </c>
      <c r="N951" s="119">
        <v>41389</v>
      </c>
      <c r="O951" s="30">
        <v>43.741999999999997</v>
      </c>
      <c r="P951" s="41">
        <v>41389</v>
      </c>
      <c r="Q951" s="30">
        <v>32.301499999999997</v>
      </c>
      <c r="R951" s="119">
        <v>41389</v>
      </c>
      <c r="S951" s="30">
        <v>33.582000000000001</v>
      </c>
      <c r="T951" s="41">
        <v>41389</v>
      </c>
      <c r="U951" s="30">
        <v>23.744299999999999</v>
      </c>
      <c r="V951" s="119">
        <v>41389</v>
      </c>
      <c r="W951" s="30">
        <v>24.02</v>
      </c>
      <c r="X951" s="1446"/>
      <c r="Y951" s="93">
        <v>41411</v>
      </c>
      <c r="Z951" s="30">
        <v>14.68</v>
      </c>
      <c r="AA951" s="190">
        <f t="shared" si="84"/>
        <v>1.0775119999999998</v>
      </c>
      <c r="AB951" s="41">
        <v>41411</v>
      </c>
      <c r="AC951" s="30">
        <v>13.04</v>
      </c>
      <c r="AD951" s="190">
        <f t="shared" si="85"/>
        <v>0.85020799999999985</v>
      </c>
      <c r="AE951" s="41">
        <v>41411</v>
      </c>
      <c r="AF951" s="30">
        <v>18.11</v>
      </c>
      <c r="AG951" s="1685">
        <f t="shared" si="86"/>
        <v>1.6398604999999997</v>
      </c>
      <c r="AH951" s="1446"/>
      <c r="AI951" s="93">
        <v>41408</v>
      </c>
      <c r="AJ951" s="30">
        <v>11.52</v>
      </c>
      <c r="AK951" s="190">
        <f t="shared" si="87"/>
        <v>0.66355200000000003</v>
      </c>
      <c r="AL951" s="41">
        <v>41389</v>
      </c>
      <c r="AM951" s="30">
        <v>9.3010000000000002</v>
      </c>
      <c r="AN951" s="190">
        <f t="shared" si="88"/>
        <v>0.43254300499999998</v>
      </c>
      <c r="AO951" s="41">
        <v>41438</v>
      </c>
      <c r="AP951" s="88">
        <v>12.04</v>
      </c>
      <c r="AQ951" s="1685">
        <f t="shared" si="89"/>
        <v>0.7248079999999999</v>
      </c>
    </row>
    <row r="952" spans="1:43">
      <c r="A952" s="28">
        <v>41390</v>
      </c>
      <c r="B952" s="41">
        <v>41390</v>
      </c>
      <c r="C952" s="30">
        <v>96.620199999999997</v>
      </c>
      <c r="D952" s="28">
        <v>41390</v>
      </c>
      <c r="E952" s="30">
        <v>56.195599999999999</v>
      </c>
      <c r="F952" s="28">
        <v>41390</v>
      </c>
      <c r="G952" s="30">
        <v>32.325099999999999</v>
      </c>
      <c r="H952" s="28">
        <v>41390</v>
      </c>
      <c r="I952" s="30">
        <v>24.816099999999999</v>
      </c>
      <c r="J952" s="28">
        <v>41390</v>
      </c>
      <c r="K952" s="30">
        <v>20.1554</v>
      </c>
      <c r="L952" s="41">
        <v>41390</v>
      </c>
      <c r="M952" s="30">
        <v>37.3264</v>
      </c>
      <c r="N952" s="119">
        <v>41390</v>
      </c>
      <c r="O952" s="30">
        <v>43.966000000000001</v>
      </c>
      <c r="P952" s="41">
        <v>41390</v>
      </c>
      <c r="Q952" s="30">
        <v>32.403799999999997</v>
      </c>
      <c r="R952" s="119">
        <v>41390</v>
      </c>
      <c r="S952" s="30">
        <v>33.726999999999997</v>
      </c>
      <c r="T952" s="41">
        <v>41390</v>
      </c>
      <c r="U952" s="30">
        <v>23.7514</v>
      </c>
      <c r="V952" s="119">
        <v>41390</v>
      </c>
      <c r="W952" s="30">
        <v>24.027999999999999</v>
      </c>
      <c r="X952" s="1446"/>
      <c r="Y952" s="93">
        <v>41414</v>
      </c>
      <c r="Z952" s="30">
        <v>14.68</v>
      </c>
      <c r="AA952" s="190">
        <f t="shared" si="84"/>
        <v>1.0775119999999998</v>
      </c>
      <c r="AB952" s="41">
        <v>41414</v>
      </c>
      <c r="AC952" s="30">
        <v>13.06</v>
      </c>
      <c r="AD952" s="190">
        <f t="shared" si="85"/>
        <v>0.85281799999999996</v>
      </c>
      <c r="AE952" s="41">
        <v>41414</v>
      </c>
      <c r="AF952" s="30">
        <v>18.11</v>
      </c>
      <c r="AG952" s="1685">
        <f t="shared" si="86"/>
        <v>1.6398604999999997</v>
      </c>
      <c r="AH952" s="1446"/>
      <c r="AI952" s="93">
        <v>41409</v>
      </c>
      <c r="AJ952" s="30">
        <v>11.57</v>
      </c>
      <c r="AK952" s="190">
        <f t="shared" si="87"/>
        <v>0.66932449999999999</v>
      </c>
      <c r="AL952" s="41">
        <v>41390</v>
      </c>
      <c r="AM952" s="30">
        <v>9.3279999999999994</v>
      </c>
      <c r="AN952" s="190">
        <f t="shared" si="88"/>
        <v>0.43505791999999988</v>
      </c>
      <c r="AO952" s="41">
        <v>41439</v>
      </c>
      <c r="AP952" s="88">
        <v>12.1</v>
      </c>
      <c r="AQ952" s="1685">
        <f t="shared" si="89"/>
        <v>0.73204999999999998</v>
      </c>
    </row>
    <row r="953" spans="1:43">
      <c r="A953" s="28">
        <v>41393</v>
      </c>
      <c r="B953" s="41">
        <v>41393</v>
      </c>
      <c r="C953" s="30">
        <v>97.367699999999999</v>
      </c>
      <c r="D953" s="28">
        <v>41393</v>
      </c>
      <c r="E953" s="30">
        <v>56.505200000000002</v>
      </c>
      <c r="F953" s="28">
        <v>41393</v>
      </c>
      <c r="G953" s="30">
        <v>32.3872</v>
      </c>
      <c r="H953" s="28">
        <v>41393</v>
      </c>
      <c r="I953" s="30">
        <v>24.8551</v>
      </c>
      <c r="J953" s="28">
        <v>41393</v>
      </c>
      <c r="K953" s="30">
        <v>20.184000000000001</v>
      </c>
      <c r="L953" s="41">
        <v>41393</v>
      </c>
      <c r="M953" s="30">
        <v>37.348999999999997</v>
      </c>
      <c r="N953" s="119">
        <v>41393</v>
      </c>
      <c r="O953" s="30">
        <v>44.011000000000003</v>
      </c>
      <c r="P953" s="41">
        <v>41393</v>
      </c>
      <c r="Q953" s="30">
        <v>32.527099999999997</v>
      </c>
      <c r="R953" s="119">
        <v>41393</v>
      </c>
      <c r="S953" s="30">
        <v>33.765000000000001</v>
      </c>
      <c r="T953" s="41">
        <v>41393</v>
      </c>
      <c r="U953" s="30">
        <v>23.757300000000001</v>
      </c>
      <c r="V953" s="119">
        <v>41393</v>
      </c>
      <c r="W953" s="30">
        <v>24.033000000000001</v>
      </c>
      <c r="X953" s="1446"/>
      <c r="Y953" s="93">
        <v>41415</v>
      </c>
      <c r="Z953" s="30">
        <v>14.67</v>
      </c>
      <c r="AA953" s="190">
        <f t="shared" si="84"/>
        <v>1.0760445000000001</v>
      </c>
      <c r="AB953" s="41">
        <v>41415</v>
      </c>
      <c r="AC953" s="30">
        <v>13.05</v>
      </c>
      <c r="AD953" s="190">
        <f t="shared" si="85"/>
        <v>0.85151250000000001</v>
      </c>
      <c r="AE953" s="41">
        <v>41415</v>
      </c>
      <c r="AF953" s="30">
        <v>18.12</v>
      </c>
      <c r="AG953" s="1685">
        <f t="shared" si="86"/>
        <v>1.641672</v>
      </c>
      <c r="AH953" s="1446"/>
      <c r="AI953" s="93">
        <v>41410</v>
      </c>
      <c r="AJ953" s="30">
        <v>11.53</v>
      </c>
      <c r="AK953" s="190">
        <f t="shared" si="87"/>
        <v>0.66470450000000003</v>
      </c>
      <c r="AL953" s="41">
        <v>41393</v>
      </c>
      <c r="AM953" s="30">
        <v>9.3689999999999998</v>
      </c>
      <c r="AN953" s="190">
        <f t="shared" si="88"/>
        <v>0.43889080499999994</v>
      </c>
      <c r="AO953" s="41">
        <v>41442</v>
      </c>
      <c r="AP953" s="88">
        <v>12.14</v>
      </c>
      <c r="AQ953" s="1685">
        <f t="shared" si="89"/>
        <v>0.73689800000000005</v>
      </c>
    </row>
    <row r="954" spans="1:43">
      <c r="A954" s="28">
        <v>41394</v>
      </c>
      <c r="B954" s="41">
        <v>41394</v>
      </c>
      <c r="C954" s="30">
        <v>97.554299999999998</v>
      </c>
      <c r="D954" s="28">
        <v>41394</v>
      </c>
      <c r="E954" s="30">
        <v>56.540399999999998</v>
      </c>
      <c r="F954" s="28">
        <v>41394</v>
      </c>
      <c r="G954" s="30">
        <v>32.4529</v>
      </c>
      <c r="H954" s="28">
        <v>41394</v>
      </c>
      <c r="I954" s="30">
        <v>24.915800000000001</v>
      </c>
      <c r="J954" s="28">
        <v>41394</v>
      </c>
      <c r="K954" s="30">
        <v>20.268999999999998</v>
      </c>
      <c r="L954" s="41">
        <v>41394</v>
      </c>
      <c r="M954" s="30">
        <v>37.364100000000001</v>
      </c>
      <c r="N954" s="119">
        <v>41394</v>
      </c>
      <c r="O954" s="30">
        <v>44.055</v>
      </c>
      <c r="P954" s="41">
        <v>41394</v>
      </c>
      <c r="Q954" s="30">
        <v>32.529400000000003</v>
      </c>
      <c r="R954" s="119">
        <v>41394</v>
      </c>
      <c r="S954" s="30">
        <v>33.770000000000003</v>
      </c>
      <c r="T954" s="41">
        <v>41394</v>
      </c>
      <c r="U954" s="30">
        <v>23.895600000000002</v>
      </c>
      <c r="V954" s="119">
        <v>41394</v>
      </c>
      <c r="W954" s="30">
        <v>24.181000000000001</v>
      </c>
      <c r="X954" s="1446"/>
      <c r="Y954" s="93">
        <v>41416</v>
      </c>
      <c r="Z954" s="30">
        <v>14.67</v>
      </c>
      <c r="AA954" s="190">
        <f t="shared" si="84"/>
        <v>1.0760445000000001</v>
      </c>
      <c r="AB954" s="41">
        <v>41416</v>
      </c>
      <c r="AC954" s="30">
        <v>12.98</v>
      </c>
      <c r="AD954" s="190">
        <f t="shared" si="85"/>
        <v>0.84240199999999987</v>
      </c>
      <c r="AE954" s="41">
        <v>41416</v>
      </c>
      <c r="AF954" s="30">
        <v>18.12</v>
      </c>
      <c r="AG954" s="1685">
        <f t="shared" si="86"/>
        <v>1.641672</v>
      </c>
      <c r="AH954" s="1446"/>
      <c r="AI954" s="93">
        <v>41411</v>
      </c>
      <c r="AJ954" s="30">
        <v>11.51</v>
      </c>
      <c r="AK954" s="190">
        <f t="shared" si="87"/>
        <v>0.66240049999999995</v>
      </c>
      <c r="AL954" s="41">
        <v>41394</v>
      </c>
      <c r="AM954" s="30">
        <v>9.3580000000000005</v>
      </c>
      <c r="AN954" s="190">
        <f t="shared" si="88"/>
        <v>0.43786082000000009</v>
      </c>
      <c r="AO954" s="41">
        <v>41443</v>
      </c>
      <c r="AP954" s="88">
        <v>12.17</v>
      </c>
      <c r="AQ954" s="1685">
        <f t="shared" si="89"/>
        <v>0.74054450000000005</v>
      </c>
    </row>
    <row r="955" spans="1:43">
      <c r="A955" s="28">
        <v>41395</v>
      </c>
      <c r="B955" s="41">
        <v>41395</v>
      </c>
      <c r="C955" s="30">
        <v>97.468100000000007</v>
      </c>
      <c r="D955" s="28">
        <v>41395</v>
      </c>
      <c r="E955" s="30">
        <v>56.5383</v>
      </c>
      <c r="F955" s="28">
        <v>41395</v>
      </c>
      <c r="G955" s="30">
        <v>32.4512</v>
      </c>
      <c r="H955" s="28">
        <v>41395</v>
      </c>
      <c r="I955" s="30">
        <v>24.915299999999998</v>
      </c>
      <c r="J955" s="28">
        <v>41395</v>
      </c>
      <c r="K955" s="30">
        <v>20.267499999999998</v>
      </c>
      <c r="L955" s="41">
        <v>41395</v>
      </c>
      <c r="M955" s="30">
        <v>37.127099999999999</v>
      </c>
      <c r="N955" s="119">
        <v>41395</v>
      </c>
      <c r="O955" s="30">
        <v>43.738</v>
      </c>
      <c r="P955" s="41">
        <v>41395</v>
      </c>
      <c r="Q955" s="30">
        <v>32.066600000000001</v>
      </c>
      <c r="R955" s="119">
        <v>41395</v>
      </c>
      <c r="S955" s="30">
        <v>33.637999999999998</v>
      </c>
      <c r="T955" s="41">
        <v>41395</v>
      </c>
      <c r="U955" s="30">
        <v>23.890699999999999</v>
      </c>
      <c r="V955" s="119">
        <v>41395</v>
      </c>
      <c r="W955" s="30">
        <v>24.175000000000001</v>
      </c>
      <c r="X955" s="1446"/>
      <c r="Y955" s="93">
        <v>41417</v>
      </c>
      <c r="Z955" s="30">
        <v>14.93</v>
      </c>
      <c r="AA955" s="190">
        <f t="shared" si="84"/>
        <v>1.1145244999999999</v>
      </c>
      <c r="AB955" s="41">
        <v>41417</v>
      </c>
      <c r="AC955" s="30">
        <v>13.4</v>
      </c>
      <c r="AD955" s="190">
        <f t="shared" si="85"/>
        <v>0.89780000000000015</v>
      </c>
      <c r="AE955" s="41">
        <v>41417</v>
      </c>
      <c r="AF955" s="30">
        <v>18.5</v>
      </c>
      <c r="AG955" s="1685">
        <f t="shared" si="86"/>
        <v>1.7112499999999999</v>
      </c>
      <c r="AH955" s="1446"/>
      <c r="AI955" s="93">
        <v>41414</v>
      </c>
      <c r="AJ955" s="30">
        <v>11.52</v>
      </c>
      <c r="AK955" s="190">
        <f t="shared" si="87"/>
        <v>0.66355200000000003</v>
      </c>
      <c r="AL955" s="41">
        <v>41395</v>
      </c>
      <c r="AM955" s="30">
        <v>9.4440000000000008</v>
      </c>
      <c r="AN955" s="190">
        <f t="shared" si="88"/>
        <v>0.44594568000000007</v>
      </c>
      <c r="AO955" s="41">
        <v>41444</v>
      </c>
      <c r="AP955" s="88">
        <v>12.43</v>
      </c>
      <c r="AQ955" s="1685">
        <f t="shared" si="89"/>
        <v>0.77252449999999995</v>
      </c>
    </row>
    <row r="956" spans="1:43">
      <c r="A956" s="28">
        <v>41396</v>
      </c>
      <c r="B956" s="41">
        <v>41396</v>
      </c>
      <c r="C956" s="30">
        <v>101.5324</v>
      </c>
      <c r="D956" s="28">
        <v>41396</v>
      </c>
      <c r="E956" s="30">
        <v>56.872199999999999</v>
      </c>
      <c r="F956" s="28">
        <v>41396</v>
      </c>
      <c r="G956" s="30">
        <v>32.515900000000002</v>
      </c>
      <c r="H956" s="28">
        <v>41396</v>
      </c>
      <c r="I956" s="30">
        <v>25.039899999999999</v>
      </c>
      <c r="J956" s="28">
        <v>41396</v>
      </c>
      <c r="K956" s="30">
        <v>20.4331</v>
      </c>
      <c r="L956" s="41">
        <v>41396</v>
      </c>
      <c r="M956" s="30">
        <v>37.564100000000003</v>
      </c>
      <c r="N956" s="119">
        <v>41396</v>
      </c>
      <c r="O956" s="30">
        <v>45</v>
      </c>
      <c r="P956" s="41">
        <v>41396</v>
      </c>
      <c r="Q956" s="30">
        <v>32.219299999999997</v>
      </c>
      <c r="R956" s="119">
        <v>41396</v>
      </c>
      <c r="S956" s="30">
        <v>33.921999999999997</v>
      </c>
      <c r="T956" s="41">
        <v>41396</v>
      </c>
      <c r="U956" s="30">
        <v>24.003399999999999</v>
      </c>
      <c r="V956" s="119">
        <v>41396</v>
      </c>
      <c r="W956" s="30">
        <v>24.274999999999999</v>
      </c>
      <c r="X956" s="1446"/>
      <c r="Y956" s="93">
        <v>41418</v>
      </c>
      <c r="Z956" s="30">
        <v>14.93</v>
      </c>
      <c r="AA956" s="190">
        <f t="shared" si="84"/>
        <v>1.1145244999999999</v>
      </c>
      <c r="AB956" s="41">
        <v>41418</v>
      </c>
      <c r="AC956" s="30">
        <v>13.4</v>
      </c>
      <c r="AD956" s="190">
        <f t="shared" si="85"/>
        <v>0.89780000000000015</v>
      </c>
      <c r="AE956" s="41">
        <v>41418</v>
      </c>
      <c r="AF956" s="30">
        <v>18.5</v>
      </c>
      <c r="AG956" s="1685">
        <f t="shared" si="86"/>
        <v>1.7112499999999999</v>
      </c>
      <c r="AH956" s="1446"/>
      <c r="AI956" s="93">
        <v>41415</v>
      </c>
      <c r="AJ956" s="30">
        <v>11.5</v>
      </c>
      <c r="AK956" s="190">
        <f t="shared" si="87"/>
        <v>0.66125</v>
      </c>
      <c r="AL956" s="41">
        <v>41396</v>
      </c>
      <c r="AM956" s="30">
        <v>9.3520000000000003</v>
      </c>
      <c r="AN956" s="190">
        <f t="shared" si="88"/>
        <v>0.43729952000000005</v>
      </c>
      <c r="AO956" s="41">
        <v>41445</v>
      </c>
      <c r="AP956" s="88">
        <v>13.21</v>
      </c>
      <c r="AQ956" s="1685">
        <f t="shared" si="89"/>
        <v>0.87252050000000003</v>
      </c>
    </row>
    <row r="957" spans="1:43">
      <c r="A957" s="28">
        <v>41397</v>
      </c>
      <c r="B957" s="41">
        <v>41397</v>
      </c>
      <c r="C957" s="30">
        <v>101.83629999999999</v>
      </c>
      <c r="D957" s="28">
        <v>41397</v>
      </c>
      <c r="E957" s="30">
        <v>57.114199999999997</v>
      </c>
      <c r="F957" s="28">
        <v>41397</v>
      </c>
      <c r="G957" s="30">
        <v>32.801200000000001</v>
      </c>
      <c r="H957" s="28">
        <v>41397</v>
      </c>
      <c r="I957" s="30">
        <v>25.344200000000001</v>
      </c>
      <c r="J957" s="28">
        <v>41397</v>
      </c>
      <c r="K957" s="30">
        <v>20.790399999999998</v>
      </c>
      <c r="L957" s="41">
        <v>41397</v>
      </c>
      <c r="M957" s="30">
        <v>39.370800000000003</v>
      </c>
      <c r="N957" s="119">
        <v>41397</v>
      </c>
      <c r="O957" s="30">
        <v>47.362000000000002</v>
      </c>
      <c r="P957" s="41">
        <v>41397</v>
      </c>
      <c r="Q957" s="30">
        <v>33.160600000000002</v>
      </c>
      <c r="R957" s="119">
        <v>41397</v>
      </c>
      <c r="S957" s="30">
        <v>34.783999999999999</v>
      </c>
      <c r="T957" s="41">
        <v>41397</v>
      </c>
      <c r="U957" s="30">
        <v>24.3904</v>
      </c>
      <c r="V957" s="119">
        <v>41397</v>
      </c>
      <c r="W957" s="30">
        <v>24.681999999999999</v>
      </c>
      <c r="X957" s="1446"/>
      <c r="Y957" s="93">
        <v>41421</v>
      </c>
      <c r="Z957" s="30">
        <v>14.85</v>
      </c>
      <c r="AA957" s="190">
        <f t="shared" si="84"/>
        <v>1.1026125</v>
      </c>
      <c r="AB957" s="41">
        <v>41421</v>
      </c>
      <c r="AC957" s="30">
        <v>13.38</v>
      </c>
      <c r="AD957" s="190">
        <f t="shared" si="85"/>
        <v>0.89512200000000008</v>
      </c>
      <c r="AE957" s="41">
        <v>41421</v>
      </c>
      <c r="AF957" s="30">
        <v>18.5</v>
      </c>
      <c r="AG957" s="1685">
        <f t="shared" si="86"/>
        <v>1.7112499999999999</v>
      </c>
      <c r="AH957" s="1446"/>
      <c r="AI957" s="93">
        <v>41416</v>
      </c>
      <c r="AJ957" s="30">
        <v>11.5</v>
      </c>
      <c r="AK957" s="190">
        <f t="shared" si="87"/>
        <v>0.66125</v>
      </c>
      <c r="AL957" s="41">
        <v>41397</v>
      </c>
      <c r="AM957" s="30">
        <v>9.3409999999999993</v>
      </c>
      <c r="AN957" s="190">
        <f t="shared" si="88"/>
        <v>0.43627140499999989</v>
      </c>
      <c r="AO957" s="41">
        <v>41446</v>
      </c>
      <c r="AP957" s="88">
        <v>13.21</v>
      </c>
      <c r="AQ957" s="1685">
        <f t="shared" si="89"/>
        <v>0.87252050000000003</v>
      </c>
    </row>
    <row r="958" spans="1:43">
      <c r="A958" s="28">
        <v>41400</v>
      </c>
      <c r="B958" s="41">
        <v>41400</v>
      </c>
      <c r="C958" s="30">
        <v>101.89279999999999</v>
      </c>
      <c r="D958" s="28">
        <v>41400</v>
      </c>
      <c r="E958" s="30">
        <v>57.129600000000003</v>
      </c>
      <c r="F958" s="28">
        <v>41400</v>
      </c>
      <c r="G958" s="30">
        <v>32.854100000000003</v>
      </c>
      <c r="H958" s="28">
        <v>41400</v>
      </c>
      <c r="I958" s="30">
        <v>25.3873</v>
      </c>
      <c r="J958" s="28">
        <v>41400</v>
      </c>
      <c r="K958" s="30">
        <v>20.835899999999999</v>
      </c>
      <c r="L958" s="41">
        <v>41400</v>
      </c>
      <c r="M958" s="30">
        <v>39.375700000000002</v>
      </c>
      <c r="N958" s="119">
        <v>41400</v>
      </c>
      <c r="O958" s="30">
        <v>47.363</v>
      </c>
      <c r="P958" s="41">
        <v>41400</v>
      </c>
      <c r="Q958" s="30">
        <v>33.1614</v>
      </c>
      <c r="R958" s="119">
        <v>41400</v>
      </c>
      <c r="S958" s="30">
        <v>34.786000000000001</v>
      </c>
      <c r="T958" s="41">
        <v>41400</v>
      </c>
      <c r="U958" s="30">
        <v>24.463200000000001</v>
      </c>
      <c r="V958" s="119">
        <v>41400</v>
      </c>
      <c r="W958" s="30">
        <v>24.762</v>
      </c>
      <c r="X958" s="1446"/>
      <c r="Y958" s="93">
        <v>41422</v>
      </c>
      <c r="Z958" s="30">
        <v>14.86</v>
      </c>
      <c r="AA958" s="190">
        <f t="shared" si="84"/>
        <v>1.1040979999999998</v>
      </c>
      <c r="AB958" s="41">
        <v>41422</v>
      </c>
      <c r="AC958" s="30">
        <v>13.56</v>
      </c>
      <c r="AD958" s="190">
        <f t="shared" si="85"/>
        <v>0.91936799999999996</v>
      </c>
      <c r="AE958" s="41">
        <v>41422</v>
      </c>
      <c r="AF958" s="30">
        <v>18.63</v>
      </c>
      <c r="AG958" s="1685">
        <f t="shared" si="86"/>
        <v>1.7353844999999999</v>
      </c>
      <c r="AH958" s="1446"/>
      <c r="AI958" s="93">
        <v>41417</v>
      </c>
      <c r="AJ958" s="30">
        <v>12.1</v>
      </c>
      <c r="AK958" s="190">
        <f t="shared" si="87"/>
        <v>0.73204999999999998</v>
      </c>
      <c r="AL958" s="41">
        <v>41400</v>
      </c>
      <c r="AM958" s="30">
        <v>9.3390000000000004</v>
      </c>
      <c r="AN958" s="190">
        <f t="shared" si="88"/>
        <v>0.43608460500000007</v>
      </c>
      <c r="AO958" s="41">
        <v>41449</v>
      </c>
      <c r="AP958" s="88">
        <v>13.39</v>
      </c>
      <c r="AQ958" s="1685">
        <f t="shared" si="89"/>
        <v>0.89646050000000022</v>
      </c>
    </row>
    <row r="959" spans="1:43">
      <c r="A959" s="28">
        <v>41401</v>
      </c>
      <c r="B959" s="41">
        <v>41401</v>
      </c>
      <c r="C959" s="30">
        <v>104.07429999999999</v>
      </c>
      <c r="D959" s="28">
        <v>41401</v>
      </c>
      <c r="E959" s="30">
        <v>55.8675</v>
      </c>
      <c r="F959" s="28">
        <v>41401</v>
      </c>
      <c r="G959" s="30">
        <v>31.795400000000001</v>
      </c>
      <c r="H959" s="28">
        <v>41401</v>
      </c>
      <c r="I959" s="30">
        <v>24.334700000000002</v>
      </c>
      <c r="J959" s="28">
        <v>41401</v>
      </c>
      <c r="K959" s="30">
        <v>19.812200000000001</v>
      </c>
      <c r="L959" s="41">
        <v>41401</v>
      </c>
      <c r="M959" s="30">
        <v>36.622599999999998</v>
      </c>
      <c r="N959" s="119">
        <v>41401</v>
      </c>
      <c r="O959" s="30">
        <v>43.637</v>
      </c>
      <c r="P959" s="41">
        <v>41401</v>
      </c>
      <c r="Q959" s="30">
        <v>30.306799999999999</v>
      </c>
      <c r="R959" s="119">
        <v>41401</v>
      </c>
      <c r="S959" s="30">
        <v>31.448</v>
      </c>
      <c r="T959" s="41">
        <v>41401</v>
      </c>
      <c r="U959" s="30">
        <v>23.520700000000001</v>
      </c>
      <c r="V959" s="119">
        <v>41401</v>
      </c>
      <c r="W959" s="30">
        <v>23.771999999999998</v>
      </c>
      <c r="X959" s="1446"/>
      <c r="Y959" s="93">
        <v>41423</v>
      </c>
      <c r="Z959" s="30">
        <v>15.12</v>
      </c>
      <c r="AA959" s="190">
        <f t="shared" si="84"/>
        <v>1.1430720000000001</v>
      </c>
      <c r="AB959" s="41">
        <v>41423</v>
      </c>
      <c r="AC959" s="30">
        <v>13.76</v>
      </c>
      <c r="AD959" s="190">
        <f t="shared" si="85"/>
        <v>0.94668800000000008</v>
      </c>
      <c r="AE959" s="41">
        <v>41423</v>
      </c>
      <c r="AF959" s="30">
        <v>18.920000000000002</v>
      </c>
      <c r="AG959" s="1685">
        <f t="shared" si="86"/>
        <v>1.7898320000000003</v>
      </c>
      <c r="AH959" s="1446"/>
      <c r="AI959" s="93">
        <v>41418</v>
      </c>
      <c r="AJ959" s="30">
        <v>12.09</v>
      </c>
      <c r="AK959" s="190">
        <f t="shared" si="87"/>
        <v>0.7308405</v>
      </c>
      <c r="AL959" s="41">
        <v>41401</v>
      </c>
      <c r="AM959" s="30">
        <v>8.8160000000000007</v>
      </c>
      <c r="AN959" s="190">
        <f t="shared" si="88"/>
        <v>0.38860928</v>
      </c>
      <c r="AO959" s="41">
        <v>41450</v>
      </c>
      <c r="AP959" s="88">
        <v>13.48</v>
      </c>
      <c r="AQ959" s="1685">
        <f t="shared" si="89"/>
        <v>0.90855200000000003</v>
      </c>
    </row>
    <row r="960" spans="1:43">
      <c r="A960" s="28">
        <v>41402</v>
      </c>
      <c r="B960" s="41">
        <v>41402</v>
      </c>
      <c r="C960" s="30">
        <v>99.141099999999994</v>
      </c>
      <c r="D960" s="28">
        <v>41402</v>
      </c>
      <c r="E960" s="30">
        <v>54.258499999999998</v>
      </c>
      <c r="F960" s="28">
        <v>41402</v>
      </c>
      <c r="G960" s="30">
        <v>30.9312</v>
      </c>
      <c r="H960" s="28">
        <v>41402</v>
      </c>
      <c r="I960" s="30">
        <v>23.641200000000001</v>
      </c>
      <c r="J960" s="28">
        <v>41402</v>
      </c>
      <c r="K960" s="30">
        <v>19.119</v>
      </c>
      <c r="L960" s="41">
        <v>41402</v>
      </c>
      <c r="M960" s="30">
        <v>36.4968</v>
      </c>
      <c r="N960" s="119">
        <v>41402</v>
      </c>
      <c r="O960" s="30">
        <v>43.463999999999999</v>
      </c>
      <c r="P960" s="41">
        <v>41402</v>
      </c>
      <c r="Q960" s="30">
        <v>29.855</v>
      </c>
      <c r="R960" s="119">
        <v>41402</v>
      </c>
      <c r="S960" s="30">
        <v>31.052</v>
      </c>
      <c r="T960" s="41">
        <v>41402</v>
      </c>
      <c r="U960" s="30">
        <v>23.232900000000001</v>
      </c>
      <c r="V960" s="119">
        <v>41402</v>
      </c>
      <c r="W960" s="30">
        <v>23.498999999999999</v>
      </c>
      <c r="X960" s="1446"/>
      <c r="Y960" s="93">
        <v>41424</v>
      </c>
      <c r="Z960" s="30">
        <v>15.12</v>
      </c>
      <c r="AA960" s="190">
        <f t="shared" si="84"/>
        <v>1.1430720000000001</v>
      </c>
      <c r="AB960" s="41">
        <v>41424</v>
      </c>
      <c r="AC960" s="30">
        <v>13.77</v>
      </c>
      <c r="AD960" s="190">
        <f t="shared" si="85"/>
        <v>0.94806449999999998</v>
      </c>
      <c r="AE960" s="41">
        <v>41424</v>
      </c>
      <c r="AF960" s="30">
        <v>18.91</v>
      </c>
      <c r="AG960" s="1685">
        <f t="shared" si="86"/>
        <v>1.7879404999999997</v>
      </c>
      <c r="AH960" s="1446"/>
      <c r="AI960" s="93">
        <v>41421</v>
      </c>
      <c r="AJ960" s="30">
        <v>12.1</v>
      </c>
      <c r="AK960" s="190">
        <f t="shared" si="87"/>
        <v>0.73204999999999998</v>
      </c>
      <c r="AL960" s="41">
        <v>41402</v>
      </c>
      <c r="AM960" s="30">
        <v>8.8450000000000006</v>
      </c>
      <c r="AN960" s="190">
        <f t="shared" si="88"/>
        <v>0.39117012499999998</v>
      </c>
      <c r="AO960" s="41">
        <v>41451</v>
      </c>
      <c r="AP960" s="88">
        <v>13.52</v>
      </c>
      <c r="AQ960" s="1685">
        <f t="shared" si="89"/>
        <v>0.91395199999999988</v>
      </c>
    </row>
    <row r="961" spans="1:43">
      <c r="A961" s="28">
        <v>41403</v>
      </c>
      <c r="B961" s="41">
        <v>41403</v>
      </c>
      <c r="C961" s="30">
        <v>96.419200000000004</v>
      </c>
      <c r="D961" s="28">
        <v>41403</v>
      </c>
      <c r="E961" s="30">
        <v>53.860900000000001</v>
      </c>
      <c r="F961" s="28">
        <v>41403</v>
      </c>
      <c r="G961" s="30">
        <v>30.778199999999998</v>
      </c>
      <c r="H961" s="28">
        <v>41403</v>
      </c>
      <c r="I961" s="30">
        <v>23.473800000000001</v>
      </c>
      <c r="J961" s="28">
        <v>41403</v>
      </c>
      <c r="K961" s="30">
        <v>18.896799999999999</v>
      </c>
      <c r="L961" s="41">
        <v>41403</v>
      </c>
      <c r="M961" s="30">
        <v>35.776000000000003</v>
      </c>
      <c r="N961" s="119">
        <v>41403</v>
      </c>
      <c r="O961" s="30">
        <v>42.481999999999999</v>
      </c>
      <c r="P961" s="41">
        <v>41403</v>
      </c>
      <c r="Q961" s="30">
        <v>29.2286</v>
      </c>
      <c r="R961" s="119">
        <v>41403</v>
      </c>
      <c r="S961" s="30">
        <v>30.521000000000001</v>
      </c>
      <c r="T961" s="41">
        <v>41403</v>
      </c>
      <c r="U961" s="30">
        <v>23.030999999999999</v>
      </c>
      <c r="V961" s="119">
        <v>41403</v>
      </c>
      <c r="W961" s="30">
        <v>23.31</v>
      </c>
      <c r="X961" s="1446"/>
      <c r="Y961" s="93">
        <v>41425</v>
      </c>
      <c r="Z961" s="30">
        <v>15.27</v>
      </c>
      <c r="AA961" s="190">
        <f t="shared" si="84"/>
        <v>1.1658645000000001</v>
      </c>
      <c r="AB961" s="41">
        <v>41425</v>
      </c>
      <c r="AC961" s="30">
        <v>13.93</v>
      </c>
      <c r="AD961" s="190">
        <f t="shared" si="85"/>
        <v>0.97022450000000016</v>
      </c>
      <c r="AE961" s="41">
        <v>41425</v>
      </c>
      <c r="AF961" s="30">
        <v>19.02</v>
      </c>
      <c r="AG961" s="1685">
        <f t="shared" si="86"/>
        <v>1.808802</v>
      </c>
      <c r="AH961" s="1446"/>
      <c r="AI961" s="93">
        <v>41422</v>
      </c>
      <c r="AJ961" s="30">
        <v>12.28</v>
      </c>
      <c r="AK961" s="190">
        <f t="shared" si="87"/>
        <v>0.753992</v>
      </c>
      <c r="AL961" s="41">
        <v>41403</v>
      </c>
      <c r="AM961" s="30">
        <v>8.8230000000000004</v>
      </c>
      <c r="AN961" s="190">
        <f t="shared" si="88"/>
        <v>0.38922664499999998</v>
      </c>
      <c r="AO961" s="41">
        <v>41452</v>
      </c>
      <c r="AP961" s="88">
        <v>13.36</v>
      </c>
      <c r="AQ961" s="1685">
        <f t="shared" si="89"/>
        <v>0.89244800000000002</v>
      </c>
    </row>
    <row r="962" spans="1:43">
      <c r="A962" s="28">
        <v>41404</v>
      </c>
      <c r="B962" s="41">
        <v>41404</v>
      </c>
      <c r="C962" s="30">
        <v>101.8006</v>
      </c>
      <c r="D962" s="28">
        <v>41404</v>
      </c>
      <c r="E962" s="30">
        <v>57.289299999999997</v>
      </c>
      <c r="F962" s="28">
        <v>41404</v>
      </c>
      <c r="G962" s="30">
        <v>33.124000000000002</v>
      </c>
      <c r="H962" s="28">
        <v>41404</v>
      </c>
      <c r="I962" s="30">
        <v>25.459399999999999</v>
      </c>
      <c r="J962" s="28">
        <v>41404</v>
      </c>
      <c r="K962" s="30">
        <v>20.501899999999999</v>
      </c>
      <c r="L962" s="41">
        <v>41404</v>
      </c>
      <c r="M962" s="30">
        <v>38.634799999999998</v>
      </c>
      <c r="N962" s="119">
        <v>41404</v>
      </c>
      <c r="O962" s="30">
        <v>45.607999999999997</v>
      </c>
      <c r="P962" s="41">
        <v>41404</v>
      </c>
      <c r="Q962" s="30">
        <v>31.795100000000001</v>
      </c>
      <c r="R962" s="119">
        <v>41404</v>
      </c>
      <c r="S962" s="30">
        <v>33.06</v>
      </c>
      <c r="T962" s="41">
        <v>41404</v>
      </c>
      <c r="U962" s="30">
        <v>25.610900000000001</v>
      </c>
      <c r="V962" s="119">
        <v>41404</v>
      </c>
      <c r="W962" s="30">
        <v>25.986000000000001</v>
      </c>
      <c r="X962" s="1446"/>
      <c r="Y962" s="93">
        <v>41428</v>
      </c>
      <c r="Z962" s="30">
        <v>15.26</v>
      </c>
      <c r="AA962" s="190">
        <f t="shared" si="84"/>
        <v>1.1643379999999999</v>
      </c>
      <c r="AB962" s="41">
        <v>41428</v>
      </c>
      <c r="AC962" s="30">
        <v>13.97</v>
      </c>
      <c r="AD962" s="190">
        <f t="shared" si="85"/>
        <v>0.9758045000000003</v>
      </c>
      <c r="AE962" s="41">
        <v>41428</v>
      </c>
      <c r="AF962" s="30">
        <v>19.03</v>
      </c>
      <c r="AG962" s="1685">
        <f t="shared" si="86"/>
        <v>1.8107045000000006</v>
      </c>
      <c r="AH962" s="1446"/>
      <c r="AI962" s="93">
        <v>41423</v>
      </c>
      <c r="AJ962" s="30">
        <v>12.71</v>
      </c>
      <c r="AK962" s="190">
        <f t="shared" si="87"/>
        <v>0.80772050000000017</v>
      </c>
      <c r="AL962" s="41">
        <v>41404</v>
      </c>
      <c r="AM962" s="30">
        <v>8.8260000000000005</v>
      </c>
      <c r="AN962" s="190">
        <f t="shared" si="88"/>
        <v>0.38949138000000005</v>
      </c>
      <c r="AO962" s="41">
        <v>41453</v>
      </c>
      <c r="AP962" s="88">
        <v>13.34</v>
      </c>
      <c r="AQ962" s="1685">
        <f t="shared" si="89"/>
        <v>0.88977799999999996</v>
      </c>
    </row>
    <row r="963" spans="1:43">
      <c r="A963" s="28">
        <v>41407</v>
      </c>
      <c r="B963" s="41">
        <v>41407</v>
      </c>
      <c r="C963" s="30">
        <v>102.4248</v>
      </c>
      <c r="D963" s="28">
        <v>41407</v>
      </c>
      <c r="E963" s="30">
        <v>57.398200000000003</v>
      </c>
      <c r="F963" s="28">
        <v>41407</v>
      </c>
      <c r="G963" s="30">
        <v>33.131100000000004</v>
      </c>
      <c r="H963" s="28">
        <v>41407</v>
      </c>
      <c r="I963" s="30">
        <v>25.4849</v>
      </c>
      <c r="J963" s="28">
        <v>41407</v>
      </c>
      <c r="K963" s="30">
        <v>20.503599999999999</v>
      </c>
      <c r="L963" s="41">
        <v>41407</v>
      </c>
      <c r="M963" s="30">
        <v>38.516399999999997</v>
      </c>
      <c r="N963" s="119">
        <v>41407</v>
      </c>
      <c r="O963" s="30">
        <v>45.451000000000001</v>
      </c>
      <c r="P963" s="41">
        <v>41407</v>
      </c>
      <c r="Q963" s="30">
        <v>31.642299999999999</v>
      </c>
      <c r="R963" s="119">
        <v>41407</v>
      </c>
      <c r="S963" s="30">
        <v>32.923999999999999</v>
      </c>
      <c r="T963" s="41">
        <v>41407</v>
      </c>
      <c r="U963" s="30">
        <v>25.6205</v>
      </c>
      <c r="V963" s="119">
        <v>41407</v>
      </c>
      <c r="W963" s="30">
        <v>25.995000000000001</v>
      </c>
      <c r="X963" s="1446"/>
      <c r="Y963" s="93">
        <v>41429</v>
      </c>
      <c r="Z963" s="30">
        <v>15.23</v>
      </c>
      <c r="AA963" s="190">
        <f t="shared" si="84"/>
        <v>1.1597644999999999</v>
      </c>
      <c r="AB963" s="41">
        <v>41429</v>
      </c>
      <c r="AC963" s="30">
        <v>13.95</v>
      </c>
      <c r="AD963" s="190">
        <f t="shared" si="85"/>
        <v>0.97301249999999972</v>
      </c>
      <c r="AE963" s="41">
        <v>41429</v>
      </c>
      <c r="AF963" s="30">
        <v>19</v>
      </c>
      <c r="AG963" s="1685">
        <f t="shared" si="86"/>
        <v>1.8049999999999999</v>
      </c>
      <c r="AH963" s="1446"/>
      <c r="AI963" s="93">
        <v>41424</v>
      </c>
      <c r="AJ963" s="30">
        <v>12.72</v>
      </c>
      <c r="AK963" s="190">
        <f t="shared" si="87"/>
        <v>0.80899200000000004</v>
      </c>
      <c r="AL963" s="41">
        <v>41407</v>
      </c>
      <c r="AM963" s="30">
        <v>8.7919999999999998</v>
      </c>
      <c r="AN963" s="190">
        <f t="shared" si="88"/>
        <v>0.38649632</v>
      </c>
      <c r="AO963" s="41">
        <v>41456</v>
      </c>
      <c r="AP963" s="88">
        <v>13.29</v>
      </c>
      <c r="AQ963" s="1685">
        <f t="shared" si="89"/>
        <v>0.88312049999999986</v>
      </c>
    </row>
    <row r="964" spans="1:43">
      <c r="A964" s="28">
        <v>41408</v>
      </c>
      <c r="B964" s="41">
        <v>41408</v>
      </c>
      <c r="C964" s="30">
        <v>101.9284</v>
      </c>
      <c r="D964" s="28">
        <v>41408</v>
      </c>
      <c r="E964" s="30">
        <v>57.349600000000002</v>
      </c>
      <c r="F964" s="28">
        <v>41408</v>
      </c>
      <c r="G964" s="30">
        <v>33.0929</v>
      </c>
      <c r="H964" s="28">
        <v>41408</v>
      </c>
      <c r="I964" s="30">
        <v>25.4922</v>
      </c>
      <c r="J964" s="28">
        <v>41408</v>
      </c>
      <c r="K964" s="30">
        <v>20.510400000000001</v>
      </c>
      <c r="L964" s="41">
        <v>41408</v>
      </c>
      <c r="M964" s="30">
        <v>38.553600000000003</v>
      </c>
      <c r="N964" s="119">
        <v>41408</v>
      </c>
      <c r="O964" s="30">
        <v>45.515999999999998</v>
      </c>
      <c r="P964" s="41">
        <v>41408</v>
      </c>
      <c r="Q964" s="30">
        <v>31.561900000000001</v>
      </c>
      <c r="R964" s="119">
        <v>41408</v>
      </c>
      <c r="S964" s="30">
        <v>32.920999999999999</v>
      </c>
      <c r="T964" s="41">
        <v>41408</v>
      </c>
      <c r="U964" s="30">
        <v>25.618500000000001</v>
      </c>
      <c r="V964" s="119">
        <v>41408</v>
      </c>
      <c r="W964" s="30">
        <v>25.992000000000001</v>
      </c>
      <c r="X964" s="1446"/>
      <c r="Y964" s="93">
        <v>41430</v>
      </c>
      <c r="Z964" s="30">
        <v>15.42</v>
      </c>
      <c r="AA964" s="190">
        <f t="shared" si="84"/>
        <v>1.1888820000000002</v>
      </c>
      <c r="AB964" s="41">
        <v>41430</v>
      </c>
      <c r="AC964" s="30">
        <v>14.39</v>
      </c>
      <c r="AD964" s="190">
        <f t="shared" si="85"/>
        <v>1.0353604999999999</v>
      </c>
      <c r="AE964" s="41">
        <v>41430</v>
      </c>
      <c r="AF964" s="30">
        <v>19.28</v>
      </c>
      <c r="AG964" s="1685">
        <f t="shared" si="86"/>
        <v>1.8585919999999998</v>
      </c>
      <c r="AH964" s="1446"/>
      <c r="AI964" s="93">
        <v>41425</v>
      </c>
      <c r="AJ964" s="30">
        <v>12.82</v>
      </c>
      <c r="AK964" s="190">
        <f t="shared" si="87"/>
        <v>0.82176200000000021</v>
      </c>
      <c r="AL964" s="41">
        <v>41408</v>
      </c>
      <c r="AM964" s="30">
        <v>8.8279999999999994</v>
      </c>
      <c r="AN964" s="190">
        <f t="shared" si="88"/>
        <v>0.38966792</v>
      </c>
      <c r="AO964" s="41">
        <v>41457</v>
      </c>
      <c r="AP964" s="88">
        <v>12.87</v>
      </c>
      <c r="AQ964" s="1685">
        <f t="shared" si="89"/>
        <v>0.82818449999999977</v>
      </c>
    </row>
    <row r="965" spans="1:43">
      <c r="A965" s="28">
        <v>41409</v>
      </c>
      <c r="B965" s="41">
        <v>41409</v>
      </c>
      <c r="C965" s="30">
        <v>101.7848</v>
      </c>
      <c r="D965" s="28">
        <v>41409</v>
      </c>
      <c r="E965" s="30">
        <v>57.344499999999996</v>
      </c>
      <c r="F965" s="28">
        <v>41409</v>
      </c>
      <c r="G965" s="30">
        <v>33.080199999999998</v>
      </c>
      <c r="H965" s="28">
        <v>41409</v>
      </c>
      <c r="I965" s="30">
        <v>25.477</v>
      </c>
      <c r="J965" s="28">
        <v>41409</v>
      </c>
      <c r="K965" s="30">
        <v>20.494299999999999</v>
      </c>
      <c r="L965" s="41">
        <v>41409</v>
      </c>
      <c r="M965" s="30">
        <v>37.531199999999998</v>
      </c>
      <c r="N965" s="119">
        <v>41409</v>
      </c>
      <c r="O965" s="30">
        <v>44.564</v>
      </c>
      <c r="P965" s="41">
        <v>41409</v>
      </c>
      <c r="Q965" s="30">
        <v>30.917899999999999</v>
      </c>
      <c r="R965" s="119">
        <v>41409</v>
      </c>
      <c r="S965" s="30">
        <v>32.061999999999998</v>
      </c>
      <c r="T965" s="41">
        <v>41409</v>
      </c>
      <c r="U965" s="30">
        <v>25.412400000000002</v>
      </c>
      <c r="V965" s="119">
        <v>41409</v>
      </c>
      <c r="W965" s="30">
        <v>25.786000000000001</v>
      </c>
      <c r="X965" s="1446"/>
      <c r="Y965" s="93">
        <v>41431</v>
      </c>
      <c r="Z965" s="30">
        <v>15.45</v>
      </c>
      <c r="AA965" s="190">
        <f t="shared" si="84"/>
        <v>1.1935125</v>
      </c>
      <c r="AB965" s="41">
        <v>41431</v>
      </c>
      <c r="AC965" s="30">
        <v>14.47</v>
      </c>
      <c r="AD965" s="190">
        <f t="shared" si="85"/>
        <v>1.0469044999999999</v>
      </c>
      <c r="AE965" s="41">
        <v>41431</v>
      </c>
      <c r="AF965" s="30">
        <v>19.36</v>
      </c>
      <c r="AG965" s="1685">
        <f t="shared" si="86"/>
        <v>1.8740479999999999</v>
      </c>
      <c r="AH965" s="1446"/>
      <c r="AI965" s="93">
        <v>41428</v>
      </c>
      <c r="AJ965" s="30">
        <v>12.87</v>
      </c>
      <c r="AK965" s="190">
        <f t="shared" si="87"/>
        <v>0.82818449999999977</v>
      </c>
      <c r="AL965" s="41">
        <v>41409</v>
      </c>
      <c r="AM965" s="30">
        <v>8.8309999999999995</v>
      </c>
      <c r="AN965" s="190">
        <f t="shared" si="88"/>
        <v>0.38993280499999999</v>
      </c>
      <c r="AO965" s="41">
        <v>41458</v>
      </c>
      <c r="AP965" s="88">
        <v>12.84</v>
      </c>
      <c r="AQ965" s="1685">
        <f t="shared" si="89"/>
        <v>0.82432799999999984</v>
      </c>
    </row>
    <row r="966" spans="1:43">
      <c r="A966" s="28">
        <v>41410</v>
      </c>
      <c r="B966" s="41">
        <v>41410</v>
      </c>
      <c r="C966" s="30">
        <v>101.9727</v>
      </c>
      <c r="D966" s="28">
        <v>41410</v>
      </c>
      <c r="E966" s="30">
        <v>57.877200000000002</v>
      </c>
      <c r="F966" s="28">
        <v>41410</v>
      </c>
      <c r="G966" s="30">
        <v>33.403199999999998</v>
      </c>
      <c r="H966" s="28">
        <v>41410</v>
      </c>
      <c r="I966" s="30">
        <v>25.792300000000001</v>
      </c>
      <c r="J966" s="28">
        <v>41410</v>
      </c>
      <c r="K966" s="30">
        <v>20.720300000000002</v>
      </c>
      <c r="L966" s="41">
        <v>41410</v>
      </c>
      <c r="M966" s="30">
        <v>37.595999999999997</v>
      </c>
      <c r="N966" s="119">
        <v>41410</v>
      </c>
      <c r="O966" s="30">
        <v>44.884999999999998</v>
      </c>
      <c r="P966" s="41">
        <v>41410</v>
      </c>
      <c r="Q966" s="30">
        <v>31.186900000000001</v>
      </c>
      <c r="R966" s="119">
        <v>41410</v>
      </c>
      <c r="S966" s="30">
        <v>32.325000000000003</v>
      </c>
      <c r="T966" s="41">
        <v>41410</v>
      </c>
      <c r="U966" s="30">
        <v>25.754799999999999</v>
      </c>
      <c r="V966" s="119">
        <v>41410</v>
      </c>
      <c r="W966" s="30">
        <v>26.146000000000001</v>
      </c>
      <c r="X966" s="1446"/>
      <c r="Y966" s="93">
        <v>41432</v>
      </c>
      <c r="Z966" s="30">
        <v>15.53</v>
      </c>
      <c r="AA966" s="190">
        <f t="shared" si="84"/>
        <v>1.2059044999999999</v>
      </c>
      <c r="AB966" s="41">
        <v>41432</v>
      </c>
      <c r="AC966" s="30">
        <v>14.55</v>
      </c>
      <c r="AD966" s="190">
        <f t="shared" si="85"/>
        <v>1.0585125000000002</v>
      </c>
      <c r="AE966" s="41">
        <v>41432</v>
      </c>
      <c r="AF966" s="30">
        <v>19.510000000000002</v>
      </c>
      <c r="AG966" s="1685">
        <f t="shared" si="86"/>
        <v>1.9032005000000005</v>
      </c>
      <c r="AH966" s="1446"/>
      <c r="AI966" s="93">
        <v>41429</v>
      </c>
      <c r="AJ966" s="30">
        <v>12.88</v>
      </c>
      <c r="AK966" s="190">
        <f t="shared" si="87"/>
        <v>0.82947199999999999</v>
      </c>
      <c r="AL966" s="41">
        <v>41410</v>
      </c>
      <c r="AM966" s="30">
        <v>8.8729999999999993</v>
      </c>
      <c r="AN966" s="190">
        <f t="shared" si="88"/>
        <v>0.39365064499999991</v>
      </c>
      <c r="AO966" s="41">
        <v>41460</v>
      </c>
      <c r="AP966" s="88">
        <v>12.78</v>
      </c>
      <c r="AQ966" s="1685">
        <f t="shared" si="89"/>
        <v>0.81664199999999987</v>
      </c>
    </row>
    <row r="967" spans="1:43">
      <c r="A967" s="28">
        <v>41411</v>
      </c>
      <c r="B967" s="41">
        <v>41411</v>
      </c>
      <c r="C967" s="30">
        <v>102.60420000000001</v>
      </c>
      <c r="D967" s="28">
        <v>41411</v>
      </c>
      <c r="E967" s="30">
        <v>58.1038</v>
      </c>
      <c r="F967" s="28">
        <v>41411</v>
      </c>
      <c r="G967" s="30">
        <v>33.453800000000001</v>
      </c>
      <c r="H967" s="28">
        <v>41411</v>
      </c>
      <c r="I967" s="30">
        <v>25.820900000000002</v>
      </c>
      <c r="J967" s="28">
        <v>41411</v>
      </c>
      <c r="K967" s="30">
        <v>20.753799999999998</v>
      </c>
      <c r="L967" s="41">
        <v>41411</v>
      </c>
      <c r="M967" s="30">
        <v>37.431199999999997</v>
      </c>
      <c r="N967" s="119">
        <v>41411</v>
      </c>
      <c r="O967" s="30">
        <v>44.767000000000003</v>
      </c>
      <c r="P967" s="41">
        <v>41411</v>
      </c>
      <c r="Q967" s="30">
        <v>31.209199999999999</v>
      </c>
      <c r="R967" s="119">
        <v>41411</v>
      </c>
      <c r="S967" s="30">
        <v>32.250999999999998</v>
      </c>
      <c r="T967" s="41">
        <v>41411</v>
      </c>
      <c r="U967" s="30">
        <v>25.807600000000001</v>
      </c>
      <c r="V967" s="119">
        <v>41411</v>
      </c>
      <c r="W967" s="30">
        <v>26.196000000000002</v>
      </c>
      <c r="X967" s="1446"/>
      <c r="Y967" s="93">
        <v>41435</v>
      </c>
      <c r="Z967" s="30">
        <v>15.31</v>
      </c>
      <c r="AA967" s="190">
        <f t="shared" si="84"/>
        <v>1.1719805000000001</v>
      </c>
      <c r="AB967" s="41">
        <v>41435</v>
      </c>
      <c r="AC967" s="30">
        <v>14.47</v>
      </c>
      <c r="AD967" s="190">
        <f t="shared" si="85"/>
        <v>1.0469044999999999</v>
      </c>
      <c r="AE967" s="41">
        <v>41435</v>
      </c>
      <c r="AF967" s="30">
        <v>19.45</v>
      </c>
      <c r="AG967" s="1685">
        <f t="shared" si="86"/>
        <v>1.8915125000000002</v>
      </c>
      <c r="AH967" s="1446"/>
      <c r="AI967" s="93">
        <v>41430</v>
      </c>
      <c r="AJ967" s="30">
        <v>13.14</v>
      </c>
      <c r="AK967" s="190">
        <f t="shared" si="87"/>
        <v>0.86329800000000023</v>
      </c>
      <c r="AL967" s="41">
        <v>41411</v>
      </c>
      <c r="AM967" s="30">
        <v>8.9269999999999996</v>
      </c>
      <c r="AN967" s="190">
        <f t="shared" si="88"/>
        <v>0.398456645</v>
      </c>
      <c r="AO967" s="41">
        <v>41463</v>
      </c>
      <c r="AP967" s="88">
        <v>12.8</v>
      </c>
      <c r="AQ967" s="1685">
        <f t="shared" si="89"/>
        <v>0.81919999999999993</v>
      </c>
    </row>
    <row r="968" spans="1:43">
      <c r="A968" s="28">
        <v>41414</v>
      </c>
      <c r="B968" s="41">
        <v>41414</v>
      </c>
      <c r="C968" s="30">
        <v>103.3596</v>
      </c>
      <c r="D968" s="28">
        <v>41414</v>
      </c>
      <c r="E968" s="30">
        <v>58.257899999999999</v>
      </c>
      <c r="F968" s="28">
        <v>41414</v>
      </c>
      <c r="G968" s="30">
        <v>33.533799999999999</v>
      </c>
      <c r="H968" s="28">
        <v>41414</v>
      </c>
      <c r="I968" s="30">
        <v>25.8841</v>
      </c>
      <c r="J968" s="28">
        <v>41414</v>
      </c>
      <c r="K968" s="30">
        <v>20.7898</v>
      </c>
      <c r="L968" s="41">
        <v>41414</v>
      </c>
      <c r="M968" s="30">
        <v>37.848100000000002</v>
      </c>
      <c r="N968" s="119">
        <v>41414</v>
      </c>
      <c r="O968" s="30">
        <v>45.313000000000002</v>
      </c>
      <c r="P968" s="41">
        <v>41414</v>
      </c>
      <c r="Q968" s="30">
        <v>31.4435</v>
      </c>
      <c r="R968" s="119">
        <v>41414</v>
      </c>
      <c r="S968" s="30">
        <v>32.427</v>
      </c>
      <c r="T968" s="41">
        <v>41414</v>
      </c>
      <c r="U968" s="30">
        <v>25.8535</v>
      </c>
      <c r="V968" s="119">
        <v>41414</v>
      </c>
      <c r="W968" s="30">
        <v>26.238</v>
      </c>
      <c r="X968" s="1446"/>
      <c r="Y968" s="93">
        <v>41436</v>
      </c>
      <c r="Z968" s="30">
        <v>15.22</v>
      </c>
      <c r="AA968" s="190">
        <f t="shared" si="84"/>
        <v>1.158242</v>
      </c>
      <c r="AB968" s="41">
        <v>41436</v>
      </c>
      <c r="AC968" s="30">
        <v>14.51</v>
      </c>
      <c r="AD968" s="190">
        <f t="shared" si="85"/>
        <v>1.0527005</v>
      </c>
      <c r="AE968" s="41">
        <v>41436</v>
      </c>
      <c r="AF968" s="30">
        <v>19.52</v>
      </c>
      <c r="AG968" s="1685">
        <f t="shared" si="86"/>
        <v>1.9051519999999995</v>
      </c>
      <c r="AH968" s="1446"/>
      <c r="AI968" s="93">
        <v>41431</v>
      </c>
      <c r="AJ968" s="30">
        <v>13.26</v>
      </c>
      <c r="AK968" s="190">
        <f t="shared" si="87"/>
        <v>0.87913799999999998</v>
      </c>
      <c r="AL968" s="41">
        <v>41414</v>
      </c>
      <c r="AM968" s="30">
        <v>8.9280000000000008</v>
      </c>
      <c r="AN968" s="190">
        <f t="shared" si="88"/>
        <v>0.39854592000000011</v>
      </c>
      <c r="AO968" s="41">
        <v>41464</v>
      </c>
      <c r="AP968" s="88">
        <v>12.84</v>
      </c>
      <c r="AQ968" s="1685">
        <f t="shared" si="89"/>
        <v>0.82432799999999984</v>
      </c>
    </row>
    <row r="969" spans="1:43">
      <c r="A969" s="28">
        <v>41415</v>
      </c>
      <c r="B969" s="41">
        <v>41415</v>
      </c>
      <c r="C969" s="30">
        <v>104.9062</v>
      </c>
      <c r="D969" s="28">
        <v>41415</v>
      </c>
      <c r="E969" s="30">
        <v>59.530900000000003</v>
      </c>
      <c r="F969" s="28">
        <v>41415</v>
      </c>
      <c r="G969" s="30">
        <v>33.948900000000002</v>
      </c>
      <c r="H969" s="28">
        <v>41415</v>
      </c>
      <c r="I969" s="30">
        <v>26.2927</v>
      </c>
      <c r="J969" s="28">
        <v>41415</v>
      </c>
      <c r="K969" s="30">
        <v>21.032</v>
      </c>
      <c r="L969" s="41">
        <v>41415</v>
      </c>
      <c r="M969" s="30">
        <v>38.113399999999999</v>
      </c>
      <c r="N969" s="119">
        <v>41415</v>
      </c>
      <c r="O969" s="30">
        <v>45.536999999999999</v>
      </c>
      <c r="P969" s="41">
        <v>41415</v>
      </c>
      <c r="Q969" s="30">
        <v>31.804500000000001</v>
      </c>
      <c r="R969" s="119">
        <v>41415</v>
      </c>
      <c r="S969" s="30">
        <v>32.762999999999998</v>
      </c>
      <c r="T969" s="41">
        <v>41415</v>
      </c>
      <c r="U969" s="30">
        <v>26.152699999999999</v>
      </c>
      <c r="V969" s="119">
        <v>41415</v>
      </c>
      <c r="W969" s="30">
        <v>26.530999999999999</v>
      </c>
      <c r="X969" s="1446"/>
      <c r="Y969" s="93">
        <v>41437</v>
      </c>
      <c r="Z969" s="30">
        <v>14.79</v>
      </c>
      <c r="AA969" s="190">
        <f t="shared" si="84"/>
        <v>1.0937205000000001</v>
      </c>
      <c r="AB969" s="41">
        <v>41437</v>
      </c>
      <c r="AC969" s="30">
        <v>14.29</v>
      </c>
      <c r="AD969" s="190">
        <f t="shared" si="85"/>
        <v>1.0210205000000001</v>
      </c>
      <c r="AE969" s="41">
        <v>41437</v>
      </c>
      <c r="AF969" s="30">
        <v>18.8</v>
      </c>
      <c r="AG969" s="1685">
        <f t="shared" si="86"/>
        <v>1.7672000000000001</v>
      </c>
      <c r="AH969" s="1446"/>
      <c r="AI969" s="93">
        <v>41432</v>
      </c>
      <c r="AJ969" s="30">
        <v>13.42</v>
      </c>
      <c r="AK969" s="190">
        <f t="shared" si="87"/>
        <v>0.90048199999999989</v>
      </c>
      <c r="AL969" s="41">
        <v>41415</v>
      </c>
      <c r="AM969" s="30">
        <v>8.9139999999999997</v>
      </c>
      <c r="AN969" s="190">
        <f t="shared" si="88"/>
        <v>0.39729698000000002</v>
      </c>
      <c r="AO969" s="41">
        <v>41465</v>
      </c>
      <c r="AP969" s="88">
        <v>12.83</v>
      </c>
      <c r="AQ969" s="1685">
        <f t="shared" si="89"/>
        <v>0.82304449999999996</v>
      </c>
    </row>
    <row r="970" spans="1:43">
      <c r="A970" s="28">
        <v>41416</v>
      </c>
      <c r="B970" s="41">
        <v>41416</v>
      </c>
      <c r="C970" s="30">
        <v>100.0378</v>
      </c>
      <c r="D970" s="28">
        <v>41416</v>
      </c>
      <c r="E970" s="30">
        <v>57.775199999999998</v>
      </c>
      <c r="F970" s="28">
        <v>41416</v>
      </c>
      <c r="G970" s="30">
        <v>33.136200000000002</v>
      </c>
      <c r="H970" s="28">
        <v>41416</v>
      </c>
      <c r="I970" s="30">
        <v>25.764299999999999</v>
      </c>
      <c r="J970" s="28">
        <v>41416</v>
      </c>
      <c r="K970" s="30">
        <v>20.811299999999999</v>
      </c>
      <c r="L970" s="41">
        <v>41416</v>
      </c>
      <c r="M970" s="30">
        <v>37.732700000000001</v>
      </c>
      <c r="N970" s="119">
        <v>41416</v>
      </c>
      <c r="O970" s="30">
        <v>45.212000000000003</v>
      </c>
      <c r="P970" s="41">
        <v>41416</v>
      </c>
      <c r="Q970" s="30">
        <v>31.4026</v>
      </c>
      <c r="R970" s="119">
        <v>41416</v>
      </c>
      <c r="S970" s="30">
        <v>32.46</v>
      </c>
      <c r="T970" s="41">
        <v>41416</v>
      </c>
      <c r="U970" s="30">
        <v>25.7834</v>
      </c>
      <c r="V970" s="119">
        <v>41416</v>
      </c>
      <c r="W970" s="30">
        <v>26.173999999999999</v>
      </c>
      <c r="X970" s="1446"/>
      <c r="Y970" s="93">
        <v>41438</v>
      </c>
      <c r="Z970" s="30">
        <v>14.77</v>
      </c>
      <c r="AA970" s="190">
        <f t="shared" si="84"/>
        <v>1.0907645000000001</v>
      </c>
      <c r="AB970" s="41">
        <v>41438</v>
      </c>
      <c r="AC970" s="30">
        <v>14.28</v>
      </c>
      <c r="AD970" s="190">
        <f t="shared" si="85"/>
        <v>1.0195919999999998</v>
      </c>
      <c r="AE970" s="41">
        <v>41438</v>
      </c>
      <c r="AF970" s="30">
        <v>18.739999999999998</v>
      </c>
      <c r="AG970" s="1685">
        <f t="shared" si="86"/>
        <v>1.7559379999999996</v>
      </c>
      <c r="AH970" s="1446"/>
      <c r="AI970" s="93">
        <v>41435</v>
      </c>
      <c r="AJ970" s="30">
        <v>13.41</v>
      </c>
      <c r="AK970" s="190">
        <f t="shared" si="87"/>
        <v>0.8991404999999999</v>
      </c>
      <c r="AL970" s="41">
        <v>41416</v>
      </c>
      <c r="AM970" s="30">
        <v>8.9109999999999996</v>
      </c>
      <c r="AN970" s="190">
        <f t="shared" si="88"/>
        <v>0.39702960499999995</v>
      </c>
      <c r="AO970" s="41">
        <v>41466</v>
      </c>
      <c r="AP970" s="88">
        <v>12.92</v>
      </c>
      <c r="AQ970" s="1685">
        <f t="shared" si="89"/>
        <v>0.83463200000000004</v>
      </c>
    </row>
    <row r="971" spans="1:43">
      <c r="A971" s="28">
        <v>41417</v>
      </c>
      <c r="B971" s="41">
        <v>41417</v>
      </c>
      <c r="C971" s="30">
        <v>101.07989999999999</v>
      </c>
      <c r="D971" s="28">
        <v>41417</v>
      </c>
      <c r="E971" s="30">
        <v>58.217199999999998</v>
      </c>
      <c r="F971" s="28">
        <v>41417</v>
      </c>
      <c r="G971" s="30">
        <v>33.331200000000003</v>
      </c>
      <c r="H971" s="28">
        <v>41417</v>
      </c>
      <c r="I971" s="30">
        <v>25.846599999999999</v>
      </c>
      <c r="J971" s="28">
        <v>41417</v>
      </c>
      <c r="K971" s="30">
        <v>20.472899999999999</v>
      </c>
      <c r="L971" s="41">
        <v>41417</v>
      </c>
      <c r="M971" s="30">
        <v>37.476799999999997</v>
      </c>
      <c r="N971" s="119">
        <v>41417</v>
      </c>
      <c r="O971" s="30">
        <v>45.054000000000002</v>
      </c>
      <c r="P971" s="41">
        <v>41417</v>
      </c>
      <c r="Q971" s="30">
        <v>31.191600000000001</v>
      </c>
      <c r="R971" s="119">
        <v>41417</v>
      </c>
      <c r="S971" s="30">
        <v>32.182000000000002</v>
      </c>
      <c r="T971" s="41">
        <v>41417</v>
      </c>
      <c r="U971" s="30">
        <v>25.732299999999999</v>
      </c>
      <c r="V971" s="119">
        <v>41417</v>
      </c>
      <c r="W971" s="30">
        <v>26.1</v>
      </c>
      <c r="X971" s="1446"/>
      <c r="Y971" s="93">
        <v>41439</v>
      </c>
      <c r="Z971" s="30">
        <v>14.79</v>
      </c>
      <c r="AA971" s="190">
        <f t="shared" si="84"/>
        <v>1.0937205000000001</v>
      </c>
      <c r="AB971" s="41">
        <v>41439</v>
      </c>
      <c r="AC971" s="30">
        <v>14.22</v>
      </c>
      <c r="AD971" s="190">
        <f t="shared" si="85"/>
        <v>1.0110419999999998</v>
      </c>
      <c r="AE971" s="41">
        <v>41439</v>
      </c>
      <c r="AF971" s="30">
        <v>18.57</v>
      </c>
      <c r="AG971" s="1685">
        <f t="shared" si="86"/>
        <v>1.7242245</v>
      </c>
      <c r="AH971" s="1446"/>
      <c r="AI971" s="93">
        <v>41436</v>
      </c>
      <c r="AJ971" s="30">
        <v>13.31</v>
      </c>
      <c r="AK971" s="190">
        <f t="shared" si="87"/>
        <v>0.88578049999999997</v>
      </c>
      <c r="AL971" s="41">
        <v>41417</v>
      </c>
      <c r="AM971" s="30">
        <v>9.35</v>
      </c>
      <c r="AN971" s="190">
        <f t="shared" si="88"/>
        <v>0.43711250000000001</v>
      </c>
      <c r="AO971" s="41">
        <v>41467</v>
      </c>
      <c r="AP971" s="88">
        <v>12.93</v>
      </c>
      <c r="AQ971" s="1685">
        <f t="shared" si="89"/>
        <v>0.83592449999999996</v>
      </c>
    </row>
    <row r="972" spans="1:43">
      <c r="A972" s="28">
        <v>41418</v>
      </c>
      <c r="B972" s="41">
        <v>41418</v>
      </c>
      <c r="C972" s="30">
        <v>101.4297</v>
      </c>
      <c r="D972" s="28">
        <v>41418</v>
      </c>
      <c r="E972" s="30">
        <v>58.369</v>
      </c>
      <c r="F972" s="28">
        <v>41418</v>
      </c>
      <c r="G972" s="30">
        <v>33.147599999999997</v>
      </c>
      <c r="H972" s="28">
        <v>41418</v>
      </c>
      <c r="I972" s="30">
        <v>25.652899999999999</v>
      </c>
      <c r="J972" s="28">
        <v>41418</v>
      </c>
      <c r="K972" s="30">
        <v>20.3186</v>
      </c>
      <c r="L972" s="41">
        <v>41418</v>
      </c>
      <c r="M972" s="30">
        <v>37.378700000000002</v>
      </c>
      <c r="N972" s="119">
        <v>41418</v>
      </c>
      <c r="O972" s="30">
        <v>44.88</v>
      </c>
      <c r="P972" s="41">
        <v>41418</v>
      </c>
      <c r="Q972" s="30">
        <v>31.034800000000001</v>
      </c>
      <c r="R972" s="119">
        <v>41418</v>
      </c>
      <c r="S972" s="30">
        <v>32.045000000000002</v>
      </c>
      <c r="T972" s="41">
        <v>41418</v>
      </c>
      <c r="U972" s="30">
        <v>25.6187</v>
      </c>
      <c r="V972" s="119">
        <v>41418</v>
      </c>
      <c r="W972" s="30">
        <v>25.97</v>
      </c>
      <c r="X972" s="1446"/>
      <c r="Y972" s="93">
        <v>41442</v>
      </c>
      <c r="Z972" s="30">
        <v>14.85</v>
      </c>
      <c r="AA972" s="190">
        <f t="shared" si="84"/>
        <v>1.1026125</v>
      </c>
      <c r="AB972" s="41">
        <v>41442</v>
      </c>
      <c r="AC972" s="30">
        <v>14.25</v>
      </c>
      <c r="AD972" s="190">
        <f t="shared" si="85"/>
        <v>1.0153124999999998</v>
      </c>
      <c r="AE972" s="41">
        <v>41442</v>
      </c>
      <c r="AF972" s="30">
        <v>18.62</v>
      </c>
      <c r="AG972" s="1685">
        <f t="shared" si="86"/>
        <v>1.7335220000000002</v>
      </c>
      <c r="AH972" s="1446"/>
      <c r="AI972" s="93">
        <v>41437</v>
      </c>
      <c r="AJ972" s="30">
        <v>13.32</v>
      </c>
      <c r="AK972" s="190">
        <f t="shared" si="87"/>
        <v>0.88711200000000012</v>
      </c>
      <c r="AL972" s="41">
        <v>41418</v>
      </c>
      <c r="AM972" s="30">
        <v>9.3629999999999995</v>
      </c>
      <c r="AN972" s="190">
        <f t="shared" si="88"/>
        <v>0.43832884499999991</v>
      </c>
      <c r="AO972" s="41">
        <v>41470</v>
      </c>
      <c r="AP972" s="88">
        <v>12.93</v>
      </c>
      <c r="AQ972" s="1685">
        <f t="shared" si="89"/>
        <v>0.83592449999999996</v>
      </c>
    </row>
    <row r="973" spans="1:43">
      <c r="A973" s="28">
        <v>41421</v>
      </c>
      <c r="B973" s="41">
        <v>41421</v>
      </c>
      <c r="C973" s="30">
        <v>101.7834</v>
      </c>
      <c r="D973" s="28">
        <v>41421</v>
      </c>
      <c r="E973" s="30">
        <v>58.4163</v>
      </c>
      <c r="F973" s="28">
        <v>41421</v>
      </c>
      <c r="G973" s="30">
        <v>33.184800000000003</v>
      </c>
      <c r="H973" s="28">
        <v>41421</v>
      </c>
      <c r="I973" s="30">
        <v>25.723300000000002</v>
      </c>
      <c r="J973" s="28">
        <v>41421</v>
      </c>
      <c r="K973" s="30">
        <v>20.474</v>
      </c>
      <c r="L973" s="41">
        <v>41421</v>
      </c>
      <c r="M973" s="30">
        <v>37.562600000000003</v>
      </c>
      <c r="N973" s="119">
        <v>41421</v>
      </c>
      <c r="O973" s="30">
        <v>45.097000000000001</v>
      </c>
      <c r="P973" s="41">
        <v>41421</v>
      </c>
      <c r="Q973" s="30">
        <v>31.124600000000001</v>
      </c>
      <c r="R973" s="119">
        <v>41421</v>
      </c>
      <c r="S973" s="30">
        <v>32.134</v>
      </c>
      <c r="T973" s="41">
        <v>41421</v>
      </c>
      <c r="U973" s="30">
        <v>25.659099999999999</v>
      </c>
      <c r="V973" s="119">
        <v>41421</v>
      </c>
      <c r="W973" s="30">
        <v>26.013000000000002</v>
      </c>
      <c r="X973" s="1446"/>
      <c r="Y973" s="93">
        <v>41443</v>
      </c>
      <c r="Z973" s="30">
        <v>14.83</v>
      </c>
      <c r="AA973" s="190">
        <f t="shared" ref="AA973:AA1036" si="90">(Z973/100)^2/2*100</f>
        <v>1.0996444999999999</v>
      </c>
      <c r="AB973" s="41">
        <v>41443</v>
      </c>
      <c r="AC973" s="30">
        <v>14.23</v>
      </c>
      <c r="AD973" s="190">
        <f t="shared" ref="AD973:AD1036" si="91">(AC973/100)^2/2*100</f>
        <v>1.0124645000000001</v>
      </c>
      <c r="AE973" s="41">
        <v>41443</v>
      </c>
      <c r="AF973" s="30">
        <v>18.5</v>
      </c>
      <c r="AG973" s="1685">
        <f t="shared" ref="AG973:AG1036" si="92">(AF973/100)^2/2*100</f>
        <v>1.7112499999999999</v>
      </c>
      <c r="AH973" s="1446"/>
      <c r="AI973" s="93">
        <v>41438</v>
      </c>
      <c r="AJ973" s="30">
        <v>13.32</v>
      </c>
      <c r="AK973" s="190">
        <f t="shared" ref="AK973:AK1036" si="93">(AJ973/100)^2/2*100</f>
        <v>0.88711200000000012</v>
      </c>
      <c r="AL973" s="41">
        <v>41421</v>
      </c>
      <c r="AM973" s="30">
        <v>9.3770000000000007</v>
      </c>
      <c r="AN973" s="190">
        <f t="shared" ref="AN973:AN1036" si="94">(AM973/100)^2/2*100</f>
        <v>0.439640645</v>
      </c>
      <c r="AO973" s="41">
        <v>41471</v>
      </c>
      <c r="AP973" s="88">
        <v>12.94</v>
      </c>
      <c r="AQ973" s="1685">
        <f t="shared" ref="AQ973:AQ1036" si="95">(AP973/100)^2/2*100</f>
        <v>0.8372179999999998</v>
      </c>
    </row>
    <row r="974" spans="1:43">
      <c r="A974" s="28">
        <v>41422</v>
      </c>
      <c r="B974" s="41">
        <v>41422</v>
      </c>
      <c r="C974" s="30">
        <v>102.1455</v>
      </c>
      <c r="D974" s="28">
        <v>41422</v>
      </c>
      <c r="E974" s="30">
        <v>58.282499999999999</v>
      </c>
      <c r="F974" s="28">
        <v>41422</v>
      </c>
      <c r="G974" s="30">
        <v>33.052700000000002</v>
      </c>
      <c r="H974" s="28">
        <v>41422</v>
      </c>
      <c r="I974" s="30">
        <v>25.767399999999999</v>
      </c>
      <c r="J974" s="28">
        <v>41422</v>
      </c>
      <c r="K974" s="30">
        <v>20.400700000000001</v>
      </c>
      <c r="L974" s="41">
        <v>41422</v>
      </c>
      <c r="M974" s="30">
        <v>37.7303</v>
      </c>
      <c r="N974" s="119">
        <v>41422</v>
      </c>
      <c r="O974" s="30">
        <v>45.35</v>
      </c>
      <c r="P974" s="41">
        <v>41422</v>
      </c>
      <c r="Q974" s="30">
        <v>31.261800000000001</v>
      </c>
      <c r="R974" s="119">
        <v>41422</v>
      </c>
      <c r="S974" s="30">
        <v>32.576000000000001</v>
      </c>
      <c r="T974" s="41">
        <v>41422</v>
      </c>
      <c r="U974" s="30">
        <v>25.907800000000002</v>
      </c>
      <c r="V974" s="119">
        <v>41422</v>
      </c>
      <c r="W974" s="30">
        <v>26.274999999999999</v>
      </c>
      <c r="X974" s="1446"/>
      <c r="Y974" s="93">
        <v>41444</v>
      </c>
      <c r="Z974" s="30">
        <v>14.82</v>
      </c>
      <c r="AA974" s="190">
        <f t="shared" si="90"/>
        <v>1.0981619999999999</v>
      </c>
      <c r="AB974" s="41">
        <v>41444</v>
      </c>
      <c r="AC974" s="30">
        <v>14.23</v>
      </c>
      <c r="AD974" s="190">
        <f t="shared" si="91"/>
        <v>1.0124645000000001</v>
      </c>
      <c r="AE974" s="41">
        <v>41444</v>
      </c>
      <c r="AF974" s="30">
        <v>18.53</v>
      </c>
      <c r="AG974" s="1685">
        <f t="shared" si="92"/>
        <v>1.7168045000000003</v>
      </c>
      <c r="AH974" s="1446"/>
      <c r="AI974" s="93">
        <v>41439</v>
      </c>
      <c r="AJ974" s="30">
        <v>13.31</v>
      </c>
      <c r="AK974" s="190">
        <f t="shared" si="93"/>
        <v>0.88578049999999997</v>
      </c>
      <c r="AL974" s="41">
        <v>41422</v>
      </c>
      <c r="AM974" s="30">
        <v>9.4580000000000002</v>
      </c>
      <c r="AN974" s="190">
        <f t="shared" si="94"/>
        <v>0.44726882000000001</v>
      </c>
      <c r="AO974" s="41">
        <v>41472</v>
      </c>
      <c r="AP974" s="88">
        <v>12.93</v>
      </c>
      <c r="AQ974" s="1685">
        <f t="shared" si="95"/>
        <v>0.83592449999999996</v>
      </c>
    </row>
    <row r="975" spans="1:43">
      <c r="A975" s="28">
        <v>41423</v>
      </c>
      <c r="B975" s="41">
        <v>41423</v>
      </c>
      <c r="C975" s="30">
        <v>103.6176</v>
      </c>
      <c r="D975" s="28">
        <v>41423</v>
      </c>
      <c r="E975" s="30">
        <v>58.690399999999997</v>
      </c>
      <c r="F975" s="28">
        <v>41423</v>
      </c>
      <c r="G975" s="30">
        <v>33.2791</v>
      </c>
      <c r="H975" s="28">
        <v>41423</v>
      </c>
      <c r="I975" s="30">
        <v>25.9968</v>
      </c>
      <c r="J975" s="28">
        <v>41423</v>
      </c>
      <c r="K975" s="30">
        <v>20.525099999999998</v>
      </c>
      <c r="L975" s="41">
        <v>41423</v>
      </c>
      <c r="M975" s="30">
        <v>37.728900000000003</v>
      </c>
      <c r="N975" s="119">
        <v>41423</v>
      </c>
      <c r="O975" s="30">
        <v>45.395000000000003</v>
      </c>
      <c r="P975" s="41">
        <v>41423</v>
      </c>
      <c r="Q975" s="30">
        <v>31.263000000000002</v>
      </c>
      <c r="R975" s="119">
        <v>41423</v>
      </c>
      <c r="S975" s="30">
        <v>32.594000000000001</v>
      </c>
      <c r="T975" s="41">
        <v>41423</v>
      </c>
      <c r="U975" s="30">
        <v>25.914899999999999</v>
      </c>
      <c r="V975" s="119">
        <v>41423</v>
      </c>
      <c r="W975" s="30">
        <v>26.277999999999999</v>
      </c>
      <c r="X975" s="1446"/>
      <c r="Y975" s="93">
        <v>41445</v>
      </c>
      <c r="Z975" s="30">
        <v>15.7</v>
      </c>
      <c r="AA975" s="190">
        <f t="shared" si="90"/>
        <v>1.23245</v>
      </c>
      <c r="AB975" s="41">
        <v>41445</v>
      </c>
      <c r="AC975" s="30">
        <v>14.93</v>
      </c>
      <c r="AD975" s="190">
        <f t="shared" si="91"/>
        <v>1.1145244999999999</v>
      </c>
      <c r="AE975" s="41">
        <v>41445</v>
      </c>
      <c r="AF975" s="30">
        <v>19.55</v>
      </c>
      <c r="AG975" s="1685">
        <f t="shared" si="92"/>
        <v>1.9110125000000002</v>
      </c>
      <c r="AH975" s="1446"/>
      <c r="AI975" s="93">
        <v>41442</v>
      </c>
      <c r="AJ975" s="30">
        <v>13.21</v>
      </c>
      <c r="AK975" s="190">
        <f t="shared" si="93"/>
        <v>0.87252050000000003</v>
      </c>
      <c r="AL975" s="41">
        <v>41423</v>
      </c>
      <c r="AM975" s="30">
        <v>9.5950000000000006</v>
      </c>
      <c r="AN975" s="190">
        <f t="shared" si="94"/>
        <v>0.46032012500000008</v>
      </c>
      <c r="AO975" s="41">
        <v>41473</v>
      </c>
      <c r="AP975" s="88">
        <v>12.94</v>
      </c>
      <c r="AQ975" s="1685">
        <f t="shared" si="95"/>
        <v>0.8372179999999998</v>
      </c>
    </row>
    <row r="976" spans="1:43">
      <c r="A976" s="28">
        <v>41424</v>
      </c>
      <c r="B976" s="41">
        <v>41424</v>
      </c>
      <c r="C976" s="30">
        <v>100.74290000000001</v>
      </c>
      <c r="D976" s="28">
        <v>41424</v>
      </c>
      <c r="E976" s="30">
        <v>57.466500000000003</v>
      </c>
      <c r="F976" s="28">
        <v>41424</v>
      </c>
      <c r="G976" s="30">
        <v>33.076799999999999</v>
      </c>
      <c r="H976" s="28">
        <v>41424</v>
      </c>
      <c r="I976" s="30">
        <v>26.003399999999999</v>
      </c>
      <c r="J976" s="28">
        <v>41424</v>
      </c>
      <c r="K976" s="30">
        <v>20.521799999999999</v>
      </c>
      <c r="L976" s="41">
        <v>41424</v>
      </c>
      <c r="M976" s="30">
        <v>37.189</v>
      </c>
      <c r="N976" s="119">
        <v>41424</v>
      </c>
      <c r="O976" s="30">
        <v>44.890999999999998</v>
      </c>
      <c r="P976" s="41">
        <v>41424</v>
      </c>
      <c r="Q976" s="30">
        <v>30.4419</v>
      </c>
      <c r="R976" s="119">
        <v>41424</v>
      </c>
      <c r="S976" s="30">
        <v>31.878</v>
      </c>
      <c r="T976" s="41">
        <v>41424</v>
      </c>
      <c r="U976" s="30">
        <v>25.761399999999998</v>
      </c>
      <c r="V976" s="119">
        <v>41424</v>
      </c>
      <c r="W976" s="30">
        <v>26.183</v>
      </c>
      <c r="X976" s="1446"/>
      <c r="Y976" s="93">
        <v>41446</v>
      </c>
      <c r="Z976" s="30">
        <v>15.77</v>
      </c>
      <c r="AA976" s="190">
        <f t="shared" si="90"/>
        <v>1.2434645000000002</v>
      </c>
      <c r="AB976" s="41">
        <v>41446</v>
      </c>
      <c r="AC976" s="30">
        <v>15.08</v>
      </c>
      <c r="AD976" s="190">
        <f t="shared" si="91"/>
        <v>1.1370319999999998</v>
      </c>
      <c r="AE976" s="41">
        <v>41446</v>
      </c>
      <c r="AF976" s="30">
        <v>19.64</v>
      </c>
      <c r="AG976" s="1685">
        <f t="shared" si="92"/>
        <v>1.9286480000000006</v>
      </c>
      <c r="AH976" s="1446"/>
      <c r="AI976" s="93">
        <v>41443</v>
      </c>
      <c r="AJ976" s="30">
        <v>13.15</v>
      </c>
      <c r="AK976" s="190">
        <f t="shared" si="93"/>
        <v>0.86461250000000012</v>
      </c>
      <c r="AL976" s="41">
        <v>41424</v>
      </c>
      <c r="AM976" s="30">
        <v>9.5540000000000003</v>
      </c>
      <c r="AN976" s="190">
        <f t="shared" si="94"/>
        <v>0.45639457999999999</v>
      </c>
      <c r="AO976" s="41">
        <v>41474</v>
      </c>
      <c r="AP976" s="88">
        <v>12.94</v>
      </c>
      <c r="AQ976" s="1685">
        <f t="shared" si="95"/>
        <v>0.8372179999999998</v>
      </c>
    </row>
    <row r="977" spans="1:43">
      <c r="A977" s="28">
        <v>41425</v>
      </c>
      <c r="B977" s="41">
        <v>41425</v>
      </c>
      <c r="C977" s="30">
        <v>99.563400000000001</v>
      </c>
      <c r="D977" s="28">
        <v>41425</v>
      </c>
      <c r="E977" s="30">
        <v>56.855899999999998</v>
      </c>
      <c r="F977" s="28">
        <v>41425</v>
      </c>
      <c r="G977" s="30">
        <v>32.713799999999999</v>
      </c>
      <c r="H977" s="28">
        <v>41425</v>
      </c>
      <c r="I977" s="30">
        <v>25.722300000000001</v>
      </c>
      <c r="J977" s="28">
        <v>41425</v>
      </c>
      <c r="K977" s="30">
        <v>20.470700000000001</v>
      </c>
      <c r="L977" s="41">
        <v>41425</v>
      </c>
      <c r="M977" s="30">
        <v>36.745899999999999</v>
      </c>
      <c r="N977" s="119">
        <v>41425</v>
      </c>
      <c r="O977" s="30">
        <v>44.518000000000001</v>
      </c>
      <c r="P977" s="41">
        <v>41425</v>
      </c>
      <c r="Q977" s="30">
        <v>29.42</v>
      </c>
      <c r="R977" s="119">
        <v>41425</v>
      </c>
      <c r="S977" s="30">
        <v>30.968</v>
      </c>
      <c r="T977" s="41">
        <v>41425</v>
      </c>
      <c r="U977" s="30">
        <v>25.616800000000001</v>
      </c>
      <c r="V977" s="119">
        <v>41425</v>
      </c>
      <c r="W977" s="30">
        <v>26.056000000000001</v>
      </c>
      <c r="X977" s="1446"/>
      <c r="Y977" s="93">
        <v>41449</v>
      </c>
      <c r="Z977" s="30">
        <v>16.25</v>
      </c>
      <c r="AA977" s="190">
        <f t="shared" si="90"/>
        <v>1.3203125000000002</v>
      </c>
      <c r="AB977" s="41">
        <v>41449</v>
      </c>
      <c r="AC977" s="30">
        <v>15.32</v>
      </c>
      <c r="AD977" s="190">
        <f t="shared" si="91"/>
        <v>1.1735119999999999</v>
      </c>
      <c r="AE977" s="41">
        <v>41449</v>
      </c>
      <c r="AF977" s="30">
        <v>19.809999999999999</v>
      </c>
      <c r="AG977" s="1685">
        <f t="shared" si="92"/>
        <v>1.9621804999999999</v>
      </c>
      <c r="AH977" s="1446"/>
      <c r="AI977" s="93">
        <v>41444</v>
      </c>
      <c r="AJ977" s="30">
        <v>13.12</v>
      </c>
      <c r="AK977" s="190">
        <f t="shared" si="93"/>
        <v>0.86067199999999988</v>
      </c>
      <c r="AL977" s="41">
        <v>41425</v>
      </c>
      <c r="AM977" s="30">
        <v>9.7690000000000001</v>
      </c>
      <c r="AN977" s="190">
        <f t="shared" si="94"/>
        <v>0.47716680499999997</v>
      </c>
      <c r="AO977" s="41">
        <v>41477</v>
      </c>
      <c r="AP977" s="88">
        <v>12.92</v>
      </c>
      <c r="AQ977" s="1685">
        <f t="shared" si="95"/>
        <v>0.83463200000000004</v>
      </c>
    </row>
    <row r="978" spans="1:43">
      <c r="A978" s="28">
        <v>41428</v>
      </c>
      <c r="B978" s="41">
        <v>41428</v>
      </c>
      <c r="C978" s="30">
        <v>99.775499999999994</v>
      </c>
      <c r="D978" s="28">
        <v>41428</v>
      </c>
      <c r="E978" s="30">
        <v>56.934800000000003</v>
      </c>
      <c r="F978" s="28">
        <v>41428</v>
      </c>
      <c r="G978" s="30">
        <v>32.695799999999998</v>
      </c>
      <c r="H978" s="28">
        <v>41428</v>
      </c>
      <c r="I978" s="30">
        <v>25.709199999999999</v>
      </c>
      <c r="J978" s="28">
        <v>41428</v>
      </c>
      <c r="K978" s="30">
        <v>20.4651</v>
      </c>
      <c r="L978" s="41">
        <v>41428</v>
      </c>
      <c r="M978" s="30">
        <v>36.756700000000002</v>
      </c>
      <c r="N978" s="119">
        <v>41428</v>
      </c>
      <c r="O978" s="30">
        <v>44.515000000000001</v>
      </c>
      <c r="P978" s="41">
        <v>41428</v>
      </c>
      <c r="Q978" s="30">
        <v>29.433499999999999</v>
      </c>
      <c r="R978" s="119">
        <v>41428</v>
      </c>
      <c r="S978" s="30">
        <v>30.978000000000002</v>
      </c>
      <c r="T978" s="41">
        <v>41428</v>
      </c>
      <c r="U978" s="30">
        <v>25.611499999999999</v>
      </c>
      <c r="V978" s="119">
        <v>41428</v>
      </c>
      <c r="W978" s="30">
        <v>26.050999999999998</v>
      </c>
      <c r="X978" s="1446"/>
      <c r="Y978" s="93">
        <v>41450</v>
      </c>
      <c r="Z978" s="30">
        <v>16.329999999999998</v>
      </c>
      <c r="AA978" s="190">
        <f t="shared" si="90"/>
        <v>1.3333444999999995</v>
      </c>
      <c r="AB978" s="41">
        <v>41450</v>
      </c>
      <c r="AC978" s="30">
        <v>15.37</v>
      </c>
      <c r="AD978" s="190">
        <f t="shared" si="91"/>
        <v>1.1811845000000001</v>
      </c>
      <c r="AE978" s="41">
        <v>41450</v>
      </c>
      <c r="AF978" s="30">
        <v>19.97</v>
      </c>
      <c r="AG978" s="1685">
        <f t="shared" si="92"/>
        <v>1.9940044999999997</v>
      </c>
      <c r="AH978" s="1446"/>
      <c r="AI978" s="93">
        <v>41445</v>
      </c>
      <c r="AJ978" s="30">
        <v>14.16</v>
      </c>
      <c r="AK978" s="190">
        <f t="shared" si="93"/>
        <v>1.0025280000000001</v>
      </c>
      <c r="AL978" s="41">
        <v>41428</v>
      </c>
      <c r="AM978" s="30">
        <v>9.7720000000000002</v>
      </c>
      <c r="AN978" s="190">
        <f t="shared" si="94"/>
        <v>0.47745992000000004</v>
      </c>
      <c r="AO978" s="41">
        <v>41478</v>
      </c>
      <c r="AP978" s="88">
        <v>12.92</v>
      </c>
      <c r="AQ978" s="1685">
        <f t="shared" si="95"/>
        <v>0.83463200000000004</v>
      </c>
    </row>
    <row r="979" spans="1:43">
      <c r="A979" s="28">
        <v>41429</v>
      </c>
      <c r="B979" s="41">
        <v>41429</v>
      </c>
      <c r="C979" s="30">
        <v>99.036000000000001</v>
      </c>
      <c r="D979" s="28">
        <v>41429</v>
      </c>
      <c r="E979" s="30">
        <v>56.455599999999997</v>
      </c>
      <c r="F979" s="28">
        <v>41429</v>
      </c>
      <c r="G979" s="30">
        <v>32.206400000000002</v>
      </c>
      <c r="H979" s="28">
        <v>41429</v>
      </c>
      <c r="I979" s="30">
        <v>25.646599999999999</v>
      </c>
      <c r="J979" s="28">
        <v>41429</v>
      </c>
      <c r="K979" s="30">
        <v>20.3018</v>
      </c>
      <c r="L979" s="41">
        <v>41429</v>
      </c>
      <c r="M979" s="30">
        <v>36.740600000000001</v>
      </c>
      <c r="N979" s="119">
        <v>41429</v>
      </c>
      <c r="O979" s="30">
        <v>44.485999999999997</v>
      </c>
      <c r="P979" s="41">
        <v>41429</v>
      </c>
      <c r="Q979" s="30">
        <v>29.238099999999999</v>
      </c>
      <c r="R979" s="119">
        <v>41429</v>
      </c>
      <c r="S979" s="30">
        <v>30.795999999999999</v>
      </c>
      <c r="T979" s="41">
        <v>41429</v>
      </c>
      <c r="U979" s="30">
        <v>25.468699999999998</v>
      </c>
      <c r="V979" s="119">
        <v>41429</v>
      </c>
      <c r="W979" s="30">
        <v>25.905000000000001</v>
      </c>
      <c r="X979" s="1446"/>
      <c r="Y979" s="93">
        <v>41451</v>
      </c>
      <c r="Z979" s="30">
        <v>16.73</v>
      </c>
      <c r="AA979" s="190">
        <f t="shared" si="90"/>
        <v>1.3994645000000001</v>
      </c>
      <c r="AB979" s="41">
        <v>41451</v>
      </c>
      <c r="AC979" s="30">
        <v>15.62</v>
      </c>
      <c r="AD979" s="190">
        <f t="shared" si="91"/>
        <v>1.219922</v>
      </c>
      <c r="AE979" s="41">
        <v>41451</v>
      </c>
      <c r="AF979" s="30">
        <v>20.28</v>
      </c>
      <c r="AG979" s="1685">
        <f t="shared" si="92"/>
        <v>2.0563920000000002</v>
      </c>
      <c r="AH979" s="1446"/>
      <c r="AI979" s="93">
        <v>41446</v>
      </c>
      <c r="AJ979" s="30">
        <v>14.26</v>
      </c>
      <c r="AK979" s="190">
        <f t="shared" si="93"/>
        <v>1.0167379999999999</v>
      </c>
      <c r="AL979" s="41">
        <v>41429</v>
      </c>
      <c r="AM979" s="30">
        <v>9.76</v>
      </c>
      <c r="AN979" s="190">
        <f t="shared" si="94"/>
        <v>0.47628799999999988</v>
      </c>
      <c r="AO979" s="41">
        <v>41479</v>
      </c>
      <c r="AP979" s="88">
        <v>12.9</v>
      </c>
      <c r="AQ979" s="1685">
        <f t="shared" si="95"/>
        <v>0.83204999999999996</v>
      </c>
    </row>
    <row r="980" spans="1:43">
      <c r="A980" s="28">
        <v>41430</v>
      </c>
      <c r="B980" s="41">
        <v>41430</v>
      </c>
      <c r="C980" s="30">
        <v>98.567499999999995</v>
      </c>
      <c r="D980" s="28">
        <v>41430</v>
      </c>
      <c r="E980" s="30">
        <v>56.324399999999997</v>
      </c>
      <c r="F980" s="28">
        <v>41430</v>
      </c>
      <c r="G980" s="30">
        <v>32.211300000000001</v>
      </c>
      <c r="H980" s="28">
        <v>41430</v>
      </c>
      <c r="I980" s="30">
        <v>25.616800000000001</v>
      </c>
      <c r="J980" s="28">
        <v>41430</v>
      </c>
      <c r="K980" s="30">
        <v>20.310099999999998</v>
      </c>
      <c r="L980" s="41">
        <v>41430</v>
      </c>
      <c r="M980" s="30">
        <v>36.801000000000002</v>
      </c>
      <c r="N980" s="119">
        <v>41430</v>
      </c>
      <c r="O980" s="30">
        <v>44.555999999999997</v>
      </c>
      <c r="P980" s="41">
        <v>41430</v>
      </c>
      <c r="Q980" s="30">
        <v>29.259399999999999</v>
      </c>
      <c r="R980" s="119">
        <v>41430</v>
      </c>
      <c r="S980" s="30">
        <v>30.826000000000001</v>
      </c>
      <c r="T980" s="41">
        <v>41430</v>
      </c>
      <c r="U980" s="30">
        <v>25.429600000000001</v>
      </c>
      <c r="V980" s="119">
        <v>41430</v>
      </c>
      <c r="W980" s="30">
        <v>25.873999999999999</v>
      </c>
      <c r="X980" s="1446"/>
      <c r="Y980" s="93">
        <v>41452</v>
      </c>
      <c r="Z980" s="30">
        <v>16.579999999999998</v>
      </c>
      <c r="AA980" s="190">
        <f t="shared" si="90"/>
        <v>1.3744819999999995</v>
      </c>
      <c r="AB980" s="41">
        <v>41452</v>
      </c>
      <c r="AC980" s="30">
        <v>15.59</v>
      </c>
      <c r="AD980" s="190">
        <f t="shared" si="91"/>
        <v>1.2152405000000002</v>
      </c>
      <c r="AE980" s="41">
        <v>41452</v>
      </c>
      <c r="AF980" s="30">
        <v>20.100000000000001</v>
      </c>
      <c r="AG980" s="1685">
        <f t="shared" si="92"/>
        <v>2.0200500000000003</v>
      </c>
      <c r="AH980" s="1446"/>
      <c r="AI980" s="93">
        <v>41449</v>
      </c>
      <c r="AJ980" s="30">
        <v>14.52</v>
      </c>
      <c r="AK980" s="190">
        <f t="shared" si="93"/>
        <v>1.0541519999999998</v>
      </c>
      <c r="AL980" s="41">
        <v>41430</v>
      </c>
      <c r="AM980" s="30">
        <v>10.177</v>
      </c>
      <c r="AN980" s="190">
        <f t="shared" si="94"/>
        <v>0.51785664499999995</v>
      </c>
      <c r="AO980" s="41">
        <v>41480</v>
      </c>
      <c r="AP980" s="88">
        <v>12.89</v>
      </c>
      <c r="AQ980" s="1685">
        <f t="shared" si="95"/>
        <v>0.83076050000000023</v>
      </c>
    </row>
    <row r="981" spans="1:43">
      <c r="A981" s="28">
        <v>41431</v>
      </c>
      <c r="B981" s="41">
        <v>41431</v>
      </c>
      <c r="C981" s="30">
        <v>101.0487</v>
      </c>
      <c r="D981" s="28">
        <v>41431</v>
      </c>
      <c r="E981" s="30">
        <v>58.446100000000001</v>
      </c>
      <c r="F981" s="28">
        <v>41431</v>
      </c>
      <c r="G981" s="30">
        <v>33.088700000000003</v>
      </c>
      <c r="H981" s="28">
        <v>41431</v>
      </c>
      <c r="I981" s="30">
        <v>26.407</v>
      </c>
      <c r="J981" s="28">
        <v>41431</v>
      </c>
      <c r="K981" s="30">
        <v>20.665099999999999</v>
      </c>
      <c r="L981" s="41">
        <v>41431</v>
      </c>
      <c r="M981" s="30">
        <v>36.830799999999996</v>
      </c>
      <c r="N981" s="119">
        <v>41431</v>
      </c>
      <c r="O981" s="30">
        <v>44.601999999999997</v>
      </c>
      <c r="P981" s="41">
        <v>41431</v>
      </c>
      <c r="Q981" s="30">
        <v>29.4316</v>
      </c>
      <c r="R981" s="119">
        <v>41431</v>
      </c>
      <c r="S981" s="30">
        <v>30.989000000000001</v>
      </c>
      <c r="T981" s="41">
        <v>41431</v>
      </c>
      <c r="U981" s="30">
        <v>26.032699999999998</v>
      </c>
      <c r="V981" s="119">
        <v>41431</v>
      </c>
      <c r="W981" s="30">
        <v>26.475000000000001</v>
      </c>
      <c r="X981" s="1446"/>
      <c r="Y981" s="93">
        <v>41453</v>
      </c>
      <c r="Z981" s="30">
        <v>16.63</v>
      </c>
      <c r="AA981" s="190">
        <f t="shared" si="90"/>
        <v>1.3827845000000001</v>
      </c>
      <c r="AB981" s="41">
        <v>41453</v>
      </c>
      <c r="AC981" s="30">
        <v>15.47</v>
      </c>
      <c r="AD981" s="190">
        <f t="shared" si="91"/>
        <v>1.1966045000000001</v>
      </c>
      <c r="AE981" s="41">
        <v>41453</v>
      </c>
      <c r="AF981" s="30">
        <v>20.09</v>
      </c>
      <c r="AG981" s="1685">
        <f t="shared" si="92"/>
        <v>2.0180404999999997</v>
      </c>
      <c r="AH981" s="1446"/>
      <c r="AI981" s="93">
        <v>41450</v>
      </c>
      <c r="AJ981" s="30">
        <v>14.74</v>
      </c>
      <c r="AK981" s="190">
        <f t="shared" si="93"/>
        <v>1.086338</v>
      </c>
      <c r="AL981" s="41">
        <v>41431</v>
      </c>
      <c r="AM981" s="30">
        <v>10.090999999999999</v>
      </c>
      <c r="AN981" s="190">
        <f t="shared" si="94"/>
        <v>0.50914140499999994</v>
      </c>
      <c r="AO981" s="41">
        <v>41481</v>
      </c>
      <c r="AP981" s="88">
        <v>12.85</v>
      </c>
      <c r="AQ981" s="1685">
        <f t="shared" si="95"/>
        <v>0.82561249999999997</v>
      </c>
    </row>
    <row r="982" spans="1:43">
      <c r="A982" s="28">
        <v>41432</v>
      </c>
      <c r="B982" s="41">
        <v>41432</v>
      </c>
      <c r="C982" s="30">
        <v>101.39</v>
      </c>
      <c r="D982" s="28">
        <v>41432</v>
      </c>
      <c r="E982" s="30">
        <v>58.516599999999997</v>
      </c>
      <c r="F982" s="28">
        <v>41432</v>
      </c>
      <c r="G982" s="30">
        <v>33.081699999999998</v>
      </c>
      <c r="H982" s="28">
        <v>41432</v>
      </c>
      <c r="I982" s="30">
        <v>26.387</v>
      </c>
      <c r="J982" s="28">
        <v>41432</v>
      </c>
      <c r="K982" s="30">
        <v>20.612400000000001</v>
      </c>
      <c r="L982" s="41">
        <v>41432</v>
      </c>
      <c r="M982" s="30">
        <v>36.573099999999997</v>
      </c>
      <c r="N982" s="119">
        <v>41432</v>
      </c>
      <c r="O982" s="30">
        <v>44.308999999999997</v>
      </c>
      <c r="P982" s="41">
        <v>41432</v>
      </c>
      <c r="Q982" s="30">
        <v>29.328700000000001</v>
      </c>
      <c r="R982" s="119">
        <v>41432</v>
      </c>
      <c r="S982" s="30">
        <v>30.85</v>
      </c>
      <c r="T982" s="41">
        <v>41432</v>
      </c>
      <c r="U982" s="30">
        <v>26.061399999999999</v>
      </c>
      <c r="V982" s="119">
        <v>41432</v>
      </c>
      <c r="W982" s="30">
        <v>26.498000000000001</v>
      </c>
      <c r="X982" s="1446"/>
      <c r="Y982" s="93">
        <v>41456</v>
      </c>
      <c r="Z982" s="30">
        <v>16.3</v>
      </c>
      <c r="AA982" s="190">
        <f t="shared" si="90"/>
        <v>1.3284500000000001</v>
      </c>
      <c r="AB982" s="41">
        <v>41456</v>
      </c>
      <c r="AC982" s="30">
        <v>15.08</v>
      </c>
      <c r="AD982" s="190">
        <f t="shared" si="91"/>
        <v>1.1370319999999998</v>
      </c>
      <c r="AE982" s="41">
        <v>41456</v>
      </c>
      <c r="AF982" s="30">
        <v>19.72</v>
      </c>
      <c r="AG982" s="1685">
        <f t="shared" si="92"/>
        <v>1.9443919999999997</v>
      </c>
      <c r="AH982" s="1446"/>
      <c r="AI982" s="93">
        <v>41451</v>
      </c>
      <c r="AJ982" s="30">
        <v>14.91</v>
      </c>
      <c r="AK982" s="190">
        <f t="shared" si="93"/>
        <v>1.1115405000000003</v>
      </c>
      <c r="AL982" s="41">
        <v>41432</v>
      </c>
      <c r="AM982" s="30">
        <v>10.013</v>
      </c>
      <c r="AN982" s="190">
        <f t="shared" si="94"/>
        <v>0.50130084499999994</v>
      </c>
      <c r="AO982" s="41">
        <v>41484</v>
      </c>
      <c r="AP982" s="88">
        <v>12.78</v>
      </c>
      <c r="AQ982" s="1685">
        <f t="shared" si="95"/>
        <v>0.81664199999999987</v>
      </c>
    </row>
    <row r="983" spans="1:43">
      <c r="A983" s="28">
        <v>41435</v>
      </c>
      <c r="B983" s="41">
        <v>41435</v>
      </c>
      <c r="C983" s="30">
        <v>101.8824</v>
      </c>
      <c r="D983" s="28">
        <v>41435</v>
      </c>
      <c r="E983" s="30">
        <v>59.116799999999998</v>
      </c>
      <c r="F983" s="28">
        <v>41435</v>
      </c>
      <c r="G983" s="30">
        <v>33.433300000000003</v>
      </c>
      <c r="H983" s="28">
        <v>41435</v>
      </c>
      <c r="I983" s="30">
        <v>26.6586</v>
      </c>
      <c r="J983" s="28">
        <v>41435</v>
      </c>
      <c r="K983" s="30">
        <v>20.780100000000001</v>
      </c>
      <c r="L983" s="41">
        <v>41435</v>
      </c>
      <c r="M983" s="30">
        <v>36.875799999999998</v>
      </c>
      <c r="N983" s="119">
        <v>41435</v>
      </c>
      <c r="O983" s="30">
        <v>44.435000000000002</v>
      </c>
      <c r="P983" s="41">
        <v>41435</v>
      </c>
      <c r="Q983" s="30">
        <v>30.053899999999999</v>
      </c>
      <c r="R983" s="119">
        <v>41435</v>
      </c>
      <c r="S983" s="30">
        <v>31.466000000000001</v>
      </c>
      <c r="T983" s="41">
        <v>41435</v>
      </c>
      <c r="U983" s="30">
        <v>26.007899999999999</v>
      </c>
      <c r="V983" s="119">
        <v>41435</v>
      </c>
      <c r="W983" s="30">
        <v>26.437999999999999</v>
      </c>
      <c r="X983" s="1446"/>
      <c r="Y983" s="93">
        <v>41457</v>
      </c>
      <c r="Z983" s="30">
        <v>16.079999999999998</v>
      </c>
      <c r="AA983" s="190">
        <f t="shared" si="90"/>
        <v>1.2928319999999995</v>
      </c>
      <c r="AB983" s="41">
        <v>41457</v>
      </c>
      <c r="AC983" s="30">
        <v>14.98</v>
      </c>
      <c r="AD983" s="190">
        <f t="shared" si="91"/>
        <v>1.1220020000000002</v>
      </c>
      <c r="AE983" s="41">
        <v>41457</v>
      </c>
      <c r="AF983" s="30">
        <v>19.399999999999999</v>
      </c>
      <c r="AG983" s="1685">
        <f t="shared" si="92"/>
        <v>1.8817999999999995</v>
      </c>
      <c r="AH983" s="1446"/>
      <c r="AI983" s="93">
        <v>41452</v>
      </c>
      <c r="AJ983" s="30">
        <v>14.95</v>
      </c>
      <c r="AK983" s="190">
        <f t="shared" si="93"/>
        <v>1.1175124999999999</v>
      </c>
      <c r="AL983" s="41">
        <v>41435</v>
      </c>
      <c r="AM983" s="30">
        <v>9.9990000000000006</v>
      </c>
      <c r="AN983" s="190">
        <f t="shared" si="94"/>
        <v>0.49990000500000009</v>
      </c>
      <c r="AO983" s="41">
        <v>41485</v>
      </c>
      <c r="AP983" s="88">
        <v>12.73</v>
      </c>
      <c r="AQ983" s="1685">
        <f t="shared" si="95"/>
        <v>0.81026450000000005</v>
      </c>
    </row>
    <row r="984" spans="1:43">
      <c r="A984" s="28">
        <v>41436</v>
      </c>
      <c r="B984" s="41">
        <v>41436</v>
      </c>
      <c r="C984" s="30">
        <v>102.6375</v>
      </c>
      <c r="D984" s="28">
        <v>41436</v>
      </c>
      <c r="E984" s="30">
        <v>59.819499999999998</v>
      </c>
      <c r="F984" s="28">
        <v>41436</v>
      </c>
      <c r="G984" s="30">
        <v>33.7941</v>
      </c>
      <c r="H984" s="28">
        <v>41436</v>
      </c>
      <c r="I984" s="30">
        <v>26.890999999999998</v>
      </c>
      <c r="J984" s="28">
        <v>41436</v>
      </c>
      <c r="K984" s="30">
        <v>20.790199999999999</v>
      </c>
      <c r="L984" s="41">
        <v>41436</v>
      </c>
      <c r="M984" s="30">
        <v>36.8048</v>
      </c>
      <c r="N984" s="119">
        <v>41436</v>
      </c>
      <c r="O984" s="30">
        <v>44.363</v>
      </c>
      <c r="P984" s="41">
        <v>41436</v>
      </c>
      <c r="Q984" s="30">
        <v>30.1417</v>
      </c>
      <c r="R984" s="119">
        <v>41436</v>
      </c>
      <c r="S984" s="30">
        <v>31.576000000000001</v>
      </c>
      <c r="T984" s="41">
        <v>41436</v>
      </c>
      <c r="U984" s="30">
        <v>26.0885</v>
      </c>
      <c r="V984" s="119">
        <v>41436</v>
      </c>
      <c r="W984" s="30">
        <v>26.507999999999999</v>
      </c>
      <c r="X984" s="1446"/>
      <c r="Y984" s="93">
        <v>41458</v>
      </c>
      <c r="Z984" s="30">
        <v>16.07</v>
      </c>
      <c r="AA984" s="190">
        <f t="shared" si="90"/>
        <v>1.2912245</v>
      </c>
      <c r="AB984" s="41">
        <v>41458</v>
      </c>
      <c r="AC984" s="30">
        <v>15.02</v>
      </c>
      <c r="AD984" s="190">
        <f t="shared" si="91"/>
        <v>1.1280019999999999</v>
      </c>
      <c r="AE984" s="41">
        <v>41458</v>
      </c>
      <c r="AF984" s="30">
        <v>19.47</v>
      </c>
      <c r="AG984" s="1685">
        <f t="shared" si="92"/>
        <v>1.8954044999999995</v>
      </c>
      <c r="AH984" s="1446"/>
      <c r="AI984" s="93">
        <v>41453</v>
      </c>
      <c r="AJ984" s="30">
        <v>14.76</v>
      </c>
      <c r="AK984" s="190">
        <f t="shared" si="93"/>
        <v>1.089288</v>
      </c>
      <c r="AL984" s="41">
        <v>41436</v>
      </c>
      <c r="AM984" s="30">
        <v>10.166</v>
      </c>
      <c r="AN984" s="190">
        <f t="shared" si="94"/>
        <v>0.51673778000000004</v>
      </c>
      <c r="AO984" s="41">
        <v>41486</v>
      </c>
      <c r="AP984" s="88">
        <v>12.71</v>
      </c>
      <c r="AQ984" s="1685">
        <f t="shared" si="95"/>
        <v>0.80772050000000017</v>
      </c>
    </row>
    <row r="985" spans="1:43">
      <c r="A985" s="28">
        <v>41437</v>
      </c>
      <c r="B985" s="41">
        <v>41437</v>
      </c>
      <c r="C985" s="30">
        <v>101.5429</v>
      </c>
      <c r="D985" s="28">
        <v>41437</v>
      </c>
      <c r="E985" s="30">
        <v>58.892000000000003</v>
      </c>
      <c r="F985" s="28">
        <v>41437</v>
      </c>
      <c r="G985" s="30">
        <v>33.644399999999997</v>
      </c>
      <c r="H985" s="28">
        <v>41437</v>
      </c>
      <c r="I985" s="30">
        <v>26.845500000000001</v>
      </c>
      <c r="J985" s="28">
        <v>41437</v>
      </c>
      <c r="K985" s="30">
        <v>20.787400000000002</v>
      </c>
      <c r="L985" s="41">
        <v>41437</v>
      </c>
      <c r="M985" s="30">
        <v>36.730800000000002</v>
      </c>
      <c r="N985" s="119">
        <v>41437</v>
      </c>
      <c r="O985" s="30">
        <v>44.293999999999997</v>
      </c>
      <c r="P985" s="41">
        <v>41437</v>
      </c>
      <c r="Q985" s="30">
        <v>30.088200000000001</v>
      </c>
      <c r="R985" s="119">
        <v>41437</v>
      </c>
      <c r="S985" s="30">
        <v>31.524999999999999</v>
      </c>
      <c r="T985" s="41">
        <v>41437</v>
      </c>
      <c r="U985" s="30">
        <v>26.0259</v>
      </c>
      <c r="V985" s="119">
        <v>41437</v>
      </c>
      <c r="W985" s="30">
        <v>26.457000000000001</v>
      </c>
      <c r="X985" s="1446"/>
      <c r="Y985" s="93">
        <v>41459</v>
      </c>
      <c r="Z985" s="30">
        <v>16.170000000000002</v>
      </c>
      <c r="AA985" s="190">
        <f t="shared" si="90"/>
        <v>1.3073445000000001</v>
      </c>
      <c r="AB985" s="41">
        <v>41459</v>
      </c>
      <c r="AC985" s="30">
        <v>15.37</v>
      </c>
      <c r="AD985" s="190">
        <f t="shared" si="91"/>
        <v>1.1811845000000001</v>
      </c>
      <c r="AE985" s="41">
        <v>41459</v>
      </c>
      <c r="AF985" s="30">
        <v>19.52</v>
      </c>
      <c r="AG985" s="1685">
        <f t="shared" si="92"/>
        <v>1.9051519999999995</v>
      </c>
      <c r="AH985" s="1446"/>
      <c r="AI985" s="93">
        <v>41456</v>
      </c>
      <c r="AJ985" s="30">
        <v>14.71</v>
      </c>
      <c r="AK985" s="190">
        <f t="shared" si="93"/>
        <v>1.0819205000000003</v>
      </c>
      <c r="AL985" s="41">
        <v>41437</v>
      </c>
      <c r="AM985" s="30">
        <v>10.231</v>
      </c>
      <c r="AN985" s="190">
        <f t="shared" si="94"/>
        <v>0.52336680499999999</v>
      </c>
      <c r="AO985" s="41">
        <v>41487</v>
      </c>
      <c r="AP985" s="88">
        <v>12.81</v>
      </c>
      <c r="AQ985" s="1685">
        <f t="shared" si="95"/>
        <v>0.82048049999999995</v>
      </c>
    </row>
    <row r="986" spans="1:43">
      <c r="A986" s="28">
        <v>41438</v>
      </c>
      <c r="B986" s="41">
        <v>41438</v>
      </c>
      <c r="C986" s="30">
        <v>101.7302</v>
      </c>
      <c r="D986" s="28">
        <v>41438</v>
      </c>
      <c r="E986" s="30">
        <v>59.031799999999997</v>
      </c>
      <c r="F986" s="28">
        <v>41438</v>
      </c>
      <c r="G986" s="30">
        <v>33.6858</v>
      </c>
      <c r="H986" s="28">
        <v>41438</v>
      </c>
      <c r="I986" s="30">
        <v>26.838000000000001</v>
      </c>
      <c r="J986" s="28">
        <v>41438</v>
      </c>
      <c r="K986" s="30">
        <v>20.779900000000001</v>
      </c>
      <c r="L986" s="41">
        <v>41438</v>
      </c>
      <c r="M986" s="30">
        <v>36.808300000000003</v>
      </c>
      <c r="N986" s="119">
        <v>41438</v>
      </c>
      <c r="O986" s="30">
        <v>44.363999999999997</v>
      </c>
      <c r="P986" s="41">
        <v>41438</v>
      </c>
      <c r="Q986" s="30">
        <v>30.246700000000001</v>
      </c>
      <c r="R986" s="119">
        <v>41438</v>
      </c>
      <c r="S986" s="30">
        <v>31.696999999999999</v>
      </c>
      <c r="T986" s="41">
        <v>41438</v>
      </c>
      <c r="U986" s="30">
        <v>26.120200000000001</v>
      </c>
      <c r="V986" s="119">
        <v>41438</v>
      </c>
      <c r="W986" s="30">
        <v>26.548999999999999</v>
      </c>
      <c r="X986" s="1446"/>
      <c r="Y986" s="93">
        <v>41460</v>
      </c>
      <c r="Z986" s="30">
        <v>16.13</v>
      </c>
      <c r="AA986" s="190">
        <f t="shared" si="90"/>
        <v>1.3008845</v>
      </c>
      <c r="AB986" s="41">
        <v>41460</v>
      </c>
      <c r="AC986" s="30">
        <v>15.38</v>
      </c>
      <c r="AD986" s="190">
        <f t="shared" si="91"/>
        <v>1.1827220000000003</v>
      </c>
      <c r="AE986" s="41">
        <v>41460</v>
      </c>
      <c r="AF986" s="30">
        <v>19.420000000000002</v>
      </c>
      <c r="AG986" s="1685">
        <f t="shared" si="92"/>
        <v>1.8856820000000003</v>
      </c>
      <c r="AH986" s="1446"/>
      <c r="AI986" s="93">
        <v>41457</v>
      </c>
      <c r="AJ986" s="30">
        <v>14.73</v>
      </c>
      <c r="AK986" s="190">
        <f t="shared" si="93"/>
        <v>1.0848645000000001</v>
      </c>
      <c r="AL986" s="41">
        <v>41438</v>
      </c>
      <c r="AM986" s="30">
        <v>10.212999999999999</v>
      </c>
      <c r="AN986" s="190">
        <f t="shared" si="94"/>
        <v>0.52152684500000002</v>
      </c>
      <c r="AO986" s="41">
        <v>41488</v>
      </c>
      <c r="AP986" s="88">
        <v>12.81</v>
      </c>
      <c r="AQ986" s="1685">
        <f t="shared" si="95"/>
        <v>0.82048049999999995</v>
      </c>
    </row>
    <row r="987" spans="1:43">
      <c r="A987" s="28">
        <v>41439</v>
      </c>
      <c r="B987" s="41">
        <v>41439</v>
      </c>
      <c r="C987" s="30">
        <v>102.71850000000001</v>
      </c>
      <c r="D987" s="28">
        <v>41439</v>
      </c>
      <c r="E987" s="30">
        <v>60.139000000000003</v>
      </c>
      <c r="F987" s="28">
        <v>41439</v>
      </c>
      <c r="G987" s="30">
        <v>34.255299999999998</v>
      </c>
      <c r="H987" s="28">
        <v>41439</v>
      </c>
      <c r="I987" s="30">
        <v>27.267399999999999</v>
      </c>
      <c r="J987" s="28">
        <v>41439</v>
      </c>
      <c r="K987" s="30">
        <v>21.026800000000001</v>
      </c>
      <c r="L987" s="41">
        <v>41439</v>
      </c>
      <c r="M987" s="30">
        <v>37.138599999999997</v>
      </c>
      <c r="N987" s="119">
        <v>41439</v>
      </c>
      <c r="O987" s="30">
        <v>44.619</v>
      </c>
      <c r="P987" s="41">
        <v>41439</v>
      </c>
      <c r="Q987" s="30">
        <v>30.6068</v>
      </c>
      <c r="R987" s="119">
        <v>41439</v>
      </c>
      <c r="S987" s="30">
        <v>32.009</v>
      </c>
      <c r="T987" s="41">
        <v>41439</v>
      </c>
      <c r="U987" s="30">
        <v>26.625499999999999</v>
      </c>
      <c r="V987" s="119">
        <v>41439</v>
      </c>
      <c r="W987" s="30">
        <v>27.053999999999998</v>
      </c>
      <c r="X987" s="1446"/>
      <c r="Y987" s="93">
        <v>41463</v>
      </c>
      <c r="Z987" s="30">
        <v>16.3</v>
      </c>
      <c r="AA987" s="190">
        <f t="shared" si="90"/>
        <v>1.3284500000000001</v>
      </c>
      <c r="AB987" s="41">
        <v>41463</v>
      </c>
      <c r="AC987" s="30">
        <v>15.45</v>
      </c>
      <c r="AD987" s="190">
        <f t="shared" si="91"/>
        <v>1.1935125</v>
      </c>
      <c r="AE987" s="41">
        <v>41463</v>
      </c>
      <c r="AF987" s="30">
        <v>19.62</v>
      </c>
      <c r="AG987" s="1685">
        <f t="shared" si="92"/>
        <v>1.9247220000000003</v>
      </c>
      <c r="AH987" s="1446"/>
      <c r="AI987" s="93">
        <v>41458</v>
      </c>
      <c r="AJ987" s="30">
        <v>14.59</v>
      </c>
      <c r="AK987" s="190">
        <f t="shared" si="93"/>
        <v>1.0643404999999999</v>
      </c>
      <c r="AL987" s="41">
        <v>41439</v>
      </c>
      <c r="AM987" s="30">
        <v>10.211</v>
      </c>
      <c r="AN987" s="190">
        <f t="shared" si="94"/>
        <v>0.52132260500000005</v>
      </c>
      <c r="AO987" s="41">
        <v>41491</v>
      </c>
      <c r="AP987" s="88">
        <v>12.81</v>
      </c>
      <c r="AQ987" s="1685">
        <f t="shared" si="95"/>
        <v>0.82048049999999995</v>
      </c>
    </row>
    <row r="988" spans="1:43">
      <c r="A988" s="28">
        <v>41442</v>
      </c>
      <c r="B988" s="41">
        <v>41442</v>
      </c>
      <c r="C988" s="30">
        <v>102.65649999999999</v>
      </c>
      <c r="D988" s="28">
        <v>41442</v>
      </c>
      <c r="E988" s="30">
        <v>60.076700000000002</v>
      </c>
      <c r="F988" s="28">
        <v>41442</v>
      </c>
      <c r="G988" s="30">
        <v>34.241900000000001</v>
      </c>
      <c r="H988" s="28">
        <v>41442</v>
      </c>
      <c r="I988" s="30">
        <v>27.245100000000001</v>
      </c>
      <c r="J988" s="28">
        <v>41442</v>
      </c>
      <c r="K988" s="30">
        <v>21.026800000000001</v>
      </c>
      <c r="L988" s="41">
        <v>41442</v>
      </c>
      <c r="M988" s="30">
        <v>37.0229</v>
      </c>
      <c r="N988" s="119">
        <v>41442</v>
      </c>
      <c r="O988" s="30">
        <v>44.545000000000002</v>
      </c>
      <c r="P988" s="41">
        <v>41442</v>
      </c>
      <c r="Q988" s="30">
        <v>30.473299999999998</v>
      </c>
      <c r="R988" s="119">
        <v>41442</v>
      </c>
      <c r="S988" s="30">
        <v>31.873999999999999</v>
      </c>
      <c r="T988" s="41">
        <v>41442</v>
      </c>
      <c r="U988" s="30">
        <v>26.604900000000001</v>
      </c>
      <c r="V988" s="119">
        <v>41442</v>
      </c>
      <c r="W988" s="30">
        <v>27.033999999999999</v>
      </c>
      <c r="X988" s="1446"/>
      <c r="Y988" s="93">
        <v>41464</v>
      </c>
      <c r="Z988" s="30">
        <v>16.28</v>
      </c>
      <c r="AA988" s="190">
        <f t="shared" si="90"/>
        <v>1.3251919999999999</v>
      </c>
      <c r="AB988" s="41">
        <v>41464</v>
      </c>
      <c r="AC988" s="30">
        <v>15.5</v>
      </c>
      <c r="AD988" s="190">
        <f t="shared" si="91"/>
        <v>1.2012500000000002</v>
      </c>
      <c r="AE988" s="41">
        <v>41464</v>
      </c>
      <c r="AF988" s="30">
        <v>19.61</v>
      </c>
      <c r="AG988" s="1685">
        <f t="shared" si="92"/>
        <v>1.9227604999999999</v>
      </c>
      <c r="AH988" s="1446"/>
      <c r="AI988" s="93">
        <v>41459</v>
      </c>
      <c r="AJ988" s="30">
        <v>15.08</v>
      </c>
      <c r="AK988" s="190">
        <f t="shared" si="93"/>
        <v>1.1370319999999998</v>
      </c>
      <c r="AL988" s="41">
        <v>41442</v>
      </c>
      <c r="AM988" s="30">
        <v>10.304</v>
      </c>
      <c r="AN988" s="190">
        <f t="shared" si="94"/>
        <v>0.53086208000000001</v>
      </c>
      <c r="AO988" s="41">
        <v>41492</v>
      </c>
      <c r="AP988" s="88">
        <v>12.82</v>
      </c>
      <c r="AQ988" s="1685">
        <f t="shared" si="95"/>
        <v>0.82176200000000021</v>
      </c>
    </row>
    <row r="989" spans="1:43">
      <c r="A989" s="28">
        <v>41443</v>
      </c>
      <c r="B989" s="41">
        <v>41443</v>
      </c>
      <c r="C989" s="30">
        <v>103.54989999999999</v>
      </c>
      <c r="D989" s="28">
        <v>41443</v>
      </c>
      <c r="E989" s="30">
        <v>60.792200000000001</v>
      </c>
      <c r="F989" s="28">
        <v>41443</v>
      </c>
      <c r="G989" s="30">
        <v>34.5627</v>
      </c>
      <c r="H989" s="28">
        <v>41443</v>
      </c>
      <c r="I989" s="30">
        <v>27.502400000000002</v>
      </c>
      <c r="J989" s="28">
        <v>41443</v>
      </c>
      <c r="K989" s="30">
        <v>21.145700000000001</v>
      </c>
      <c r="L989" s="41">
        <v>41443</v>
      </c>
      <c r="M989" s="30">
        <v>37.236600000000003</v>
      </c>
      <c r="N989" s="119">
        <v>41443</v>
      </c>
      <c r="O989" s="30">
        <v>44.735999999999997</v>
      </c>
      <c r="P989" s="41">
        <v>41443</v>
      </c>
      <c r="Q989" s="30">
        <v>30.5289</v>
      </c>
      <c r="R989" s="119">
        <v>41443</v>
      </c>
      <c r="S989" s="30">
        <v>31.902000000000001</v>
      </c>
      <c r="T989" s="41">
        <v>41443</v>
      </c>
      <c r="U989" s="30">
        <v>26.7669</v>
      </c>
      <c r="V989" s="119">
        <v>41443</v>
      </c>
      <c r="W989" s="30">
        <v>27.187000000000001</v>
      </c>
      <c r="X989" s="1446"/>
      <c r="Y989" s="93">
        <v>41465</v>
      </c>
      <c r="Z989" s="30">
        <v>16.29</v>
      </c>
      <c r="AA989" s="190">
        <f t="shared" si="90"/>
        <v>1.3268204999999997</v>
      </c>
      <c r="AB989" s="41">
        <v>41465</v>
      </c>
      <c r="AC989" s="30">
        <v>15.52</v>
      </c>
      <c r="AD989" s="190">
        <f t="shared" si="91"/>
        <v>1.2043520000000001</v>
      </c>
      <c r="AE989" s="41">
        <v>41465</v>
      </c>
      <c r="AF989" s="30">
        <v>19.61</v>
      </c>
      <c r="AG989" s="1685">
        <f t="shared" si="92"/>
        <v>1.9227604999999999</v>
      </c>
      <c r="AH989" s="1446"/>
      <c r="AI989" s="93">
        <v>41460</v>
      </c>
      <c r="AJ989" s="30">
        <v>15.17</v>
      </c>
      <c r="AK989" s="190">
        <f t="shared" si="93"/>
        <v>1.1506445000000001</v>
      </c>
      <c r="AL989" s="41">
        <v>41443</v>
      </c>
      <c r="AM989" s="30">
        <v>10.337999999999999</v>
      </c>
      <c r="AN989" s="190">
        <f t="shared" si="94"/>
        <v>0.53437121999999992</v>
      </c>
      <c r="AO989" s="41">
        <v>41493</v>
      </c>
      <c r="AP989" s="88">
        <v>12.83</v>
      </c>
      <c r="AQ989" s="1685">
        <f t="shared" si="95"/>
        <v>0.82304449999999996</v>
      </c>
    </row>
    <row r="990" spans="1:43">
      <c r="A990" s="28">
        <v>41444</v>
      </c>
      <c r="B990" s="41">
        <v>41444</v>
      </c>
      <c r="C990" s="30">
        <v>103.402</v>
      </c>
      <c r="D990" s="28">
        <v>41444</v>
      </c>
      <c r="E990" s="30">
        <v>60.697600000000001</v>
      </c>
      <c r="F990" s="28">
        <v>41444</v>
      </c>
      <c r="G990" s="30">
        <v>34.525500000000001</v>
      </c>
      <c r="H990" s="28">
        <v>41444</v>
      </c>
      <c r="I990" s="30">
        <v>27.476400000000002</v>
      </c>
      <c r="J990" s="28">
        <v>41444</v>
      </c>
      <c r="K990" s="30">
        <v>21.148199999999999</v>
      </c>
      <c r="L990" s="41">
        <v>41444</v>
      </c>
      <c r="M990" s="30">
        <v>37.185400000000001</v>
      </c>
      <c r="N990" s="119">
        <v>41444</v>
      </c>
      <c r="O990" s="30">
        <v>44.747</v>
      </c>
      <c r="P990" s="41">
        <v>41444</v>
      </c>
      <c r="Q990" s="30">
        <v>30.499099999999999</v>
      </c>
      <c r="R990" s="119">
        <v>41444</v>
      </c>
      <c r="S990" s="30">
        <v>31.91</v>
      </c>
      <c r="T990" s="41">
        <v>41444</v>
      </c>
      <c r="U990" s="30">
        <v>26.799800000000001</v>
      </c>
      <c r="V990" s="119">
        <v>41444</v>
      </c>
      <c r="W990" s="30">
        <v>27.227</v>
      </c>
      <c r="X990" s="1446"/>
      <c r="Y990" s="93">
        <v>41466</v>
      </c>
      <c r="Z990" s="30">
        <v>16.05</v>
      </c>
      <c r="AA990" s="190">
        <f t="shared" si="90"/>
        <v>1.2880125</v>
      </c>
      <c r="AB990" s="41">
        <v>41466</v>
      </c>
      <c r="AC990" s="30">
        <v>15.18</v>
      </c>
      <c r="AD990" s="190">
        <f t="shared" si="91"/>
        <v>1.1521619999999999</v>
      </c>
      <c r="AE990" s="41">
        <v>41466</v>
      </c>
      <c r="AF990" s="30">
        <v>19.329999999999998</v>
      </c>
      <c r="AG990" s="1685">
        <f t="shared" si="92"/>
        <v>1.8682444999999996</v>
      </c>
      <c r="AH990" s="1446"/>
      <c r="AI990" s="93">
        <v>41463</v>
      </c>
      <c r="AJ990" s="30">
        <v>15.35</v>
      </c>
      <c r="AK990" s="190">
        <f t="shared" si="93"/>
        <v>1.1781124999999999</v>
      </c>
      <c r="AL990" s="41">
        <v>41444</v>
      </c>
      <c r="AM990" s="30">
        <v>10.419</v>
      </c>
      <c r="AN990" s="190">
        <f t="shared" si="94"/>
        <v>0.54277780500000006</v>
      </c>
      <c r="AO990" s="41">
        <v>41494</v>
      </c>
      <c r="AP990" s="88">
        <v>12.68</v>
      </c>
      <c r="AQ990" s="1685">
        <f t="shared" si="95"/>
        <v>0.80391200000000007</v>
      </c>
    </row>
    <row r="991" spans="1:43">
      <c r="A991" s="28">
        <v>41445</v>
      </c>
      <c r="B991" s="41">
        <v>41445</v>
      </c>
      <c r="C991" s="30">
        <v>109.0514</v>
      </c>
      <c r="D991" s="28">
        <v>41445</v>
      </c>
      <c r="E991" s="30">
        <v>66.751000000000005</v>
      </c>
      <c r="F991" s="28">
        <v>41445</v>
      </c>
      <c r="G991" s="30">
        <v>37.845599999999997</v>
      </c>
      <c r="H991" s="28">
        <v>41445</v>
      </c>
      <c r="I991" s="30">
        <v>30.076599999999999</v>
      </c>
      <c r="J991" s="28">
        <v>41445</v>
      </c>
      <c r="K991" s="30">
        <v>22.405000000000001</v>
      </c>
      <c r="L991" s="41">
        <v>41445</v>
      </c>
      <c r="M991" s="30">
        <v>38.482999999999997</v>
      </c>
      <c r="N991" s="119">
        <v>41445</v>
      </c>
      <c r="O991" s="30">
        <v>46.161000000000001</v>
      </c>
      <c r="P991" s="41">
        <v>41445</v>
      </c>
      <c r="Q991" s="30">
        <v>32.551099999999998</v>
      </c>
      <c r="R991" s="119">
        <v>41445</v>
      </c>
      <c r="S991" s="30">
        <v>34.017000000000003</v>
      </c>
      <c r="T991" s="41">
        <v>41445</v>
      </c>
      <c r="U991" s="30">
        <v>28.7744</v>
      </c>
      <c r="V991" s="119">
        <v>41445</v>
      </c>
      <c r="W991" s="30">
        <v>29.135999999999999</v>
      </c>
      <c r="X991" s="1446"/>
      <c r="Y991" s="93">
        <v>41467</v>
      </c>
      <c r="Z991" s="30">
        <v>16.059999999999999</v>
      </c>
      <c r="AA991" s="190">
        <f t="shared" si="90"/>
        <v>1.2896179999999999</v>
      </c>
      <c r="AB991" s="41">
        <v>41467</v>
      </c>
      <c r="AC991" s="30">
        <v>15.18</v>
      </c>
      <c r="AD991" s="190">
        <f t="shared" si="91"/>
        <v>1.1521619999999999</v>
      </c>
      <c r="AE991" s="41">
        <v>41467</v>
      </c>
      <c r="AF991" s="30">
        <v>19.329999999999998</v>
      </c>
      <c r="AG991" s="1685">
        <f t="shared" si="92"/>
        <v>1.8682444999999996</v>
      </c>
      <c r="AH991" s="1446"/>
      <c r="AI991" s="93">
        <v>41464</v>
      </c>
      <c r="AJ991" s="30">
        <v>15.4</v>
      </c>
      <c r="AK991" s="190">
        <f t="shared" si="93"/>
        <v>1.1858</v>
      </c>
      <c r="AL991" s="41">
        <v>41445</v>
      </c>
      <c r="AM991" s="30">
        <v>11.343999999999999</v>
      </c>
      <c r="AN991" s="190">
        <f t="shared" si="94"/>
        <v>0.64343168000000006</v>
      </c>
      <c r="AO991" s="41">
        <v>41495</v>
      </c>
      <c r="AP991" s="88">
        <v>12.7</v>
      </c>
      <c r="AQ991" s="1685">
        <f t="shared" si="95"/>
        <v>0.80645</v>
      </c>
    </row>
    <row r="992" spans="1:43">
      <c r="A992" s="28">
        <v>41446</v>
      </c>
      <c r="B992" s="41">
        <v>41446</v>
      </c>
      <c r="C992" s="30">
        <v>110.74160000000001</v>
      </c>
      <c r="D992" s="28">
        <v>41446</v>
      </c>
      <c r="E992" s="30">
        <v>67.789599999999993</v>
      </c>
      <c r="F992" s="28">
        <v>41446</v>
      </c>
      <c r="G992" s="30">
        <v>38.5764</v>
      </c>
      <c r="H992" s="28">
        <v>41446</v>
      </c>
      <c r="I992" s="30">
        <v>30.714500000000001</v>
      </c>
      <c r="J992" s="28">
        <v>41446</v>
      </c>
      <c r="K992" s="30">
        <v>22.628499999999999</v>
      </c>
      <c r="L992" s="41">
        <v>41446</v>
      </c>
      <c r="M992" s="30">
        <v>38.932600000000001</v>
      </c>
      <c r="N992" s="119">
        <v>41446</v>
      </c>
      <c r="O992" s="30">
        <v>46.484999999999999</v>
      </c>
      <c r="P992" s="41">
        <v>41446</v>
      </c>
      <c r="Q992" s="30">
        <v>32.906700000000001</v>
      </c>
      <c r="R992" s="119">
        <v>41446</v>
      </c>
      <c r="S992" s="30">
        <v>34.283999999999999</v>
      </c>
      <c r="T992" s="41">
        <v>41446</v>
      </c>
      <c r="U992" s="30">
        <v>29.275700000000001</v>
      </c>
      <c r="V992" s="119">
        <v>41446</v>
      </c>
      <c r="W992" s="30">
        <v>29.635999999999999</v>
      </c>
      <c r="X992" s="1446"/>
      <c r="Y992" s="93">
        <v>41470</v>
      </c>
      <c r="Z992" s="30">
        <v>16.059999999999999</v>
      </c>
      <c r="AA992" s="190">
        <f t="shared" si="90"/>
        <v>1.2896179999999999</v>
      </c>
      <c r="AB992" s="41">
        <v>41470</v>
      </c>
      <c r="AC992" s="30">
        <v>15.2</v>
      </c>
      <c r="AD992" s="190">
        <f t="shared" si="91"/>
        <v>1.1552</v>
      </c>
      <c r="AE992" s="41">
        <v>41470</v>
      </c>
      <c r="AF992" s="30">
        <v>19.34</v>
      </c>
      <c r="AG992" s="1685">
        <f t="shared" si="92"/>
        <v>1.8701779999999997</v>
      </c>
      <c r="AH992" s="1446"/>
      <c r="AI992" s="93">
        <v>41465</v>
      </c>
      <c r="AJ992" s="30">
        <v>15.11</v>
      </c>
      <c r="AK992" s="190">
        <f t="shared" si="93"/>
        <v>1.1415604999999998</v>
      </c>
      <c r="AL992" s="41">
        <v>41446</v>
      </c>
      <c r="AM992" s="30">
        <v>11.343</v>
      </c>
      <c r="AN992" s="190">
        <f t="shared" si="94"/>
        <v>0.64331824500000012</v>
      </c>
      <c r="AO992" s="41">
        <v>41498</v>
      </c>
      <c r="AP992" s="88">
        <v>12.67</v>
      </c>
      <c r="AQ992" s="1685">
        <f t="shared" si="95"/>
        <v>0.80264449999999998</v>
      </c>
    </row>
    <row r="993" spans="1:43">
      <c r="A993" s="28">
        <v>41449</v>
      </c>
      <c r="B993" s="41">
        <v>41449</v>
      </c>
      <c r="C993" s="30">
        <v>114.42270000000001</v>
      </c>
      <c r="D993" s="28">
        <v>41449</v>
      </c>
      <c r="E993" s="30">
        <v>71.341200000000001</v>
      </c>
      <c r="F993" s="28">
        <v>41449</v>
      </c>
      <c r="G993" s="30">
        <v>41.8001</v>
      </c>
      <c r="H993" s="28">
        <v>41449</v>
      </c>
      <c r="I993" s="30">
        <v>33.716299999999997</v>
      </c>
      <c r="J993" s="28">
        <v>41449</v>
      </c>
      <c r="K993" s="30">
        <v>25.072199999999999</v>
      </c>
      <c r="L993" s="41">
        <v>41449</v>
      </c>
      <c r="M993" s="30">
        <v>39.847799999999999</v>
      </c>
      <c r="N993" s="119">
        <v>41449</v>
      </c>
      <c r="O993" s="30">
        <v>47.591999999999999</v>
      </c>
      <c r="P993" s="41">
        <v>41449</v>
      </c>
      <c r="Q993" s="30">
        <v>34.519300000000001</v>
      </c>
      <c r="R993" s="119">
        <v>41449</v>
      </c>
      <c r="S993" s="30">
        <v>36.073</v>
      </c>
      <c r="T993" s="41">
        <v>41449</v>
      </c>
      <c r="U993" s="30">
        <v>30.633199999999999</v>
      </c>
      <c r="V993" s="119">
        <v>41449</v>
      </c>
      <c r="W993" s="30">
        <v>30.986999999999998</v>
      </c>
      <c r="X993" s="1446"/>
      <c r="Y993" s="93">
        <v>41471</v>
      </c>
      <c r="Z993" s="30">
        <v>16.010000000000002</v>
      </c>
      <c r="AA993" s="190">
        <f t="shared" si="90"/>
        <v>1.2816005000000004</v>
      </c>
      <c r="AB993" s="41">
        <v>41471</v>
      </c>
      <c r="AC993" s="30">
        <v>15.1</v>
      </c>
      <c r="AD993" s="190">
        <f t="shared" si="91"/>
        <v>1.14005</v>
      </c>
      <c r="AE993" s="41">
        <v>41471</v>
      </c>
      <c r="AF993" s="30">
        <v>19.27</v>
      </c>
      <c r="AG993" s="1685">
        <f t="shared" si="92"/>
        <v>1.8566644999999997</v>
      </c>
      <c r="AH993" s="1446"/>
      <c r="AI993" s="93">
        <v>41466</v>
      </c>
      <c r="AJ993" s="30">
        <v>15.14</v>
      </c>
      <c r="AK993" s="190">
        <f t="shared" si="93"/>
        <v>1.1460980000000001</v>
      </c>
      <c r="AL993" s="41">
        <v>41449</v>
      </c>
      <c r="AM993" s="30">
        <v>11.515000000000001</v>
      </c>
      <c r="AN993" s="190">
        <f t="shared" si="94"/>
        <v>0.66297612500000003</v>
      </c>
      <c r="AO993" s="41">
        <v>41499</v>
      </c>
      <c r="AP993" s="88">
        <v>12.64</v>
      </c>
      <c r="AQ993" s="1685">
        <f t="shared" si="95"/>
        <v>0.79884800000000011</v>
      </c>
    </row>
    <row r="994" spans="1:43">
      <c r="A994" s="28">
        <v>41450</v>
      </c>
      <c r="B994" s="41">
        <v>41450</v>
      </c>
      <c r="C994" s="30">
        <v>114.57250000000001</v>
      </c>
      <c r="D994" s="28">
        <v>41450</v>
      </c>
      <c r="E994" s="30">
        <v>71.379800000000003</v>
      </c>
      <c r="F994" s="28">
        <v>41450</v>
      </c>
      <c r="G994" s="30">
        <v>41.796700000000001</v>
      </c>
      <c r="H994" s="28">
        <v>41450</v>
      </c>
      <c r="I994" s="30">
        <v>33.710500000000003</v>
      </c>
      <c r="J994" s="28">
        <v>41450</v>
      </c>
      <c r="K994" s="30">
        <v>25.096499999999999</v>
      </c>
      <c r="L994" s="41">
        <v>41450</v>
      </c>
      <c r="M994" s="30">
        <v>39.64</v>
      </c>
      <c r="N994" s="119">
        <v>41450</v>
      </c>
      <c r="O994" s="30">
        <v>47.435000000000002</v>
      </c>
      <c r="P994" s="41">
        <v>41450</v>
      </c>
      <c r="Q994" s="30">
        <v>34.4161</v>
      </c>
      <c r="R994" s="119">
        <v>41450</v>
      </c>
      <c r="S994" s="30">
        <v>35.956000000000003</v>
      </c>
      <c r="T994" s="41">
        <v>41450</v>
      </c>
      <c r="U994" s="30">
        <v>30.593299999999999</v>
      </c>
      <c r="V994" s="119">
        <v>41450</v>
      </c>
      <c r="W994" s="30">
        <v>30.946000000000002</v>
      </c>
      <c r="X994" s="1446"/>
      <c r="Y994" s="93">
        <v>41472</v>
      </c>
      <c r="Z994" s="30">
        <v>16.03</v>
      </c>
      <c r="AA994" s="190">
        <f t="shared" si="90"/>
        <v>1.2848044999999999</v>
      </c>
      <c r="AB994" s="41">
        <v>41472</v>
      </c>
      <c r="AC994" s="30">
        <v>15.12</v>
      </c>
      <c r="AD994" s="190">
        <f t="shared" si="91"/>
        <v>1.1430720000000001</v>
      </c>
      <c r="AE994" s="41">
        <v>41472</v>
      </c>
      <c r="AF994" s="30">
        <v>19.29</v>
      </c>
      <c r="AG994" s="1685">
        <f t="shared" si="92"/>
        <v>1.8605204999999996</v>
      </c>
      <c r="AH994" s="1446"/>
      <c r="AI994" s="93">
        <v>41467</v>
      </c>
      <c r="AJ994" s="30">
        <v>15.14</v>
      </c>
      <c r="AK994" s="190">
        <f t="shared" si="93"/>
        <v>1.1460980000000001</v>
      </c>
      <c r="AL994" s="41">
        <v>41450</v>
      </c>
      <c r="AM994" s="30">
        <v>11.563000000000001</v>
      </c>
      <c r="AN994" s="190">
        <f t="shared" si="94"/>
        <v>0.66851484500000014</v>
      </c>
      <c r="AO994" s="41">
        <v>41500</v>
      </c>
      <c r="AP994" s="88">
        <v>12.67</v>
      </c>
      <c r="AQ994" s="1685">
        <f t="shared" si="95"/>
        <v>0.80264449999999998</v>
      </c>
    </row>
    <row r="995" spans="1:43">
      <c r="A995" s="28">
        <v>41451</v>
      </c>
      <c r="B995" s="41">
        <v>41451</v>
      </c>
      <c r="C995" s="30">
        <v>114.17230000000001</v>
      </c>
      <c r="D995" s="28">
        <v>41451</v>
      </c>
      <c r="E995" s="30">
        <v>71.078999999999994</v>
      </c>
      <c r="F995" s="28">
        <v>41451</v>
      </c>
      <c r="G995" s="30">
        <v>41.620199999999997</v>
      </c>
      <c r="H995" s="28">
        <v>41451</v>
      </c>
      <c r="I995" s="30">
        <v>33.495100000000001</v>
      </c>
      <c r="J995" s="28">
        <v>41451</v>
      </c>
      <c r="K995" s="30">
        <v>24.966000000000001</v>
      </c>
      <c r="L995" s="41">
        <v>41451</v>
      </c>
      <c r="M995" s="30">
        <v>38.932299999999998</v>
      </c>
      <c r="N995" s="119">
        <v>41451</v>
      </c>
      <c r="O995" s="30">
        <v>46.844000000000001</v>
      </c>
      <c r="P995" s="41">
        <v>41451</v>
      </c>
      <c r="Q995" s="30">
        <v>34.323399999999999</v>
      </c>
      <c r="R995" s="119">
        <v>41451</v>
      </c>
      <c r="S995" s="30">
        <v>35.957999999999998</v>
      </c>
      <c r="T995" s="41">
        <v>41451</v>
      </c>
      <c r="U995" s="30">
        <v>30.860900000000001</v>
      </c>
      <c r="V995" s="119">
        <v>41451</v>
      </c>
      <c r="W995" s="30">
        <v>31.181999999999999</v>
      </c>
      <c r="X995" s="1446"/>
      <c r="Y995" s="93">
        <v>41473</v>
      </c>
      <c r="Z995" s="30">
        <v>16.059999999999999</v>
      </c>
      <c r="AA995" s="190">
        <f t="shared" si="90"/>
        <v>1.2896179999999999</v>
      </c>
      <c r="AB995" s="41">
        <v>41473</v>
      </c>
      <c r="AC995" s="30">
        <v>15.16</v>
      </c>
      <c r="AD995" s="190">
        <f t="shared" si="91"/>
        <v>1.1491280000000001</v>
      </c>
      <c r="AE995" s="41">
        <v>41473</v>
      </c>
      <c r="AF995" s="30">
        <v>19.440000000000001</v>
      </c>
      <c r="AG995" s="1685">
        <f t="shared" si="92"/>
        <v>1.8895680000000006</v>
      </c>
      <c r="AH995" s="1446"/>
      <c r="AI995" s="93">
        <v>41470</v>
      </c>
      <c r="AJ995" s="30">
        <v>15.08</v>
      </c>
      <c r="AK995" s="190">
        <f t="shared" si="93"/>
        <v>1.1370319999999998</v>
      </c>
      <c r="AL995" s="41">
        <v>41451</v>
      </c>
      <c r="AM995" s="30">
        <v>11.513999999999999</v>
      </c>
      <c r="AN995" s="190">
        <f t="shared" si="94"/>
        <v>0.66286097999999993</v>
      </c>
      <c r="AO995" s="41">
        <v>41501</v>
      </c>
      <c r="AP995" s="88">
        <v>12.78</v>
      </c>
      <c r="AQ995" s="1685">
        <f t="shared" si="95"/>
        <v>0.81664199999999987</v>
      </c>
    </row>
    <row r="996" spans="1:43">
      <c r="A996" s="28">
        <v>41452</v>
      </c>
      <c r="B996" s="41">
        <v>41452</v>
      </c>
      <c r="C996" s="30">
        <v>114.1371</v>
      </c>
      <c r="D996" s="28">
        <v>41452</v>
      </c>
      <c r="E996" s="30">
        <v>71.683700000000002</v>
      </c>
      <c r="F996" s="28">
        <v>41452</v>
      </c>
      <c r="G996" s="30">
        <v>42.186999999999998</v>
      </c>
      <c r="H996" s="28">
        <v>41452</v>
      </c>
      <c r="I996" s="30">
        <v>33.998100000000001</v>
      </c>
      <c r="J996" s="28">
        <v>41452</v>
      </c>
      <c r="K996" s="30">
        <v>25.243200000000002</v>
      </c>
      <c r="L996" s="41">
        <v>41452</v>
      </c>
      <c r="M996" s="30">
        <v>39.045099999999998</v>
      </c>
      <c r="N996" s="119">
        <v>41452</v>
      </c>
      <c r="O996" s="30">
        <v>46.948</v>
      </c>
      <c r="P996" s="41">
        <v>41452</v>
      </c>
      <c r="Q996" s="30">
        <v>34.460299999999997</v>
      </c>
      <c r="R996" s="119">
        <v>41452</v>
      </c>
      <c r="S996" s="30">
        <v>36.073999999999998</v>
      </c>
      <c r="T996" s="41">
        <v>41452</v>
      </c>
      <c r="U996" s="30">
        <v>31.023199999999999</v>
      </c>
      <c r="V996" s="119">
        <v>41452</v>
      </c>
      <c r="W996" s="30">
        <v>31.341999999999999</v>
      </c>
      <c r="X996" s="1446"/>
      <c r="Y996" s="93">
        <v>41474</v>
      </c>
      <c r="Z996" s="30">
        <v>16.05</v>
      </c>
      <c r="AA996" s="190">
        <f t="shared" si="90"/>
        <v>1.2880125</v>
      </c>
      <c r="AB996" s="41">
        <v>41474</v>
      </c>
      <c r="AC996" s="30">
        <v>15.17</v>
      </c>
      <c r="AD996" s="190">
        <f t="shared" si="91"/>
        <v>1.1506445000000001</v>
      </c>
      <c r="AE996" s="41">
        <v>41474</v>
      </c>
      <c r="AF996" s="30">
        <v>19.440000000000001</v>
      </c>
      <c r="AG996" s="1685">
        <f t="shared" si="92"/>
        <v>1.8895680000000006</v>
      </c>
      <c r="AH996" s="1446"/>
      <c r="AI996" s="93">
        <v>41471</v>
      </c>
      <c r="AJ996" s="30">
        <v>15.13</v>
      </c>
      <c r="AK996" s="190">
        <f t="shared" si="93"/>
        <v>1.1445845000000003</v>
      </c>
      <c r="AL996" s="41">
        <v>41452</v>
      </c>
      <c r="AM996" s="30">
        <v>11.545999999999999</v>
      </c>
      <c r="AN996" s="190">
        <f t="shared" si="94"/>
        <v>0.66655057999999989</v>
      </c>
      <c r="AO996" s="41">
        <v>41502</v>
      </c>
      <c r="AP996" s="88">
        <v>12.79</v>
      </c>
      <c r="AQ996" s="1685">
        <f t="shared" si="95"/>
        <v>0.81792049999999983</v>
      </c>
    </row>
    <row r="997" spans="1:43">
      <c r="A997" s="28">
        <v>41453</v>
      </c>
      <c r="B997" s="41">
        <v>41453</v>
      </c>
      <c r="C997" s="30">
        <v>115.51860000000001</v>
      </c>
      <c r="D997" s="28">
        <v>41453</v>
      </c>
      <c r="E997" s="30">
        <v>72.426500000000004</v>
      </c>
      <c r="F997" s="28">
        <v>41453</v>
      </c>
      <c r="G997" s="30">
        <v>42.898299999999999</v>
      </c>
      <c r="H997" s="28">
        <v>41453</v>
      </c>
      <c r="I997" s="30">
        <v>34.584299999999999</v>
      </c>
      <c r="J997" s="28">
        <v>41453</v>
      </c>
      <c r="K997" s="30">
        <v>25.757200000000001</v>
      </c>
      <c r="L997" s="41">
        <v>41453</v>
      </c>
      <c r="M997" s="30">
        <v>39.043500000000002</v>
      </c>
      <c r="N997" s="119">
        <v>41453</v>
      </c>
      <c r="O997" s="30">
        <v>46.948999999999998</v>
      </c>
      <c r="P997" s="41">
        <v>41453</v>
      </c>
      <c r="Q997" s="30">
        <v>34.460500000000003</v>
      </c>
      <c r="R997" s="119">
        <v>41453</v>
      </c>
      <c r="S997" s="30">
        <v>36.076999999999998</v>
      </c>
      <c r="T997" s="41">
        <v>41453</v>
      </c>
      <c r="U997" s="30">
        <v>31.0717</v>
      </c>
      <c r="V997" s="119">
        <v>41453</v>
      </c>
      <c r="W997" s="30">
        <v>31.398</v>
      </c>
      <c r="X997" s="1446"/>
      <c r="Y997" s="93">
        <v>41477</v>
      </c>
      <c r="Z997" s="30">
        <v>16.05</v>
      </c>
      <c r="AA997" s="190">
        <f t="shared" si="90"/>
        <v>1.2880125</v>
      </c>
      <c r="AB997" s="41">
        <v>41477</v>
      </c>
      <c r="AC997" s="30">
        <v>15.06</v>
      </c>
      <c r="AD997" s="190">
        <f t="shared" si="91"/>
        <v>1.1340180000000002</v>
      </c>
      <c r="AE997" s="41">
        <v>41477</v>
      </c>
      <c r="AF997" s="30">
        <v>19.39</v>
      </c>
      <c r="AG997" s="1685">
        <f t="shared" si="92"/>
        <v>1.8798605000000004</v>
      </c>
      <c r="AH997" s="1446"/>
      <c r="AI997" s="93">
        <v>41472</v>
      </c>
      <c r="AJ997" s="30">
        <v>15.17</v>
      </c>
      <c r="AK997" s="190">
        <f t="shared" si="93"/>
        <v>1.1506445000000001</v>
      </c>
      <c r="AL997" s="41">
        <v>41453</v>
      </c>
      <c r="AM997" s="30">
        <v>11.481999999999999</v>
      </c>
      <c r="AN997" s="190">
        <f t="shared" si="94"/>
        <v>0.65918161999999991</v>
      </c>
      <c r="AO997" s="41">
        <v>41505</v>
      </c>
      <c r="AP997" s="88">
        <v>12.82</v>
      </c>
      <c r="AQ997" s="1685">
        <f t="shared" si="95"/>
        <v>0.82176200000000021</v>
      </c>
    </row>
    <row r="998" spans="1:43">
      <c r="A998" s="28">
        <v>41456</v>
      </c>
      <c r="B998" s="41">
        <v>41456</v>
      </c>
      <c r="C998" s="30">
        <v>115.25409999999999</v>
      </c>
      <c r="D998" s="28">
        <v>41456</v>
      </c>
      <c r="E998" s="30">
        <v>72.520300000000006</v>
      </c>
      <c r="F998" s="28">
        <v>41456</v>
      </c>
      <c r="G998" s="30">
        <v>42.614899999999999</v>
      </c>
      <c r="H998" s="28">
        <v>41456</v>
      </c>
      <c r="I998" s="30">
        <v>34.467399999999998</v>
      </c>
      <c r="J998" s="28">
        <v>41456</v>
      </c>
      <c r="K998" s="30">
        <v>25.6752</v>
      </c>
      <c r="L998" s="41">
        <v>41456</v>
      </c>
      <c r="M998" s="30">
        <v>37.440399999999997</v>
      </c>
      <c r="N998" s="119">
        <v>41456</v>
      </c>
      <c r="O998" s="30">
        <v>45.091000000000001</v>
      </c>
      <c r="P998" s="41">
        <v>41456</v>
      </c>
      <c r="Q998" s="30">
        <v>33.942900000000002</v>
      </c>
      <c r="R998" s="119">
        <v>41456</v>
      </c>
      <c r="S998" s="30">
        <v>35.557000000000002</v>
      </c>
      <c r="T998" s="41">
        <v>41456</v>
      </c>
      <c r="U998" s="30">
        <v>30.940799999999999</v>
      </c>
      <c r="V998" s="119">
        <v>41456</v>
      </c>
      <c r="W998" s="30">
        <v>31.271000000000001</v>
      </c>
      <c r="X998" s="1446"/>
      <c r="Y998" s="93">
        <v>41478</v>
      </c>
      <c r="Z998" s="30">
        <v>16.010000000000002</v>
      </c>
      <c r="AA998" s="190">
        <f t="shared" si="90"/>
        <v>1.2816005000000004</v>
      </c>
      <c r="AB998" s="41">
        <v>41478</v>
      </c>
      <c r="AC998" s="30">
        <v>15.04</v>
      </c>
      <c r="AD998" s="190">
        <f t="shared" si="91"/>
        <v>1.1310079999999996</v>
      </c>
      <c r="AE998" s="41">
        <v>41478</v>
      </c>
      <c r="AF998" s="30">
        <v>19.36</v>
      </c>
      <c r="AG998" s="1685">
        <f t="shared" si="92"/>
        <v>1.8740479999999999</v>
      </c>
      <c r="AH998" s="1446"/>
      <c r="AI998" s="93">
        <v>41473</v>
      </c>
      <c r="AJ998" s="30">
        <v>15.24</v>
      </c>
      <c r="AK998" s="190">
        <f t="shared" si="93"/>
        <v>1.1612880000000001</v>
      </c>
      <c r="AL998" s="41">
        <v>41456</v>
      </c>
      <c r="AM998" s="30">
        <v>11.504</v>
      </c>
      <c r="AN998" s="190">
        <f t="shared" si="94"/>
        <v>0.66171007999999987</v>
      </c>
      <c r="AO998" s="41">
        <v>41506</v>
      </c>
      <c r="AP998" s="88">
        <v>12.17</v>
      </c>
      <c r="AQ998" s="1685">
        <f t="shared" si="95"/>
        <v>0.74054450000000005</v>
      </c>
    </row>
    <row r="999" spans="1:43">
      <c r="A999" s="28">
        <v>41457</v>
      </c>
      <c r="B999" s="41">
        <v>41457</v>
      </c>
      <c r="C999" s="30">
        <v>115.15389999999999</v>
      </c>
      <c r="D999" s="28">
        <v>41457</v>
      </c>
      <c r="E999" s="30">
        <v>72.402299999999997</v>
      </c>
      <c r="F999" s="28">
        <v>41457</v>
      </c>
      <c r="G999" s="30">
        <v>42.493699999999997</v>
      </c>
      <c r="H999" s="28">
        <v>41457</v>
      </c>
      <c r="I999" s="30">
        <v>34.393099999999997</v>
      </c>
      <c r="J999" s="28">
        <v>41457</v>
      </c>
      <c r="K999" s="30">
        <v>25.643899999999999</v>
      </c>
      <c r="L999" s="41">
        <v>41457</v>
      </c>
      <c r="M999" s="30">
        <v>37.213099999999997</v>
      </c>
      <c r="N999" s="119">
        <v>41457</v>
      </c>
      <c r="O999" s="30">
        <v>44.945999999999998</v>
      </c>
      <c r="P999" s="41">
        <v>41457</v>
      </c>
      <c r="Q999" s="30">
        <v>33.8416</v>
      </c>
      <c r="R999" s="119">
        <v>41457</v>
      </c>
      <c r="S999" s="30">
        <v>35.375</v>
      </c>
      <c r="T999" s="41">
        <v>41457</v>
      </c>
      <c r="U999" s="30">
        <v>30.917200000000001</v>
      </c>
      <c r="V999" s="119">
        <v>41457</v>
      </c>
      <c r="W999" s="30">
        <v>31.248999999999999</v>
      </c>
      <c r="X999" s="1446"/>
      <c r="Y999" s="93">
        <v>41479</v>
      </c>
      <c r="Z999" s="30">
        <v>16.18</v>
      </c>
      <c r="AA999" s="190">
        <f t="shared" si="90"/>
        <v>1.308962</v>
      </c>
      <c r="AB999" s="41">
        <v>41479</v>
      </c>
      <c r="AC999" s="30">
        <v>15.1</v>
      </c>
      <c r="AD999" s="190">
        <f t="shared" si="91"/>
        <v>1.14005</v>
      </c>
      <c r="AE999" s="41">
        <v>41479</v>
      </c>
      <c r="AF999" s="30">
        <v>19.41</v>
      </c>
      <c r="AG999" s="1685">
        <f t="shared" si="92"/>
        <v>1.8837404999999998</v>
      </c>
      <c r="AH999" s="1446"/>
      <c r="AI999" s="93">
        <v>41474</v>
      </c>
      <c r="AJ999" s="30">
        <v>15.12</v>
      </c>
      <c r="AK999" s="190">
        <f t="shared" si="93"/>
        <v>1.1430720000000001</v>
      </c>
      <c r="AL999" s="41">
        <v>41457</v>
      </c>
      <c r="AM999" s="30">
        <v>11.414999999999999</v>
      </c>
      <c r="AN999" s="190">
        <f t="shared" si="94"/>
        <v>0.65151112499999986</v>
      </c>
      <c r="AO999" s="41">
        <v>41507</v>
      </c>
      <c r="AP999" s="88">
        <v>11.99</v>
      </c>
      <c r="AQ999" s="1685">
        <f t="shared" si="95"/>
        <v>0.71880050000000006</v>
      </c>
    </row>
    <row r="1000" spans="1:43">
      <c r="A1000" s="28">
        <v>41458</v>
      </c>
      <c r="B1000" s="41">
        <v>41458</v>
      </c>
      <c r="C1000" s="30">
        <v>114.7727</v>
      </c>
      <c r="D1000" s="28">
        <v>41458</v>
      </c>
      <c r="E1000" s="30">
        <v>72.325199999999995</v>
      </c>
      <c r="F1000" s="28">
        <v>41458</v>
      </c>
      <c r="G1000" s="30">
        <v>42.502000000000002</v>
      </c>
      <c r="H1000" s="28">
        <v>41458</v>
      </c>
      <c r="I1000" s="30">
        <v>34.410299999999999</v>
      </c>
      <c r="J1000" s="28">
        <v>41458</v>
      </c>
      <c r="K1000" s="30">
        <v>25.636299999999999</v>
      </c>
      <c r="L1000" s="41">
        <v>41458</v>
      </c>
      <c r="M1000" s="30">
        <v>37.468299999999999</v>
      </c>
      <c r="N1000" s="119">
        <v>41458</v>
      </c>
      <c r="O1000" s="30">
        <v>45.18</v>
      </c>
      <c r="P1000" s="41">
        <v>41458</v>
      </c>
      <c r="Q1000" s="30">
        <v>33.831099999999999</v>
      </c>
      <c r="R1000" s="119">
        <v>41458</v>
      </c>
      <c r="S1000" s="30">
        <v>35.338000000000001</v>
      </c>
      <c r="T1000" s="41">
        <v>41458</v>
      </c>
      <c r="U1000" s="30">
        <v>30.9573</v>
      </c>
      <c r="V1000" s="119">
        <v>41458</v>
      </c>
      <c r="W1000" s="30">
        <v>31.292999999999999</v>
      </c>
      <c r="X1000" s="1446"/>
      <c r="Y1000" s="93">
        <v>41480</v>
      </c>
      <c r="Z1000" s="30">
        <v>16.18</v>
      </c>
      <c r="AA1000" s="190">
        <f t="shared" si="90"/>
        <v>1.308962</v>
      </c>
      <c r="AB1000" s="41">
        <v>41480</v>
      </c>
      <c r="AC1000" s="30">
        <v>15.12</v>
      </c>
      <c r="AD1000" s="190">
        <f t="shared" si="91"/>
        <v>1.1430720000000001</v>
      </c>
      <c r="AE1000" s="41">
        <v>41480</v>
      </c>
      <c r="AF1000" s="30">
        <v>19.28</v>
      </c>
      <c r="AG1000" s="1685">
        <f t="shared" si="92"/>
        <v>1.8585919999999998</v>
      </c>
      <c r="AH1000" s="1446"/>
      <c r="AI1000" s="93">
        <v>41477</v>
      </c>
      <c r="AJ1000" s="30">
        <v>15.1</v>
      </c>
      <c r="AK1000" s="190">
        <f t="shared" si="93"/>
        <v>1.14005</v>
      </c>
      <c r="AL1000" s="41">
        <v>41458</v>
      </c>
      <c r="AM1000" s="30">
        <v>11.407</v>
      </c>
      <c r="AN1000" s="190">
        <f t="shared" si="94"/>
        <v>0.65059824500000007</v>
      </c>
      <c r="AO1000" s="41">
        <v>41508</v>
      </c>
      <c r="AP1000" s="88">
        <v>11.79</v>
      </c>
      <c r="AQ1000" s="1685">
        <f t="shared" si="95"/>
        <v>0.69502049999999993</v>
      </c>
    </row>
    <row r="1001" spans="1:43">
      <c r="A1001" s="28">
        <v>41459</v>
      </c>
      <c r="B1001" s="41">
        <v>41459</v>
      </c>
      <c r="C1001" s="30">
        <v>116.21259999999999</v>
      </c>
      <c r="D1001" s="28">
        <v>41459</v>
      </c>
      <c r="E1001" s="30">
        <v>72.239500000000007</v>
      </c>
      <c r="F1001" s="28">
        <v>41459</v>
      </c>
      <c r="G1001" s="30">
        <v>42.278399999999998</v>
      </c>
      <c r="H1001" s="28">
        <v>41459</v>
      </c>
      <c r="I1001" s="30">
        <v>34.277799999999999</v>
      </c>
      <c r="J1001" s="28">
        <v>41459</v>
      </c>
      <c r="K1001" s="30">
        <v>25.538599999999999</v>
      </c>
      <c r="L1001" s="41">
        <v>41459</v>
      </c>
      <c r="M1001" s="30">
        <v>37.375500000000002</v>
      </c>
      <c r="N1001" s="119">
        <v>41459</v>
      </c>
      <c r="O1001" s="30">
        <v>45.063000000000002</v>
      </c>
      <c r="P1001" s="41">
        <v>41459</v>
      </c>
      <c r="Q1001" s="30">
        <v>33.661200000000001</v>
      </c>
      <c r="R1001" s="119">
        <v>41459</v>
      </c>
      <c r="S1001" s="30">
        <v>35.078000000000003</v>
      </c>
      <c r="T1001" s="41">
        <v>41459</v>
      </c>
      <c r="U1001" s="30">
        <v>30.8672</v>
      </c>
      <c r="V1001" s="119">
        <v>41459</v>
      </c>
      <c r="W1001" s="30">
        <v>31.190999999999999</v>
      </c>
      <c r="X1001" s="1446"/>
      <c r="Y1001" s="93">
        <v>41481</v>
      </c>
      <c r="Z1001" s="30">
        <v>16.13</v>
      </c>
      <c r="AA1001" s="190">
        <f t="shared" si="90"/>
        <v>1.3008845</v>
      </c>
      <c r="AB1001" s="41">
        <v>41481</v>
      </c>
      <c r="AC1001" s="30">
        <v>15.12</v>
      </c>
      <c r="AD1001" s="190">
        <f t="shared" si="91"/>
        <v>1.1430720000000001</v>
      </c>
      <c r="AE1001" s="41">
        <v>41481</v>
      </c>
      <c r="AF1001" s="30">
        <v>19.14</v>
      </c>
      <c r="AG1001" s="1685">
        <f t="shared" si="92"/>
        <v>1.8316980000000003</v>
      </c>
      <c r="AH1001" s="1446"/>
      <c r="AI1001" s="93">
        <v>41478</v>
      </c>
      <c r="AJ1001" s="30">
        <v>15.11</v>
      </c>
      <c r="AK1001" s="190">
        <f t="shared" si="93"/>
        <v>1.1415604999999998</v>
      </c>
      <c r="AL1001" s="41">
        <v>41459</v>
      </c>
      <c r="AM1001" s="30">
        <v>11.462</v>
      </c>
      <c r="AN1001" s="190">
        <f t="shared" si="94"/>
        <v>0.65688721999999999</v>
      </c>
      <c r="AO1001" s="41">
        <v>41509</v>
      </c>
      <c r="AP1001" s="88">
        <v>11.73</v>
      </c>
      <c r="AQ1001" s="1685">
        <f t="shared" si="95"/>
        <v>0.68796449999999998</v>
      </c>
    </row>
    <row r="1002" spans="1:43">
      <c r="A1002" s="28">
        <v>41460</v>
      </c>
      <c r="B1002" s="41">
        <v>41460</v>
      </c>
      <c r="C1002" s="30">
        <v>116.3455</v>
      </c>
      <c r="D1002" s="28">
        <v>41460</v>
      </c>
      <c r="E1002" s="30">
        <v>72.042900000000003</v>
      </c>
      <c r="F1002" s="28">
        <v>41460</v>
      </c>
      <c r="G1002" s="30">
        <v>42.176299999999998</v>
      </c>
      <c r="H1002" s="28">
        <v>41460</v>
      </c>
      <c r="I1002" s="30">
        <v>34.231999999999999</v>
      </c>
      <c r="J1002" s="28">
        <v>41460</v>
      </c>
      <c r="K1002" s="30">
        <v>25.538599999999999</v>
      </c>
      <c r="L1002" s="41">
        <v>41460</v>
      </c>
      <c r="M1002" s="30">
        <v>37.768500000000003</v>
      </c>
      <c r="N1002" s="119">
        <v>41460</v>
      </c>
      <c r="O1002" s="30">
        <v>45.552999999999997</v>
      </c>
      <c r="P1002" s="41">
        <v>41460</v>
      </c>
      <c r="Q1002" s="30">
        <v>33.871899999999997</v>
      </c>
      <c r="R1002" s="119">
        <v>41460</v>
      </c>
      <c r="S1002" s="30">
        <v>35.289000000000001</v>
      </c>
      <c r="T1002" s="41">
        <v>41460</v>
      </c>
      <c r="U1002" s="30">
        <v>30.809200000000001</v>
      </c>
      <c r="V1002" s="119">
        <v>41460</v>
      </c>
      <c r="W1002" s="30">
        <v>31.140999999999998</v>
      </c>
      <c r="X1002" s="1446"/>
      <c r="Y1002" s="93">
        <v>41484</v>
      </c>
      <c r="Z1002" s="30">
        <v>16.16</v>
      </c>
      <c r="AA1002" s="190">
        <f t="shared" si="90"/>
        <v>1.305728</v>
      </c>
      <c r="AB1002" s="41">
        <v>41484</v>
      </c>
      <c r="AC1002" s="30">
        <v>15.08</v>
      </c>
      <c r="AD1002" s="190">
        <f t="shared" si="91"/>
        <v>1.1370319999999998</v>
      </c>
      <c r="AE1002" s="41">
        <v>41484</v>
      </c>
      <c r="AF1002" s="30">
        <v>18.97</v>
      </c>
      <c r="AG1002" s="1685">
        <f t="shared" si="92"/>
        <v>1.7993044999999996</v>
      </c>
      <c r="AH1002" s="1446"/>
      <c r="AI1002" s="93">
        <v>41479</v>
      </c>
      <c r="AJ1002" s="30">
        <v>15.12</v>
      </c>
      <c r="AK1002" s="190">
        <f t="shared" si="93"/>
        <v>1.1430720000000001</v>
      </c>
      <c r="AL1002" s="41">
        <v>41460</v>
      </c>
      <c r="AM1002" s="30">
        <v>11.481</v>
      </c>
      <c r="AN1002" s="190">
        <f t="shared" si="94"/>
        <v>0.65906680500000003</v>
      </c>
      <c r="AO1002" s="41">
        <v>41512</v>
      </c>
      <c r="AP1002" s="88">
        <v>11.68</v>
      </c>
      <c r="AQ1002" s="1685">
        <f t="shared" si="95"/>
        <v>0.68211200000000005</v>
      </c>
    </row>
    <row r="1003" spans="1:43">
      <c r="A1003" s="28">
        <v>41463</v>
      </c>
      <c r="B1003" s="41">
        <v>41463</v>
      </c>
      <c r="C1003" s="30">
        <v>116.2946</v>
      </c>
      <c r="D1003" s="28">
        <v>41463</v>
      </c>
      <c r="E1003" s="30">
        <v>72.406599999999997</v>
      </c>
      <c r="F1003" s="28">
        <v>41463</v>
      </c>
      <c r="G1003" s="30">
        <v>42.3874</v>
      </c>
      <c r="H1003" s="28">
        <v>41463</v>
      </c>
      <c r="I1003" s="30">
        <v>34.277200000000001</v>
      </c>
      <c r="J1003" s="28">
        <v>41463</v>
      </c>
      <c r="K1003" s="30">
        <v>25.476800000000001</v>
      </c>
      <c r="L1003" s="41">
        <v>41463</v>
      </c>
      <c r="M1003" s="30">
        <v>37.633600000000001</v>
      </c>
      <c r="N1003" s="119">
        <v>41463</v>
      </c>
      <c r="O1003" s="30">
        <v>45.404000000000003</v>
      </c>
      <c r="P1003" s="41">
        <v>41463</v>
      </c>
      <c r="Q1003" s="30">
        <v>33.892699999999998</v>
      </c>
      <c r="R1003" s="119">
        <v>41463</v>
      </c>
      <c r="S1003" s="30">
        <v>35.369999999999997</v>
      </c>
      <c r="T1003" s="41">
        <v>41463</v>
      </c>
      <c r="U1003" s="30">
        <v>30.784600000000001</v>
      </c>
      <c r="V1003" s="119">
        <v>41463</v>
      </c>
      <c r="W1003" s="30">
        <v>31.111000000000001</v>
      </c>
      <c r="X1003" s="1446"/>
      <c r="Y1003" s="93">
        <v>41485</v>
      </c>
      <c r="Z1003" s="30">
        <v>16.170000000000002</v>
      </c>
      <c r="AA1003" s="190">
        <f t="shared" si="90"/>
        <v>1.3073445000000001</v>
      </c>
      <c r="AB1003" s="41">
        <v>41485</v>
      </c>
      <c r="AC1003" s="30">
        <v>15.05</v>
      </c>
      <c r="AD1003" s="190">
        <f t="shared" si="91"/>
        <v>1.1325124999999998</v>
      </c>
      <c r="AE1003" s="41">
        <v>41485</v>
      </c>
      <c r="AF1003" s="30">
        <v>18.98</v>
      </c>
      <c r="AG1003" s="1685">
        <f t="shared" si="92"/>
        <v>1.801202</v>
      </c>
      <c r="AH1003" s="1446"/>
      <c r="AI1003" s="93">
        <v>41480</v>
      </c>
      <c r="AJ1003" s="30">
        <v>15.14</v>
      </c>
      <c r="AK1003" s="190">
        <f t="shared" si="93"/>
        <v>1.1460980000000001</v>
      </c>
      <c r="AL1003" s="41">
        <v>41463</v>
      </c>
      <c r="AM1003" s="30">
        <v>11.39</v>
      </c>
      <c r="AN1003" s="190">
        <f t="shared" si="94"/>
        <v>0.64866050000000008</v>
      </c>
      <c r="AO1003" s="41">
        <v>41513</v>
      </c>
      <c r="AP1003" s="88">
        <v>12</v>
      </c>
      <c r="AQ1003" s="1685">
        <f t="shared" si="95"/>
        <v>0.72</v>
      </c>
    </row>
    <row r="1004" spans="1:43">
      <c r="A1004" s="28">
        <v>41464</v>
      </c>
      <c r="B1004" s="41">
        <v>41464</v>
      </c>
      <c r="C1004" s="30">
        <v>116.2771</v>
      </c>
      <c r="D1004" s="28">
        <v>41464</v>
      </c>
      <c r="E1004" s="30">
        <v>72.552700000000002</v>
      </c>
      <c r="F1004" s="28">
        <v>41464</v>
      </c>
      <c r="G1004" s="30">
        <v>42.5246</v>
      </c>
      <c r="H1004" s="28">
        <v>41464</v>
      </c>
      <c r="I1004" s="30">
        <v>34.383299999999998</v>
      </c>
      <c r="J1004" s="28">
        <v>41464</v>
      </c>
      <c r="K1004" s="30">
        <v>25.514199999999999</v>
      </c>
      <c r="L1004" s="41">
        <v>41464</v>
      </c>
      <c r="M1004" s="30">
        <v>37.913699999999999</v>
      </c>
      <c r="N1004" s="119">
        <v>41464</v>
      </c>
      <c r="O1004" s="30">
        <v>45.646999999999998</v>
      </c>
      <c r="P1004" s="41">
        <v>41464</v>
      </c>
      <c r="Q1004" s="30">
        <v>34.082999999999998</v>
      </c>
      <c r="R1004" s="119">
        <v>41464</v>
      </c>
      <c r="S1004" s="30">
        <v>35.545999999999999</v>
      </c>
      <c r="T1004" s="41">
        <v>41464</v>
      </c>
      <c r="U1004" s="30">
        <v>30.812999999999999</v>
      </c>
      <c r="V1004" s="119">
        <v>41464</v>
      </c>
      <c r="W1004" s="30">
        <v>31.138999999999999</v>
      </c>
      <c r="X1004" s="1446"/>
      <c r="Y1004" s="93">
        <v>41486</v>
      </c>
      <c r="Z1004" s="30">
        <v>16.18</v>
      </c>
      <c r="AA1004" s="190">
        <f t="shared" si="90"/>
        <v>1.308962</v>
      </c>
      <c r="AB1004" s="41">
        <v>41486</v>
      </c>
      <c r="AC1004" s="30">
        <v>15.02</v>
      </c>
      <c r="AD1004" s="190">
        <f t="shared" si="91"/>
        <v>1.1280019999999999</v>
      </c>
      <c r="AE1004" s="41">
        <v>41486</v>
      </c>
      <c r="AF1004" s="30">
        <v>18.86</v>
      </c>
      <c r="AG1004" s="1685">
        <f t="shared" si="92"/>
        <v>1.7784979999999999</v>
      </c>
      <c r="AH1004" s="1446"/>
      <c r="AI1004" s="93">
        <v>41481</v>
      </c>
      <c r="AJ1004" s="30">
        <v>15.1</v>
      </c>
      <c r="AK1004" s="190">
        <f t="shared" si="93"/>
        <v>1.14005</v>
      </c>
      <c r="AL1004" s="41">
        <v>41464</v>
      </c>
      <c r="AM1004" s="30">
        <v>11.48</v>
      </c>
      <c r="AN1004" s="190">
        <f t="shared" si="94"/>
        <v>0.65895199999999998</v>
      </c>
      <c r="AO1004" s="41">
        <v>41514</v>
      </c>
      <c r="AP1004" s="88">
        <v>11.89</v>
      </c>
      <c r="AQ1004" s="1685">
        <f t="shared" si="95"/>
        <v>0.7068605</v>
      </c>
    </row>
    <row r="1005" spans="1:43">
      <c r="A1005" s="28">
        <v>41465</v>
      </c>
      <c r="B1005" s="41">
        <v>41465</v>
      </c>
      <c r="C1005" s="30">
        <v>115.65</v>
      </c>
      <c r="D1005" s="28">
        <v>41465</v>
      </c>
      <c r="E1005" s="30">
        <v>72.410700000000006</v>
      </c>
      <c r="F1005" s="28">
        <v>41465</v>
      </c>
      <c r="G1005" s="30">
        <v>42.5169</v>
      </c>
      <c r="H1005" s="28">
        <v>41465</v>
      </c>
      <c r="I1005" s="30">
        <v>34.377699999999997</v>
      </c>
      <c r="J1005" s="28">
        <v>41465</v>
      </c>
      <c r="K1005" s="30">
        <v>25.5243</v>
      </c>
      <c r="L1005" s="41">
        <v>41465</v>
      </c>
      <c r="M1005" s="30">
        <v>37.644399999999997</v>
      </c>
      <c r="N1005" s="119">
        <v>41465</v>
      </c>
      <c r="O1005" s="30">
        <v>45.295000000000002</v>
      </c>
      <c r="P1005" s="41">
        <v>41465</v>
      </c>
      <c r="Q1005" s="30">
        <v>33.9681</v>
      </c>
      <c r="R1005" s="119">
        <v>41465</v>
      </c>
      <c r="S1005" s="30">
        <v>35.165999999999997</v>
      </c>
      <c r="T1005" s="41">
        <v>41465</v>
      </c>
      <c r="U1005" s="30">
        <v>30.8156</v>
      </c>
      <c r="V1005" s="119">
        <v>41465</v>
      </c>
      <c r="W1005" s="30">
        <v>31.14</v>
      </c>
      <c r="X1005" s="1446"/>
      <c r="Y1005" s="93">
        <v>41487</v>
      </c>
      <c r="Z1005" s="30">
        <v>16.54</v>
      </c>
      <c r="AA1005" s="190">
        <f t="shared" si="90"/>
        <v>1.367858</v>
      </c>
      <c r="AB1005" s="41">
        <v>41487</v>
      </c>
      <c r="AC1005" s="30">
        <v>15.05</v>
      </c>
      <c r="AD1005" s="190">
        <f t="shared" si="91"/>
        <v>1.1325124999999998</v>
      </c>
      <c r="AE1005" s="41">
        <v>41487</v>
      </c>
      <c r="AF1005" s="30">
        <v>18.95</v>
      </c>
      <c r="AG1005" s="1685">
        <f t="shared" si="92"/>
        <v>1.7955124999999998</v>
      </c>
      <c r="AH1005" s="1446"/>
      <c r="AI1005" s="93">
        <v>41484</v>
      </c>
      <c r="AJ1005" s="30">
        <v>15.1</v>
      </c>
      <c r="AK1005" s="190">
        <f t="shared" si="93"/>
        <v>1.14005</v>
      </c>
      <c r="AL1005" s="41">
        <v>41465</v>
      </c>
      <c r="AM1005" s="30">
        <v>11.478</v>
      </c>
      <c r="AN1005" s="190">
        <f t="shared" si="94"/>
        <v>0.65872241999999992</v>
      </c>
      <c r="AO1005" s="41">
        <v>41515</v>
      </c>
      <c r="AP1005" s="88">
        <v>11.89</v>
      </c>
      <c r="AQ1005" s="1685">
        <f t="shared" si="95"/>
        <v>0.7068605</v>
      </c>
    </row>
    <row r="1006" spans="1:43">
      <c r="A1006" s="28">
        <v>41466</v>
      </c>
      <c r="B1006" s="41">
        <v>41466</v>
      </c>
      <c r="C1006" s="30">
        <v>115.6678</v>
      </c>
      <c r="D1006" s="28">
        <v>41466</v>
      </c>
      <c r="E1006" s="30">
        <v>72.416200000000003</v>
      </c>
      <c r="F1006" s="28">
        <v>41466</v>
      </c>
      <c r="G1006" s="30">
        <v>42.509599999999999</v>
      </c>
      <c r="H1006" s="28">
        <v>41466</v>
      </c>
      <c r="I1006" s="30">
        <v>34.3765</v>
      </c>
      <c r="J1006" s="28">
        <v>41466</v>
      </c>
      <c r="K1006" s="30">
        <v>25.524899999999999</v>
      </c>
      <c r="L1006" s="41">
        <v>41466</v>
      </c>
      <c r="M1006" s="30">
        <v>37.7986</v>
      </c>
      <c r="N1006" s="119">
        <v>41466</v>
      </c>
      <c r="O1006" s="30">
        <v>45.356999999999999</v>
      </c>
      <c r="P1006" s="41">
        <v>41466</v>
      </c>
      <c r="Q1006" s="30">
        <v>34.014600000000002</v>
      </c>
      <c r="R1006" s="119">
        <v>41466</v>
      </c>
      <c r="S1006" s="30">
        <v>35.191000000000003</v>
      </c>
      <c r="T1006" s="41">
        <v>41466</v>
      </c>
      <c r="U1006" s="30">
        <v>30.8613</v>
      </c>
      <c r="V1006" s="119">
        <v>41466</v>
      </c>
      <c r="W1006" s="30">
        <v>31.190999999999999</v>
      </c>
      <c r="X1006" s="1446"/>
      <c r="Y1006" s="93">
        <v>41488</v>
      </c>
      <c r="Z1006" s="30">
        <v>16.7</v>
      </c>
      <c r="AA1006" s="190">
        <f t="shared" si="90"/>
        <v>1.3944499999999997</v>
      </c>
      <c r="AB1006" s="41">
        <v>41488</v>
      </c>
      <c r="AC1006" s="30">
        <v>14.97</v>
      </c>
      <c r="AD1006" s="190">
        <f t="shared" si="91"/>
        <v>1.1205045</v>
      </c>
      <c r="AE1006" s="41">
        <v>41488</v>
      </c>
      <c r="AF1006" s="30">
        <v>18.86</v>
      </c>
      <c r="AG1006" s="1685">
        <f t="shared" si="92"/>
        <v>1.7784979999999999</v>
      </c>
      <c r="AH1006" s="1446"/>
      <c r="AI1006" s="93">
        <v>41485</v>
      </c>
      <c r="AJ1006" s="30">
        <v>15.09</v>
      </c>
      <c r="AK1006" s="190">
        <f t="shared" si="93"/>
        <v>1.1385405000000002</v>
      </c>
      <c r="AL1006" s="41">
        <v>41466</v>
      </c>
      <c r="AM1006" s="30">
        <v>11.561999999999999</v>
      </c>
      <c r="AN1006" s="190">
        <f t="shared" si="94"/>
        <v>0.66839921999999996</v>
      </c>
      <c r="AO1006" s="41">
        <v>41516</v>
      </c>
      <c r="AP1006" s="88">
        <v>11.89</v>
      </c>
      <c r="AQ1006" s="1685">
        <f t="shared" si="95"/>
        <v>0.7068605</v>
      </c>
    </row>
    <row r="1007" spans="1:43">
      <c r="A1007" s="28">
        <v>41467</v>
      </c>
      <c r="B1007" s="41">
        <v>41467</v>
      </c>
      <c r="C1007" s="30">
        <v>115.6236</v>
      </c>
      <c r="D1007" s="28">
        <v>41467</v>
      </c>
      <c r="E1007" s="30">
        <v>72.406000000000006</v>
      </c>
      <c r="F1007" s="28">
        <v>41467</v>
      </c>
      <c r="G1007" s="30">
        <v>42.563899999999997</v>
      </c>
      <c r="H1007" s="28">
        <v>41467</v>
      </c>
      <c r="I1007" s="30">
        <v>34.431199999999997</v>
      </c>
      <c r="J1007" s="28">
        <v>41467</v>
      </c>
      <c r="K1007" s="30">
        <v>25.604700000000001</v>
      </c>
      <c r="L1007" s="41">
        <v>41467</v>
      </c>
      <c r="M1007" s="30">
        <v>38.202199999999998</v>
      </c>
      <c r="N1007" s="119">
        <v>41467</v>
      </c>
      <c r="O1007" s="30">
        <v>45.823</v>
      </c>
      <c r="P1007" s="41">
        <v>41467</v>
      </c>
      <c r="Q1007" s="30">
        <v>34.264400000000002</v>
      </c>
      <c r="R1007" s="119">
        <v>41467</v>
      </c>
      <c r="S1007" s="30">
        <v>35.466999999999999</v>
      </c>
      <c r="T1007" s="41">
        <v>41467</v>
      </c>
      <c r="U1007" s="30">
        <v>30.958600000000001</v>
      </c>
      <c r="V1007" s="119">
        <v>41467</v>
      </c>
      <c r="W1007" s="30">
        <v>31.295000000000002</v>
      </c>
      <c r="X1007" s="1446"/>
      <c r="Y1007" s="93">
        <v>41491</v>
      </c>
      <c r="Z1007" s="30">
        <v>16.68</v>
      </c>
      <c r="AA1007" s="190">
        <f t="shared" si="90"/>
        <v>1.3911120000000001</v>
      </c>
      <c r="AB1007" s="41">
        <v>41491</v>
      </c>
      <c r="AC1007" s="30">
        <v>14.96</v>
      </c>
      <c r="AD1007" s="190">
        <f t="shared" si="91"/>
        <v>1.1190080000000002</v>
      </c>
      <c r="AE1007" s="41">
        <v>41491</v>
      </c>
      <c r="AF1007" s="30">
        <v>18.850000000000001</v>
      </c>
      <c r="AG1007" s="1685">
        <f t="shared" si="92"/>
        <v>1.7766125000000001</v>
      </c>
      <c r="AH1007" s="1446"/>
      <c r="AI1007" s="93">
        <v>41486</v>
      </c>
      <c r="AJ1007" s="30">
        <v>15.09</v>
      </c>
      <c r="AK1007" s="190">
        <f t="shared" si="93"/>
        <v>1.1385405000000002</v>
      </c>
      <c r="AL1007" s="41">
        <v>41467</v>
      </c>
      <c r="AM1007" s="30">
        <v>11.551</v>
      </c>
      <c r="AN1007" s="190">
        <f t="shared" si="94"/>
        <v>0.66712800500000002</v>
      </c>
      <c r="AO1007" s="41">
        <v>41520</v>
      </c>
      <c r="AP1007" s="88">
        <v>11.9</v>
      </c>
      <c r="AQ1007" s="1685">
        <f t="shared" si="95"/>
        <v>0.70805000000000007</v>
      </c>
    </row>
    <row r="1008" spans="1:43">
      <c r="A1008" s="28">
        <v>41470</v>
      </c>
      <c r="B1008" s="41">
        <v>41470</v>
      </c>
      <c r="C1008" s="30">
        <v>115.6849</v>
      </c>
      <c r="D1008" s="28">
        <v>41470</v>
      </c>
      <c r="E1008" s="30">
        <v>72.392799999999994</v>
      </c>
      <c r="F1008" s="28">
        <v>41470</v>
      </c>
      <c r="G1008" s="30">
        <v>42.567100000000003</v>
      </c>
      <c r="H1008" s="28">
        <v>41470</v>
      </c>
      <c r="I1008" s="30">
        <v>34.412599999999998</v>
      </c>
      <c r="J1008" s="28">
        <v>41470</v>
      </c>
      <c r="K1008" s="30">
        <v>25.6143</v>
      </c>
      <c r="L1008" s="41">
        <v>41470</v>
      </c>
      <c r="M1008" s="30">
        <v>38.1556</v>
      </c>
      <c r="N1008" s="119">
        <v>41470</v>
      </c>
      <c r="O1008" s="30">
        <v>45.776000000000003</v>
      </c>
      <c r="P1008" s="41">
        <v>41470</v>
      </c>
      <c r="Q1008" s="30">
        <v>34.3247</v>
      </c>
      <c r="R1008" s="119">
        <v>41470</v>
      </c>
      <c r="S1008" s="30">
        <v>35.542999999999999</v>
      </c>
      <c r="T1008" s="41">
        <v>41470</v>
      </c>
      <c r="U1008" s="30">
        <v>30.982399999999998</v>
      </c>
      <c r="V1008" s="119">
        <v>41470</v>
      </c>
      <c r="W1008" s="30">
        <v>31.32</v>
      </c>
      <c r="X1008" s="1446"/>
      <c r="Y1008" s="93">
        <v>41492</v>
      </c>
      <c r="Z1008" s="30">
        <v>16.600000000000001</v>
      </c>
      <c r="AA1008" s="190">
        <f t="shared" si="90"/>
        <v>1.3778000000000001</v>
      </c>
      <c r="AB1008" s="41">
        <v>41492</v>
      </c>
      <c r="AC1008" s="30">
        <v>14.83</v>
      </c>
      <c r="AD1008" s="190">
        <f t="shared" si="91"/>
        <v>1.0996444999999999</v>
      </c>
      <c r="AE1008" s="41">
        <v>41492</v>
      </c>
      <c r="AF1008" s="30">
        <v>18.59</v>
      </c>
      <c r="AG1008" s="1685">
        <f t="shared" si="92"/>
        <v>1.7279405000000001</v>
      </c>
      <c r="AH1008" s="1446"/>
      <c r="AI1008" s="93">
        <v>41487</v>
      </c>
      <c r="AJ1008" s="30">
        <v>15.18</v>
      </c>
      <c r="AK1008" s="190">
        <f t="shared" si="93"/>
        <v>1.1521619999999999</v>
      </c>
      <c r="AL1008" s="41">
        <v>41470</v>
      </c>
      <c r="AM1008" s="30">
        <v>11.548</v>
      </c>
      <c r="AN1008" s="190">
        <f t="shared" si="94"/>
        <v>0.66678152000000002</v>
      </c>
      <c r="AO1008" s="41">
        <v>41521</v>
      </c>
      <c r="AP1008" s="88">
        <v>11.92</v>
      </c>
      <c r="AQ1008" s="1685">
        <f t="shared" si="95"/>
        <v>0.71043199999999995</v>
      </c>
    </row>
    <row r="1009" spans="1:43">
      <c r="A1009" s="28">
        <v>41471</v>
      </c>
      <c r="B1009" s="41">
        <v>41471</v>
      </c>
      <c r="C1009" s="30">
        <v>115.58580000000001</v>
      </c>
      <c r="D1009" s="28">
        <v>41471</v>
      </c>
      <c r="E1009" s="30">
        <v>72.272199999999998</v>
      </c>
      <c r="F1009" s="28">
        <v>41471</v>
      </c>
      <c r="G1009" s="30">
        <v>42.540399999999998</v>
      </c>
      <c r="H1009" s="28">
        <v>41471</v>
      </c>
      <c r="I1009" s="30">
        <v>34.398000000000003</v>
      </c>
      <c r="J1009" s="28">
        <v>41471</v>
      </c>
      <c r="K1009" s="30">
        <v>25.594000000000001</v>
      </c>
      <c r="L1009" s="41">
        <v>41471</v>
      </c>
      <c r="M1009" s="30">
        <v>38.207799999999999</v>
      </c>
      <c r="N1009" s="119">
        <v>41471</v>
      </c>
      <c r="O1009" s="30">
        <v>45.807000000000002</v>
      </c>
      <c r="P1009" s="41">
        <v>41471</v>
      </c>
      <c r="Q1009" s="30">
        <v>34.332999999999998</v>
      </c>
      <c r="R1009" s="119">
        <v>41471</v>
      </c>
      <c r="S1009" s="30">
        <v>35.552</v>
      </c>
      <c r="T1009" s="41">
        <v>41471</v>
      </c>
      <c r="U1009" s="30">
        <v>31.007999999999999</v>
      </c>
      <c r="V1009" s="119">
        <v>41471</v>
      </c>
      <c r="W1009" s="30">
        <v>31.344000000000001</v>
      </c>
      <c r="X1009" s="1446"/>
      <c r="Y1009" s="93">
        <v>41493</v>
      </c>
      <c r="Z1009" s="30">
        <v>16.38</v>
      </c>
      <c r="AA1009" s="190">
        <f t="shared" si="90"/>
        <v>1.3415220000000001</v>
      </c>
      <c r="AB1009" s="41">
        <v>41493</v>
      </c>
      <c r="AC1009" s="30">
        <v>14.78</v>
      </c>
      <c r="AD1009" s="190">
        <f t="shared" si="91"/>
        <v>1.0922419999999999</v>
      </c>
      <c r="AE1009" s="41">
        <v>41493</v>
      </c>
      <c r="AF1009" s="30">
        <v>18.43</v>
      </c>
      <c r="AG1009" s="1685">
        <f t="shared" si="92"/>
        <v>1.6983244999999998</v>
      </c>
      <c r="AH1009" s="1446"/>
      <c r="AI1009" s="93">
        <v>41488</v>
      </c>
      <c r="AJ1009" s="30">
        <v>15.17</v>
      </c>
      <c r="AK1009" s="190">
        <f t="shared" si="93"/>
        <v>1.1506445000000001</v>
      </c>
      <c r="AL1009" s="41">
        <v>41471</v>
      </c>
      <c r="AM1009" s="30">
        <v>11.558999999999999</v>
      </c>
      <c r="AN1009" s="190">
        <f t="shared" si="94"/>
        <v>0.66805240499999996</v>
      </c>
      <c r="AO1009" s="41">
        <v>41522</v>
      </c>
      <c r="AP1009" s="88">
        <v>11.91</v>
      </c>
      <c r="AQ1009" s="1685">
        <f t="shared" si="95"/>
        <v>0.70924049999999994</v>
      </c>
    </row>
    <row r="1010" spans="1:43">
      <c r="A1010" s="28">
        <v>41472</v>
      </c>
      <c r="B1010" s="41">
        <v>41472</v>
      </c>
      <c r="C1010" s="30">
        <v>115.5091</v>
      </c>
      <c r="D1010" s="28">
        <v>41472</v>
      </c>
      <c r="E1010" s="30">
        <v>72.266900000000007</v>
      </c>
      <c r="F1010" s="28">
        <v>41472</v>
      </c>
      <c r="G1010" s="30">
        <v>42.541200000000003</v>
      </c>
      <c r="H1010" s="28">
        <v>41472</v>
      </c>
      <c r="I1010" s="30">
        <v>34.396900000000002</v>
      </c>
      <c r="J1010" s="28">
        <v>41472</v>
      </c>
      <c r="K1010" s="30">
        <v>25.587700000000002</v>
      </c>
      <c r="L1010" s="41">
        <v>41472</v>
      </c>
      <c r="M1010" s="30">
        <v>38.225099999999998</v>
      </c>
      <c r="N1010" s="119">
        <v>41472</v>
      </c>
      <c r="O1010" s="30">
        <v>45.834000000000003</v>
      </c>
      <c r="P1010" s="41">
        <v>41472</v>
      </c>
      <c r="Q1010" s="30">
        <v>34.346800000000002</v>
      </c>
      <c r="R1010" s="119">
        <v>41472</v>
      </c>
      <c r="S1010" s="30">
        <v>35.537999999999997</v>
      </c>
      <c r="T1010" s="41">
        <v>41472</v>
      </c>
      <c r="U1010" s="30">
        <v>31.011199999999999</v>
      </c>
      <c r="V1010" s="119">
        <v>41472</v>
      </c>
      <c r="W1010" s="30">
        <v>31.349</v>
      </c>
      <c r="X1010" s="1446"/>
      <c r="Y1010" s="93">
        <v>41494</v>
      </c>
      <c r="Z1010" s="30">
        <v>16.7</v>
      </c>
      <c r="AA1010" s="190">
        <f t="shared" si="90"/>
        <v>1.3944499999999997</v>
      </c>
      <c r="AB1010" s="41">
        <v>41494</v>
      </c>
      <c r="AC1010" s="30">
        <v>14.73</v>
      </c>
      <c r="AD1010" s="190">
        <f t="shared" si="91"/>
        <v>1.0848645000000001</v>
      </c>
      <c r="AE1010" s="41">
        <v>41494</v>
      </c>
      <c r="AF1010" s="30">
        <v>18.39</v>
      </c>
      <c r="AG1010" s="1685">
        <f t="shared" si="92"/>
        <v>1.6909605000000001</v>
      </c>
      <c r="AH1010" s="1446"/>
      <c r="AI1010" s="93">
        <v>41491</v>
      </c>
      <c r="AJ1010" s="30">
        <v>15.03</v>
      </c>
      <c r="AK1010" s="190">
        <f t="shared" si="93"/>
        <v>1.1295044999999999</v>
      </c>
      <c r="AL1010" s="41">
        <v>41472</v>
      </c>
      <c r="AM1010" s="30">
        <v>11.53</v>
      </c>
      <c r="AN1010" s="190">
        <f t="shared" si="94"/>
        <v>0.66470450000000003</v>
      </c>
      <c r="AO1010" s="41">
        <v>41523</v>
      </c>
      <c r="AP1010" s="88">
        <v>11.79</v>
      </c>
      <c r="AQ1010" s="1685">
        <f t="shared" si="95"/>
        <v>0.69502049999999993</v>
      </c>
    </row>
    <row r="1011" spans="1:43">
      <c r="A1011" s="28">
        <v>41473</v>
      </c>
      <c r="B1011" s="41">
        <v>41473</v>
      </c>
      <c r="C1011" s="30">
        <v>115.1574</v>
      </c>
      <c r="D1011" s="28">
        <v>41473</v>
      </c>
      <c r="E1011" s="30">
        <v>72.326300000000003</v>
      </c>
      <c r="F1011" s="28">
        <v>41473</v>
      </c>
      <c r="G1011" s="30">
        <v>42.5244</v>
      </c>
      <c r="H1011" s="28">
        <v>41473</v>
      </c>
      <c r="I1011" s="30">
        <v>34.369700000000002</v>
      </c>
      <c r="J1011" s="28">
        <v>41473</v>
      </c>
      <c r="K1011" s="30">
        <v>25.570699999999999</v>
      </c>
      <c r="L1011" s="41">
        <v>41473</v>
      </c>
      <c r="M1011" s="30">
        <v>38.213700000000003</v>
      </c>
      <c r="N1011" s="119">
        <v>41473</v>
      </c>
      <c r="O1011" s="30">
        <v>45.814999999999998</v>
      </c>
      <c r="P1011" s="41">
        <v>41473</v>
      </c>
      <c r="Q1011" s="30">
        <v>34.363</v>
      </c>
      <c r="R1011" s="119">
        <v>41473</v>
      </c>
      <c r="S1011" s="30">
        <v>35.542999999999999</v>
      </c>
      <c r="T1011" s="41">
        <v>41473</v>
      </c>
      <c r="U1011" s="30">
        <v>31.016300000000001</v>
      </c>
      <c r="V1011" s="119">
        <v>41473</v>
      </c>
      <c r="W1011" s="30">
        <v>31.350999999999999</v>
      </c>
      <c r="X1011" s="1446"/>
      <c r="Y1011" s="93">
        <v>41495</v>
      </c>
      <c r="Z1011" s="30">
        <v>16.5</v>
      </c>
      <c r="AA1011" s="190">
        <f t="shared" si="90"/>
        <v>1.3612500000000001</v>
      </c>
      <c r="AB1011" s="41">
        <v>41495</v>
      </c>
      <c r="AC1011" s="30">
        <v>14.47</v>
      </c>
      <c r="AD1011" s="190">
        <f t="shared" si="91"/>
        <v>1.0469044999999999</v>
      </c>
      <c r="AE1011" s="41">
        <v>41495</v>
      </c>
      <c r="AF1011" s="30">
        <v>18.13</v>
      </c>
      <c r="AG1011" s="1685">
        <f t="shared" si="92"/>
        <v>1.6434844999999996</v>
      </c>
      <c r="AH1011" s="1446"/>
      <c r="AI1011" s="93">
        <v>41492</v>
      </c>
      <c r="AJ1011" s="30">
        <v>14.97</v>
      </c>
      <c r="AK1011" s="190">
        <f t="shared" si="93"/>
        <v>1.1205045</v>
      </c>
      <c r="AL1011" s="41">
        <v>41473</v>
      </c>
      <c r="AM1011" s="30">
        <v>11.567</v>
      </c>
      <c r="AN1011" s="190">
        <f t="shared" si="94"/>
        <v>0.668977445</v>
      </c>
      <c r="AO1011" s="41">
        <v>41526</v>
      </c>
      <c r="AP1011" s="88">
        <v>11.81</v>
      </c>
      <c r="AQ1011" s="1685">
        <f t="shared" si="95"/>
        <v>0.69738050000000018</v>
      </c>
    </row>
    <row r="1012" spans="1:43">
      <c r="A1012" s="28">
        <v>41474</v>
      </c>
      <c r="B1012" s="41">
        <v>41474</v>
      </c>
      <c r="C1012" s="30">
        <v>115.0634</v>
      </c>
      <c r="D1012" s="28">
        <v>41474</v>
      </c>
      <c r="E1012" s="30">
        <v>71.995999999999995</v>
      </c>
      <c r="F1012" s="28">
        <v>41474</v>
      </c>
      <c r="G1012" s="30">
        <v>42.339700000000001</v>
      </c>
      <c r="H1012" s="28">
        <v>41474</v>
      </c>
      <c r="I1012" s="30">
        <v>34.256500000000003</v>
      </c>
      <c r="J1012" s="28">
        <v>41474</v>
      </c>
      <c r="K1012" s="30">
        <v>25.517700000000001</v>
      </c>
      <c r="L1012" s="41">
        <v>41474</v>
      </c>
      <c r="M1012" s="30">
        <v>37.815100000000001</v>
      </c>
      <c r="N1012" s="119">
        <v>41474</v>
      </c>
      <c r="O1012" s="30">
        <v>45.17</v>
      </c>
      <c r="P1012" s="41">
        <v>41474</v>
      </c>
      <c r="Q1012" s="30">
        <v>34.245699999999999</v>
      </c>
      <c r="R1012" s="119">
        <v>41474</v>
      </c>
      <c r="S1012" s="30">
        <v>35.192999999999998</v>
      </c>
      <c r="T1012" s="41">
        <v>41474</v>
      </c>
      <c r="U1012" s="30">
        <v>30.8935</v>
      </c>
      <c r="V1012" s="119">
        <v>41474</v>
      </c>
      <c r="W1012" s="30">
        <v>31.225999999999999</v>
      </c>
      <c r="X1012" s="1446"/>
      <c r="Y1012" s="93">
        <v>41498</v>
      </c>
      <c r="Z1012" s="30">
        <v>16.510000000000002</v>
      </c>
      <c r="AA1012" s="190">
        <f t="shared" si="90"/>
        <v>1.3629005000000005</v>
      </c>
      <c r="AB1012" s="41">
        <v>41498</v>
      </c>
      <c r="AC1012" s="30">
        <v>14.47</v>
      </c>
      <c r="AD1012" s="190">
        <f t="shared" si="91"/>
        <v>1.0469044999999999</v>
      </c>
      <c r="AE1012" s="41">
        <v>41498</v>
      </c>
      <c r="AF1012" s="30">
        <v>18.14</v>
      </c>
      <c r="AG1012" s="1685">
        <f t="shared" si="92"/>
        <v>1.6452980000000001</v>
      </c>
      <c r="AH1012" s="1446"/>
      <c r="AI1012" s="93">
        <v>41493</v>
      </c>
      <c r="AJ1012" s="30">
        <v>14.85</v>
      </c>
      <c r="AK1012" s="190">
        <f t="shared" si="93"/>
        <v>1.1026125</v>
      </c>
      <c r="AL1012" s="41">
        <v>41474</v>
      </c>
      <c r="AM1012" s="30">
        <v>11.474</v>
      </c>
      <c r="AN1012" s="190">
        <f t="shared" si="94"/>
        <v>0.65826338000000018</v>
      </c>
      <c r="AO1012" s="41">
        <v>41527</v>
      </c>
      <c r="AP1012" s="88">
        <v>11.74</v>
      </c>
      <c r="AQ1012" s="1685">
        <f t="shared" si="95"/>
        <v>0.68913800000000003</v>
      </c>
    </row>
    <row r="1013" spans="1:43">
      <c r="A1013" s="28">
        <v>41477</v>
      </c>
      <c r="B1013" s="41">
        <v>41477</v>
      </c>
      <c r="C1013" s="30">
        <v>115.33</v>
      </c>
      <c r="D1013" s="28">
        <v>41477</v>
      </c>
      <c r="E1013" s="30">
        <v>72.141400000000004</v>
      </c>
      <c r="F1013" s="28">
        <v>41477</v>
      </c>
      <c r="G1013" s="30">
        <v>42.400399999999998</v>
      </c>
      <c r="H1013" s="28">
        <v>41477</v>
      </c>
      <c r="I1013" s="30">
        <v>34.311599999999999</v>
      </c>
      <c r="J1013" s="28">
        <v>41477</v>
      </c>
      <c r="K1013" s="30">
        <v>25.468900000000001</v>
      </c>
      <c r="L1013" s="41">
        <v>41477</v>
      </c>
      <c r="M1013" s="30">
        <v>37.110399999999998</v>
      </c>
      <c r="N1013" s="119">
        <v>41477</v>
      </c>
      <c r="O1013" s="30">
        <v>44.814999999999998</v>
      </c>
      <c r="P1013" s="41">
        <v>41477</v>
      </c>
      <c r="Q1013" s="30">
        <v>34.417400000000001</v>
      </c>
      <c r="R1013" s="119">
        <v>41477</v>
      </c>
      <c r="S1013" s="30">
        <v>35.103999999999999</v>
      </c>
      <c r="T1013" s="41">
        <v>41477</v>
      </c>
      <c r="U1013" s="30">
        <v>30.888200000000001</v>
      </c>
      <c r="V1013" s="119">
        <v>41477</v>
      </c>
      <c r="W1013" s="30">
        <v>31.224</v>
      </c>
      <c r="X1013" s="1446"/>
      <c r="Y1013" s="93">
        <v>41499</v>
      </c>
      <c r="Z1013" s="30">
        <v>16.510000000000002</v>
      </c>
      <c r="AA1013" s="190">
        <f t="shared" si="90"/>
        <v>1.3629005000000005</v>
      </c>
      <c r="AB1013" s="41">
        <v>41499</v>
      </c>
      <c r="AC1013" s="30">
        <v>14.48</v>
      </c>
      <c r="AD1013" s="190">
        <f t="shared" si="91"/>
        <v>1.0483520000000002</v>
      </c>
      <c r="AE1013" s="41">
        <v>41499</v>
      </c>
      <c r="AF1013" s="30">
        <v>18.149999999999999</v>
      </c>
      <c r="AG1013" s="1685">
        <f t="shared" si="92"/>
        <v>1.6471125</v>
      </c>
      <c r="AH1013" s="1446"/>
      <c r="AI1013" s="93">
        <v>41494</v>
      </c>
      <c r="AJ1013" s="30">
        <v>14.6</v>
      </c>
      <c r="AK1013" s="190">
        <f t="shared" si="93"/>
        <v>1.0657999999999999</v>
      </c>
      <c r="AL1013" s="41">
        <v>41477</v>
      </c>
      <c r="AM1013" s="30">
        <v>11.467000000000001</v>
      </c>
      <c r="AN1013" s="190">
        <f t="shared" si="94"/>
        <v>0.65746044500000012</v>
      </c>
      <c r="AO1013" s="41">
        <v>41528</v>
      </c>
      <c r="AP1013" s="88">
        <v>11.75</v>
      </c>
      <c r="AQ1013" s="1685">
        <f t="shared" si="95"/>
        <v>0.6903125</v>
      </c>
    </row>
    <row r="1014" spans="1:43">
      <c r="A1014" s="28">
        <v>41478</v>
      </c>
      <c r="B1014" s="41">
        <v>41478</v>
      </c>
      <c r="C1014" s="30">
        <v>115.0428</v>
      </c>
      <c r="D1014" s="28">
        <v>41478</v>
      </c>
      <c r="E1014" s="30">
        <v>72.134500000000003</v>
      </c>
      <c r="F1014" s="28">
        <v>41478</v>
      </c>
      <c r="G1014" s="30">
        <v>42.401499999999999</v>
      </c>
      <c r="H1014" s="28">
        <v>41478</v>
      </c>
      <c r="I1014" s="30">
        <v>34.3172</v>
      </c>
      <c r="J1014" s="28">
        <v>41478</v>
      </c>
      <c r="K1014" s="30">
        <v>25.479500000000002</v>
      </c>
      <c r="L1014" s="41">
        <v>41478</v>
      </c>
      <c r="M1014" s="30">
        <v>37.161099999999998</v>
      </c>
      <c r="N1014" s="119">
        <v>41478</v>
      </c>
      <c r="O1014" s="30">
        <v>44.942</v>
      </c>
      <c r="P1014" s="41">
        <v>41478</v>
      </c>
      <c r="Q1014" s="30">
        <v>34.341299999999997</v>
      </c>
      <c r="R1014" s="119">
        <v>41478</v>
      </c>
      <c r="S1014" s="30">
        <v>35.142000000000003</v>
      </c>
      <c r="T1014" s="41">
        <v>41478</v>
      </c>
      <c r="U1014" s="30">
        <v>30.870999999999999</v>
      </c>
      <c r="V1014" s="119">
        <v>41478</v>
      </c>
      <c r="W1014" s="30">
        <v>31.2</v>
      </c>
      <c r="X1014" s="1446"/>
      <c r="Y1014" s="93">
        <v>41500</v>
      </c>
      <c r="Z1014" s="30">
        <v>15.97</v>
      </c>
      <c r="AA1014" s="190">
        <f t="shared" si="90"/>
        <v>1.2752045000000001</v>
      </c>
      <c r="AB1014" s="41">
        <v>41500</v>
      </c>
      <c r="AC1014" s="30">
        <v>14.1</v>
      </c>
      <c r="AD1014" s="190">
        <f t="shared" si="91"/>
        <v>0.99404999999999977</v>
      </c>
      <c r="AE1014" s="41">
        <v>41500</v>
      </c>
      <c r="AF1014" s="30">
        <v>17.88</v>
      </c>
      <c r="AG1014" s="1685">
        <f t="shared" si="92"/>
        <v>1.5984719999999997</v>
      </c>
      <c r="AH1014" s="1446"/>
      <c r="AI1014" s="93">
        <v>41495</v>
      </c>
      <c r="AJ1014" s="30">
        <v>14.63</v>
      </c>
      <c r="AK1014" s="190">
        <f t="shared" si="93"/>
        <v>1.0701845000000001</v>
      </c>
      <c r="AL1014" s="41">
        <v>41478</v>
      </c>
      <c r="AM1014" s="30">
        <v>11.446</v>
      </c>
      <c r="AN1014" s="190">
        <f t="shared" si="94"/>
        <v>0.65505457999999994</v>
      </c>
      <c r="AO1014" s="41">
        <v>41529</v>
      </c>
      <c r="AP1014" s="88">
        <v>11.73</v>
      </c>
      <c r="AQ1014" s="1685">
        <f t="shared" si="95"/>
        <v>0.68796449999999998</v>
      </c>
    </row>
    <row r="1015" spans="1:43">
      <c r="A1015" s="28">
        <v>41479</v>
      </c>
      <c r="B1015" s="41">
        <v>41479</v>
      </c>
      <c r="C1015" s="30">
        <v>115.0549</v>
      </c>
      <c r="D1015" s="28">
        <v>41479</v>
      </c>
      <c r="E1015" s="30">
        <v>72.134799999999998</v>
      </c>
      <c r="F1015" s="28">
        <v>41479</v>
      </c>
      <c r="G1015" s="30">
        <v>42.425199999999997</v>
      </c>
      <c r="H1015" s="28">
        <v>41479</v>
      </c>
      <c r="I1015" s="30">
        <v>34.342399999999998</v>
      </c>
      <c r="J1015" s="28">
        <v>41479</v>
      </c>
      <c r="K1015" s="30">
        <v>25.427599999999998</v>
      </c>
      <c r="L1015" s="41">
        <v>41479</v>
      </c>
      <c r="M1015" s="30">
        <v>38.077300000000001</v>
      </c>
      <c r="N1015" s="119">
        <v>41479</v>
      </c>
      <c r="O1015" s="30">
        <v>45.802999999999997</v>
      </c>
      <c r="P1015" s="41">
        <v>41479</v>
      </c>
      <c r="Q1015" s="30">
        <v>34.6342</v>
      </c>
      <c r="R1015" s="119">
        <v>41479</v>
      </c>
      <c r="S1015" s="30">
        <v>35.383000000000003</v>
      </c>
      <c r="T1015" s="41">
        <v>41479</v>
      </c>
      <c r="U1015" s="30">
        <v>31.0702</v>
      </c>
      <c r="V1015" s="119">
        <v>41479</v>
      </c>
      <c r="W1015" s="30">
        <v>31.398</v>
      </c>
      <c r="X1015" s="1446"/>
      <c r="Y1015" s="93">
        <v>41501</v>
      </c>
      <c r="Z1015" s="30">
        <v>16.010000000000002</v>
      </c>
      <c r="AA1015" s="190">
        <f t="shared" si="90"/>
        <v>1.2816005000000004</v>
      </c>
      <c r="AB1015" s="41">
        <v>41501</v>
      </c>
      <c r="AC1015" s="30">
        <v>14.19</v>
      </c>
      <c r="AD1015" s="190">
        <f t="shared" si="91"/>
        <v>1.0067804999999999</v>
      </c>
      <c r="AE1015" s="41">
        <v>41501</v>
      </c>
      <c r="AF1015" s="30">
        <v>17.87</v>
      </c>
      <c r="AG1015" s="1685">
        <f t="shared" si="92"/>
        <v>1.5966845000000001</v>
      </c>
      <c r="AH1015" s="1446"/>
      <c r="AI1015" s="93">
        <v>41498</v>
      </c>
      <c r="AJ1015" s="30">
        <v>14.63</v>
      </c>
      <c r="AK1015" s="190">
        <f t="shared" si="93"/>
        <v>1.0701845000000001</v>
      </c>
      <c r="AL1015" s="41">
        <v>41479</v>
      </c>
      <c r="AM1015" s="30">
        <v>11.387</v>
      </c>
      <c r="AN1015" s="190">
        <f t="shared" si="94"/>
        <v>0.64831884500000003</v>
      </c>
      <c r="AO1015" s="41">
        <v>41530</v>
      </c>
      <c r="AP1015" s="88">
        <v>11.72</v>
      </c>
      <c r="AQ1015" s="1685">
        <f t="shared" si="95"/>
        <v>0.68679200000000018</v>
      </c>
    </row>
    <row r="1016" spans="1:43">
      <c r="A1016" s="28">
        <v>41480</v>
      </c>
      <c r="B1016" s="41">
        <v>41480</v>
      </c>
      <c r="C1016" s="30">
        <v>115.434</v>
      </c>
      <c r="D1016" s="28">
        <v>41480</v>
      </c>
      <c r="E1016" s="30">
        <v>72.249399999999994</v>
      </c>
      <c r="F1016" s="28">
        <v>41480</v>
      </c>
      <c r="G1016" s="30">
        <v>42.425400000000003</v>
      </c>
      <c r="H1016" s="28">
        <v>41480</v>
      </c>
      <c r="I1016" s="30">
        <v>34.368899999999996</v>
      </c>
      <c r="J1016" s="28">
        <v>41480</v>
      </c>
      <c r="K1016" s="30">
        <v>25.4391</v>
      </c>
      <c r="L1016" s="41">
        <v>41480</v>
      </c>
      <c r="M1016" s="30">
        <v>38.256999999999998</v>
      </c>
      <c r="N1016" s="119">
        <v>41480</v>
      </c>
      <c r="O1016" s="30">
        <v>45.942999999999998</v>
      </c>
      <c r="P1016" s="41">
        <v>41480</v>
      </c>
      <c r="Q1016" s="30">
        <v>34.703200000000002</v>
      </c>
      <c r="R1016" s="119">
        <v>41480</v>
      </c>
      <c r="S1016" s="30">
        <v>35.44</v>
      </c>
      <c r="T1016" s="41">
        <v>41480</v>
      </c>
      <c r="U1016" s="30">
        <v>31.085100000000001</v>
      </c>
      <c r="V1016" s="119">
        <v>41480</v>
      </c>
      <c r="W1016" s="30">
        <v>31.416</v>
      </c>
      <c r="X1016" s="1446"/>
      <c r="Y1016" s="93">
        <v>41502</v>
      </c>
      <c r="Z1016" s="30">
        <v>15.95</v>
      </c>
      <c r="AA1016" s="190">
        <f t="shared" si="90"/>
        <v>1.2720125</v>
      </c>
      <c r="AB1016" s="41">
        <v>41502</v>
      </c>
      <c r="AC1016" s="30">
        <v>14.12</v>
      </c>
      <c r="AD1016" s="190">
        <f t="shared" si="91"/>
        <v>0.99687199999999987</v>
      </c>
      <c r="AE1016" s="41">
        <v>41502</v>
      </c>
      <c r="AF1016" s="30">
        <v>17.75</v>
      </c>
      <c r="AG1016" s="1685">
        <f t="shared" si="92"/>
        <v>1.5753124999999999</v>
      </c>
      <c r="AH1016" s="1446"/>
      <c r="AI1016" s="93">
        <v>41499</v>
      </c>
      <c r="AJ1016" s="30">
        <v>14.36</v>
      </c>
      <c r="AK1016" s="190">
        <f t="shared" si="93"/>
        <v>1.031048</v>
      </c>
      <c r="AL1016" s="41">
        <v>41480</v>
      </c>
      <c r="AM1016" s="30">
        <v>11.388</v>
      </c>
      <c r="AN1016" s="190">
        <f t="shared" si="94"/>
        <v>0.64843271999999996</v>
      </c>
      <c r="AO1016" s="41">
        <v>41533</v>
      </c>
      <c r="AP1016" s="88">
        <v>11.74</v>
      </c>
      <c r="AQ1016" s="1685">
        <f t="shared" si="95"/>
        <v>0.68913800000000003</v>
      </c>
    </row>
    <row r="1017" spans="1:43">
      <c r="A1017" s="28">
        <v>41481</v>
      </c>
      <c r="B1017" s="41">
        <v>41481</v>
      </c>
      <c r="C1017" s="30">
        <v>115.1006</v>
      </c>
      <c r="D1017" s="28">
        <v>41481</v>
      </c>
      <c r="E1017" s="30">
        <v>72.213099999999997</v>
      </c>
      <c r="F1017" s="28">
        <v>41481</v>
      </c>
      <c r="G1017" s="30">
        <v>42.397599999999997</v>
      </c>
      <c r="H1017" s="28">
        <v>41481</v>
      </c>
      <c r="I1017" s="30">
        <v>34.368400000000001</v>
      </c>
      <c r="J1017" s="28">
        <v>41481</v>
      </c>
      <c r="K1017" s="30">
        <v>25.470800000000001</v>
      </c>
      <c r="L1017" s="41">
        <v>41481</v>
      </c>
      <c r="M1017" s="30">
        <v>38.133800000000001</v>
      </c>
      <c r="N1017" s="119">
        <v>41481</v>
      </c>
      <c r="O1017" s="30">
        <v>45.655000000000001</v>
      </c>
      <c r="P1017" s="41">
        <v>41481</v>
      </c>
      <c r="Q1017" s="30">
        <v>34.642699999999998</v>
      </c>
      <c r="R1017" s="119">
        <v>41481</v>
      </c>
      <c r="S1017" s="30">
        <v>35.381</v>
      </c>
      <c r="T1017" s="41">
        <v>41481</v>
      </c>
      <c r="U1017" s="30">
        <v>31.056000000000001</v>
      </c>
      <c r="V1017" s="119">
        <v>41481</v>
      </c>
      <c r="W1017" s="30">
        <v>31.382999999999999</v>
      </c>
      <c r="X1017" s="1446"/>
      <c r="Y1017" s="93">
        <v>41505</v>
      </c>
      <c r="Z1017" s="30">
        <v>15.95</v>
      </c>
      <c r="AA1017" s="190">
        <f t="shared" si="90"/>
        <v>1.2720125</v>
      </c>
      <c r="AB1017" s="41">
        <v>41505</v>
      </c>
      <c r="AC1017" s="30">
        <v>14.08</v>
      </c>
      <c r="AD1017" s="190">
        <f t="shared" si="91"/>
        <v>0.991232</v>
      </c>
      <c r="AE1017" s="41">
        <v>41505</v>
      </c>
      <c r="AF1017" s="30">
        <v>17.82</v>
      </c>
      <c r="AG1017" s="1685">
        <f t="shared" si="92"/>
        <v>1.5877619999999999</v>
      </c>
      <c r="AH1017" s="1446"/>
      <c r="AI1017" s="93">
        <v>41500</v>
      </c>
      <c r="AJ1017" s="30">
        <v>14.33</v>
      </c>
      <c r="AK1017" s="190">
        <f t="shared" si="93"/>
        <v>1.0267445000000002</v>
      </c>
      <c r="AL1017" s="41">
        <v>41481</v>
      </c>
      <c r="AM1017" s="30">
        <v>11.397</v>
      </c>
      <c r="AN1017" s="190">
        <f t="shared" si="94"/>
        <v>0.64945804500000004</v>
      </c>
      <c r="AO1017" s="41">
        <v>41534</v>
      </c>
      <c r="AP1017" s="88">
        <v>11.74</v>
      </c>
      <c r="AQ1017" s="1685">
        <f t="shared" si="95"/>
        <v>0.68913800000000003</v>
      </c>
    </row>
    <row r="1018" spans="1:43">
      <c r="A1018" s="28">
        <v>41484</v>
      </c>
      <c r="B1018" s="41">
        <v>41484</v>
      </c>
      <c r="C1018" s="30">
        <v>115.1695</v>
      </c>
      <c r="D1018" s="28">
        <v>41484</v>
      </c>
      <c r="E1018" s="30">
        <v>72.272900000000007</v>
      </c>
      <c r="F1018" s="28">
        <v>41484</v>
      </c>
      <c r="G1018" s="30">
        <v>42.405700000000003</v>
      </c>
      <c r="H1018" s="28">
        <v>41484</v>
      </c>
      <c r="I1018" s="30">
        <v>34.3855</v>
      </c>
      <c r="J1018" s="28">
        <v>41484</v>
      </c>
      <c r="K1018" s="30">
        <v>25.406199999999998</v>
      </c>
      <c r="L1018" s="41">
        <v>41484</v>
      </c>
      <c r="M1018" s="30">
        <v>38.113799999999998</v>
      </c>
      <c r="N1018" s="119">
        <v>41484</v>
      </c>
      <c r="O1018" s="30">
        <v>45.658000000000001</v>
      </c>
      <c r="P1018" s="41">
        <v>41484</v>
      </c>
      <c r="Q1018" s="30">
        <v>34.646799999999999</v>
      </c>
      <c r="R1018" s="119">
        <v>41484</v>
      </c>
      <c r="S1018" s="30">
        <v>35.393000000000001</v>
      </c>
      <c r="T1018" s="41">
        <v>41484</v>
      </c>
      <c r="U1018" s="30">
        <v>31.017099999999999</v>
      </c>
      <c r="V1018" s="119">
        <v>41484</v>
      </c>
      <c r="W1018" s="30">
        <v>31.341000000000001</v>
      </c>
      <c r="X1018" s="1446"/>
      <c r="Y1018" s="93">
        <v>41506</v>
      </c>
      <c r="Z1018" s="30">
        <v>16.04</v>
      </c>
      <c r="AA1018" s="190">
        <f t="shared" si="90"/>
        <v>1.2864079999999998</v>
      </c>
      <c r="AB1018" s="41">
        <v>41506</v>
      </c>
      <c r="AC1018" s="30">
        <v>14.27</v>
      </c>
      <c r="AD1018" s="190">
        <f t="shared" si="91"/>
        <v>1.0181644999999999</v>
      </c>
      <c r="AE1018" s="41">
        <v>41506</v>
      </c>
      <c r="AF1018" s="30">
        <v>17.95</v>
      </c>
      <c r="AG1018" s="1685">
        <f t="shared" si="92"/>
        <v>1.6110125</v>
      </c>
      <c r="AH1018" s="1446"/>
      <c r="AI1018" s="93">
        <v>41501</v>
      </c>
      <c r="AJ1018" s="30">
        <v>14.36</v>
      </c>
      <c r="AK1018" s="190">
        <f t="shared" si="93"/>
        <v>1.031048</v>
      </c>
      <c r="AL1018" s="41">
        <v>41484</v>
      </c>
      <c r="AM1018" s="30">
        <v>11.42</v>
      </c>
      <c r="AN1018" s="190">
        <f t="shared" si="94"/>
        <v>0.65208199999999994</v>
      </c>
      <c r="AO1018" s="41">
        <v>41535</v>
      </c>
      <c r="AP1018" s="88">
        <v>11.9</v>
      </c>
      <c r="AQ1018" s="1685">
        <f t="shared" si="95"/>
        <v>0.70805000000000007</v>
      </c>
    </row>
    <row r="1019" spans="1:43">
      <c r="A1019" s="28">
        <v>41485</v>
      </c>
      <c r="B1019" s="41">
        <v>41485</v>
      </c>
      <c r="C1019" s="30">
        <v>115.1238</v>
      </c>
      <c r="D1019" s="28">
        <v>41485</v>
      </c>
      <c r="E1019" s="30">
        <v>72.144900000000007</v>
      </c>
      <c r="F1019" s="28">
        <v>41485</v>
      </c>
      <c r="G1019" s="30">
        <v>42.2592</v>
      </c>
      <c r="H1019" s="28">
        <v>41485</v>
      </c>
      <c r="I1019" s="30">
        <v>34.293300000000002</v>
      </c>
      <c r="J1019" s="28">
        <v>41485</v>
      </c>
      <c r="K1019" s="30">
        <v>25.311199999999999</v>
      </c>
      <c r="L1019" s="41">
        <v>41485</v>
      </c>
      <c r="M1019" s="30">
        <v>37.339599999999997</v>
      </c>
      <c r="N1019" s="119">
        <v>41485</v>
      </c>
      <c r="O1019" s="30">
        <v>43.999000000000002</v>
      </c>
      <c r="P1019" s="41">
        <v>41485</v>
      </c>
      <c r="Q1019" s="30">
        <v>34.368400000000001</v>
      </c>
      <c r="R1019" s="119">
        <v>41485</v>
      </c>
      <c r="S1019" s="30">
        <v>35.155000000000001</v>
      </c>
      <c r="T1019" s="41">
        <v>41485</v>
      </c>
      <c r="U1019" s="30">
        <v>30.878499999999999</v>
      </c>
      <c r="V1019" s="119">
        <v>41485</v>
      </c>
      <c r="W1019" s="30">
        <v>31.202000000000002</v>
      </c>
      <c r="X1019" s="1446"/>
      <c r="Y1019" s="93">
        <v>41507</v>
      </c>
      <c r="Z1019" s="30">
        <v>15.74</v>
      </c>
      <c r="AA1019" s="190">
        <f t="shared" si="90"/>
        <v>1.2387380000000001</v>
      </c>
      <c r="AB1019" s="41">
        <v>41507</v>
      </c>
      <c r="AC1019" s="30">
        <v>14.05</v>
      </c>
      <c r="AD1019" s="190">
        <f t="shared" si="91"/>
        <v>0.98701250000000018</v>
      </c>
      <c r="AE1019" s="41">
        <v>41507</v>
      </c>
      <c r="AF1019" s="30">
        <v>17.45</v>
      </c>
      <c r="AG1019" s="1685">
        <f t="shared" si="92"/>
        <v>1.5225124999999997</v>
      </c>
      <c r="AH1019" s="1446"/>
      <c r="AI1019" s="93">
        <v>41502</v>
      </c>
      <c r="AJ1019" s="30">
        <v>14.31</v>
      </c>
      <c r="AK1019" s="190">
        <f t="shared" si="93"/>
        <v>1.0238805</v>
      </c>
      <c r="AL1019" s="41">
        <v>41485</v>
      </c>
      <c r="AM1019" s="30">
        <v>11.42</v>
      </c>
      <c r="AN1019" s="190">
        <f t="shared" si="94"/>
        <v>0.65208199999999994</v>
      </c>
      <c r="AO1019" s="41">
        <v>41536</v>
      </c>
      <c r="AP1019" s="88">
        <v>11.8</v>
      </c>
      <c r="AQ1019" s="1685">
        <f t="shared" si="95"/>
        <v>0.69620000000000015</v>
      </c>
    </row>
    <row r="1020" spans="1:43">
      <c r="A1020" s="28">
        <v>41486</v>
      </c>
      <c r="B1020" s="41">
        <v>41486</v>
      </c>
      <c r="C1020" s="30">
        <v>115.07129999999999</v>
      </c>
      <c r="D1020" s="28">
        <v>41486</v>
      </c>
      <c r="E1020" s="30">
        <v>72.010000000000005</v>
      </c>
      <c r="F1020" s="28">
        <v>41486</v>
      </c>
      <c r="G1020" s="30">
        <v>42.242199999999997</v>
      </c>
      <c r="H1020" s="28">
        <v>41486</v>
      </c>
      <c r="I1020" s="30">
        <v>34.293500000000002</v>
      </c>
      <c r="J1020" s="28">
        <v>41486</v>
      </c>
      <c r="K1020" s="30">
        <v>25.346299999999999</v>
      </c>
      <c r="L1020" s="41">
        <v>41486</v>
      </c>
      <c r="M1020" s="30">
        <v>37.3172</v>
      </c>
      <c r="N1020" s="119">
        <v>41486</v>
      </c>
      <c r="O1020" s="30">
        <v>43.991999999999997</v>
      </c>
      <c r="P1020" s="41">
        <v>41486</v>
      </c>
      <c r="Q1020" s="30">
        <v>34.324599999999997</v>
      </c>
      <c r="R1020" s="119">
        <v>41486</v>
      </c>
      <c r="S1020" s="30">
        <v>35.101999999999997</v>
      </c>
      <c r="T1020" s="41">
        <v>41486</v>
      </c>
      <c r="U1020" s="30">
        <v>30.8782</v>
      </c>
      <c r="V1020" s="119">
        <v>41486</v>
      </c>
      <c r="W1020" s="30">
        <v>31.202000000000002</v>
      </c>
      <c r="X1020" s="1446"/>
      <c r="Y1020" s="93">
        <v>41508</v>
      </c>
      <c r="Z1020" s="30">
        <v>15.81</v>
      </c>
      <c r="AA1020" s="190">
        <f t="shared" si="90"/>
        <v>1.2497805000000002</v>
      </c>
      <c r="AB1020" s="41">
        <v>41508</v>
      </c>
      <c r="AC1020" s="30">
        <v>14.18</v>
      </c>
      <c r="AD1020" s="190">
        <f t="shared" si="91"/>
        <v>1.0053620000000001</v>
      </c>
      <c r="AE1020" s="41">
        <v>41508</v>
      </c>
      <c r="AF1020" s="30">
        <v>17.52</v>
      </c>
      <c r="AG1020" s="1685">
        <f t="shared" si="92"/>
        <v>1.5347519999999999</v>
      </c>
      <c r="AH1020" s="1446"/>
      <c r="AI1020" s="93">
        <v>41505</v>
      </c>
      <c r="AJ1020" s="30">
        <v>14.29</v>
      </c>
      <c r="AK1020" s="190">
        <f t="shared" si="93"/>
        <v>1.0210205000000001</v>
      </c>
      <c r="AL1020" s="41">
        <v>41486</v>
      </c>
      <c r="AM1020" s="30">
        <v>11.419</v>
      </c>
      <c r="AN1020" s="190">
        <f t="shared" si="94"/>
        <v>0.65196780499999996</v>
      </c>
      <c r="AO1020" s="41">
        <v>41537</v>
      </c>
      <c r="AP1020" s="88">
        <v>11.84</v>
      </c>
      <c r="AQ1020" s="1685">
        <f t="shared" si="95"/>
        <v>0.70092800000000011</v>
      </c>
    </row>
    <row r="1021" spans="1:43">
      <c r="A1021" s="28">
        <v>41487</v>
      </c>
      <c r="B1021" s="41">
        <v>41487</v>
      </c>
      <c r="C1021" s="30">
        <v>115.1764</v>
      </c>
      <c r="D1021" s="28">
        <v>41487</v>
      </c>
      <c r="E1021" s="30">
        <v>72.009600000000006</v>
      </c>
      <c r="F1021" s="28">
        <v>41487</v>
      </c>
      <c r="G1021" s="30">
        <v>42.270699999999998</v>
      </c>
      <c r="H1021" s="28">
        <v>41487</v>
      </c>
      <c r="I1021" s="30">
        <v>34.311799999999998</v>
      </c>
      <c r="J1021" s="28">
        <v>41487</v>
      </c>
      <c r="K1021" s="30">
        <v>25.421600000000002</v>
      </c>
      <c r="L1021" s="41">
        <v>41487</v>
      </c>
      <c r="M1021" s="30">
        <v>37.410800000000002</v>
      </c>
      <c r="N1021" s="119">
        <v>41487</v>
      </c>
      <c r="O1021" s="30">
        <v>44.085999999999999</v>
      </c>
      <c r="P1021" s="41">
        <v>41487</v>
      </c>
      <c r="Q1021" s="30">
        <v>34.376300000000001</v>
      </c>
      <c r="R1021" s="119">
        <v>41487</v>
      </c>
      <c r="S1021" s="30">
        <v>35.140999999999998</v>
      </c>
      <c r="T1021" s="41">
        <v>41487</v>
      </c>
      <c r="U1021" s="30">
        <v>30.939900000000002</v>
      </c>
      <c r="V1021" s="119">
        <v>41487</v>
      </c>
      <c r="W1021" s="30">
        <v>31.265000000000001</v>
      </c>
      <c r="X1021" s="1446"/>
      <c r="Y1021" s="93">
        <v>41509</v>
      </c>
      <c r="Z1021" s="30">
        <v>15.74</v>
      </c>
      <c r="AA1021" s="190">
        <f t="shared" si="90"/>
        <v>1.2387380000000001</v>
      </c>
      <c r="AB1021" s="41">
        <v>41509</v>
      </c>
      <c r="AC1021" s="30">
        <v>14.22</v>
      </c>
      <c r="AD1021" s="190">
        <f t="shared" si="91"/>
        <v>1.0110419999999998</v>
      </c>
      <c r="AE1021" s="41">
        <v>41509</v>
      </c>
      <c r="AF1021" s="30">
        <v>17.38</v>
      </c>
      <c r="AG1021" s="1685">
        <f t="shared" si="92"/>
        <v>1.5103219999999997</v>
      </c>
      <c r="AH1021" s="1446"/>
      <c r="AI1021" s="93">
        <v>41506</v>
      </c>
      <c r="AJ1021" s="30">
        <v>14.09</v>
      </c>
      <c r="AK1021" s="190">
        <f t="shared" si="93"/>
        <v>0.99264049999999993</v>
      </c>
      <c r="AL1021" s="41">
        <v>41487</v>
      </c>
      <c r="AM1021" s="30">
        <v>11.616</v>
      </c>
      <c r="AN1021" s="190">
        <f t="shared" si="94"/>
        <v>0.67465727999999991</v>
      </c>
      <c r="AO1021" s="41">
        <v>41540</v>
      </c>
      <c r="AP1021" s="88">
        <v>11.84</v>
      </c>
      <c r="AQ1021" s="1685">
        <f t="shared" si="95"/>
        <v>0.70092800000000011</v>
      </c>
    </row>
    <row r="1022" spans="1:43">
      <c r="A1022" s="28">
        <v>41488</v>
      </c>
      <c r="B1022" s="41">
        <v>41488</v>
      </c>
      <c r="C1022" s="30">
        <v>115.2007</v>
      </c>
      <c r="D1022" s="28">
        <v>41488</v>
      </c>
      <c r="E1022" s="30">
        <v>72.062899999999999</v>
      </c>
      <c r="F1022" s="28">
        <v>41488</v>
      </c>
      <c r="G1022" s="30">
        <v>42.341200000000001</v>
      </c>
      <c r="H1022" s="28">
        <v>41488</v>
      </c>
      <c r="I1022" s="30">
        <v>34.379100000000001</v>
      </c>
      <c r="J1022" s="28">
        <v>41488</v>
      </c>
      <c r="K1022" s="30">
        <v>25.4786</v>
      </c>
      <c r="L1022" s="41">
        <v>41488</v>
      </c>
      <c r="M1022" s="30">
        <v>37.435699999999997</v>
      </c>
      <c r="N1022" s="119">
        <v>41488</v>
      </c>
      <c r="O1022" s="30">
        <v>44.116</v>
      </c>
      <c r="P1022" s="41">
        <v>41488</v>
      </c>
      <c r="Q1022" s="30">
        <v>34.39</v>
      </c>
      <c r="R1022" s="119">
        <v>41488</v>
      </c>
      <c r="S1022" s="30">
        <v>35.152999999999999</v>
      </c>
      <c r="T1022" s="41">
        <v>41488</v>
      </c>
      <c r="U1022" s="30">
        <v>31.005800000000001</v>
      </c>
      <c r="V1022" s="119">
        <v>41488</v>
      </c>
      <c r="W1022" s="30">
        <v>31.337</v>
      </c>
      <c r="X1022" s="1446"/>
      <c r="Y1022" s="93">
        <v>41512</v>
      </c>
      <c r="Z1022" s="30">
        <v>15.66</v>
      </c>
      <c r="AA1022" s="190">
        <f t="shared" si="90"/>
        <v>1.2261779999999998</v>
      </c>
      <c r="AB1022" s="41">
        <v>41512</v>
      </c>
      <c r="AC1022" s="30">
        <v>14.2</v>
      </c>
      <c r="AD1022" s="190">
        <f t="shared" si="91"/>
        <v>1.0082</v>
      </c>
      <c r="AE1022" s="41">
        <v>41512</v>
      </c>
      <c r="AF1022" s="30">
        <v>17.38</v>
      </c>
      <c r="AG1022" s="1685">
        <f t="shared" si="92"/>
        <v>1.5103219999999997</v>
      </c>
      <c r="AH1022" s="1446"/>
      <c r="AI1022" s="93">
        <v>41507</v>
      </c>
      <c r="AJ1022" s="30">
        <v>14.13</v>
      </c>
      <c r="AK1022" s="190">
        <f t="shared" si="93"/>
        <v>0.99828450000000002</v>
      </c>
      <c r="AL1022" s="41">
        <v>41488</v>
      </c>
      <c r="AM1022" s="30">
        <v>11.581</v>
      </c>
      <c r="AN1022" s="190">
        <f t="shared" si="94"/>
        <v>0.67059780499999999</v>
      </c>
      <c r="AO1022" s="41">
        <v>41541</v>
      </c>
      <c r="AP1022" s="88">
        <v>11.72</v>
      </c>
      <c r="AQ1022" s="1685">
        <f t="shared" si="95"/>
        <v>0.68679200000000018</v>
      </c>
    </row>
    <row r="1023" spans="1:43">
      <c r="A1023" s="28">
        <v>41491</v>
      </c>
      <c r="B1023" s="41">
        <v>41491</v>
      </c>
      <c r="C1023" s="30">
        <v>115.53879999999999</v>
      </c>
      <c r="D1023" s="28">
        <v>41491</v>
      </c>
      <c r="E1023" s="30">
        <v>72.564400000000006</v>
      </c>
      <c r="F1023" s="28">
        <v>41491</v>
      </c>
      <c r="G1023" s="30">
        <v>42.673999999999999</v>
      </c>
      <c r="H1023" s="28">
        <v>41491</v>
      </c>
      <c r="I1023" s="30">
        <v>34.635100000000001</v>
      </c>
      <c r="J1023" s="28">
        <v>41491</v>
      </c>
      <c r="K1023" s="30">
        <v>25.870999999999999</v>
      </c>
      <c r="L1023" s="41">
        <v>41491</v>
      </c>
      <c r="M1023" s="30">
        <v>37.551099999999998</v>
      </c>
      <c r="N1023" s="119">
        <v>41491</v>
      </c>
      <c r="O1023" s="30">
        <v>44.162999999999997</v>
      </c>
      <c r="P1023" s="41">
        <v>41491</v>
      </c>
      <c r="Q1023" s="30">
        <v>34.663899999999998</v>
      </c>
      <c r="R1023" s="119">
        <v>41491</v>
      </c>
      <c r="S1023" s="30">
        <v>35.307000000000002</v>
      </c>
      <c r="T1023" s="41">
        <v>41491</v>
      </c>
      <c r="U1023" s="30">
        <v>31.260400000000001</v>
      </c>
      <c r="V1023" s="119">
        <v>41491</v>
      </c>
      <c r="W1023" s="30">
        <v>31.597999999999999</v>
      </c>
      <c r="X1023" s="1446"/>
      <c r="Y1023" s="93">
        <v>41513</v>
      </c>
      <c r="Z1023" s="30">
        <v>15.95</v>
      </c>
      <c r="AA1023" s="190">
        <f t="shared" si="90"/>
        <v>1.2720125</v>
      </c>
      <c r="AB1023" s="41">
        <v>41513</v>
      </c>
      <c r="AC1023" s="30">
        <v>14.13</v>
      </c>
      <c r="AD1023" s="190">
        <f t="shared" si="91"/>
        <v>0.99828450000000002</v>
      </c>
      <c r="AE1023" s="41">
        <v>41513</v>
      </c>
      <c r="AF1023" s="30">
        <v>16.920000000000002</v>
      </c>
      <c r="AG1023" s="1685">
        <f t="shared" si="92"/>
        <v>1.4314320000000003</v>
      </c>
      <c r="AH1023" s="1446"/>
      <c r="AI1023" s="93">
        <v>41508</v>
      </c>
      <c r="AJ1023" s="30">
        <v>14.19</v>
      </c>
      <c r="AK1023" s="190">
        <f t="shared" si="93"/>
        <v>1.0067804999999999</v>
      </c>
      <c r="AL1023" s="41">
        <v>41491</v>
      </c>
      <c r="AM1023" s="30">
        <v>11.561</v>
      </c>
      <c r="AN1023" s="190">
        <f t="shared" si="94"/>
        <v>0.66828360500000006</v>
      </c>
      <c r="AO1023" s="41">
        <v>41542</v>
      </c>
      <c r="AP1023" s="88">
        <v>11.73</v>
      </c>
      <c r="AQ1023" s="1685">
        <f t="shared" si="95"/>
        <v>0.68796449999999998</v>
      </c>
    </row>
    <row r="1024" spans="1:43">
      <c r="A1024" s="28">
        <v>41492</v>
      </c>
      <c r="B1024" s="41">
        <v>41492</v>
      </c>
      <c r="C1024" s="30">
        <v>114.3416</v>
      </c>
      <c r="D1024" s="28">
        <v>41492</v>
      </c>
      <c r="E1024" s="30">
        <v>71.680800000000005</v>
      </c>
      <c r="F1024" s="28">
        <v>41492</v>
      </c>
      <c r="G1024" s="30">
        <v>42.450600000000001</v>
      </c>
      <c r="H1024" s="28">
        <v>41492</v>
      </c>
      <c r="I1024" s="30">
        <v>34.482900000000001</v>
      </c>
      <c r="J1024" s="28">
        <v>41492</v>
      </c>
      <c r="K1024" s="30">
        <v>25.8188</v>
      </c>
      <c r="L1024" s="41">
        <v>41492</v>
      </c>
      <c r="M1024" s="30">
        <v>37.330500000000001</v>
      </c>
      <c r="N1024" s="119">
        <v>41492</v>
      </c>
      <c r="O1024" s="30">
        <v>43.859000000000002</v>
      </c>
      <c r="P1024" s="41">
        <v>41492</v>
      </c>
      <c r="Q1024" s="30">
        <v>34.383800000000001</v>
      </c>
      <c r="R1024" s="119">
        <v>41492</v>
      </c>
      <c r="S1024" s="30">
        <v>35.055</v>
      </c>
      <c r="T1024" s="41">
        <v>41492</v>
      </c>
      <c r="U1024" s="30">
        <v>31.148299999999999</v>
      </c>
      <c r="V1024" s="119">
        <v>41492</v>
      </c>
      <c r="W1024" s="30">
        <v>31.489000000000001</v>
      </c>
      <c r="X1024" s="1446"/>
      <c r="Y1024" s="93">
        <v>41514</v>
      </c>
      <c r="Z1024" s="30">
        <v>15.91</v>
      </c>
      <c r="AA1024" s="190">
        <f t="shared" si="90"/>
        <v>1.2656404999999999</v>
      </c>
      <c r="AB1024" s="41">
        <v>41514</v>
      </c>
      <c r="AC1024" s="30">
        <v>14.02</v>
      </c>
      <c r="AD1024" s="190">
        <f t="shared" si="91"/>
        <v>0.98280199999999984</v>
      </c>
      <c r="AE1024" s="41">
        <v>41514</v>
      </c>
      <c r="AF1024" s="30">
        <v>16.72</v>
      </c>
      <c r="AG1024" s="1685">
        <f t="shared" si="92"/>
        <v>1.3977919999999997</v>
      </c>
      <c r="AH1024" s="1446"/>
      <c r="AI1024" s="93">
        <v>41509</v>
      </c>
      <c r="AJ1024" s="30">
        <v>14.2</v>
      </c>
      <c r="AK1024" s="190">
        <f t="shared" si="93"/>
        <v>1.0082</v>
      </c>
      <c r="AL1024" s="41">
        <v>41492</v>
      </c>
      <c r="AM1024" s="30">
        <v>11.497999999999999</v>
      </c>
      <c r="AN1024" s="190">
        <f t="shared" si="94"/>
        <v>0.66102002000000004</v>
      </c>
      <c r="AO1024" s="41">
        <v>41543</v>
      </c>
      <c r="AP1024" s="88">
        <v>11.74</v>
      </c>
      <c r="AQ1024" s="1685">
        <f t="shared" si="95"/>
        <v>0.68913800000000003</v>
      </c>
    </row>
    <row r="1025" spans="1:43">
      <c r="A1025" s="28">
        <v>41493</v>
      </c>
      <c r="B1025" s="41">
        <v>41493</v>
      </c>
      <c r="C1025" s="30">
        <v>113.0907</v>
      </c>
      <c r="D1025" s="28">
        <v>41493</v>
      </c>
      <c r="E1025" s="30">
        <v>69.776499999999999</v>
      </c>
      <c r="F1025" s="28">
        <v>41493</v>
      </c>
      <c r="G1025" s="30">
        <v>41.006700000000002</v>
      </c>
      <c r="H1025" s="28">
        <v>41493</v>
      </c>
      <c r="I1025" s="30">
        <v>33.339799999999997</v>
      </c>
      <c r="J1025" s="28">
        <v>41493</v>
      </c>
      <c r="K1025" s="30">
        <v>25.308800000000002</v>
      </c>
      <c r="L1025" s="41">
        <v>41493</v>
      </c>
      <c r="M1025" s="30">
        <v>36.970199999999998</v>
      </c>
      <c r="N1025" s="119">
        <v>41493</v>
      </c>
      <c r="O1025" s="30">
        <v>43.252000000000002</v>
      </c>
      <c r="P1025" s="41">
        <v>41493</v>
      </c>
      <c r="Q1025" s="30">
        <v>33.749099999999999</v>
      </c>
      <c r="R1025" s="119">
        <v>41493</v>
      </c>
      <c r="S1025" s="30">
        <v>34.387</v>
      </c>
      <c r="T1025" s="41">
        <v>41493</v>
      </c>
      <c r="U1025" s="30">
        <v>30.395299999999999</v>
      </c>
      <c r="V1025" s="119">
        <v>41493</v>
      </c>
      <c r="W1025" s="30">
        <v>30.725999999999999</v>
      </c>
      <c r="X1025" s="1446"/>
      <c r="Y1025" s="93">
        <v>41515</v>
      </c>
      <c r="Z1025" s="30">
        <v>15.94</v>
      </c>
      <c r="AA1025" s="190">
        <f t="shared" si="90"/>
        <v>1.2704179999999998</v>
      </c>
      <c r="AB1025" s="41">
        <v>41515</v>
      </c>
      <c r="AC1025" s="30">
        <v>14.06</v>
      </c>
      <c r="AD1025" s="190">
        <f t="shared" si="91"/>
        <v>0.98841800000000013</v>
      </c>
      <c r="AE1025" s="41">
        <v>41515</v>
      </c>
      <c r="AF1025" s="30">
        <v>16.75</v>
      </c>
      <c r="AG1025" s="1685">
        <f t="shared" si="92"/>
        <v>1.4028125000000002</v>
      </c>
      <c r="AH1025" s="1446"/>
      <c r="AI1025" s="93">
        <v>41512</v>
      </c>
      <c r="AJ1025" s="30">
        <v>13.62</v>
      </c>
      <c r="AK1025" s="190">
        <f t="shared" si="93"/>
        <v>0.92752199999999985</v>
      </c>
      <c r="AL1025" s="41">
        <v>41493</v>
      </c>
      <c r="AM1025" s="30">
        <v>11.586</v>
      </c>
      <c r="AN1025" s="190">
        <f t="shared" si="94"/>
        <v>0.67117698000000003</v>
      </c>
      <c r="AO1025" s="41">
        <v>41544</v>
      </c>
      <c r="AP1025" s="88">
        <v>11.68</v>
      </c>
      <c r="AQ1025" s="1685">
        <f t="shared" si="95"/>
        <v>0.68211200000000005</v>
      </c>
    </row>
    <row r="1026" spans="1:43">
      <c r="A1026" s="28">
        <v>41494</v>
      </c>
      <c r="B1026" s="41">
        <v>41494</v>
      </c>
      <c r="C1026" s="30">
        <v>110.342</v>
      </c>
      <c r="D1026" s="28">
        <v>41494</v>
      </c>
      <c r="E1026" s="30">
        <v>67.263400000000004</v>
      </c>
      <c r="F1026" s="28">
        <v>41494</v>
      </c>
      <c r="G1026" s="30">
        <v>38.281500000000001</v>
      </c>
      <c r="H1026" s="28">
        <v>41494</v>
      </c>
      <c r="I1026" s="30">
        <v>31.272500000000001</v>
      </c>
      <c r="J1026" s="28">
        <v>41494</v>
      </c>
      <c r="K1026" s="30">
        <v>22.929400000000001</v>
      </c>
      <c r="L1026" s="41">
        <v>41494</v>
      </c>
      <c r="M1026" s="30">
        <v>36.731900000000003</v>
      </c>
      <c r="N1026" s="119">
        <v>41494</v>
      </c>
      <c r="O1026" s="30">
        <v>43.23</v>
      </c>
      <c r="P1026" s="41">
        <v>41494</v>
      </c>
      <c r="Q1026" s="30">
        <v>33.094200000000001</v>
      </c>
      <c r="R1026" s="119">
        <v>41494</v>
      </c>
      <c r="S1026" s="30">
        <v>33.74</v>
      </c>
      <c r="T1026" s="41">
        <v>41494</v>
      </c>
      <c r="U1026" s="30">
        <v>27.9544</v>
      </c>
      <c r="V1026" s="119">
        <v>41494</v>
      </c>
      <c r="W1026" s="30">
        <v>28.213000000000001</v>
      </c>
      <c r="X1026" s="1446"/>
      <c r="Y1026" s="93">
        <v>41516</v>
      </c>
      <c r="Z1026" s="30">
        <v>15.94</v>
      </c>
      <c r="AA1026" s="190">
        <f t="shared" si="90"/>
        <v>1.2704179999999998</v>
      </c>
      <c r="AB1026" s="41">
        <v>41516</v>
      </c>
      <c r="AC1026" s="30">
        <v>14.15</v>
      </c>
      <c r="AD1026" s="190">
        <f t="shared" si="91"/>
        <v>1.0011125000000003</v>
      </c>
      <c r="AE1026" s="41">
        <v>41516</v>
      </c>
      <c r="AF1026" s="30">
        <v>16.850000000000001</v>
      </c>
      <c r="AG1026" s="1685">
        <f t="shared" si="92"/>
        <v>1.4196125000000002</v>
      </c>
      <c r="AH1026" s="1446"/>
      <c r="AI1026" s="93">
        <v>41513</v>
      </c>
      <c r="AJ1026" s="30">
        <v>13.9</v>
      </c>
      <c r="AK1026" s="190">
        <f t="shared" si="93"/>
        <v>0.9660500000000003</v>
      </c>
      <c r="AL1026" s="41">
        <v>41494</v>
      </c>
      <c r="AM1026" s="30">
        <v>11.557</v>
      </c>
      <c r="AN1026" s="190">
        <f t="shared" si="94"/>
        <v>0.66782124500000006</v>
      </c>
      <c r="AO1026" s="41">
        <v>41547</v>
      </c>
      <c r="AP1026" s="88">
        <v>11.71</v>
      </c>
      <c r="AQ1026" s="1685">
        <f t="shared" si="95"/>
        <v>0.68562050000000019</v>
      </c>
    </row>
    <row r="1027" spans="1:43">
      <c r="A1027" s="28">
        <v>41495</v>
      </c>
      <c r="B1027" s="41">
        <v>41495</v>
      </c>
      <c r="C1027" s="30">
        <v>110.24769999999999</v>
      </c>
      <c r="D1027" s="28">
        <v>41495</v>
      </c>
      <c r="E1027" s="30">
        <v>67.305400000000006</v>
      </c>
      <c r="F1027" s="28">
        <v>41495</v>
      </c>
      <c r="G1027" s="30">
        <v>38.285400000000003</v>
      </c>
      <c r="H1027" s="28">
        <v>41495</v>
      </c>
      <c r="I1027" s="30">
        <v>31.262699999999999</v>
      </c>
      <c r="J1027" s="28">
        <v>41495</v>
      </c>
      <c r="K1027" s="30">
        <v>22.708400000000001</v>
      </c>
      <c r="L1027" s="41">
        <v>41495</v>
      </c>
      <c r="M1027" s="30">
        <v>36.721299999999999</v>
      </c>
      <c r="N1027" s="119">
        <v>41495</v>
      </c>
      <c r="O1027" s="30">
        <v>43.171999999999997</v>
      </c>
      <c r="P1027" s="41">
        <v>41495</v>
      </c>
      <c r="Q1027" s="30">
        <v>33.085599999999999</v>
      </c>
      <c r="R1027" s="119">
        <v>41495</v>
      </c>
      <c r="S1027" s="30">
        <v>33.725999999999999</v>
      </c>
      <c r="T1027" s="41">
        <v>41495</v>
      </c>
      <c r="U1027" s="30">
        <v>27.947700000000001</v>
      </c>
      <c r="V1027" s="119">
        <v>41495</v>
      </c>
      <c r="W1027" s="30">
        <v>28.201000000000001</v>
      </c>
      <c r="X1027" s="1446"/>
      <c r="Y1027" s="93">
        <v>41519</v>
      </c>
      <c r="Z1027" s="30">
        <v>15.93</v>
      </c>
      <c r="AA1027" s="190">
        <f t="shared" si="90"/>
        <v>1.2688244999999998</v>
      </c>
      <c r="AB1027" s="41">
        <v>41519</v>
      </c>
      <c r="AC1027" s="30">
        <v>14.39</v>
      </c>
      <c r="AD1027" s="190">
        <f t="shared" si="91"/>
        <v>1.0353604999999999</v>
      </c>
      <c r="AE1027" s="41">
        <v>41519</v>
      </c>
      <c r="AF1027" s="30">
        <v>16.940000000000001</v>
      </c>
      <c r="AG1027" s="1685">
        <f t="shared" si="92"/>
        <v>1.4348180000000004</v>
      </c>
      <c r="AH1027" s="1446"/>
      <c r="AI1027" s="93">
        <v>41514</v>
      </c>
      <c r="AJ1027" s="30">
        <v>13.85</v>
      </c>
      <c r="AK1027" s="190">
        <f t="shared" si="93"/>
        <v>0.9591124999999997</v>
      </c>
      <c r="AL1027" s="41">
        <v>41495</v>
      </c>
      <c r="AM1027" s="30">
        <v>11.506</v>
      </c>
      <c r="AN1027" s="190">
        <f t="shared" si="94"/>
        <v>0.66194017999999999</v>
      </c>
      <c r="AO1027" s="41">
        <v>41548</v>
      </c>
      <c r="AP1027" s="88">
        <v>11.79</v>
      </c>
      <c r="AQ1027" s="1685">
        <f t="shared" si="95"/>
        <v>0.69502049999999993</v>
      </c>
    </row>
    <row r="1028" spans="1:43">
      <c r="A1028" s="28">
        <v>41498</v>
      </c>
      <c r="B1028" s="41">
        <v>41498</v>
      </c>
      <c r="C1028" s="30">
        <v>107.7525</v>
      </c>
      <c r="D1028" s="28">
        <v>41498</v>
      </c>
      <c r="E1028" s="30">
        <v>65.653899999999993</v>
      </c>
      <c r="F1028" s="28">
        <v>41498</v>
      </c>
      <c r="G1028" s="30">
        <v>37.565800000000003</v>
      </c>
      <c r="H1028" s="28">
        <v>41498</v>
      </c>
      <c r="I1028" s="30">
        <v>30.797699999999999</v>
      </c>
      <c r="J1028" s="28">
        <v>41498</v>
      </c>
      <c r="K1028" s="30">
        <v>22.561699999999998</v>
      </c>
      <c r="L1028" s="41">
        <v>41498</v>
      </c>
      <c r="M1028" s="30">
        <v>36.567300000000003</v>
      </c>
      <c r="N1028" s="119">
        <v>41498</v>
      </c>
      <c r="O1028" s="30">
        <v>43.026000000000003</v>
      </c>
      <c r="P1028" s="41">
        <v>41498</v>
      </c>
      <c r="Q1028" s="30">
        <v>32.434100000000001</v>
      </c>
      <c r="R1028" s="119">
        <v>41498</v>
      </c>
      <c r="S1028" s="30">
        <v>33.048000000000002</v>
      </c>
      <c r="T1028" s="41">
        <v>41498</v>
      </c>
      <c r="U1028" s="30">
        <v>27.738099999999999</v>
      </c>
      <c r="V1028" s="119">
        <v>41498</v>
      </c>
      <c r="W1028" s="30">
        <v>27.992999999999999</v>
      </c>
      <c r="X1028" s="1446"/>
      <c r="Y1028" s="93">
        <v>41520</v>
      </c>
      <c r="Z1028" s="30">
        <v>15.93</v>
      </c>
      <c r="AA1028" s="190">
        <f t="shared" si="90"/>
        <v>1.2688244999999998</v>
      </c>
      <c r="AB1028" s="41">
        <v>41520</v>
      </c>
      <c r="AC1028" s="30">
        <v>14.36</v>
      </c>
      <c r="AD1028" s="190">
        <f t="shared" si="91"/>
        <v>1.031048</v>
      </c>
      <c r="AE1028" s="41">
        <v>41520</v>
      </c>
      <c r="AF1028" s="30">
        <v>16.989999999999998</v>
      </c>
      <c r="AG1028" s="1685">
        <f t="shared" si="92"/>
        <v>1.4433004999999999</v>
      </c>
      <c r="AH1028" s="1446"/>
      <c r="AI1028" s="93">
        <v>41515</v>
      </c>
      <c r="AJ1028" s="30">
        <v>13.89</v>
      </c>
      <c r="AK1028" s="190">
        <f t="shared" si="93"/>
        <v>0.96466049999999992</v>
      </c>
      <c r="AL1028" s="41">
        <v>41498</v>
      </c>
      <c r="AM1028" s="30">
        <v>11.496</v>
      </c>
      <c r="AN1028" s="190">
        <f t="shared" si="94"/>
        <v>0.66079008000000006</v>
      </c>
      <c r="AO1028" s="41">
        <v>41549</v>
      </c>
      <c r="AP1028" s="88">
        <v>11.74</v>
      </c>
      <c r="AQ1028" s="1685">
        <f t="shared" si="95"/>
        <v>0.68913800000000003</v>
      </c>
    </row>
    <row r="1029" spans="1:43">
      <c r="A1029" s="28">
        <v>41499</v>
      </c>
      <c r="B1029" s="41">
        <v>41499</v>
      </c>
      <c r="C1029" s="30">
        <v>107.19329999999999</v>
      </c>
      <c r="D1029" s="28">
        <v>41499</v>
      </c>
      <c r="E1029" s="30">
        <v>64.806299999999993</v>
      </c>
      <c r="F1029" s="28">
        <v>41499</v>
      </c>
      <c r="G1029" s="30">
        <v>37.232999999999997</v>
      </c>
      <c r="H1029" s="28">
        <v>41499</v>
      </c>
      <c r="I1029" s="30">
        <v>30.743500000000001</v>
      </c>
      <c r="J1029" s="28">
        <v>41499</v>
      </c>
      <c r="K1029" s="30">
        <v>22.429600000000001</v>
      </c>
      <c r="L1029" s="41">
        <v>41499</v>
      </c>
      <c r="M1029" s="30">
        <v>37.552599999999998</v>
      </c>
      <c r="N1029" s="119">
        <v>41499</v>
      </c>
      <c r="O1029" s="30">
        <v>44.079000000000001</v>
      </c>
      <c r="P1029" s="41">
        <v>41499</v>
      </c>
      <c r="Q1029" s="30">
        <v>32.947600000000001</v>
      </c>
      <c r="R1029" s="119">
        <v>41499</v>
      </c>
      <c r="S1029" s="30">
        <v>33.436999999999998</v>
      </c>
      <c r="T1029" s="41">
        <v>41499</v>
      </c>
      <c r="U1029" s="30">
        <v>28.206499999999998</v>
      </c>
      <c r="V1029" s="119">
        <v>41499</v>
      </c>
      <c r="W1029" s="30">
        <v>28.466000000000001</v>
      </c>
      <c r="X1029" s="1446"/>
      <c r="Y1029" s="93">
        <v>41521</v>
      </c>
      <c r="Z1029" s="30">
        <v>15.91</v>
      </c>
      <c r="AA1029" s="190">
        <f t="shared" si="90"/>
        <v>1.2656404999999999</v>
      </c>
      <c r="AB1029" s="41">
        <v>41521</v>
      </c>
      <c r="AC1029" s="30">
        <v>14.28</v>
      </c>
      <c r="AD1029" s="190">
        <f t="shared" si="91"/>
        <v>1.0195919999999998</v>
      </c>
      <c r="AE1029" s="41">
        <v>41521</v>
      </c>
      <c r="AF1029" s="30">
        <v>16.989999999999998</v>
      </c>
      <c r="AG1029" s="1685">
        <f t="shared" si="92"/>
        <v>1.4433004999999999</v>
      </c>
      <c r="AH1029" s="1446"/>
      <c r="AI1029" s="93">
        <v>41516</v>
      </c>
      <c r="AJ1029" s="30">
        <v>13.96</v>
      </c>
      <c r="AK1029" s="190">
        <f t="shared" si="93"/>
        <v>0.97440800000000005</v>
      </c>
      <c r="AL1029" s="41">
        <v>41499</v>
      </c>
      <c r="AM1029" s="30">
        <v>11.323</v>
      </c>
      <c r="AN1029" s="190">
        <f t="shared" si="94"/>
        <v>0.641051645</v>
      </c>
      <c r="AO1029" s="41">
        <v>41550</v>
      </c>
      <c r="AP1029" s="88">
        <v>11.78</v>
      </c>
      <c r="AQ1029" s="1685">
        <f t="shared" si="95"/>
        <v>0.69384199999999985</v>
      </c>
    </row>
    <row r="1030" spans="1:43">
      <c r="A1030" s="28">
        <v>41500</v>
      </c>
      <c r="B1030" s="41">
        <v>41500</v>
      </c>
      <c r="C1030" s="30">
        <v>107.28189999999999</v>
      </c>
      <c r="D1030" s="28">
        <v>41500</v>
      </c>
      <c r="E1030" s="30">
        <v>64.954599999999999</v>
      </c>
      <c r="F1030" s="28">
        <v>41500</v>
      </c>
      <c r="G1030" s="30">
        <v>37.265999999999998</v>
      </c>
      <c r="H1030" s="28">
        <v>41500</v>
      </c>
      <c r="I1030" s="30">
        <v>30.7515</v>
      </c>
      <c r="J1030" s="28">
        <v>41500</v>
      </c>
      <c r="K1030" s="30">
        <v>22.4316</v>
      </c>
      <c r="L1030" s="41">
        <v>41500</v>
      </c>
      <c r="M1030" s="30">
        <v>37.552799999999998</v>
      </c>
      <c r="N1030" s="119">
        <v>41500</v>
      </c>
      <c r="O1030" s="30">
        <v>44.081000000000003</v>
      </c>
      <c r="P1030" s="41">
        <v>41500</v>
      </c>
      <c r="Q1030" s="30">
        <v>33.6721</v>
      </c>
      <c r="R1030" s="119">
        <v>41500</v>
      </c>
      <c r="S1030" s="30">
        <v>33.921999999999997</v>
      </c>
      <c r="T1030" s="41">
        <v>41500</v>
      </c>
      <c r="U1030" s="30">
        <v>28.1662</v>
      </c>
      <c r="V1030" s="119">
        <v>41500</v>
      </c>
      <c r="W1030" s="30">
        <v>28.425000000000001</v>
      </c>
      <c r="X1030" s="1446"/>
      <c r="Y1030" s="93">
        <v>41522</v>
      </c>
      <c r="Z1030" s="30">
        <v>15.78</v>
      </c>
      <c r="AA1030" s="190">
        <f t="shared" si="90"/>
        <v>1.2450419999999998</v>
      </c>
      <c r="AB1030" s="41">
        <v>41522</v>
      </c>
      <c r="AC1030" s="30">
        <v>14.24</v>
      </c>
      <c r="AD1030" s="190">
        <f t="shared" si="91"/>
        <v>1.0138879999999999</v>
      </c>
      <c r="AE1030" s="41">
        <v>41522</v>
      </c>
      <c r="AF1030" s="30">
        <v>16.86</v>
      </c>
      <c r="AG1030" s="1685">
        <f t="shared" si="92"/>
        <v>1.421298</v>
      </c>
      <c r="AH1030" s="1446"/>
      <c r="AI1030" s="93">
        <v>41519</v>
      </c>
      <c r="AJ1030" s="30">
        <v>14.31</v>
      </c>
      <c r="AK1030" s="190">
        <f t="shared" si="93"/>
        <v>1.0238805</v>
      </c>
      <c r="AL1030" s="41">
        <v>41500</v>
      </c>
      <c r="AM1030" s="30">
        <v>11.291</v>
      </c>
      <c r="AN1030" s="190">
        <f t="shared" si="94"/>
        <v>0.63743340500000012</v>
      </c>
      <c r="AO1030" s="41">
        <v>41551</v>
      </c>
      <c r="AP1030" s="88">
        <v>11.83</v>
      </c>
      <c r="AQ1030" s="1685">
        <f t="shared" si="95"/>
        <v>0.6997445000000001</v>
      </c>
    </row>
    <row r="1031" spans="1:43">
      <c r="A1031" s="28">
        <v>41501</v>
      </c>
      <c r="B1031" s="41">
        <v>41501</v>
      </c>
      <c r="C1031" s="30">
        <v>106.9846</v>
      </c>
      <c r="D1031" s="28">
        <v>41501</v>
      </c>
      <c r="E1031" s="30">
        <v>64.754099999999994</v>
      </c>
      <c r="F1031" s="28">
        <v>41501</v>
      </c>
      <c r="G1031" s="30">
        <v>37.290599999999998</v>
      </c>
      <c r="H1031" s="28">
        <v>41501</v>
      </c>
      <c r="I1031" s="30">
        <v>30.8383</v>
      </c>
      <c r="J1031" s="28">
        <v>41501</v>
      </c>
      <c r="K1031" s="30">
        <v>22.665199999999999</v>
      </c>
      <c r="L1031" s="41">
        <v>41501</v>
      </c>
      <c r="M1031" s="30">
        <v>37.368000000000002</v>
      </c>
      <c r="N1031" s="119">
        <v>41501</v>
      </c>
      <c r="O1031" s="30">
        <v>43.628</v>
      </c>
      <c r="P1031" s="41">
        <v>41501</v>
      </c>
      <c r="Q1031" s="30">
        <v>33.719000000000001</v>
      </c>
      <c r="R1031" s="119">
        <v>41501</v>
      </c>
      <c r="S1031" s="30">
        <v>34.018000000000001</v>
      </c>
      <c r="T1031" s="41">
        <v>41501</v>
      </c>
      <c r="U1031" s="30">
        <v>28.2864</v>
      </c>
      <c r="V1031" s="119">
        <v>41501</v>
      </c>
      <c r="W1031" s="30">
        <v>28.553000000000001</v>
      </c>
      <c r="X1031" s="1446"/>
      <c r="Y1031" s="93">
        <v>41523</v>
      </c>
      <c r="Z1031" s="30">
        <v>15.81</v>
      </c>
      <c r="AA1031" s="190">
        <f t="shared" si="90"/>
        <v>1.2497805000000002</v>
      </c>
      <c r="AB1031" s="41">
        <v>41523</v>
      </c>
      <c r="AC1031" s="30">
        <v>14.25</v>
      </c>
      <c r="AD1031" s="190">
        <f t="shared" si="91"/>
        <v>1.0153124999999998</v>
      </c>
      <c r="AE1031" s="41">
        <v>41523</v>
      </c>
      <c r="AF1031" s="30">
        <v>16.95</v>
      </c>
      <c r="AG1031" s="1685">
        <f t="shared" si="92"/>
        <v>1.4365124999999999</v>
      </c>
      <c r="AH1031" s="1446"/>
      <c r="AI1031" s="93">
        <v>41520</v>
      </c>
      <c r="AJ1031" s="30">
        <v>14.32</v>
      </c>
      <c r="AK1031" s="190">
        <f t="shared" si="93"/>
        <v>1.025312</v>
      </c>
      <c r="AL1031" s="41">
        <v>41501</v>
      </c>
      <c r="AM1031" s="30">
        <v>11.467000000000001</v>
      </c>
      <c r="AN1031" s="190">
        <f t="shared" si="94"/>
        <v>0.65746044500000012</v>
      </c>
      <c r="AO1031" s="41">
        <v>41554</v>
      </c>
      <c r="AP1031" s="88">
        <v>11.65</v>
      </c>
      <c r="AQ1031" s="1685">
        <f t="shared" si="95"/>
        <v>0.67861250000000006</v>
      </c>
    </row>
    <row r="1032" spans="1:43">
      <c r="A1032" s="28">
        <v>41502</v>
      </c>
      <c r="B1032" s="41">
        <v>41502</v>
      </c>
      <c r="C1032" s="30">
        <v>106.94070000000001</v>
      </c>
      <c r="D1032" s="28">
        <v>41502</v>
      </c>
      <c r="E1032" s="30">
        <v>64.569400000000002</v>
      </c>
      <c r="F1032" s="28">
        <v>41502</v>
      </c>
      <c r="G1032" s="30">
        <v>37.219900000000003</v>
      </c>
      <c r="H1032" s="28">
        <v>41502</v>
      </c>
      <c r="I1032" s="30">
        <v>30.792200000000001</v>
      </c>
      <c r="J1032" s="28">
        <v>41502</v>
      </c>
      <c r="K1032" s="30">
        <v>22.653199999999998</v>
      </c>
      <c r="L1032" s="41">
        <v>41502</v>
      </c>
      <c r="M1032" s="30">
        <v>37.351300000000002</v>
      </c>
      <c r="N1032" s="119">
        <v>41502</v>
      </c>
      <c r="O1032" s="30">
        <v>43.572000000000003</v>
      </c>
      <c r="P1032" s="41">
        <v>41502</v>
      </c>
      <c r="Q1032" s="30">
        <v>33.660699999999999</v>
      </c>
      <c r="R1032" s="119">
        <v>41502</v>
      </c>
      <c r="S1032" s="30">
        <v>34.174999999999997</v>
      </c>
      <c r="T1032" s="41">
        <v>41502</v>
      </c>
      <c r="U1032" s="30">
        <v>28.296600000000002</v>
      </c>
      <c r="V1032" s="119">
        <v>41502</v>
      </c>
      <c r="W1032" s="30">
        <v>28.562999999999999</v>
      </c>
      <c r="X1032" s="1446"/>
      <c r="Y1032" s="93">
        <v>41526</v>
      </c>
      <c r="Z1032" s="30">
        <v>15.76</v>
      </c>
      <c r="AA1032" s="190">
        <f t="shared" si="90"/>
        <v>1.2418879999999999</v>
      </c>
      <c r="AB1032" s="41">
        <v>41526</v>
      </c>
      <c r="AC1032" s="30">
        <v>14.25</v>
      </c>
      <c r="AD1032" s="190">
        <f t="shared" si="91"/>
        <v>1.0153124999999998</v>
      </c>
      <c r="AE1032" s="41">
        <v>41526</v>
      </c>
      <c r="AF1032" s="30">
        <v>16.940000000000001</v>
      </c>
      <c r="AG1032" s="1685">
        <f t="shared" si="92"/>
        <v>1.4348180000000004</v>
      </c>
      <c r="AH1032" s="1446"/>
      <c r="AI1032" s="93">
        <v>41521</v>
      </c>
      <c r="AJ1032" s="30">
        <v>14.31</v>
      </c>
      <c r="AK1032" s="190">
        <f t="shared" si="93"/>
        <v>1.0238805</v>
      </c>
      <c r="AL1032" s="41">
        <v>41502</v>
      </c>
      <c r="AM1032" s="30">
        <v>11.067</v>
      </c>
      <c r="AN1032" s="190">
        <f t="shared" si="94"/>
        <v>0.61239244500000001</v>
      </c>
      <c r="AO1032" s="41">
        <v>41555</v>
      </c>
      <c r="AP1032" s="88">
        <v>11.81</v>
      </c>
      <c r="AQ1032" s="1685">
        <f t="shared" si="95"/>
        <v>0.69738050000000018</v>
      </c>
    </row>
    <row r="1033" spans="1:43">
      <c r="A1033" s="28">
        <v>41505</v>
      </c>
      <c r="B1033" s="41">
        <v>41505</v>
      </c>
      <c r="C1033" s="30">
        <v>107.4868</v>
      </c>
      <c r="D1033" s="28">
        <v>41505</v>
      </c>
      <c r="E1033" s="30">
        <v>65.010800000000003</v>
      </c>
      <c r="F1033" s="28">
        <v>41505</v>
      </c>
      <c r="G1033" s="30">
        <v>37.4313</v>
      </c>
      <c r="H1033" s="28">
        <v>41505</v>
      </c>
      <c r="I1033" s="30">
        <v>30.929500000000001</v>
      </c>
      <c r="J1033" s="28">
        <v>41505</v>
      </c>
      <c r="K1033" s="30">
        <v>22.700099999999999</v>
      </c>
      <c r="L1033" s="41">
        <v>41505</v>
      </c>
      <c r="M1033" s="30">
        <v>37.269199999999998</v>
      </c>
      <c r="N1033" s="119">
        <v>41505</v>
      </c>
      <c r="O1033" s="30">
        <v>43.38</v>
      </c>
      <c r="P1033" s="41">
        <v>41505</v>
      </c>
      <c r="Q1033" s="30">
        <v>33.748199999999997</v>
      </c>
      <c r="R1033" s="119">
        <v>41505</v>
      </c>
      <c r="S1033" s="30">
        <v>34.262999999999998</v>
      </c>
      <c r="T1033" s="41">
        <v>41505</v>
      </c>
      <c r="U1033" s="30">
        <v>28.373200000000001</v>
      </c>
      <c r="V1033" s="119">
        <v>41505</v>
      </c>
      <c r="W1033" s="30">
        <v>28.635999999999999</v>
      </c>
      <c r="X1033" s="1446"/>
      <c r="Y1033" s="93">
        <v>41527</v>
      </c>
      <c r="Z1033" s="30">
        <v>15.89</v>
      </c>
      <c r="AA1033" s="190">
        <f t="shared" si="90"/>
        <v>1.2624605000000002</v>
      </c>
      <c r="AB1033" s="41">
        <v>41527</v>
      </c>
      <c r="AC1033" s="30">
        <v>14.53</v>
      </c>
      <c r="AD1033" s="190">
        <f t="shared" si="91"/>
        <v>1.0556044999999998</v>
      </c>
      <c r="AE1033" s="41">
        <v>41527</v>
      </c>
      <c r="AF1033" s="30">
        <v>17.170000000000002</v>
      </c>
      <c r="AG1033" s="1685">
        <f t="shared" si="92"/>
        <v>1.4740445000000002</v>
      </c>
      <c r="AH1033" s="1446"/>
      <c r="AI1033" s="93">
        <v>41522</v>
      </c>
      <c r="AJ1033" s="30">
        <v>14.26</v>
      </c>
      <c r="AK1033" s="190">
        <f t="shared" si="93"/>
        <v>1.0167379999999999</v>
      </c>
      <c r="AL1033" s="41">
        <v>41505</v>
      </c>
      <c r="AM1033" s="30">
        <v>11.082000000000001</v>
      </c>
      <c r="AN1033" s="190">
        <f t="shared" si="94"/>
        <v>0.61405362000000008</v>
      </c>
      <c r="AO1033" s="41">
        <v>41556</v>
      </c>
      <c r="AP1033" s="88">
        <v>11.77</v>
      </c>
      <c r="AQ1033" s="1685">
        <f t="shared" si="95"/>
        <v>0.69266449999999991</v>
      </c>
    </row>
    <row r="1034" spans="1:43">
      <c r="A1034" s="28">
        <v>41506</v>
      </c>
      <c r="B1034" s="41">
        <v>41506</v>
      </c>
      <c r="C1034" s="30">
        <v>106.1251</v>
      </c>
      <c r="D1034" s="28">
        <v>41506</v>
      </c>
      <c r="E1034" s="30">
        <v>64.111400000000003</v>
      </c>
      <c r="F1034" s="28">
        <v>41506</v>
      </c>
      <c r="G1034" s="30">
        <v>37.249299999999998</v>
      </c>
      <c r="H1034" s="28">
        <v>41506</v>
      </c>
      <c r="I1034" s="30">
        <v>30.7486</v>
      </c>
      <c r="J1034" s="28">
        <v>41506</v>
      </c>
      <c r="K1034" s="30">
        <v>22.784800000000001</v>
      </c>
      <c r="L1034" s="41">
        <v>41506</v>
      </c>
      <c r="M1034" s="30">
        <v>37.011400000000002</v>
      </c>
      <c r="N1034" s="119">
        <v>41506</v>
      </c>
      <c r="O1034" s="30">
        <v>43.033000000000001</v>
      </c>
      <c r="P1034" s="41">
        <v>41506</v>
      </c>
      <c r="Q1034" s="30">
        <v>33.527700000000003</v>
      </c>
      <c r="R1034" s="119">
        <v>41506</v>
      </c>
      <c r="S1034" s="30">
        <v>33.991999999999997</v>
      </c>
      <c r="T1034" s="41">
        <v>41506</v>
      </c>
      <c r="U1034" s="30">
        <v>28.3506</v>
      </c>
      <c r="V1034" s="119">
        <v>41506</v>
      </c>
      <c r="W1034" s="30">
        <v>28.63</v>
      </c>
      <c r="X1034" s="1446"/>
      <c r="Y1034" s="93">
        <v>41528</v>
      </c>
      <c r="Z1034" s="30">
        <v>15.92</v>
      </c>
      <c r="AA1034" s="190">
        <f t="shared" si="90"/>
        <v>1.2672320000000001</v>
      </c>
      <c r="AB1034" s="41">
        <v>41528</v>
      </c>
      <c r="AC1034" s="30">
        <v>14.54</v>
      </c>
      <c r="AD1034" s="190">
        <f t="shared" si="91"/>
        <v>1.0570580000000001</v>
      </c>
      <c r="AE1034" s="41">
        <v>41528</v>
      </c>
      <c r="AF1034" s="30">
        <v>17.12</v>
      </c>
      <c r="AG1034" s="1685">
        <f t="shared" si="92"/>
        <v>1.4654720000000003</v>
      </c>
      <c r="AH1034" s="1446"/>
      <c r="AI1034" s="93">
        <v>41523</v>
      </c>
      <c r="AJ1034" s="30">
        <v>14.29</v>
      </c>
      <c r="AK1034" s="190">
        <f t="shared" si="93"/>
        <v>1.0210205000000001</v>
      </c>
      <c r="AL1034" s="41">
        <v>41506</v>
      </c>
      <c r="AM1034" s="30">
        <v>10.916</v>
      </c>
      <c r="AN1034" s="190">
        <f t="shared" si="94"/>
        <v>0.59579528000000015</v>
      </c>
      <c r="AO1034" s="41">
        <v>41557</v>
      </c>
      <c r="AP1034" s="88">
        <v>12.08</v>
      </c>
      <c r="AQ1034" s="1685">
        <f t="shared" si="95"/>
        <v>0.72963200000000006</v>
      </c>
    </row>
    <row r="1035" spans="1:43">
      <c r="A1035" s="28">
        <v>41507</v>
      </c>
      <c r="B1035" s="41">
        <v>41507</v>
      </c>
      <c r="C1035" s="30">
        <v>106.056</v>
      </c>
      <c r="D1035" s="28">
        <v>41507</v>
      </c>
      <c r="E1035" s="30">
        <v>64.121700000000004</v>
      </c>
      <c r="F1035" s="28">
        <v>41507</v>
      </c>
      <c r="G1035" s="30">
        <v>37.278799999999997</v>
      </c>
      <c r="H1035" s="28">
        <v>41507</v>
      </c>
      <c r="I1035" s="30">
        <v>30.7803</v>
      </c>
      <c r="J1035" s="28">
        <v>41507</v>
      </c>
      <c r="K1035" s="30">
        <v>22.821100000000001</v>
      </c>
      <c r="L1035" s="41">
        <v>41507</v>
      </c>
      <c r="M1035" s="30">
        <v>37.073799999999999</v>
      </c>
      <c r="N1035" s="119">
        <v>41507</v>
      </c>
      <c r="O1035" s="30">
        <v>43.075000000000003</v>
      </c>
      <c r="P1035" s="41">
        <v>41507</v>
      </c>
      <c r="Q1035" s="30">
        <v>33.519300000000001</v>
      </c>
      <c r="R1035" s="119">
        <v>41507</v>
      </c>
      <c r="S1035" s="30">
        <v>33.97</v>
      </c>
      <c r="T1035" s="41">
        <v>41507</v>
      </c>
      <c r="U1035" s="30">
        <v>28.4039</v>
      </c>
      <c r="V1035" s="119">
        <v>41507</v>
      </c>
      <c r="W1035" s="30">
        <v>28.687000000000001</v>
      </c>
      <c r="X1035" s="1446"/>
      <c r="Y1035" s="93">
        <v>41529</v>
      </c>
      <c r="Z1035" s="30">
        <v>15.93</v>
      </c>
      <c r="AA1035" s="190">
        <f t="shared" si="90"/>
        <v>1.2688244999999998</v>
      </c>
      <c r="AB1035" s="41">
        <v>41529</v>
      </c>
      <c r="AC1035" s="30">
        <v>14.53</v>
      </c>
      <c r="AD1035" s="190">
        <f t="shared" si="91"/>
        <v>1.0556044999999998</v>
      </c>
      <c r="AE1035" s="41">
        <v>41529</v>
      </c>
      <c r="AF1035" s="30">
        <v>17.100000000000001</v>
      </c>
      <c r="AG1035" s="1685">
        <f t="shared" si="92"/>
        <v>1.4620500000000001</v>
      </c>
      <c r="AH1035" s="1446"/>
      <c r="AI1035" s="93">
        <v>41526</v>
      </c>
      <c r="AJ1035" s="30">
        <v>14.28</v>
      </c>
      <c r="AK1035" s="190">
        <f t="shared" si="93"/>
        <v>1.0195919999999998</v>
      </c>
      <c r="AL1035" s="41">
        <v>41507</v>
      </c>
      <c r="AM1035" s="30">
        <v>10.922000000000001</v>
      </c>
      <c r="AN1035" s="190">
        <f t="shared" si="94"/>
        <v>0.59645042000000015</v>
      </c>
      <c r="AO1035" s="41">
        <v>41558</v>
      </c>
      <c r="AP1035" s="88">
        <v>12.04</v>
      </c>
      <c r="AQ1035" s="1685">
        <f t="shared" si="95"/>
        <v>0.7248079999999999</v>
      </c>
    </row>
    <row r="1036" spans="1:43">
      <c r="A1036" s="28">
        <v>41508</v>
      </c>
      <c r="B1036" s="41">
        <v>41508</v>
      </c>
      <c r="C1036" s="30">
        <v>106.10380000000001</v>
      </c>
      <c r="D1036" s="28">
        <v>41508</v>
      </c>
      <c r="E1036" s="30">
        <v>64.2316</v>
      </c>
      <c r="F1036" s="28">
        <v>41508</v>
      </c>
      <c r="G1036" s="30">
        <v>37.354599999999998</v>
      </c>
      <c r="H1036" s="28">
        <v>41508</v>
      </c>
      <c r="I1036" s="30">
        <v>30.8733</v>
      </c>
      <c r="J1036" s="28">
        <v>41508</v>
      </c>
      <c r="K1036" s="30">
        <v>22.8889</v>
      </c>
      <c r="L1036" s="41">
        <v>41508</v>
      </c>
      <c r="M1036" s="30">
        <v>37.177</v>
      </c>
      <c r="N1036" s="119">
        <v>41508</v>
      </c>
      <c r="O1036" s="30">
        <v>43.168999999999997</v>
      </c>
      <c r="P1036" s="41">
        <v>41508</v>
      </c>
      <c r="Q1036" s="30">
        <v>33.573300000000003</v>
      </c>
      <c r="R1036" s="119">
        <v>41508</v>
      </c>
      <c r="S1036" s="30">
        <v>34.01</v>
      </c>
      <c r="T1036" s="41">
        <v>41508</v>
      </c>
      <c r="U1036" s="30">
        <v>28.457799999999999</v>
      </c>
      <c r="V1036" s="119">
        <v>41508</v>
      </c>
      <c r="W1036" s="30">
        <v>28.736999999999998</v>
      </c>
      <c r="X1036" s="1446"/>
      <c r="Y1036" s="93">
        <v>41530</v>
      </c>
      <c r="Z1036" s="30">
        <v>15.92</v>
      </c>
      <c r="AA1036" s="190">
        <f t="shared" si="90"/>
        <v>1.2672320000000001</v>
      </c>
      <c r="AB1036" s="41">
        <v>41530</v>
      </c>
      <c r="AC1036" s="30">
        <v>14.53</v>
      </c>
      <c r="AD1036" s="190">
        <f t="shared" si="91"/>
        <v>1.0556044999999998</v>
      </c>
      <c r="AE1036" s="41">
        <v>41530</v>
      </c>
      <c r="AF1036" s="30">
        <v>17.100000000000001</v>
      </c>
      <c r="AG1036" s="1685">
        <f t="shared" si="92"/>
        <v>1.4620500000000001</v>
      </c>
      <c r="AH1036" s="1446"/>
      <c r="AI1036" s="93">
        <v>41527</v>
      </c>
      <c r="AJ1036" s="30">
        <v>14.39</v>
      </c>
      <c r="AK1036" s="190">
        <f t="shared" si="93"/>
        <v>1.0353604999999999</v>
      </c>
      <c r="AL1036" s="41">
        <v>41508</v>
      </c>
      <c r="AM1036" s="30">
        <v>10.929</v>
      </c>
      <c r="AN1036" s="190">
        <f t="shared" si="94"/>
        <v>0.59721520499999992</v>
      </c>
      <c r="AO1036" s="41">
        <v>41561</v>
      </c>
      <c r="AP1036" s="88">
        <v>11.87</v>
      </c>
      <c r="AQ1036" s="1685">
        <f t="shared" si="95"/>
        <v>0.70448449999999985</v>
      </c>
    </row>
    <row r="1037" spans="1:43">
      <c r="A1037" s="28">
        <v>41509</v>
      </c>
      <c r="B1037" s="41">
        <v>41509</v>
      </c>
      <c r="C1037" s="30">
        <v>105.5403</v>
      </c>
      <c r="D1037" s="28">
        <v>41509</v>
      </c>
      <c r="E1037" s="30">
        <v>63.636099999999999</v>
      </c>
      <c r="F1037" s="28">
        <v>41509</v>
      </c>
      <c r="G1037" s="30">
        <v>37.034799999999997</v>
      </c>
      <c r="H1037" s="28">
        <v>41509</v>
      </c>
      <c r="I1037" s="30">
        <v>30.6189</v>
      </c>
      <c r="J1037" s="28">
        <v>41509</v>
      </c>
      <c r="K1037" s="30">
        <v>22.645199999999999</v>
      </c>
      <c r="L1037" s="41">
        <v>41509</v>
      </c>
      <c r="M1037" s="30">
        <v>36.952399999999997</v>
      </c>
      <c r="N1037" s="119">
        <v>41509</v>
      </c>
      <c r="O1037" s="30">
        <v>42.872999999999998</v>
      </c>
      <c r="P1037" s="41">
        <v>41509</v>
      </c>
      <c r="Q1037" s="30">
        <v>33.370600000000003</v>
      </c>
      <c r="R1037" s="119">
        <v>41509</v>
      </c>
      <c r="S1037" s="30">
        <v>33.68</v>
      </c>
      <c r="T1037" s="41">
        <v>41509</v>
      </c>
      <c r="U1037" s="30">
        <v>28.167300000000001</v>
      </c>
      <c r="V1037" s="119">
        <v>41509</v>
      </c>
      <c r="W1037" s="30">
        <v>28.440999999999999</v>
      </c>
      <c r="X1037" s="1446"/>
      <c r="Y1037" s="93">
        <v>41533</v>
      </c>
      <c r="Z1037" s="30">
        <v>15.99</v>
      </c>
      <c r="AA1037" s="190">
        <f t="shared" ref="AA1037:AA1061" si="96">(Z1037/100)^2/2*100</f>
        <v>1.2784005000000003</v>
      </c>
      <c r="AB1037" s="41">
        <v>41533</v>
      </c>
      <c r="AC1037" s="30">
        <v>14.54</v>
      </c>
      <c r="AD1037" s="190">
        <f t="shared" ref="AD1037:AD1061" si="97">(AC1037/100)^2/2*100</f>
        <v>1.0570580000000001</v>
      </c>
      <c r="AE1037" s="41">
        <v>41533</v>
      </c>
      <c r="AF1037" s="30">
        <v>17.14</v>
      </c>
      <c r="AG1037" s="1685">
        <f t="shared" ref="AG1037:AG1061" si="98">(AF1037/100)^2/2*100</f>
        <v>1.4688979999999998</v>
      </c>
      <c r="AH1037" s="1446"/>
      <c r="AI1037" s="93">
        <v>41528</v>
      </c>
      <c r="AJ1037" s="30">
        <v>14.4</v>
      </c>
      <c r="AK1037" s="190">
        <f t="shared" ref="AK1037:AK1064" si="99">(AJ1037/100)^2/2*100</f>
        <v>1.0368000000000002</v>
      </c>
      <c r="AL1037" s="41">
        <v>41509</v>
      </c>
      <c r="AM1037" s="30">
        <v>10.946999999999999</v>
      </c>
      <c r="AN1037" s="190">
        <f t="shared" ref="AN1037:AN1076" si="100">(AM1037/100)^2/2*100</f>
        <v>0.599184045</v>
      </c>
      <c r="AO1037" s="41">
        <v>41562</v>
      </c>
      <c r="AP1037" s="88">
        <v>11.94</v>
      </c>
      <c r="AQ1037" s="1685">
        <f>(AP1037/100)^2/2*100</f>
        <v>0.71281799999999984</v>
      </c>
    </row>
    <row r="1038" spans="1:43">
      <c r="A1038" s="28">
        <v>41512</v>
      </c>
      <c r="B1038" s="41">
        <v>41512</v>
      </c>
      <c r="C1038" s="30">
        <v>104.95180000000001</v>
      </c>
      <c r="D1038" s="28">
        <v>41512</v>
      </c>
      <c r="E1038" s="30">
        <v>63.517000000000003</v>
      </c>
      <c r="F1038" s="28">
        <v>41512</v>
      </c>
      <c r="G1038" s="30">
        <v>37.032400000000003</v>
      </c>
      <c r="H1038" s="28">
        <v>41512</v>
      </c>
      <c r="I1038" s="30">
        <v>30.6252</v>
      </c>
      <c r="J1038" s="28">
        <v>41512</v>
      </c>
      <c r="K1038" s="30">
        <v>22.6859</v>
      </c>
      <c r="L1038" s="41">
        <v>41512</v>
      </c>
      <c r="M1038" s="30">
        <v>37.010599999999997</v>
      </c>
      <c r="N1038" s="119">
        <v>41512</v>
      </c>
      <c r="O1038" s="30">
        <v>42.99</v>
      </c>
      <c r="P1038" s="41">
        <v>41512</v>
      </c>
      <c r="Q1038" s="30">
        <v>33.482399999999998</v>
      </c>
      <c r="R1038" s="119">
        <v>41512</v>
      </c>
      <c r="S1038" s="30">
        <v>33.884</v>
      </c>
      <c r="T1038" s="41">
        <v>41512</v>
      </c>
      <c r="U1038" s="30">
        <v>28.198799999999999</v>
      </c>
      <c r="V1038" s="119">
        <v>41512</v>
      </c>
      <c r="W1038" s="30">
        <v>28.471</v>
      </c>
      <c r="X1038" s="1446"/>
      <c r="Y1038" s="93">
        <v>41534</v>
      </c>
      <c r="Z1038" s="30">
        <v>16.010000000000002</v>
      </c>
      <c r="AA1038" s="190">
        <f t="shared" si="96"/>
        <v>1.2816005000000004</v>
      </c>
      <c r="AB1038" s="41">
        <v>41534</v>
      </c>
      <c r="AC1038" s="30">
        <v>14.51</v>
      </c>
      <c r="AD1038" s="190">
        <f t="shared" si="97"/>
        <v>1.0527005</v>
      </c>
      <c r="AE1038" s="41">
        <v>41534</v>
      </c>
      <c r="AF1038" s="30">
        <v>17.14</v>
      </c>
      <c r="AG1038" s="1685">
        <f t="shared" si="98"/>
        <v>1.4688979999999998</v>
      </c>
      <c r="AH1038" s="1446"/>
      <c r="AI1038" s="93">
        <v>41529</v>
      </c>
      <c r="AJ1038" s="30">
        <v>14.39</v>
      </c>
      <c r="AK1038" s="190">
        <f t="shared" si="99"/>
        <v>1.0353604999999999</v>
      </c>
      <c r="AL1038" s="41">
        <v>41512</v>
      </c>
      <c r="AM1038" s="30">
        <v>10.778</v>
      </c>
      <c r="AN1038" s="190">
        <f t="shared" si="100"/>
        <v>0.58082641999999995</v>
      </c>
      <c r="AO1038" s="41">
        <v>41563</v>
      </c>
      <c r="AP1038" s="88">
        <v>12.02</v>
      </c>
      <c r="AQ1038" s="1685">
        <f>(AP1038/100)^2/2*100</f>
        <v>0.72240199999999999</v>
      </c>
    </row>
    <row r="1039" spans="1:43">
      <c r="A1039" s="28">
        <v>41513</v>
      </c>
      <c r="B1039" s="41">
        <v>41513</v>
      </c>
      <c r="C1039" s="30">
        <v>105.06059999999999</v>
      </c>
      <c r="D1039" s="28">
        <v>41513</v>
      </c>
      <c r="E1039" s="30">
        <v>63.787700000000001</v>
      </c>
      <c r="F1039" s="28">
        <v>41513</v>
      </c>
      <c r="G1039" s="30">
        <v>37.118499999999997</v>
      </c>
      <c r="H1039" s="28">
        <v>41513</v>
      </c>
      <c r="I1039" s="30">
        <v>30.684999999999999</v>
      </c>
      <c r="J1039" s="28">
        <v>41513</v>
      </c>
      <c r="K1039" s="30">
        <v>22.7013</v>
      </c>
      <c r="L1039" s="41">
        <v>41513</v>
      </c>
      <c r="M1039" s="30">
        <v>37.041699999999999</v>
      </c>
      <c r="N1039" s="119">
        <v>41513</v>
      </c>
      <c r="O1039" s="30">
        <v>43.045000000000002</v>
      </c>
      <c r="P1039" s="41">
        <v>41513</v>
      </c>
      <c r="Q1039" s="30">
        <v>33.589500000000001</v>
      </c>
      <c r="R1039" s="119">
        <v>41513</v>
      </c>
      <c r="S1039" s="30">
        <v>33.930999999999997</v>
      </c>
      <c r="T1039" s="41">
        <v>41513</v>
      </c>
      <c r="U1039" s="30">
        <v>28.224399999999999</v>
      </c>
      <c r="V1039" s="119">
        <v>41513</v>
      </c>
      <c r="W1039" s="30">
        <v>28.495000000000001</v>
      </c>
      <c r="X1039" s="1446"/>
      <c r="Y1039" s="93">
        <v>41535</v>
      </c>
      <c r="Z1039" s="30">
        <v>16.05</v>
      </c>
      <c r="AA1039" s="190">
        <f t="shared" si="96"/>
        <v>1.2880125</v>
      </c>
      <c r="AB1039" s="41">
        <v>41535</v>
      </c>
      <c r="AC1039" s="30">
        <v>14.51</v>
      </c>
      <c r="AD1039" s="190">
        <f t="shared" si="97"/>
        <v>1.0527005</v>
      </c>
      <c r="AE1039" s="41">
        <v>41535</v>
      </c>
      <c r="AF1039" s="30">
        <v>17.16</v>
      </c>
      <c r="AG1039" s="1685">
        <f t="shared" si="98"/>
        <v>1.4723280000000001</v>
      </c>
      <c r="AH1039" s="1446"/>
      <c r="AI1039" s="93">
        <v>41530</v>
      </c>
      <c r="AJ1039" s="30">
        <v>14.39</v>
      </c>
      <c r="AK1039" s="190">
        <f t="shared" si="99"/>
        <v>1.0353604999999999</v>
      </c>
      <c r="AL1039" s="41">
        <v>41513</v>
      </c>
      <c r="AM1039" s="30">
        <v>11.041</v>
      </c>
      <c r="AN1039" s="190">
        <f t="shared" si="100"/>
        <v>0.6095184050000001</v>
      </c>
      <c r="AO1039" s="41">
        <v>41564</v>
      </c>
      <c r="AP1039" s="88">
        <v>11.96</v>
      </c>
      <c r="AQ1039" s="1685">
        <f>(AP1039/100)^2/2*100</f>
        <v>0.71520800000000018</v>
      </c>
    </row>
    <row r="1040" spans="1:43">
      <c r="A1040" s="28">
        <v>41514</v>
      </c>
      <c r="B1040" s="41">
        <v>41514</v>
      </c>
      <c r="C1040" s="30">
        <v>104.96550000000001</v>
      </c>
      <c r="D1040" s="28">
        <v>41514</v>
      </c>
      <c r="E1040" s="30">
        <v>63.622999999999998</v>
      </c>
      <c r="F1040" s="28">
        <v>41514</v>
      </c>
      <c r="G1040" s="30">
        <v>37.086500000000001</v>
      </c>
      <c r="H1040" s="28">
        <v>41514</v>
      </c>
      <c r="I1040" s="30">
        <v>30.6799</v>
      </c>
      <c r="J1040" s="28">
        <v>41514</v>
      </c>
      <c r="K1040" s="30">
        <v>22.726299999999998</v>
      </c>
      <c r="L1040" s="41">
        <v>41514</v>
      </c>
      <c r="M1040" s="30">
        <v>37.092300000000002</v>
      </c>
      <c r="N1040" s="119">
        <v>41514</v>
      </c>
      <c r="O1040" s="30">
        <v>43.08</v>
      </c>
      <c r="P1040" s="41">
        <v>41514</v>
      </c>
      <c r="Q1040" s="30">
        <v>33.623100000000001</v>
      </c>
      <c r="R1040" s="119">
        <v>41514</v>
      </c>
      <c r="S1040" s="30">
        <v>33.932000000000002</v>
      </c>
      <c r="T1040" s="41">
        <v>41514</v>
      </c>
      <c r="U1040" s="30">
        <v>28.2516</v>
      </c>
      <c r="V1040" s="119">
        <v>41514</v>
      </c>
      <c r="W1040" s="30">
        <v>28.527999999999999</v>
      </c>
      <c r="X1040" s="1446"/>
      <c r="Y1040" s="93">
        <v>41536</v>
      </c>
      <c r="Z1040" s="30">
        <v>16.059999999999999</v>
      </c>
      <c r="AA1040" s="190">
        <f t="shared" si="96"/>
        <v>1.2896179999999999</v>
      </c>
      <c r="AB1040" s="41">
        <v>41536</v>
      </c>
      <c r="AC1040" s="30">
        <v>14.47</v>
      </c>
      <c r="AD1040" s="190">
        <f t="shared" si="97"/>
        <v>1.0469044999999999</v>
      </c>
      <c r="AE1040" s="41">
        <v>41536</v>
      </c>
      <c r="AF1040" s="30">
        <v>17.190000000000001</v>
      </c>
      <c r="AG1040" s="1685">
        <f t="shared" si="98"/>
        <v>1.4774805000000004</v>
      </c>
      <c r="AH1040" s="1446"/>
      <c r="AI1040" s="93">
        <v>41533</v>
      </c>
      <c r="AJ1040" s="30">
        <v>14.41</v>
      </c>
      <c r="AK1040" s="190">
        <f t="shared" si="99"/>
        <v>1.0382405000000001</v>
      </c>
      <c r="AL1040" s="41">
        <v>41514</v>
      </c>
      <c r="AM1040" s="30">
        <v>11.025</v>
      </c>
      <c r="AN1040" s="190">
        <f t="shared" si="100"/>
        <v>0.60775312500000001</v>
      </c>
      <c r="AO1040" s="41">
        <v>41565</v>
      </c>
      <c r="AP1040" s="88">
        <v>11.73</v>
      </c>
      <c r="AQ1040" s="1685">
        <f>(AP1040/100)^2/2*100</f>
        <v>0.68796449999999998</v>
      </c>
    </row>
    <row r="1041" spans="1:43">
      <c r="A1041" s="28">
        <v>41515</v>
      </c>
      <c r="B1041" s="41">
        <v>41515</v>
      </c>
      <c r="C1041" s="30">
        <v>105.3276</v>
      </c>
      <c r="D1041" s="28">
        <v>41515</v>
      </c>
      <c r="E1041" s="30">
        <v>63.528100000000002</v>
      </c>
      <c r="F1041" s="28">
        <v>41515</v>
      </c>
      <c r="G1041" s="30">
        <v>37.159799999999997</v>
      </c>
      <c r="H1041" s="28">
        <v>41515</v>
      </c>
      <c r="I1041" s="30">
        <v>30.642700000000001</v>
      </c>
      <c r="J1041" s="28">
        <v>41515</v>
      </c>
      <c r="K1041" s="30">
        <v>22.724699999999999</v>
      </c>
      <c r="L1041" s="41">
        <v>41515</v>
      </c>
      <c r="M1041" s="30">
        <v>36.925600000000003</v>
      </c>
      <c r="N1041" s="119">
        <v>41515</v>
      </c>
      <c r="O1041" s="30">
        <v>42.79</v>
      </c>
      <c r="P1041" s="41">
        <v>41515</v>
      </c>
      <c r="Q1041" s="30">
        <v>33.475200000000001</v>
      </c>
      <c r="R1041" s="119">
        <v>41515</v>
      </c>
      <c r="S1041" s="30">
        <v>33.715000000000003</v>
      </c>
      <c r="T1041" s="41">
        <v>41515</v>
      </c>
      <c r="U1041" s="30">
        <v>28.247399999999999</v>
      </c>
      <c r="V1041" s="119">
        <v>41515</v>
      </c>
      <c r="W1041" s="30">
        <v>28.518000000000001</v>
      </c>
      <c r="X1041" s="1446"/>
      <c r="Y1041" s="93">
        <v>41537</v>
      </c>
      <c r="Z1041" s="30">
        <v>16.05</v>
      </c>
      <c r="AA1041" s="190">
        <f t="shared" si="96"/>
        <v>1.2880125</v>
      </c>
      <c r="AB1041" s="41">
        <v>41537</v>
      </c>
      <c r="AC1041" s="30">
        <v>14.45</v>
      </c>
      <c r="AD1041" s="190">
        <f t="shared" si="97"/>
        <v>1.0440124999999998</v>
      </c>
      <c r="AE1041" s="41">
        <v>41537</v>
      </c>
      <c r="AF1041" s="30">
        <v>17.170000000000002</v>
      </c>
      <c r="AG1041" s="1685">
        <f t="shared" si="98"/>
        <v>1.4740445000000002</v>
      </c>
      <c r="AH1041" s="1446"/>
      <c r="AI1041" s="93">
        <v>41534</v>
      </c>
      <c r="AJ1041" s="30">
        <v>14.38</v>
      </c>
      <c r="AK1041" s="190">
        <f t="shared" si="99"/>
        <v>1.0339220000000002</v>
      </c>
      <c r="AL1041" s="41">
        <v>41515</v>
      </c>
      <c r="AM1041" s="30">
        <v>11.021000000000001</v>
      </c>
      <c r="AN1041" s="190">
        <f t="shared" si="100"/>
        <v>0.60731220500000005</v>
      </c>
      <c r="AQ1041" s="1685"/>
    </row>
    <row r="1042" spans="1:43">
      <c r="A1042" s="28">
        <v>41516</v>
      </c>
      <c r="B1042" s="41">
        <v>41516</v>
      </c>
      <c r="C1042" s="30">
        <v>104.61539999999999</v>
      </c>
      <c r="D1042" s="28">
        <v>41516</v>
      </c>
      <c r="E1042" s="30">
        <v>63.203800000000001</v>
      </c>
      <c r="F1042" s="28">
        <v>41516</v>
      </c>
      <c r="G1042" s="30">
        <v>37.0486</v>
      </c>
      <c r="H1042" s="28">
        <v>41516</v>
      </c>
      <c r="I1042" s="30">
        <v>30.566400000000002</v>
      </c>
      <c r="J1042" s="28">
        <v>41516</v>
      </c>
      <c r="K1042" s="30">
        <v>22.710100000000001</v>
      </c>
      <c r="L1042" s="41">
        <v>41516</v>
      </c>
      <c r="M1042" s="30">
        <v>36.896099999999997</v>
      </c>
      <c r="N1042" s="119">
        <v>41516</v>
      </c>
      <c r="O1042" s="30">
        <v>42.683</v>
      </c>
      <c r="P1042" s="41">
        <v>41516</v>
      </c>
      <c r="Q1042" s="30">
        <v>33.265099999999997</v>
      </c>
      <c r="R1042" s="119">
        <v>41516</v>
      </c>
      <c r="S1042" s="30">
        <v>33.627000000000002</v>
      </c>
      <c r="T1042" s="41">
        <v>41516</v>
      </c>
      <c r="U1042" s="30">
        <v>28.222200000000001</v>
      </c>
      <c r="V1042" s="119">
        <v>41516</v>
      </c>
      <c r="W1042" s="30">
        <v>28.492999999999999</v>
      </c>
      <c r="X1042" s="1446"/>
      <c r="Y1042" s="93">
        <v>41540</v>
      </c>
      <c r="Z1042" s="30">
        <v>16.079999999999998</v>
      </c>
      <c r="AA1042" s="190">
        <f t="shared" si="96"/>
        <v>1.2928319999999995</v>
      </c>
      <c r="AB1042" s="41">
        <v>41540</v>
      </c>
      <c r="AC1042" s="30">
        <v>14.5</v>
      </c>
      <c r="AD1042" s="190">
        <f t="shared" si="97"/>
        <v>1.05125</v>
      </c>
      <c r="AE1042" s="41">
        <v>41540</v>
      </c>
      <c r="AF1042" s="30">
        <v>17.22</v>
      </c>
      <c r="AG1042" s="1685">
        <f t="shared" si="98"/>
        <v>1.4826419999999998</v>
      </c>
      <c r="AH1042" s="1446"/>
      <c r="AI1042" s="93">
        <v>41535</v>
      </c>
      <c r="AJ1042" s="30">
        <v>14.4</v>
      </c>
      <c r="AK1042" s="190">
        <f t="shared" si="99"/>
        <v>1.0368000000000002</v>
      </c>
      <c r="AL1042" s="41">
        <v>41516</v>
      </c>
      <c r="AM1042" s="30">
        <v>11.007</v>
      </c>
      <c r="AN1042" s="190">
        <f t="shared" si="100"/>
        <v>0.60577024499999998</v>
      </c>
      <c r="AQ1042" s="1685"/>
    </row>
    <row r="1043" spans="1:43">
      <c r="A1043" s="28">
        <v>41519</v>
      </c>
      <c r="B1043" s="41">
        <v>41519</v>
      </c>
      <c r="C1043" s="30">
        <v>104.44</v>
      </c>
      <c r="D1043" s="28">
        <v>41519</v>
      </c>
      <c r="E1043" s="30">
        <v>63.273299999999999</v>
      </c>
      <c r="F1043" s="28">
        <v>41519</v>
      </c>
      <c r="G1043" s="30">
        <v>36.9773</v>
      </c>
      <c r="H1043" s="28">
        <v>41519</v>
      </c>
      <c r="I1043" s="30">
        <v>30.4923</v>
      </c>
      <c r="J1043" s="28">
        <v>41519</v>
      </c>
      <c r="K1043" s="30">
        <v>22.568300000000001</v>
      </c>
      <c r="L1043" s="41">
        <v>41519</v>
      </c>
      <c r="M1043" s="30">
        <v>37.0627</v>
      </c>
      <c r="N1043" s="119">
        <v>41519</v>
      </c>
      <c r="O1043" s="30">
        <v>42.795000000000002</v>
      </c>
      <c r="P1043" s="41">
        <v>41519</v>
      </c>
      <c r="Q1043" s="30">
        <v>33.277999999999999</v>
      </c>
      <c r="R1043" s="119">
        <v>41519</v>
      </c>
      <c r="S1043" s="30">
        <v>33.631</v>
      </c>
      <c r="T1043" s="41">
        <v>41519</v>
      </c>
      <c r="U1043" s="30">
        <v>28.079599999999999</v>
      </c>
      <c r="V1043" s="119">
        <v>41519</v>
      </c>
      <c r="W1043" s="30">
        <v>28.335000000000001</v>
      </c>
      <c r="X1043" s="1446"/>
      <c r="Y1043" s="93">
        <v>41541</v>
      </c>
      <c r="Z1043" s="30">
        <v>16.059999999999999</v>
      </c>
      <c r="AA1043" s="190">
        <f t="shared" si="96"/>
        <v>1.2896179999999999</v>
      </c>
      <c r="AB1043" s="41">
        <v>41541</v>
      </c>
      <c r="AC1043" s="30">
        <v>14.49</v>
      </c>
      <c r="AD1043" s="190">
        <f t="shared" si="97"/>
        <v>1.0498004999999999</v>
      </c>
      <c r="AE1043" s="41">
        <v>41541</v>
      </c>
      <c r="AF1043" s="30">
        <v>17.239999999999998</v>
      </c>
      <c r="AG1043" s="1685">
        <f t="shared" si="98"/>
        <v>1.4860880000000001</v>
      </c>
      <c r="AH1043" s="1446"/>
      <c r="AI1043" s="93">
        <v>41536</v>
      </c>
      <c r="AJ1043" s="30">
        <v>14.43</v>
      </c>
      <c r="AK1043" s="190">
        <f t="shared" si="99"/>
        <v>1.0411244999999998</v>
      </c>
      <c r="AL1043" s="41">
        <v>41519</v>
      </c>
      <c r="AM1043" s="30">
        <v>11.045</v>
      </c>
      <c r="AN1043" s="190">
        <f t="shared" si="100"/>
        <v>0.60996012499999996</v>
      </c>
      <c r="AQ1043" s="1685"/>
    </row>
    <row r="1044" spans="1:43">
      <c r="A1044" s="28">
        <v>41520</v>
      </c>
      <c r="B1044" s="41">
        <v>41520</v>
      </c>
      <c r="C1044" s="30">
        <v>104.4712</v>
      </c>
      <c r="D1044" s="28">
        <v>41520</v>
      </c>
      <c r="E1044" s="30">
        <v>63.266399999999997</v>
      </c>
      <c r="F1044" s="28">
        <v>41520</v>
      </c>
      <c r="G1044" s="30">
        <v>36.965800000000002</v>
      </c>
      <c r="H1044" s="28">
        <v>41520</v>
      </c>
      <c r="I1044" s="30">
        <v>30.496099999999998</v>
      </c>
      <c r="J1044" s="28">
        <v>41520</v>
      </c>
      <c r="K1044" s="30">
        <v>22.625499999999999</v>
      </c>
      <c r="L1044" s="41">
        <v>41520</v>
      </c>
      <c r="M1044" s="30">
        <v>37.151000000000003</v>
      </c>
      <c r="N1044" s="119">
        <v>41520</v>
      </c>
      <c r="O1044" s="30">
        <v>42.859000000000002</v>
      </c>
      <c r="P1044" s="41">
        <v>41520</v>
      </c>
      <c r="Q1044" s="30">
        <v>33.3048</v>
      </c>
      <c r="R1044" s="119">
        <v>41520</v>
      </c>
      <c r="S1044" s="30">
        <v>33.655999999999999</v>
      </c>
      <c r="T1044" s="41">
        <v>41520</v>
      </c>
      <c r="U1044" s="30">
        <v>28.0824</v>
      </c>
      <c r="V1044" s="119">
        <v>41520</v>
      </c>
      <c r="W1044" s="30">
        <v>28.335999999999999</v>
      </c>
      <c r="X1044" s="1446"/>
      <c r="Y1044" s="93">
        <v>41542</v>
      </c>
      <c r="Z1044" s="30">
        <v>15.84</v>
      </c>
      <c r="AA1044" s="190">
        <f t="shared" si="96"/>
        <v>1.2545279999999996</v>
      </c>
      <c r="AB1044" s="41">
        <v>41542</v>
      </c>
      <c r="AC1044" s="30">
        <v>14.13</v>
      </c>
      <c r="AD1044" s="190">
        <f t="shared" si="97"/>
        <v>0.99828450000000002</v>
      </c>
      <c r="AE1044" s="41">
        <v>41542</v>
      </c>
      <c r="AF1044" s="30">
        <v>16.84</v>
      </c>
      <c r="AG1044" s="1685">
        <f t="shared" si="98"/>
        <v>1.4179279999999999</v>
      </c>
      <c r="AH1044" s="1446"/>
      <c r="AI1044" s="93">
        <v>41537</v>
      </c>
      <c r="AJ1044" s="30">
        <v>14.43</v>
      </c>
      <c r="AK1044" s="190">
        <f t="shared" si="99"/>
        <v>1.0411244999999998</v>
      </c>
      <c r="AL1044" s="41">
        <v>41520</v>
      </c>
      <c r="AM1044" s="30">
        <v>11.01</v>
      </c>
      <c r="AN1044" s="190">
        <f t="shared" si="100"/>
        <v>0.60610050000000004</v>
      </c>
      <c r="AQ1044" s="1685"/>
    </row>
    <row r="1045" spans="1:43">
      <c r="A1045" s="28">
        <v>41521</v>
      </c>
      <c r="B1045" s="41">
        <v>41521</v>
      </c>
      <c r="C1045" s="30">
        <v>99.459699999999998</v>
      </c>
      <c r="D1045" s="28">
        <v>41521</v>
      </c>
      <c r="E1045" s="30">
        <v>62.687199999999997</v>
      </c>
      <c r="F1045" s="28">
        <v>41521</v>
      </c>
      <c r="G1045" s="30">
        <v>36.750100000000003</v>
      </c>
      <c r="H1045" s="28">
        <v>41521</v>
      </c>
      <c r="I1045" s="30">
        <v>30.238199999999999</v>
      </c>
      <c r="J1045" s="28">
        <v>41521</v>
      </c>
      <c r="K1045" s="30">
        <v>22.316800000000001</v>
      </c>
      <c r="L1045" s="41">
        <v>41521</v>
      </c>
      <c r="M1045" s="30">
        <v>36.488399999999999</v>
      </c>
      <c r="N1045" s="119">
        <v>41521</v>
      </c>
      <c r="O1045" s="30">
        <v>41.192</v>
      </c>
      <c r="P1045" s="41">
        <v>41521</v>
      </c>
      <c r="Q1045" s="30">
        <v>32.850299999999997</v>
      </c>
      <c r="R1045" s="119">
        <v>41521</v>
      </c>
      <c r="S1045" s="30">
        <v>33.200000000000003</v>
      </c>
      <c r="T1045" s="41">
        <v>41521</v>
      </c>
      <c r="U1045" s="30">
        <v>27.8582</v>
      </c>
      <c r="V1045" s="119">
        <v>41521</v>
      </c>
      <c r="W1045" s="30">
        <v>28.119</v>
      </c>
      <c r="X1045" s="1446"/>
      <c r="Y1045" s="93">
        <v>41543</v>
      </c>
      <c r="Z1045" s="30">
        <v>15.84</v>
      </c>
      <c r="AA1045" s="190">
        <f t="shared" si="96"/>
        <v>1.2545279999999996</v>
      </c>
      <c r="AB1045" s="41">
        <v>41543</v>
      </c>
      <c r="AC1045" s="30">
        <v>14.15</v>
      </c>
      <c r="AD1045" s="190">
        <f t="shared" si="97"/>
        <v>1.0011125000000003</v>
      </c>
      <c r="AE1045" s="41">
        <v>41543</v>
      </c>
      <c r="AF1045" s="30">
        <v>16.829999999999998</v>
      </c>
      <c r="AG1045" s="1685">
        <f t="shared" si="98"/>
        <v>1.4162444999999995</v>
      </c>
      <c r="AH1045" s="1446"/>
      <c r="AI1045" s="93">
        <v>41540</v>
      </c>
      <c r="AJ1045" s="30">
        <v>14.46</v>
      </c>
      <c r="AK1045" s="190">
        <f t="shared" si="99"/>
        <v>1.0454580000000002</v>
      </c>
      <c r="AL1045" s="41">
        <v>41521</v>
      </c>
      <c r="AM1045" s="30">
        <v>11.012</v>
      </c>
      <c r="AN1045" s="190">
        <f t="shared" si="100"/>
        <v>0.60632072000000015</v>
      </c>
      <c r="AQ1045" s="1685"/>
    </row>
    <row r="1046" spans="1:43">
      <c r="A1046" s="28">
        <v>41522</v>
      </c>
      <c r="B1046" s="41">
        <v>41522</v>
      </c>
      <c r="C1046" s="30">
        <v>100.1717</v>
      </c>
      <c r="D1046" s="28">
        <v>41522</v>
      </c>
      <c r="E1046" s="30">
        <v>63.305700000000002</v>
      </c>
      <c r="F1046" s="28">
        <v>41522</v>
      </c>
      <c r="G1046" s="30">
        <v>37.1738</v>
      </c>
      <c r="H1046" s="28">
        <v>41522</v>
      </c>
      <c r="I1046" s="30">
        <v>30.479600000000001</v>
      </c>
      <c r="J1046" s="28">
        <v>41522</v>
      </c>
      <c r="K1046" s="30">
        <v>22.226299999999998</v>
      </c>
      <c r="L1046" s="41">
        <v>41522</v>
      </c>
      <c r="M1046" s="30">
        <v>35.456699999999998</v>
      </c>
      <c r="N1046" s="119">
        <v>41522</v>
      </c>
      <c r="O1046" s="30">
        <v>39.439</v>
      </c>
      <c r="P1046" s="41">
        <v>41522</v>
      </c>
      <c r="Q1046" s="30">
        <v>33.208100000000002</v>
      </c>
      <c r="R1046" s="119">
        <v>41522</v>
      </c>
      <c r="S1046" s="30">
        <v>33.091999999999999</v>
      </c>
      <c r="T1046" s="41">
        <v>41522</v>
      </c>
      <c r="U1046" s="30">
        <v>28.047499999999999</v>
      </c>
      <c r="V1046" s="119">
        <v>41522</v>
      </c>
      <c r="W1046" s="30">
        <v>28.3</v>
      </c>
      <c r="X1046" s="1446"/>
      <c r="Y1046" s="93">
        <v>41544</v>
      </c>
      <c r="Z1046" s="30">
        <v>15.83</v>
      </c>
      <c r="AA1046" s="190">
        <f t="shared" si="96"/>
        <v>1.2529444999999999</v>
      </c>
      <c r="AB1046" s="41">
        <v>41544</v>
      </c>
      <c r="AC1046" s="30">
        <v>14.16</v>
      </c>
      <c r="AD1046" s="190">
        <f t="shared" si="97"/>
        <v>1.0025280000000001</v>
      </c>
      <c r="AE1046" s="41">
        <v>41544</v>
      </c>
      <c r="AF1046" s="30">
        <v>16.760000000000002</v>
      </c>
      <c r="AG1046" s="1685">
        <f t="shared" si="98"/>
        <v>1.4044880000000004</v>
      </c>
      <c r="AH1046" s="1446"/>
      <c r="AI1046" s="93">
        <v>41541</v>
      </c>
      <c r="AJ1046" s="30">
        <v>14.46</v>
      </c>
      <c r="AK1046" s="190">
        <f t="shared" si="99"/>
        <v>1.0454580000000002</v>
      </c>
      <c r="AL1046" s="41">
        <v>41522</v>
      </c>
      <c r="AM1046" s="30">
        <v>10.933</v>
      </c>
      <c r="AN1046" s="190">
        <f t="shared" si="100"/>
        <v>0.59765244499999992</v>
      </c>
      <c r="AQ1046" s="1685"/>
    </row>
    <row r="1047" spans="1:43">
      <c r="A1047" s="28">
        <v>41523</v>
      </c>
      <c r="B1047" s="41">
        <v>41523</v>
      </c>
      <c r="C1047" s="30">
        <v>100.97790000000001</v>
      </c>
      <c r="D1047" s="28">
        <v>41523</v>
      </c>
      <c r="E1047" s="30">
        <v>64.075800000000001</v>
      </c>
      <c r="F1047" s="28">
        <v>41523</v>
      </c>
      <c r="G1047" s="30">
        <v>37.643099999999997</v>
      </c>
      <c r="H1047" s="28">
        <v>41523</v>
      </c>
      <c r="I1047" s="30">
        <v>30.897500000000001</v>
      </c>
      <c r="J1047" s="28">
        <v>41523</v>
      </c>
      <c r="K1047" s="30">
        <v>22.4924</v>
      </c>
      <c r="L1047" s="41">
        <v>41523</v>
      </c>
      <c r="M1047" s="30">
        <v>36.244700000000002</v>
      </c>
      <c r="N1047" s="119">
        <v>41523</v>
      </c>
      <c r="O1047" s="30">
        <v>40.171999999999997</v>
      </c>
      <c r="P1047" s="41">
        <v>41523</v>
      </c>
      <c r="Q1047" s="30">
        <v>34.087699999999998</v>
      </c>
      <c r="R1047" s="119">
        <v>41523</v>
      </c>
      <c r="S1047" s="30">
        <v>33.975999999999999</v>
      </c>
      <c r="T1047" s="41">
        <v>41523</v>
      </c>
      <c r="U1047" s="30">
        <v>28.4068</v>
      </c>
      <c r="V1047" s="119">
        <v>41523</v>
      </c>
      <c r="W1047" s="30">
        <v>28.66</v>
      </c>
      <c r="X1047" s="1446"/>
      <c r="Y1047" s="93">
        <v>41547</v>
      </c>
      <c r="Z1047" s="30">
        <v>15.84</v>
      </c>
      <c r="AA1047" s="190">
        <f t="shared" si="96"/>
        <v>1.2545279999999996</v>
      </c>
      <c r="AB1047" s="41">
        <v>41547</v>
      </c>
      <c r="AC1047" s="30">
        <v>13.98</v>
      </c>
      <c r="AD1047" s="190">
        <f t="shared" si="97"/>
        <v>0.97720200000000013</v>
      </c>
      <c r="AE1047" s="41">
        <v>41547</v>
      </c>
      <c r="AF1047" s="30">
        <v>16.71</v>
      </c>
      <c r="AG1047" s="1685">
        <f t="shared" si="98"/>
        <v>1.3961204999999999</v>
      </c>
      <c r="AH1047" s="1446"/>
      <c r="AI1047" s="93">
        <v>41542</v>
      </c>
      <c r="AJ1047" s="30">
        <v>13.99</v>
      </c>
      <c r="AK1047" s="190">
        <f t="shared" si="99"/>
        <v>0.97860049999999987</v>
      </c>
      <c r="AL1047" s="41">
        <v>41523</v>
      </c>
      <c r="AM1047" s="30">
        <v>10.931000000000001</v>
      </c>
      <c r="AN1047" s="190">
        <f t="shared" si="100"/>
        <v>0.5974338050000001</v>
      </c>
      <c r="AQ1047" s="1685"/>
    </row>
    <row r="1048" spans="1:43">
      <c r="A1048" s="28">
        <v>41526</v>
      </c>
      <c r="B1048" s="41">
        <v>41526</v>
      </c>
      <c r="C1048" s="30">
        <v>97.692099999999996</v>
      </c>
      <c r="D1048" s="28">
        <v>41526</v>
      </c>
      <c r="E1048" s="30">
        <v>64.040899999999993</v>
      </c>
      <c r="F1048" s="28">
        <v>41526</v>
      </c>
      <c r="G1048" s="30">
        <v>37.6526</v>
      </c>
      <c r="H1048" s="28">
        <v>41526</v>
      </c>
      <c r="I1048" s="30">
        <v>30.924199999999999</v>
      </c>
      <c r="J1048" s="28">
        <v>41526</v>
      </c>
      <c r="K1048" s="30">
        <v>22.603999999999999</v>
      </c>
      <c r="L1048" s="41">
        <v>41526</v>
      </c>
      <c r="M1048" s="30">
        <v>35.828400000000002</v>
      </c>
      <c r="N1048" s="119">
        <v>41526</v>
      </c>
      <c r="O1048" s="30">
        <v>39.561</v>
      </c>
      <c r="P1048" s="41">
        <v>41526</v>
      </c>
      <c r="Q1048" s="30">
        <v>34.050899999999999</v>
      </c>
      <c r="R1048" s="119">
        <v>41526</v>
      </c>
      <c r="S1048" s="30">
        <v>33.938000000000002</v>
      </c>
      <c r="T1048" s="41">
        <v>41526</v>
      </c>
      <c r="U1048" s="30">
        <v>28.365600000000001</v>
      </c>
      <c r="V1048" s="119">
        <v>41526</v>
      </c>
      <c r="W1048" s="30">
        <v>28.631</v>
      </c>
      <c r="X1048" s="1446"/>
      <c r="Y1048" s="93">
        <v>41548</v>
      </c>
      <c r="Z1048" s="30">
        <v>15.67</v>
      </c>
      <c r="AA1048" s="190">
        <f t="shared" si="96"/>
        <v>1.2277445000000002</v>
      </c>
      <c r="AB1048" s="41">
        <v>41548</v>
      </c>
      <c r="AC1048" s="30">
        <v>13.81</v>
      </c>
      <c r="AD1048" s="190">
        <f t="shared" si="97"/>
        <v>0.95358049999999994</v>
      </c>
      <c r="AE1048" s="41">
        <v>41548</v>
      </c>
      <c r="AF1048" s="30">
        <v>16.5</v>
      </c>
      <c r="AG1048" s="1685">
        <f t="shared" si="98"/>
        <v>1.3612500000000001</v>
      </c>
      <c r="AH1048" s="1446"/>
      <c r="AI1048" s="93">
        <v>41543</v>
      </c>
      <c r="AJ1048" s="30">
        <v>13.98</v>
      </c>
      <c r="AK1048" s="190">
        <f t="shared" si="99"/>
        <v>0.97720200000000013</v>
      </c>
      <c r="AL1048" s="41">
        <v>41526</v>
      </c>
      <c r="AM1048" s="30">
        <v>10.942</v>
      </c>
      <c r="AN1048" s="190">
        <f t="shared" si="100"/>
        <v>0.59863682000000007</v>
      </c>
      <c r="AQ1048" s="1685"/>
    </row>
    <row r="1049" spans="1:43">
      <c r="A1049" s="28">
        <v>41527</v>
      </c>
      <c r="B1049" s="41">
        <v>41527</v>
      </c>
      <c r="C1049" s="30">
        <v>97.844399999999993</v>
      </c>
      <c r="D1049" s="28">
        <v>41527</v>
      </c>
      <c r="E1049" s="30">
        <v>64.198300000000003</v>
      </c>
      <c r="F1049" s="28">
        <v>41527</v>
      </c>
      <c r="G1049" s="30">
        <v>37.790100000000002</v>
      </c>
      <c r="H1049" s="28">
        <v>41527</v>
      </c>
      <c r="I1049" s="30">
        <v>31.142399999999999</v>
      </c>
      <c r="J1049" s="28">
        <v>41527</v>
      </c>
      <c r="K1049" s="30">
        <v>22.767299999999999</v>
      </c>
      <c r="L1049" s="41">
        <v>41527</v>
      </c>
      <c r="M1049" s="30">
        <v>36.357999999999997</v>
      </c>
      <c r="N1049" s="119">
        <v>41527</v>
      </c>
      <c r="O1049" s="30">
        <v>40.061999999999998</v>
      </c>
      <c r="P1049" s="41">
        <v>41527</v>
      </c>
      <c r="Q1049" s="30">
        <v>34.436100000000003</v>
      </c>
      <c r="R1049" s="119">
        <v>41527</v>
      </c>
      <c r="S1049" s="30">
        <v>34.317999999999998</v>
      </c>
      <c r="T1049" s="41">
        <v>41527</v>
      </c>
      <c r="U1049" s="30">
        <v>28.608000000000001</v>
      </c>
      <c r="V1049" s="119">
        <v>41527</v>
      </c>
      <c r="W1049" s="30">
        <v>28.890999999999998</v>
      </c>
      <c r="X1049" s="1446"/>
      <c r="Y1049" s="93">
        <v>41549</v>
      </c>
      <c r="Z1049" s="30">
        <v>15.69</v>
      </c>
      <c r="AA1049" s="190">
        <f t="shared" si="96"/>
        <v>1.2308804999999998</v>
      </c>
      <c r="AB1049" s="41">
        <v>41549</v>
      </c>
      <c r="AC1049" s="30">
        <v>13.82</v>
      </c>
      <c r="AD1049" s="190">
        <f t="shared" si="97"/>
        <v>0.95496199999999987</v>
      </c>
      <c r="AE1049" s="41">
        <v>41549</v>
      </c>
      <c r="AF1049" s="30">
        <v>16.57</v>
      </c>
      <c r="AG1049" s="1685">
        <f t="shared" si="98"/>
        <v>1.3728245000000001</v>
      </c>
      <c r="AH1049" s="1446"/>
      <c r="AI1049" s="93">
        <v>41544</v>
      </c>
      <c r="AJ1049" s="30">
        <v>13.98</v>
      </c>
      <c r="AK1049" s="190">
        <f t="shared" si="99"/>
        <v>0.97720200000000013</v>
      </c>
      <c r="AL1049" s="41">
        <v>41527</v>
      </c>
      <c r="AM1049" s="30">
        <v>11.006</v>
      </c>
      <c r="AN1049" s="190">
        <f t="shared" si="100"/>
        <v>0.60566017999999999</v>
      </c>
      <c r="AQ1049" s="1685"/>
    </row>
    <row r="1050" spans="1:43">
      <c r="A1050" s="28">
        <v>41528</v>
      </c>
      <c r="B1050" s="41">
        <v>41528</v>
      </c>
      <c r="C1050" s="30">
        <v>98.182100000000005</v>
      </c>
      <c r="D1050" s="28">
        <v>41528</v>
      </c>
      <c r="E1050" s="30">
        <v>64.622500000000002</v>
      </c>
      <c r="F1050" s="28">
        <v>41528</v>
      </c>
      <c r="G1050" s="30">
        <v>38.076999999999998</v>
      </c>
      <c r="H1050" s="28">
        <v>41528</v>
      </c>
      <c r="I1050" s="30">
        <v>31.385100000000001</v>
      </c>
      <c r="J1050" s="28">
        <v>41528</v>
      </c>
      <c r="K1050" s="30">
        <v>22.9529</v>
      </c>
      <c r="L1050" s="41">
        <v>41528</v>
      </c>
      <c r="M1050" s="30">
        <v>36.468499999999999</v>
      </c>
      <c r="N1050" s="119">
        <v>41528</v>
      </c>
      <c r="O1050" s="30">
        <v>40.146999999999998</v>
      </c>
      <c r="P1050" s="41">
        <v>41528</v>
      </c>
      <c r="Q1050" s="30">
        <v>34.7136</v>
      </c>
      <c r="R1050" s="119">
        <v>41528</v>
      </c>
      <c r="S1050" s="30">
        <v>34.534999999999997</v>
      </c>
      <c r="T1050" s="41">
        <v>41528</v>
      </c>
      <c r="U1050" s="30">
        <v>28.808399999999999</v>
      </c>
      <c r="V1050" s="119">
        <v>41528</v>
      </c>
      <c r="W1050" s="30">
        <v>29.097999999999999</v>
      </c>
      <c r="X1050" s="1446"/>
      <c r="Y1050" s="93">
        <v>41550</v>
      </c>
      <c r="Z1050" s="30">
        <v>15.58</v>
      </c>
      <c r="AA1050" s="190">
        <f t="shared" si="96"/>
        <v>1.2136819999999999</v>
      </c>
      <c r="AB1050" s="41">
        <v>41550</v>
      </c>
      <c r="AC1050" s="30">
        <v>13.68</v>
      </c>
      <c r="AD1050" s="190">
        <f t="shared" si="97"/>
        <v>0.93571199999999999</v>
      </c>
      <c r="AE1050" s="41">
        <v>41550</v>
      </c>
      <c r="AF1050" s="30">
        <v>16.48</v>
      </c>
      <c r="AG1050" s="1685">
        <f t="shared" si="98"/>
        <v>1.357952</v>
      </c>
      <c r="AH1050" s="1446"/>
      <c r="AI1050" s="93">
        <v>41547</v>
      </c>
      <c r="AJ1050" s="30">
        <v>13.84</v>
      </c>
      <c r="AK1050" s="190">
        <f t="shared" si="99"/>
        <v>0.95772799999999991</v>
      </c>
      <c r="AL1050" s="41">
        <v>41528</v>
      </c>
      <c r="AM1050" s="30">
        <v>10.996</v>
      </c>
      <c r="AN1050" s="190">
        <f t="shared" si="100"/>
        <v>0.60456008000000006</v>
      </c>
      <c r="AQ1050" s="1685"/>
    </row>
    <row r="1051" spans="1:43">
      <c r="A1051" s="28">
        <v>41529</v>
      </c>
      <c r="B1051" s="41">
        <v>41529</v>
      </c>
      <c r="C1051" s="30">
        <v>93.873099999999994</v>
      </c>
      <c r="D1051" s="28">
        <v>41529</v>
      </c>
      <c r="E1051" s="30">
        <v>62.3904</v>
      </c>
      <c r="F1051" s="28">
        <v>41529</v>
      </c>
      <c r="G1051" s="30">
        <v>36.557699999999997</v>
      </c>
      <c r="H1051" s="28">
        <v>41529</v>
      </c>
      <c r="I1051" s="30">
        <v>30.225899999999999</v>
      </c>
      <c r="J1051" s="28">
        <v>41529</v>
      </c>
      <c r="K1051" s="30">
        <v>21.825199999999999</v>
      </c>
      <c r="L1051" s="41">
        <v>41529</v>
      </c>
      <c r="M1051" s="30">
        <v>34.342799999999997</v>
      </c>
      <c r="N1051" s="119">
        <v>41529</v>
      </c>
      <c r="O1051" s="30">
        <v>37.462000000000003</v>
      </c>
      <c r="P1051" s="41">
        <v>41529</v>
      </c>
      <c r="Q1051" s="30">
        <v>33.127899999999997</v>
      </c>
      <c r="R1051" s="119">
        <v>41529</v>
      </c>
      <c r="S1051" s="30">
        <v>32.871000000000002</v>
      </c>
      <c r="T1051" s="41">
        <v>41529</v>
      </c>
      <c r="U1051" s="30">
        <v>27.000900000000001</v>
      </c>
      <c r="V1051" s="119">
        <v>41529</v>
      </c>
      <c r="W1051" s="30">
        <v>27.202000000000002</v>
      </c>
      <c r="X1051" s="1446"/>
      <c r="Y1051" s="93">
        <v>41551</v>
      </c>
      <c r="Z1051" s="30">
        <v>15.57</v>
      </c>
      <c r="AA1051" s="190">
        <f t="shared" si="96"/>
        <v>1.2121245</v>
      </c>
      <c r="AB1051" s="41">
        <v>41551</v>
      </c>
      <c r="AC1051" s="30">
        <v>13.64</v>
      </c>
      <c r="AD1051" s="190">
        <f t="shared" si="97"/>
        <v>0.93024799999999985</v>
      </c>
      <c r="AE1051" s="41">
        <v>41551</v>
      </c>
      <c r="AF1051" s="30">
        <v>16.489999999999998</v>
      </c>
      <c r="AG1051" s="1685">
        <f t="shared" si="98"/>
        <v>1.3596004999999998</v>
      </c>
      <c r="AH1051" s="1446"/>
      <c r="AI1051" s="93">
        <v>41548</v>
      </c>
      <c r="AJ1051" s="30">
        <v>13.51</v>
      </c>
      <c r="AK1051" s="190">
        <f t="shared" si="99"/>
        <v>0.91260049999999993</v>
      </c>
      <c r="AL1051" s="41">
        <v>41529</v>
      </c>
      <c r="AM1051" s="30">
        <v>10.958</v>
      </c>
      <c r="AN1051" s="190">
        <f t="shared" si="100"/>
        <v>0.60038881999999993</v>
      </c>
      <c r="AQ1051" s="1685"/>
    </row>
    <row r="1052" spans="1:43">
      <c r="A1052" s="28">
        <v>41530</v>
      </c>
      <c r="B1052" s="41">
        <v>41530</v>
      </c>
      <c r="C1052" s="30">
        <v>92.645099999999999</v>
      </c>
      <c r="D1052" s="28">
        <v>41530</v>
      </c>
      <c r="E1052" s="30">
        <v>62.002600000000001</v>
      </c>
      <c r="F1052" s="28">
        <v>41530</v>
      </c>
      <c r="G1052" s="30">
        <v>36.460299999999997</v>
      </c>
      <c r="H1052" s="28">
        <v>41530</v>
      </c>
      <c r="I1052" s="30">
        <v>30.177900000000001</v>
      </c>
      <c r="J1052" s="28">
        <v>41530</v>
      </c>
      <c r="K1052" s="30">
        <v>21.850200000000001</v>
      </c>
      <c r="L1052" s="41">
        <v>41530</v>
      </c>
      <c r="M1052" s="30">
        <v>34.245399999999997</v>
      </c>
      <c r="N1052" s="119">
        <v>41530</v>
      </c>
      <c r="O1052" s="30">
        <v>37.328000000000003</v>
      </c>
      <c r="P1052" s="41">
        <v>41530</v>
      </c>
      <c r="Q1052" s="30">
        <v>33.156100000000002</v>
      </c>
      <c r="R1052" s="119">
        <v>41530</v>
      </c>
      <c r="S1052" s="30">
        <v>32.859000000000002</v>
      </c>
      <c r="T1052" s="41">
        <v>41530</v>
      </c>
      <c r="U1052" s="30">
        <v>26.978100000000001</v>
      </c>
      <c r="V1052" s="119">
        <v>41530</v>
      </c>
      <c r="W1052" s="30">
        <v>27.184999999999999</v>
      </c>
      <c r="X1052" s="1446"/>
      <c r="Y1052" s="93">
        <v>41554</v>
      </c>
      <c r="Z1052" s="30">
        <v>15.57</v>
      </c>
      <c r="AA1052" s="190">
        <f t="shared" si="96"/>
        <v>1.2121245</v>
      </c>
      <c r="AB1052" s="41">
        <v>41554</v>
      </c>
      <c r="AC1052" s="30">
        <v>13.68</v>
      </c>
      <c r="AD1052" s="190">
        <f t="shared" si="97"/>
        <v>0.93571199999999999</v>
      </c>
      <c r="AE1052" s="41">
        <v>41554</v>
      </c>
      <c r="AF1052" s="30">
        <v>16.489999999999998</v>
      </c>
      <c r="AG1052" s="1685">
        <f t="shared" si="98"/>
        <v>1.3596004999999998</v>
      </c>
      <c r="AH1052" s="1446"/>
      <c r="AI1052" s="93">
        <v>41549</v>
      </c>
      <c r="AJ1052" s="30">
        <v>13.56</v>
      </c>
      <c r="AK1052" s="190">
        <f t="shared" si="99"/>
        <v>0.91936799999999996</v>
      </c>
      <c r="AL1052" s="41">
        <v>41530</v>
      </c>
      <c r="AM1052" s="30">
        <v>10.959</v>
      </c>
      <c r="AN1052" s="190">
        <f t="shared" si="100"/>
        <v>0.60049840499999996</v>
      </c>
      <c r="AQ1052" s="1685"/>
    </row>
    <row r="1053" spans="1:43">
      <c r="A1053" s="28">
        <v>41533</v>
      </c>
      <c r="B1053" s="41">
        <v>41533</v>
      </c>
      <c r="C1053" s="30">
        <v>93.360900000000001</v>
      </c>
      <c r="D1053" s="28">
        <v>41533</v>
      </c>
      <c r="E1053" s="30">
        <v>62.508499999999998</v>
      </c>
      <c r="F1053" s="28">
        <v>41533</v>
      </c>
      <c r="G1053" s="30">
        <v>36.89</v>
      </c>
      <c r="H1053" s="28">
        <v>41533</v>
      </c>
      <c r="I1053" s="30">
        <v>30.470500000000001</v>
      </c>
      <c r="J1053" s="28">
        <v>41533</v>
      </c>
      <c r="K1053" s="30">
        <v>22.038799999999998</v>
      </c>
      <c r="L1053" s="41">
        <v>41533</v>
      </c>
      <c r="M1053" s="30">
        <v>34.391399999999997</v>
      </c>
      <c r="N1053" s="119">
        <v>41533</v>
      </c>
      <c r="O1053" s="30">
        <v>37.646999999999998</v>
      </c>
      <c r="P1053" s="41">
        <v>41533</v>
      </c>
      <c r="Q1053" s="30">
        <v>33.466200000000001</v>
      </c>
      <c r="R1053" s="119">
        <v>41533</v>
      </c>
      <c r="S1053" s="30">
        <v>33.418999999999997</v>
      </c>
      <c r="T1053" s="41">
        <v>41533</v>
      </c>
      <c r="U1053" s="30">
        <v>27.2392</v>
      </c>
      <c r="V1053" s="119">
        <v>41533</v>
      </c>
      <c r="W1053" s="30">
        <v>27.454000000000001</v>
      </c>
      <c r="X1053" s="1446"/>
      <c r="Y1053" s="93">
        <v>41555</v>
      </c>
      <c r="Z1053" s="30">
        <v>15.42</v>
      </c>
      <c r="AA1053" s="190">
        <f t="shared" si="96"/>
        <v>1.1888820000000002</v>
      </c>
      <c r="AB1053" s="41">
        <v>41555</v>
      </c>
      <c r="AC1053" s="30">
        <v>13.26</v>
      </c>
      <c r="AD1053" s="190">
        <f t="shared" si="97"/>
        <v>0.87913799999999998</v>
      </c>
      <c r="AE1053" s="41">
        <v>41555</v>
      </c>
      <c r="AF1053" s="30">
        <v>16.21</v>
      </c>
      <c r="AG1053" s="1685">
        <f t="shared" si="98"/>
        <v>1.3138205000000003</v>
      </c>
      <c r="AH1053" s="1446"/>
      <c r="AI1053" s="93">
        <v>41550</v>
      </c>
      <c r="AJ1053" s="30">
        <v>13.48</v>
      </c>
      <c r="AK1053" s="190">
        <f t="shared" si="99"/>
        <v>0.90855200000000003</v>
      </c>
      <c r="AL1053" s="41">
        <v>41533</v>
      </c>
      <c r="AM1053" s="30">
        <v>10.933999999999999</v>
      </c>
      <c r="AN1053" s="190">
        <f t="shared" si="100"/>
        <v>0.59776177999999991</v>
      </c>
      <c r="AQ1053" s="1685"/>
    </row>
    <row r="1054" spans="1:43">
      <c r="A1054" s="28">
        <v>41534</v>
      </c>
      <c r="B1054" s="41">
        <v>41534</v>
      </c>
      <c r="C1054" s="30">
        <v>93.382499999999993</v>
      </c>
      <c r="D1054" s="28">
        <v>41534</v>
      </c>
      <c r="E1054" s="30">
        <v>62.5398</v>
      </c>
      <c r="F1054" s="28">
        <v>41534</v>
      </c>
      <c r="G1054" s="30">
        <v>36.912599999999998</v>
      </c>
      <c r="H1054" s="28">
        <v>41534</v>
      </c>
      <c r="I1054" s="30">
        <v>30.482199999999999</v>
      </c>
      <c r="J1054" s="28">
        <v>41534</v>
      </c>
      <c r="K1054" s="30">
        <v>22.075600000000001</v>
      </c>
      <c r="L1054" s="41">
        <v>41534</v>
      </c>
      <c r="M1054" s="30">
        <v>34.488</v>
      </c>
      <c r="N1054" s="119">
        <v>41534</v>
      </c>
      <c r="O1054" s="30">
        <v>37.722000000000001</v>
      </c>
      <c r="P1054" s="41">
        <v>41534</v>
      </c>
      <c r="Q1054" s="30">
        <v>33.495600000000003</v>
      </c>
      <c r="R1054" s="119">
        <v>41534</v>
      </c>
      <c r="S1054" s="30">
        <v>33.427</v>
      </c>
      <c r="T1054" s="41">
        <v>41534</v>
      </c>
      <c r="U1054" s="30">
        <v>27.238399999999999</v>
      </c>
      <c r="V1054" s="119">
        <v>41534</v>
      </c>
      <c r="W1054" s="30">
        <v>27.452999999999999</v>
      </c>
      <c r="X1054" s="1446"/>
      <c r="Y1054" s="93">
        <v>41556</v>
      </c>
      <c r="Z1054" s="30">
        <v>15.38</v>
      </c>
      <c r="AA1054" s="190">
        <f t="shared" si="96"/>
        <v>1.1827220000000003</v>
      </c>
      <c r="AB1054" s="41">
        <v>41556</v>
      </c>
      <c r="AC1054" s="30">
        <v>13.26</v>
      </c>
      <c r="AD1054" s="190">
        <f t="shared" si="97"/>
        <v>0.87913799999999998</v>
      </c>
      <c r="AE1054" s="41">
        <v>41556</v>
      </c>
      <c r="AF1054" s="30">
        <v>16.100000000000001</v>
      </c>
      <c r="AG1054" s="1685">
        <f t="shared" si="98"/>
        <v>1.2960500000000001</v>
      </c>
      <c r="AH1054" s="1446"/>
      <c r="AI1054" s="93">
        <v>41551</v>
      </c>
      <c r="AJ1054" s="30">
        <v>13.42</v>
      </c>
      <c r="AK1054" s="190">
        <f t="shared" si="99"/>
        <v>0.90048199999999989</v>
      </c>
      <c r="AL1054" s="41">
        <v>41534</v>
      </c>
      <c r="AM1054" s="30">
        <v>10.895</v>
      </c>
      <c r="AN1054" s="190">
        <f t="shared" si="100"/>
        <v>0.59350512499999997</v>
      </c>
      <c r="AQ1054" s="1685"/>
    </row>
    <row r="1055" spans="1:43">
      <c r="A1055" s="28">
        <v>41535</v>
      </c>
      <c r="B1055" s="41">
        <v>41535</v>
      </c>
      <c r="C1055" s="30">
        <v>92.170199999999994</v>
      </c>
      <c r="D1055" s="28">
        <v>41535</v>
      </c>
      <c r="E1055" s="30">
        <v>61.723399999999998</v>
      </c>
      <c r="F1055" s="28">
        <v>41535</v>
      </c>
      <c r="G1055" s="30">
        <v>36.471699999999998</v>
      </c>
      <c r="H1055" s="28">
        <v>41535</v>
      </c>
      <c r="I1055" s="30">
        <v>30.076799999999999</v>
      </c>
      <c r="J1055" s="28">
        <v>41535</v>
      </c>
      <c r="K1055" s="30">
        <v>21.747800000000002</v>
      </c>
      <c r="L1055" s="41">
        <v>41535</v>
      </c>
      <c r="M1055" s="30">
        <v>34.1922</v>
      </c>
      <c r="N1055" s="119">
        <v>41535</v>
      </c>
      <c r="O1055" s="30">
        <v>37.009</v>
      </c>
      <c r="P1055" s="41">
        <v>41535</v>
      </c>
      <c r="Q1055" s="30">
        <v>33.1937</v>
      </c>
      <c r="R1055" s="119">
        <v>41535</v>
      </c>
      <c r="S1055" s="30">
        <v>33.066000000000003</v>
      </c>
      <c r="T1055" s="41">
        <v>41535</v>
      </c>
      <c r="U1055" s="30">
        <v>26.7515</v>
      </c>
      <c r="V1055" s="119">
        <v>41535</v>
      </c>
      <c r="W1055" s="30">
        <v>26.95</v>
      </c>
      <c r="X1055" s="1446"/>
      <c r="Y1055" s="93">
        <v>41557</v>
      </c>
      <c r="Z1055" s="30">
        <v>15.61</v>
      </c>
      <c r="AA1055" s="190">
        <f t="shared" si="96"/>
        <v>1.2183604999999997</v>
      </c>
      <c r="AB1055" s="41">
        <v>41557</v>
      </c>
      <c r="AC1055" s="30">
        <v>13.53</v>
      </c>
      <c r="AD1055" s="190">
        <f t="shared" si="97"/>
        <v>0.91530450000000008</v>
      </c>
      <c r="AE1055" s="41">
        <v>41557</v>
      </c>
      <c r="AF1055" s="30">
        <v>16.32</v>
      </c>
      <c r="AG1055" s="1685">
        <f t="shared" si="98"/>
        <v>1.3317120000000002</v>
      </c>
      <c r="AH1055" s="1446"/>
      <c r="AI1055" s="93">
        <v>41554</v>
      </c>
      <c r="AJ1055" s="30">
        <v>13.42</v>
      </c>
      <c r="AK1055" s="190">
        <f t="shared" si="99"/>
        <v>0.90048199999999989</v>
      </c>
      <c r="AL1055" s="41">
        <v>41535</v>
      </c>
      <c r="AM1055" s="30">
        <v>10.967000000000001</v>
      </c>
      <c r="AN1055" s="190">
        <f t="shared" si="100"/>
        <v>0.60137544500000006</v>
      </c>
      <c r="AQ1055" s="1685"/>
    </row>
    <row r="1056" spans="1:43">
      <c r="A1056" s="28">
        <v>41536</v>
      </c>
      <c r="B1056" s="41">
        <v>41536</v>
      </c>
      <c r="C1056" s="30">
        <v>92.556399999999996</v>
      </c>
      <c r="D1056" s="28">
        <v>41536</v>
      </c>
      <c r="E1056" s="30">
        <v>62.365400000000001</v>
      </c>
      <c r="F1056" s="28">
        <v>41536</v>
      </c>
      <c r="G1056" s="30">
        <v>36.908700000000003</v>
      </c>
      <c r="H1056" s="28">
        <v>41536</v>
      </c>
      <c r="I1056" s="30">
        <v>30.548200000000001</v>
      </c>
      <c r="J1056" s="28">
        <v>41536</v>
      </c>
      <c r="K1056" s="30">
        <v>21.866499999999998</v>
      </c>
      <c r="L1056" s="41">
        <v>41536</v>
      </c>
      <c r="M1056" s="30">
        <v>34.822000000000003</v>
      </c>
      <c r="N1056" s="119">
        <v>41536</v>
      </c>
      <c r="O1056" s="30">
        <v>37.485999999999997</v>
      </c>
      <c r="P1056" s="41">
        <v>41536</v>
      </c>
      <c r="Q1056" s="30">
        <v>33.794600000000003</v>
      </c>
      <c r="R1056" s="119">
        <v>41536</v>
      </c>
      <c r="S1056" s="30">
        <v>33.762999999999998</v>
      </c>
      <c r="T1056" s="41">
        <v>41536</v>
      </c>
      <c r="U1056" s="30">
        <v>27.2135</v>
      </c>
      <c r="V1056" s="119">
        <v>41536</v>
      </c>
      <c r="W1056" s="30">
        <v>27.420999999999999</v>
      </c>
      <c r="X1056" s="1446"/>
      <c r="Y1056" s="93">
        <v>41558</v>
      </c>
      <c r="Z1056" s="30">
        <v>15.61</v>
      </c>
      <c r="AA1056" s="190">
        <f t="shared" si="96"/>
        <v>1.2183604999999997</v>
      </c>
      <c r="AB1056" s="41">
        <v>41558</v>
      </c>
      <c r="AC1056" s="30">
        <v>13.56</v>
      </c>
      <c r="AD1056" s="190">
        <f t="shared" si="97"/>
        <v>0.91936799999999996</v>
      </c>
      <c r="AE1056" s="41">
        <v>41558</v>
      </c>
      <c r="AF1056" s="30">
        <v>16.309999999999999</v>
      </c>
      <c r="AG1056" s="1685">
        <f t="shared" si="98"/>
        <v>1.3300804999999998</v>
      </c>
      <c r="AH1056" s="1446"/>
      <c r="AI1056" s="93">
        <v>41555</v>
      </c>
      <c r="AJ1056" s="30">
        <v>13.22</v>
      </c>
      <c r="AK1056" s="190">
        <f t="shared" si="99"/>
        <v>0.87384200000000023</v>
      </c>
      <c r="AL1056" s="41">
        <v>41536</v>
      </c>
      <c r="AM1056" s="30">
        <v>10.913</v>
      </c>
      <c r="AN1056" s="190">
        <f t="shared" si="100"/>
        <v>0.59546784500000005</v>
      </c>
      <c r="AQ1056" s="1685"/>
    </row>
    <row r="1057" spans="1:43">
      <c r="A1057" s="28">
        <v>41537</v>
      </c>
      <c r="B1057" s="41">
        <v>41537</v>
      </c>
      <c r="C1057" s="30">
        <v>91.990300000000005</v>
      </c>
      <c r="D1057" s="28">
        <v>41537</v>
      </c>
      <c r="E1057" s="30">
        <v>62.3123</v>
      </c>
      <c r="F1057" s="28">
        <v>41537</v>
      </c>
      <c r="G1057" s="30">
        <v>36.922899999999998</v>
      </c>
      <c r="H1057" s="28">
        <v>41537</v>
      </c>
      <c r="I1057" s="30">
        <v>30.564399999999999</v>
      </c>
      <c r="J1057" s="28">
        <v>41537</v>
      </c>
      <c r="K1057" s="30">
        <v>21.880500000000001</v>
      </c>
      <c r="L1057" s="41">
        <v>41537</v>
      </c>
      <c r="M1057" s="30">
        <v>34.520099999999999</v>
      </c>
      <c r="N1057" s="119">
        <v>41537</v>
      </c>
      <c r="O1057" s="30">
        <v>37.014000000000003</v>
      </c>
      <c r="P1057" s="41">
        <v>41537</v>
      </c>
      <c r="Q1057" s="30">
        <v>33.706800000000001</v>
      </c>
      <c r="R1057" s="119">
        <v>41537</v>
      </c>
      <c r="S1057" s="30">
        <v>33.622999999999998</v>
      </c>
      <c r="T1057" s="41">
        <v>41537</v>
      </c>
      <c r="U1057" s="30">
        <v>27.242599999999999</v>
      </c>
      <c r="V1057" s="119">
        <v>41537</v>
      </c>
      <c r="W1057" s="30">
        <v>27.452999999999999</v>
      </c>
      <c r="X1057" s="1446"/>
      <c r="Y1057" s="93">
        <v>41561</v>
      </c>
      <c r="Z1057" s="30">
        <v>15.47</v>
      </c>
      <c r="AA1057" s="190">
        <f t="shared" si="96"/>
        <v>1.1966045000000001</v>
      </c>
      <c r="AB1057" s="41">
        <v>41561</v>
      </c>
      <c r="AC1057" s="30">
        <v>13.49</v>
      </c>
      <c r="AD1057" s="190">
        <f t="shared" si="97"/>
        <v>0.90990049999999989</v>
      </c>
      <c r="AE1057" s="41">
        <v>41561</v>
      </c>
      <c r="AF1057" s="30">
        <v>16.100000000000001</v>
      </c>
      <c r="AG1057" s="1685">
        <f t="shared" si="98"/>
        <v>1.2960500000000001</v>
      </c>
      <c r="AH1057" s="1446"/>
      <c r="AI1057" s="93">
        <v>41556</v>
      </c>
      <c r="AJ1057" s="30">
        <v>13.09</v>
      </c>
      <c r="AK1057" s="190">
        <f t="shared" si="99"/>
        <v>0.85674049999999979</v>
      </c>
      <c r="AL1057" s="41">
        <v>41537</v>
      </c>
      <c r="AM1057" s="30">
        <v>10.94</v>
      </c>
      <c r="AN1057" s="190">
        <f t="shared" si="100"/>
        <v>0.59841800000000001</v>
      </c>
      <c r="AQ1057" s="1685"/>
    </row>
    <row r="1058" spans="1:43">
      <c r="A1058" s="28"/>
      <c r="B1058" s="41">
        <v>41540</v>
      </c>
      <c r="C1058" s="30">
        <v>90.676599999999993</v>
      </c>
      <c r="D1058" s="28">
        <v>41540</v>
      </c>
      <c r="E1058" s="30">
        <v>61.512300000000003</v>
      </c>
      <c r="F1058" s="28">
        <v>41540</v>
      </c>
      <c r="G1058" s="30">
        <v>36.707900000000002</v>
      </c>
      <c r="H1058" s="28">
        <v>41540</v>
      </c>
      <c r="I1058" s="30">
        <v>30.380199999999999</v>
      </c>
      <c r="J1058" s="28">
        <v>41540</v>
      </c>
      <c r="K1058" s="30">
        <v>21.805299999999999</v>
      </c>
      <c r="L1058" s="41">
        <v>41540</v>
      </c>
      <c r="M1058" s="30">
        <v>34.382599999999996</v>
      </c>
      <c r="N1058" s="119">
        <v>41540</v>
      </c>
      <c r="O1058" s="30">
        <v>36.847000000000001</v>
      </c>
      <c r="P1058" s="41">
        <v>41540</v>
      </c>
      <c r="Q1058" s="30">
        <v>33.576599999999999</v>
      </c>
      <c r="R1058" s="119">
        <v>41540</v>
      </c>
      <c r="S1058" s="30">
        <v>33.524000000000001</v>
      </c>
      <c r="T1058" s="41">
        <v>41540</v>
      </c>
      <c r="U1058" s="30">
        <v>27.1569</v>
      </c>
      <c r="V1058" s="119">
        <v>41540</v>
      </c>
      <c r="W1058" s="30">
        <v>27.372</v>
      </c>
      <c r="X1058" s="1446"/>
      <c r="Y1058" s="93">
        <v>41562</v>
      </c>
      <c r="Z1058" s="30">
        <v>15.6</v>
      </c>
      <c r="AA1058" s="190">
        <f t="shared" si="96"/>
        <v>1.2168000000000001</v>
      </c>
      <c r="AB1058" s="41">
        <v>41562</v>
      </c>
      <c r="AC1058" s="30">
        <v>13.62</v>
      </c>
      <c r="AD1058" s="190">
        <f t="shared" si="97"/>
        <v>0.92752199999999985</v>
      </c>
      <c r="AE1058" s="41">
        <v>41562</v>
      </c>
      <c r="AF1058" s="30">
        <v>16.11</v>
      </c>
      <c r="AG1058" s="1685">
        <f t="shared" si="98"/>
        <v>1.2976604999999999</v>
      </c>
      <c r="AH1058" s="1446"/>
      <c r="AI1058" s="93">
        <v>41557</v>
      </c>
      <c r="AJ1058" s="30">
        <v>13.2</v>
      </c>
      <c r="AK1058" s="190">
        <f t="shared" si="99"/>
        <v>0.87120000000000009</v>
      </c>
      <c r="AL1058" s="41">
        <v>41540</v>
      </c>
      <c r="AM1058" s="30">
        <v>10.964</v>
      </c>
      <c r="AN1058" s="190">
        <f t="shared" si="100"/>
        <v>0.60104648000000005</v>
      </c>
      <c r="AQ1058" s="1685"/>
    </row>
    <row r="1059" spans="1:43">
      <c r="A1059" s="28"/>
      <c r="B1059" s="41">
        <v>41541</v>
      </c>
      <c r="C1059" s="30">
        <v>90.616600000000005</v>
      </c>
      <c r="D1059" s="28">
        <v>41541</v>
      </c>
      <c r="E1059" s="30">
        <v>61.871499999999997</v>
      </c>
      <c r="F1059" s="28">
        <v>41541</v>
      </c>
      <c r="G1059" s="30">
        <v>37.092399999999998</v>
      </c>
      <c r="H1059" s="28">
        <v>41541</v>
      </c>
      <c r="I1059" s="30">
        <v>30.746500000000001</v>
      </c>
      <c r="J1059" s="28">
        <v>41541</v>
      </c>
      <c r="K1059" s="30">
        <v>22.139199999999999</v>
      </c>
      <c r="L1059" s="41">
        <v>41541</v>
      </c>
      <c r="M1059" s="30">
        <v>34.957900000000002</v>
      </c>
      <c r="N1059" s="119">
        <v>41541</v>
      </c>
      <c r="O1059" s="30">
        <v>37.451000000000001</v>
      </c>
      <c r="P1059" s="41">
        <v>41541</v>
      </c>
      <c r="Q1059" s="30">
        <v>34.413499999999999</v>
      </c>
      <c r="R1059" s="119">
        <v>41541</v>
      </c>
      <c r="S1059" s="30">
        <v>33.908000000000001</v>
      </c>
      <c r="T1059" s="41">
        <v>41541</v>
      </c>
      <c r="U1059" s="30">
        <v>27.563099999999999</v>
      </c>
      <c r="V1059" s="119">
        <v>41541</v>
      </c>
      <c r="W1059" s="30">
        <v>27.8</v>
      </c>
      <c r="X1059" s="1446"/>
      <c r="Y1059" s="93">
        <v>41563</v>
      </c>
      <c r="Z1059" s="30">
        <v>15.63</v>
      </c>
      <c r="AA1059" s="190">
        <f t="shared" si="96"/>
        <v>1.2214844999999999</v>
      </c>
      <c r="AB1059" s="41">
        <v>41563</v>
      </c>
      <c r="AC1059" s="30">
        <v>13.62</v>
      </c>
      <c r="AD1059" s="190">
        <f t="shared" si="97"/>
        <v>0.92752199999999985</v>
      </c>
      <c r="AE1059" s="41">
        <v>41563</v>
      </c>
      <c r="AF1059" s="30">
        <v>16.13</v>
      </c>
      <c r="AG1059" s="1685">
        <f t="shared" si="98"/>
        <v>1.3008845</v>
      </c>
      <c r="AH1059" s="1446"/>
      <c r="AI1059" s="93">
        <v>41558</v>
      </c>
      <c r="AJ1059" s="30">
        <v>13.21</v>
      </c>
      <c r="AK1059" s="190">
        <f t="shared" si="99"/>
        <v>0.87252050000000003</v>
      </c>
      <c r="AL1059" s="41">
        <v>41541</v>
      </c>
      <c r="AM1059" s="30">
        <v>10.954000000000001</v>
      </c>
      <c r="AN1059" s="190">
        <f t="shared" si="100"/>
        <v>0.59995058000000012</v>
      </c>
      <c r="AQ1059" s="1685"/>
    </row>
    <row r="1060" spans="1:43">
      <c r="A1060" s="28"/>
      <c r="B1060" s="41">
        <v>41542</v>
      </c>
      <c r="C1060" s="30">
        <v>89.880099999999999</v>
      </c>
      <c r="D1060" s="28">
        <v>41542</v>
      </c>
      <c r="E1060" s="30">
        <v>61.628799999999998</v>
      </c>
      <c r="F1060" s="28">
        <v>41542</v>
      </c>
      <c r="G1060" s="30">
        <v>37.022799999999997</v>
      </c>
      <c r="H1060" s="28">
        <v>41542</v>
      </c>
      <c r="I1060" s="30">
        <v>30.7254</v>
      </c>
      <c r="J1060" s="28">
        <v>41542</v>
      </c>
      <c r="K1060" s="30">
        <v>22.252700000000001</v>
      </c>
      <c r="L1060" s="41">
        <v>41542</v>
      </c>
      <c r="M1060" s="30">
        <v>35.049799999999998</v>
      </c>
      <c r="N1060" s="119">
        <v>41542</v>
      </c>
      <c r="O1060" s="30">
        <v>37.549999999999997</v>
      </c>
      <c r="P1060" s="41">
        <v>41542</v>
      </c>
      <c r="Q1060" s="30">
        <v>34.4803</v>
      </c>
      <c r="R1060" s="119">
        <v>41542</v>
      </c>
      <c r="S1060" s="30">
        <v>33.93</v>
      </c>
      <c r="T1060" s="41">
        <v>41542</v>
      </c>
      <c r="U1060" s="30">
        <v>27.456900000000001</v>
      </c>
      <c r="V1060" s="119">
        <v>41542</v>
      </c>
      <c r="W1060" s="30">
        <v>27.695</v>
      </c>
      <c r="X1060" s="1446"/>
      <c r="Y1060" s="93">
        <v>41564</v>
      </c>
      <c r="Z1060" s="30">
        <v>15.61</v>
      </c>
      <c r="AA1060" s="190">
        <f t="shared" si="96"/>
        <v>1.2183604999999997</v>
      </c>
      <c r="AB1060" s="41">
        <v>41564</v>
      </c>
      <c r="AC1060" s="30">
        <v>13.63</v>
      </c>
      <c r="AD1060" s="190">
        <f t="shared" si="97"/>
        <v>0.9288845</v>
      </c>
      <c r="AE1060" s="41">
        <v>41564</v>
      </c>
      <c r="AF1060" s="30">
        <v>16.13</v>
      </c>
      <c r="AG1060" s="1685">
        <f t="shared" si="98"/>
        <v>1.3008845</v>
      </c>
      <c r="AH1060" s="1446"/>
      <c r="AI1060" s="93">
        <v>41561</v>
      </c>
      <c r="AJ1060" s="30">
        <v>13.05</v>
      </c>
      <c r="AK1060" s="190">
        <f t="shared" si="99"/>
        <v>0.85151250000000001</v>
      </c>
      <c r="AL1060" s="41">
        <v>41542</v>
      </c>
      <c r="AM1060" s="30">
        <v>10.621</v>
      </c>
      <c r="AN1060" s="190">
        <f t="shared" si="100"/>
        <v>0.56402820499999995</v>
      </c>
      <c r="AQ1060" s="1685"/>
    </row>
    <row r="1061" spans="1:43">
      <c r="A1061" s="28"/>
      <c r="B1061" s="41">
        <v>41543</v>
      </c>
      <c r="C1061" s="30">
        <v>89.639099999999999</v>
      </c>
      <c r="D1061" s="28">
        <v>41543</v>
      </c>
      <c r="E1061" s="30">
        <v>61.4024</v>
      </c>
      <c r="F1061" s="28">
        <v>41543</v>
      </c>
      <c r="G1061" s="30">
        <v>36.981200000000001</v>
      </c>
      <c r="H1061" s="28">
        <v>41543</v>
      </c>
      <c r="I1061" s="30">
        <v>30.7057</v>
      </c>
      <c r="J1061" s="28">
        <v>41543</v>
      </c>
      <c r="K1061" s="30">
        <v>22.241900000000001</v>
      </c>
      <c r="L1061" s="41">
        <v>41543</v>
      </c>
      <c r="M1061" s="30">
        <v>35.020800000000001</v>
      </c>
      <c r="N1061" s="119">
        <v>41543</v>
      </c>
      <c r="O1061" s="30">
        <v>37.545000000000002</v>
      </c>
      <c r="P1061" s="41">
        <v>41543</v>
      </c>
      <c r="Q1061" s="30">
        <v>34.485100000000003</v>
      </c>
      <c r="R1061" s="119">
        <v>41543</v>
      </c>
      <c r="S1061" s="30">
        <v>33.94</v>
      </c>
      <c r="T1061" s="41">
        <v>41543</v>
      </c>
      <c r="U1061" s="30">
        <v>27.456499999999998</v>
      </c>
      <c r="V1061" s="119">
        <v>41543</v>
      </c>
      <c r="W1061" s="30">
        <v>27.696000000000002</v>
      </c>
      <c r="X1061" s="1446"/>
      <c r="Y1061" s="93">
        <v>41565</v>
      </c>
      <c r="Z1061" s="30">
        <v>15.57</v>
      </c>
      <c r="AA1061" s="190">
        <f t="shared" si="96"/>
        <v>1.2121245</v>
      </c>
      <c r="AB1061" s="41">
        <v>41565</v>
      </c>
      <c r="AC1061" s="30">
        <v>13.64</v>
      </c>
      <c r="AD1061" s="190">
        <f t="shared" si="97"/>
        <v>0.93024799999999985</v>
      </c>
      <c r="AE1061" s="41">
        <v>41565</v>
      </c>
      <c r="AF1061" s="30">
        <v>16.04</v>
      </c>
      <c r="AG1061" s="1685">
        <f t="shared" si="98"/>
        <v>1.2864079999999998</v>
      </c>
      <c r="AH1061" s="1446"/>
      <c r="AI1061" s="93">
        <v>41562</v>
      </c>
      <c r="AJ1061" s="30">
        <v>13.09</v>
      </c>
      <c r="AK1061" s="190">
        <f t="shared" si="99"/>
        <v>0.85674049999999979</v>
      </c>
      <c r="AL1061" s="41">
        <v>41543</v>
      </c>
      <c r="AM1061" s="30">
        <v>10.625</v>
      </c>
      <c r="AN1061" s="190">
        <f t="shared" si="100"/>
        <v>0.56445312499999989</v>
      </c>
      <c r="AQ1061" s="1685"/>
    </row>
    <row r="1062" spans="1:43">
      <c r="A1062" s="28"/>
      <c r="B1062" s="41">
        <v>41544</v>
      </c>
      <c r="C1062" s="30">
        <v>89.521799999999999</v>
      </c>
      <c r="D1062" s="28">
        <v>41544</v>
      </c>
      <c r="E1062" s="30">
        <v>61.483800000000002</v>
      </c>
      <c r="F1062" s="28">
        <v>41544</v>
      </c>
      <c r="G1062" s="30">
        <v>37.003799999999998</v>
      </c>
      <c r="H1062" s="28">
        <v>41544</v>
      </c>
      <c r="I1062" s="30">
        <v>30.733599999999999</v>
      </c>
      <c r="J1062" s="28">
        <v>41544</v>
      </c>
      <c r="K1062" s="30">
        <v>22.214400000000001</v>
      </c>
      <c r="L1062" s="41">
        <v>41544</v>
      </c>
      <c r="M1062" s="30">
        <v>35.1173</v>
      </c>
      <c r="N1062" s="119">
        <v>41544</v>
      </c>
      <c r="O1062" s="30">
        <v>37.664999999999999</v>
      </c>
      <c r="P1062" s="41">
        <v>41544</v>
      </c>
      <c r="Q1062" s="30">
        <v>34.706899999999997</v>
      </c>
      <c r="R1062" s="119">
        <v>41544</v>
      </c>
      <c r="S1062" s="30">
        <v>34.069000000000003</v>
      </c>
      <c r="T1062" s="41">
        <v>41544</v>
      </c>
      <c r="U1062" s="30">
        <v>27.464300000000001</v>
      </c>
      <c r="V1062" s="119">
        <v>41544</v>
      </c>
      <c r="W1062" s="30">
        <v>27.7</v>
      </c>
      <c r="X1062" s="1446"/>
      <c r="Y1062" s="93"/>
      <c r="Z1062" s="30"/>
      <c r="AC1062" s="30"/>
      <c r="AF1062" s="30"/>
      <c r="AH1062" s="1446"/>
      <c r="AI1062" s="93">
        <v>41563</v>
      </c>
      <c r="AJ1062" s="30">
        <v>13.09</v>
      </c>
      <c r="AK1062" s="190">
        <f t="shared" si="99"/>
        <v>0.85674049999999979</v>
      </c>
      <c r="AL1062" s="41">
        <v>41544</v>
      </c>
      <c r="AM1062" s="30">
        <v>10.635999999999999</v>
      </c>
      <c r="AN1062" s="190">
        <f t="shared" si="100"/>
        <v>0.56562248000000004</v>
      </c>
    </row>
    <row r="1063" spans="1:43">
      <c r="A1063" s="28"/>
      <c r="B1063" s="41">
        <v>41547</v>
      </c>
      <c r="C1063" s="30">
        <v>89.191199999999995</v>
      </c>
      <c r="D1063" s="28">
        <v>41547</v>
      </c>
      <c r="E1063" s="30">
        <v>61.534999999999997</v>
      </c>
      <c r="F1063" s="28">
        <v>41547</v>
      </c>
      <c r="G1063" s="30">
        <v>36.986600000000003</v>
      </c>
      <c r="H1063" s="28">
        <v>41547</v>
      </c>
      <c r="I1063" s="30">
        <v>30.689499999999999</v>
      </c>
      <c r="J1063" s="28">
        <v>41547</v>
      </c>
      <c r="K1063" s="30">
        <v>22.1492</v>
      </c>
      <c r="L1063" s="41">
        <v>41547</v>
      </c>
      <c r="M1063" s="30">
        <v>34.849499999999999</v>
      </c>
      <c r="N1063" s="119">
        <v>41547</v>
      </c>
      <c r="O1063" s="30">
        <v>37.311</v>
      </c>
      <c r="P1063" s="41">
        <v>41547</v>
      </c>
      <c r="Q1063" s="30">
        <v>34.470799999999997</v>
      </c>
      <c r="R1063" s="119">
        <v>41547</v>
      </c>
      <c r="S1063" s="30">
        <v>33.506</v>
      </c>
      <c r="T1063" s="41">
        <v>41547</v>
      </c>
      <c r="U1063" s="30">
        <v>27.2713</v>
      </c>
      <c r="V1063" s="119">
        <v>41547</v>
      </c>
      <c r="W1063" s="30">
        <v>27.495999999999999</v>
      </c>
      <c r="X1063" s="1446"/>
      <c r="Y1063" s="93"/>
      <c r="Z1063" s="30"/>
      <c r="AC1063" s="30"/>
      <c r="AF1063" s="30"/>
      <c r="AH1063" s="1446"/>
      <c r="AI1063" s="93">
        <v>41564</v>
      </c>
      <c r="AJ1063" s="30">
        <v>13.09</v>
      </c>
      <c r="AK1063" s="190">
        <f t="shared" si="99"/>
        <v>0.85674049999999979</v>
      </c>
      <c r="AL1063" s="41">
        <v>41547</v>
      </c>
      <c r="AM1063" s="30">
        <v>10.638</v>
      </c>
      <c r="AN1063" s="190">
        <f t="shared" si="100"/>
        <v>0.56583521999999997</v>
      </c>
    </row>
    <row r="1064" spans="1:43">
      <c r="A1064" s="28"/>
      <c r="B1064" s="41">
        <v>41548</v>
      </c>
      <c r="C1064" s="30">
        <v>87.704099999999997</v>
      </c>
      <c r="D1064" s="28">
        <v>41548</v>
      </c>
      <c r="E1064" s="30">
        <v>61.264800000000001</v>
      </c>
      <c r="F1064" s="28">
        <v>41548</v>
      </c>
      <c r="G1064" s="30">
        <v>36.8444</v>
      </c>
      <c r="H1064" s="28">
        <v>41548</v>
      </c>
      <c r="I1064" s="30">
        <v>30.555299999999999</v>
      </c>
      <c r="J1064" s="28">
        <v>41548</v>
      </c>
      <c r="K1064" s="30">
        <v>22.074300000000001</v>
      </c>
      <c r="L1064" s="41">
        <v>41548</v>
      </c>
      <c r="M1064" s="30">
        <v>34.771500000000003</v>
      </c>
      <c r="N1064" s="119">
        <v>41548</v>
      </c>
      <c r="O1064" s="30">
        <v>37.173999999999999</v>
      </c>
      <c r="P1064" s="41">
        <v>41548</v>
      </c>
      <c r="Q1064" s="30">
        <v>34.371899999999997</v>
      </c>
      <c r="R1064" s="119">
        <v>41548</v>
      </c>
      <c r="S1064" s="30">
        <v>33.380000000000003</v>
      </c>
      <c r="T1064" s="41">
        <v>41548</v>
      </c>
      <c r="U1064" s="30">
        <v>27.101900000000001</v>
      </c>
      <c r="V1064" s="119">
        <v>41548</v>
      </c>
      <c r="W1064" s="30">
        <v>27.329000000000001</v>
      </c>
      <c r="X1064" s="1446"/>
      <c r="Y1064" s="93"/>
      <c r="Z1064" s="30"/>
      <c r="AC1064" s="30"/>
      <c r="AF1064" s="30"/>
      <c r="AH1064" s="1446"/>
      <c r="AI1064" s="93">
        <v>41565</v>
      </c>
      <c r="AJ1064" s="30">
        <v>13.08</v>
      </c>
      <c r="AK1064" s="190">
        <f t="shared" si="99"/>
        <v>0.85543200000000008</v>
      </c>
      <c r="AL1064" s="41">
        <v>41548</v>
      </c>
      <c r="AM1064" s="30">
        <v>10.583</v>
      </c>
      <c r="AN1064" s="190">
        <f t="shared" si="100"/>
        <v>0.5599994450000001</v>
      </c>
    </row>
    <row r="1065" spans="1:43">
      <c r="A1065" s="28"/>
      <c r="B1065" s="41">
        <v>41549</v>
      </c>
      <c r="C1065" s="30">
        <v>87.438999999999993</v>
      </c>
      <c r="D1065" s="28">
        <v>41549</v>
      </c>
      <c r="E1065" s="30">
        <v>61.138399999999997</v>
      </c>
      <c r="F1065" s="28">
        <v>41549</v>
      </c>
      <c r="G1065" s="30">
        <v>36.8765</v>
      </c>
      <c r="H1065" s="28">
        <v>41549</v>
      </c>
      <c r="I1065" s="30">
        <v>30.480599999999999</v>
      </c>
      <c r="J1065" s="28">
        <v>41549</v>
      </c>
      <c r="K1065" s="30">
        <v>22.004200000000001</v>
      </c>
      <c r="L1065" s="41">
        <v>41549</v>
      </c>
      <c r="M1065" s="30">
        <v>34.700000000000003</v>
      </c>
      <c r="N1065" s="119">
        <v>41549</v>
      </c>
      <c r="O1065" s="30">
        <v>37.091999999999999</v>
      </c>
      <c r="P1065" s="41">
        <v>41549</v>
      </c>
      <c r="Q1065" s="30">
        <v>34.367699999999999</v>
      </c>
      <c r="R1065" s="119">
        <v>41549</v>
      </c>
      <c r="S1065" s="30">
        <v>33.372</v>
      </c>
      <c r="T1065" s="41">
        <v>41549</v>
      </c>
      <c r="U1065" s="30">
        <v>27.037400000000002</v>
      </c>
      <c r="V1065" s="119">
        <v>41549</v>
      </c>
      <c r="W1065" s="30">
        <v>27.259</v>
      </c>
      <c r="X1065" s="1446"/>
      <c r="Y1065" s="93"/>
      <c r="Z1065" s="30"/>
      <c r="AC1065" s="30"/>
      <c r="AF1065" s="30"/>
      <c r="AH1065" s="1446"/>
      <c r="AJ1065" s="30"/>
      <c r="AL1065" s="41">
        <v>41549</v>
      </c>
      <c r="AM1065" s="30">
        <v>10.598000000000001</v>
      </c>
      <c r="AN1065" s="190">
        <f t="shared" si="100"/>
        <v>0.56158802000000008</v>
      </c>
    </row>
    <row r="1066" spans="1:43">
      <c r="A1066" s="28"/>
      <c r="B1066" s="41">
        <v>41550</v>
      </c>
      <c r="C1066" s="30">
        <v>87.301699999999997</v>
      </c>
      <c r="D1066" s="28">
        <v>41550</v>
      </c>
      <c r="E1066" s="30">
        <v>61.165100000000002</v>
      </c>
      <c r="F1066" s="28">
        <v>41550</v>
      </c>
      <c r="G1066" s="30">
        <v>36.891500000000001</v>
      </c>
      <c r="H1066" s="28">
        <v>41550</v>
      </c>
      <c r="I1066" s="30">
        <v>30.4876</v>
      </c>
      <c r="J1066" s="28">
        <v>41550</v>
      </c>
      <c r="K1066" s="30">
        <v>22.041599999999999</v>
      </c>
      <c r="L1066" s="41">
        <v>41550</v>
      </c>
      <c r="M1066" s="30">
        <v>34.700600000000001</v>
      </c>
      <c r="N1066" s="119">
        <v>41550</v>
      </c>
      <c r="O1066" s="30">
        <v>37.103000000000002</v>
      </c>
      <c r="P1066" s="41">
        <v>41550</v>
      </c>
      <c r="Q1066" s="30">
        <v>34.371400000000001</v>
      </c>
      <c r="R1066" s="119">
        <v>41550</v>
      </c>
      <c r="S1066" s="30">
        <v>33.372999999999998</v>
      </c>
      <c r="T1066" s="41">
        <v>41550</v>
      </c>
      <c r="U1066" s="30">
        <v>27.049299999999999</v>
      </c>
      <c r="V1066" s="119">
        <v>41550</v>
      </c>
      <c r="W1066" s="30">
        <v>27.27</v>
      </c>
      <c r="X1066" s="1446"/>
      <c r="Y1066" s="93"/>
      <c r="Z1066" s="30"/>
      <c r="AC1066" s="30"/>
      <c r="AF1066" s="30"/>
      <c r="AH1066" s="1446"/>
      <c r="AJ1066" s="30"/>
      <c r="AL1066" s="41">
        <v>41550</v>
      </c>
      <c r="AM1066" s="30">
        <v>10.462999999999999</v>
      </c>
      <c r="AN1066" s="190">
        <f t="shared" si="100"/>
        <v>0.54737184499999991</v>
      </c>
    </row>
    <row r="1067" spans="1:43">
      <c r="A1067" s="28"/>
      <c r="B1067" s="41">
        <v>41551</v>
      </c>
      <c r="C1067" s="30">
        <v>87.173599999999993</v>
      </c>
      <c r="D1067" s="28">
        <v>41551</v>
      </c>
      <c r="E1067" s="30">
        <v>61.107300000000002</v>
      </c>
      <c r="F1067" s="28">
        <v>41551</v>
      </c>
      <c r="G1067" s="30">
        <v>36.890599999999999</v>
      </c>
      <c r="H1067" s="28">
        <v>41551</v>
      </c>
      <c r="I1067" s="30">
        <v>30.531700000000001</v>
      </c>
      <c r="J1067" s="28">
        <v>41551</v>
      </c>
      <c r="K1067" s="30">
        <v>22.0367</v>
      </c>
      <c r="L1067" s="41">
        <v>41551</v>
      </c>
      <c r="M1067" s="30">
        <v>34.830100000000002</v>
      </c>
      <c r="N1067" s="119">
        <v>41551</v>
      </c>
      <c r="O1067" s="30">
        <v>37.198</v>
      </c>
      <c r="P1067" s="41">
        <v>41551</v>
      </c>
      <c r="Q1067" s="30">
        <v>34.616500000000002</v>
      </c>
      <c r="R1067" s="119">
        <v>41551</v>
      </c>
      <c r="S1067" s="30">
        <v>33.530999999999999</v>
      </c>
      <c r="T1067" s="41">
        <v>41551</v>
      </c>
      <c r="U1067" s="30">
        <v>27.049099999999999</v>
      </c>
      <c r="V1067" s="119">
        <v>41551</v>
      </c>
      <c r="W1067" s="30">
        <v>27.27</v>
      </c>
      <c r="X1067" s="1446"/>
      <c r="Y1067" s="93"/>
      <c r="Z1067" s="30"/>
      <c r="AC1067" s="30"/>
      <c r="AF1067" s="30"/>
      <c r="AH1067" s="1446"/>
      <c r="AJ1067" s="30"/>
      <c r="AL1067" s="41">
        <v>41551</v>
      </c>
      <c r="AM1067" s="30">
        <v>10.462</v>
      </c>
      <c r="AN1067" s="190">
        <f t="shared" si="100"/>
        <v>0.54726721999999983</v>
      </c>
    </row>
    <row r="1068" spans="1:43">
      <c r="A1068" s="28"/>
      <c r="B1068" s="41">
        <v>41554</v>
      </c>
      <c r="C1068" s="30">
        <v>87.089600000000004</v>
      </c>
      <c r="D1068" s="28">
        <v>41554</v>
      </c>
      <c r="E1068" s="30">
        <v>61.216999999999999</v>
      </c>
      <c r="F1068" s="28">
        <v>41554</v>
      </c>
      <c r="G1068" s="30">
        <v>37.006799999999998</v>
      </c>
      <c r="H1068" s="28">
        <v>41554</v>
      </c>
      <c r="I1068" s="30">
        <v>30.6355</v>
      </c>
      <c r="J1068" s="28">
        <v>41554</v>
      </c>
      <c r="K1068" s="30">
        <v>22.109100000000002</v>
      </c>
      <c r="L1068" s="41">
        <v>41554</v>
      </c>
      <c r="M1068" s="30">
        <v>34.838299999999997</v>
      </c>
      <c r="N1068" s="119">
        <v>41554</v>
      </c>
      <c r="O1068" s="30">
        <v>37.268000000000001</v>
      </c>
      <c r="P1068" s="41">
        <v>41554</v>
      </c>
      <c r="Q1068" s="30">
        <v>34.770699999999998</v>
      </c>
      <c r="R1068" s="119">
        <v>41554</v>
      </c>
      <c r="S1068" s="30">
        <v>33.631</v>
      </c>
      <c r="T1068" s="41">
        <v>41554</v>
      </c>
      <c r="U1068" s="30">
        <v>27.143000000000001</v>
      </c>
      <c r="V1068" s="119">
        <v>41554</v>
      </c>
      <c r="W1068" s="30">
        <v>27.367000000000001</v>
      </c>
      <c r="X1068" s="1446"/>
      <c r="Y1068" s="93"/>
      <c r="Z1068" s="30"/>
      <c r="AC1068" s="30"/>
      <c r="AF1068" s="30"/>
      <c r="AH1068" s="1446"/>
      <c r="AJ1068" s="30"/>
      <c r="AL1068" s="41">
        <v>41554</v>
      </c>
      <c r="AM1068" s="30">
        <v>10.536</v>
      </c>
      <c r="AN1068" s="190">
        <f t="shared" si="100"/>
        <v>0.55503647999999994</v>
      </c>
    </row>
    <row r="1069" spans="1:43">
      <c r="A1069" s="28"/>
      <c r="B1069" s="41">
        <v>41555</v>
      </c>
      <c r="C1069" s="30">
        <v>87.110799999999998</v>
      </c>
      <c r="D1069" s="28">
        <v>41555</v>
      </c>
      <c r="E1069" s="30">
        <v>61.194200000000002</v>
      </c>
      <c r="F1069" s="28">
        <v>41555</v>
      </c>
      <c r="G1069" s="30">
        <v>36.959600000000002</v>
      </c>
      <c r="H1069" s="28">
        <v>41555</v>
      </c>
      <c r="I1069" s="30">
        <v>30.580400000000001</v>
      </c>
      <c r="J1069" s="28">
        <v>41555</v>
      </c>
      <c r="K1069" s="30">
        <v>22.087499999999999</v>
      </c>
      <c r="L1069" s="41">
        <v>41555</v>
      </c>
      <c r="M1069" s="30">
        <v>34.6905</v>
      </c>
      <c r="N1069" s="119">
        <v>41555</v>
      </c>
      <c r="O1069" s="30">
        <v>37.116999999999997</v>
      </c>
      <c r="P1069" s="41">
        <v>41555</v>
      </c>
      <c r="Q1069" s="30">
        <v>34.718699999999998</v>
      </c>
      <c r="R1069" s="119">
        <v>41555</v>
      </c>
      <c r="S1069" s="30">
        <v>33.557000000000002</v>
      </c>
      <c r="T1069" s="41">
        <v>41555</v>
      </c>
      <c r="U1069" s="30">
        <v>27.061399999999999</v>
      </c>
      <c r="V1069" s="119">
        <v>41555</v>
      </c>
      <c r="W1069" s="30">
        <v>27.280999999999999</v>
      </c>
      <c r="X1069" s="1446"/>
      <c r="Y1069" s="93"/>
      <c r="Z1069" s="30"/>
      <c r="AC1069" s="30"/>
      <c r="AF1069" s="30"/>
      <c r="AH1069" s="1446"/>
      <c r="AJ1069" s="30"/>
      <c r="AL1069" s="41">
        <v>41555</v>
      </c>
      <c r="AM1069" s="30">
        <v>10.259</v>
      </c>
      <c r="AN1069" s="190">
        <f t="shared" si="100"/>
        <v>0.52623540499999999</v>
      </c>
    </row>
    <row r="1070" spans="1:43">
      <c r="A1070" s="28"/>
      <c r="B1070" s="41">
        <v>41556</v>
      </c>
      <c r="C1070" s="30">
        <v>84.281700000000001</v>
      </c>
      <c r="D1070" s="28">
        <v>41556</v>
      </c>
      <c r="E1070" s="30">
        <v>59.193899999999999</v>
      </c>
      <c r="F1070" s="28">
        <v>41556</v>
      </c>
      <c r="G1070" s="30">
        <v>36.2089</v>
      </c>
      <c r="H1070" s="28">
        <v>41556</v>
      </c>
      <c r="I1070" s="30">
        <v>29.979900000000001</v>
      </c>
      <c r="J1070" s="28">
        <v>41556</v>
      </c>
      <c r="K1070" s="30">
        <v>21.796099999999999</v>
      </c>
      <c r="L1070" s="41">
        <v>41556</v>
      </c>
      <c r="M1070" s="30">
        <v>34.651499999999999</v>
      </c>
      <c r="N1070" s="119">
        <v>41556</v>
      </c>
      <c r="O1070" s="30">
        <v>37.087000000000003</v>
      </c>
      <c r="P1070" s="41">
        <v>41556</v>
      </c>
      <c r="Q1070" s="30">
        <v>34.612299999999998</v>
      </c>
      <c r="R1070" s="119">
        <v>41556</v>
      </c>
      <c r="S1070" s="30">
        <v>33.436</v>
      </c>
      <c r="T1070" s="41">
        <v>41556</v>
      </c>
      <c r="U1070" s="30">
        <v>26.544799999999999</v>
      </c>
      <c r="V1070" s="119">
        <v>41556</v>
      </c>
      <c r="W1070" s="30">
        <v>26.763000000000002</v>
      </c>
      <c r="X1070" s="1446"/>
      <c r="Y1070" s="93"/>
      <c r="Z1070" s="30"/>
      <c r="AC1070" s="30"/>
      <c r="AF1070" s="30"/>
      <c r="AH1070" s="1446"/>
      <c r="AJ1070" s="30"/>
      <c r="AL1070" s="41">
        <v>41556</v>
      </c>
      <c r="AM1070" s="30">
        <v>10.257999999999999</v>
      </c>
      <c r="AN1070" s="190">
        <f t="shared" si="100"/>
        <v>0.52613281999999995</v>
      </c>
    </row>
    <row r="1071" spans="1:43">
      <c r="A1071" s="28"/>
      <c r="B1071" s="41">
        <v>41557</v>
      </c>
      <c r="C1071" s="30">
        <v>84.242400000000004</v>
      </c>
      <c r="D1071" s="28">
        <v>41557</v>
      </c>
      <c r="E1071" s="30">
        <v>59.212400000000002</v>
      </c>
      <c r="F1071" s="28">
        <v>41557</v>
      </c>
      <c r="G1071" s="30">
        <v>36.317300000000003</v>
      </c>
      <c r="H1071" s="28">
        <v>41557</v>
      </c>
      <c r="I1071" s="30">
        <v>30.074000000000002</v>
      </c>
      <c r="J1071" s="28">
        <v>41557</v>
      </c>
      <c r="K1071" s="30">
        <v>21.861000000000001</v>
      </c>
      <c r="L1071" s="41">
        <v>41557</v>
      </c>
      <c r="M1071" s="30">
        <v>34.817100000000003</v>
      </c>
      <c r="N1071" s="119">
        <v>41557</v>
      </c>
      <c r="O1071" s="30">
        <v>37.301000000000002</v>
      </c>
      <c r="P1071" s="41">
        <v>41557</v>
      </c>
      <c r="Q1071" s="30">
        <v>34.701900000000002</v>
      </c>
      <c r="R1071" s="119">
        <v>41557</v>
      </c>
      <c r="S1071" s="30">
        <v>33.618000000000002</v>
      </c>
      <c r="T1071" s="41">
        <v>41557</v>
      </c>
      <c r="U1071" s="30">
        <v>26.623100000000001</v>
      </c>
      <c r="V1071" s="119">
        <v>41557</v>
      </c>
      <c r="W1071" s="30">
        <v>26.850999999999999</v>
      </c>
      <c r="X1071" s="1446"/>
      <c r="Y1071" s="93"/>
      <c r="Z1071" s="30"/>
      <c r="AC1071" s="30"/>
      <c r="AF1071" s="30"/>
      <c r="AH1071" s="1446"/>
      <c r="AJ1071" s="30"/>
      <c r="AL1071" s="41">
        <v>41557</v>
      </c>
      <c r="AM1071" s="30">
        <v>10.579000000000001</v>
      </c>
      <c r="AN1071" s="190">
        <f t="shared" si="100"/>
        <v>0.55957620500000016</v>
      </c>
    </row>
    <row r="1072" spans="1:43">
      <c r="A1072" s="28"/>
      <c r="B1072" s="41">
        <v>41558</v>
      </c>
      <c r="C1072" s="30">
        <v>83.818700000000007</v>
      </c>
      <c r="D1072" s="28">
        <v>41558</v>
      </c>
      <c r="E1072" s="30">
        <v>58.751899999999999</v>
      </c>
      <c r="F1072" s="28">
        <v>41558</v>
      </c>
      <c r="G1072" s="30">
        <v>36.056899999999999</v>
      </c>
      <c r="H1072" s="28">
        <v>41558</v>
      </c>
      <c r="I1072" s="30">
        <v>29.879200000000001</v>
      </c>
      <c r="J1072" s="28">
        <v>41558</v>
      </c>
      <c r="K1072" s="30">
        <v>21.708300000000001</v>
      </c>
      <c r="L1072" s="41">
        <v>41558</v>
      </c>
      <c r="M1072" s="30">
        <v>34.419499999999999</v>
      </c>
      <c r="N1072" s="119">
        <v>41558</v>
      </c>
      <c r="O1072" s="30">
        <v>37.015999999999998</v>
      </c>
      <c r="P1072" s="41">
        <v>41558</v>
      </c>
      <c r="Q1072" s="30">
        <v>34.118400000000001</v>
      </c>
      <c r="R1072" s="119">
        <v>41558</v>
      </c>
      <c r="S1072" s="30">
        <v>33.048999999999999</v>
      </c>
      <c r="T1072" s="41">
        <v>41558</v>
      </c>
      <c r="U1072" s="30">
        <v>26.573799999999999</v>
      </c>
      <c r="V1072" s="119">
        <v>41558</v>
      </c>
      <c r="W1072" s="30">
        <v>26.803999999999998</v>
      </c>
      <c r="X1072" s="1446"/>
      <c r="Y1072" s="93"/>
      <c r="Z1072" s="30"/>
      <c r="AC1072" s="30"/>
      <c r="AF1072" s="30"/>
      <c r="AH1072" s="1446"/>
      <c r="AJ1072" s="30"/>
      <c r="AL1072" s="41">
        <v>41558</v>
      </c>
      <c r="AM1072" s="30">
        <v>10.618</v>
      </c>
      <c r="AN1072" s="190">
        <f t="shared" si="100"/>
        <v>0.56370961999999991</v>
      </c>
    </row>
    <row r="1073" spans="1:40">
      <c r="A1073" s="28"/>
      <c r="B1073" s="41">
        <v>41561</v>
      </c>
      <c r="C1073" s="30">
        <v>82.9619</v>
      </c>
      <c r="D1073" s="28">
        <v>41561</v>
      </c>
      <c r="E1073" s="30">
        <v>58.175800000000002</v>
      </c>
      <c r="F1073" s="28">
        <v>41561</v>
      </c>
      <c r="G1073" s="30">
        <v>35.758099999999999</v>
      </c>
      <c r="H1073" s="28">
        <v>41561</v>
      </c>
      <c r="I1073" s="30">
        <v>29.731999999999999</v>
      </c>
      <c r="J1073" s="28">
        <v>41561</v>
      </c>
      <c r="K1073" s="30">
        <v>21.682300000000001</v>
      </c>
      <c r="L1073" s="41">
        <v>41561</v>
      </c>
      <c r="M1073" s="30">
        <v>34.411799999999999</v>
      </c>
      <c r="N1073" s="119">
        <v>41561</v>
      </c>
      <c r="O1073" s="30">
        <v>37.015000000000001</v>
      </c>
      <c r="P1073" s="41">
        <v>41561</v>
      </c>
      <c r="Q1073" s="30">
        <v>34.057299999999998</v>
      </c>
      <c r="R1073" s="119">
        <v>41561</v>
      </c>
      <c r="S1073" s="30">
        <v>32.957000000000001</v>
      </c>
      <c r="T1073" s="41">
        <v>41561</v>
      </c>
      <c r="U1073" s="30">
        <v>26.5365</v>
      </c>
      <c r="V1073" s="119">
        <v>41561</v>
      </c>
      <c r="W1073" s="30">
        <v>26.777999999999999</v>
      </c>
      <c r="X1073" s="1446"/>
      <c r="Y1073" s="93"/>
      <c r="Z1073" s="30"/>
      <c r="AC1073" s="30"/>
      <c r="AF1073" s="30"/>
      <c r="AH1073" s="1446"/>
      <c r="AJ1073" s="30"/>
      <c r="AL1073" s="41">
        <v>41561</v>
      </c>
      <c r="AM1073" s="30">
        <v>10.457000000000001</v>
      </c>
      <c r="AN1073" s="190">
        <f t="shared" si="100"/>
        <v>0.54674424500000007</v>
      </c>
    </row>
    <row r="1074" spans="1:40">
      <c r="A1074" s="28"/>
      <c r="B1074" s="41">
        <v>41562</v>
      </c>
      <c r="C1074" s="30">
        <v>83.048000000000002</v>
      </c>
      <c r="D1074" s="28">
        <v>41562</v>
      </c>
      <c r="E1074" s="30">
        <v>58.252099999999999</v>
      </c>
      <c r="F1074" s="28">
        <v>41562</v>
      </c>
      <c r="G1074" s="30">
        <v>35.850700000000003</v>
      </c>
      <c r="H1074" s="28">
        <v>41562</v>
      </c>
      <c r="I1074" s="30">
        <v>29.820699999999999</v>
      </c>
      <c r="J1074" s="28">
        <v>41562</v>
      </c>
      <c r="K1074" s="30">
        <v>21.749199999999998</v>
      </c>
      <c r="L1074" s="41">
        <v>41562</v>
      </c>
      <c r="M1074" s="30">
        <v>34.562199999999997</v>
      </c>
      <c r="N1074" s="119">
        <v>41562</v>
      </c>
      <c r="O1074" s="30">
        <v>37.180999999999997</v>
      </c>
      <c r="P1074" s="41">
        <v>41562</v>
      </c>
      <c r="Q1074" s="30">
        <v>34.217799999999997</v>
      </c>
      <c r="R1074" s="119">
        <v>41562</v>
      </c>
      <c r="S1074" s="30">
        <v>33.107999999999997</v>
      </c>
      <c r="T1074" s="41">
        <v>41562</v>
      </c>
      <c r="U1074" s="30">
        <v>26.6571</v>
      </c>
      <c r="V1074" s="119">
        <v>41562</v>
      </c>
      <c r="W1074" s="30">
        <v>26.902999999999999</v>
      </c>
      <c r="X1074" s="1446"/>
      <c r="Y1074" s="93"/>
      <c r="Z1074" s="30"/>
      <c r="AC1074" s="30"/>
      <c r="AF1074" s="30"/>
      <c r="AH1074" s="1446"/>
      <c r="AJ1074" s="30"/>
      <c r="AL1074" s="41">
        <v>41562</v>
      </c>
      <c r="AM1074" s="30">
        <v>10.375</v>
      </c>
      <c r="AN1074" s="190">
        <f t="shared" si="100"/>
        <v>0.538203125</v>
      </c>
    </row>
    <row r="1075" spans="1:40">
      <c r="A1075" s="28"/>
      <c r="B1075" s="41">
        <v>41563</v>
      </c>
      <c r="C1075" s="30">
        <v>82.879099999999994</v>
      </c>
      <c r="D1075" s="28">
        <v>41563</v>
      </c>
      <c r="E1075" s="30">
        <v>58.106699999999996</v>
      </c>
      <c r="F1075" s="28">
        <v>41563</v>
      </c>
      <c r="G1075" s="30">
        <v>35.881399999999999</v>
      </c>
      <c r="H1075" s="28">
        <v>41563</v>
      </c>
      <c r="I1075" s="30">
        <v>29.807400000000001</v>
      </c>
      <c r="J1075" s="28">
        <v>41563</v>
      </c>
      <c r="K1075" s="30">
        <v>21.7638</v>
      </c>
      <c r="L1075" s="41">
        <v>41563</v>
      </c>
      <c r="M1075" s="30">
        <v>34.505200000000002</v>
      </c>
      <c r="N1075" s="119">
        <v>41563</v>
      </c>
      <c r="O1075" s="30">
        <v>37.067</v>
      </c>
      <c r="P1075" s="41">
        <v>41563</v>
      </c>
      <c r="Q1075" s="30">
        <v>34.084000000000003</v>
      </c>
      <c r="R1075" s="119">
        <v>41563</v>
      </c>
      <c r="S1075" s="30">
        <v>32.978999999999999</v>
      </c>
      <c r="T1075" s="41">
        <v>41563</v>
      </c>
      <c r="U1075" s="30">
        <v>26.568899999999999</v>
      </c>
      <c r="V1075" s="119">
        <v>41563</v>
      </c>
      <c r="W1075" s="30">
        <v>26.815000000000001</v>
      </c>
      <c r="X1075" s="1446"/>
      <c r="Y1075" s="93"/>
      <c r="Z1075" s="30"/>
      <c r="AC1075" s="30"/>
      <c r="AF1075" s="30"/>
      <c r="AH1075" s="1446"/>
      <c r="AJ1075" s="30"/>
      <c r="AL1075" s="41">
        <v>41563</v>
      </c>
      <c r="AM1075" s="30">
        <v>10.446999999999999</v>
      </c>
      <c r="AN1075" s="190">
        <f t="shared" si="100"/>
        <v>0.54569904499999988</v>
      </c>
    </row>
    <row r="1076" spans="1:40">
      <c r="A1076" s="28"/>
      <c r="B1076" s="41">
        <v>41564</v>
      </c>
      <c r="C1076" s="30">
        <v>82.409400000000005</v>
      </c>
      <c r="D1076" s="28">
        <v>41564</v>
      </c>
      <c r="E1076" s="30">
        <v>57.387599999999999</v>
      </c>
      <c r="F1076" s="28">
        <v>41564</v>
      </c>
      <c r="G1076" s="30">
        <v>35.545900000000003</v>
      </c>
      <c r="H1076" s="28">
        <v>41564</v>
      </c>
      <c r="I1076" s="30">
        <v>29.5929</v>
      </c>
      <c r="J1076" s="28">
        <v>41564</v>
      </c>
      <c r="K1076" s="30">
        <v>21.6417</v>
      </c>
      <c r="L1076" s="41">
        <v>41564</v>
      </c>
      <c r="M1076" s="30">
        <v>34.5655</v>
      </c>
      <c r="N1076" s="119">
        <v>41564</v>
      </c>
      <c r="O1076" s="30">
        <v>37.136000000000003</v>
      </c>
      <c r="P1076" s="41">
        <v>41564</v>
      </c>
      <c r="Q1076" s="30">
        <v>34.316299999999998</v>
      </c>
      <c r="R1076" s="119">
        <v>41564</v>
      </c>
      <c r="S1076" s="30">
        <v>33.134999999999998</v>
      </c>
      <c r="T1076" s="41">
        <v>41564</v>
      </c>
      <c r="U1076" s="30">
        <v>26.263400000000001</v>
      </c>
      <c r="V1076" s="119">
        <v>41564</v>
      </c>
      <c r="W1076" s="30">
        <v>26.507000000000001</v>
      </c>
      <c r="X1076" s="1446"/>
      <c r="Y1076" s="93"/>
      <c r="Z1076" s="30"/>
      <c r="AC1076" s="30"/>
      <c r="AF1076" s="30"/>
      <c r="AH1076" s="1446"/>
      <c r="AJ1076" s="30"/>
      <c r="AL1076" s="41">
        <v>41564</v>
      </c>
      <c r="AM1076" s="30">
        <v>10.468</v>
      </c>
      <c r="AN1076" s="190">
        <f t="shared" si="100"/>
        <v>0.54789511999999996</v>
      </c>
    </row>
    <row r="1077" spans="1:40">
      <c r="A1077" s="28"/>
      <c r="B1077" s="41">
        <v>41565</v>
      </c>
      <c r="C1077" s="30">
        <v>82.705200000000005</v>
      </c>
      <c r="D1077" s="28">
        <v>41565</v>
      </c>
      <c r="E1077" s="30">
        <v>57.652200000000001</v>
      </c>
      <c r="F1077" s="28">
        <v>41565</v>
      </c>
      <c r="G1077" s="30">
        <v>35.703600000000002</v>
      </c>
      <c r="H1077" s="28">
        <v>41565</v>
      </c>
      <c r="I1077" s="30">
        <v>29.735900000000001</v>
      </c>
      <c r="J1077" s="28">
        <v>41565</v>
      </c>
      <c r="K1077" s="30">
        <v>21.7592</v>
      </c>
      <c r="L1077" s="41">
        <v>41565</v>
      </c>
      <c r="M1077" s="30">
        <v>34.761699999999998</v>
      </c>
      <c r="N1077" s="119">
        <v>41565</v>
      </c>
      <c r="O1077" s="30">
        <v>37.348999999999997</v>
      </c>
      <c r="P1077" s="41">
        <v>41565</v>
      </c>
      <c r="Q1077" s="30">
        <v>34.504100000000001</v>
      </c>
      <c r="R1077" s="119">
        <v>41565</v>
      </c>
      <c r="S1077" s="30">
        <v>33.320999999999998</v>
      </c>
      <c r="T1077" s="41">
        <v>41565</v>
      </c>
      <c r="U1077" s="30">
        <v>26.398599999999998</v>
      </c>
      <c r="V1077" s="119">
        <v>41565</v>
      </c>
      <c r="W1077" s="30">
        <v>26.645</v>
      </c>
      <c r="X1077" s="1446"/>
      <c r="Z1077" s="30"/>
      <c r="AC1077" s="30"/>
      <c r="AF1077" s="30"/>
      <c r="AH1077" s="1446"/>
      <c r="AJ1077" s="30"/>
      <c r="AM1077" s="3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F1077"/>
  <sheetViews>
    <sheetView showGridLines="0" zoomScale="80" zoomScaleNormal="80" workbookViewId="0">
      <pane xSplit="1" ySplit="11" topLeftCell="B12" activePane="bottomRight" state="frozen"/>
      <selection pane="topRight" activeCell="B1" sqref="B1"/>
      <selection pane="bottomLeft" activeCell="A13" sqref="A13"/>
      <selection pane="bottomRight" activeCell="FB1" sqref="FB1:FB1048576"/>
    </sheetView>
  </sheetViews>
  <sheetFormatPr defaultColWidth="11.42578125" defaultRowHeight="12.75"/>
  <cols>
    <col min="1" max="1" width="19.7109375" style="6" customWidth="1"/>
    <col min="2" max="2" width="13.42578125" style="40" bestFit="1" customWidth="1"/>
    <col min="3" max="3" width="7.7109375" style="23" bestFit="1" customWidth="1"/>
    <col min="4" max="4" width="13.42578125" style="23" bestFit="1" customWidth="1"/>
    <col min="5" max="5" width="7.7109375" style="23" bestFit="1" customWidth="1"/>
    <col min="6" max="6" width="13.42578125" style="23" bestFit="1" customWidth="1"/>
    <col min="7" max="7" width="7.7109375" style="23" bestFit="1" customWidth="1"/>
    <col min="8" max="8" width="15.140625" style="23" bestFit="1" customWidth="1"/>
    <col min="9" max="9" width="7.7109375" style="23" bestFit="1" customWidth="1"/>
    <col min="10" max="10" width="14.42578125" style="23" bestFit="1" customWidth="1"/>
    <col min="11" max="11" width="7.7109375" style="53" bestFit="1" customWidth="1"/>
    <col min="12" max="12" width="13.42578125" style="40" bestFit="1" customWidth="1"/>
    <col min="13" max="13" width="7.7109375" style="30" bestFit="1" customWidth="1"/>
    <col min="14" max="14" width="13.42578125" style="23" bestFit="1" customWidth="1"/>
    <col min="15" max="15" width="7.7109375" style="30" bestFit="1" customWidth="1"/>
    <col min="16" max="16" width="13.42578125" style="23" bestFit="1" customWidth="1"/>
    <col min="17" max="17" width="7.7109375" style="30" bestFit="1" customWidth="1"/>
    <col min="18" max="18" width="17.140625" style="23" bestFit="1" customWidth="1"/>
    <col min="19" max="19" width="7.7109375" style="30" bestFit="1" customWidth="1"/>
    <col min="20" max="20" width="14.42578125" style="23" bestFit="1" customWidth="1"/>
    <col min="21" max="21" width="7.7109375" style="30" bestFit="1" customWidth="1"/>
    <col min="22" max="22" width="13.42578125" style="122" bestFit="1" customWidth="1"/>
    <col min="23" max="23" width="7.7109375" style="23" bestFit="1" customWidth="1"/>
    <col min="24" max="24" width="13.42578125" style="23" bestFit="1" customWidth="1"/>
    <col min="25" max="25" width="7.7109375" style="23" bestFit="1" customWidth="1"/>
    <col min="26" max="26" width="13.42578125" style="23" bestFit="1" customWidth="1"/>
    <col min="27" max="27" width="7.7109375" style="23" bestFit="1" customWidth="1"/>
    <col min="28" max="28" width="15.28515625" style="23" bestFit="1" customWidth="1"/>
    <col min="29" max="29" width="7.7109375" style="23" bestFit="1" customWidth="1"/>
    <col min="30" max="30" width="14.42578125" style="23" bestFit="1" customWidth="1"/>
    <col min="31" max="31" width="7.7109375" style="23" bestFit="1" customWidth="1"/>
    <col min="32" max="32" width="14.42578125" style="888" hidden="1" customWidth="1"/>
    <col min="33" max="33" width="7.7109375" style="19" hidden="1" customWidth="1"/>
    <col min="34" max="34" width="13.85546875" style="888" hidden="1" customWidth="1"/>
    <col min="35" max="35" width="7.7109375" style="19" hidden="1" customWidth="1"/>
    <col min="36" max="36" width="15.7109375" style="40" customWidth="1"/>
    <col min="37" max="37" width="9.28515625" style="23" bestFit="1" customWidth="1"/>
    <col min="38" max="38" width="15.28515625" style="23" bestFit="1" customWidth="1"/>
    <col min="39" max="39" width="9.28515625" style="23" bestFit="1" customWidth="1"/>
    <col min="40" max="40" width="15.28515625" style="23" bestFit="1" customWidth="1"/>
    <col min="41" max="41" width="9.28515625" style="23" bestFit="1" customWidth="1"/>
    <col min="42" max="42" width="16.140625" style="40" customWidth="1"/>
    <col min="43" max="43" width="9.28515625" style="23" bestFit="1" customWidth="1"/>
    <col min="44" max="44" width="16" style="23" bestFit="1" customWidth="1"/>
    <col min="45" max="45" width="9.28515625" style="23" bestFit="1" customWidth="1"/>
    <col min="46" max="46" width="13.7109375" style="40" customWidth="1"/>
    <col min="47" max="47" width="7.7109375" style="23" bestFit="1" customWidth="1"/>
    <col min="48" max="48" width="14.42578125" style="122" bestFit="1" customWidth="1"/>
    <col min="49" max="49" width="7.7109375" style="23" bestFit="1" customWidth="1"/>
    <col min="50" max="50" width="14" style="122" customWidth="1"/>
    <col min="51" max="51" width="7.7109375" style="53" bestFit="1" customWidth="1"/>
    <col min="52" max="52" width="13.42578125" style="40" hidden="1" customWidth="1"/>
    <col min="53" max="53" width="7.7109375" style="23" hidden="1" customWidth="1"/>
    <col min="54" max="54" width="13.42578125" style="23" hidden="1" customWidth="1"/>
    <col min="55" max="55" width="7.7109375" style="23" hidden="1" customWidth="1"/>
    <col min="56" max="56" width="13.42578125" style="23" hidden="1" customWidth="1"/>
    <col min="57" max="57" width="7.7109375" style="23" hidden="1" customWidth="1"/>
    <col min="58" max="58" width="14.42578125" style="23" bestFit="1" customWidth="1"/>
    <col min="59" max="59" width="14" style="23" customWidth="1"/>
    <col min="60" max="61" width="14" style="23" hidden="1" customWidth="1"/>
    <col min="62" max="62" width="14.140625" style="888" customWidth="1"/>
    <col min="63" max="63" width="10.28515625" style="19" customWidth="1"/>
    <col min="64" max="64" width="13.85546875" style="888" customWidth="1"/>
    <col min="65" max="65" width="7.7109375" style="67" bestFit="1" customWidth="1"/>
    <col min="66" max="66" width="14.28515625" style="40" hidden="1" customWidth="1"/>
    <col min="67" max="67" width="7.7109375" style="30" hidden="1" customWidth="1"/>
    <col min="68" max="68" width="14.28515625" style="23" hidden="1" customWidth="1"/>
    <col min="69" max="69" width="7.7109375" style="30" hidden="1" customWidth="1"/>
    <col min="70" max="70" width="14.28515625" style="23" hidden="1" customWidth="1"/>
    <col min="71" max="71" width="7.7109375" style="30" hidden="1" customWidth="1"/>
    <col min="72" max="72" width="14.28515625" style="40" bestFit="1" customWidth="1"/>
    <col min="73" max="73" width="7.7109375" style="23" bestFit="1" customWidth="1"/>
    <col min="74" max="74" width="10.28515625" style="23" hidden="1" customWidth="1"/>
    <col min="75" max="75" width="10.28515625" style="30" hidden="1" customWidth="1"/>
    <col min="76" max="76" width="4.28515625" style="1542" customWidth="1"/>
    <col min="77" max="77" width="13.42578125" style="358" bestFit="1" customWidth="1"/>
    <col min="78" max="78" width="7.7109375" style="723" bestFit="1" customWidth="1"/>
    <col min="79" max="79" width="13.42578125" style="723" bestFit="1" customWidth="1"/>
    <col min="80" max="80" width="7.7109375" style="723" bestFit="1" customWidth="1"/>
    <col min="81" max="81" width="13.42578125" style="723" bestFit="1" customWidth="1"/>
    <col min="82" max="82" width="17.85546875" style="723" bestFit="1" customWidth="1"/>
    <col min="83" max="83" width="14.42578125" style="723" bestFit="1" customWidth="1"/>
    <col min="84" max="84" width="7.7109375" style="723" bestFit="1" customWidth="1"/>
    <col min="85" max="85" width="14.42578125" style="723" bestFit="1" customWidth="1"/>
    <col min="86" max="86" width="7.7109375" style="723" bestFit="1" customWidth="1"/>
    <col min="87" max="87" width="13.42578125" style="40" bestFit="1" customWidth="1"/>
    <col min="88" max="88" width="7.7109375" style="23" bestFit="1" customWidth="1"/>
    <col min="89" max="89" width="13.42578125" style="23" bestFit="1" customWidth="1"/>
    <col min="90" max="90" width="7.7109375" style="23" bestFit="1" customWidth="1"/>
    <col min="91" max="91" width="13.42578125" style="23" bestFit="1" customWidth="1"/>
    <col min="92" max="92" width="15.5703125" style="23" bestFit="1" customWidth="1"/>
    <col min="93" max="93" width="14.42578125" style="23" bestFit="1" customWidth="1"/>
    <col min="94" max="94" width="7.7109375" style="23" bestFit="1" customWidth="1"/>
    <col min="95" max="95" width="14.42578125" style="23" bestFit="1" customWidth="1"/>
    <col min="96" max="96" width="7.7109375" style="23" bestFit="1" customWidth="1"/>
    <col min="97" max="97" width="13.42578125" style="40" bestFit="1" customWidth="1"/>
    <col min="98" max="98" width="7.7109375" style="23" bestFit="1" customWidth="1"/>
    <col min="99" max="99" width="13.42578125" style="23" bestFit="1" customWidth="1"/>
    <col min="100" max="100" width="7.7109375" style="23" bestFit="1" customWidth="1"/>
    <col min="101" max="101" width="13.42578125" style="23" bestFit="1" customWidth="1"/>
    <col min="102" max="102" width="15.5703125" style="23" bestFit="1" customWidth="1"/>
    <col min="103" max="103" width="14.42578125" style="23" bestFit="1" customWidth="1"/>
    <col min="104" max="104" width="7.7109375" style="23" bestFit="1" customWidth="1"/>
    <col min="105" max="105" width="14.42578125" style="23" bestFit="1" customWidth="1"/>
    <col min="106" max="106" width="7.7109375" style="23" bestFit="1" customWidth="1"/>
    <col min="107" max="107" width="13.42578125" style="40" bestFit="1" customWidth="1"/>
    <col min="108" max="108" width="7.7109375" style="23" bestFit="1" customWidth="1"/>
    <col min="109" max="109" width="13.42578125" style="23" bestFit="1" customWidth="1"/>
    <col min="110" max="110" width="7.7109375" style="23" bestFit="1" customWidth="1"/>
    <col min="111" max="111" width="13.42578125" style="23" bestFit="1" customWidth="1"/>
    <col min="112" max="112" width="15.5703125" style="23" bestFit="1" customWidth="1"/>
    <col min="113" max="113" width="14.42578125" style="23" bestFit="1" customWidth="1"/>
    <col min="114" max="114" width="7.7109375" style="23" bestFit="1" customWidth="1"/>
    <col min="115" max="115" width="14.42578125" style="23" bestFit="1" customWidth="1"/>
    <col min="116" max="116" width="7.7109375" style="23" bestFit="1" customWidth="1"/>
    <col min="117" max="117" width="13.42578125" style="40" bestFit="1" customWidth="1"/>
    <col min="118" max="118" width="7.7109375" style="23" bestFit="1" customWidth="1"/>
    <col min="119" max="119" width="13.42578125" style="23" bestFit="1" customWidth="1"/>
    <col min="120" max="120" width="7.7109375" style="23" bestFit="1" customWidth="1"/>
    <col min="121" max="121" width="13.42578125" style="23" bestFit="1" customWidth="1"/>
    <col min="122" max="122" width="15.5703125" style="23" bestFit="1" customWidth="1"/>
    <col min="123" max="123" width="14.42578125" style="23" bestFit="1" customWidth="1"/>
    <col min="124" max="124" width="7.7109375" style="23" bestFit="1" customWidth="1"/>
    <col min="125" max="125" width="14.42578125" style="23" bestFit="1" customWidth="1"/>
    <col min="126" max="126" width="7.7109375" style="23" bestFit="1" customWidth="1"/>
    <col min="127" max="127" width="13.42578125" style="40" bestFit="1" customWidth="1"/>
    <col min="128" max="128" width="7.7109375" style="23" bestFit="1" customWidth="1"/>
    <col min="129" max="129" width="13.42578125" style="23" bestFit="1" customWidth="1"/>
    <col min="130" max="130" width="7.7109375" style="23" bestFit="1" customWidth="1"/>
    <col min="131" max="131" width="13.42578125" style="23" bestFit="1" customWidth="1"/>
    <col min="132" max="132" width="15.5703125" style="23" bestFit="1" customWidth="1"/>
    <col min="133" max="133" width="14.42578125" style="23" bestFit="1" customWidth="1"/>
    <col min="134" max="134" width="7.7109375" style="23" bestFit="1" customWidth="1"/>
    <col min="135" max="135" width="14.42578125" style="23" bestFit="1" customWidth="1"/>
    <col min="136" max="136" width="7.7109375" style="53" bestFit="1" customWidth="1"/>
    <col min="137" max="137" width="4.28515625" style="1542" customWidth="1"/>
    <col min="138" max="138" width="13.42578125" style="40" hidden="1" customWidth="1"/>
    <col min="139" max="139" width="7.7109375" style="30" hidden="1" customWidth="1"/>
    <col min="140" max="140" width="13.42578125" style="23" hidden="1" customWidth="1"/>
    <col min="141" max="141" width="7.7109375" style="30" hidden="1" customWidth="1"/>
    <col min="142" max="142" width="13.42578125" style="23" hidden="1" customWidth="1"/>
    <col min="143" max="143" width="7.7109375" style="30" hidden="1" customWidth="1"/>
    <col min="144" max="144" width="14.42578125" style="23" customWidth="1"/>
    <col min="145" max="145" width="7.7109375" style="25" bestFit="1" customWidth="1"/>
    <col min="146" max="146" width="14.42578125" style="23" hidden="1" customWidth="1"/>
    <col min="147" max="147" width="7.7109375" style="88" hidden="1" customWidth="1"/>
    <col min="148" max="148" width="13.42578125" style="40" hidden="1" customWidth="1"/>
    <col min="149" max="149" width="7.7109375" style="30" hidden="1" customWidth="1"/>
    <col min="150" max="150" width="13.42578125" style="23" hidden="1" customWidth="1"/>
    <col min="151" max="151" width="7.7109375" style="30" hidden="1" customWidth="1"/>
    <col min="152" max="152" width="13.42578125" style="23" hidden="1" customWidth="1"/>
    <col min="153" max="153" width="7.7109375" style="30" hidden="1" customWidth="1"/>
    <col min="154" max="154" width="13.85546875" style="23" customWidth="1"/>
    <col min="155" max="155" width="7.7109375" style="25" bestFit="1" customWidth="1"/>
    <col min="156" max="156" width="13" style="23" hidden="1" customWidth="1"/>
    <col min="157" max="157" width="7.85546875" style="25" hidden="1" customWidth="1"/>
    <col min="158" max="158" width="4.28515625" style="1542" customWidth="1"/>
    <col min="159" max="159" width="12.5703125" style="879" customWidth="1"/>
    <col min="160" max="160" width="11.42578125" style="184" customWidth="1"/>
    <col min="161" max="162" width="11.42578125" style="1446"/>
    <col min="163" max="16384" width="11.42578125" style="1457"/>
  </cols>
  <sheetData>
    <row r="1" spans="1:162">
      <c r="A1" s="68" t="s">
        <v>109</v>
      </c>
      <c r="B1" s="44"/>
      <c r="C1" s="21"/>
      <c r="D1" s="21"/>
      <c r="E1" s="21"/>
      <c r="F1" s="21"/>
      <c r="G1" s="21"/>
      <c r="H1" s="22" t="s">
        <v>37</v>
      </c>
      <c r="I1" s="21"/>
      <c r="J1" s="21"/>
      <c r="K1" s="871"/>
      <c r="L1" s="1698"/>
      <c r="M1" s="1699"/>
      <c r="N1" s="1699"/>
      <c r="O1" s="1699"/>
      <c r="P1" s="1700"/>
      <c r="Q1" s="1699"/>
      <c r="R1" s="1701" t="s">
        <v>711</v>
      </c>
      <c r="S1" s="1699"/>
      <c r="T1" s="1700"/>
      <c r="U1" s="1699"/>
      <c r="V1" s="892"/>
      <c r="W1" s="55"/>
      <c r="X1" s="55"/>
      <c r="Y1" s="55"/>
      <c r="Z1" s="55"/>
      <c r="AA1" s="55"/>
      <c r="AB1" s="56" t="s">
        <v>40</v>
      </c>
      <c r="AC1" s="55"/>
      <c r="AD1" s="55"/>
      <c r="AE1" s="55"/>
      <c r="AF1" s="893" t="s">
        <v>65</v>
      </c>
      <c r="AG1" s="57"/>
      <c r="AH1" s="893" t="s">
        <v>69</v>
      </c>
      <c r="AI1" s="57"/>
      <c r="AJ1" s="62" t="s">
        <v>10</v>
      </c>
      <c r="AK1" s="59"/>
      <c r="AL1" s="59"/>
      <c r="AM1" s="59"/>
      <c r="AN1" s="59"/>
      <c r="AO1" s="59"/>
      <c r="AP1" s="62" t="s">
        <v>832</v>
      </c>
      <c r="AQ1" s="59"/>
      <c r="AR1" s="59"/>
      <c r="AS1" s="59"/>
      <c r="AT1" s="62" t="s">
        <v>1</v>
      </c>
      <c r="AU1" s="59"/>
      <c r="AV1" s="172" t="s">
        <v>35</v>
      </c>
      <c r="AW1" s="60"/>
      <c r="AX1" s="882" t="s">
        <v>36</v>
      </c>
      <c r="AY1" s="61"/>
      <c r="AZ1" s="873"/>
      <c r="BA1" s="63"/>
      <c r="BB1" s="63"/>
      <c r="BC1" s="63"/>
      <c r="BD1" s="63"/>
      <c r="BE1" s="63"/>
      <c r="BF1" s="60" t="s">
        <v>45</v>
      </c>
      <c r="BG1" s="63"/>
      <c r="BH1" s="63"/>
      <c r="BI1" s="63"/>
      <c r="BJ1" s="882" t="s">
        <v>66</v>
      </c>
      <c r="BK1" s="59"/>
      <c r="BL1" s="882" t="s">
        <v>68</v>
      </c>
      <c r="BM1" s="874"/>
      <c r="BN1" s="65"/>
      <c r="BO1" s="870"/>
      <c r="BP1" s="66"/>
      <c r="BQ1" s="870"/>
      <c r="BR1" s="66"/>
      <c r="BS1" s="870"/>
      <c r="BT1" s="333" t="s">
        <v>67</v>
      </c>
      <c r="BU1" s="66"/>
      <c r="BV1" s="66"/>
      <c r="BW1" s="870"/>
      <c r="BX1" s="1446"/>
      <c r="BY1" s="1702"/>
      <c r="BZ1" s="1687"/>
      <c r="CA1" s="1687"/>
      <c r="CB1" s="1687"/>
      <c r="CC1" s="1688"/>
      <c r="CD1" s="1689" t="s">
        <v>725</v>
      </c>
      <c r="CE1" s="1688" t="s">
        <v>724</v>
      </c>
      <c r="CF1" s="1687"/>
      <c r="CG1" s="1687"/>
      <c r="CH1" s="1687"/>
      <c r="CI1" s="1690"/>
      <c r="CJ1" s="1691"/>
      <c r="CK1" s="1691"/>
      <c r="CL1" s="1691"/>
      <c r="CM1" s="1692"/>
      <c r="CN1" s="1693" t="s">
        <v>85</v>
      </c>
      <c r="CO1" s="1692" t="s">
        <v>8</v>
      </c>
      <c r="CP1" s="1691"/>
      <c r="CQ1" s="1691"/>
      <c r="CR1" s="1691"/>
      <c r="CS1" s="1690"/>
      <c r="CT1" s="1691"/>
      <c r="CU1" s="1691"/>
      <c r="CV1" s="1691"/>
      <c r="CW1" s="1691"/>
      <c r="CX1" s="1693" t="s">
        <v>85</v>
      </c>
      <c r="CY1" s="1692" t="s">
        <v>53</v>
      </c>
      <c r="CZ1" s="1691"/>
      <c r="DA1" s="1691"/>
      <c r="DB1" s="1691"/>
      <c r="DC1" s="1690"/>
      <c r="DD1" s="1691"/>
      <c r="DE1" s="1691"/>
      <c r="DF1" s="1691"/>
      <c r="DG1" s="1691"/>
      <c r="DH1" s="1693" t="s">
        <v>85</v>
      </c>
      <c r="DI1" s="1692" t="s">
        <v>9</v>
      </c>
      <c r="DJ1" s="1691"/>
      <c r="DK1" s="1691"/>
      <c r="DL1" s="1691"/>
      <c r="DM1" s="1690"/>
      <c r="DN1" s="1691"/>
      <c r="DO1" s="1691"/>
      <c r="DP1" s="1691"/>
      <c r="DQ1" s="1691"/>
      <c r="DR1" s="1693" t="s">
        <v>85</v>
      </c>
      <c r="DS1" s="1692" t="s">
        <v>54</v>
      </c>
      <c r="DT1" s="1691"/>
      <c r="DU1" s="1691"/>
      <c r="DV1" s="1691"/>
      <c r="DW1" s="1690"/>
      <c r="DX1" s="1691"/>
      <c r="DY1" s="1691"/>
      <c r="DZ1" s="1691"/>
      <c r="EA1" s="1691"/>
      <c r="EB1" s="1693" t="s">
        <v>85</v>
      </c>
      <c r="EC1" s="1692" t="s">
        <v>56</v>
      </c>
      <c r="ED1" s="1691"/>
      <c r="EE1" s="1691"/>
      <c r="EF1" s="1694"/>
      <c r="EG1" s="1446"/>
      <c r="EH1" s="75"/>
      <c r="EI1" s="287"/>
      <c r="EJ1" s="74"/>
      <c r="EK1" s="287"/>
      <c r="EL1" s="74"/>
      <c r="EM1" s="287"/>
      <c r="EN1" s="64" t="s">
        <v>38</v>
      </c>
      <c r="EO1" s="74"/>
      <c r="EP1" s="74"/>
      <c r="EQ1" s="868"/>
      <c r="ER1" s="75"/>
      <c r="ES1" s="287"/>
      <c r="ET1" s="74"/>
      <c r="EU1" s="287"/>
      <c r="EV1" s="74"/>
      <c r="EW1" s="287"/>
      <c r="EX1" s="64" t="s">
        <v>39</v>
      </c>
      <c r="EY1" s="74"/>
      <c r="EZ1" s="74"/>
      <c r="FA1" s="74"/>
      <c r="FB1" s="1446"/>
      <c r="FC1" s="875" t="s">
        <v>830</v>
      </c>
      <c r="FD1" s="1686"/>
      <c r="FF1" s="1436"/>
    </row>
    <row r="2" spans="1:162" s="1456" customFormat="1">
      <c r="A2" s="4" t="s">
        <v>70</v>
      </c>
      <c r="B2" s="37" t="str">
        <f>D2</f>
        <v>C913</v>
      </c>
      <c r="C2" s="20"/>
      <c r="D2" s="20" t="str">
        <f>F2</f>
        <v>C913</v>
      </c>
      <c r="E2" s="20"/>
      <c r="F2" s="20" t="str">
        <f>H2</f>
        <v>C913</v>
      </c>
      <c r="G2" s="20"/>
      <c r="H2" s="17" t="s">
        <v>18</v>
      </c>
      <c r="I2" s="20"/>
      <c r="J2" s="20" t="str">
        <f>H2</f>
        <v>C913</v>
      </c>
      <c r="K2" s="47"/>
      <c r="L2" s="37" t="str">
        <f>N2</f>
        <v>C900</v>
      </c>
      <c r="M2" s="91"/>
      <c r="N2" s="20" t="str">
        <f>P2</f>
        <v>C900</v>
      </c>
      <c r="O2" s="91"/>
      <c r="P2" s="20" t="str">
        <f>R2</f>
        <v>C900</v>
      </c>
      <c r="Q2" s="91"/>
      <c r="R2" s="17" t="s">
        <v>21</v>
      </c>
      <c r="S2" s="91"/>
      <c r="T2" s="20" t="str">
        <f>R2</f>
        <v>C900</v>
      </c>
      <c r="U2" s="91"/>
      <c r="V2" s="115" t="str">
        <f>X2</f>
        <v>C901</v>
      </c>
      <c r="W2" s="20"/>
      <c r="X2" s="20" t="str">
        <f>Z2</f>
        <v>C901</v>
      </c>
      <c r="Y2" s="20"/>
      <c r="Z2" s="20" t="str">
        <f>AB2</f>
        <v>C901</v>
      </c>
      <c r="AA2" s="20"/>
      <c r="AB2" s="17" t="s">
        <v>22</v>
      </c>
      <c r="AC2" s="20"/>
      <c r="AD2" s="20" t="str">
        <f>AB2</f>
        <v>C901</v>
      </c>
      <c r="AE2" s="20"/>
      <c r="AF2" s="894" t="s">
        <v>34</v>
      </c>
      <c r="AG2" s="36"/>
      <c r="AH2" s="894" t="s">
        <v>44</v>
      </c>
      <c r="AI2" s="36"/>
      <c r="AJ2" s="37" t="str">
        <f>AL2</f>
        <v>GFRGIN</v>
      </c>
      <c r="AK2" s="20"/>
      <c r="AL2" s="20" t="str">
        <f>AN2</f>
        <v>GFRGIN</v>
      </c>
      <c r="AM2" s="20"/>
      <c r="AN2" s="17" t="s">
        <v>13</v>
      </c>
      <c r="AO2" s="20"/>
      <c r="AP2" s="37" t="s">
        <v>14</v>
      </c>
      <c r="AQ2" s="20"/>
      <c r="AR2" s="17" t="str">
        <f>AP2</f>
        <v>FRGGBE</v>
      </c>
      <c r="AS2" s="20"/>
      <c r="AT2" s="37" t="s">
        <v>15</v>
      </c>
      <c r="AU2" s="20"/>
      <c r="AV2" s="117" t="s">
        <v>16</v>
      </c>
      <c r="AW2" s="20"/>
      <c r="AX2" s="117" t="s">
        <v>17</v>
      </c>
      <c r="AY2" s="47"/>
      <c r="AZ2" s="37" t="str">
        <f>BB2</f>
        <v>C921</v>
      </c>
      <c r="BA2" s="20"/>
      <c r="BB2" s="20" t="str">
        <f>BD2</f>
        <v>C921</v>
      </c>
      <c r="BC2" s="20"/>
      <c r="BD2" s="20" t="str">
        <f>BF2</f>
        <v>C921</v>
      </c>
      <c r="BE2" s="20"/>
      <c r="BF2" s="17" t="s">
        <v>46</v>
      </c>
      <c r="BG2" s="20"/>
      <c r="BH2" s="20" t="str">
        <f>BF2</f>
        <v>C921</v>
      </c>
      <c r="BI2" s="20"/>
      <c r="BJ2" s="117" t="s">
        <v>48</v>
      </c>
      <c r="BK2" s="20"/>
      <c r="BL2" s="117" t="s">
        <v>47</v>
      </c>
      <c r="BM2" s="106"/>
      <c r="BN2" s="37" t="str">
        <f>BP2</f>
        <v>F082</v>
      </c>
      <c r="BO2" s="91"/>
      <c r="BP2" s="20" t="str">
        <f>BR2</f>
        <v>F082</v>
      </c>
      <c r="BQ2" s="91"/>
      <c r="BR2" s="20" t="str">
        <f>BT2</f>
        <v>F082</v>
      </c>
      <c r="BS2" s="91"/>
      <c r="BT2" s="38" t="s">
        <v>23</v>
      </c>
      <c r="BU2" s="20"/>
      <c r="BV2" s="20" t="str">
        <f>BT2</f>
        <v>F082</v>
      </c>
      <c r="BW2" s="91"/>
      <c r="BX2" s="1446"/>
      <c r="BY2" s="316" t="str">
        <f>CA2</f>
        <v>C667</v>
      </c>
      <c r="BZ2" s="735"/>
      <c r="CA2" s="735" t="str">
        <f>CC2</f>
        <v>C667</v>
      </c>
      <c r="CB2" s="735"/>
      <c r="CC2" s="735" t="str">
        <f>CE2</f>
        <v>C667</v>
      </c>
      <c r="CD2" s="735"/>
      <c r="CE2" s="722" t="s">
        <v>723</v>
      </c>
      <c r="CF2" s="735"/>
      <c r="CG2" s="735" t="str">
        <f>CE2</f>
        <v>C667</v>
      </c>
      <c r="CH2" s="735"/>
      <c r="CI2" s="37" t="str">
        <f>CK2</f>
        <v>C465</v>
      </c>
      <c r="CJ2" s="20"/>
      <c r="CK2" s="20" t="str">
        <f>CM2</f>
        <v>C465</v>
      </c>
      <c r="CL2" s="20"/>
      <c r="CM2" s="20" t="str">
        <f>CO2</f>
        <v>C465</v>
      </c>
      <c r="CN2" s="20"/>
      <c r="CO2" s="17" t="s">
        <v>79</v>
      </c>
      <c r="CP2" s="20"/>
      <c r="CQ2" s="20" t="str">
        <f>CO2</f>
        <v>C465</v>
      </c>
      <c r="CR2" s="20"/>
      <c r="CS2" s="37" t="str">
        <f>CU2</f>
        <v>C467</v>
      </c>
      <c r="CT2" s="20"/>
      <c r="CU2" s="20" t="str">
        <f>CW2</f>
        <v>C467</v>
      </c>
      <c r="CV2" s="20"/>
      <c r="CW2" s="20" t="str">
        <f>CY2</f>
        <v>C467</v>
      </c>
      <c r="CX2" s="20"/>
      <c r="CY2" s="17" t="s">
        <v>80</v>
      </c>
      <c r="CZ2" s="20"/>
      <c r="DA2" s="20" t="str">
        <f>CY2</f>
        <v>C467</v>
      </c>
      <c r="DB2" s="20"/>
      <c r="DC2" s="37" t="str">
        <f>DE2</f>
        <v>C468</v>
      </c>
      <c r="DD2" s="20"/>
      <c r="DE2" s="20" t="str">
        <f>DG2</f>
        <v>C468</v>
      </c>
      <c r="DF2" s="20"/>
      <c r="DG2" s="20" t="str">
        <f>DI2</f>
        <v>C468</v>
      </c>
      <c r="DH2" s="20"/>
      <c r="DI2" s="17" t="s">
        <v>81</v>
      </c>
      <c r="DJ2" s="20"/>
      <c r="DK2" s="20" t="str">
        <f>DI2</f>
        <v>C468</v>
      </c>
      <c r="DL2" s="20"/>
      <c r="DM2" s="37" t="str">
        <f>DO2</f>
        <v>C469</v>
      </c>
      <c r="DN2" s="20"/>
      <c r="DO2" s="20" t="str">
        <f>DQ2</f>
        <v>C469</v>
      </c>
      <c r="DP2" s="20"/>
      <c r="DQ2" s="20" t="str">
        <f>DS2</f>
        <v>C469</v>
      </c>
      <c r="DR2" s="20"/>
      <c r="DS2" s="17" t="s">
        <v>82</v>
      </c>
      <c r="DT2" s="20"/>
      <c r="DU2" s="20" t="str">
        <f>DS2</f>
        <v>C469</v>
      </c>
      <c r="DV2" s="20"/>
      <c r="DW2" s="37" t="str">
        <f>DY2</f>
        <v>C470</v>
      </c>
      <c r="DX2" s="20"/>
      <c r="DY2" s="20" t="str">
        <f>EA2</f>
        <v>C470</v>
      </c>
      <c r="DZ2" s="20"/>
      <c r="EA2" s="20" t="str">
        <f>EC2</f>
        <v>C470</v>
      </c>
      <c r="EB2" s="20"/>
      <c r="EC2" s="17" t="s">
        <v>83</v>
      </c>
      <c r="ED2" s="20"/>
      <c r="EE2" s="20" t="str">
        <f>EC2</f>
        <v>C470</v>
      </c>
      <c r="EF2" s="47"/>
      <c r="EG2" s="1446"/>
      <c r="EH2" s="37" t="str">
        <f>EJ2</f>
        <v>C625</v>
      </c>
      <c r="EI2" s="91"/>
      <c r="EJ2" s="20" t="str">
        <f>EL2</f>
        <v>C625</v>
      </c>
      <c r="EK2" s="91"/>
      <c r="EL2" s="20" t="str">
        <f>EN2</f>
        <v>C625</v>
      </c>
      <c r="EM2" s="91"/>
      <c r="EN2" s="17" t="s">
        <v>19</v>
      </c>
      <c r="EO2" s="20"/>
      <c r="EP2" s="20" t="str">
        <f>EN2</f>
        <v>C625</v>
      </c>
      <c r="EQ2" s="7"/>
      <c r="ER2" s="37" t="str">
        <f>ET2</f>
        <v>C628</v>
      </c>
      <c r="ES2" s="91"/>
      <c r="ET2" s="20" t="str">
        <f>EV2</f>
        <v>C628</v>
      </c>
      <c r="EU2" s="91"/>
      <c r="EV2" s="20" t="str">
        <f>EX2</f>
        <v>C628</v>
      </c>
      <c r="EW2" s="91"/>
      <c r="EX2" s="17" t="s">
        <v>20</v>
      </c>
      <c r="EY2" s="20"/>
      <c r="EZ2" s="20" t="str">
        <f>EX2</f>
        <v>C628</v>
      </c>
      <c r="FA2" s="20"/>
      <c r="FB2" s="1446"/>
      <c r="FC2" s="876" t="s">
        <v>22</v>
      </c>
      <c r="FD2" s="142"/>
      <c r="FE2" s="1436"/>
      <c r="FF2" s="1436"/>
    </row>
    <row r="3" spans="1:162" s="1456" customFormat="1">
      <c r="A3" s="20"/>
      <c r="B3" s="37"/>
      <c r="C3" s="20"/>
      <c r="D3" s="20"/>
      <c r="E3" s="20"/>
      <c r="F3" s="20"/>
      <c r="G3" s="20"/>
      <c r="H3" s="20"/>
      <c r="I3" s="20"/>
      <c r="J3" s="20"/>
      <c r="K3" s="47"/>
      <c r="L3" s="37"/>
      <c r="M3" s="91"/>
      <c r="N3" s="20"/>
      <c r="O3" s="91"/>
      <c r="P3" s="20"/>
      <c r="Q3" s="91"/>
      <c r="R3" s="20"/>
      <c r="S3" s="91"/>
      <c r="T3" s="20"/>
      <c r="U3" s="91"/>
      <c r="V3" s="115"/>
      <c r="W3" s="20"/>
      <c r="X3" s="20"/>
      <c r="Y3" s="20"/>
      <c r="Z3" s="20"/>
      <c r="AA3" s="20"/>
      <c r="AB3" s="20"/>
      <c r="AC3" s="20"/>
      <c r="AD3" s="20"/>
      <c r="AE3" s="20"/>
      <c r="AF3" s="115"/>
      <c r="AG3" s="20"/>
      <c r="AH3" s="115"/>
      <c r="AI3" s="20"/>
      <c r="AJ3" s="37"/>
      <c r="AK3" s="20"/>
      <c r="AL3" s="20"/>
      <c r="AM3" s="20"/>
      <c r="AN3" s="20"/>
      <c r="AO3" s="20"/>
      <c r="AP3" s="37"/>
      <c r="AQ3" s="20"/>
      <c r="AR3" s="20"/>
      <c r="AS3" s="20"/>
      <c r="AT3" s="37"/>
      <c r="AU3" s="20"/>
      <c r="AV3" s="115"/>
      <c r="AW3" s="20"/>
      <c r="AX3" s="115"/>
      <c r="AY3" s="47"/>
      <c r="AZ3" s="37"/>
      <c r="BA3" s="20"/>
      <c r="BB3" s="20"/>
      <c r="BC3" s="20"/>
      <c r="BD3" s="20"/>
      <c r="BE3" s="20"/>
      <c r="BF3" s="20"/>
      <c r="BG3" s="20"/>
      <c r="BH3" s="20"/>
      <c r="BI3" s="20"/>
      <c r="BJ3" s="115"/>
      <c r="BK3" s="20"/>
      <c r="BL3" s="115"/>
      <c r="BM3" s="47"/>
      <c r="BN3" s="37"/>
      <c r="BO3" s="91"/>
      <c r="BP3" s="20"/>
      <c r="BQ3" s="91"/>
      <c r="BR3" s="20"/>
      <c r="BS3" s="91"/>
      <c r="BT3" s="37"/>
      <c r="BU3" s="20"/>
      <c r="BV3" s="20"/>
      <c r="BW3" s="91"/>
      <c r="BX3" s="1542"/>
      <c r="BY3" s="316"/>
      <c r="BZ3" s="735"/>
      <c r="CA3" s="735"/>
      <c r="CB3" s="735"/>
      <c r="CC3" s="735"/>
      <c r="CD3" s="735"/>
      <c r="CE3" s="722"/>
      <c r="CF3" s="735"/>
      <c r="CG3" s="735"/>
      <c r="CH3" s="735"/>
      <c r="CI3" s="37"/>
      <c r="CJ3" s="20"/>
      <c r="CK3" s="20"/>
      <c r="CL3" s="20"/>
      <c r="CM3" s="20"/>
      <c r="CN3" s="20"/>
      <c r="CO3" s="20"/>
      <c r="CP3" s="20"/>
      <c r="CQ3" s="20"/>
      <c r="CR3" s="20"/>
      <c r="CS3" s="37"/>
      <c r="CT3" s="20"/>
      <c r="CU3" s="20"/>
      <c r="CV3" s="20"/>
      <c r="CW3" s="20"/>
      <c r="CX3" s="20"/>
      <c r="CY3" s="20"/>
      <c r="CZ3" s="20"/>
      <c r="DA3" s="20"/>
      <c r="DB3" s="20"/>
      <c r="DC3" s="37"/>
      <c r="DD3" s="20"/>
      <c r="DE3" s="20"/>
      <c r="DF3" s="20"/>
      <c r="DG3" s="20"/>
      <c r="DH3" s="20"/>
      <c r="DI3" s="20"/>
      <c r="DJ3" s="20"/>
      <c r="DK3" s="20"/>
      <c r="DL3" s="20"/>
      <c r="DM3" s="37"/>
      <c r="DN3" s="20"/>
      <c r="DO3" s="20"/>
      <c r="DP3" s="20"/>
      <c r="DQ3" s="20"/>
      <c r="DR3" s="20"/>
      <c r="DS3" s="20"/>
      <c r="DT3" s="20"/>
      <c r="DU3" s="20"/>
      <c r="DV3" s="20"/>
      <c r="DW3" s="37"/>
      <c r="DX3" s="20"/>
      <c r="DY3" s="20"/>
      <c r="DZ3" s="20"/>
      <c r="EA3" s="20"/>
      <c r="EB3" s="20"/>
      <c r="EC3" s="20"/>
      <c r="ED3" s="20"/>
      <c r="EE3" s="20"/>
      <c r="EF3" s="47"/>
      <c r="EG3" s="1542"/>
      <c r="EH3" s="37"/>
      <c r="EI3" s="91"/>
      <c r="EJ3" s="20"/>
      <c r="EK3" s="91"/>
      <c r="EL3" s="20"/>
      <c r="EM3" s="91"/>
      <c r="EN3" s="77" t="s">
        <v>71</v>
      </c>
      <c r="EO3" s="20"/>
      <c r="EP3" s="20"/>
      <c r="EQ3" s="7"/>
      <c r="ER3" s="37"/>
      <c r="ES3" s="91"/>
      <c r="ET3" s="20"/>
      <c r="EU3" s="91"/>
      <c r="EV3" s="20"/>
      <c r="EW3" s="91"/>
      <c r="EX3" s="77"/>
      <c r="EY3" s="20"/>
      <c r="EZ3" s="20"/>
      <c r="FA3" s="20"/>
      <c r="FB3" s="1542"/>
      <c r="FC3" s="877" t="s">
        <v>189</v>
      </c>
      <c r="FD3" s="142"/>
      <c r="FE3" s="1436"/>
      <c r="FF3" s="1436"/>
    </row>
    <row r="4" spans="1:162">
      <c r="A4" s="4" t="s">
        <v>64</v>
      </c>
      <c r="B4" s="32"/>
      <c r="C4" s="18">
        <f>C206</f>
        <v>0.3649</v>
      </c>
      <c r="D4" s="19"/>
      <c r="E4" s="18">
        <f>E206</f>
        <v>0.88790000000000002</v>
      </c>
      <c r="F4" s="19"/>
      <c r="G4" s="18">
        <f>G206</f>
        <v>1.5944</v>
      </c>
      <c r="H4" s="17"/>
      <c r="I4" s="18">
        <f>I206</f>
        <v>2.0415000000000001</v>
      </c>
      <c r="J4" s="19"/>
      <c r="K4" s="48">
        <f>K206</f>
        <v>2.6040999999999999</v>
      </c>
      <c r="L4" s="32"/>
      <c r="M4" s="18">
        <f>M206</f>
        <v>0.78559999999999997</v>
      </c>
      <c r="N4" s="19"/>
      <c r="O4" s="18">
        <f>O206</f>
        <v>1.5243</v>
      </c>
      <c r="P4" s="19"/>
      <c r="Q4" s="18">
        <f>Q206</f>
        <v>2.3712</v>
      </c>
      <c r="R4" s="19"/>
      <c r="S4" s="18">
        <f>S206</f>
        <v>2.8050999999999999</v>
      </c>
      <c r="T4" s="19"/>
      <c r="U4" s="18">
        <f>U206</f>
        <v>3.3996</v>
      </c>
      <c r="V4" s="888"/>
      <c r="W4" s="18">
        <f>W206</f>
        <v>0.7319</v>
      </c>
      <c r="X4" s="19"/>
      <c r="Y4" s="18">
        <f>Y206</f>
        <v>1.4442999999999999</v>
      </c>
      <c r="Z4" s="19"/>
      <c r="AA4" s="18">
        <f>AA206</f>
        <v>2.3489</v>
      </c>
      <c r="AB4" s="19"/>
      <c r="AC4" s="18">
        <f>AC206</f>
        <v>2.7781000000000002</v>
      </c>
      <c r="AD4" s="19"/>
      <c r="AE4" s="18">
        <f>AE206</f>
        <v>3.3927</v>
      </c>
      <c r="AG4" s="18">
        <f>AG206</f>
        <v>7.2999999999999995E-2</v>
      </c>
      <c r="AI4" s="18">
        <f>AI206</f>
        <v>7.1999999999999995E-2</v>
      </c>
      <c r="AJ4" s="38"/>
      <c r="AK4" s="18">
        <f>AK206</f>
        <v>-0.85799999999999998</v>
      </c>
      <c r="AL4" s="19"/>
      <c r="AM4" s="18">
        <f>AM206</f>
        <v>-0.83</v>
      </c>
      <c r="AN4" s="19"/>
      <c r="AO4" s="18">
        <f>AO206</f>
        <v>0.56499999999999995</v>
      </c>
      <c r="AP4" s="38"/>
      <c r="AQ4" s="18">
        <f>AQ206</f>
        <v>1.452</v>
      </c>
      <c r="AR4" s="19"/>
      <c r="AS4" s="18">
        <f>AS206</f>
        <v>1.8919999999999999</v>
      </c>
      <c r="AT4" s="32"/>
      <c r="AU4" s="18">
        <f>AU206</f>
        <v>2.4529999999999998</v>
      </c>
      <c r="AV4" s="117"/>
      <c r="AW4" s="18">
        <f>AW206</f>
        <v>2.6226000000000003</v>
      </c>
      <c r="AX4" s="117"/>
      <c r="AY4" s="48">
        <f>AY206</f>
        <v>2.7560000000000002</v>
      </c>
      <c r="AZ4" s="32"/>
      <c r="BA4" s="18">
        <f>BA206</f>
        <v>0.64500000000000002</v>
      </c>
      <c r="BB4" s="19"/>
      <c r="BC4" s="18">
        <f>BC206</f>
        <v>1.3058000000000001</v>
      </c>
      <c r="BD4" s="19"/>
      <c r="BE4" s="18">
        <f>BE206</f>
        <v>2.0575999999999999</v>
      </c>
      <c r="BF4" s="19"/>
      <c r="BG4" s="18">
        <f>BG206</f>
        <v>2.4443999999999999</v>
      </c>
      <c r="BH4" s="19"/>
      <c r="BI4" s="18">
        <f>BI206</f>
        <v>2.8604000000000003</v>
      </c>
      <c r="BK4" s="18">
        <f>BK206</f>
        <v>2.37</v>
      </c>
      <c r="BM4" s="48">
        <f>BM206</f>
        <v>2.5460000000000003</v>
      </c>
      <c r="BN4" s="32"/>
      <c r="BO4" s="18">
        <f>BO206</f>
        <v>0.51500000000000001</v>
      </c>
      <c r="BP4" s="19"/>
      <c r="BQ4" s="18">
        <f>BQ206</f>
        <v>1.1320000000000001</v>
      </c>
      <c r="BR4" s="19"/>
      <c r="BS4" s="18">
        <f>BS206</f>
        <v>1.823</v>
      </c>
      <c r="BT4" s="32"/>
      <c r="BU4" s="18">
        <f>BU206</f>
        <v>2.1800000000000002</v>
      </c>
      <c r="BV4" s="19"/>
      <c r="BW4" s="18">
        <f>BW206</f>
        <v>2.6870000000000003</v>
      </c>
      <c r="BX4" s="1446"/>
      <c r="BY4" s="435"/>
      <c r="BZ4" s="18">
        <f>BZ202</f>
        <v>0.997</v>
      </c>
      <c r="CA4" s="721"/>
      <c r="CB4" s="18">
        <f>CB202</f>
        <v>1.7090000000000001</v>
      </c>
      <c r="CC4" s="721"/>
      <c r="CD4" s="18">
        <f>CD202</f>
        <v>2.504</v>
      </c>
      <c r="CE4" s="721"/>
      <c r="CF4" s="18">
        <f>CF202</f>
        <v>2.7410000000000001</v>
      </c>
      <c r="CG4" s="721"/>
      <c r="CH4" s="18">
        <f>CH202</f>
        <v>3.109</v>
      </c>
      <c r="CI4" s="32"/>
      <c r="CJ4" s="18">
        <f>CJ206</f>
        <v>0.9829</v>
      </c>
      <c r="CK4" s="19"/>
      <c r="CL4" s="18">
        <f>CL206</f>
        <v>1.6219000000000001</v>
      </c>
      <c r="CM4" s="19"/>
      <c r="CN4" s="18">
        <f>CN206</f>
        <v>2.4207000000000001</v>
      </c>
      <c r="CO4" s="19"/>
      <c r="CP4" s="18">
        <f>CP206</f>
        <v>2.7387999999999999</v>
      </c>
      <c r="CQ4" s="19"/>
      <c r="CR4" s="18">
        <f>CR206</f>
        <v>3.4725000000000001</v>
      </c>
      <c r="CS4" s="32"/>
      <c r="CT4" s="18">
        <f>CT206</f>
        <v>1.1956</v>
      </c>
      <c r="CU4" s="19"/>
      <c r="CV4" s="18">
        <f>CV206</f>
        <v>1.9441999999999999</v>
      </c>
      <c r="CW4" s="19"/>
      <c r="CX4" s="18">
        <f>CX206</f>
        <v>2.6715</v>
      </c>
      <c r="CY4" s="19"/>
      <c r="CZ4" s="18">
        <f>CZ206</f>
        <v>2.9337999999999997</v>
      </c>
      <c r="DA4" s="19"/>
      <c r="DB4" s="18">
        <f>DB206</f>
        <v>3.7856000000000001</v>
      </c>
      <c r="DC4" s="32"/>
      <c r="DD4" s="18">
        <f>DD206</f>
        <v>1.4178999999999999</v>
      </c>
      <c r="DE4" s="19"/>
      <c r="DF4" s="18">
        <f>DF206</f>
        <v>2.2372999999999998</v>
      </c>
      <c r="DG4" s="19"/>
      <c r="DH4" s="18">
        <f>DH206</f>
        <v>2.9923999999999999</v>
      </c>
      <c r="DI4" s="19"/>
      <c r="DJ4" s="18">
        <f>DJ206</f>
        <v>3.4893000000000001</v>
      </c>
      <c r="DK4" s="19"/>
      <c r="DL4" s="18">
        <f>DL206</f>
        <v>0</v>
      </c>
      <c r="DM4" s="32"/>
      <c r="DN4" s="18">
        <f>DN206</f>
        <v>1.6063000000000001</v>
      </c>
      <c r="DO4" s="19"/>
      <c r="DP4" s="18">
        <f>DP206</f>
        <v>2.4817999999999998</v>
      </c>
      <c r="DQ4" s="19"/>
      <c r="DR4" s="18">
        <f>DR206</f>
        <v>3.4918</v>
      </c>
      <c r="DS4" s="19"/>
      <c r="DT4" s="18">
        <f>DT206</f>
        <v>3.8567</v>
      </c>
      <c r="DU4" s="19"/>
      <c r="DV4" s="18">
        <f>DV206</f>
        <v>0</v>
      </c>
      <c r="DW4" s="32"/>
      <c r="DX4" s="18">
        <f>DX206</f>
        <v>2.5163000000000002</v>
      </c>
      <c r="DY4" s="19"/>
      <c r="DZ4" s="18">
        <f>DZ206</f>
        <v>3.9878</v>
      </c>
      <c r="EA4" s="19"/>
      <c r="EB4" s="18">
        <f>EB206</f>
        <v>5.0648</v>
      </c>
      <c r="EC4" s="19"/>
      <c r="ED4" s="18">
        <f>ED206</f>
        <v>5.2752999999999997</v>
      </c>
      <c r="EE4" s="19"/>
      <c r="EF4" s="48">
        <f>EF206</f>
        <v>0</v>
      </c>
      <c r="EG4" s="1446"/>
      <c r="EH4" s="32"/>
      <c r="EI4" s="18">
        <f>EI206</f>
        <v>2.4939</v>
      </c>
      <c r="EJ4" s="19"/>
      <c r="EK4" s="18">
        <f>EK206</f>
        <v>3.6493000000000002</v>
      </c>
      <c r="EL4" s="19"/>
      <c r="EM4" s="18">
        <f>EM206</f>
        <v>4.4089</v>
      </c>
      <c r="EN4" s="19"/>
      <c r="EO4" s="18">
        <f>EO206</f>
        <v>4.5900999999999996</v>
      </c>
      <c r="EP4" s="19"/>
      <c r="EQ4" s="12">
        <f>EQ206</f>
        <v>5.3356000000000003</v>
      </c>
      <c r="ER4" s="32"/>
      <c r="ES4" s="18">
        <f>ES206</f>
        <v>2.931</v>
      </c>
      <c r="ET4" s="19"/>
      <c r="EU4" s="18">
        <f>EU206</f>
        <v>3.5084</v>
      </c>
      <c r="EV4" s="19"/>
      <c r="EW4" s="18">
        <f>EW206</f>
        <v>3.8567</v>
      </c>
      <c r="EX4" s="19"/>
      <c r="EY4" s="18">
        <f>EY206</f>
        <v>4.3156999999999996</v>
      </c>
      <c r="EZ4" s="19"/>
      <c r="FA4" s="18">
        <f>FA206</f>
        <v>5.0297999999999998</v>
      </c>
      <c r="FB4" s="1446"/>
      <c r="FC4" s="877" t="s">
        <v>190</v>
      </c>
      <c r="FD4" s="142"/>
    </row>
    <row r="5" spans="1:162">
      <c r="A5" s="4" t="s">
        <v>1194</v>
      </c>
      <c r="B5" s="32"/>
      <c r="C5" s="18">
        <f>AVERAGE(C181:C206)</f>
        <v>0.23625769230769228</v>
      </c>
      <c r="D5" s="19"/>
      <c r="E5" s="18">
        <f>AVERAGE(E181:E206)</f>
        <v>0.62440000000000007</v>
      </c>
      <c r="F5" s="19"/>
      <c r="G5" s="18">
        <f>AVERAGE(G181:G206)</f>
        <v>1.2381653846153848</v>
      </c>
      <c r="H5" s="17"/>
      <c r="I5" s="18">
        <f>AVERAGE(I181:I206)</f>
        <v>1.6736538461538459</v>
      </c>
      <c r="J5" s="19"/>
      <c r="K5" s="48">
        <f>AVERAGE(K181:K206)</f>
        <v>2.2429730769230769</v>
      </c>
      <c r="L5" s="32"/>
      <c r="M5" s="18">
        <f>AVERAGE(M181:M206)</f>
        <v>0.56069999999999998</v>
      </c>
      <c r="N5" s="19"/>
      <c r="O5" s="18">
        <f>AVERAGE(O181:O206)</f>
        <v>1.2106461538461539</v>
      </c>
      <c r="P5" s="19"/>
      <c r="Q5" s="18">
        <f>AVERAGE(Q181:Q206)</f>
        <v>1.9871230769230772</v>
      </c>
      <c r="R5" s="19"/>
      <c r="S5" s="18">
        <f>AVERAGE(S181:S206)</f>
        <v>2.4209461538461543</v>
      </c>
      <c r="T5" s="19"/>
      <c r="U5" s="18">
        <f>AVERAGE(U181:U206)</f>
        <v>2.9608500000000006</v>
      </c>
      <c r="V5" s="888"/>
      <c r="W5" s="18">
        <f>AVERAGE(W181:W206)</f>
        <v>0.54197692307692302</v>
      </c>
      <c r="X5" s="19"/>
      <c r="Y5" s="18">
        <f>AVERAGE(Y181:Y206)</f>
        <v>1.1585576923076921</v>
      </c>
      <c r="Z5" s="19"/>
      <c r="AA5" s="18">
        <f>AVERAGE(AA181:AA206)</f>
        <v>1.9688076923076923</v>
      </c>
      <c r="AB5" s="19"/>
      <c r="AC5" s="18">
        <f>AVERAGE(AC181:AC206)</f>
        <v>2.3807846153846155</v>
      </c>
      <c r="AD5" s="19"/>
      <c r="AE5" s="18">
        <f>AVERAGE(AE181:AE206)</f>
        <v>2.9564384615384616</v>
      </c>
      <c r="AG5" s="18">
        <f>AVERAGE(AG181:AG206)</f>
        <v>6.2653846153846157E-2</v>
      </c>
      <c r="AI5" s="18">
        <f>AVERAGE(AI181:AI206)</f>
        <v>6.1538461538461542E-2</v>
      </c>
      <c r="AJ5" s="38"/>
      <c r="AK5" s="18">
        <f>AVERAGE(AK181:AK206)</f>
        <v>-0.84803846153846163</v>
      </c>
      <c r="AL5" s="19"/>
      <c r="AM5" s="18">
        <f>AVERAGE(AM181:AM206)</f>
        <v>-0.82999999999999952</v>
      </c>
      <c r="AN5" s="19"/>
      <c r="AO5" s="18">
        <f>AVERAGE(AO181:AO206)</f>
        <v>0.342076923076923</v>
      </c>
      <c r="AP5" s="38"/>
      <c r="AQ5" s="18">
        <f>AVERAGE(AQ181:AQ206)</f>
        <v>1.3713846153846154</v>
      </c>
      <c r="AR5" s="19"/>
      <c r="AS5" s="18">
        <f>AVERAGE(AS181:AS206)</f>
        <v>1.8130769230769228</v>
      </c>
      <c r="AT5" s="32"/>
      <c r="AU5" s="18">
        <f>AVERAGE(AU181:AU206)</f>
        <v>2.1515769230769233</v>
      </c>
      <c r="AV5" s="117"/>
      <c r="AW5" s="18">
        <f>AVERAGE(AW181:AW206)</f>
        <v>2.3046307692307693</v>
      </c>
      <c r="AX5" s="117"/>
      <c r="AY5" s="48">
        <f>AVERAGE(AY181:AY206)</f>
        <v>2.415692307692308</v>
      </c>
      <c r="AZ5" s="32"/>
      <c r="BA5" s="18">
        <f>AVERAGE(BA181:BA206)</f>
        <v>0.42649999999999999</v>
      </c>
      <c r="BB5" s="19"/>
      <c r="BC5" s="18">
        <f>AVERAGE(BC181:BC206)</f>
        <v>0.97332307692307696</v>
      </c>
      <c r="BD5" s="19"/>
      <c r="BE5" s="18">
        <f>AVERAGE(BE181:BE206)</f>
        <v>1.6194230769230771</v>
      </c>
      <c r="BF5" s="19"/>
      <c r="BG5" s="18">
        <f>AVERAGE(BG181:BG206)</f>
        <v>1.98075</v>
      </c>
      <c r="BH5" s="19"/>
      <c r="BI5" s="18">
        <f>AVERAGE(BI181:BI206)</f>
        <v>2.4734615384615384</v>
      </c>
      <c r="BK5" s="18">
        <f>AVERAGE(BK181:BK206)</f>
        <v>2.0094999999999996</v>
      </c>
      <c r="BM5" s="48">
        <f>AVERAGE(BM181:BM206)</f>
        <v>2.0539615384615386</v>
      </c>
      <c r="BN5" s="32"/>
      <c r="BO5" s="18">
        <f>AVERAGE(BO181:BO206)</f>
        <v>0.43411538461538457</v>
      </c>
      <c r="BP5" s="19"/>
      <c r="BQ5" s="18">
        <f>AVERAGE(BQ181:BQ206)</f>
        <v>0.93030769230769239</v>
      </c>
      <c r="BR5" s="19"/>
      <c r="BS5" s="18">
        <f>AVERAGE(BS181:BS206)</f>
        <v>1.5293846153846156</v>
      </c>
      <c r="BT5" s="32"/>
      <c r="BU5" s="18">
        <f>AVERAGE(BU181:BU206)</f>
        <v>1.8960769230769232</v>
      </c>
      <c r="BV5" s="19"/>
      <c r="BW5" s="18">
        <f>AVERAGE(BW181:BW206)</f>
        <v>2.4456923076923078</v>
      </c>
      <c r="BX5" s="1446"/>
      <c r="BY5" s="435"/>
      <c r="BZ5" s="18">
        <f>AVERAGE(BZ177:BZ202)</f>
        <v>0.79269615384615399</v>
      </c>
      <c r="CA5" s="721"/>
      <c r="CB5" s="18">
        <f>AVERAGE(CB177:CB202)</f>
        <v>1.3808730769230768</v>
      </c>
      <c r="CC5" s="721"/>
      <c r="CD5" s="18">
        <f>AVERAGE(CD177:CD202)</f>
        <v>2.1382538461538467</v>
      </c>
      <c r="CE5" s="721"/>
      <c r="CF5" s="18">
        <f>AVERAGE(CF177:CF202)</f>
        <v>2.3272423076923077</v>
      </c>
      <c r="CG5" s="721"/>
      <c r="CH5" s="18">
        <f>AVERAGE(CH177:CH202)</f>
        <v>2.7447307692307685</v>
      </c>
      <c r="CI5" s="32"/>
      <c r="CJ5" s="18">
        <f>AVERAGE(CJ181:CJ206)</f>
        <v>0.87826923076923069</v>
      </c>
      <c r="CK5" s="19"/>
      <c r="CL5" s="18">
        <f>AVERAGE(CL181:CL206)</f>
        <v>1.3636961538461541</v>
      </c>
      <c r="CM5" s="19"/>
      <c r="CN5" s="18">
        <f>AVERAGE(CN181:CN206)</f>
        <v>2.1024538461538453</v>
      </c>
      <c r="CO5" s="19"/>
      <c r="CP5" s="18">
        <f>AVERAGE(CP181:CP206)</f>
        <v>2.4765576923076926</v>
      </c>
      <c r="CQ5" s="19"/>
      <c r="CR5" s="18">
        <f>AVERAGE(CR181:CR206)</f>
        <v>3.2239115384615391</v>
      </c>
      <c r="CS5" s="32"/>
      <c r="CT5" s="18">
        <f>AVERAGE(CT181:CT206)</f>
        <v>1.0950615384615383</v>
      </c>
      <c r="CU5" s="19"/>
      <c r="CV5" s="18">
        <f>AVERAGE(CV181:CV206)</f>
        <v>1.7696999999999994</v>
      </c>
      <c r="CW5" s="19"/>
      <c r="CX5" s="18">
        <f>AVERAGE(CX181:CX206)</f>
        <v>2.3777769230769232</v>
      </c>
      <c r="CY5" s="19"/>
      <c r="CZ5" s="18">
        <f>AVERAGE(CZ181:CZ206)</f>
        <v>2.6338307692307694</v>
      </c>
      <c r="DA5" s="19"/>
      <c r="DB5" s="18">
        <f>AVERAGE(DB181:DB206)</f>
        <v>3.4876884615384629</v>
      </c>
      <c r="DC5" s="32"/>
      <c r="DD5" s="18">
        <f>AVERAGE(DD181:DD206)</f>
        <v>1.2887</v>
      </c>
      <c r="DE5" s="19"/>
      <c r="DF5" s="18">
        <f>AVERAGE(DF181:DF206)</f>
        <v>2.0051384615384609</v>
      </c>
      <c r="DG5" s="19"/>
      <c r="DH5" s="18">
        <f>AVERAGE(DH181:DH206)</f>
        <v>2.6219999999999999</v>
      </c>
      <c r="DI5" s="19"/>
      <c r="DJ5" s="18">
        <f>AVERAGE(DJ181:DJ206)</f>
        <v>3.1102423076923076</v>
      </c>
      <c r="DK5" s="19"/>
      <c r="DL5" s="18" t="e">
        <f>AVERAGE(DL181:DL206)</f>
        <v>#DIV/0!</v>
      </c>
      <c r="DM5" s="32"/>
      <c r="DN5" s="18">
        <f>AVERAGE(DN181:DN206)</f>
        <v>1.5034153846153844</v>
      </c>
      <c r="DO5" s="19"/>
      <c r="DP5" s="18">
        <f>AVERAGE(DP181:DP206)</f>
        <v>2.3026500000000003</v>
      </c>
      <c r="DQ5" s="19"/>
      <c r="DR5" s="18">
        <f>AVERAGE(DR181:DR206)</f>
        <v>3.1399192307692307</v>
      </c>
      <c r="DS5" s="19"/>
      <c r="DT5" s="18">
        <f>AVERAGE(DT181:DT206)</f>
        <v>3.4539384615384612</v>
      </c>
      <c r="DU5" s="19"/>
      <c r="DV5" s="18" t="e">
        <f>AVERAGE(DV181:DV206)</f>
        <v>#DIV/0!</v>
      </c>
      <c r="DW5" s="32"/>
      <c r="DX5" s="18">
        <f>AVERAGE(DX181:DX206)</f>
        <v>2.4651846153846155</v>
      </c>
      <c r="DY5" s="19"/>
      <c r="DZ5" s="18">
        <f>AVERAGE(DZ181:DZ206)</f>
        <v>3.8429192307692306</v>
      </c>
      <c r="EA5" s="19"/>
      <c r="EB5" s="18">
        <f>AVERAGE(EB181:EB206)</f>
        <v>4.8333384615384611</v>
      </c>
      <c r="EC5" s="19"/>
      <c r="ED5" s="18">
        <f>AVERAGE(ED181:ED206)</f>
        <v>5.0320961538461528</v>
      </c>
      <c r="EE5" s="19"/>
      <c r="EF5" s="48" t="e">
        <f>AVERAGE(EF181:EF206)</f>
        <v>#DIV/0!</v>
      </c>
      <c r="EG5" s="1446"/>
      <c r="EH5" s="32"/>
      <c r="EI5" s="18">
        <f>AVERAGE(EI181:EI206)</f>
        <v>2.4938999999999982</v>
      </c>
      <c r="EJ5" s="19"/>
      <c r="EK5" s="18">
        <f>AVERAGE(EK181:EK206)</f>
        <v>3.6492999999999975</v>
      </c>
      <c r="EL5" s="19"/>
      <c r="EM5" s="18">
        <f>AVERAGE(EM181:EM206)</f>
        <v>4.4089000000000018</v>
      </c>
      <c r="EN5" s="19"/>
      <c r="EO5" s="18">
        <f>AVERAGE(EO181:EO206)</f>
        <v>4.5901000000000023</v>
      </c>
      <c r="EP5" s="19"/>
      <c r="EQ5" s="12">
        <f>AVERAGE(EQ181:EQ206)</f>
        <v>5.3356000000000003</v>
      </c>
      <c r="ER5" s="32"/>
      <c r="ES5" s="18">
        <f>AVERAGE(ES181:ES206)</f>
        <v>2.9309999999999992</v>
      </c>
      <c r="ET5" s="19"/>
      <c r="EU5" s="18">
        <f>AVERAGE(EU181:EU206)</f>
        <v>3.5083999999999995</v>
      </c>
      <c r="EV5" s="19"/>
      <c r="EW5" s="18">
        <f>AVERAGE(EW181:EW206)</f>
        <v>3.8567000000000027</v>
      </c>
      <c r="EX5" s="19"/>
      <c r="EY5" s="18">
        <f>AVERAGE(EY181:EY206)</f>
        <v>4.315699999999997</v>
      </c>
      <c r="EZ5" s="19"/>
      <c r="FA5" s="18">
        <f>AVERAGE(FA181:FA206)</f>
        <v>5.0297999999999981</v>
      </c>
      <c r="FB5" s="1446"/>
      <c r="FC5" s="877"/>
      <c r="FD5" s="142"/>
    </row>
    <row r="6" spans="1:162">
      <c r="A6" s="4" t="s">
        <v>1195</v>
      </c>
      <c r="B6" s="32"/>
      <c r="C6" s="18">
        <f>AVERAGE(C154:C206)</f>
        <v>0.19071320754716986</v>
      </c>
      <c r="D6" s="19"/>
      <c r="E6" s="18">
        <f>AVERAGE(E154:E206)</f>
        <v>0.57844339622641505</v>
      </c>
      <c r="F6" s="19"/>
      <c r="G6" s="18">
        <f>AVERAGE(G154:G206)</f>
        <v>1.2075113207547166</v>
      </c>
      <c r="H6" s="17"/>
      <c r="I6" s="18">
        <f>AVERAGE(I154:I206)</f>
        <v>1.6410245283018869</v>
      </c>
      <c r="J6" s="19"/>
      <c r="K6" s="48">
        <f>AVERAGE(K154:K206)</f>
        <v>2.2163566037735856</v>
      </c>
      <c r="L6" s="32"/>
      <c r="M6" s="18">
        <f>AVERAGE(M154:M206)</f>
        <v>0.52557924528301891</v>
      </c>
      <c r="N6" s="19"/>
      <c r="O6" s="18">
        <f>AVERAGE(O154:O206)</f>
        <v>1.153398113207547</v>
      </c>
      <c r="P6" s="19"/>
      <c r="Q6" s="18">
        <f>AVERAGE(Q154:Q206)</f>
        <v>1.9581754716981132</v>
      </c>
      <c r="R6" s="19"/>
      <c r="S6" s="18">
        <f>AVERAGE(S154:S206)</f>
        <v>2.3802528301886787</v>
      </c>
      <c r="T6" s="19"/>
      <c r="U6" s="18">
        <f>AVERAGE(U154:U206)</f>
        <v>2.9334075471698107</v>
      </c>
      <c r="V6" s="888"/>
      <c r="W6" s="18">
        <f>AVERAGE(W154:W206)</f>
        <v>0.50352641509433949</v>
      </c>
      <c r="X6" s="19"/>
      <c r="Y6" s="18">
        <f>AVERAGE(Y154:Y206)</f>
        <v>1.123232075471698</v>
      </c>
      <c r="Z6" s="19"/>
      <c r="AA6" s="18">
        <f>AVERAGE(AA154:AA206)</f>
        <v>1.9478999999999995</v>
      </c>
      <c r="AB6" s="19"/>
      <c r="AC6" s="18">
        <f>AVERAGE(AC154:AC206)</f>
        <v>2.3741377358490565</v>
      </c>
      <c r="AD6" s="19"/>
      <c r="AE6" s="18">
        <f>AVERAGE(AE154:AE206)</f>
        <v>2.9292094339622636</v>
      </c>
      <c r="AG6" s="18">
        <f>AVERAGE(AG154:AG206)</f>
        <v>6.1622641509433959E-2</v>
      </c>
      <c r="AI6" s="18">
        <f>AVERAGE(AI154:AI206)</f>
        <v>6.1415094339622646E-2</v>
      </c>
      <c r="AJ6" s="38"/>
      <c r="AK6" s="18">
        <f>AVERAGE(AK154:AK206)</f>
        <v>-0.55467924528301893</v>
      </c>
      <c r="AL6" s="19"/>
      <c r="AM6" s="18">
        <f>AVERAGE(AM154:AM206)</f>
        <v>-0.87737735849056508</v>
      </c>
      <c r="AN6" s="19"/>
      <c r="AO6" s="18">
        <f>AVERAGE(AO154:AO206)</f>
        <v>0.26124528301886785</v>
      </c>
      <c r="AP6" s="38"/>
      <c r="AQ6" s="18">
        <f>AVERAGE(AQ154:AQ206)</f>
        <v>1.5960377358490567</v>
      </c>
      <c r="AR6" s="19"/>
      <c r="AS6" s="18">
        <f>AVERAGE(AS154:AS206)</f>
        <v>1.8903962264150938</v>
      </c>
      <c r="AT6" s="32"/>
      <c r="AU6" s="18">
        <f>AVERAGE(AU154:AU206)</f>
        <v>2.1473018867924525</v>
      </c>
      <c r="AV6" s="117"/>
      <c r="AW6" s="18">
        <f>AVERAGE(AW154:AW206)</f>
        <v>2.2963169811320761</v>
      </c>
      <c r="AX6" s="117"/>
      <c r="AY6" s="48">
        <f>AVERAGE(AY154:AY206)</f>
        <v>2.4058867924528302</v>
      </c>
      <c r="AZ6" s="32"/>
      <c r="BA6" s="18">
        <f>AVERAGE(BA154:BA206)</f>
        <v>0.36803584905660386</v>
      </c>
      <c r="BB6" s="19"/>
      <c r="BC6" s="18">
        <f>AVERAGE(BC154:BC206)</f>
        <v>0.90589245283018882</v>
      </c>
      <c r="BD6" s="19"/>
      <c r="BE6" s="18">
        <f>AVERAGE(BE154:BE206)</f>
        <v>1.5596301886792454</v>
      </c>
      <c r="BF6" s="19"/>
      <c r="BG6" s="18">
        <f>AVERAGE(BG154:BG206)</f>
        <v>1.9261490566037736</v>
      </c>
      <c r="BH6" s="19"/>
      <c r="BI6" s="18">
        <f>AVERAGE(BI154:BI206)</f>
        <v>2.4207358490566029</v>
      </c>
      <c r="BK6" s="18">
        <f>AVERAGE(BK154:BK206)</f>
        <v>1.9426792452830193</v>
      </c>
      <c r="BM6" s="48">
        <f>AVERAGE(BM154:BM206)</f>
        <v>1.9969622641509439</v>
      </c>
      <c r="BN6" s="32"/>
      <c r="BO6" s="18">
        <f>AVERAGE(BO154:BO206)</f>
        <v>0.35852830188679258</v>
      </c>
      <c r="BP6" s="19"/>
      <c r="BQ6" s="18">
        <f>AVERAGE(BQ154:BQ206)</f>
        <v>0.7576037735849056</v>
      </c>
      <c r="BR6" s="19"/>
      <c r="BS6" s="18">
        <f>AVERAGE(BS154:BS206)</f>
        <v>1.3182452830188678</v>
      </c>
      <c r="BT6" s="32"/>
      <c r="BU6" s="18">
        <f>AVERAGE(BU154:BU206)</f>
        <v>1.6844905660377363</v>
      </c>
      <c r="BV6" s="19"/>
      <c r="BW6" s="18">
        <f>AVERAGE(BW154:BW206)</f>
        <v>2.2311132075471694</v>
      </c>
      <c r="BX6" s="1446"/>
      <c r="BY6" s="435"/>
      <c r="BZ6" s="18">
        <f>AVERAGE(BZ150:BZ202)</f>
        <v>0.85420943396226401</v>
      </c>
      <c r="CA6" s="721"/>
      <c r="CB6" s="18">
        <f>AVERAGE(CB150:CB202)</f>
        <v>1.4552773584905663</v>
      </c>
      <c r="CC6" s="721"/>
      <c r="CD6" s="18">
        <f>AVERAGE(CD150:CD202)</f>
        <v>2.2483320754716982</v>
      </c>
      <c r="CE6" s="721"/>
      <c r="CF6" s="18">
        <f>AVERAGE(CF150:CF202)</f>
        <v>2.4037037735849061</v>
      </c>
      <c r="CG6" s="721"/>
      <c r="CH6" s="18">
        <f>AVERAGE(CH150:CH202)</f>
        <v>2.8286603773584909</v>
      </c>
      <c r="CI6" s="32"/>
      <c r="CJ6" s="18">
        <f>AVERAGE(CJ154:CJ206)</f>
        <v>0.86894716981132092</v>
      </c>
      <c r="CK6" s="19"/>
      <c r="CL6" s="18">
        <f>AVERAGE(CL154:CL206)</f>
        <v>1.3369113207547167</v>
      </c>
      <c r="CM6" s="19"/>
      <c r="CN6" s="18">
        <f>AVERAGE(CN154:CN206)</f>
        <v>2.0957735849056602</v>
      </c>
      <c r="CO6" s="19"/>
      <c r="CP6" s="18">
        <f>AVERAGE(CP154:CP206)</f>
        <v>2.5219188679245281</v>
      </c>
      <c r="CQ6" s="19"/>
      <c r="CR6" s="18">
        <f>AVERAGE(CR154:CR206)</f>
        <v>3.3048358490566034</v>
      </c>
      <c r="CS6" s="32"/>
      <c r="CT6" s="18">
        <f>AVERAGE(CT154:CT206)</f>
        <v>1.114567924528302</v>
      </c>
      <c r="CU6" s="19"/>
      <c r="CV6" s="18">
        <f>AVERAGE(CV154:CV206)</f>
        <v>1.7739452830188687</v>
      </c>
      <c r="CW6" s="19"/>
      <c r="CX6" s="18">
        <f>AVERAGE(CX154:CX206)</f>
        <v>2.4111716981132081</v>
      </c>
      <c r="CY6" s="19"/>
      <c r="CZ6" s="18">
        <f>AVERAGE(CZ154:CZ206)</f>
        <v>2.6773188679245288</v>
      </c>
      <c r="DA6" s="19"/>
      <c r="DB6" s="18">
        <f>AVERAGE(DB154:DB206)</f>
        <v>3.5584792452830181</v>
      </c>
      <c r="DC6" s="32"/>
      <c r="DD6" s="18">
        <f>AVERAGE(DD154:DD206)</f>
        <v>1.3439207547169811</v>
      </c>
      <c r="DE6" s="19"/>
      <c r="DF6" s="18">
        <f>AVERAGE(DF154:DF206)</f>
        <v>2.0861584905660373</v>
      </c>
      <c r="DG6" s="19"/>
      <c r="DH6" s="18">
        <f>AVERAGE(DH154:DH206)</f>
        <v>2.6737584905660383</v>
      </c>
      <c r="DI6" s="19"/>
      <c r="DJ6" s="18">
        <f>AVERAGE(DJ154:DJ206)</f>
        <v>3.1700113207547163</v>
      </c>
      <c r="DK6" s="19"/>
      <c r="DL6" s="18" t="e">
        <f>AVERAGE(DL154:DL206)</f>
        <v>#DIV/0!</v>
      </c>
      <c r="DM6" s="32"/>
      <c r="DN6" s="18">
        <f>AVERAGE(DN154:DN206)</f>
        <v>1.5968358490566037</v>
      </c>
      <c r="DO6" s="19"/>
      <c r="DP6" s="18">
        <f>AVERAGE(DP154:DP206)</f>
        <v>2.3920566037735846</v>
      </c>
      <c r="DQ6" s="19"/>
      <c r="DR6" s="18">
        <f>AVERAGE(DR154:DR206)</f>
        <v>3.2125037735849054</v>
      </c>
      <c r="DS6" s="19"/>
      <c r="DT6" s="18">
        <f>AVERAGE(DT154:DT206)</f>
        <v>3.5211886792452827</v>
      </c>
      <c r="DU6" s="19"/>
      <c r="DV6" s="18" t="e">
        <f>AVERAGE(DV154:DV206)</f>
        <v>#DIV/0!</v>
      </c>
      <c r="DW6" s="32"/>
      <c r="DX6" s="18">
        <f>AVERAGE(DX154:DX206)</f>
        <v>2.6628509433962257</v>
      </c>
      <c r="DY6" s="19"/>
      <c r="DZ6" s="18">
        <f>AVERAGE(DZ154:DZ206)</f>
        <v>4.0161509433962257</v>
      </c>
      <c r="EA6" s="19"/>
      <c r="EB6" s="18">
        <f>AVERAGE(EB154:EB206)</f>
        <v>5.0197056603773582</v>
      </c>
      <c r="EC6" s="19"/>
      <c r="ED6" s="18">
        <f>AVERAGE(ED154:ED206)</f>
        <v>5.2186226415094348</v>
      </c>
      <c r="EE6" s="19"/>
      <c r="EF6" s="48" t="e">
        <f>AVERAGE(EF154:EF206)</f>
        <v>#DIV/0!</v>
      </c>
      <c r="EG6" s="1446"/>
      <c r="EH6" s="32"/>
      <c r="EI6" s="18">
        <f>AVERAGE(EI154:EI206)</f>
        <v>2.4938999999999973</v>
      </c>
      <c r="EJ6" s="19"/>
      <c r="EK6" s="18">
        <f>AVERAGE(EK154:EK206)</f>
        <v>3.6493000000000015</v>
      </c>
      <c r="EL6" s="19"/>
      <c r="EM6" s="18">
        <f>AVERAGE(EM154:EM206)</f>
        <v>4.4088999999999956</v>
      </c>
      <c r="EN6" s="19"/>
      <c r="EO6" s="18">
        <f>AVERAGE(EO154:EO206)</f>
        <v>4.590100000000005</v>
      </c>
      <c r="EP6" s="19"/>
      <c r="EQ6" s="12">
        <f>AVERAGE(EQ154:EQ206)</f>
        <v>5.3356000000000003</v>
      </c>
      <c r="ER6" s="32"/>
      <c r="ES6" s="18">
        <f>AVERAGE(ES154:ES206)</f>
        <v>2.9310000000000009</v>
      </c>
      <c r="ET6" s="19"/>
      <c r="EU6" s="18">
        <f>AVERAGE(EU154:EU206)</f>
        <v>3.5083999999999973</v>
      </c>
      <c r="EV6" s="19"/>
      <c r="EW6" s="18">
        <f>AVERAGE(EW154:EW206)</f>
        <v>3.8566999999999978</v>
      </c>
      <c r="EX6" s="19"/>
      <c r="EY6" s="18">
        <f>AVERAGE(EY154:EY206)</f>
        <v>4.3156999999999943</v>
      </c>
      <c r="EZ6" s="19"/>
      <c r="FA6" s="18">
        <f>AVERAGE(FA154:FA206)</f>
        <v>5.0297999999999972</v>
      </c>
      <c r="FB6" s="1446"/>
      <c r="FC6" s="877"/>
      <c r="FD6" s="142"/>
    </row>
    <row r="7" spans="1:162">
      <c r="A7" s="103" t="s">
        <v>1225</v>
      </c>
      <c r="B7" s="32"/>
      <c r="C7" s="18">
        <f>AVERAGE(C50:C206)</f>
        <v>0.70602738853503222</v>
      </c>
      <c r="D7" s="19"/>
      <c r="E7" s="18">
        <f>AVERAGE(E50:E206)</f>
        <v>1.1698917197452223</v>
      </c>
      <c r="F7" s="19"/>
      <c r="G7" s="18">
        <f>AVERAGE(G50:G206)</f>
        <v>1.7777248407643302</v>
      </c>
      <c r="H7" s="17"/>
      <c r="I7" s="18">
        <f>AVERAGE(I50:I206)</f>
        <v>2.1543636942675168</v>
      </c>
      <c r="J7" s="19"/>
      <c r="K7" s="48">
        <f>AVERAGE(K50:K206)</f>
        <v>2.6982261146496809</v>
      </c>
      <c r="L7" s="32"/>
      <c r="M7" s="18">
        <f>AVERAGE(M50:M206)</f>
        <v>1.6824968152866249</v>
      </c>
      <c r="N7" s="19"/>
      <c r="O7" s="18">
        <f>AVERAGE(O50:O206)</f>
        <v>2.352735031847133</v>
      </c>
      <c r="P7" s="19"/>
      <c r="Q7" s="18">
        <f>AVERAGE(Q50:Q206)</f>
        <v>2.9798464968152878</v>
      </c>
      <c r="R7" s="19"/>
      <c r="S7" s="18">
        <f>AVERAGE(S50:S206)</f>
        <v>3.305073248407643</v>
      </c>
      <c r="T7" s="19"/>
      <c r="U7" s="18">
        <f>AVERAGE(U50:U206)</f>
        <v>3.717374522292995</v>
      </c>
      <c r="V7" s="888"/>
      <c r="W7" s="18">
        <f>AVERAGE(W50:W206)</f>
        <v>1.6803114649681532</v>
      </c>
      <c r="X7" s="19"/>
      <c r="Y7" s="18">
        <f>AVERAGE(Y50:Y206)</f>
        <v>2.3420210191082802</v>
      </c>
      <c r="Z7" s="19"/>
      <c r="AA7" s="18">
        <f>AVERAGE(AA50:AA206)</f>
        <v>3.0001656050955412</v>
      </c>
      <c r="AB7" s="19"/>
      <c r="AC7" s="18">
        <f>AVERAGE(AC50:AC206)</f>
        <v>3.3142280254777061</v>
      </c>
      <c r="AD7" s="19"/>
      <c r="AE7" s="18">
        <f>AVERAGE(AE50:AE206)</f>
        <v>3.7332375796178336</v>
      </c>
      <c r="AG7" s="18">
        <f>AVERAGE(AG50:AG206)</f>
        <v>8.4815286624203873E-2</v>
      </c>
      <c r="AI7" s="18">
        <f>AVERAGE(AI50:AI206)</f>
        <v>8.5063694267515935E-2</v>
      </c>
      <c r="AJ7" s="38"/>
      <c r="AK7" s="18">
        <f>AVERAGE(AK50:AK206)</f>
        <v>-0.22107643312101904</v>
      </c>
      <c r="AL7" s="19"/>
      <c r="AM7" s="18">
        <f>AVERAGE(AM50:AM206)</f>
        <v>-0.1399214285714287</v>
      </c>
      <c r="AN7" s="19"/>
      <c r="AO7" s="18">
        <f>AVERAGE(AO50:AO206)</f>
        <v>0.64524840764331182</v>
      </c>
      <c r="AP7" s="38"/>
      <c r="AQ7" s="18">
        <f>AVERAGE(AQ50:AQ206)</f>
        <v>1.7782866242038273</v>
      </c>
      <c r="AR7" s="19"/>
      <c r="AS7" s="18">
        <f>AVERAGE(AS50:AS206)</f>
        <v>1.895993630573247</v>
      </c>
      <c r="AT7" s="32"/>
      <c r="AU7" s="18">
        <f>AVERAGE(AU50:AU206)</f>
        <v>2.7305859872611453</v>
      </c>
      <c r="AV7" s="117"/>
      <c r="AW7" s="18">
        <f>AVERAGE(AW50:AW206)</f>
        <v>2.851087898089173</v>
      </c>
      <c r="AX7" s="117"/>
      <c r="AY7" s="48">
        <f>AVERAGE(AY50:AY206)</f>
        <v>2.9674140127388537</v>
      </c>
      <c r="AZ7" s="32"/>
      <c r="BA7" s="18">
        <f>AVERAGE(BA50:BA206)</f>
        <v>0.94900573248407627</v>
      </c>
      <c r="BB7" s="19"/>
      <c r="BC7" s="18">
        <f>AVERAGE(BC50:BC206)</f>
        <v>1.5391515923566879</v>
      </c>
      <c r="BD7" s="19"/>
      <c r="BE7" s="18">
        <f>AVERAGE(BE50:BE206)</f>
        <v>2.1592445859872602</v>
      </c>
      <c r="BF7" s="19"/>
      <c r="BG7" s="18">
        <f>AVERAGE(BG50:BG206)</f>
        <v>2.4758726114649678</v>
      </c>
      <c r="BH7" s="19"/>
      <c r="BI7" s="18">
        <f>AVERAGE(BI50:BI206)</f>
        <v>2.8681936305732498</v>
      </c>
      <c r="BK7" s="18">
        <f>AVERAGE(BK50:BK206)</f>
        <v>2.5053312101910827</v>
      </c>
      <c r="BM7" s="48">
        <f>AVERAGE(BM50:BM206)</f>
        <v>2.5599999999999992</v>
      </c>
      <c r="BN7" s="32"/>
      <c r="BO7" s="18">
        <f>AVERAGE(BO50:BO206)</f>
        <v>0.42580891719745223</v>
      </c>
      <c r="BP7" s="19"/>
      <c r="BQ7" s="18">
        <f>AVERAGE(BQ50:BQ206)</f>
        <v>0.88023566878980897</v>
      </c>
      <c r="BR7" s="19"/>
      <c r="BS7" s="18">
        <f>AVERAGE(BS50:BS206)</f>
        <v>1.4945159235668786</v>
      </c>
      <c r="BT7" s="32"/>
      <c r="BU7" s="18">
        <f>AVERAGE(BU50:BU206)</f>
        <v>1.8641974522292997</v>
      </c>
      <c r="BV7" s="19"/>
      <c r="BW7" s="18">
        <f>AVERAGE(BW50:BW206)</f>
        <v>2.4236369426751598</v>
      </c>
      <c r="BX7" s="1446"/>
      <c r="BY7" s="435"/>
      <c r="BZ7" s="18">
        <f>AVERAGE(BZ46:BZ202)</f>
        <v>1.7825121019108283</v>
      </c>
      <c r="CA7" s="721"/>
      <c r="CB7" s="18">
        <f>AVERAGE(CB46:CB202)</f>
        <v>2.3697171974522289</v>
      </c>
      <c r="CC7" s="721"/>
      <c r="CD7" s="18">
        <f>AVERAGE(CD46:CD202)</f>
        <v>3.0778783439490454</v>
      </c>
      <c r="CE7" s="721"/>
      <c r="CF7" s="18">
        <f>AVERAGE(CF46:CF202)</f>
        <v>3.2501261146496812</v>
      </c>
      <c r="CG7" s="721"/>
      <c r="CH7" s="18">
        <f>AVERAGE(CH46:CH202)</f>
        <v>3.5886789808917205</v>
      </c>
      <c r="CI7" s="32"/>
      <c r="CJ7" s="18">
        <f>AVERAGE(CJ50:CJ206)</f>
        <v>1.6577585987261132</v>
      </c>
      <c r="CK7" s="19"/>
      <c r="CL7" s="18">
        <f>AVERAGE(CL50:CL206)</f>
        <v>2.1742426751592356</v>
      </c>
      <c r="CM7" s="19"/>
      <c r="CN7" s="18">
        <f>AVERAGE(CN50:CN206)</f>
        <v>2.9040426751592356</v>
      </c>
      <c r="CO7" s="19"/>
      <c r="CP7" s="18">
        <f>AVERAGE(CP50:CP206)</f>
        <v>3.2172006369426751</v>
      </c>
      <c r="CQ7" s="19"/>
      <c r="CR7" s="18">
        <f>AVERAGE(CR50:CR206)</f>
        <v>3.8913847133757993</v>
      </c>
      <c r="CS7" s="32"/>
      <c r="CT7" s="18">
        <f>AVERAGE(CT50:CT206)</f>
        <v>1.997603821656051</v>
      </c>
      <c r="CU7" s="19"/>
      <c r="CV7" s="18">
        <f>AVERAGE(CV50:CV206)</f>
        <v>2.7055356687898078</v>
      </c>
      <c r="CW7" s="19"/>
      <c r="CX7" s="18">
        <f>AVERAGE(CX50:CX206)</f>
        <v>3.2819522292993626</v>
      </c>
      <c r="CY7" s="19"/>
      <c r="CZ7" s="18">
        <f>AVERAGE(CZ50:CZ206)</f>
        <v>3.5679089171974536</v>
      </c>
      <c r="DA7" s="19"/>
      <c r="DB7" s="18">
        <f>AVERAGE(DB50:DB206)</f>
        <v>4.3157859872611457</v>
      </c>
      <c r="DC7" s="32"/>
      <c r="DD7" s="18">
        <f>AVERAGE(DD50:DD206)</f>
        <v>2.2762859872611472</v>
      </c>
      <c r="DE7" s="19"/>
      <c r="DF7" s="18">
        <f>AVERAGE(DF50:DF206)</f>
        <v>2.9955089171974523</v>
      </c>
      <c r="DG7" s="19"/>
      <c r="DH7" s="18">
        <f>AVERAGE(DH50:DH206)</f>
        <v>3.5218343949044586</v>
      </c>
      <c r="DI7" s="19"/>
      <c r="DJ7" s="18">
        <f>AVERAGE(DJ50:DJ206)</f>
        <v>3.8191369426751587</v>
      </c>
      <c r="DK7" s="19"/>
      <c r="DL7" s="18" t="e">
        <f>AVERAGE(DL50:DL206)</f>
        <v>#DIV/0!</v>
      </c>
      <c r="DM7" s="32"/>
      <c r="DN7" s="18">
        <f>AVERAGE(DN50:DN206)</f>
        <v>2.6571222929936322</v>
      </c>
      <c r="DO7" s="19"/>
      <c r="DP7" s="18">
        <f>AVERAGE(DP50:DP206)</f>
        <v>3.5180949044585974</v>
      </c>
      <c r="DQ7" s="19"/>
      <c r="DR7" s="18">
        <f>AVERAGE(DR50:DR206)</f>
        <v>4.2690828025477678</v>
      </c>
      <c r="DS7" s="19"/>
      <c r="DT7" s="18">
        <f>AVERAGE(DT50:DT206)</f>
        <v>4.4515171974522296</v>
      </c>
      <c r="DU7" s="19"/>
      <c r="DV7" s="18" t="e">
        <f>AVERAGE(DV50:DV206)</f>
        <v>#DIV/0!</v>
      </c>
      <c r="DW7" s="32"/>
      <c r="DX7" s="18">
        <f>AVERAGE(DX50:DX206)</f>
        <v>3.6197273885350354</v>
      </c>
      <c r="DY7" s="19"/>
      <c r="DZ7" s="18">
        <f>AVERAGE(DZ50:DZ206)</f>
        <v>4.9645834394904433</v>
      </c>
      <c r="EA7" s="19"/>
      <c r="EB7" s="18">
        <f>AVERAGE(EB50:EB206)</f>
        <v>6.09734203821656</v>
      </c>
      <c r="EC7" s="19"/>
      <c r="ED7" s="18">
        <f>AVERAGE(ED50:ED206)</f>
        <v>6.2683490445859871</v>
      </c>
      <c r="EE7" s="19"/>
      <c r="EF7" s="48" t="e">
        <f>AVERAGE(EF50:EF206)</f>
        <v>#DIV/0!</v>
      </c>
      <c r="EG7" s="1446"/>
      <c r="EH7" s="32"/>
      <c r="EI7" s="18">
        <f>AVERAGE(EI50:EI206)</f>
        <v>2.5003464968152844</v>
      </c>
      <c r="EJ7" s="19"/>
      <c r="EK7" s="18">
        <f>AVERAGE(EK50:EK206)</f>
        <v>3.4151191082802499</v>
      </c>
      <c r="EL7" s="19"/>
      <c r="EM7" s="18">
        <f>AVERAGE(EM50:EM206)</f>
        <v>4.1344038216560595</v>
      </c>
      <c r="EN7" s="19"/>
      <c r="EO7" s="18">
        <f>AVERAGE(EO50:EO206)</f>
        <v>4.3657484076433155</v>
      </c>
      <c r="EP7" s="19"/>
      <c r="EQ7" s="12">
        <f>AVERAGE(EQ50:EQ206)</f>
        <v>5.059264968152867</v>
      </c>
      <c r="ER7" s="32"/>
      <c r="ES7" s="18">
        <f>AVERAGE(ES50:ES206)</f>
        <v>2.970068789808912</v>
      </c>
      <c r="ET7" s="19"/>
      <c r="EU7" s="18">
        <f>AVERAGE(EU50:EU206)</f>
        <v>3.5367942675159245</v>
      </c>
      <c r="EV7" s="19"/>
      <c r="EW7" s="18">
        <f>AVERAGE(EW50:EW206)</f>
        <v>3.9552350318471365</v>
      </c>
      <c r="EX7" s="19"/>
      <c r="EY7" s="18">
        <f>AVERAGE(EY50:EY206)</f>
        <v>4.3904713375796129</v>
      </c>
      <c r="EZ7" s="19"/>
      <c r="FA7" s="18">
        <f>AVERAGE(FA50:FA206)</f>
        <v>5.0301261146496961</v>
      </c>
      <c r="FB7" s="1446"/>
      <c r="FC7" s="877"/>
      <c r="FD7" s="142"/>
    </row>
    <row r="8" spans="1:162">
      <c r="A8" s="19"/>
      <c r="B8" s="32"/>
      <c r="C8" s="19"/>
      <c r="D8" s="19"/>
      <c r="E8" s="19"/>
      <c r="F8" s="19"/>
      <c r="G8" s="19"/>
      <c r="H8" s="17"/>
      <c r="I8" s="30">
        <f>AVERAGE(I12:I206)</f>
        <v>2.3094866666666674</v>
      </c>
      <c r="J8" s="19"/>
      <c r="K8" s="67"/>
      <c r="L8" s="38"/>
      <c r="M8" s="18"/>
      <c r="N8" s="19"/>
      <c r="O8" s="18"/>
      <c r="P8" s="17"/>
      <c r="Q8" s="18"/>
      <c r="R8" s="17"/>
      <c r="S8" s="18"/>
      <c r="T8" s="19"/>
      <c r="U8" s="18"/>
      <c r="V8" s="117"/>
      <c r="W8" s="19"/>
      <c r="X8" s="19"/>
      <c r="Y8" s="19"/>
      <c r="Z8" s="17"/>
      <c r="AA8" s="19"/>
      <c r="AB8" s="17"/>
      <c r="AC8" s="19"/>
      <c r="AD8" s="19"/>
      <c r="AE8" s="19"/>
      <c r="AJ8" s="38"/>
      <c r="AK8" s="19"/>
      <c r="AL8" s="19"/>
      <c r="AM8" s="19"/>
      <c r="AN8" s="19"/>
      <c r="AO8" s="19"/>
      <c r="AP8" s="38"/>
      <c r="AQ8" s="19"/>
      <c r="AR8" s="19"/>
      <c r="AS8" s="19"/>
      <c r="AT8" s="38"/>
      <c r="AU8" s="19"/>
      <c r="AV8" s="117"/>
      <c r="AW8" s="30">
        <f>AVERAGE(AW12:AW206)</f>
        <v>2.9282687179487188</v>
      </c>
      <c r="AX8" s="117"/>
      <c r="AY8" s="49"/>
      <c r="AZ8" s="38"/>
      <c r="BA8" s="19"/>
      <c r="BB8" s="19"/>
      <c r="BC8" s="19"/>
      <c r="BD8" s="17"/>
      <c r="BE8" s="19"/>
      <c r="BF8" s="17"/>
      <c r="BG8" s="30">
        <f>AVERAGE(BG12:BG206)</f>
        <v>2.6084343589743595</v>
      </c>
      <c r="BH8" s="19"/>
      <c r="BI8" s="19"/>
      <c r="BN8" s="38"/>
      <c r="BO8" s="18"/>
      <c r="BP8" s="19"/>
      <c r="BQ8" s="18"/>
      <c r="BR8" s="17"/>
      <c r="BS8" s="18"/>
      <c r="BT8" s="38"/>
      <c r="BU8" s="19"/>
      <c r="BV8" s="19"/>
      <c r="BW8" s="18"/>
      <c r="BX8" s="1444"/>
      <c r="BY8" s="357"/>
      <c r="BZ8" s="721"/>
      <c r="CA8" s="721"/>
      <c r="CB8" s="721"/>
      <c r="CC8" s="722"/>
      <c r="CD8" s="721"/>
      <c r="CE8" s="722"/>
      <c r="CF8" s="721"/>
      <c r="CG8" s="721"/>
      <c r="CH8" s="721"/>
      <c r="CI8" s="38"/>
      <c r="CJ8" s="19"/>
      <c r="CK8" s="19"/>
      <c r="CL8" s="19"/>
      <c r="CM8" s="17"/>
      <c r="CN8" s="19"/>
      <c r="CO8" s="17"/>
      <c r="CP8" s="19"/>
      <c r="CQ8" s="19"/>
      <c r="CR8" s="19"/>
      <c r="CS8" s="38"/>
      <c r="CT8" s="19"/>
      <c r="CU8" s="19"/>
      <c r="CV8" s="19"/>
      <c r="CW8" s="17"/>
      <c r="CX8" s="19"/>
      <c r="CY8" s="17"/>
      <c r="CZ8" s="19"/>
      <c r="DA8" s="19"/>
      <c r="DB8" s="20"/>
      <c r="DC8" s="38"/>
      <c r="DD8" s="19"/>
      <c r="DE8" s="19"/>
      <c r="DF8" s="19"/>
      <c r="DG8" s="17"/>
      <c r="DH8" s="19"/>
      <c r="DI8" s="17"/>
      <c r="DJ8" s="20"/>
      <c r="DK8" s="20"/>
      <c r="DL8" s="20"/>
      <c r="DM8" s="38"/>
      <c r="DN8" s="19"/>
      <c r="DO8" s="19"/>
      <c r="DP8" s="19"/>
      <c r="DQ8" s="17"/>
      <c r="DR8" s="19"/>
      <c r="DS8" s="17"/>
      <c r="DT8" s="20"/>
      <c r="DU8" s="20"/>
      <c r="DV8" s="20"/>
      <c r="DW8" s="38"/>
      <c r="DX8" s="19"/>
      <c r="DY8" s="19"/>
      <c r="DZ8" s="19"/>
      <c r="EA8" s="17"/>
      <c r="EB8" s="19"/>
      <c r="EC8" s="17"/>
      <c r="ED8" s="20"/>
      <c r="EE8" s="20"/>
      <c r="EF8" s="47"/>
      <c r="EG8" s="1444"/>
      <c r="EH8" s="38"/>
      <c r="EI8" s="18"/>
      <c r="EJ8" s="19"/>
      <c r="EK8" s="18"/>
      <c r="EL8" s="17"/>
      <c r="EM8" s="18"/>
      <c r="EN8" s="17"/>
      <c r="EO8" s="20"/>
      <c r="EP8" s="20"/>
      <c r="EQ8" s="7"/>
      <c r="ER8" s="38"/>
      <c r="ES8" s="18"/>
      <c r="ET8" s="19"/>
      <c r="EU8" s="18"/>
      <c r="EV8" s="17"/>
      <c r="EW8" s="18"/>
      <c r="EX8" s="17"/>
      <c r="EY8" s="20"/>
      <c r="EZ8" s="20"/>
      <c r="FA8" s="20"/>
      <c r="FB8" s="1444"/>
      <c r="FC8" s="876"/>
      <c r="FD8" s="142"/>
    </row>
    <row r="9" spans="1:162" s="1456" customFormat="1">
      <c r="A9" s="6" t="s">
        <v>32</v>
      </c>
      <c r="B9" s="45" t="s">
        <v>2</v>
      </c>
      <c r="C9" s="25"/>
      <c r="D9" s="25" t="s">
        <v>4</v>
      </c>
      <c r="E9" s="25"/>
      <c r="F9" s="25" t="s">
        <v>5</v>
      </c>
      <c r="G9" s="25"/>
      <c r="H9" s="27" t="s">
        <v>3</v>
      </c>
      <c r="I9" s="25"/>
      <c r="J9" s="25" t="s">
        <v>6</v>
      </c>
      <c r="K9" s="50"/>
      <c r="L9" s="45" t="s">
        <v>2</v>
      </c>
      <c r="M9" s="288"/>
      <c r="N9" s="25" t="s">
        <v>4</v>
      </c>
      <c r="O9" s="288"/>
      <c r="P9" s="25" t="s">
        <v>5</v>
      </c>
      <c r="Q9" s="288"/>
      <c r="R9" s="27" t="s">
        <v>3</v>
      </c>
      <c r="S9" s="288"/>
      <c r="T9" s="25" t="s">
        <v>6</v>
      </c>
      <c r="U9" s="288"/>
      <c r="V9" s="883" t="s">
        <v>2</v>
      </c>
      <c r="W9" s="25"/>
      <c r="X9" s="25" t="s">
        <v>4</v>
      </c>
      <c r="Y9" s="25"/>
      <c r="Z9" s="25" t="s">
        <v>5</v>
      </c>
      <c r="AA9" s="25"/>
      <c r="AB9" s="27" t="s">
        <v>3</v>
      </c>
      <c r="AC9" s="25"/>
      <c r="AD9" s="25" t="s">
        <v>6</v>
      </c>
      <c r="AE9" s="25"/>
      <c r="AF9" s="118" t="s">
        <v>3</v>
      </c>
      <c r="AG9" s="25"/>
      <c r="AH9" s="118" t="s">
        <v>3</v>
      </c>
      <c r="AI9" s="25"/>
      <c r="AJ9" s="39" t="s">
        <v>24</v>
      </c>
      <c r="AK9" s="25"/>
      <c r="AL9" s="24" t="s">
        <v>25</v>
      </c>
      <c r="AM9" s="25"/>
      <c r="AN9" s="26" t="s">
        <v>26</v>
      </c>
      <c r="AO9" s="25"/>
      <c r="AP9" s="39" t="s">
        <v>24</v>
      </c>
      <c r="AQ9" s="25"/>
      <c r="AR9" s="26" t="s">
        <v>26</v>
      </c>
      <c r="AS9" s="27"/>
      <c r="AT9" s="42" t="s">
        <v>26</v>
      </c>
      <c r="AU9" s="27"/>
      <c r="AV9" s="118" t="s">
        <v>3</v>
      </c>
      <c r="AW9" s="27"/>
      <c r="AX9" s="118" t="s">
        <v>3</v>
      </c>
      <c r="AY9" s="50"/>
      <c r="AZ9" s="45" t="s">
        <v>2</v>
      </c>
      <c r="BA9" s="25"/>
      <c r="BB9" s="25" t="s">
        <v>4</v>
      </c>
      <c r="BC9" s="25"/>
      <c r="BD9" s="25" t="s">
        <v>5</v>
      </c>
      <c r="BE9" s="25"/>
      <c r="BF9" s="27" t="s">
        <v>3</v>
      </c>
      <c r="BG9" s="25"/>
      <c r="BH9" s="25" t="s">
        <v>6</v>
      </c>
      <c r="BI9" s="25"/>
      <c r="BJ9" s="118" t="s">
        <v>3</v>
      </c>
      <c r="BK9" s="25"/>
      <c r="BL9" s="118" t="s">
        <v>3</v>
      </c>
      <c r="BM9" s="50"/>
      <c r="BN9" s="39" t="s">
        <v>27</v>
      </c>
      <c r="BO9" s="288"/>
      <c r="BP9" s="24" t="s">
        <v>28</v>
      </c>
      <c r="BQ9" s="288"/>
      <c r="BR9" s="24" t="s">
        <v>29</v>
      </c>
      <c r="BS9" s="288"/>
      <c r="BT9" s="43" t="s">
        <v>3</v>
      </c>
      <c r="BU9" s="25"/>
      <c r="BV9" s="25" t="s">
        <v>6</v>
      </c>
      <c r="BW9" s="288"/>
      <c r="BX9" s="1703"/>
      <c r="BY9" s="323" t="s">
        <v>2</v>
      </c>
      <c r="BZ9" s="675"/>
      <c r="CA9" s="675" t="s">
        <v>4</v>
      </c>
      <c r="CB9" s="675"/>
      <c r="CC9" s="675" t="s">
        <v>5</v>
      </c>
      <c r="CD9" s="675"/>
      <c r="CE9" s="724" t="s">
        <v>3</v>
      </c>
      <c r="CF9" s="675"/>
      <c r="CG9" s="675" t="s">
        <v>6</v>
      </c>
      <c r="CH9" s="675"/>
      <c r="CI9" s="45" t="s">
        <v>2</v>
      </c>
      <c r="CJ9" s="25"/>
      <c r="CK9" s="25" t="s">
        <v>4</v>
      </c>
      <c r="CL9" s="25"/>
      <c r="CM9" s="25" t="s">
        <v>5</v>
      </c>
      <c r="CN9" s="25"/>
      <c r="CO9" s="27" t="s">
        <v>3</v>
      </c>
      <c r="CP9" s="25"/>
      <c r="CQ9" s="25" t="s">
        <v>6</v>
      </c>
      <c r="CR9" s="25"/>
      <c r="CS9" s="45" t="s">
        <v>2</v>
      </c>
      <c r="CT9" s="25"/>
      <c r="CU9" s="25" t="s">
        <v>4</v>
      </c>
      <c r="CV9" s="25"/>
      <c r="CW9" s="25" t="s">
        <v>5</v>
      </c>
      <c r="CX9" s="25"/>
      <c r="CY9" s="27" t="s">
        <v>3</v>
      </c>
      <c r="CZ9" s="25"/>
      <c r="DA9" s="25" t="s">
        <v>6</v>
      </c>
      <c r="DB9" s="25"/>
      <c r="DC9" s="45" t="s">
        <v>2</v>
      </c>
      <c r="DD9" s="25"/>
      <c r="DE9" s="25" t="s">
        <v>4</v>
      </c>
      <c r="DF9" s="25"/>
      <c r="DG9" s="25" t="s">
        <v>5</v>
      </c>
      <c r="DH9" s="25"/>
      <c r="DI9" s="27" t="s">
        <v>3</v>
      </c>
      <c r="DJ9" s="25"/>
      <c r="DK9" s="25" t="s">
        <v>6</v>
      </c>
      <c r="DL9" s="25"/>
      <c r="DM9" s="45" t="s">
        <v>2</v>
      </c>
      <c r="DN9" s="25"/>
      <c r="DO9" s="25" t="s">
        <v>4</v>
      </c>
      <c r="DP9" s="25"/>
      <c r="DQ9" s="25" t="s">
        <v>5</v>
      </c>
      <c r="DR9" s="25"/>
      <c r="DS9" s="27" t="s">
        <v>3</v>
      </c>
      <c r="DT9" s="25"/>
      <c r="DU9" s="25" t="s">
        <v>6</v>
      </c>
      <c r="DV9" s="25"/>
      <c r="DW9" s="45" t="s">
        <v>2</v>
      </c>
      <c r="DX9" s="25"/>
      <c r="DY9" s="25" t="s">
        <v>4</v>
      </c>
      <c r="DZ9" s="25"/>
      <c r="EA9" s="25" t="s">
        <v>5</v>
      </c>
      <c r="EB9" s="25"/>
      <c r="EC9" s="27" t="s">
        <v>3</v>
      </c>
      <c r="ED9" s="25"/>
      <c r="EE9" s="25" t="s">
        <v>6</v>
      </c>
      <c r="EF9" s="50"/>
      <c r="EG9" s="1703"/>
      <c r="EH9" s="45" t="s">
        <v>2</v>
      </c>
      <c r="EI9" s="288"/>
      <c r="EJ9" s="25" t="s">
        <v>4</v>
      </c>
      <c r="EK9" s="288"/>
      <c r="EL9" s="25" t="s">
        <v>5</v>
      </c>
      <c r="EM9" s="288"/>
      <c r="EN9" s="27" t="s">
        <v>3</v>
      </c>
      <c r="EO9" s="25"/>
      <c r="EP9" s="25" t="s">
        <v>6</v>
      </c>
      <c r="EQ9" s="8"/>
      <c r="ER9" s="45" t="s">
        <v>2</v>
      </c>
      <c r="ES9" s="288"/>
      <c r="ET9" s="25" t="s">
        <v>4</v>
      </c>
      <c r="EU9" s="288"/>
      <c r="EV9" s="25" t="s">
        <v>5</v>
      </c>
      <c r="EW9" s="288"/>
      <c r="EX9" s="27" t="s">
        <v>3</v>
      </c>
      <c r="EY9" s="25"/>
      <c r="EZ9" s="25" t="s">
        <v>6</v>
      </c>
      <c r="FA9" s="25"/>
      <c r="FB9" s="1703"/>
      <c r="FC9" s="878" t="s">
        <v>3</v>
      </c>
      <c r="FD9" s="184"/>
      <c r="FE9" s="1436"/>
      <c r="FF9" s="1436"/>
    </row>
    <row r="10" spans="1:162">
      <c r="A10" s="3" t="s">
        <v>12</v>
      </c>
      <c r="B10" s="40" t="str">
        <f>CONCATENATE(B2,B9, " Index")</f>
        <v>C9133Y Index</v>
      </c>
      <c r="D10" s="23" t="str">
        <f>CONCATENATE(D2,D9, " Index")</f>
        <v>C9135Y Index</v>
      </c>
      <c r="F10" s="23" t="str">
        <f>CONCATENATE(F2,F9, " Index")</f>
        <v>C9138Y Index</v>
      </c>
      <c r="H10" s="23" t="str">
        <f>CONCATENATE(H2,H9, " Index")</f>
        <v>C91310Y Index</v>
      </c>
      <c r="J10" s="23" t="str">
        <f>CONCATENATE(J2,J9, " Index")</f>
        <v>C91315Y Index</v>
      </c>
      <c r="L10" s="40" t="str">
        <f>CONCATENATE(L2,L9, " Index")</f>
        <v>C9003Y Index</v>
      </c>
      <c r="N10" s="23" t="str">
        <f>CONCATENATE(N2,N9, " Index")</f>
        <v>C9005Y Index</v>
      </c>
      <c r="P10" s="23" t="str">
        <f>CONCATENATE(P2,P9, " Index")</f>
        <v>C9008Y Index</v>
      </c>
      <c r="R10" s="23" t="str">
        <f>CONCATENATE(R2,R9, " Index")</f>
        <v>C90010Y Index</v>
      </c>
      <c r="T10" s="23" t="str">
        <f>CONCATENATE(T2,T9, " Index")</f>
        <v>C90015Y Index</v>
      </c>
      <c r="V10" s="122" t="str">
        <f>CONCATENATE(V2,V9, " Index")</f>
        <v>C9013Y Index</v>
      </c>
      <c r="X10" s="23" t="str">
        <f>CONCATENATE(X2,X9, " Index")</f>
        <v>C9015Y Index</v>
      </c>
      <c r="Z10" s="23" t="str">
        <f>CONCATENATE(Z2,Z9, " Index")</f>
        <v>C9018Y Index</v>
      </c>
      <c r="AB10" s="23" t="str">
        <f>CONCATENATE(AB2,AB9, " Index")</f>
        <v>C90110Y Index</v>
      </c>
      <c r="AD10" s="23" t="str">
        <f>CONCATENATE(AD2,AD9, " Index")</f>
        <v>C90115Y Index</v>
      </c>
      <c r="AF10" s="122" t="str">
        <f>CONCATENATE(AF2,AF9, " Index")</f>
        <v>F90010Y Index</v>
      </c>
      <c r="AG10" s="23"/>
      <c r="AH10" s="122" t="str">
        <f>CONCATENATE(AH2,AH9, " Index")</f>
        <v>F90110Y Index</v>
      </c>
      <c r="AI10" s="23"/>
      <c r="AJ10" s="40" t="str">
        <f>CONCATENATE(AJ2,AJ9, " Index")</f>
        <v>GFRGIN03 Index</v>
      </c>
      <c r="AL10" s="23" t="str">
        <f>CONCATENATE(AL2,AL9, " Index")</f>
        <v>GFRGIN05 Index</v>
      </c>
      <c r="AN10" s="23" t="str">
        <f>CONCATENATE(AN2,AN9, " Index")</f>
        <v>GFRGIN10 Index</v>
      </c>
      <c r="AP10" s="40" t="str">
        <f>CONCATENATE(AP2,AP9, " Index")</f>
        <v>FRGGBE03 Index</v>
      </c>
      <c r="AR10" s="23" t="str">
        <f>CONCATENATE(AR2,AR9, " Index")</f>
        <v>FRGGBE10 Index</v>
      </c>
      <c r="AT10" s="40" t="str">
        <f>CONCATENATE(AT2,AT9, " Index")</f>
        <v>GFRN10 Index</v>
      </c>
      <c r="AV10" s="122" t="str">
        <f>CONCATENATE(AV2,AV9, " Index")</f>
        <v>C91610Y Index</v>
      </c>
      <c r="AW10" s="27"/>
      <c r="AX10" s="122" t="str">
        <f>CONCATENATE(AX2,AX9, " Index")</f>
        <v>F91610Y Index</v>
      </c>
      <c r="AY10" s="51"/>
      <c r="AZ10" s="40" t="str">
        <f>CONCATENATE(AZ2,AZ9, " Index")</f>
        <v>C9213Y Index</v>
      </c>
      <c r="BB10" s="23" t="str">
        <f>CONCATENATE(BB2,BB9, " Index")</f>
        <v>C9215Y Index</v>
      </c>
      <c r="BD10" s="23" t="str">
        <f>CONCATENATE(BD2,BD9, " Index")</f>
        <v>C9218Y Index</v>
      </c>
      <c r="BF10" s="23" t="str">
        <f>CONCATENATE(BF2,BF9, " Index")</f>
        <v>C92110Y Index</v>
      </c>
      <c r="BH10" s="23" t="str">
        <f>CONCATENATE(BH2,BH9, " Index")</f>
        <v>C92115Y Index</v>
      </c>
      <c r="BJ10" s="122" t="str">
        <f>CONCATENATE(BJ2,BJ9, " Index")</f>
        <v>F92010Y Index</v>
      </c>
      <c r="BK10" s="23"/>
      <c r="BL10" s="122" t="str">
        <f>CONCATENATE(BL2,BL9, " Index")</f>
        <v>F92110Y Index</v>
      </c>
      <c r="BM10" s="53"/>
      <c r="BN10" s="40" t="str">
        <f>CONCATENATE(BN2,BN9, " Index")</f>
        <v>F08203Y Index</v>
      </c>
      <c r="BP10" s="23" t="str">
        <f>CONCATENATE(BP2,BP9, " Index")</f>
        <v>F08205Y Index</v>
      </c>
      <c r="BR10" s="23" t="str">
        <f>CONCATENATE(BR2,BR9, " Index")</f>
        <v>F08208Y Index</v>
      </c>
      <c r="BT10" s="40" t="str">
        <f>CONCATENATE(BT2,BT9, " Index")</f>
        <v>F08210Y Index</v>
      </c>
      <c r="BV10" s="23" t="str">
        <f>CONCATENATE(BV2,BV9, " Index")</f>
        <v>F08215Y Index</v>
      </c>
      <c r="BX10" s="1446"/>
      <c r="BY10" s="358" t="str">
        <f>CONCATENATE(BY2,BY9, " Index")</f>
        <v>C6673Y Index</v>
      </c>
      <c r="CA10" s="723" t="str">
        <f>CONCATENATE(CA2,CA9, " Index")</f>
        <v>C6675Y Index</v>
      </c>
      <c r="CC10" s="723" t="str">
        <f>CONCATENATE(CC2,CC9, " Index")</f>
        <v>C6678Y Index</v>
      </c>
      <c r="CE10" s="723" t="str">
        <f>CONCATENATE(CE2,CE9, " Index")</f>
        <v>C66710Y Index</v>
      </c>
      <c r="CG10" s="723" t="str">
        <f>CONCATENATE(CG2,CG9, " Index")</f>
        <v>C66715Y Index</v>
      </c>
      <c r="CI10" s="40" t="str">
        <f>CONCATENATE(CI2,CI9, " Index")</f>
        <v>C4653Y Index</v>
      </c>
      <c r="CK10" s="23" t="str">
        <f>CONCATENATE(CK2,CK9, " Index")</f>
        <v>C4655Y Index</v>
      </c>
      <c r="CM10" s="23" t="str">
        <f>CONCATENATE(CM2,CM9, " Index")</f>
        <v>C4658Y Index</v>
      </c>
      <c r="CO10" s="23" t="str">
        <f>CONCATENATE(CO2,CO9, " Index")</f>
        <v>C46510Y Index</v>
      </c>
      <c r="CQ10" s="23" t="str">
        <f>CONCATENATE(CQ2,CQ9, " Index")</f>
        <v>C46515Y Index</v>
      </c>
      <c r="CS10" s="40" t="str">
        <f>CONCATENATE(CS2,CS9, " Index")</f>
        <v>C4673Y Index</v>
      </c>
      <c r="CU10" s="23" t="str">
        <f>CONCATENATE(CU2,CU9, " Index")</f>
        <v>C4675Y Index</v>
      </c>
      <c r="CW10" s="23" t="str">
        <f>CONCATENATE(CW2,CW9, " Index")</f>
        <v>C4678Y Index</v>
      </c>
      <c r="CY10" s="23" t="str">
        <f>CONCATENATE(CY2,CY9, " Index")</f>
        <v>C46710Y Index</v>
      </c>
      <c r="DA10" s="23" t="str">
        <f>CONCATENATE(DA2,DA9, " Index")</f>
        <v>C46715Y Index</v>
      </c>
      <c r="DC10" s="40" t="str">
        <f>CONCATENATE(DC2,DC9, " Index")</f>
        <v>C4683Y Index</v>
      </c>
      <c r="DE10" s="23" t="str">
        <f>CONCATENATE(DE2,DE9, " Index")</f>
        <v>C4685Y Index</v>
      </c>
      <c r="DG10" s="23" t="str">
        <f>CONCATENATE(DG2,DG9, " Index")</f>
        <v>C4688Y Index</v>
      </c>
      <c r="DI10" s="23" t="str">
        <f>CONCATENATE(DI2,DI9, " Index")</f>
        <v>C46810Y Index</v>
      </c>
      <c r="DK10" s="23" t="str">
        <f>CONCATENATE(DK2,DK9, " Index")</f>
        <v>C46815Y Index</v>
      </c>
      <c r="DM10" s="40" t="str">
        <f>CONCATENATE(DM2,DM9, " Index")</f>
        <v>C4693Y Index</v>
      </c>
      <c r="DO10" s="23" t="str">
        <f>CONCATENATE(DO2,DO9, " Index")</f>
        <v>C4695Y Index</v>
      </c>
      <c r="DQ10" s="23" t="str">
        <f>CONCATENATE(DQ2,DQ9, " Index")</f>
        <v>C4698Y Index</v>
      </c>
      <c r="DS10" s="23" t="str">
        <f>CONCATENATE(DS2,DS9, " Index")</f>
        <v>C46910Y Index</v>
      </c>
      <c r="DU10" s="23" t="str">
        <f>CONCATENATE(DU2,DU9, " Index")</f>
        <v>C46915Y Index</v>
      </c>
      <c r="DW10" s="40" t="str">
        <f>CONCATENATE(DW2,DW9, " Index")</f>
        <v>C4703Y Index</v>
      </c>
      <c r="DY10" s="23" t="str">
        <f>CONCATENATE(DY2,DY9, " Index")</f>
        <v>C4705Y Index</v>
      </c>
      <c r="EA10" s="23" t="str">
        <f>CONCATENATE(EA2,EA9, " Index")</f>
        <v>C4708Y Index</v>
      </c>
      <c r="EC10" s="23" t="str">
        <f>CONCATENATE(EC2,EC9, " Index")</f>
        <v>C47010Y Index</v>
      </c>
      <c r="EE10" s="23" t="str">
        <f>CONCATENATE(EE2,EE9, " Index")</f>
        <v>C47015Y Index</v>
      </c>
      <c r="EG10" s="1446"/>
      <c r="EH10" s="40" t="str">
        <f>CONCATENATE(EH2,EH9, " Index")</f>
        <v>C6253Y Index</v>
      </c>
      <c r="EJ10" s="23" t="str">
        <f>CONCATENATE(EJ2,EJ9, " Index")</f>
        <v>C6255Y Index</v>
      </c>
      <c r="EL10" s="23" t="str">
        <f>CONCATENATE(EL2,EL9, " Index")</f>
        <v>C6258Y Index</v>
      </c>
      <c r="EN10" s="23" t="str">
        <f>CONCATENATE(EN2,EN9, " Index")</f>
        <v>C62510Y Index</v>
      </c>
      <c r="EP10" s="23" t="str">
        <f>CONCATENATE(EP2,EP9, " Index")</f>
        <v>C62515Y Index</v>
      </c>
      <c r="ER10" s="40" t="str">
        <f>CONCATENATE(ER2,ER9, " Index")</f>
        <v>C6283Y Index</v>
      </c>
      <c r="ET10" s="23" t="str">
        <f>CONCATENATE(ET2,ET9, " Index")</f>
        <v>C6285Y Index</v>
      </c>
      <c r="EV10" s="23" t="str">
        <f>CONCATENATE(EV2,EV9, " Index")</f>
        <v>C6288Y Index</v>
      </c>
      <c r="EX10" s="23" t="str">
        <f>CONCATENATE(EX2,EX9, " Index")</f>
        <v>C62810Y Index</v>
      </c>
      <c r="EZ10" s="23" t="str">
        <f>CONCATENATE(EZ2,EZ9, " Index")</f>
        <v>C62815Y Index</v>
      </c>
      <c r="FB10" s="1446"/>
      <c r="FC10" s="879" t="s">
        <v>30</v>
      </c>
    </row>
    <row r="11" spans="1:162">
      <c r="A11" s="4" t="s">
        <v>7</v>
      </c>
      <c r="B11" s="40" t="s">
        <v>0</v>
      </c>
      <c r="C11" s="28" t="str">
        <f>$A$11</f>
        <v>Px Last</v>
      </c>
      <c r="D11" s="23" t="s">
        <v>0</v>
      </c>
      <c r="E11" s="28" t="str">
        <f>$A$11</f>
        <v>Px Last</v>
      </c>
      <c r="F11" s="23" t="s">
        <v>0</v>
      </c>
      <c r="G11" s="28" t="str">
        <f>$A$11</f>
        <v>Px Last</v>
      </c>
      <c r="H11" s="23" t="s">
        <v>0</v>
      </c>
      <c r="I11" s="28" t="str">
        <f>$A$11</f>
        <v>Px Last</v>
      </c>
      <c r="J11" s="23" t="s">
        <v>0</v>
      </c>
      <c r="K11" s="53" t="s">
        <v>7</v>
      </c>
      <c r="L11" s="40" t="s">
        <v>0</v>
      </c>
      <c r="M11" s="30" t="str">
        <f>$A$11</f>
        <v>Px Last</v>
      </c>
      <c r="N11" s="23" t="s">
        <v>0</v>
      </c>
      <c r="O11" s="30" t="str">
        <f>$A$11</f>
        <v>Px Last</v>
      </c>
      <c r="P11" s="23" t="s">
        <v>0</v>
      </c>
      <c r="Q11" s="30" t="str">
        <f>$A$11</f>
        <v>Px Last</v>
      </c>
      <c r="R11" s="23" t="s">
        <v>0</v>
      </c>
      <c r="S11" s="30" t="str">
        <f>$A$11</f>
        <v>Px Last</v>
      </c>
      <c r="T11" s="23" t="s">
        <v>0</v>
      </c>
      <c r="U11" s="30" t="s">
        <v>7</v>
      </c>
      <c r="V11" s="122" t="s">
        <v>0</v>
      </c>
      <c r="W11" s="28" t="str">
        <f>$A$11</f>
        <v>Px Last</v>
      </c>
      <c r="X11" s="23" t="s">
        <v>0</v>
      </c>
      <c r="Y11" s="28" t="str">
        <f>$A$11</f>
        <v>Px Last</v>
      </c>
      <c r="Z11" s="23" t="s">
        <v>0</v>
      </c>
      <c r="AA11" s="28" t="str">
        <f>$A$11</f>
        <v>Px Last</v>
      </c>
      <c r="AB11" s="23" t="s">
        <v>0</v>
      </c>
      <c r="AC11" s="28" t="str">
        <f>$A$11</f>
        <v>Px Last</v>
      </c>
      <c r="AD11" s="23" t="s">
        <v>0</v>
      </c>
      <c r="AE11" s="23" t="s">
        <v>7</v>
      </c>
      <c r="AF11" s="122" t="s">
        <v>0</v>
      </c>
      <c r="AG11" s="28" t="str">
        <f>$A$11</f>
        <v>Px Last</v>
      </c>
      <c r="AH11" s="122" t="s">
        <v>0</v>
      </c>
      <c r="AI11" s="28" t="str">
        <f>$A$11</f>
        <v>Px Last</v>
      </c>
      <c r="AJ11" s="40" t="s">
        <v>0</v>
      </c>
      <c r="AK11" s="28" t="str">
        <f>$A$11</f>
        <v>Px Last</v>
      </c>
      <c r="AL11" s="23" t="s">
        <v>0</v>
      </c>
      <c r="AM11" s="28" t="str">
        <f>$A$11</f>
        <v>Px Last</v>
      </c>
      <c r="AN11" s="23" t="s">
        <v>0</v>
      </c>
      <c r="AO11" s="28" t="str">
        <f>$A$11</f>
        <v>Px Last</v>
      </c>
      <c r="AP11" s="40" t="s">
        <v>0</v>
      </c>
      <c r="AQ11" s="28" t="str">
        <f>$A$11</f>
        <v>Px Last</v>
      </c>
      <c r="AR11" s="23" t="s">
        <v>0</v>
      </c>
      <c r="AS11" s="28" t="str">
        <f>$A$11</f>
        <v>Px Last</v>
      </c>
      <c r="AT11" s="40" t="s">
        <v>0</v>
      </c>
      <c r="AU11" s="28" t="str">
        <f>$A$11</f>
        <v>Px Last</v>
      </c>
      <c r="AV11" s="122" t="s">
        <v>0</v>
      </c>
      <c r="AW11" s="28" t="str">
        <f>$A$11</f>
        <v>Px Last</v>
      </c>
      <c r="AX11" s="122" t="s">
        <v>0</v>
      </c>
      <c r="AY11" s="52" t="str">
        <f>$A$11</f>
        <v>Px Last</v>
      </c>
      <c r="AZ11" s="40" t="s">
        <v>0</v>
      </c>
      <c r="BA11" s="28" t="str">
        <f>$A$11</f>
        <v>Px Last</v>
      </c>
      <c r="BB11" s="23" t="s">
        <v>0</v>
      </c>
      <c r="BC11" s="28" t="str">
        <f>$A$11</f>
        <v>Px Last</v>
      </c>
      <c r="BD11" s="23" t="s">
        <v>0</v>
      </c>
      <c r="BE11" s="28" t="str">
        <f>$A$11</f>
        <v>Px Last</v>
      </c>
      <c r="BF11" s="23" t="s">
        <v>0</v>
      </c>
      <c r="BG11" s="28" t="str">
        <f>$A$11</f>
        <v>Px Last</v>
      </c>
      <c r="BH11" s="23" t="s">
        <v>0</v>
      </c>
      <c r="BI11" s="23" t="s">
        <v>7</v>
      </c>
      <c r="BJ11" s="122" t="s">
        <v>0</v>
      </c>
      <c r="BK11" s="28" t="str">
        <f>$A$11</f>
        <v>Px Last</v>
      </c>
      <c r="BL11" s="122" t="s">
        <v>0</v>
      </c>
      <c r="BM11" s="52" t="str">
        <f>$A$11</f>
        <v>Px Last</v>
      </c>
      <c r="BN11" s="40" t="s">
        <v>0</v>
      </c>
      <c r="BO11" s="30" t="str">
        <f>$A$11</f>
        <v>Px Last</v>
      </c>
      <c r="BP11" s="23" t="s">
        <v>0</v>
      </c>
      <c r="BQ11" s="30" t="str">
        <f>$A$11</f>
        <v>Px Last</v>
      </c>
      <c r="BR11" s="23" t="s">
        <v>0</v>
      </c>
      <c r="BS11" s="30" t="str">
        <f>$A$11</f>
        <v>Px Last</v>
      </c>
      <c r="BT11" s="40" t="s">
        <v>0</v>
      </c>
      <c r="BU11" s="23" t="str">
        <f>$A$11</f>
        <v>Px Last</v>
      </c>
      <c r="BV11" s="23" t="s">
        <v>0</v>
      </c>
      <c r="BW11" s="30" t="str">
        <f>$A$11</f>
        <v>Px Last</v>
      </c>
      <c r="BX11" s="1446"/>
      <c r="BY11" s="358" t="s">
        <v>0</v>
      </c>
      <c r="BZ11" s="28" t="str">
        <f>$A$2</f>
        <v>In euro</v>
      </c>
      <c r="CA11" s="723" t="s">
        <v>0</v>
      </c>
      <c r="CB11" s="28" t="str">
        <f>$A$2</f>
        <v>In euro</v>
      </c>
      <c r="CC11" s="723" t="s">
        <v>0</v>
      </c>
      <c r="CD11" s="28" t="str">
        <f>$A$2</f>
        <v>In euro</v>
      </c>
      <c r="CE11" s="723" t="s">
        <v>0</v>
      </c>
      <c r="CF11" s="28" t="str">
        <f>$A$2</f>
        <v>In euro</v>
      </c>
      <c r="CG11" s="723" t="s">
        <v>0</v>
      </c>
      <c r="CH11" s="723" t="s">
        <v>7</v>
      </c>
      <c r="CI11" s="40" t="s">
        <v>0</v>
      </c>
      <c r="CJ11" s="28" t="str">
        <f>$A$11</f>
        <v>Px Last</v>
      </c>
      <c r="CK11" s="23" t="s">
        <v>0</v>
      </c>
      <c r="CL11" s="28" t="str">
        <f>$A$11</f>
        <v>Px Last</v>
      </c>
      <c r="CM11" s="23" t="s">
        <v>0</v>
      </c>
      <c r="CN11" s="28" t="str">
        <f>$A$11</f>
        <v>Px Last</v>
      </c>
      <c r="CO11" s="23" t="s">
        <v>0</v>
      </c>
      <c r="CP11" s="28" t="str">
        <f>$A$11</f>
        <v>Px Last</v>
      </c>
      <c r="CQ11" s="23" t="s">
        <v>0</v>
      </c>
      <c r="CR11" s="23" t="s">
        <v>7</v>
      </c>
      <c r="CS11" s="40" t="s">
        <v>0</v>
      </c>
      <c r="CT11" s="28" t="str">
        <f>$A$11</f>
        <v>Px Last</v>
      </c>
      <c r="CU11" s="23" t="s">
        <v>0</v>
      </c>
      <c r="CV11" s="28" t="str">
        <f>$A$11</f>
        <v>Px Last</v>
      </c>
      <c r="CW11" s="23" t="s">
        <v>0</v>
      </c>
      <c r="CX11" s="28" t="str">
        <f>$A$11</f>
        <v>Px Last</v>
      </c>
      <c r="CY11" s="23" t="s">
        <v>0</v>
      </c>
      <c r="CZ11" s="28" t="str">
        <f>$A$11</f>
        <v>Px Last</v>
      </c>
      <c r="DA11" s="23" t="s">
        <v>0</v>
      </c>
      <c r="DB11" s="23" t="s">
        <v>7</v>
      </c>
      <c r="DC11" s="40" t="s">
        <v>0</v>
      </c>
      <c r="DD11" s="28" t="str">
        <f>$A$11</f>
        <v>Px Last</v>
      </c>
      <c r="DE11" s="23" t="s">
        <v>0</v>
      </c>
      <c r="DF11" s="28" t="str">
        <f>$A$11</f>
        <v>Px Last</v>
      </c>
      <c r="DG11" s="23" t="s">
        <v>0</v>
      </c>
      <c r="DH11" s="28" t="str">
        <f>$A$11</f>
        <v>Px Last</v>
      </c>
      <c r="DI11" s="23" t="s">
        <v>0</v>
      </c>
      <c r="DJ11" s="28" t="str">
        <f>$A$11</f>
        <v>Px Last</v>
      </c>
      <c r="DK11" s="23" t="s">
        <v>0</v>
      </c>
      <c r="DL11" s="23" t="s">
        <v>7</v>
      </c>
      <c r="DM11" s="40" t="s">
        <v>0</v>
      </c>
      <c r="DN11" s="28" t="str">
        <f>$A$11</f>
        <v>Px Last</v>
      </c>
      <c r="DO11" s="23" t="s">
        <v>0</v>
      </c>
      <c r="DP11" s="28" t="str">
        <f>$A$11</f>
        <v>Px Last</v>
      </c>
      <c r="DQ11" s="23" t="s">
        <v>0</v>
      </c>
      <c r="DR11" s="28" t="str">
        <f>$A$11</f>
        <v>Px Last</v>
      </c>
      <c r="DS11" s="23" t="s">
        <v>0</v>
      </c>
      <c r="DT11" s="28" t="str">
        <f>$A$11</f>
        <v>Px Last</v>
      </c>
      <c r="DU11" s="23" t="s">
        <v>0</v>
      </c>
      <c r="DV11" s="23" t="s">
        <v>7</v>
      </c>
      <c r="DW11" s="40" t="s">
        <v>0</v>
      </c>
      <c r="DX11" s="28" t="str">
        <f>$A$11</f>
        <v>Px Last</v>
      </c>
      <c r="DY11" s="23" t="s">
        <v>0</v>
      </c>
      <c r="DZ11" s="28" t="str">
        <f>$A$11</f>
        <v>Px Last</v>
      </c>
      <c r="EA11" s="23" t="s">
        <v>0</v>
      </c>
      <c r="EB11" s="28" t="str">
        <f>$A$11</f>
        <v>Px Last</v>
      </c>
      <c r="EC11" s="23" t="s">
        <v>0</v>
      </c>
      <c r="ED11" s="28" t="str">
        <f>$A$11</f>
        <v>Px Last</v>
      </c>
      <c r="EE11" s="23" t="s">
        <v>0</v>
      </c>
      <c r="EF11" s="53" t="s">
        <v>7</v>
      </c>
      <c r="EG11" s="1446"/>
      <c r="EH11" s="40" t="s">
        <v>0</v>
      </c>
      <c r="EI11" s="30" t="str">
        <f>$A$11</f>
        <v>Px Last</v>
      </c>
      <c r="EJ11" s="23" t="s">
        <v>0</v>
      </c>
      <c r="EK11" s="30" t="str">
        <f>$A$11</f>
        <v>Px Last</v>
      </c>
      <c r="EL11" s="23" t="s">
        <v>0</v>
      </c>
      <c r="EM11" s="30" t="str">
        <f>$A$11</f>
        <v>Px Last</v>
      </c>
      <c r="EN11" s="23" t="s">
        <v>0</v>
      </c>
      <c r="EO11" s="29" t="str">
        <f>$A$11</f>
        <v>Px Last</v>
      </c>
      <c r="EP11" s="23" t="s">
        <v>0</v>
      </c>
      <c r="EQ11" s="88" t="s">
        <v>7</v>
      </c>
      <c r="ER11" s="40" t="s">
        <v>0</v>
      </c>
      <c r="ES11" s="30" t="str">
        <f>$A$11</f>
        <v>Px Last</v>
      </c>
      <c r="ET11" s="23" t="s">
        <v>0</v>
      </c>
      <c r="EU11" s="30" t="str">
        <f>$A$11</f>
        <v>Px Last</v>
      </c>
      <c r="EV11" s="23" t="s">
        <v>0</v>
      </c>
      <c r="EW11" s="30" t="str">
        <f>$A$11</f>
        <v>Px Last</v>
      </c>
      <c r="EX11" s="23" t="s">
        <v>0</v>
      </c>
      <c r="EY11" s="29" t="str">
        <f>$A$11</f>
        <v>Px Last</v>
      </c>
      <c r="EZ11" s="23" t="s">
        <v>0</v>
      </c>
      <c r="FA11" s="29" t="s">
        <v>7</v>
      </c>
      <c r="FB11" s="1446"/>
      <c r="FC11" s="879" t="s">
        <v>0</v>
      </c>
      <c r="FD11" s="184" t="str">
        <f>$A$11</f>
        <v>Px Last</v>
      </c>
    </row>
    <row r="12" spans="1:162" s="1460" customFormat="1">
      <c r="A12" s="69" t="str">
        <f>A10</f>
        <v>01/01/10</v>
      </c>
      <c r="B12" s="70" t="e">
        <f ca="1">_xll.BDH(B10,C11,"01/01/10"," ","Points",0,"Sort",FALSE,"Per=W","Days=N","Fill=C","Dts",TRUE,"Dir",FALSE,"QtTyp=P","FX=EUR","Quote= ","cols=2;rows=195")</f>
        <v>#NAME?</v>
      </c>
      <c r="C12" s="102">
        <v>1.8883000000000001</v>
      </c>
      <c r="D12" s="71" t="e">
        <f ca="1">_xll.BDH(D10,E11,"01/01/10"," ","Points",0,"Sort",FALSE,"Per=W","Days=N","Fill=C","Dts",TRUE,"Dir",FALSE,"QtTyp=P","FX=EUR","Quote= ","cols=2;rows=195")</f>
        <v>#NAME?</v>
      </c>
      <c r="E12" s="102">
        <v>2.5712000000000002</v>
      </c>
      <c r="F12" s="71" t="e">
        <f ca="1">_xll.BDH(F10,G11,"01/01/10"," ","Points",0,"Sort",FALSE,"Per=W","Days=N","Fill=C","Dts",TRUE,"Dir",FALSE,"QtTyp=P","FX=EUR","Quote= ","cols=2;rows=195")</f>
        <v>#NAME?</v>
      </c>
      <c r="G12" s="102">
        <v>3.1760999999999999</v>
      </c>
      <c r="H12" s="71" t="e">
        <f ca="1">_xll.BDH(H10,I11,"01/01/10"," ","Points",0,"Sort",FALSE,"Per=W","Days=N","Fill=C","Dts",TRUE,"Dir",FALSE,"QtTyp=P","FX=EUR","Quote= ","cols=2;rows=195")</f>
        <v>#NAME?</v>
      </c>
      <c r="I12" s="102">
        <v>3.4596999999999998</v>
      </c>
      <c r="J12" s="71" t="e">
        <f ca="1">_xll.BDH(J10,K11,"01/01/10"," ","Points",0,"Sort",FALSE,"Per=W","Days=N","Fill=C","Dts",TRUE,"Dir",FALSE,"QtTyp=P","FX=EUR","Quote= ","cols=2;rows=195")</f>
        <v>#NAME?</v>
      </c>
      <c r="K12" s="872">
        <v>4.0393999999999997</v>
      </c>
      <c r="L12" s="70" t="e">
        <f ca="1">_xll.BDH(L10,M11,"01/01/10"," ","Points",0,"Sort",FALSE,"Per=W","Days=N","Fill=C","Dts",TRUE,"Dir",FALSE,"QtTyp=P","FX=EUR","Quote= ","cols=2;rows=195")</f>
        <v>#NAME?</v>
      </c>
      <c r="M12" s="102">
        <v>2.0156999999999998</v>
      </c>
      <c r="N12" s="71" t="e">
        <f ca="1">_xll.BDH(N10,O11,"01/01/10"," ","Points",0,"Sort",FALSE,"Per=W","Days=N","Fill=C","Dts",TRUE,"Dir",FALSE,"QtTyp=P","FX=EUR","Quote= ","cols=2;rows=195")</f>
        <v>#NAME?</v>
      </c>
      <c r="O12" s="102">
        <v>2.7801999999999998</v>
      </c>
      <c r="P12" s="71" t="e">
        <f ca="1">_xll.BDH(P10,Q11,"01/01/10"," ","Points",0,"Sort",FALSE,"Per=W","Days=N","Fill=C","Dts",TRUE,"Dir",FALSE,"QtTyp=P","FX=EUR","Quote= ","cols=2;rows=195")</f>
        <v>#NAME?</v>
      </c>
      <c r="Q12" s="102">
        <v>3.4927000000000001</v>
      </c>
      <c r="R12" s="71" t="e">
        <f ca="1">_xll.BDH(R10,S11,"01/01/10"," ","Points",0,"Sort",FALSE,"Per=W","Days=N","Fill=C","Dts",TRUE,"Dir",FALSE,"QtTyp=P","FX=EUR","Quote= ","cols=2;rows=195")</f>
        <v>#NAME?</v>
      </c>
      <c r="S12" s="102">
        <v>3.7850000000000001</v>
      </c>
      <c r="T12" s="71" t="e">
        <f ca="1">_xll.BDH(T10,U11,"01/01/10"," ","Points",0,"Sort",FALSE,"Per=W","Days=N","Fill=C","Dts",TRUE,"Dir",FALSE,"QtTyp=P","FX=EUR","Quote= ","cols=2;rows=195")</f>
        <v>#NAME?</v>
      </c>
      <c r="U12" s="102">
        <v>4.2004000000000001</v>
      </c>
      <c r="V12" s="891" t="e">
        <f ca="1">_xll.BDH(V10,W11,"01/01/10"," ","Points",0,"Sort",FALSE,"Per=W","Days=N","Fill=C","Dts",TRUE,"Dir",FALSE,"QtTyp=P","FX=EUR","Quote= ","cols=2;rows=195")</f>
        <v>#NAME?</v>
      </c>
      <c r="W12" s="102">
        <v>2.0076999999999998</v>
      </c>
      <c r="X12" s="71" t="e">
        <f ca="1">_xll.BDH(X10,Y11,"01/01/10"," ","Points",0,"Sort",FALSE,"Per=W","Days=N","Fill=C","Dts",TRUE,"Dir",FALSE,"QtTyp=P","FX=EUR","Quote= ","cols=2;rows=195")</f>
        <v>#NAME?</v>
      </c>
      <c r="Y12" s="102">
        <v>2.7747999999999999</v>
      </c>
      <c r="Z12" s="71" t="e">
        <f ca="1">_xll.BDH(Z10,AA11,"01/01/10"," ","Points",0,"Sort",FALSE,"Per=W","Days=N","Fill=C","Dts",TRUE,"Dir",FALSE,"QtTyp=P","FX=EUR","Quote= ","cols=2;rows=195")</f>
        <v>#NAME?</v>
      </c>
      <c r="AA12" s="102">
        <v>3.4849999999999999</v>
      </c>
      <c r="AB12" s="71" t="e">
        <f ca="1">_xll.BDH(AB10,AC11,"01/01/10"," ","Points",0,"Sort",FALSE,"Per=W","Days=N","Fill=C","Dts",TRUE,"Dir",FALSE,"QtTyp=P","FX=EUR","Quote= ","cols=2;rows=195")</f>
        <v>#NAME?</v>
      </c>
      <c r="AC12" s="102">
        <v>3.7805999999999997</v>
      </c>
      <c r="AD12" s="71" t="e">
        <f ca="1">_xll.BDH(AD10,AE11,"01/01/10"," ","Points",0,"Sort",FALSE,"Per=W","Days=N","Fill=C","Dts",TRUE,"Dir",FALSE,"QtTyp=P","FX=EUR","Quote= ","cols=2;rows=195")</f>
        <v>#NAME?</v>
      </c>
      <c r="AE12" s="102">
        <v>4.2751000000000001</v>
      </c>
      <c r="AF12" s="889" t="e">
        <f ca="1">_xll.BDH(AF10,AG11,"01/01/10"," ","Points",0,"Sort",FALSE,"Per=W","Days=N","Fill=C","Dts",TRUE,"Dir",FALSE,"QtTyp=P","FX=EUR","Quote= ","cols=2;rows=195")</f>
        <v>#NAME?</v>
      </c>
      <c r="AG12" s="102">
        <v>9.8000000000000004E-2</v>
      </c>
      <c r="AH12" s="889" t="e">
        <f ca="1">_xll.BDH(AH10,AI11,"01/01/10"," ","Points",0,"Sort",FALSE,"Per=W","Days=N","Fill=C","Dts",TRUE,"Dir",FALSE,"QtTyp=P","FX=EUR","Quote= ","cols=2;rows=195")</f>
        <v>#NAME?</v>
      </c>
      <c r="AI12" s="102">
        <v>9.7000000000000003E-2</v>
      </c>
      <c r="AJ12" s="70" t="e">
        <f ca="1">_xll.BDH(AJ10,AK11,"01/01/10"," ","Points",0,"Sort",FALSE,"Per=W","Days=N","Fill=C","Dts",TRUE,"Dir",FALSE,"QtTyp=P","FX=EUR","Quote= ","cols=2;rows=195")</f>
        <v>#NAME?</v>
      </c>
      <c r="AK12" s="102" t="s">
        <v>31</v>
      </c>
      <c r="AL12" s="71" t="e">
        <f ca="1">_xll.BDH(AL10,AM11,"01/01/10"," ","Points",0,"Sort",FALSE,"Per=W","Days=N","Fill=C","Dts",TRUE,"Dir",FALSE,"QtTyp=P","FX=EUR","Quote= ","cols=2;rows=195")</f>
        <v>#NAME?</v>
      </c>
      <c r="AM12" s="102" t="s">
        <v>31</v>
      </c>
      <c r="AN12" s="71" t="e">
        <f ca="1">_xll.BDH(AN10,AO11,"01/01/10"," ","Points",0,"Sort",FALSE,"Per=W","Days=N","Fill=C","Dts",TRUE,"Dir",FALSE,"QtTyp=P","FX=EUR","Quote= ","cols=2;rows=195")</f>
        <v>#NAME?</v>
      </c>
      <c r="AO12" s="102" t="s">
        <v>31</v>
      </c>
      <c r="AP12" s="70" t="e">
        <f ca="1">_xll.BDH(AP10,AQ11,"01/01/10"," ","Points",0,"Sort",FALSE,"Per=W","Days=N","Fill=C","Dts",TRUE,"Dir",FALSE,"QtTyp=P","FX=EUR","Quote= ","cols=2;rows=195")</f>
        <v>#NAME?</v>
      </c>
      <c r="AQ12" s="102" t="s">
        <v>31</v>
      </c>
      <c r="AR12" s="71" t="e">
        <f ca="1">_xll.BDH(AR10,AS11,"01/01/10"," ","Points",0,"Sort",FALSE,"Per=W","Days=N","Fill=C","Dts",TRUE,"Dir",FALSE,"QtTyp=P","FX=EUR","Quote= ","cols=2;rows=195")</f>
        <v>#NAME?</v>
      </c>
      <c r="AS12" s="102" t="s">
        <v>31</v>
      </c>
      <c r="AT12" s="70" t="e">
        <f ca="1">_xll.BDH(AT10,AU11,"01/01/10"," ","Points",0,"Sort",FALSE,"Per=W","Days=N","Fill=C","Dts",TRUE,"Dir",FALSE,"QtTyp=P","FX=EUR","Quote= ","cols=2;rows=195")</f>
        <v>#NAME?</v>
      </c>
      <c r="AU12" s="102">
        <v>3.5939999999999999</v>
      </c>
      <c r="AV12" s="891" t="e">
        <f ca="1">_xll.BDH(AV10,AW11,"01/01/10"," ","Points",0,"Sort",FALSE,"Per=W","Days=N","Fill=C","Dts",TRUE,"Dir",FALSE,"QtTyp=P","FX=EUR","Quote= ","cols=2;rows=195")</f>
        <v>#NAME?</v>
      </c>
      <c r="AW12" s="102">
        <v>3.6949999999999998</v>
      </c>
      <c r="AX12" s="891" t="e">
        <f ca="1">_xll.BDH(AX10,AY11,"01/01/10"," ","Points",0,"Sort",FALSE,"Per=W","Days=N","Fill=C","Dts",TRUE,"Dir",FALSE,"QtTyp=P","FX=EUR","Quote= ","cols=2;rows=195")</f>
        <v>#NAME?</v>
      </c>
      <c r="AY12" s="872">
        <v>3.8479999999999999</v>
      </c>
      <c r="AZ12" s="808" t="e">
        <f ca="1">_xll.BDH(AZ10,BA11,"01/01/10"," ","Points",0,"Sort",FALSE,"Per=W","Days=N","Fill=C","Dts",TRUE,"Dir",FALSE,"QtTyp=P","FX=EUR","Quote= ","cols=2;rows=195")</f>
        <v>#NAME?</v>
      </c>
      <c r="BA12" s="102">
        <v>2.0076999999999998</v>
      </c>
      <c r="BB12" s="71" t="e">
        <f ca="1">_xll.BDH(BB10,BC11,"01/01/10"," ","Points",0,"Sort",FALSE,"Per=W","Days=N","Fill=C","Dts",TRUE,"Dir",FALSE,"QtTyp=P","FX=EUR","Quote= ","cols=2;rows=195")</f>
        <v>#NAME?</v>
      </c>
      <c r="BC12" s="102">
        <v>2.7277</v>
      </c>
      <c r="BD12" s="71" t="e">
        <f ca="1">_xll.BDH(BD10,BE11,"01/01/10"," ","Points",0,"Sort",FALSE,"Per=W","Days=N","Fill=C","Dts",TRUE,"Dir",FALSE,"QtTyp=P","FX=EUR","Quote= ","cols=2;rows=195")</f>
        <v>#NAME?</v>
      </c>
      <c r="BE12" s="102">
        <v>3.4335</v>
      </c>
      <c r="BF12" s="71" t="e">
        <f ca="1">_xll.BDH(BF10,BG11,"01/01/10"," ","Points",0,"Sort",FALSE,"Per=W","Days=N","Fill=C","Dts",TRUE,"Dir",FALSE,"QtTyp=P","FX=EUR","Quote= ","cols=2;rows=195")</f>
        <v>#NAME?</v>
      </c>
      <c r="BG12" s="102">
        <v>3.6884999999999999</v>
      </c>
      <c r="BH12" s="71" t="e">
        <f ca="1">_xll.BDH(BH10,BI11,"01/01/10"," ","Points",0,"Sort",FALSE,"Per=W","Days=N","Fill=C","Dts",TRUE,"Dir",FALSE,"QtTyp=P","FX=EUR","Quote= ","cols=2;rows=195")</f>
        <v>#NAME?</v>
      </c>
      <c r="BI12" s="102">
        <v>4.1929999999999996</v>
      </c>
      <c r="BJ12" s="889" t="e">
        <f ca="1">_xll.BDH(BJ10,BK11,"01/01/10"," ","Points",0,"Sort",FALSE,"Per=W","Days=N","Fill=C","Dts",TRUE,"Dir",FALSE,"QtTyp=P","FX=EUR","Quote= ","cols=2;rows=195")</f>
        <v>#NAME?</v>
      </c>
      <c r="BK12" s="102">
        <v>3.7330000000000001</v>
      </c>
      <c r="BL12" s="889" t="e">
        <f ca="1">_xll.BDH(BL10,BM11,"01/01/10"," ","Points",0,"Sort",FALSE,"Per=W","Days=N","Fill=C","Dts",TRUE,"Dir",FALSE,"QtTyp=P","FX=EUR","Quote= ","cols=2;rows=195")</f>
        <v>#NAME?</v>
      </c>
      <c r="BM12" s="102">
        <v>3.8260000000000001</v>
      </c>
      <c r="BN12" s="70" t="e">
        <f ca="1">_xll.BDH(BN10,BO11,"01/01/10"," ","Points",0,"Sort",FALSE,"Per=W","Days=N","Fill=C","Dts",TRUE,"Dir",FALSE,"QtTyp=P","FX=EUR","Quote= ","cols=2;rows=195")</f>
        <v>#NAME?</v>
      </c>
      <c r="BO12" s="102">
        <v>1.173</v>
      </c>
      <c r="BP12" s="71" t="e">
        <f ca="1">_xll.BDH(BP10,BQ11,"01/01/10"," ","Points",0,"Sort",FALSE,"Per=W","Days=N","Fill=C","Dts",TRUE,"Dir",FALSE,"QtTyp=P","FX=EUR","Quote= ","cols=2;rows=195")</f>
        <v>#NAME?</v>
      </c>
      <c r="BQ12" s="102">
        <v>1.9470000000000001</v>
      </c>
      <c r="BR12" s="71" t="e">
        <f ca="1">_xll.BDH(BR10,BS11,"01/01/10"," ","Points",0,"Sort",FALSE,"Per=W","Days=N","Fill=C","Dts",TRUE,"Dir",FALSE,"QtTyp=P","FX=EUR","Quote= ","cols=2;rows=195")</f>
        <v>#NAME?</v>
      </c>
      <c r="BS12" s="102">
        <v>2.6560000000000001</v>
      </c>
      <c r="BT12" s="70" t="e">
        <f ca="1">_xll.BDH(BT10,BU11,"01/01/10"," ","Points",0,"Sort",FALSE,"Per=W","Days=N","Fill=C","Dts",TRUE,"Dir",FALSE,"QtTyp=P","FX=EUR","Quote= ","cols=2;rows=195")</f>
        <v>#NAME?</v>
      </c>
      <c r="BU12" s="102">
        <v>2.8959999999999999</v>
      </c>
      <c r="BV12" s="71" t="e">
        <f ca="1">_xll.BDH(BV10,BW11,"01/01/10"," ","Points",0,"Sort",FALSE,"Per=W","Days=N","Fill=C","Dts",TRUE,"Dir",FALSE,"QtTyp=P","FX=EUR","Quote= ","cols=2;rows=195")</f>
        <v>#NAME?</v>
      </c>
      <c r="BW12" s="102">
        <v>3.5140000000000002</v>
      </c>
      <c r="BX12" s="1446"/>
      <c r="BY12" s="93" t="e">
        <f ca="1">_xll.BDH(BY10,BZ11,"01/01/10"," ","Points",0,"Sort",FALSE,"Per=W","Days=N","Fill=C","Dts",TRUE,"Dir",FALSE,"QtTyp=P","FX=EUR","Quote= ","cols=2;rows=195")</f>
        <v>#NAME?</v>
      </c>
      <c r="BZ12" s="723">
        <v>2.7734000000000001</v>
      </c>
      <c r="CA12" s="28" t="e">
        <f ca="1">_xll.BDH(CA10,CB11,"01/01/10"," ","Points",0,"Sort",FALSE,"Per=W","Days=N","Fill=C","Dts",TRUE,"Dir",FALSE,"QtTyp=P","FX=EUR","Quote= ","cols=2;rows=195")</f>
        <v>#NAME?</v>
      </c>
      <c r="CB12" s="723">
        <v>3.4748000000000001</v>
      </c>
      <c r="CC12" s="28" t="e">
        <f ca="1">_xll.BDH(CC10,CD11,"01/01/10"," ","Points",0,"Sort",FALSE,"Per=W","Days=N","Fill=C","Dts",TRUE,"Dir",FALSE,"QtTyp=P","FX=EUR","Quote= ","cols=2;rows=195")</f>
        <v>#NAME?</v>
      </c>
      <c r="CD12" s="723">
        <v>4.1421999999999999</v>
      </c>
      <c r="CE12" s="28" t="e">
        <f ca="1">_xll.BDH(CE10,CF11,"01/01/10"," ","Points",0,"Sort",FALSE,"Per=W","Days=N","Fill=C","Dts",TRUE,"Dir",FALSE,"QtTyp=P","FX=EUR","Quote= ","cols=2;rows=195")</f>
        <v>#NAME?</v>
      </c>
      <c r="CF12" s="723">
        <v>4.4622999999999999</v>
      </c>
      <c r="CG12" s="28" t="e">
        <f ca="1">_xll.BDH(CG10,CH11,"01/01/10"," ","Points",0,"Sort",FALSE,"Per=W","Days=N","Fill=C","Dts",TRUE,"Dir",FALSE,"QtTyp=P","FX=EUR","Quote= ","cols=2;rows=195")</f>
        <v>#NAME?</v>
      </c>
      <c r="CH12" s="723">
        <v>4.8133999999999997</v>
      </c>
      <c r="CI12" s="70" t="e">
        <f ca="1">_xll.BDH(CI10,CJ11,"01/01/10"," ","Points",0,"Sort",FALSE,"Per=W","Days=N","Fill=C","Dts",TRUE,"Dir",FALSE,"QtTyp=P","FX=EUR","Quote= ","cols=2;rows=199")</f>
        <v>#NAME?</v>
      </c>
      <c r="CJ12" s="102">
        <v>2.6006999999999998</v>
      </c>
      <c r="CK12" s="71" t="e">
        <f ca="1">_xll.BDH(CK10,CL11,"01/01/10"," ","Points",0,"Sort",FALSE,"Per=W","Days=N","Fill=C","Dts",TRUE,"Dir",FALSE,"QtTyp=P","FX=EUR","Quote= ","cols=2;rows=199")</f>
        <v>#NAME?</v>
      </c>
      <c r="CL12" s="102">
        <v>3.4615</v>
      </c>
      <c r="CM12" s="71" t="e">
        <f ca="1">_xll.BDH(CM10,CN11,"01/01/10"," ","Points",0,"Sort",FALSE,"Per=W","Days=N","Fill=C","Dts",TRUE,"Dir",FALSE,"QtTyp=P","FX=EUR","Quote= ","cols=2;rows=199")</f>
        <v>#NAME?</v>
      </c>
      <c r="CN12" s="102">
        <v>4.1006999999999998</v>
      </c>
      <c r="CO12" s="113" t="e">
        <f ca="1">_xll.BDH(CO10,CP11,"01/01/10"," ","Points",0,"Sort",FALSE,"Per=W","Days=N","Fill=C","Dts",TRUE,"Dir",FALSE,"QtTyp=P","FX=EUR","Quote= ","cols=2;rows=199")</f>
        <v>#NAME?</v>
      </c>
      <c r="CP12" s="102">
        <v>4.5250000000000004</v>
      </c>
      <c r="CQ12" s="71" t="e">
        <f ca="1">_xll.BDH(CQ10,CR11,"01/01/10"," ","Points",0,"Sort",FALSE,"Per=W","Days=N","Fill=C","Dts",TRUE,"Dir",FALSE,"QtTyp=P","FX=EUR","Quote= ","cols=2;rows=199")</f>
        <v>#NAME?</v>
      </c>
      <c r="CR12" s="102">
        <v>4.8815</v>
      </c>
      <c r="CS12" s="70" t="e">
        <f ca="1">_xll.BDH(CS10,CT11,"01/01/10"," ","Points",0,"Sort",FALSE,"Per=W","Days=N","Fill=C","Dts",TRUE,"Dir",FALSE,"QtTyp=P","FX=EUR","Quote= ","cols=2;rows=199")</f>
        <v>#NAME?</v>
      </c>
      <c r="CT12" s="102">
        <v>2.9043999999999999</v>
      </c>
      <c r="CU12" s="71" t="e">
        <f ca="1">_xll.BDH(CU10,CV11,"01/01/10"," ","Points",0,"Sort",FALSE,"Per=W","Days=N","Fill=C","Dts",TRUE,"Dir",FALSE,"QtTyp=P","FX=EUR","Quote= ","cols=2;rows=199")</f>
        <v>#NAME?</v>
      </c>
      <c r="CV12" s="102">
        <v>3.6800999999999999</v>
      </c>
      <c r="CW12" s="71" t="e">
        <f ca="1">_xll.BDH(CW10,CX11,"01/01/10"," ","Points",0,"Sort",FALSE,"Per=W","Days=N","Fill=C","Dts",TRUE,"Dir",FALSE,"QtTyp=P","FX=EUR","Quote= ","cols=2;rows=199")</f>
        <v>#NAME?</v>
      </c>
      <c r="CX12" s="102">
        <v>4.4912000000000001</v>
      </c>
      <c r="CY12" s="113" t="e">
        <f ca="1">_xll.BDH(CY10,CZ11,"01/01/10"," ","Points",0,"Sort",FALSE,"Per=W","Days=N","Fill=C","Dts",TRUE,"Dir",FALSE,"QtTyp=P","FX=EUR","Quote= ","cols=2;rows=199")</f>
        <v>#NAME?</v>
      </c>
      <c r="CZ12" s="102">
        <v>4.7439999999999998</v>
      </c>
      <c r="DA12" s="71" t="e">
        <f ca="1">_xll.BDH(DA10,DB11,"01/01/10"," ","Points",0,"Sort",FALSE,"Per=W","Days=N","Fill=C","Dts",TRUE,"Dir",FALSE,"QtTyp=P","FX=EUR","Quote= ","cols=2;rows=199")</f>
        <v>#NAME?</v>
      </c>
      <c r="DB12" s="102">
        <v>5.2775999999999996</v>
      </c>
      <c r="DC12" s="70" t="e">
        <f ca="1">_xll.BDH(DC10,DD11,"01/01/10"," ","Points",0,"Sort",FALSE,"Per=W","Days=N","Fill=C","Dts",TRUE,"Dir",FALSE,"QtTyp=P","FX=EUR","Quote= ","cols=2;rows=199")</f>
        <v>#NAME?</v>
      </c>
      <c r="DD12" s="102">
        <v>3.2193999999999998</v>
      </c>
      <c r="DE12" s="71" t="e">
        <f ca="1">_xll.BDH(DE10,DF11,"01/01/10"," ","Points",0,"Sort",FALSE,"Per=W","Days=N","Fill=C","Dts",TRUE,"Dir",FALSE,"QtTyp=P","FX=EUR","Quote= ","cols=2;rows=199")</f>
        <v>#NAME?</v>
      </c>
      <c r="DF12" s="102">
        <v>4.0991</v>
      </c>
      <c r="DG12" s="71" t="e">
        <f ca="1">_xll.BDH(DG10,DH11,"01/01/10"," ","Points",0,"Sort",FALSE,"Per=W","Days=N","Fill=C","Dts",TRUE,"Dir",FALSE,"QtTyp=P","FX=EUR","Quote= ","cols=2;rows=199")</f>
        <v>#NAME?</v>
      </c>
      <c r="DH12" s="102">
        <v>4.9021999999999997</v>
      </c>
      <c r="DI12" s="113" t="e">
        <f ca="1">_xll.BDH(DI10,DJ11,"01/01/10"," ","Points",0,"Sort",FALSE,"Per=W","Days=N","Fill=C","Dts",TRUE,"Dir",FALSE,"QtTyp=P","FX=EUR","Quote= ","cols=2;rows=199")</f>
        <v>#NAME?</v>
      </c>
      <c r="DJ12" s="102">
        <v>5.0831</v>
      </c>
      <c r="DK12" s="71" t="e">
        <f ca="1">_xll.BDH(DK10,DL11,"01/01/10"," ","Points",0,"Sort",FALSE,"Per=W","Days=N","Fill=C","Dts",TRUE,"Dir",FALSE,"QtTyp=P","FX=EUR","Quote= ")</f>
        <v>#NAME?</v>
      </c>
      <c r="DL12" s="102"/>
      <c r="DM12" s="70" t="e">
        <f ca="1">_xll.BDH(DM10,DN11,"01/01/10"," ","Points",0,"Sort",FALSE,"Per=W","Days=N","Fill=C","Dts",TRUE,"Dir",FALSE,"QtTyp=P","FX=EUR","Quote= ","cols=2;rows=199")</f>
        <v>#NAME?</v>
      </c>
      <c r="DN12" s="102">
        <v>3.3774999999999999</v>
      </c>
      <c r="DO12" s="71" t="e">
        <f ca="1">_xll.BDH(DO10,DP11,"01/01/10"," ","Points",0,"Sort",FALSE,"Per=W","Days=N","Fill=C","Dts",TRUE,"Dir",FALSE,"QtTyp=P","FX=EUR","Quote= ","cols=2;rows=199")</f>
        <v>#NAME?</v>
      </c>
      <c r="DP12" s="102">
        <v>4.33</v>
      </c>
      <c r="DQ12" s="71" t="e">
        <f ca="1">_xll.BDH(DQ10,DR11,"01/01/10"," ","Points",0,"Sort",FALSE,"Per=W","Days=N","Fill=C","Dts",TRUE,"Dir",FALSE,"QtTyp=P","FX=EUR","Quote= ","cols=2;rows=199")</f>
        <v>#NAME?</v>
      </c>
      <c r="DR12" s="102">
        <v>5.4413999999999998</v>
      </c>
      <c r="DS12" s="113" t="e">
        <f ca="1">_xll.BDH(DS10,DT11,"01/01/10"," ","Points",0,"Sort",FALSE,"Per=W","Days=N","Fill=C","Dts",TRUE,"Dir",FALSE,"QtTyp=P","FX=EUR","Quote= ","cols=2;rows=199")</f>
        <v>#NAME?</v>
      </c>
      <c r="DT12" s="102">
        <v>5.5903999999999998</v>
      </c>
      <c r="DU12" s="71" t="e">
        <f ca="1">_xll.BDH(DU10,DV11,"01/01/10"," ","Points",0,"Sort",FALSE,"Per=W","Days=N","Fill=C","Dts",TRUE,"Dir",FALSE,"QtTyp=P","FX=EUR","Quote= ")</f>
        <v>#NAME?</v>
      </c>
      <c r="DV12" s="102"/>
      <c r="DW12" s="70" t="e">
        <f ca="1">_xll.BDH(DW10,DX11,"01/01/10"," ","Points",0,"Sort",FALSE,"Per=W","Days=N","Fill=C","Dts",TRUE,"Dir",FALSE,"QtTyp=P","FX=EUR","Quote= ","cols=2;rows=199")</f>
        <v>#NAME?</v>
      </c>
      <c r="DX12" s="102">
        <v>5.0716000000000001</v>
      </c>
      <c r="DY12" s="71" t="e">
        <f ca="1">_xll.BDH(DY10,DZ11,"01/01/10"," ","Points",0,"Sort",FALSE,"Per=W","Days=N","Fill=C","Dts",TRUE,"Dir",FALSE,"QtTyp=P","FX=EUR","Quote= ","cols=2;rows=199")</f>
        <v>#NAME?</v>
      </c>
      <c r="DZ12" s="102">
        <v>6.4340999999999999</v>
      </c>
      <c r="EA12" s="71" t="e">
        <f ca="1">_xll.BDH(EA10,EB11,"01/01/10"," ","Points",0,"Sort",FALSE,"Per=W","Days=N","Fill=C","Dts",TRUE,"Dir",FALSE,"QtTyp=P","FX=EUR","Quote= ","cols=2;rows=199")</f>
        <v>#NAME?</v>
      </c>
      <c r="EB12" s="102">
        <v>7.9992000000000001</v>
      </c>
      <c r="EC12" s="113" t="e">
        <f ca="1">_xll.BDH(EC10,ED11,"01/01/10"," ","Points",0,"Sort",FALSE,"Per=W","Days=N","Fill=C","Dts",TRUE,"Dir",FALSE,"QtTyp=P","FX=EUR","Quote= ","cols=2;rows=199")</f>
        <v>#NAME?</v>
      </c>
      <c r="ED12" s="102">
        <v>8.0411999999999999</v>
      </c>
      <c r="EE12" s="71" t="e">
        <f ca="1">_xll.BDH(EE10,EF11,"01/01/10"," ","Points",0,"Sort",FALSE,"Per=W","Days=N","Fill=C","Dts",TRUE,"Dir",FALSE,"QtTyp=P","FX=EUR","Quote= ")</f>
        <v>#NAME?</v>
      </c>
      <c r="EF12" s="35"/>
      <c r="EG12" s="1446"/>
      <c r="EH12" s="70" t="e">
        <f ca="1">_xll.BDH(EH10,EI11,"01/01/10"," ","Points",0,"Sort",FALSE,"Per=W","Days=N","Fill=C","Dts",TRUE,"Dir",FALSE,"QtTyp=P","FX=EUR","Quote= ","cols=2;rows=195")</f>
        <v>#NAME?</v>
      </c>
      <c r="EI12" s="102">
        <v>2.8397999999999999</v>
      </c>
      <c r="EJ12" s="71" t="e">
        <f ca="1">_xll.BDH(EJ10,EK11,"01/01/10"," ","Points",0,"Sort",FALSE,"Per=W","Days=N","Fill=C","Dts",TRUE,"Dir",FALSE,"QtTyp=P","FX=EUR","Quote= ","cols=2;rows=195")</f>
        <v>#NAME?</v>
      </c>
      <c r="EK12" s="102">
        <v>3.3155999999999999</v>
      </c>
      <c r="EL12" s="71" t="e">
        <f ca="1">_xll.BDH(EL10,EM11,"01/01/10"," ","Points",0,"Sort",FALSE,"Per=W","Days=N","Fill=C","Dts",TRUE,"Dir",FALSE,"QtTyp=P","FX=EUR","Quote= ","cols=2;rows=195")</f>
        <v>#NAME?</v>
      </c>
      <c r="EM12" s="102">
        <v>4.1172000000000004</v>
      </c>
      <c r="EN12" s="71" t="e">
        <f ca="1">_xll.BDH(EN10,EO11,"01/01/10"," ","Points",0,"Sort",FALSE,"Per=W","Days=N","Fill=C","Dts",TRUE,"Dir",FALSE,"QtTyp=P","FX=EUR","Quote= ","cols=2;rows=195")</f>
        <v>#NAME?</v>
      </c>
      <c r="EO12" s="102">
        <v>4.5147000000000004</v>
      </c>
      <c r="EP12" s="71" t="e">
        <f ca="1">_xll.BDH(EP10,EQ11,"01/01/10"," ","Points",0,"Sort",FALSE,"Per=W","Days=N","Fill=C","Dts",TRUE,"Dir",FALSE,"QtTyp=P","FX=EUR","Quote= ","cols=2;rows=195")</f>
        <v>#NAME?</v>
      </c>
      <c r="EQ12" s="102">
        <v>5.0698999999999996</v>
      </c>
      <c r="ER12" s="70" t="e">
        <f ca="1">_xll.BDH(ER10,ES11,"01/01/10"," ","Points",0,"Sort",FALSE,"Per=W","Days=N","Fill=C","Dts",TRUE,"Dir",FALSE,"QtTyp=P","FX=EUR","Quote= ","cols=2;rows=195")</f>
        <v>#NAME?</v>
      </c>
      <c r="ES12" s="102">
        <v>3.0564</v>
      </c>
      <c r="ET12" s="71" t="e">
        <f ca="1">_xll.BDH(ET10,EU11,"01/01/10"," ","Points",0,"Sort",FALSE,"Per=W","Days=N","Fill=C","Dts",TRUE,"Dir",FALSE,"QtTyp=P","FX=EUR","Quote= ","cols=2;rows=195")</f>
        <v>#NAME?</v>
      </c>
      <c r="EU12" s="102">
        <v>3.7378</v>
      </c>
      <c r="EV12" s="71" t="e">
        <f ca="1">_xll.BDH(EV10,EW11,"01/01/10"," ","Points",0,"Sort",FALSE,"Per=W","Days=N","Fill=C","Dts",TRUE,"Dir",FALSE,"QtTyp=P","FX=EUR","Quote= ","cols=2;rows=195")</f>
        <v>#NAME?</v>
      </c>
      <c r="EW12" s="102">
        <v>4.6086</v>
      </c>
      <c r="EX12" s="71" t="e">
        <f ca="1">_xll.BDH(EX10,EY11,"01/01/10"," ","Points",0,"Sort",FALSE,"Per=W","Days=N","Fill=C","Dts",TRUE,"Dir",FALSE,"QtTyp=P","FX=EUR","Quote= ","cols=2;rows=195")</f>
        <v>#NAME?</v>
      </c>
      <c r="EY12" s="102">
        <v>4.9808000000000003</v>
      </c>
      <c r="EZ12" s="71" t="e">
        <f ca="1">_xll.BDH(EZ10,FA11,"01/01/10"," ","Points",0,"Sort",FALSE,"Per=W","Days=N","Fill=C","Dts",TRUE,"Dir",FALSE,"QtTyp=P","FX=EUR","Quote= ","cols=2;rows=195")</f>
        <v>#NAME?</v>
      </c>
      <c r="FA12" s="102">
        <v>5.2685000000000004</v>
      </c>
      <c r="FB12" s="1446"/>
      <c r="FC12" s="880" t="e">
        <f ca="1">_xll.BDH(FC10,FD11,"01/01/10"," ","Points",0,"Sort",FALSE,"Per=W","Days=N","Fill=C","Dts",TRUE,"Dir",FALSE,"QtTyp=P","FX=EUR","Quote= ","cols=2;rows=195")</f>
        <v>#NAME?</v>
      </c>
      <c r="FD12" s="1675">
        <v>10.385</v>
      </c>
      <c r="FE12" s="1464"/>
      <c r="FF12" s="1464"/>
    </row>
    <row r="13" spans="1:162" s="1446" customFormat="1">
      <c r="A13" s="285">
        <f t="shared" ref="A13:A44" si="0">AJ13</f>
        <v>40186</v>
      </c>
      <c r="B13" s="41">
        <v>40186</v>
      </c>
      <c r="C13" s="88">
        <v>1.8294000000000001</v>
      </c>
      <c r="D13" s="93">
        <v>40186</v>
      </c>
      <c r="E13" s="88">
        <v>2.5465999999999998</v>
      </c>
      <c r="F13" s="93">
        <v>40186</v>
      </c>
      <c r="G13" s="88">
        <v>3.1602000000000001</v>
      </c>
      <c r="H13" s="93">
        <v>40186</v>
      </c>
      <c r="I13" s="88">
        <v>3.4903</v>
      </c>
      <c r="J13" s="93">
        <v>40186</v>
      </c>
      <c r="K13" s="99">
        <v>4.0517000000000003</v>
      </c>
      <c r="L13" s="41">
        <v>40186</v>
      </c>
      <c r="M13" s="88">
        <v>1.9346999999999999</v>
      </c>
      <c r="N13" s="93">
        <v>40186</v>
      </c>
      <c r="O13" s="88">
        <v>2.7222</v>
      </c>
      <c r="P13" s="93">
        <v>40186</v>
      </c>
      <c r="Q13" s="88">
        <v>3.4731999999999998</v>
      </c>
      <c r="R13" s="93">
        <v>40186</v>
      </c>
      <c r="S13" s="88">
        <v>3.7713999999999999</v>
      </c>
      <c r="T13" s="93">
        <v>40186</v>
      </c>
      <c r="U13" s="88">
        <v>4.1513999999999998</v>
      </c>
      <c r="V13" s="119">
        <v>40186</v>
      </c>
      <c r="W13" s="88">
        <v>1.982</v>
      </c>
      <c r="X13" s="93">
        <v>40186</v>
      </c>
      <c r="Y13" s="88">
        <v>2.7122000000000002</v>
      </c>
      <c r="Z13" s="93">
        <v>40186</v>
      </c>
      <c r="AA13" s="88">
        <v>3.496</v>
      </c>
      <c r="AB13" s="93">
        <v>40186</v>
      </c>
      <c r="AC13" s="88">
        <v>3.7974000000000001</v>
      </c>
      <c r="AD13" s="93">
        <v>40186</v>
      </c>
      <c r="AE13" s="88">
        <v>4.2314999999999996</v>
      </c>
      <c r="AF13" s="890">
        <v>40186</v>
      </c>
      <c r="AG13" s="88">
        <v>9.7000000000000003E-2</v>
      </c>
      <c r="AH13" s="890">
        <v>40186</v>
      </c>
      <c r="AI13" s="88">
        <v>9.8000000000000004E-2</v>
      </c>
      <c r="AJ13" s="41">
        <v>40186</v>
      </c>
      <c r="AK13" s="88" t="s">
        <v>31</v>
      </c>
      <c r="AL13" s="93">
        <v>40186</v>
      </c>
      <c r="AM13" s="88" t="s">
        <v>31</v>
      </c>
      <c r="AN13" s="93">
        <v>40186</v>
      </c>
      <c r="AO13" s="88" t="s">
        <v>31</v>
      </c>
      <c r="AP13" s="41">
        <v>40186</v>
      </c>
      <c r="AQ13" s="88" t="s">
        <v>31</v>
      </c>
      <c r="AR13" s="93">
        <v>40186</v>
      </c>
      <c r="AS13" s="88" t="s">
        <v>31</v>
      </c>
      <c r="AT13" s="41">
        <v>40186</v>
      </c>
      <c r="AU13" s="88">
        <v>3.5720000000000001</v>
      </c>
      <c r="AV13" s="119">
        <v>40186</v>
      </c>
      <c r="AW13" s="88">
        <v>3.6696999999999997</v>
      </c>
      <c r="AX13" s="119">
        <v>40186</v>
      </c>
      <c r="AY13" s="99">
        <v>3.82</v>
      </c>
      <c r="AZ13" s="41">
        <v>40186</v>
      </c>
      <c r="BA13" s="88">
        <v>1.9650000000000001</v>
      </c>
      <c r="BB13" s="93">
        <v>40186</v>
      </c>
      <c r="BC13" s="88">
        <v>2.6888000000000001</v>
      </c>
      <c r="BD13" s="93">
        <v>40186</v>
      </c>
      <c r="BE13" s="88">
        <v>3.4045999999999998</v>
      </c>
      <c r="BF13" s="93">
        <v>40186</v>
      </c>
      <c r="BG13" s="88">
        <v>3.6553</v>
      </c>
      <c r="BH13" s="93">
        <v>40186</v>
      </c>
      <c r="BI13" s="88">
        <v>4.1539999999999999</v>
      </c>
      <c r="BJ13" s="890">
        <v>40186</v>
      </c>
      <c r="BK13" s="88">
        <v>3.6989999999999998</v>
      </c>
      <c r="BL13" s="890">
        <v>40186</v>
      </c>
      <c r="BM13" s="88">
        <v>3.7919999999999998</v>
      </c>
      <c r="BN13" s="41">
        <v>40186</v>
      </c>
      <c r="BO13" s="88">
        <v>1.0940000000000001</v>
      </c>
      <c r="BP13" s="93">
        <v>40186</v>
      </c>
      <c r="BQ13" s="88">
        <v>1.889</v>
      </c>
      <c r="BR13" s="93">
        <v>40186</v>
      </c>
      <c r="BS13" s="88">
        <v>2.633</v>
      </c>
      <c r="BT13" s="41">
        <v>40186</v>
      </c>
      <c r="BU13" s="88">
        <v>2.8460000000000001</v>
      </c>
      <c r="BV13" s="93">
        <v>40186</v>
      </c>
      <c r="BW13" s="88">
        <v>3.4289999999999998</v>
      </c>
      <c r="BY13" s="93">
        <v>40186</v>
      </c>
      <c r="BZ13" s="723">
        <v>2.6840000000000002</v>
      </c>
      <c r="CA13" s="28">
        <v>40186</v>
      </c>
      <c r="CB13" s="723">
        <v>3.411</v>
      </c>
      <c r="CC13" s="28">
        <v>40186</v>
      </c>
      <c r="CD13" s="723">
        <v>4.0780000000000003</v>
      </c>
      <c r="CE13" s="28">
        <v>40186</v>
      </c>
      <c r="CF13" s="723">
        <v>4.4130000000000003</v>
      </c>
      <c r="CG13" s="28">
        <v>40186</v>
      </c>
      <c r="CH13" s="723">
        <v>4.7560000000000002</v>
      </c>
      <c r="CI13" s="41">
        <v>40186</v>
      </c>
      <c r="CJ13" s="88">
        <v>2.5101</v>
      </c>
      <c r="CK13" s="93">
        <v>40186</v>
      </c>
      <c r="CL13" s="88">
        <v>3.3890000000000002</v>
      </c>
      <c r="CM13" s="93">
        <v>40186</v>
      </c>
      <c r="CN13" s="88">
        <v>4.0366999999999997</v>
      </c>
      <c r="CO13" s="286">
        <v>40186</v>
      </c>
      <c r="CP13" s="88">
        <v>4.4889000000000001</v>
      </c>
      <c r="CQ13" s="93">
        <v>40186</v>
      </c>
      <c r="CR13" s="88">
        <v>4.835</v>
      </c>
      <c r="CS13" s="41">
        <v>40186</v>
      </c>
      <c r="CT13" s="88">
        <v>2.7839999999999998</v>
      </c>
      <c r="CU13" s="93">
        <v>40186</v>
      </c>
      <c r="CV13" s="88">
        <v>3.5777000000000001</v>
      </c>
      <c r="CW13" s="93">
        <v>40186</v>
      </c>
      <c r="CX13" s="88">
        <v>4.3972999999999995</v>
      </c>
      <c r="CY13" s="286">
        <v>40186</v>
      </c>
      <c r="CZ13" s="88">
        <v>4.6581000000000001</v>
      </c>
      <c r="DA13" s="93">
        <v>40186</v>
      </c>
      <c r="DB13" s="88">
        <v>5.1360999999999999</v>
      </c>
      <c r="DC13" s="41">
        <v>40186</v>
      </c>
      <c r="DD13" s="88">
        <v>3.0470999999999999</v>
      </c>
      <c r="DE13" s="93">
        <v>40186</v>
      </c>
      <c r="DF13" s="88">
        <v>3.9447999999999999</v>
      </c>
      <c r="DG13" s="93">
        <v>40186</v>
      </c>
      <c r="DH13" s="88">
        <v>4.7564000000000002</v>
      </c>
      <c r="DI13" s="286">
        <v>40186</v>
      </c>
      <c r="DJ13" s="88">
        <v>4.9452999999999996</v>
      </c>
      <c r="DK13" s="93"/>
      <c r="DL13" s="88"/>
      <c r="DM13" s="41">
        <v>40186</v>
      </c>
      <c r="DN13" s="88">
        <v>3.2751000000000001</v>
      </c>
      <c r="DO13" s="93">
        <v>40186</v>
      </c>
      <c r="DP13" s="88">
        <v>4.2106000000000003</v>
      </c>
      <c r="DQ13" s="93">
        <v>40186</v>
      </c>
      <c r="DR13" s="88">
        <v>5.3304999999999998</v>
      </c>
      <c r="DS13" s="286">
        <v>40186</v>
      </c>
      <c r="DT13" s="88">
        <v>5.4874000000000001</v>
      </c>
      <c r="DU13" s="93"/>
      <c r="DV13" s="88"/>
      <c r="DW13" s="41">
        <v>40186</v>
      </c>
      <c r="DX13" s="88">
        <v>4.6725000000000003</v>
      </c>
      <c r="DY13" s="93">
        <v>40186</v>
      </c>
      <c r="DZ13" s="88">
        <v>6.0529999999999999</v>
      </c>
      <c r="EA13" s="93">
        <v>40186</v>
      </c>
      <c r="EB13" s="88">
        <v>7.6265999999999998</v>
      </c>
      <c r="EC13" s="286">
        <v>40186</v>
      </c>
      <c r="ED13" s="88">
        <v>7.8064999999999998</v>
      </c>
      <c r="EE13" s="93"/>
      <c r="EF13" s="78"/>
      <c r="EH13" s="41">
        <v>40186</v>
      </c>
      <c r="EI13" s="88">
        <v>2.6808999999999998</v>
      </c>
      <c r="EJ13" s="93">
        <v>40186</v>
      </c>
      <c r="EK13" s="88">
        <v>3.1751</v>
      </c>
      <c r="EL13" s="93">
        <v>40186</v>
      </c>
      <c r="EM13" s="88">
        <v>3.9878</v>
      </c>
      <c r="EN13" s="93">
        <v>40186</v>
      </c>
      <c r="EO13" s="88">
        <v>4.3925000000000001</v>
      </c>
      <c r="EP13" s="93">
        <v>40186</v>
      </c>
      <c r="EQ13" s="88">
        <v>4.9542000000000002</v>
      </c>
      <c r="ER13" s="41">
        <v>40186</v>
      </c>
      <c r="ES13" s="88">
        <v>2.8658000000000001</v>
      </c>
      <c r="ET13" s="93">
        <v>40186</v>
      </c>
      <c r="EU13" s="88">
        <v>3.5651000000000002</v>
      </c>
      <c r="EV13" s="93">
        <v>40186</v>
      </c>
      <c r="EW13" s="88">
        <v>4.4143999999999997</v>
      </c>
      <c r="EX13" s="93">
        <v>40186</v>
      </c>
      <c r="EY13" s="88">
        <v>4.7946999999999997</v>
      </c>
      <c r="EZ13" s="93">
        <v>40186</v>
      </c>
      <c r="FA13" s="88">
        <v>5.0918000000000001</v>
      </c>
      <c r="FC13" s="881">
        <v>40186</v>
      </c>
      <c r="FD13" s="184">
        <v>10.489000000000001</v>
      </c>
    </row>
    <row r="14" spans="1:162">
      <c r="A14" s="5">
        <f t="shared" si="0"/>
        <v>40193</v>
      </c>
      <c r="B14" s="41">
        <v>40193</v>
      </c>
      <c r="C14" s="30">
        <v>1.7523</v>
      </c>
      <c r="D14" s="28">
        <v>40193</v>
      </c>
      <c r="E14" s="30">
        <v>2.4129</v>
      </c>
      <c r="F14" s="28">
        <v>40193</v>
      </c>
      <c r="G14" s="30">
        <v>3.0476999999999999</v>
      </c>
      <c r="H14" s="28">
        <v>40193</v>
      </c>
      <c r="I14" s="30">
        <v>3.3744999999999998</v>
      </c>
      <c r="J14" s="28">
        <v>40193</v>
      </c>
      <c r="K14" s="99">
        <v>3.9710000000000001</v>
      </c>
      <c r="L14" s="41">
        <v>40193</v>
      </c>
      <c r="M14" s="30">
        <v>1.8818000000000001</v>
      </c>
      <c r="N14" s="28">
        <v>40193</v>
      </c>
      <c r="O14" s="30">
        <v>2.7018</v>
      </c>
      <c r="P14" s="28">
        <v>40193</v>
      </c>
      <c r="Q14" s="30">
        <v>3.4441000000000002</v>
      </c>
      <c r="R14" s="28">
        <v>40193</v>
      </c>
      <c r="S14" s="30">
        <v>3.7656000000000001</v>
      </c>
      <c r="T14" s="28">
        <v>40193</v>
      </c>
      <c r="U14" s="30">
        <v>4.1097000000000001</v>
      </c>
      <c r="V14" s="119">
        <v>40193</v>
      </c>
      <c r="W14" s="30">
        <v>1.9032</v>
      </c>
      <c r="X14" s="28">
        <v>40193</v>
      </c>
      <c r="Y14" s="30">
        <v>2.6833</v>
      </c>
      <c r="Z14" s="28">
        <v>40193</v>
      </c>
      <c r="AA14" s="30">
        <v>3.4582999999999999</v>
      </c>
      <c r="AB14" s="28">
        <v>40193</v>
      </c>
      <c r="AC14" s="30">
        <v>3.7831000000000001</v>
      </c>
      <c r="AD14" s="28">
        <v>40193</v>
      </c>
      <c r="AE14" s="30">
        <v>4.2013999999999996</v>
      </c>
      <c r="AF14" s="890">
        <v>40193</v>
      </c>
      <c r="AG14" s="30">
        <v>9.7000000000000003E-2</v>
      </c>
      <c r="AH14" s="890">
        <v>40193</v>
      </c>
      <c r="AI14" s="30">
        <v>9.8000000000000004E-2</v>
      </c>
      <c r="AJ14" s="41">
        <v>40193</v>
      </c>
      <c r="AK14" s="30" t="s">
        <v>31</v>
      </c>
      <c r="AL14" s="28">
        <v>40193</v>
      </c>
      <c r="AM14" s="30" t="s">
        <v>31</v>
      </c>
      <c r="AN14" s="28">
        <v>40193</v>
      </c>
      <c r="AO14" s="30" t="s">
        <v>31</v>
      </c>
      <c r="AP14" s="41">
        <v>40193</v>
      </c>
      <c r="AQ14" s="30" t="s">
        <v>31</v>
      </c>
      <c r="AR14" s="28">
        <v>40193</v>
      </c>
      <c r="AS14" s="30" t="s">
        <v>31</v>
      </c>
      <c r="AT14" s="41">
        <v>40193</v>
      </c>
      <c r="AU14" s="30">
        <v>3.504</v>
      </c>
      <c r="AV14" s="119">
        <v>40193</v>
      </c>
      <c r="AW14" s="30">
        <v>3.5951</v>
      </c>
      <c r="AX14" s="119">
        <v>40193</v>
      </c>
      <c r="AY14" s="99">
        <v>3.7450000000000001</v>
      </c>
      <c r="AZ14" s="41">
        <v>40193</v>
      </c>
      <c r="BA14" s="30">
        <v>1.8580000000000001</v>
      </c>
      <c r="BB14" s="28">
        <v>40193</v>
      </c>
      <c r="BC14" s="30">
        <v>2.5948000000000002</v>
      </c>
      <c r="BD14" s="28">
        <v>40193</v>
      </c>
      <c r="BE14" s="30">
        <v>3.3277000000000001</v>
      </c>
      <c r="BF14" s="28">
        <v>40193</v>
      </c>
      <c r="BG14" s="30">
        <v>3.5911</v>
      </c>
      <c r="BH14" s="28">
        <v>40193</v>
      </c>
      <c r="BI14" s="30">
        <v>4.0953999999999997</v>
      </c>
      <c r="BJ14" s="890">
        <v>40193</v>
      </c>
      <c r="BK14" s="30">
        <v>3.64</v>
      </c>
      <c r="BL14" s="890">
        <v>40193</v>
      </c>
      <c r="BM14" s="30">
        <v>3.7290000000000001</v>
      </c>
      <c r="BN14" s="41">
        <v>40193</v>
      </c>
      <c r="BO14" s="30">
        <v>0.98099999999999998</v>
      </c>
      <c r="BP14" s="28">
        <v>40193</v>
      </c>
      <c r="BQ14" s="30">
        <v>1.74</v>
      </c>
      <c r="BR14" s="28">
        <v>40193</v>
      </c>
      <c r="BS14" s="30">
        <v>2.5060000000000002</v>
      </c>
      <c r="BT14" s="41">
        <v>40193</v>
      </c>
      <c r="BU14" s="30">
        <v>2.6419999999999999</v>
      </c>
      <c r="BV14" s="28">
        <v>40193</v>
      </c>
      <c r="BW14" s="30">
        <v>3.242</v>
      </c>
      <c r="BX14" s="1446"/>
      <c r="BY14" s="93">
        <v>40193</v>
      </c>
      <c r="BZ14" s="723">
        <v>2.5495000000000001</v>
      </c>
      <c r="CA14" s="28">
        <v>40193</v>
      </c>
      <c r="CB14" s="723">
        <v>3.3043</v>
      </c>
      <c r="CC14" s="28">
        <v>40193</v>
      </c>
      <c r="CD14" s="723">
        <v>3.9931999999999999</v>
      </c>
      <c r="CE14" s="28">
        <v>40193</v>
      </c>
      <c r="CF14" s="723">
        <v>4.3357000000000001</v>
      </c>
      <c r="CG14" s="28">
        <v>40193</v>
      </c>
      <c r="CH14" s="723">
        <v>4.6700999999999997</v>
      </c>
      <c r="CI14" s="41">
        <v>40193</v>
      </c>
      <c r="CJ14" s="30">
        <v>2.3851</v>
      </c>
      <c r="CK14" s="28">
        <v>40193</v>
      </c>
      <c r="CL14" s="30">
        <v>3.2894999999999999</v>
      </c>
      <c r="CM14" s="28">
        <v>40193</v>
      </c>
      <c r="CN14" s="30">
        <v>3.9577</v>
      </c>
      <c r="CO14" s="114">
        <v>40193</v>
      </c>
      <c r="CP14" s="30">
        <v>4.4108999999999998</v>
      </c>
      <c r="CQ14" s="28">
        <v>40193</v>
      </c>
      <c r="CR14" s="30">
        <v>4.75</v>
      </c>
      <c r="CS14" s="41">
        <v>40193</v>
      </c>
      <c r="CT14" s="30">
        <v>2.6589999999999998</v>
      </c>
      <c r="CU14" s="28">
        <v>40193</v>
      </c>
      <c r="CV14" s="30">
        <v>3.4782000000000002</v>
      </c>
      <c r="CW14" s="28">
        <v>40193</v>
      </c>
      <c r="CX14" s="30">
        <v>4.3182999999999998</v>
      </c>
      <c r="CY14" s="114">
        <v>40193</v>
      </c>
      <c r="CZ14" s="30">
        <v>4.5800999999999998</v>
      </c>
      <c r="DA14" s="28">
        <v>40193</v>
      </c>
      <c r="DB14" s="30">
        <v>5.0510999999999999</v>
      </c>
      <c r="DC14" s="41">
        <v>40193</v>
      </c>
      <c r="DD14" s="30">
        <v>2.9220999999999999</v>
      </c>
      <c r="DE14" s="28">
        <v>40193</v>
      </c>
      <c r="DF14" s="30">
        <v>3.8452999999999999</v>
      </c>
      <c r="DG14" s="28">
        <v>40193</v>
      </c>
      <c r="DH14" s="30">
        <v>4.6774000000000004</v>
      </c>
      <c r="DI14" s="114">
        <v>40193</v>
      </c>
      <c r="DJ14" s="30">
        <v>4.8673000000000002</v>
      </c>
      <c r="DK14" s="28"/>
      <c r="DL14" s="30"/>
      <c r="DM14" s="41">
        <v>40193</v>
      </c>
      <c r="DN14" s="30">
        <v>3.1501000000000001</v>
      </c>
      <c r="DO14" s="28">
        <v>40193</v>
      </c>
      <c r="DP14" s="30">
        <v>4.1111000000000004</v>
      </c>
      <c r="DQ14" s="28">
        <v>40193</v>
      </c>
      <c r="DR14" s="30">
        <v>5.2515000000000001</v>
      </c>
      <c r="DS14" s="114">
        <v>40193</v>
      </c>
      <c r="DT14" s="30">
        <v>5.4093999999999998</v>
      </c>
      <c r="DU14" s="28"/>
      <c r="DV14" s="30"/>
      <c r="DW14" s="41">
        <v>40193</v>
      </c>
      <c r="DX14" s="30">
        <v>4.5475000000000003</v>
      </c>
      <c r="DY14" s="28">
        <v>40193</v>
      </c>
      <c r="DZ14" s="30">
        <v>5.9535</v>
      </c>
      <c r="EA14" s="28">
        <v>40193</v>
      </c>
      <c r="EB14" s="30">
        <v>7.5476000000000001</v>
      </c>
      <c r="EC14" s="114">
        <v>40193</v>
      </c>
      <c r="ED14" s="30">
        <v>7.7285000000000004</v>
      </c>
      <c r="EE14" s="28"/>
      <c r="EF14" s="23"/>
      <c r="EG14" s="1446"/>
      <c r="EH14" s="41">
        <v>40193</v>
      </c>
      <c r="EI14" s="30">
        <v>2.5539000000000001</v>
      </c>
      <c r="EJ14" s="28">
        <v>40193</v>
      </c>
      <c r="EK14" s="30">
        <v>3.0741000000000001</v>
      </c>
      <c r="EL14" s="28">
        <v>40193</v>
      </c>
      <c r="EM14" s="30">
        <v>3.9077999999999999</v>
      </c>
      <c r="EN14" s="28">
        <v>40193</v>
      </c>
      <c r="EO14" s="30">
        <v>4.3208000000000002</v>
      </c>
      <c r="EP14" s="28">
        <v>40193</v>
      </c>
      <c r="EQ14" s="88">
        <v>4.875</v>
      </c>
      <c r="ER14" s="41">
        <v>40193</v>
      </c>
      <c r="ES14" s="30">
        <v>2.7408000000000001</v>
      </c>
      <c r="ET14" s="28">
        <v>40193</v>
      </c>
      <c r="EU14" s="30">
        <v>3.4656000000000002</v>
      </c>
      <c r="EV14" s="28">
        <v>40193</v>
      </c>
      <c r="EW14" s="30">
        <v>4.3353999999999999</v>
      </c>
      <c r="EX14" s="28">
        <v>40193</v>
      </c>
      <c r="EY14" s="30">
        <v>4.7167000000000003</v>
      </c>
      <c r="EZ14" s="28">
        <v>40193</v>
      </c>
      <c r="FA14" s="30">
        <v>5.0068000000000001</v>
      </c>
      <c r="FB14" s="1446"/>
      <c r="FC14" s="881">
        <v>40193</v>
      </c>
      <c r="FD14" s="184">
        <v>10.521000000000001</v>
      </c>
    </row>
    <row r="15" spans="1:162">
      <c r="A15" s="5">
        <f t="shared" si="0"/>
        <v>40200</v>
      </c>
      <c r="B15" s="41">
        <v>40200</v>
      </c>
      <c r="C15" s="30">
        <v>1.7259</v>
      </c>
      <c r="D15" s="28">
        <v>40200</v>
      </c>
      <c r="E15" s="30">
        <v>2.3673000000000002</v>
      </c>
      <c r="F15" s="28">
        <v>40200</v>
      </c>
      <c r="G15" s="30">
        <v>2.9896000000000003</v>
      </c>
      <c r="H15" s="28">
        <v>40200</v>
      </c>
      <c r="I15" s="30">
        <v>3.3281999999999998</v>
      </c>
      <c r="J15" s="28">
        <v>40200</v>
      </c>
      <c r="K15" s="99">
        <v>3.9262000000000001</v>
      </c>
      <c r="L15" s="41">
        <v>40200</v>
      </c>
      <c r="M15" s="30">
        <v>1.8904000000000001</v>
      </c>
      <c r="N15" s="28">
        <v>40200</v>
      </c>
      <c r="O15" s="30">
        <v>2.7025999999999999</v>
      </c>
      <c r="P15" s="28">
        <v>40200</v>
      </c>
      <c r="Q15" s="30">
        <v>3.4036</v>
      </c>
      <c r="R15" s="28">
        <v>40200</v>
      </c>
      <c r="S15" s="30">
        <v>3.7563</v>
      </c>
      <c r="T15" s="28">
        <v>40200</v>
      </c>
      <c r="U15" s="30">
        <v>4.1390000000000002</v>
      </c>
      <c r="V15" s="119">
        <v>40200</v>
      </c>
      <c r="W15" s="30">
        <v>1.9424000000000001</v>
      </c>
      <c r="X15" s="28">
        <v>40200</v>
      </c>
      <c r="Y15" s="30">
        <v>2.6794000000000002</v>
      </c>
      <c r="Z15" s="28">
        <v>40200</v>
      </c>
      <c r="AA15" s="30">
        <v>3.3946999999999998</v>
      </c>
      <c r="AB15" s="28">
        <v>40200</v>
      </c>
      <c r="AC15" s="30">
        <v>3.7246999999999999</v>
      </c>
      <c r="AD15" s="28">
        <v>40200</v>
      </c>
      <c r="AE15" s="30">
        <v>4.1965000000000003</v>
      </c>
      <c r="AF15" s="890">
        <v>40200</v>
      </c>
      <c r="AG15" s="30">
        <v>9.7000000000000003E-2</v>
      </c>
      <c r="AH15" s="890">
        <v>40200</v>
      </c>
      <c r="AI15" s="30">
        <v>9.6000000000000002E-2</v>
      </c>
      <c r="AJ15" s="41">
        <v>40200</v>
      </c>
      <c r="AK15" s="30" t="s">
        <v>31</v>
      </c>
      <c r="AL15" s="28">
        <v>40200</v>
      </c>
      <c r="AM15" s="30" t="s">
        <v>31</v>
      </c>
      <c r="AN15" s="28">
        <v>40200</v>
      </c>
      <c r="AO15" s="30">
        <v>1.351</v>
      </c>
      <c r="AP15" s="41">
        <v>40200</v>
      </c>
      <c r="AQ15" s="30" t="s">
        <v>31</v>
      </c>
      <c r="AR15" s="28">
        <v>40200</v>
      </c>
      <c r="AS15" s="30">
        <v>2.0139999999999998</v>
      </c>
      <c r="AT15" s="41">
        <v>40200</v>
      </c>
      <c r="AU15" s="30">
        <v>3.4630000000000001</v>
      </c>
      <c r="AV15" s="119">
        <v>40200</v>
      </c>
      <c r="AW15" s="30">
        <v>3.5613999999999999</v>
      </c>
      <c r="AX15" s="119">
        <v>40200</v>
      </c>
      <c r="AY15" s="99">
        <v>3.7130000000000001</v>
      </c>
      <c r="AZ15" s="41">
        <v>40200</v>
      </c>
      <c r="BA15" s="30">
        <v>1.8033000000000001</v>
      </c>
      <c r="BB15" s="28">
        <v>40200</v>
      </c>
      <c r="BC15" s="30">
        <v>2.5112999999999999</v>
      </c>
      <c r="BD15" s="28">
        <v>40200</v>
      </c>
      <c r="BE15" s="30">
        <v>3.2728000000000002</v>
      </c>
      <c r="BF15" s="28">
        <v>40200</v>
      </c>
      <c r="BG15" s="30">
        <v>3.5560999999999998</v>
      </c>
      <c r="BH15" s="28">
        <v>40200</v>
      </c>
      <c r="BI15" s="30">
        <v>4.0566000000000004</v>
      </c>
      <c r="BJ15" s="890">
        <v>40200</v>
      </c>
      <c r="BK15" s="30">
        <v>3.625</v>
      </c>
      <c r="BL15" s="890">
        <v>40200</v>
      </c>
      <c r="BM15" s="30">
        <v>3.6970000000000001</v>
      </c>
      <c r="BN15" s="41">
        <v>40200</v>
      </c>
      <c r="BO15" s="30">
        <v>0.97399999999999998</v>
      </c>
      <c r="BP15" s="28">
        <v>40200</v>
      </c>
      <c r="BQ15" s="30">
        <v>1.732</v>
      </c>
      <c r="BR15" s="28">
        <v>40200</v>
      </c>
      <c r="BS15" s="30">
        <v>2.5129999999999999</v>
      </c>
      <c r="BT15" s="41">
        <v>40200</v>
      </c>
      <c r="BU15" s="30">
        <v>2.6509999999999998</v>
      </c>
      <c r="BV15" s="28">
        <v>40200</v>
      </c>
      <c r="BW15" s="30">
        <v>3.2320000000000002</v>
      </c>
      <c r="BX15" s="1446"/>
      <c r="BY15" s="93">
        <v>40200</v>
      </c>
      <c r="BZ15" s="723">
        <v>2.5529999999999999</v>
      </c>
      <c r="CA15" s="28">
        <v>40200</v>
      </c>
      <c r="CB15" s="723">
        <v>3.2970000000000002</v>
      </c>
      <c r="CC15" s="28">
        <v>40200</v>
      </c>
      <c r="CD15" s="723">
        <v>3.9430000000000001</v>
      </c>
      <c r="CE15" s="28">
        <v>40200</v>
      </c>
      <c r="CF15" s="723">
        <v>4.2939999999999996</v>
      </c>
      <c r="CG15" s="28">
        <v>40200</v>
      </c>
      <c r="CH15" s="723">
        <v>4.6609999999999996</v>
      </c>
      <c r="CI15" s="41">
        <v>40200</v>
      </c>
      <c r="CJ15" s="30">
        <v>2.3694999999999999</v>
      </c>
      <c r="CK15" s="28">
        <v>40200</v>
      </c>
      <c r="CL15" s="30">
        <v>3.2679</v>
      </c>
      <c r="CM15" s="28">
        <v>40200</v>
      </c>
      <c r="CN15" s="30">
        <v>3.8426</v>
      </c>
      <c r="CO15" s="114">
        <v>40200</v>
      </c>
      <c r="CP15" s="30">
        <v>4.3818999999999999</v>
      </c>
      <c r="CQ15" s="28">
        <v>40200</v>
      </c>
      <c r="CR15" s="30">
        <v>4.6223999999999998</v>
      </c>
      <c r="CS15" s="41">
        <v>40200</v>
      </c>
      <c r="CT15" s="30">
        <v>2.6823000000000001</v>
      </c>
      <c r="CU15" s="28">
        <v>40200</v>
      </c>
      <c r="CV15" s="30">
        <v>3.4954999999999998</v>
      </c>
      <c r="CW15" s="28">
        <v>40200</v>
      </c>
      <c r="CX15" s="30">
        <v>4.2321</v>
      </c>
      <c r="CY15" s="114">
        <v>40200</v>
      </c>
      <c r="CZ15" s="30">
        <v>4.4999000000000002</v>
      </c>
      <c r="DA15" s="28">
        <v>40200</v>
      </c>
      <c r="DB15" s="30">
        <v>4.9625000000000004</v>
      </c>
      <c r="DC15" s="41">
        <v>40200</v>
      </c>
      <c r="DD15" s="30">
        <v>2.9737</v>
      </c>
      <c r="DE15" s="28">
        <v>40200</v>
      </c>
      <c r="DF15" s="30">
        <v>3.8909000000000002</v>
      </c>
      <c r="DG15" s="28">
        <v>40200</v>
      </c>
      <c r="DH15" s="30">
        <v>4.6695000000000002</v>
      </c>
      <c r="DI15" s="114">
        <v>40200</v>
      </c>
      <c r="DJ15" s="30">
        <v>4.8654000000000002</v>
      </c>
      <c r="DK15" s="28"/>
      <c r="DL15" s="30"/>
      <c r="DM15" s="41">
        <v>40200</v>
      </c>
      <c r="DN15" s="30">
        <v>3.2019000000000002</v>
      </c>
      <c r="DO15" s="28">
        <v>40200</v>
      </c>
      <c r="DP15" s="30">
        <v>4.0468999999999999</v>
      </c>
      <c r="DQ15" s="28">
        <v>40200</v>
      </c>
      <c r="DR15" s="30">
        <v>5.2438000000000002</v>
      </c>
      <c r="DS15" s="114">
        <v>40200</v>
      </c>
      <c r="DT15" s="30">
        <v>5.4077000000000002</v>
      </c>
      <c r="DU15" s="28"/>
      <c r="DV15" s="30"/>
      <c r="DW15" s="41">
        <v>40200</v>
      </c>
      <c r="DX15" s="30">
        <v>4.6448</v>
      </c>
      <c r="DY15" s="28">
        <v>40200</v>
      </c>
      <c r="DZ15" s="30">
        <v>6.0448000000000004</v>
      </c>
      <c r="EA15" s="28">
        <v>40200</v>
      </c>
      <c r="EB15" s="30">
        <v>7.6353</v>
      </c>
      <c r="EC15" s="114">
        <v>40200</v>
      </c>
      <c r="ED15" s="30">
        <v>7.8223000000000003</v>
      </c>
      <c r="EE15" s="28"/>
      <c r="EF15" s="23"/>
      <c r="EG15" s="1446"/>
      <c r="EH15" s="41">
        <v>40200</v>
      </c>
      <c r="EI15" s="30">
        <v>2.5756999999999999</v>
      </c>
      <c r="EJ15" s="28">
        <v>40200</v>
      </c>
      <c r="EK15" s="30">
        <v>3.0960000000000001</v>
      </c>
      <c r="EL15" s="28">
        <v>40200</v>
      </c>
      <c r="EM15" s="30">
        <v>3.9211999999999998</v>
      </c>
      <c r="EN15" s="28">
        <v>40200</v>
      </c>
      <c r="EO15" s="30">
        <v>4.3335999999999997</v>
      </c>
      <c r="EP15" s="28">
        <v>40200</v>
      </c>
      <c r="EQ15" s="88">
        <v>4.8827999999999996</v>
      </c>
      <c r="ER15" s="41">
        <v>40200</v>
      </c>
      <c r="ES15" s="30">
        <v>2.8531</v>
      </c>
      <c r="ET15" s="28">
        <v>40200</v>
      </c>
      <c r="EU15" s="30">
        <v>3.5720000000000001</v>
      </c>
      <c r="EV15" s="28">
        <v>40200</v>
      </c>
      <c r="EW15" s="30">
        <v>4.4382999999999999</v>
      </c>
      <c r="EX15" s="28">
        <v>40200</v>
      </c>
      <c r="EY15" s="30">
        <v>4.8254999999999999</v>
      </c>
      <c r="EZ15" s="28">
        <v>40200</v>
      </c>
      <c r="FA15" s="30">
        <v>5.1071999999999997</v>
      </c>
      <c r="FB15" s="1446"/>
      <c r="FC15" s="881">
        <v>40200</v>
      </c>
      <c r="FD15" s="184">
        <v>10.506</v>
      </c>
    </row>
    <row r="16" spans="1:162">
      <c r="A16" s="5">
        <f t="shared" si="0"/>
        <v>40207</v>
      </c>
      <c r="B16" s="41">
        <v>40207</v>
      </c>
      <c r="C16" s="30">
        <v>1.7199</v>
      </c>
      <c r="D16" s="28">
        <v>40207</v>
      </c>
      <c r="E16" s="30">
        <v>2.3578000000000001</v>
      </c>
      <c r="F16" s="28">
        <v>40207</v>
      </c>
      <c r="G16" s="30">
        <v>2.9736000000000002</v>
      </c>
      <c r="H16" s="28">
        <v>40207</v>
      </c>
      <c r="I16" s="30">
        <v>3.3129</v>
      </c>
      <c r="J16" s="28">
        <v>40207</v>
      </c>
      <c r="K16" s="99">
        <v>3.8734999999999999</v>
      </c>
      <c r="L16" s="41">
        <v>40207</v>
      </c>
      <c r="M16" s="30">
        <v>1.8805000000000001</v>
      </c>
      <c r="N16" s="28">
        <v>40207</v>
      </c>
      <c r="O16" s="30">
        <v>2.6334999999999997</v>
      </c>
      <c r="P16" s="28">
        <v>40207</v>
      </c>
      <c r="Q16" s="30">
        <v>3.3734999999999999</v>
      </c>
      <c r="R16" s="28">
        <v>40207</v>
      </c>
      <c r="S16" s="30">
        <v>3.718</v>
      </c>
      <c r="T16" s="28">
        <v>40207</v>
      </c>
      <c r="U16" s="30">
        <v>4.0872999999999999</v>
      </c>
      <c r="V16" s="119">
        <v>40207</v>
      </c>
      <c r="W16" s="30">
        <v>1.9115</v>
      </c>
      <c r="X16" s="28">
        <v>40207</v>
      </c>
      <c r="Y16" s="30">
        <v>2.6294</v>
      </c>
      <c r="Z16" s="28">
        <v>40207</v>
      </c>
      <c r="AA16" s="30">
        <v>3.3696999999999999</v>
      </c>
      <c r="AB16" s="28">
        <v>40207</v>
      </c>
      <c r="AC16" s="30">
        <v>3.6829000000000001</v>
      </c>
      <c r="AD16" s="28">
        <v>40207</v>
      </c>
      <c r="AE16" s="30">
        <v>4.1463999999999999</v>
      </c>
      <c r="AF16" s="890">
        <v>40207</v>
      </c>
      <c r="AG16" s="30">
        <v>9.6000000000000002E-2</v>
      </c>
      <c r="AH16" s="890">
        <v>40207</v>
      </c>
      <c r="AI16" s="30">
        <v>9.5000000000000001E-2</v>
      </c>
      <c r="AJ16" s="41">
        <v>40207</v>
      </c>
      <c r="AK16" s="30" t="s">
        <v>31</v>
      </c>
      <c r="AL16" s="28">
        <v>40207</v>
      </c>
      <c r="AM16" s="30" t="s">
        <v>31</v>
      </c>
      <c r="AN16" s="28">
        <v>40207</v>
      </c>
      <c r="AO16" s="30">
        <v>1.349</v>
      </c>
      <c r="AP16" s="41">
        <v>40207</v>
      </c>
      <c r="AQ16" s="30" t="s">
        <v>31</v>
      </c>
      <c r="AR16" s="28">
        <v>40207</v>
      </c>
      <c r="AS16" s="30">
        <v>2.0129999999999999</v>
      </c>
      <c r="AT16" s="41">
        <v>40207</v>
      </c>
      <c r="AU16" s="30">
        <v>3.4609999999999999</v>
      </c>
      <c r="AV16" s="119">
        <v>40207</v>
      </c>
      <c r="AW16" s="30">
        <v>3.5691999999999999</v>
      </c>
      <c r="AX16" s="119">
        <v>40207</v>
      </c>
      <c r="AY16" s="99">
        <v>3.7229999999999999</v>
      </c>
      <c r="AZ16" s="41">
        <v>40207</v>
      </c>
      <c r="BA16" s="30">
        <v>1.786</v>
      </c>
      <c r="BB16" s="28">
        <v>40207</v>
      </c>
      <c r="BC16" s="30">
        <v>2.5108999999999999</v>
      </c>
      <c r="BD16" s="28">
        <v>40207</v>
      </c>
      <c r="BE16" s="30">
        <v>3.2902</v>
      </c>
      <c r="BF16" s="28">
        <v>40207</v>
      </c>
      <c r="BG16" s="30">
        <v>3.5346000000000002</v>
      </c>
      <c r="BH16" s="28">
        <v>40207</v>
      </c>
      <c r="BI16" s="30">
        <v>4.0069999999999997</v>
      </c>
      <c r="BJ16" s="890">
        <v>40207</v>
      </c>
      <c r="BK16" s="30">
        <v>3.6080000000000001</v>
      </c>
      <c r="BL16" s="890">
        <v>40207</v>
      </c>
      <c r="BM16" s="30">
        <v>3.669</v>
      </c>
      <c r="BN16" s="41">
        <v>40207</v>
      </c>
      <c r="BO16" s="30">
        <v>0.97499999999999998</v>
      </c>
      <c r="BP16" s="28">
        <v>40207</v>
      </c>
      <c r="BQ16" s="30">
        <v>1.74</v>
      </c>
      <c r="BR16" s="28">
        <v>40207</v>
      </c>
      <c r="BS16" s="30">
        <v>2.552</v>
      </c>
      <c r="BT16" s="41">
        <v>40207</v>
      </c>
      <c r="BU16" s="30">
        <v>2.7130000000000001</v>
      </c>
      <c r="BV16" s="28">
        <v>40207</v>
      </c>
      <c r="BW16" s="30">
        <v>3.2989999999999999</v>
      </c>
      <c r="BX16" s="1446"/>
      <c r="BY16" s="93">
        <v>40207</v>
      </c>
      <c r="BZ16" s="723">
        <v>2.5529999999999999</v>
      </c>
      <c r="CA16" s="28">
        <v>40207</v>
      </c>
      <c r="CB16" s="723">
        <v>3.2909999999999999</v>
      </c>
      <c r="CC16" s="28">
        <v>40207</v>
      </c>
      <c r="CD16" s="723">
        <v>3.923</v>
      </c>
      <c r="CE16" s="28">
        <v>40207</v>
      </c>
      <c r="CF16" s="723">
        <v>4.2880000000000003</v>
      </c>
      <c r="CG16" s="28">
        <v>40207</v>
      </c>
      <c r="CH16" s="723">
        <v>4.6139999999999999</v>
      </c>
      <c r="CI16" s="41">
        <v>40207</v>
      </c>
      <c r="CJ16" s="30">
        <v>2.3689</v>
      </c>
      <c r="CK16" s="28">
        <v>40207</v>
      </c>
      <c r="CL16" s="30">
        <v>3.2643</v>
      </c>
      <c r="CM16" s="28">
        <v>40207</v>
      </c>
      <c r="CN16" s="30">
        <v>3.8340000000000001</v>
      </c>
      <c r="CO16" s="114">
        <v>40207</v>
      </c>
      <c r="CP16" s="30">
        <v>4.3707000000000003</v>
      </c>
      <c r="CQ16" s="28">
        <v>40207</v>
      </c>
      <c r="CR16" s="30">
        <v>4.5957999999999997</v>
      </c>
      <c r="CS16" s="41">
        <v>40207</v>
      </c>
      <c r="CT16" s="30">
        <v>2.6924999999999999</v>
      </c>
      <c r="CU16" s="28">
        <v>40207</v>
      </c>
      <c r="CV16" s="30">
        <v>3.5026999999999999</v>
      </c>
      <c r="CW16" s="28">
        <v>40207</v>
      </c>
      <c r="CX16" s="30">
        <v>4.2343000000000002</v>
      </c>
      <c r="CY16" s="114">
        <v>40207</v>
      </c>
      <c r="CZ16" s="30">
        <v>4.4996</v>
      </c>
      <c r="DA16" s="28">
        <v>40207</v>
      </c>
      <c r="DB16" s="30">
        <v>4.9466000000000001</v>
      </c>
      <c r="DC16" s="41">
        <v>40207</v>
      </c>
      <c r="DD16" s="30">
        <v>2.99</v>
      </c>
      <c r="DE16" s="28">
        <v>40207</v>
      </c>
      <c r="DF16" s="30">
        <v>3.8542000000000001</v>
      </c>
      <c r="DG16" s="28">
        <v>40207</v>
      </c>
      <c r="DH16" s="30">
        <v>4.6277999999999997</v>
      </c>
      <c r="DI16" s="114">
        <v>40207</v>
      </c>
      <c r="DJ16" s="30">
        <v>4.8711000000000002</v>
      </c>
      <c r="DK16" s="28"/>
      <c r="DL16" s="30"/>
      <c r="DM16" s="41">
        <v>40207</v>
      </c>
      <c r="DN16" s="30">
        <v>3.1974999999999998</v>
      </c>
      <c r="DO16" s="28">
        <v>40207</v>
      </c>
      <c r="DP16" s="30">
        <v>4.0395000000000003</v>
      </c>
      <c r="DQ16" s="28">
        <v>40207</v>
      </c>
      <c r="DR16" s="30">
        <v>5.2313999999999998</v>
      </c>
      <c r="DS16" s="114">
        <v>40207</v>
      </c>
      <c r="DT16" s="30">
        <v>5.3928000000000003</v>
      </c>
      <c r="DU16" s="28"/>
      <c r="DV16" s="30"/>
      <c r="DW16" s="41">
        <v>40207</v>
      </c>
      <c r="DX16" s="30">
        <v>4.7409999999999997</v>
      </c>
      <c r="DY16" s="28">
        <v>40207</v>
      </c>
      <c r="DZ16" s="30">
        <v>6.1379999999999999</v>
      </c>
      <c r="EA16" s="28">
        <v>40207</v>
      </c>
      <c r="EB16" s="30">
        <v>7.7236000000000002</v>
      </c>
      <c r="EC16" s="114">
        <v>40207</v>
      </c>
      <c r="ED16" s="30">
        <v>7.9081000000000001</v>
      </c>
      <c r="EE16" s="28"/>
      <c r="EF16" s="23"/>
      <c r="EG16" s="1446"/>
      <c r="EH16" s="41">
        <v>40207</v>
      </c>
      <c r="EI16" s="30">
        <v>2.5685000000000002</v>
      </c>
      <c r="EJ16" s="28">
        <v>40207</v>
      </c>
      <c r="EK16" s="30">
        <v>3.0768</v>
      </c>
      <c r="EL16" s="28">
        <v>40207</v>
      </c>
      <c r="EM16" s="30">
        <v>3.9055</v>
      </c>
      <c r="EN16" s="28">
        <v>40207</v>
      </c>
      <c r="EO16" s="30">
        <v>4.3154000000000003</v>
      </c>
      <c r="EP16" s="28">
        <v>40207</v>
      </c>
      <c r="EQ16" s="88">
        <v>4.8495999999999997</v>
      </c>
      <c r="ER16" s="41">
        <v>40207</v>
      </c>
      <c r="ES16" s="30">
        <v>2.8007999999999997</v>
      </c>
      <c r="ET16" s="28">
        <v>40207</v>
      </c>
      <c r="EU16" s="30">
        <v>3.6166</v>
      </c>
      <c r="EV16" s="28">
        <v>40207</v>
      </c>
      <c r="EW16" s="30">
        <v>4.5278999999999998</v>
      </c>
      <c r="EX16" s="28">
        <v>40207</v>
      </c>
      <c r="EY16" s="30">
        <v>4.9127000000000001</v>
      </c>
      <c r="EZ16" s="28">
        <v>40207</v>
      </c>
      <c r="FA16" s="30">
        <v>5.1787999999999998</v>
      </c>
      <c r="FB16" s="1446"/>
      <c r="FC16" s="881">
        <v>40207</v>
      </c>
      <c r="FD16" s="184">
        <v>10.590999999999999</v>
      </c>
    </row>
    <row r="17" spans="1:160">
      <c r="A17" s="5">
        <f t="shared" si="0"/>
        <v>40214</v>
      </c>
      <c r="B17" s="41">
        <v>40214</v>
      </c>
      <c r="C17" s="30">
        <v>1.5735999999999999</v>
      </c>
      <c r="D17" s="28">
        <v>40214</v>
      </c>
      <c r="E17" s="30">
        <v>2.2204999999999999</v>
      </c>
      <c r="F17" s="28">
        <v>40214</v>
      </c>
      <c r="G17" s="30">
        <v>2.8942000000000001</v>
      </c>
      <c r="H17" s="28">
        <v>40214</v>
      </c>
      <c r="I17" s="30">
        <v>3.2359999999999998</v>
      </c>
      <c r="J17" s="28">
        <v>40214</v>
      </c>
      <c r="K17" s="99">
        <v>3.7917000000000001</v>
      </c>
      <c r="L17" s="41">
        <v>40214</v>
      </c>
      <c r="M17" s="30">
        <v>1.9108000000000001</v>
      </c>
      <c r="N17" s="28">
        <v>40214</v>
      </c>
      <c r="O17" s="30">
        <v>2.6339999999999999</v>
      </c>
      <c r="P17" s="28">
        <v>40214</v>
      </c>
      <c r="Q17" s="30">
        <v>3.3439000000000001</v>
      </c>
      <c r="R17" s="28">
        <v>40214</v>
      </c>
      <c r="S17" s="30">
        <v>3.6640999999999999</v>
      </c>
      <c r="T17" s="28">
        <v>40214</v>
      </c>
      <c r="U17" s="30">
        <v>4.0124000000000004</v>
      </c>
      <c r="V17" s="119">
        <v>40214</v>
      </c>
      <c r="W17" s="30">
        <v>1.9056</v>
      </c>
      <c r="X17" s="28">
        <v>40214</v>
      </c>
      <c r="Y17" s="30">
        <v>2.6109999999999998</v>
      </c>
      <c r="Z17" s="28">
        <v>40214</v>
      </c>
      <c r="AA17" s="30">
        <v>3.3412999999999999</v>
      </c>
      <c r="AB17" s="28">
        <v>40214</v>
      </c>
      <c r="AC17" s="30">
        <v>3.6616999999999997</v>
      </c>
      <c r="AD17" s="28">
        <v>40214</v>
      </c>
      <c r="AE17" s="30">
        <v>4.0991999999999997</v>
      </c>
      <c r="AF17" s="890">
        <v>40214</v>
      </c>
      <c r="AG17" s="30">
        <v>9.5000000000000001E-2</v>
      </c>
      <c r="AH17" s="890">
        <v>40214</v>
      </c>
      <c r="AI17" s="30">
        <v>9.4E-2</v>
      </c>
      <c r="AJ17" s="41">
        <v>40214</v>
      </c>
      <c r="AK17" s="30" t="s">
        <v>31</v>
      </c>
      <c r="AL17" s="28">
        <v>40214</v>
      </c>
      <c r="AM17" s="30" t="s">
        <v>31</v>
      </c>
      <c r="AN17" s="28">
        <v>40214</v>
      </c>
      <c r="AO17" s="30">
        <v>1.274</v>
      </c>
      <c r="AP17" s="41">
        <v>40214</v>
      </c>
      <c r="AQ17" s="30" t="s">
        <v>31</v>
      </c>
      <c r="AR17" s="28">
        <v>40214</v>
      </c>
      <c r="AS17" s="30">
        <v>2.0259999999999998</v>
      </c>
      <c r="AT17" s="41">
        <v>40214</v>
      </c>
      <c r="AU17" s="30">
        <v>3.4830000000000001</v>
      </c>
      <c r="AV17" s="119">
        <v>40214</v>
      </c>
      <c r="AW17" s="30">
        <v>3.5308000000000002</v>
      </c>
      <c r="AX17" s="119">
        <v>40214</v>
      </c>
      <c r="AY17" s="99">
        <v>3.69</v>
      </c>
      <c r="AZ17" s="41">
        <v>40214</v>
      </c>
      <c r="BA17" s="30">
        <v>1.6894</v>
      </c>
      <c r="BB17" s="28">
        <v>40214</v>
      </c>
      <c r="BC17" s="30">
        <v>2.4382000000000001</v>
      </c>
      <c r="BD17" s="28">
        <v>40214</v>
      </c>
      <c r="BE17" s="30">
        <v>3.2227999999999999</v>
      </c>
      <c r="BF17" s="28">
        <v>40214</v>
      </c>
      <c r="BG17" s="30">
        <v>3.4706000000000001</v>
      </c>
      <c r="BH17" s="28">
        <v>40214</v>
      </c>
      <c r="BI17" s="30">
        <v>3.9403000000000001</v>
      </c>
      <c r="BJ17" s="890">
        <v>40214</v>
      </c>
      <c r="BK17" s="30">
        <v>3.532</v>
      </c>
      <c r="BL17" s="890">
        <v>40214</v>
      </c>
      <c r="BM17" s="30">
        <v>3.6040000000000001</v>
      </c>
      <c r="BN17" s="41">
        <v>40214</v>
      </c>
      <c r="BO17" s="30">
        <v>0.95799999999999996</v>
      </c>
      <c r="BP17" s="28">
        <v>40214</v>
      </c>
      <c r="BQ17" s="30">
        <v>1.706</v>
      </c>
      <c r="BR17" s="28">
        <v>40214</v>
      </c>
      <c r="BS17" s="30">
        <v>2.601</v>
      </c>
      <c r="BT17" s="41">
        <v>40214</v>
      </c>
      <c r="BU17" s="30">
        <v>2.7850000000000001</v>
      </c>
      <c r="BV17" s="28">
        <v>40214</v>
      </c>
      <c r="BW17" s="30">
        <v>3.3820000000000001</v>
      </c>
      <c r="BX17" s="1446"/>
      <c r="BY17" s="93">
        <v>40214</v>
      </c>
      <c r="BZ17" s="723">
        <v>2.4710000000000001</v>
      </c>
      <c r="CA17" s="28">
        <v>40214</v>
      </c>
      <c r="CB17" s="723">
        <v>3.2189999999999999</v>
      </c>
      <c r="CC17" s="28">
        <v>40214</v>
      </c>
      <c r="CD17" s="723">
        <v>3.851</v>
      </c>
      <c r="CE17" s="28">
        <v>40214</v>
      </c>
      <c r="CF17" s="723">
        <v>4.2050000000000001</v>
      </c>
      <c r="CG17" s="28">
        <v>40214</v>
      </c>
      <c r="CH17" s="723">
        <v>4.5259999999999998</v>
      </c>
      <c r="CI17" s="41">
        <v>40214</v>
      </c>
      <c r="CJ17" s="30">
        <v>2.2633000000000001</v>
      </c>
      <c r="CK17" s="28">
        <v>40214</v>
      </c>
      <c r="CL17" s="30">
        <v>3.1692</v>
      </c>
      <c r="CM17" s="28">
        <v>40214</v>
      </c>
      <c r="CN17" s="30">
        <v>3.7443999999999997</v>
      </c>
      <c r="CO17" s="114">
        <v>40214</v>
      </c>
      <c r="CP17" s="30">
        <v>4.2492000000000001</v>
      </c>
      <c r="CQ17" s="28">
        <v>40214</v>
      </c>
      <c r="CR17" s="30">
        <v>4.4607000000000001</v>
      </c>
      <c r="CS17" s="41">
        <v>40214</v>
      </c>
      <c r="CT17" s="30">
        <v>2.5855999999999999</v>
      </c>
      <c r="CU17" s="28">
        <v>40214</v>
      </c>
      <c r="CV17" s="30">
        <v>3.3963000000000001</v>
      </c>
      <c r="CW17" s="28">
        <v>40214</v>
      </c>
      <c r="CX17" s="30">
        <v>4.1334</v>
      </c>
      <c r="CY17" s="114">
        <v>40214</v>
      </c>
      <c r="CZ17" s="30">
        <v>4.3967000000000001</v>
      </c>
      <c r="DA17" s="28">
        <v>40214</v>
      </c>
      <c r="DB17" s="30">
        <v>4.8301999999999996</v>
      </c>
      <c r="DC17" s="41">
        <v>40214</v>
      </c>
      <c r="DD17" s="30">
        <v>2.9211</v>
      </c>
      <c r="DE17" s="28">
        <v>40214</v>
      </c>
      <c r="DF17" s="30">
        <v>3.7858000000000001</v>
      </c>
      <c r="DG17" s="28">
        <v>40214</v>
      </c>
      <c r="DH17" s="30">
        <v>4.5650000000000004</v>
      </c>
      <c r="DI17" s="114">
        <v>40214</v>
      </c>
      <c r="DJ17" s="30">
        <v>4.8063000000000002</v>
      </c>
      <c r="DK17" s="28"/>
      <c r="DL17" s="30"/>
      <c r="DM17" s="41">
        <v>40214</v>
      </c>
      <c r="DN17" s="30">
        <v>3.1097999999999999</v>
      </c>
      <c r="DO17" s="28">
        <v>40214</v>
      </c>
      <c r="DP17" s="30">
        <v>3.9523000000000001</v>
      </c>
      <c r="DQ17" s="28">
        <v>40214</v>
      </c>
      <c r="DR17" s="30">
        <v>5.1497000000000002</v>
      </c>
      <c r="DS17" s="114">
        <v>40214</v>
      </c>
      <c r="DT17" s="30">
        <v>5.3090999999999999</v>
      </c>
      <c r="DU17" s="28"/>
      <c r="DV17" s="30"/>
      <c r="DW17" s="41">
        <v>40214</v>
      </c>
      <c r="DX17" s="30">
        <v>4.7020999999999997</v>
      </c>
      <c r="DY17" s="28">
        <v>40214</v>
      </c>
      <c r="DZ17" s="30">
        <v>6.0995999999999997</v>
      </c>
      <c r="EA17" s="28">
        <v>40214</v>
      </c>
      <c r="EB17" s="30">
        <v>7.6906999999999996</v>
      </c>
      <c r="EC17" s="114">
        <v>40214</v>
      </c>
      <c r="ED17" s="30">
        <v>7.8731</v>
      </c>
      <c r="EE17" s="28"/>
      <c r="EF17" s="23"/>
      <c r="EG17" s="1446"/>
      <c r="EH17" s="41">
        <v>40214</v>
      </c>
      <c r="EI17" s="30">
        <v>2.4397000000000002</v>
      </c>
      <c r="EJ17" s="28">
        <v>40214</v>
      </c>
      <c r="EK17" s="30">
        <v>2.9464000000000001</v>
      </c>
      <c r="EL17" s="28">
        <v>40214</v>
      </c>
      <c r="EM17" s="30">
        <v>3.7801</v>
      </c>
      <c r="EN17" s="28">
        <v>40214</v>
      </c>
      <c r="EO17" s="30">
        <v>4.1801000000000004</v>
      </c>
      <c r="EP17" s="28">
        <v>40214</v>
      </c>
      <c r="EQ17" s="88">
        <v>4.7168000000000001</v>
      </c>
      <c r="ER17" s="41">
        <v>40214</v>
      </c>
      <c r="ES17" s="30">
        <v>2.7431999999999999</v>
      </c>
      <c r="ET17" s="28">
        <v>40214</v>
      </c>
      <c r="EU17" s="30">
        <v>3.5596000000000001</v>
      </c>
      <c r="EV17" s="28">
        <v>40214</v>
      </c>
      <c r="EW17" s="30">
        <v>4.4763999999999999</v>
      </c>
      <c r="EX17" s="28">
        <v>40214</v>
      </c>
      <c r="EY17" s="30">
        <v>4.8590999999999998</v>
      </c>
      <c r="EZ17" s="28">
        <v>40214</v>
      </c>
      <c r="FA17" s="30">
        <v>5.1117999999999997</v>
      </c>
      <c r="FB17" s="1446"/>
      <c r="FC17" s="881">
        <v>40214</v>
      </c>
      <c r="FD17" s="184">
        <v>10.679</v>
      </c>
    </row>
    <row r="18" spans="1:160">
      <c r="A18" s="5">
        <f t="shared" si="0"/>
        <v>40221</v>
      </c>
      <c r="B18" s="41">
        <v>40221</v>
      </c>
      <c r="C18" s="30">
        <v>1.5920000000000001</v>
      </c>
      <c r="D18" s="28">
        <v>40221</v>
      </c>
      <c r="E18" s="30">
        <v>2.2732999999999999</v>
      </c>
      <c r="F18" s="28">
        <v>40221</v>
      </c>
      <c r="G18" s="30">
        <v>2.9554999999999998</v>
      </c>
      <c r="H18" s="28">
        <v>40221</v>
      </c>
      <c r="I18" s="30">
        <v>3.2940999999999998</v>
      </c>
      <c r="J18" s="28">
        <v>40221</v>
      </c>
      <c r="K18" s="99">
        <v>3.8464</v>
      </c>
      <c r="L18" s="41">
        <v>40221</v>
      </c>
      <c r="M18" s="30">
        <v>1.7743</v>
      </c>
      <c r="N18" s="28">
        <v>40221</v>
      </c>
      <c r="O18" s="30">
        <v>2.5882000000000001</v>
      </c>
      <c r="P18" s="28">
        <v>40221</v>
      </c>
      <c r="Q18" s="30">
        <v>3.3191999999999999</v>
      </c>
      <c r="R18" s="28">
        <v>40221</v>
      </c>
      <c r="S18" s="30">
        <v>3.6518999999999999</v>
      </c>
      <c r="T18" s="28">
        <v>40221</v>
      </c>
      <c r="U18" s="30">
        <v>4.0063000000000004</v>
      </c>
      <c r="V18" s="119">
        <v>40221</v>
      </c>
      <c r="W18" s="30">
        <v>1.7633000000000001</v>
      </c>
      <c r="X18" s="28">
        <v>40221</v>
      </c>
      <c r="Y18" s="30">
        <v>2.5581</v>
      </c>
      <c r="Z18" s="28">
        <v>40221</v>
      </c>
      <c r="AA18" s="30">
        <v>3.3094000000000001</v>
      </c>
      <c r="AB18" s="28">
        <v>40221</v>
      </c>
      <c r="AC18" s="30">
        <v>3.6398999999999999</v>
      </c>
      <c r="AD18" s="28">
        <v>40221</v>
      </c>
      <c r="AE18" s="30">
        <v>4.0909000000000004</v>
      </c>
      <c r="AF18" s="890">
        <v>40221</v>
      </c>
      <c r="AG18" s="30">
        <v>9.4E-2</v>
      </c>
      <c r="AH18" s="890">
        <v>40221</v>
      </c>
      <c r="AI18" s="30">
        <v>9.4E-2</v>
      </c>
      <c r="AJ18" s="41">
        <v>40221</v>
      </c>
      <c r="AK18" s="30" t="s">
        <v>31</v>
      </c>
      <c r="AL18" s="28">
        <v>40221</v>
      </c>
      <c r="AM18" s="30" t="s">
        <v>31</v>
      </c>
      <c r="AN18" s="28">
        <v>40221</v>
      </c>
      <c r="AO18" s="30">
        <v>1.347</v>
      </c>
      <c r="AP18" s="41">
        <v>40221</v>
      </c>
      <c r="AQ18" s="30" t="s">
        <v>31</v>
      </c>
      <c r="AR18" s="28">
        <v>40221</v>
      </c>
      <c r="AS18" s="30">
        <v>1.9769999999999999</v>
      </c>
      <c r="AT18" s="41">
        <v>40221</v>
      </c>
      <c r="AU18" s="30">
        <v>3.4980000000000002</v>
      </c>
      <c r="AV18" s="119">
        <v>40221</v>
      </c>
      <c r="AW18" s="30">
        <v>3.5207000000000002</v>
      </c>
      <c r="AX18" s="119">
        <v>40221</v>
      </c>
      <c r="AY18" s="99">
        <v>3.673</v>
      </c>
      <c r="AZ18" s="41">
        <v>40221</v>
      </c>
      <c r="BA18" s="30">
        <v>1.6867999999999999</v>
      </c>
      <c r="BB18" s="28">
        <v>40221</v>
      </c>
      <c r="BC18" s="30">
        <v>2.4502000000000002</v>
      </c>
      <c r="BD18" s="28">
        <v>40221</v>
      </c>
      <c r="BE18" s="30">
        <v>3.2273999999999998</v>
      </c>
      <c r="BF18" s="28">
        <v>40221</v>
      </c>
      <c r="BG18" s="30">
        <v>3.4887999999999999</v>
      </c>
      <c r="BH18" s="28">
        <v>40221</v>
      </c>
      <c r="BI18" s="30">
        <v>3.9674999999999998</v>
      </c>
      <c r="BJ18" s="890">
        <v>40221</v>
      </c>
      <c r="BK18" s="30">
        <v>3.548</v>
      </c>
      <c r="BL18" s="890">
        <v>40221</v>
      </c>
      <c r="BM18" s="30">
        <v>3.6259999999999999</v>
      </c>
      <c r="BN18" s="41">
        <v>40221</v>
      </c>
      <c r="BO18" s="30">
        <v>1.026</v>
      </c>
      <c r="BP18" s="28">
        <v>40221</v>
      </c>
      <c r="BQ18" s="30">
        <v>1.7810000000000001</v>
      </c>
      <c r="BR18" s="28">
        <v>40221</v>
      </c>
      <c r="BS18" s="30">
        <v>2.6970000000000001</v>
      </c>
      <c r="BT18" s="41">
        <v>40221</v>
      </c>
      <c r="BU18" s="30">
        <v>2.8580000000000001</v>
      </c>
      <c r="BV18" s="28">
        <v>40221</v>
      </c>
      <c r="BW18" s="30">
        <v>3.5089999999999999</v>
      </c>
      <c r="BX18" s="1446"/>
      <c r="BY18" s="93">
        <v>40221</v>
      </c>
      <c r="BZ18" s="723">
        <v>2.46</v>
      </c>
      <c r="CA18" s="28">
        <v>40221</v>
      </c>
      <c r="CB18" s="723">
        <v>3.2330000000000001</v>
      </c>
      <c r="CC18" s="28">
        <v>40221</v>
      </c>
      <c r="CD18" s="723">
        <v>3.9130000000000003</v>
      </c>
      <c r="CE18" s="28">
        <v>40221</v>
      </c>
      <c r="CF18" s="723">
        <v>4.2750000000000004</v>
      </c>
      <c r="CG18" s="28">
        <v>40221</v>
      </c>
      <c r="CH18" s="723">
        <v>4.6260000000000003</v>
      </c>
      <c r="CI18" s="41">
        <v>40221</v>
      </c>
      <c r="CJ18" s="30">
        <v>2.2993999999999999</v>
      </c>
      <c r="CK18" s="28">
        <v>40221</v>
      </c>
      <c r="CL18" s="30">
        <v>3.2006999999999999</v>
      </c>
      <c r="CM18" s="28">
        <v>40221</v>
      </c>
      <c r="CN18" s="30">
        <v>3.8237000000000001</v>
      </c>
      <c r="CO18" s="114">
        <v>40221</v>
      </c>
      <c r="CP18" s="30">
        <v>4.3483999999999998</v>
      </c>
      <c r="CQ18" s="28">
        <v>40221</v>
      </c>
      <c r="CR18" s="30">
        <v>4.5381999999999998</v>
      </c>
      <c r="CS18" s="41">
        <v>40221</v>
      </c>
      <c r="CT18" s="30">
        <v>2.6067</v>
      </c>
      <c r="CU18" s="28">
        <v>40221</v>
      </c>
      <c r="CV18" s="30">
        <v>3.4211999999999998</v>
      </c>
      <c r="CW18" s="28">
        <v>40221</v>
      </c>
      <c r="CX18" s="30">
        <v>4.2065000000000001</v>
      </c>
      <c r="CY18" s="114">
        <v>40221</v>
      </c>
      <c r="CZ18" s="30">
        <v>4.4828999999999999</v>
      </c>
      <c r="DA18" s="28">
        <v>40221</v>
      </c>
      <c r="DB18" s="30">
        <v>4.9298999999999999</v>
      </c>
      <c r="DC18" s="41">
        <v>40221</v>
      </c>
      <c r="DD18" s="30">
        <v>2.94</v>
      </c>
      <c r="DE18" s="28">
        <v>40221</v>
      </c>
      <c r="DF18" s="30">
        <v>3.8485</v>
      </c>
      <c r="DG18" s="28">
        <v>40221</v>
      </c>
      <c r="DH18" s="30">
        <v>4.6757999999999997</v>
      </c>
      <c r="DI18" s="114">
        <v>40221</v>
      </c>
      <c r="DJ18" s="30">
        <v>4.9302000000000001</v>
      </c>
      <c r="DK18" s="28"/>
      <c r="DL18" s="30"/>
      <c r="DM18" s="41">
        <v>40221</v>
      </c>
      <c r="DN18" s="30">
        <v>3.1410999999999998</v>
      </c>
      <c r="DO18" s="28">
        <v>40221</v>
      </c>
      <c r="DP18" s="30">
        <v>4.0274000000000001</v>
      </c>
      <c r="DQ18" s="28">
        <v>40221</v>
      </c>
      <c r="DR18" s="30">
        <v>5.2729999999999997</v>
      </c>
      <c r="DS18" s="114">
        <v>40221</v>
      </c>
      <c r="DT18" s="30">
        <v>5.4455</v>
      </c>
      <c r="DU18" s="28"/>
      <c r="DV18" s="30"/>
      <c r="DW18" s="41">
        <v>40221</v>
      </c>
      <c r="DX18" s="30">
        <v>4.8376999999999999</v>
      </c>
      <c r="DY18" s="28">
        <v>40221</v>
      </c>
      <c r="DZ18" s="30">
        <v>6.2789999999999999</v>
      </c>
      <c r="EA18" s="28">
        <v>40221</v>
      </c>
      <c r="EB18" s="30">
        <v>7.9183000000000003</v>
      </c>
      <c r="EC18" s="114">
        <v>40221</v>
      </c>
      <c r="ED18" s="30">
        <v>8.1137999999999995</v>
      </c>
      <c r="EE18" s="28"/>
      <c r="EF18" s="23"/>
      <c r="EG18" s="1446"/>
      <c r="EH18" s="41">
        <v>40221</v>
      </c>
      <c r="EI18" s="30">
        <v>2.4449999999999998</v>
      </c>
      <c r="EJ18" s="28">
        <v>40221</v>
      </c>
      <c r="EK18" s="30">
        <v>2.9931999999999999</v>
      </c>
      <c r="EL18" s="28">
        <v>40221</v>
      </c>
      <c r="EM18" s="30">
        <v>3.8643999999999998</v>
      </c>
      <c r="EN18" s="28">
        <v>40221</v>
      </c>
      <c r="EO18" s="30">
        <v>4.2858999999999998</v>
      </c>
      <c r="EP18" s="28">
        <v>40221</v>
      </c>
      <c r="EQ18" s="88">
        <v>4.8268000000000004</v>
      </c>
      <c r="ER18" s="41">
        <v>40221</v>
      </c>
      <c r="ES18" s="30">
        <v>2.7637999999999998</v>
      </c>
      <c r="ET18" s="28">
        <v>40221</v>
      </c>
      <c r="EU18" s="30">
        <v>3.6238999999999999</v>
      </c>
      <c r="EV18" s="28">
        <v>40221</v>
      </c>
      <c r="EW18" s="30">
        <v>4.5890000000000004</v>
      </c>
      <c r="EX18" s="28">
        <v>40221</v>
      </c>
      <c r="EY18" s="30">
        <v>4.9847000000000001</v>
      </c>
      <c r="EZ18" s="28">
        <v>40221</v>
      </c>
      <c r="FA18" s="30">
        <v>5.2508999999999997</v>
      </c>
      <c r="FB18" s="1446"/>
      <c r="FC18" s="881">
        <v>40221</v>
      </c>
      <c r="FD18" s="184">
        <v>10.664</v>
      </c>
    </row>
    <row r="19" spans="1:160">
      <c r="A19" s="5">
        <f t="shared" si="0"/>
        <v>40228</v>
      </c>
      <c r="B19" s="41">
        <v>40228</v>
      </c>
      <c r="C19" s="30">
        <v>1.6207</v>
      </c>
      <c r="D19" s="28">
        <v>40228</v>
      </c>
      <c r="E19" s="30">
        <v>2.3441000000000001</v>
      </c>
      <c r="F19" s="28">
        <v>40228</v>
      </c>
      <c r="G19" s="30">
        <v>3.0341</v>
      </c>
      <c r="H19" s="28">
        <v>40228</v>
      </c>
      <c r="I19" s="30">
        <v>3.3856999999999999</v>
      </c>
      <c r="J19" s="28">
        <v>40228</v>
      </c>
      <c r="K19" s="99">
        <v>3.9310999999999998</v>
      </c>
      <c r="L19" s="41">
        <v>40228</v>
      </c>
      <c r="M19" s="30">
        <v>1.7402</v>
      </c>
      <c r="N19" s="28">
        <v>40228</v>
      </c>
      <c r="O19" s="30">
        <v>2.5838999999999999</v>
      </c>
      <c r="P19" s="28">
        <v>40228</v>
      </c>
      <c r="Q19" s="30">
        <v>3.3693</v>
      </c>
      <c r="R19" s="28">
        <v>40228</v>
      </c>
      <c r="S19" s="30">
        <v>3.7273000000000001</v>
      </c>
      <c r="T19" s="28">
        <v>40228</v>
      </c>
      <c r="U19" s="30">
        <v>4.0773999999999999</v>
      </c>
      <c r="V19" s="119">
        <v>40228</v>
      </c>
      <c r="W19" s="30">
        <v>1.7901</v>
      </c>
      <c r="X19" s="28">
        <v>40228</v>
      </c>
      <c r="Y19" s="30">
        <v>2.5815999999999999</v>
      </c>
      <c r="Z19" s="28">
        <v>40228</v>
      </c>
      <c r="AA19" s="30">
        <v>3.3773</v>
      </c>
      <c r="AB19" s="28">
        <v>40228</v>
      </c>
      <c r="AC19" s="30">
        <v>3.6886000000000001</v>
      </c>
      <c r="AD19" s="28">
        <v>40228</v>
      </c>
      <c r="AE19" s="30">
        <v>4.1753</v>
      </c>
      <c r="AF19" s="890">
        <v>40228</v>
      </c>
      <c r="AG19" s="30">
        <v>9.7000000000000003E-2</v>
      </c>
      <c r="AH19" s="890">
        <v>40228</v>
      </c>
      <c r="AI19" s="30">
        <v>9.5000000000000001E-2</v>
      </c>
      <c r="AJ19" s="41">
        <v>40228</v>
      </c>
      <c r="AK19" s="30" t="s">
        <v>31</v>
      </c>
      <c r="AL19" s="28">
        <v>40228</v>
      </c>
      <c r="AM19" s="30" t="s">
        <v>31</v>
      </c>
      <c r="AN19" s="28">
        <v>40228</v>
      </c>
      <c r="AO19" s="30">
        <v>1.38</v>
      </c>
      <c r="AP19" s="41">
        <v>40228</v>
      </c>
      <c r="AQ19" s="30" t="s">
        <v>31</v>
      </c>
      <c r="AR19" s="28">
        <v>40228</v>
      </c>
      <c r="AS19" s="30">
        <v>2.0139999999999998</v>
      </c>
      <c r="AT19" s="41">
        <v>40228</v>
      </c>
      <c r="AU19" s="30">
        <v>3.5680000000000001</v>
      </c>
      <c r="AV19" s="119">
        <v>40228</v>
      </c>
      <c r="AW19" s="30">
        <v>3.6034000000000002</v>
      </c>
      <c r="AX19" s="119">
        <v>40228</v>
      </c>
      <c r="AY19" s="99">
        <v>3.7650000000000001</v>
      </c>
      <c r="AZ19" s="41">
        <v>40228</v>
      </c>
      <c r="BA19" s="30">
        <v>1.7109000000000001</v>
      </c>
      <c r="BB19" s="28">
        <v>40228</v>
      </c>
      <c r="BC19" s="30">
        <v>2.4811000000000001</v>
      </c>
      <c r="BD19" s="28">
        <v>40228</v>
      </c>
      <c r="BE19" s="30">
        <v>3.2766999999999999</v>
      </c>
      <c r="BF19" s="28">
        <v>40228</v>
      </c>
      <c r="BG19" s="30">
        <v>3.5476999999999999</v>
      </c>
      <c r="BH19" s="28">
        <v>40228</v>
      </c>
      <c r="BI19" s="30">
        <v>4.0366999999999997</v>
      </c>
      <c r="BJ19" s="890">
        <v>40228</v>
      </c>
      <c r="BK19" s="30">
        <v>3.637</v>
      </c>
      <c r="BL19" s="890">
        <v>40228</v>
      </c>
      <c r="BM19" s="30">
        <v>3.69</v>
      </c>
      <c r="BN19" s="41">
        <v>40228</v>
      </c>
      <c r="BO19" s="30">
        <v>1.093</v>
      </c>
      <c r="BP19" s="28">
        <v>40228</v>
      </c>
      <c r="BQ19" s="30">
        <v>1.859</v>
      </c>
      <c r="BR19" s="28">
        <v>40228</v>
      </c>
      <c r="BS19" s="30">
        <v>2.7570000000000001</v>
      </c>
      <c r="BT19" s="41">
        <v>40228</v>
      </c>
      <c r="BU19" s="30">
        <v>2.9020000000000001</v>
      </c>
      <c r="BV19" s="28">
        <v>40228</v>
      </c>
      <c r="BW19" s="30">
        <v>3.5470000000000002</v>
      </c>
      <c r="BX19" s="1446"/>
      <c r="BY19" s="93">
        <v>40228</v>
      </c>
      <c r="BZ19" s="723">
        <v>2.516</v>
      </c>
      <c r="CA19" s="28">
        <v>40228</v>
      </c>
      <c r="CB19" s="723">
        <v>3.2919999999999998</v>
      </c>
      <c r="CC19" s="28">
        <v>40228</v>
      </c>
      <c r="CD19" s="723">
        <v>3.9790000000000001</v>
      </c>
      <c r="CE19" s="28">
        <v>40228</v>
      </c>
      <c r="CF19" s="723">
        <v>4.3529999999999998</v>
      </c>
      <c r="CG19" s="28">
        <v>40228</v>
      </c>
      <c r="CH19" s="723">
        <v>4.7050000000000001</v>
      </c>
      <c r="CI19" s="41">
        <v>40228</v>
      </c>
      <c r="CJ19" s="30">
        <v>2.347</v>
      </c>
      <c r="CK19" s="28">
        <v>40228</v>
      </c>
      <c r="CL19" s="30">
        <v>3.266</v>
      </c>
      <c r="CM19" s="28">
        <v>40228</v>
      </c>
      <c r="CN19" s="30">
        <v>3.8862999999999999</v>
      </c>
      <c r="CO19" s="114">
        <v>40228</v>
      </c>
      <c r="CP19" s="30">
        <v>4.4290000000000003</v>
      </c>
      <c r="CQ19" s="28">
        <v>40228</v>
      </c>
      <c r="CR19" s="30">
        <v>4.6223000000000001</v>
      </c>
      <c r="CS19" s="41">
        <v>40228</v>
      </c>
      <c r="CT19" s="30">
        <v>2.6471</v>
      </c>
      <c r="CU19" s="28">
        <v>40228</v>
      </c>
      <c r="CV19" s="30">
        <v>3.4792999999999998</v>
      </c>
      <c r="CW19" s="28">
        <v>40228</v>
      </c>
      <c r="CX19" s="30">
        <v>4.2618999999999998</v>
      </c>
      <c r="CY19" s="114">
        <v>40228</v>
      </c>
      <c r="CZ19" s="30">
        <v>4.5562000000000005</v>
      </c>
      <c r="DA19" s="28">
        <v>40228</v>
      </c>
      <c r="DB19" s="30">
        <v>5.0067000000000004</v>
      </c>
      <c r="DC19" s="41">
        <v>40228</v>
      </c>
      <c r="DD19" s="30">
        <v>2.9885000000000002</v>
      </c>
      <c r="DE19" s="28">
        <v>40228</v>
      </c>
      <c r="DF19" s="30">
        <v>3.9146999999999998</v>
      </c>
      <c r="DG19" s="28">
        <v>40228</v>
      </c>
      <c r="DH19" s="30">
        <v>4.7393999999999998</v>
      </c>
      <c r="DI19" s="114">
        <v>40228</v>
      </c>
      <c r="DJ19" s="30">
        <v>5.0117000000000003</v>
      </c>
      <c r="DK19" s="28"/>
      <c r="DL19" s="30"/>
      <c r="DM19" s="41">
        <v>40228</v>
      </c>
      <c r="DN19" s="30">
        <v>3.202</v>
      </c>
      <c r="DO19" s="28">
        <v>40228</v>
      </c>
      <c r="DP19" s="30">
        <v>4.1059999999999999</v>
      </c>
      <c r="DQ19" s="28">
        <v>40228</v>
      </c>
      <c r="DR19" s="30">
        <v>5.3487999999999998</v>
      </c>
      <c r="DS19" s="114">
        <v>40228</v>
      </c>
      <c r="DT19" s="30">
        <v>5.5392999999999999</v>
      </c>
      <c r="DU19" s="28"/>
      <c r="DV19" s="30"/>
      <c r="DW19" s="41">
        <v>40228</v>
      </c>
      <c r="DX19" s="30">
        <v>4.8911999999999995</v>
      </c>
      <c r="DY19" s="28">
        <v>40228</v>
      </c>
      <c r="DZ19" s="30">
        <v>6.3502000000000001</v>
      </c>
      <c r="EA19" s="28">
        <v>40228</v>
      </c>
      <c r="EB19" s="30">
        <v>7.9866999999999999</v>
      </c>
      <c r="EC19" s="114">
        <v>40228</v>
      </c>
      <c r="ED19" s="30">
        <v>8.2002000000000006</v>
      </c>
      <c r="EE19" s="28"/>
      <c r="EF19" s="23"/>
      <c r="EG19" s="1446"/>
      <c r="EH19" s="41">
        <v>40228</v>
      </c>
      <c r="EI19" s="30">
        <v>2.4803000000000002</v>
      </c>
      <c r="EJ19" s="28">
        <v>40228</v>
      </c>
      <c r="EK19" s="30">
        <v>3.0461</v>
      </c>
      <c r="EL19" s="28">
        <v>40228</v>
      </c>
      <c r="EM19" s="30">
        <v>3.9241999999999999</v>
      </c>
      <c r="EN19" s="28">
        <v>40228</v>
      </c>
      <c r="EO19" s="30">
        <v>4.3521999999999998</v>
      </c>
      <c r="EP19" s="28">
        <v>40228</v>
      </c>
      <c r="EQ19" s="88">
        <v>4.8998999999999997</v>
      </c>
      <c r="ER19" s="41">
        <v>40228</v>
      </c>
      <c r="ES19" s="30">
        <v>2.8266</v>
      </c>
      <c r="ET19" s="28">
        <v>40228</v>
      </c>
      <c r="EU19" s="30">
        <v>3.7044999999999999</v>
      </c>
      <c r="EV19" s="28">
        <v>40228</v>
      </c>
      <c r="EW19" s="30">
        <v>4.6668000000000003</v>
      </c>
      <c r="EX19" s="28">
        <v>40228</v>
      </c>
      <c r="EY19" s="30">
        <v>5.0804999999999998</v>
      </c>
      <c r="EZ19" s="28">
        <v>40228</v>
      </c>
      <c r="FA19" s="30">
        <v>5.3502000000000001</v>
      </c>
      <c r="FB19" s="1446"/>
      <c r="FC19" s="881">
        <v>40228</v>
      </c>
      <c r="FD19" s="184">
        <v>10.587</v>
      </c>
    </row>
    <row r="20" spans="1:160">
      <c r="A20" s="5">
        <f t="shared" si="0"/>
        <v>40235</v>
      </c>
      <c r="B20" s="41">
        <v>40235</v>
      </c>
      <c r="C20" s="30">
        <v>1.4847999999999999</v>
      </c>
      <c r="D20" s="28">
        <v>40235</v>
      </c>
      <c r="E20" s="30">
        <v>2.2090999999999998</v>
      </c>
      <c r="F20" s="28">
        <v>40235</v>
      </c>
      <c r="G20" s="30">
        <v>2.879</v>
      </c>
      <c r="H20" s="28">
        <v>40235</v>
      </c>
      <c r="I20" s="30">
        <v>3.2136</v>
      </c>
      <c r="J20" s="28">
        <v>40235</v>
      </c>
      <c r="K20" s="99">
        <v>3.7650999999999999</v>
      </c>
      <c r="L20" s="41">
        <v>40235</v>
      </c>
      <c r="M20" s="30">
        <v>1.6326000000000001</v>
      </c>
      <c r="N20" s="28">
        <v>40235</v>
      </c>
      <c r="O20" s="30">
        <v>2.4935</v>
      </c>
      <c r="P20" s="28">
        <v>40235</v>
      </c>
      <c r="Q20" s="30">
        <v>3.2757999999999998</v>
      </c>
      <c r="R20" s="28">
        <v>40235</v>
      </c>
      <c r="S20" s="30">
        <v>3.6263999999999998</v>
      </c>
      <c r="T20" s="28">
        <v>40235</v>
      </c>
      <c r="U20" s="30">
        <v>3.9478</v>
      </c>
      <c r="V20" s="119">
        <v>40235</v>
      </c>
      <c r="W20" s="30">
        <v>1.6657999999999999</v>
      </c>
      <c r="X20" s="28">
        <v>40235</v>
      </c>
      <c r="Y20" s="30">
        <v>2.4912000000000001</v>
      </c>
      <c r="Z20" s="28">
        <v>40235</v>
      </c>
      <c r="AA20" s="30">
        <v>3.2823000000000002</v>
      </c>
      <c r="AB20" s="28">
        <v>40235</v>
      </c>
      <c r="AC20" s="30">
        <v>3.5846999999999998</v>
      </c>
      <c r="AD20" s="28">
        <v>40235</v>
      </c>
      <c r="AE20" s="30">
        <v>4.0381999999999998</v>
      </c>
      <c r="AF20" s="890">
        <v>40235</v>
      </c>
      <c r="AG20" s="30">
        <v>9.4E-2</v>
      </c>
      <c r="AH20" s="890">
        <v>40235</v>
      </c>
      <c r="AI20" s="30">
        <v>9.2999999999999999E-2</v>
      </c>
      <c r="AJ20" s="41">
        <v>40235</v>
      </c>
      <c r="AK20" s="30" t="s">
        <v>31</v>
      </c>
      <c r="AL20" s="28">
        <v>40235</v>
      </c>
      <c r="AM20" s="30" t="s">
        <v>31</v>
      </c>
      <c r="AN20" s="28">
        <v>40235</v>
      </c>
      <c r="AO20" s="30">
        <v>1.3129999999999999</v>
      </c>
      <c r="AP20" s="41">
        <v>40235</v>
      </c>
      <c r="AQ20" s="30" t="s">
        <v>31</v>
      </c>
      <c r="AR20" s="28">
        <v>40235</v>
      </c>
      <c r="AS20" s="30">
        <v>1.913</v>
      </c>
      <c r="AT20" s="41">
        <v>40235</v>
      </c>
      <c r="AU20" s="30">
        <v>3.403</v>
      </c>
      <c r="AV20" s="119">
        <v>40235</v>
      </c>
      <c r="AW20" s="30">
        <v>3.45</v>
      </c>
      <c r="AX20" s="119">
        <v>40235</v>
      </c>
      <c r="AY20" s="99">
        <v>3.6029999999999998</v>
      </c>
      <c r="AZ20" s="41">
        <v>40235</v>
      </c>
      <c r="BA20" s="30">
        <v>1.5643</v>
      </c>
      <c r="BB20" s="28">
        <v>40235</v>
      </c>
      <c r="BC20" s="30">
        <v>2.3323</v>
      </c>
      <c r="BD20" s="28">
        <v>40235</v>
      </c>
      <c r="BE20" s="30">
        <v>3.1206</v>
      </c>
      <c r="BF20" s="28">
        <v>40235</v>
      </c>
      <c r="BG20" s="30">
        <v>3.383</v>
      </c>
      <c r="BH20" s="28">
        <v>40235</v>
      </c>
      <c r="BI20" s="30">
        <v>3.8574999999999999</v>
      </c>
      <c r="BJ20" s="890">
        <v>40235</v>
      </c>
      <c r="BK20" s="30">
        <v>3.4849999999999999</v>
      </c>
      <c r="BL20" s="890">
        <v>40235</v>
      </c>
      <c r="BM20" s="30">
        <v>3.516</v>
      </c>
      <c r="BN20" s="41">
        <v>40235</v>
      </c>
      <c r="BO20" s="30">
        <v>1</v>
      </c>
      <c r="BP20" s="28">
        <v>40235</v>
      </c>
      <c r="BQ20" s="30">
        <v>1.7469999999999999</v>
      </c>
      <c r="BR20" s="28">
        <v>40235</v>
      </c>
      <c r="BS20" s="30">
        <v>2.6360000000000001</v>
      </c>
      <c r="BT20" s="41">
        <v>40235</v>
      </c>
      <c r="BU20" s="30">
        <v>2.798</v>
      </c>
      <c r="BV20" s="28">
        <v>40235</v>
      </c>
      <c r="BW20" s="30">
        <v>3.431</v>
      </c>
      <c r="BX20" s="1446"/>
      <c r="BY20" s="93">
        <v>40235</v>
      </c>
      <c r="BZ20" s="723">
        <v>2.3890000000000002</v>
      </c>
      <c r="CA20" s="28">
        <v>40235</v>
      </c>
      <c r="CB20" s="723">
        <v>3.165</v>
      </c>
      <c r="CC20" s="28">
        <v>40235</v>
      </c>
      <c r="CD20" s="723">
        <v>3.843</v>
      </c>
      <c r="CE20" s="28">
        <v>40235</v>
      </c>
      <c r="CF20" s="723">
        <v>4.1989999999999998</v>
      </c>
      <c r="CG20" s="28">
        <v>40235</v>
      </c>
      <c r="CH20" s="723">
        <v>4.5579999999999998</v>
      </c>
      <c r="CI20" s="41">
        <v>40235</v>
      </c>
      <c r="CJ20" s="30">
        <v>2.2120000000000002</v>
      </c>
      <c r="CK20" s="28">
        <v>40235</v>
      </c>
      <c r="CL20" s="30">
        <v>3.11</v>
      </c>
      <c r="CM20" s="28">
        <v>40235</v>
      </c>
      <c r="CN20" s="30">
        <v>3.7317999999999998</v>
      </c>
      <c r="CO20" s="114">
        <v>40235</v>
      </c>
      <c r="CP20" s="30">
        <v>4.2484999999999999</v>
      </c>
      <c r="CQ20" s="28">
        <v>40235</v>
      </c>
      <c r="CR20" s="30">
        <v>4.4707999999999997</v>
      </c>
      <c r="CS20" s="41">
        <v>40235</v>
      </c>
      <c r="CT20" s="30">
        <v>2.5042</v>
      </c>
      <c r="CU20" s="28">
        <v>40235</v>
      </c>
      <c r="CV20" s="30">
        <v>3.3153999999999999</v>
      </c>
      <c r="CW20" s="28">
        <v>40235</v>
      </c>
      <c r="CX20" s="30">
        <v>4.0994999999999999</v>
      </c>
      <c r="CY20" s="114">
        <v>40235</v>
      </c>
      <c r="CZ20" s="30">
        <v>4.3677999999999999</v>
      </c>
      <c r="DA20" s="28">
        <v>40235</v>
      </c>
      <c r="DB20" s="30">
        <v>4.8474000000000004</v>
      </c>
      <c r="DC20" s="41">
        <v>40235</v>
      </c>
      <c r="DD20" s="30">
        <v>2.8355999999999999</v>
      </c>
      <c r="DE20" s="28">
        <v>40235</v>
      </c>
      <c r="DF20" s="30">
        <v>3.7608000000000001</v>
      </c>
      <c r="DG20" s="28">
        <v>40235</v>
      </c>
      <c r="DH20" s="30">
        <v>4.5869</v>
      </c>
      <c r="DI20" s="114">
        <v>40235</v>
      </c>
      <c r="DJ20" s="30">
        <v>4.8331999999999997</v>
      </c>
      <c r="DK20" s="28"/>
      <c r="DL20" s="30"/>
      <c r="DM20" s="41">
        <v>40235</v>
      </c>
      <c r="DN20" s="30">
        <v>3.0649000000000002</v>
      </c>
      <c r="DO20" s="28">
        <v>40235</v>
      </c>
      <c r="DP20" s="30">
        <v>3.9679000000000002</v>
      </c>
      <c r="DQ20" s="28">
        <v>40235</v>
      </c>
      <c r="DR20" s="30">
        <v>5.2122999999999999</v>
      </c>
      <c r="DS20" s="114">
        <v>40235</v>
      </c>
      <c r="DT20" s="30">
        <v>5.3766999999999996</v>
      </c>
      <c r="DU20" s="28"/>
      <c r="DV20" s="30"/>
      <c r="DW20" s="41">
        <v>40235</v>
      </c>
      <c r="DX20" s="30">
        <v>4.6996000000000002</v>
      </c>
      <c r="DY20" s="28">
        <v>40235</v>
      </c>
      <c r="DZ20" s="30">
        <v>6.1576000000000004</v>
      </c>
      <c r="EA20" s="28">
        <v>40235</v>
      </c>
      <c r="EB20" s="30">
        <v>7.7956000000000003</v>
      </c>
      <c r="EC20" s="114">
        <v>40235</v>
      </c>
      <c r="ED20" s="30">
        <v>7.9831000000000003</v>
      </c>
      <c r="EE20" s="28"/>
      <c r="EF20" s="23"/>
      <c r="EG20" s="1446"/>
      <c r="EH20" s="41">
        <v>40235</v>
      </c>
      <c r="EI20" s="30">
        <v>2.3479999999999999</v>
      </c>
      <c r="EJ20" s="28">
        <v>40235</v>
      </c>
      <c r="EK20" s="30">
        <v>2.9355000000000002</v>
      </c>
      <c r="EL20" s="28">
        <v>40235</v>
      </c>
      <c r="EM20" s="30">
        <v>3.7997000000000001</v>
      </c>
      <c r="EN20" s="28">
        <v>40235</v>
      </c>
      <c r="EO20" s="30">
        <v>4.2327000000000004</v>
      </c>
      <c r="EP20" s="28">
        <v>40235</v>
      </c>
      <c r="EQ20" s="88">
        <v>4.7870999999999997</v>
      </c>
      <c r="ER20" s="41">
        <v>40235</v>
      </c>
      <c r="ES20" s="30">
        <v>2.6888999999999998</v>
      </c>
      <c r="ET20" s="28">
        <v>40235</v>
      </c>
      <c r="EU20" s="30">
        <v>3.5657000000000001</v>
      </c>
      <c r="EV20" s="28">
        <v>40235</v>
      </c>
      <c r="EW20" s="30">
        <v>4.5294999999999996</v>
      </c>
      <c r="EX20" s="28">
        <v>40235</v>
      </c>
      <c r="EY20" s="30">
        <v>4.9172000000000002</v>
      </c>
      <c r="EZ20" s="28">
        <v>40235</v>
      </c>
      <c r="FA20" s="30">
        <v>5.2159000000000004</v>
      </c>
      <c r="FB20" s="1446"/>
      <c r="FC20" s="881">
        <v>40235</v>
      </c>
      <c r="FD20" s="184">
        <v>10.776999999999999</v>
      </c>
    </row>
    <row r="21" spans="1:160">
      <c r="A21" s="5">
        <f t="shared" si="0"/>
        <v>40242</v>
      </c>
      <c r="B21" s="41">
        <v>40242</v>
      </c>
      <c r="C21" s="30">
        <v>1.5261</v>
      </c>
      <c r="D21" s="28">
        <v>40242</v>
      </c>
      <c r="E21" s="30">
        <v>2.2488999999999999</v>
      </c>
      <c r="F21" s="28">
        <v>40242</v>
      </c>
      <c r="G21" s="30">
        <v>2.9156</v>
      </c>
      <c r="H21" s="28">
        <v>40242</v>
      </c>
      <c r="I21" s="30">
        <v>3.2584</v>
      </c>
      <c r="J21" s="28">
        <v>40242</v>
      </c>
      <c r="K21" s="99">
        <v>3.8109999999999999</v>
      </c>
      <c r="L21" s="41">
        <v>40242</v>
      </c>
      <c r="M21" s="30">
        <v>1.6038999999999999</v>
      </c>
      <c r="N21" s="28">
        <v>40242</v>
      </c>
      <c r="O21" s="30">
        <v>2.5076000000000001</v>
      </c>
      <c r="P21" s="28">
        <v>40242</v>
      </c>
      <c r="Q21" s="30">
        <v>3.294</v>
      </c>
      <c r="R21" s="28">
        <v>40242</v>
      </c>
      <c r="S21" s="30">
        <v>3.6385000000000001</v>
      </c>
      <c r="T21" s="28">
        <v>40242</v>
      </c>
      <c r="U21" s="30">
        <v>3.9647999999999999</v>
      </c>
      <c r="V21" s="119">
        <v>40242</v>
      </c>
      <c r="W21" s="30">
        <v>1.6526000000000001</v>
      </c>
      <c r="X21" s="28">
        <v>40242</v>
      </c>
      <c r="Y21" s="30">
        <v>2.5143</v>
      </c>
      <c r="Z21" s="28">
        <v>40242</v>
      </c>
      <c r="AA21" s="30">
        <v>3.3069999999999999</v>
      </c>
      <c r="AB21" s="28">
        <v>40242</v>
      </c>
      <c r="AC21" s="30">
        <v>3.6071999999999997</v>
      </c>
      <c r="AD21" s="28">
        <v>40242</v>
      </c>
      <c r="AE21" s="30">
        <v>4.0682</v>
      </c>
      <c r="AF21" s="890">
        <v>40242</v>
      </c>
      <c r="AG21" s="30">
        <v>9.4E-2</v>
      </c>
      <c r="AH21" s="890">
        <v>40242</v>
      </c>
      <c r="AI21" s="30">
        <v>9.2999999999999999E-2</v>
      </c>
      <c r="AJ21" s="41">
        <v>40242</v>
      </c>
      <c r="AK21" s="30" t="s">
        <v>31</v>
      </c>
      <c r="AL21" s="28">
        <v>40242</v>
      </c>
      <c r="AM21" s="30" t="s">
        <v>31</v>
      </c>
      <c r="AN21" s="28">
        <v>40242</v>
      </c>
      <c r="AO21" s="30">
        <v>1.2190000000000001</v>
      </c>
      <c r="AP21" s="41">
        <v>40242</v>
      </c>
      <c r="AQ21" s="30" t="s">
        <v>31</v>
      </c>
      <c r="AR21" s="28">
        <v>40242</v>
      </c>
      <c r="AS21" s="30">
        <v>2.052</v>
      </c>
      <c r="AT21" s="41">
        <v>40242</v>
      </c>
      <c r="AU21" s="30">
        <v>3.4460000000000002</v>
      </c>
      <c r="AV21" s="119">
        <v>40242</v>
      </c>
      <c r="AW21" s="30">
        <v>3.4834999999999998</v>
      </c>
      <c r="AX21" s="119">
        <v>40242</v>
      </c>
      <c r="AY21" s="99">
        <v>3.6360000000000001</v>
      </c>
      <c r="AZ21" s="41">
        <v>40242</v>
      </c>
      <c r="BA21" s="30">
        <v>1.609</v>
      </c>
      <c r="BB21" s="28">
        <v>40242</v>
      </c>
      <c r="BC21" s="30">
        <v>2.3875999999999999</v>
      </c>
      <c r="BD21" s="28">
        <v>40242</v>
      </c>
      <c r="BE21" s="30">
        <v>3.1844999999999999</v>
      </c>
      <c r="BF21" s="28">
        <v>40242</v>
      </c>
      <c r="BG21" s="30">
        <v>3.4459</v>
      </c>
      <c r="BH21" s="28">
        <v>40242</v>
      </c>
      <c r="BI21" s="30">
        <v>3.9165000000000001</v>
      </c>
      <c r="BJ21" s="890">
        <v>40242</v>
      </c>
      <c r="BK21" s="30">
        <v>3.5270000000000001</v>
      </c>
      <c r="BL21" s="890">
        <v>40242</v>
      </c>
      <c r="BM21" s="30">
        <v>3.5819999999999999</v>
      </c>
      <c r="BN21" s="41">
        <v>40242</v>
      </c>
      <c r="BO21" s="30">
        <v>1.0580000000000001</v>
      </c>
      <c r="BP21" s="28">
        <v>40242</v>
      </c>
      <c r="BQ21" s="30">
        <v>1.778</v>
      </c>
      <c r="BR21" s="28">
        <v>40242</v>
      </c>
      <c r="BS21" s="30">
        <v>2.6630000000000003</v>
      </c>
      <c r="BT21" s="41">
        <v>40242</v>
      </c>
      <c r="BU21" s="30">
        <v>2.8540000000000001</v>
      </c>
      <c r="BV21" s="28">
        <v>40242</v>
      </c>
      <c r="BW21" s="30">
        <v>3.4849999999999999</v>
      </c>
      <c r="BX21" s="1446"/>
      <c r="BY21" s="93">
        <v>40242</v>
      </c>
      <c r="BZ21" s="723">
        <v>2.391</v>
      </c>
      <c r="CA21" s="28">
        <v>40242</v>
      </c>
      <c r="CB21" s="723">
        <v>3.1669999999999998</v>
      </c>
      <c r="CC21" s="28">
        <v>40242</v>
      </c>
      <c r="CD21" s="723">
        <v>3.8340000000000001</v>
      </c>
      <c r="CE21" s="28">
        <v>40242</v>
      </c>
      <c r="CF21" s="723">
        <v>4.1970000000000001</v>
      </c>
      <c r="CG21" s="28">
        <v>40242</v>
      </c>
      <c r="CH21" s="723">
        <v>4.5519999999999996</v>
      </c>
      <c r="CI21" s="41">
        <v>40242</v>
      </c>
      <c r="CJ21" s="30">
        <v>2.2572999999999999</v>
      </c>
      <c r="CK21" s="28">
        <v>40242</v>
      </c>
      <c r="CL21" s="30">
        <v>3.1238000000000001</v>
      </c>
      <c r="CM21" s="28">
        <v>40242</v>
      </c>
      <c r="CN21" s="30">
        <v>3.738</v>
      </c>
      <c r="CO21" s="114">
        <v>40242</v>
      </c>
      <c r="CP21" s="30">
        <v>4.2622999999999998</v>
      </c>
      <c r="CQ21" s="28">
        <v>40242</v>
      </c>
      <c r="CR21" s="30">
        <v>4.4945000000000004</v>
      </c>
      <c r="CS21" s="41">
        <v>40242</v>
      </c>
      <c r="CT21" s="30">
        <v>2.5369999999999999</v>
      </c>
      <c r="CU21" s="28">
        <v>40242</v>
      </c>
      <c r="CV21" s="30">
        <v>3.3167</v>
      </c>
      <c r="CW21" s="28">
        <v>40242</v>
      </c>
      <c r="CX21" s="30">
        <v>4.0933000000000002</v>
      </c>
      <c r="CY21" s="114">
        <v>40242</v>
      </c>
      <c r="CZ21" s="30">
        <v>4.3692000000000002</v>
      </c>
      <c r="DA21" s="28">
        <v>40242</v>
      </c>
      <c r="DB21" s="30">
        <v>4.8586999999999998</v>
      </c>
      <c r="DC21" s="41">
        <v>40242</v>
      </c>
      <c r="DD21" s="30">
        <v>2.8580999999999999</v>
      </c>
      <c r="DE21" s="28">
        <v>40242</v>
      </c>
      <c r="DF21" s="30">
        <v>3.7518000000000002</v>
      </c>
      <c r="DG21" s="28">
        <v>40242</v>
      </c>
      <c r="DH21" s="30">
        <v>4.5704000000000002</v>
      </c>
      <c r="DI21" s="114">
        <v>40242</v>
      </c>
      <c r="DJ21" s="30">
        <v>4.8242000000000003</v>
      </c>
      <c r="DK21" s="28"/>
      <c r="DL21" s="30"/>
      <c r="DM21" s="41">
        <v>40242</v>
      </c>
      <c r="DN21" s="30">
        <v>3.1175000000000002</v>
      </c>
      <c r="DO21" s="28">
        <v>40242</v>
      </c>
      <c r="DP21" s="30">
        <v>3.9889999999999999</v>
      </c>
      <c r="DQ21" s="28">
        <v>40242</v>
      </c>
      <c r="DR21" s="30">
        <v>5.2259000000000002</v>
      </c>
      <c r="DS21" s="114">
        <v>40242</v>
      </c>
      <c r="DT21" s="30">
        <v>5.3978000000000002</v>
      </c>
      <c r="DU21" s="28"/>
      <c r="DV21" s="30"/>
      <c r="DW21" s="41">
        <v>40242</v>
      </c>
      <c r="DX21" s="30">
        <v>4.5971000000000002</v>
      </c>
      <c r="DY21" s="28">
        <v>40242</v>
      </c>
      <c r="DZ21" s="30">
        <v>6.0236000000000001</v>
      </c>
      <c r="EA21" s="28">
        <v>40242</v>
      </c>
      <c r="EB21" s="30">
        <v>7.6540999999999997</v>
      </c>
      <c r="EC21" s="114">
        <v>40242</v>
      </c>
      <c r="ED21" s="30">
        <v>7.8491</v>
      </c>
      <c r="EE21" s="28"/>
      <c r="EF21" s="23"/>
      <c r="EG21" s="1446"/>
      <c r="EH21" s="41">
        <v>40242</v>
      </c>
      <c r="EI21" s="30">
        <v>2.3519999999999999</v>
      </c>
      <c r="EJ21" s="28">
        <v>40242</v>
      </c>
      <c r="EK21" s="30">
        <v>2.8723000000000001</v>
      </c>
      <c r="EL21" s="28">
        <v>40242</v>
      </c>
      <c r="EM21" s="30">
        <v>3.7925</v>
      </c>
      <c r="EN21" s="28">
        <v>40242</v>
      </c>
      <c r="EO21" s="30">
        <v>4.2351999999999999</v>
      </c>
      <c r="EP21" s="28">
        <v>40242</v>
      </c>
      <c r="EQ21" s="88">
        <v>4.8041</v>
      </c>
      <c r="ER21" s="41">
        <v>40242</v>
      </c>
      <c r="ES21" s="30">
        <v>2.7320000000000002</v>
      </c>
      <c r="ET21" s="28">
        <v>40242</v>
      </c>
      <c r="EU21" s="30">
        <v>3.5554000000000001</v>
      </c>
      <c r="EV21" s="28">
        <v>40242</v>
      </c>
      <c r="EW21" s="30">
        <v>4.5117000000000003</v>
      </c>
      <c r="EX21" s="28">
        <v>40242</v>
      </c>
      <c r="EY21" s="30">
        <v>4.9089</v>
      </c>
      <c r="EZ21" s="28">
        <v>40242</v>
      </c>
      <c r="FA21" s="30">
        <v>5.2156000000000002</v>
      </c>
      <c r="FB21" s="1446"/>
      <c r="FC21" s="881">
        <v>40242</v>
      </c>
      <c r="FD21" s="184">
        <v>10.75</v>
      </c>
    </row>
    <row r="22" spans="1:160">
      <c r="A22" s="5">
        <f t="shared" si="0"/>
        <v>40249</v>
      </c>
      <c r="B22" s="41">
        <v>40249</v>
      </c>
      <c r="C22" s="30">
        <v>1.5809</v>
      </c>
      <c r="D22" s="28">
        <v>40249</v>
      </c>
      <c r="E22" s="30">
        <v>2.2907999999999999</v>
      </c>
      <c r="F22" s="28">
        <v>40249</v>
      </c>
      <c r="G22" s="30">
        <v>2.9439000000000002</v>
      </c>
      <c r="H22" s="28">
        <v>40249</v>
      </c>
      <c r="I22" s="30">
        <v>3.2778</v>
      </c>
      <c r="J22" s="28">
        <v>40249</v>
      </c>
      <c r="K22" s="99">
        <v>3.8201999999999998</v>
      </c>
      <c r="L22" s="41">
        <v>40249</v>
      </c>
      <c r="M22" s="30">
        <v>1.6732</v>
      </c>
      <c r="N22" s="28">
        <v>40249</v>
      </c>
      <c r="O22" s="30">
        <v>2.5621</v>
      </c>
      <c r="P22" s="28">
        <v>40249</v>
      </c>
      <c r="Q22" s="30">
        <v>3.3064</v>
      </c>
      <c r="R22" s="28">
        <v>40249</v>
      </c>
      <c r="S22" s="30">
        <v>3.6415999999999999</v>
      </c>
      <c r="T22" s="28">
        <v>40249</v>
      </c>
      <c r="U22" s="30">
        <v>3.9485000000000001</v>
      </c>
      <c r="V22" s="119">
        <v>40249</v>
      </c>
      <c r="W22" s="30">
        <v>1.7151999999999998</v>
      </c>
      <c r="X22" s="28">
        <v>40249</v>
      </c>
      <c r="Y22" s="30">
        <v>2.5707</v>
      </c>
      <c r="Z22" s="28">
        <v>40249</v>
      </c>
      <c r="AA22" s="30">
        <v>3.3262</v>
      </c>
      <c r="AB22" s="28">
        <v>40249</v>
      </c>
      <c r="AC22" s="30">
        <v>3.6122999999999998</v>
      </c>
      <c r="AD22" s="28">
        <v>40249</v>
      </c>
      <c r="AE22" s="30">
        <v>4.0537999999999998</v>
      </c>
      <c r="AF22" s="890">
        <v>40249</v>
      </c>
      <c r="AG22" s="30">
        <v>9.4E-2</v>
      </c>
      <c r="AH22" s="890">
        <v>40249</v>
      </c>
      <c r="AI22" s="30">
        <v>9.2999999999999999E-2</v>
      </c>
      <c r="AJ22" s="41">
        <v>40249</v>
      </c>
      <c r="AK22" s="30" t="s">
        <v>31</v>
      </c>
      <c r="AL22" s="28">
        <v>40249</v>
      </c>
      <c r="AM22" s="30" t="s">
        <v>31</v>
      </c>
      <c r="AN22" s="28">
        <v>40249</v>
      </c>
      <c r="AO22" s="30">
        <v>1.2210000000000001</v>
      </c>
      <c r="AP22" s="41">
        <v>40249</v>
      </c>
      <c r="AQ22" s="30" t="s">
        <v>31</v>
      </c>
      <c r="AR22" s="28">
        <v>40249</v>
      </c>
      <c r="AS22" s="30">
        <v>2.0630000000000002</v>
      </c>
      <c r="AT22" s="41">
        <v>40249</v>
      </c>
      <c r="AU22" s="30">
        <v>3.4620000000000002</v>
      </c>
      <c r="AV22" s="119">
        <v>40249</v>
      </c>
      <c r="AW22" s="30">
        <v>3.5148999999999999</v>
      </c>
      <c r="AX22" s="119">
        <v>40249</v>
      </c>
      <c r="AY22" s="99">
        <v>3.6680000000000001</v>
      </c>
      <c r="AZ22" s="41">
        <v>40249</v>
      </c>
      <c r="BA22" s="30">
        <v>1.6814</v>
      </c>
      <c r="BB22" s="28">
        <v>40249</v>
      </c>
      <c r="BC22" s="30">
        <v>2.4434</v>
      </c>
      <c r="BD22" s="28">
        <v>40249</v>
      </c>
      <c r="BE22" s="30">
        <v>3.2105999999999999</v>
      </c>
      <c r="BF22" s="28">
        <v>40249</v>
      </c>
      <c r="BG22" s="30">
        <v>3.4676999999999998</v>
      </c>
      <c r="BH22" s="28">
        <v>40249</v>
      </c>
      <c r="BI22" s="30">
        <v>3.9264000000000001</v>
      </c>
      <c r="BJ22" s="890">
        <v>40249</v>
      </c>
      <c r="BK22" s="30">
        <v>3.5289999999999999</v>
      </c>
      <c r="BL22" s="890">
        <v>40249</v>
      </c>
      <c r="BM22" s="30">
        <v>3.601</v>
      </c>
      <c r="BN22" s="41">
        <v>40249</v>
      </c>
      <c r="BO22" s="30">
        <v>1.103</v>
      </c>
      <c r="BP22" s="28">
        <v>40249</v>
      </c>
      <c r="BQ22" s="30">
        <v>1.8180000000000001</v>
      </c>
      <c r="BR22" s="28">
        <v>40249</v>
      </c>
      <c r="BS22" s="30">
        <v>2.65</v>
      </c>
      <c r="BT22" s="41">
        <v>40249</v>
      </c>
      <c r="BU22" s="30">
        <v>2.8460000000000001</v>
      </c>
      <c r="BV22" s="28">
        <v>40249</v>
      </c>
      <c r="BW22" s="30">
        <v>3.427</v>
      </c>
      <c r="BX22" s="1446"/>
      <c r="BY22" s="93">
        <v>40249</v>
      </c>
      <c r="BZ22" s="723">
        <v>2.4239999999999999</v>
      </c>
      <c r="CA22" s="28">
        <v>40249</v>
      </c>
      <c r="CB22" s="723">
        <v>3.1749999999999998</v>
      </c>
      <c r="CC22" s="28">
        <v>40249</v>
      </c>
      <c r="CD22" s="723">
        <v>3.8250000000000002</v>
      </c>
      <c r="CE22" s="28">
        <v>40249</v>
      </c>
      <c r="CF22" s="723">
        <v>4.181</v>
      </c>
      <c r="CG22" s="28">
        <v>40249</v>
      </c>
      <c r="CH22" s="723">
        <v>4.5270000000000001</v>
      </c>
      <c r="CI22" s="41">
        <v>40249</v>
      </c>
      <c r="CJ22" s="30">
        <v>2.3039000000000001</v>
      </c>
      <c r="CK22" s="28">
        <v>40249</v>
      </c>
      <c r="CL22" s="30">
        <v>3.1463999999999999</v>
      </c>
      <c r="CM22" s="28">
        <v>40249</v>
      </c>
      <c r="CN22" s="30">
        <v>3.7471000000000001</v>
      </c>
      <c r="CO22" s="114">
        <v>40249</v>
      </c>
      <c r="CP22" s="30">
        <v>4.2739000000000003</v>
      </c>
      <c r="CQ22" s="28">
        <v>40249</v>
      </c>
      <c r="CR22" s="30">
        <v>4.4996</v>
      </c>
      <c r="CS22" s="41">
        <v>40249</v>
      </c>
      <c r="CT22" s="30">
        <v>2.5720000000000001</v>
      </c>
      <c r="CU22" s="28">
        <v>40249</v>
      </c>
      <c r="CV22" s="30">
        <v>3.3287</v>
      </c>
      <c r="CW22" s="28">
        <v>40249</v>
      </c>
      <c r="CX22" s="30">
        <v>4.0907999999999998</v>
      </c>
      <c r="CY22" s="114">
        <v>40249</v>
      </c>
      <c r="CZ22" s="30">
        <v>4.3690999999999995</v>
      </c>
      <c r="DA22" s="28">
        <v>40249</v>
      </c>
      <c r="DB22" s="30">
        <v>4.8521999999999998</v>
      </c>
      <c r="DC22" s="41">
        <v>40249</v>
      </c>
      <c r="DD22" s="30">
        <v>2.8891</v>
      </c>
      <c r="DE22" s="28">
        <v>40249</v>
      </c>
      <c r="DF22" s="30">
        <v>3.7587999999999999</v>
      </c>
      <c r="DG22" s="28">
        <v>40249</v>
      </c>
      <c r="DH22" s="30">
        <v>4.5640000000000001</v>
      </c>
      <c r="DI22" s="114">
        <v>40249</v>
      </c>
      <c r="DJ22" s="30">
        <v>4.8202999999999996</v>
      </c>
      <c r="DK22" s="28"/>
      <c r="DL22" s="30"/>
      <c r="DM22" s="41">
        <v>40249</v>
      </c>
      <c r="DN22" s="30">
        <v>3.1440000000000001</v>
      </c>
      <c r="DO22" s="28">
        <v>40249</v>
      </c>
      <c r="DP22" s="30">
        <v>3.9915000000000003</v>
      </c>
      <c r="DQ22" s="28">
        <v>40249</v>
      </c>
      <c r="DR22" s="30">
        <v>5.1848999999999998</v>
      </c>
      <c r="DS22" s="114">
        <v>40249</v>
      </c>
      <c r="DT22" s="30">
        <v>5.3593000000000002</v>
      </c>
      <c r="DU22" s="28"/>
      <c r="DV22" s="30"/>
      <c r="DW22" s="41">
        <v>40249</v>
      </c>
      <c r="DX22" s="30">
        <v>4.5419999999999998</v>
      </c>
      <c r="DY22" s="28">
        <v>40249</v>
      </c>
      <c r="DZ22" s="30">
        <v>5.9444999999999997</v>
      </c>
      <c r="EA22" s="28">
        <v>40249</v>
      </c>
      <c r="EB22" s="30">
        <v>7.5616000000000003</v>
      </c>
      <c r="EC22" s="114">
        <v>40249</v>
      </c>
      <c r="ED22" s="30">
        <v>7.7590000000000003</v>
      </c>
      <c r="EE22" s="28"/>
      <c r="EF22" s="23"/>
      <c r="EG22" s="1446"/>
      <c r="EH22" s="41">
        <v>40249</v>
      </c>
      <c r="EI22" s="30">
        <v>2.3902000000000001</v>
      </c>
      <c r="EJ22" s="28">
        <v>40249</v>
      </c>
      <c r="EK22" s="30">
        <v>2.871</v>
      </c>
      <c r="EL22" s="28">
        <v>40249</v>
      </c>
      <c r="EM22" s="30">
        <v>3.8148999999999997</v>
      </c>
      <c r="EN22" s="28">
        <v>40249</v>
      </c>
      <c r="EO22" s="30">
        <v>4.2541000000000002</v>
      </c>
      <c r="EP22" s="28">
        <v>40249</v>
      </c>
      <c r="EQ22" s="88">
        <v>4.8261000000000003</v>
      </c>
      <c r="ER22" s="41">
        <v>40249</v>
      </c>
      <c r="ES22" s="30">
        <v>2.7715000000000001</v>
      </c>
      <c r="ET22" s="28">
        <v>40249</v>
      </c>
      <c r="EU22" s="30">
        <v>3.5709</v>
      </c>
      <c r="EV22" s="28">
        <v>40249</v>
      </c>
      <c r="EW22" s="30">
        <v>4.5137</v>
      </c>
      <c r="EX22" s="28">
        <v>40249</v>
      </c>
      <c r="EY22" s="30">
        <v>4.9134000000000002</v>
      </c>
      <c r="EZ22" s="28">
        <v>40249</v>
      </c>
      <c r="FA22" s="30">
        <v>5.2135999999999996</v>
      </c>
      <c r="FB22" s="1446"/>
      <c r="FC22" s="881">
        <v>40249</v>
      </c>
      <c r="FD22" s="184">
        <v>10.776</v>
      </c>
    </row>
    <row r="23" spans="1:160">
      <c r="A23" s="5">
        <f t="shared" si="0"/>
        <v>40256</v>
      </c>
      <c r="B23" s="41">
        <v>40256</v>
      </c>
      <c r="C23" s="30">
        <v>1.5070000000000001</v>
      </c>
      <c r="D23" s="28">
        <v>40256</v>
      </c>
      <c r="E23" s="30">
        <v>2.2345999999999999</v>
      </c>
      <c r="F23" s="28">
        <v>40256</v>
      </c>
      <c r="G23" s="30">
        <v>2.8681999999999999</v>
      </c>
      <c r="H23" s="28">
        <v>40256</v>
      </c>
      <c r="I23" s="30">
        <v>3.2124999999999999</v>
      </c>
      <c r="J23" s="28">
        <v>40256</v>
      </c>
      <c r="K23" s="99">
        <v>3.7902</v>
      </c>
      <c r="L23" s="41">
        <v>40256</v>
      </c>
      <c r="M23" s="30">
        <v>1.6036999999999999</v>
      </c>
      <c r="N23" s="28">
        <v>40256</v>
      </c>
      <c r="O23" s="30">
        <v>2.4843000000000002</v>
      </c>
      <c r="P23" s="28">
        <v>40256</v>
      </c>
      <c r="Q23" s="30">
        <v>3.2534999999999998</v>
      </c>
      <c r="R23" s="28">
        <v>40256</v>
      </c>
      <c r="S23" s="30">
        <v>3.5991999999999997</v>
      </c>
      <c r="T23" s="28">
        <v>40256</v>
      </c>
      <c r="U23" s="30">
        <v>3.9262999999999999</v>
      </c>
      <c r="V23" s="119">
        <v>40256</v>
      </c>
      <c r="W23" s="30">
        <v>1.6373</v>
      </c>
      <c r="X23" s="28">
        <v>40256</v>
      </c>
      <c r="Y23" s="30">
        <v>2.4935</v>
      </c>
      <c r="Z23" s="28">
        <v>40256</v>
      </c>
      <c r="AA23" s="30">
        <v>3.2774999999999999</v>
      </c>
      <c r="AB23" s="28">
        <v>40256</v>
      </c>
      <c r="AC23" s="30">
        <v>3.5670000000000002</v>
      </c>
      <c r="AD23" s="28">
        <v>40256</v>
      </c>
      <c r="AE23" s="30">
        <v>4.0286999999999997</v>
      </c>
      <c r="AF23" s="890">
        <v>40256</v>
      </c>
      <c r="AG23" s="30">
        <v>9.2999999999999999E-2</v>
      </c>
      <c r="AH23" s="890">
        <v>40256</v>
      </c>
      <c r="AI23" s="30">
        <v>9.1999999999999998E-2</v>
      </c>
      <c r="AJ23" s="41">
        <v>40256</v>
      </c>
      <c r="AK23" s="30" t="s">
        <v>31</v>
      </c>
      <c r="AL23" s="28">
        <v>40256</v>
      </c>
      <c r="AM23" s="30" t="s">
        <v>31</v>
      </c>
      <c r="AN23" s="28">
        <v>40256</v>
      </c>
      <c r="AO23" s="30">
        <v>1.1879999999999999</v>
      </c>
      <c r="AP23" s="41">
        <v>40256</v>
      </c>
      <c r="AQ23" s="30" t="s">
        <v>31</v>
      </c>
      <c r="AR23" s="28">
        <v>40256</v>
      </c>
      <c r="AS23" s="30">
        <v>2.0459999999999998</v>
      </c>
      <c r="AT23" s="41">
        <v>40256</v>
      </c>
      <c r="AU23" s="30">
        <v>3.42</v>
      </c>
      <c r="AV23" s="119">
        <v>40256</v>
      </c>
      <c r="AW23" s="30">
        <v>3.4643999999999999</v>
      </c>
      <c r="AX23" s="119">
        <v>40256</v>
      </c>
      <c r="AY23" s="99">
        <v>3.6160000000000001</v>
      </c>
      <c r="AZ23" s="41">
        <v>40256</v>
      </c>
      <c r="BA23" s="30">
        <v>1.6383999999999999</v>
      </c>
      <c r="BB23" s="28">
        <v>40256</v>
      </c>
      <c r="BC23" s="30">
        <v>2.3940000000000001</v>
      </c>
      <c r="BD23" s="28">
        <v>40256</v>
      </c>
      <c r="BE23" s="30">
        <v>3.1537999999999999</v>
      </c>
      <c r="BF23" s="28">
        <v>40256</v>
      </c>
      <c r="BG23" s="30">
        <v>3.4260000000000002</v>
      </c>
      <c r="BH23" s="28">
        <v>40256</v>
      </c>
      <c r="BI23" s="30">
        <v>3.9026000000000001</v>
      </c>
      <c r="BJ23" s="890">
        <v>40256</v>
      </c>
      <c r="BK23" s="30">
        <v>3.4809999999999999</v>
      </c>
      <c r="BL23" s="890">
        <v>40256</v>
      </c>
      <c r="BM23" s="30">
        <v>3.56</v>
      </c>
      <c r="BN23" s="41">
        <v>40256</v>
      </c>
      <c r="BO23" s="30">
        <v>1.163</v>
      </c>
      <c r="BP23" s="28">
        <v>40256</v>
      </c>
      <c r="BQ23" s="30">
        <v>1.88</v>
      </c>
      <c r="BR23" s="28">
        <v>40256</v>
      </c>
      <c r="BS23" s="30">
        <v>2.673</v>
      </c>
      <c r="BT23" s="41">
        <v>40256</v>
      </c>
      <c r="BU23" s="30">
        <v>2.88</v>
      </c>
      <c r="BV23" s="28">
        <v>40256</v>
      </c>
      <c r="BW23" s="30">
        <v>3.4220000000000002</v>
      </c>
      <c r="BX23" s="1446"/>
      <c r="BY23" s="93">
        <v>40256</v>
      </c>
      <c r="BZ23" s="723">
        <v>2.3559999999999999</v>
      </c>
      <c r="CA23" s="28">
        <v>40256</v>
      </c>
      <c r="CB23" s="723">
        <v>3.1110000000000002</v>
      </c>
      <c r="CC23" s="28">
        <v>40256</v>
      </c>
      <c r="CD23" s="723">
        <v>3.7679999999999998</v>
      </c>
      <c r="CE23" s="28">
        <v>40256</v>
      </c>
      <c r="CF23" s="723">
        <v>4.1289999999999996</v>
      </c>
      <c r="CG23" s="28">
        <v>40256</v>
      </c>
      <c r="CH23" s="723">
        <v>4.4640000000000004</v>
      </c>
      <c r="CI23" s="41">
        <v>40256</v>
      </c>
      <c r="CJ23" s="30">
        <v>2.2504</v>
      </c>
      <c r="CK23" s="28">
        <v>40256</v>
      </c>
      <c r="CL23" s="30">
        <v>3.0905999999999998</v>
      </c>
      <c r="CM23" s="28">
        <v>40256</v>
      </c>
      <c r="CN23" s="30">
        <v>3.7016</v>
      </c>
      <c r="CO23" s="114">
        <v>40256</v>
      </c>
      <c r="CP23" s="30">
        <v>4.2289000000000003</v>
      </c>
      <c r="CQ23" s="28">
        <v>40256</v>
      </c>
      <c r="CR23" s="30">
        <v>4.4401000000000002</v>
      </c>
      <c r="CS23" s="41">
        <v>40256</v>
      </c>
      <c r="CT23" s="30">
        <v>2.5099</v>
      </c>
      <c r="CU23" s="28">
        <v>40256</v>
      </c>
      <c r="CV23" s="30">
        <v>3.2664</v>
      </c>
      <c r="CW23" s="28">
        <v>40256</v>
      </c>
      <c r="CX23" s="30">
        <v>4.0377000000000001</v>
      </c>
      <c r="CY23" s="114">
        <v>40256</v>
      </c>
      <c r="CZ23" s="30">
        <v>4.3166000000000002</v>
      </c>
      <c r="DA23" s="28">
        <v>40256</v>
      </c>
      <c r="DB23" s="30">
        <v>4.7850999999999999</v>
      </c>
      <c r="DC23" s="41">
        <v>40256</v>
      </c>
      <c r="DD23" s="30">
        <v>2.8270999999999997</v>
      </c>
      <c r="DE23" s="28">
        <v>40256</v>
      </c>
      <c r="DF23" s="30">
        <v>3.6955999999999998</v>
      </c>
      <c r="DG23" s="28">
        <v>40256</v>
      </c>
      <c r="DH23" s="30">
        <v>4.5109000000000004</v>
      </c>
      <c r="DI23" s="114">
        <v>40256</v>
      </c>
      <c r="DJ23" s="30">
        <v>4.7658000000000005</v>
      </c>
      <c r="DK23" s="28"/>
      <c r="DL23" s="30"/>
      <c r="DM23" s="41">
        <v>40256</v>
      </c>
      <c r="DN23" s="30">
        <v>3.1234999999999999</v>
      </c>
      <c r="DO23" s="28">
        <v>40256</v>
      </c>
      <c r="DP23" s="30">
        <v>3.9698000000000002</v>
      </c>
      <c r="DQ23" s="28">
        <v>40256</v>
      </c>
      <c r="DR23" s="30">
        <v>5.1534000000000004</v>
      </c>
      <c r="DS23" s="114">
        <v>40256</v>
      </c>
      <c r="DT23" s="30">
        <v>5.3282999999999996</v>
      </c>
      <c r="DU23" s="28"/>
      <c r="DV23" s="30"/>
      <c r="DW23" s="41">
        <v>40256</v>
      </c>
      <c r="DX23" s="30">
        <v>4.4442000000000004</v>
      </c>
      <c r="DY23" s="28">
        <v>40256</v>
      </c>
      <c r="DZ23" s="30">
        <v>5.8453999999999997</v>
      </c>
      <c r="EA23" s="28">
        <v>40256</v>
      </c>
      <c r="EB23" s="30">
        <v>7.4726999999999997</v>
      </c>
      <c r="EC23" s="114">
        <v>40256</v>
      </c>
      <c r="ED23" s="30">
        <v>7.6707000000000001</v>
      </c>
      <c r="EE23" s="28"/>
      <c r="EF23" s="23"/>
      <c r="EG23" s="1446"/>
      <c r="EH23" s="41">
        <v>40256</v>
      </c>
      <c r="EI23" s="30">
        <v>2.3307000000000002</v>
      </c>
      <c r="EJ23" s="28">
        <v>40256</v>
      </c>
      <c r="EK23" s="30">
        <v>2.8319999999999999</v>
      </c>
      <c r="EL23" s="28">
        <v>40256</v>
      </c>
      <c r="EM23" s="30">
        <v>3.7682000000000002</v>
      </c>
      <c r="EN23" s="28">
        <v>40256</v>
      </c>
      <c r="EO23" s="30">
        <v>4.2079000000000004</v>
      </c>
      <c r="EP23" s="28">
        <v>40256</v>
      </c>
      <c r="EQ23" s="88">
        <v>4.7743000000000002</v>
      </c>
      <c r="ER23" s="41">
        <v>40256</v>
      </c>
      <c r="ES23" s="30">
        <v>2.7241</v>
      </c>
      <c r="ET23" s="28">
        <v>40256</v>
      </c>
      <c r="EU23" s="30">
        <v>3.5221999999999998</v>
      </c>
      <c r="EV23" s="28">
        <v>40256</v>
      </c>
      <c r="EW23" s="30">
        <v>4.4752999999999998</v>
      </c>
      <c r="EX23" s="28">
        <v>40256</v>
      </c>
      <c r="EY23" s="30">
        <v>4.8754999999999997</v>
      </c>
      <c r="EZ23" s="28">
        <v>40256</v>
      </c>
      <c r="FA23" s="30">
        <v>5.1672000000000002</v>
      </c>
      <c r="FB23" s="1446"/>
      <c r="FC23" s="881">
        <v>40256</v>
      </c>
      <c r="FD23" s="184">
        <v>10.807</v>
      </c>
    </row>
    <row r="24" spans="1:160">
      <c r="A24" s="5">
        <f t="shared" si="0"/>
        <v>40263</v>
      </c>
      <c r="B24" s="41">
        <v>40263</v>
      </c>
      <c r="C24" s="30">
        <v>1.5135000000000001</v>
      </c>
      <c r="D24" s="28">
        <v>40263</v>
      </c>
      <c r="E24" s="30">
        <v>2.3052999999999999</v>
      </c>
      <c r="F24" s="28">
        <v>40263</v>
      </c>
      <c r="G24" s="30">
        <v>2.9544000000000001</v>
      </c>
      <c r="H24" s="28">
        <v>40263</v>
      </c>
      <c r="I24" s="30">
        <v>3.2723</v>
      </c>
      <c r="J24" s="28">
        <v>40263</v>
      </c>
      <c r="K24" s="99">
        <v>3.8018000000000001</v>
      </c>
      <c r="L24" s="41">
        <v>40263</v>
      </c>
      <c r="M24" s="30">
        <v>1.5765</v>
      </c>
      <c r="N24" s="28">
        <v>40263</v>
      </c>
      <c r="O24" s="30">
        <v>2.4559000000000002</v>
      </c>
      <c r="P24" s="28">
        <v>40263</v>
      </c>
      <c r="Q24" s="30">
        <v>3.2404999999999999</v>
      </c>
      <c r="R24" s="28">
        <v>40263</v>
      </c>
      <c r="S24" s="30">
        <v>3.5998999999999999</v>
      </c>
      <c r="T24" s="28">
        <v>40263</v>
      </c>
      <c r="U24" s="30">
        <v>3.9205000000000001</v>
      </c>
      <c r="V24" s="119">
        <v>40263</v>
      </c>
      <c r="W24" s="30">
        <v>1.6099000000000001</v>
      </c>
      <c r="X24" s="28">
        <v>40263</v>
      </c>
      <c r="Y24" s="30">
        <v>2.4714999999999998</v>
      </c>
      <c r="Z24" s="28">
        <v>40263</v>
      </c>
      <c r="AA24" s="30">
        <v>3.2759</v>
      </c>
      <c r="AB24" s="28">
        <v>40263</v>
      </c>
      <c r="AC24" s="30">
        <v>3.5724999999999998</v>
      </c>
      <c r="AD24" s="28">
        <v>40263</v>
      </c>
      <c r="AE24" s="30">
        <v>4.0267999999999997</v>
      </c>
      <c r="AF24" s="890">
        <v>40263</v>
      </c>
      <c r="AG24" s="30">
        <v>9.2999999999999999E-2</v>
      </c>
      <c r="AH24" s="890">
        <v>40263</v>
      </c>
      <c r="AI24" s="30">
        <v>9.1999999999999998E-2</v>
      </c>
      <c r="AJ24" s="41">
        <v>40263</v>
      </c>
      <c r="AK24" s="30" t="s">
        <v>31</v>
      </c>
      <c r="AL24" s="28">
        <v>40263</v>
      </c>
      <c r="AM24" s="30" t="s">
        <v>31</v>
      </c>
      <c r="AN24" s="28">
        <v>40263</v>
      </c>
      <c r="AO24" s="30">
        <v>1.1539999999999999</v>
      </c>
      <c r="AP24" s="41">
        <v>40263</v>
      </c>
      <c r="AQ24" s="30" t="s">
        <v>31</v>
      </c>
      <c r="AR24" s="28">
        <v>40263</v>
      </c>
      <c r="AS24" s="30">
        <v>2.1320000000000001</v>
      </c>
      <c r="AT24" s="41">
        <v>40263</v>
      </c>
      <c r="AU24" s="30">
        <v>3.476</v>
      </c>
      <c r="AV24" s="119">
        <v>40263</v>
      </c>
      <c r="AW24" s="30">
        <v>3.4912999999999998</v>
      </c>
      <c r="AX24" s="119">
        <v>40263</v>
      </c>
      <c r="AY24" s="99">
        <v>3.6429999999999998</v>
      </c>
      <c r="AZ24" s="41">
        <v>40263</v>
      </c>
      <c r="BA24" s="30">
        <v>1.6149</v>
      </c>
      <c r="BB24" s="28">
        <v>40263</v>
      </c>
      <c r="BC24" s="30">
        <v>2.4</v>
      </c>
      <c r="BD24" s="28">
        <v>40263</v>
      </c>
      <c r="BE24" s="30">
        <v>3.1509999999999998</v>
      </c>
      <c r="BF24" s="28">
        <v>40263</v>
      </c>
      <c r="BG24" s="30">
        <v>3.411</v>
      </c>
      <c r="BH24" s="28">
        <v>40263</v>
      </c>
      <c r="BI24" s="30">
        <v>3.8729</v>
      </c>
      <c r="BJ24" s="890">
        <v>40263</v>
      </c>
      <c r="BK24" s="30">
        <v>3.4939999999999998</v>
      </c>
      <c r="BL24" s="890">
        <v>40263</v>
      </c>
      <c r="BM24" s="30">
        <v>3.5419999999999998</v>
      </c>
      <c r="BN24" s="41">
        <v>40263</v>
      </c>
      <c r="BO24" s="30">
        <v>1.2290000000000001</v>
      </c>
      <c r="BP24" s="28">
        <v>40263</v>
      </c>
      <c r="BQ24" s="30">
        <v>1.9910000000000001</v>
      </c>
      <c r="BR24" s="28">
        <v>40263</v>
      </c>
      <c r="BS24" s="30">
        <v>2.8359999999999999</v>
      </c>
      <c r="BT24" s="41">
        <v>40263</v>
      </c>
      <c r="BU24" s="30">
        <v>3.0539999999999998</v>
      </c>
      <c r="BV24" s="28">
        <v>40263</v>
      </c>
      <c r="BW24" s="30">
        <v>3.65</v>
      </c>
      <c r="BX24" s="1446"/>
      <c r="BY24" s="93">
        <v>40263</v>
      </c>
      <c r="BZ24" s="723">
        <v>2.3570000000000002</v>
      </c>
      <c r="CA24" s="28">
        <v>40263</v>
      </c>
      <c r="CB24" s="723">
        <v>3.1459999999999999</v>
      </c>
      <c r="CC24" s="28">
        <v>40263</v>
      </c>
      <c r="CD24" s="723">
        <v>3.8</v>
      </c>
      <c r="CE24" s="28">
        <v>40263</v>
      </c>
      <c r="CF24" s="723">
        <v>4.165</v>
      </c>
      <c r="CG24" s="28">
        <v>40263</v>
      </c>
      <c r="CH24" s="723">
        <v>4.5179999999999998</v>
      </c>
      <c r="CI24" s="41">
        <v>40263</v>
      </c>
      <c r="CJ24" s="30">
        <v>2.2633999999999999</v>
      </c>
      <c r="CK24" s="28">
        <v>40263</v>
      </c>
      <c r="CL24" s="30">
        <v>3.1345999999999998</v>
      </c>
      <c r="CM24" s="28">
        <v>40263</v>
      </c>
      <c r="CN24" s="30">
        <v>3.7429000000000001</v>
      </c>
      <c r="CO24" s="114">
        <v>40263</v>
      </c>
      <c r="CP24" s="30">
        <v>4.2751000000000001</v>
      </c>
      <c r="CQ24" s="28">
        <v>40263</v>
      </c>
      <c r="CR24" s="30">
        <v>4.4946000000000002</v>
      </c>
      <c r="CS24" s="41">
        <v>40263</v>
      </c>
      <c r="CT24" s="30">
        <v>2.5215999999999998</v>
      </c>
      <c r="CU24" s="28">
        <v>40263</v>
      </c>
      <c r="CV24" s="30">
        <v>3.3090000000000002</v>
      </c>
      <c r="CW24" s="28">
        <v>40263</v>
      </c>
      <c r="CX24" s="30">
        <v>4.0776000000000003</v>
      </c>
      <c r="CY24" s="114">
        <v>40263</v>
      </c>
      <c r="CZ24" s="30">
        <v>4.3615000000000004</v>
      </c>
      <c r="DA24" s="28">
        <v>40263</v>
      </c>
      <c r="DB24" s="30">
        <v>4.8403</v>
      </c>
      <c r="DC24" s="41">
        <v>40263</v>
      </c>
      <c r="DD24" s="30">
        <v>2.8386</v>
      </c>
      <c r="DE24" s="28">
        <v>40263</v>
      </c>
      <c r="DF24" s="30">
        <v>3.738</v>
      </c>
      <c r="DG24" s="28">
        <v>40263</v>
      </c>
      <c r="DH24" s="30">
        <v>4.5506000000000002</v>
      </c>
      <c r="DI24" s="114">
        <v>40263</v>
      </c>
      <c r="DJ24" s="30">
        <v>4.8105000000000002</v>
      </c>
      <c r="DK24" s="28"/>
      <c r="DL24" s="30"/>
      <c r="DM24" s="41">
        <v>40263</v>
      </c>
      <c r="DN24" s="30">
        <v>3.1513</v>
      </c>
      <c r="DO24" s="28">
        <v>40263</v>
      </c>
      <c r="DP24" s="30">
        <v>4.0286</v>
      </c>
      <c r="DQ24" s="28">
        <v>40263</v>
      </c>
      <c r="DR24" s="30">
        <v>5.2095000000000002</v>
      </c>
      <c r="DS24" s="114">
        <v>40263</v>
      </c>
      <c r="DT24" s="30">
        <v>5.3894000000000002</v>
      </c>
      <c r="DU24" s="28"/>
      <c r="DV24" s="30"/>
      <c r="DW24" s="41">
        <v>40263</v>
      </c>
      <c r="DX24" s="30">
        <v>4.3954000000000004</v>
      </c>
      <c r="DY24" s="28">
        <v>40263</v>
      </c>
      <c r="DZ24" s="30">
        <v>5.8277000000000001</v>
      </c>
      <c r="EA24" s="28">
        <v>40263</v>
      </c>
      <c r="EB24" s="30">
        <v>7.4523000000000001</v>
      </c>
      <c r="EC24" s="114">
        <v>40263</v>
      </c>
      <c r="ED24" s="30">
        <v>7.6551999999999998</v>
      </c>
      <c r="EE24" s="28"/>
      <c r="EF24" s="23"/>
      <c r="EG24" s="1446"/>
      <c r="EH24" s="41">
        <v>40263</v>
      </c>
      <c r="EI24" s="30">
        <v>2.3611</v>
      </c>
      <c r="EJ24" s="28">
        <v>40263</v>
      </c>
      <c r="EK24" s="30">
        <v>2.8654000000000002</v>
      </c>
      <c r="EL24" s="28">
        <v>40263</v>
      </c>
      <c r="EM24" s="30">
        <v>3.8129</v>
      </c>
      <c r="EN24" s="28">
        <v>40263</v>
      </c>
      <c r="EO24" s="30">
        <v>4.2562999999999995</v>
      </c>
      <c r="EP24" s="28">
        <v>40263</v>
      </c>
      <c r="EQ24" s="88">
        <v>4.8197000000000001</v>
      </c>
      <c r="ER24" s="41">
        <v>40263</v>
      </c>
      <c r="ES24" s="30">
        <v>2.7519999999999998</v>
      </c>
      <c r="ET24" s="28">
        <v>40263</v>
      </c>
      <c r="EU24" s="30">
        <v>3.5301</v>
      </c>
      <c r="EV24" s="28">
        <v>40263</v>
      </c>
      <c r="EW24" s="30">
        <v>4.5304000000000002</v>
      </c>
      <c r="EX24" s="28">
        <v>40263</v>
      </c>
      <c r="EY24" s="30">
        <v>4.9356</v>
      </c>
      <c r="EZ24" s="28">
        <v>40263</v>
      </c>
      <c r="FA24" s="30">
        <v>5.2355</v>
      </c>
      <c r="FB24" s="1446"/>
      <c r="FC24" s="881">
        <v>40263</v>
      </c>
      <c r="FD24" s="184">
        <v>10.83</v>
      </c>
    </row>
    <row r="25" spans="1:160">
      <c r="A25" s="5">
        <f t="shared" si="0"/>
        <v>40270</v>
      </c>
      <c r="B25" s="41">
        <v>40270</v>
      </c>
      <c r="C25" s="30">
        <v>1.4601999999999999</v>
      </c>
      <c r="D25" s="28">
        <v>40270</v>
      </c>
      <c r="E25" s="30">
        <v>2.2336999999999998</v>
      </c>
      <c r="F25" s="28">
        <v>40270</v>
      </c>
      <c r="G25" s="30">
        <v>2.907</v>
      </c>
      <c r="H25" s="28">
        <v>40270</v>
      </c>
      <c r="I25" s="30">
        <v>3.2033999999999998</v>
      </c>
      <c r="J25" s="28">
        <v>40270</v>
      </c>
      <c r="K25" s="99">
        <v>3.7042999999999999</v>
      </c>
      <c r="L25" s="41">
        <v>40270</v>
      </c>
      <c r="M25" s="30">
        <v>1.5497999999999998</v>
      </c>
      <c r="N25" s="28">
        <v>40270</v>
      </c>
      <c r="O25" s="30">
        <v>2.4123000000000001</v>
      </c>
      <c r="P25" s="28">
        <v>40270</v>
      </c>
      <c r="Q25" s="30">
        <v>3.1676000000000002</v>
      </c>
      <c r="R25" s="28">
        <v>40270</v>
      </c>
      <c r="S25" s="30">
        <v>3.5253999999999999</v>
      </c>
      <c r="T25" s="28">
        <v>40270</v>
      </c>
      <c r="U25" s="30">
        <v>3.8243</v>
      </c>
      <c r="V25" s="119">
        <v>40270</v>
      </c>
      <c r="W25" s="30">
        <v>1.5796999999999999</v>
      </c>
      <c r="X25" s="28">
        <v>40270</v>
      </c>
      <c r="Y25" s="30">
        <v>2.4144000000000001</v>
      </c>
      <c r="Z25" s="28">
        <v>40270</v>
      </c>
      <c r="AA25" s="30">
        <v>3.2105999999999999</v>
      </c>
      <c r="AB25" s="28">
        <v>40270</v>
      </c>
      <c r="AC25" s="30">
        <v>3.5030999999999999</v>
      </c>
      <c r="AD25" s="28">
        <v>40270</v>
      </c>
      <c r="AE25" s="30">
        <v>3.9346999999999999</v>
      </c>
      <c r="AF25" s="890">
        <v>40270</v>
      </c>
      <c r="AG25" s="30">
        <v>9.0999999999999998E-2</v>
      </c>
      <c r="AH25" s="890">
        <v>40270</v>
      </c>
      <c r="AI25" s="30">
        <v>0.09</v>
      </c>
      <c r="AJ25" s="41">
        <v>40270</v>
      </c>
      <c r="AK25" s="30" t="s">
        <v>31</v>
      </c>
      <c r="AL25" s="28">
        <v>40270</v>
      </c>
      <c r="AM25" s="30" t="s">
        <v>31</v>
      </c>
      <c r="AN25" s="28">
        <v>40270</v>
      </c>
      <c r="AO25" s="30">
        <v>1.0129999999999999</v>
      </c>
      <c r="AP25" s="41">
        <v>40270</v>
      </c>
      <c r="AQ25" s="30" t="s">
        <v>31</v>
      </c>
      <c r="AR25" s="28">
        <v>40270</v>
      </c>
      <c r="AS25" s="30">
        <v>2.198</v>
      </c>
      <c r="AT25" s="41">
        <v>40270</v>
      </c>
      <c r="AU25" s="30">
        <v>3.3970000000000002</v>
      </c>
      <c r="AV25" s="119">
        <v>40270</v>
      </c>
      <c r="AW25" s="30">
        <v>3.4325000000000001</v>
      </c>
      <c r="AX25" s="119">
        <v>40270</v>
      </c>
      <c r="AY25" s="99">
        <v>3.5779999999999998</v>
      </c>
      <c r="AZ25" s="41">
        <v>40270</v>
      </c>
      <c r="BA25" s="30">
        <v>1.5683</v>
      </c>
      <c r="BB25" s="28">
        <v>40270</v>
      </c>
      <c r="BC25" s="30">
        <v>2.3406000000000002</v>
      </c>
      <c r="BD25" s="28">
        <v>40270</v>
      </c>
      <c r="BE25" s="30">
        <v>3.0908000000000002</v>
      </c>
      <c r="BF25" s="28">
        <v>40270</v>
      </c>
      <c r="BG25" s="30">
        <v>3.3433000000000002</v>
      </c>
      <c r="BH25" s="28">
        <v>40270</v>
      </c>
      <c r="BI25" s="30">
        <v>3.7852000000000001</v>
      </c>
      <c r="BJ25" s="890">
        <v>40270</v>
      </c>
      <c r="BK25" s="30">
        <v>3.4180000000000001</v>
      </c>
      <c r="BL25" s="890">
        <v>40270</v>
      </c>
      <c r="BM25" s="30">
        <v>3.47</v>
      </c>
      <c r="BN25" s="41">
        <v>40270</v>
      </c>
      <c r="BO25" s="30">
        <v>1.2709999999999999</v>
      </c>
      <c r="BP25" s="28">
        <v>40270</v>
      </c>
      <c r="BQ25" s="30">
        <v>2.0449999999999999</v>
      </c>
      <c r="BR25" s="28">
        <v>40270</v>
      </c>
      <c r="BS25" s="30">
        <v>2.8940000000000001</v>
      </c>
      <c r="BT25" s="41">
        <v>40270</v>
      </c>
      <c r="BU25" s="30">
        <v>3.1110000000000002</v>
      </c>
      <c r="BV25" s="28">
        <v>40270</v>
      </c>
      <c r="BW25" s="30">
        <v>3.6669999999999998</v>
      </c>
      <c r="BX25" s="1446"/>
      <c r="BY25" s="93">
        <v>40270</v>
      </c>
      <c r="BZ25" s="723">
        <v>2.2955999999999999</v>
      </c>
      <c r="CA25" s="28">
        <v>40270</v>
      </c>
      <c r="CB25" s="723">
        <v>3.0750000000000002</v>
      </c>
      <c r="CC25" s="28">
        <v>40270</v>
      </c>
      <c r="CD25" s="723">
        <v>3.7301000000000002</v>
      </c>
      <c r="CE25" s="28">
        <v>40270</v>
      </c>
      <c r="CF25" s="723">
        <v>4.0961999999999996</v>
      </c>
      <c r="CG25" s="28">
        <v>40270</v>
      </c>
      <c r="CH25" s="723">
        <v>4.4565999999999999</v>
      </c>
      <c r="CI25" s="41">
        <v>40270</v>
      </c>
      <c r="CJ25" s="30">
        <v>2.2029000000000001</v>
      </c>
      <c r="CK25" s="28">
        <v>40270</v>
      </c>
      <c r="CL25" s="30">
        <v>3.0699000000000001</v>
      </c>
      <c r="CM25" s="28">
        <v>40270</v>
      </c>
      <c r="CN25" s="30">
        <v>3.6776999999999997</v>
      </c>
      <c r="CO25" s="114">
        <v>40270</v>
      </c>
      <c r="CP25" s="30">
        <v>4.2079000000000004</v>
      </c>
      <c r="CQ25" s="28">
        <v>40270</v>
      </c>
      <c r="CR25" s="30">
        <v>4.4297000000000004</v>
      </c>
      <c r="CS25" s="41">
        <v>40270</v>
      </c>
      <c r="CT25" s="30">
        <v>2.4512999999999998</v>
      </c>
      <c r="CU25" s="28">
        <v>40270</v>
      </c>
      <c r="CV25" s="30">
        <v>3.2355</v>
      </c>
      <c r="CW25" s="28">
        <v>40270</v>
      </c>
      <c r="CX25" s="30">
        <v>4.0035999999999996</v>
      </c>
      <c r="CY25" s="114">
        <v>40270</v>
      </c>
      <c r="CZ25" s="30">
        <v>4.2864000000000004</v>
      </c>
      <c r="DA25" s="28">
        <v>40270</v>
      </c>
      <c r="DB25" s="30">
        <v>4.7664999999999997</v>
      </c>
      <c r="DC25" s="41">
        <v>40270</v>
      </c>
      <c r="DD25" s="30">
        <v>2.7650999999999999</v>
      </c>
      <c r="DE25" s="28">
        <v>40270</v>
      </c>
      <c r="DF25" s="30">
        <v>3.6612999999999998</v>
      </c>
      <c r="DG25" s="28">
        <v>40270</v>
      </c>
      <c r="DH25" s="30">
        <v>4.4734999999999996</v>
      </c>
      <c r="DI25" s="114">
        <v>40270</v>
      </c>
      <c r="DJ25" s="30">
        <v>4.7313000000000001</v>
      </c>
      <c r="DK25" s="28"/>
      <c r="DL25" s="30"/>
      <c r="DM25" s="41">
        <v>40270</v>
      </c>
      <c r="DN25" s="30">
        <v>3.0686</v>
      </c>
      <c r="DO25" s="28">
        <v>40270</v>
      </c>
      <c r="DP25" s="30">
        <v>3.9426000000000001</v>
      </c>
      <c r="DQ25" s="28">
        <v>40270</v>
      </c>
      <c r="DR25" s="30">
        <v>5.1228999999999996</v>
      </c>
      <c r="DS25" s="114">
        <v>40270</v>
      </c>
      <c r="DT25" s="30">
        <v>5.2999000000000001</v>
      </c>
      <c r="DU25" s="28"/>
      <c r="DV25" s="30"/>
      <c r="DW25" s="41">
        <v>40270</v>
      </c>
      <c r="DX25" s="30">
        <v>4.3376000000000001</v>
      </c>
      <c r="DY25" s="28">
        <v>40270</v>
      </c>
      <c r="DZ25" s="30">
        <v>5.7666000000000004</v>
      </c>
      <c r="EA25" s="28">
        <v>40270</v>
      </c>
      <c r="EB25" s="30">
        <v>7.3906000000000001</v>
      </c>
      <c r="EC25" s="114">
        <v>40270</v>
      </c>
      <c r="ED25" s="30">
        <v>7.5915999999999997</v>
      </c>
      <c r="EE25" s="28"/>
      <c r="EF25" s="23"/>
      <c r="EG25" s="1446"/>
      <c r="EH25" s="41">
        <v>40270</v>
      </c>
      <c r="EI25" s="30">
        <v>2.2953999999999999</v>
      </c>
      <c r="EJ25" s="28">
        <v>40270</v>
      </c>
      <c r="EK25" s="30">
        <v>2.7967</v>
      </c>
      <c r="EL25" s="28">
        <v>40270</v>
      </c>
      <c r="EM25" s="30">
        <v>3.7499000000000002</v>
      </c>
      <c r="EN25" s="28">
        <v>40270</v>
      </c>
      <c r="EO25" s="30">
        <v>4.1920999999999999</v>
      </c>
      <c r="EP25" s="28">
        <v>40270</v>
      </c>
      <c r="EQ25" s="88">
        <v>4.7270000000000003</v>
      </c>
      <c r="ER25" s="41">
        <v>40270</v>
      </c>
      <c r="ES25" s="30">
        <v>2.6985999999999999</v>
      </c>
      <c r="ET25" s="28">
        <v>40270</v>
      </c>
      <c r="EU25" s="30">
        <v>3.4735</v>
      </c>
      <c r="EV25" s="28">
        <v>40270</v>
      </c>
      <c r="EW25" s="30">
        <v>4.4032999999999998</v>
      </c>
      <c r="EX25" s="28">
        <v>40270</v>
      </c>
      <c r="EY25" s="30">
        <v>4.8064999999999998</v>
      </c>
      <c r="EZ25" s="28">
        <v>40270</v>
      </c>
      <c r="FA25" s="30">
        <v>5.1436999999999999</v>
      </c>
      <c r="FB25" s="1446"/>
      <c r="FC25" s="881">
        <v>40270</v>
      </c>
      <c r="FD25" s="184">
        <v>10.968999999999999</v>
      </c>
    </row>
    <row r="26" spans="1:160">
      <c r="A26" s="5">
        <f t="shared" si="0"/>
        <v>40277</v>
      </c>
      <c r="B26" s="41">
        <v>40277</v>
      </c>
      <c r="C26" s="30">
        <v>1.4623999999999999</v>
      </c>
      <c r="D26" s="28">
        <v>40277</v>
      </c>
      <c r="E26" s="30">
        <v>2.2701000000000002</v>
      </c>
      <c r="F26" s="28">
        <v>40277</v>
      </c>
      <c r="G26" s="30">
        <v>2.9538000000000002</v>
      </c>
      <c r="H26" s="28">
        <v>40277</v>
      </c>
      <c r="I26" s="30">
        <v>3.2605</v>
      </c>
      <c r="J26" s="28">
        <v>40277</v>
      </c>
      <c r="K26" s="99">
        <v>3.7505999999999999</v>
      </c>
      <c r="L26" s="41">
        <v>40277</v>
      </c>
      <c r="M26" s="30">
        <v>1.5735999999999999</v>
      </c>
      <c r="N26" s="28">
        <v>40277</v>
      </c>
      <c r="O26" s="30">
        <v>2.4563000000000001</v>
      </c>
      <c r="P26" s="28">
        <v>40277</v>
      </c>
      <c r="Q26" s="30">
        <v>3.1920999999999999</v>
      </c>
      <c r="R26" s="28">
        <v>40277</v>
      </c>
      <c r="S26" s="30">
        <v>3.5598999999999998</v>
      </c>
      <c r="T26" s="28">
        <v>40277</v>
      </c>
      <c r="U26" s="30">
        <v>3.8673000000000002</v>
      </c>
      <c r="V26" s="119">
        <v>40277</v>
      </c>
      <c r="W26" s="30">
        <v>1.6008</v>
      </c>
      <c r="X26" s="28">
        <v>40277</v>
      </c>
      <c r="Y26" s="30">
        <v>2.4657</v>
      </c>
      <c r="Z26" s="28">
        <v>40277</v>
      </c>
      <c r="AA26" s="30">
        <v>3.2423000000000002</v>
      </c>
      <c r="AB26" s="28">
        <v>40277</v>
      </c>
      <c r="AC26" s="30">
        <v>3.5385999999999997</v>
      </c>
      <c r="AD26" s="28">
        <v>40277</v>
      </c>
      <c r="AE26" s="30">
        <v>3.9512</v>
      </c>
      <c r="AF26" s="890">
        <v>40277</v>
      </c>
      <c r="AG26" s="30">
        <v>9.1999999999999998E-2</v>
      </c>
      <c r="AH26" s="890">
        <v>40277</v>
      </c>
      <c r="AI26" s="30">
        <v>9.0999999999999998E-2</v>
      </c>
      <c r="AJ26" s="41">
        <v>40277</v>
      </c>
      <c r="AK26" s="30" t="s">
        <v>31</v>
      </c>
      <c r="AL26" s="28">
        <v>40277</v>
      </c>
      <c r="AM26" s="30" t="s">
        <v>31</v>
      </c>
      <c r="AN26" s="28">
        <v>40277</v>
      </c>
      <c r="AO26" s="30">
        <v>1.1399999999999999</v>
      </c>
      <c r="AP26" s="41">
        <v>40277</v>
      </c>
      <c r="AQ26" s="30" t="s">
        <v>31</v>
      </c>
      <c r="AR26" s="28">
        <v>40277</v>
      </c>
      <c r="AS26" s="30">
        <v>2.1339999999999999</v>
      </c>
      <c r="AT26" s="41">
        <v>40277</v>
      </c>
      <c r="AU26" s="30">
        <v>3.4620000000000002</v>
      </c>
      <c r="AV26" s="119">
        <v>40277</v>
      </c>
      <c r="AW26" s="30">
        <v>3.4706000000000001</v>
      </c>
      <c r="AX26" s="119">
        <v>40277</v>
      </c>
      <c r="AY26" s="99">
        <v>3.62</v>
      </c>
      <c r="AZ26" s="41">
        <v>40277</v>
      </c>
      <c r="BA26" s="30">
        <v>1.5952</v>
      </c>
      <c r="BB26" s="28">
        <v>40277</v>
      </c>
      <c r="BC26" s="30">
        <v>2.3971</v>
      </c>
      <c r="BD26" s="28">
        <v>40277</v>
      </c>
      <c r="BE26" s="30">
        <v>3.1657999999999999</v>
      </c>
      <c r="BF26" s="28">
        <v>40277</v>
      </c>
      <c r="BG26" s="30">
        <v>3.4159000000000002</v>
      </c>
      <c r="BH26" s="28">
        <v>40277</v>
      </c>
      <c r="BI26" s="30">
        <v>3.8605999999999998</v>
      </c>
      <c r="BJ26" s="890">
        <v>40277</v>
      </c>
      <c r="BK26" s="30">
        <v>3.452</v>
      </c>
      <c r="BL26" s="890">
        <v>40277</v>
      </c>
      <c r="BM26" s="30">
        <v>3.5470000000000002</v>
      </c>
      <c r="BN26" s="41">
        <v>40277</v>
      </c>
      <c r="BO26" s="30">
        <v>1.268</v>
      </c>
      <c r="BP26" s="28">
        <v>40277</v>
      </c>
      <c r="BQ26" s="30">
        <v>2.008</v>
      </c>
      <c r="BR26" s="28">
        <v>40277</v>
      </c>
      <c r="BS26" s="30">
        <v>2.83</v>
      </c>
      <c r="BT26" s="41">
        <v>40277</v>
      </c>
      <c r="BU26" s="30">
        <v>3.0569999999999999</v>
      </c>
      <c r="BV26" s="28">
        <v>40277</v>
      </c>
      <c r="BW26" s="30">
        <v>3.6160000000000001</v>
      </c>
      <c r="BX26" s="1446"/>
      <c r="BY26" s="93">
        <v>40277</v>
      </c>
      <c r="BZ26" s="723">
        <v>2.3029999999999999</v>
      </c>
      <c r="CA26" s="28">
        <v>40277</v>
      </c>
      <c r="CB26" s="723">
        <v>3.097</v>
      </c>
      <c r="CC26" s="28">
        <v>40277</v>
      </c>
      <c r="CD26" s="723">
        <v>3.7549999999999999</v>
      </c>
      <c r="CE26" s="28">
        <v>40277</v>
      </c>
      <c r="CF26" s="723">
        <v>4.1130000000000004</v>
      </c>
      <c r="CG26" s="28">
        <v>40277</v>
      </c>
      <c r="CH26" s="723">
        <v>4.492</v>
      </c>
      <c r="CI26" s="41">
        <v>40277</v>
      </c>
      <c r="CJ26" s="30">
        <v>2.2296999999999998</v>
      </c>
      <c r="CK26" s="28">
        <v>40277</v>
      </c>
      <c r="CL26" s="30">
        <v>3.0844999999999998</v>
      </c>
      <c r="CM26" s="28">
        <v>40277</v>
      </c>
      <c r="CN26" s="30">
        <v>3.7084999999999999</v>
      </c>
      <c r="CO26" s="114">
        <v>40277</v>
      </c>
      <c r="CP26" s="30">
        <v>4.2412000000000001</v>
      </c>
      <c r="CQ26" s="28">
        <v>40277</v>
      </c>
      <c r="CR26" s="30">
        <v>4.4527000000000001</v>
      </c>
      <c r="CS26" s="41">
        <v>40277</v>
      </c>
      <c r="CT26" s="30">
        <v>2.4889999999999999</v>
      </c>
      <c r="CU26" s="28">
        <v>40277</v>
      </c>
      <c r="CV26" s="30">
        <v>3.2608999999999999</v>
      </c>
      <c r="CW26" s="28">
        <v>40277</v>
      </c>
      <c r="CX26" s="30">
        <v>4.0453000000000001</v>
      </c>
      <c r="CY26" s="114">
        <v>40277</v>
      </c>
      <c r="CZ26" s="30">
        <v>4.3306000000000004</v>
      </c>
      <c r="DA26" s="28">
        <v>40277</v>
      </c>
      <c r="DB26" s="30">
        <v>4.8003999999999998</v>
      </c>
      <c r="DC26" s="41">
        <v>40277</v>
      </c>
      <c r="DD26" s="30">
        <v>2.8040000000000003</v>
      </c>
      <c r="DE26" s="28">
        <v>40277</v>
      </c>
      <c r="DF26" s="30">
        <v>3.6879</v>
      </c>
      <c r="DG26" s="28">
        <v>40277</v>
      </c>
      <c r="DH26" s="30">
        <v>4.5163000000000002</v>
      </c>
      <c r="DI26" s="114">
        <v>40277</v>
      </c>
      <c r="DJ26" s="30">
        <v>4.7167000000000003</v>
      </c>
      <c r="DK26" s="28"/>
      <c r="DL26" s="30"/>
      <c r="DM26" s="41">
        <v>40277</v>
      </c>
      <c r="DN26" s="30">
        <v>3.0933000000000002</v>
      </c>
      <c r="DO26" s="28">
        <v>40277</v>
      </c>
      <c r="DP26" s="30">
        <v>4.0050999999999997</v>
      </c>
      <c r="DQ26" s="28">
        <v>40277</v>
      </c>
      <c r="DR26" s="30">
        <v>5.1516999999999999</v>
      </c>
      <c r="DS26" s="114">
        <v>40277</v>
      </c>
      <c r="DT26" s="30">
        <v>5.3311000000000002</v>
      </c>
      <c r="DU26" s="28"/>
      <c r="DV26" s="30"/>
      <c r="DW26" s="41">
        <v>40277</v>
      </c>
      <c r="DX26" s="30">
        <v>4.3196000000000003</v>
      </c>
      <c r="DY26" s="28">
        <v>40277</v>
      </c>
      <c r="DZ26" s="30">
        <v>5.7363</v>
      </c>
      <c r="EA26" s="28">
        <v>40277</v>
      </c>
      <c r="EB26" s="30">
        <v>7.3756000000000004</v>
      </c>
      <c r="EC26" s="114">
        <v>40277</v>
      </c>
      <c r="ED26" s="30">
        <v>7.5791000000000004</v>
      </c>
      <c r="EE26" s="28"/>
      <c r="EF26" s="23"/>
      <c r="EG26" s="1446"/>
      <c r="EH26" s="41">
        <v>40277</v>
      </c>
      <c r="EI26" s="30">
        <v>2.3189000000000002</v>
      </c>
      <c r="EJ26" s="28">
        <v>40277</v>
      </c>
      <c r="EK26" s="30">
        <v>2.8431999999999999</v>
      </c>
      <c r="EL26" s="28">
        <v>40277</v>
      </c>
      <c r="EM26" s="30">
        <v>3.8041999999999998</v>
      </c>
      <c r="EN26" s="28">
        <v>40277</v>
      </c>
      <c r="EO26" s="30">
        <v>4.2485999999999997</v>
      </c>
      <c r="EP26" s="28">
        <v>40277</v>
      </c>
      <c r="EQ26" s="88">
        <v>4.7300000000000004</v>
      </c>
      <c r="ER26" s="41">
        <v>40277</v>
      </c>
      <c r="ES26" s="30">
        <v>2.7448999999999999</v>
      </c>
      <c r="ET26" s="28">
        <v>40277</v>
      </c>
      <c r="EU26" s="30">
        <v>3.5074999999999998</v>
      </c>
      <c r="EV26" s="28">
        <v>40277</v>
      </c>
      <c r="EW26" s="30">
        <v>4.4535</v>
      </c>
      <c r="EX26" s="28">
        <v>40277</v>
      </c>
      <c r="EY26" s="30">
        <v>4.8573000000000004</v>
      </c>
      <c r="EZ26" s="28">
        <v>40277</v>
      </c>
      <c r="FA26" s="30">
        <v>5.1862000000000004</v>
      </c>
      <c r="FB26" s="1446"/>
      <c r="FC26" s="881">
        <v>40277</v>
      </c>
      <c r="FD26" s="184">
        <v>10.896000000000001</v>
      </c>
    </row>
    <row r="27" spans="1:160">
      <c r="A27" s="5">
        <f t="shared" si="0"/>
        <v>40284</v>
      </c>
      <c r="B27" s="41">
        <v>40284</v>
      </c>
      <c r="C27" s="30">
        <v>1.3729</v>
      </c>
      <c r="D27" s="28">
        <v>40284</v>
      </c>
      <c r="E27" s="30">
        <v>2.1663000000000001</v>
      </c>
      <c r="F27" s="28">
        <v>40284</v>
      </c>
      <c r="G27" s="30">
        <v>2.8809</v>
      </c>
      <c r="H27" s="28">
        <v>40284</v>
      </c>
      <c r="I27" s="30">
        <v>3.1686000000000001</v>
      </c>
      <c r="J27" s="28">
        <v>40284</v>
      </c>
      <c r="K27" s="99">
        <v>3.6737000000000002</v>
      </c>
      <c r="L27" s="41">
        <v>40284</v>
      </c>
      <c r="M27" s="30">
        <v>1.5613000000000001</v>
      </c>
      <c r="N27" s="28">
        <v>40284</v>
      </c>
      <c r="O27" s="30">
        <v>2.4598</v>
      </c>
      <c r="P27" s="28">
        <v>40284</v>
      </c>
      <c r="Q27" s="30">
        <v>3.2006000000000001</v>
      </c>
      <c r="R27" s="28">
        <v>40284</v>
      </c>
      <c r="S27" s="30">
        <v>3.5463</v>
      </c>
      <c r="T27" s="28">
        <v>40284</v>
      </c>
      <c r="U27" s="30">
        <v>3.8731</v>
      </c>
      <c r="V27" s="119">
        <v>40284</v>
      </c>
      <c r="W27" s="30">
        <v>1.5947</v>
      </c>
      <c r="X27" s="28">
        <v>40284</v>
      </c>
      <c r="Y27" s="30">
        <v>2.4638999999999998</v>
      </c>
      <c r="Z27" s="28">
        <v>40284</v>
      </c>
      <c r="AA27" s="30">
        <v>3.2484999999999999</v>
      </c>
      <c r="AB27" s="28">
        <v>40284</v>
      </c>
      <c r="AC27" s="30">
        <v>3.5390999999999999</v>
      </c>
      <c r="AD27" s="28">
        <v>40284</v>
      </c>
      <c r="AE27" s="30">
        <v>3.9462000000000002</v>
      </c>
      <c r="AF27" s="890">
        <v>40284</v>
      </c>
      <c r="AG27" s="30">
        <v>9.1999999999999998E-2</v>
      </c>
      <c r="AH27" s="890">
        <v>40284</v>
      </c>
      <c r="AI27" s="30">
        <v>9.0999999999999998E-2</v>
      </c>
      <c r="AJ27" s="41">
        <v>40284</v>
      </c>
      <c r="AK27" s="30" t="s">
        <v>31</v>
      </c>
      <c r="AL27" s="28">
        <v>40284</v>
      </c>
      <c r="AM27" s="30" t="s">
        <v>31</v>
      </c>
      <c r="AN27" s="28">
        <v>40284</v>
      </c>
      <c r="AO27" s="30">
        <v>1.1060000000000001</v>
      </c>
      <c r="AP27" s="41">
        <v>40284</v>
      </c>
      <c r="AQ27" s="30" t="s">
        <v>31</v>
      </c>
      <c r="AR27" s="28">
        <v>40284</v>
      </c>
      <c r="AS27" s="30">
        <v>2.0880000000000001</v>
      </c>
      <c r="AT27" s="41">
        <v>40284</v>
      </c>
      <c r="AU27" s="30">
        <v>3.3769999999999998</v>
      </c>
      <c r="AV27" s="119">
        <v>40284</v>
      </c>
      <c r="AW27" s="30">
        <v>3.4683000000000002</v>
      </c>
      <c r="AX27" s="119">
        <v>40284</v>
      </c>
      <c r="AY27" s="99">
        <v>3.6179999999999999</v>
      </c>
      <c r="AZ27" s="41">
        <v>40284</v>
      </c>
      <c r="BA27" s="30">
        <v>1.5743</v>
      </c>
      <c r="BB27" s="28">
        <v>40284</v>
      </c>
      <c r="BC27" s="30">
        <v>2.3711000000000002</v>
      </c>
      <c r="BD27" s="28">
        <v>40284</v>
      </c>
      <c r="BE27" s="30">
        <v>3.1368</v>
      </c>
      <c r="BF27" s="28">
        <v>40284</v>
      </c>
      <c r="BG27" s="30">
        <v>3.3942999999999999</v>
      </c>
      <c r="BH27" s="28">
        <v>40284</v>
      </c>
      <c r="BI27" s="30">
        <v>3.8559000000000001</v>
      </c>
      <c r="BJ27" s="890">
        <v>40284</v>
      </c>
      <c r="BK27" s="30">
        <v>3.4380000000000002</v>
      </c>
      <c r="BL27" s="890">
        <v>40284</v>
      </c>
      <c r="BM27" s="30">
        <v>3.5249999999999999</v>
      </c>
      <c r="BN27" s="41">
        <v>40284</v>
      </c>
      <c r="BO27" s="30">
        <v>1.167</v>
      </c>
      <c r="BP27" s="28">
        <v>40284</v>
      </c>
      <c r="BQ27" s="30">
        <v>1.89</v>
      </c>
      <c r="BR27" s="28">
        <v>40284</v>
      </c>
      <c r="BS27" s="30">
        <v>2.7250000000000001</v>
      </c>
      <c r="BT27" s="41">
        <v>40284</v>
      </c>
      <c r="BU27" s="30">
        <v>2.964</v>
      </c>
      <c r="BV27" s="28">
        <v>40284</v>
      </c>
      <c r="BW27" s="30">
        <v>3.5430000000000001</v>
      </c>
      <c r="BX27" s="1446"/>
      <c r="BY27" s="93">
        <v>40284</v>
      </c>
      <c r="BZ27" s="723">
        <v>2.262</v>
      </c>
      <c r="CA27" s="28">
        <v>40284</v>
      </c>
      <c r="CB27" s="723">
        <v>3.0510000000000002</v>
      </c>
      <c r="CC27" s="28">
        <v>40284</v>
      </c>
      <c r="CD27" s="723">
        <v>3.7</v>
      </c>
      <c r="CE27" s="28">
        <v>40284</v>
      </c>
      <c r="CF27" s="723">
        <v>4.0460000000000003</v>
      </c>
      <c r="CG27" s="28">
        <v>40284</v>
      </c>
      <c r="CH27" s="723">
        <v>4.4669999999999996</v>
      </c>
      <c r="CI27" s="41">
        <v>40284</v>
      </c>
      <c r="CJ27" s="30">
        <v>2.2168999999999999</v>
      </c>
      <c r="CK27" s="28">
        <v>40284</v>
      </c>
      <c r="CL27" s="30">
        <v>3.0750999999999999</v>
      </c>
      <c r="CM27" s="28">
        <v>40284</v>
      </c>
      <c r="CN27" s="30">
        <v>3.6951000000000001</v>
      </c>
      <c r="CO27" s="114">
        <v>40284</v>
      </c>
      <c r="CP27" s="30">
        <v>4.2290999999999999</v>
      </c>
      <c r="CQ27" s="28">
        <v>40284</v>
      </c>
      <c r="CR27" s="30">
        <v>4.4565999999999999</v>
      </c>
      <c r="CS27" s="41">
        <v>40284</v>
      </c>
      <c r="CT27" s="30">
        <v>2.4304999999999999</v>
      </c>
      <c r="CU27" s="28">
        <v>40284</v>
      </c>
      <c r="CV27" s="30">
        <v>3.2568999999999999</v>
      </c>
      <c r="CW27" s="28">
        <v>40284</v>
      </c>
      <c r="CX27" s="30">
        <v>4.0362999999999998</v>
      </c>
      <c r="CY27" s="114">
        <v>40284</v>
      </c>
      <c r="CZ27" s="30">
        <v>4.3228</v>
      </c>
      <c r="DA27" s="28">
        <v>40284</v>
      </c>
      <c r="DB27" s="30">
        <v>4.8065999999999995</v>
      </c>
      <c r="DC27" s="41">
        <v>40284</v>
      </c>
      <c r="DD27" s="30">
        <v>2.7654999999999998</v>
      </c>
      <c r="DE27" s="28">
        <v>40284</v>
      </c>
      <c r="DF27" s="30">
        <v>3.653</v>
      </c>
      <c r="DG27" s="28">
        <v>40284</v>
      </c>
      <c r="DH27" s="30">
        <v>4.4772999999999996</v>
      </c>
      <c r="DI27" s="114">
        <v>40284</v>
      </c>
      <c r="DJ27" s="30">
        <v>4.6788999999999996</v>
      </c>
      <c r="DK27" s="28"/>
      <c r="DL27" s="30"/>
      <c r="DM27" s="41">
        <v>40284</v>
      </c>
      <c r="DN27" s="30">
        <v>3.0699000000000001</v>
      </c>
      <c r="DO27" s="28">
        <v>40284</v>
      </c>
      <c r="DP27" s="30">
        <v>3.9941</v>
      </c>
      <c r="DQ27" s="28">
        <v>40284</v>
      </c>
      <c r="DR27" s="30">
        <v>5.1266999999999996</v>
      </c>
      <c r="DS27" s="114">
        <v>40284</v>
      </c>
      <c r="DT27" s="30">
        <v>5.3074000000000003</v>
      </c>
      <c r="DU27" s="28"/>
      <c r="DV27" s="30"/>
      <c r="DW27" s="41">
        <v>40284</v>
      </c>
      <c r="DX27" s="30">
        <v>4.2714999999999996</v>
      </c>
      <c r="DY27" s="28">
        <v>40284</v>
      </c>
      <c r="DZ27" s="30">
        <v>5.6917</v>
      </c>
      <c r="EA27" s="28">
        <v>40284</v>
      </c>
      <c r="EB27" s="30">
        <v>7.2240000000000002</v>
      </c>
      <c r="EC27" s="114">
        <v>40284</v>
      </c>
      <c r="ED27" s="30">
        <v>7.4297000000000004</v>
      </c>
      <c r="EE27" s="28"/>
      <c r="EF27" s="23"/>
      <c r="EG27" s="1446"/>
      <c r="EH27" s="41">
        <v>40284</v>
      </c>
      <c r="EI27" s="30">
        <v>2.3237999999999999</v>
      </c>
      <c r="EJ27" s="28">
        <v>40284</v>
      </c>
      <c r="EK27" s="30">
        <v>2.8256000000000001</v>
      </c>
      <c r="EL27" s="28">
        <v>40284</v>
      </c>
      <c r="EM27" s="30">
        <v>3.7058</v>
      </c>
      <c r="EN27" s="28">
        <v>40284</v>
      </c>
      <c r="EO27" s="30">
        <v>3.9939999999999998</v>
      </c>
      <c r="EP27" s="28">
        <v>40284</v>
      </c>
      <c r="EQ27" s="88">
        <v>4.6467000000000001</v>
      </c>
      <c r="ER27" s="41">
        <v>40284</v>
      </c>
      <c r="ES27" s="30">
        <v>2.7227999999999999</v>
      </c>
      <c r="ET27" s="28">
        <v>40284</v>
      </c>
      <c r="EU27" s="30">
        <v>3.4878999999999998</v>
      </c>
      <c r="EV27" s="28">
        <v>40284</v>
      </c>
      <c r="EW27" s="30">
        <v>4.3600000000000003</v>
      </c>
      <c r="EX27" s="28">
        <v>40284</v>
      </c>
      <c r="EY27" s="30">
        <v>4.7648999999999999</v>
      </c>
      <c r="EZ27" s="28">
        <v>40284</v>
      </c>
      <c r="FA27" s="30">
        <v>5.1828000000000003</v>
      </c>
      <c r="FB27" s="1446"/>
      <c r="FC27" s="881">
        <v>40284</v>
      </c>
      <c r="FD27" s="184">
        <v>10.965</v>
      </c>
    </row>
    <row r="28" spans="1:160">
      <c r="A28" s="5">
        <f t="shared" si="0"/>
        <v>40291</v>
      </c>
      <c r="B28" s="41">
        <v>40291</v>
      </c>
      <c r="C28" s="30">
        <v>1.3972</v>
      </c>
      <c r="D28" s="28">
        <v>40291</v>
      </c>
      <c r="E28" s="30">
        <v>2.1612</v>
      </c>
      <c r="F28" s="28">
        <v>40291</v>
      </c>
      <c r="G28" s="30">
        <v>2.8612000000000002</v>
      </c>
      <c r="H28" s="28">
        <v>40291</v>
      </c>
      <c r="I28" s="30">
        <v>3.1347999999999998</v>
      </c>
      <c r="J28" s="28">
        <v>40291</v>
      </c>
      <c r="K28" s="99">
        <v>3.6549</v>
      </c>
      <c r="L28" s="41">
        <v>40291</v>
      </c>
      <c r="M28" s="30">
        <v>1.5491000000000001</v>
      </c>
      <c r="N28" s="28">
        <v>40291</v>
      </c>
      <c r="O28" s="30">
        <v>2.4643000000000002</v>
      </c>
      <c r="P28" s="28">
        <v>40291</v>
      </c>
      <c r="Q28" s="30">
        <v>3.2084999999999999</v>
      </c>
      <c r="R28" s="28">
        <v>40291</v>
      </c>
      <c r="S28" s="30">
        <v>3.5489999999999999</v>
      </c>
      <c r="T28" s="28">
        <v>40291</v>
      </c>
      <c r="U28" s="30">
        <v>3.9016999999999999</v>
      </c>
      <c r="V28" s="119">
        <v>40291</v>
      </c>
      <c r="W28" s="30">
        <v>1.6156000000000001</v>
      </c>
      <c r="X28" s="28">
        <v>40291</v>
      </c>
      <c r="Y28" s="30">
        <v>2.4914999999999998</v>
      </c>
      <c r="Z28" s="28">
        <v>40291</v>
      </c>
      <c r="AA28" s="30">
        <v>3.2690000000000001</v>
      </c>
      <c r="AB28" s="28">
        <v>40291</v>
      </c>
      <c r="AC28" s="30">
        <v>3.5375000000000001</v>
      </c>
      <c r="AD28" s="28">
        <v>40291</v>
      </c>
      <c r="AE28" s="30">
        <v>3.9468999999999999</v>
      </c>
      <c r="AF28" s="890">
        <v>40291</v>
      </c>
      <c r="AG28" s="30">
        <v>9.1999999999999998E-2</v>
      </c>
      <c r="AH28" s="890">
        <v>40291</v>
      </c>
      <c r="AI28" s="30">
        <v>9.0999999999999998E-2</v>
      </c>
      <c r="AJ28" s="41">
        <v>40291</v>
      </c>
      <c r="AK28" s="30" t="s">
        <v>31</v>
      </c>
      <c r="AL28" s="28">
        <v>40291</v>
      </c>
      <c r="AM28" s="30" t="s">
        <v>31</v>
      </c>
      <c r="AN28" s="28">
        <v>40291</v>
      </c>
      <c r="AO28" s="30">
        <v>1.0940000000000001</v>
      </c>
      <c r="AP28" s="41">
        <v>40291</v>
      </c>
      <c r="AQ28" s="30" t="s">
        <v>31</v>
      </c>
      <c r="AR28" s="28">
        <v>40291</v>
      </c>
      <c r="AS28" s="30">
        <v>2.093</v>
      </c>
      <c r="AT28" s="41">
        <v>40291</v>
      </c>
      <c r="AU28" s="30">
        <v>3.371</v>
      </c>
      <c r="AV28" s="119">
        <v>40291</v>
      </c>
      <c r="AW28" s="30">
        <v>3.4454000000000002</v>
      </c>
      <c r="AX28" s="119">
        <v>40291</v>
      </c>
      <c r="AY28" s="99">
        <v>3.5869999999999997</v>
      </c>
      <c r="AZ28" s="41">
        <v>40291</v>
      </c>
      <c r="BA28" s="30">
        <v>1.6160000000000001</v>
      </c>
      <c r="BB28" s="28">
        <v>40291</v>
      </c>
      <c r="BC28" s="30">
        <v>2.4159000000000002</v>
      </c>
      <c r="BD28" s="28">
        <v>40291</v>
      </c>
      <c r="BE28" s="30">
        <v>3.1589</v>
      </c>
      <c r="BF28" s="28">
        <v>40291</v>
      </c>
      <c r="BG28" s="30">
        <v>3.4163999999999999</v>
      </c>
      <c r="BH28" s="28">
        <v>40291</v>
      </c>
      <c r="BI28" s="30">
        <v>3.8675999999999999</v>
      </c>
      <c r="BJ28" s="890">
        <v>40291</v>
      </c>
      <c r="BK28" s="30">
        <v>3.4540000000000002</v>
      </c>
      <c r="BL28" s="890">
        <v>40291</v>
      </c>
      <c r="BM28" s="30">
        <v>3.5470000000000002</v>
      </c>
      <c r="BN28" s="41">
        <v>40291</v>
      </c>
      <c r="BO28" s="30">
        <v>1.2969999999999999</v>
      </c>
      <c r="BP28" s="28">
        <v>40291</v>
      </c>
      <c r="BQ28" s="30">
        <v>2.0270000000000001</v>
      </c>
      <c r="BR28" s="28">
        <v>40291</v>
      </c>
      <c r="BS28" s="30">
        <v>2.8149999999999999</v>
      </c>
      <c r="BT28" s="41">
        <v>40291</v>
      </c>
      <c r="BU28" s="30">
        <v>3.0419999999999998</v>
      </c>
      <c r="BV28" s="28">
        <v>40291</v>
      </c>
      <c r="BW28" s="30">
        <v>3.5859999999999999</v>
      </c>
      <c r="BX28" s="1446"/>
      <c r="BY28" s="93">
        <v>40291</v>
      </c>
      <c r="BZ28" s="723">
        <v>2.2679999999999998</v>
      </c>
      <c r="CA28" s="28">
        <v>40291</v>
      </c>
      <c r="CB28" s="723">
        <v>3.0470000000000002</v>
      </c>
      <c r="CC28" s="28">
        <v>40291</v>
      </c>
      <c r="CD28" s="723">
        <v>3.6760000000000002</v>
      </c>
      <c r="CE28" s="28">
        <v>40291</v>
      </c>
      <c r="CF28" s="723">
        <v>4.0179999999999998</v>
      </c>
      <c r="CG28" s="28">
        <v>40291</v>
      </c>
      <c r="CH28" s="723">
        <v>4.43</v>
      </c>
      <c r="CI28" s="41">
        <v>40291</v>
      </c>
      <c r="CJ28" s="30">
        <v>2.2098</v>
      </c>
      <c r="CK28" s="28">
        <v>40291</v>
      </c>
      <c r="CL28" s="30">
        <v>3.0512999999999999</v>
      </c>
      <c r="CM28" s="28">
        <v>40291</v>
      </c>
      <c r="CN28" s="30">
        <v>3.6494999999999997</v>
      </c>
      <c r="CO28" s="114">
        <v>40291</v>
      </c>
      <c r="CP28" s="30">
        <v>4.1742999999999997</v>
      </c>
      <c r="CQ28" s="28">
        <v>40291</v>
      </c>
      <c r="CR28" s="30">
        <v>4.3708</v>
      </c>
      <c r="CS28" s="41">
        <v>40291</v>
      </c>
      <c r="CT28" s="30">
        <v>2.4548000000000001</v>
      </c>
      <c r="CU28" s="28">
        <v>40291</v>
      </c>
      <c r="CV28" s="30">
        <v>3.2745000000000002</v>
      </c>
      <c r="CW28" s="28">
        <v>40291</v>
      </c>
      <c r="CX28" s="30">
        <v>4.0320999999999998</v>
      </c>
      <c r="CY28" s="114">
        <v>40291</v>
      </c>
      <c r="CZ28" s="30">
        <v>4.3094000000000001</v>
      </c>
      <c r="DA28" s="28">
        <v>40291</v>
      </c>
      <c r="DB28" s="30">
        <v>4.7691999999999997</v>
      </c>
      <c r="DC28" s="41">
        <v>40291</v>
      </c>
      <c r="DD28" s="30">
        <v>2.7678000000000003</v>
      </c>
      <c r="DE28" s="28">
        <v>40291</v>
      </c>
      <c r="DF28" s="30">
        <v>3.6385000000000001</v>
      </c>
      <c r="DG28" s="28">
        <v>40291</v>
      </c>
      <c r="DH28" s="30">
        <v>4.4410999999999996</v>
      </c>
      <c r="DI28" s="114">
        <v>40291</v>
      </c>
      <c r="DJ28" s="30">
        <v>4.6334999999999997</v>
      </c>
      <c r="DK28" s="28"/>
      <c r="DL28" s="30"/>
      <c r="DM28" s="41">
        <v>40291</v>
      </c>
      <c r="DN28" s="30">
        <v>3.0779000000000001</v>
      </c>
      <c r="DO28" s="28">
        <v>40291</v>
      </c>
      <c r="DP28" s="30">
        <v>3.9864000000000002</v>
      </c>
      <c r="DQ28" s="28">
        <v>40291</v>
      </c>
      <c r="DR28" s="30">
        <v>5.0961999999999996</v>
      </c>
      <c r="DS28" s="114">
        <v>40291</v>
      </c>
      <c r="DT28" s="30">
        <v>5.2676999999999996</v>
      </c>
      <c r="DU28" s="28"/>
      <c r="DV28" s="30"/>
      <c r="DW28" s="41">
        <v>40291</v>
      </c>
      <c r="DX28" s="30">
        <v>4.3173000000000004</v>
      </c>
      <c r="DY28" s="28">
        <v>40291</v>
      </c>
      <c r="DZ28" s="30">
        <v>5.7198000000000002</v>
      </c>
      <c r="EA28" s="28">
        <v>40291</v>
      </c>
      <c r="EB28" s="30">
        <v>7.2263000000000002</v>
      </c>
      <c r="EC28" s="114">
        <v>40291</v>
      </c>
      <c r="ED28" s="30">
        <v>7.4238</v>
      </c>
      <c r="EE28" s="28"/>
      <c r="EF28" s="23"/>
      <c r="EG28" s="1446"/>
      <c r="EH28" s="41">
        <v>40291</v>
      </c>
      <c r="EI28" s="30">
        <v>2.3387000000000002</v>
      </c>
      <c r="EJ28" s="28">
        <v>40291</v>
      </c>
      <c r="EK28" s="30">
        <v>2.8265000000000002</v>
      </c>
      <c r="EL28" s="28">
        <v>40291</v>
      </c>
      <c r="EM28" s="30">
        <v>3.6846999999999999</v>
      </c>
      <c r="EN28" s="28">
        <v>40291</v>
      </c>
      <c r="EO28" s="30">
        <v>3.9876</v>
      </c>
      <c r="EP28" s="28">
        <v>40291</v>
      </c>
      <c r="EQ28" s="88">
        <v>4.6245000000000003</v>
      </c>
      <c r="ER28" s="41">
        <v>40291</v>
      </c>
      <c r="ES28" s="30">
        <v>2.7359999999999998</v>
      </c>
      <c r="ET28" s="28">
        <v>40291</v>
      </c>
      <c r="EU28" s="30">
        <v>3.4843999999999999</v>
      </c>
      <c r="EV28" s="28">
        <v>40291</v>
      </c>
      <c r="EW28" s="30">
        <v>4.3346999999999998</v>
      </c>
      <c r="EX28" s="28">
        <v>40291</v>
      </c>
      <c r="EY28" s="30">
        <v>4.7304000000000004</v>
      </c>
      <c r="EZ28" s="28">
        <v>40291</v>
      </c>
      <c r="FA28" s="30">
        <v>5.1262999999999996</v>
      </c>
      <c r="FB28" s="1446"/>
      <c r="FC28" s="881">
        <v>40291</v>
      </c>
      <c r="FD28" s="184">
        <v>10.901999999999999</v>
      </c>
    </row>
    <row r="29" spans="1:160">
      <c r="A29" s="5">
        <f t="shared" si="0"/>
        <v>40298</v>
      </c>
      <c r="B29" s="41">
        <v>40298</v>
      </c>
      <c r="C29" s="30">
        <v>1.2833000000000001</v>
      </c>
      <c r="D29" s="28">
        <v>40298</v>
      </c>
      <c r="E29" s="30">
        <v>2.0427</v>
      </c>
      <c r="F29" s="28">
        <v>40298</v>
      </c>
      <c r="G29" s="30">
        <v>2.7856000000000001</v>
      </c>
      <c r="H29" s="28">
        <v>40298</v>
      </c>
      <c r="I29" s="30">
        <v>3.0710999999999999</v>
      </c>
      <c r="J29" s="28">
        <v>40298</v>
      </c>
      <c r="K29" s="99">
        <v>3.556</v>
      </c>
      <c r="L29" s="41">
        <v>40298</v>
      </c>
      <c r="M29" s="30">
        <v>1.4924999999999999</v>
      </c>
      <c r="N29" s="28">
        <v>40298</v>
      </c>
      <c r="O29" s="30">
        <v>2.3894000000000002</v>
      </c>
      <c r="P29" s="28">
        <v>40298</v>
      </c>
      <c r="Q29" s="30">
        <v>3.1612999999999998</v>
      </c>
      <c r="R29" s="28">
        <v>40298</v>
      </c>
      <c r="S29" s="30">
        <v>3.4672000000000001</v>
      </c>
      <c r="T29" s="28">
        <v>40298</v>
      </c>
      <c r="U29" s="30">
        <v>3.8513999999999999</v>
      </c>
      <c r="V29" s="119">
        <v>40298</v>
      </c>
      <c r="W29" s="30">
        <v>1.5369999999999999</v>
      </c>
      <c r="X29" s="28">
        <v>40298</v>
      </c>
      <c r="Y29" s="30">
        <v>2.3445999999999998</v>
      </c>
      <c r="Z29" s="28">
        <v>40298</v>
      </c>
      <c r="AA29" s="30">
        <v>3.1823000000000001</v>
      </c>
      <c r="AB29" s="28">
        <v>40298</v>
      </c>
      <c r="AC29" s="30">
        <v>3.4723999999999999</v>
      </c>
      <c r="AD29" s="28">
        <v>40298</v>
      </c>
      <c r="AE29" s="30">
        <v>3.8708</v>
      </c>
      <c r="AF29" s="890">
        <v>40298</v>
      </c>
      <c r="AG29" s="30">
        <v>0.09</v>
      </c>
      <c r="AH29" s="890">
        <v>40298</v>
      </c>
      <c r="AI29" s="30">
        <v>0.09</v>
      </c>
      <c r="AJ29" s="41">
        <v>40298</v>
      </c>
      <c r="AK29" s="30" t="s">
        <v>31</v>
      </c>
      <c r="AL29" s="28">
        <v>40298</v>
      </c>
      <c r="AM29" s="30" t="s">
        <v>31</v>
      </c>
      <c r="AN29" s="28">
        <v>40298</v>
      </c>
      <c r="AO29" s="30">
        <v>1.014</v>
      </c>
      <c r="AP29" s="41">
        <v>40298</v>
      </c>
      <c r="AQ29" s="30" t="s">
        <v>31</v>
      </c>
      <c r="AR29" s="28">
        <v>40298</v>
      </c>
      <c r="AS29" s="30">
        <v>2.089</v>
      </c>
      <c r="AT29" s="41">
        <v>40298</v>
      </c>
      <c r="AU29" s="30">
        <v>3.2890000000000001</v>
      </c>
      <c r="AV29" s="119">
        <v>40298</v>
      </c>
      <c r="AW29" s="30">
        <v>3.3557000000000001</v>
      </c>
      <c r="AX29" s="119">
        <v>40298</v>
      </c>
      <c r="AY29" s="99">
        <v>3.5089999999999999</v>
      </c>
      <c r="AZ29" s="41">
        <v>40298</v>
      </c>
      <c r="BA29" s="30">
        <v>1.5192999999999999</v>
      </c>
      <c r="BB29" s="28">
        <v>40298</v>
      </c>
      <c r="BC29" s="30">
        <v>2.2690999999999999</v>
      </c>
      <c r="BD29" s="28">
        <v>40298</v>
      </c>
      <c r="BE29" s="30">
        <v>3.0488</v>
      </c>
      <c r="BF29" s="28">
        <v>40298</v>
      </c>
      <c r="BG29" s="30">
        <v>3.2759999999999998</v>
      </c>
      <c r="BH29" s="28">
        <v>40298</v>
      </c>
      <c r="BI29" s="30">
        <v>3.7326000000000001</v>
      </c>
      <c r="BJ29" s="890">
        <v>40298</v>
      </c>
      <c r="BK29" s="30">
        <v>3.323</v>
      </c>
      <c r="BL29" s="890">
        <v>40298</v>
      </c>
      <c r="BM29" s="30">
        <v>3.3970000000000002</v>
      </c>
      <c r="BN29" s="41">
        <v>40298</v>
      </c>
      <c r="BO29" s="30">
        <v>1.163</v>
      </c>
      <c r="BP29" s="28">
        <v>40298</v>
      </c>
      <c r="BQ29" s="30">
        <v>1.873</v>
      </c>
      <c r="BR29" s="28">
        <v>40298</v>
      </c>
      <c r="BS29" s="30">
        <v>2.694</v>
      </c>
      <c r="BT29" s="41">
        <v>40298</v>
      </c>
      <c r="BU29" s="30">
        <v>2.9290000000000003</v>
      </c>
      <c r="BV29" s="28">
        <v>40298</v>
      </c>
      <c r="BW29" s="30">
        <v>3.464</v>
      </c>
      <c r="BX29" s="1446"/>
      <c r="BY29" s="93">
        <v>40298</v>
      </c>
      <c r="BZ29" s="723">
        <v>2.2081</v>
      </c>
      <c r="CA29" s="28">
        <v>40298</v>
      </c>
      <c r="CB29" s="723">
        <v>3.0026999999999999</v>
      </c>
      <c r="CC29" s="28">
        <v>40298</v>
      </c>
      <c r="CD29" s="723">
        <v>3.6574</v>
      </c>
      <c r="CE29" s="28">
        <v>40298</v>
      </c>
      <c r="CF29" s="723">
        <v>3.9999000000000002</v>
      </c>
      <c r="CG29" s="28">
        <v>40298</v>
      </c>
      <c r="CH29" s="723">
        <v>4.4053000000000004</v>
      </c>
      <c r="CI29" s="41">
        <v>40298</v>
      </c>
      <c r="CJ29" s="30">
        <v>2.0912999999999999</v>
      </c>
      <c r="CK29" s="28">
        <v>40298</v>
      </c>
      <c r="CL29" s="30">
        <v>2.9802999999999997</v>
      </c>
      <c r="CM29" s="28">
        <v>40298</v>
      </c>
      <c r="CN29" s="30">
        <v>3.63</v>
      </c>
      <c r="CO29" s="114">
        <v>40298</v>
      </c>
      <c r="CP29" s="30">
        <v>4.0868000000000002</v>
      </c>
      <c r="CQ29" s="28">
        <v>40298</v>
      </c>
      <c r="CR29" s="30">
        <v>4.2469999999999999</v>
      </c>
      <c r="CS29" s="41">
        <v>40298</v>
      </c>
      <c r="CT29" s="30">
        <v>2.3795999999999999</v>
      </c>
      <c r="CU29" s="28">
        <v>40298</v>
      </c>
      <c r="CV29" s="30">
        <v>3.1947999999999999</v>
      </c>
      <c r="CW29" s="28">
        <v>40298</v>
      </c>
      <c r="CX29" s="30">
        <v>3.9558999999999997</v>
      </c>
      <c r="CY29" s="114">
        <v>40298</v>
      </c>
      <c r="CZ29" s="30">
        <v>4.2351999999999999</v>
      </c>
      <c r="DA29" s="28">
        <v>40298</v>
      </c>
      <c r="DB29" s="30">
        <v>4.6986999999999997</v>
      </c>
      <c r="DC29" s="41">
        <v>40298</v>
      </c>
      <c r="DD29" s="30">
        <v>2.6692</v>
      </c>
      <c r="DE29" s="28">
        <v>40298</v>
      </c>
      <c r="DF29" s="30">
        <v>3.5554000000000001</v>
      </c>
      <c r="DG29" s="28">
        <v>40298</v>
      </c>
      <c r="DH29" s="30">
        <v>4.3616000000000001</v>
      </c>
      <c r="DI29" s="114">
        <v>40298</v>
      </c>
      <c r="DJ29" s="30">
        <v>4.5559000000000003</v>
      </c>
      <c r="DK29" s="28"/>
      <c r="DL29" s="30"/>
      <c r="DM29" s="41">
        <v>40298</v>
      </c>
      <c r="DN29" s="30">
        <v>2.7932000000000001</v>
      </c>
      <c r="DO29" s="28">
        <v>40298</v>
      </c>
      <c r="DP29" s="30">
        <v>3.7622</v>
      </c>
      <c r="DQ29" s="28">
        <v>40298</v>
      </c>
      <c r="DR29" s="30">
        <v>4.8754999999999997</v>
      </c>
      <c r="DS29" s="114">
        <v>40298</v>
      </c>
      <c r="DT29" s="30">
        <v>5.0940000000000003</v>
      </c>
      <c r="DU29" s="28"/>
      <c r="DV29" s="30"/>
      <c r="DW29" s="41">
        <v>40298</v>
      </c>
      <c r="DX29" s="30">
        <v>4.1524999999999999</v>
      </c>
      <c r="DY29" s="28">
        <v>40298</v>
      </c>
      <c r="DZ29" s="30">
        <v>5.5705</v>
      </c>
      <c r="EA29" s="28">
        <v>40298</v>
      </c>
      <c r="EB29" s="30">
        <v>7.0806000000000004</v>
      </c>
      <c r="EC29" s="114">
        <v>40298</v>
      </c>
      <c r="ED29" s="30">
        <v>7.28</v>
      </c>
      <c r="EE29" s="28"/>
      <c r="EF29" s="23"/>
      <c r="EG29" s="1446"/>
      <c r="EH29" s="41">
        <v>40298</v>
      </c>
      <c r="EI29" s="30">
        <v>2.1267999999999998</v>
      </c>
      <c r="EJ29" s="28">
        <v>40298</v>
      </c>
      <c r="EK29" s="30">
        <v>2.6640999999999999</v>
      </c>
      <c r="EL29" s="28">
        <v>40298</v>
      </c>
      <c r="EM29" s="30">
        <v>3.5308000000000002</v>
      </c>
      <c r="EN29" s="28">
        <v>40298</v>
      </c>
      <c r="EO29" s="30">
        <v>3.8380000000000001</v>
      </c>
      <c r="EP29" s="28">
        <v>40298</v>
      </c>
      <c r="EQ29" s="88">
        <v>4.4889000000000001</v>
      </c>
      <c r="ER29" s="41">
        <v>40298</v>
      </c>
      <c r="ES29" s="30">
        <v>2.6051000000000002</v>
      </c>
      <c r="ET29" s="28">
        <v>40298</v>
      </c>
      <c r="EU29" s="30">
        <v>3.4388999999999998</v>
      </c>
      <c r="EV29" s="28">
        <v>40298</v>
      </c>
      <c r="EW29" s="30">
        <v>4.3201999999999998</v>
      </c>
      <c r="EX29" s="28">
        <v>40298</v>
      </c>
      <c r="EY29" s="30">
        <v>4.718</v>
      </c>
      <c r="EZ29" s="28">
        <v>40298</v>
      </c>
      <c r="FA29" s="30">
        <v>5.1176000000000004</v>
      </c>
      <c r="FB29" s="1446"/>
      <c r="FC29" s="881">
        <v>40298</v>
      </c>
      <c r="FD29" s="184">
        <v>11.009</v>
      </c>
    </row>
    <row r="30" spans="1:160">
      <c r="A30" s="5">
        <f t="shared" si="0"/>
        <v>40305</v>
      </c>
      <c r="B30" s="41">
        <v>40305</v>
      </c>
      <c r="C30" s="30">
        <v>0.95660000000000001</v>
      </c>
      <c r="D30" s="28">
        <v>40305</v>
      </c>
      <c r="E30" s="30">
        <v>1.7459</v>
      </c>
      <c r="F30" s="28">
        <v>40305</v>
      </c>
      <c r="G30" s="30">
        <v>2.5244999999999997</v>
      </c>
      <c r="H30" s="28">
        <v>40305</v>
      </c>
      <c r="I30" s="30">
        <v>2.8247</v>
      </c>
      <c r="J30" s="28">
        <v>40305</v>
      </c>
      <c r="K30" s="99">
        <v>3.3418999999999999</v>
      </c>
      <c r="L30" s="41">
        <v>40305</v>
      </c>
      <c r="M30" s="30">
        <v>1.6194999999999999</v>
      </c>
      <c r="N30" s="28">
        <v>40305</v>
      </c>
      <c r="O30" s="30">
        <v>2.4495</v>
      </c>
      <c r="P30" s="28">
        <v>40305</v>
      </c>
      <c r="Q30" s="30">
        <v>3.1899000000000002</v>
      </c>
      <c r="R30" s="28">
        <v>40305</v>
      </c>
      <c r="S30" s="30">
        <v>3.4973000000000001</v>
      </c>
      <c r="T30" s="28">
        <v>40305</v>
      </c>
      <c r="U30" s="30">
        <v>3.8772000000000002</v>
      </c>
      <c r="V30" s="119">
        <v>40305</v>
      </c>
      <c r="W30" s="30">
        <v>1.6206</v>
      </c>
      <c r="X30" s="28">
        <v>40305</v>
      </c>
      <c r="Y30" s="30">
        <v>2.4073000000000002</v>
      </c>
      <c r="Z30" s="28">
        <v>40305</v>
      </c>
      <c r="AA30" s="30">
        <v>3.1859999999999999</v>
      </c>
      <c r="AB30" s="28">
        <v>40305</v>
      </c>
      <c r="AC30" s="30">
        <v>3.4906000000000001</v>
      </c>
      <c r="AD30" s="28">
        <v>40305</v>
      </c>
      <c r="AE30" s="30">
        <v>3.9487000000000001</v>
      </c>
      <c r="AF30" s="890">
        <v>40305</v>
      </c>
      <c r="AG30" s="30">
        <v>0.09</v>
      </c>
      <c r="AH30" s="890">
        <v>40305</v>
      </c>
      <c r="AI30" s="30">
        <v>0.09</v>
      </c>
      <c r="AJ30" s="41">
        <v>40305</v>
      </c>
      <c r="AK30" s="30" t="s">
        <v>31</v>
      </c>
      <c r="AL30" s="28">
        <v>40305</v>
      </c>
      <c r="AM30" s="30" t="s">
        <v>31</v>
      </c>
      <c r="AN30" s="28">
        <v>40305</v>
      </c>
      <c r="AO30" s="30">
        <v>1.0760000000000001</v>
      </c>
      <c r="AP30" s="41">
        <v>40305</v>
      </c>
      <c r="AQ30" s="30" t="s">
        <v>31</v>
      </c>
      <c r="AR30" s="28">
        <v>40305</v>
      </c>
      <c r="AS30" s="30">
        <v>1.885</v>
      </c>
      <c r="AT30" s="41">
        <v>40305</v>
      </c>
      <c r="AU30" s="30">
        <v>3.15</v>
      </c>
      <c r="AV30" s="119">
        <v>40305</v>
      </c>
      <c r="AW30" s="30">
        <v>3.2328999999999999</v>
      </c>
      <c r="AX30" s="119">
        <v>40305</v>
      </c>
      <c r="AY30" s="99">
        <v>3.3919999999999999</v>
      </c>
      <c r="AZ30" s="41">
        <v>40305</v>
      </c>
      <c r="BA30" s="30">
        <v>1.2484</v>
      </c>
      <c r="BB30" s="28">
        <v>40305</v>
      </c>
      <c r="BC30" s="30">
        <v>1.9675</v>
      </c>
      <c r="BD30" s="28">
        <v>40305</v>
      </c>
      <c r="BE30" s="30">
        <v>2.85</v>
      </c>
      <c r="BF30" s="28">
        <v>40305</v>
      </c>
      <c r="BG30" s="30">
        <v>3.0871</v>
      </c>
      <c r="BH30" s="28">
        <v>40305</v>
      </c>
      <c r="BI30" s="30">
        <v>3.5569999999999999</v>
      </c>
      <c r="BJ30" s="890">
        <v>40305</v>
      </c>
      <c r="BK30" s="30">
        <v>3.1310000000000002</v>
      </c>
      <c r="BL30" s="890">
        <v>40305</v>
      </c>
      <c r="BM30" s="30">
        <v>3.2080000000000002</v>
      </c>
      <c r="BN30" s="41">
        <v>40305</v>
      </c>
      <c r="BO30" s="30">
        <v>1.0509999999999999</v>
      </c>
      <c r="BP30" s="28">
        <v>40305</v>
      </c>
      <c r="BQ30" s="30">
        <v>1.7389999999999999</v>
      </c>
      <c r="BR30" s="28">
        <v>40305</v>
      </c>
      <c r="BS30" s="30">
        <v>2.6269999999999998</v>
      </c>
      <c r="BT30" s="41">
        <v>40305</v>
      </c>
      <c r="BU30" s="30">
        <v>2.85</v>
      </c>
      <c r="BV30" s="28">
        <v>40305</v>
      </c>
      <c r="BW30" s="30">
        <v>3.4009999999999998</v>
      </c>
      <c r="BX30" s="1446"/>
      <c r="BY30" s="93">
        <v>40305</v>
      </c>
      <c r="BZ30" s="723">
        <v>2.0569999999999999</v>
      </c>
      <c r="CA30" s="28">
        <v>40305</v>
      </c>
      <c r="CB30" s="723">
        <v>2.8970000000000002</v>
      </c>
      <c r="CC30" s="28">
        <v>40305</v>
      </c>
      <c r="CD30" s="723">
        <v>3.5449999999999999</v>
      </c>
      <c r="CE30" s="28">
        <v>40305</v>
      </c>
      <c r="CF30" s="723">
        <v>3.89</v>
      </c>
      <c r="CG30" s="28">
        <v>40305</v>
      </c>
      <c r="CH30" s="723">
        <v>4.2699999999999996</v>
      </c>
      <c r="CI30" s="41">
        <v>40305</v>
      </c>
      <c r="CJ30" s="30">
        <v>1.8340999999999998</v>
      </c>
      <c r="CK30" s="28">
        <v>40305</v>
      </c>
      <c r="CL30" s="30">
        <v>2.8355999999999999</v>
      </c>
      <c r="CM30" s="28">
        <v>40305</v>
      </c>
      <c r="CN30" s="30">
        <v>3.3803000000000001</v>
      </c>
      <c r="CO30" s="114">
        <v>40305</v>
      </c>
      <c r="CP30" s="30">
        <v>3.8590999999999998</v>
      </c>
      <c r="CQ30" s="28">
        <v>40305</v>
      </c>
      <c r="CR30" s="30">
        <v>3.9633000000000003</v>
      </c>
      <c r="CS30" s="41">
        <v>40305</v>
      </c>
      <c r="CT30" s="30">
        <v>2.2315</v>
      </c>
      <c r="CU30" s="28">
        <v>40305</v>
      </c>
      <c r="CV30" s="30">
        <v>3.0411999999999999</v>
      </c>
      <c r="CW30" s="28">
        <v>40305</v>
      </c>
      <c r="CX30" s="30">
        <v>3.8203</v>
      </c>
      <c r="CY30" s="114">
        <v>40305</v>
      </c>
      <c r="CZ30" s="30">
        <v>4.1176000000000004</v>
      </c>
      <c r="DA30" s="28">
        <v>40305</v>
      </c>
      <c r="DB30" s="30">
        <v>4.5461999999999998</v>
      </c>
      <c r="DC30" s="41">
        <v>40305</v>
      </c>
      <c r="DD30" s="30">
        <v>2.5044</v>
      </c>
      <c r="DE30" s="28">
        <v>40305</v>
      </c>
      <c r="DF30" s="30">
        <v>3.4220999999999999</v>
      </c>
      <c r="DG30" s="28">
        <v>40305</v>
      </c>
      <c r="DH30" s="30">
        <v>4.2431999999999999</v>
      </c>
      <c r="DI30" s="114">
        <v>40305</v>
      </c>
      <c r="DJ30" s="30">
        <v>4.4396000000000004</v>
      </c>
      <c r="DK30" s="28"/>
      <c r="DL30" s="30"/>
      <c r="DM30" s="41">
        <v>40305</v>
      </c>
      <c r="DN30" s="30">
        <v>2.7667000000000002</v>
      </c>
      <c r="DO30" s="28">
        <v>40305</v>
      </c>
      <c r="DP30" s="30">
        <v>3.7662</v>
      </c>
      <c r="DQ30" s="28">
        <v>40305</v>
      </c>
      <c r="DR30" s="30">
        <v>4.8956</v>
      </c>
      <c r="DS30" s="114">
        <v>40305</v>
      </c>
      <c r="DT30" s="30">
        <v>5.1159999999999997</v>
      </c>
      <c r="DU30" s="28"/>
      <c r="DV30" s="30"/>
      <c r="DW30" s="41">
        <v>40305</v>
      </c>
      <c r="DX30" s="30">
        <v>4.1890000000000001</v>
      </c>
      <c r="DY30" s="28">
        <v>40305</v>
      </c>
      <c r="DZ30" s="30">
        <v>5.6375000000000002</v>
      </c>
      <c r="EA30" s="28">
        <v>40305</v>
      </c>
      <c r="EB30" s="30">
        <v>7.1635999999999997</v>
      </c>
      <c r="EC30" s="114">
        <v>40305</v>
      </c>
      <c r="ED30" s="30">
        <v>7.3631000000000002</v>
      </c>
      <c r="EE30" s="28"/>
      <c r="EF30" s="23"/>
      <c r="EG30" s="1446"/>
      <c r="EH30" s="41">
        <v>40305</v>
      </c>
      <c r="EI30" s="30">
        <v>1.9157999999999999</v>
      </c>
      <c r="EJ30" s="28">
        <v>40305</v>
      </c>
      <c r="EK30" s="30">
        <v>2.4861</v>
      </c>
      <c r="EL30" s="28">
        <v>40305</v>
      </c>
      <c r="EM30" s="30">
        <v>3.4192999999999998</v>
      </c>
      <c r="EN30" s="28">
        <v>40305</v>
      </c>
      <c r="EO30" s="30">
        <v>3.7644000000000002</v>
      </c>
      <c r="EP30" s="28">
        <v>40305</v>
      </c>
      <c r="EQ30" s="88">
        <v>4.3750999999999998</v>
      </c>
      <c r="ER30" s="41">
        <v>40305</v>
      </c>
      <c r="ES30" s="30">
        <v>2.4754</v>
      </c>
      <c r="ET30" s="28">
        <v>40305</v>
      </c>
      <c r="EU30" s="30">
        <v>3.3387000000000002</v>
      </c>
      <c r="EV30" s="28">
        <v>40305</v>
      </c>
      <c r="EW30" s="30">
        <v>4.2359999999999998</v>
      </c>
      <c r="EX30" s="28">
        <v>40305</v>
      </c>
      <c r="EY30" s="30">
        <v>4.6357999999999997</v>
      </c>
      <c r="EZ30" s="28">
        <v>40305</v>
      </c>
      <c r="FA30" s="30">
        <v>4.9993999999999996</v>
      </c>
      <c r="FB30" s="1446"/>
      <c r="FC30" s="881">
        <v>40305</v>
      </c>
      <c r="FD30" s="184">
        <v>10.994</v>
      </c>
    </row>
    <row r="31" spans="1:160">
      <c r="A31" s="5">
        <f t="shared" si="0"/>
        <v>40312</v>
      </c>
      <c r="B31" s="41">
        <v>40312</v>
      </c>
      <c r="C31" s="30">
        <v>0.93079999999999996</v>
      </c>
      <c r="D31" s="28">
        <v>40312</v>
      </c>
      <c r="E31" s="30">
        <v>1.7539</v>
      </c>
      <c r="F31" s="28">
        <v>40312</v>
      </c>
      <c r="G31" s="30">
        <v>2.5853000000000002</v>
      </c>
      <c r="H31" s="28">
        <v>40312</v>
      </c>
      <c r="I31" s="30">
        <v>2.9371</v>
      </c>
      <c r="J31" s="28">
        <v>40312</v>
      </c>
      <c r="K31" s="99">
        <v>3.4552</v>
      </c>
      <c r="L31" s="41">
        <v>40312</v>
      </c>
      <c r="M31" s="30">
        <v>1.3407</v>
      </c>
      <c r="N31" s="28">
        <v>40312</v>
      </c>
      <c r="O31" s="30">
        <v>2.2082999999999999</v>
      </c>
      <c r="P31" s="28">
        <v>40312</v>
      </c>
      <c r="Q31" s="30">
        <v>2.9836999999999998</v>
      </c>
      <c r="R31" s="28">
        <v>40312</v>
      </c>
      <c r="S31" s="30">
        <v>3.2850000000000001</v>
      </c>
      <c r="T31" s="28">
        <v>40312</v>
      </c>
      <c r="U31" s="30">
        <v>3.7570999999999999</v>
      </c>
      <c r="V31" s="119">
        <v>40312</v>
      </c>
      <c r="W31" s="30">
        <v>1.3719000000000001</v>
      </c>
      <c r="X31" s="28">
        <v>40312</v>
      </c>
      <c r="Y31" s="30">
        <v>2.1778</v>
      </c>
      <c r="Z31" s="28">
        <v>40312</v>
      </c>
      <c r="AA31" s="30">
        <v>3.0024999999999999</v>
      </c>
      <c r="AB31" s="28">
        <v>40312</v>
      </c>
      <c r="AC31" s="30">
        <v>3.3224</v>
      </c>
      <c r="AD31" s="28">
        <v>40312</v>
      </c>
      <c r="AE31" s="30">
        <v>3.8071000000000002</v>
      </c>
      <c r="AF31" s="890">
        <v>40312</v>
      </c>
      <c r="AG31" s="30">
        <v>8.5000000000000006E-2</v>
      </c>
      <c r="AH31" s="890">
        <v>40312</v>
      </c>
      <c r="AI31" s="30">
        <v>8.5999999999999993E-2</v>
      </c>
      <c r="AJ31" s="41">
        <v>40312</v>
      </c>
      <c r="AK31" s="30" t="s">
        <v>31</v>
      </c>
      <c r="AL31" s="28">
        <v>40312</v>
      </c>
      <c r="AM31" s="30" t="s">
        <v>31</v>
      </c>
      <c r="AN31" s="28">
        <v>40312</v>
      </c>
      <c r="AO31" s="30">
        <v>0.85699999999999998</v>
      </c>
      <c r="AP31" s="41">
        <v>40312</v>
      </c>
      <c r="AQ31" s="30" t="s">
        <v>31</v>
      </c>
      <c r="AR31" s="28">
        <v>40312</v>
      </c>
      <c r="AS31" s="30">
        <v>2.0720000000000001</v>
      </c>
      <c r="AT31" s="41">
        <v>40312</v>
      </c>
      <c r="AU31" s="30">
        <v>3.1160000000000001</v>
      </c>
      <c r="AV31" s="119">
        <v>40312</v>
      </c>
      <c r="AW31" s="30">
        <v>3.2227000000000001</v>
      </c>
      <c r="AX31" s="119">
        <v>40312</v>
      </c>
      <c r="AY31" s="99">
        <v>3.383</v>
      </c>
      <c r="AZ31" s="41">
        <v>40312</v>
      </c>
      <c r="BA31" s="30">
        <v>1.2314000000000001</v>
      </c>
      <c r="BB31" s="28">
        <v>40312</v>
      </c>
      <c r="BC31" s="30">
        <v>2.004</v>
      </c>
      <c r="BD31" s="28">
        <v>40312</v>
      </c>
      <c r="BE31" s="30">
        <v>2.8849999999999998</v>
      </c>
      <c r="BF31" s="28">
        <v>40312</v>
      </c>
      <c r="BG31" s="30">
        <v>3.1366999999999998</v>
      </c>
      <c r="BH31" s="28">
        <v>40312</v>
      </c>
      <c r="BI31" s="30">
        <v>3.6332</v>
      </c>
      <c r="BJ31" s="890">
        <v>40312</v>
      </c>
      <c r="BK31" s="30">
        <v>3.2410000000000001</v>
      </c>
      <c r="BL31" s="890">
        <v>40312</v>
      </c>
      <c r="BM31" s="30">
        <v>3.2629999999999999</v>
      </c>
      <c r="BN31" s="41">
        <v>40312</v>
      </c>
      <c r="BO31" s="30">
        <v>1.0760000000000001</v>
      </c>
      <c r="BP31" s="28">
        <v>40312</v>
      </c>
      <c r="BQ31" s="30">
        <v>1.81</v>
      </c>
      <c r="BR31" s="28">
        <v>40312</v>
      </c>
      <c r="BS31" s="30">
        <v>2.7210000000000001</v>
      </c>
      <c r="BT31" s="41">
        <v>40312</v>
      </c>
      <c r="BU31" s="30">
        <v>2.9580000000000002</v>
      </c>
      <c r="BV31" s="28">
        <v>40312</v>
      </c>
      <c r="BW31" s="30">
        <v>3.5529999999999999</v>
      </c>
      <c r="BX31" s="1446"/>
      <c r="BY31" s="93">
        <v>40312</v>
      </c>
      <c r="BZ31" s="723">
        <v>2.0419999999999998</v>
      </c>
      <c r="CA31" s="28">
        <v>40312</v>
      </c>
      <c r="CB31" s="723">
        <v>2.88</v>
      </c>
      <c r="CC31" s="28">
        <v>40312</v>
      </c>
      <c r="CD31" s="723">
        <v>3.5659999999999998</v>
      </c>
      <c r="CE31" s="28">
        <v>40312</v>
      </c>
      <c r="CF31" s="723">
        <v>3.9130000000000003</v>
      </c>
      <c r="CG31" s="28">
        <v>40312</v>
      </c>
      <c r="CH31" s="723">
        <v>4.3310000000000004</v>
      </c>
      <c r="CI31" s="41">
        <v>40312</v>
      </c>
      <c r="CJ31" s="30">
        <v>1.855</v>
      </c>
      <c r="CK31" s="28">
        <v>40312</v>
      </c>
      <c r="CL31" s="30">
        <v>2.8334999999999999</v>
      </c>
      <c r="CM31" s="28">
        <v>40312</v>
      </c>
      <c r="CN31" s="30">
        <v>3.4592999999999998</v>
      </c>
      <c r="CO31" s="114">
        <v>40312</v>
      </c>
      <c r="CP31" s="30">
        <v>3.9619999999999997</v>
      </c>
      <c r="CQ31" s="28">
        <v>40312</v>
      </c>
      <c r="CR31" s="30">
        <v>4.1177999999999999</v>
      </c>
      <c r="CS31" s="41">
        <v>40312</v>
      </c>
      <c r="CT31" s="30">
        <v>2.2298</v>
      </c>
      <c r="CU31" s="28">
        <v>40312</v>
      </c>
      <c r="CV31" s="30">
        <v>3.0354999999999999</v>
      </c>
      <c r="CW31" s="28">
        <v>40312</v>
      </c>
      <c r="CX31" s="30">
        <v>3.8765999999999998</v>
      </c>
      <c r="CY31" s="114">
        <v>40312</v>
      </c>
      <c r="CZ31" s="30">
        <v>4.1978999999999997</v>
      </c>
      <c r="DA31" s="28">
        <v>40312</v>
      </c>
      <c r="DB31" s="30">
        <v>4.6769999999999996</v>
      </c>
      <c r="DC31" s="41">
        <v>40312</v>
      </c>
      <c r="DD31" s="30">
        <v>2.5023999999999997</v>
      </c>
      <c r="DE31" s="28">
        <v>40312</v>
      </c>
      <c r="DF31" s="30">
        <v>3.4180999999999999</v>
      </c>
      <c r="DG31" s="28">
        <v>40312</v>
      </c>
      <c r="DH31" s="30">
        <v>4.2991999999999999</v>
      </c>
      <c r="DI31" s="114">
        <v>40312</v>
      </c>
      <c r="DJ31" s="30">
        <v>4.5195999999999996</v>
      </c>
      <c r="DK31" s="28"/>
      <c r="DL31" s="30"/>
      <c r="DM31" s="41">
        <v>40312</v>
      </c>
      <c r="DN31" s="30">
        <v>2.8368000000000002</v>
      </c>
      <c r="DO31" s="28">
        <v>40312</v>
      </c>
      <c r="DP31" s="30">
        <v>3.8342999999999998</v>
      </c>
      <c r="DQ31" s="28">
        <v>40312</v>
      </c>
      <c r="DR31" s="30">
        <v>5.0236000000000001</v>
      </c>
      <c r="DS31" s="114">
        <v>40312</v>
      </c>
      <c r="DT31" s="30">
        <v>5.2681000000000004</v>
      </c>
      <c r="DU31" s="28"/>
      <c r="DV31" s="30"/>
      <c r="DW31" s="41">
        <v>40312</v>
      </c>
      <c r="DX31" s="30">
        <v>4.3243</v>
      </c>
      <c r="DY31" s="28">
        <v>40312</v>
      </c>
      <c r="DZ31" s="30">
        <v>5.7397999999999998</v>
      </c>
      <c r="EA31" s="28">
        <v>40312</v>
      </c>
      <c r="EB31" s="30">
        <v>7.2828999999999997</v>
      </c>
      <c r="EC31" s="114">
        <v>40312</v>
      </c>
      <c r="ED31" s="30">
        <v>7.4743000000000004</v>
      </c>
      <c r="EE31" s="28"/>
      <c r="EF31" s="23"/>
      <c r="EG31" s="1446"/>
      <c r="EH31" s="41">
        <v>40312</v>
      </c>
      <c r="EI31" s="30">
        <v>1.9220999999999999</v>
      </c>
      <c r="EJ31" s="28">
        <v>40312</v>
      </c>
      <c r="EK31" s="30">
        <v>2.5028999999999999</v>
      </c>
      <c r="EL31" s="28">
        <v>40312</v>
      </c>
      <c r="EM31" s="30">
        <v>3.4733000000000001</v>
      </c>
      <c r="EN31" s="28">
        <v>40312</v>
      </c>
      <c r="EO31" s="30">
        <v>3.8382000000000001</v>
      </c>
      <c r="EP31" s="28">
        <v>40312</v>
      </c>
      <c r="EQ31" s="88">
        <v>4.4599000000000002</v>
      </c>
      <c r="ER31" s="41">
        <v>40312</v>
      </c>
      <c r="ES31" s="30">
        <v>2.4371</v>
      </c>
      <c r="ET31" s="28">
        <v>40312</v>
      </c>
      <c r="EU31" s="30">
        <v>3.2519999999999998</v>
      </c>
      <c r="EV31" s="28">
        <v>40312</v>
      </c>
      <c r="EW31" s="30">
        <v>4.1058000000000003</v>
      </c>
      <c r="EX31" s="28">
        <v>40312</v>
      </c>
      <c r="EY31" s="30">
        <v>4.5294999999999996</v>
      </c>
      <c r="EZ31" s="28">
        <v>40312</v>
      </c>
      <c r="FA31" s="30">
        <v>4.9937000000000005</v>
      </c>
      <c r="FB31" s="1446"/>
      <c r="FC31" s="881">
        <v>40312</v>
      </c>
      <c r="FD31" s="184">
        <v>11.154</v>
      </c>
    </row>
    <row r="32" spans="1:160">
      <c r="A32" s="5">
        <f t="shared" si="0"/>
        <v>40319</v>
      </c>
      <c r="B32" s="41">
        <v>40319</v>
      </c>
      <c r="C32" s="30">
        <v>0.83720000000000006</v>
      </c>
      <c r="D32" s="28">
        <v>40319</v>
      </c>
      <c r="E32" s="30">
        <v>1.6364000000000001</v>
      </c>
      <c r="F32" s="28">
        <v>40319</v>
      </c>
      <c r="G32" s="30">
        <v>2.4258999999999999</v>
      </c>
      <c r="H32" s="28">
        <v>40319</v>
      </c>
      <c r="I32" s="30">
        <v>2.7593000000000001</v>
      </c>
      <c r="J32" s="28">
        <v>40319</v>
      </c>
      <c r="K32" s="99">
        <v>3.2496999999999998</v>
      </c>
      <c r="L32" s="41">
        <v>40319</v>
      </c>
      <c r="M32" s="30">
        <v>1.2021999999999999</v>
      </c>
      <c r="N32" s="28">
        <v>40319</v>
      </c>
      <c r="O32" s="30">
        <v>2.0726</v>
      </c>
      <c r="P32" s="28">
        <v>40319</v>
      </c>
      <c r="Q32" s="30">
        <v>2.8384999999999998</v>
      </c>
      <c r="R32" s="28">
        <v>40319</v>
      </c>
      <c r="S32" s="30">
        <v>3.1274999999999999</v>
      </c>
      <c r="T32" s="28">
        <v>40319</v>
      </c>
      <c r="U32" s="30">
        <v>3.5819999999999999</v>
      </c>
      <c r="V32" s="119">
        <v>40319</v>
      </c>
      <c r="W32" s="30">
        <v>1.2270000000000001</v>
      </c>
      <c r="X32" s="28">
        <v>40319</v>
      </c>
      <c r="Y32" s="30">
        <v>2.0501</v>
      </c>
      <c r="Z32" s="28">
        <v>40319</v>
      </c>
      <c r="AA32" s="30">
        <v>2.8662999999999998</v>
      </c>
      <c r="AB32" s="28">
        <v>40319</v>
      </c>
      <c r="AC32" s="30">
        <v>3.1720000000000002</v>
      </c>
      <c r="AD32" s="28">
        <v>40319</v>
      </c>
      <c r="AE32" s="30">
        <v>3.6412</v>
      </c>
      <c r="AF32" s="890">
        <v>40319</v>
      </c>
      <c r="AG32" s="30">
        <v>8.1000000000000003E-2</v>
      </c>
      <c r="AH32" s="890">
        <v>40319</v>
      </c>
      <c r="AI32" s="30">
        <v>8.2000000000000003E-2</v>
      </c>
      <c r="AJ32" s="41">
        <v>40319</v>
      </c>
      <c r="AK32" s="30">
        <v>-0.45100000000000001</v>
      </c>
      <c r="AL32" s="28">
        <v>40319</v>
      </c>
      <c r="AM32" s="30" t="s">
        <v>31</v>
      </c>
      <c r="AN32" s="28">
        <v>40319</v>
      </c>
      <c r="AO32" s="30">
        <v>0.83199999999999996</v>
      </c>
      <c r="AP32" s="41">
        <v>40319</v>
      </c>
      <c r="AQ32" s="30">
        <v>1.4490000000000001</v>
      </c>
      <c r="AR32" s="28">
        <v>40319</v>
      </c>
      <c r="AS32" s="30">
        <v>1.9</v>
      </c>
      <c r="AT32" s="41">
        <v>40319</v>
      </c>
      <c r="AU32" s="30">
        <v>2.919</v>
      </c>
      <c r="AV32" s="119">
        <v>40319</v>
      </c>
      <c r="AW32" s="30">
        <v>3.0265</v>
      </c>
      <c r="AX32" s="119">
        <v>40319</v>
      </c>
      <c r="AY32" s="99">
        <v>3.1669999999999998</v>
      </c>
      <c r="AZ32" s="41">
        <v>40319</v>
      </c>
      <c r="BA32" s="30">
        <v>1.1572</v>
      </c>
      <c r="BB32" s="28">
        <v>40319</v>
      </c>
      <c r="BC32" s="30">
        <v>1.8763000000000001</v>
      </c>
      <c r="BD32" s="28">
        <v>40319</v>
      </c>
      <c r="BE32" s="30">
        <v>2.6972</v>
      </c>
      <c r="BF32" s="28">
        <v>40319</v>
      </c>
      <c r="BG32" s="30">
        <v>2.9420000000000002</v>
      </c>
      <c r="BH32" s="28">
        <v>40319</v>
      </c>
      <c r="BI32" s="30">
        <v>3.3746</v>
      </c>
      <c r="BJ32" s="890">
        <v>40319</v>
      </c>
      <c r="BK32" s="30">
        <v>3.0510000000000002</v>
      </c>
      <c r="BL32" s="890">
        <v>40319</v>
      </c>
      <c r="BM32" s="30">
        <v>3.0529999999999999</v>
      </c>
      <c r="BN32" s="41">
        <v>40319</v>
      </c>
      <c r="BO32" s="30">
        <v>0.998</v>
      </c>
      <c r="BP32" s="28">
        <v>40319</v>
      </c>
      <c r="BQ32" s="30">
        <v>1.681</v>
      </c>
      <c r="BR32" s="28">
        <v>40319</v>
      </c>
      <c r="BS32" s="30">
        <v>2.5259999999999998</v>
      </c>
      <c r="BT32" s="41">
        <v>40319</v>
      </c>
      <c r="BU32" s="30">
        <v>2.734</v>
      </c>
      <c r="BV32" s="28">
        <v>40319</v>
      </c>
      <c r="BW32" s="30">
        <v>3.3359999999999999</v>
      </c>
      <c r="BX32" s="1446"/>
      <c r="BY32" s="93">
        <v>40319</v>
      </c>
      <c r="BZ32" s="723">
        <v>2.097</v>
      </c>
      <c r="CA32" s="28">
        <v>40319</v>
      </c>
      <c r="CB32" s="723">
        <v>2.859</v>
      </c>
      <c r="CC32" s="28">
        <v>40319</v>
      </c>
      <c r="CD32" s="723">
        <v>3.4809999999999999</v>
      </c>
      <c r="CE32" s="28">
        <v>40319</v>
      </c>
      <c r="CF32" s="723">
        <v>3.8010000000000002</v>
      </c>
      <c r="CG32" s="28">
        <v>40319</v>
      </c>
      <c r="CH32" s="723">
        <v>4.1719999999999997</v>
      </c>
      <c r="CI32" s="41">
        <v>40319</v>
      </c>
      <c r="CJ32" s="30">
        <v>1.8898000000000001</v>
      </c>
      <c r="CK32" s="28">
        <v>40319</v>
      </c>
      <c r="CL32" s="30">
        <v>2.8378000000000001</v>
      </c>
      <c r="CM32" s="28">
        <v>40319</v>
      </c>
      <c r="CN32" s="30">
        <v>3.3891</v>
      </c>
      <c r="CO32" s="114">
        <v>40319</v>
      </c>
      <c r="CP32" s="30">
        <v>3.8653</v>
      </c>
      <c r="CQ32" s="28">
        <v>40319</v>
      </c>
      <c r="CR32" s="30">
        <v>4.0305999999999997</v>
      </c>
      <c r="CS32" s="41">
        <v>40319</v>
      </c>
      <c r="CT32" s="30">
        <v>2.3372000000000002</v>
      </c>
      <c r="CU32" s="28">
        <v>40319</v>
      </c>
      <c r="CV32" s="30">
        <v>3.0903999999999998</v>
      </c>
      <c r="CW32" s="28">
        <v>40319</v>
      </c>
      <c r="CX32" s="30">
        <v>3.859</v>
      </c>
      <c r="CY32" s="114">
        <v>40319</v>
      </c>
      <c r="CZ32" s="30">
        <v>4.1539000000000001</v>
      </c>
      <c r="DA32" s="28">
        <v>40319</v>
      </c>
      <c r="DB32" s="30">
        <v>4.5923999999999996</v>
      </c>
      <c r="DC32" s="41">
        <v>40319</v>
      </c>
      <c r="DD32" s="30">
        <v>2.6444999999999999</v>
      </c>
      <c r="DE32" s="28">
        <v>40319</v>
      </c>
      <c r="DF32" s="30">
        <v>3.5106999999999999</v>
      </c>
      <c r="DG32" s="28">
        <v>40319</v>
      </c>
      <c r="DH32" s="30">
        <v>4.3137999999999996</v>
      </c>
      <c r="DI32" s="114">
        <v>40319</v>
      </c>
      <c r="DJ32" s="30">
        <v>4.5100999999999996</v>
      </c>
      <c r="DK32" s="28"/>
      <c r="DL32" s="30"/>
      <c r="DM32" s="41">
        <v>40319</v>
      </c>
      <c r="DN32" s="30">
        <v>2.9687000000000001</v>
      </c>
      <c r="DO32" s="28">
        <v>40319</v>
      </c>
      <c r="DP32" s="30">
        <v>3.9567000000000001</v>
      </c>
      <c r="DQ32" s="28">
        <v>40319</v>
      </c>
      <c r="DR32" s="30">
        <v>5.0305999999999997</v>
      </c>
      <c r="DS32" s="114">
        <v>40319</v>
      </c>
      <c r="DT32" s="30">
        <v>5.2685000000000004</v>
      </c>
      <c r="DU32" s="28"/>
      <c r="DV32" s="30"/>
      <c r="DW32" s="41">
        <v>40319</v>
      </c>
      <c r="DX32" s="30">
        <v>4.3311999999999999</v>
      </c>
      <c r="DY32" s="28">
        <v>40319</v>
      </c>
      <c r="DZ32" s="30">
        <v>5.7972000000000001</v>
      </c>
      <c r="EA32" s="28">
        <v>40319</v>
      </c>
      <c r="EB32" s="30">
        <v>7.2647000000000004</v>
      </c>
      <c r="EC32" s="114">
        <v>40319</v>
      </c>
      <c r="ED32" s="30">
        <v>7.4297000000000004</v>
      </c>
      <c r="EE32" s="28"/>
      <c r="EF32" s="23"/>
      <c r="EG32" s="1446"/>
      <c r="EH32" s="41">
        <v>40319</v>
      </c>
      <c r="EI32" s="30">
        <v>2.0403000000000002</v>
      </c>
      <c r="EJ32" s="28">
        <v>40319</v>
      </c>
      <c r="EK32" s="30">
        <v>2.5550999999999999</v>
      </c>
      <c r="EL32" s="28">
        <v>40319</v>
      </c>
      <c r="EM32" s="30">
        <v>3.4622000000000002</v>
      </c>
      <c r="EN32" s="28">
        <v>40319</v>
      </c>
      <c r="EO32" s="30">
        <v>3.8016999999999999</v>
      </c>
      <c r="EP32" s="28">
        <v>40319</v>
      </c>
      <c r="EQ32" s="88">
        <v>4.3860999999999999</v>
      </c>
      <c r="ER32" s="41">
        <v>40319</v>
      </c>
      <c r="ES32" s="30">
        <v>2.5865</v>
      </c>
      <c r="ET32" s="28">
        <v>40319</v>
      </c>
      <c r="EU32" s="30">
        <v>3.3517999999999999</v>
      </c>
      <c r="EV32" s="28">
        <v>40319</v>
      </c>
      <c r="EW32" s="30">
        <v>4.1300999999999997</v>
      </c>
      <c r="EX32" s="28">
        <v>40319</v>
      </c>
      <c r="EY32" s="30">
        <v>4.5274000000000001</v>
      </c>
      <c r="EZ32" s="28">
        <v>40319</v>
      </c>
      <c r="FA32" s="30">
        <v>4.9509999999999996</v>
      </c>
      <c r="FB32" s="1446"/>
      <c r="FC32" s="881">
        <v>40319</v>
      </c>
      <c r="FD32" s="184">
        <v>11.444000000000001</v>
      </c>
    </row>
    <row r="33" spans="1:160">
      <c r="A33" s="5">
        <f t="shared" si="0"/>
        <v>40326</v>
      </c>
      <c r="B33" s="41">
        <v>40326</v>
      </c>
      <c r="C33" s="30">
        <v>0.88</v>
      </c>
      <c r="D33" s="28">
        <v>40326</v>
      </c>
      <c r="E33" s="30">
        <v>1.6926999999999999</v>
      </c>
      <c r="F33" s="28">
        <v>40326</v>
      </c>
      <c r="G33" s="30">
        <v>2.4493999999999998</v>
      </c>
      <c r="H33" s="28">
        <v>40326</v>
      </c>
      <c r="I33" s="30">
        <v>2.762</v>
      </c>
      <c r="J33" s="28">
        <v>40326</v>
      </c>
      <c r="K33" s="99">
        <v>3.2503000000000002</v>
      </c>
      <c r="L33" s="41">
        <v>40326</v>
      </c>
      <c r="M33" s="30">
        <v>1.3016000000000001</v>
      </c>
      <c r="N33" s="28">
        <v>40326</v>
      </c>
      <c r="O33" s="30">
        <v>2.1547999999999998</v>
      </c>
      <c r="P33" s="28">
        <v>40326</v>
      </c>
      <c r="Q33" s="30">
        <v>2.9062000000000001</v>
      </c>
      <c r="R33" s="28">
        <v>40326</v>
      </c>
      <c r="S33" s="30">
        <v>3.1617000000000002</v>
      </c>
      <c r="T33" s="28">
        <v>40326</v>
      </c>
      <c r="U33" s="30">
        <v>3.6320999999999999</v>
      </c>
      <c r="V33" s="119">
        <v>40326</v>
      </c>
      <c r="W33" s="30">
        <v>1.3315000000000001</v>
      </c>
      <c r="X33" s="28">
        <v>40326</v>
      </c>
      <c r="Y33" s="30">
        <v>2.1204999999999998</v>
      </c>
      <c r="Z33" s="28">
        <v>40326</v>
      </c>
      <c r="AA33" s="30">
        <v>2.9257</v>
      </c>
      <c r="AB33" s="28">
        <v>40326</v>
      </c>
      <c r="AC33" s="30">
        <v>3.1783999999999999</v>
      </c>
      <c r="AD33" s="28">
        <v>40326</v>
      </c>
      <c r="AE33" s="30">
        <v>3.6983999999999999</v>
      </c>
      <c r="AF33" s="890">
        <v>40326</v>
      </c>
      <c r="AG33" s="30">
        <v>8.1000000000000003E-2</v>
      </c>
      <c r="AH33" s="890">
        <v>40326</v>
      </c>
      <c r="AI33" s="30">
        <v>8.2000000000000003E-2</v>
      </c>
      <c r="AJ33" s="41">
        <v>40326</v>
      </c>
      <c r="AK33" s="30">
        <v>-0.48099999999999998</v>
      </c>
      <c r="AL33" s="28">
        <v>40326</v>
      </c>
      <c r="AM33" s="30" t="s">
        <v>31</v>
      </c>
      <c r="AN33" s="28">
        <v>40326</v>
      </c>
      <c r="AO33" s="30">
        <v>0.82</v>
      </c>
      <c r="AP33" s="41">
        <v>40326</v>
      </c>
      <c r="AQ33" s="30">
        <v>1.53</v>
      </c>
      <c r="AR33" s="28">
        <v>40326</v>
      </c>
      <c r="AS33" s="30">
        <v>1.9359999999999999</v>
      </c>
      <c r="AT33" s="41">
        <v>40326</v>
      </c>
      <c r="AU33" s="30">
        <v>2.9409999999999998</v>
      </c>
      <c r="AV33" s="119">
        <v>40326</v>
      </c>
      <c r="AW33" s="30">
        <v>3.0364</v>
      </c>
      <c r="AX33" s="119">
        <v>40326</v>
      </c>
      <c r="AY33" s="99">
        <v>3.1709999999999998</v>
      </c>
      <c r="AZ33" s="41">
        <v>40326</v>
      </c>
      <c r="BA33" s="30">
        <v>1.2353000000000001</v>
      </c>
      <c r="BB33" s="28">
        <v>40326</v>
      </c>
      <c r="BC33" s="30">
        <v>1.9306000000000001</v>
      </c>
      <c r="BD33" s="28">
        <v>40326</v>
      </c>
      <c r="BE33" s="30">
        <v>2.7101999999999999</v>
      </c>
      <c r="BF33" s="28">
        <v>40326</v>
      </c>
      <c r="BG33" s="30">
        <v>2.94</v>
      </c>
      <c r="BH33" s="28">
        <v>40326</v>
      </c>
      <c r="BI33" s="30">
        <v>3.3580999999999999</v>
      </c>
      <c r="BJ33" s="890">
        <v>40326</v>
      </c>
      <c r="BK33" s="30">
        <v>3.044</v>
      </c>
      <c r="BL33" s="890">
        <v>40326</v>
      </c>
      <c r="BM33" s="30">
        <v>3.0459999999999998</v>
      </c>
      <c r="BN33" s="41">
        <v>40326</v>
      </c>
      <c r="BO33" s="30">
        <v>1.0509999999999999</v>
      </c>
      <c r="BP33" s="28">
        <v>40326</v>
      </c>
      <c r="BQ33" s="30">
        <v>1.762</v>
      </c>
      <c r="BR33" s="28">
        <v>40326</v>
      </c>
      <c r="BS33" s="30">
        <v>2.6059999999999999</v>
      </c>
      <c r="BT33" s="41">
        <v>40326</v>
      </c>
      <c r="BU33" s="30">
        <v>2.8340000000000001</v>
      </c>
      <c r="BV33" s="28">
        <v>40326</v>
      </c>
      <c r="BW33" s="30">
        <v>3.496</v>
      </c>
      <c r="BX33" s="1446"/>
      <c r="BY33" s="93">
        <v>40326</v>
      </c>
      <c r="BZ33" s="723">
        <v>2.1930000000000001</v>
      </c>
      <c r="CA33" s="28">
        <v>40326</v>
      </c>
      <c r="CB33" s="723">
        <v>2.9119999999999999</v>
      </c>
      <c r="CC33" s="28">
        <v>40326</v>
      </c>
      <c r="CD33" s="723">
        <v>3.4969999999999999</v>
      </c>
      <c r="CE33" s="28">
        <v>40326</v>
      </c>
      <c r="CF33" s="723">
        <v>3.8079999999999998</v>
      </c>
      <c r="CG33" s="28">
        <v>40326</v>
      </c>
      <c r="CH33" s="723">
        <v>4.1639999999999997</v>
      </c>
      <c r="CI33" s="41">
        <v>40326</v>
      </c>
      <c r="CJ33" s="30">
        <v>2.0196000000000001</v>
      </c>
      <c r="CK33" s="28">
        <v>40326</v>
      </c>
      <c r="CL33" s="30">
        <v>2.8965999999999998</v>
      </c>
      <c r="CM33" s="28">
        <v>40326</v>
      </c>
      <c r="CN33" s="30">
        <v>3.4398</v>
      </c>
      <c r="CO33" s="114">
        <v>40326</v>
      </c>
      <c r="CP33" s="30">
        <v>3.8275999999999999</v>
      </c>
      <c r="CQ33" s="28">
        <v>40326</v>
      </c>
      <c r="CR33" s="30">
        <v>3.9858000000000002</v>
      </c>
      <c r="CS33" s="41">
        <v>40326</v>
      </c>
      <c r="CT33" s="30">
        <v>2.3792</v>
      </c>
      <c r="CU33" s="28">
        <v>40326</v>
      </c>
      <c r="CV33" s="30">
        <v>3.0863999999999998</v>
      </c>
      <c r="CW33" s="28">
        <v>40326</v>
      </c>
      <c r="CX33" s="30">
        <v>3.8260000000000001</v>
      </c>
      <c r="CY33" s="114">
        <v>40326</v>
      </c>
      <c r="CZ33" s="30">
        <v>4.1822999999999997</v>
      </c>
      <c r="DA33" s="28">
        <v>40326</v>
      </c>
      <c r="DB33" s="30">
        <v>4.6238999999999999</v>
      </c>
      <c r="DC33" s="41">
        <v>40326</v>
      </c>
      <c r="DD33" s="30">
        <v>2.8494999999999999</v>
      </c>
      <c r="DE33" s="28">
        <v>40326</v>
      </c>
      <c r="DF33" s="30">
        <v>3.6696999999999997</v>
      </c>
      <c r="DG33" s="28">
        <v>40326</v>
      </c>
      <c r="DH33" s="30">
        <v>4.4248000000000003</v>
      </c>
      <c r="DI33" s="114">
        <v>40326</v>
      </c>
      <c r="DJ33" s="30">
        <v>4.6326999999999998</v>
      </c>
      <c r="DK33" s="28"/>
      <c r="DL33" s="30"/>
      <c r="DM33" s="41">
        <v>40326</v>
      </c>
      <c r="DN33" s="30">
        <v>3.0291999999999999</v>
      </c>
      <c r="DO33" s="28">
        <v>40326</v>
      </c>
      <c r="DP33" s="30">
        <v>3.9611999999999998</v>
      </c>
      <c r="DQ33" s="28">
        <v>40326</v>
      </c>
      <c r="DR33" s="30">
        <v>5.0069999999999997</v>
      </c>
      <c r="DS33" s="114">
        <v>40326</v>
      </c>
      <c r="DT33" s="30">
        <v>5.2365000000000004</v>
      </c>
      <c r="DU33" s="28"/>
      <c r="DV33" s="30"/>
      <c r="DW33" s="41">
        <v>40326</v>
      </c>
      <c r="DX33" s="30">
        <v>4.2751999999999999</v>
      </c>
      <c r="DY33" s="28">
        <v>40326</v>
      </c>
      <c r="DZ33" s="30">
        <v>5.6951999999999998</v>
      </c>
      <c r="EA33" s="28">
        <v>40326</v>
      </c>
      <c r="EB33" s="30">
        <v>7.1346999999999996</v>
      </c>
      <c r="EC33" s="114">
        <v>40326</v>
      </c>
      <c r="ED33" s="30">
        <v>7.2911999999999999</v>
      </c>
      <c r="EE33" s="28"/>
      <c r="EF33" s="23"/>
      <c r="EG33" s="1446"/>
      <c r="EH33" s="41">
        <v>40326</v>
      </c>
      <c r="EI33" s="30">
        <v>2.1373000000000002</v>
      </c>
      <c r="EJ33" s="28">
        <v>40326</v>
      </c>
      <c r="EK33" s="30">
        <v>2.6000999999999999</v>
      </c>
      <c r="EL33" s="28">
        <v>40326</v>
      </c>
      <c r="EM33" s="30">
        <v>3.5042999999999997</v>
      </c>
      <c r="EN33" s="28">
        <v>40326</v>
      </c>
      <c r="EO33" s="30">
        <v>3.8327</v>
      </c>
      <c r="EP33" s="28">
        <v>40326</v>
      </c>
      <c r="EQ33" s="88">
        <v>4.4105999999999996</v>
      </c>
      <c r="ER33" s="41">
        <v>40326</v>
      </c>
      <c r="ES33" s="30">
        <v>2.7073</v>
      </c>
      <c r="ET33" s="28">
        <v>40326</v>
      </c>
      <c r="EU33" s="30">
        <v>3.4266000000000001</v>
      </c>
      <c r="EV33" s="28">
        <v>40326</v>
      </c>
      <c r="EW33" s="30">
        <v>4.1768999999999998</v>
      </c>
      <c r="EX33" s="28">
        <v>40326</v>
      </c>
      <c r="EY33" s="30">
        <v>4.5655999999999999</v>
      </c>
      <c r="EZ33" s="28">
        <v>40326</v>
      </c>
      <c r="FA33" s="30">
        <v>4.9823000000000004</v>
      </c>
      <c r="FB33" s="1446"/>
      <c r="FC33" s="881">
        <v>40326</v>
      </c>
      <c r="FD33" s="184">
        <v>11.381</v>
      </c>
    </row>
    <row r="34" spans="1:160">
      <c r="A34" s="5">
        <f t="shared" si="0"/>
        <v>40333</v>
      </c>
      <c r="B34" s="41">
        <v>40333</v>
      </c>
      <c r="C34" s="30">
        <v>0.8024</v>
      </c>
      <c r="D34" s="28">
        <v>40333</v>
      </c>
      <c r="E34" s="30">
        <v>1.5805</v>
      </c>
      <c r="F34" s="28">
        <v>40333</v>
      </c>
      <c r="G34" s="30">
        <v>2.3609999999999998</v>
      </c>
      <c r="H34" s="28">
        <v>40333</v>
      </c>
      <c r="I34" s="30">
        <v>2.6898</v>
      </c>
      <c r="J34" s="28">
        <v>40333</v>
      </c>
      <c r="K34" s="99">
        <v>3.2073999999999998</v>
      </c>
      <c r="L34" s="41">
        <v>40333</v>
      </c>
      <c r="M34" s="30">
        <v>1.6034999999999999</v>
      </c>
      <c r="N34" s="28">
        <v>40333</v>
      </c>
      <c r="O34" s="30">
        <v>2.5716999999999999</v>
      </c>
      <c r="P34" s="28">
        <v>40333</v>
      </c>
      <c r="Q34" s="30">
        <v>3.2745000000000002</v>
      </c>
      <c r="R34" s="28">
        <v>40333</v>
      </c>
      <c r="S34" s="30">
        <v>3.4969000000000001</v>
      </c>
      <c r="T34" s="28">
        <v>40333</v>
      </c>
      <c r="U34" s="30">
        <v>3.8923999999999999</v>
      </c>
      <c r="V34" s="119">
        <v>40333</v>
      </c>
      <c r="W34" s="30">
        <v>1.6226</v>
      </c>
      <c r="X34" s="28">
        <v>40333</v>
      </c>
      <c r="Y34" s="30">
        <v>2.5365000000000002</v>
      </c>
      <c r="Z34" s="28">
        <v>40333</v>
      </c>
      <c r="AA34" s="30">
        <v>3.2755999999999998</v>
      </c>
      <c r="AB34" s="28">
        <v>40333</v>
      </c>
      <c r="AC34" s="30">
        <v>3.4986000000000002</v>
      </c>
      <c r="AD34" s="28">
        <v>40333</v>
      </c>
      <c r="AE34" s="30">
        <v>3.9588000000000001</v>
      </c>
      <c r="AF34" s="890">
        <v>40333</v>
      </c>
      <c r="AG34" s="30">
        <v>0.09</v>
      </c>
      <c r="AH34" s="890">
        <v>40333</v>
      </c>
      <c r="AI34" s="30">
        <v>0.09</v>
      </c>
      <c r="AJ34" s="41">
        <v>40333</v>
      </c>
      <c r="AK34" s="30">
        <v>-0.53900000000000003</v>
      </c>
      <c r="AL34" s="28">
        <v>40333</v>
      </c>
      <c r="AM34" s="30" t="s">
        <v>31</v>
      </c>
      <c r="AN34" s="28">
        <v>40333</v>
      </c>
      <c r="AO34" s="30">
        <v>0.82399999999999995</v>
      </c>
      <c r="AP34" s="41">
        <v>40333</v>
      </c>
      <c r="AQ34" s="30">
        <v>1.6320000000000001</v>
      </c>
      <c r="AR34" s="28">
        <v>40333</v>
      </c>
      <c r="AS34" s="30">
        <v>2.004</v>
      </c>
      <c r="AT34" s="41">
        <v>40333</v>
      </c>
      <c r="AU34" s="30">
        <v>3.0110000000000001</v>
      </c>
      <c r="AV34" s="119">
        <v>40333</v>
      </c>
      <c r="AW34" s="30">
        <v>3.1259000000000001</v>
      </c>
      <c r="AX34" s="119">
        <v>40333</v>
      </c>
      <c r="AY34" s="99">
        <v>3.2679999999999998</v>
      </c>
      <c r="AZ34" s="41">
        <v>40333</v>
      </c>
      <c r="BA34" s="30">
        <v>1.2585999999999999</v>
      </c>
      <c r="BB34" s="28">
        <v>40333</v>
      </c>
      <c r="BC34" s="30">
        <v>1.9325000000000001</v>
      </c>
      <c r="BD34" s="28">
        <v>40333</v>
      </c>
      <c r="BE34" s="30">
        <v>2.7145000000000001</v>
      </c>
      <c r="BF34" s="28">
        <v>40333</v>
      </c>
      <c r="BG34" s="30">
        <v>2.9965000000000002</v>
      </c>
      <c r="BH34" s="28">
        <v>40333</v>
      </c>
      <c r="BI34" s="30">
        <v>3.3426</v>
      </c>
      <c r="BJ34" s="890">
        <v>40333</v>
      </c>
      <c r="BK34" s="30">
        <v>3.0430000000000001</v>
      </c>
      <c r="BL34" s="890">
        <v>40333</v>
      </c>
      <c r="BM34" s="30">
        <v>3.11</v>
      </c>
      <c r="BN34" s="41">
        <v>40333</v>
      </c>
      <c r="BO34" s="30">
        <v>1.0209999999999999</v>
      </c>
      <c r="BP34" s="28">
        <v>40333</v>
      </c>
      <c r="BQ34" s="30">
        <v>1.72</v>
      </c>
      <c r="BR34" s="28">
        <v>40333</v>
      </c>
      <c r="BS34" s="30">
        <v>2.5910000000000002</v>
      </c>
      <c r="BT34" s="41">
        <v>40333</v>
      </c>
      <c r="BU34" s="30">
        <v>2.83</v>
      </c>
      <c r="BV34" s="28">
        <v>40333</v>
      </c>
      <c r="BW34" s="30">
        <v>3.4830000000000001</v>
      </c>
      <c r="BX34" s="1446"/>
      <c r="BY34" s="93">
        <v>40333</v>
      </c>
      <c r="BZ34" s="723">
        <v>2.1640000000000001</v>
      </c>
      <c r="CA34" s="28">
        <v>40333</v>
      </c>
      <c r="CB34" s="723">
        <v>2.8919999999999999</v>
      </c>
      <c r="CC34" s="28">
        <v>40333</v>
      </c>
      <c r="CD34" s="723">
        <v>3.4809999999999999</v>
      </c>
      <c r="CE34" s="28">
        <v>40333</v>
      </c>
      <c r="CF34" s="723">
        <v>3.7839999999999998</v>
      </c>
      <c r="CG34" s="28">
        <v>40333</v>
      </c>
      <c r="CH34" s="723">
        <v>4.1710000000000003</v>
      </c>
      <c r="CI34" s="41">
        <v>40333</v>
      </c>
      <c r="CJ34" s="30">
        <v>1.9144999999999999</v>
      </c>
      <c r="CK34" s="28">
        <v>40333</v>
      </c>
      <c r="CL34" s="30">
        <v>2.7907999999999999</v>
      </c>
      <c r="CM34" s="28">
        <v>40333</v>
      </c>
      <c r="CN34" s="30">
        <v>3.4047999999999998</v>
      </c>
      <c r="CO34" s="114">
        <v>40333</v>
      </c>
      <c r="CP34" s="30">
        <v>3.7335000000000003</v>
      </c>
      <c r="CQ34" s="28">
        <v>40333</v>
      </c>
      <c r="CR34" s="30">
        <v>3.903</v>
      </c>
      <c r="CS34" s="41">
        <v>40333</v>
      </c>
      <c r="CT34" s="30">
        <v>2.2616000000000001</v>
      </c>
      <c r="CU34" s="28">
        <v>40333</v>
      </c>
      <c r="CV34" s="30">
        <v>2.9550999999999998</v>
      </c>
      <c r="CW34" s="28">
        <v>40333</v>
      </c>
      <c r="CX34" s="30">
        <v>3.7183999999999999</v>
      </c>
      <c r="CY34" s="114">
        <v>40333</v>
      </c>
      <c r="CZ34" s="30">
        <v>4.0548000000000002</v>
      </c>
      <c r="DA34" s="28">
        <v>40333</v>
      </c>
      <c r="DB34" s="30">
        <v>4.5086000000000004</v>
      </c>
      <c r="DC34" s="41">
        <v>40333</v>
      </c>
      <c r="DD34" s="30">
        <v>2.7884000000000002</v>
      </c>
      <c r="DE34" s="28">
        <v>40333</v>
      </c>
      <c r="DF34" s="30">
        <v>3.6149</v>
      </c>
      <c r="DG34" s="28">
        <v>40333</v>
      </c>
      <c r="DH34" s="30">
        <v>4.3837000000000002</v>
      </c>
      <c r="DI34" s="114">
        <v>40333</v>
      </c>
      <c r="DJ34" s="30">
        <v>4.5826000000000002</v>
      </c>
      <c r="DK34" s="28"/>
      <c r="DL34" s="30"/>
      <c r="DM34" s="41">
        <v>40333</v>
      </c>
      <c r="DN34" s="30">
        <v>2.9603000000000002</v>
      </c>
      <c r="DO34" s="28">
        <v>40333</v>
      </c>
      <c r="DP34" s="30">
        <v>3.8885999999999998</v>
      </c>
      <c r="DQ34" s="28">
        <v>40333</v>
      </c>
      <c r="DR34" s="30">
        <v>4.9481999999999999</v>
      </c>
      <c r="DS34" s="114">
        <v>40333</v>
      </c>
      <c r="DT34" s="30">
        <v>5.1685999999999996</v>
      </c>
      <c r="DU34" s="28"/>
      <c r="DV34" s="30"/>
      <c r="DW34" s="41">
        <v>40333</v>
      </c>
      <c r="DX34" s="30">
        <v>4.1791999999999998</v>
      </c>
      <c r="DY34" s="28">
        <v>40333</v>
      </c>
      <c r="DZ34" s="30">
        <v>5.6065000000000005</v>
      </c>
      <c r="EA34" s="28">
        <v>40333</v>
      </c>
      <c r="EB34" s="30">
        <v>7.0598000000000001</v>
      </c>
      <c r="EC34" s="114">
        <v>40333</v>
      </c>
      <c r="ED34" s="30">
        <v>7.2072000000000003</v>
      </c>
      <c r="EE34" s="28"/>
      <c r="EF34" s="23"/>
      <c r="EG34" s="1446"/>
      <c r="EH34" s="41">
        <v>40333</v>
      </c>
      <c r="EI34" s="30">
        <v>2.0767000000000002</v>
      </c>
      <c r="EJ34" s="28">
        <v>40333</v>
      </c>
      <c r="EK34" s="30">
        <v>2.544</v>
      </c>
      <c r="EL34" s="28">
        <v>40333</v>
      </c>
      <c r="EM34" s="30">
        <v>3.4531999999999998</v>
      </c>
      <c r="EN34" s="28">
        <v>40333</v>
      </c>
      <c r="EO34" s="30">
        <v>3.7846000000000002</v>
      </c>
      <c r="EP34" s="28">
        <v>40333</v>
      </c>
      <c r="EQ34" s="88">
        <v>4.3650000000000002</v>
      </c>
      <c r="ER34" s="41">
        <v>40333</v>
      </c>
      <c r="ES34" s="30">
        <v>2.6505999999999998</v>
      </c>
      <c r="ET34" s="28">
        <v>40333</v>
      </c>
      <c r="EU34" s="30">
        <v>3.3761999999999999</v>
      </c>
      <c r="EV34" s="28">
        <v>40333</v>
      </c>
      <c r="EW34" s="30">
        <v>4.1402000000000001</v>
      </c>
      <c r="EX34" s="28">
        <v>40333</v>
      </c>
      <c r="EY34" s="30">
        <v>4.5199999999999996</v>
      </c>
      <c r="EZ34" s="28">
        <v>40333</v>
      </c>
      <c r="FA34" s="30">
        <v>4.9478999999999997</v>
      </c>
      <c r="FB34" s="1446"/>
      <c r="FC34" s="881">
        <v>40333</v>
      </c>
      <c r="FD34" s="184">
        <v>11.05</v>
      </c>
    </row>
    <row r="35" spans="1:160">
      <c r="A35" s="5">
        <f t="shared" si="0"/>
        <v>40340</v>
      </c>
      <c r="B35" s="41">
        <v>40340</v>
      </c>
      <c r="C35" s="30">
        <v>0.79379999999999995</v>
      </c>
      <c r="D35" s="28">
        <v>40340</v>
      </c>
      <c r="E35" s="30">
        <v>1.5708</v>
      </c>
      <c r="F35" s="28">
        <v>40340</v>
      </c>
      <c r="G35" s="30">
        <v>2.3616000000000001</v>
      </c>
      <c r="H35" s="28">
        <v>40340</v>
      </c>
      <c r="I35" s="30">
        <v>2.6966000000000001</v>
      </c>
      <c r="J35" s="28">
        <v>40340</v>
      </c>
      <c r="K35" s="99">
        <v>3.1993999999999998</v>
      </c>
      <c r="L35" s="41">
        <v>40340</v>
      </c>
      <c r="M35" s="30">
        <v>1.4200999999999999</v>
      </c>
      <c r="N35" s="28">
        <v>40340</v>
      </c>
      <c r="O35" s="30">
        <v>2.3955000000000002</v>
      </c>
      <c r="P35" s="28">
        <v>40340</v>
      </c>
      <c r="Q35" s="30">
        <v>3.1570999999999998</v>
      </c>
      <c r="R35" s="28">
        <v>40340</v>
      </c>
      <c r="S35" s="30">
        <v>3.415</v>
      </c>
      <c r="T35" s="28">
        <v>40340</v>
      </c>
      <c r="U35" s="30">
        <v>3.7987000000000002</v>
      </c>
      <c r="V35" s="119">
        <v>40340</v>
      </c>
      <c r="W35" s="30">
        <v>1.4838</v>
      </c>
      <c r="X35" s="28">
        <v>40340</v>
      </c>
      <c r="Y35" s="30">
        <v>2.3708</v>
      </c>
      <c r="Z35" s="28">
        <v>40340</v>
      </c>
      <c r="AA35" s="30">
        <v>3.1913</v>
      </c>
      <c r="AB35" s="28">
        <v>40340</v>
      </c>
      <c r="AC35" s="30">
        <v>3.4228999999999998</v>
      </c>
      <c r="AD35" s="28">
        <v>40340</v>
      </c>
      <c r="AE35" s="30">
        <v>3.8491999999999997</v>
      </c>
      <c r="AF35" s="890">
        <v>40340</v>
      </c>
      <c r="AG35" s="30">
        <v>8.7999999999999995E-2</v>
      </c>
      <c r="AH35" s="890">
        <v>40340</v>
      </c>
      <c r="AI35" s="30">
        <v>8.7999999999999995E-2</v>
      </c>
      <c r="AJ35" s="41">
        <v>40340</v>
      </c>
      <c r="AK35" s="30">
        <v>-0.502</v>
      </c>
      <c r="AL35" s="28">
        <v>40340</v>
      </c>
      <c r="AM35" s="30" t="s">
        <v>31</v>
      </c>
      <c r="AN35" s="28">
        <v>40340</v>
      </c>
      <c r="AO35" s="30">
        <v>0.86099999999999999</v>
      </c>
      <c r="AP35" s="41">
        <v>40340</v>
      </c>
      <c r="AQ35" s="30">
        <v>1.554</v>
      </c>
      <c r="AR35" s="28">
        <v>40340</v>
      </c>
      <c r="AS35" s="30">
        <v>1.972</v>
      </c>
      <c r="AT35" s="41">
        <v>40340</v>
      </c>
      <c r="AU35" s="30">
        <v>3.0249999999999999</v>
      </c>
      <c r="AV35" s="119">
        <v>40340</v>
      </c>
      <c r="AW35" s="30">
        <v>3.14</v>
      </c>
      <c r="AX35" s="119">
        <v>40340</v>
      </c>
      <c r="AY35" s="99">
        <v>3.286</v>
      </c>
      <c r="AZ35" s="41">
        <v>40340</v>
      </c>
      <c r="BA35" s="30">
        <v>1.2181999999999999</v>
      </c>
      <c r="BB35" s="28">
        <v>40340</v>
      </c>
      <c r="BC35" s="30">
        <v>1.8665</v>
      </c>
      <c r="BD35" s="28">
        <v>40340</v>
      </c>
      <c r="BE35" s="30">
        <v>2.6440000000000001</v>
      </c>
      <c r="BF35" s="28">
        <v>40340</v>
      </c>
      <c r="BG35" s="30">
        <v>2.9466999999999999</v>
      </c>
      <c r="BH35" s="28">
        <v>40340</v>
      </c>
      <c r="BI35" s="30">
        <v>3.3149999999999999</v>
      </c>
      <c r="BJ35" s="890">
        <v>40340</v>
      </c>
      <c r="BK35" s="30">
        <v>2.988</v>
      </c>
      <c r="BL35" s="890">
        <v>40340</v>
      </c>
      <c r="BM35" s="30">
        <v>3.0609999999999999</v>
      </c>
      <c r="BN35" s="41">
        <v>40340</v>
      </c>
      <c r="BO35" s="30">
        <v>1.038</v>
      </c>
      <c r="BP35" s="28">
        <v>40340</v>
      </c>
      <c r="BQ35" s="30">
        <v>1.758</v>
      </c>
      <c r="BR35" s="28">
        <v>40340</v>
      </c>
      <c r="BS35" s="30">
        <v>2.5869999999999997</v>
      </c>
      <c r="BT35" s="41">
        <v>40340</v>
      </c>
      <c r="BU35" s="30">
        <v>2.8479999999999999</v>
      </c>
      <c r="BV35" s="28">
        <v>40340</v>
      </c>
      <c r="BW35" s="30">
        <v>3.4939999999999998</v>
      </c>
      <c r="BX35" s="1446"/>
      <c r="BY35" s="93">
        <v>40340</v>
      </c>
      <c r="BZ35" s="723">
        <v>2.1739999999999999</v>
      </c>
      <c r="CA35" s="28">
        <v>40340</v>
      </c>
      <c r="CB35" s="723">
        <v>2.9039999999999999</v>
      </c>
      <c r="CC35" s="28">
        <v>40340</v>
      </c>
      <c r="CD35" s="723">
        <v>3.484</v>
      </c>
      <c r="CE35" s="28">
        <v>40340</v>
      </c>
      <c r="CF35" s="723">
        <v>3.79</v>
      </c>
      <c r="CG35" s="28">
        <v>40340</v>
      </c>
      <c r="CH35" s="723">
        <v>4.1719999999999997</v>
      </c>
      <c r="CI35" s="41">
        <v>40340</v>
      </c>
      <c r="CJ35" s="30">
        <v>1.9506999999999999</v>
      </c>
      <c r="CK35" s="28">
        <v>40340</v>
      </c>
      <c r="CL35" s="30">
        <v>2.8780000000000001</v>
      </c>
      <c r="CM35" s="28">
        <v>40340</v>
      </c>
      <c r="CN35" s="30">
        <v>3.4386999999999999</v>
      </c>
      <c r="CO35" s="114">
        <v>40340</v>
      </c>
      <c r="CP35" s="30">
        <v>3.7391999999999999</v>
      </c>
      <c r="CQ35" s="28">
        <v>40340</v>
      </c>
      <c r="CR35" s="30">
        <v>4.0270000000000001</v>
      </c>
      <c r="CS35" s="41">
        <v>40340</v>
      </c>
      <c r="CT35" s="30">
        <v>2.2789000000000001</v>
      </c>
      <c r="CU35" s="28">
        <v>40340</v>
      </c>
      <c r="CV35" s="30">
        <v>2.9778000000000002</v>
      </c>
      <c r="CW35" s="28">
        <v>40340</v>
      </c>
      <c r="CX35" s="30">
        <v>3.7328999999999999</v>
      </c>
      <c r="CY35" s="114">
        <v>40340</v>
      </c>
      <c r="CZ35" s="30">
        <v>4.0759999999999996</v>
      </c>
      <c r="DA35" s="28">
        <v>40340</v>
      </c>
      <c r="DB35" s="30">
        <v>4.5380000000000003</v>
      </c>
      <c r="DC35" s="41">
        <v>40340</v>
      </c>
      <c r="DD35" s="30">
        <v>2.8209999999999997</v>
      </c>
      <c r="DE35" s="28">
        <v>40340</v>
      </c>
      <c r="DF35" s="30">
        <v>3.6528999999999998</v>
      </c>
      <c r="DG35" s="28">
        <v>40340</v>
      </c>
      <c r="DH35" s="30">
        <v>4.4124999999999996</v>
      </c>
      <c r="DI35" s="114">
        <v>40340</v>
      </c>
      <c r="DJ35" s="30">
        <v>4.6170999999999998</v>
      </c>
      <c r="DK35" s="28"/>
      <c r="DL35" s="30"/>
      <c r="DM35" s="41">
        <v>40340</v>
      </c>
      <c r="DN35" s="30">
        <v>2.9881000000000002</v>
      </c>
      <c r="DO35" s="28">
        <v>40340</v>
      </c>
      <c r="DP35" s="30">
        <v>3.9247999999999998</v>
      </c>
      <c r="DQ35" s="28">
        <v>40340</v>
      </c>
      <c r="DR35" s="30">
        <v>4.9752000000000001</v>
      </c>
      <c r="DS35" s="114">
        <v>40340</v>
      </c>
      <c r="DT35" s="30">
        <v>5.2023999999999999</v>
      </c>
      <c r="DU35" s="28"/>
      <c r="DV35" s="30"/>
      <c r="DW35" s="41">
        <v>40340</v>
      </c>
      <c r="DX35" s="30">
        <v>4.0824999999999996</v>
      </c>
      <c r="DY35" s="28">
        <v>40340</v>
      </c>
      <c r="DZ35" s="30">
        <v>5.6172000000000004</v>
      </c>
      <c r="EA35" s="28">
        <v>40340</v>
      </c>
      <c r="EB35" s="30">
        <v>7.0602999999999998</v>
      </c>
      <c r="EC35" s="114">
        <v>40340</v>
      </c>
      <c r="ED35" s="30">
        <v>7.3144999999999998</v>
      </c>
      <c r="EE35" s="28"/>
      <c r="EF35" s="23"/>
      <c r="EG35" s="1446"/>
      <c r="EH35" s="41">
        <v>40340</v>
      </c>
      <c r="EI35" s="30">
        <v>2.1514000000000002</v>
      </c>
      <c r="EJ35" s="28">
        <v>40340</v>
      </c>
      <c r="EK35" s="30">
        <v>2.6276999999999999</v>
      </c>
      <c r="EL35" s="28">
        <v>40340</v>
      </c>
      <c r="EM35" s="30">
        <v>3.5306999999999999</v>
      </c>
      <c r="EN35" s="28">
        <v>40340</v>
      </c>
      <c r="EO35" s="30">
        <v>3.8563000000000001</v>
      </c>
      <c r="EP35" s="28">
        <v>40340</v>
      </c>
      <c r="EQ35" s="88">
        <v>4.4516999999999998</v>
      </c>
      <c r="ER35" s="41">
        <v>40340</v>
      </c>
      <c r="ES35" s="30">
        <v>2.6854</v>
      </c>
      <c r="ET35" s="28">
        <v>40340</v>
      </c>
      <c r="EU35" s="30">
        <v>3.4175</v>
      </c>
      <c r="EV35" s="28">
        <v>40340</v>
      </c>
      <c r="EW35" s="30">
        <v>4.1722999999999999</v>
      </c>
      <c r="EX35" s="28">
        <v>40340</v>
      </c>
      <c r="EY35" s="30">
        <v>4.5587999999999997</v>
      </c>
      <c r="EZ35" s="28">
        <v>40340</v>
      </c>
      <c r="FA35" s="30">
        <v>4.9950000000000001</v>
      </c>
      <c r="FB35" s="1446"/>
      <c r="FC35" s="881">
        <v>40340</v>
      </c>
      <c r="FD35" s="184">
        <v>11.228</v>
      </c>
    </row>
    <row r="36" spans="1:160">
      <c r="A36" s="5">
        <f t="shared" si="0"/>
        <v>40347</v>
      </c>
      <c r="B36" s="41">
        <v>40347</v>
      </c>
      <c r="C36" s="30">
        <v>0.88380000000000003</v>
      </c>
      <c r="D36" s="28">
        <v>40347</v>
      </c>
      <c r="E36" s="30">
        <v>1.7010000000000001</v>
      </c>
      <c r="F36" s="28">
        <v>40347</v>
      </c>
      <c r="G36" s="30">
        <v>2.4937</v>
      </c>
      <c r="H36" s="28">
        <v>40347</v>
      </c>
      <c r="I36" s="30">
        <v>2.8418999999999999</v>
      </c>
      <c r="J36" s="28">
        <v>40347</v>
      </c>
      <c r="K36" s="99">
        <v>3.3388</v>
      </c>
      <c r="L36" s="41">
        <v>40347</v>
      </c>
      <c r="M36" s="30">
        <v>1.5124</v>
      </c>
      <c r="N36" s="28">
        <v>40347</v>
      </c>
      <c r="O36" s="30">
        <v>2.5282</v>
      </c>
      <c r="P36" s="28">
        <v>40347</v>
      </c>
      <c r="Q36" s="30">
        <v>3.2385000000000002</v>
      </c>
      <c r="R36" s="28">
        <v>40347</v>
      </c>
      <c r="S36" s="30">
        <v>3.4946000000000002</v>
      </c>
      <c r="T36" s="28">
        <v>40347</v>
      </c>
      <c r="U36" s="30">
        <v>3.8635000000000002</v>
      </c>
      <c r="V36" s="119">
        <v>40347</v>
      </c>
      <c r="W36" s="30">
        <v>1.5798000000000001</v>
      </c>
      <c r="X36" s="28">
        <v>40347</v>
      </c>
      <c r="Y36" s="30">
        <v>2.5324</v>
      </c>
      <c r="Z36" s="28">
        <v>40347</v>
      </c>
      <c r="AA36" s="30">
        <v>3.3014999999999999</v>
      </c>
      <c r="AB36" s="28">
        <v>40347</v>
      </c>
      <c r="AC36" s="30">
        <v>3.5472000000000001</v>
      </c>
      <c r="AD36" s="28">
        <v>40347</v>
      </c>
      <c r="AE36" s="30">
        <v>3.9333</v>
      </c>
      <c r="AF36" s="890">
        <v>40347</v>
      </c>
      <c r="AG36" s="30">
        <v>0.09</v>
      </c>
      <c r="AH36" s="890">
        <v>40347</v>
      </c>
      <c r="AI36" s="30">
        <v>9.0999999999999998E-2</v>
      </c>
      <c r="AJ36" s="41">
        <v>40347</v>
      </c>
      <c r="AK36" s="30">
        <v>-0.34300000000000003</v>
      </c>
      <c r="AL36" s="28">
        <v>40347</v>
      </c>
      <c r="AM36" s="30" t="s">
        <v>31</v>
      </c>
      <c r="AN36" s="28">
        <v>40347</v>
      </c>
      <c r="AO36" s="30">
        <v>0.95799999999999996</v>
      </c>
      <c r="AP36" s="41">
        <v>40347</v>
      </c>
      <c r="AQ36" s="30">
        <v>1.518</v>
      </c>
      <c r="AR36" s="28">
        <v>40347</v>
      </c>
      <c r="AS36" s="30">
        <v>1.954</v>
      </c>
      <c r="AT36" s="41">
        <v>40347</v>
      </c>
      <c r="AU36" s="30">
        <v>3.11</v>
      </c>
      <c r="AV36" s="119">
        <v>40347</v>
      </c>
      <c r="AW36" s="30">
        <v>3.2298999999999998</v>
      </c>
      <c r="AX36" s="119">
        <v>40347</v>
      </c>
      <c r="AY36" s="99">
        <v>3.3740000000000001</v>
      </c>
      <c r="AZ36" s="41">
        <v>40347</v>
      </c>
      <c r="BA36" s="30">
        <v>1.2997000000000001</v>
      </c>
      <c r="BB36" s="28">
        <v>40347</v>
      </c>
      <c r="BC36" s="30">
        <v>1.9837</v>
      </c>
      <c r="BD36" s="28">
        <v>40347</v>
      </c>
      <c r="BE36" s="30">
        <v>2.7494000000000001</v>
      </c>
      <c r="BF36" s="28">
        <v>40347</v>
      </c>
      <c r="BG36" s="30">
        <v>3.0379</v>
      </c>
      <c r="BH36" s="28">
        <v>40347</v>
      </c>
      <c r="BI36" s="30">
        <v>3.4197000000000002</v>
      </c>
      <c r="BJ36" s="890">
        <v>40347</v>
      </c>
      <c r="BK36" s="30">
        <v>3.0579999999999998</v>
      </c>
      <c r="BL36" s="890">
        <v>40347</v>
      </c>
      <c r="BM36" s="30">
        <v>3.1539999999999999</v>
      </c>
      <c r="BN36" s="41">
        <v>40347</v>
      </c>
      <c r="BO36" s="30">
        <v>1.004</v>
      </c>
      <c r="BP36" s="28">
        <v>40347</v>
      </c>
      <c r="BQ36" s="30">
        <v>1.7050000000000001</v>
      </c>
      <c r="BR36" s="28">
        <v>40347</v>
      </c>
      <c r="BS36" s="30">
        <v>2.5150000000000001</v>
      </c>
      <c r="BT36" s="41">
        <v>40347</v>
      </c>
      <c r="BU36" s="30">
        <v>2.7650000000000001</v>
      </c>
      <c r="BV36" s="28">
        <v>40347</v>
      </c>
      <c r="BW36" s="30">
        <v>3.41</v>
      </c>
      <c r="BX36" s="1446"/>
      <c r="BY36" s="93">
        <v>40347</v>
      </c>
      <c r="BZ36" s="723">
        <v>2.254</v>
      </c>
      <c r="CA36" s="28">
        <v>40347</v>
      </c>
      <c r="CB36" s="723">
        <v>2.97</v>
      </c>
      <c r="CC36" s="28">
        <v>40347</v>
      </c>
      <c r="CD36" s="723">
        <v>3.5620000000000003</v>
      </c>
      <c r="CE36" s="28">
        <v>40347</v>
      </c>
      <c r="CF36" s="723">
        <v>3.8580000000000001</v>
      </c>
      <c r="CG36" s="28">
        <v>40347</v>
      </c>
      <c r="CH36" s="723">
        <v>4.2519999999999998</v>
      </c>
      <c r="CI36" s="41">
        <v>40347</v>
      </c>
      <c r="CJ36" s="30">
        <v>2.0842000000000001</v>
      </c>
      <c r="CK36" s="28">
        <v>40347</v>
      </c>
      <c r="CL36" s="30">
        <v>2.9412000000000003</v>
      </c>
      <c r="CM36" s="28">
        <v>40347</v>
      </c>
      <c r="CN36" s="30">
        <v>3.5648999999999997</v>
      </c>
      <c r="CO36" s="114">
        <v>40347</v>
      </c>
      <c r="CP36" s="30">
        <v>3.8681999999999999</v>
      </c>
      <c r="CQ36" s="28">
        <v>40347</v>
      </c>
      <c r="CR36" s="30">
        <v>4.1608999999999998</v>
      </c>
      <c r="CS36" s="41">
        <v>40347</v>
      </c>
      <c r="CT36" s="30">
        <v>2.3824000000000001</v>
      </c>
      <c r="CU36" s="28">
        <v>40347</v>
      </c>
      <c r="CV36" s="30">
        <v>3.0710999999999999</v>
      </c>
      <c r="CW36" s="28">
        <v>40347</v>
      </c>
      <c r="CX36" s="30">
        <v>3.8292000000000002</v>
      </c>
      <c r="CY36" s="114">
        <v>40347</v>
      </c>
      <c r="CZ36" s="30">
        <v>4.1710000000000003</v>
      </c>
      <c r="DA36" s="28">
        <v>40347</v>
      </c>
      <c r="DB36" s="30">
        <v>4.6399999999999997</v>
      </c>
      <c r="DC36" s="41">
        <v>40347</v>
      </c>
      <c r="DD36" s="30">
        <v>2.8803000000000001</v>
      </c>
      <c r="DE36" s="28">
        <v>40347</v>
      </c>
      <c r="DF36" s="30">
        <v>3.7029999999999998</v>
      </c>
      <c r="DG36" s="28">
        <v>40347</v>
      </c>
      <c r="DH36" s="30">
        <v>4.4635999999999996</v>
      </c>
      <c r="DI36" s="114">
        <v>40347</v>
      </c>
      <c r="DJ36" s="30">
        <v>4.6708999999999996</v>
      </c>
      <c r="DK36" s="28"/>
      <c r="DL36" s="30"/>
      <c r="DM36" s="41">
        <v>40347</v>
      </c>
      <c r="DN36" s="30">
        <v>3.0649999999999999</v>
      </c>
      <c r="DO36" s="28">
        <v>40347</v>
      </c>
      <c r="DP36" s="30">
        <v>3.9935</v>
      </c>
      <c r="DQ36" s="28">
        <v>40347</v>
      </c>
      <c r="DR36" s="30">
        <v>5.0449000000000002</v>
      </c>
      <c r="DS36" s="114">
        <v>40347</v>
      </c>
      <c r="DT36" s="30">
        <v>5.2748999999999997</v>
      </c>
      <c r="DU36" s="28"/>
      <c r="DV36" s="30"/>
      <c r="DW36" s="41">
        <v>40347</v>
      </c>
      <c r="DX36" s="30">
        <v>4.0305</v>
      </c>
      <c r="DY36" s="28">
        <v>40347</v>
      </c>
      <c r="DZ36" s="30">
        <v>5.556</v>
      </c>
      <c r="EA36" s="28">
        <v>40347</v>
      </c>
      <c r="EB36" s="30">
        <v>7</v>
      </c>
      <c r="EC36" s="114">
        <v>40347</v>
      </c>
      <c r="ED36" s="30">
        <v>7.2590000000000003</v>
      </c>
      <c r="EE36" s="28"/>
      <c r="EF36" s="23"/>
      <c r="EG36" s="1446"/>
      <c r="EH36" s="41">
        <v>40347</v>
      </c>
      <c r="EI36" s="30">
        <v>2.2545999999999999</v>
      </c>
      <c r="EJ36" s="28">
        <v>40347</v>
      </c>
      <c r="EK36" s="30">
        <v>2.7179000000000002</v>
      </c>
      <c r="EL36" s="28">
        <v>40347</v>
      </c>
      <c r="EM36" s="30">
        <v>3.6156000000000001</v>
      </c>
      <c r="EN36" s="28">
        <v>40347</v>
      </c>
      <c r="EO36" s="30">
        <v>3.9445000000000001</v>
      </c>
      <c r="EP36" s="28">
        <v>40347</v>
      </c>
      <c r="EQ36" s="88">
        <v>4.5524000000000004</v>
      </c>
      <c r="ER36" s="41">
        <v>40347</v>
      </c>
      <c r="ES36" s="30">
        <v>2.7755000000000001</v>
      </c>
      <c r="ET36" s="28">
        <v>40347</v>
      </c>
      <c r="EU36" s="30">
        <v>3.4983</v>
      </c>
      <c r="EV36" s="28">
        <v>40347</v>
      </c>
      <c r="EW36" s="30">
        <v>4.2541000000000002</v>
      </c>
      <c r="EX36" s="28">
        <v>40347</v>
      </c>
      <c r="EY36" s="30">
        <v>4.6433999999999997</v>
      </c>
      <c r="EZ36" s="28">
        <v>40347</v>
      </c>
      <c r="FA36" s="30">
        <v>5.0845000000000002</v>
      </c>
      <c r="FB36" s="1446"/>
      <c r="FC36" s="881">
        <v>40347</v>
      </c>
      <c r="FD36" s="184">
        <v>11.112</v>
      </c>
    </row>
    <row r="37" spans="1:160">
      <c r="A37" s="5">
        <f t="shared" si="0"/>
        <v>40354</v>
      </c>
      <c r="B37" s="41">
        <v>40354</v>
      </c>
      <c r="C37" s="30">
        <v>0.85099999999999998</v>
      </c>
      <c r="D37" s="28">
        <v>40354</v>
      </c>
      <c r="E37" s="30">
        <v>1.6063000000000001</v>
      </c>
      <c r="F37" s="28">
        <v>40354</v>
      </c>
      <c r="G37" s="30">
        <v>2.3864999999999998</v>
      </c>
      <c r="H37" s="28">
        <v>40354</v>
      </c>
      <c r="I37" s="30">
        <v>2.7107000000000001</v>
      </c>
      <c r="J37" s="28">
        <v>40354</v>
      </c>
      <c r="K37" s="99">
        <v>3.2395999999999998</v>
      </c>
      <c r="L37" s="41">
        <v>40354</v>
      </c>
      <c r="M37" s="30">
        <v>1.5867</v>
      </c>
      <c r="N37" s="28">
        <v>40354</v>
      </c>
      <c r="O37" s="30">
        <v>2.5742000000000003</v>
      </c>
      <c r="P37" s="28">
        <v>40354</v>
      </c>
      <c r="Q37" s="30">
        <v>3.2587000000000002</v>
      </c>
      <c r="R37" s="28">
        <v>40354</v>
      </c>
      <c r="S37" s="30">
        <v>3.5636999999999999</v>
      </c>
      <c r="T37" s="28">
        <v>40354</v>
      </c>
      <c r="U37" s="30">
        <v>3.9436</v>
      </c>
      <c r="V37" s="119">
        <v>40354</v>
      </c>
      <c r="W37" s="30">
        <v>1.6316999999999999</v>
      </c>
      <c r="X37" s="28">
        <v>40354</v>
      </c>
      <c r="Y37" s="30">
        <v>2.5739999999999998</v>
      </c>
      <c r="Z37" s="28">
        <v>40354</v>
      </c>
      <c r="AA37" s="30">
        <v>3.3502999999999998</v>
      </c>
      <c r="AB37" s="28">
        <v>40354</v>
      </c>
      <c r="AC37" s="30">
        <v>3.6288999999999998</v>
      </c>
      <c r="AD37" s="28">
        <v>40354</v>
      </c>
      <c r="AE37" s="30">
        <v>3.9870999999999999</v>
      </c>
      <c r="AF37" s="890">
        <v>40354</v>
      </c>
      <c r="AG37" s="30">
        <v>9.1999999999999998E-2</v>
      </c>
      <c r="AH37" s="890">
        <v>40354</v>
      </c>
      <c r="AI37" s="30">
        <v>9.4E-2</v>
      </c>
      <c r="AJ37" s="41">
        <v>40354</v>
      </c>
      <c r="AK37" s="30">
        <v>-0.28499999999999998</v>
      </c>
      <c r="AL37" s="28">
        <v>40354</v>
      </c>
      <c r="AM37" s="30" t="s">
        <v>31</v>
      </c>
      <c r="AN37" s="28">
        <v>40354</v>
      </c>
      <c r="AO37" s="30">
        <v>0.99299999999999999</v>
      </c>
      <c r="AP37" s="41">
        <v>40354</v>
      </c>
      <c r="AQ37" s="30">
        <v>1.4990000000000001</v>
      </c>
      <c r="AR37" s="28">
        <v>40354</v>
      </c>
      <c r="AS37" s="30">
        <v>1.8940000000000001</v>
      </c>
      <c r="AT37" s="41">
        <v>40354</v>
      </c>
      <c r="AU37" s="30">
        <v>3.0920000000000001</v>
      </c>
      <c r="AV37" s="119">
        <v>40354</v>
      </c>
      <c r="AW37" s="30">
        <v>3.1819999999999999</v>
      </c>
      <c r="AX37" s="119">
        <v>40354</v>
      </c>
      <c r="AY37" s="99">
        <v>3.3260000000000001</v>
      </c>
      <c r="AZ37" s="41">
        <v>40354</v>
      </c>
      <c r="BA37" s="30">
        <v>1.2225999999999999</v>
      </c>
      <c r="BB37" s="28">
        <v>40354</v>
      </c>
      <c r="BC37" s="30">
        <v>1.8492999999999999</v>
      </c>
      <c r="BD37" s="28">
        <v>40354</v>
      </c>
      <c r="BE37" s="30">
        <v>2.6428000000000003</v>
      </c>
      <c r="BF37" s="28">
        <v>40354</v>
      </c>
      <c r="BG37" s="30">
        <v>2.96</v>
      </c>
      <c r="BH37" s="28">
        <v>40354</v>
      </c>
      <c r="BI37" s="30">
        <v>3.3694999999999999</v>
      </c>
      <c r="BJ37" s="890">
        <v>40354</v>
      </c>
      <c r="BK37" s="30">
        <v>2.9980000000000002</v>
      </c>
      <c r="BL37" s="890">
        <v>40354</v>
      </c>
      <c r="BM37" s="30">
        <v>3.0760000000000001</v>
      </c>
      <c r="BN37" s="41">
        <v>40354</v>
      </c>
      <c r="BO37" s="30">
        <v>0.88800000000000001</v>
      </c>
      <c r="BP37" s="28">
        <v>40354</v>
      </c>
      <c r="BQ37" s="30">
        <v>1.5880000000000001</v>
      </c>
      <c r="BR37" s="28">
        <v>40354</v>
      </c>
      <c r="BS37" s="30">
        <v>2.3940000000000001</v>
      </c>
      <c r="BT37" s="41">
        <v>40354</v>
      </c>
      <c r="BU37" s="30">
        <v>2.67</v>
      </c>
      <c r="BV37" s="28">
        <v>40354</v>
      </c>
      <c r="BW37" s="30">
        <v>3.3290000000000002</v>
      </c>
      <c r="BX37" s="1446"/>
      <c r="BY37" s="93">
        <v>40354</v>
      </c>
      <c r="BZ37" s="723">
        <v>2.1802000000000001</v>
      </c>
      <c r="CA37" s="28">
        <v>40354</v>
      </c>
      <c r="CB37" s="723">
        <v>2.8740000000000001</v>
      </c>
      <c r="CC37" s="28">
        <v>40354</v>
      </c>
      <c r="CD37" s="723">
        <v>3.4727000000000001</v>
      </c>
      <c r="CE37" s="28">
        <v>40354</v>
      </c>
      <c r="CF37" s="723">
        <v>3.7706</v>
      </c>
      <c r="CG37" s="28">
        <v>40354</v>
      </c>
      <c r="CH37" s="723">
        <v>4.2119999999999997</v>
      </c>
      <c r="CI37" s="41">
        <v>40354</v>
      </c>
      <c r="CJ37" s="30">
        <v>2.0444</v>
      </c>
      <c r="CK37" s="28">
        <v>40354</v>
      </c>
      <c r="CL37" s="30">
        <v>2.8938999999999999</v>
      </c>
      <c r="CM37" s="28">
        <v>40354</v>
      </c>
      <c r="CN37" s="30">
        <v>3.5322</v>
      </c>
      <c r="CO37" s="114">
        <v>40354</v>
      </c>
      <c r="CP37" s="30">
        <v>3.8319000000000001</v>
      </c>
      <c r="CQ37" s="28">
        <v>40354</v>
      </c>
      <c r="CR37" s="30">
        <v>4.1296999999999997</v>
      </c>
      <c r="CS37" s="41">
        <v>40354</v>
      </c>
      <c r="CT37" s="30">
        <v>2.2795000000000001</v>
      </c>
      <c r="CU37" s="28">
        <v>40354</v>
      </c>
      <c r="CV37" s="30">
        <v>2.9607000000000001</v>
      </c>
      <c r="CW37" s="28">
        <v>40354</v>
      </c>
      <c r="CX37" s="30">
        <v>3.7332999999999998</v>
      </c>
      <c r="CY37" s="114">
        <v>40354</v>
      </c>
      <c r="CZ37" s="30">
        <v>4.0476000000000001</v>
      </c>
      <c r="DA37" s="28">
        <v>40354</v>
      </c>
      <c r="DB37" s="30">
        <v>4.5206999999999997</v>
      </c>
      <c r="DC37" s="41">
        <v>40354</v>
      </c>
      <c r="DD37" s="30">
        <v>2.7770000000000001</v>
      </c>
      <c r="DE37" s="28">
        <v>40354</v>
      </c>
      <c r="DF37" s="30">
        <v>3.5922000000000001</v>
      </c>
      <c r="DG37" s="28">
        <v>40354</v>
      </c>
      <c r="DH37" s="30">
        <v>4.3472999999999997</v>
      </c>
      <c r="DI37" s="114">
        <v>40354</v>
      </c>
      <c r="DJ37" s="30">
        <v>4.5510999999999999</v>
      </c>
      <c r="DK37" s="28"/>
      <c r="DL37" s="30"/>
      <c r="DM37" s="41">
        <v>40354</v>
      </c>
      <c r="DN37" s="30">
        <v>2.9378000000000002</v>
      </c>
      <c r="DO37" s="28">
        <v>40354</v>
      </c>
      <c r="DP37" s="30">
        <v>3.9108000000000001</v>
      </c>
      <c r="DQ37" s="28">
        <v>40354</v>
      </c>
      <c r="DR37" s="30">
        <v>4.9056999999999995</v>
      </c>
      <c r="DS37" s="114">
        <v>40354</v>
      </c>
      <c r="DT37" s="30">
        <v>5.1321000000000003</v>
      </c>
      <c r="DU37" s="28"/>
      <c r="DV37" s="30"/>
      <c r="DW37" s="41">
        <v>40354</v>
      </c>
      <c r="DX37" s="30">
        <v>4.0273000000000003</v>
      </c>
      <c r="DY37" s="28">
        <v>40354</v>
      </c>
      <c r="DZ37" s="30">
        <v>5.5712999999999999</v>
      </c>
      <c r="EA37" s="28">
        <v>40354</v>
      </c>
      <c r="EB37" s="30">
        <v>6.9848999999999997</v>
      </c>
      <c r="EC37" s="114">
        <v>40354</v>
      </c>
      <c r="ED37" s="30">
        <v>7.2423000000000002</v>
      </c>
      <c r="EE37" s="28"/>
      <c r="EF37" s="23"/>
      <c r="EG37" s="1446"/>
      <c r="EH37" s="41">
        <v>40354</v>
      </c>
      <c r="EI37" s="30">
        <v>2.1713</v>
      </c>
      <c r="EJ37" s="28">
        <v>40354</v>
      </c>
      <c r="EK37" s="30">
        <v>2.6158000000000001</v>
      </c>
      <c r="EL37" s="28">
        <v>40354</v>
      </c>
      <c r="EM37" s="30">
        <v>3.5154999999999998</v>
      </c>
      <c r="EN37" s="28">
        <v>40354</v>
      </c>
      <c r="EO37" s="30">
        <v>3.8403999999999998</v>
      </c>
      <c r="EP37" s="28">
        <v>40354</v>
      </c>
      <c r="EQ37" s="88">
        <v>4.4451000000000001</v>
      </c>
      <c r="ER37" s="41">
        <v>40354</v>
      </c>
      <c r="ES37" s="30">
        <v>2.6945000000000001</v>
      </c>
      <c r="ET37" s="28">
        <v>40354</v>
      </c>
      <c r="EU37" s="30">
        <v>3.4098000000000002</v>
      </c>
      <c r="EV37" s="28">
        <v>40354</v>
      </c>
      <c r="EW37" s="30">
        <v>4.1600999999999999</v>
      </c>
      <c r="EX37" s="28">
        <v>40354</v>
      </c>
      <c r="EY37" s="30">
        <v>4.5458999999999996</v>
      </c>
      <c r="EZ37" s="28">
        <v>40354</v>
      </c>
      <c r="FA37" s="30">
        <v>4.9909999999999997</v>
      </c>
      <c r="FB37" s="1446"/>
      <c r="FC37" s="881">
        <v>40354</v>
      </c>
      <c r="FD37" s="184">
        <v>11.021000000000001</v>
      </c>
    </row>
    <row r="38" spans="1:160">
      <c r="A38" s="5">
        <f t="shared" si="0"/>
        <v>40361</v>
      </c>
      <c r="B38" s="41">
        <v>40361</v>
      </c>
      <c r="C38" s="30">
        <v>0.98019999999999996</v>
      </c>
      <c r="D38" s="28">
        <v>40361</v>
      </c>
      <c r="E38" s="30">
        <v>1.6242999999999999</v>
      </c>
      <c r="F38" s="28">
        <v>40361</v>
      </c>
      <c r="G38" s="30">
        <v>2.3877000000000002</v>
      </c>
      <c r="H38" s="28">
        <v>40361</v>
      </c>
      <c r="I38" s="30">
        <v>2.6945000000000001</v>
      </c>
      <c r="J38" s="28">
        <v>40361</v>
      </c>
      <c r="K38" s="99">
        <v>3.1714000000000002</v>
      </c>
      <c r="L38" s="41">
        <v>40361</v>
      </c>
      <c r="M38" s="30">
        <v>1.4469000000000001</v>
      </c>
      <c r="N38" s="28">
        <v>40361</v>
      </c>
      <c r="O38" s="30">
        <v>2.3325</v>
      </c>
      <c r="P38" s="28">
        <v>40361</v>
      </c>
      <c r="Q38" s="30">
        <v>3.0051999999999999</v>
      </c>
      <c r="R38" s="28">
        <v>40361</v>
      </c>
      <c r="S38" s="30">
        <v>3.3311000000000002</v>
      </c>
      <c r="T38" s="28">
        <v>40361</v>
      </c>
      <c r="U38" s="30">
        <v>3.7475000000000001</v>
      </c>
      <c r="V38" s="119">
        <v>40361</v>
      </c>
      <c r="W38" s="30">
        <v>1.5139</v>
      </c>
      <c r="X38" s="28">
        <v>40361</v>
      </c>
      <c r="Y38" s="30">
        <v>2.3207</v>
      </c>
      <c r="Z38" s="28">
        <v>40361</v>
      </c>
      <c r="AA38" s="30">
        <v>3.0815000000000001</v>
      </c>
      <c r="AB38" s="28">
        <v>40361</v>
      </c>
      <c r="AC38" s="30">
        <v>3.3860000000000001</v>
      </c>
      <c r="AD38" s="28">
        <v>40361</v>
      </c>
      <c r="AE38" s="30">
        <v>3.8068</v>
      </c>
      <c r="AF38" s="890">
        <v>40361</v>
      </c>
      <c r="AG38" s="30">
        <v>8.5999999999999993E-2</v>
      </c>
      <c r="AH38" s="890">
        <v>40361</v>
      </c>
      <c r="AI38" s="30">
        <v>8.6999999999999994E-2</v>
      </c>
      <c r="AJ38" s="41">
        <v>40361</v>
      </c>
      <c r="AK38" s="30">
        <v>-0.27200000000000002</v>
      </c>
      <c r="AL38" s="28">
        <v>40361</v>
      </c>
      <c r="AM38" s="30" t="s">
        <v>31</v>
      </c>
      <c r="AN38" s="28">
        <v>40361</v>
      </c>
      <c r="AO38" s="30">
        <v>0.90600000000000003</v>
      </c>
      <c r="AP38" s="41">
        <v>40361</v>
      </c>
      <c r="AQ38" s="30">
        <v>1.4510000000000001</v>
      </c>
      <c r="AR38" s="28">
        <v>40361</v>
      </c>
      <c r="AS38" s="30">
        <v>1.8719999999999999</v>
      </c>
      <c r="AT38" s="41">
        <v>40361</v>
      </c>
      <c r="AU38" s="30">
        <v>2.98</v>
      </c>
      <c r="AV38" s="119">
        <v>40361</v>
      </c>
      <c r="AW38" s="30">
        <v>3.0745</v>
      </c>
      <c r="AX38" s="119">
        <v>40361</v>
      </c>
      <c r="AY38" s="99">
        <v>3.2050000000000001</v>
      </c>
      <c r="AZ38" s="41">
        <v>40361</v>
      </c>
      <c r="BA38" s="30">
        <v>1.2454000000000001</v>
      </c>
      <c r="BB38" s="28">
        <v>40361</v>
      </c>
      <c r="BC38" s="30">
        <v>1.7784</v>
      </c>
      <c r="BD38" s="28">
        <v>40361</v>
      </c>
      <c r="BE38" s="30">
        <v>2.5615999999999999</v>
      </c>
      <c r="BF38" s="28">
        <v>40361</v>
      </c>
      <c r="BG38" s="30">
        <v>2.8851</v>
      </c>
      <c r="BH38" s="28">
        <v>40361</v>
      </c>
      <c r="BI38" s="30">
        <v>3.2831999999999999</v>
      </c>
      <c r="BJ38" s="890">
        <v>40361</v>
      </c>
      <c r="BK38" s="30">
        <v>2.9140000000000001</v>
      </c>
      <c r="BL38" s="890">
        <v>40361</v>
      </c>
      <c r="BM38" s="30">
        <v>2.996</v>
      </c>
      <c r="BN38" s="41">
        <v>40361</v>
      </c>
      <c r="BO38" s="30">
        <v>0.84</v>
      </c>
      <c r="BP38" s="28">
        <v>40361</v>
      </c>
      <c r="BQ38" s="30">
        <v>1.4929999999999999</v>
      </c>
      <c r="BR38" s="28">
        <v>40361</v>
      </c>
      <c r="BS38" s="30">
        <v>2.258</v>
      </c>
      <c r="BT38" s="41">
        <v>40361</v>
      </c>
      <c r="BU38" s="30">
        <v>2.5099999999999998</v>
      </c>
      <c r="BV38" s="28">
        <v>40361</v>
      </c>
      <c r="BW38" s="30">
        <v>3.1619999999999999</v>
      </c>
      <c r="BX38" s="1446"/>
      <c r="BY38" s="93">
        <v>40361</v>
      </c>
      <c r="BZ38" s="723">
        <v>2.2490000000000001</v>
      </c>
      <c r="CA38" s="28">
        <v>40361</v>
      </c>
      <c r="CB38" s="723">
        <v>2.895</v>
      </c>
      <c r="CC38" s="28">
        <v>40361</v>
      </c>
      <c r="CD38" s="723">
        <v>3.4929999999999999</v>
      </c>
      <c r="CE38" s="28">
        <v>40361</v>
      </c>
      <c r="CF38" s="723">
        <v>3.7759999999999998</v>
      </c>
      <c r="CG38" s="28">
        <v>40361</v>
      </c>
      <c r="CH38" s="723">
        <v>4.1779999999999999</v>
      </c>
      <c r="CI38" s="41">
        <v>40361</v>
      </c>
      <c r="CJ38" s="30">
        <v>2.1088</v>
      </c>
      <c r="CK38" s="28">
        <v>40361</v>
      </c>
      <c r="CL38" s="30">
        <v>2.9003000000000001</v>
      </c>
      <c r="CM38" s="28">
        <v>40361</v>
      </c>
      <c r="CN38" s="30">
        <v>3.5234999999999999</v>
      </c>
      <c r="CO38" s="114">
        <v>40361</v>
      </c>
      <c r="CP38" s="30">
        <v>3.8203</v>
      </c>
      <c r="CQ38" s="28">
        <v>40361</v>
      </c>
      <c r="CR38" s="30">
        <v>4.12</v>
      </c>
      <c r="CS38" s="41">
        <v>40361</v>
      </c>
      <c r="CT38" s="30">
        <v>2.3445999999999998</v>
      </c>
      <c r="CU38" s="28">
        <v>40361</v>
      </c>
      <c r="CV38" s="30">
        <v>2.9678</v>
      </c>
      <c r="CW38" s="28">
        <v>40361</v>
      </c>
      <c r="CX38" s="30">
        <v>3.7254</v>
      </c>
      <c r="CY38" s="114">
        <v>40361</v>
      </c>
      <c r="CZ38" s="30">
        <v>4.0357000000000003</v>
      </c>
      <c r="DA38" s="28">
        <v>40361</v>
      </c>
      <c r="DB38" s="30">
        <v>4.5128000000000004</v>
      </c>
      <c r="DC38" s="41">
        <v>40361</v>
      </c>
      <c r="DD38" s="30">
        <v>2.8559999999999999</v>
      </c>
      <c r="DE38" s="28">
        <v>40361</v>
      </c>
      <c r="DF38" s="30">
        <v>3.6132</v>
      </c>
      <c r="DG38" s="28">
        <v>40361</v>
      </c>
      <c r="DH38" s="30">
        <v>4.3532999999999999</v>
      </c>
      <c r="DI38" s="114">
        <v>40361</v>
      </c>
      <c r="DJ38" s="30">
        <v>4.5551000000000004</v>
      </c>
      <c r="DK38" s="28"/>
      <c r="DL38" s="30"/>
      <c r="DM38" s="41">
        <v>40361</v>
      </c>
      <c r="DN38" s="30">
        <v>3.008</v>
      </c>
      <c r="DO38" s="28">
        <v>40361</v>
      </c>
      <c r="DP38" s="30">
        <v>3.923</v>
      </c>
      <c r="DQ38" s="28">
        <v>40361</v>
      </c>
      <c r="DR38" s="30">
        <v>4.9028999999999998</v>
      </c>
      <c r="DS38" s="114">
        <v>40361</v>
      </c>
      <c r="DT38" s="30">
        <v>5.1273999999999997</v>
      </c>
      <c r="DU38" s="28"/>
      <c r="DV38" s="30"/>
      <c r="DW38" s="41">
        <v>40361</v>
      </c>
      <c r="DX38" s="30">
        <v>4.2031000000000001</v>
      </c>
      <c r="DY38" s="28">
        <v>40361</v>
      </c>
      <c r="DZ38" s="30">
        <v>5.7390999999999996</v>
      </c>
      <c r="EA38" s="28">
        <v>40361</v>
      </c>
      <c r="EB38" s="30">
        <v>7.1387999999999998</v>
      </c>
      <c r="EC38" s="114">
        <v>40361</v>
      </c>
      <c r="ED38" s="30">
        <v>7.3952</v>
      </c>
      <c r="EE38" s="28"/>
      <c r="EF38" s="23"/>
      <c r="EG38" s="1446"/>
      <c r="EH38" s="41">
        <v>40361</v>
      </c>
      <c r="EI38" s="30">
        <v>2.3302999999999998</v>
      </c>
      <c r="EJ38" s="28">
        <v>40361</v>
      </c>
      <c r="EK38" s="30">
        <v>2.5521000000000003</v>
      </c>
      <c r="EL38" s="28">
        <v>40361</v>
      </c>
      <c r="EM38" s="30">
        <v>3.4378000000000002</v>
      </c>
      <c r="EN38" s="28">
        <v>40361</v>
      </c>
      <c r="EO38" s="30">
        <v>3.7721999999999998</v>
      </c>
      <c r="EP38" s="28">
        <v>40361</v>
      </c>
      <c r="EQ38" s="88">
        <v>4.4405999999999999</v>
      </c>
      <c r="ER38" s="41">
        <v>40361</v>
      </c>
      <c r="ES38" s="30">
        <v>2.8239999999999998</v>
      </c>
      <c r="ET38" s="28">
        <v>40361</v>
      </c>
      <c r="EU38" s="30">
        <v>3.4213</v>
      </c>
      <c r="EV38" s="28">
        <v>40361</v>
      </c>
      <c r="EW38" s="30">
        <v>4.1566000000000001</v>
      </c>
      <c r="EX38" s="28">
        <v>40361</v>
      </c>
      <c r="EY38" s="30">
        <v>4.5003000000000002</v>
      </c>
      <c r="EZ38" s="28">
        <v>40361</v>
      </c>
      <c r="FA38" s="30">
        <v>4.9675000000000002</v>
      </c>
      <c r="FB38" s="1446"/>
      <c r="FC38" s="881">
        <v>40361</v>
      </c>
      <c r="FD38" s="184">
        <v>11.3</v>
      </c>
    </row>
    <row r="39" spans="1:160">
      <c r="A39" s="5">
        <f t="shared" si="0"/>
        <v>40368</v>
      </c>
      <c r="B39" s="41">
        <v>40368</v>
      </c>
      <c r="C39" s="30">
        <v>1.0820000000000001</v>
      </c>
      <c r="D39" s="28">
        <v>40368</v>
      </c>
      <c r="E39" s="30">
        <v>1.7242999999999999</v>
      </c>
      <c r="F39" s="28">
        <v>40368</v>
      </c>
      <c r="G39" s="30">
        <v>2.431</v>
      </c>
      <c r="H39" s="28">
        <v>40368</v>
      </c>
      <c r="I39" s="30">
        <v>2.7275</v>
      </c>
      <c r="J39" s="28">
        <v>40368</v>
      </c>
      <c r="K39" s="99">
        <v>3.1863000000000001</v>
      </c>
      <c r="L39" s="41">
        <v>40368</v>
      </c>
      <c r="M39" s="30">
        <v>1.3945000000000001</v>
      </c>
      <c r="N39" s="28">
        <v>40368</v>
      </c>
      <c r="O39" s="30">
        <v>2.3048000000000002</v>
      </c>
      <c r="P39" s="28">
        <v>40368</v>
      </c>
      <c r="Q39" s="30">
        <v>2.9441000000000002</v>
      </c>
      <c r="R39" s="28">
        <v>40368</v>
      </c>
      <c r="S39" s="30">
        <v>3.2547999999999999</v>
      </c>
      <c r="T39" s="28">
        <v>40368</v>
      </c>
      <c r="U39" s="30">
        <v>3.6625999999999999</v>
      </c>
      <c r="V39" s="119">
        <v>40368</v>
      </c>
      <c r="W39" s="30">
        <v>1.4809999999999999</v>
      </c>
      <c r="X39" s="28">
        <v>40368</v>
      </c>
      <c r="Y39" s="30">
        <v>2.3041</v>
      </c>
      <c r="Z39" s="28">
        <v>40368</v>
      </c>
      <c r="AA39" s="30">
        <v>3.0024000000000002</v>
      </c>
      <c r="AB39" s="28">
        <v>40368</v>
      </c>
      <c r="AC39" s="30">
        <v>3.3321999999999998</v>
      </c>
      <c r="AD39" s="28">
        <v>40368</v>
      </c>
      <c r="AE39" s="30">
        <v>3.7294999999999998</v>
      </c>
      <c r="AF39" s="890">
        <v>40368</v>
      </c>
      <c r="AG39" s="30">
        <v>8.4000000000000005E-2</v>
      </c>
      <c r="AH39" s="890">
        <v>40368</v>
      </c>
      <c r="AI39" s="30">
        <v>8.5999999999999993E-2</v>
      </c>
      <c r="AJ39" s="41">
        <v>40368</v>
      </c>
      <c r="AK39" s="30">
        <v>-0.183</v>
      </c>
      <c r="AL39" s="28">
        <v>40368</v>
      </c>
      <c r="AM39" s="30" t="s">
        <v>31</v>
      </c>
      <c r="AN39" s="28">
        <v>40368</v>
      </c>
      <c r="AO39" s="30">
        <v>0.94199999999999995</v>
      </c>
      <c r="AP39" s="41">
        <v>40368</v>
      </c>
      <c r="AQ39" s="30">
        <v>1.363</v>
      </c>
      <c r="AR39" s="28">
        <v>40368</v>
      </c>
      <c r="AS39" s="30">
        <v>1.8239999999999998</v>
      </c>
      <c r="AT39" s="41">
        <v>40368</v>
      </c>
      <c r="AU39" s="30">
        <v>2.9619999999999997</v>
      </c>
      <c r="AV39" s="119">
        <v>40368</v>
      </c>
      <c r="AW39" s="30">
        <v>3.0274000000000001</v>
      </c>
      <c r="AX39" s="119">
        <v>40368</v>
      </c>
      <c r="AY39" s="99">
        <v>3.15</v>
      </c>
      <c r="AZ39" s="41">
        <v>40368</v>
      </c>
      <c r="BA39" s="30">
        <v>1.3028</v>
      </c>
      <c r="BB39" s="28">
        <v>40368</v>
      </c>
      <c r="BC39" s="30">
        <v>1.8696999999999999</v>
      </c>
      <c r="BD39" s="28">
        <v>40368</v>
      </c>
      <c r="BE39" s="30">
        <v>2.6177999999999999</v>
      </c>
      <c r="BF39" s="28">
        <v>40368</v>
      </c>
      <c r="BG39" s="30">
        <v>2.9232</v>
      </c>
      <c r="BH39" s="28">
        <v>40368</v>
      </c>
      <c r="BI39" s="30">
        <v>3.2900999999999998</v>
      </c>
      <c r="BJ39" s="890">
        <v>40368</v>
      </c>
      <c r="BK39" s="30">
        <v>2.9569999999999999</v>
      </c>
      <c r="BL39" s="890">
        <v>40368</v>
      </c>
      <c r="BM39" s="30">
        <v>3.032</v>
      </c>
      <c r="BN39" s="41">
        <v>40368</v>
      </c>
      <c r="BO39" s="30">
        <v>0.84599999999999997</v>
      </c>
      <c r="BP39" s="28">
        <v>40368</v>
      </c>
      <c r="BQ39" s="30">
        <v>1.5110000000000001</v>
      </c>
      <c r="BR39" s="28">
        <v>40368</v>
      </c>
      <c r="BS39" s="30">
        <v>2.3029999999999999</v>
      </c>
      <c r="BT39" s="41">
        <v>40368</v>
      </c>
      <c r="BU39" s="30">
        <v>2.5659999999999998</v>
      </c>
      <c r="BV39" s="28">
        <v>40368</v>
      </c>
      <c r="BW39" s="30">
        <v>3.2149999999999999</v>
      </c>
      <c r="BX39" s="1446"/>
      <c r="BY39" s="93">
        <v>40368</v>
      </c>
      <c r="BZ39" s="723">
        <v>2.2770000000000001</v>
      </c>
      <c r="CA39" s="28">
        <v>40368</v>
      </c>
      <c r="CB39" s="723">
        <v>2.9260000000000002</v>
      </c>
      <c r="CC39" s="28">
        <v>40368</v>
      </c>
      <c r="CD39" s="723">
        <v>3.5220000000000002</v>
      </c>
      <c r="CE39" s="28">
        <v>40368</v>
      </c>
      <c r="CF39" s="723">
        <v>3.802</v>
      </c>
      <c r="CG39" s="28">
        <v>40368</v>
      </c>
      <c r="CH39" s="723">
        <v>4.1900000000000004</v>
      </c>
      <c r="CI39" s="41">
        <v>40368</v>
      </c>
      <c r="CJ39" s="30">
        <v>2.1419000000000001</v>
      </c>
      <c r="CK39" s="28">
        <v>40368</v>
      </c>
      <c r="CL39" s="30">
        <v>2.9428999999999998</v>
      </c>
      <c r="CM39" s="28">
        <v>40368</v>
      </c>
      <c r="CN39" s="30">
        <v>3.5602</v>
      </c>
      <c r="CO39" s="114">
        <v>40368</v>
      </c>
      <c r="CP39" s="30">
        <v>3.8559000000000001</v>
      </c>
      <c r="CQ39" s="28">
        <v>40368</v>
      </c>
      <c r="CR39" s="30">
        <v>4.1536999999999997</v>
      </c>
      <c r="CS39" s="41">
        <v>40368</v>
      </c>
      <c r="CT39" s="30">
        <v>2.3994</v>
      </c>
      <c r="CU39" s="28">
        <v>40368</v>
      </c>
      <c r="CV39" s="30">
        <v>3.0320999999999998</v>
      </c>
      <c r="CW39" s="28">
        <v>40368</v>
      </c>
      <c r="CX39" s="30">
        <v>3.7837000000000001</v>
      </c>
      <c r="CY39" s="114">
        <v>40368</v>
      </c>
      <c r="CZ39" s="30">
        <v>4.093</v>
      </c>
      <c r="DA39" s="28">
        <v>40368</v>
      </c>
      <c r="DB39" s="30">
        <v>4.5681000000000003</v>
      </c>
      <c r="DC39" s="41">
        <v>40368</v>
      </c>
      <c r="DD39" s="30">
        <v>2.8730000000000002</v>
      </c>
      <c r="DE39" s="28">
        <v>40368</v>
      </c>
      <c r="DF39" s="30">
        <v>3.6396999999999999</v>
      </c>
      <c r="DG39" s="28">
        <v>40368</v>
      </c>
      <c r="DH39" s="30">
        <v>4.3738000000000001</v>
      </c>
      <c r="DI39" s="114">
        <v>40368</v>
      </c>
      <c r="DJ39" s="30">
        <v>4.5747</v>
      </c>
      <c r="DK39" s="28"/>
      <c r="DL39" s="30"/>
      <c r="DM39" s="41">
        <v>40368</v>
      </c>
      <c r="DN39" s="30">
        <v>3.0133000000000001</v>
      </c>
      <c r="DO39" s="28">
        <v>40368</v>
      </c>
      <c r="DP39" s="30">
        <v>3.9378000000000002</v>
      </c>
      <c r="DQ39" s="28">
        <v>40368</v>
      </c>
      <c r="DR39" s="30">
        <v>4.9116</v>
      </c>
      <c r="DS39" s="114">
        <v>40368</v>
      </c>
      <c r="DT39" s="30">
        <v>5.1350999999999996</v>
      </c>
      <c r="DU39" s="28"/>
      <c r="DV39" s="30"/>
      <c r="DW39" s="41">
        <v>40368</v>
      </c>
      <c r="DX39" s="30">
        <v>4.1271000000000004</v>
      </c>
      <c r="DY39" s="28">
        <v>40368</v>
      </c>
      <c r="DZ39" s="30">
        <v>5.6726000000000001</v>
      </c>
      <c r="EA39" s="28">
        <v>40368</v>
      </c>
      <c r="EB39" s="30">
        <v>7.0663</v>
      </c>
      <c r="EC39" s="114">
        <v>40368</v>
      </c>
      <c r="ED39" s="30">
        <v>7.3216999999999999</v>
      </c>
      <c r="EE39" s="28"/>
      <c r="EF39" s="23"/>
      <c r="EG39" s="1446"/>
      <c r="EH39" s="41">
        <v>40368</v>
      </c>
      <c r="EI39" s="30">
        <v>2.3957999999999999</v>
      </c>
      <c r="EJ39" s="28">
        <v>40368</v>
      </c>
      <c r="EK39" s="30">
        <v>2.5510999999999999</v>
      </c>
      <c r="EL39" s="28">
        <v>40368</v>
      </c>
      <c r="EM39" s="30">
        <v>3.4393000000000002</v>
      </c>
      <c r="EN39" s="28">
        <v>40368</v>
      </c>
      <c r="EO39" s="30">
        <v>3.7822</v>
      </c>
      <c r="EP39" s="28">
        <v>40368</v>
      </c>
      <c r="EQ39" s="88">
        <v>4.4736000000000002</v>
      </c>
      <c r="ER39" s="41">
        <v>40368</v>
      </c>
      <c r="ES39" s="30">
        <v>2.8726000000000003</v>
      </c>
      <c r="ET39" s="28">
        <v>40368</v>
      </c>
      <c r="EU39" s="30">
        <v>3.4794999999999998</v>
      </c>
      <c r="EV39" s="28">
        <v>40368</v>
      </c>
      <c r="EW39" s="30">
        <v>4.2088000000000001</v>
      </c>
      <c r="EX39" s="28">
        <v>40368</v>
      </c>
      <c r="EY39" s="30">
        <v>4.5214999999999996</v>
      </c>
      <c r="EZ39" s="28">
        <v>40368</v>
      </c>
      <c r="FA39" s="30">
        <v>4.9866999999999999</v>
      </c>
      <c r="FB39" s="1446"/>
      <c r="FC39" s="881">
        <v>40368</v>
      </c>
      <c r="FD39" s="184">
        <v>11.409000000000001</v>
      </c>
    </row>
    <row r="40" spans="1:160">
      <c r="A40" s="5">
        <f t="shared" si="0"/>
        <v>40375</v>
      </c>
      <c r="B40" s="41">
        <v>40375</v>
      </c>
      <c r="C40" s="30">
        <v>1.1046</v>
      </c>
      <c r="D40" s="28">
        <v>40375</v>
      </c>
      <c r="E40" s="30">
        <v>1.7623</v>
      </c>
      <c r="F40" s="28">
        <v>40375</v>
      </c>
      <c r="G40" s="30">
        <v>2.4546999999999999</v>
      </c>
      <c r="H40" s="28">
        <v>40375</v>
      </c>
      <c r="I40" s="30">
        <v>2.7137000000000002</v>
      </c>
      <c r="J40" s="28">
        <v>40375</v>
      </c>
      <c r="K40" s="99">
        <v>3.2065000000000001</v>
      </c>
      <c r="L40" s="41">
        <v>40375</v>
      </c>
      <c r="M40" s="30">
        <v>1.4470000000000001</v>
      </c>
      <c r="N40" s="28">
        <v>40375</v>
      </c>
      <c r="O40" s="30">
        <v>2.3553000000000002</v>
      </c>
      <c r="P40" s="28">
        <v>40375</v>
      </c>
      <c r="Q40" s="30">
        <v>2.9817</v>
      </c>
      <c r="R40" s="28">
        <v>40375</v>
      </c>
      <c r="S40" s="30">
        <v>3.28</v>
      </c>
      <c r="T40" s="28">
        <v>40375</v>
      </c>
      <c r="U40" s="30">
        <v>3.6844999999999999</v>
      </c>
      <c r="V40" s="119">
        <v>40375</v>
      </c>
      <c r="W40" s="30">
        <v>1.5182</v>
      </c>
      <c r="X40" s="28">
        <v>40375</v>
      </c>
      <c r="Y40" s="30">
        <v>2.3323</v>
      </c>
      <c r="Z40" s="28">
        <v>40375</v>
      </c>
      <c r="AA40" s="30">
        <v>3.0276999999999998</v>
      </c>
      <c r="AB40" s="28">
        <v>40375</v>
      </c>
      <c r="AC40" s="30">
        <v>3.3452000000000002</v>
      </c>
      <c r="AD40" s="28">
        <v>40375</v>
      </c>
      <c r="AE40" s="30">
        <v>3.7401</v>
      </c>
      <c r="AF40" s="890">
        <v>40375</v>
      </c>
      <c r="AG40" s="30">
        <v>8.4000000000000005E-2</v>
      </c>
      <c r="AH40" s="890">
        <v>40375</v>
      </c>
      <c r="AI40" s="30">
        <v>8.5999999999999993E-2</v>
      </c>
      <c r="AJ40" s="41">
        <v>40375</v>
      </c>
      <c r="AK40" s="30">
        <v>-0.159</v>
      </c>
      <c r="AL40" s="28">
        <v>40375</v>
      </c>
      <c r="AM40" s="30" t="s">
        <v>31</v>
      </c>
      <c r="AN40" s="28">
        <v>40375</v>
      </c>
      <c r="AO40" s="30">
        <v>0.97699999999999998</v>
      </c>
      <c r="AP40" s="41">
        <v>40375</v>
      </c>
      <c r="AQ40" s="30">
        <v>1.361</v>
      </c>
      <c r="AR40" s="28">
        <v>40375</v>
      </c>
      <c r="AS40" s="30">
        <v>1.774</v>
      </c>
      <c r="AT40" s="41">
        <v>40375</v>
      </c>
      <c r="AU40" s="30">
        <v>2.952</v>
      </c>
      <c r="AV40" s="119">
        <v>40375</v>
      </c>
      <c r="AW40" s="30">
        <v>3.0482</v>
      </c>
      <c r="AX40" s="119">
        <v>40375</v>
      </c>
      <c r="AY40" s="99">
        <v>3.1709999999999998</v>
      </c>
      <c r="AZ40" s="41">
        <v>40375</v>
      </c>
      <c r="BA40" s="30">
        <v>1.3033999999999999</v>
      </c>
      <c r="BB40" s="28">
        <v>40375</v>
      </c>
      <c r="BC40" s="30">
        <v>1.9334</v>
      </c>
      <c r="BD40" s="28">
        <v>40375</v>
      </c>
      <c r="BE40" s="30">
        <v>2.6404000000000001</v>
      </c>
      <c r="BF40" s="28">
        <v>40375</v>
      </c>
      <c r="BG40" s="30">
        <v>2.9424999999999999</v>
      </c>
      <c r="BH40" s="28">
        <v>40375</v>
      </c>
      <c r="BI40" s="30">
        <v>3.3246000000000002</v>
      </c>
      <c r="BJ40" s="890">
        <v>40375</v>
      </c>
      <c r="BK40" s="30">
        <v>2.97</v>
      </c>
      <c r="BL40" s="890">
        <v>40375</v>
      </c>
      <c r="BM40" s="30">
        <v>3.0489999999999999</v>
      </c>
      <c r="BN40" s="41">
        <v>40375</v>
      </c>
      <c r="BO40" s="30">
        <v>0.73199999999999998</v>
      </c>
      <c r="BP40" s="28">
        <v>40375</v>
      </c>
      <c r="BQ40" s="30">
        <v>1.345</v>
      </c>
      <c r="BR40" s="28">
        <v>40375</v>
      </c>
      <c r="BS40" s="30">
        <v>2.11</v>
      </c>
      <c r="BT40" s="41">
        <v>40375</v>
      </c>
      <c r="BU40" s="30">
        <v>2.4049999999999998</v>
      </c>
      <c r="BV40" s="28">
        <v>40375</v>
      </c>
      <c r="BW40" s="30">
        <v>3.0230000000000001</v>
      </c>
      <c r="BX40" s="1446"/>
      <c r="BY40" s="93">
        <v>40375</v>
      </c>
      <c r="BZ40" s="723">
        <v>2.2829999999999999</v>
      </c>
      <c r="CA40" s="28">
        <v>40375</v>
      </c>
      <c r="CB40" s="723">
        <v>2.9340000000000002</v>
      </c>
      <c r="CC40" s="28">
        <v>40375</v>
      </c>
      <c r="CD40" s="723">
        <v>3.528</v>
      </c>
      <c r="CE40" s="28">
        <v>40375</v>
      </c>
      <c r="CF40" s="723">
        <v>3.8010000000000002</v>
      </c>
      <c r="CG40" s="28">
        <v>40375</v>
      </c>
      <c r="CH40" s="723">
        <v>4.1820000000000004</v>
      </c>
      <c r="CI40" s="41">
        <v>40375</v>
      </c>
      <c r="CJ40" s="30">
        <v>2.1592000000000002</v>
      </c>
      <c r="CK40" s="28">
        <v>40375</v>
      </c>
      <c r="CL40" s="30">
        <v>2.9447000000000001</v>
      </c>
      <c r="CM40" s="28">
        <v>40375</v>
      </c>
      <c r="CN40" s="30">
        <v>3.5554999999999999</v>
      </c>
      <c r="CO40" s="114">
        <v>40375</v>
      </c>
      <c r="CP40" s="30">
        <v>3.8460000000000001</v>
      </c>
      <c r="CQ40" s="28">
        <v>40375</v>
      </c>
      <c r="CR40" s="30">
        <v>4.2146999999999997</v>
      </c>
      <c r="CS40" s="41">
        <v>40375</v>
      </c>
      <c r="CT40" s="30">
        <v>2.4230999999999998</v>
      </c>
      <c r="CU40" s="28">
        <v>40375</v>
      </c>
      <c r="CV40" s="30">
        <v>3.0403000000000002</v>
      </c>
      <c r="CW40" s="28">
        <v>40375</v>
      </c>
      <c r="CX40" s="30">
        <v>3.7854000000000001</v>
      </c>
      <c r="CY40" s="114">
        <v>40375</v>
      </c>
      <c r="CZ40" s="30">
        <v>4.0894000000000004</v>
      </c>
      <c r="DA40" s="28">
        <v>40375</v>
      </c>
      <c r="DB40" s="30">
        <v>4.5636999999999999</v>
      </c>
      <c r="DC40" s="41">
        <v>40375</v>
      </c>
      <c r="DD40" s="30">
        <v>2.7667999999999999</v>
      </c>
      <c r="DE40" s="28">
        <v>40375</v>
      </c>
      <c r="DF40" s="30">
        <v>3.5179999999999998</v>
      </c>
      <c r="DG40" s="28">
        <v>40375</v>
      </c>
      <c r="DH40" s="30">
        <v>4.1456</v>
      </c>
      <c r="DI40" s="114">
        <v>40375</v>
      </c>
      <c r="DJ40" s="30">
        <v>4.3411999999999997</v>
      </c>
      <c r="DK40" s="28"/>
      <c r="DL40" s="30"/>
      <c r="DM40" s="41">
        <v>40375</v>
      </c>
      <c r="DN40" s="30">
        <v>2.9901</v>
      </c>
      <c r="DO40" s="28">
        <v>40375</v>
      </c>
      <c r="DP40" s="30">
        <v>3.9011</v>
      </c>
      <c r="DQ40" s="28">
        <v>40375</v>
      </c>
      <c r="DR40" s="30">
        <v>4.8684000000000003</v>
      </c>
      <c r="DS40" s="114">
        <v>40375</v>
      </c>
      <c r="DT40" s="30">
        <v>5.0865999999999998</v>
      </c>
      <c r="DU40" s="28"/>
      <c r="DV40" s="30"/>
      <c r="DW40" s="41">
        <v>40375</v>
      </c>
      <c r="DX40" s="30">
        <v>4.1516000000000002</v>
      </c>
      <c r="DY40" s="28">
        <v>40375</v>
      </c>
      <c r="DZ40" s="30">
        <v>5.7316000000000003</v>
      </c>
      <c r="EA40" s="28">
        <v>40375</v>
      </c>
      <c r="EB40" s="30">
        <v>7.1188000000000002</v>
      </c>
      <c r="EC40" s="114">
        <v>40375</v>
      </c>
      <c r="ED40" s="30">
        <v>7.3689999999999998</v>
      </c>
      <c r="EE40" s="28"/>
      <c r="EF40" s="23"/>
      <c r="EG40" s="1446"/>
      <c r="EH40" s="41">
        <v>40375</v>
      </c>
      <c r="EI40" s="30">
        <v>2.3990999999999998</v>
      </c>
      <c r="EJ40" s="28">
        <v>40375</v>
      </c>
      <c r="EK40" s="30">
        <v>2.5503999999999998</v>
      </c>
      <c r="EL40" s="28">
        <v>40375</v>
      </c>
      <c r="EM40" s="30">
        <v>3.4165999999999999</v>
      </c>
      <c r="EN40" s="28">
        <v>40375</v>
      </c>
      <c r="EO40" s="30">
        <v>3.7565</v>
      </c>
      <c r="EP40" s="28">
        <v>40375</v>
      </c>
      <c r="EQ40" s="88">
        <v>4.4519000000000002</v>
      </c>
      <c r="ER40" s="41">
        <v>40375</v>
      </c>
      <c r="ES40" s="30">
        <v>2.8571</v>
      </c>
      <c r="ET40" s="28">
        <v>40375</v>
      </c>
      <c r="EU40" s="30">
        <v>3.4485000000000001</v>
      </c>
      <c r="EV40" s="28">
        <v>40375</v>
      </c>
      <c r="EW40" s="30">
        <v>4.1713000000000005</v>
      </c>
      <c r="EX40" s="28">
        <v>40375</v>
      </c>
      <c r="EY40" s="30">
        <v>4.4786999999999999</v>
      </c>
      <c r="EZ40" s="28">
        <v>40375</v>
      </c>
      <c r="FA40" s="30">
        <v>4.9431000000000003</v>
      </c>
      <c r="FB40" s="1446"/>
      <c r="FC40" s="881">
        <v>40375</v>
      </c>
      <c r="FD40" s="184">
        <v>11.395</v>
      </c>
    </row>
    <row r="41" spans="1:160">
      <c r="A41" s="5">
        <f t="shared" si="0"/>
        <v>40382</v>
      </c>
      <c r="B41" s="41">
        <v>40382</v>
      </c>
      <c r="C41" s="30">
        <v>1.099</v>
      </c>
      <c r="D41" s="28">
        <v>40382</v>
      </c>
      <c r="E41" s="30">
        <v>1.7925</v>
      </c>
      <c r="F41" s="28">
        <v>40382</v>
      </c>
      <c r="G41" s="30">
        <v>2.5114000000000001</v>
      </c>
      <c r="H41" s="28">
        <v>40382</v>
      </c>
      <c r="I41" s="30">
        <v>2.7805999999999997</v>
      </c>
      <c r="J41" s="28">
        <v>40382</v>
      </c>
      <c r="K41" s="99">
        <v>3.2563</v>
      </c>
      <c r="L41" s="41">
        <v>40382</v>
      </c>
      <c r="M41" s="30">
        <v>1.4999</v>
      </c>
      <c r="N41" s="28">
        <v>40382</v>
      </c>
      <c r="O41" s="30">
        <v>2.4356</v>
      </c>
      <c r="P41" s="28">
        <v>40382</v>
      </c>
      <c r="Q41" s="30">
        <v>3.0674000000000001</v>
      </c>
      <c r="R41" s="28">
        <v>40382</v>
      </c>
      <c r="S41" s="30">
        <v>3.3622000000000001</v>
      </c>
      <c r="T41" s="28">
        <v>40382</v>
      </c>
      <c r="U41" s="30">
        <v>3.7427000000000001</v>
      </c>
      <c r="V41" s="119">
        <v>40382</v>
      </c>
      <c r="W41" s="30">
        <v>1.5800999999999998</v>
      </c>
      <c r="X41" s="28">
        <v>40382</v>
      </c>
      <c r="Y41" s="30">
        <v>2.4416000000000002</v>
      </c>
      <c r="Z41" s="28">
        <v>40382</v>
      </c>
      <c r="AA41" s="30">
        <v>3.1223999999999998</v>
      </c>
      <c r="AB41" s="28">
        <v>40382</v>
      </c>
      <c r="AC41" s="30">
        <v>3.4363999999999999</v>
      </c>
      <c r="AD41" s="28">
        <v>40382</v>
      </c>
      <c r="AE41" s="30">
        <v>3.7913000000000001</v>
      </c>
      <c r="AF41" s="890">
        <v>40382</v>
      </c>
      <c r="AG41" s="30">
        <v>8.6999999999999994E-2</v>
      </c>
      <c r="AH41" s="890">
        <v>40382</v>
      </c>
      <c r="AI41" s="30">
        <v>8.8999999999999996E-2</v>
      </c>
      <c r="AJ41" s="41">
        <v>40382</v>
      </c>
      <c r="AK41" s="30">
        <v>-6.8000000000000005E-2</v>
      </c>
      <c r="AL41" s="28">
        <v>40382</v>
      </c>
      <c r="AM41" s="30" t="s">
        <v>31</v>
      </c>
      <c r="AN41" s="28">
        <v>40382</v>
      </c>
      <c r="AO41" s="30">
        <v>1.163</v>
      </c>
      <c r="AP41" s="41">
        <v>40382</v>
      </c>
      <c r="AQ41" s="30">
        <v>1.1779999999999999</v>
      </c>
      <c r="AR41" s="28">
        <v>40382</v>
      </c>
      <c r="AS41" s="30">
        <v>1.6320000000000001</v>
      </c>
      <c r="AT41" s="41">
        <v>40382</v>
      </c>
      <c r="AU41" s="30">
        <v>2.9980000000000002</v>
      </c>
      <c r="AV41" s="119">
        <v>40382</v>
      </c>
      <c r="AW41" s="30">
        <v>3.0884999999999998</v>
      </c>
      <c r="AX41" s="119">
        <v>40382</v>
      </c>
      <c r="AY41" s="99">
        <v>3.2170000000000001</v>
      </c>
      <c r="AZ41" s="41">
        <v>40382</v>
      </c>
      <c r="BA41" s="30">
        <v>1.2706</v>
      </c>
      <c r="BB41" s="28">
        <v>40382</v>
      </c>
      <c r="BC41" s="30">
        <v>1.9843999999999999</v>
      </c>
      <c r="BD41" s="28">
        <v>40382</v>
      </c>
      <c r="BE41" s="30">
        <v>2.7006000000000001</v>
      </c>
      <c r="BF41" s="28">
        <v>40382</v>
      </c>
      <c r="BG41" s="30">
        <v>3.0036</v>
      </c>
      <c r="BH41" s="28">
        <v>40382</v>
      </c>
      <c r="BI41" s="30">
        <v>3.3768000000000002</v>
      </c>
      <c r="BJ41" s="890">
        <v>40382</v>
      </c>
      <c r="BK41" s="30">
        <v>3.0419999999999998</v>
      </c>
      <c r="BL41" s="890">
        <v>40382</v>
      </c>
      <c r="BM41" s="30">
        <v>3.1160000000000001</v>
      </c>
      <c r="BN41" s="41">
        <v>40382</v>
      </c>
      <c r="BO41" s="30">
        <v>0.75900000000000001</v>
      </c>
      <c r="BP41" s="28">
        <v>40382</v>
      </c>
      <c r="BQ41" s="30">
        <v>1.4119999999999999</v>
      </c>
      <c r="BR41" s="28">
        <v>40382</v>
      </c>
      <c r="BS41" s="30">
        <v>2.1720000000000002</v>
      </c>
      <c r="BT41" s="41">
        <v>40382</v>
      </c>
      <c r="BU41" s="30">
        <v>2.4820000000000002</v>
      </c>
      <c r="BV41" s="28">
        <v>40382</v>
      </c>
      <c r="BW41" s="30">
        <v>3.117</v>
      </c>
      <c r="BX41" s="1446"/>
      <c r="BY41" s="93">
        <v>40382</v>
      </c>
      <c r="BZ41" s="723">
        <v>2.25</v>
      </c>
      <c r="CA41" s="28">
        <v>40382</v>
      </c>
      <c r="CB41" s="723">
        <v>2.964</v>
      </c>
      <c r="CC41" s="28">
        <v>40382</v>
      </c>
      <c r="CD41" s="723">
        <v>3.5739999999999998</v>
      </c>
      <c r="CE41" s="28">
        <v>40382</v>
      </c>
      <c r="CF41" s="723">
        <v>3.867</v>
      </c>
      <c r="CG41" s="28">
        <v>40382</v>
      </c>
      <c r="CH41" s="723">
        <v>4.2450000000000001</v>
      </c>
      <c r="CI41" s="41">
        <v>40382</v>
      </c>
      <c r="CJ41" s="30">
        <v>2.1120000000000001</v>
      </c>
      <c r="CK41" s="28">
        <v>40382</v>
      </c>
      <c r="CL41" s="30">
        <v>2.8944999999999999</v>
      </c>
      <c r="CM41" s="28">
        <v>40382</v>
      </c>
      <c r="CN41" s="30">
        <v>3.5453000000000001</v>
      </c>
      <c r="CO41" s="114">
        <v>40382</v>
      </c>
      <c r="CP41" s="30">
        <v>3.85</v>
      </c>
      <c r="CQ41" s="28">
        <v>40382</v>
      </c>
      <c r="CR41" s="30">
        <v>4.2175000000000002</v>
      </c>
      <c r="CS41" s="41">
        <v>40382</v>
      </c>
      <c r="CT41" s="30">
        <v>2.3685999999999998</v>
      </c>
      <c r="CU41" s="28">
        <v>40382</v>
      </c>
      <c r="CV41" s="30">
        <v>3.0337999999999998</v>
      </c>
      <c r="CW41" s="28">
        <v>40382</v>
      </c>
      <c r="CX41" s="30">
        <v>3.7909000000000002</v>
      </c>
      <c r="CY41" s="114">
        <v>40382</v>
      </c>
      <c r="CZ41" s="30">
        <v>4.0591999999999997</v>
      </c>
      <c r="DA41" s="28">
        <v>40382</v>
      </c>
      <c r="DB41" s="30">
        <v>4.5343</v>
      </c>
      <c r="DC41" s="41">
        <v>40382</v>
      </c>
      <c r="DD41" s="30">
        <v>2.6790000000000003</v>
      </c>
      <c r="DE41" s="28">
        <v>40382</v>
      </c>
      <c r="DF41" s="30">
        <v>3.4792000000000001</v>
      </c>
      <c r="DG41" s="28">
        <v>40382</v>
      </c>
      <c r="DH41" s="30">
        <v>4.1167999999999996</v>
      </c>
      <c r="DI41" s="114">
        <v>40382</v>
      </c>
      <c r="DJ41" s="30">
        <v>4.3247</v>
      </c>
      <c r="DK41" s="28"/>
      <c r="DL41" s="30"/>
      <c r="DM41" s="41">
        <v>40382</v>
      </c>
      <c r="DN41" s="30">
        <v>2.9845999999999999</v>
      </c>
      <c r="DO41" s="28">
        <v>40382</v>
      </c>
      <c r="DP41" s="30">
        <v>3.9445999999999999</v>
      </c>
      <c r="DQ41" s="28">
        <v>40382</v>
      </c>
      <c r="DR41" s="30">
        <v>4.9219999999999997</v>
      </c>
      <c r="DS41" s="114">
        <v>40382</v>
      </c>
      <c r="DT41" s="30">
        <v>5.1554000000000002</v>
      </c>
      <c r="DU41" s="28"/>
      <c r="DV41" s="30"/>
      <c r="DW41" s="41">
        <v>40382</v>
      </c>
      <c r="DX41" s="30">
        <v>4.0768000000000004</v>
      </c>
      <c r="DY41" s="28">
        <v>40382</v>
      </c>
      <c r="DZ41" s="30">
        <v>5.7068000000000003</v>
      </c>
      <c r="EA41" s="28">
        <v>40382</v>
      </c>
      <c r="EB41" s="30">
        <v>7.1040000000000001</v>
      </c>
      <c r="EC41" s="114">
        <v>40382</v>
      </c>
      <c r="ED41" s="30">
        <v>7.3745000000000003</v>
      </c>
      <c r="EE41" s="28"/>
      <c r="EF41" s="23"/>
      <c r="EG41" s="1446"/>
      <c r="EH41" s="41">
        <v>40382</v>
      </c>
      <c r="EI41" s="30">
        <v>2.3298000000000001</v>
      </c>
      <c r="EJ41" s="28">
        <v>40382</v>
      </c>
      <c r="EK41" s="30">
        <v>2.5103999999999997</v>
      </c>
      <c r="EL41" s="28">
        <v>40382</v>
      </c>
      <c r="EM41" s="30">
        <v>3.4283000000000001</v>
      </c>
      <c r="EN41" s="28">
        <v>40382</v>
      </c>
      <c r="EO41" s="30">
        <v>3.7751999999999999</v>
      </c>
      <c r="EP41" s="28">
        <v>40382</v>
      </c>
      <c r="EQ41" s="88">
        <v>4.4630999999999998</v>
      </c>
      <c r="ER41" s="41">
        <v>40382</v>
      </c>
      <c r="ES41" s="30">
        <v>2.7705000000000002</v>
      </c>
      <c r="ET41" s="28">
        <v>40382</v>
      </c>
      <c r="EU41" s="30">
        <v>3.4108999999999998</v>
      </c>
      <c r="EV41" s="28">
        <v>40382</v>
      </c>
      <c r="EW41" s="30">
        <v>4.1436999999999999</v>
      </c>
      <c r="EX41" s="28">
        <v>40382</v>
      </c>
      <c r="EY41" s="30">
        <v>4.4664000000000001</v>
      </c>
      <c r="EZ41" s="28">
        <v>40382</v>
      </c>
      <c r="FA41" s="30">
        <v>4.9315999999999995</v>
      </c>
      <c r="FB41" s="1446"/>
      <c r="FC41" s="881">
        <v>40382</v>
      </c>
      <c r="FD41" s="184">
        <v>11.295</v>
      </c>
    </row>
    <row r="42" spans="1:160">
      <c r="A42" s="5">
        <f t="shared" si="0"/>
        <v>40389</v>
      </c>
      <c r="B42" s="41">
        <v>40389</v>
      </c>
      <c r="C42" s="30">
        <v>1.1649</v>
      </c>
      <c r="D42" s="28">
        <v>40389</v>
      </c>
      <c r="E42" s="30">
        <v>1.8080000000000001</v>
      </c>
      <c r="F42" s="28">
        <v>40389</v>
      </c>
      <c r="G42" s="30">
        <v>2.5154999999999998</v>
      </c>
      <c r="H42" s="28">
        <v>40389</v>
      </c>
      <c r="I42" s="30">
        <v>2.7481999999999998</v>
      </c>
      <c r="J42" s="28">
        <v>40389</v>
      </c>
      <c r="K42" s="99">
        <v>3.2645</v>
      </c>
      <c r="L42" s="41">
        <v>40389</v>
      </c>
      <c r="M42" s="30">
        <v>1.4883</v>
      </c>
      <c r="N42" s="28">
        <v>40389</v>
      </c>
      <c r="O42" s="30">
        <v>2.4005000000000001</v>
      </c>
      <c r="P42" s="28">
        <v>40389</v>
      </c>
      <c r="Q42" s="30">
        <v>3.0225</v>
      </c>
      <c r="R42" s="28">
        <v>40389</v>
      </c>
      <c r="S42" s="30">
        <v>3.3115000000000001</v>
      </c>
      <c r="T42" s="28">
        <v>40389</v>
      </c>
      <c r="U42" s="30">
        <v>3.6802999999999999</v>
      </c>
      <c r="V42" s="119">
        <v>40389</v>
      </c>
      <c r="W42" s="30">
        <v>1.5695000000000001</v>
      </c>
      <c r="X42" s="28">
        <v>40389</v>
      </c>
      <c r="Y42" s="30">
        <v>2.375</v>
      </c>
      <c r="Z42" s="28">
        <v>40389</v>
      </c>
      <c r="AA42" s="30">
        <v>3.0754999999999999</v>
      </c>
      <c r="AB42" s="28">
        <v>40389</v>
      </c>
      <c r="AC42" s="30">
        <v>3.3517000000000001</v>
      </c>
      <c r="AD42" s="28">
        <v>40389</v>
      </c>
      <c r="AE42" s="30">
        <v>3.7393999999999998</v>
      </c>
      <c r="AF42" s="890">
        <v>40389</v>
      </c>
      <c r="AG42" s="30">
        <v>8.5000000000000006E-2</v>
      </c>
      <c r="AH42" s="890">
        <v>40389</v>
      </c>
      <c r="AI42" s="30">
        <v>8.5999999999999993E-2</v>
      </c>
      <c r="AJ42" s="41">
        <v>40389</v>
      </c>
      <c r="AK42" s="30">
        <v>-7.1999999999999995E-2</v>
      </c>
      <c r="AL42" s="28">
        <v>40389</v>
      </c>
      <c r="AM42" s="30" t="s">
        <v>31</v>
      </c>
      <c r="AN42" s="28">
        <v>40389</v>
      </c>
      <c r="AO42" s="30">
        <v>1.002</v>
      </c>
      <c r="AP42" s="41">
        <v>40389</v>
      </c>
      <c r="AQ42" s="30">
        <v>1.2989999999999999</v>
      </c>
      <c r="AR42" s="28">
        <v>40389</v>
      </c>
      <c r="AS42" s="30">
        <v>1.732</v>
      </c>
      <c r="AT42" s="41">
        <v>40389</v>
      </c>
      <c r="AU42" s="30">
        <v>2.9449999999999998</v>
      </c>
      <c r="AV42" s="119">
        <v>40389</v>
      </c>
      <c r="AW42" s="30">
        <v>3.0581999999999998</v>
      </c>
      <c r="AX42" s="119">
        <v>40389</v>
      </c>
      <c r="AY42" s="99">
        <v>3.1850000000000001</v>
      </c>
      <c r="AZ42" s="41">
        <v>40389</v>
      </c>
      <c r="BA42" s="30">
        <v>1.3229</v>
      </c>
      <c r="BB42" s="28">
        <v>40389</v>
      </c>
      <c r="BC42" s="30">
        <v>1.9906999999999999</v>
      </c>
      <c r="BD42" s="28">
        <v>40389</v>
      </c>
      <c r="BE42" s="30">
        <v>2.6890000000000001</v>
      </c>
      <c r="BF42" s="28">
        <v>40389</v>
      </c>
      <c r="BG42" s="30">
        <v>2.9847999999999999</v>
      </c>
      <c r="BH42" s="28">
        <v>40389</v>
      </c>
      <c r="BI42" s="30">
        <v>3.3740999999999999</v>
      </c>
      <c r="BJ42" s="890">
        <v>40389</v>
      </c>
      <c r="BK42" s="30">
        <v>3.024</v>
      </c>
      <c r="BL42" s="890">
        <v>40389</v>
      </c>
      <c r="BM42" s="30">
        <v>3.093</v>
      </c>
      <c r="BN42" s="41">
        <v>40389</v>
      </c>
      <c r="BO42" s="30">
        <v>0.65800000000000003</v>
      </c>
      <c r="BP42" s="28">
        <v>40389</v>
      </c>
      <c r="BQ42" s="30">
        <v>1.26</v>
      </c>
      <c r="BR42" s="28">
        <v>40389</v>
      </c>
      <c r="BS42" s="30">
        <v>2.0529999999999999</v>
      </c>
      <c r="BT42" s="41">
        <v>40389</v>
      </c>
      <c r="BU42" s="30">
        <v>2.3970000000000002</v>
      </c>
      <c r="BV42" s="28">
        <v>40389</v>
      </c>
      <c r="BW42" s="30">
        <v>3.0089999999999999</v>
      </c>
      <c r="BX42" s="1446"/>
      <c r="BY42" s="93">
        <v>40389</v>
      </c>
      <c r="BZ42" s="723">
        <v>2.2439999999999998</v>
      </c>
      <c r="CA42" s="28">
        <v>40389</v>
      </c>
      <c r="CB42" s="723">
        <v>2.923</v>
      </c>
      <c r="CC42" s="28">
        <v>40389</v>
      </c>
      <c r="CD42" s="723">
        <v>3.532</v>
      </c>
      <c r="CE42" s="28">
        <v>40389</v>
      </c>
      <c r="CF42" s="723">
        <v>3.81</v>
      </c>
      <c r="CG42" s="28">
        <v>40389</v>
      </c>
      <c r="CH42" s="723">
        <v>4.2149999999999999</v>
      </c>
      <c r="CI42" s="41">
        <v>40389</v>
      </c>
      <c r="CJ42" s="30">
        <v>2.1076999999999999</v>
      </c>
      <c r="CK42" s="28">
        <v>40389</v>
      </c>
      <c r="CL42" s="30">
        <v>2.8736999999999999</v>
      </c>
      <c r="CM42" s="28">
        <v>40389</v>
      </c>
      <c r="CN42" s="30">
        <v>3.5278999999999998</v>
      </c>
      <c r="CO42" s="114">
        <v>40389</v>
      </c>
      <c r="CP42" s="30">
        <v>3.8121999999999998</v>
      </c>
      <c r="CQ42" s="28">
        <v>40389</v>
      </c>
      <c r="CR42" s="30">
        <v>4.1932</v>
      </c>
      <c r="CS42" s="41">
        <v>40389</v>
      </c>
      <c r="CT42" s="30">
        <v>2.3372000000000002</v>
      </c>
      <c r="CU42" s="28">
        <v>40389</v>
      </c>
      <c r="CV42" s="30">
        <v>2.9883999999999999</v>
      </c>
      <c r="CW42" s="28">
        <v>40389</v>
      </c>
      <c r="CX42" s="30">
        <v>3.7490000000000001</v>
      </c>
      <c r="CY42" s="114">
        <v>40389</v>
      </c>
      <c r="CZ42" s="30">
        <v>3.9967999999999999</v>
      </c>
      <c r="DA42" s="28">
        <v>40389</v>
      </c>
      <c r="DB42" s="30">
        <v>4.4854000000000003</v>
      </c>
      <c r="DC42" s="41">
        <v>40389</v>
      </c>
      <c r="DD42" s="30">
        <v>2.6291000000000002</v>
      </c>
      <c r="DE42" s="28">
        <v>40389</v>
      </c>
      <c r="DF42" s="30">
        <v>3.4163000000000001</v>
      </c>
      <c r="DG42" s="28">
        <v>40389</v>
      </c>
      <c r="DH42" s="30">
        <v>4.0574000000000003</v>
      </c>
      <c r="DI42" s="114">
        <v>40389</v>
      </c>
      <c r="DJ42" s="30">
        <v>4.2422000000000004</v>
      </c>
      <c r="DK42" s="28"/>
      <c r="DL42" s="30"/>
      <c r="DM42" s="41">
        <v>40389</v>
      </c>
      <c r="DN42" s="30">
        <v>2.9367999999999999</v>
      </c>
      <c r="DO42" s="28">
        <v>40389</v>
      </c>
      <c r="DP42" s="30">
        <v>3.8828</v>
      </c>
      <c r="DQ42" s="28">
        <v>40389</v>
      </c>
      <c r="DR42" s="30">
        <v>4.8117000000000001</v>
      </c>
      <c r="DS42" s="114">
        <v>40389</v>
      </c>
      <c r="DT42" s="30">
        <v>5.0246000000000004</v>
      </c>
      <c r="DU42" s="28"/>
      <c r="DV42" s="30"/>
      <c r="DW42" s="41">
        <v>40389</v>
      </c>
      <c r="DX42" s="30">
        <v>3.9598</v>
      </c>
      <c r="DY42" s="28">
        <v>40389</v>
      </c>
      <c r="DZ42" s="30">
        <v>5.5758000000000001</v>
      </c>
      <c r="EA42" s="28">
        <v>40389</v>
      </c>
      <c r="EB42" s="30">
        <v>6.9764999999999997</v>
      </c>
      <c r="EC42" s="114">
        <v>40389</v>
      </c>
      <c r="ED42" s="30">
        <v>7.2264999999999997</v>
      </c>
      <c r="EE42" s="28"/>
      <c r="EF42" s="23"/>
      <c r="EG42" s="1446"/>
      <c r="EH42" s="41">
        <v>40389</v>
      </c>
      <c r="EI42" s="30">
        <v>2.2953000000000001</v>
      </c>
      <c r="EJ42" s="28">
        <v>40389</v>
      </c>
      <c r="EK42" s="30">
        <v>2.4470999999999998</v>
      </c>
      <c r="EL42" s="28">
        <v>40389</v>
      </c>
      <c r="EM42" s="30">
        <v>3.3613</v>
      </c>
      <c r="EN42" s="28">
        <v>40389</v>
      </c>
      <c r="EO42" s="30">
        <v>3.7077</v>
      </c>
      <c r="EP42" s="28">
        <v>40389</v>
      </c>
      <c r="EQ42" s="88">
        <v>4.4051</v>
      </c>
      <c r="ER42" s="41">
        <v>40389</v>
      </c>
      <c r="ES42" s="30">
        <v>2.7031000000000001</v>
      </c>
      <c r="ET42" s="28">
        <v>40389</v>
      </c>
      <c r="EU42" s="30">
        <v>3.3294000000000001</v>
      </c>
      <c r="EV42" s="28">
        <v>40389</v>
      </c>
      <c r="EW42" s="30">
        <v>4.0457000000000001</v>
      </c>
      <c r="EX42" s="28">
        <v>40389</v>
      </c>
      <c r="EY42" s="30">
        <v>4.3479000000000001</v>
      </c>
      <c r="EZ42" s="28">
        <v>40389</v>
      </c>
      <c r="FA42" s="30">
        <v>4.8266</v>
      </c>
      <c r="FB42" s="1446"/>
      <c r="FC42" s="881">
        <v>40389</v>
      </c>
      <c r="FD42" s="184">
        <v>11.371</v>
      </c>
    </row>
    <row r="43" spans="1:160">
      <c r="A43" s="5">
        <f t="shared" si="0"/>
        <v>40396</v>
      </c>
      <c r="B43" s="41">
        <v>40396</v>
      </c>
      <c r="C43" s="30">
        <v>1.0556000000000001</v>
      </c>
      <c r="D43" s="28">
        <v>40396</v>
      </c>
      <c r="E43" s="30">
        <v>1.6654</v>
      </c>
      <c r="F43" s="28">
        <v>40396</v>
      </c>
      <c r="G43" s="30">
        <v>2.3631000000000002</v>
      </c>
      <c r="H43" s="28">
        <v>40396</v>
      </c>
      <c r="I43" s="30">
        <v>2.6303000000000001</v>
      </c>
      <c r="J43" s="28">
        <v>40396</v>
      </c>
      <c r="K43" s="99">
        <v>3.1126999999999998</v>
      </c>
      <c r="L43" s="41">
        <v>40396</v>
      </c>
      <c r="M43" s="30">
        <v>1.3467</v>
      </c>
      <c r="N43" s="28">
        <v>40396</v>
      </c>
      <c r="O43" s="30">
        <v>2.2111000000000001</v>
      </c>
      <c r="P43" s="28">
        <v>40396</v>
      </c>
      <c r="Q43" s="30">
        <v>2.8184</v>
      </c>
      <c r="R43" s="28">
        <v>40396</v>
      </c>
      <c r="S43" s="30">
        <v>3.1133000000000002</v>
      </c>
      <c r="T43" s="28">
        <v>40396</v>
      </c>
      <c r="U43" s="30">
        <v>3.4767000000000001</v>
      </c>
      <c r="V43" s="119">
        <v>40396</v>
      </c>
      <c r="W43" s="30">
        <v>1.3991</v>
      </c>
      <c r="X43" s="28">
        <v>40396</v>
      </c>
      <c r="Y43" s="30">
        <v>2.2117</v>
      </c>
      <c r="Z43" s="28">
        <v>40396</v>
      </c>
      <c r="AA43" s="30">
        <v>2.8651</v>
      </c>
      <c r="AB43" s="28">
        <v>40396</v>
      </c>
      <c r="AC43" s="30">
        <v>3.1621000000000001</v>
      </c>
      <c r="AD43" s="28">
        <v>40396</v>
      </c>
      <c r="AE43" s="30">
        <v>3.5545</v>
      </c>
      <c r="AF43" s="890">
        <v>40396</v>
      </c>
      <c r="AG43" s="30">
        <v>0.08</v>
      </c>
      <c r="AH43" s="890">
        <v>40396</v>
      </c>
      <c r="AI43" s="30">
        <v>8.1000000000000003E-2</v>
      </c>
      <c r="AJ43" s="41">
        <v>40396</v>
      </c>
      <c r="AK43" s="30">
        <v>-0.108</v>
      </c>
      <c r="AL43" s="28">
        <v>40396</v>
      </c>
      <c r="AM43" s="30" t="s">
        <v>31</v>
      </c>
      <c r="AN43" s="28">
        <v>40396</v>
      </c>
      <c r="AO43" s="30">
        <v>0.86699999999999999</v>
      </c>
      <c r="AP43" s="41">
        <v>40396</v>
      </c>
      <c r="AQ43" s="30">
        <v>1.214</v>
      </c>
      <c r="AR43" s="28">
        <v>40396</v>
      </c>
      <c r="AS43" s="30">
        <v>1.706</v>
      </c>
      <c r="AT43" s="41">
        <v>40396</v>
      </c>
      <c r="AU43" s="30">
        <v>2.7720000000000002</v>
      </c>
      <c r="AV43" s="119">
        <v>40396</v>
      </c>
      <c r="AW43" s="30">
        <v>2.8875999999999999</v>
      </c>
      <c r="AX43" s="119">
        <v>40396</v>
      </c>
      <c r="AY43" s="99">
        <v>3.0009999999999999</v>
      </c>
      <c r="AZ43" s="41">
        <v>40396</v>
      </c>
      <c r="BA43" s="30">
        <v>1.2464</v>
      </c>
      <c r="BB43" s="28">
        <v>40396</v>
      </c>
      <c r="BC43" s="30">
        <v>1.8283</v>
      </c>
      <c r="BD43" s="28">
        <v>40396</v>
      </c>
      <c r="BE43" s="30">
        <v>2.5091999999999999</v>
      </c>
      <c r="BF43" s="28">
        <v>40396</v>
      </c>
      <c r="BG43" s="30">
        <v>2.8113000000000001</v>
      </c>
      <c r="BH43" s="28">
        <v>40396</v>
      </c>
      <c r="BI43" s="30">
        <v>3.2065999999999999</v>
      </c>
      <c r="BJ43" s="890">
        <v>40396</v>
      </c>
      <c r="BK43" s="30">
        <v>2.8289999999999997</v>
      </c>
      <c r="BL43" s="890">
        <v>40396</v>
      </c>
      <c r="BM43" s="30">
        <v>2.91</v>
      </c>
      <c r="BN43" s="41">
        <v>40396</v>
      </c>
      <c r="BO43" s="30">
        <v>0.59399999999999997</v>
      </c>
      <c r="BP43" s="28">
        <v>40396</v>
      </c>
      <c r="BQ43" s="30">
        <v>1.17</v>
      </c>
      <c r="BR43" s="28">
        <v>40396</v>
      </c>
      <c r="BS43" s="30">
        <v>1.9379999999999999</v>
      </c>
      <c r="BT43" s="41">
        <v>40396</v>
      </c>
      <c r="BU43" s="30">
        <v>2.286</v>
      </c>
      <c r="BV43" s="28">
        <v>40396</v>
      </c>
      <c r="BW43" s="30">
        <v>2.903</v>
      </c>
      <c r="BX43" s="1446"/>
      <c r="BY43" s="93">
        <v>40396</v>
      </c>
      <c r="BZ43" s="723">
        <v>2.1819999999999999</v>
      </c>
      <c r="CA43" s="28">
        <v>40396</v>
      </c>
      <c r="CB43" s="723">
        <v>2.7949999999999999</v>
      </c>
      <c r="CC43" s="28">
        <v>40396</v>
      </c>
      <c r="CD43" s="723">
        <v>3.3919999999999999</v>
      </c>
      <c r="CE43" s="28">
        <v>40396</v>
      </c>
      <c r="CF43" s="723">
        <v>3.66</v>
      </c>
      <c r="CG43" s="28">
        <v>40396</v>
      </c>
      <c r="CH43" s="723">
        <v>4.0430000000000001</v>
      </c>
      <c r="CI43" s="41">
        <v>40396</v>
      </c>
      <c r="CJ43" s="30">
        <v>2.0228000000000002</v>
      </c>
      <c r="CK43" s="28">
        <v>40396</v>
      </c>
      <c r="CL43" s="30">
        <v>2.7338</v>
      </c>
      <c r="CM43" s="28">
        <v>40396</v>
      </c>
      <c r="CN43" s="30">
        <v>3.3536000000000001</v>
      </c>
      <c r="CO43" s="114">
        <v>40396</v>
      </c>
      <c r="CP43" s="30">
        <v>3.6313</v>
      </c>
      <c r="CQ43" s="28">
        <v>40396</v>
      </c>
      <c r="CR43" s="30">
        <v>4.0068000000000001</v>
      </c>
      <c r="CS43" s="41">
        <v>40396</v>
      </c>
      <c r="CT43" s="30">
        <v>2.2530000000000001</v>
      </c>
      <c r="CU43" s="28">
        <v>40396</v>
      </c>
      <c r="CV43" s="30">
        <v>2.8512</v>
      </c>
      <c r="CW43" s="28">
        <v>40396</v>
      </c>
      <c r="CX43" s="30">
        <v>3.5752999999999999</v>
      </c>
      <c r="CY43" s="114">
        <v>40396</v>
      </c>
      <c r="CZ43" s="30">
        <v>3.8166000000000002</v>
      </c>
      <c r="DA43" s="28">
        <v>40396</v>
      </c>
      <c r="DB43" s="30">
        <v>4.2996999999999996</v>
      </c>
      <c r="DC43" s="41">
        <v>40396</v>
      </c>
      <c r="DD43" s="30">
        <v>2.5148999999999999</v>
      </c>
      <c r="DE43" s="28">
        <v>40396</v>
      </c>
      <c r="DF43" s="30">
        <v>3.2500999999999998</v>
      </c>
      <c r="DG43" s="28">
        <v>40396</v>
      </c>
      <c r="DH43" s="30">
        <v>3.8547000000000002</v>
      </c>
      <c r="DI43" s="114">
        <v>40396</v>
      </c>
      <c r="DJ43" s="30">
        <v>4.0331000000000001</v>
      </c>
      <c r="DK43" s="28"/>
      <c r="DL43" s="30"/>
      <c r="DM43" s="41">
        <v>40396</v>
      </c>
      <c r="DN43" s="30">
        <v>2.8303000000000003</v>
      </c>
      <c r="DO43" s="28">
        <v>40396</v>
      </c>
      <c r="DP43" s="30">
        <v>3.7233000000000001</v>
      </c>
      <c r="DQ43" s="28">
        <v>40396</v>
      </c>
      <c r="DR43" s="30">
        <v>4.6155999999999997</v>
      </c>
      <c r="DS43" s="114">
        <v>40396</v>
      </c>
      <c r="DT43" s="30">
        <v>4.8220999999999998</v>
      </c>
      <c r="DU43" s="28"/>
      <c r="DV43" s="30"/>
      <c r="DW43" s="41">
        <v>40396</v>
      </c>
      <c r="DX43" s="30">
        <v>3.8181000000000003</v>
      </c>
      <c r="DY43" s="28">
        <v>40396</v>
      </c>
      <c r="DZ43" s="30">
        <v>5.3811</v>
      </c>
      <c r="EA43" s="28">
        <v>40396</v>
      </c>
      <c r="EB43" s="30">
        <v>6.7453000000000003</v>
      </c>
      <c r="EC43" s="114">
        <v>40396</v>
      </c>
      <c r="ED43" s="30">
        <v>6.9886999999999997</v>
      </c>
      <c r="EE43" s="28"/>
      <c r="EF43" s="23"/>
      <c r="EG43" s="1446"/>
      <c r="EH43" s="41">
        <v>40396</v>
      </c>
      <c r="EI43" s="30">
        <v>2.1728999999999998</v>
      </c>
      <c r="EJ43" s="28">
        <v>40396</v>
      </c>
      <c r="EK43" s="30">
        <v>2.2984</v>
      </c>
      <c r="EL43" s="28">
        <v>40396</v>
      </c>
      <c r="EM43" s="30">
        <v>3.1570999999999998</v>
      </c>
      <c r="EN43" s="28">
        <v>40396</v>
      </c>
      <c r="EO43" s="30">
        <v>3.4895</v>
      </c>
      <c r="EP43" s="28">
        <v>40396</v>
      </c>
      <c r="EQ43" s="88">
        <v>4.1783999999999999</v>
      </c>
      <c r="ER43" s="41">
        <v>40396</v>
      </c>
      <c r="ES43" s="30">
        <v>2.5952999999999999</v>
      </c>
      <c r="ET43" s="28">
        <v>40396</v>
      </c>
      <c r="EU43" s="30">
        <v>3.1686999999999999</v>
      </c>
      <c r="EV43" s="28">
        <v>40396</v>
      </c>
      <c r="EW43" s="30">
        <v>3.8485</v>
      </c>
      <c r="EX43" s="28">
        <v>40396</v>
      </c>
      <c r="EY43" s="30">
        <v>4.1441999999999997</v>
      </c>
      <c r="EZ43" s="28">
        <v>40396</v>
      </c>
      <c r="FA43" s="30">
        <v>4.6173999999999999</v>
      </c>
      <c r="FB43" s="1446"/>
      <c r="FC43" s="881">
        <v>40396</v>
      </c>
      <c r="FD43" s="184">
        <v>11.67</v>
      </c>
    </row>
    <row r="44" spans="1:160">
      <c r="A44" s="5">
        <f t="shared" si="0"/>
        <v>40403</v>
      </c>
      <c r="B44" s="41">
        <v>40403</v>
      </c>
      <c r="C44" s="30">
        <v>0.90490000000000004</v>
      </c>
      <c r="D44" s="28">
        <v>40403</v>
      </c>
      <c r="E44" s="30">
        <v>1.5230999999999999</v>
      </c>
      <c r="F44" s="28">
        <v>40403</v>
      </c>
      <c r="G44" s="30">
        <v>2.2368999999999999</v>
      </c>
      <c r="H44" s="28">
        <v>40403</v>
      </c>
      <c r="I44" s="30">
        <v>2.4999000000000002</v>
      </c>
      <c r="J44" s="28">
        <v>40403</v>
      </c>
      <c r="K44" s="99">
        <v>3.0327999999999999</v>
      </c>
      <c r="L44" s="41">
        <v>40403</v>
      </c>
      <c r="M44" s="30">
        <v>1.2644</v>
      </c>
      <c r="N44" s="28">
        <v>40403</v>
      </c>
      <c r="O44" s="30">
        <v>2.1312000000000002</v>
      </c>
      <c r="P44" s="28">
        <v>40403</v>
      </c>
      <c r="Q44" s="30">
        <v>2.7915000000000001</v>
      </c>
      <c r="R44" s="28">
        <v>40403</v>
      </c>
      <c r="S44" s="30">
        <v>3.0714000000000001</v>
      </c>
      <c r="T44" s="28">
        <v>40403</v>
      </c>
      <c r="U44" s="30">
        <v>3.4620000000000002</v>
      </c>
      <c r="V44" s="119">
        <v>40403</v>
      </c>
      <c r="W44" s="30">
        <v>1.3126</v>
      </c>
      <c r="X44" s="28">
        <v>40403</v>
      </c>
      <c r="Y44" s="30">
        <v>2.1061000000000001</v>
      </c>
      <c r="Z44" s="28">
        <v>40403</v>
      </c>
      <c r="AA44" s="30">
        <v>2.8249</v>
      </c>
      <c r="AB44" s="28">
        <v>40403</v>
      </c>
      <c r="AC44" s="30">
        <v>3.0924999999999998</v>
      </c>
      <c r="AD44" s="28">
        <v>40403</v>
      </c>
      <c r="AE44" s="30">
        <v>3.4939999999999998</v>
      </c>
      <c r="AF44" s="890">
        <v>40403</v>
      </c>
      <c r="AG44" s="30">
        <v>7.9000000000000001E-2</v>
      </c>
      <c r="AH44" s="890">
        <v>40403</v>
      </c>
      <c r="AI44" s="30">
        <v>7.9000000000000001E-2</v>
      </c>
      <c r="AJ44" s="41">
        <v>40403</v>
      </c>
      <c r="AK44" s="30">
        <v>-0.26</v>
      </c>
      <c r="AL44" s="28">
        <v>40403</v>
      </c>
      <c r="AM44" s="30" t="s">
        <v>31</v>
      </c>
      <c r="AN44" s="28">
        <v>40403</v>
      </c>
      <c r="AO44" s="30">
        <v>0.83499999999999996</v>
      </c>
      <c r="AP44" s="41">
        <v>40403</v>
      </c>
      <c r="AQ44" s="30">
        <v>1.198</v>
      </c>
      <c r="AR44" s="28">
        <v>40403</v>
      </c>
      <c r="AS44" s="30">
        <v>1.681</v>
      </c>
      <c r="AT44" s="41">
        <v>40403</v>
      </c>
      <c r="AU44" s="30">
        <v>2.7210000000000001</v>
      </c>
      <c r="AV44" s="119">
        <v>40403</v>
      </c>
      <c r="AW44" s="30">
        <v>2.8073999999999999</v>
      </c>
      <c r="AX44" s="119">
        <v>40403</v>
      </c>
      <c r="AY44" s="99">
        <v>2.9210000000000003</v>
      </c>
      <c r="AZ44" s="41">
        <v>40403</v>
      </c>
      <c r="BA44" s="30">
        <v>1.1104000000000001</v>
      </c>
      <c r="BB44" s="28">
        <v>40403</v>
      </c>
      <c r="BC44" s="30">
        <v>1.7072000000000001</v>
      </c>
      <c r="BD44" s="28">
        <v>40403</v>
      </c>
      <c r="BE44" s="30">
        <v>2.4056000000000002</v>
      </c>
      <c r="BF44" s="28">
        <v>40403</v>
      </c>
      <c r="BG44" s="30">
        <v>2.7164999999999999</v>
      </c>
      <c r="BH44" s="28">
        <v>40403</v>
      </c>
      <c r="BI44" s="30">
        <v>3.1337999999999999</v>
      </c>
      <c r="BJ44" s="890">
        <v>40403</v>
      </c>
      <c r="BK44" s="30">
        <v>2.7450000000000001</v>
      </c>
      <c r="BL44" s="890">
        <v>40403</v>
      </c>
      <c r="BM44" s="30">
        <v>2.8140000000000001</v>
      </c>
      <c r="BN44" s="41">
        <v>40403</v>
      </c>
      <c r="BO44" s="30">
        <v>0.629</v>
      </c>
      <c r="BP44" s="28">
        <v>40403</v>
      </c>
      <c r="BQ44" s="30">
        <v>1.163</v>
      </c>
      <c r="BR44" s="28">
        <v>40403</v>
      </c>
      <c r="BS44" s="30">
        <v>1.863</v>
      </c>
      <c r="BT44" s="41">
        <v>40403</v>
      </c>
      <c r="BU44" s="30">
        <v>2.2090000000000001</v>
      </c>
      <c r="BV44" s="28">
        <v>40403</v>
      </c>
      <c r="BW44" s="30">
        <v>2.839</v>
      </c>
      <c r="BX44" s="1446"/>
      <c r="BY44" s="93">
        <v>40403</v>
      </c>
      <c r="BZ44" s="723">
        <v>2.0419999999999998</v>
      </c>
      <c r="CA44" s="28">
        <v>40403</v>
      </c>
      <c r="CB44" s="723">
        <v>2.6579999999999999</v>
      </c>
      <c r="CC44" s="28">
        <v>40403</v>
      </c>
      <c r="CD44" s="723">
        <v>3.2410000000000001</v>
      </c>
      <c r="CE44" s="28">
        <v>40403</v>
      </c>
      <c r="CF44" s="723">
        <v>3.5249999999999999</v>
      </c>
      <c r="CG44" s="28">
        <v>40403</v>
      </c>
      <c r="CH44" s="723">
        <v>3.887</v>
      </c>
      <c r="CI44" s="41">
        <v>40403</v>
      </c>
      <c r="CJ44" s="30">
        <v>1.8786</v>
      </c>
      <c r="CK44" s="28">
        <v>40403</v>
      </c>
      <c r="CL44" s="30">
        <v>2.5491000000000001</v>
      </c>
      <c r="CM44" s="28">
        <v>40403</v>
      </c>
      <c r="CN44" s="30">
        <v>3.2084000000000001</v>
      </c>
      <c r="CO44" s="114">
        <v>40403</v>
      </c>
      <c r="CP44" s="30">
        <v>3.4661</v>
      </c>
      <c r="CQ44" s="28">
        <v>40403</v>
      </c>
      <c r="CR44" s="30">
        <v>3.8571</v>
      </c>
      <c r="CS44" s="41">
        <v>40403</v>
      </c>
      <c r="CT44" s="30">
        <v>2.0573000000000001</v>
      </c>
      <c r="CU44" s="28">
        <v>40403</v>
      </c>
      <c r="CV44" s="30">
        <v>2.6749999999999998</v>
      </c>
      <c r="CW44" s="28">
        <v>40403</v>
      </c>
      <c r="CX44" s="30">
        <v>3.3786</v>
      </c>
      <c r="CY44" s="114">
        <v>40403</v>
      </c>
      <c r="CZ44" s="30">
        <v>3.6669</v>
      </c>
      <c r="DA44" s="28">
        <v>40403</v>
      </c>
      <c r="DB44" s="30">
        <v>4.0975000000000001</v>
      </c>
      <c r="DC44" s="41">
        <v>40403</v>
      </c>
      <c r="DD44" s="30">
        <v>2.3917999999999999</v>
      </c>
      <c r="DE44" s="28">
        <v>40403</v>
      </c>
      <c r="DF44" s="30">
        <v>3.0405000000000002</v>
      </c>
      <c r="DG44" s="28">
        <v>40403</v>
      </c>
      <c r="DH44" s="30">
        <v>3.6836000000000002</v>
      </c>
      <c r="DI44" s="114">
        <v>40403</v>
      </c>
      <c r="DJ44" s="30">
        <v>3.87</v>
      </c>
      <c r="DK44" s="28"/>
      <c r="DL44" s="30"/>
      <c r="DM44" s="41">
        <v>40403</v>
      </c>
      <c r="DN44" s="30">
        <v>2.7164000000000001</v>
      </c>
      <c r="DO44" s="28">
        <v>40403</v>
      </c>
      <c r="DP44" s="30">
        <v>3.6208999999999998</v>
      </c>
      <c r="DQ44" s="28">
        <v>40403</v>
      </c>
      <c r="DR44" s="30">
        <v>4.5016999999999996</v>
      </c>
      <c r="DS44" s="114">
        <v>40403</v>
      </c>
      <c r="DT44" s="30">
        <v>4.7172000000000001</v>
      </c>
      <c r="DU44" s="28"/>
      <c r="DV44" s="30"/>
      <c r="DW44" s="41">
        <v>40403</v>
      </c>
      <c r="DX44" s="30">
        <v>3.7843999999999998</v>
      </c>
      <c r="DY44" s="28">
        <v>40403</v>
      </c>
      <c r="DZ44" s="30">
        <v>5.3663999999999996</v>
      </c>
      <c r="EA44" s="28">
        <v>40403</v>
      </c>
      <c r="EB44" s="30">
        <v>6.7165999999999997</v>
      </c>
      <c r="EC44" s="114">
        <v>40403</v>
      </c>
      <c r="ED44" s="30">
        <v>6.97</v>
      </c>
      <c r="EE44" s="28"/>
      <c r="EF44" s="23"/>
      <c r="EG44" s="1446"/>
      <c r="EH44" s="41">
        <v>40403</v>
      </c>
      <c r="EI44" s="30">
        <v>1.9649000000000001</v>
      </c>
      <c r="EJ44" s="28">
        <v>40403</v>
      </c>
      <c r="EK44" s="30">
        <v>2.1476999999999999</v>
      </c>
      <c r="EL44" s="28">
        <v>40403</v>
      </c>
      <c r="EM44" s="30">
        <v>3.0179</v>
      </c>
      <c r="EN44" s="28">
        <v>40403</v>
      </c>
      <c r="EO44" s="30">
        <v>3.3502999999999998</v>
      </c>
      <c r="EP44" s="28">
        <v>40403</v>
      </c>
      <c r="EQ44" s="88">
        <v>4.0126999999999997</v>
      </c>
      <c r="ER44" s="41">
        <v>40403</v>
      </c>
      <c r="ES44" s="30">
        <v>2.4548999999999999</v>
      </c>
      <c r="ET44" s="28">
        <v>40403</v>
      </c>
      <c r="EU44" s="30">
        <v>3.0388000000000002</v>
      </c>
      <c r="EV44" s="28">
        <v>40403</v>
      </c>
      <c r="EW44" s="30">
        <v>3.7071000000000001</v>
      </c>
      <c r="EX44" s="28">
        <v>40403</v>
      </c>
      <c r="EY44" s="30">
        <v>4.0118</v>
      </c>
      <c r="EZ44" s="28">
        <v>40403</v>
      </c>
      <c r="FA44" s="30">
        <v>4.4714999999999998</v>
      </c>
      <c r="FB44" s="1446"/>
      <c r="FC44" s="881">
        <v>40403</v>
      </c>
      <c r="FD44" s="184">
        <v>11.691000000000001</v>
      </c>
    </row>
    <row r="45" spans="1:160">
      <c r="A45" s="5">
        <f t="shared" ref="A45:A76" si="1">AJ45</f>
        <v>40410</v>
      </c>
      <c r="B45" s="41">
        <v>40410</v>
      </c>
      <c r="C45" s="30">
        <v>0.86050000000000004</v>
      </c>
      <c r="D45" s="28">
        <v>40410</v>
      </c>
      <c r="E45" s="30">
        <v>1.4468000000000001</v>
      </c>
      <c r="F45" s="28">
        <v>40410</v>
      </c>
      <c r="G45" s="30">
        <v>2.1310000000000002</v>
      </c>
      <c r="H45" s="28">
        <v>40410</v>
      </c>
      <c r="I45" s="30">
        <v>2.3877000000000002</v>
      </c>
      <c r="J45" s="28">
        <v>40410</v>
      </c>
      <c r="K45" s="99">
        <v>2.8749000000000002</v>
      </c>
      <c r="L45" s="41">
        <v>40410</v>
      </c>
      <c r="M45" s="30">
        <v>1.1738999999999999</v>
      </c>
      <c r="N45" s="28">
        <v>40410</v>
      </c>
      <c r="O45" s="30">
        <v>2.0464000000000002</v>
      </c>
      <c r="P45" s="28">
        <v>40410</v>
      </c>
      <c r="Q45" s="30">
        <v>2.6945999999999999</v>
      </c>
      <c r="R45" s="28">
        <v>40410</v>
      </c>
      <c r="S45" s="30">
        <v>2.9938000000000002</v>
      </c>
      <c r="T45" s="28">
        <v>40410</v>
      </c>
      <c r="U45" s="30">
        <v>3.3039000000000001</v>
      </c>
      <c r="V45" s="119">
        <v>40410</v>
      </c>
      <c r="W45" s="30">
        <v>1.2472000000000001</v>
      </c>
      <c r="X45" s="28">
        <v>40410</v>
      </c>
      <c r="Y45" s="30">
        <v>2.0510000000000002</v>
      </c>
      <c r="Z45" s="28">
        <v>40410</v>
      </c>
      <c r="AA45" s="30">
        <v>2.7477</v>
      </c>
      <c r="AB45" s="28">
        <v>40410</v>
      </c>
      <c r="AC45" s="30">
        <v>3.0388000000000002</v>
      </c>
      <c r="AD45" s="28">
        <v>40410</v>
      </c>
      <c r="AE45" s="30">
        <v>3.3803000000000001</v>
      </c>
      <c r="AF45" s="890">
        <v>40410</v>
      </c>
      <c r="AG45" s="30">
        <v>7.6999999999999999E-2</v>
      </c>
      <c r="AH45" s="890">
        <v>40410</v>
      </c>
      <c r="AI45" s="30">
        <v>7.8E-2</v>
      </c>
      <c r="AJ45" s="41">
        <v>40410</v>
      </c>
      <c r="AK45" s="30">
        <v>-0.28999999999999998</v>
      </c>
      <c r="AL45" s="28">
        <v>40410</v>
      </c>
      <c r="AM45" s="30" t="s">
        <v>31</v>
      </c>
      <c r="AN45" s="28">
        <v>40410</v>
      </c>
      <c r="AO45" s="30">
        <v>0.81299999999999994</v>
      </c>
      <c r="AP45" s="41">
        <v>40410</v>
      </c>
      <c r="AQ45" s="30">
        <v>1.1619999999999999</v>
      </c>
      <c r="AR45" s="28">
        <v>40410</v>
      </c>
      <c r="AS45" s="30">
        <v>1.57</v>
      </c>
      <c r="AT45" s="41">
        <v>40410</v>
      </c>
      <c r="AU45" s="30">
        <v>2.5819999999999999</v>
      </c>
      <c r="AV45" s="119">
        <v>40410</v>
      </c>
      <c r="AW45" s="30">
        <v>2.6926000000000001</v>
      </c>
      <c r="AX45" s="119">
        <v>40410</v>
      </c>
      <c r="AY45" s="99">
        <v>2.7949999999999999</v>
      </c>
      <c r="AZ45" s="41">
        <v>40410</v>
      </c>
      <c r="BA45" s="30">
        <v>1.0374000000000001</v>
      </c>
      <c r="BB45" s="28">
        <v>40410</v>
      </c>
      <c r="BC45" s="30">
        <v>1.6471</v>
      </c>
      <c r="BD45" s="28">
        <v>40410</v>
      </c>
      <c r="BE45" s="30">
        <v>2.2762000000000002</v>
      </c>
      <c r="BF45" s="28">
        <v>40410</v>
      </c>
      <c r="BG45" s="30">
        <v>2.56</v>
      </c>
      <c r="BH45" s="28">
        <v>40410</v>
      </c>
      <c r="BI45" s="30">
        <v>2.9329999999999998</v>
      </c>
      <c r="BJ45" s="890">
        <v>40410</v>
      </c>
      <c r="BK45" s="30">
        <v>2.57</v>
      </c>
      <c r="BL45" s="890">
        <v>40410</v>
      </c>
      <c r="BM45" s="30">
        <v>2.6440000000000001</v>
      </c>
      <c r="BN45" s="41">
        <v>40410</v>
      </c>
      <c r="BO45" s="30">
        <v>0.61699999999999999</v>
      </c>
      <c r="BP45" s="28">
        <v>40410</v>
      </c>
      <c r="BQ45" s="30">
        <v>1.1870000000000001</v>
      </c>
      <c r="BR45" s="28">
        <v>40410</v>
      </c>
      <c r="BS45" s="30">
        <v>1.8860000000000001</v>
      </c>
      <c r="BT45" s="41">
        <v>40410</v>
      </c>
      <c r="BU45" s="30">
        <v>2.1589999999999998</v>
      </c>
      <c r="BV45" s="28">
        <v>40410</v>
      </c>
      <c r="BW45" s="30">
        <v>2.7530000000000001</v>
      </c>
      <c r="BX45" s="1446"/>
      <c r="BY45" s="93">
        <v>40410</v>
      </c>
      <c r="BZ45" s="723">
        <v>2.0009999999999999</v>
      </c>
      <c r="CA45" s="28">
        <v>40410</v>
      </c>
      <c r="CB45" s="723">
        <v>2.57</v>
      </c>
      <c r="CC45" s="28">
        <v>40410</v>
      </c>
      <c r="CD45" s="723">
        <v>3.0939999999999999</v>
      </c>
      <c r="CE45" s="28">
        <v>40410</v>
      </c>
      <c r="CF45" s="723">
        <v>3.36</v>
      </c>
      <c r="CG45" s="28">
        <v>40410</v>
      </c>
      <c r="CH45" s="723">
        <v>3.6819999999999999</v>
      </c>
      <c r="CI45" s="41">
        <v>40410</v>
      </c>
      <c r="CJ45" s="30">
        <v>1.8582999999999998</v>
      </c>
      <c r="CK45" s="28">
        <v>40410</v>
      </c>
      <c r="CL45" s="30">
        <v>2.5236000000000001</v>
      </c>
      <c r="CM45" s="28">
        <v>40410</v>
      </c>
      <c r="CN45" s="30">
        <v>3.0840999999999998</v>
      </c>
      <c r="CO45" s="114">
        <v>40410</v>
      </c>
      <c r="CP45" s="30">
        <v>3.2997999999999998</v>
      </c>
      <c r="CQ45" s="28">
        <v>40410</v>
      </c>
      <c r="CR45" s="30">
        <v>3.6573000000000002</v>
      </c>
      <c r="CS45" s="41">
        <v>40410</v>
      </c>
      <c r="CT45" s="30">
        <v>2.0394000000000001</v>
      </c>
      <c r="CU45" s="28">
        <v>40410</v>
      </c>
      <c r="CV45" s="30">
        <v>2.6429</v>
      </c>
      <c r="CW45" s="28">
        <v>40410</v>
      </c>
      <c r="CX45" s="30">
        <v>3.2376999999999998</v>
      </c>
      <c r="CY45" s="114">
        <v>40410</v>
      </c>
      <c r="CZ45" s="30">
        <v>3.5041000000000002</v>
      </c>
      <c r="DA45" s="28">
        <v>40410</v>
      </c>
      <c r="DB45" s="30">
        <v>3.9020999999999999</v>
      </c>
      <c r="DC45" s="41">
        <v>40410</v>
      </c>
      <c r="DD45" s="30">
        <v>2.3723000000000001</v>
      </c>
      <c r="DE45" s="28">
        <v>40410</v>
      </c>
      <c r="DF45" s="30">
        <v>2.9567000000000001</v>
      </c>
      <c r="DG45" s="28">
        <v>40410</v>
      </c>
      <c r="DH45" s="30">
        <v>3.5411000000000001</v>
      </c>
      <c r="DI45" s="114">
        <v>40410</v>
      </c>
      <c r="DJ45" s="30">
        <v>3.7054999999999998</v>
      </c>
      <c r="DK45" s="28"/>
      <c r="DL45" s="30"/>
      <c r="DM45" s="41">
        <v>40410</v>
      </c>
      <c r="DN45" s="30">
        <v>2.6875999999999998</v>
      </c>
      <c r="DO45" s="28">
        <v>40410</v>
      </c>
      <c r="DP45" s="30">
        <v>3.5479000000000003</v>
      </c>
      <c r="DQ45" s="28">
        <v>40410</v>
      </c>
      <c r="DR45" s="30">
        <v>4.37</v>
      </c>
      <c r="DS45" s="114">
        <v>40410</v>
      </c>
      <c r="DT45" s="30">
        <v>4.5633999999999997</v>
      </c>
      <c r="DU45" s="28"/>
      <c r="DV45" s="30"/>
      <c r="DW45" s="41">
        <v>40410</v>
      </c>
      <c r="DX45" s="30">
        <v>3.7399</v>
      </c>
      <c r="DY45" s="28">
        <v>40410</v>
      </c>
      <c r="DZ45" s="30">
        <v>5.2587000000000002</v>
      </c>
      <c r="EA45" s="28">
        <v>40410</v>
      </c>
      <c r="EB45" s="30">
        <v>6.5491000000000001</v>
      </c>
      <c r="EC45" s="114">
        <v>40410</v>
      </c>
      <c r="ED45" s="30">
        <v>6.7805</v>
      </c>
      <c r="EE45" s="28"/>
      <c r="EF45" s="23"/>
      <c r="EG45" s="1446"/>
      <c r="EH45" s="41">
        <v>40410</v>
      </c>
      <c r="EI45" s="30">
        <v>1.8980000000000001</v>
      </c>
      <c r="EJ45" s="28">
        <v>40410</v>
      </c>
      <c r="EK45" s="30">
        <v>2.0912999999999999</v>
      </c>
      <c r="EL45" s="28">
        <v>40410</v>
      </c>
      <c r="EM45" s="30">
        <v>2.9053</v>
      </c>
      <c r="EN45" s="28">
        <v>40410</v>
      </c>
      <c r="EO45" s="30">
        <v>3.2141999999999999</v>
      </c>
      <c r="EP45" s="28">
        <v>40410</v>
      </c>
      <c r="EQ45" s="88">
        <v>3.8151000000000002</v>
      </c>
      <c r="ER45" s="41">
        <v>40410</v>
      </c>
      <c r="ES45" s="30">
        <v>2.4338000000000002</v>
      </c>
      <c r="ET45" s="28">
        <v>40410</v>
      </c>
      <c r="EU45" s="30">
        <v>2.9523999999999999</v>
      </c>
      <c r="EV45" s="28">
        <v>40410</v>
      </c>
      <c r="EW45" s="30">
        <v>3.5620000000000003</v>
      </c>
      <c r="EX45" s="28">
        <v>40410</v>
      </c>
      <c r="EY45" s="30">
        <v>3.8447</v>
      </c>
      <c r="EZ45" s="28">
        <v>40410</v>
      </c>
      <c r="FA45" s="30">
        <v>4.2708000000000004</v>
      </c>
      <c r="FB45" s="1446"/>
      <c r="FC45" s="881">
        <v>40410</v>
      </c>
      <c r="FD45" s="184">
        <v>11.949</v>
      </c>
    </row>
    <row r="46" spans="1:160">
      <c r="A46" s="5">
        <f t="shared" si="1"/>
        <v>40417</v>
      </c>
      <c r="B46" s="41">
        <v>40417</v>
      </c>
      <c r="C46" s="30">
        <v>0.84889999999999999</v>
      </c>
      <c r="D46" s="28">
        <v>40417</v>
      </c>
      <c r="E46" s="30">
        <v>1.3994</v>
      </c>
      <c r="F46" s="28">
        <v>40417</v>
      </c>
      <c r="G46" s="30">
        <v>2.0341999999999998</v>
      </c>
      <c r="H46" s="28">
        <v>40417</v>
      </c>
      <c r="I46" s="30">
        <v>2.2605</v>
      </c>
      <c r="J46" s="28">
        <v>40417</v>
      </c>
      <c r="K46" s="99">
        <v>2.6825000000000001</v>
      </c>
      <c r="L46" s="41">
        <v>40417</v>
      </c>
      <c r="M46" s="30">
        <v>1.1332</v>
      </c>
      <c r="N46" s="28">
        <v>40417</v>
      </c>
      <c r="O46" s="30">
        <v>1.9816</v>
      </c>
      <c r="P46" s="28">
        <v>40417</v>
      </c>
      <c r="Q46" s="30">
        <v>2.6084000000000001</v>
      </c>
      <c r="R46" s="28">
        <v>40417</v>
      </c>
      <c r="S46" s="30">
        <v>2.9154</v>
      </c>
      <c r="T46" s="28">
        <v>40417</v>
      </c>
      <c r="U46" s="30">
        <v>3.1362999999999999</v>
      </c>
      <c r="V46" s="119">
        <v>40417</v>
      </c>
      <c r="W46" s="30">
        <v>1.1933</v>
      </c>
      <c r="X46" s="28">
        <v>40417</v>
      </c>
      <c r="Y46" s="30">
        <v>1.9885000000000002</v>
      </c>
      <c r="Z46" s="28">
        <v>40417</v>
      </c>
      <c r="AA46" s="30">
        <v>2.6739000000000002</v>
      </c>
      <c r="AB46" s="28">
        <v>40417</v>
      </c>
      <c r="AC46" s="30">
        <v>2.9502999999999999</v>
      </c>
      <c r="AD46" s="28">
        <v>40417</v>
      </c>
      <c r="AE46" s="30">
        <v>3.2147000000000001</v>
      </c>
      <c r="AF46" s="890">
        <v>40417</v>
      </c>
      <c r="AG46" s="30">
        <v>7.4999999999999997E-2</v>
      </c>
      <c r="AH46" s="890">
        <v>40417</v>
      </c>
      <c r="AI46" s="30">
        <v>7.5999999999999998E-2</v>
      </c>
      <c r="AJ46" s="41">
        <v>40417</v>
      </c>
      <c r="AK46" s="30">
        <v>-0.39800000000000002</v>
      </c>
      <c r="AL46" s="28">
        <v>40417</v>
      </c>
      <c r="AM46" s="30" t="s">
        <v>31</v>
      </c>
      <c r="AN46" s="28">
        <v>40417</v>
      </c>
      <c r="AO46" s="30">
        <v>0.59099999999999997</v>
      </c>
      <c r="AP46" s="41">
        <v>40417</v>
      </c>
      <c r="AQ46" s="30">
        <v>1.2849999999999999</v>
      </c>
      <c r="AR46" s="28">
        <v>40417</v>
      </c>
      <c r="AS46" s="30">
        <v>1.76</v>
      </c>
      <c r="AT46" s="41">
        <v>40417</v>
      </c>
      <c r="AU46" s="30">
        <v>2.5350000000000001</v>
      </c>
      <c r="AV46" s="119">
        <v>40417</v>
      </c>
      <c r="AW46" s="30">
        <v>2.625</v>
      </c>
      <c r="AX46" s="119">
        <v>40417</v>
      </c>
      <c r="AY46" s="99">
        <v>2.722</v>
      </c>
      <c r="AZ46" s="41">
        <v>40417</v>
      </c>
      <c r="BA46" s="30">
        <v>1.0276000000000001</v>
      </c>
      <c r="BB46" s="28">
        <v>40417</v>
      </c>
      <c r="BC46" s="30">
        <v>1.6032999999999999</v>
      </c>
      <c r="BD46" s="28">
        <v>40417</v>
      </c>
      <c r="BE46" s="30">
        <v>2.1987000000000001</v>
      </c>
      <c r="BF46" s="28">
        <v>40417</v>
      </c>
      <c r="BG46" s="30">
        <v>2.4525999999999999</v>
      </c>
      <c r="BH46" s="28">
        <v>40417</v>
      </c>
      <c r="BI46" s="30">
        <v>2.7715999999999998</v>
      </c>
      <c r="BJ46" s="890">
        <v>40417</v>
      </c>
      <c r="BK46" s="30">
        <v>2.4609999999999999</v>
      </c>
      <c r="BL46" s="890">
        <v>40417</v>
      </c>
      <c r="BM46" s="30">
        <v>2.5270000000000001</v>
      </c>
      <c r="BN46" s="41">
        <v>40417</v>
      </c>
      <c r="BO46" s="30">
        <v>0.66100000000000003</v>
      </c>
      <c r="BP46" s="28">
        <v>40417</v>
      </c>
      <c r="BQ46" s="30">
        <v>1.1850000000000001</v>
      </c>
      <c r="BR46" s="28">
        <v>40417</v>
      </c>
      <c r="BS46" s="30">
        <v>1.9330000000000001</v>
      </c>
      <c r="BT46" s="41">
        <v>40417</v>
      </c>
      <c r="BU46" s="30">
        <v>2.1930000000000001</v>
      </c>
      <c r="BV46" s="28">
        <v>40417</v>
      </c>
      <c r="BW46" s="30">
        <v>2.7749999999999999</v>
      </c>
      <c r="BX46" s="1446"/>
      <c r="BY46" s="93">
        <v>40417</v>
      </c>
      <c r="BZ46" s="723">
        <v>2.004</v>
      </c>
      <c r="CA46" s="28">
        <v>40417</v>
      </c>
      <c r="CB46" s="723">
        <v>2.5550000000000002</v>
      </c>
      <c r="CC46" s="28">
        <v>40417</v>
      </c>
      <c r="CD46" s="723">
        <v>3.0680000000000001</v>
      </c>
      <c r="CE46" s="28">
        <v>40417</v>
      </c>
      <c r="CF46" s="723">
        <v>3.3260000000000001</v>
      </c>
      <c r="CG46" s="28">
        <v>40417</v>
      </c>
      <c r="CH46" s="723">
        <v>3.5720000000000001</v>
      </c>
      <c r="CI46" s="41">
        <v>40417</v>
      </c>
      <c r="CJ46" s="30">
        <v>1.8860000000000001</v>
      </c>
      <c r="CK46" s="28">
        <v>40417</v>
      </c>
      <c r="CL46" s="30">
        <v>2.52</v>
      </c>
      <c r="CM46" s="28">
        <v>40417</v>
      </c>
      <c r="CN46" s="30">
        <v>3.0525000000000002</v>
      </c>
      <c r="CO46" s="114">
        <v>40417</v>
      </c>
      <c r="CP46" s="30">
        <v>3.226</v>
      </c>
      <c r="CQ46" s="28">
        <v>40417</v>
      </c>
      <c r="CR46" s="30">
        <v>3.5253999999999999</v>
      </c>
      <c r="CS46" s="41">
        <v>40417</v>
      </c>
      <c r="CT46" s="30">
        <v>2.0228999999999999</v>
      </c>
      <c r="CU46" s="28">
        <v>40417</v>
      </c>
      <c r="CV46" s="30">
        <v>2.6261000000000001</v>
      </c>
      <c r="CW46" s="28">
        <v>40417</v>
      </c>
      <c r="CX46" s="30">
        <v>3.1928999999999998</v>
      </c>
      <c r="CY46" s="114">
        <v>40417</v>
      </c>
      <c r="CZ46" s="30">
        <v>3.4380000000000002</v>
      </c>
      <c r="DA46" s="28">
        <v>40417</v>
      </c>
      <c r="DB46" s="30">
        <v>3.78</v>
      </c>
      <c r="DC46" s="41">
        <v>40417</v>
      </c>
      <c r="DD46" s="30">
        <v>2.4119999999999999</v>
      </c>
      <c r="DE46" s="28">
        <v>40417</v>
      </c>
      <c r="DF46" s="30">
        <v>2.9851999999999999</v>
      </c>
      <c r="DG46" s="28">
        <v>40417</v>
      </c>
      <c r="DH46" s="30">
        <v>3.5415999999999999</v>
      </c>
      <c r="DI46" s="114">
        <v>40417</v>
      </c>
      <c r="DJ46" s="30">
        <v>3.6137000000000001</v>
      </c>
      <c r="DK46" s="28"/>
      <c r="DL46" s="30"/>
      <c r="DM46" s="41">
        <v>40417</v>
      </c>
      <c r="DN46" s="30">
        <v>2.7650000000000001</v>
      </c>
      <c r="DO46" s="28">
        <v>40417</v>
      </c>
      <c r="DP46" s="30">
        <v>3.605</v>
      </c>
      <c r="DQ46" s="28">
        <v>40417</v>
      </c>
      <c r="DR46" s="30">
        <v>4.3361999999999998</v>
      </c>
      <c r="DS46" s="114">
        <v>40417</v>
      </c>
      <c r="DT46" s="30">
        <v>4.4874000000000001</v>
      </c>
      <c r="DU46" s="28"/>
      <c r="DV46" s="30"/>
      <c r="DW46" s="41">
        <v>40417</v>
      </c>
      <c r="DX46" s="30">
        <v>3.7534000000000001</v>
      </c>
      <c r="DY46" s="28">
        <v>40417</v>
      </c>
      <c r="DZ46" s="30">
        <v>5.2858999999999998</v>
      </c>
      <c r="EA46" s="28">
        <v>40417</v>
      </c>
      <c r="EB46" s="30">
        <v>6.5453999999999999</v>
      </c>
      <c r="EC46" s="114">
        <v>40417</v>
      </c>
      <c r="ED46" s="30">
        <v>6.7545999999999999</v>
      </c>
      <c r="EE46" s="28"/>
      <c r="EF46" s="23"/>
      <c r="EG46" s="1446"/>
      <c r="EH46" s="41">
        <v>40417</v>
      </c>
      <c r="EI46" s="30">
        <v>1.8811</v>
      </c>
      <c r="EJ46" s="28">
        <v>40417</v>
      </c>
      <c r="EK46" s="30">
        <v>2.1254</v>
      </c>
      <c r="EL46" s="28">
        <v>40417</v>
      </c>
      <c r="EM46" s="30">
        <v>2.8670999999999998</v>
      </c>
      <c r="EN46" s="28">
        <v>40417</v>
      </c>
      <c r="EO46" s="30">
        <v>3.1520000000000001</v>
      </c>
      <c r="EP46" s="28">
        <v>40417</v>
      </c>
      <c r="EQ46" s="88">
        <v>3.7141999999999999</v>
      </c>
      <c r="ER46" s="41">
        <v>40417</v>
      </c>
      <c r="ES46" s="30">
        <v>2.4348999999999998</v>
      </c>
      <c r="ET46" s="28">
        <v>40417</v>
      </c>
      <c r="EU46" s="30">
        <v>2.9432</v>
      </c>
      <c r="EV46" s="28">
        <v>40417</v>
      </c>
      <c r="EW46" s="30">
        <v>3.5247999999999999</v>
      </c>
      <c r="EX46" s="28">
        <v>40417</v>
      </c>
      <c r="EY46" s="30">
        <v>3.7852000000000001</v>
      </c>
      <c r="EZ46" s="28">
        <v>40417</v>
      </c>
      <c r="FA46" s="30">
        <v>4.1534000000000004</v>
      </c>
      <c r="FB46" s="1446"/>
      <c r="FC46" s="881">
        <v>40417</v>
      </c>
      <c r="FD46" s="184">
        <v>12.148999999999999</v>
      </c>
    </row>
    <row r="47" spans="1:160">
      <c r="A47" s="5">
        <f t="shared" si="1"/>
        <v>40424</v>
      </c>
      <c r="B47" s="41">
        <v>40424</v>
      </c>
      <c r="C47" s="30">
        <v>0.93030000000000002</v>
      </c>
      <c r="D47" s="28">
        <v>40424</v>
      </c>
      <c r="E47" s="30">
        <v>1.4933000000000001</v>
      </c>
      <c r="F47" s="28">
        <v>40424</v>
      </c>
      <c r="G47" s="30">
        <v>2.1907999999999999</v>
      </c>
      <c r="H47" s="28">
        <v>40424</v>
      </c>
      <c r="I47" s="30">
        <v>2.4455999999999998</v>
      </c>
      <c r="J47" s="28">
        <v>40424</v>
      </c>
      <c r="K47" s="99">
        <v>2.9001000000000001</v>
      </c>
      <c r="L47" s="41">
        <v>40424</v>
      </c>
      <c r="M47" s="30">
        <v>1.1412</v>
      </c>
      <c r="N47" s="28">
        <v>40424</v>
      </c>
      <c r="O47" s="30">
        <v>2.0385</v>
      </c>
      <c r="P47" s="28">
        <v>40424</v>
      </c>
      <c r="Q47" s="30">
        <v>2.7145000000000001</v>
      </c>
      <c r="R47" s="28">
        <v>40424</v>
      </c>
      <c r="S47" s="30">
        <v>3.0497999999999998</v>
      </c>
      <c r="T47" s="28">
        <v>40424</v>
      </c>
      <c r="U47" s="30">
        <v>3.3357999999999999</v>
      </c>
      <c r="V47" s="119">
        <v>40424</v>
      </c>
      <c r="W47" s="30">
        <v>1.2276</v>
      </c>
      <c r="X47" s="28">
        <v>40424</v>
      </c>
      <c r="Y47" s="30">
        <v>2.0531999999999999</v>
      </c>
      <c r="Z47" s="28">
        <v>40424</v>
      </c>
      <c r="AA47" s="30">
        <v>2.7652000000000001</v>
      </c>
      <c r="AB47" s="28">
        <v>40424</v>
      </c>
      <c r="AC47" s="30">
        <v>3.0859999999999999</v>
      </c>
      <c r="AD47" s="28">
        <v>40424</v>
      </c>
      <c r="AE47" s="30">
        <v>3.4093999999999998</v>
      </c>
      <c r="AF47" s="890">
        <v>40424</v>
      </c>
      <c r="AG47" s="30">
        <v>7.9000000000000001E-2</v>
      </c>
      <c r="AH47" s="890">
        <v>40424</v>
      </c>
      <c r="AI47" s="30">
        <v>7.9000000000000001E-2</v>
      </c>
      <c r="AJ47" s="41">
        <v>40424</v>
      </c>
      <c r="AK47" s="30">
        <v>-0.53</v>
      </c>
      <c r="AL47" s="28">
        <v>40424</v>
      </c>
      <c r="AM47" s="30" t="s">
        <v>31</v>
      </c>
      <c r="AN47" s="28">
        <v>40424</v>
      </c>
      <c r="AO47" s="30">
        <v>0.54</v>
      </c>
      <c r="AP47" s="41">
        <v>40424</v>
      </c>
      <c r="AQ47" s="30">
        <v>1.4370000000000001</v>
      </c>
      <c r="AR47" s="28">
        <v>40424</v>
      </c>
      <c r="AS47" s="30">
        <v>1.9</v>
      </c>
      <c r="AT47" s="41">
        <v>40424</v>
      </c>
      <c r="AU47" s="30">
        <v>2.633</v>
      </c>
      <c r="AV47" s="119">
        <v>40424</v>
      </c>
      <c r="AW47" s="30">
        <v>2.7909000000000002</v>
      </c>
      <c r="AX47" s="119">
        <v>40424</v>
      </c>
      <c r="AY47" s="99">
        <v>2.9049999999999998</v>
      </c>
      <c r="AZ47" s="41">
        <v>40424</v>
      </c>
      <c r="BA47" s="30">
        <v>1.0927</v>
      </c>
      <c r="BB47" s="28">
        <v>40424</v>
      </c>
      <c r="BC47" s="30">
        <v>1.6861000000000002</v>
      </c>
      <c r="BD47" s="28">
        <v>40424</v>
      </c>
      <c r="BE47" s="30">
        <v>2.3395999999999999</v>
      </c>
      <c r="BF47" s="28">
        <v>40424</v>
      </c>
      <c r="BG47" s="30">
        <v>2.6461000000000001</v>
      </c>
      <c r="BH47" s="28">
        <v>40424</v>
      </c>
      <c r="BI47" s="30">
        <v>3.0274999999999999</v>
      </c>
      <c r="BJ47" s="890">
        <v>40424</v>
      </c>
      <c r="BK47" s="30">
        <v>2.673</v>
      </c>
      <c r="BL47" s="890">
        <v>40424</v>
      </c>
      <c r="BM47" s="30">
        <v>2.7389999999999999</v>
      </c>
      <c r="BN47" s="41">
        <v>40424</v>
      </c>
      <c r="BO47" s="30">
        <v>0.64200000000000002</v>
      </c>
      <c r="BP47" s="28">
        <v>40424</v>
      </c>
      <c r="BQ47" s="30">
        <v>1.1759999999999999</v>
      </c>
      <c r="BR47" s="28">
        <v>40424</v>
      </c>
      <c r="BS47" s="30">
        <v>1.9689999999999999</v>
      </c>
      <c r="BT47" s="41">
        <v>40424</v>
      </c>
      <c r="BU47" s="30">
        <v>2.222</v>
      </c>
      <c r="BV47" s="28">
        <v>40424</v>
      </c>
      <c r="BW47" s="30">
        <v>2.8109999999999999</v>
      </c>
      <c r="BX47" s="1446"/>
      <c r="BY47" s="93">
        <v>40424</v>
      </c>
      <c r="BZ47" s="723">
        <v>2.101</v>
      </c>
      <c r="CA47" s="28">
        <v>40424</v>
      </c>
      <c r="CB47" s="723">
        <v>2.7050000000000001</v>
      </c>
      <c r="CC47" s="28">
        <v>40424</v>
      </c>
      <c r="CD47" s="723">
        <v>3.2869999999999999</v>
      </c>
      <c r="CE47" s="28">
        <v>40424</v>
      </c>
      <c r="CF47" s="723">
        <v>3.5670000000000002</v>
      </c>
      <c r="CG47" s="28">
        <v>40424</v>
      </c>
      <c r="CH47" s="723">
        <v>3.8380000000000001</v>
      </c>
      <c r="CI47" s="41">
        <v>40424</v>
      </c>
      <c r="CJ47" s="30">
        <v>1.9228000000000001</v>
      </c>
      <c r="CK47" s="28">
        <v>40424</v>
      </c>
      <c r="CL47" s="30">
        <v>2.5853000000000002</v>
      </c>
      <c r="CM47" s="28">
        <v>40424</v>
      </c>
      <c r="CN47" s="30">
        <v>3.2543000000000002</v>
      </c>
      <c r="CO47" s="114">
        <v>40424</v>
      </c>
      <c r="CP47" s="30">
        <v>3.4657999999999998</v>
      </c>
      <c r="CQ47" s="28">
        <v>40424</v>
      </c>
      <c r="CR47" s="30">
        <v>3.8361999999999998</v>
      </c>
      <c r="CS47" s="41">
        <v>40424</v>
      </c>
      <c r="CT47" s="30">
        <v>2.0670999999999999</v>
      </c>
      <c r="CU47" s="28">
        <v>40424</v>
      </c>
      <c r="CV47" s="30">
        <v>2.7088000000000001</v>
      </c>
      <c r="CW47" s="28">
        <v>40424</v>
      </c>
      <c r="CX47" s="30">
        <v>3.3361999999999998</v>
      </c>
      <c r="CY47" s="114">
        <v>40424</v>
      </c>
      <c r="CZ47" s="30">
        <v>3.5991999999999997</v>
      </c>
      <c r="DA47" s="28">
        <v>40424</v>
      </c>
      <c r="DB47" s="30">
        <v>3.9672999999999998</v>
      </c>
      <c r="DC47" s="41">
        <v>40424</v>
      </c>
      <c r="DD47" s="30">
        <v>2.4695</v>
      </c>
      <c r="DE47" s="28">
        <v>40424</v>
      </c>
      <c r="DF47" s="30">
        <v>3.0882000000000001</v>
      </c>
      <c r="DG47" s="28">
        <v>40424</v>
      </c>
      <c r="DH47" s="30">
        <v>3.7050999999999998</v>
      </c>
      <c r="DI47" s="114">
        <v>40424</v>
      </c>
      <c r="DJ47" s="30">
        <v>3.7922000000000002</v>
      </c>
      <c r="DK47" s="28"/>
      <c r="DL47" s="30"/>
      <c r="DM47" s="41">
        <v>40424</v>
      </c>
      <c r="DN47" s="30">
        <v>2.8599000000000001</v>
      </c>
      <c r="DO47" s="28">
        <v>40424</v>
      </c>
      <c r="DP47" s="30">
        <v>3.7223999999999999</v>
      </c>
      <c r="DQ47" s="28">
        <v>40424</v>
      </c>
      <c r="DR47" s="30">
        <v>4.4641000000000002</v>
      </c>
      <c r="DS47" s="114">
        <v>40424</v>
      </c>
      <c r="DT47" s="30">
        <v>4.5723000000000003</v>
      </c>
      <c r="DU47" s="28"/>
      <c r="DV47" s="30"/>
      <c r="DW47" s="41">
        <v>40424</v>
      </c>
      <c r="DX47" s="30">
        <v>3.6615000000000002</v>
      </c>
      <c r="DY47" s="28">
        <v>40424</v>
      </c>
      <c r="DZ47" s="30">
        <v>5.2645</v>
      </c>
      <c r="EA47" s="28">
        <v>40424</v>
      </c>
      <c r="EB47" s="30">
        <v>6.5793999999999997</v>
      </c>
      <c r="EC47" s="114">
        <v>40424</v>
      </c>
      <c r="ED47" s="30">
        <v>6.8056000000000001</v>
      </c>
      <c r="EE47" s="28"/>
      <c r="EF47" s="23"/>
      <c r="EG47" s="1446"/>
      <c r="EH47" s="41">
        <v>40424</v>
      </c>
      <c r="EI47" s="30">
        <v>1.9228000000000001</v>
      </c>
      <c r="EJ47" s="28">
        <v>40424</v>
      </c>
      <c r="EK47" s="30">
        <v>2.2486000000000002</v>
      </c>
      <c r="EL47" s="28">
        <v>40424</v>
      </c>
      <c r="EM47" s="30">
        <v>3.0028000000000001</v>
      </c>
      <c r="EN47" s="28">
        <v>40424</v>
      </c>
      <c r="EO47" s="30">
        <v>3.3492000000000002</v>
      </c>
      <c r="EP47" s="28">
        <v>40424</v>
      </c>
      <c r="EQ47" s="88">
        <v>3.9398</v>
      </c>
      <c r="ER47" s="41">
        <v>40424</v>
      </c>
      <c r="ES47" s="30">
        <v>2.5037000000000003</v>
      </c>
      <c r="ET47" s="28">
        <v>40424</v>
      </c>
      <c r="EU47" s="30">
        <v>3.0575999999999999</v>
      </c>
      <c r="EV47" s="28">
        <v>40424</v>
      </c>
      <c r="EW47" s="30">
        <v>3.6996000000000002</v>
      </c>
      <c r="EX47" s="28">
        <v>40424</v>
      </c>
      <c r="EY47" s="30">
        <v>3.9771000000000001</v>
      </c>
      <c r="EZ47" s="28">
        <v>40424</v>
      </c>
      <c r="FA47" s="30">
        <v>4.3712999999999997</v>
      </c>
      <c r="FB47" s="1446"/>
      <c r="FC47" s="881">
        <v>40424</v>
      </c>
      <c r="FD47" s="184">
        <v>11.917</v>
      </c>
    </row>
    <row r="48" spans="1:160">
      <c r="A48" s="5">
        <f t="shared" si="1"/>
        <v>40431</v>
      </c>
      <c r="B48" s="41">
        <v>40431</v>
      </c>
      <c r="C48" s="30">
        <v>1.0174000000000001</v>
      </c>
      <c r="D48" s="28">
        <v>40431</v>
      </c>
      <c r="E48" s="30">
        <v>1.5629999999999999</v>
      </c>
      <c r="F48" s="28">
        <v>40431</v>
      </c>
      <c r="G48" s="30">
        <v>2.2580999999999998</v>
      </c>
      <c r="H48" s="28">
        <v>40431</v>
      </c>
      <c r="I48" s="30">
        <v>2.5085999999999999</v>
      </c>
      <c r="J48" s="28">
        <v>40431</v>
      </c>
      <c r="K48" s="99">
        <v>2.9451000000000001</v>
      </c>
      <c r="L48" s="41">
        <v>40431</v>
      </c>
      <c r="M48" s="30">
        <v>1.4182000000000001</v>
      </c>
      <c r="N48" s="28">
        <v>40431</v>
      </c>
      <c r="O48" s="30">
        <v>2.2907000000000002</v>
      </c>
      <c r="P48" s="28">
        <v>40431</v>
      </c>
      <c r="Q48" s="30">
        <v>2.8787000000000003</v>
      </c>
      <c r="R48" s="28">
        <v>40431</v>
      </c>
      <c r="S48" s="30">
        <v>3.1878000000000002</v>
      </c>
      <c r="T48" s="28">
        <v>40431</v>
      </c>
      <c r="U48" s="30">
        <v>3.4356999999999998</v>
      </c>
      <c r="V48" s="119">
        <v>40431</v>
      </c>
      <c r="W48" s="30">
        <v>1.4889000000000001</v>
      </c>
      <c r="X48" s="28">
        <v>40431</v>
      </c>
      <c r="Y48" s="30">
        <v>2.2667000000000002</v>
      </c>
      <c r="Z48" s="28">
        <v>40431</v>
      </c>
      <c r="AA48" s="30">
        <v>2.9697</v>
      </c>
      <c r="AB48" s="28">
        <v>40431</v>
      </c>
      <c r="AC48" s="30">
        <v>3.2393000000000001</v>
      </c>
      <c r="AD48" s="28">
        <v>40431</v>
      </c>
      <c r="AE48" s="30">
        <v>3.5255000000000001</v>
      </c>
      <c r="AF48" s="890">
        <v>40431</v>
      </c>
      <c r="AG48" s="30">
        <v>8.2000000000000003E-2</v>
      </c>
      <c r="AH48" s="890">
        <v>40431</v>
      </c>
      <c r="AI48" s="30">
        <v>8.3000000000000004E-2</v>
      </c>
      <c r="AJ48" s="41">
        <v>40431</v>
      </c>
      <c r="AK48" s="30">
        <v>-0.44500000000000001</v>
      </c>
      <c r="AL48" s="28">
        <v>40431</v>
      </c>
      <c r="AM48" s="30" t="s">
        <v>31</v>
      </c>
      <c r="AN48" s="28">
        <v>40431</v>
      </c>
      <c r="AO48" s="30">
        <v>0.56299999999999994</v>
      </c>
      <c r="AP48" s="41">
        <v>40431</v>
      </c>
      <c r="AQ48" s="30">
        <v>1.4790000000000001</v>
      </c>
      <c r="AR48" s="28">
        <v>40431</v>
      </c>
      <c r="AS48" s="30">
        <v>1.9470000000000001</v>
      </c>
      <c r="AT48" s="41">
        <v>40431</v>
      </c>
      <c r="AU48" s="30">
        <v>2.6920000000000002</v>
      </c>
      <c r="AV48" s="119">
        <v>40431</v>
      </c>
      <c r="AW48" s="30">
        <v>2.8582999999999998</v>
      </c>
      <c r="AX48" s="119">
        <v>40431</v>
      </c>
      <c r="AY48" s="99">
        <v>2.972</v>
      </c>
      <c r="AZ48" s="41">
        <v>40431</v>
      </c>
      <c r="BA48" s="30">
        <v>1.2083999999999999</v>
      </c>
      <c r="BB48" s="28">
        <v>40431</v>
      </c>
      <c r="BC48" s="30">
        <v>1.7903</v>
      </c>
      <c r="BD48" s="28">
        <v>40431</v>
      </c>
      <c r="BE48" s="30">
        <v>2.4293</v>
      </c>
      <c r="BF48" s="28">
        <v>40431</v>
      </c>
      <c r="BG48" s="30">
        <v>2.6928999999999998</v>
      </c>
      <c r="BH48" s="28">
        <v>40431</v>
      </c>
      <c r="BI48" s="30">
        <v>3.0756000000000001</v>
      </c>
      <c r="BJ48" s="890">
        <v>40431</v>
      </c>
      <c r="BK48" s="30">
        <v>2.694</v>
      </c>
      <c r="BL48" s="890">
        <v>40431</v>
      </c>
      <c r="BM48" s="30">
        <v>2.78</v>
      </c>
      <c r="BN48" s="41">
        <v>40431</v>
      </c>
      <c r="BO48" s="30">
        <v>0.71199999999999997</v>
      </c>
      <c r="BP48" s="28">
        <v>40431</v>
      </c>
      <c r="BQ48" s="30">
        <v>1.2749999999999999</v>
      </c>
      <c r="BR48" s="28">
        <v>40431</v>
      </c>
      <c r="BS48" s="30">
        <v>2.0720000000000001</v>
      </c>
      <c r="BT48" s="41">
        <v>40431</v>
      </c>
      <c r="BU48" s="30">
        <v>2.3319999999999999</v>
      </c>
      <c r="BV48" s="28">
        <v>40431</v>
      </c>
      <c r="BW48" s="30">
        <v>2.9329999999999998</v>
      </c>
      <c r="BX48" s="1446"/>
      <c r="BY48" s="93">
        <v>40431</v>
      </c>
      <c r="BZ48" s="723">
        <v>2.1619999999999999</v>
      </c>
      <c r="CA48" s="28">
        <v>40431</v>
      </c>
      <c r="CB48" s="723">
        <v>2.702</v>
      </c>
      <c r="CC48" s="28">
        <v>40431</v>
      </c>
      <c r="CD48" s="723">
        <v>3.3029999999999999</v>
      </c>
      <c r="CE48" s="28">
        <v>40431</v>
      </c>
      <c r="CF48" s="723">
        <v>3.5840000000000001</v>
      </c>
      <c r="CG48" s="28">
        <v>40431</v>
      </c>
      <c r="CH48" s="723">
        <v>3.8450000000000002</v>
      </c>
      <c r="CI48" s="41">
        <v>40431</v>
      </c>
      <c r="CJ48" s="30">
        <v>1.9632000000000001</v>
      </c>
      <c r="CK48" s="28">
        <v>40431</v>
      </c>
      <c r="CL48" s="30">
        <v>2.5991999999999997</v>
      </c>
      <c r="CM48" s="28">
        <v>40431</v>
      </c>
      <c r="CN48" s="30">
        <v>3.2694999999999999</v>
      </c>
      <c r="CO48" s="114">
        <v>40431</v>
      </c>
      <c r="CP48" s="30">
        <v>3.5467</v>
      </c>
      <c r="CQ48" s="28">
        <v>40431</v>
      </c>
      <c r="CR48" s="30">
        <v>3.9182000000000001</v>
      </c>
      <c r="CS48" s="41">
        <v>40431</v>
      </c>
      <c r="CT48" s="30">
        <v>2.1715</v>
      </c>
      <c r="CU48" s="28">
        <v>40431</v>
      </c>
      <c r="CV48" s="30">
        <v>2.7277</v>
      </c>
      <c r="CW48" s="28">
        <v>40431</v>
      </c>
      <c r="CX48" s="30">
        <v>3.3843000000000001</v>
      </c>
      <c r="CY48" s="114">
        <v>40431</v>
      </c>
      <c r="CZ48" s="30">
        <v>3.6531000000000002</v>
      </c>
      <c r="DA48" s="28">
        <v>40431</v>
      </c>
      <c r="DB48" s="30">
        <v>4.0721999999999996</v>
      </c>
      <c r="DC48" s="41">
        <v>40431</v>
      </c>
      <c r="DD48" s="30">
        <v>2.5499999999999998</v>
      </c>
      <c r="DE48" s="28">
        <v>40431</v>
      </c>
      <c r="DF48" s="30">
        <v>3.1341999999999999</v>
      </c>
      <c r="DG48" s="28">
        <v>40431</v>
      </c>
      <c r="DH48" s="30">
        <v>3.7503000000000002</v>
      </c>
      <c r="DI48" s="114">
        <v>40431</v>
      </c>
      <c r="DJ48" s="30">
        <v>3.7932000000000001</v>
      </c>
      <c r="DK48" s="28"/>
      <c r="DL48" s="30"/>
      <c r="DM48" s="41">
        <v>40431</v>
      </c>
      <c r="DN48" s="30">
        <v>2.9899</v>
      </c>
      <c r="DO48" s="28">
        <v>40431</v>
      </c>
      <c r="DP48" s="30">
        <v>3.8119000000000001</v>
      </c>
      <c r="DQ48" s="28">
        <v>40431</v>
      </c>
      <c r="DR48" s="30">
        <v>4.5527999999999995</v>
      </c>
      <c r="DS48" s="114">
        <v>40431</v>
      </c>
      <c r="DT48" s="30">
        <v>4.6668000000000003</v>
      </c>
      <c r="DU48" s="28"/>
      <c r="DV48" s="30"/>
      <c r="DW48" s="41">
        <v>40431</v>
      </c>
      <c r="DX48" s="30">
        <v>3.6785000000000001</v>
      </c>
      <c r="DY48" s="28">
        <v>40431</v>
      </c>
      <c r="DZ48" s="30">
        <v>5.2480000000000002</v>
      </c>
      <c r="EA48" s="28">
        <v>40431</v>
      </c>
      <c r="EB48" s="30">
        <v>6.5621999999999998</v>
      </c>
      <c r="EC48" s="114">
        <v>40431</v>
      </c>
      <c r="ED48" s="30">
        <v>6.7881</v>
      </c>
      <c r="EE48" s="28"/>
      <c r="EF48" s="23"/>
      <c r="EG48" s="1446"/>
      <c r="EH48" s="41">
        <v>40431</v>
      </c>
      <c r="EI48" s="30">
        <v>2.012</v>
      </c>
      <c r="EJ48" s="28">
        <v>40431</v>
      </c>
      <c r="EK48" s="30">
        <v>2.3193000000000001</v>
      </c>
      <c r="EL48" s="28">
        <v>40431</v>
      </c>
      <c r="EM48" s="30">
        <v>3.0707</v>
      </c>
      <c r="EN48" s="28">
        <v>40431</v>
      </c>
      <c r="EO48" s="30">
        <v>3.4499</v>
      </c>
      <c r="EP48" s="28">
        <v>40431</v>
      </c>
      <c r="EQ48" s="88">
        <v>4.0377999999999998</v>
      </c>
      <c r="ER48" s="41">
        <v>40431</v>
      </c>
      <c r="ES48" s="30">
        <v>2.5621999999999998</v>
      </c>
      <c r="ET48" s="28">
        <v>40431</v>
      </c>
      <c r="EU48" s="30">
        <v>3.0815000000000001</v>
      </c>
      <c r="EV48" s="28">
        <v>40431</v>
      </c>
      <c r="EW48" s="30">
        <v>3.7227999999999999</v>
      </c>
      <c r="EX48" s="28">
        <v>40431</v>
      </c>
      <c r="EY48" s="30">
        <v>4.0259999999999998</v>
      </c>
      <c r="EZ48" s="28">
        <v>40431</v>
      </c>
      <c r="FA48" s="30">
        <v>4.4211999999999998</v>
      </c>
      <c r="FB48" s="1446"/>
      <c r="FC48" s="881">
        <v>40431</v>
      </c>
      <c r="FD48" s="184">
        <v>11.782999999999999</v>
      </c>
    </row>
    <row r="49" spans="1:160">
      <c r="A49" s="5">
        <f t="shared" si="1"/>
        <v>40438</v>
      </c>
      <c r="B49" s="41">
        <v>40438</v>
      </c>
      <c r="C49" s="30">
        <v>1.0664</v>
      </c>
      <c r="D49" s="28">
        <v>40438</v>
      </c>
      <c r="E49" s="30">
        <v>1.6233</v>
      </c>
      <c r="F49" s="28">
        <v>40438</v>
      </c>
      <c r="G49" s="30">
        <v>2.2948</v>
      </c>
      <c r="H49" s="28">
        <v>40438</v>
      </c>
      <c r="I49" s="30">
        <v>2.5411999999999999</v>
      </c>
      <c r="J49" s="28">
        <v>40438</v>
      </c>
      <c r="K49" s="99">
        <v>3.0007000000000001</v>
      </c>
      <c r="L49" s="41">
        <v>40438</v>
      </c>
      <c r="M49" s="30">
        <v>1.6291</v>
      </c>
      <c r="N49" s="28">
        <v>40438</v>
      </c>
      <c r="O49" s="30">
        <v>2.4815999999999998</v>
      </c>
      <c r="P49" s="28">
        <v>40438</v>
      </c>
      <c r="Q49" s="30">
        <v>3.0293000000000001</v>
      </c>
      <c r="R49" s="28">
        <v>40438</v>
      </c>
      <c r="S49" s="30">
        <v>3.3367</v>
      </c>
      <c r="T49" s="28">
        <v>40438</v>
      </c>
      <c r="U49" s="30">
        <v>3.5977999999999999</v>
      </c>
      <c r="V49" s="119">
        <v>40438</v>
      </c>
      <c r="W49" s="30">
        <v>1.7027000000000001</v>
      </c>
      <c r="X49" s="28">
        <v>40438</v>
      </c>
      <c r="Y49" s="30">
        <v>2.4239000000000002</v>
      </c>
      <c r="Z49" s="28">
        <v>40438</v>
      </c>
      <c r="AA49" s="30">
        <v>3.1227</v>
      </c>
      <c r="AB49" s="28">
        <v>40438</v>
      </c>
      <c r="AC49" s="30">
        <v>3.3691</v>
      </c>
      <c r="AD49" s="28">
        <v>40438</v>
      </c>
      <c r="AE49" s="30">
        <v>3.653</v>
      </c>
      <c r="AF49" s="890">
        <v>40438</v>
      </c>
      <c r="AG49" s="30">
        <v>8.5999999999999993E-2</v>
      </c>
      <c r="AH49" s="890">
        <v>40438</v>
      </c>
      <c r="AI49" s="30">
        <v>8.5999999999999993E-2</v>
      </c>
      <c r="AJ49" s="41">
        <v>40438</v>
      </c>
      <c r="AK49" s="30">
        <v>-0.46100000000000002</v>
      </c>
      <c r="AL49" s="28">
        <v>40438</v>
      </c>
      <c r="AM49" s="30" t="s">
        <v>31</v>
      </c>
      <c r="AN49" s="28">
        <v>40438</v>
      </c>
      <c r="AO49" s="30">
        <v>0.64100000000000001</v>
      </c>
      <c r="AP49" s="41">
        <v>40438</v>
      </c>
      <c r="AQ49" s="30">
        <v>1.5880000000000001</v>
      </c>
      <c r="AR49" s="28">
        <v>40438</v>
      </c>
      <c r="AS49" s="30">
        <v>1.956</v>
      </c>
      <c r="AT49" s="41">
        <v>40438</v>
      </c>
      <c r="AU49" s="30">
        <v>2.7810000000000001</v>
      </c>
      <c r="AV49" s="119">
        <v>40438</v>
      </c>
      <c r="AW49" s="30">
        <v>2.9148000000000001</v>
      </c>
      <c r="AX49" s="119">
        <v>40438</v>
      </c>
      <c r="AY49" s="99">
        <v>3.0270000000000001</v>
      </c>
      <c r="AZ49" s="41">
        <v>40438</v>
      </c>
      <c r="BA49" s="30">
        <v>1.2514000000000001</v>
      </c>
      <c r="BB49" s="28">
        <v>40438</v>
      </c>
      <c r="BC49" s="30">
        <v>1.8181</v>
      </c>
      <c r="BD49" s="28">
        <v>40438</v>
      </c>
      <c r="BE49" s="30">
        <v>2.4891999999999999</v>
      </c>
      <c r="BF49" s="28">
        <v>40438</v>
      </c>
      <c r="BG49" s="30">
        <v>2.7549999999999999</v>
      </c>
      <c r="BH49" s="28">
        <v>40438</v>
      </c>
      <c r="BI49" s="30">
        <v>3.1252</v>
      </c>
      <c r="BJ49" s="890">
        <v>40438</v>
      </c>
      <c r="BK49" s="30">
        <v>2.7930000000000001</v>
      </c>
      <c r="BL49" s="890">
        <v>40438</v>
      </c>
      <c r="BM49" s="30">
        <v>2.8460000000000001</v>
      </c>
      <c r="BN49" s="41">
        <v>40438</v>
      </c>
      <c r="BO49" s="30">
        <v>0.60399999999999998</v>
      </c>
      <c r="BP49" s="28">
        <v>40438</v>
      </c>
      <c r="BQ49" s="30">
        <v>1.137</v>
      </c>
      <c r="BR49" s="28">
        <v>40438</v>
      </c>
      <c r="BS49" s="30">
        <v>1.976</v>
      </c>
      <c r="BT49" s="41">
        <v>40438</v>
      </c>
      <c r="BU49" s="30">
        <v>2.2359999999999998</v>
      </c>
      <c r="BV49" s="28">
        <v>40438</v>
      </c>
      <c r="BW49" s="30">
        <v>2.8340000000000001</v>
      </c>
      <c r="BX49" s="1446"/>
      <c r="BY49" s="93">
        <v>40438</v>
      </c>
      <c r="BZ49" s="723">
        <v>2.1890000000000001</v>
      </c>
      <c r="CA49" s="28">
        <v>40438</v>
      </c>
      <c r="CB49" s="723">
        <v>2.73</v>
      </c>
      <c r="CC49" s="28">
        <v>40438</v>
      </c>
      <c r="CD49" s="723">
        <v>3.3370000000000002</v>
      </c>
      <c r="CE49" s="28">
        <v>40438</v>
      </c>
      <c r="CF49" s="723">
        <v>3.6280000000000001</v>
      </c>
      <c r="CG49" s="28">
        <v>40438</v>
      </c>
      <c r="CH49" s="723">
        <v>3.92</v>
      </c>
      <c r="CI49" s="41">
        <v>40438</v>
      </c>
      <c r="CJ49" s="30">
        <v>2.0127999999999999</v>
      </c>
      <c r="CK49" s="28">
        <v>40438</v>
      </c>
      <c r="CL49" s="30">
        <v>2.6488</v>
      </c>
      <c r="CM49" s="28">
        <v>40438</v>
      </c>
      <c r="CN49" s="30">
        <v>3.3214999999999999</v>
      </c>
      <c r="CO49" s="114">
        <v>40438</v>
      </c>
      <c r="CP49" s="30">
        <v>3.6113</v>
      </c>
      <c r="CQ49" s="28">
        <v>40438</v>
      </c>
      <c r="CR49" s="30">
        <v>4.0068000000000001</v>
      </c>
      <c r="CS49" s="41">
        <v>40438</v>
      </c>
      <c r="CT49" s="30">
        <v>2.2227999999999999</v>
      </c>
      <c r="CU49" s="28">
        <v>40438</v>
      </c>
      <c r="CV49" s="30">
        <v>2.7690000000000001</v>
      </c>
      <c r="CW49" s="28">
        <v>40438</v>
      </c>
      <c r="CX49" s="30">
        <v>3.4281000000000001</v>
      </c>
      <c r="CY49" s="114">
        <v>40438</v>
      </c>
      <c r="CZ49" s="30">
        <v>3.7094</v>
      </c>
      <c r="DA49" s="28">
        <v>40438</v>
      </c>
      <c r="DB49" s="30">
        <v>4.1524000000000001</v>
      </c>
      <c r="DC49" s="41">
        <v>40438</v>
      </c>
      <c r="DD49" s="30">
        <v>2.6040999999999999</v>
      </c>
      <c r="DE49" s="28">
        <v>40438</v>
      </c>
      <c r="DF49" s="30">
        <v>3.1882999999999999</v>
      </c>
      <c r="DG49" s="28">
        <v>40438</v>
      </c>
      <c r="DH49" s="30">
        <v>3.8068999999999997</v>
      </c>
      <c r="DI49" s="114">
        <v>40438</v>
      </c>
      <c r="DJ49" s="30">
        <v>3.8622999999999998</v>
      </c>
      <c r="DK49" s="28"/>
      <c r="DL49" s="30"/>
      <c r="DM49" s="41">
        <v>40438</v>
      </c>
      <c r="DN49" s="30">
        <v>3.0204</v>
      </c>
      <c r="DO49" s="28">
        <v>40438</v>
      </c>
      <c r="DP49" s="30">
        <v>3.8424</v>
      </c>
      <c r="DQ49" s="28">
        <v>40438</v>
      </c>
      <c r="DR49" s="30">
        <v>4.5858999999999996</v>
      </c>
      <c r="DS49" s="114">
        <v>40438</v>
      </c>
      <c r="DT49" s="30">
        <v>4.7122999999999999</v>
      </c>
      <c r="DU49" s="28"/>
      <c r="DV49" s="30"/>
      <c r="DW49" s="41">
        <v>40438</v>
      </c>
      <c r="DX49" s="30">
        <v>3.6114999999999999</v>
      </c>
      <c r="DY49" s="28">
        <v>40438</v>
      </c>
      <c r="DZ49" s="30">
        <v>5.181</v>
      </c>
      <c r="EA49" s="28">
        <v>40438</v>
      </c>
      <c r="EB49" s="30">
        <v>6.4977</v>
      </c>
      <c r="EC49" s="114">
        <v>40438</v>
      </c>
      <c r="ED49" s="30">
        <v>6.7361000000000004</v>
      </c>
      <c r="EE49" s="28"/>
      <c r="EF49" s="23"/>
      <c r="EG49" s="1446"/>
      <c r="EH49" s="41">
        <v>40438</v>
      </c>
      <c r="EI49" s="30">
        <v>2.0689000000000002</v>
      </c>
      <c r="EJ49" s="28">
        <v>40438</v>
      </c>
      <c r="EK49" s="30">
        <v>2.3677000000000001</v>
      </c>
      <c r="EL49" s="28">
        <v>40438</v>
      </c>
      <c r="EM49" s="30">
        <v>3.0903999999999998</v>
      </c>
      <c r="EN49" s="28">
        <v>40438</v>
      </c>
      <c r="EO49" s="30">
        <v>3.4577999999999998</v>
      </c>
      <c r="EP49" s="28">
        <v>40438</v>
      </c>
      <c r="EQ49" s="88">
        <v>4.0716999999999999</v>
      </c>
      <c r="ER49" s="41">
        <v>40438</v>
      </c>
      <c r="ES49" s="30">
        <v>2.6017999999999999</v>
      </c>
      <c r="ET49" s="28">
        <v>40438</v>
      </c>
      <c r="EU49" s="30">
        <v>3.1211000000000002</v>
      </c>
      <c r="EV49" s="28">
        <v>40438</v>
      </c>
      <c r="EW49" s="30">
        <v>3.7648999999999999</v>
      </c>
      <c r="EX49" s="28">
        <v>40438</v>
      </c>
      <c r="EY49" s="30">
        <v>4.0806000000000004</v>
      </c>
      <c r="EZ49" s="28">
        <v>40438</v>
      </c>
      <c r="FA49" s="30">
        <v>4.4998000000000005</v>
      </c>
      <c r="FB49" s="1446"/>
      <c r="FC49" s="881">
        <v>40438</v>
      </c>
      <c r="FD49" s="184">
        <v>11.587</v>
      </c>
    </row>
    <row r="50" spans="1:160">
      <c r="A50" s="5">
        <f t="shared" si="1"/>
        <v>40445</v>
      </c>
      <c r="B50" s="41">
        <v>40445</v>
      </c>
      <c r="C50" s="30">
        <v>0.96989999999999998</v>
      </c>
      <c r="D50" s="28">
        <v>40445</v>
      </c>
      <c r="E50" s="30">
        <v>1.4607000000000001</v>
      </c>
      <c r="F50" s="28">
        <v>40445</v>
      </c>
      <c r="G50" s="30">
        <v>2.1524000000000001</v>
      </c>
      <c r="H50" s="28">
        <v>40445</v>
      </c>
      <c r="I50" s="30">
        <v>2.3748</v>
      </c>
      <c r="J50" s="28">
        <v>40445</v>
      </c>
      <c r="K50" s="99">
        <v>2.8429000000000002</v>
      </c>
      <c r="L50" s="41">
        <v>40445</v>
      </c>
      <c r="M50" s="30">
        <v>1.4894000000000001</v>
      </c>
      <c r="N50" s="28">
        <v>40445</v>
      </c>
      <c r="O50" s="30">
        <v>2.3247</v>
      </c>
      <c r="P50" s="28">
        <v>40445</v>
      </c>
      <c r="Q50" s="30">
        <v>2.9424000000000001</v>
      </c>
      <c r="R50" s="28">
        <v>40445</v>
      </c>
      <c r="S50" s="30">
        <v>3.2568999999999999</v>
      </c>
      <c r="T50" s="28">
        <v>40445</v>
      </c>
      <c r="U50" s="30">
        <v>3.4984000000000002</v>
      </c>
      <c r="V50" s="119">
        <v>40445</v>
      </c>
      <c r="W50" s="30">
        <v>1.5676999999999999</v>
      </c>
      <c r="X50" s="28">
        <v>40445</v>
      </c>
      <c r="Y50" s="30">
        <v>2.3087</v>
      </c>
      <c r="Z50" s="28">
        <v>40445</v>
      </c>
      <c r="AA50" s="30">
        <v>3.0154000000000001</v>
      </c>
      <c r="AB50" s="28">
        <v>40445</v>
      </c>
      <c r="AC50" s="30">
        <v>3.3153999999999999</v>
      </c>
      <c r="AD50" s="28">
        <v>40445</v>
      </c>
      <c r="AE50" s="30">
        <v>3.5872999999999999</v>
      </c>
      <c r="AF50" s="890">
        <v>40445</v>
      </c>
      <c r="AG50" s="30">
        <v>8.4000000000000005E-2</v>
      </c>
      <c r="AH50" s="890">
        <v>40445</v>
      </c>
      <c r="AI50" s="30">
        <v>8.5000000000000006E-2</v>
      </c>
      <c r="AJ50" s="41">
        <v>40445</v>
      </c>
      <c r="AK50" s="30">
        <v>-0.55600000000000005</v>
      </c>
      <c r="AL50" s="28">
        <v>40445</v>
      </c>
      <c r="AM50" s="30" t="s">
        <v>31</v>
      </c>
      <c r="AN50" s="28">
        <v>40445</v>
      </c>
      <c r="AO50" s="30">
        <v>0.57799999999999996</v>
      </c>
      <c r="AP50" s="41">
        <v>40445</v>
      </c>
      <c r="AQ50" s="30">
        <v>1.627</v>
      </c>
      <c r="AR50" s="28">
        <v>40445</v>
      </c>
      <c r="AS50" s="30">
        <v>1.94</v>
      </c>
      <c r="AT50" s="41">
        <v>40445</v>
      </c>
      <c r="AU50" s="30">
        <v>2.7010000000000001</v>
      </c>
      <c r="AV50" s="119">
        <v>40445</v>
      </c>
      <c r="AW50" s="30">
        <v>2.8075999999999999</v>
      </c>
      <c r="AX50" s="119">
        <v>40445</v>
      </c>
      <c r="AY50" s="99">
        <v>2.915</v>
      </c>
      <c r="AZ50" s="41">
        <v>40445</v>
      </c>
      <c r="BA50" s="30">
        <v>1.1358999999999999</v>
      </c>
      <c r="BB50" s="28">
        <v>40445</v>
      </c>
      <c r="BC50" s="30">
        <v>1.6689000000000001</v>
      </c>
      <c r="BD50" s="28">
        <v>40445</v>
      </c>
      <c r="BE50" s="30">
        <v>2.3519000000000001</v>
      </c>
      <c r="BF50" s="28">
        <v>40445</v>
      </c>
      <c r="BG50" s="30">
        <v>2.6179999999999999</v>
      </c>
      <c r="BH50" s="28">
        <v>40445</v>
      </c>
      <c r="BI50" s="30">
        <v>2.9939999999999998</v>
      </c>
      <c r="BJ50" s="890">
        <v>40445</v>
      </c>
      <c r="BK50" s="30">
        <v>2.6680000000000001</v>
      </c>
      <c r="BL50" s="890">
        <v>40445</v>
      </c>
      <c r="BM50" s="30">
        <v>2.7050000000000001</v>
      </c>
      <c r="BN50" s="41">
        <v>40445</v>
      </c>
      <c r="BO50" s="30">
        <v>0.54500000000000004</v>
      </c>
      <c r="BP50" s="28">
        <v>40445</v>
      </c>
      <c r="BQ50" s="30">
        <v>1.032</v>
      </c>
      <c r="BR50" s="28">
        <v>40445</v>
      </c>
      <c r="BS50" s="30">
        <v>1.802</v>
      </c>
      <c r="BT50" s="41">
        <v>40445</v>
      </c>
      <c r="BU50" s="30">
        <v>2.056</v>
      </c>
      <c r="BV50" s="28">
        <v>40445</v>
      </c>
      <c r="BW50" s="30">
        <v>2.6549999999999998</v>
      </c>
      <c r="BX50" s="1446"/>
      <c r="BY50" s="93">
        <v>40445</v>
      </c>
      <c r="BZ50" s="723">
        <v>2.11</v>
      </c>
      <c r="CA50" s="28">
        <v>40445</v>
      </c>
      <c r="CB50" s="723">
        <v>2.65</v>
      </c>
      <c r="CC50" s="28">
        <v>40445</v>
      </c>
      <c r="CD50" s="723">
        <v>3.2469999999999999</v>
      </c>
      <c r="CE50" s="28">
        <v>40445</v>
      </c>
      <c r="CF50" s="723">
        <v>3.5270000000000001</v>
      </c>
      <c r="CG50" s="28">
        <v>40445</v>
      </c>
      <c r="CH50" s="723">
        <v>3.81</v>
      </c>
      <c r="CI50" s="41">
        <v>40445</v>
      </c>
      <c r="CJ50" s="30">
        <v>1.8894</v>
      </c>
      <c r="CK50" s="28">
        <v>40445</v>
      </c>
      <c r="CL50" s="30">
        <v>2.5333999999999999</v>
      </c>
      <c r="CM50" s="28">
        <v>40445</v>
      </c>
      <c r="CN50" s="30">
        <v>3.1924000000000001</v>
      </c>
      <c r="CO50" s="114">
        <v>40445</v>
      </c>
      <c r="CP50" s="30">
        <v>3.4725999999999999</v>
      </c>
      <c r="CQ50" s="28">
        <v>40445</v>
      </c>
      <c r="CR50" s="30">
        <v>3.8586</v>
      </c>
      <c r="CS50" s="41">
        <v>40445</v>
      </c>
      <c r="CT50" s="30">
        <v>2.1797</v>
      </c>
      <c r="CU50" s="28">
        <v>40445</v>
      </c>
      <c r="CV50" s="30">
        <v>2.7039</v>
      </c>
      <c r="CW50" s="28">
        <v>40445</v>
      </c>
      <c r="CX50" s="30">
        <v>3.2991999999999999</v>
      </c>
      <c r="CY50" s="114">
        <v>40445</v>
      </c>
      <c r="CZ50" s="30">
        <v>3.5709999999999997</v>
      </c>
      <c r="DA50" s="28">
        <v>40445</v>
      </c>
      <c r="DB50" s="30">
        <v>4.0045999999999999</v>
      </c>
      <c r="DC50" s="41">
        <v>40445</v>
      </c>
      <c r="DD50" s="30">
        <v>2.4891000000000001</v>
      </c>
      <c r="DE50" s="28">
        <v>40445</v>
      </c>
      <c r="DF50" s="30">
        <v>3.0813000000000001</v>
      </c>
      <c r="DG50" s="28">
        <v>40445</v>
      </c>
      <c r="DH50" s="30">
        <v>3.6861999999999999</v>
      </c>
      <c r="DI50" s="114">
        <v>40445</v>
      </c>
      <c r="DJ50" s="30">
        <v>3.7320000000000002</v>
      </c>
      <c r="DK50" s="28"/>
      <c r="DL50" s="30"/>
      <c r="DM50" s="41">
        <v>40445</v>
      </c>
      <c r="DN50" s="30">
        <v>2.8913000000000002</v>
      </c>
      <c r="DO50" s="28">
        <v>40445</v>
      </c>
      <c r="DP50" s="30">
        <v>3.7187999999999999</v>
      </c>
      <c r="DQ50" s="28">
        <v>40445</v>
      </c>
      <c r="DR50" s="30">
        <v>4.3985000000000003</v>
      </c>
      <c r="DS50" s="114">
        <v>40445</v>
      </c>
      <c r="DT50" s="30">
        <v>4.5155000000000003</v>
      </c>
      <c r="DU50" s="28"/>
      <c r="DV50" s="30"/>
      <c r="DW50" s="41">
        <v>40445</v>
      </c>
      <c r="DX50" s="30">
        <v>3.6172</v>
      </c>
      <c r="DY50" s="28">
        <v>40445</v>
      </c>
      <c r="DZ50" s="30">
        <v>5.1746999999999996</v>
      </c>
      <c r="EA50" s="28">
        <v>40445</v>
      </c>
      <c r="EB50" s="30">
        <v>6.4977</v>
      </c>
      <c r="EC50" s="114">
        <v>40445</v>
      </c>
      <c r="ED50" s="30">
        <v>6.7266000000000004</v>
      </c>
      <c r="EE50" s="28"/>
      <c r="EF50" s="23"/>
      <c r="EG50" s="1446"/>
      <c r="EH50" s="41">
        <v>40445</v>
      </c>
      <c r="EI50" s="30">
        <v>2.0065</v>
      </c>
      <c r="EJ50" s="28">
        <v>40445</v>
      </c>
      <c r="EK50" s="30">
        <v>2.2673000000000001</v>
      </c>
      <c r="EL50" s="28">
        <v>40445</v>
      </c>
      <c r="EM50" s="30">
        <v>2.9817999999999998</v>
      </c>
      <c r="EN50" s="28">
        <v>40445</v>
      </c>
      <c r="EO50" s="30">
        <v>3.3473999999999999</v>
      </c>
      <c r="EP50" s="28">
        <v>40445</v>
      </c>
      <c r="EQ50" s="88">
        <v>3.9548000000000001</v>
      </c>
      <c r="ER50" s="41">
        <v>40445</v>
      </c>
      <c r="ES50" s="30">
        <v>2.5305</v>
      </c>
      <c r="ET50" s="28">
        <v>40445</v>
      </c>
      <c r="EU50" s="30">
        <v>3.0577999999999999</v>
      </c>
      <c r="EV50" s="28">
        <v>40445</v>
      </c>
      <c r="EW50" s="30">
        <v>3.6879</v>
      </c>
      <c r="EX50" s="28">
        <v>40445</v>
      </c>
      <c r="EY50" s="30">
        <v>3.9941</v>
      </c>
      <c r="EZ50" s="28">
        <v>40445</v>
      </c>
      <c r="FA50" s="30">
        <v>4.4038000000000004</v>
      </c>
      <c r="FB50" s="1446"/>
      <c r="FC50" s="881">
        <v>40445</v>
      </c>
      <c r="FD50" s="184">
        <v>11.621</v>
      </c>
    </row>
    <row r="51" spans="1:160">
      <c r="A51" s="5">
        <f t="shared" si="1"/>
        <v>40452</v>
      </c>
      <c r="B51" s="41">
        <v>40452</v>
      </c>
      <c r="C51" s="30">
        <v>1.0879000000000001</v>
      </c>
      <c r="D51" s="28">
        <v>40452</v>
      </c>
      <c r="E51" s="30">
        <v>1.5356999999999998</v>
      </c>
      <c r="F51" s="28">
        <v>40452</v>
      </c>
      <c r="G51" s="30">
        <v>2.1566999999999998</v>
      </c>
      <c r="H51" s="28">
        <v>40452</v>
      </c>
      <c r="I51" s="30">
        <v>2.3515000000000001</v>
      </c>
      <c r="J51" s="28">
        <v>40452</v>
      </c>
      <c r="K51" s="99">
        <v>2.8115000000000001</v>
      </c>
      <c r="L51" s="41">
        <v>40452</v>
      </c>
      <c r="M51" s="30">
        <v>1.5548999999999999</v>
      </c>
      <c r="N51" s="28">
        <v>40452</v>
      </c>
      <c r="O51" s="30">
        <v>2.2894000000000001</v>
      </c>
      <c r="P51" s="28">
        <v>40452</v>
      </c>
      <c r="Q51" s="30">
        <v>2.8788</v>
      </c>
      <c r="R51" s="28">
        <v>40452</v>
      </c>
      <c r="S51" s="30">
        <v>3.17</v>
      </c>
      <c r="T51" s="28">
        <v>40452</v>
      </c>
      <c r="U51" s="30">
        <v>3.4217</v>
      </c>
      <c r="V51" s="119">
        <v>40452</v>
      </c>
      <c r="W51" s="30">
        <v>1.6431</v>
      </c>
      <c r="X51" s="28">
        <v>40452</v>
      </c>
      <c r="Y51" s="30">
        <v>2.2909000000000002</v>
      </c>
      <c r="Z51" s="28">
        <v>40452</v>
      </c>
      <c r="AA51" s="30">
        <v>2.9382000000000001</v>
      </c>
      <c r="AB51" s="28">
        <v>40452</v>
      </c>
      <c r="AC51" s="30">
        <v>3.1713</v>
      </c>
      <c r="AD51" s="28">
        <v>40452</v>
      </c>
      <c r="AE51" s="30">
        <v>3.4853999999999998</v>
      </c>
      <c r="AF51" s="890">
        <v>40452</v>
      </c>
      <c r="AG51" s="30">
        <v>8.1000000000000003E-2</v>
      </c>
      <c r="AH51" s="890">
        <v>40452</v>
      </c>
      <c r="AI51" s="30">
        <v>8.1000000000000003E-2</v>
      </c>
      <c r="AJ51" s="41">
        <v>40452</v>
      </c>
      <c r="AK51" s="30">
        <v>-0.41</v>
      </c>
      <c r="AL51" s="28">
        <v>40452</v>
      </c>
      <c r="AM51" s="30" t="s">
        <v>31</v>
      </c>
      <c r="AN51" s="28">
        <v>40452</v>
      </c>
      <c r="AO51" s="30">
        <v>0.65700000000000003</v>
      </c>
      <c r="AP51" s="41">
        <v>40452</v>
      </c>
      <c r="AQ51" s="30">
        <v>1.5880000000000001</v>
      </c>
      <c r="AR51" s="28">
        <v>40452</v>
      </c>
      <c r="AS51" s="30">
        <v>1.827</v>
      </c>
      <c r="AT51" s="41">
        <v>40452</v>
      </c>
      <c r="AU51" s="30">
        <v>2.6539999999999999</v>
      </c>
      <c r="AV51" s="119">
        <v>40452</v>
      </c>
      <c r="AW51" s="30">
        <v>2.7713000000000001</v>
      </c>
      <c r="AX51" s="119">
        <v>40452</v>
      </c>
      <c r="AY51" s="99">
        <v>2.8689999999999998</v>
      </c>
      <c r="AZ51" s="41">
        <v>40452</v>
      </c>
      <c r="BA51" s="30">
        <v>1.2707999999999999</v>
      </c>
      <c r="BB51" s="28">
        <v>40452</v>
      </c>
      <c r="BC51" s="30">
        <v>1.7635000000000001</v>
      </c>
      <c r="BD51" s="28">
        <v>40452</v>
      </c>
      <c r="BE51" s="30">
        <v>2.3925999999999998</v>
      </c>
      <c r="BF51" s="28">
        <v>40452</v>
      </c>
      <c r="BG51" s="30">
        <v>2.6160000000000001</v>
      </c>
      <c r="BH51" s="28">
        <v>40452</v>
      </c>
      <c r="BI51" s="30">
        <v>2.9407999999999999</v>
      </c>
      <c r="BJ51" s="890">
        <v>40452</v>
      </c>
      <c r="BK51" s="30">
        <v>2.645</v>
      </c>
      <c r="BL51" s="890">
        <v>40452</v>
      </c>
      <c r="BM51" s="30">
        <v>2.6930000000000001</v>
      </c>
      <c r="BN51" s="41">
        <v>40452</v>
      </c>
      <c r="BO51" s="30">
        <v>0.49099999999999999</v>
      </c>
      <c r="BP51" s="28">
        <v>40452</v>
      </c>
      <c r="BQ51" s="30">
        <v>0.93</v>
      </c>
      <c r="BR51" s="28">
        <v>40452</v>
      </c>
      <c r="BS51" s="30">
        <v>1.6840000000000002</v>
      </c>
      <c r="BT51" s="41">
        <v>40452</v>
      </c>
      <c r="BU51" s="30">
        <v>1.9450000000000001</v>
      </c>
      <c r="BV51" s="28">
        <v>40452</v>
      </c>
      <c r="BW51" s="30">
        <v>2.5030000000000001</v>
      </c>
      <c r="BX51" s="1446"/>
      <c r="BY51" s="93">
        <v>40452</v>
      </c>
      <c r="BZ51" s="723">
        <v>2.198</v>
      </c>
      <c r="CA51" s="28">
        <v>40452</v>
      </c>
      <c r="CB51" s="723">
        <v>2.6859999999999999</v>
      </c>
      <c r="CC51" s="28">
        <v>40452</v>
      </c>
      <c r="CD51" s="723">
        <v>3.2290000000000001</v>
      </c>
      <c r="CE51" s="28">
        <v>40452</v>
      </c>
      <c r="CF51" s="723">
        <v>3.4889999999999999</v>
      </c>
      <c r="CG51" s="28">
        <v>40452</v>
      </c>
      <c r="CH51" s="723">
        <v>3.7480000000000002</v>
      </c>
      <c r="CI51" s="41">
        <v>40452</v>
      </c>
      <c r="CJ51" s="30">
        <v>2.0215000000000001</v>
      </c>
      <c r="CK51" s="28">
        <v>40452</v>
      </c>
      <c r="CL51" s="30">
        <v>2.6137000000000001</v>
      </c>
      <c r="CM51" s="28">
        <v>40452</v>
      </c>
      <c r="CN51" s="30">
        <v>3.2195</v>
      </c>
      <c r="CO51" s="114">
        <v>40452</v>
      </c>
      <c r="CP51" s="30">
        <v>3.4797000000000002</v>
      </c>
      <c r="CQ51" s="28">
        <v>40452</v>
      </c>
      <c r="CR51" s="30">
        <v>3.8475000000000001</v>
      </c>
      <c r="CS51" s="41">
        <v>40452</v>
      </c>
      <c r="CT51" s="30">
        <v>2.3201999999999998</v>
      </c>
      <c r="CU51" s="28">
        <v>40452</v>
      </c>
      <c r="CV51" s="30">
        <v>2.8037000000000001</v>
      </c>
      <c r="CW51" s="28">
        <v>40452</v>
      </c>
      <c r="CX51" s="30">
        <v>3.3597999999999999</v>
      </c>
      <c r="CY51" s="114">
        <v>40452</v>
      </c>
      <c r="CZ51" s="30">
        <v>3.6116000000000001</v>
      </c>
      <c r="DA51" s="28">
        <v>40452</v>
      </c>
      <c r="DB51" s="30">
        <v>4.0269000000000004</v>
      </c>
      <c r="DC51" s="41">
        <v>40452</v>
      </c>
      <c r="DD51" s="30">
        <v>2.6698</v>
      </c>
      <c r="DE51" s="28">
        <v>40452</v>
      </c>
      <c r="DF51" s="30">
        <v>3.1453000000000002</v>
      </c>
      <c r="DG51" s="28">
        <v>40452</v>
      </c>
      <c r="DH51" s="30">
        <v>3.7419000000000002</v>
      </c>
      <c r="DI51" s="114">
        <v>40452</v>
      </c>
      <c r="DJ51" s="30">
        <v>3.7677</v>
      </c>
      <c r="DK51" s="28"/>
      <c r="DL51" s="30"/>
      <c r="DM51" s="41">
        <v>40452</v>
      </c>
      <c r="DN51" s="30">
        <v>3.0446</v>
      </c>
      <c r="DO51" s="28">
        <v>40452</v>
      </c>
      <c r="DP51" s="30">
        <v>3.8303000000000003</v>
      </c>
      <c r="DQ51" s="28">
        <v>40452</v>
      </c>
      <c r="DR51" s="30">
        <v>4.4518000000000004</v>
      </c>
      <c r="DS51" s="114">
        <v>40452</v>
      </c>
      <c r="DT51" s="30">
        <v>4.5487000000000002</v>
      </c>
      <c r="DU51" s="28"/>
      <c r="DV51" s="30"/>
      <c r="DW51" s="41">
        <v>40452</v>
      </c>
      <c r="DX51" s="30">
        <v>3.7309000000000001</v>
      </c>
      <c r="DY51" s="28">
        <v>40452</v>
      </c>
      <c r="DZ51" s="30">
        <v>5.1957000000000004</v>
      </c>
      <c r="EA51" s="28">
        <v>40452</v>
      </c>
      <c r="EB51" s="30">
        <v>6.5103</v>
      </c>
      <c r="EC51" s="114">
        <v>40452</v>
      </c>
      <c r="ED51" s="30">
        <v>6.7193000000000005</v>
      </c>
      <c r="EE51" s="28"/>
      <c r="EF51" s="23"/>
      <c r="EG51" s="1446"/>
      <c r="EH51" s="41">
        <v>40452</v>
      </c>
      <c r="EI51" s="30">
        <v>2.1255999999999999</v>
      </c>
      <c r="EJ51" s="28">
        <v>40452</v>
      </c>
      <c r="EK51" s="30">
        <v>2.3424</v>
      </c>
      <c r="EL51" s="28">
        <v>40452</v>
      </c>
      <c r="EM51" s="30">
        <v>3.0653999999999999</v>
      </c>
      <c r="EN51" s="28">
        <v>40452</v>
      </c>
      <c r="EO51" s="30">
        <v>3.4306000000000001</v>
      </c>
      <c r="EP51" s="28">
        <v>40452</v>
      </c>
      <c r="EQ51" s="88">
        <v>4.0365000000000002</v>
      </c>
      <c r="ER51" s="41">
        <v>40452</v>
      </c>
      <c r="ES51" s="30">
        <v>2.6324999999999998</v>
      </c>
      <c r="ET51" s="28">
        <v>40452</v>
      </c>
      <c r="EU51" s="30">
        <v>3.1181000000000001</v>
      </c>
      <c r="EV51" s="28">
        <v>40452</v>
      </c>
      <c r="EW51" s="30">
        <v>3.6898999999999997</v>
      </c>
      <c r="EX51" s="28">
        <v>40452</v>
      </c>
      <c r="EY51" s="30">
        <v>3.9760999999999997</v>
      </c>
      <c r="EZ51" s="28">
        <v>40452</v>
      </c>
      <c r="FA51" s="30">
        <v>4.3674999999999997</v>
      </c>
      <c r="FB51" s="1446"/>
      <c r="FC51" s="881">
        <v>40452</v>
      </c>
      <c r="FD51" s="184">
        <v>11.82</v>
      </c>
    </row>
    <row r="52" spans="1:160">
      <c r="A52" s="5">
        <f t="shared" si="1"/>
        <v>40459</v>
      </c>
      <c r="B52" s="41">
        <v>40459</v>
      </c>
      <c r="C52" s="30">
        <v>1.0442</v>
      </c>
      <c r="D52" s="28">
        <v>40459</v>
      </c>
      <c r="E52" s="30">
        <v>1.5106000000000002</v>
      </c>
      <c r="F52" s="28">
        <v>40459</v>
      </c>
      <c r="G52" s="30">
        <v>2.1453000000000002</v>
      </c>
      <c r="H52" s="28">
        <v>40459</v>
      </c>
      <c r="I52" s="30">
        <v>2.3605999999999998</v>
      </c>
      <c r="J52" s="28">
        <v>40459</v>
      </c>
      <c r="K52" s="99">
        <v>2.8161</v>
      </c>
      <c r="L52" s="41">
        <v>40459</v>
      </c>
      <c r="M52" s="30">
        <v>1.5781000000000001</v>
      </c>
      <c r="N52" s="28">
        <v>40459</v>
      </c>
      <c r="O52" s="30">
        <v>2.2644000000000002</v>
      </c>
      <c r="P52" s="28">
        <v>40459</v>
      </c>
      <c r="Q52" s="30">
        <v>2.8933</v>
      </c>
      <c r="R52" s="28">
        <v>40459</v>
      </c>
      <c r="S52" s="30">
        <v>3.2162999999999999</v>
      </c>
      <c r="T52" s="28">
        <v>40459</v>
      </c>
      <c r="U52" s="30">
        <v>3.4973000000000001</v>
      </c>
      <c r="V52" s="119">
        <v>40459</v>
      </c>
      <c r="W52" s="30">
        <v>1.6108</v>
      </c>
      <c r="X52" s="28">
        <v>40459</v>
      </c>
      <c r="Y52" s="30">
        <v>2.331</v>
      </c>
      <c r="Z52" s="28">
        <v>40459</v>
      </c>
      <c r="AA52" s="30">
        <v>2.9497999999999998</v>
      </c>
      <c r="AB52" s="28">
        <v>40459</v>
      </c>
      <c r="AC52" s="30">
        <v>3.2584</v>
      </c>
      <c r="AD52" s="28">
        <v>40459</v>
      </c>
      <c r="AE52" s="30">
        <v>3.5701000000000001</v>
      </c>
      <c r="AF52" s="890">
        <v>40459</v>
      </c>
      <c r="AG52" s="30">
        <v>8.3000000000000004E-2</v>
      </c>
      <c r="AH52" s="890">
        <v>40459</v>
      </c>
      <c r="AI52" s="30">
        <v>8.4000000000000005E-2</v>
      </c>
      <c r="AJ52" s="41">
        <v>40459</v>
      </c>
      <c r="AK52" s="30">
        <v>-0.40300000000000002</v>
      </c>
      <c r="AL52" s="28">
        <v>40459</v>
      </c>
      <c r="AM52" s="30" t="s">
        <v>31</v>
      </c>
      <c r="AN52" s="28">
        <v>40459</v>
      </c>
      <c r="AO52" s="30">
        <v>0.59599999999999997</v>
      </c>
      <c r="AP52" s="41">
        <v>40459</v>
      </c>
      <c r="AQ52" s="30">
        <v>1.498</v>
      </c>
      <c r="AR52" s="28">
        <v>40459</v>
      </c>
      <c r="AS52" s="30">
        <v>1.835</v>
      </c>
      <c r="AT52" s="41">
        <v>40459</v>
      </c>
      <c r="AU52" s="30">
        <v>2.6680000000000001</v>
      </c>
      <c r="AV52" s="119">
        <v>40459</v>
      </c>
      <c r="AW52" s="30">
        <v>2.8307000000000002</v>
      </c>
      <c r="AX52" s="119">
        <v>40459</v>
      </c>
      <c r="AY52" s="99">
        <v>2.9409999999999998</v>
      </c>
      <c r="AZ52" s="41">
        <v>40459</v>
      </c>
      <c r="BA52" s="30">
        <v>1.2232000000000001</v>
      </c>
      <c r="BB52" s="28">
        <v>40459</v>
      </c>
      <c r="BC52" s="30">
        <v>1.7195</v>
      </c>
      <c r="BD52" s="28">
        <v>40459</v>
      </c>
      <c r="BE52" s="30">
        <v>2.3763000000000001</v>
      </c>
      <c r="BF52" s="28">
        <v>40459</v>
      </c>
      <c r="BG52" s="30">
        <v>2.6103000000000001</v>
      </c>
      <c r="BH52" s="28">
        <v>40459</v>
      </c>
      <c r="BI52" s="30">
        <v>2.9529000000000001</v>
      </c>
      <c r="BJ52" s="890">
        <v>40459</v>
      </c>
      <c r="BK52" s="30">
        <v>2.6539999999999999</v>
      </c>
      <c r="BL52" s="890">
        <v>40459</v>
      </c>
      <c r="BM52" s="30">
        <v>2.69</v>
      </c>
      <c r="BN52" s="41">
        <v>40459</v>
      </c>
      <c r="BO52" s="30">
        <v>0.41099999999999998</v>
      </c>
      <c r="BP52" s="28">
        <v>40459</v>
      </c>
      <c r="BQ52" s="30">
        <v>0.80900000000000005</v>
      </c>
      <c r="BR52" s="28">
        <v>40459</v>
      </c>
      <c r="BS52" s="30">
        <v>1.5510000000000002</v>
      </c>
      <c r="BT52" s="41">
        <v>40459</v>
      </c>
      <c r="BU52" s="30">
        <v>1.8340000000000001</v>
      </c>
      <c r="BV52" s="28">
        <v>40459</v>
      </c>
      <c r="BW52" s="30">
        <v>2.4329999999999998</v>
      </c>
      <c r="BX52" s="1446"/>
      <c r="BY52" s="93">
        <v>40459</v>
      </c>
      <c r="BZ52" s="723">
        <v>2.1459999999999999</v>
      </c>
      <c r="CA52" s="28">
        <v>40459</v>
      </c>
      <c r="CB52" s="723">
        <v>2.62</v>
      </c>
      <c r="CC52" s="28">
        <v>40459</v>
      </c>
      <c r="CD52" s="723">
        <v>3.1949999999999998</v>
      </c>
      <c r="CE52" s="28">
        <v>40459</v>
      </c>
      <c r="CF52" s="723">
        <v>3.4729999999999999</v>
      </c>
      <c r="CG52" s="28">
        <v>40459</v>
      </c>
      <c r="CH52" s="723">
        <v>3.746</v>
      </c>
      <c r="CI52" s="41">
        <v>40459</v>
      </c>
      <c r="CJ52" s="30">
        <v>2.0295999999999998</v>
      </c>
      <c r="CK52" s="28">
        <v>40459</v>
      </c>
      <c r="CL52" s="30">
        <v>2.5156000000000001</v>
      </c>
      <c r="CM52" s="28">
        <v>40459</v>
      </c>
      <c r="CN52" s="30">
        <v>3.1576</v>
      </c>
      <c r="CO52" s="114">
        <v>40459</v>
      </c>
      <c r="CP52" s="30">
        <v>3.4291</v>
      </c>
      <c r="CQ52" s="28">
        <v>40459</v>
      </c>
      <c r="CR52" s="30">
        <v>3.8056000000000001</v>
      </c>
      <c r="CS52" s="41">
        <v>40459</v>
      </c>
      <c r="CT52" s="30">
        <v>2.2385000000000002</v>
      </c>
      <c r="CU52" s="28">
        <v>40459</v>
      </c>
      <c r="CV52" s="30">
        <v>2.7481999999999998</v>
      </c>
      <c r="CW52" s="28">
        <v>40459</v>
      </c>
      <c r="CX52" s="30">
        <v>3.3380999999999998</v>
      </c>
      <c r="CY52" s="114">
        <v>40459</v>
      </c>
      <c r="CZ52" s="30">
        <v>3.6021000000000001</v>
      </c>
      <c r="DA52" s="28">
        <v>40459</v>
      </c>
      <c r="DB52" s="30">
        <v>4.0262000000000002</v>
      </c>
      <c r="DC52" s="41">
        <v>40459</v>
      </c>
      <c r="DD52" s="30">
        <v>2.5966</v>
      </c>
      <c r="DE52" s="28">
        <v>40459</v>
      </c>
      <c r="DF52" s="30">
        <v>3.0693000000000001</v>
      </c>
      <c r="DG52" s="28">
        <v>40459</v>
      </c>
      <c r="DH52" s="30">
        <v>3.7176999999999998</v>
      </c>
      <c r="DI52" s="114">
        <v>40459</v>
      </c>
      <c r="DJ52" s="30">
        <v>3.7547999999999999</v>
      </c>
      <c r="DK52" s="28"/>
      <c r="DL52" s="30"/>
      <c r="DM52" s="41">
        <v>40459</v>
      </c>
      <c r="DN52" s="30">
        <v>3.0798999999999999</v>
      </c>
      <c r="DO52" s="28">
        <v>40459</v>
      </c>
      <c r="DP52" s="30">
        <v>3.7808999999999999</v>
      </c>
      <c r="DQ52" s="28">
        <v>40459</v>
      </c>
      <c r="DR52" s="30">
        <v>4.4561000000000002</v>
      </c>
      <c r="DS52" s="114">
        <v>40459</v>
      </c>
      <c r="DT52" s="30">
        <v>4.5643000000000002</v>
      </c>
      <c r="DU52" s="28"/>
      <c r="DV52" s="30"/>
      <c r="DW52" s="41">
        <v>40459</v>
      </c>
      <c r="DX52" s="30">
        <v>3.5891000000000002</v>
      </c>
      <c r="DY52" s="28">
        <v>40459</v>
      </c>
      <c r="DZ52" s="30">
        <v>5.0701000000000001</v>
      </c>
      <c r="EA52" s="28">
        <v>40459</v>
      </c>
      <c r="EB52" s="30">
        <v>6.4184999999999999</v>
      </c>
      <c r="EC52" s="114">
        <v>40459</v>
      </c>
      <c r="ED52" s="30">
        <v>6.6387</v>
      </c>
      <c r="EE52" s="28"/>
      <c r="EF52" s="23"/>
      <c r="EG52" s="1446"/>
      <c r="EH52" s="41">
        <v>40459</v>
      </c>
      <c r="EI52" s="30">
        <v>2.0821000000000001</v>
      </c>
      <c r="EJ52" s="28">
        <v>40459</v>
      </c>
      <c r="EK52" s="30">
        <v>2.3064999999999998</v>
      </c>
      <c r="EL52" s="28">
        <v>40459</v>
      </c>
      <c r="EM52" s="30">
        <v>2.9957000000000003</v>
      </c>
      <c r="EN52" s="28">
        <v>40459</v>
      </c>
      <c r="EO52" s="30">
        <v>3.3753000000000002</v>
      </c>
      <c r="EP52" s="28">
        <v>40459</v>
      </c>
      <c r="EQ52" s="88">
        <v>3.9877000000000002</v>
      </c>
      <c r="ER52" s="41">
        <v>40459</v>
      </c>
      <c r="ES52" s="30">
        <v>2.5558999999999998</v>
      </c>
      <c r="ET52" s="28">
        <v>40459</v>
      </c>
      <c r="EU52" s="30">
        <v>3.0577999999999999</v>
      </c>
      <c r="EV52" s="28">
        <v>40459</v>
      </c>
      <c r="EW52" s="30">
        <v>3.6634000000000002</v>
      </c>
      <c r="EX52" s="28">
        <v>40459</v>
      </c>
      <c r="EY52" s="30">
        <v>3.9607999999999999</v>
      </c>
      <c r="EZ52" s="28">
        <v>40459</v>
      </c>
      <c r="FA52" s="30">
        <v>4.3609999999999998</v>
      </c>
      <c r="FB52" s="1446"/>
      <c r="FC52" s="881">
        <v>40459</v>
      </c>
      <c r="FD52" s="184">
        <v>11.77</v>
      </c>
    </row>
    <row r="53" spans="1:160">
      <c r="A53" s="5">
        <f t="shared" si="1"/>
        <v>40466</v>
      </c>
      <c r="B53" s="41">
        <v>40466</v>
      </c>
      <c r="C53" s="30">
        <v>1.0417000000000001</v>
      </c>
      <c r="D53" s="28">
        <v>40466</v>
      </c>
      <c r="E53" s="30">
        <v>1.5007999999999999</v>
      </c>
      <c r="F53" s="28">
        <v>40466</v>
      </c>
      <c r="G53" s="30">
        <v>2.1812999999999998</v>
      </c>
      <c r="H53" s="28">
        <v>40466</v>
      </c>
      <c r="I53" s="30">
        <v>2.4058000000000002</v>
      </c>
      <c r="J53" s="28">
        <v>40466</v>
      </c>
      <c r="K53" s="99">
        <v>2.8845000000000001</v>
      </c>
      <c r="L53" s="41">
        <v>40466</v>
      </c>
      <c r="M53" s="30">
        <v>1.5095000000000001</v>
      </c>
      <c r="N53" s="28">
        <v>40466</v>
      </c>
      <c r="O53" s="30">
        <v>2.2587999999999999</v>
      </c>
      <c r="P53" s="28">
        <v>40466</v>
      </c>
      <c r="Q53" s="30">
        <v>2.8967999999999998</v>
      </c>
      <c r="R53" s="28">
        <v>40466</v>
      </c>
      <c r="S53" s="30">
        <v>3.2027999999999999</v>
      </c>
      <c r="T53" s="28">
        <v>40466</v>
      </c>
      <c r="U53" s="30">
        <v>3.5792000000000002</v>
      </c>
      <c r="V53" s="119">
        <v>40466</v>
      </c>
      <c r="W53" s="30">
        <v>1.5697999999999999</v>
      </c>
      <c r="X53" s="28">
        <v>40466</v>
      </c>
      <c r="Y53" s="30">
        <v>2.2839999999999998</v>
      </c>
      <c r="Z53" s="28">
        <v>40466</v>
      </c>
      <c r="AA53" s="30">
        <v>2.9415</v>
      </c>
      <c r="AB53" s="28">
        <v>40466</v>
      </c>
      <c r="AC53" s="30">
        <v>3.2408000000000001</v>
      </c>
      <c r="AD53" s="28">
        <v>40466</v>
      </c>
      <c r="AE53" s="30">
        <v>3.5911999999999997</v>
      </c>
      <c r="AF53" s="890">
        <v>40466</v>
      </c>
      <c r="AG53" s="30">
        <v>8.2000000000000003E-2</v>
      </c>
      <c r="AH53" s="890">
        <v>40466</v>
      </c>
      <c r="AI53" s="30">
        <v>8.3000000000000004E-2</v>
      </c>
      <c r="AJ53" s="41">
        <v>40466</v>
      </c>
      <c r="AK53" s="30">
        <v>-0.40400000000000003</v>
      </c>
      <c r="AL53" s="28">
        <v>40466</v>
      </c>
      <c r="AM53" s="30" t="s">
        <v>31</v>
      </c>
      <c r="AN53" s="28">
        <v>40466</v>
      </c>
      <c r="AO53" s="30">
        <v>0.626</v>
      </c>
      <c r="AP53" s="41">
        <v>40466</v>
      </c>
      <c r="AQ53" s="30">
        <v>1.4790000000000001</v>
      </c>
      <c r="AR53" s="28">
        <v>40466</v>
      </c>
      <c r="AS53" s="30">
        <v>1.8860000000000001</v>
      </c>
      <c r="AT53" s="41">
        <v>40466</v>
      </c>
      <c r="AU53" s="30">
        <v>2.762</v>
      </c>
      <c r="AV53" s="119">
        <v>40466</v>
      </c>
      <c r="AW53" s="30">
        <v>2.7894000000000001</v>
      </c>
      <c r="AX53" s="119">
        <v>40466</v>
      </c>
      <c r="AY53" s="99">
        <v>2.8940000000000001</v>
      </c>
      <c r="AZ53" s="41">
        <v>40466</v>
      </c>
      <c r="BA53" s="30">
        <v>1.1758999999999999</v>
      </c>
      <c r="BB53" s="28">
        <v>40466</v>
      </c>
      <c r="BC53" s="30">
        <v>1.7006000000000001</v>
      </c>
      <c r="BD53" s="28">
        <v>40466</v>
      </c>
      <c r="BE53" s="30">
        <v>2.4300999999999999</v>
      </c>
      <c r="BF53" s="28">
        <v>40466</v>
      </c>
      <c r="BG53" s="30">
        <v>2.6541000000000001</v>
      </c>
      <c r="BH53" s="28">
        <v>40466</v>
      </c>
      <c r="BI53" s="30">
        <v>3.0065</v>
      </c>
      <c r="BJ53" s="890">
        <v>40466</v>
      </c>
      <c r="BK53" s="30">
        <v>2.698</v>
      </c>
      <c r="BL53" s="890">
        <v>40466</v>
      </c>
      <c r="BM53" s="30">
        <v>2.7389999999999999</v>
      </c>
      <c r="BN53" s="41">
        <v>40466</v>
      </c>
      <c r="BO53" s="30">
        <v>0.44600000000000001</v>
      </c>
      <c r="BP53" s="28">
        <v>40466</v>
      </c>
      <c r="BQ53" s="30">
        <v>0.86899999999999999</v>
      </c>
      <c r="BR53" s="28">
        <v>40466</v>
      </c>
      <c r="BS53" s="30">
        <v>1.659</v>
      </c>
      <c r="BT53" s="41">
        <v>40466</v>
      </c>
      <c r="BU53" s="30">
        <v>1.9550000000000001</v>
      </c>
      <c r="BV53" s="28">
        <v>40466</v>
      </c>
      <c r="BW53" s="30">
        <v>2.597</v>
      </c>
      <c r="BX53" s="1446"/>
      <c r="BY53" s="93">
        <v>40466</v>
      </c>
      <c r="BZ53" s="723">
        <v>2.15</v>
      </c>
      <c r="CA53" s="28">
        <v>40466</v>
      </c>
      <c r="CB53" s="723">
        <v>2.641</v>
      </c>
      <c r="CC53" s="28">
        <v>40466</v>
      </c>
      <c r="CD53" s="723">
        <v>3.2429999999999999</v>
      </c>
      <c r="CE53" s="28">
        <v>40466</v>
      </c>
      <c r="CF53" s="723">
        <v>3.528</v>
      </c>
      <c r="CG53" s="28">
        <v>40466</v>
      </c>
      <c r="CH53" s="723">
        <v>3.8239999999999998</v>
      </c>
      <c r="CI53" s="41">
        <v>40466</v>
      </c>
      <c r="CJ53" s="30">
        <v>2.0167999999999999</v>
      </c>
      <c r="CK53" s="28">
        <v>40466</v>
      </c>
      <c r="CL53" s="30">
        <v>2.5293000000000001</v>
      </c>
      <c r="CM53" s="28">
        <v>40466</v>
      </c>
      <c r="CN53" s="30">
        <v>3.2029999999999998</v>
      </c>
      <c r="CO53" s="114">
        <v>40466</v>
      </c>
      <c r="CP53" s="30">
        <v>3.4828000000000001</v>
      </c>
      <c r="CQ53" s="28">
        <v>40466</v>
      </c>
      <c r="CR53" s="30">
        <v>3.8668</v>
      </c>
      <c r="CS53" s="41">
        <v>40466</v>
      </c>
      <c r="CT53" s="30">
        <v>2.2197</v>
      </c>
      <c r="CU53" s="28">
        <v>40466</v>
      </c>
      <c r="CV53" s="30">
        <v>2.7559</v>
      </c>
      <c r="CW53" s="28">
        <v>40466</v>
      </c>
      <c r="CX53" s="30">
        <v>3.3765000000000001</v>
      </c>
      <c r="CY53" s="114">
        <v>40466</v>
      </c>
      <c r="CZ53" s="30">
        <v>3.6488</v>
      </c>
      <c r="DA53" s="28">
        <v>40466</v>
      </c>
      <c r="DB53" s="30">
        <v>4.0804</v>
      </c>
      <c r="DC53" s="41">
        <v>40466</v>
      </c>
      <c r="DD53" s="30">
        <v>2.581</v>
      </c>
      <c r="DE53" s="28">
        <v>40466</v>
      </c>
      <c r="DF53" s="30">
        <v>3.0771999999999999</v>
      </c>
      <c r="DG53" s="28">
        <v>40466</v>
      </c>
      <c r="DH53" s="30">
        <v>3.7572999999999999</v>
      </c>
      <c r="DI53" s="114">
        <v>40466</v>
      </c>
      <c r="DJ53" s="30">
        <v>3.8026999999999997</v>
      </c>
      <c r="DK53" s="28"/>
      <c r="DL53" s="30"/>
      <c r="DM53" s="41">
        <v>40466</v>
      </c>
      <c r="DN53" s="30">
        <v>3.0118</v>
      </c>
      <c r="DO53" s="28">
        <v>40466</v>
      </c>
      <c r="DP53" s="30">
        <v>3.7363</v>
      </c>
      <c r="DQ53" s="28">
        <v>40466</v>
      </c>
      <c r="DR53" s="30">
        <v>4.4421999999999997</v>
      </c>
      <c r="DS53" s="114">
        <v>40466</v>
      </c>
      <c r="DT53" s="30">
        <v>4.5587</v>
      </c>
      <c r="DU53" s="28"/>
      <c r="DV53" s="30"/>
      <c r="DW53" s="41">
        <v>40466</v>
      </c>
      <c r="DX53" s="30">
        <v>3.4756</v>
      </c>
      <c r="DY53" s="28">
        <v>40466</v>
      </c>
      <c r="DZ53" s="30">
        <v>4.9890999999999996</v>
      </c>
      <c r="EA53" s="28">
        <v>40466</v>
      </c>
      <c r="EB53" s="30">
        <v>6.3647999999999998</v>
      </c>
      <c r="EC53" s="114">
        <v>40466</v>
      </c>
      <c r="ED53" s="30">
        <v>6.5931999999999995</v>
      </c>
      <c r="EE53" s="28"/>
      <c r="EF53" s="23"/>
      <c r="EG53" s="1446"/>
      <c r="EH53" s="41">
        <v>40466</v>
      </c>
      <c r="EI53" s="30">
        <v>2.0876999999999999</v>
      </c>
      <c r="EJ53" s="28">
        <v>40466</v>
      </c>
      <c r="EK53" s="30">
        <v>2.3292999999999999</v>
      </c>
      <c r="EL53" s="28">
        <v>40466</v>
      </c>
      <c r="EM53" s="30">
        <v>3.0289999999999999</v>
      </c>
      <c r="EN53" s="28">
        <v>40466</v>
      </c>
      <c r="EO53" s="30">
        <v>3.4144000000000001</v>
      </c>
      <c r="EP53" s="28">
        <v>40466</v>
      </c>
      <c r="EQ53" s="88">
        <v>4.0365000000000002</v>
      </c>
      <c r="ER53" s="41">
        <v>40466</v>
      </c>
      <c r="ES53" s="30">
        <v>2.5257000000000001</v>
      </c>
      <c r="ET53" s="28">
        <v>40466</v>
      </c>
      <c r="EU53" s="30">
        <v>3.0539999999999998</v>
      </c>
      <c r="EV53" s="28">
        <v>40466</v>
      </c>
      <c r="EW53" s="30">
        <v>3.6903000000000001</v>
      </c>
      <c r="EX53" s="28">
        <v>40466</v>
      </c>
      <c r="EY53" s="30">
        <v>3.996</v>
      </c>
      <c r="EZ53" s="28">
        <v>40466</v>
      </c>
      <c r="FA53" s="30">
        <v>4.4036999999999997</v>
      </c>
      <c r="FB53" s="1446"/>
      <c r="FC53" s="881">
        <v>40466</v>
      </c>
      <c r="FD53" s="184">
        <v>11.632999999999999</v>
      </c>
    </row>
    <row r="54" spans="1:160">
      <c r="A54" s="5">
        <f t="shared" si="1"/>
        <v>40473</v>
      </c>
      <c r="B54" s="41">
        <v>40473</v>
      </c>
      <c r="C54" s="30">
        <v>1.2295</v>
      </c>
      <c r="D54" s="28">
        <v>40473</v>
      </c>
      <c r="E54" s="30">
        <v>1.7170999999999998</v>
      </c>
      <c r="F54" s="28">
        <v>40473</v>
      </c>
      <c r="G54" s="30">
        <v>2.3304999999999998</v>
      </c>
      <c r="H54" s="28">
        <v>40473</v>
      </c>
      <c r="I54" s="30">
        <v>2.5579000000000001</v>
      </c>
      <c r="J54" s="28">
        <v>40473</v>
      </c>
      <c r="K54" s="99">
        <v>2.9937</v>
      </c>
      <c r="L54" s="41">
        <v>40473</v>
      </c>
      <c r="M54" s="30">
        <v>1.7728000000000002</v>
      </c>
      <c r="N54" s="28">
        <v>40473</v>
      </c>
      <c r="O54" s="30">
        <v>2.5032999999999999</v>
      </c>
      <c r="P54" s="28">
        <v>40473</v>
      </c>
      <c r="Q54" s="30">
        <v>3.0943999999999998</v>
      </c>
      <c r="R54" s="28">
        <v>40473</v>
      </c>
      <c r="S54" s="30">
        <v>3.3845999999999998</v>
      </c>
      <c r="T54" s="28">
        <v>40473</v>
      </c>
      <c r="U54" s="30">
        <v>3.6615000000000002</v>
      </c>
      <c r="V54" s="119">
        <v>40473</v>
      </c>
      <c r="W54" s="30">
        <v>1.8247</v>
      </c>
      <c r="X54" s="28">
        <v>40473</v>
      </c>
      <c r="Y54" s="30">
        <v>2.5209999999999999</v>
      </c>
      <c r="Z54" s="28">
        <v>40473</v>
      </c>
      <c r="AA54" s="30">
        <v>3.1139999999999999</v>
      </c>
      <c r="AB54" s="28">
        <v>40473</v>
      </c>
      <c r="AC54" s="30">
        <v>3.4201000000000001</v>
      </c>
      <c r="AD54" s="28">
        <v>40473</v>
      </c>
      <c r="AE54" s="30">
        <v>3.7035999999999998</v>
      </c>
      <c r="AF54" s="890">
        <v>40473</v>
      </c>
      <c r="AG54" s="30">
        <v>8.6999999999999994E-2</v>
      </c>
      <c r="AH54" s="890">
        <v>40473</v>
      </c>
      <c r="AI54" s="30">
        <v>8.7999999999999995E-2</v>
      </c>
      <c r="AJ54" s="41">
        <v>40473</v>
      </c>
      <c r="AK54" s="30">
        <v>-0.24399999999999999</v>
      </c>
      <c r="AL54" s="28">
        <v>40473</v>
      </c>
      <c r="AM54" s="30" t="s">
        <v>31</v>
      </c>
      <c r="AN54" s="28">
        <v>40473</v>
      </c>
      <c r="AO54" s="30">
        <v>0.73099999999999998</v>
      </c>
      <c r="AP54" s="41">
        <v>40473</v>
      </c>
      <c r="AQ54" s="30">
        <v>1.532</v>
      </c>
      <c r="AR54" s="28">
        <v>40473</v>
      </c>
      <c r="AS54" s="30">
        <v>1.907</v>
      </c>
      <c r="AT54" s="41">
        <v>40473</v>
      </c>
      <c r="AU54" s="30">
        <v>2.8740000000000001</v>
      </c>
      <c r="AV54" s="119">
        <v>40473</v>
      </c>
      <c r="AW54" s="30">
        <v>2.9279999999999999</v>
      </c>
      <c r="AX54" s="119">
        <v>40473</v>
      </c>
      <c r="AY54" s="99">
        <v>3.0310000000000001</v>
      </c>
      <c r="AZ54" s="41">
        <v>40473</v>
      </c>
      <c r="BA54" s="30">
        <v>1.4168000000000001</v>
      </c>
      <c r="BB54" s="28">
        <v>40473</v>
      </c>
      <c r="BC54" s="30">
        <v>1.9251</v>
      </c>
      <c r="BD54" s="28">
        <v>40473</v>
      </c>
      <c r="BE54" s="30">
        <v>2.5975999999999999</v>
      </c>
      <c r="BF54" s="28">
        <v>40473</v>
      </c>
      <c r="BG54" s="30">
        <v>2.7949000000000002</v>
      </c>
      <c r="BH54" s="28">
        <v>40473</v>
      </c>
      <c r="BI54" s="30">
        <v>3.0933999999999999</v>
      </c>
      <c r="BJ54" s="890">
        <v>40473</v>
      </c>
      <c r="BK54" s="30">
        <v>2.835</v>
      </c>
      <c r="BL54" s="890">
        <v>40473</v>
      </c>
      <c r="BM54" s="30">
        <v>2.8780000000000001</v>
      </c>
      <c r="BN54" s="41">
        <v>40473</v>
      </c>
      <c r="BO54" s="30">
        <v>0.41499999999999998</v>
      </c>
      <c r="BP54" s="28">
        <v>40473</v>
      </c>
      <c r="BQ54" s="30">
        <v>0.85299999999999998</v>
      </c>
      <c r="BR54" s="28">
        <v>40473</v>
      </c>
      <c r="BS54" s="30">
        <v>1.6680000000000001</v>
      </c>
      <c r="BT54" s="41">
        <v>40473</v>
      </c>
      <c r="BU54" s="30">
        <v>1.97</v>
      </c>
      <c r="BV54" s="28">
        <v>40473</v>
      </c>
      <c r="BW54" s="30">
        <v>2.5830000000000002</v>
      </c>
      <c r="BX54" s="1446"/>
      <c r="BY54" s="93">
        <v>40473</v>
      </c>
      <c r="BZ54" s="723">
        <v>2.3378000000000001</v>
      </c>
      <c r="CA54" s="28">
        <v>40473</v>
      </c>
      <c r="CB54" s="723">
        <v>2.8153000000000001</v>
      </c>
      <c r="CC54" s="28">
        <v>40473</v>
      </c>
      <c r="CD54" s="723">
        <v>3.3898999999999999</v>
      </c>
      <c r="CE54" s="28">
        <v>40473</v>
      </c>
      <c r="CF54" s="723">
        <v>3.6598000000000002</v>
      </c>
      <c r="CG54" s="28">
        <v>40473</v>
      </c>
      <c r="CH54" s="723">
        <v>3.9318</v>
      </c>
      <c r="CI54" s="41">
        <v>40473</v>
      </c>
      <c r="CJ54" s="30">
        <v>2.2279</v>
      </c>
      <c r="CK54" s="28">
        <v>40473</v>
      </c>
      <c r="CL54" s="30">
        <v>2.7259000000000002</v>
      </c>
      <c r="CM54" s="28">
        <v>40473</v>
      </c>
      <c r="CN54" s="30">
        <v>3.3574000000000002</v>
      </c>
      <c r="CO54" s="114">
        <v>40473</v>
      </c>
      <c r="CP54" s="30">
        <v>3.6236999999999999</v>
      </c>
      <c r="CQ54" s="28">
        <v>40473</v>
      </c>
      <c r="CR54" s="30">
        <v>3.9942000000000002</v>
      </c>
      <c r="CS54" s="41">
        <v>40473</v>
      </c>
      <c r="CT54" s="30">
        <v>2.4340999999999999</v>
      </c>
      <c r="CU54" s="28">
        <v>40473</v>
      </c>
      <c r="CV54" s="30">
        <v>2.9548000000000001</v>
      </c>
      <c r="CW54" s="28">
        <v>40473</v>
      </c>
      <c r="CX54" s="30">
        <v>3.5331000000000001</v>
      </c>
      <c r="CY54" s="114">
        <v>40473</v>
      </c>
      <c r="CZ54" s="30">
        <v>3.7938999999999998</v>
      </c>
      <c r="DA54" s="28">
        <v>40473</v>
      </c>
      <c r="DB54" s="30">
        <v>4.21</v>
      </c>
      <c r="DC54" s="41">
        <v>40473</v>
      </c>
      <c r="DD54" s="30">
        <v>2.7738</v>
      </c>
      <c r="DE54" s="28">
        <v>40473</v>
      </c>
      <c r="DF54" s="30">
        <v>3.2555000000000001</v>
      </c>
      <c r="DG54" s="28">
        <v>40473</v>
      </c>
      <c r="DH54" s="30">
        <v>3.8933999999999997</v>
      </c>
      <c r="DI54" s="114">
        <v>40473</v>
      </c>
      <c r="DJ54" s="30">
        <v>3.9252000000000002</v>
      </c>
      <c r="DK54" s="28"/>
      <c r="DL54" s="30"/>
      <c r="DM54" s="41">
        <v>40473</v>
      </c>
      <c r="DN54" s="30">
        <v>3.2096</v>
      </c>
      <c r="DO54" s="28">
        <v>40473</v>
      </c>
      <c r="DP54" s="30">
        <v>3.9186000000000001</v>
      </c>
      <c r="DQ54" s="28">
        <v>40473</v>
      </c>
      <c r="DR54" s="30">
        <v>4.5823</v>
      </c>
      <c r="DS54" s="114">
        <v>40473</v>
      </c>
      <c r="DT54" s="30">
        <v>4.6852</v>
      </c>
      <c r="DU54" s="28"/>
      <c r="DV54" s="30"/>
      <c r="DW54" s="41">
        <v>40473</v>
      </c>
      <c r="DX54" s="30">
        <v>3.5516999999999999</v>
      </c>
      <c r="DY54" s="28">
        <v>40473</v>
      </c>
      <c r="DZ54" s="30">
        <v>5.0507</v>
      </c>
      <c r="EA54" s="28">
        <v>40473</v>
      </c>
      <c r="EB54" s="30">
        <v>6.3841999999999999</v>
      </c>
      <c r="EC54" s="114">
        <v>40473</v>
      </c>
      <c r="ED54" s="30">
        <v>6.5991</v>
      </c>
      <c r="EE54" s="28"/>
      <c r="EF54" s="23"/>
      <c r="EG54" s="1446"/>
      <c r="EH54" s="41">
        <v>40473</v>
      </c>
      <c r="EI54" s="30">
        <v>2.2709000000000001</v>
      </c>
      <c r="EJ54" s="28">
        <v>40473</v>
      </c>
      <c r="EK54" s="30">
        <v>2.5063</v>
      </c>
      <c r="EL54" s="28">
        <v>40473</v>
      </c>
      <c r="EM54" s="30">
        <v>3.1760000000000002</v>
      </c>
      <c r="EN54" s="28">
        <v>40473</v>
      </c>
      <c r="EO54" s="30">
        <v>3.5451000000000001</v>
      </c>
      <c r="EP54" s="28">
        <v>40473</v>
      </c>
      <c r="EQ54" s="88">
        <v>4.1559999999999997</v>
      </c>
      <c r="ER54" s="41">
        <v>40473</v>
      </c>
      <c r="ES54" s="30">
        <v>2.6991000000000001</v>
      </c>
      <c r="ET54" s="28">
        <v>40473</v>
      </c>
      <c r="EU54" s="30">
        <v>3.2130000000000001</v>
      </c>
      <c r="EV54" s="28">
        <v>40473</v>
      </c>
      <c r="EW54" s="30">
        <v>3.8069999999999999</v>
      </c>
      <c r="EX54" s="28">
        <v>40473</v>
      </c>
      <c r="EY54" s="30">
        <v>4.0991999999999997</v>
      </c>
      <c r="EZ54" s="28">
        <v>40473</v>
      </c>
      <c r="FA54" s="30">
        <v>4.4934000000000003</v>
      </c>
      <c r="FB54" s="1446"/>
      <c r="FC54" s="881">
        <v>40473</v>
      </c>
      <c r="FD54" s="184">
        <v>11.58</v>
      </c>
    </row>
    <row r="55" spans="1:160">
      <c r="A55" s="5">
        <f t="shared" si="1"/>
        <v>40480</v>
      </c>
      <c r="B55" s="41">
        <v>40480</v>
      </c>
      <c r="C55" s="30">
        <v>1.2984</v>
      </c>
      <c r="D55" s="28">
        <v>40480</v>
      </c>
      <c r="E55" s="30">
        <v>1.8168</v>
      </c>
      <c r="F55" s="28">
        <v>40480</v>
      </c>
      <c r="G55" s="30">
        <v>2.4239999999999999</v>
      </c>
      <c r="H55" s="28">
        <v>40480</v>
      </c>
      <c r="I55" s="30">
        <v>2.6261000000000001</v>
      </c>
      <c r="J55" s="28">
        <v>40480</v>
      </c>
      <c r="K55" s="99">
        <v>3.0526</v>
      </c>
      <c r="L55" s="41">
        <v>40480</v>
      </c>
      <c r="M55" s="30">
        <v>1.7946</v>
      </c>
      <c r="N55" s="28">
        <v>40480</v>
      </c>
      <c r="O55" s="30">
        <v>2.5030000000000001</v>
      </c>
      <c r="P55" s="28">
        <v>40480</v>
      </c>
      <c r="Q55" s="30">
        <v>3.1152000000000002</v>
      </c>
      <c r="R55" s="28">
        <v>40480</v>
      </c>
      <c r="S55" s="30">
        <v>3.3978000000000002</v>
      </c>
      <c r="T55" s="28">
        <v>40480</v>
      </c>
      <c r="U55" s="30">
        <v>3.6569000000000003</v>
      </c>
      <c r="V55" s="119">
        <v>40480</v>
      </c>
      <c r="W55" s="30">
        <v>1.8227</v>
      </c>
      <c r="X55" s="28">
        <v>40480</v>
      </c>
      <c r="Y55" s="30">
        <v>2.577</v>
      </c>
      <c r="Z55" s="28">
        <v>40480</v>
      </c>
      <c r="AA55" s="30">
        <v>3.1667000000000001</v>
      </c>
      <c r="AB55" s="28">
        <v>40480</v>
      </c>
      <c r="AC55" s="30">
        <v>3.4581</v>
      </c>
      <c r="AD55" s="28">
        <v>40480</v>
      </c>
      <c r="AE55" s="30">
        <v>3.7241</v>
      </c>
      <c r="AF55" s="890">
        <v>40480</v>
      </c>
      <c r="AG55" s="30">
        <v>8.6999999999999994E-2</v>
      </c>
      <c r="AH55" s="890">
        <v>40480</v>
      </c>
      <c r="AI55" s="30">
        <v>8.8999999999999996E-2</v>
      </c>
      <c r="AJ55" s="41">
        <v>40480</v>
      </c>
      <c r="AK55" s="30">
        <v>-0.26500000000000001</v>
      </c>
      <c r="AL55" s="28">
        <v>40480</v>
      </c>
      <c r="AM55" s="30" t="s">
        <v>31</v>
      </c>
      <c r="AN55" s="28">
        <v>40480</v>
      </c>
      <c r="AO55" s="30">
        <v>0.72</v>
      </c>
      <c r="AP55" s="41">
        <v>40480</v>
      </c>
      <c r="AQ55" s="30">
        <v>1.544</v>
      </c>
      <c r="AR55" s="28">
        <v>40480</v>
      </c>
      <c r="AS55" s="30">
        <v>1.9489999999999998</v>
      </c>
      <c r="AT55" s="41">
        <v>40480</v>
      </c>
      <c r="AU55" s="30">
        <v>2.9130000000000003</v>
      </c>
      <c r="AV55" s="119">
        <v>40480</v>
      </c>
      <c r="AW55" s="30">
        <v>3.0095999999999998</v>
      </c>
      <c r="AX55" s="119">
        <v>40480</v>
      </c>
      <c r="AY55" s="99">
        <v>3.12</v>
      </c>
      <c r="AZ55" s="41">
        <v>40480</v>
      </c>
      <c r="BA55" s="30">
        <v>1.4579</v>
      </c>
      <c r="BB55" s="28">
        <v>40480</v>
      </c>
      <c r="BC55" s="30">
        <v>2.0121000000000002</v>
      </c>
      <c r="BD55" s="28">
        <v>40480</v>
      </c>
      <c r="BE55" s="30">
        <v>2.6627999999999998</v>
      </c>
      <c r="BF55" s="28">
        <v>40480</v>
      </c>
      <c r="BG55" s="30">
        <v>2.8736999999999999</v>
      </c>
      <c r="BH55" s="28">
        <v>40480</v>
      </c>
      <c r="BI55" s="30">
        <v>3.1736</v>
      </c>
      <c r="BJ55" s="890">
        <v>40480</v>
      </c>
      <c r="BK55" s="30">
        <v>2.9060000000000001</v>
      </c>
      <c r="BL55" s="890">
        <v>40480</v>
      </c>
      <c r="BM55" s="30">
        <v>2.96</v>
      </c>
      <c r="BN55" s="41">
        <v>40480</v>
      </c>
      <c r="BO55" s="30">
        <v>0.39400000000000002</v>
      </c>
      <c r="BP55" s="28">
        <v>40480</v>
      </c>
      <c r="BQ55" s="30">
        <v>0.85199999999999998</v>
      </c>
      <c r="BR55" s="28">
        <v>40480</v>
      </c>
      <c r="BS55" s="30">
        <v>1.702</v>
      </c>
      <c r="BT55" s="41">
        <v>40480</v>
      </c>
      <c r="BU55" s="30">
        <v>2.012</v>
      </c>
      <c r="BV55" s="28">
        <v>40480</v>
      </c>
      <c r="BW55" s="30">
        <v>2.63</v>
      </c>
      <c r="BX55" s="1446"/>
      <c r="BY55" s="93">
        <v>40480</v>
      </c>
      <c r="BZ55" s="723">
        <v>2.371</v>
      </c>
      <c r="CA55" s="28">
        <v>40480</v>
      </c>
      <c r="CB55" s="723">
        <v>2.863</v>
      </c>
      <c r="CC55" s="28">
        <v>40480</v>
      </c>
      <c r="CD55" s="723">
        <v>3.4239999999999999</v>
      </c>
      <c r="CE55" s="28">
        <v>40480</v>
      </c>
      <c r="CF55" s="723">
        <v>3.698</v>
      </c>
      <c r="CG55" s="28">
        <v>40480</v>
      </c>
      <c r="CH55" s="723">
        <v>3.96</v>
      </c>
      <c r="CI55" s="41">
        <v>40480</v>
      </c>
      <c r="CJ55" s="30">
        <v>2.2810000000000001</v>
      </c>
      <c r="CK55" s="28">
        <v>40480</v>
      </c>
      <c r="CL55" s="30">
        <v>2.7785000000000002</v>
      </c>
      <c r="CM55" s="28">
        <v>40480</v>
      </c>
      <c r="CN55" s="30">
        <v>3.4032999999999998</v>
      </c>
      <c r="CO55" s="114">
        <v>40480</v>
      </c>
      <c r="CP55" s="30">
        <v>3.665</v>
      </c>
      <c r="CQ55" s="28">
        <v>40480</v>
      </c>
      <c r="CR55" s="30">
        <v>4.0369999999999999</v>
      </c>
      <c r="CS55" s="41">
        <v>40480</v>
      </c>
      <c r="CT55" s="30">
        <v>2.4704999999999999</v>
      </c>
      <c r="CU55" s="28">
        <v>40480</v>
      </c>
      <c r="CV55" s="30">
        <v>3.0106999999999999</v>
      </c>
      <c r="CW55" s="28">
        <v>40480</v>
      </c>
      <c r="CX55" s="30">
        <v>3.5823</v>
      </c>
      <c r="CY55" s="114">
        <v>40480</v>
      </c>
      <c r="CZ55" s="30">
        <v>3.8486000000000002</v>
      </c>
      <c r="DA55" s="28">
        <v>40480</v>
      </c>
      <c r="DB55" s="30">
        <v>4.2660999999999998</v>
      </c>
      <c r="DC55" s="41">
        <v>40480</v>
      </c>
      <c r="DD55" s="30">
        <v>2.8124000000000002</v>
      </c>
      <c r="DE55" s="28">
        <v>40480</v>
      </c>
      <c r="DF55" s="30">
        <v>3.2936000000000001</v>
      </c>
      <c r="DG55" s="28">
        <v>40480</v>
      </c>
      <c r="DH55" s="30">
        <v>3.9247000000000001</v>
      </c>
      <c r="DI55" s="114">
        <v>40480</v>
      </c>
      <c r="DJ55" s="30">
        <v>3.9621</v>
      </c>
      <c r="DK55" s="28"/>
      <c r="DL55" s="30"/>
      <c r="DM55" s="41">
        <v>40480</v>
      </c>
      <c r="DN55" s="30">
        <v>3.2311999999999999</v>
      </c>
      <c r="DO55" s="28">
        <v>40480</v>
      </c>
      <c r="DP55" s="30">
        <v>3.9407000000000001</v>
      </c>
      <c r="DQ55" s="28">
        <v>40480</v>
      </c>
      <c r="DR55" s="30">
        <v>4.5967000000000002</v>
      </c>
      <c r="DS55" s="114">
        <v>40480</v>
      </c>
      <c r="DT55" s="30">
        <v>4.6951000000000001</v>
      </c>
      <c r="DU55" s="28"/>
      <c r="DV55" s="30"/>
      <c r="DW55" s="41">
        <v>40480</v>
      </c>
      <c r="DX55" s="30">
        <v>3.5621999999999998</v>
      </c>
      <c r="DY55" s="28">
        <v>40480</v>
      </c>
      <c r="DZ55" s="30">
        <v>5.0617000000000001</v>
      </c>
      <c r="EA55" s="28">
        <v>40480</v>
      </c>
      <c r="EB55" s="30">
        <v>6.3883999999999999</v>
      </c>
      <c r="EC55" s="114">
        <v>40480</v>
      </c>
      <c r="ED55" s="30">
        <v>6.5987999999999998</v>
      </c>
      <c r="EE55" s="28"/>
      <c r="EF55" s="23"/>
      <c r="EG55" s="1446"/>
      <c r="EH55" s="41">
        <v>40480</v>
      </c>
      <c r="EI55" s="30">
        <v>2.3302</v>
      </c>
      <c r="EJ55" s="28">
        <v>40480</v>
      </c>
      <c r="EK55" s="30">
        <v>2.5968999999999998</v>
      </c>
      <c r="EL55" s="28">
        <v>40480</v>
      </c>
      <c r="EM55" s="30">
        <v>3.23</v>
      </c>
      <c r="EN55" s="28">
        <v>40480</v>
      </c>
      <c r="EO55" s="30">
        <v>3.5947</v>
      </c>
      <c r="EP55" s="28">
        <v>40480</v>
      </c>
      <c r="EQ55" s="88">
        <v>4.2016</v>
      </c>
      <c r="ER55" s="41">
        <v>40480</v>
      </c>
      <c r="ES55" s="30">
        <v>2.7488000000000001</v>
      </c>
      <c r="ET55" s="28">
        <v>40480</v>
      </c>
      <c r="EU55" s="30">
        <v>3.2621000000000002</v>
      </c>
      <c r="EV55" s="28">
        <v>40480</v>
      </c>
      <c r="EW55" s="30">
        <v>3.8494000000000002</v>
      </c>
      <c r="EX55" s="28">
        <v>40480</v>
      </c>
      <c r="EY55" s="30">
        <v>4.1371000000000002</v>
      </c>
      <c r="EZ55" s="28">
        <v>40480</v>
      </c>
      <c r="FA55" s="30">
        <v>4.5327999999999999</v>
      </c>
      <c r="FB55" s="1446"/>
      <c r="FC55" s="881">
        <v>40480</v>
      </c>
      <c r="FD55" s="184">
        <v>11.641</v>
      </c>
    </row>
    <row r="56" spans="1:160">
      <c r="A56" s="5">
        <f t="shared" si="1"/>
        <v>40487</v>
      </c>
      <c r="B56" s="41">
        <v>40487</v>
      </c>
      <c r="C56" s="30">
        <v>1.1726000000000001</v>
      </c>
      <c r="D56" s="28">
        <v>40487</v>
      </c>
      <c r="E56" s="30">
        <v>1.619</v>
      </c>
      <c r="F56" s="28">
        <v>40487</v>
      </c>
      <c r="G56" s="30">
        <v>2.2395999999999998</v>
      </c>
      <c r="H56" s="28">
        <v>40487</v>
      </c>
      <c r="I56" s="30">
        <v>2.4975999999999998</v>
      </c>
      <c r="J56" s="28">
        <v>40487</v>
      </c>
      <c r="K56" s="99">
        <v>2.9571000000000001</v>
      </c>
      <c r="L56" s="41">
        <v>40487</v>
      </c>
      <c r="M56" s="30">
        <v>1.7236</v>
      </c>
      <c r="N56" s="28">
        <v>40487</v>
      </c>
      <c r="O56" s="30">
        <v>2.3824000000000001</v>
      </c>
      <c r="P56" s="28">
        <v>40487</v>
      </c>
      <c r="Q56" s="30">
        <v>2.9830999999999999</v>
      </c>
      <c r="R56" s="28">
        <v>40487</v>
      </c>
      <c r="S56" s="30">
        <v>3.3056000000000001</v>
      </c>
      <c r="T56" s="28">
        <v>40487</v>
      </c>
      <c r="U56" s="30">
        <v>3.5541999999999998</v>
      </c>
      <c r="V56" s="119">
        <v>40487</v>
      </c>
      <c r="W56" s="30">
        <v>1.7806999999999999</v>
      </c>
      <c r="X56" s="28">
        <v>40487</v>
      </c>
      <c r="Y56" s="30">
        <v>2.4409000000000001</v>
      </c>
      <c r="Z56" s="28">
        <v>40487</v>
      </c>
      <c r="AA56" s="30">
        <v>3.0398999999999998</v>
      </c>
      <c r="AB56" s="28">
        <v>40487</v>
      </c>
      <c r="AC56" s="30">
        <v>3.3294999999999999</v>
      </c>
      <c r="AD56" s="28">
        <v>40487</v>
      </c>
      <c r="AE56" s="30">
        <v>3.6034999999999999</v>
      </c>
      <c r="AF56" s="890">
        <v>40487</v>
      </c>
      <c r="AG56" s="30">
        <v>8.5000000000000006E-2</v>
      </c>
      <c r="AH56" s="890">
        <v>40487</v>
      </c>
      <c r="AI56" s="30">
        <v>8.5000000000000006E-2</v>
      </c>
      <c r="AJ56" s="41">
        <v>40487</v>
      </c>
      <c r="AK56" s="30">
        <v>-0.30599999999999999</v>
      </c>
      <c r="AL56" s="28">
        <v>40487</v>
      </c>
      <c r="AM56" s="30" t="s">
        <v>31</v>
      </c>
      <c r="AN56" s="28">
        <v>40487</v>
      </c>
      <c r="AO56" s="30">
        <v>0.72799999999999998</v>
      </c>
      <c r="AP56" s="41">
        <v>40487</v>
      </c>
      <c r="AQ56" s="30">
        <v>1.506</v>
      </c>
      <c r="AR56" s="28">
        <v>40487</v>
      </c>
      <c r="AS56" s="30">
        <v>1.8620000000000001</v>
      </c>
      <c r="AT56" s="41">
        <v>40487</v>
      </c>
      <c r="AU56" s="30">
        <v>2.8519999999999999</v>
      </c>
      <c r="AV56" s="119">
        <v>40487</v>
      </c>
      <c r="AW56" s="30">
        <v>2.8544</v>
      </c>
      <c r="AX56" s="119">
        <v>40487</v>
      </c>
      <c r="AY56" s="99">
        <v>2.9550000000000001</v>
      </c>
      <c r="AZ56" s="41">
        <v>40487</v>
      </c>
      <c r="BA56" s="30">
        <v>1.2972999999999999</v>
      </c>
      <c r="BB56" s="28">
        <v>40487</v>
      </c>
      <c r="BC56" s="30">
        <v>1.8162</v>
      </c>
      <c r="BD56" s="28">
        <v>40487</v>
      </c>
      <c r="BE56" s="30">
        <v>2.5026999999999999</v>
      </c>
      <c r="BF56" s="28">
        <v>40487</v>
      </c>
      <c r="BG56" s="30">
        <v>2.7313000000000001</v>
      </c>
      <c r="BH56" s="28">
        <v>40487</v>
      </c>
      <c r="BI56" s="30">
        <v>3.0657999999999999</v>
      </c>
      <c r="BJ56" s="890">
        <v>40487</v>
      </c>
      <c r="BK56" s="30">
        <v>2.7519999999999998</v>
      </c>
      <c r="BL56" s="890">
        <v>40487</v>
      </c>
      <c r="BM56" s="30">
        <v>2.8170000000000002</v>
      </c>
      <c r="BN56" s="41">
        <v>40487</v>
      </c>
      <c r="BO56" s="30">
        <v>0.39300000000000002</v>
      </c>
      <c r="BP56" s="28">
        <v>40487</v>
      </c>
      <c r="BQ56" s="30">
        <v>0.78600000000000003</v>
      </c>
      <c r="BR56" s="28">
        <v>40487</v>
      </c>
      <c r="BS56" s="30">
        <v>1.5739999999999998</v>
      </c>
      <c r="BT56" s="41">
        <v>40487</v>
      </c>
      <c r="BU56" s="30">
        <v>1.9390000000000001</v>
      </c>
      <c r="BV56" s="28">
        <v>40487</v>
      </c>
      <c r="BW56" s="30">
        <v>2.625</v>
      </c>
      <c r="BX56" s="1446"/>
      <c r="BY56" s="93">
        <v>40487</v>
      </c>
      <c r="BZ56" s="723">
        <v>2.31</v>
      </c>
      <c r="CA56" s="28">
        <v>40487</v>
      </c>
      <c r="CB56" s="723">
        <v>2.7610000000000001</v>
      </c>
      <c r="CC56" s="28">
        <v>40487</v>
      </c>
      <c r="CD56" s="723">
        <v>3.3149999999999999</v>
      </c>
      <c r="CE56" s="28">
        <v>40487</v>
      </c>
      <c r="CF56" s="723">
        <v>3.6</v>
      </c>
      <c r="CG56" s="28">
        <v>40487</v>
      </c>
      <c r="CH56" s="723">
        <v>3.8689999999999998</v>
      </c>
      <c r="CI56" s="41">
        <v>40487</v>
      </c>
      <c r="CJ56" s="30">
        <v>2.1677</v>
      </c>
      <c r="CK56" s="28">
        <v>40487</v>
      </c>
      <c r="CL56" s="30">
        <v>2.6273999999999997</v>
      </c>
      <c r="CM56" s="28">
        <v>40487</v>
      </c>
      <c r="CN56" s="30">
        <v>3.2629000000000001</v>
      </c>
      <c r="CO56" s="114">
        <v>40487</v>
      </c>
      <c r="CP56" s="30">
        <v>3.5348999999999999</v>
      </c>
      <c r="CQ56" s="28">
        <v>40487</v>
      </c>
      <c r="CR56" s="30">
        <v>3.8963999999999999</v>
      </c>
      <c r="CS56" s="41">
        <v>40487</v>
      </c>
      <c r="CT56" s="30">
        <v>2.4161000000000001</v>
      </c>
      <c r="CU56" s="28">
        <v>40487</v>
      </c>
      <c r="CV56" s="30">
        <v>2.9196</v>
      </c>
      <c r="CW56" s="28">
        <v>40487</v>
      </c>
      <c r="CX56" s="30">
        <v>3.5019</v>
      </c>
      <c r="CY56" s="114">
        <v>40487</v>
      </c>
      <c r="CZ56" s="30">
        <v>3.7785000000000002</v>
      </c>
      <c r="DA56" s="28">
        <v>40487</v>
      </c>
      <c r="DB56" s="30">
        <v>4.1855000000000002</v>
      </c>
      <c r="DC56" s="41">
        <v>40487</v>
      </c>
      <c r="DD56" s="30">
        <v>2.6939000000000002</v>
      </c>
      <c r="DE56" s="28">
        <v>40487</v>
      </c>
      <c r="DF56" s="30">
        <v>3.1383999999999999</v>
      </c>
      <c r="DG56" s="28">
        <v>40487</v>
      </c>
      <c r="DH56" s="30">
        <v>3.7801999999999998</v>
      </c>
      <c r="DI56" s="114">
        <v>40487</v>
      </c>
      <c r="DJ56" s="30">
        <v>3.8277999999999999</v>
      </c>
      <c r="DK56" s="28"/>
      <c r="DL56" s="30"/>
      <c r="DM56" s="41">
        <v>40487</v>
      </c>
      <c r="DN56" s="30">
        <v>3.1046999999999998</v>
      </c>
      <c r="DO56" s="28">
        <v>40487</v>
      </c>
      <c r="DP56" s="30">
        <v>3.7793999999999999</v>
      </c>
      <c r="DQ56" s="28">
        <v>40487</v>
      </c>
      <c r="DR56" s="30">
        <v>4.4451000000000001</v>
      </c>
      <c r="DS56" s="114">
        <v>40487</v>
      </c>
      <c r="DT56" s="30">
        <v>4.5537999999999998</v>
      </c>
      <c r="DU56" s="28"/>
      <c r="DV56" s="30"/>
      <c r="DW56" s="41">
        <v>40487</v>
      </c>
      <c r="DX56" s="30">
        <v>3.4500999999999999</v>
      </c>
      <c r="DY56" s="28">
        <v>40487</v>
      </c>
      <c r="DZ56" s="30">
        <v>4.9149000000000003</v>
      </c>
      <c r="EA56" s="28">
        <v>40487</v>
      </c>
      <c r="EB56" s="30">
        <v>6.2512999999999996</v>
      </c>
      <c r="EC56" s="114">
        <v>40487</v>
      </c>
      <c r="ED56" s="30">
        <v>6.4719999999999995</v>
      </c>
      <c r="EE56" s="28"/>
      <c r="EF56" s="23"/>
      <c r="EG56" s="1446"/>
      <c r="EH56" s="41">
        <v>40487</v>
      </c>
      <c r="EI56" s="30">
        <v>2.2027000000000001</v>
      </c>
      <c r="EJ56" s="28">
        <v>40487</v>
      </c>
      <c r="EK56" s="30">
        <v>2.5091000000000001</v>
      </c>
      <c r="EL56" s="28">
        <v>40487</v>
      </c>
      <c r="EM56" s="30">
        <v>3.1383000000000001</v>
      </c>
      <c r="EN56" s="28">
        <v>40487</v>
      </c>
      <c r="EO56" s="30">
        <v>3.5034000000000001</v>
      </c>
      <c r="EP56" s="28">
        <v>40487</v>
      </c>
      <c r="EQ56" s="88">
        <v>4.0892999999999997</v>
      </c>
      <c r="ER56" s="41">
        <v>40487</v>
      </c>
      <c r="ES56" s="30">
        <v>2.6905000000000001</v>
      </c>
      <c r="ET56" s="28">
        <v>40487</v>
      </c>
      <c r="EU56" s="30">
        <v>3.1680999999999999</v>
      </c>
      <c r="EV56" s="28">
        <v>40487</v>
      </c>
      <c r="EW56" s="30">
        <v>3.7662</v>
      </c>
      <c r="EX56" s="28">
        <v>40487</v>
      </c>
      <c r="EY56" s="30">
        <v>4.0991</v>
      </c>
      <c r="EZ56" s="28">
        <v>40487</v>
      </c>
      <c r="FA56" s="30">
        <v>4.4692999999999996</v>
      </c>
      <c r="FB56" s="1446"/>
      <c r="FC56" s="881">
        <v>40487</v>
      </c>
      <c r="FD56" s="184">
        <v>11.704000000000001</v>
      </c>
    </row>
    <row r="57" spans="1:160">
      <c r="A57" s="5">
        <f t="shared" si="1"/>
        <v>40494</v>
      </c>
      <c r="B57" s="41">
        <v>40494</v>
      </c>
      <c r="C57" s="30">
        <v>1.1663000000000001</v>
      </c>
      <c r="D57" s="28">
        <v>40494</v>
      </c>
      <c r="E57" s="30">
        <v>1.6495</v>
      </c>
      <c r="F57" s="28">
        <v>40494</v>
      </c>
      <c r="G57" s="30">
        <v>2.3012999999999999</v>
      </c>
      <c r="H57" s="28">
        <v>40494</v>
      </c>
      <c r="I57" s="30">
        <v>2.5722</v>
      </c>
      <c r="J57" s="28">
        <v>40494</v>
      </c>
      <c r="K57" s="99">
        <v>3.0324</v>
      </c>
      <c r="L57" s="41">
        <v>40494</v>
      </c>
      <c r="M57" s="30">
        <v>1.9060000000000001</v>
      </c>
      <c r="N57" s="28">
        <v>40494</v>
      </c>
      <c r="O57" s="30">
        <v>2.5630999999999999</v>
      </c>
      <c r="P57" s="28">
        <v>40494</v>
      </c>
      <c r="Q57" s="30">
        <v>3.1600999999999999</v>
      </c>
      <c r="R57" s="28">
        <v>40494</v>
      </c>
      <c r="S57" s="30">
        <v>3.4767000000000001</v>
      </c>
      <c r="T57" s="28">
        <v>40494</v>
      </c>
      <c r="U57" s="30">
        <v>3.6515</v>
      </c>
      <c r="V57" s="119">
        <v>40494</v>
      </c>
      <c r="W57" s="30">
        <v>1.899</v>
      </c>
      <c r="X57" s="28">
        <v>40494</v>
      </c>
      <c r="Y57" s="30">
        <v>2.5621</v>
      </c>
      <c r="Z57" s="28">
        <v>40494</v>
      </c>
      <c r="AA57" s="30">
        <v>3.1324000000000001</v>
      </c>
      <c r="AB57" s="28">
        <v>40494</v>
      </c>
      <c r="AC57" s="30">
        <v>3.4104000000000001</v>
      </c>
      <c r="AD57" s="28">
        <v>40494</v>
      </c>
      <c r="AE57" s="30">
        <v>3.7214999999999998</v>
      </c>
      <c r="AF57" s="890">
        <v>40494</v>
      </c>
      <c r="AG57" s="30">
        <v>8.8999999999999996E-2</v>
      </c>
      <c r="AH57" s="890">
        <v>40494</v>
      </c>
      <c r="AI57" s="30">
        <v>8.6999999999999994E-2</v>
      </c>
      <c r="AJ57" s="41">
        <v>40494</v>
      </c>
      <c r="AK57" s="30">
        <v>-0.17799999999999999</v>
      </c>
      <c r="AL57" s="28">
        <v>40494</v>
      </c>
      <c r="AM57" s="30" t="s">
        <v>31</v>
      </c>
      <c r="AN57" s="28">
        <v>40494</v>
      </c>
      <c r="AO57" s="30">
        <v>0.86799999999999999</v>
      </c>
      <c r="AP57" s="41">
        <v>40494</v>
      </c>
      <c r="AQ57" s="30">
        <v>1.45</v>
      </c>
      <c r="AR57" s="28">
        <v>40494</v>
      </c>
      <c r="AS57" s="30">
        <v>1.8260000000000001</v>
      </c>
      <c r="AT57" s="41">
        <v>40494</v>
      </c>
      <c r="AU57" s="30">
        <v>2.9550000000000001</v>
      </c>
      <c r="AV57" s="119">
        <v>40494</v>
      </c>
      <c r="AW57" s="30">
        <v>2.9340000000000002</v>
      </c>
      <c r="AX57" s="119">
        <v>40494</v>
      </c>
      <c r="AY57" s="99">
        <v>3.0390000000000001</v>
      </c>
      <c r="AZ57" s="41">
        <v>40494</v>
      </c>
      <c r="BA57" s="30">
        <v>1.3584000000000001</v>
      </c>
      <c r="BB57" s="28">
        <v>40494</v>
      </c>
      <c r="BC57" s="30">
        <v>1.8862999999999999</v>
      </c>
      <c r="BD57" s="28">
        <v>40494</v>
      </c>
      <c r="BE57" s="30">
        <v>2.5733000000000001</v>
      </c>
      <c r="BF57" s="28">
        <v>40494</v>
      </c>
      <c r="BG57" s="30">
        <v>2.8016000000000001</v>
      </c>
      <c r="BH57" s="28">
        <v>40494</v>
      </c>
      <c r="BI57" s="30">
        <v>3.1362000000000001</v>
      </c>
      <c r="BJ57" s="890">
        <v>40494</v>
      </c>
      <c r="BK57" s="30">
        <v>2.8780000000000001</v>
      </c>
      <c r="BL57" s="890">
        <v>40494</v>
      </c>
      <c r="BM57" s="30">
        <v>2.89</v>
      </c>
      <c r="BN57" s="41">
        <v>40494</v>
      </c>
      <c r="BO57" s="30">
        <v>0.54</v>
      </c>
      <c r="BP57" s="28">
        <v>40494</v>
      </c>
      <c r="BQ57" s="30">
        <v>1.012</v>
      </c>
      <c r="BR57" s="28">
        <v>40494</v>
      </c>
      <c r="BS57" s="30">
        <v>1.738</v>
      </c>
      <c r="BT57" s="41">
        <v>40494</v>
      </c>
      <c r="BU57" s="30">
        <v>2.1859999999999999</v>
      </c>
      <c r="BV57" s="28">
        <v>40494</v>
      </c>
      <c r="BW57" s="30">
        <v>2.8970000000000002</v>
      </c>
      <c r="BX57" s="1446"/>
      <c r="BY57" s="93">
        <v>40494</v>
      </c>
      <c r="BZ57" s="723">
        <v>2.3519999999999999</v>
      </c>
      <c r="CA57" s="28">
        <v>40494</v>
      </c>
      <c r="CB57" s="723">
        <v>2.82</v>
      </c>
      <c r="CC57" s="28">
        <v>40494</v>
      </c>
      <c r="CD57" s="723">
        <v>3.3940000000000001</v>
      </c>
      <c r="CE57" s="28">
        <v>40494</v>
      </c>
      <c r="CF57" s="723">
        <v>3.6760000000000002</v>
      </c>
      <c r="CG57" s="28">
        <v>40494</v>
      </c>
      <c r="CH57" s="723">
        <v>3.9630000000000001</v>
      </c>
      <c r="CI57" s="41">
        <v>40494</v>
      </c>
      <c r="CJ57" s="30">
        <v>2.2397</v>
      </c>
      <c r="CK57" s="28">
        <v>40494</v>
      </c>
      <c r="CL57" s="30">
        <v>2.7126999999999999</v>
      </c>
      <c r="CM57" s="28">
        <v>40494</v>
      </c>
      <c r="CN57" s="30">
        <v>3.3574999999999999</v>
      </c>
      <c r="CO57" s="114">
        <v>40494</v>
      </c>
      <c r="CP57" s="30">
        <v>3.6236999999999999</v>
      </c>
      <c r="CQ57" s="28">
        <v>40494</v>
      </c>
      <c r="CR57" s="30">
        <v>3.9929999999999999</v>
      </c>
      <c r="CS57" s="41">
        <v>40494</v>
      </c>
      <c r="CT57" s="30">
        <v>2.5000999999999998</v>
      </c>
      <c r="CU57" s="28">
        <v>40494</v>
      </c>
      <c r="CV57" s="30">
        <v>3.0188000000000001</v>
      </c>
      <c r="CW57" s="28">
        <v>40494</v>
      </c>
      <c r="CX57" s="30">
        <v>3.6124000000000001</v>
      </c>
      <c r="CY57" s="114">
        <v>40494</v>
      </c>
      <c r="CZ57" s="30">
        <v>3.8832</v>
      </c>
      <c r="DA57" s="28">
        <v>40494</v>
      </c>
      <c r="DB57" s="30">
        <v>4.3499999999999996</v>
      </c>
      <c r="DC57" s="41">
        <v>40494</v>
      </c>
      <c r="DD57" s="30">
        <v>2.7073</v>
      </c>
      <c r="DE57" s="28">
        <v>40494</v>
      </c>
      <c r="DF57" s="30">
        <v>3.1775000000000002</v>
      </c>
      <c r="DG57" s="28">
        <v>40494</v>
      </c>
      <c r="DH57" s="30">
        <v>3.8186</v>
      </c>
      <c r="DI57" s="114">
        <v>40494</v>
      </c>
      <c r="DJ57" s="30">
        <v>3.8874</v>
      </c>
      <c r="DK57" s="28"/>
      <c r="DL57" s="30"/>
      <c r="DM57" s="41">
        <v>40494</v>
      </c>
      <c r="DN57" s="30">
        <v>3.2050999999999998</v>
      </c>
      <c r="DO57" s="28">
        <v>40494</v>
      </c>
      <c r="DP57" s="30">
        <v>3.8931</v>
      </c>
      <c r="DQ57" s="28">
        <v>40494</v>
      </c>
      <c r="DR57" s="30">
        <v>4.5681000000000003</v>
      </c>
      <c r="DS57" s="114">
        <v>40494</v>
      </c>
      <c r="DT57" s="30">
        <v>4.673</v>
      </c>
      <c r="DU57" s="28"/>
      <c r="DV57" s="30"/>
      <c r="DW57" s="41">
        <v>40494</v>
      </c>
      <c r="DX57" s="30">
        <v>3.4516999999999998</v>
      </c>
      <c r="DY57" s="28">
        <v>40494</v>
      </c>
      <c r="DZ57" s="30">
        <v>4.9326999999999996</v>
      </c>
      <c r="EA57" s="28">
        <v>40494</v>
      </c>
      <c r="EB57" s="30">
        <v>6.2782999999999998</v>
      </c>
      <c r="EC57" s="114">
        <v>40494</v>
      </c>
      <c r="ED57" s="30">
        <v>6.4953000000000003</v>
      </c>
      <c r="EE57" s="28"/>
      <c r="EF57" s="23"/>
      <c r="EG57" s="1446"/>
      <c r="EH57" s="41">
        <v>40494</v>
      </c>
      <c r="EI57" s="30">
        <v>2.1549999999999998</v>
      </c>
      <c r="EJ57" s="28">
        <v>40494</v>
      </c>
      <c r="EK57" s="30">
        <v>2.4674999999999998</v>
      </c>
      <c r="EL57" s="28">
        <v>40494</v>
      </c>
      <c r="EM57" s="30">
        <v>3.1065999999999998</v>
      </c>
      <c r="EN57" s="28">
        <v>40494</v>
      </c>
      <c r="EO57" s="30">
        <v>3.5253000000000001</v>
      </c>
      <c r="EP57" s="28">
        <v>40494</v>
      </c>
      <c r="EQ57" s="88">
        <v>4.0814000000000004</v>
      </c>
      <c r="ER57" s="41">
        <v>40494</v>
      </c>
      <c r="ES57" s="30">
        <v>2.6907000000000001</v>
      </c>
      <c r="ET57" s="28">
        <v>40494</v>
      </c>
      <c r="EU57" s="30">
        <v>3.1835</v>
      </c>
      <c r="EV57" s="28">
        <v>40494</v>
      </c>
      <c r="EW57" s="30">
        <v>3.7907999999999999</v>
      </c>
      <c r="EX57" s="28">
        <v>40494</v>
      </c>
      <c r="EY57" s="30">
        <v>4.1449999999999996</v>
      </c>
      <c r="EZ57" s="28">
        <v>40494</v>
      </c>
      <c r="FA57" s="30">
        <v>4.4950000000000001</v>
      </c>
      <c r="FB57" s="1446"/>
      <c r="FC57" s="881">
        <v>40494</v>
      </c>
      <c r="FD57" s="184">
        <v>11.500999999999999</v>
      </c>
    </row>
    <row r="58" spans="1:160">
      <c r="A58" s="5">
        <f t="shared" si="1"/>
        <v>40501</v>
      </c>
      <c r="B58" s="41">
        <v>40501</v>
      </c>
      <c r="C58" s="30">
        <v>1.3402000000000001</v>
      </c>
      <c r="D58" s="28">
        <v>40501</v>
      </c>
      <c r="E58" s="30">
        <v>1.9220000000000002</v>
      </c>
      <c r="F58" s="28">
        <v>40501</v>
      </c>
      <c r="G58" s="30">
        <v>2.5718999999999999</v>
      </c>
      <c r="H58" s="28">
        <v>40501</v>
      </c>
      <c r="I58" s="30">
        <v>2.8242000000000003</v>
      </c>
      <c r="J58" s="28">
        <v>40501</v>
      </c>
      <c r="K58" s="99">
        <v>3.2652000000000001</v>
      </c>
      <c r="L58" s="41">
        <v>40501</v>
      </c>
      <c r="M58" s="30">
        <v>2.0055999999999998</v>
      </c>
      <c r="N58" s="28">
        <v>40501</v>
      </c>
      <c r="O58" s="30">
        <v>2.7816999999999998</v>
      </c>
      <c r="P58" s="28">
        <v>40501</v>
      </c>
      <c r="Q58" s="30">
        <v>3.323</v>
      </c>
      <c r="R58" s="28">
        <v>40501</v>
      </c>
      <c r="S58" s="30">
        <v>3.6326999999999998</v>
      </c>
      <c r="T58" s="28">
        <v>40501</v>
      </c>
      <c r="U58" s="30">
        <v>3.8143000000000002</v>
      </c>
      <c r="V58" s="119">
        <v>40501</v>
      </c>
      <c r="W58" s="30">
        <v>2.0459999999999998</v>
      </c>
      <c r="X58" s="28">
        <v>40501</v>
      </c>
      <c r="Y58" s="30">
        <v>2.8058000000000001</v>
      </c>
      <c r="Z58" s="28">
        <v>40501</v>
      </c>
      <c r="AA58" s="30">
        <v>3.4201999999999999</v>
      </c>
      <c r="AB58" s="28">
        <v>40501</v>
      </c>
      <c r="AC58" s="30">
        <v>3.6818999999999997</v>
      </c>
      <c r="AD58" s="28">
        <v>40501</v>
      </c>
      <c r="AE58" s="30">
        <v>3.9487000000000001</v>
      </c>
      <c r="AF58" s="890">
        <v>40501</v>
      </c>
      <c r="AG58" s="30">
        <v>9.2999999999999999E-2</v>
      </c>
      <c r="AH58" s="890">
        <v>40501</v>
      </c>
      <c r="AI58" s="30">
        <v>9.4E-2</v>
      </c>
      <c r="AJ58" s="41">
        <v>40501</v>
      </c>
      <c r="AK58" s="30">
        <v>-3.0000000000000001E-3</v>
      </c>
      <c r="AL58" s="28">
        <v>40501</v>
      </c>
      <c r="AM58" s="30" t="s">
        <v>31</v>
      </c>
      <c r="AN58" s="28">
        <v>40501</v>
      </c>
      <c r="AO58" s="30">
        <v>1.054</v>
      </c>
      <c r="AP58" s="41">
        <v>40501</v>
      </c>
      <c r="AQ58" s="30">
        <v>1.3759999999999999</v>
      </c>
      <c r="AR58" s="28">
        <v>40501</v>
      </c>
      <c r="AS58" s="30">
        <v>1.788</v>
      </c>
      <c r="AT58" s="41">
        <v>40501</v>
      </c>
      <c r="AU58" s="30">
        <v>3.1030000000000002</v>
      </c>
      <c r="AV58" s="119">
        <v>40501</v>
      </c>
      <c r="AW58" s="30">
        <v>3.1139999999999999</v>
      </c>
      <c r="AX58" s="119">
        <v>40501</v>
      </c>
      <c r="AY58" s="99">
        <v>3.222</v>
      </c>
      <c r="AZ58" s="41">
        <v>40501</v>
      </c>
      <c r="BA58" s="30">
        <v>1.5342</v>
      </c>
      <c r="BB58" s="28">
        <v>40501</v>
      </c>
      <c r="BC58" s="30">
        <v>2.1425999999999998</v>
      </c>
      <c r="BD58" s="28">
        <v>40501</v>
      </c>
      <c r="BE58" s="30">
        <v>2.8226</v>
      </c>
      <c r="BF58" s="28">
        <v>40501</v>
      </c>
      <c r="BG58" s="30">
        <v>3.0419999999999998</v>
      </c>
      <c r="BH58" s="28">
        <v>40501</v>
      </c>
      <c r="BI58" s="30">
        <v>3.3654999999999999</v>
      </c>
      <c r="BJ58" s="890">
        <v>40501</v>
      </c>
      <c r="BK58" s="30">
        <v>3.08</v>
      </c>
      <c r="BL58" s="890">
        <v>40501</v>
      </c>
      <c r="BM58" s="30">
        <v>3.14</v>
      </c>
      <c r="BN58" s="41">
        <v>40501</v>
      </c>
      <c r="BO58" s="30">
        <v>0.58399999999999996</v>
      </c>
      <c r="BP58" s="28">
        <v>40501</v>
      </c>
      <c r="BQ58" s="30">
        <v>1.157</v>
      </c>
      <c r="BR58" s="28">
        <v>40501</v>
      </c>
      <c r="BS58" s="30">
        <v>1.873</v>
      </c>
      <c r="BT58" s="41">
        <v>40501</v>
      </c>
      <c r="BU58" s="30">
        <v>2.286</v>
      </c>
      <c r="BV58" s="28">
        <v>40501</v>
      </c>
      <c r="BW58" s="30">
        <v>2.976</v>
      </c>
      <c r="BX58" s="1446"/>
      <c r="BY58" s="93">
        <v>40501</v>
      </c>
      <c r="BZ58" s="723">
        <v>2.4870000000000001</v>
      </c>
      <c r="CA58" s="28">
        <v>40501</v>
      </c>
      <c r="CB58" s="723">
        <v>3.0270000000000001</v>
      </c>
      <c r="CC58" s="28">
        <v>40501</v>
      </c>
      <c r="CD58" s="723">
        <v>3.6360000000000001</v>
      </c>
      <c r="CE58" s="28">
        <v>40501</v>
      </c>
      <c r="CF58" s="723">
        <v>3.907</v>
      </c>
      <c r="CG58" s="28">
        <v>40501</v>
      </c>
      <c r="CH58" s="723">
        <v>4.1959999999999997</v>
      </c>
      <c r="CI58" s="41">
        <v>40501</v>
      </c>
      <c r="CJ58" s="30">
        <v>2.3605</v>
      </c>
      <c r="CK58" s="28">
        <v>40501</v>
      </c>
      <c r="CL58" s="30">
        <v>2.9039999999999999</v>
      </c>
      <c r="CM58" s="28">
        <v>40501</v>
      </c>
      <c r="CN58" s="30">
        <v>3.5691999999999999</v>
      </c>
      <c r="CO58" s="114">
        <v>40501</v>
      </c>
      <c r="CP58" s="30">
        <v>3.8395000000000001</v>
      </c>
      <c r="CQ58" s="28">
        <v>40501</v>
      </c>
      <c r="CR58" s="30">
        <v>4.2298999999999998</v>
      </c>
      <c r="CS58" s="41">
        <v>40501</v>
      </c>
      <c r="CT58" s="30">
        <v>2.6471999999999998</v>
      </c>
      <c r="CU58" s="28">
        <v>40501</v>
      </c>
      <c r="CV58" s="30">
        <v>3.2383999999999999</v>
      </c>
      <c r="CW58" s="28">
        <v>40501</v>
      </c>
      <c r="CX58" s="30">
        <v>3.8525</v>
      </c>
      <c r="CY58" s="114">
        <v>40501</v>
      </c>
      <c r="CZ58" s="30">
        <v>4.1153000000000004</v>
      </c>
      <c r="DA58" s="28">
        <v>40501</v>
      </c>
      <c r="DB58" s="30">
        <v>4.6032999999999999</v>
      </c>
      <c r="DC58" s="41">
        <v>40501</v>
      </c>
      <c r="DD58" s="30">
        <v>2.8426999999999998</v>
      </c>
      <c r="DE58" s="28">
        <v>40501</v>
      </c>
      <c r="DF58" s="30">
        <v>3.3814000000000002</v>
      </c>
      <c r="DG58" s="28">
        <v>40501</v>
      </c>
      <c r="DH58" s="30">
        <v>4.0430000000000001</v>
      </c>
      <c r="DI58" s="114">
        <v>40501</v>
      </c>
      <c r="DJ58" s="30">
        <v>4.1158999999999999</v>
      </c>
      <c r="DK58" s="28"/>
      <c r="DL58" s="30"/>
      <c r="DM58" s="41">
        <v>40501</v>
      </c>
      <c r="DN58" s="30">
        <v>3.3420000000000001</v>
      </c>
      <c r="DO58" s="28">
        <v>40501</v>
      </c>
      <c r="DP58" s="30">
        <v>4.1005000000000003</v>
      </c>
      <c r="DQ58" s="28">
        <v>40501</v>
      </c>
      <c r="DR58" s="30">
        <v>4.7938999999999998</v>
      </c>
      <c r="DS58" s="114">
        <v>40501</v>
      </c>
      <c r="DT58" s="30">
        <v>4.9048999999999996</v>
      </c>
      <c r="DU58" s="28"/>
      <c r="DV58" s="30"/>
      <c r="DW58" s="41">
        <v>40501</v>
      </c>
      <c r="DX58" s="30">
        <v>3.5804</v>
      </c>
      <c r="DY58" s="28">
        <v>40501</v>
      </c>
      <c r="DZ58" s="30">
        <v>5.1329000000000002</v>
      </c>
      <c r="EA58" s="28">
        <v>40501</v>
      </c>
      <c r="EB58" s="30">
        <v>6.4991000000000003</v>
      </c>
      <c r="EC58" s="114">
        <v>40501</v>
      </c>
      <c r="ED58" s="30">
        <v>6.72</v>
      </c>
      <c r="EE58" s="28"/>
      <c r="EF58" s="23"/>
      <c r="EG58" s="1446"/>
      <c r="EH58" s="41">
        <v>40501</v>
      </c>
      <c r="EI58" s="30">
        <v>2.3609999999999998</v>
      </c>
      <c r="EJ58" s="28">
        <v>40501</v>
      </c>
      <c r="EK58" s="30">
        <v>2.8045</v>
      </c>
      <c r="EL58" s="28">
        <v>40501</v>
      </c>
      <c r="EM58" s="30">
        <v>3.4485999999999999</v>
      </c>
      <c r="EN58" s="28">
        <v>40501</v>
      </c>
      <c r="EO58" s="30">
        <v>3.7907999999999999</v>
      </c>
      <c r="EP58" s="28">
        <v>40501</v>
      </c>
      <c r="EQ58" s="88">
        <v>4.3906999999999998</v>
      </c>
      <c r="ER58" s="41">
        <v>40501</v>
      </c>
      <c r="ES58" s="30">
        <v>2.8391000000000002</v>
      </c>
      <c r="ET58" s="28">
        <v>40501</v>
      </c>
      <c r="EU58" s="30">
        <v>3.4024999999999999</v>
      </c>
      <c r="EV58" s="28">
        <v>40501</v>
      </c>
      <c r="EW58" s="30">
        <v>4.0303000000000004</v>
      </c>
      <c r="EX58" s="28">
        <v>40501</v>
      </c>
      <c r="EY58" s="30">
        <v>4.3884999999999996</v>
      </c>
      <c r="EZ58" s="28">
        <v>40501</v>
      </c>
      <c r="FA58" s="30">
        <v>4.7496999999999998</v>
      </c>
      <c r="FB58" s="1446"/>
      <c r="FC58" s="881">
        <v>40501</v>
      </c>
      <c r="FD58" s="184">
        <v>11.297000000000001</v>
      </c>
    </row>
    <row r="59" spans="1:160">
      <c r="A59" s="5">
        <f t="shared" si="1"/>
        <v>40508</v>
      </c>
      <c r="B59" s="41">
        <v>40508</v>
      </c>
      <c r="C59" s="30">
        <v>1.1842999999999999</v>
      </c>
      <c r="D59" s="28">
        <v>40508</v>
      </c>
      <c r="E59" s="30">
        <v>1.8292999999999999</v>
      </c>
      <c r="F59" s="28">
        <v>40508</v>
      </c>
      <c r="G59" s="30">
        <v>2.5465999999999998</v>
      </c>
      <c r="H59" s="28">
        <v>40508</v>
      </c>
      <c r="I59" s="30">
        <v>2.7896000000000001</v>
      </c>
      <c r="J59" s="28">
        <v>40508</v>
      </c>
      <c r="K59" s="99">
        <v>3.2363</v>
      </c>
      <c r="L59" s="41">
        <v>40508</v>
      </c>
      <c r="M59" s="30">
        <v>1.9675</v>
      </c>
      <c r="N59" s="28">
        <v>40508</v>
      </c>
      <c r="O59" s="30">
        <v>2.758</v>
      </c>
      <c r="P59" s="28">
        <v>40508</v>
      </c>
      <c r="Q59" s="30">
        <v>3.3627000000000002</v>
      </c>
      <c r="R59" s="28">
        <v>40508</v>
      </c>
      <c r="S59" s="30">
        <v>3.6981999999999999</v>
      </c>
      <c r="T59" s="28">
        <v>40508</v>
      </c>
      <c r="U59" s="30">
        <v>3.8855</v>
      </c>
      <c r="V59" s="119">
        <v>40508</v>
      </c>
      <c r="W59" s="30">
        <v>2.0139</v>
      </c>
      <c r="X59" s="28">
        <v>40508</v>
      </c>
      <c r="Y59" s="30">
        <v>2.7866</v>
      </c>
      <c r="Z59" s="28">
        <v>40508</v>
      </c>
      <c r="AA59" s="30">
        <v>3.4249000000000001</v>
      </c>
      <c r="AB59" s="28">
        <v>40508</v>
      </c>
      <c r="AC59" s="30">
        <v>3.7134</v>
      </c>
      <c r="AD59" s="28">
        <v>40508</v>
      </c>
      <c r="AE59" s="30">
        <v>4.0294999999999996</v>
      </c>
      <c r="AF59" s="890">
        <v>40508</v>
      </c>
      <c r="AG59" s="30">
        <v>9.5000000000000001E-2</v>
      </c>
      <c r="AH59" s="890">
        <v>40508</v>
      </c>
      <c r="AI59" s="30">
        <v>9.5000000000000001E-2</v>
      </c>
      <c r="AJ59" s="41">
        <v>40508</v>
      </c>
      <c r="AK59" s="30">
        <v>-7.0999999999999994E-2</v>
      </c>
      <c r="AL59" s="28">
        <v>40508</v>
      </c>
      <c r="AM59" s="30" t="s">
        <v>31</v>
      </c>
      <c r="AN59" s="28">
        <v>40508</v>
      </c>
      <c r="AO59" s="30">
        <v>1.0509999999999999</v>
      </c>
      <c r="AP59" s="41">
        <v>40508</v>
      </c>
      <c r="AQ59" s="30">
        <v>1.355</v>
      </c>
      <c r="AR59" s="28">
        <v>40508</v>
      </c>
      <c r="AS59" s="30">
        <v>1.8279999999999998</v>
      </c>
      <c r="AT59" s="41">
        <v>40508</v>
      </c>
      <c r="AU59" s="30">
        <v>3.1379999999999999</v>
      </c>
      <c r="AV59" s="119">
        <v>40508</v>
      </c>
      <c r="AW59" s="30">
        <v>3.1566000000000001</v>
      </c>
      <c r="AX59" s="119">
        <v>40508</v>
      </c>
      <c r="AY59" s="99">
        <v>3.278</v>
      </c>
      <c r="AZ59" s="41">
        <v>40508</v>
      </c>
      <c r="BA59" s="30">
        <v>1.3914</v>
      </c>
      <c r="BB59" s="28">
        <v>40508</v>
      </c>
      <c r="BC59" s="30">
        <v>2.06</v>
      </c>
      <c r="BD59" s="28">
        <v>40508</v>
      </c>
      <c r="BE59" s="30">
        <v>2.8058000000000001</v>
      </c>
      <c r="BF59" s="28">
        <v>40508</v>
      </c>
      <c r="BG59" s="30">
        <v>3.0345</v>
      </c>
      <c r="BH59" s="28">
        <v>40508</v>
      </c>
      <c r="BI59" s="30">
        <v>3.3441000000000001</v>
      </c>
      <c r="BJ59" s="890">
        <v>40508</v>
      </c>
      <c r="BK59" s="30">
        <v>3.0840000000000001</v>
      </c>
      <c r="BL59" s="890">
        <v>40508</v>
      </c>
      <c r="BM59" s="30">
        <v>3.1390000000000002</v>
      </c>
      <c r="BN59" s="41">
        <v>40508</v>
      </c>
      <c r="BO59" s="30">
        <v>0.59299999999999997</v>
      </c>
      <c r="BP59" s="28">
        <v>40508</v>
      </c>
      <c r="BQ59" s="30">
        <v>1.181</v>
      </c>
      <c r="BR59" s="28">
        <v>40508</v>
      </c>
      <c r="BS59" s="30">
        <v>1.923</v>
      </c>
      <c r="BT59" s="41">
        <v>40508</v>
      </c>
      <c r="BU59" s="30">
        <v>2.36</v>
      </c>
      <c r="BV59" s="28">
        <v>40508</v>
      </c>
      <c r="BW59" s="30">
        <v>3.0590000000000002</v>
      </c>
      <c r="BX59" s="1446"/>
      <c r="BY59" s="93">
        <v>40508</v>
      </c>
      <c r="BZ59" s="723">
        <v>2.3970000000000002</v>
      </c>
      <c r="CA59" s="28">
        <v>40508</v>
      </c>
      <c r="CB59" s="723">
        <v>3.012</v>
      </c>
      <c r="CC59" s="28">
        <v>40508</v>
      </c>
      <c r="CD59" s="723">
        <v>3.6779999999999999</v>
      </c>
      <c r="CE59" s="28">
        <v>40508</v>
      </c>
      <c r="CF59" s="723">
        <v>3.956</v>
      </c>
      <c r="CG59" s="28">
        <v>40508</v>
      </c>
      <c r="CH59" s="723">
        <v>4.2649999999999997</v>
      </c>
      <c r="CI59" s="41">
        <v>40508</v>
      </c>
      <c r="CJ59" s="30">
        <v>2.2248999999999999</v>
      </c>
      <c r="CK59" s="28">
        <v>40508</v>
      </c>
      <c r="CL59" s="30">
        <v>2.8445999999999998</v>
      </c>
      <c r="CM59" s="28">
        <v>40508</v>
      </c>
      <c r="CN59" s="30">
        <v>3.5560999999999998</v>
      </c>
      <c r="CO59" s="114">
        <v>40508</v>
      </c>
      <c r="CP59" s="30">
        <v>3.8388999999999998</v>
      </c>
      <c r="CQ59" s="28">
        <v>40508</v>
      </c>
      <c r="CR59" s="30">
        <v>4.2370999999999999</v>
      </c>
      <c r="CS59" s="41">
        <v>40508</v>
      </c>
      <c r="CT59" s="30">
        <v>2.5388999999999999</v>
      </c>
      <c r="CU59" s="28">
        <v>40508</v>
      </c>
      <c r="CV59" s="30">
        <v>3.2063000000000001</v>
      </c>
      <c r="CW59" s="28">
        <v>40508</v>
      </c>
      <c r="CX59" s="30">
        <v>3.8666999999999998</v>
      </c>
      <c r="CY59" s="114">
        <v>40508</v>
      </c>
      <c r="CZ59" s="30">
        <v>4.1420000000000003</v>
      </c>
      <c r="DA59" s="28">
        <v>40508</v>
      </c>
      <c r="DB59" s="30">
        <v>4.6378000000000004</v>
      </c>
      <c r="DC59" s="41">
        <v>40508</v>
      </c>
      <c r="DD59" s="30">
        <v>2.7133000000000003</v>
      </c>
      <c r="DE59" s="28">
        <v>40508</v>
      </c>
      <c r="DF59" s="30">
        <v>3.3782000000000001</v>
      </c>
      <c r="DG59" s="28">
        <v>40508</v>
      </c>
      <c r="DH59" s="30">
        <v>4.0350999999999999</v>
      </c>
      <c r="DI59" s="114">
        <v>40508</v>
      </c>
      <c r="DJ59" s="30">
        <v>4.1504000000000003</v>
      </c>
      <c r="DK59" s="28"/>
      <c r="DL59" s="30"/>
      <c r="DM59" s="41">
        <v>40508</v>
      </c>
      <c r="DN59" s="30">
        <v>3.2707000000000002</v>
      </c>
      <c r="DO59" s="28">
        <v>40508</v>
      </c>
      <c r="DP59" s="30">
        <v>4.109</v>
      </c>
      <c r="DQ59" s="28">
        <v>40508</v>
      </c>
      <c r="DR59" s="30">
        <v>4.8476999999999997</v>
      </c>
      <c r="DS59" s="114">
        <v>40508</v>
      </c>
      <c r="DT59" s="30">
        <v>4.9710999999999999</v>
      </c>
      <c r="DU59" s="28"/>
      <c r="DV59" s="30"/>
      <c r="DW59" s="41">
        <v>40508</v>
      </c>
      <c r="DX59" s="30">
        <v>3.593</v>
      </c>
      <c r="DY59" s="28">
        <v>40508</v>
      </c>
      <c r="DZ59" s="30">
        <v>5.2217000000000002</v>
      </c>
      <c r="EA59" s="28">
        <v>40508</v>
      </c>
      <c r="EB59" s="30">
        <v>6.6341000000000001</v>
      </c>
      <c r="EC59" s="114">
        <v>40508</v>
      </c>
      <c r="ED59" s="30">
        <v>6.8676000000000004</v>
      </c>
      <c r="EE59" s="28"/>
      <c r="EF59" s="23"/>
      <c r="EG59" s="1446"/>
      <c r="EH59" s="41">
        <v>40508</v>
      </c>
      <c r="EI59" s="30">
        <v>2.2399</v>
      </c>
      <c r="EJ59" s="28">
        <v>40508</v>
      </c>
      <c r="EK59" s="30">
        <v>2.7974000000000001</v>
      </c>
      <c r="EL59" s="28">
        <v>40508</v>
      </c>
      <c r="EM59" s="30">
        <v>3.4969999999999999</v>
      </c>
      <c r="EN59" s="28">
        <v>40508</v>
      </c>
      <c r="EO59" s="30">
        <v>3.8397000000000001</v>
      </c>
      <c r="EP59" s="28">
        <v>40508</v>
      </c>
      <c r="EQ59" s="88">
        <v>4.4461000000000004</v>
      </c>
      <c r="ER59" s="41">
        <v>40508</v>
      </c>
      <c r="ES59" s="30">
        <v>2.8609</v>
      </c>
      <c r="ET59" s="28">
        <v>40508</v>
      </c>
      <c r="EU59" s="30">
        <v>3.5095000000000001</v>
      </c>
      <c r="EV59" s="28">
        <v>40508</v>
      </c>
      <c r="EW59" s="30">
        <v>4.1836000000000002</v>
      </c>
      <c r="EX59" s="28">
        <v>40508</v>
      </c>
      <c r="EY59" s="30">
        <v>4.5542999999999996</v>
      </c>
      <c r="EZ59" s="28">
        <v>40508</v>
      </c>
      <c r="FA59" s="30">
        <v>4.9231999999999996</v>
      </c>
      <c r="FB59" s="1446"/>
      <c r="FC59" s="881">
        <v>40508</v>
      </c>
      <c r="FD59" s="184">
        <v>11.141</v>
      </c>
    </row>
    <row r="60" spans="1:160">
      <c r="A60" s="5">
        <f t="shared" si="1"/>
        <v>40515</v>
      </c>
      <c r="B60" s="41">
        <v>40515</v>
      </c>
      <c r="C60" s="30">
        <v>1.1367</v>
      </c>
      <c r="D60" s="28">
        <v>40515</v>
      </c>
      <c r="E60" s="30">
        <v>1.8837999999999999</v>
      </c>
      <c r="F60" s="28">
        <v>40515</v>
      </c>
      <c r="G60" s="30">
        <v>2.6684999999999999</v>
      </c>
      <c r="H60" s="28">
        <v>40515</v>
      </c>
      <c r="I60" s="30">
        <v>2.9</v>
      </c>
      <c r="J60" s="28">
        <v>40515</v>
      </c>
      <c r="K60" s="99">
        <v>3.3571</v>
      </c>
      <c r="L60" s="41">
        <v>40515</v>
      </c>
      <c r="M60" s="30">
        <v>2.2599999999999998</v>
      </c>
      <c r="N60" s="28">
        <v>40515</v>
      </c>
      <c r="O60" s="30">
        <v>3.0670000000000002</v>
      </c>
      <c r="P60" s="28">
        <v>40515</v>
      </c>
      <c r="Q60" s="30">
        <v>3.6452999999999998</v>
      </c>
      <c r="R60" s="28">
        <v>40515</v>
      </c>
      <c r="S60" s="30">
        <v>3.9565000000000001</v>
      </c>
      <c r="T60" s="28">
        <v>40515</v>
      </c>
      <c r="U60" s="30">
        <v>4.2378999999999998</v>
      </c>
      <c r="V60" s="119">
        <v>40515</v>
      </c>
      <c r="W60" s="30">
        <v>2.2951999999999999</v>
      </c>
      <c r="X60" s="28">
        <v>40515</v>
      </c>
      <c r="Y60" s="30">
        <v>3.0733999999999999</v>
      </c>
      <c r="Z60" s="28">
        <v>40515</v>
      </c>
      <c r="AA60" s="30">
        <v>3.6627999999999998</v>
      </c>
      <c r="AB60" s="28">
        <v>40515</v>
      </c>
      <c r="AC60" s="30">
        <v>3.9295</v>
      </c>
      <c r="AD60" s="28">
        <v>40515</v>
      </c>
      <c r="AE60" s="30">
        <v>4.2660999999999998</v>
      </c>
      <c r="AF60" s="890">
        <v>40515</v>
      </c>
      <c r="AG60" s="30">
        <v>0.10199999999999999</v>
      </c>
      <c r="AH60" s="890">
        <v>40515</v>
      </c>
      <c r="AI60" s="30">
        <v>0.10100000000000001</v>
      </c>
      <c r="AJ60" s="41">
        <v>40515</v>
      </c>
      <c r="AK60" s="30">
        <v>-0.29899999999999999</v>
      </c>
      <c r="AL60" s="28">
        <v>40515</v>
      </c>
      <c r="AM60" s="30" t="s">
        <v>31</v>
      </c>
      <c r="AN60" s="28">
        <v>40515</v>
      </c>
      <c r="AO60" s="30">
        <v>1.119</v>
      </c>
      <c r="AP60" s="41">
        <v>40515</v>
      </c>
      <c r="AQ60" s="30">
        <v>1.544</v>
      </c>
      <c r="AR60" s="28">
        <v>40515</v>
      </c>
      <c r="AS60" s="30">
        <v>1.903</v>
      </c>
      <c r="AT60" s="41">
        <v>40515</v>
      </c>
      <c r="AU60" s="30">
        <v>3.2640000000000002</v>
      </c>
      <c r="AV60" s="119">
        <v>40515</v>
      </c>
      <c r="AW60" s="30">
        <v>3.3117999999999999</v>
      </c>
      <c r="AX60" s="119">
        <v>40515</v>
      </c>
      <c r="AY60" s="99">
        <v>3.4489999999999998</v>
      </c>
      <c r="AZ60" s="41">
        <v>40515</v>
      </c>
      <c r="BA60" s="30">
        <v>1.3547</v>
      </c>
      <c r="BB60" s="28">
        <v>40515</v>
      </c>
      <c r="BC60" s="30">
        <v>2.1402999999999999</v>
      </c>
      <c r="BD60" s="28">
        <v>40515</v>
      </c>
      <c r="BE60" s="30">
        <v>2.9196999999999997</v>
      </c>
      <c r="BF60" s="28">
        <v>40515</v>
      </c>
      <c r="BG60" s="30">
        <v>3.1589</v>
      </c>
      <c r="BH60" s="28">
        <v>40515</v>
      </c>
      <c r="BI60" s="30">
        <v>3.4826999999999999</v>
      </c>
      <c r="BJ60" s="890">
        <v>40515</v>
      </c>
      <c r="BK60" s="30">
        <v>3.266</v>
      </c>
      <c r="BL60" s="890">
        <v>40515</v>
      </c>
      <c r="BM60" s="30">
        <v>3.2749999999999999</v>
      </c>
      <c r="BN60" s="41">
        <v>40515</v>
      </c>
      <c r="BO60" s="30">
        <v>0.59199999999999997</v>
      </c>
      <c r="BP60" s="28">
        <v>40515</v>
      </c>
      <c r="BQ60" s="30">
        <v>1.246</v>
      </c>
      <c r="BR60" s="28">
        <v>40515</v>
      </c>
      <c r="BS60" s="30">
        <v>2.0169999999999999</v>
      </c>
      <c r="BT60" s="41">
        <v>40515</v>
      </c>
      <c r="BU60" s="30">
        <v>2.452</v>
      </c>
      <c r="BV60" s="28">
        <v>40515</v>
      </c>
      <c r="BW60" s="30">
        <v>3.1480000000000001</v>
      </c>
      <c r="BX60" s="1446"/>
      <c r="BY60" s="93">
        <v>40515</v>
      </c>
      <c r="BZ60" s="723">
        <v>2.4</v>
      </c>
      <c r="CA60" s="28">
        <v>40515</v>
      </c>
      <c r="CB60" s="723">
        <v>3.0960000000000001</v>
      </c>
      <c r="CC60" s="28">
        <v>40515</v>
      </c>
      <c r="CD60" s="723">
        <v>3.8050000000000002</v>
      </c>
      <c r="CE60" s="28">
        <v>40515</v>
      </c>
      <c r="CF60" s="723">
        <v>4.0880000000000001</v>
      </c>
      <c r="CG60" s="28">
        <v>40515</v>
      </c>
      <c r="CH60" s="723">
        <v>4.4240000000000004</v>
      </c>
      <c r="CI60" s="41">
        <v>40515</v>
      </c>
      <c r="CJ60" s="30">
        <v>2.2077</v>
      </c>
      <c r="CK60" s="28">
        <v>40515</v>
      </c>
      <c r="CL60" s="30">
        <v>2.9468999999999999</v>
      </c>
      <c r="CM60" s="28">
        <v>40515</v>
      </c>
      <c r="CN60" s="30">
        <v>3.6718999999999999</v>
      </c>
      <c r="CO60" s="114">
        <v>40515</v>
      </c>
      <c r="CP60" s="30">
        <v>3.9676999999999998</v>
      </c>
      <c r="CQ60" s="28">
        <v>40515</v>
      </c>
      <c r="CR60" s="30">
        <v>4.4036999999999997</v>
      </c>
      <c r="CS60" s="41">
        <v>40515</v>
      </c>
      <c r="CT60" s="30">
        <v>2.5785</v>
      </c>
      <c r="CU60" s="28">
        <v>40515</v>
      </c>
      <c r="CV60" s="30">
        <v>3.3285</v>
      </c>
      <c r="CW60" s="28">
        <v>40515</v>
      </c>
      <c r="CX60" s="30">
        <v>4.0403000000000002</v>
      </c>
      <c r="CY60" s="114">
        <v>40515</v>
      </c>
      <c r="CZ60" s="30">
        <v>4.2887000000000004</v>
      </c>
      <c r="DA60" s="28">
        <v>40515</v>
      </c>
      <c r="DB60" s="30">
        <v>4.8722000000000003</v>
      </c>
      <c r="DC60" s="41">
        <v>40515</v>
      </c>
      <c r="DD60" s="30">
        <v>2.6800999999999999</v>
      </c>
      <c r="DE60" s="28">
        <v>40515</v>
      </c>
      <c r="DF60" s="30">
        <v>3.4455</v>
      </c>
      <c r="DG60" s="28">
        <v>40515</v>
      </c>
      <c r="DH60" s="30">
        <v>4.1558999999999999</v>
      </c>
      <c r="DI60" s="114">
        <v>40515</v>
      </c>
      <c r="DJ60" s="30">
        <v>4.3041999999999998</v>
      </c>
      <c r="DK60" s="28"/>
      <c r="DL60" s="30"/>
      <c r="DM60" s="41">
        <v>40515</v>
      </c>
      <c r="DN60" s="30">
        <v>3.2483</v>
      </c>
      <c r="DO60" s="28">
        <v>40515</v>
      </c>
      <c r="DP60" s="30">
        <v>4.2240000000000002</v>
      </c>
      <c r="DQ60" s="28">
        <v>40515</v>
      </c>
      <c r="DR60" s="30">
        <v>5.0941999999999998</v>
      </c>
      <c r="DS60" s="114">
        <v>40515</v>
      </c>
      <c r="DT60" s="30">
        <v>5.2206999999999999</v>
      </c>
      <c r="DU60" s="28"/>
      <c r="DV60" s="30"/>
      <c r="DW60" s="41">
        <v>40515</v>
      </c>
      <c r="DX60" s="30">
        <v>3.6092</v>
      </c>
      <c r="DY60" s="28">
        <v>40515</v>
      </c>
      <c r="DZ60" s="30">
        <v>5.3204000000000002</v>
      </c>
      <c r="EA60" s="28">
        <v>40515</v>
      </c>
      <c r="EB60" s="30">
        <v>6.7854000000000001</v>
      </c>
      <c r="EC60" s="114">
        <v>40515</v>
      </c>
      <c r="ED60" s="30">
        <v>7.0317999999999996</v>
      </c>
      <c r="EE60" s="28"/>
      <c r="EF60" s="23"/>
      <c r="EG60" s="1446"/>
      <c r="EH60" s="41">
        <v>40515</v>
      </c>
      <c r="EI60" s="30">
        <v>2.2579000000000002</v>
      </c>
      <c r="EJ60" s="28">
        <v>40515</v>
      </c>
      <c r="EK60" s="30">
        <v>2.9257999999999997</v>
      </c>
      <c r="EL60" s="28">
        <v>40515</v>
      </c>
      <c r="EM60" s="30">
        <v>3.6825000000000001</v>
      </c>
      <c r="EN60" s="28">
        <v>40515</v>
      </c>
      <c r="EO60" s="30">
        <v>4.0716000000000001</v>
      </c>
      <c r="EP60" s="28">
        <v>40515</v>
      </c>
      <c r="EQ60" s="88">
        <v>4.6624999999999996</v>
      </c>
      <c r="ER60" s="41">
        <v>40515</v>
      </c>
      <c r="ES60" s="30">
        <v>2.8523000000000001</v>
      </c>
      <c r="ET60" s="28">
        <v>40515</v>
      </c>
      <c r="EU60" s="30">
        <v>3.5813999999999999</v>
      </c>
      <c r="EV60" s="28">
        <v>40515</v>
      </c>
      <c r="EW60" s="30">
        <v>4.3090000000000002</v>
      </c>
      <c r="EX60" s="28">
        <v>40515</v>
      </c>
      <c r="EY60" s="30">
        <v>4.6927000000000003</v>
      </c>
      <c r="EZ60" s="28">
        <v>40515</v>
      </c>
      <c r="FA60" s="30">
        <v>5.0793999999999997</v>
      </c>
      <c r="FB60" s="1446"/>
      <c r="FC60" s="881">
        <v>40515</v>
      </c>
      <c r="FD60" s="184">
        <v>10.823</v>
      </c>
    </row>
    <row r="61" spans="1:160">
      <c r="A61" s="5">
        <f t="shared" si="1"/>
        <v>40522</v>
      </c>
      <c r="B61" s="41">
        <v>40522</v>
      </c>
      <c r="C61" s="30">
        <v>1.3435000000000001</v>
      </c>
      <c r="D61" s="28">
        <v>40522</v>
      </c>
      <c r="E61" s="30">
        <v>2.0746000000000002</v>
      </c>
      <c r="F61" s="28">
        <v>40522</v>
      </c>
      <c r="G61" s="30">
        <v>2.7751999999999999</v>
      </c>
      <c r="H61" s="28">
        <v>40522</v>
      </c>
      <c r="I61" s="30">
        <v>3.0152000000000001</v>
      </c>
      <c r="J61" s="28">
        <v>40522</v>
      </c>
      <c r="K61" s="99">
        <v>3.4236</v>
      </c>
      <c r="L61" s="41">
        <v>40522</v>
      </c>
      <c r="M61" s="30">
        <v>2.4864999999999999</v>
      </c>
      <c r="N61" s="28">
        <v>40522</v>
      </c>
      <c r="O61" s="30">
        <v>3.2584</v>
      </c>
      <c r="P61" s="28">
        <v>40522</v>
      </c>
      <c r="Q61" s="30">
        <v>3.7542</v>
      </c>
      <c r="R61" s="28">
        <v>40522</v>
      </c>
      <c r="S61" s="30">
        <v>4.0148999999999999</v>
      </c>
      <c r="T61" s="28">
        <v>40522</v>
      </c>
      <c r="U61" s="30">
        <v>4.2796000000000003</v>
      </c>
      <c r="V61" s="119">
        <v>40522</v>
      </c>
      <c r="W61" s="30">
        <v>2.5310000000000001</v>
      </c>
      <c r="X61" s="28">
        <v>40522</v>
      </c>
      <c r="Y61" s="30">
        <v>3.2560000000000002</v>
      </c>
      <c r="Z61" s="28">
        <v>40522</v>
      </c>
      <c r="AA61" s="30">
        <v>3.7759999999999998</v>
      </c>
      <c r="AB61" s="28">
        <v>40522</v>
      </c>
      <c r="AC61" s="30">
        <v>3.9920999999999998</v>
      </c>
      <c r="AD61" s="28">
        <v>40522</v>
      </c>
      <c r="AE61" s="30">
        <v>4.3120000000000003</v>
      </c>
      <c r="AF61" s="890">
        <v>40522</v>
      </c>
      <c r="AG61" s="30">
        <v>0.10299999999999999</v>
      </c>
      <c r="AH61" s="890">
        <v>40522</v>
      </c>
      <c r="AI61" s="30">
        <v>0.10199999999999999</v>
      </c>
      <c r="AJ61" s="41">
        <v>40522</v>
      </c>
      <c r="AK61" s="30">
        <v>-0.26600000000000001</v>
      </c>
      <c r="AL61" s="28">
        <v>40522</v>
      </c>
      <c r="AM61" s="30" t="s">
        <v>31</v>
      </c>
      <c r="AN61" s="28">
        <v>40522</v>
      </c>
      <c r="AO61" s="30">
        <v>1.042</v>
      </c>
      <c r="AP61" s="41">
        <v>40522</v>
      </c>
      <c r="AQ61" s="30">
        <v>1.669</v>
      </c>
      <c r="AR61" s="28">
        <v>40522</v>
      </c>
      <c r="AS61" s="30">
        <v>2.024</v>
      </c>
      <c r="AT61" s="41">
        <v>40522</v>
      </c>
      <c r="AU61" s="30">
        <v>3.2959999999999998</v>
      </c>
      <c r="AV61" s="119">
        <v>40522</v>
      </c>
      <c r="AW61" s="30">
        <v>3.3222999999999998</v>
      </c>
      <c r="AX61" s="119">
        <v>40522</v>
      </c>
      <c r="AY61" s="99">
        <v>3.444</v>
      </c>
      <c r="AZ61" s="41">
        <v>40522</v>
      </c>
      <c r="BA61" s="30">
        <v>1.5442</v>
      </c>
      <c r="BB61" s="28">
        <v>40522</v>
      </c>
      <c r="BC61" s="30">
        <v>2.2768999999999999</v>
      </c>
      <c r="BD61" s="28">
        <v>40522</v>
      </c>
      <c r="BE61" s="30">
        <v>3.0129999999999999</v>
      </c>
      <c r="BF61" s="28">
        <v>40522</v>
      </c>
      <c r="BG61" s="30">
        <v>3.2202999999999999</v>
      </c>
      <c r="BH61" s="28">
        <v>40522</v>
      </c>
      <c r="BI61" s="30">
        <v>3.5145999999999997</v>
      </c>
      <c r="BJ61" s="890">
        <v>40522</v>
      </c>
      <c r="BK61" s="30">
        <v>3.3319999999999999</v>
      </c>
      <c r="BL61" s="890">
        <v>40522</v>
      </c>
      <c r="BM61" s="30">
        <v>3.331</v>
      </c>
      <c r="BN61" s="41">
        <v>40522</v>
      </c>
      <c r="BO61" s="30">
        <v>0.80600000000000005</v>
      </c>
      <c r="BP61" s="28">
        <v>40522</v>
      </c>
      <c r="BQ61" s="30">
        <v>1.5549999999999999</v>
      </c>
      <c r="BR61" s="28">
        <v>40522</v>
      </c>
      <c r="BS61" s="30">
        <v>2.3479999999999999</v>
      </c>
      <c r="BT61" s="41">
        <v>40522</v>
      </c>
      <c r="BU61" s="30">
        <v>2.7290000000000001</v>
      </c>
      <c r="BV61" s="28">
        <v>40522</v>
      </c>
      <c r="BW61" s="30">
        <v>3.3719999999999999</v>
      </c>
      <c r="BX61" s="1446"/>
      <c r="BY61" s="93">
        <v>40522</v>
      </c>
      <c r="BZ61" s="723">
        <v>2.5779999999999998</v>
      </c>
      <c r="CA61" s="28">
        <v>40522</v>
      </c>
      <c r="CB61" s="723">
        <v>3.246</v>
      </c>
      <c r="CC61" s="28">
        <v>40522</v>
      </c>
      <c r="CD61" s="723">
        <v>3.8919999999999999</v>
      </c>
      <c r="CE61" s="28">
        <v>40522</v>
      </c>
      <c r="CF61" s="723">
        <v>4.1550000000000002</v>
      </c>
      <c r="CG61" s="28">
        <v>40522</v>
      </c>
      <c r="CH61" s="723">
        <v>4.492</v>
      </c>
      <c r="CI61" s="41">
        <v>40522</v>
      </c>
      <c r="CJ61" s="30">
        <v>2.383</v>
      </c>
      <c r="CK61" s="28">
        <v>40522</v>
      </c>
      <c r="CL61" s="30">
        <v>3.0918000000000001</v>
      </c>
      <c r="CM61" s="28">
        <v>40522</v>
      </c>
      <c r="CN61" s="30">
        <v>3.7637999999999998</v>
      </c>
      <c r="CO61" s="114">
        <v>40522</v>
      </c>
      <c r="CP61" s="30">
        <v>4.0525000000000002</v>
      </c>
      <c r="CQ61" s="28">
        <v>40522</v>
      </c>
      <c r="CR61" s="30">
        <v>4.4824999999999999</v>
      </c>
      <c r="CS61" s="41">
        <v>40522</v>
      </c>
      <c r="CT61" s="30">
        <v>2.7610000000000001</v>
      </c>
      <c r="CU61" s="28">
        <v>40522</v>
      </c>
      <c r="CV61" s="30">
        <v>3.4723999999999999</v>
      </c>
      <c r="CW61" s="28">
        <v>40522</v>
      </c>
      <c r="CX61" s="30">
        <v>4.1303000000000001</v>
      </c>
      <c r="CY61" s="114">
        <v>40522</v>
      </c>
      <c r="CZ61" s="30">
        <v>4.3516000000000004</v>
      </c>
      <c r="DA61" s="28">
        <v>40522</v>
      </c>
      <c r="DB61" s="30">
        <v>4.9390999999999998</v>
      </c>
      <c r="DC61" s="41">
        <v>40522</v>
      </c>
      <c r="DD61" s="30">
        <v>2.8527</v>
      </c>
      <c r="DE61" s="28">
        <v>40522</v>
      </c>
      <c r="DF61" s="30">
        <v>3.5787</v>
      </c>
      <c r="DG61" s="28">
        <v>40522</v>
      </c>
      <c r="DH61" s="30">
        <v>4.2350000000000003</v>
      </c>
      <c r="DI61" s="114">
        <v>40522</v>
      </c>
      <c r="DJ61" s="30">
        <v>4.3663999999999996</v>
      </c>
      <c r="DK61" s="28"/>
      <c r="DL61" s="30"/>
      <c r="DM61" s="41">
        <v>40522</v>
      </c>
      <c r="DN61" s="30">
        <v>3.3656000000000001</v>
      </c>
      <c r="DO61" s="28">
        <v>40522</v>
      </c>
      <c r="DP61" s="30">
        <v>4.3018000000000001</v>
      </c>
      <c r="DQ61" s="28">
        <v>40522</v>
      </c>
      <c r="DR61" s="30">
        <v>5.1189999999999998</v>
      </c>
      <c r="DS61" s="114">
        <v>40522</v>
      </c>
      <c r="DT61" s="30">
        <v>5.2285000000000004</v>
      </c>
      <c r="DU61" s="28"/>
      <c r="DV61" s="30"/>
      <c r="DW61" s="41">
        <v>40522</v>
      </c>
      <c r="DX61" s="30">
        <v>3.5884999999999998</v>
      </c>
      <c r="DY61" s="28">
        <v>40522</v>
      </c>
      <c r="DZ61" s="30">
        <v>5.2603</v>
      </c>
      <c r="EA61" s="28">
        <v>40522</v>
      </c>
      <c r="EB61" s="30">
        <v>6.6722000000000001</v>
      </c>
      <c r="EC61" s="114">
        <v>40522</v>
      </c>
      <c r="ED61" s="30">
        <v>6.9016000000000002</v>
      </c>
      <c r="EE61" s="28"/>
      <c r="EF61" s="23"/>
      <c r="EG61" s="1446"/>
      <c r="EH61" s="41">
        <v>40522</v>
      </c>
      <c r="EI61" s="30">
        <v>2.4613</v>
      </c>
      <c r="EJ61" s="28">
        <v>40522</v>
      </c>
      <c r="EK61" s="30">
        <v>3.0442</v>
      </c>
      <c r="EL61" s="28">
        <v>40522</v>
      </c>
      <c r="EM61" s="30">
        <v>3.7564000000000002</v>
      </c>
      <c r="EN61" s="28">
        <v>40522</v>
      </c>
      <c r="EO61" s="30">
        <v>4.1254999999999997</v>
      </c>
      <c r="EP61" s="28">
        <v>40522</v>
      </c>
      <c r="EQ61" s="88">
        <v>4.7081999999999997</v>
      </c>
      <c r="ER61" s="41">
        <v>40522</v>
      </c>
      <c r="ES61" s="30">
        <v>3.0264000000000002</v>
      </c>
      <c r="ET61" s="28">
        <v>40522</v>
      </c>
      <c r="EU61" s="30">
        <v>3.7160000000000002</v>
      </c>
      <c r="EV61" s="28">
        <v>40522</v>
      </c>
      <c r="EW61" s="30">
        <v>4.3906000000000001</v>
      </c>
      <c r="EX61" s="28">
        <v>40522</v>
      </c>
      <c r="EY61" s="30">
        <v>4.7572999999999999</v>
      </c>
      <c r="EZ61" s="28">
        <v>40522</v>
      </c>
      <c r="FA61" s="30">
        <v>5.1379999999999999</v>
      </c>
      <c r="FB61" s="1446"/>
      <c r="FC61" s="881">
        <v>40522</v>
      </c>
      <c r="FD61" s="184">
        <v>10.795999999999999</v>
      </c>
    </row>
    <row r="62" spans="1:160">
      <c r="A62" s="5">
        <f t="shared" si="1"/>
        <v>40529</v>
      </c>
      <c r="B62" s="41">
        <v>40529</v>
      </c>
      <c r="C62" s="30">
        <v>1.3735999999999999</v>
      </c>
      <c r="D62" s="28">
        <v>40529</v>
      </c>
      <c r="E62" s="30">
        <v>2.1356000000000002</v>
      </c>
      <c r="F62" s="28">
        <v>40529</v>
      </c>
      <c r="G62" s="30">
        <v>2.8182</v>
      </c>
      <c r="H62" s="28">
        <v>40529</v>
      </c>
      <c r="I62" s="30">
        <v>3.0714000000000001</v>
      </c>
      <c r="J62" s="28">
        <v>40529</v>
      </c>
      <c r="K62" s="99">
        <v>3.5444</v>
      </c>
      <c r="L62" s="41">
        <v>40529</v>
      </c>
      <c r="M62" s="30">
        <v>2.5072999999999999</v>
      </c>
      <c r="N62" s="28">
        <v>40529</v>
      </c>
      <c r="O62" s="30">
        <v>3.2763999999999998</v>
      </c>
      <c r="P62" s="28">
        <v>40529</v>
      </c>
      <c r="Q62" s="30">
        <v>3.7593999999999999</v>
      </c>
      <c r="R62" s="28">
        <v>40529</v>
      </c>
      <c r="S62" s="30">
        <v>4.0105000000000004</v>
      </c>
      <c r="T62" s="28">
        <v>40529</v>
      </c>
      <c r="U62" s="30">
        <v>4.2981999999999996</v>
      </c>
      <c r="V62" s="119">
        <v>40529</v>
      </c>
      <c r="W62" s="30">
        <v>2.5564999999999998</v>
      </c>
      <c r="X62" s="28">
        <v>40529</v>
      </c>
      <c r="Y62" s="30">
        <v>3.2711000000000001</v>
      </c>
      <c r="Z62" s="28">
        <v>40529</v>
      </c>
      <c r="AA62" s="30">
        <v>3.8207</v>
      </c>
      <c r="AB62" s="28">
        <v>40529</v>
      </c>
      <c r="AC62" s="30">
        <v>3.9998</v>
      </c>
      <c r="AD62" s="28">
        <v>40529</v>
      </c>
      <c r="AE62" s="30">
        <v>4.2977999999999996</v>
      </c>
      <c r="AF62" s="890">
        <v>40529</v>
      </c>
      <c r="AG62" s="30">
        <v>0.10199999999999999</v>
      </c>
      <c r="AH62" s="890">
        <v>40529</v>
      </c>
      <c r="AI62" s="30">
        <v>0.10199999999999999</v>
      </c>
      <c r="AJ62" s="41">
        <v>40529</v>
      </c>
      <c r="AK62" s="30">
        <v>-0.38400000000000001</v>
      </c>
      <c r="AL62" s="28">
        <v>40529</v>
      </c>
      <c r="AM62" s="30" t="s">
        <v>31</v>
      </c>
      <c r="AN62" s="28">
        <v>40529</v>
      </c>
      <c r="AO62" s="30">
        <v>1.0960000000000001</v>
      </c>
      <c r="AP62" s="41">
        <v>40529</v>
      </c>
      <c r="AQ62" s="30">
        <v>1.8149999999999999</v>
      </c>
      <c r="AR62" s="28">
        <v>40529</v>
      </c>
      <c r="AS62" s="30">
        <v>2.0630000000000002</v>
      </c>
      <c r="AT62" s="41">
        <v>40529</v>
      </c>
      <c r="AU62" s="30">
        <v>3.3940000000000001</v>
      </c>
      <c r="AV62" s="119">
        <v>40529</v>
      </c>
      <c r="AW62" s="30">
        <v>3.4382000000000001</v>
      </c>
      <c r="AX62" s="119">
        <v>40529</v>
      </c>
      <c r="AY62" s="99">
        <v>3.5720000000000001</v>
      </c>
      <c r="AZ62" s="41">
        <v>40529</v>
      </c>
      <c r="BA62" s="30">
        <v>1.5468</v>
      </c>
      <c r="BB62" s="28">
        <v>40529</v>
      </c>
      <c r="BC62" s="30">
        <v>2.3285</v>
      </c>
      <c r="BD62" s="28">
        <v>40529</v>
      </c>
      <c r="BE62" s="30">
        <v>3.0905</v>
      </c>
      <c r="BF62" s="28">
        <v>40529</v>
      </c>
      <c r="BG62" s="30">
        <v>3.3081</v>
      </c>
      <c r="BH62" s="28">
        <v>40529</v>
      </c>
      <c r="BI62" s="30">
        <v>3.6238999999999999</v>
      </c>
      <c r="BJ62" s="890">
        <v>40529</v>
      </c>
      <c r="BK62" s="30">
        <v>3.4289999999999998</v>
      </c>
      <c r="BL62" s="890">
        <v>40529</v>
      </c>
      <c r="BM62" s="30">
        <v>3.4279999999999999</v>
      </c>
      <c r="BN62" s="41">
        <v>40529</v>
      </c>
      <c r="BO62" s="30">
        <v>0.78200000000000003</v>
      </c>
      <c r="BP62" s="28">
        <v>40529</v>
      </c>
      <c r="BQ62" s="30">
        <v>1.5489999999999999</v>
      </c>
      <c r="BR62" s="28">
        <v>40529</v>
      </c>
      <c r="BS62" s="30">
        <v>2.359</v>
      </c>
      <c r="BT62" s="41">
        <v>40529</v>
      </c>
      <c r="BU62" s="30">
        <v>2.7850000000000001</v>
      </c>
      <c r="BV62" s="28">
        <v>40529</v>
      </c>
      <c r="BW62" s="30">
        <v>3.4430000000000001</v>
      </c>
      <c r="BX62" s="1446"/>
      <c r="BY62" s="93">
        <v>40529</v>
      </c>
      <c r="BZ62" s="723">
        <v>2.62</v>
      </c>
      <c r="CA62" s="28">
        <v>40529</v>
      </c>
      <c r="CB62" s="723">
        <v>3.3109999999999999</v>
      </c>
      <c r="CC62" s="28">
        <v>40529</v>
      </c>
      <c r="CD62" s="723">
        <v>3.9750000000000001</v>
      </c>
      <c r="CE62" s="28">
        <v>40529</v>
      </c>
      <c r="CF62" s="723">
        <v>4.2430000000000003</v>
      </c>
      <c r="CG62" s="28">
        <v>40529</v>
      </c>
      <c r="CH62" s="723">
        <v>4.58</v>
      </c>
      <c r="CI62" s="41">
        <v>40529</v>
      </c>
      <c r="CJ62" s="30">
        <v>2.4146999999999998</v>
      </c>
      <c r="CK62" s="28">
        <v>40529</v>
      </c>
      <c r="CL62" s="30">
        <v>3.1486999999999998</v>
      </c>
      <c r="CM62" s="28">
        <v>40529</v>
      </c>
      <c r="CN62" s="30">
        <v>3.8266999999999998</v>
      </c>
      <c r="CO62" s="114">
        <v>40529</v>
      </c>
      <c r="CP62" s="30">
        <v>4.1177000000000001</v>
      </c>
      <c r="CQ62" s="28">
        <v>40529</v>
      </c>
      <c r="CR62" s="30">
        <v>4.5591999999999997</v>
      </c>
      <c r="CS62" s="41">
        <v>40529</v>
      </c>
      <c r="CT62" s="30">
        <v>2.7747000000000002</v>
      </c>
      <c r="CU62" s="28">
        <v>40529</v>
      </c>
      <c r="CV62" s="30">
        <v>3.5124</v>
      </c>
      <c r="CW62" s="28">
        <v>40529</v>
      </c>
      <c r="CX62" s="30">
        <v>4.1761999999999997</v>
      </c>
      <c r="CY62" s="114">
        <v>40529</v>
      </c>
      <c r="CZ62" s="30">
        <v>4.3997999999999999</v>
      </c>
      <c r="DA62" s="28">
        <v>40529</v>
      </c>
      <c r="DB62" s="30">
        <v>4.9988000000000001</v>
      </c>
      <c r="DC62" s="41">
        <v>40529</v>
      </c>
      <c r="DD62" s="30">
        <v>2.8773</v>
      </c>
      <c r="DE62" s="28">
        <v>40529</v>
      </c>
      <c r="DF62" s="30">
        <v>3.6305000000000001</v>
      </c>
      <c r="DG62" s="28">
        <v>40529</v>
      </c>
      <c r="DH62" s="30">
        <v>4.2919</v>
      </c>
      <c r="DI62" s="114">
        <v>40529</v>
      </c>
      <c r="DJ62" s="30">
        <v>4.4254999999999995</v>
      </c>
      <c r="DK62" s="28"/>
      <c r="DL62" s="30"/>
      <c r="DM62" s="41">
        <v>40529</v>
      </c>
      <c r="DN62" s="30">
        <v>3.3757999999999999</v>
      </c>
      <c r="DO62" s="28">
        <v>40529</v>
      </c>
      <c r="DP62" s="30">
        <v>4.3353000000000002</v>
      </c>
      <c r="DQ62" s="28">
        <v>40529</v>
      </c>
      <c r="DR62" s="30">
        <v>5.1585000000000001</v>
      </c>
      <c r="DS62" s="114">
        <v>40529</v>
      </c>
      <c r="DT62" s="30">
        <v>5.2702</v>
      </c>
      <c r="DU62" s="28"/>
      <c r="DV62" s="30"/>
      <c r="DW62" s="41">
        <v>40529</v>
      </c>
      <c r="DX62" s="30">
        <v>3.5964</v>
      </c>
      <c r="DY62" s="28">
        <v>40529</v>
      </c>
      <c r="DZ62" s="30">
        <v>5.2943999999999996</v>
      </c>
      <c r="EA62" s="28">
        <v>40529</v>
      </c>
      <c r="EB62" s="30">
        <v>6.7122999999999999</v>
      </c>
      <c r="EC62" s="114">
        <v>40529</v>
      </c>
      <c r="ED62" s="30">
        <v>6.944</v>
      </c>
      <c r="EE62" s="28"/>
      <c r="EF62" s="23"/>
      <c r="EG62" s="1446"/>
      <c r="EH62" s="41">
        <v>40529</v>
      </c>
      <c r="EI62" s="30">
        <v>2.4956</v>
      </c>
      <c r="EJ62" s="28">
        <v>40529</v>
      </c>
      <c r="EK62" s="30">
        <v>3.1113</v>
      </c>
      <c r="EL62" s="28">
        <v>40529</v>
      </c>
      <c r="EM62" s="30">
        <v>3.8315000000000001</v>
      </c>
      <c r="EN62" s="28">
        <v>40529</v>
      </c>
      <c r="EO62" s="30">
        <v>4.1795999999999998</v>
      </c>
      <c r="EP62" s="28">
        <v>40529</v>
      </c>
      <c r="EQ62" s="88">
        <v>4.7675000000000001</v>
      </c>
      <c r="ER62" s="41">
        <v>40529</v>
      </c>
      <c r="ES62" s="30">
        <v>3.0573000000000001</v>
      </c>
      <c r="ET62" s="28">
        <v>40529</v>
      </c>
      <c r="EU62" s="30">
        <v>3.7730999999999999</v>
      </c>
      <c r="EV62" s="28">
        <v>40529</v>
      </c>
      <c r="EW62" s="30">
        <v>4.4536999999999995</v>
      </c>
      <c r="EX62" s="28">
        <v>40529</v>
      </c>
      <c r="EY62" s="30">
        <v>4.8225999999999996</v>
      </c>
      <c r="EZ62" s="28">
        <v>40529</v>
      </c>
      <c r="FA62" s="30">
        <v>5.2148000000000003</v>
      </c>
      <c r="FB62" s="1446"/>
      <c r="FC62" s="881">
        <v>40529</v>
      </c>
      <c r="FD62" s="184">
        <v>10.760999999999999</v>
      </c>
    </row>
    <row r="63" spans="1:160">
      <c r="A63" s="5">
        <f t="shared" si="1"/>
        <v>40536</v>
      </c>
      <c r="B63" s="41">
        <v>40536</v>
      </c>
      <c r="C63" s="30">
        <v>1.2859</v>
      </c>
      <c r="D63" s="28">
        <v>40536</v>
      </c>
      <c r="E63" s="30">
        <v>2.0122</v>
      </c>
      <c r="F63" s="28">
        <v>40536</v>
      </c>
      <c r="G63" s="30">
        <v>2.7435999999999998</v>
      </c>
      <c r="H63" s="28">
        <v>40536</v>
      </c>
      <c r="I63" s="30">
        <v>2.9981</v>
      </c>
      <c r="J63" s="28">
        <v>40536</v>
      </c>
      <c r="K63" s="99">
        <v>3.4714</v>
      </c>
      <c r="L63" s="41">
        <v>40536</v>
      </c>
      <c r="M63" s="30">
        <v>2.5095999999999998</v>
      </c>
      <c r="N63" s="28">
        <v>40536</v>
      </c>
      <c r="O63" s="30">
        <v>3.2633999999999999</v>
      </c>
      <c r="P63" s="28">
        <v>40536</v>
      </c>
      <c r="Q63" s="30">
        <v>3.7591000000000001</v>
      </c>
      <c r="R63" s="28">
        <v>40536</v>
      </c>
      <c r="S63" s="30">
        <v>4.0183</v>
      </c>
      <c r="T63" s="28">
        <v>40536</v>
      </c>
      <c r="U63" s="30">
        <v>4.2622999999999998</v>
      </c>
      <c r="V63" s="119">
        <v>40536</v>
      </c>
      <c r="W63" s="30">
        <v>2.5274000000000001</v>
      </c>
      <c r="X63" s="28">
        <v>40536</v>
      </c>
      <c r="Y63" s="30">
        <v>3.2366999999999999</v>
      </c>
      <c r="Z63" s="28">
        <v>40536</v>
      </c>
      <c r="AA63" s="30">
        <v>3.8001</v>
      </c>
      <c r="AB63" s="28">
        <v>40536</v>
      </c>
      <c r="AC63" s="30">
        <v>3.9872999999999998</v>
      </c>
      <c r="AD63" s="28">
        <v>40536</v>
      </c>
      <c r="AE63" s="30">
        <v>4.2664999999999997</v>
      </c>
      <c r="AF63" s="890">
        <v>40536</v>
      </c>
      <c r="AG63" s="30">
        <v>0.10299999999999999</v>
      </c>
      <c r="AH63" s="890">
        <v>40536</v>
      </c>
      <c r="AI63" s="30">
        <v>0.10199999999999999</v>
      </c>
      <c r="AJ63" s="41">
        <v>40536</v>
      </c>
      <c r="AK63" s="30">
        <v>-0.49199999999999999</v>
      </c>
      <c r="AL63" s="28">
        <v>40536</v>
      </c>
      <c r="AM63" s="30" t="s">
        <v>31</v>
      </c>
      <c r="AN63" s="28">
        <v>40536</v>
      </c>
      <c r="AO63" s="30">
        <v>1.07</v>
      </c>
      <c r="AP63" s="41">
        <v>40536</v>
      </c>
      <c r="AQ63" s="30">
        <v>1.798</v>
      </c>
      <c r="AR63" s="28">
        <v>40536</v>
      </c>
      <c r="AS63" s="30">
        <v>2.0379999999999998</v>
      </c>
      <c r="AT63" s="41">
        <v>40536</v>
      </c>
      <c r="AU63" s="30">
        <v>3.35</v>
      </c>
      <c r="AV63" s="119">
        <v>40536</v>
      </c>
      <c r="AW63" s="30">
        <v>3.3649</v>
      </c>
      <c r="AX63" s="119">
        <v>40536</v>
      </c>
      <c r="AY63" s="99">
        <v>3.4990000000000001</v>
      </c>
      <c r="AZ63" s="41">
        <v>40536</v>
      </c>
      <c r="BA63" s="30">
        <v>1.4327000000000001</v>
      </c>
      <c r="BB63" s="28">
        <v>40536</v>
      </c>
      <c r="BC63" s="30">
        <v>2.2183000000000002</v>
      </c>
      <c r="BD63" s="28">
        <v>40536</v>
      </c>
      <c r="BE63" s="30">
        <v>3.0057</v>
      </c>
      <c r="BF63" s="28">
        <v>40536</v>
      </c>
      <c r="BG63" s="30">
        <v>3.2301000000000002</v>
      </c>
      <c r="BH63" s="28">
        <v>40536</v>
      </c>
      <c r="BI63" s="30">
        <v>3.5548000000000002</v>
      </c>
      <c r="BJ63" s="890">
        <v>40536</v>
      </c>
      <c r="BK63" s="30">
        <v>3.3879999999999999</v>
      </c>
      <c r="BL63" s="890">
        <v>40536</v>
      </c>
      <c r="BM63" s="30">
        <v>3.35</v>
      </c>
      <c r="BN63" s="41">
        <v>40536</v>
      </c>
      <c r="BO63" s="30">
        <v>0.85599999999999998</v>
      </c>
      <c r="BP63" s="28">
        <v>40536</v>
      </c>
      <c r="BQ63" s="30">
        <v>1.63</v>
      </c>
      <c r="BR63" s="28">
        <v>40536</v>
      </c>
      <c r="BS63" s="30">
        <v>2.4169999999999998</v>
      </c>
      <c r="BT63" s="41">
        <v>40536</v>
      </c>
      <c r="BU63" s="30">
        <v>2.8380000000000001</v>
      </c>
      <c r="BV63" s="28">
        <v>40536</v>
      </c>
      <c r="BW63" s="30">
        <v>3.5030000000000001</v>
      </c>
      <c r="BX63" s="1446"/>
      <c r="BY63" s="93">
        <v>40536</v>
      </c>
      <c r="BZ63" s="723">
        <v>2.5308999999999999</v>
      </c>
      <c r="CA63" s="28">
        <v>40536</v>
      </c>
      <c r="CB63" s="723">
        <v>3.2096999999999998</v>
      </c>
      <c r="CC63" s="28">
        <v>40536</v>
      </c>
      <c r="CD63" s="723">
        <v>3.8852000000000002</v>
      </c>
      <c r="CE63" s="28">
        <v>40536</v>
      </c>
      <c r="CF63" s="723">
        <v>4.1776</v>
      </c>
      <c r="CG63" s="28">
        <v>40536</v>
      </c>
      <c r="CH63" s="723">
        <v>4.5168999999999997</v>
      </c>
      <c r="CI63" s="41">
        <v>40536</v>
      </c>
      <c r="CJ63" s="30">
        <v>2.3094999999999999</v>
      </c>
      <c r="CK63" s="28">
        <v>40536</v>
      </c>
      <c r="CL63" s="30">
        <v>3.0459999999999998</v>
      </c>
      <c r="CM63" s="28">
        <v>40536</v>
      </c>
      <c r="CN63" s="30">
        <v>3.7471999999999999</v>
      </c>
      <c r="CO63" s="114">
        <v>40536</v>
      </c>
      <c r="CP63" s="30">
        <v>4.0495000000000001</v>
      </c>
      <c r="CQ63" s="28">
        <v>40536</v>
      </c>
      <c r="CR63" s="30">
        <v>4.4923999999999999</v>
      </c>
      <c r="CS63" s="41">
        <v>40536</v>
      </c>
      <c r="CT63" s="30">
        <v>2.6665000000000001</v>
      </c>
      <c r="CU63" s="28">
        <v>40536</v>
      </c>
      <c r="CV63" s="30">
        <v>3.4077000000000002</v>
      </c>
      <c r="CW63" s="28">
        <v>40536</v>
      </c>
      <c r="CX63" s="30">
        <v>4.0948000000000002</v>
      </c>
      <c r="CY63" s="114">
        <v>40536</v>
      </c>
      <c r="CZ63" s="30">
        <v>4.3296999999999999</v>
      </c>
      <c r="DA63" s="28">
        <v>40536</v>
      </c>
      <c r="DB63" s="30">
        <v>4.9302000000000001</v>
      </c>
      <c r="DC63" s="41">
        <v>40536</v>
      </c>
      <c r="DD63" s="30">
        <v>2.7654000000000001</v>
      </c>
      <c r="DE63" s="28">
        <v>40536</v>
      </c>
      <c r="DF63" s="30">
        <v>3.5221</v>
      </c>
      <c r="DG63" s="28">
        <v>40536</v>
      </c>
      <c r="DH63" s="30">
        <v>4.2066999999999997</v>
      </c>
      <c r="DI63" s="114">
        <v>40536</v>
      </c>
      <c r="DJ63" s="30">
        <v>4.3516000000000004</v>
      </c>
      <c r="DK63" s="28"/>
      <c r="DL63" s="30"/>
      <c r="DM63" s="41">
        <v>40536</v>
      </c>
      <c r="DN63" s="30">
        <v>3.2595000000000001</v>
      </c>
      <c r="DO63" s="28">
        <v>40536</v>
      </c>
      <c r="DP63" s="30">
        <v>4.2225000000000001</v>
      </c>
      <c r="DQ63" s="28">
        <v>40536</v>
      </c>
      <c r="DR63" s="30">
        <v>5.0678999999999998</v>
      </c>
      <c r="DS63" s="114">
        <v>40536</v>
      </c>
      <c r="DT63" s="30">
        <v>5.1909000000000001</v>
      </c>
      <c r="DU63" s="28"/>
      <c r="DV63" s="30"/>
      <c r="DW63" s="41">
        <v>40536</v>
      </c>
      <c r="DX63" s="30">
        <v>3.4533</v>
      </c>
      <c r="DY63" s="28">
        <v>40536</v>
      </c>
      <c r="DZ63" s="30">
        <v>5.1547999999999998</v>
      </c>
      <c r="EA63" s="28">
        <v>40536</v>
      </c>
      <c r="EB63" s="30">
        <v>6.5960000000000001</v>
      </c>
      <c r="EC63" s="114">
        <v>40536</v>
      </c>
      <c r="ED63" s="30">
        <v>6.8390000000000004</v>
      </c>
      <c r="EE63" s="28"/>
      <c r="EF63" s="23"/>
      <c r="EG63" s="1446"/>
      <c r="EH63" s="41">
        <v>40536</v>
      </c>
      <c r="EI63" s="30">
        <v>2.3628</v>
      </c>
      <c r="EJ63" s="28">
        <v>40536</v>
      </c>
      <c r="EK63" s="30">
        <v>3.0007000000000001</v>
      </c>
      <c r="EL63" s="28">
        <v>40536</v>
      </c>
      <c r="EM63" s="30">
        <v>3.7408000000000001</v>
      </c>
      <c r="EN63" s="28">
        <v>40536</v>
      </c>
      <c r="EO63" s="30">
        <v>4.1005000000000003</v>
      </c>
      <c r="EP63" s="28">
        <v>40536</v>
      </c>
      <c r="EQ63" s="88">
        <v>4.6934000000000005</v>
      </c>
      <c r="ER63" s="41">
        <v>40536</v>
      </c>
      <c r="ES63" s="30">
        <v>2.9514</v>
      </c>
      <c r="ET63" s="28">
        <v>40536</v>
      </c>
      <c r="EU63" s="30">
        <v>3.6707999999999998</v>
      </c>
      <c r="EV63" s="28">
        <v>40536</v>
      </c>
      <c r="EW63" s="30">
        <v>4.3746</v>
      </c>
      <c r="EX63" s="28">
        <v>40536</v>
      </c>
      <c r="EY63" s="30">
        <v>4.7548000000000004</v>
      </c>
      <c r="EZ63" s="28">
        <v>40536</v>
      </c>
      <c r="FA63" s="30">
        <v>5.1485000000000003</v>
      </c>
      <c r="FB63" s="1446"/>
      <c r="FC63" s="881">
        <v>40536</v>
      </c>
      <c r="FD63" s="184">
        <v>10.835000000000001</v>
      </c>
    </row>
    <row r="64" spans="1:160">
      <c r="A64" s="5">
        <f t="shared" si="1"/>
        <v>40543</v>
      </c>
      <c r="B64" s="41">
        <v>40543</v>
      </c>
      <c r="C64" s="30">
        <v>1.1672</v>
      </c>
      <c r="D64" s="28">
        <v>40543</v>
      </c>
      <c r="E64" s="30">
        <v>1.9997</v>
      </c>
      <c r="F64" s="28">
        <v>40543</v>
      </c>
      <c r="G64" s="30">
        <v>2.7429000000000001</v>
      </c>
      <c r="H64" s="28">
        <v>40543</v>
      </c>
      <c r="I64" s="30">
        <v>3.0026999999999999</v>
      </c>
      <c r="J64" s="28">
        <v>40543</v>
      </c>
      <c r="K64" s="99">
        <v>3.4741</v>
      </c>
      <c r="L64" s="41">
        <v>40543</v>
      </c>
      <c r="M64" s="30">
        <v>2.5135999999999998</v>
      </c>
      <c r="N64" s="28">
        <v>40543</v>
      </c>
      <c r="O64" s="30">
        <v>3.2744</v>
      </c>
      <c r="P64" s="28">
        <v>40543</v>
      </c>
      <c r="Q64" s="30">
        <v>3.7452999999999999</v>
      </c>
      <c r="R64" s="28">
        <v>40543</v>
      </c>
      <c r="S64" s="30">
        <v>3.9954999999999998</v>
      </c>
      <c r="T64" s="28">
        <v>40543</v>
      </c>
      <c r="U64" s="30">
        <v>4.2510000000000003</v>
      </c>
      <c r="V64" s="119">
        <v>40543</v>
      </c>
      <c r="W64" s="30">
        <v>2.5707</v>
      </c>
      <c r="X64" s="28">
        <v>40543</v>
      </c>
      <c r="Y64" s="30">
        <v>3.2871000000000001</v>
      </c>
      <c r="Z64" s="28">
        <v>40543</v>
      </c>
      <c r="AA64" s="30">
        <v>3.8307000000000002</v>
      </c>
      <c r="AB64" s="28">
        <v>40543</v>
      </c>
      <c r="AC64" s="30">
        <v>3.9628999999999999</v>
      </c>
      <c r="AD64" s="28">
        <v>40543</v>
      </c>
      <c r="AE64" s="30">
        <v>4.2545000000000002</v>
      </c>
      <c r="AF64" s="890">
        <v>40543</v>
      </c>
      <c r="AG64" s="30">
        <v>0.10199999999999999</v>
      </c>
      <c r="AH64" s="890">
        <v>40543</v>
      </c>
      <c r="AI64" s="30">
        <v>0.10100000000000001</v>
      </c>
      <c r="AJ64" s="41">
        <v>40543</v>
      </c>
      <c r="AK64" s="30">
        <v>-0.59199999999999997</v>
      </c>
      <c r="AL64" s="28">
        <v>40543</v>
      </c>
      <c r="AM64" s="30" t="s">
        <v>31</v>
      </c>
      <c r="AN64" s="28">
        <v>40543</v>
      </c>
      <c r="AO64" s="30">
        <v>1.032</v>
      </c>
      <c r="AP64" s="41">
        <v>40543</v>
      </c>
      <c r="AQ64" s="30">
        <v>1.8169999999999999</v>
      </c>
      <c r="AR64" s="28">
        <v>40543</v>
      </c>
      <c r="AS64" s="30">
        <v>2.0870000000000002</v>
      </c>
      <c r="AT64" s="41">
        <v>40543</v>
      </c>
      <c r="AU64" s="30">
        <v>3.3620000000000001</v>
      </c>
      <c r="AV64" s="119">
        <v>40543</v>
      </c>
      <c r="AW64" s="30">
        <v>3.3923999999999999</v>
      </c>
      <c r="AX64" s="119">
        <v>40543</v>
      </c>
      <c r="AY64" s="99">
        <v>3.5329999999999999</v>
      </c>
      <c r="AZ64" s="41">
        <v>40543</v>
      </c>
      <c r="BA64" s="30">
        <v>1.3580000000000001</v>
      </c>
      <c r="BB64" s="28">
        <v>40543</v>
      </c>
      <c r="BC64" s="30">
        <v>2.1764000000000001</v>
      </c>
      <c r="BD64" s="28">
        <v>40543</v>
      </c>
      <c r="BE64" s="30">
        <v>3.0331000000000001</v>
      </c>
      <c r="BF64" s="28">
        <v>40543</v>
      </c>
      <c r="BG64" s="30">
        <v>3.2806999999999999</v>
      </c>
      <c r="BH64" s="28">
        <v>40543</v>
      </c>
      <c r="BI64" s="30">
        <v>3.6114000000000002</v>
      </c>
      <c r="BJ64" s="890">
        <v>40543</v>
      </c>
      <c r="BK64" s="30">
        <v>3.387</v>
      </c>
      <c r="BL64" s="890">
        <v>40543</v>
      </c>
      <c r="BM64" s="30">
        <v>3.4119999999999999</v>
      </c>
      <c r="BN64" s="41">
        <v>40543</v>
      </c>
      <c r="BO64" s="30">
        <v>0.77500000000000002</v>
      </c>
      <c r="BP64" s="28">
        <v>40543</v>
      </c>
      <c r="BQ64" s="30">
        <v>1.5470000000000002</v>
      </c>
      <c r="BR64" s="28">
        <v>40543</v>
      </c>
      <c r="BS64" s="30">
        <v>2.286</v>
      </c>
      <c r="BT64" s="41">
        <v>40543</v>
      </c>
      <c r="BU64" s="30">
        <v>2.6890000000000001</v>
      </c>
      <c r="BV64" s="28">
        <v>40543</v>
      </c>
      <c r="BW64" s="30">
        <v>3.331</v>
      </c>
      <c r="BX64" s="1446"/>
      <c r="BY64" s="93">
        <v>40543</v>
      </c>
      <c r="BZ64" s="723">
        <v>2.4359999999999999</v>
      </c>
      <c r="CA64" s="28">
        <v>40543</v>
      </c>
      <c r="CB64" s="723">
        <v>3.2090000000000001</v>
      </c>
      <c r="CC64" s="28">
        <v>40543</v>
      </c>
      <c r="CD64" s="723">
        <v>3.8780000000000001</v>
      </c>
      <c r="CE64" s="28">
        <v>40543</v>
      </c>
      <c r="CF64" s="723">
        <v>4.1719999999999997</v>
      </c>
      <c r="CG64" s="28">
        <v>40543</v>
      </c>
      <c r="CH64" s="723">
        <v>4.4960000000000004</v>
      </c>
      <c r="CI64" s="41">
        <v>40543</v>
      </c>
      <c r="CJ64" s="30">
        <v>2.2086999999999999</v>
      </c>
      <c r="CK64" s="28">
        <v>40543</v>
      </c>
      <c r="CL64" s="30">
        <v>3.0442</v>
      </c>
      <c r="CM64" s="28">
        <v>40543</v>
      </c>
      <c r="CN64" s="30">
        <v>3.7208999999999999</v>
      </c>
      <c r="CO64" s="114">
        <v>40543</v>
      </c>
      <c r="CP64" s="30">
        <v>4.0316999999999998</v>
      </c>
      <c r="CQ64" s="28">
        <v>40543</v>
      </c>
      <c r="CR64" s="30">
        <v>4.4420999999999999</v>
      </c>
      <c r="CS64" s="41">
        <v>40543</v>
      </c>
      <c r="CT64" s="30">
        <v>2.5526999999999997</v>
      </c>
      <c r="CU64" s="28">
        <v>40543</v>
      </c>
      <c r="CV64" s="30">
        <v>3.3959000000000001</v>
      </c>
      <c r="CW64" s="28">
        <v>40543</v>
      </c>
      <c r="CX64" s="30">
        <v>4.0564999999999998</v>
      </c>
      <c r="CY64" s="114">
        <v>40543</v>
      </c>
      <c r="CZ64" s="30">
        <v>4.2998000000000003</v>
      </c>
      <c r="DA64" s="28">
        <v>40543</v>
      </c>
      <c r="DB64" s="30">
        <v>4.8678999999999997</v>
      </c>
      <c r="DC64" s="41">
        <v>40543</v>
      </c>
      <c r="DD64" s="30">
        <v>2.6638999999999999</v>
      </c>
      <c r="DE64" s="28">
        <v>40543</v>
      </c>
      <c r="DF64" s="30">
        <v>3.5206</v>
      </c>
      <c r="DG64" s="28">
        <v>40543</v>
      </c>
      <c r="DH64" s="30">
        <v>4.2007000000000003</v>
      </c>
      <c r="DI64" s="114">
        <v>40543</v>
      </c>
      <c r="DJ64" s="30">
        <v>4.3940000000000001</v>
      </c>
      <c r="DK64" s="28"/>
      <c r="DL64" s="30"/>
      <c r="DM64" s="41">
        <v>40543</v>
      </c>
      <c r="DN64" s="30">
        <v>3.1474000000000002</v>
      </c>
      <c r="DO64" s="28">
        <v>40543</v>
      </c>
      <c r="DP64" s="30">
        <v>4.2114000000000003</v>
      </c>
      <c r="DQ64" s="28">
        <v>40543</v>
      </c>
      <c r="DR64" s="30">
        <v>5.0313999999999997</v>
      </c>
      <c r="DS64" s="114">
        <v>40543</v>
      </c>
      <c r="DT64" s="30">
        <v>5.1627999999999998</v>
      </c>
      <c r="DU64" s="28"/>
      <c r="DV64" s="30"/>
      <c r="DW64" s="41">
        <v>40543</v>
      </c>
      <c r="DX64" s="30">
        <v>3.4077000000000002</v>
      </c>
      <c r="DY64" s="28">
        <v>40543</v>
      </c>
      <c r="DZ64" s="30">
        <v>5.2077999999999998</v>
      </c>
      <c r="EA64" s="28">
        <v>40543</v>
      </c>
      <c r="EB64" s="30">
        <v>6.6243999999999996</v>
      </c>
      <c r="EC64" s="114">
        <v>40543</v>
      </c>
      <c r="ED64" s="30">
        <v>6.8769</v>
      </c>
      <c r="EE64" s="28"/>
      <c r="EF64" s="23"/>
      <c r="EG64" s="1446"/>
      <c r="EH64" s="41">
        <v>40543</v>
      </c>
      <c r="EI64" s="30">
        <v>2.2717999999999998</v>
      </c>
      <c r="EJ64" s="28">
        <v>40543</v>
      </c>
      <c r="EK64" s="30">
        <v>3.0097</v>
      </c>
      <c r="EL64" s="28">
        <v>40543</v>
      </c>
      <c r="EM64" s="30">
        <v>3.7254</v>
      </c>
      <c r="EN64" s="28">
        <v>40543</v>
      </c>
      <c r="EO64" s="30">
        <v>4.0934999999999997</v>
      </c>
      <c r="EP64" s="28">
        <v>40543</v>
      </c>
      <c r="EQ64" s="88">
        <v>4.6539000000000001</v>
      </c>
      <c r="ER64" s="41">
        <v>40543</v>
      </c>
      <c r="ES64" s="30">
        <v>2.8552999999999997</v>
      </c>
      <c r="ET64" s="28">
        <v>40543</v>
      </c>
      <c r="EU64" s="30">
        <v>3.6745999999999999</v>
      </c>
      <c r="EV64" s="28">
        <v>40543</v>
      </c>
      <c r="EW64" s="30">
        <v>4.3539000000000003</v>
      </c>
      <c r="EX64" s="28">
        <v>40543</v>
      </c>
      <c r="EY64" s="30">
        <v>4.7426000000000004</v>
      </c>
      <c r="EZ64" s="28">
        <v>40543</v>
      </c>
      <c r="FA64" s="30">
        <v>5.1037999999999997</v>
      </c>
      <c r="FB64" s="1446"/>
      <c r="FC64" s="881">
        <v>40543</v>
      </c>
      <c r="FD64" s="184">
        <v>10.852</v>
      </c>
    </row>
    <row r="65" spans="1:160">
      <c r="A65" s="5">
        <f t="shared" si="1"/>
        <v>40550</v>
      </c>
      <c r="B65" s="41">
        <v>40550</v>
      </c>
      <c r="C65" s="30">
        <v>1.1822999999999999</v>
      </c>
      <c r="D65" s="28">
        <v>40550</v>
      </c>
      <c r="E65" s="30">
        <v>1.9451000000000001</v>
      </c>
      <c r="F65" s="28">
        <v>40550</v>
      </c>
      <c r="G65" s="30">
        <v>2.7101999999999999</v>
      </c>
      <c r="H65" s="28">
        <v>40550</v>
      </c>
      <c r="I65" s="30">
        <v>2.9420999999999999</v>
      </c>
      <c r="J65" s="28">
        <v>40550</v>
      </c>
      <c r="K65" s="99">
        <v>3.4363000000000001</v>
      </c>
      <c r="L65" s="41">
        <v>40550</v>
      </c>
      <c r="M65" s="30">
        <v>2.6882000000000001</v>
      </c>
      <c r="N65" s="28">
        <v>40550</v>
      </c>
      <c r="O65" s="30">
        <v>3.4561999999999999</v>
      </c>
      <c r="P65" s="28">
        <v>40550</v>
      </c>
      <c r="Q65" s="30">
        <v>3.9198</v>
      </c>
      <c r="R65" s="28">
        <v>40550</v>
      </c>
      <c r="S65" s="30">
        <v>4.1615000000000002</v>
      </c>
      <c r="T65" s="28">
        <v>40550</v>
      </c>
      <c r="U65" s="30">
        <v>4.4101999999999997</v>
      </c>
      <c r="V65" s="119">
        <v>40550</v>
      </c>
      <c r="W65" s="30">
        <v>2.7109000000000001</v>
      </c>
      <c r="X65" s="28">
        <v>40550</v>
      </c>
      <c r="Y65" s="30">
        <v>3.4129</v>
      </c>
      <c r="Z65" s="28">
        <v>40550</v>
      </c>
      <c r="AA65" s="30">
        <v>3.9771999999999998</v>
      </c>
      <c r="AB65" s="28">
        <v>40550</v>
      </c>
      <c r="AC65" s="30">
        <v>4.1338999999999997</v>
      </c>
      <c r="AD65" s="28">
        <v>40550</v>
      </c>
      <c r="AE65" s="30">
        <v>4.4096000000000002</v>
      </c>
      <c r="AF65" s="890">
        <v>40550</v>
      </c>
      <c r="AG65" s="30">
        <v>0.106</v>
      </c>
      <c r="AH65" s="890">
        <v>40550</v>
      </c>
      <c r="AI65" s="30">
        <v>0.105</v>
      </c>
      <c r="AJ65" s="41">
        <v>40550</v>
      </c>
      <c r="AK65" s="30">
        <v>-0.61699999999999999</v>
      </c>
      <c r="AL65" s="28">
        <v>40550</v>
      </c>
      <c r="AM65" s="30" t="s">
        <v>31</v>
      </c>
      <c r="AN65" s="28">
        <v>40550</v>
      </c>
      <c r="AO65" s="30">
        <v>0.96699999999999997</v>
      </c>
      <c r="AP65" s="41">
        <v>40550</v>
      </c>
      <c r="AQ65" s="30">
        <v>1.8319999999999999</v>
      </c>
      <c r="AR65" s="28">
        <v>40550</v>
      </c>
      <c r="AS65" s="30">
        <v>2.109</v>
      </c>
      <c r="AT65" s="41">
        <v>40550</v>
      </c>
      <c r="AU65" s="30">
        <v>3.3330000000000002</v>
      </c>
      <c r="AV65" s="119">
        <v>40550</v>
      </c>
      <c r="AW65" s="30">
        <v>3.3731</v>
      </c>
      <c r="AX65" s="119">
        <v>40550</v>
      </c>
      <c r="AY65" s="99">
        <v>3.5129999999999999</v>
      </c>
      <c r="AZ65" s="41">
        <v>40550</v>
      </c>
      <c r="BA65" s="30">
        <v>1.3603000000000001</v>
      </c>
      <c r="BB65" s="28">
        <v>40550</v>
      </c>
      <c r="BC65" s="30">
        <v>2.1512000000000002</v>
      </c>
      <c r="BD65" s="28">
        <v>40550</v>
      </c>
      <c r="BE65" s="30">
        <v>2.9361000000000002</v>
      </c>
      <c r="BF65" s="28">
        <v>40550</v>
      </c>
      <c r="BG65" s="30">
        <v>3.1941000000000002</v>
      </c>
      <c r="BH65" s="28">
        <v>40550</v>
      </c>
      <c r="BI65" s="30">
        <v>3.5383</v>
      </c>
      <c r="BJ65" s="890">
        <v>40550</v>
      </c>
      <c r="BK65" s="30">
        <v>3.32</v>
      </c>
      <c r="BL65" s="890">
        <v>40550</v>
      </c>
      <c r="BM65" s="30">
        <v>3.3159999999999998</v>
      </c>
      <c r="BN65" s="41">
        <v>40550</v>
      </c>
      <c r="BO65" s="30">
        <v>0.80500000000000005</v>
      </c>
      <c r="BP65" s="28">
        <v>40550</v>
      </c>
      <c r="BQ65" s="30">
        <v>1.569</v>
      </c>
      <c r="BR65" s="28">
        <v>40550</v>
      </c>
      <c r="BS65" s="30">
        <v>2.3839999999999999</v>
      </c>
      <c r="BT65" s="41">
        <v>40550</v>
      </c>
      <c r="BU65" s="30">
        <v>2.8180000000000001</v>
      </c>
      <c r="BV65" s="28">
        <v>40550</v>
      </c>
      <c r="BW65" s="30">
        <v>3.552</v>
      </c>
      <c r="BX65" s="1446"/>
      <c r="BY65" s="93">
        <v>40550</v>
      </c>
      <c r="BZ65" s="723">
        <v>2.4660000000000002</v>
      </c>
      <c r="CA65" s="28">
        <v>40550</v>
      </c>
      <c r="CB65" s="723">
        <v>3.105</v>
      </c>
      <c r="CC65" s="28">
        <v>40550</v>
      </c>
      <c r="CD65" s="723">
        <v>3.7919999999999998</v>
      </c>
      <c r="CE65" s="28">
        <v>40550</v>
      </c>
      <c r="CF65" s="723">
        <v>4.0789999999999997</v>
      </c>
      <c r="CG65" s="28">
        <v>40550</v>
      </c>
      <c r="CH65" s="723">
        <v>4.4119999999999999</v>
      </c>
      <c r="CI65" s="41">
        <v>40550</v>
      </c>
      <c r="CJ65" s="30">
        <v>2.2568000000000001</v>
      </c>
      <c r="CK65" s="28">
        <v>40550</v>
      </c>
      <c r="CL65" s="30">
        <v>2.9355000000000002</v>
      </c>
      <c r="CM65" s="28">
        <v>40550</v>
      </c>
      <c r="CN65" s="30">
        <v>3.6245000000000003</v>
      </c>
      <c r="CO65" s="114">
        <v>40550</v>
      </c>
      <c r="CP65" s="30">
        <v>3.9268000000000001</v>
      </c>
      <c r="CQ65" s="28">
        <v>40550</v>
      </c>
      <c r="CR65" s="30">
        <v>4.3657000000000004</v>
      </c>
      <c r="CS65" s="41">
        <v>40550</v>
      </c>
      <c r="CT65" s="30">
        <v>2.6179999999999999</v>
      </c>
      <c r="CU65" s="28">
        <v>40550</v>
      </c>
      <c r="CV65" s="30">
        <v>3.3045</v>
      </c>
      <c r="CW65" s="28">
        <v>40550</v>
      </c>
      <c r="CX65" s="30">
        <v>3.9773000000000001</v>
      </c>
      <c r="CY65" s="114">
        <v>40550</v>
      </c>
      <c r="CZ65" s="30">
        <v>4.2121000000000004</v>
      </c>
      <c r="DA65" s="28">
        <v>40550</v>
      </c>
      <c r="DB65" s="30">
        <v>4.8087</v>
      </c>
      <c r="DC65" s="41">
        <v>40550</v>
      </c>
      <c r="DD65" s="30">
        <v>2.6867000000000001</v>
      </c>
      <c r="DE65" s="28">
        <v>40550</v>
      </c>
      <c r="DF65" s="30">
        <v>3.3866000000000001</v>
      </c>
      <c r="DG65" s="28">
        <v>40550</v>
      </c>
      <c r="DH65" s="30">
        <v>4.0789999999999997</v>
      </c>
      <c r="DI65" s="114">
        <v>40550</v>
      </c>
      <c r="DJ65" s="30">
        <v>4.2637999999999998</v>
      </c>
      <c r="DK65" s="28"/>
      <c r="DL65" s="30"/>
      <c r="DM65" s="41">
        <v>40550</v>
      </c>
      <c r="DN65" s="30">
        <v>3.1888000000000001</v>
      </c>
      <c r="DO65" s="28">
        <v>40550</v>
      </c>
      <c r="DP65" s="30">
        <v>4.0951000000000004</v>
      </c>
      <c r="DQ65" s="28">
        <v>40550</v>
      </c>
      <c r="DR65" s="30">
        <v>4.9272999999999998</v>
      </c>
      <c r="DS65" s="114">
        <v>40550</v>
      </c>
      <c r="DT65" s="30">
        <v>5.0502000000000002</v>
      </c>
      <c r="DU65" s="28"/>
      <c r="DV65" s="30"/>
      <c r="DW65" s="41">
        <v>40550</v>
      </c>
      <c r="DX65" s="30">
        <v>3.4157999999999999</v>
      </c>
      <c r="DY65" s="28">
        <v>40550</v>
      </c>
      <c r="DZ65" s="30">
        <v>5.0610999999999997</v>
      </c>
      <c r="EA65" s="28">
        <v>40550</v>
      </c>
      <c r="EB65" s="30">
        <v>6.49</v>
      </c>
      <c r="EC65" s="114">
        <v>40550</v>
      </c>
      <c r="ED65" s="30">
        <v>6.734</v>
      </c>
      <c r="EE65" s="28"/>
      <c r="EF65" s="23"/>
      <c r="EG65" s="1446"/>
      <c r="EH65" s="41">
        <v>40550</v>
      </c>
      <c r="EI65" s="30">
        <v>2.3056999999999999</v>
      </c>
      <c r="EJ65" s="28">
        <v>40550</v>
      </c>
      <c r="EK65" s="30">
        <v>2.9016000000000002</v>
      </c>
      <c r="EL65" s="28">
        <v>40550</v>
      </c>
      <c r="EM65" s="30">
        <v>3.6212999999999997</v>
      </c>
      <c r="EN65" s="28">
        <v>40550</v>
      </c>
      <c r="EO65" s="30">
        <v>4.0164</v>
      </c>
      <c r="EP65" s="28">
        <v>40550</v>
      </c>
      <c r="EQ65" s="88">
        <v>4.6108000000000002</v>
      </c>
      <c r="ER65" s="41">
        <v>40550</v>
      </c>
      <c r="ES65" s="30">
        <v>2.8915999999999999</v>
      </c>
      <c r="ET65" s="28">
        <v>40550</v>
      </c>
      <c r="EU65" s="30">
        <v>3.5541999999999998</v>
      </c>
      <c r="EV65" s="28">
        <v>40550</v>
      </c>
      <c r="EW65" s="30">
        <v>4.2457000000000003</v>
      </c>
      <c r="EX65" s="28">
        <v>40550</v>
      </c>
      <c r="EY65" s="30">
        <v>4.6258999999999997</v>
      </c>
      <c r="EZ65" s="28">
        <v>40550</v>
      </c>
      <c r="FA65" s="30">
        <v>5.0255999999999998</v>
      </c>
      <c r="FB65" s="1446"/>
      <c r="FC65" s="881">
        <v>40550</v>
      </c>
      <c r="FD65" s="184">
        <v>10.685</v>
      </c>
    </row>
    <row r="66" spans="1:160">
      <c r="A66" s="5">
        <f t="shared" si="1"/>
        <v>40557</v>
      </c>
      <c r="B66" s="41">
        <v>40557</v>
      </c>
      <c r="C66" s="30">
        <v>1.4577</v>
      </c>
      <c r="D66" s="28">
        <v>40557</v>
      </c>
      <c r="E66" s="30">
        <v>2.1907999999999999</v>
      </c>
      <c r="F66" s="28">
        <v>40557</v>
      </c>
      <c r="G66" s="30">
        <v>2.8424999999999998</v>
      </c>
      <c r="H66" s="28">
        <v>40557</v>
      </c>
      <c r="I66" s="30">
        <v>3.0676999999999999</v>
      </c>
      <c r="J66" s="28">
        <v>40557</v>
      </c>
      <c r="K66" s="99">
        <v>3.5063</v>
      </c>
      <c r="L66" s="41">
        <v>40557</v>
      </c>
      <c r="M66" s="30">
        <v>2.6318999999999999</v>
      </c>
      <c r="N66" s="28">
        <v>40557</v>
      </c>
      <c r="O66" s="30">
        <v>3.4156</v>
      </c>
      <c r="P66" s="28">
        <v>40557</v>
      </c>
      <c r="Q66" s="30">
        <v>3.8693999999999997</v>
      </c>
      <c r="R66" s="28">
        <v>40557</v>
      </c>
      <c r="S66" s="30">
        <v>4.1029999999999998</v>
      </c>
      <c r="T66" s="28">
        <v>40557</v>
      </c>
      <c r="U66" s="30">
        <v>4.4006999999999996</v>
      </c>
      <c r="V66" s="119">
        <v>40557</v>
      </c>
      <c r="W66" s="30">
        <v>2.6823999999999999</v>
      </c>
      <c r="X66" s="28">
        <v>40557</v>
      </c>
      <c r="Y66" s="30">
        <v>3.3938000000000001</v>
      </c>
      <c r="Z66" s="28">
        <v>40557</v>
      </c>
      <c r="AA66" s="30">
        <v>3.9257999999999997</v>
      </c>
      <c r="AB66" s="28">
        <v>40557</v>
      </c>
      <c r="AC66" s="30">
        <v>4.0862999999999996</v>
      </c>
      <c r="AD66" s="28">
        <v>40557</v>
      </c>
      <c r="AE66" s="30">
        <v>4.3971999999999998</v>
      </c>
      <c r="AF66" s="890">
        <v>40557</v>
      </c>
      <c r="AG66" s="30">
        <v>0.105</v>
      </c>
      <c r="AH66" s="890">
        <v>40557</v>
      </c>
      <c r="AI66" s="30">
        <v>0.104</v>
      </c>
      <c r="AJ66" s="41">
        <v>40557</v>
      </c>
      <c r="AK66" s="30">
        <v>-0.42899999999999999</v>
      </c>
      <c r="AL66" s="28">
        <v>40557</v>
      </c>
      <c r="AM66" s="30" t="s">
        <v>31</v>
      </c>
      <c r="AN66" s="28">
        <v>40557</v>
      </c>
      <c r="AO66" s="30">
        <v>1.091</v>
      </c>
      <c r="AP66" s="41">
        <v>40557</v>
      </c>
      <c r="AQ66" s="30">
        <v>1.87</v>
      </c>
      <c r="AR66" s="28">
        <v>40557</v>
      </c>
      <c r="AS66" s="30">
        <v>2.0760000000000001</v>
      </c>
      <c r="AT66" s="41">
        <v>40557</v>
      </c>
      <c r="AU66" s="30">
        <v>3.4039999999999999</v>
      </c>
      <c r="AV66" s="119">
        <v>40557</v>
      </c>
      <c r="AW66" s="30">
        <v>3.4198</v>
      </c>
      <c r="AX66" s="119">
        <v>40557</v>
      </c>
      <c r="AY66" s="99">
        <v>3.544</v>
      </c>
      <c r="AZ66" s="41">
        <v>40557</v>
      </c>
      <c r="BA66" s="30">
        <v>1.605</v>
      </c>
      <c r="BB66" s="28">
        <v>40557</v>
      </c>
      <c r="BC66" s="30">
        <v>2.3559999999999999</v>
      </c>
      <c r="BD66" s="28">
        <v>40557</v>
      </c>
      <c r="BE66" s="30">
        <v>3.0911</v>
      </c>
      <c r="BF66" s="28">
        <v>40557</v>
      </c>
      <c r="BG66" s="30">
        <v>3.3136000000000001</v>
      </c>
      <c r="BH66" s="28">
        <v>40557</v>
      </c>
      <c r="BI66" s="30">
        <v>3.6320000000000001</v>
      </c>
      <c r="BJ66" s="890">
        <v>40557</v>
      </c>
      <c r="BK66" s="30">
        <v>3.4159999999999999</v>
      </c>
      <c r="BL66" s="890">
        <v>40557</v>
      </c>
      <c r="BM66" s="30">
        <v>3.43</v>
      </c>
      <c r="BN66" s="41">
        <v>40557</v>
      </c>
      <c r="BO66" s="30">
        <v>0.75900000000000001</v>
      </c>
      <c r="BP66" s="28">
        <v>40557</v>
      </c>
      <c r="BQ66" s="30">
        <v>1.4910000000000001</v>
      </c>
      <c r="BR66" s="28">
        <v>40557</v>
      </c>
      <c r="BS66" s="30">
        <v>2.3050000000000002</v>
      </c>
      <c r="BT66" s="41">
        <v>40557</v>
      </c>
      <c r="BU66" s="30">
        <v>2.7290000000000001</v>
      </c>
      <c r="BV66" s="28">
        <v>40557</v>
      </c>
      <c r="BW66" s="30">
        <v>3.4470000000000001</v>
      </c>
      <c r="BX66" s="1446"/>
      <c r="BY66" s="93">
        <v>40557</v>
      </c>
      <c r="BZ66" s="723">
        <v>2.6959999999999997</v>
      </c>
      <c r="CA66" s="28">
        <v>40557</v>
      </c>
      <c r="CB66" s="723">
        <v>3.3279999999999998</v>
      </c>
      <c r="CC66" s="28">
        <v>40557</v>
      </c>
      <c r="CD66" s="723">
        <v>3.9590000000000001</v>
      </c>
      <c r="CE66" s="28">
        <v>40557</v>
      </c>
      <c r="CF66" s="723">
        <v>4.234</v>
      </c>
      <c r="CG66" s="28">
        <v>40557</v>
      </c>
      <c r="CH66" s="723">
        <v>4.5280000000000005</v>
      </c>
      <c r="CI66" s="41">
        <v>40557</v>
      </c>
      <c r="CJ66" s="30">
        <v>2.5154000000000001</v>
      </c>
      <c r="CK66" s="28">
        <v>40557</v>
      </c>
      <c r="CL66" s="30">
        <v>3.1909000000000001</v>
      </c>
      <c r="CM66" s="28">
        <v>40557</v>
      </c>
      <c r="CN66" s="30">
        <v>3.8226</v>
      </c>
      <c r="CO66" s="114">
        <v>40557</v>
      </c>
      <c r="CP66" s="30">
        <v>4.0974000000000004</v>
      </c>
      <c r="CQ66" s="28">
        <v>40557</v>
      </c>
      <c r="CR66" s="30">
        <v>4.5084</v>
      </c>
      <c r="CS66" s="41">
        <v>40557</v>
      </c>
      <c r="CT66" s="30">
        <v>2.8738000000000001</v>
      </c>
      <c r="CU66" s="28">
        <v>40557</v>
      </c>
      <c r="CV66" s="30">
        <v>3.5569999999999999</v>
      </c>
      <c r="CW66" s="28">
        <v>40557</v>
      </c>
      <c r="CX66" s="30">
        <v>4.1726000000000001</v>
      </c>
      <c r="CY66" s="114">
        <v>40557</v>
      </c>
      <c r="CZ66" s="30">
        <v>4.3799000000000001</v>
      </c>
      <c r="DA66" s="28">
        <v>40557</v>
      </c>
      <c r="DB66" s="30">
        <v>4.9485000000000001</v>
      </c>
      <c r="DC66" s="41">
        <v>40557</v>
      </c>
      <c r="DD66" s="30">
        <v>2.9144999999999999</v>
      </c>
      <c r="DE66" s="28">
        <v>40557</v>
      </c>
      <c r="DF66" s="30">
        <v>3.5941999999999998</v>
      </c>
      <c r="DG66" s="28">
        <v>40557</v>
      </c>
      <c r="DH66" s="30">
        <v>4.2483000000000004</v>
      </c>
      <c r="DI66" s="114">
        <v>40557</v>
      </c>
      <c r="DJ66" s="30">
        <v>4.4057000000000004</v>
      </c>
      <c r="DK66" s="28"/>
      <c r="DL66" s="30"/>
      <c r="DM66" s="41">
        <v>40557</v>
      </c>
      <c r="DN66" s="30">
        <v>3.4253999999999998</v>
      </c>
      <c r="DO66" s="28">
        <v>40557</v>
      </c>
      <c r="DP66" s="30">
        <v>4.3284000000000002</v>
      </c>
      <c r="DQ66" s="28">
        <v>40557</v>
      </c>
      <c r="DR66" s="30">
        <v>5.1032999999999999</v>
      </c>
      <c r="DS66" s="114">
        <v>40557</v>
      </c>
      <c r="DT66" s="30">
        <v>5.1988000000000003</v>
      </c>
      <c r="DU66" s="28"/>
      <c r="DV66" s="30"/>
      <c r="DW66" s="41">
        <v>40557</v>
      </c>
      <c r="DX66" s="30">
        <v>3.4973999999999998</v>
      </c>
      <c r="DY66" s="28">
        <v>40557</v>
      </c>
      <c r="DZ66" s="30">
        <v>5.1394000000000002</v>
      </c>
      <c r="EA66" s="28">
        <v>40557</v>
      </c>
      <c r="EB66" s="30">
        <v>6.5110999999999999</v>
      </c>
      <c r="EC66" s="114">
        <v>40557</v>
      </c>
      <c r="ED66" s="30">
        <v>6.7275</v>
      </c>
      <c r="EE66" s="28"/>
      <c r="EF66" s="23"/>
      <c r="EG66" s="1446"/>
      <c r="EH66" s="41">
        <v>40557</v>
      </c>
      <c r="EI66" s="30">
        <v>2.5585</v>
      </c>
      <c r="EJ66" s="28">
        <v>40557</v>
      </c>
      <c r="EK66" s="30">
        <v>3.1374</v>
      </c>
      <c r="EL66" s="28">
        <v>40557</v>
      </c>
      <c r="EM66" s="30">
        <v>3.7911000000000001</v>
      </c>
      <c r="EN66" s="28">
        <v>40557</v>
      </c>
      <c r="EO66" s="30">
        <v>4.1782000000000004</v>
      </c>
      <c r="EP66" s="28">
        <v>40557</v>
      </c>
      <c r="EQ66" s="88">
        <v>4.7366000000000001</v>
      </c>
      <c r="ER66" s="41">
        <v>40557</v>
      </c>
      <c r="ES66" s="30">
        <v>3.1551999999999998</v>
      </c>
      <c r="ET66" s="28">
        <v>40557</v>
      </c>
      <c r="EU66" s="30">
        <v>3.8144999999999998</v>
      </c>
      <c r="EV66" s="28">
        <v>40557</v>
      </c>
      <c r="EW66" s="30">
        <v>4.4488000000000003</v>
      </c>
      <c r="EX66" s="28">
        <v>40557</v>
      </c>
      <c r="EY66" s="30">
        <v>4.8014999999999999</v>
      </c>
      <c r="EZ66" s="28">
        <v>40557</v>
      </c>
      <c r="FA66" s="30">
        <v>5.1731999999999996</v>
      </c>
      <c r="FB66" s="1446"/>
      <c r="FC66" s="881">
        <v>40557</v>
      </c>
      <c r="FD66" s="184">
        <v>10.654</v>
      </c>
    </row>
    <row r="67" spans="1:160">
      <c r="A67" s="5">
        <f t="shared" si="1"/>
        <v>40564</v>
      </c>
      <c r="B67" s="41">
        <v>40564</v>
      </c>
      <c r="C67" s="30">
        <v>1.6640000000000001</v>
      </c>
      <c r="D67" s="28">
        <v>40564</v>
      </c>
      <c r="E67" s="30">
        <v>2.3309000000000002</v>
      </c>
      <c r="F67" s="28">
        <v>40564</v>
      </c>
      <c r="G67" s="30">
        <v>2.9489000000000001</v>
      </c>
      <c r="H67" s="28">
        <v>40564</v>
      </c>
      <c r="I67" s="30">
        <v>3.2065999999999999</v>
      </c>
      <c r="J67" s="28">
        <v>40564</v>
      </c>
      <c r="K67" s="99">
        <v>3.6139000000000001</v>
      </c>
      <c r="L67" s="41">
        <v>40564</v>
      </c>
      <c r="M67" s="30">
        <v>2.6520000000000001</v>
      </c>
      <c r="N67" s="28">
        <v>40564</v>
      </c>
      <c r="O67" s="30">
        <v>3.4180999999999999</v>
      </c>
      <c r="P67" s="28">
        <v>40564</v>
      </c>
      <c r="Q67" s="30">
        <v>3.8525999999999998</v>
      </c>
      <c r="R67" s="28">
        <v>40564</v>
      </c>
      <c r="S67" s="30">
        <v>4.0949</v>
      </c>
      <c r="T67" s="28">
        <v>40564</v>
      </c>
      <c r="U67" s="30">
        <v>4.4248000000000003</v>
      </c>
      <c r="V67" s="119">
        <v>40564</v>
      </c>
      <c r="W67" s="30">
        <v>2.6575000000000002</v>
      </c>
      <c r="X67" s="28">
        <v>40564</v>
      </c>
      <c r="Y67" s="30">
        <v>3.3788</v>
      </c>
      <c r="Z67" s="28">
        <v>40564</v>
      </c>
      <c r="AA67" s="30">
        <v>3.9115000000000002</v>
      </c>
      <c r="AB67" s="28">
        <v>40564</v>
      </c>
      <c r="AC67" s="30">
        <v>4.1006999999999998</v>
      </c>
      <c r="AD67" s="28">
        <v>40564</v>
      </c>
      <c r="AE67" s="30">
        <v>4.4263000000000003</v>
      </c>
      <c r="AF67" s="890">
        <v>40564</v>
      </c>
      <c r="AG67" s="30">
        <v>0.105</v>
      </c>
      <c r="AH67" s="890">
        <v>40564</v>
      </c>
      <c r="AI67" s="30">
        <v>0.105</v>
      </c>
      <c r="AJ67" s="41">
        <v>40564</v>
      </c>
      <c r="AK67" s="30">
        <v>-0.35399999999999998</v>
      </c>
      <c r="AL67" s="28">
        <v>40564</v>
      </c>
      <c r="AM67" s="30">
        <v>0.59799999999999998</v>
      </c>
      <c r="AN67" s="28">
        <v>40564</v>
      </c>
      <c r="AO67" s="30">
        <v>1.113</v>
      </c>
      <c r="AP67" s="41">
        <v>40564</v>
      </c>
      <c r="AQ67" s="30">
        <v>1.9370000000000001</v>
      </c>
      <c r="AR67" s="28">
        <v>40564</v>
      </c>
      <c r="AS67" s="30">
        <v>2.1379999999999999</v>
      </c>
      <c r="AT67" s="41">
        <v>40564</v>
      </c>
      <c r="AU67" s="30">
        <v>3.4910000000000001</v>
      </c>
      <c r="AV67" s="119">
        <v>40564</v>
      </c>
      <c r="AW67" s="30">
        <v>3.4992000000000001</v>
      </c>
      <c r="AX67" s="119">
        <v>40564</v>
      </c>
      <c r="AY67" s="99">
        <v>3.6240000000000001</v>
      </c>
      <c r="AZ67" s="41">
        <v>40564</v>
      </c>
      <c r="BA67" s="30">
        <v>1.8109999999999999</v>
      </c>
      <c r="BB67" s="28">
        <v>40564</v>
      </c>
      <c r="BC67" s="30">
        <v>2.5276000000000001</v>
      </c>
      <c r="BD67" s="28">
        <v>40564</v>
      </c>
      <c r="BE67" s="30">
        <v>3.2073999999999998</v>
      </c>
      <c r="BF67" s="28">
        <v>40564</v>
      </c>
      <c r="BG67" s="30">
        <v>3.4102999999999999</v>
      </c>
      <c r="BH67" s="28">
        <v>40564</v>
      </c>
      <c r="BI67" s="30">
        <v>3.7206000000000001</v>
      </c>
      <c r="BJ67" s="890">
        <v>40564</v>
      </c>
      <c r="BK67" s="30">
        <v>3.51</v>
      </c>
      <c r="BL67" s="890">
        <v>40564</v>
      </c>
      <c r="BM67" s="30">
        <v>3.5220000000000002</v>
      </c>
      <c r="BN67" s="41">
        <v>40564</v>
      </c>
      <c r="BO67" s="30">
        <v>0.79</v>
      </c>
      <c r="BP67" s="28">
        <v>40564</v>
      </c>
      <c r="BQ67" s="30">
        <v>1.5409999999999999</v>
      </c>
      <c r="BR67" s="28">
        <v>40564</v>
      </c>
      <c r="BS67" s="30">
        <v>2.327</v>
      </c>
      <c r="BT67" s="41">
        <v>40564</v>
      </c>
      <c r="BU67" s="30">
        <v>2.7450000000000001</v>
      </c>
      <c r="BV67" s="28">
        <v>40564</v>
      </c>
      <c r="BW67" s="30">
        <v>3.4409999999999998</v>
      </c>
      <c r="BX67" s="1446"/>
      <c r="BY67" s="93">
        <v>40564</v>
      </c>
      <c r="BZ67" s="723">
        <v>2.8450000000000002</v>
      </c>
      <c r="CA67" s="28">
        <v>40564</v>
      </c>
      <c r="CB67" s="723">
        <v>3.47</v>
      </c>
      <c r="CC67" s="28">
        <v>40564</v>
      </c>
      <c r="CD67" s="723">
        <v>4.0579999999999998</v>
      </c>
      <c r="CE67" s="28">
        <v>40564</v>
      </c>
      <c r="CF67" s="723">
        <v>4.3259999999999996</v>
      </c>
      <c r="CG67" s="28">
        <v>40564</v>
      </c>
      <c r="CH67" s="723">
        <v>4.6129999999999995</v>
      </c>
      <c r="CI67" s="41">
        <v>40564</v>
      </c>
      <c r="CJ67" s="30">
        <v>2.6907999999999999</v>
      </c>
      <c r="CK67" s="28">
        <v>40564</v>
      </c>
      <c r="CL67" s="30">
        <v>3.3460000000000001</v>
      </c>
      <c r="CM67" s="28">
        <v>40564</v>
      </c>
      <c r="CN67" s="30">
        <v>3.944</v>
      </c>
      <c r="CO67" s="114">
        <v>40564</v>
      </c>
      <c r="CP67" s="30">
        <v>4.2183000000000002</v>
      </c>
      <c r="CQ67" s="28">
        <v>40564</v>
      </c>
      <c r="CR67" s="30">
        <v>4.6223000000000001</v>
      </c>
      <c r="CS67" s="41">
        <v>40564</v>
      </c>
      <c r="CT67" s="30">
        <v>3.0407999999999999</v>
      </c>
      <c r="CU67" s="28">
        <v>40564</v>
      </c>
      <c r="CV67" s="30">
        <v>3.7037</v>
      </c>
      <c r="CW67" s="28">
        <v>40564</v>
      </c>
      <c r="CX67" s="30">
        <v>4.2866</v>
      </c>
      <c r="CY67" s="114">
        <v>40564</v>
      </c>
      <c r="CZ67" s="30">
        <v>4.4614000000000003</v>
      </c>
      <c r="DA67" s="28">
        <v>40564</v>
      </c>
      <c r="DB67" s="30">
        <v>5.0239000000000003</v>
      </c>
      <c r="DC67" s="41">
        <v>40564</v>
      </c>
      <c r="DD67" s="30">
        <v>3.0640000000000001</v>
      </c>
      <c r="DE67" s="28">
        <v>40564</v>
      </c>
      <c r="DF67" s="30">
        <v>3.7233999999999998</v>
      </c>
      <c r="DG67" s="28">
        <v>40564</v>
      </c>
      <c r="DH67" s="30">
        <v>4.3437999999999999</v>
      </c>
      <c r="DI67" s="114">
        <v>40564</v>
      </c>
      <c r="DJ67" s="30">
        <v>4.4896000000000003</v>
      </c>
      <c r="DK67" s="28"/>
      <c r="DL67" s="30"/>
      <c r="DM67" s="41">
        <v>40564</v>
      </c>
      <c r="DN67" s="30">
        <v>3.5342000000000002</v>
      </c>
      <c r="DO67" s="28">
        <v>40564</v>
      </c>
      <c r="DP67" s="30">
        <v>4.4169999999999998</v>
      </c>
      <c r="DQ67" s="28">
        <v>40564</v>
      </c>
      <c r="DR67" s="30">
        <v>5.1581999999999999</v>
      </c>
      <c r="DS67" s="114">
        <v>40564</v>
      </c>
      <c r="DT67" s="30">
        <v>5.2420999999999998</v>
      </c>
      <c r="DU67" s="28"/>
      <c r="DV67" s="30"/>
      <c r="DW67" s="41">
        <v>40564</v>
      </c>
      <c r="DX67" s="30">
        <v>3.5651999999999999</v>
      </c>
      <c r="DY67" s="28">
        <v>40564</v>
      </c>
      <c r="DZ67" s="30">
        <v>5.1870000000000003</v>
      </c>
      <c r="EA67" s="28">
        <v>40564</v>
      </c>
      <c r="EB67" s="30">
        <v>6.5248999999999997</v>
      </c>
      <c r="EC67" s="114">
        <v>40564</v>
      </c>
      <c r="ED67" s="30">
        <v>6.7298</v>
      </c>
      <c r="EE67" s="28"/>
      <c r="EF67" s="23"/>
      <c r="EG67" s="1446"/>
      <c r="EH67" s="41">
        <v>40564</v>
      </c>
      <c r="EI67" s="30">
        <v>2.7364000000000002</v>
      </c>
      <c r="EJ67" s="28">
        <v>40564</v>
      </c>
      <c r="EK67" s="30">
        <v>3.3024</v>
      </c>
      <c r="EL67" s="28">
        <v>40564</v>
      </c>
      <c r="EM67" s="30">
        <v>3.9375</v>
      </c>
      <c r="EN67" s="28">
        <v>40564</v>
      </c>
      <c r="EO67" s="30">
        <v>4.2842000000000002</v>
      </c>
      <c r="EP67" s="28">
        <v>40564</v>
      </c>
      <c r="EQ67" s="88">
        <v>4.8341000000000003</v>
      </c>
      <c r="ER67" s="41">
        <v>40564</v>
      </c>
      <c r="ES67" s="30">
        <v>3.2976000000000001</v>
      </c>
      <c r="ET67" s="28">
        <v>40564</v>
      </c>
      <c r="EU67" s="30">
        <v>3.9567000000000001</v>
      </c>
      <c r="EV67" s="28">
        <v>40564</v>
      </c>
      <c r="EW67" s="30">
        <v>4.5571999999999999</v>
      </c>
      <c r="EX67" s="28">
        <v>40564</v>
      </c>
      <c r="EY67" s="30">
        <v>4.8985000000000003</v>
      </c>
      <c r="EZ67" s="28">
        <v>40564</v>
      </c>
      <c r="FA67" s="30">
        <v>5.2740999999999998</v>
      </c>
      <c r="FB67" s="1446"/>
      <c r="FC67" s="881">
        <v>40564</v>
      </c>
      <c r="FD67" s="184">
        <v>10.634</v>
      </c>
    </row>
    <row r="68" spans="1:160">
      <c r="A68" s="5">
        <f t="shared" si="1"/>
        <v>40571</v>
      </c>
      <c r="B68" s="41">
        <v>40571</v>
      </c>
      <c r="C68" s="30">
        <v>1.7572000000000001</v>
      </c>
      <c r="D68" s="28">
        <v>40571</v>
      </c>
      <c r="E68" s="30">
        <v>2.3965999999999998</v>
      </c>
      <c r="F68" s="28">
        <v>40571</v>
      </c>
      <c r="G68" s="30">
        <v>3.0005999999999999</v>
      </c>
      <c r="H68" s="28">
        <v>40571</v>
      </c>
      <c r="I68" s="30">
        <v>3.2387999999999999</v>
      </c>
      <c r="J68" s="28">
        <v>40571</v>
      </c>
      <c r="K68" s="99">
        <v>3.6524999999999999</v>
      </c>
      <c r="L68" s="41">
        <v>40571</v>
      </c>
      <c r="M68" s="30">
        <v>2.8307000000000002</v>
      </c>
      <c r="N68" s="28">
        <v>40571</v>
      </c>
      <c r="O68" s="30">
        <v>3.5562</v>
      </c>
      <c r="P68" s="28">
        <v>40571</v>
      </c>
      <c r="Q68" s="30">
        <v>3.9748999999999999</v>
      </c>
      <c r="R68" s="28">
        <v>40571</v>
      </c>
      <c r="S68" s="30">
        <v>4.2051999999999996</v>
      </c>
      <c r="T68" s="28">
        <v>40571</v>
      </c>
      <c r="U68" s="30">
        <v>4.5293000000000001</v>
      </c>
      <c r="V68" s="119">
        <v>40571</v>
      </c>
      <c r="W68" s="30">
        <v>2.8045</v>
      </c>
      <c r="X68" s="28">
        <v>40571</v>
      </c>
      <c r="Y68" s="30">
        <v>3.5263</v>
      </c>
      <c r="Z68" s="28">
        <v>40571</v>
      </c>
      <c r="AA68" s="30">
        <v>4.0431999999999997</v>
      </c>
      <c r="AB68" s="28">
        <v>40571</v>
      </c>
      <c r="AC68" s="30">
        <v>4.1954000000000002</v>
      </c>
      <c r="AD68" s="28">
        <v>40571</v>
      </c>
      <c r="AE68" s="30">
        <v>4.5052000000000003</v>
      </c>
      <c r="AF68" s="890">
        <v>40571</v>
      </c>
      <c r="AG68" s="30">
        <v>0.107</v>
      </c>
      <c r="AH68" s="890">
        <v>40571</v>
      </c>
      <c r="AI68" s="30">
        <v>0.107</v>
      </c>
      <c r="AJ68" s="41">
        <v>40571</v>
      </c>
      <c r="AK68" s="30">
        <v>-0.27700000000000002</v>
      </c>
      <c r="AL68" s="28">
        <v>40571</v>
      </c>
      <c r="AM68" s="30">
        <v>0.64700000000000002</v>
      </c>
      <c r="AN68" s="28">
        <v>40571</v>
      </c>
      <c r="AO68" s="30">
        <v>1.131</v>
      </c>
      <c r="AP68" s="41">
        <v>40571</v>
      </c>
      <c r="AQ68" s="30">
        <v>2.008</v>
      </c>
      <c r="AR68" s="28">
        <v>40571</v>
      </c>
      <c r="AS68" s="30">
        <v>2.173</v>
      </c>
      <c r="AT68" s="41">
        <v>40571</v>
      </c>
      <c r="AU68" s="30">
        <v>3.5270000000000001</v>
      </c>
      <c r="AV68" s="119">
        <v>40571</v>
      </c>
      <c r="AW68" s="30">
        <v>3.5507999999999997</v>
      </c>
      <c r="AX68" s="119">
        <v>40571</v>
      </c>
      <c r="AY68" s="99">
        <v>3.6720000000000002</v>
      </c>
      <c r="AZ68" s="41">
        <v>40571</v>
      </c>
      <c r="BA68" s="30">
        <v>1.9111</v>
      </c>
      <c r="BB68" s="28">
        <v>40571</v>
      </c>
      <c r="BC68" s="30">
        <v>2.5876999999999999</v>
      </c>
      <c r="BD68" s="28">
        <v>40571</v>
      </c>
      <c r="BE68" s="30">
        <v>3.2214999999999998</v>
      </c>
      <c r="BF68" s="28">
        <v>40571</v>
      </c>
      <c r="BG68" s="30">
        <v>3.4165999999999999</v>
      </c>
      <c r="BH68" s="28">
        <v>40571</v>
      </c>
      <c r="BI68" s="30">
        <v>3.7330999999999999</v>
      </c>
      <c r="BJ68" s="890">
        <v>40571</v>
      </c>
      <c r="BK68" s="30">
        <v>3.5249999999999999</v>
      </c>
      <c r="BL68" s="890">
        <v>40571</v>
      </c>
      <c r="BM68" s="30">
        <v>3.5220000000000002</v>
      </c>
      <c r="BN68" s="41">
        <v>40571</v>
      </c>
      <c r="BO68" s="30">
        <v>0.71199999999999997</v>
      </c>
      <c r="BP68" s="28">
        <v>40571</v>
      </c>
      <c r="BQ68" s="30">
        <v>1.4390000000000001</v>
      </c>
      <c r="BR68" s="28">
        <v>40571</v>
      </c>
      <c r="BS68" s="30">
        <v>2.2400000000000002</v>
      </c>
      <c r="BT68" s="41">
        <v>40571</v>
      </c>
      <c r="BU68" s="30">
        <v>2.6749999999999998</v>
      </c>
      <c r="BV68" s="28">
        <v>40571</v>
      </c>
      <c r="BW68" s="30">
        <v>3.363</v>
      </c>
      <c r="BX68" s="1446"/>
      <c r="BY68" s="93">
        <v>40571</v>
      </c>
      <c r="BZ68" s="723">
        <v>2.9020000000000001</v>
      </c>
      <c r="CA68" s="28">
        <v>40571</v>
      </c>
      <c r="CB68" s="723">
        <v>3.504</v>
      </c>
      <c r="CC68" s="28">
        <v>40571</v>
      </c>
      <c r="CD68" s="723">
        <v>4.0890000000000004</v>
      </c>
      <c r="CE68" s="28">
        <v>40571</v>
      </c>
      <c r="CF68" s="723">
        <v>4.3469999999999995</v>
      </c>
      <c r="CG68" s="28">
        <v>40571</v>
      </c>
      <c r="CH68" s="723">
        <v>4.6509999999999998</v>
      </c>
      <c r="CI68" s="41">
        <v>40571</v>
      </c>
      <c r="CJ68" s="30">
        <v>2.7608999999999999</v>
      </c>
      <c r="CK68" s="28">
        <v>40571</v>
      </c>
      <c r="CL68" s="30">
        <v>3.3974000000000002</v>
      </c>
      <c r="CM68" s="28">
        <v>40571</v>
      </c>
      <c r="CN68" s="30">
        <v>3.9891000000000001</v>
      </c>
      <c r="CO68" s="114">
        <v>40571</v>
      </c>
      <c r="CP68" s="30">
        <v>4.2588999999999997</v>
      </c>
      <c r="CQ68" s="28">
        <v>40571</v>
      </c>
      <c r="CR68" s="30">
        <v>4.6638000000000002</v>
      </c>
      <c r="CS68" s="41">
        <v>40571</v>
      </c>
      <c r="CT68" s="30">
        <v>3.0897000000000001</v>
      </c>
      <c r="CU68" s="28">
        <v>40571</v>
      </c>
      <c r="CV68" s="30">
        <v>3.7339000000000002</v>
      </c>
      <c r="CW68" s="28">
        <v>40571</v>
      </c>
      <c r="CX68" s="30">
        <v>4.3105000000000002</v>
      </c>
      <c r="CY68" s="114">
        <v>40571</v>
      </c>
      <c r="CZ68" s="30">
        <v>4.4808000000000003</v>
      </c>
      <c r="DA68" s="28">
        <v>40571</v>
      </c>
      <c r="DB68" s="30">
        <v>5.0444000000000004</v>
      </c>
      <c r="DC68" s="41">
        <v>40571</v>
      </c>
      <c r="DD68" s="30">
        <v>3.1187999999999998</v>
      </c>
      <c r="DE68" s="28">
        <v>40571</v>
      </c>
      <c r="DF68" s="30">
        <v>3.7595000000000001</v>
      </c>
      <c r="DG68" s="28">
        <v>40571</v>
      </c>
      <c r="DH68" s="30">
        <v>4.3735999999999997</v>
      </c>
      <c r="DI68" s="114">
        <v>40571</v>
      </c>
      <c r="DJ68" s="30">
        <v>4.5148999999999999</v>
      </c>
      <c r="DK68" s="28"/>
      <c r="DL68" s="30"/>
      <c r="DM68" s="41">
        <v>40571</v>
      </c>
      <c r="DN68" s="30">
        <v>3.6023000000000001</v>
      </c>
      <c r="DO68" s="28">
        <v>40571</v>
      </c>
      <c r="DP68" s="30">
        <v>4.4663000000000004</v>
      </c>
      <c r="DQ68" s="28">
        <v>40571</v>
      </c>
      <c r="DR68" s="30">
        <v>5.2012</v>
      </c>
      <c r="DS68" s="114">
        <v>40571</v>
      </c>
      <c r="DT68" s="30">
        <v>5.2807000000000004</v>
      </c>
      <c r="DU68" s="28"/>
      <c r="DV68" s="30"/>
      <c r="DW68" s="41">
        <v>40571</v>
      </c>
      <c r="DX68" s="30">
        <v>3.6029</v>
      </c>
      <c r="DY68" s="28">
        <v>40571</v>
      </c>
      <c r="DZ68" s="30">
        <v>5.1548999999999996</v>
      </c>
      <c r="EA68" s="28">
        <v>40571</v>
      </c>
      <c r="EB68" s="30">
        <v>6.4866000000000001</v>
      </c>
      <c r="EC68" s="114">
        <v>40571</v>
      </c>
      <c r="ED68" s="30">
        <v>6.6871</v>
      </c>
      <c r="EE68" s="28"/>
      <c r="EF68" s="23"/>
      <c r="EG68" s="1446"/>
      <c r="EH68" s="41">
        <v>40571</v>
      </c>
      <c r="EI68" s="30">
        <v>2.8184</v>
      </c>
      <c r="EJ68" s="28">
        <v>40571</v>
      </c>
      <c r="EK68" s="30">
        <v>3.3228</v>
      </c>
      <c r="EL68" s="28">
        <v>40571</v>
      </c>
      <c r="EM68" s="30">
        <v>3.9279999999999999</v>
      </c>
      <c r="EN68" s="28">
        <v>40571</v>
      </c>
      <c r="EO68" s="30">
        <v>4.2666000000000004</v>
      </c>
      <c r="EP68" s="28">
        <v>40571</v>
      </c>
      <c r="EQ68" s="88">
        <v>4.8144999999999998</v>
      </c>
      <c r="ER68" s="41">
        <v>40571</v>
      </c>
      <c r="ES68" s="30">
        <v>3.2799</v>
      </c>
      <c r="ET68" s="28">
        <v>40571</v>
      </c>
      <c r="EU68" s="30">
        <v>3.9201999999999999</v>
      </c>
      <c r="EV68" s="28">
        <v>40571</v>
      </c>
      <c r="EW68" s="30">
        <v>4.5145999999999997</v>
      </c>
      <c r="EX68" s="28">
        <v>40571</v>
      </c>
      <c r="EY68" s="30">
        <v>4.8513000000000002</v>
      </c>
      <c r="EZ68" s="28">
        <v>40571</v>
      </c>
      <c r="FA68" s="30">
        <v>5.2378999999999998</v>
      </c>
      <c r="FB68" s="1446"/>
      <c r="FC68" s="881">
        <v>40571</v>
      </c>
      <c r="FD68" s="184">
        <v>10.566000000000001</v>
      </c>
    </row>
    <row r="69" spans="1:160">
      <c r="A69" s="5">
        <f t="shared" si="1"/>
        <v>40578</v>
      </c>
      <c r="B69" s="41">
        <v>40578</v>
      </c>
      <c r="C69" s="30">
        <v>1.7972999999999999</v>
      </c>
      <c r="D69" s="28">
        <v>40578</v>
      </c>
      <c r="E69" s="30">
        <v>2.4615999999999998</v>
      </c>
      <c r="F69" s="28">
        <v>40578</v>
      </c>
      <c r="G69" s="30">
        <v>3.0998000000000001</v>
      </c>
      <c r="H69" s="28">
        <v>40578</v>
      </c>
      <c r="I69" s="30">
        <v>3.3329</v>
      </c>
      <c r="J69" s="28">
        <v>40578</v>
      </c>
      <c r="K69" s="99">
        <v>3.7477999999999998</v>
      </c>
      <c r="L69" s="41">
        <v>40578</v>
      </c>
      <c r="M69" s="30">
        <v>2.6202999999999999</v>
      </c>
      <c r="N69" s="28">
        <v>40578</v>
      </c>
      <c r="O69" s="30">
        <v>3.3605</v>
      </c>
      <c r="P69" s="28">
        <v>40578</v>
      </c>
      <c r="Q69" s="30">
        <v>3.8125999999999998</v>
      </c>
      <c r="R69" s="28">
        <v>40578</v>
      </c>
      <c r="S69" s="30">
        <v>4.0655999999999999</v>
      </c>
      <c r="T69" s="28">
        <v>40578</v>
      </c>
      <c r="U69" s="30">
        <v>4.4302999999999999</v>
      </c>
      <c r="V69" s="119">
        <v>40578</v>
      </c>
      <c r="W69" s="30">
        <v>2.6065</v>
      </c>
      <c r="X69" s="28">
        <v>40578</v>
      </c>
      <c r="Y69" s="30">
        <v>3.3570000000000002</v>
      </c>
      <c r="Z69" s="28">
        <v>40578</v>
      </c>
      <c r="AA69" s="30">
        <v>3.8807</v>
      </c>
      <c r="AB69" s="28">
        <v>40578</v>
      </c>
      <c r="AC69" s="30">
        <v>4.0556000000000001</v>
      </c>
      <c r="AD69" s="28">
        <v>40578</v>
      </c>
      <c r="AE69" s="30">
        <v>4.4160000000000004</v>
      </c>
      <c r="AF69" s="890">
        <v>40578</v>
      </c>
      <c r="AG69" s="30">
        <v>0.104</v>
      </c>
      <c r="AH69" s="890">
        <v>40578</v>
      </c>
      <c r="AI69" s="30">
        <v>0.10299999999999999</v>
      </c>
      <c r="AJ69" s="41">
        <v>40578</v>
      </c>
      <c r="AK69" s="30">
        <v>-0.30599999999999999</v>
      </c>
      <c r="AL69" s="28">
        <v>40578</v>
      </c>
      <c r="AM69" s="30">
        <v>0.63100000000000001</v>
      </c>
      <c r="AN69" s="28">
        <v>40578</v>
      </c>
      <c r="AO69" s="30">
        <v>1.1679999999999999</v>
      </c>
      <c r="AP69" s="41">
        <v>40578</v>
      </c>
      <c r="AQ69" s="30">
        <v>2.0619999999999998</v>
      </c>
      <c r="AR69" s="28">
        <v>40578</v>
      </c>
      <c r="AS69" s="30">
        <v>2.2080000000000002</v>
      </c>
      <c r="AT69" s="41">
        <v>40578</v>
      </c>
      <c r="AU69" s="30">
        <v>3.62</v>
      </c>
      <c r="AV69" s="119">
        <v>40578</v>
      </c>
      <c r="AW69" s="30">
        <v>3.621</v>
      </c>
      <c r="AX69" s="119">
        <v>40578</v>
      </c>
      <c r="AY69" s="99">
        <v>3.7469999999999999</v>
      </c>
      <c r="AZ69" s="41">
        <v>40578</v>
      </c>
      <c r="BA69" s="30">
        <v>1.9727000000000001</v>
      </c>
      <c r="BB69" s="28">
        <v>40578</v>
      </c>
      <c r="BC69" s="30">
        <v>2.649</v>
      </c>
      <c r="BD69" s="28">
        <v>40578</v>
      </c>
      <c r="BE69" s="30">
        <v>3.3218000000000001</v>
      </c>
      <c r="BF69" s="28">
        <v>40578</v>
      </c>
      <c r="BG69" s="30">
        <v>3.5213000000000001</v>
      </c>
      <c r="BH69" s="28">
        <v>40578</v>
      </c>
      <c r="BI69" s="30">
        <v>3.8441999999999998</v>
      </c>
      <c r="BJ69" s="890">
        <v>40578</v>
      </c>
      <c r="BK69" s="30">
        <v>3.6280000000000001</v>
      </c>
      <c r="BL69" s="890">
        <v>40578</v>
      </c>
      <c r="BM69" s="30">
        <v>3.6349999999999998</v>
      </c>
      <c r="BN69" s="41">
        <v>40578</v>
      </c>
      <c r="BO69" s="30">
        <v>0.94</v>
      </c>
      <c r="BP69" s="28">
        <v>40578</v>
      </c>
      <c r="BQ69" s="30">
        <v>1.7130000000000001</v>
      </c>
      <c r="BR69" s="28">
        <v>40578</v>
      </c>
      <c r="BS69" s="30">
        <v>2.5129999999999999</v>
      </c>
      <c r="BT69" s="41">
        <v>40578</v>
      </c>
      <c r="BU69" s="30">
        <v>2.93</v>
      </c>
      <c r="BV69" s="28">
        <v>40578</v>
      </c>
      <c r="BW69" s="30">
        <v>3.59</v>
      </c>
      <c r="BX69" s="1446"/>
      <c r="BY69" s="93">
        <v>40578</v>
      </c>
      <c r="BZ69" s="723">
        <v>2.9236</v>
      </c>
      <c r="CA69" s="28">
        <v>40578</v>
      </c>
      <c r="CB69" s="723">
        <v>3.5419</v>
      </c>
      <c r="CC69" s="28">
        <v>40578</v>
      </c>
      <c r="CD69" s="723">
        <v>4.1547000000000001</v>
      </c>
      <c r="CE69" s="28">
        <v>40578</v>
      </c>
      <c r="CF69" s="723">
        <v>4.4264000000000001</v>
      </c>
      <c r="CG69" s="28">
        <v>40578</v>
      </c>
      <c r="CH69" s="723">
        <v>4.7161</v>
      </c>
      <c r="CI69" s="41">
        <v>40578</v>
      </c>
      <c r="CJ69" s="30">
        <v>2.7888999999999999</v>
      </c>
      <c r="CK69" s="28">
        <v>40578</v>
      </c>
      <c r="CL69" s="30">
        <v>3.4409000000000001</v>
      </c>
      <c r="CM69" s="28">
        <v>40578</v>
      </c>
      <c r="CN69" s="30">
        <v>4.0450999999999997</v>
      </c>
      <c r="CO69" s="114">
        <v>40578</v>
      </c>
      <c r="CP69" s="30">
        <v>4.3228999999999997</v>
      </c>
      <c r="CQ69" s="28">
        <v>40578</v>
      </c>
      <c r="CR69" s="30">
        <v>4.7763999999999998</v>
      </c>
      <c r="CS69" s="41">
        <v>40578</v>
      </c>
      <c r="CT69" s="30">
        <v>3.0670999999999999</v>
      </c>
      <c r="CU69" s="28">
        <v>40578</v>
      </c>
      <c r="CV69" s="30">
        <v>3.7267999999999999</v>
      </c>
      <c r="CW69" s="28">
        <v>40578</v>
      </c>
      <c r="CX69" s="30">
        <v>4.3159000000000001</v>
      </c>
      <c r="CY69" s="114">
        <v>40578</v>
      </c>
      <c r="CZ69" s="30">
        <v>4.4942000000000002</v>
      </c>
      <c r="DA69" s="28">
        <v>40578</v>
      </c>
      <c r="DB69" s="30">
        <v>5.1261999999999999</v>
      </c>
      <c r="DC69" s="41">
        <v>40578</v>
      </c>
      <c r="DD69" s="30">
        <v>3.1537000000000002</v>
      </c>
      <c r="DE69" s="28">
        <v>40578</v>
      </c>
      <c r="DF69" s="30">
        <v>3.8109000000000002</v>
      </c>
      <c r="DG69" s="28">
        <v>40578</v>
      </c>
      <c r="DH69" s="30">
        <v>4.4364999999999997</v>
      </c>
      <c r="DI69" s="114">
        <v>40578</v>
      </c>
      <c r="DJ69" s="30">
        <v>4.5857999999999999</v>
      </c>
      <c r="DK69" s="28"/>
      <c r="DL69" s="30"/>
      <c r="DM69" s="41">
        <v>40578</v>
      </c>
      <c r="DN69" s="30">
        <v>3.5907999999999998</v>
      </c>
      <c r="DO69" s="28">
        <v>40578</v>
      </c>
      <c r="DP69" s="30">
        <v>4.5403000000000002</v>
      </c>
      <c r="DQ69" s="28">
        <v>40578</v>
      </c>
      <c r="DR69" s="30">
        <v>5.2366999999999999</v>
      </c>
      <c r="DS69" s="114">
        <v>40578</v>
      </c>
      <c r="DT69" s="30">
        <v>5.3441999999999998</v>
      </c>
      <c r="DU69" s="28"/>
      <c r="DV69" s="30"/>
      <c r="DW69" s="41">
        <v>40578</v>
      </c>
      <c r="DX69" s="30">
        <v>3.6017999999999999</v>
      </c>
      <c r="DY69" s="28">
        <v>40578</v>
      </c>
      <c r="DZ69" s="30">
        <v>5.1472999999999995</v>
      </c>
      <c r="EA69" s="28">
        <v>40578</v>
      </c>
      <c r="EB69" s="30">
        <v>6.4904999999999999</v>
      </c>
      <c r="EC69" s="114">
        <v>40578</v>
      </c>
      <c r="ED69" s="30">
        <v>6.6989000000000001</v>
      </c>
      <c r="EE69" s="28"/>
      <c r="EF69" s="23"/>
      <c r="EG69" s="1446"/>
      <c r="EH69" s="41">
        <v>40578</v>
      </c>
      <c r="EI69" s="30">
        <v>2.8235999999999999</v>
      </c>
      <c r="EJ69" s="28">
        <v>40578</v>
      </c>
      <c r="EK69" s="30">
        <v>3.3504999999999998</v>
      </c>
      <c r="EL69" s="28">
        <v>40578</v>
      </c>
      <c r="EM69" s="30">
        <v>3.9460999999999999</v>
      </c>
      <c r="EN69" s="28">
        <v>40578</v>
      </c>
      <c r="EO69" s="30">
        <v>4.2737999999999996</v>
      </c>
      <c r="EP69" s="28">
        <v>40578</v>
      </c>
      <c r="EQ69" s="88">
        <v>4.8417000000000003</v>
      </c>
      <c r="ER69" s="41">
        <v>40578</v>
      </c>
      <c r="ES69" s="30">
        <v>3.3454999999999999</v>
      </c>
      <c r="ET69" s="28">
        <v>40578</v>
      </c>
      <c r="EU69" s="30">
        <v>3.9222999999999999</v>
      </c>
      <c r="EV69" s="28">
        <v>40578</v>
      </c>
      <c r="EW69" s="30">
        <v>4.4828999999999999</v>
      </c>
      <c r="EX69" s="28">
        <v>40578</v>
      </c>
      <c r="EY69" s="30">
        <v>4.8166000000000002</v>
      </c>
      <c r="EZ69" s="28">
        <v>40578</v>
      </c>
      <c r="FA69" s="30">
        <v>5.2027999999999999</v>
      </c>
      <c r="FB69" s="1446"/>
      <c r="FC69" s="881">
        <v>40578</v>
      </c>
      <c r="FD69" s="184">
        <v>10.637</v>
      </c>
    </row>
    <row r="70" spans="1:160">
      <c r="A70" s="5">
        <f t="shared" si="1"/>
        <v>40585</v>
      </c>
      <c r="B70" s="41">
        <v>40585</v>
      </c>
      <c r="C70" s="30">
        <v>1.8001</v>
      </c>
      <c r="D70" s="28">
        <v>40585</v>
      </c>
      <c r="E70" s="30">
        <v>2.4489000000000001</v>
      </c>
      <c r="F70" s="28">
        <v>40585</v>
      </c>
      <c r="G70" s="30">
        <v>3.0979999999999999</v>
      </c>
      <c r="H70" s="28">
        <v>40585</v>
      </c>
      <c r="I70" s="30">
        <v>3.3367</v>
      </c>
      <c r="J70" s="28">
        <v>40585</v>
      </c>
      <c r="K70" s="99">
        <v>3.7715999999999998</v>
      </c>
      <c r="L70" s="41">
        <v>40585</v>
      </c>
      <c r="M70" s="30">
        <v>2.7561999999999998</v>
      </c>
      <c r="N70" s="28">
        <v>40585</v>
      </c>
      <c r="O70" s="30">
        <v>3.5003000000000002</v>
      </c>
      <c r="P70" s="28">
        <v>40585</v>
      </c>
      <c r="Q70" s="30">
        <v>3.9535</v>
      </c>
      <c r="R70" s="28">
        <v>40585</v>
      </c>
      <c r="S70" s="30">
        <v>4.1975999999999996</v>
      </c>
      <c r="T70" s="28">
        <v>40585</v>
      </c>
      <c r="U70" s="30">
        <v>4.5308999999999999</v>
      </c>
      <c r="V70" s="119">
        <v>40585</v>
      </c>
      <c r="W70" s="30">
        <v>2.7633999999999999</v>
      </c>
      <c r="X70" s="28">
        <v>40585</v>
      </c>
      <c r="Y70" s="30">
        <v>3.4828000000000001</v>
      </c>
      <c r="Z70" s="28">
        <v>40585</v>
      </c>
      <c r="AA70" s="30">
        <v>3.9855999999999998</v>
      </c>
      <c r="AB70" s="28">
        <v>40585</v>
      </c>
      <c r="AC70" s="30">
        <v>4.1856999999999998</v>
      </c>
      <c r="AD70" s="28">
        <v>40585</v>
      </c>
      <c r="AE70" s="30">
        <v>4.5297999999999998</v>
      </c>
      <c r="AF70" s="890">
        <v>40585</v>
      </c>
      <c r="AG70" s="30">
        <v>0.107</v>
      </c>
      <c r="AH70" s="890">
        <v>40585</v>
      </c>
      <c r="AI70" s="30">
        <v>0.107</v>
      </c>
      <c r="AJ70" s="41">
        <v>40585</v>
      </c>
      <c r="AK70" s="30">
        <v>-0.114</v>
      </c>
      <c r="AL70" s="28">
        <v>40585</v>
      </c>
      <c r="AM70" s="30">
        <v>0.77500000000000002</v>
      </c>
      <c r="AN70" s="28">
        <v>40585</v>
      </c>
      <c r="AO70" s="30">
        <v>1.34</v>
      </c>
      <c r="AP70" s="41">
        <v>40585</v>
      </c>
      <c r="AQ70" s="30">
        <v>1.9060000000000001</v>
      </c>
      <c r="AR70" s="28">
        <v>40585</v>
      </c>
      <c r="AS70" s="30">
        <v>2.089</v>
      </c>
      <c r="AT70" s="41">
        <v>40585</v>
      </c>
      <c r="AU70" s="30">
        <v>3.665</v>
      </c>
      <c r="AV70" s="119">
        <v>40585</v>
      </c>
      <c r="AW70" s="30">
        <v>3.6503000000000001</v>
      </c>
      <c r="AX70" s="119">
        <v>40585</v>
      </c>
      <c r="AY70" s="99">
        <v>3.78</v>
      </c>
      <c r="AZ70" s="41">
        <v>40585</v>
      </c>
      <c r="BA70" s="30">
        <v>1.9864000000000002</v>
      </c>
      <c r="BB70" s="28">
        <v>40585</v>
      </c>
      <c r="BC70" s="30">
        <v>2.6635</v>
      </c>
      <c r="BD70" s="28">
        <v>40585</v>
      </c>
      <c r="BE70" s="30">
        <v>3.3477999999999999</v>
      </c>
      <c r="BF70" s="28">
        <v>40585</v>
      </c>
      <c r="BG70" s="30">
        <v>3.5560999999999998</v>
      </c>
      <c r="BH70" s="28">
        <v>40585</v>
      </c>
      <c r="BI70" s="30">
        <v>3.8885999999999998</v>
      </c>
      <c r="BJ70" s="890">
        <v>40585</v>
      </c>
      <c r="BK70" s="30">
        <v>3.6579999999999999</v>
      </c>
      <c r="BL70" s="890">
        <v>40585</v>
      </c>
      <c r="BM70" s="30">
        <v>3.673</v>
      </c>
      <c r="BN70" s="41">
        <v>40585</v>
      </c>
      <c r="BO70" s="30">
        <v>1.0529999999999999</v>
      </c>
      <c r="BP70" s="28">
        <v>40585</v>
      </c>
      <c r="BQ70" s="30">
        <v>1.802</v>
      </c>
      <c r="BR70" s="28">
        <v>40585</v>
      </c>
      <c r="BS70" s="30">
        <v>2.56</v>
      </c>
      <c r="BT70" s="41">
        <v>40585</v>
      </c>
      <c r="BU70" s="30">
        <v>2.903</v>
      </c>
      <c r="BV70" s="28">
        <v>40585</v>
      </c>
      <c r="BW70" s="30">
        <v>3.5670000000000002</v>
      </c>
      <c r="BX70" s="1446"/>
      <c r="BY70" s="93">
        <v>40585</v>
      </c>
      <c r="BZ70" s="723">
        <v>2.9489999999999998</v>
      </c>
      <c r="CA70" s="28">
        <v>40585</v>
      </c>
      <c r="CB70" s="723">
        <v>3.5629999999999997</v>
      </c>
      <c r="CC70" s="28">
        <v>40585</v>
      </c>
      <c r="CD70" s="723">
        <v>4.1619999999999999</v>
      </c>
      <c r="CE70" s="28">
        <v>40585</v>
      </c>
      <c r="CF70" s="723">
        <v>4.4329999999999998</v>
      </c>
      <c r="CG70" s="28">
        <v>40585</v>
      </c>
      <c r="CH70" s="723">
        <v>4.7379999999999995</v>
      </c>
      <c r="CI70" s="41">
        <v>40585</v>
      </c>
      <c r="CJ70" s="30">
        <v>2.7793999999999999</v>
      </c>
      <c r="CK70" s="28">
        <v>40585</v>
      </c>
      <c r="CL70" s="30">
        <v>3.4283999999999999</v>
      </c>
      <c r="CM70" s="28">
        <v>40585</v>
      </c>
      <c r="CN70" s="30">
        <v>4.0461999999999998</v>
      </c>
      <c r="CO70" s="114">
        <v>40585</v>
      </c>
      <c r="CP70" s="30">
        <v>4.3198999999999996</v>
      </c>
      <c r="CQ70" s="28">
        <v>40585</v>
      </c>
      <c r="CR70" s="30">
        <v>4.7763999999999998</v>
      </c>
      <c r="CS70" s="41">
        <v>40585</v>
      </c>
      <c r="CT70" s="30">
        <v>3.0386000000000002</v>
      </c>
      <c r="CU70" s="28">
        <v>40585</v>
      </c>
      <c r="CV70" s="30">
        <v>3.7008000000000001</v>
      </c>
      <c r="CW70" s="28">
        <v>40585</v>
      </c>
      <c r="CX70" s="30">
        <v>4.2984</v>
      </c>
      <c r="CY70" s="114">
        <v>40585</v>
      </c>
      <c r="CZ70" s="30">
        <v>4.4777000000000005</v>
      </c>
      <c r="DA70" s="28">
        <v>40585</v>
      </c>
      <c r="DB70" s="30">
        <v>5.1128</v>
      </c>
      <c r="DC70" s="41">
        <v>40585</v>
      </c>
      <c r="DD70" s="30">
        <v>3.1122999999999998</v>
      </c>
      <c r="DE70" s="28">
        <v>40585</v>
      </c>
      <c r="DF70" s="30">
        <v>3.7720000000000002</v>
      </c>
      <c r="DG70" s="28">
        <v>40585</v>
      </c>
      <c r="DH70" s="30">
        <v>4.4061000000000003</v>
      </c>
      <c r="DI70" s="114">
        <v>40585</v>
      </c>
      <c r="DJ70" s="30">
        <v>4.5564</v>
      </c>
      <c r="DK70" s="28"/>
      <c r="DL70" s="30"/>
      <c r="DM70" s="41">
        <v>40585</v>
      </c>
      <c r="DN70" s="30">
        <v>3.5299</v>
      </c>
      <c r="DO70" s="28">
        <v>40585</v>
      </c>
      <c r="DP70" s="30">
        <v>4.4809000000000001</v>
      </c>
      <c r="DQ70" s="28">
        <v>40585</v>
      </c>
      <c r="DR70" s="30">
        <v>5.1859000000000002</v>
      </c>
      <c r="DS70" s="114">
        <v>40585</v>
      </c>
      <c r="DT70" s="30">
        <v>5.2942999999999998</v>
      </c>
      <c r="DU70" s="28"/>
      <c r="DV70" s="30"/>
      <c r="DW70" s="41">
        <v>40585</v>
      </c>
      <c r="DX70" s="30">
        <v>3.5741000000000001</v>
      </c>
      <c r="DY70" s="28">
        <v>40585</v>
      </c>
      <c r="DZ70" s="30">
        <v>5.1711</v>
      </c>
      <c r="EA70" s="28">
        <v>40585</v>
      </c>
      <c r="EB70" s="30">
        <v>6.4728000000000003</v>
      </c>
      <c r="EC70" s="114">
        <v>40585</v>
      </c>
      <c r="ED70" s="30">
        <v>6.6822999999999997</v>
      </c>
      <c r="EE70" s="28"/>
      <c r="EF70" s="23"/>
      <c r="EG70" s="1446"/>
      <c r="EH70" s="41">
        <v>40585</v>
      </c>
      <c r="EI70" s="30">
        <v>2.8037000000000001</v>
      </c>
      <c r="EJ70" s="28">
        <v>40585</v>
      </c>
      <c r="EK70" s="30">
        <v>3.3266999999999998</v>
      </c>
      <c r="EL70" s="28">
        <v>40585</v>
      </c>
      <c r="EM70" s="30">
        <v>3.9203000000000001</v>
      </c>
      <c r="EN70" s="28">
        <v>40585</v>
      </c>
      <c r="EO70" s="30">
        <v>4.25</v>
      </c>
      <c r="EP70" s="28">
        <v>40585</v>
      </c>
      <c r="EQ70" s="88">
        <v>4.8140999999999998</v>
      </c>
      <c r="ER70" s="41">
        <v>40585</v>
      </c>
      <c r="ES70" s="30">
        <v>3.2561999999999998</v>
      </c>
      <c r="ET70" s="28">
        <v>40585</v>
      </c>
      <c r="EU70" s="30">
        <v>3.7654999999999998</v>
      </c>
      <c r="EV70" s="28">
        <v>40585</v>
      </c>
      <c r="EW70" s="30">
        <v>4.3346</v>
      </c>
      <c r="EX70" s="28">
        <v>40585</v>
      </c>
      <c r="EY70" s="30">
        <v>4.6893000000000002</v>
      </c>
      <c r="EZ70" s="28">
        <v>40585</v>
      </c>
      <c r="FA70" s="30">
        <v>5.1435000000000004</v>
      </c>
      <c r="FB70" s="1446"/>
      <c r="FC70" s="881">
        <v>40585</v>
      </c>
      <c r="FD70" s="184">
        <v>10.534000000000001</v>
      </c>
    </row>
    <row r="71" spans="1:160">
      <c r="A71" s="5">
        <f t="shared" si="1"/>
        <v>40592</v>
      </c>
      <c r="B71" s="41">
        <v>40592</v>
      </c>
      <c r="C71" s="30">
        <v>1.7962</v>
      </c>
      <c r="D71" s="28">
        <v>40592</v>
      </c>
      <c r="E71" s="30">
        <v>2.4079999999999999</v>
      </c>
      <c r="F71" s="28">
        <v>40592</v>
      </c>
      <c r="G71" s="30">
        <v>3.0514000000000001</v>
      </c>
      <c r="H71" s="28">
        <v>40592</v>
      </c>
      <c r="I71" s="30">
        <v>3.2825000000000002</v>
      </c>
      <c r="J71" s="28">
        <v>40592</v>
      </c>
      <c r="K71" s="99">
        <v>3.7461000000000002</v>
      </c>
      <c r="L71" s="41">
        <v>40592</v>
      </c>
      <c r="M71" s="30">
        <v>2.7541000000000002</v>
      </c>
      <c r="N71" s="28">
        <v>40592</v>
      </c>
      <c r="O71" s="30">
        <v>3.4784000000000002</v>
      </c>
      <c r="P71" s="28">
        <v>40592</v>
      </c>
      <c r="Q71" s="30">
        <v>3.9314</v>
      </c>
      <c r="R71" s="28">
        <v>40592</v>
      </c>
      <c r="S71" s="30">
        <v>4.1698000000000004</v>
      </c>
      <c r="T71" s="28">
        <v>40592</v>
      </c>
      <c r="U71" s="30">
        <v>4.4981</v>
      </c>
      <c r="V71" s="119">
        <v>40592</v>
      </c>
      <c r="W71" s="30">
        <v>2.7515000000000001</v>
      </c>
      <c r="X71" s="28">
        <v>40592</v>
      </c>
      <c r="Y71" s="30">
        <v>3.476</v>
      </c>
      <c r="Z71" s="28">
        <v>40592</v>
      </c>
      <c r="AA71" s="30">
        <v>3.9672000000000001</v>
      </c>
      <c r="AB71" s="28">
        <v>40592</v>
      </c>
      <c r="AC71" s="30">
        <v>4.1555999999999997</v>
      </c>
      <c r="AD71" s="28">
        <v>40592</v>
      </c>
      <c r="AE71" s="30">
        <v>4.4946000000000002</v>
      </c>
      <c r="AF71" s="890">
        <v>40592</v>
      </c>
      <c r="AG71" s="30">
        <v>0.106</v>
      </c>
      <c r="AH71" s="890">
        <v>40592</v>
      </c>
      <c r="AI71" s="30">
        <v>0.106</v>
      </c>
      <c r="AJ71" s="41">
        <v>40592</v>
      </c>
      <c r="AK71" s="30">
        <v>-0.189</v>
      </c>
      <c r="AL71" s="28">
        <v>40592</v>
      </c>
      <c r="AM71" s="30">
        <v>0.58199999999999996</v>
      </c>
      <c r="AN71" s="28">
        <v>40592</v>
      </c>
      <c r="AO71" s="30">
        <v>1.115</v>
      </c>
      <c r="AP71" s="41">
        <v>40592</v>
      </c>
      <c r="AQ71" s="30">
        <v>1.9450000000000001</v>
      </c>
      <c r="AR71" s="28">
        <v>40592</v>
      </c>
      <c r="AS71" s="30">
        <v>2.2599999999999998</v>
      </c>
      <c r="AT71" s="41">
        <v>40592</v>
      </c>
      <c r="AU71" s="30">
        <v>3.6189999999999998</v>
      </c>
      <c r="AV71" s="119">
        <v>40592</v>
      </c>
      <c r="AW71" s="30">
        <v>3.6261999999999999</v>
      </c>
      <c r="AX71" s="119">
        <v>40592</v>
      </c>
      <c r="AY71" s="99">
        <v>3.758</v>
      </c>
      <c r="AZ71" s="41">
        <v>40592</v>
      </c>
      <c r="BA71" s="30">
        <v>1.9508000000000001</v>
      </c>
      <c r="BB71" s="28">
        <v>40592</v>
      </c>
      <c r="BC71" s="30">
        <v>2.6061999999999999</v>
      </c>
      <c r="BD71" s="28">
        <v>40592</v>
      </c>
      <c r="BE71" s="30">
        <v>3.2888999999999999</v>
      </c>
      <c r="BF71" s="28">
        <v>40592</v>
      </c>
      <c r="BG71" s="30">
        <v>3.4992999999999999</v>
      </c>
      <c r="BH71" s="28">
        <v>40592</v>
      </c>
      <c r="BI71" s="30">
        <v>3.8353999999999999</v>
      </c>
      <c r="BJ71" s="890">
        <v>40592</v>
      </c>
      <c r="BK71" s="30">
        <v>3.6179999999999999</v>
      </c>
      <c r="BL71" s="890">
        <v>40592</v>
      </c>
      <c r="BM71" s="30">
        <v>3.6139999999999999</v>
      </c>
      <c r="BN71" s="41">
        <v>40592</v>
      </c>
      <c r="BO71" s="30">
        <v>0.97799999999999998</v>
      </c>
      <c r="BP71" s="28">
        <v>40592</v>
      </c>
      <c r="BQ71" s="30">
        <v>1.7229999999999999</v>
      </c>
      <c r="BR71" s="28">
        <v>40592</v>
      </c>
      <c r="BS71" s="30">
        <v>2.5070000000000001</v>
      </c>
      <c r="BT71" s="41">
        <v>40592</v>
      </c>
      <c r="BU71" s="30">
        <v>2.8369999999999997</v>
      </c>
      <c r="BV71" s="28">
        <v>40592</v>
      </c>
      <c r="BW71" s="30">
        <v>3.492</v>
      </c>
      <c r="BX71" s="1446"/>
      <c r="BY71" s="93">
        <v>40592</v>
      </c>
      <c r="BZ71" s="723">
        <v>2.9169999999999998</v>
      </c>
      <c r="CA71" s="28">
        <v>40592</v>
      </c>
      <c r="CB71" s="723">
        <v>3.5110000000000001</v>
      </c>
      <c r="CC71" s="28">
        <v>40592</v>
      </c>
      <c r="CD71" s="723">
        <v>4.1139999999999999</v>
      </c>
      <c r="CE71" s="28">
        <v>40592</v>
      </c>
      <c r="CF71" s="723">
        <v>4.3860000000000001</v>
      </c>
      <c r="CG71" s="28">
        <v>40592</v>
      </c>
      <c r="CH71" s="723">
        <v>4.6929999999999996</v>
      </c>
      <c r="CI71" s="41">
        <v>40592</v>
      </c>
      <c r="CJ71" s="30">
        <v>2.7246000000000001</v>
      </c>
      <c r="CK71" s="28">
        <v>40592</v>
      </c>
      <c r="CL71" s="30">
        <v>3.3586</v>
      </c>
      <c r="CM71" s="28">
        <v>40592</v>
      </c>
      <c r="CN71" s="30">
        <v>4.0133999999999999</v>
      </c>
      <c r="CO71" s="114">
        <v>40592</v>
      </c>
      <c r="CP71" s="30">
        <v>4.2470999999999997</v>
      </c>
      <c r="CQ71" s="28">
        <v>40592</v>
      </c>
      <c r="CR71" s="30">
        <v>4.7076000000000002</v>
      </c>
      <c r="CS71" s="41">
        <v>40592</v>
      </c>
      <c r="CT71" s="30">
        <v>2.9805000000000001</v>
      </c>
      <c r="CU71" s="28">
        <v>40592</v>
      </c>
      <c r="CV71" s="30">
        <v>3.6287000000000003</v>
      </c>
      <c r="CW71" s="28">
        <v>40592</v>
      </c>
      <c r="CX71" s="30">
        <v>4.2257999999999996</v>
      </c>
      <c r="CY71" s="114">
        <v>40592</v>
      </c>
      <c r="CZ71" s="30">
        <v>4.4066999999999998</v>
      </c>
      <c r="DA71" s="28">
        <v>40592</v>
      </c>
      <c r="DB71" s="30">
        <v>5.0507</v>
      </c>
      <c r="DC71" s="41">
        <v>40592</v>
      </c>
      <c r="DD71" s="30">
        <v>3.0512000000000001</v>
      </c>
      <c r="DE71" s="28">
        <v>40592</v>
      </c>
      <c r="DF71" s="30">
        <v>3.6978999999999997</v>
      </c>
      <c r="DG71" s="28">
        <v>40592</v>
      </c>
      <c r="DH71" s="30">
        <v>4.3281000000000001</v>
      </c>
      <c r="DI71" s="114">
        <v>40592</v>
      </c>
      <c r="DJ71" s="30">
        <v>4.4783999999999997</v>
      </c>
      <c r="DK71" s="28"/>
      <c r="DL71" s="30"/>
      <c r="DM71" s="41">
        <v>40592</v>
      </c>
      <c r="DN71" s="30">
        <v>3.4291</v>
      </c>
      <c r="DO71" s="28">
        <v>40592</v>
      </c>
      <c r="DP71" s="30">
        <v>4.3651</v>
      </c>
      <c r="DQ71" s="28">
        <v>40592</v>
      </c>
      <c r="DR71" s="30">
        <v>5.0670999999999999</v>
      </c>
      <c r="DS71" s="114">
        <v>40592</v>
      </c>
      <c r="DT71" s="30">
        <v>5.1756000000000002</v>
      </c>
      <c r="DU71" s="28"/>
      <c r="DV71" s="30"/>
      <c r="DW71" s="41">
        <v>40592</v>
      </c>
      <c r="DX71" s="30">
        <v>3.5497000000000001</v>
      </c>
      <c r="DY71" s="28">
        <v>40592</v>
      </c>
      <c r="DZ71" s="30">
        <v>5.0991999999999997</v>
      </c>
      <c r="EA71" s="28">
        <v>40592</v>
      </c>
      <c r="EB71" s="30">
        <v>6.4363999999999999</v>
      </c>
      <c r="EC71" s="114">
        <v>40592</v>
      </c>
      <c r="ED71" s="30">
        <v>6.6459000000000001</v>
      </c>
      <c r="EE71" s="28"/>
      <c r="EF71" s="23"/>
      <c r="EG71" s="1446"/>
      <c r="EH71" s="41">
        <v>40592</v>
      </c>
      <c r="EI71" s="30">
        <v>2.7469000000000001</v>
      </c>
      <c r="EJ71" s="28">
        <v>40592</v>
      </c>
      <c r="EK71" s="30">
        <v>3.2568000000000001</v>
      </c>
      <c r="EL71" s="28">
        <v>40592</v>
      </c>
      <c r="EM71" s="30">
        <v>3.8534999999999999</v>
      </c>
      <c r="EN71" s="28">
        <v>40592</v>
      </c>
      <c r="EO71" s="30">
        <v>4.2046000000000001</v>
      </c>
      <c r="EP71" s="28">
        <v>40592</v>
      </c>
      <c r="EQ71" s="88">
        <v>4.7758000000000003</v>
      </c>
      <c r="ER71" s="41">
        <v>40592</v>
      </c>
      <c r="ES71" s="30">
        <v>3.1772999999999998</v>
      </c>
      <c r="ET71" s="28">
        <v>40592</v>
      </c>
      <c r="EU71" s="30">
        <v>3.6726999999999999</v>
      </c>
      <c r="EV71" s="28">
        <v>40592</v>
      </c>
      <c r="EW71" s="30">
        <v>4.2386999999999997</v>
      </c>
      <c r="EX71" s="28">
        <v>40592</v>
      </c>
      <c r="EY71" s="30">
        <v>4.6433999999999997</v>
      </c>
      <c r="EZ71" s="28">
        <v>40592</v>
      </c>
      <c r="FA71" s="30">
        <v>5.1016000000000004</v>
      </c>
      <c r="FB71" s="1446"/>
      <c r="FC71" s="881">
        <v>40592</v>
      </c>
      <c r="FD71" s="184">
        <v>10.595000000000001</v>
      </c>
    </row>
    <row r="72" spans="1:160">
      <c r="A72" s="5">
        <f t="shared" si="1"/>
        <v>40599</v>
      </c>
      <c r="B72" s="41">
        <v>40599</v>
      </c>
      <c r="C72" s="30">
        <v>1.7964</v>
      </c>
      <c r="D72" s="28">
        <v>40599</v>
      </c>
      <c r="E72" s="30">
        <v>2.379</v>
      </c>
      <c r="F72" s="28">
        <v>40599</v>
      </c>
      <c r="G72" s="30">
        <v>2.9634999999999998</v>
      </c>
      <c r="H72" s="28">
        <v>40599</v>
      </c>
      <c r="I72" s="30">
        <v>3.2006000000000001</v>
      </c>
      <c r="J72" s="28">
        <v>40599</v>
      </c>
      <c r="K72" s="99">
        <v>3.6389</v>
      </c>
      <c r="L72" s="41">
        <v>40599</v>
      </c>
      <c r="M72" s="30">
        <v>2.8466</v>
      </c>
      <c r="N72" s="28">
        <v>40599</v>
      </c>
      <c r="O72" s="30">
        <v>3.5737000000000001</v>
      </c>
      <c r="P72" s="28">
        <v>40599</v>
      </c>
      <c r="Q72" s="30">
        <v>3.9744000000000002</v>
      </c>
      <c r="R72" s="28">
        <v>40599</v>
      </c>
      <c r="S72" s="30">
        <v>4.2194000000000003</v>
      </c>
      <c r="T72" s="28">
        <v>40599</v>
      </c>
      <c r="U72" s="30">
        <v>4.5018000000000002</v>
      </c>
      <c r="V72" s="119">
        <v>40599</v>
      </c>
      <c r="W72" s="30">
        <v>2.8414999999999999</v>
      </c>
      <c r="X72" s="28">
        <v>40599</v>
      </c>
      <c r="Y72" s="30">
        <v>3.5539000000000001</v>
      </c>
      <c r="Z72" s="28">
        <v>40599</v>
      </c>
      <c r="AA72" s="30">
        <v>4.0011999999999999</v>
      </c>
      <c r="AB72" s="28">
        <v>40599</v>
      </c>
      <c r="AC72" s="30">
        <v>4.2053000000000003</v>
      </c>
      <c r="AD72" s="28">
        <v>40599</v>
      </c>
      <c r="AE72" s="30">
        <v>4.4882999999999997</v>
      </c>
      <c r="AF72" s="890">
        <v>40599</v>
      </c>
      <c r="AG72" s="30">
        <v>0.108</v>
      </c>
      <c r="AH72" s="890">
        <v>40599</v>
      </c>
      <c r="AI72" s="30">
        <v>0.107</v>
      </c>
      <c r="AJ72" s="41">
        <v>40599</v>
      </c>
      <c r="AK72" s="30">
        <v>-0.30299999999999999</v>
      </c>
      <c r="AL72" s="28">
        <v>40599</v>
      </c>
      <c r="AM72" s="30">
        <v>0.52700000000000002</v>
      </c>
      <c r="AN72" s="28">
        <v>40599</v>
      </c>
      <c r="AO72" s="30">
        <v>1.0449999999999999</v>
      </c>
      <c r="AP72" s="41">
        <v>40599</v>
      </c>
      <c r="AQ72" s="30">
        <v>2.101</v>
      </c>
      <c r="AR72" s="28">
        <v>40599</v>
      </c>
      <c r="AS72" s="30">
        <v>2.23</v>
      </c>
      <c r="AT72" s="41">
        <v>40599</v>
      </c>
      <c r="AU72" s="30">
        <v>3.5220000000000002</v>
      </c>
      <c r="AV72" s="119">
        <v>40599</v>
      </c>
      <c r="AW72" s="30">
        <v>3.5213000000000001</v>
      </c>
      <c r="AX72" s="119">
        <v>40599</v>
      </c>
      <c r="AY72" s="99">
        <v>3.637</v>
      </c>
      <c r="AZ72" s="41">
        <v>40599</v>
      </c>
      <c r="BA72" s="30">
        <v>1.9759</v>
      </c>
      <c r="BB72" s="28">
        <v>40599</v>
      </c>
      <c r="BC72" s="30">
        <v>2.5766</v>
      </c>
      <c r="BD72" s="28">
        <v>40599</v>
      </c>
      <c r="BE72" s="30">
        <v>3.2147000000000001</v>
      </c>
      <c r="BF72" s="28">
        <v>40599</v>
      </c>
      <c r="BG72" s="30">
        <v>3.4136000000000002</v>
      </c>
      <c r="BH72" s="28">
        <v>40599</v>
      </c>
      <c r="BI72" s="30">
        <v>3.7204999999999999</v>
      </c>
      <c r="BJ72" s="890">
        <v>40599</v>
      </c>
      <c r="BK72" s="30">
        <v>3.532</v>
      </c>
      <c r="BL72" s="890">
        <v>40599</v>
      </c>
      <c r="BM72" s="30">
        <v>3.5179999999999998</v>
      </c>
      <c r="BN72" s="41">
        <v>40599</v>
      </c>
      <c r="BO72" s="30">
        <v>0.89200000000000002</v>
      </c>
      <c r="BP72" s="28">
        <v>40599</v>
      </c>
      <c r="BQ72" s="30">
        <v>1.603</v>
      </c>
      <c r="BR72" s="28">
        <v>40599</v>
      </c>
      <c r="BS72" s="30">
        <v>2.3410000000000002</v>
      </c>
      <c r="BT72" s="41">
        <v>40599</v>
      </c>
      <c r="BU72" s="30">
        <v>2.6760000000000002</v>
      </c>
      <c r="BV72" s="28">
        <v>40599</v>
      </c>
      <c r="BW72" s="30">
        <v>3.294</v>
      </c>
      <c r="BX72" s="1446"/>
      <c r="BY72" s="93">
        <v>40599</v>
      </c>
      <c r="BZ72" s="723">
        <v>2.9359999999999999</v>
      </c>
      <c r="CA72" s="28">
        <v>40599</v>
      </c>
      <c r="CB72" s="723">
        <v>3.49</v>
      </c>
      <c r="CC72" s="28">
        <v>40599</v>
      </c>
      <c r="CD72" s="723">
        <v>4.0529999999999999</v>
      </c>
      <c r="CE72" s="28">
        <v>40599</v>
      </c>
      <c r="CF72" s="723">
        <v>4.3120000000000003</v>
      </c>
      <c r="CG72" s="28">
        <v>40599</v>
      </c>
      <c r="CH72" s="723">
        <v>4.6120000000000001</v>
      </c>
      <c r="CI72" s="41">
        <v>40599</v>
      </c>
      <c r="CJ72" s="30">
        <v>2.758</v>
      </c>
      <c r="CK72" s="28">
        <v>40599</v>
      </c>
      <c r="CL72" s="30">
        <v>3.3481999999999998</v>
      </c>
      <c r="CM72" s="28">
        <v>40599</v>
      </c>
      <c r="CN72" s="30">
        <v>3.9674999999999998</v>
      </c>
      <c r="CO72" s="114">
        <v>40599</v>
      </c>
      <c r="CP72" s="30">
        <v>4.1875</v>
      </c>
      <c r="CQ72" s="28">
        <v>40599</v>
      </c>
      <c r="CR72" s="30">
        <v>4.6379999999999999</v>
      </c>
      <c r="CS72" s="41">
        <v>40599</v>
      </c>
      <c r="CT72" s="30">
        <v>3.0165999999999999</v>
      </c>
      <c r="CU72" s="28">
        <v>40599</v>
      </c>
      <c r="CV72" s="30">
        <v>3.6211000000000002</v>
      </c>
      <c r="CW72" s="28">
        <v>40599</v>
      </c>
      <c r="CX72" s="30">
        <v>4.1826999999999996</v>
      </c>
      <c r="CY72" s="114">
        <v>40599</v>
      </c>
      <c r="CZ72" s="30">
        <v>4.3497000000000003</v>
      </c>
      <c r="DA72" s="28">
        <v>40599</v>
      </c>
      <c r="DB72" s="30">
        <v>4.9838000000000005</v>
      </c>
      <c r="DC72" s="41">
        <v>40599</v>
      </c>
      <c r="DD72" s="30">
        <v>3.0720999999999998</v>
      </c>
      <c r="DE72" s="28">
        <v>40599</v>
      </c>
      <c r="DF72" s="30">
        <v>3.6739999999999999</v>
      </c>
      <c r="DG72" s="28">
        <v>40599</v>
      </c>
      <c r="DH72" s="30">
        <v>4.2686999999999999</v>
      </c>
      <c r="DI72" s="114">
        <v>40599</v>
      </c>
      <c r="DJ72" s="30">
        <v>4.4053000000000004</v>
      </c>
      <c r="DK72" s="28"/>
      <c r="DL72" s="30"/>
      <c r="DM72" s="41">
        <v>40599</v>
      </c>
      <c r="DN72" s="30">
        <v>3.5630999999999999</v>
      </c>
      <c r="DO72" s="28">
        <v>40599</v>
      </c>
      <c r="DP72" s="30">
        <v>4.4554</v>
      </c>
      <c r="DQ72" s="28">
        <v>40599</v>
      </c>
      <c r="DR72" s="30">
        <v>5.1218000000000004</v>
      </c>
      <c r="DS72" s="114">
        <v>40599</v>
      </c>
      <c r="DT72" s="30">
        <v>5.2164999999999999</v>
      </c>
      <c r="DU72" s="28"/>
      <c r="DV72" s="30"/>
      <c r="DW72" s="41">
        <v>40599</v>
      </c>
      <c r="DX72" s="30">
        <v>3.5667999999999997</v>
      </c>
      <c r="DY72" s="28">
        <v>40599</v>
      </c>
      <c r="DZ72" s="30">
        <v>5.0724999999999998</v>
      </c>
      <c r="EA72" s="28">
        <v>40599</v>
      </c>
      <c r="EB72" s="30">
        <v>6.3742000000000001</v>
      </c>
      <c r="EC72" s="114">
        <v>40599</v>
      </c>
      <c r="ED72" s="30">
        <v>6.5698999999999996</v>
      </c>
      <c r="EE72" s="28"/>
      <c r="EF72" s="23"/>
      <c r="EG72" s="1446"/>
      <c r="EH72" s="41">
        <v>40599</v>
      </c>
      <c r="EI72" s="30">
        <v>2.7869000000000002</v>
      </c>
      <c r="EJ72" s="28">
        <v>40599</v>
      </c>
      <c r="EK72" s="30">
        <v>3.2523</v>
      </c>
      <c r="EL72" s="28">
        <v>40599</v>
      </c>
      <c r="EM72" s="30">
        <v>3.8085</v>
      </c>
      <c r="EN72" s="28">
        <v>40599</v>
      </c>
      <c r="EO72" s="30">
        <v>4.1444000000000001</v>
      </c>
      <c r="EP72" s="28">
        <v>40599</v>
      </c>
      <c r="EQ72" s="88">
        <v>4.6985000000000001</v>
      </c>
      <c r="ER72" s="41">
        <v>40599</v>
      </c>
      <c r="ES72" s="30">
        <v>3.2050000000000001</v>
      </c>
      <c r="ET72" s="28">
        <v>40599</v>
      </c>
      <c r="EU72" s="30">
        <v>3.6566000000000001</v>
      </c>
      <c r="EV72" s="28">
        <v>40599</v>
      </c>
      <c r="EW72" s="30">
        <v>4.1871999999999998</v>
      </c>
      <c r="EX72" s="28">
        <v>40599</v>
      </c>
      <c r="EY72" s="30">
        <v>4.5781999999999998</v>
      </c>
      <c r="EZ72" s="28">
        <v>40599</v>
      </c>
      <c r="FA72" s="30">
        <v>5.0263</v>
      </c>
      <c r="FB72" s="1446"/>
      <c r="FC72" s="881">
        <v>40599</v>
      </c>
      <c r="FD72" s="184">
        <v>10.625999999999999</v>
      </c>
    </row>
    <row r="73" spans="1:160">
      <c r="A73" s="5">
        <f t="shared" si="1"/>
        <v>40606</v>
      </c>
      <c r="B73" s="41">
        <v>40606</v>
      </c>
      <c r="C73" s="30">
        <v>2.0754000000000001</v>
      </c>
      <c r="D73" s="28">
        <v>40606</v>
      </c>
      <c r="E73" s="30">
        <v>2.6448</v>
      </c>
      <c r="F73" s="28">
        <v>40606</v>
      </c>
      <c r="G73" s="30">
        <v>3.1484999999999999</v>
      </c>
      <c r="H73" s="28">
        <v>40606</v>
      </c>
      <c r="I73" s="30">
        <v>3.3670999999999998</v>
      </c>
      <c r="J73" s="28">
        <v>40606</v>
      </c>
      <c r="K73" s="99">
        <v>3.7974999999999999</v>
      </c>
      <c r="L73" s="41">
        <v>40606</v>
      </c>
      <c r="M73" s="30">
        <v>2.9356999999999998</v>
      </c>
      <c r="N73" s="28">
        <v>40606</v>
      </c>
      <c r="O73" s="30">
        <v>3.6311999999999998</v>
      </c>
      <c r="P73" s="28">
        <v>40606</v>
      </c>
      <c r="Q73" s="30">
        <v>4.0119999999999996</v>
      </c>
      <c r="R73" s="28">
        <v>40606</v>
      </c>
      <c r="S73" s="30">
        <v>4.2465999999999999</v>
      </c>
      <c r="T73" s="28">
        <v>40606</v>
      </c>
      <c r="U73" s="30">
        <v>4.5551000000000004</v>
      </c>
      <c r="V73" s="119">
        <v>40606</v>
      </c>
      <c r="W73" s="30">
        <v>2.9525999999999999</v>
      </c>
      <c r="X73" s="28">
        <v>40606</v>
      </c>
      <c r="Y73" s="30">
        <v>3.6433999999999997</v>
      </c>
      <c r="Z73" s="28">
        <v>40606</v>
      </c>
      <c r="AA73" s="30">
        <v>4.0708000000000002</v>
      </c>
      <c r="AB73" s="28">
        <v>40606</v>
      </c>
      <c r="AC73" s="30">
        <v>4.2644000000000002</v>
      </c>
      <c r="AD73" s="28">
        <v>40606</v>
      </c>
      <c r="AE73" s="30">
        <v>4.5811000000000002</v>
      </c>
      <c r="AF73" s="890">
        <v>40606</v>
      </c>
      <c r="AG73" s="30">
        <v>0.108</v>
      </c>
      <c r="AH73" s="890">
        <v>40606</v>
      </c>
      <c r="AI73" s="30">
        <v>0.109</v>
      </c>
      <c r="AJ73" s="41">
        <v>40606</v>
      </c>
      <c r="AK73" s="30">
        <v>-0.17499999999999999</v>
      </c>
      <c r="AL73" s="28">
        <v>40606</v>
      </c>
      <c r="AM73" s="30">
        <v>0.66600000000000004</v>
      </c>
      <c r="AN73" s="28">
        <v>40606</v>
      </c>
      <c r="AO73" s="30">
        <v>1.179</v>
      </c>
      <c r="AP73" s="41">
        <v>40606</v>
      </c>
      <c r="AQ73" s="30">
        <v>2.145</v>
      </c>
      <c r="AR73" s="28">
        <v>40606</v>
      </c>
      <c r="AS73" s="30">
        <v>2.2330000000000001</v>
      </c>
      <c r="AT73" s="41">
        <v>40606</v>
      </c>
      <c r="AU73" s="30">
        <v>3.633</v>
      </c>
      <c r="AV73" s="119">
        <v>40606</v>
      </c>
      <c r="AW73" s="30">
        <v>3.6602999999999999</v>
      </c>
      <c r="AX73" s="119">
        <v>40606</v>
      </c>
      <c r="AY73" s="99">
        <v>3.7730000000000001</v>
      </c>
      <c r="AZ73" s="41">
        <v>40606</v>
      </c>
      <c r="BA73" s="30">
        <v>2.2597</v>
      </c>
      <c r="BB73" s="28">
        <v>40606</v>
      </c>
      <c r="BC73" s="30">
        <v>2.8224</v>
      </c>
      <c r="BD73" s="28">
        <v>40606</v>
      </c>
      <c r="BE73" s="30">
        <v>3.3921000000000001</v>
      </c>
      <c r="BF73" s="28">
        <v>40606</v>
      </c>
      <c r="BG73" s="30">
        <v>3.6246999999999998</v>
      </c>
      <c r="BH73" s="28">
        <v>40606</v>
      </c>
      <c r="BI73" s="30">
        <v>3.8792</v>
      </c>
      <c r="BJ73" s="890">
        <v>40606</v>
      </c>
      <c r="BK73" s="30">
        <v>3.7290000000000001</v>
      </c>
      <c r="BL73" s="890">
        <v>40606</v>
      </c>
      <c r="BM73" s="30">
        <v>3.7349999999999999</v>
      </c>
      <c r="BN73" s="41">
        <v>40606</v>
      </c>
      <c r="BO73" s="30">
        <v>0.88500000000000001</v>
      </c>
      <c r="BP73" s="28">
        <v>40606</v>
      </c>
      <c r="BQ73" s="30">
        <v>1.6120000000000001</v>
      </c>
      <c r="BR73" s="28">
        <v>40606</v>
      </c>
      <c r="BS73" s="30">
        <v>2.3810000000000002</v>
      </c>
      <c r="BT73" s="41">
        <v>40606</v>
      </c>
      <c r="BU73" s="30">
        <v>2.6760000000000002</v>
      </c>
      <c r="BV73" s="28">
        <v>40606</v>
      </c>
      <c r="BW73" s="30">
        <v>3.2839999999999998</v>
      </c>
      <c r="BX73" s="1446"/>
      <c r="BY73" s="93">
        <v>40606</v>
      </c>
      <c r="BZ73" s="723">
        <v>3.1619999999999999</v>
      </c>
      <c r="CA73" s="28">
        <v>40606</v>
      </c>
      <c r="CB73" s="723">
        <v>3.694</v>
      </c>
      <c r="CC73" s="28">
        <v>40606</v>
      </c>
      <c r="CD73" s="723">
        <v>4.202</v>
      </c>
      <c r="CE73" s="28">
        <v>40606</v>
      </c>
      <c r="CF73" s="723">
        <v>4.4459999999999997</v>
      </c>
      <c r="CG73" s="28">
        <v>40606</v>
      </c>
      <c r="CH73" s="723">
        <v>4.7039999999999997</v>
      </c>
      <c r="CI73" s="41">
        <v>40606</v>
      </c>
      <c r="CJ73" s="30">
        <v>2.9971999999999999</v>
      </c>
      <c r="CK73" s="28">
        <v>40606</v>
      </c>
      <c r="CL73" s="30">
        <v>3.5596999999999999</v>
      </c>
      <c r="CM73" s="28">
        <v>40606</v>
      </c>
      <c r="CN73" s="30">
        <v>4.1243999999999996</v>
      </c>
      <c r="CO73" s="114">
        <v>40606</v>
      </c>
      <c r="CP73" s="30">
        <v>4.3242000000000003</v>
      </c>
      <c r="CQ73" s="28">
        <v>40606</v>
      </c>
      <c r="CR73" s="30">
        <v>4.7531999999999996</v>
      </c>
      <c r="CS73" s="41">
        <v>40606</v>
      </c>
      <c r="CT73" s="30">
        <v>3.2522000000000002</v>
      </c>
      <c r="CU73" s="28">
        <v>40606</v>
      </c>
      <c r="CV73" s="30">
        <v>3.8298999999999999</v>
      </c>
      <c r="CW73" s="28">
        <v>40606</v>
      </c>
      <c r="CX73" s="30">
        <v>4.3369999999999997</v>
      </c>
      <c r="CY73" s="114">
        <v>40606</v>
      </c>
      <c r="CZ73" s="30">
        <v>4.4838000000000005</v>
      </c>
      <c r="DA73" s="28">
        <v>40606</v>
      </c>
      <c r="DB73" s="30">
        <v>5.0964</v>
      </c>
      <c r="DC73" s="41">
        <v>40606</v>
      </c>
      <c r="DD73" s="30">
        <v>3.3109000000000002</v>
      </c>
      <c r="DE73" s="28">
        <v>40606</v>
      </c>
      <c r="DF73" s="30">
        <v>3.8851</v>
      </c>
      <c r="DG73" s="28">
        <v>40606</v>
      </c>
      <c r="DH73" s="30">
        <v>4.4252000000000002</v>
      </c>
      <c r="DI73" s="114">
        <v>40606</v>
      </c>
      <c r="DJ73" s="30">
        <v>4.5415999999999999</v>
      </c>
      <c r="DK73" s="28"/>
      <c r="DL73" s="30"/>
      <c r="DM73" s="41">
        <v>40606</v>
      </c>
      <c r="DN73" s="30">
        <v>3.7255000000000003</v>
      </c>
      <c r="DO73" s="28">
        <v>40606</v>
      </c>
      <c r="DP73" s="30">
        <v>4.6204999999999998</v>
      </c>
      <c r="DQ73" s="28">
        <v>40606</v>
      </c>
      <c r="DR73" s="30">
        <v>5.2389999999999999</v>
      </c>
      <c r="DS73" s="114">
        <v>40606</v>
      </c>
      <c r="DT73" s="30">
        <v>5.3135000000000003</v>
      </c>
      <c r="DU73" s="28"/>
      <c r="DV73" s="30"/>
      <c r="DW73" s="41">
        <v>40606</v>
      </c>
      <c r="DX73" s="30">
        <v>3.7864</v>
      </c>
      <c r="DY73" s="28">
        <v>40606</v>
      </c>
      <c r="DZ73" s="30">
        <v>5.1853999999999996</v>
      </c>
      <c r="EA73" s="28">
        <v>40606</v>
      </c>
      <c r="EB73" s="30">
        <v>6.4345999999999997</v>
      </c>
      <c r="EC73" s="114">
        <v>40606</v>
      </c>
      <c r="ED73" s="30">
        <v>6.61</v>
      </c>
      <c r="EE73" s="28"/>
      <c r="EF73" s="23"/>
      <c r="EG73" s="1446"/>
      <c r="EH73" s="41">
        <v>40606</v>
      </c>
      <c r="EI73" s="30">
        <v>3.0135999999999998</v>
      </c>
      <c r="EJ73" s="28">
        <v>40606</v>
      </c>
      <c r="EK73" s="30">
        <v>3.4510000000000001</v>
      </c>
      <c r="EL73" s="28">
        <v>40606</v>
      </c>
      <c r="EM73" s="30">
        <v>3.9537</v>
      </c>
      <c r="EN73" s="28">
        <v>40606</v>
      </c>
      <c r="EO73" s="30">
        <v>4.2693000000000003</v>
      </c>
      <c r="EP73" s="28">
        <v>40606</v>
      </c>
      <c r="EQ73" s="88">
        <v>4.8192000000000004</v>
      </c>
      <c r="ER73" s="41">
        <v>40606</v>
      </c>
      <c r="ES73" s="30">
        <v>3.4325999999999999</v>
      </c>
      <c r="ET73" s="28">
        <v>40606</v>
      </c>
      <c r="EU73" s="30">
        <v>3.8574000000000002</v>
      </c>
      <c r="EV73" s="28">
        <v>40606</v>
      </c>
      <c r="EW73" s="30">
        <v>4.3334999999999999</v>
      </c>
      <c r="EX73" s="28">
        <v>40606</v>
      </c>
      <c r="EY73" s="30">
        <v>4.7042000000000002</v>
      </c>
      <c r="EZ73" s="28">
        <v>40606</v>
      </c>
      <c r="FA73" s="30">
        <v>5.1307999999999998</v>
      </c>
      <c r="FB73" s="1446"/>
      <c r="FC73" s="881">
        <v>40606</v>
      </c>
      <c r="FD73" s="184">
        <v>10.574</v>
      </c>
    </row>
    <row r="74" spans="1:160">
      <c r="A74" s="5">
        <f t="shared" si="1"/>
        <v>40613</v>
      </c>
      <c r="B74" s="41">
        <v>40613</v>
      </c>
      <c r="C74" s="30">
        <v>1.9883</v>
      </c>
      <c r="D74" s="28">
        <v>40613</v>
      </c>
      <c r="E74" s="30">
        <v>2.5762</v>
      </c>
      <c r="F74" s="28">
        <v>40613</v>
      </c>
      <c r="G74" s="30">
        <v>3.0966</v>
      </c>
      <c r="H74" s="28">
        <v>40613</v>
      </c>
      <c r="I74" s="30">
        <v>3.3315000000000001</v>
      </c>
      <c r="J74" s="28">
        <v>40613</v>
      </c>
      <c r="K74" s="99">
        <v>3.7433999999999998</v>
      </c>
      <c r="L74" s="41">
        <v>40613</v>
      </c>
      <c r="M74" s="30">
        <v>2.7286999999999999</v>
      </c>
      <c r="N74" s="28">
        <v>40613</v>
      </c>
      <c r="O74" s="30">
        <v>3.5122999999999998</v>
      </c>
      <c r="P74" s="28">
        <v>40613</v>
      </c>
      <c r="Q74" s="30">
        <v>3.9595000000000002</v>
      </c>
      <c r="R74" s="28">
        <v>40613</v>
      </c>
      <c r="S74" s="30">
        <v>4.1900000000000004</v>
      </c>
      <c r="T74" s="28">
        <v>40613</v>
      </c>
      <c r="U74" s="30">
        <v>4.5171000000000001</v>
      </c>
      <c r="V74" s="119">
        <v>40613</v>
      </c>
      <c r="W74" s="30">
        <v>2.7679999999999998</v>
      </c>
      <c r="X74" s="28">
        <v>40613</v>
      </c>
      <c r="Y74" s="30">
        <v>3.5398000000000001</v>
      </c>
      <c r="Z74" s="28">
        <v>40613</v>
      </c>
      <c r="AA74" s="30">
        <v>4.0082000000000004</v>
      </c>
      <c r="AB74" s="28">
        <v>40613</v>
      </c>
      <c r="AC74" s="30">
        <v>4.2232000000000003</v>
      </c>
      <c r="AD74" s="28">
        <v>40613</v>
      </c>
      <c r="AE74" s="30">
        <v>4.5205000000000002</v>
      </c>
      <c r="AF74" s="890">
        <v>40613</v>
      </c>
      <c r="AG74" s="30">
        <v>0.107</v>
      </c>
      <c r="AH74" s="890">
        <v>40613</v>
      </c>
      <c r="AI74" s="30">
        <v>0.108</v>
      </c>
      <c r="AJ74" s="41">
        <v>40613</v>
      </c>
      <c r="AK74" s="30">
        <v>-0.248</v>
      </c>
      <c r="AL74" s="28">
        <v>40613</v>
      </c>
      <c r="AM74" s="30">
        <v>0.67100000000000004</v>
      </c>
      <c r="AN74" s="28">
        <v>40613</v>
      </c>
      <c r="AO74" s="30">
        <v>1.1819999999999999</v>
      </c>
      <c r="AP74" s="41">
        <v>40613</v>
      </c>
      <c r="AQ74" s="30">
        <v>2.1150000000000002</v>
      </c>
      <c r="AR74" s="28">
        <v>40613</v>
      </c>
      <c r="AS74" s="30">
        <v>2.1480000000000001</v>
      </c>
      <c r="AT74" s="41">
        <v>40613</v>
      </c>
      <c r="AU74" s="30">
        <v>3.5640000000000001</v>
      </c>
      <c r="AV74" s="119">
        <v>40613</v>
      </c>
      <c r="AW74" s="30">
        <v>3.5954999999999999</v>
      </c>
      <c r="AX74" s="119">
        <v>40613</v>
      </c>
      <c r="AY74" s="99">
        <v>3.7069999999999999</v>
      </c>
      <c r="AZ74" s="41">
        <v>40613</v>
      </c>
      <c r="BA74" s="30">
        <v>2.2153999999999998</v>
      </c>
      <c r="BB74" s="28">
        <v>40613</v>
      </c>
      <c r="BC74" s="30">
        <v>2.7172999999999998</v>
      </c>
      <c r="BD74" s="28">
        <v>40613</v>
      </c>
      <c r="BE74" s="30">
        <v>3.3207</v>
      </c>
      <c r="BF74" s="28">
        <v>40613</v>
      </c>
      <c r="BG74" s="30">
        <v>3.5491000000000001</v>
      </c>
      <c r="BH74" s="28">
        <v>40613</v>
      </c>
      <c r="BI74" s="30">
        <v>3.8146</v>
      </c>
      <c r="BJ74" s="890">
        <v>40613</v>
      </c>
      <c r="BK74" s="30">
        <v>3.605</v>
      </c>
      <c r="BL74" s="890">
        <v>40613</v>
      </c>
      <c r="BM74" s="30">
        <v>3.657</v>
      </c>
      <c r="BN74" s="41">
        <v>40613</v>
      </c>
      <c r="BO74" s="30">
        <v>0.84199999999999997</v>
      </c>
      <c r="BP74" s="28">
        <v>40613</v>
      </c>
      <c r="BQ74" s="30">
        <v>1.538</v>
      </c>
      <c r="BR74" s="28">
        <v>40613</v>
      </c>
      <c r="BS74" s="30">
        <v>2.3039999999999998</v>
      </c>
      <c r="BT74" s="41">
        <v>40613</v>
      </c>
      <c r="BU74" s="30">
        <v>2.6579999999999999</v>
      </c>
      <c r="BV74" s="28">
        <v>40613</v>
      </c>
      <c r="BW74" s="30">
        <v>3.2040000000000002</v>
      </c>
      <c r="BX74" s="1446"/>
      <c r="BY74" s="93">
        <v>40613</v>
      </c>
      <c r="BZ74" s="723">
        <v>3.089</v>
      </c>
      <c r="CA74" s="28">
        <v>40613</v>
      </c>
      <c r="CB74" s="723">
        <v>3.637</v>
      </c>
      <c r="CC74" s="28">
        <v>40613</v>
      </c>
      <c r="CD74" s="723">
        <v>4.1559999999999997</v>
      </c>
      <c r="CE74" s="28">
        <v>40613</v>
      </c>
      <c r="CF74" s="723">
        <v>4.4080000000000004</v>
      </c>
      <c r="CG74" s="28">
        <v>40613</v>
      </c>
      <c r="CH74" s="723">
        <v>4.6669999999999998</v>
      </c>
      <c r="CI74" s="41">
        <v>40613</v>
      </c>
      <c r="CJ74" s="30">
        <v>2.9097</v>
      </c>
      <c r="CK74" s="28">
        <v>40613</v>
      </c>
      <c r="CL74" s="30">
        <v>3.5146999999999999</v>
      </c>
      <c r="CM74" s="28">
        <v>40613</v>
      </c>
      <c r="CN74" s="30">
        <v>4.0589000000000004</v>
      </c>
      <c r="CO74" s="114">
        <v>40613</v>
      </c>
      <c r="CP74" s="30">
        <v>4.2611999999999997</v>
      </c>
      <c r="CQ74" s="28">
        <v>40613</v>
      </c>
      <c r="CR74" s="30">
        <v>4.6916000000000002</v>
      </c>
      <c r="CS74" s="41">
        <v>40613</v>
      </c>
      <c r="CT74" s="30">
        <v>3.1703999999999999</v>
      </c>
      <c r="CU74" s="28">
        <v>40613</v>
      </c>
      <c r="CV74" s="30">
        <v>3.7505999999999999</v>
      </c>
      <c r="CW74" s="28">
        <v>40613</v>
      </c>
      <c r="CX74" s="30">
        <v>4.2821999999999996</v>
      </c>
      <c r="CY74" s="114">
        <v>40613</v>
      </c>
      <c r="CZ74" s="30">
        <v>4.4315999999999995</v>
      </c>
      <c r="DA74" s="28">
        <v>40613</v>
      </c>
      <c r="DB74" s="30">
        <v>5.0456000000000003</v>
      </c>
      <c r="DC74" s="41">
        <v>40613</v>
      </c>
      <c r="DD74" s="30">
        <v>3.2448999999999999</v>
      </c>
      <c r="DE74" s="28">
        <v>40613</v>
      </c>
      <c r="DF74" s="30">
        <v>3.8290999999999999</v>
      </c>
      <c r="DG74" s="28">
        <v>40613</v>
      </c>
      <c r="DH74" s="30">
        <v>4.3837999999999999</v>
      </c>
      <c r="DI74" s="114">
        <v>40613</v>
      </c>
      <c r="DJ74" s="30">
        <v>4.5061</v>
      </c>
      <c r="DK74" s="28"/>
      <c r="DL74" s="30"/>
      <c r="DM74" s="41">
        <v>40613</v>
      </c>
      <c r="DN74" s="30">
        <v>3.7050999999999998</v>
      </c>
      <c r="DO74" s="28">
        <v>40613</v>
      </c>
      <c r="DP74" s="30">
        <v>4.6075999999999997</v>
      </c>
      <c r="DQ74" s="28">
        <v>40613</v>
      </c>
      <c r="DR74" s="30">
        <v>5.2104999999999997</v>
      </c>
      <c r="DS74" s="114">
        <v>40613</v>
      </c>
      <c r="DT74" s="30">
        <v>5.2874999999999996</v>
      </c>
      <c r="DU74" s="28"/>
      <c r="DV74" s="30"/>
      <c r="DW74" s="41">
        <v>40613</v>
      </c>
      <c r="DX74" s="30">
        <v>3.7751000000000001</v>
      </c>
      <c r="DY74" s="28">
        <v>40613</v>
      </c>
      <c r="DZ74" s="30">
        <v>5.2115999999999998</v>
      </c>
      <c r="EA74" s="28">
        <v>40613</v>
      </c>
      <c r="EB74" s="30">
        <v>6.4503000000000004</v>
      </c>
      <c r="EC74" s="114">
        <v>40613</v>
      </c>
      <c r="ED74" s="30">
        <v>6.6281999999999996</v>
      </c>
      <c r="EE74" s="28"/>
      <c r="EF74" s="23"/>
      <c r="EG74" s="1446"/>
      <c r="EH74" s="41">
        <v>40613</v>
      </c>
      <c r="EI74" s="30">
        <v>2.9275000000000002</v>
      </c>
      <c r="EJ74" s="28">
        <v>40613</v>
      </c>
      <c r="EK74" s="30">
        <v>3.3963999999999999</v>
      </c>
      <c r="EL74" s="28">
        <v>40613</v>
      </c>
      <c r="EM74" s="30">
        <v>3.9630999999999998</v>
      </c>
      <c r="EN74" s="28">
        <v>40613</v>
      </c>
      <c r="EO74" s="30">
        <v>4.2213000000000003</v>
      </c>
      <c r="EP74" s="28">
        <v>40613</v>
      </c>
      <c r="EQ74" s="88">
        <v>4.7771999999999997</v>
      </c>
      <c r="ER74" s="41">
        <v>40613</v>
      </c>
      <c r="ES74" s="30">
        <v>3.3108</v>
      </c>
      <c r="ET74" s="28">
        <v>40613</v>
      </c>
      <c r="EU74" s="30">
        <v>3.8281999999999998</v>
      </c>
      <c r="EV74" s="28">
        <v>40613</v>
      </c>
      <c r="EW74" s="30">
        <v>4.3186999999999998</v>
      </c>
      <c r="EX74" s="28">
        <v>40613</v>
      </c>
      <c r="EY74" s="30">
        <v>4.6919000000000004</v>
      </c>
      <c r="EZ74" s="28">
        <v>40613</v>
      </c>
      <c r="FA74" s="30">
        <v>5.1700999999999997</v>
      </c>
      <c r="FB74" s="1446"/>
      <c r="FC74" s="881">
        <v>40613</v>
      </c>
      <c r="FD74" s="184">
        <v>10.659000000000001</v>
      </c>
    </row>
    <row r="75" spans="1:160">
      <c r="A75" s="5">
        <f t="shared" si="1"/>
        <v>40620</v>
      </c>
      <c r="B75" s="41">
        <v>40620</v>
      </c>
      <c r="C75" s="30">
        <v>1.9426999999999999</v>
      </c>
      <c r="D75" s="28">
        <v>40620</v>
      </c>
      <c r="E75" s="30">
        <v>2.5226999999999999</v>
      </c>
      <c r="F75" s="28">
        <v>40620</v>
      </c>
      <c r="G75" s="30">
        <v>3.0636000000000001</v>
      </c>
      <c r="H75" s="28">
        <v>40620</v>
      </c>
      <c r="I75" s="30">
        <v>3.2938999999999998</v>
      </c>
      <c r="J75" s="28">
        <v>40620</v>
      </c>
      <c r="K75" s="99">
        <v>3.7269000000000001</v>
      </c>
      <c r="L75" s="41">
        <v>40620</v>
      </c>
      <c r="M75" s="30">
        <v>2.5674999999999999</v>
      </c>
      <c r="N75" s="28">
        <v>40620</v>
      </c>
      <c r="O75" s="30">
        <v>3.2812999999999999</v>
      </c>
      <c r="P75" s="28">
        <v>40620</v>
      </c>
      <c r="Q75" s="30">
        <v>3.7645999999999997</v>
      </c>
      <c r="R75" s="28">
        <v>40620</v>
      </c>
      <c r="S75" s="30">
        <v>4.0129999999999999</v>
      </c>
      <c r="T75" s="28">
        <v>40620</v>
      </c>
      <c r="U75" s="30">
        <v>4.3841000000000001</v>
      </c>
      <c r="V75" s="119">
        <v>40620</v>
      </c>
      <c r="W75" s="30">
        <v>2.5903</v>
      </c>
      <c r="X75" s="28">
        <v>40620</v>
      </c>
      <c r="Y75" s="30">
        <v>3.3298999999999999</v>
      </c>
      <c r="Z75" s="28">
        <v>40620</v>
      </c>
      <c r="AA75" s="30">
        <v>3.8294000000000001</v>
      </c>
      <c r="AB75" s="28">
        <v>40620</v>
      </c>
      <c r="AC75" s="30">
        <v>4.0712999999999999</v>
      </c>
      <c r="AD75" s="28">
        <v>40620</v>
      </c>
      <c r="AE75" s="30">
        <v>4.4241000000000001</v>
      </c>
      <c r="AF75" s="890">
        <v>40620</v>
      </c>
      <c r="AG75" s="30">
        <v>0.10299999999999999</v>
      </c>
      <c r="AH75" s="890">
        <v>40620</v>
      </c>
      <c r="AI75" s="30">
        <v>0.104</v>
      </c>
      <c r="AJ75" s="41">
        <v>40620</v>
      </c>
      <c r="AK75" s="30">
        <v>-0.26100000000000001</v>
      </c>
      <c r="AL75" s="28">
        <v>40620</v>
      </c>
      <c r="AM75" s="30">
        <v>0.58799999999999997</v>
      </c>
      <c r="AN75" s="28">
        <v>40620</v>
      </c>
      <c r="AO75" s="30">
        <v>1.077</v>
      </c>
      <c r="AP75" s="41">
        <v>40620</v>
      </c>
      <c r="AQ75" s="30">
        <v>2.117</v>
      </c>
      <c r="AR75" s="28">
        <v>40620</v>
      </c>
      <c r="AS75" s="30">
        <v>2.218</v>
      </c>
      <c r="AT75" s="41">
        <v>40620</v>
      </c>
      <c r="AU75" s="30">
        <v>3.5270000000000001</v>
      </c>
      <c r="AV75" s="119">
        <v>40620</v>
      </c>
      <c r="AW75" s="30">
        <v>3.5564</v>
      </c>
      <c r="AX75" s="119">
        <v>40620</v>
      </c>
      <c r="AY75" s="99">
        <v>3.669</v>
      </c>
      <c r="AZ75" s="41">
        <v>40620</v>
      </c>
      <c r="BA75" s="30">
        <v>2.2090000000000001</v>
      </c>
      <c r="BB75" s="28">
        <v>40620</v>
      </c>
      <c r="BC75" s="30">
        <v>2.7048000000000001</v>
      </c>
      <c r="BD75" s="28">
        <v>40620</v>
      </c>
      <c r="BE75" s="30">
        <v>3.3186999999999998</v>
      </c>
      <c r="BF75" s="28">
        <v>40620</v>
      </c>
      <c r="BG75" s="30">
        <v>3.5467</v>
      </c>
      <c r="BH75" s="28">
        <v>40620</v>
      </c>
      <c r="BI75" s="30">
        <v>3.8180000000000001</v>
      </c>
      <c r="BJ75" s="890">
        <v>40620</v>
      </c>
      <c r="BK75" s="30">
        <v>3.5920000000000001</v>
      </c>
      <c r="BL75" s="890">
        <v>40620</v>
      </c>
      <c r="BM75" s="30">
        <v>3.6549999999999998</v>
      </c>
      <c r="BN75" s="41">
        <v>40620</v>
      </c>
      <c r="BO75" s="30">
        <v>0.751</v>
      </c>
      <c r="BP75" s="28">
        <v>40620</v>
      </c>
      <c r="BQ75" s="30">
        <v>1.425</v>
      </c>
      <c r="BR75" s="28">
        <v>40620</v>
      </c>
      <c r="BS75" s="30">
        <v>2.1520000000000001</v>
      </c>
      <c r="BT75" s="41">
        <v>40620</v>
      </c>
      <c r="BU75" s="30">
        <v>2.5129999999999999</v>
      </c>
      <c r="BV75" s="28">
        <v>40620</v>
      </c>
      <c r="BW75" s="30">
        <v>3.0209999999999999</v>
      </c>
      <c r="BX75" s="1446"/>
      <c r="BY75" s="93">
        <v>40620</v>
      </c>
      <c r="BZ75" s="723">
        <v>3.0680000000000001</v>
      </c>
      <c r="CA75" s="28">
        <v>40620</v>
      </c>
      <c r="CB75" s="723">
        <v>3.6070000000000002</v>
      </c>
      <c r="CC75" s="28">
        <v>40620</v>
      </c>
      <c r="CD75" s="723">
        <v>4.1360000000000001</v>
      </c>
      <c r="CE75" s="28">
        <v>40620</v>
      </c>
      <c r="CF75" s="723">
        <v>4.3979999999999997</v>
      </c>
      <c r="CG75" s="28">
        <v>40620</v>
      </c>
      <c r="CH75" s="723">
        <v>4.6669999999999998</v>
      </c>
      <c r="CI75" s="41">
        <v>40620</v>
      </c>
      <c r="CJ75" s="30">
        <v>2.8814000000000002</v>
      </c>
      <c r="CK75" s="28">
        <v>40620</v>
      </c>
      <c r="CL75" s="30">
        <v>3.4933999999999998</v>
      </c>
      <c r="CM75" s="28">
        <v>40620</v>
      </c>
      <c r="CN75" s="30">
        <v>4.0307000000000004</v>
      </c>
      <c r="CO75" s="114">
        <v>40620</v>
      </c>
      <c r="CP75" s="30">
        <v>4.2374000000000001</v>
      </c>
      <c r="CQ75" s="28">
        <v>40620</v>
      </c>
      <c r="CR75" s="30">
        <v>4.6891999999999996</v>
      </c>
      <c r="CS75" s="41">
        <v>40620</v>
      </c>
      <c r="CT75" s="30">
        <v>3.1545000000000001</v>
      </c>
      <c r="CU75" s="28">
        <v>40620</v>
      </c>
      <c r="CV75" s="30">
        <v>3.7526999999999999</v>
      </c>
      <c r="CW75" s="28">
        <v>40620</v>
      </c>
      <c r="CX75" s="30">
        <v>4.2672999999999996</v>
      </c>
      <c r="CY75" s="114">
        <v>40620</v>
      </c>
      <c r="CZ75" s="30">
        <v>4.4211</v>
      </c>
      <c r="DA75" s="28">
        <v>40620</v>
      </c>
      <c r="DB75" s="30">
        <v>5.0564</v>
      </c>
      <c r="DC75" s="41">
        <v>40620</v>
      </c>
      <c r="DD75" s="30">
        <v>3.2288000000000001</v>
      </c>
      <c r="DE75" s="28">
        <v>40620</v>
      </c>
      <c r="DF75" s="30">
        <v>3.8</v>
      </c>
      <c r="DG75" s="28">
        <v>40620</v>
      </c>
      <c r="DH75" s="30">
        <v>4.3676000000000004</v>
      </c>
      <c r="DI75" s="114">
        <v>40620</v>
      </c>
      <c r="DJ75" s="30">
        <v>4.4943999999999997</v>
      </c>
      <c r="DK75" s="28"/>
      <c r="DL75" s="30"/>
      <c r="DM75" s="41">
        <v>40620</v>
      </c>
      <c r="DN75" s="30">
        <v>3.6941000000000002</v>
      </c>
      <c r="DO75" s="28">
        <v>40620</v>
      </c>
      <c r="DP75" s="30">
        <v>4.6135999999999999</v>
      </c>
      <c r="DQ75" s="28">
        <v>40620</v>
      </c>
      <c r="DR75" s="30">
        <v>5.2496</v>
      </c>
      <c r="DS75" s="114">
        <v>40620</v>
      </c>
      <c r="DT75" s="30">
        <v>5.3311000000000002</v>
      </c>
      <c r="DU75" s="28"/>
      <c r="DV75" s="30"/>
      <c r="DW75" s="41">
        <v>40620</v>
      </c>
      <c r="DX75" s="30">
        <v>3.9064999999999999</v>
      </c>
      <c r="DY75" s="28">
        <v>40620</v>
      </c>
      <c r="DZ75" s="30">
        <v>5.3310000000000004</v>
      </c>
      <c r="EA75" s="28">
        <v>40620</v>
      </c>
      <c r="EB75" s="30">
        <v>6.5826000000000002</v>
      </c>
      <c r="EC75" s="114">
        <v>40620</v>
      </c>
      <c r="ED75" s="30">
        <v>6.7651000000000003</v>
      </c>
      <c r="EE75" s="28"/>
      <c r="EF75" s="23"/>
      <c r="EG75" s="1446"/>
      <c r="EH75" s="41">
        <v>40620</v>
      </c>
      <c r="EI75" s="30">
        <v>2.9077000000000002</v>
      </c>
      <c r="EJ75" s="28">
        <v>40620</v>
      </c>
      <c r="EK75" s="30">
        <v>3.3536000000000001</v>
      </c>
      <c r="EL75" s="28">
        <v>40620</v>
      </c>
      <c r="EM75" s="30">
        <v>3.9618000000000002</v>
      </c>
      <c r="EN75" s="28">
        <v>40620</v>
      </c>
      <c r="EO75" s="30">
        <v>4.2283999999999997</v>
      </c>
      <c r="EP75" s="28">
        <v>40620</v>
      </c>
      <c r="EQ75" s="88">
        <v>4.8007999999999997</v>
      </c>
      <c r="ER75" s="41">
        <v>40620</v>
      </c>
      <c r="ES75" s="30">
        <v>3.2862</v>
      </c>
      <c r="ET75" s="28">
        <v>40620</v>
      </c>
      <c r="EU75" s="30">
        <v>3.7915999999999999</v>
      </c>
      <c r="EV75" s="28">
        <v>40620</v>
      </c>
      <c r="EW75" s="30">
        <v>4.2751000000000001</v>
      </c>
      <c r="EX75" s="28">
        <v>40620</v>
      </c>
      <c r="EY75" s="30">
        <v>4.6679000000000004</v>
      </c>
      <c r="EZ75" s="28">
        <v>40620</v>
      </c>
      <c r="FA75" s="30">
        <v>5.1772999999999998</v>
      </c>
      <c r="FB75" s="1446"/>
      <c r="FC75" s="881">
        <v>40620</v>
      </c>
      <c r="FD75" s="184">
        <v>10.81</v>
      </c>
    </row>
    <row r="76" spans="1:160">
      <c r="A76" s="5">
        <f t="shared" si="1"/>
        <v>40627</v>
      </c>
      <c r="B76" s="41">
        <v>40627</v>
      </c>
      <c r="C76" s="30">
        <v>2.0425</v>
      </c>
      <c r="D76" s="28">
        <v>40627</v>
      </c>
      <c r="E76" s="30">
        <v>2.6341000000000001</v>
      </c>
      <c r="F76" s="28">
        <v>40627</v>
      </c>
      <c r="G76" s="30">
        <v>3.145</v>
      </c>
      <c r="H76" s="28">
        <v>40627</v>
      </c>
      <c r="I76" s="30">
        <v>3.3672</v>
      </c>
      <c r="J76" s="28">
        <v>40627</v>
      </c>
      <c r="K76" s="99">
        <v>3.802</v>
      </c>
      <c r="L76" s="41">
        <v>40627</v>
      </c>
      <c r="M76" s="30">
        <v>2.6893000000000002</v>
      </c>
      <c r="N76" s="28">
        <v>40627</v>
      </c>
      <c r="O76" s="30">
        <v>3.4268999999999998</v>
      </c>
      <c r="P76" s="28">
        <v>40627</v>
      </c>
      <c r="Q76" s="30">
        <v>3.9116999999999997</v>
      </c>
      <c r="R76" s="28">
        <v>40627</v>
      </c>
      <c r="S76" s="30">
        <v>4.1357999999999997</v>
      </c>
      <c r="T76" s="28">
        <v>40627</v>
      </c>
      <c r="U76" s="30">
        <v>4.4829999999999997</v>
      </c>
      <c r="V76" s="119">
        <v>40627</v>
      </c>
      <c r="W76" s="30">
        <v>2.7194000000000003</v>
      </c>
      <c r="X76" s="28">
        <v>40627</v>
      </c>
      <c r="Y76" s="30">
        <v>3.4727000000000001</v>
      </c>
      <c r="Z76" s="28">
        <v>40627</v>
      </c>
      <c r="AA76" s="30">
        <v>3.9661</v>
      </c>
      <c r="AB76" s="28">
        <v>40627</v>
      </c>
      <c r="AC76" s="30">
        <v>4.1813000000000002</v>
      </c>
      <c r="AD76" s="28">
        <v>40627</v>
      </c>
      <c r="AE76" s="30">
        <v>4.5201000000000002</v>
      </c>
      <c r="AF76" s="890">
        <v>40627</v>
      </c>
      <c r="AG76" s="30">
        <v>0.106</v>
      </c>
      <c r="AH76" s="890">
        <v>40627</v>
      </c>
      <c r="AI76" s="30">
        <v>0.107</v>
      </c>
      <c r="AJ76" s="41">
        <v>40627</v>
      </c>
      <c r="AK76" s="30">
        <v>-0.29799999999999999</v>
      </c>
      <c r="AL76" s="28">
        <v>40627</v>
      </c>
      <c r="AM76" s="30">
        <v>0.60299999999999998</v>
      </c>
      <c r="AN76" s="28">
        <v>40627</v>
      </c>
      <c r="AO76" s="30">
        <v>1.1060000000000001</v>
      </c>
      <c r="AP76" s="41">
        <v>40627</v>
      </c>
      <c r="AQ76" s="30">
        <v>2.2730000000000001</v>
      </c>
      <c r="AR76" s="28">
        <v>40627</v>
      </c>
      <c r="AS76" s="30">
        <v>2.319</v>
      </c>
      <c r="AT76" s="41">
        <v>40627</v>
      </c>
      <c r="AU76" s="30">
        <v>3.6360000000000001</v>
      </c>
      <c r="AV76" s="119">
        <v>40627</v>
      </c>
      <c r="AW76" s="30">
        <v>3.6447000000000003</v>
      </c>
      <c r="AX76" s="119">
        <v>40627</v>
      </c>
      <c r="AY76" s="99">
        <v>3.7549999999999999</v>
      </c>
      <c r="AZ76" s="41">
        <v>40627</v>
      </c>
      <c r="BA76" s="30">
        <v>2.3159000000000001</v>
      </c>
      <c r="BB76" s="28">
        <v>40627</v>
      </c>
      <c r="BC76" s="30">
        <v>2.8317000000000001</v>
      </c>
      <c r="BD76" s="28">
        <v>40627</v>
      </c>
      <c r="BE76" s="30">
        <v>3.4186000000000001</v>
      </c>
      <c r="BF76" s="28">
        <v>40627</v>
      </c>
      <c r="BG76" s="30">
        <v>3.6360000000000001</v>
      </c>
      <c r="BH76" s="28">
        <v>40627</v>
      </c>
      <c r="BI76" s="30">
        <v>3.9081000000000001</v>
      </c>
      <c r="BJ76" s="890">
        <v>40627</v>
      </c>
      <c r="BK76" s="30">
        <v>3.6930000000000001</v>
      </c>
      <c r="BL76" s="890">
        <v>40627</v>
      </c>
      <c r="BM76" s="30">
        <v>3.7439999999999998</v>
      </c>
      <c r="BN76" s="41">
        <v>40627</v>
      </c>
      <c r="BO76" s="30">
        <v>0.90400000000000003</v>
      </c>
      <c r="BP76" s="28">
        <v>40627</v>
      </c>
      <c r="BQ76" s="30">
        <v>1.601</v>
      </c>
      <c r="BR76" s="28">
        <v>40627</v>
      </c>
      <c r="BS76" s="30">
        <v>2.3109999999999999</v>
      </c>
      <c r="BT76" s="41">
        <v>40627</v>
      </c>
      <c r="BU76" s="30">
        <v>2.6549999999999998</v>
      </c>
      <c r="BV76" s="28">
        <v>40627</v>
      </c>
      <c r="BW76" s="30">
        <v>3.129</v>
      </c>
      <c r="BX76" s="1446"/>
      <c r="BY76" s="93">
        <v>40627</v>
      </c>
      <c r="BZ76" s="723">
        <v>3.1459999999999999</v>
      </c>
      <c r="CA76" s="28">
        <v>40627</v>
      </c>
      <c r="CB76" s="723">
        <v>3.698</v>
      </c>
      <c r="CC76" s="28">
        <v>40627</v>
      </c>
      <c r="CD76" s="723">
        <v>4.2229999999999999</v>
      </c>
      <c r="CE76" s="28">
        <v>40627</v>
      </c>
      <c r="CF76" s="723">
        <v>4.49</v>
      </c>
      <c r="CG76" s="28">
        <v>40627</v>
      </c>
      <c r="CH76" s="723">
        <v>4.7539999999999996</v>
      </c>
      <c r="CI76" s="41">
        <v>40627</v>
      </c>
      <c r="CJ76" s="30">
        <v>2.9882</v>
      </c>
      <c r="CK76" s="28">
        <v>40627</v>
      </c>
      <c r="CL76" s="30">
        <v>3.5891999999999999</v>
      </c>
      <c r="CM76" s="28">
        <v>40627</v>
      </c>
      <c r="CN76" s="30">
        <v>4.1230000000000002</v>
      </c>
      <c r="CO76" s="114">
        <v>40627</v>
      </c>
      <c r="CP76" s="30">
        <v>4.3367000000000004</v>
      </c>
      <c r="CQ76" s="28">
        <v>40627</v>
      </c>
      <c r="CR76" s="30">
        <v>4.7851999999999997</v>
      </c>
      <c r="CS76" s="41">
        <v>40627</v>
      </c>
      <c r="CT76" s="30">
        <v>3.2242000000000002</v>
      </c>
      <c r="CU76" s="28">
        <v>40627</v>
      </c>
      <c r="CV76" s="30">
        <v>3.8754</v>
      </c>
      <c r="CW76" s="28">
        <v>40627</v>
      </c>
      <c r="CX76" s="30">
        <v>4.3455000000000004</v>
      </c>
      <c r="CY76" s="114">
        <v>40627</v>
      </c>
      <c r="CZ76" s="30">
        <v>4.5062999999999995</v>
      </c>
      <c r="DA76" s="28">
        <v>40627</v>
      </c>
      <c r="DB76" s="30">
        <v>5.1383999999999999</v>
      </c>
      <c r="DC76" s="41">
        <v>40627</v>
      </c>
      <c r="DD76" s="30">
        <v>3.3340999999999998</v>
      </c>
      <c r="DE76" s="28">
        <v>40627</v>
      </c>
      <c r="DF76" s="30">
        <v>3.9153000000000002</v>
      </c>
      <c r="DG76" s="28">
        <v>40627</v>
      </c>
      <c r="DH76" s="30">
        <v>4.4794999999999998</v>
      </c>
      <c r="DI76" s="114">
        <v>40627</v>
      </c>
      <c r="DJ76" s="30">
        <v>4.6283000000000003</v>
      </c>
      <c r="DK76" s="28"/>
      <c r="DL76" s="30"/>
      <c r="DM76" s="41">
        <v>40627</v>
      </c>
      <c r="DN76" s="30">
        <v>3.6739000000000002</v>
      </c>
      <c r="DO76" s="28">
        <v>40627</v>
      </c>
      <c r="DP76" s="30">
        <v>4.6054000000000004</v>
      </c>
      <c r="DQ76" s="28">
        <v>40627</v>
      </c>
      <c r="DR76" s="30">
        <v>5.2378</v>
      </c>
      <c r="DS76" s="114">
        <v>40627</v>
      </c>
      <c r="DT76" s="30">
        <v>5.3262999999999998</v>
      </c>
      <c r="DU76" s="28"/>
      <c r="DV76" s="30"/>
      <c r="DW76" s="41">
        <v>40627</v>
      </c>
      <c r="DX76" s="30">
        <v>3.9619999999999997</v>
      </c>
      <c r="DY76" s="28">
        <v>40627</v>
      </c>
      <c r="DZ76" s="30">
        <v>5.2960000000000003</v>
      </c>
      <c r="EA76" s="28">
        <v>40627</v>
      </c>
      <c r="EB76" s="30">
        <v>6.5442</v>
      </c>
      <c r="EC76" s="114">
        <v>40627</v>
      </c>
      <c r="ED76" s="30">
        <v>6.7336999999999998</v>
      </c>
      <c r="EE76" s="28"/>
      <c r="EF76" s="23"/>
      <c r="EG76" s="1446"/>
      <c r="EH76" s="41">
        <v>40627</v>
      </c>
      <c r="EI76" s="30">
        <v>3.0066999999999999</v>
      </c>
      <c r="EJ76" s="28">
        <v>40627</v>
      </c>
      <c r="EK76" s="30">
        <v>3.4205999999999999</v>
      </c>
      <c r="EL76" s="28">
        <v>40627</v>
      </c>
      <c r="EM76" s="30">
        <v>4.0217999999999998</v>
      </c>
      <c r="EN76" s="28">
        <v>40627</v>
      </c>
      <c r="EO76" s="30">
        <v>4.2984</v>
      </c>
      <c r="EP76" s="28">
        <v>40627</v>
      </c>
      <c r="EQ76" s="88">
        <v>4.8703000000000003</v>
      </c>
      <c r="ER76" s="41">
        <v>40627</v>
      </c>
      <c r="ES76" s="30">
        <v>3.3553000000000002</v>
      </c>
      <c r="ET76" s="28">
        <v>40627</v>
      </c>
      <c r="EU76" s="30">
        <v>3.8727</v>
      </c>
      <c r="EV76" s="28">
        <v>40627</v>
      </c>
      <c r="EW76" s="30">
        <v>4.3527000000000005</v>
      </c>
      <c r="EX76" s="28">
        <v>40627</v>
      </c>
      <c r="EY76" s="30">
        <v>4.7523999999999997</v>
      </c>
      <c r="EZ76" s="28">
        <v>40627</v>
      </c>
      <c r="FA76" s="30">
        <v>5.2586000000000004</v>
      </c>
      <c r="FB76" s="1446"/>
      <c r="FC76" s="881">
        <v>40627</v>
      </c>
      <c r="FD76" s="184">
        <v>10.693999999999999</v>
      </c>
    </row>
    <row r="77" spans="1:160">
      <c r="A77" s="5">
        <f t="shared" ref="A77:A108" si="2">AJ77</f>
        <v>40634</v>
      </c>
      <c r="B77" s="41">
        <v>40634</v>
      </c>
      <c r="C77" s="30">
        <v>2.1103000000000001</v>
      </c>
      <c r="D77" s="28">
        <v>40634</v>
      </c>
      <c r="E77" s="30">
        <v>2.7176</v>
      </c>
      <c r="F77" s="28">
        <v>40634</v>
      </c>
      <c r="G77" s="30">
        <v>3.2103999999999999</v>
      </c>
      <c r="H77" s="28">
        <v>40634</v>
      </c>
      <c r="I77" s="30">
        <v>3.4260999999999999</v>
      </c>
      <c r="J77" s="28">
        <v>40634</v>
      </c>
      <c r="K77" s="99">
        <v>3.8525</v>
      </c>
      <c r="L77" s="41">
        <v>40634</v>
      </c>
      <c r="M77" s="30">
        <v>2.7984</v>
      </c>
      <c r="N77" s="28">
        <v>40634</v>
      </c>
      <c r="O77" s="30">
        <v>3.5920000000000001</v>
      </c>
      <c r="P77" s="28">
        <v>40634</v>
      </c>
      <c r="Q77" s="30">
        <v>4.0471000000000004</v>
      </c>
      <c r="R77" s="28">
        <v>40634</v>
      </c>
      <c r="S77" s="30">
        <v>4.2526000000000002</v>
      </c>
      <c r="T77" s="28">
        <v>40634</v>
      </c>
      <c r="U77" s="30">
        <v>4.5598999999999998</v>
      </c>
      <c r="V77" s="119">
        <v>40634</v>
      </c>
      <c r="W77" s="30">
        <v>2.7909999999999999</v>
      </c>
      <c r="X77" s="28">
        <v>40634</v>
      </c>
      <c r="Y77" s="30">
        <v>3.5653999999999999</v>
      </c>
      <c r="Z77" s="28">
        <v>40634</v>
      </c>
      <c r="AA77" s="30">
        <v>4.0590999999999999</v>
      </c>
      <c r="AB77" s="28">
        <v>40634</v>
      </c>
      <c r="AC77" s="30">
        <v>4.2260999999999997</v>
      </c>
      <c r="AD77" s="28">
        <v>40634</v>
      </c>
      <c r="AE77" s="30">
        <v>4.5437000000000003</v>
      </c>
      <c r="AF77" s="890">
        <v>40634</v>
      </c>
      <c r="AG77" s="30">
        <v>0.108</v>
      </c>
      <c r="AH77" s="890">
        <v>40634</v>
      </c>
      <c r="AI77" s="30">
        <v>0.108</v>
      </c>
      <c r="AJ77" s="41">
        <v>40634</v>
      </c>
      <c r="AK77" s="30">
        <v>-0.30299999999999999</v>
      </c>
      <c r="AL77" s="28">
        <v>40634</v>
      </c>
      <c r="AM77" s="30">
        <v>0.61</v>
      </c>
      <c r="AN77" s="28">
        <v>40634</v>
      </c>
      <c r="AO77" s="30">
        <v>1.0489999999999999</v>
      </c>
      <c r="AP77" s="41">
        <v>40634</v>
      </c>
      <c r="AQ77" s="30">
        <v>2.3479999999999999</v>
      </c>
      <c r="AR77" s="28">
        <v>40634</v>
      </c>
      <c r="AS77" s="30">
        <v>2.4590000000000001</v>
      </c>
      <c r="AT77" s="41">
        <v>40634</v>
      </c>
      <c r="AU77" s="30">
        <v>3.7240000000000002</v>
      </c>
      <c r="AV77" s="119">
        <v>40634</v>
      </c>
      <c r="AW77" s="30">
        <v>3.7376</v>
      </c>
      <c r="AX77" s="119">
        <v>40634</v>
      </c>
      <c r="AY77" s="99">
        <v>3.8490000000000002</v>
      </c>
      <c r="AZ77" s="41">
        <v>40634</v>
      </c>
      <c r="BA77" s="30">
        <v>2.3809</v>
      </c>
      <c r="BB77" s="28">
        <v>40634</v>
      </c>
      <c r="BC77" s="30">
        <v>2.9159999999999999</v>
      </c>
      <c r="BD77" s="28">
        <v>40634</v>
      </c>
      <c r="BE77" s="30">
        <v>3.4778000000000002</v>
      </c>
      <c r="BF77" s="28">
        <v>40634</v>
      </c>
      <c r="BG77" s="30">
        <v>3.6886999999999999</v>
      </c>
      <c r="BH77" s="28">
        <v>40634</v>
      </c>
      <c r="BI77" s="30">
        <v>3.9417</v>
      </c>
      <c r="BJ77" s="890">
        <v>40634</v>
      </c>
      <c r="BK77" s="30">
        <v>3.81</v>
      </c>
      <c r="BL77" s="890">
        <v>40634</v>
      </c>
      <c r="BM77" s="30">
        <v>3.7960000000000003</v>
      </c>
      <c r="BN77" s="41">
        <v>40634</v>
      </c>
      <c r="BO77" s="30">
        <v>0.89900000000000002</v>
      </c>
      <c r="BP77" s="28">
        <v>40634</v>
      </c>
      <c r="BQ77" s="30">
        <v>1.6059999999999999</v>
      </c>
      <c r="BR77" s="28">
        <v>40634</v>
      </c>
      <c r="BS77" s="30">
        <v>2.2589999999999999</v>
      </c>
      <c r="BT77" s="41">
        <v>40634</v>
      </c>
      <c r="BU77" s="30">
        <v>2.6360000000000001</v>
      </c>
      <c r="BV77" s="28">
        <v>40634</v>
      </c>
      <c r="BW77" s="30">
        <v>3.1120000000000001</v>
      </c>
      <c r="BX77" s="1446"/>
      <c r="BY77" s="93">
        <v>40634</v>
      </c>
      <c r="BZ77" s="723">
        <v>3.23</v>
      </c>
      <c r="CA77" s="28">
        <v>40634</v>
      </c>
      <c r="CB77" s="723">
        <v>3.7880000000000003</v>
      </c>
      <c r="CC77" s="28">
        <v>40634</v>
      </c>
      <c r="CD77" s="723">
        <v>4.3</v>
      </c>
      <c r="CE77" s="28">
        <v>40634</v>
      </c>
      <c r="CF77" s="723">
        <v>4.569</v>
      </c>
      <c r="CG77" s="28">
        <v>40634</v>
      </c>
      <c r="CH77" s="723">
        <v>4.8209999999999997</v>
      </c>
      <c r="CI77" s="41">
        <v>40634</v>
      </c>
      <c r="CJ77" s="30">
        <v>3.0501999999999998</v>
      </c>
      <c r="CK77" s="28">
        <v>40634</v>
      </c>
      <c r="CL77" s="30">
        <v>3.6417000000000002</v>
      </c>
      <c r="CM77" s="28">
        <v>40634</v>
      </c>
      <c r="CN77" s="30">
        <v>4.1619000000000002</v>
      </c>
      <c r="CO77" s="114">
        <v>40634</v>
      </c>
      <c r="CP77" s="30">
        <v>4.3742000000000001</v>
      </c>
      <c r="CQ77" s="28">
        <v>40634</v>
      </c>
      <c r="CR77" s="30">
        <v>4.8095999999999997</v>
      </c>
      <c r="CS77" s="41">
        <v>40634</v>
      </c>
      <c r="CT77" s="30">
        <v>3.3048999999999999</v>
      </c>
      <c r="CU77" s="28">
        <v>40634</v>
      </c>
      <c r="CV77" s="30">
        <v>3.9695999999999998</v>
      </c>
      <c r="CW77" s="28">
        <v>40634</v>
      </c>
      <c r="CX77" s="30">
        <v>4.4042000000000003</v>
      </c>
      <c r="CY77" s="114">
        <v>40634</v>
      </c>
      <c r="CZ77" s="30">
        <v>4.5575000000000001</v>
      </c>
      <c r="DA77" s="28">
        <v>40634</v>
      </c>
      <c r="DB77" s="30">
        <v>5.1825000000000001</v>
      </c>
      <c r="DC77" s="41">
        <v>40634</v>
      </c>
      <c r="DD77" s="30">
        <v>3.4245000000000001</v>
      </c>
      <c r="DE77" s="28">
        <v>40634</v>
      </c>
      <c r="DF77" s="30">
        <v>3.9992000000000001</v>
      </c>
      <c r="DG77" s="28">
        <v>40634</v>
      </c>
      <c r="DH77" s="30">
        <v>4.5477999999999996</v>
      </c>
      <c r="DI77" s="114">
        <v>40634</v>
      </c>
      <c r="DJ77" s="30">
        <v>4.6891999999999996</v>
      </c>
      <c r="DK77" s="28"/>
      <c r="DL77" s="30"/>
      <c r="DM77" s="41">
        <v>40634</v>
      </c>
      <c r="DN77" s="30">
        <v>3.7121</v>
      </c>
      <c r="DO77" s="28">
        <v>40634</v>
      </c>
      <c r="DP77" s="30">
        <v>4.6371000000000002</v>
      </c>
      <c r="DQ77" s="28">
        <v>40634</v>
      </c>
      <c r="DR77" s="30">
        <v>5.2541000000000002</v>
      </c>
      <c r="DS77" s="114">
        <v>40634</v>
      </c>
      <c r="DT77" s="30">
        <v>5.335</v>
      </c>
      <c r="DU77" s="28"/>
      <c r="DV77" s="30"/>
      <c r="DW77" s="41">
        <v>40634</v>
      </c>
      <c r="DX77" s="30">
        <v>3.9723000000000002</v>
      </c>
      <c r="DY77" s="28">
        <v>40634</v>
      </c>
      <c r="DZ77" s="30">
        <v>5.2977999999999996</v>
      </c>
      <c r="EA77" s="28">
        <v>40634</v>
      </c>
      <c r="EB77" s="30">
        <v>6.5305</v>
      </c>
      <c r="EC77" s="114">
        <v>40634</v>
      </c>
      <c r="ED77" s="30">
        <v>6.7125000000000004</v>
      </c>
      <c r="EE77" s="28"/>
      <c r="EF77" s="23"/>
      <c r="EG77" s="1446"/>
      <c r="EH77" s="41">
        <v>40634</v>
      </c>
      <c r="EI77" s="30">
        <v>3.0649000000000002</v>
      </c>
      <c r="EJ77" s="28">
        <v>40634</v>
      </c>
      <c r="EK77" s="30">
        <v>3.4838</v>
      </c>
      <c r="EL77" s="28">
        <v>40634</v>
      </c>
      <c r="EM77" s="30">
        <v>4.0903999999999998</v>
      </c>
      <c r="EN77" s="28">
        <v>40634</v>
      </c>
      <c r="EO77" s="30">
        <v>4.3662999999999998</v>
      </c>
      <c r="EP77" s="28">
        <v>40634</v>
      </c>
      <c r="EQ77" s="88">
        <v>4.9373000000000005</v>
      </c>
      <c r="ER77" s="41">
        <v>40634</v>
      </c>
      <c r="ES77" s="30">
        <v>3.4152</v>
      </c>
      <c r="ET77" s="28">
        <v>40634</v>
      </c>
      <c r="EU77" s="30">
        <v>3.9060000000000001</v>
      </c>
      <c r="EV77" s="28">
        <v>40634</v>
      </c>
      <c r="EW77" s="30">
        <v>4.3705999999999996</v>
      </c>
      <c r="EX77" s="28">
        <v>40634</v>
      </c>
      <c r="EY77" s="30">
        <v>4.7628000000000004</v>
      </c>
      <c r="EZ77" s="28">
        <v>40634</v>
      </c>
      <c r="FA77" s="30">
        <v>5.2618999999999998</v>
      </c>
      <c r="FB77" s="1446"/>
      <c r="FC77" s="881">
        <v>40634</v>
      </c>
      <c r="FD77" s="184">
        <v>10.614000000000001</v>
      </c>
    </row>
    <row r="78" spans="1:160">
      <c r="A78" s="5">
        <f t="shared" si="2"/>
        <v>40641</v>
      </c>
      <c r="B78" s="41">
        <v>40641</v>
      </c>
      <c r="C78" s="30">
        <v>2.242</v>
      </c>
      <c r="D78" s="28">
        <v>40641</v>
      </c>
      <c r="E78" s="30">
        <v>2.8285999999999998</v>
      </c>
      <c r="F78" s="28">
        <v>40641</v>
      </c>
      <c r="G78" s="30">
        <v>3.3157999999999999</v>
      </c>
      <c r="H78" s="28">
        <v>40641</v>
      </c>
      <c r="I78" s="30">
        <v>3.5259999999999998</v>
      </c>
      <c r="J78" s="28">
        <v>40641</v>
      </c>
      <c r="K78" s="99">
        <v>3.9607999999999999</v>
      </c>
      <c r="L78" s="41">
        <v>40641</v>
      </c>
      <c r="M78" s="30">
        <v>2.8323999999999998</v>
      </c>
      <c r="N78" s="28">
        <v>40641</v>
      </c>
      <c r="O78" s="30">
        <v>3.6181000000000001</v>
      </c>
      <c r="P78" s="28">
        <v>40641</v>
      </c>
      <c r="Q78" s="30">
        <v>4.0532000000000004</v>
      </c>
      <c r="R78" s="28">
        <v>40641</v>
      </c>
      <c r="S78" s="30">
        <v>4.2531999999999996</v>
      </c>
      <c r="T78" s="28">
        <v>40641</v>
      </c>
      <c r="U78" s="30">
        <v>4.5850999999999997</v>
      </c>
      <c r="V78" s="119">
        <v>40641</v>
      </c>
      <c r="W78" s="30">
        <v>2.8388</v>
      </c>
      <c r="X78" s="28">
        <v>40641</v>
      </c>
      <c r="Y78" s="30">
        <v>3.5903</v>
      </c>
      <c r="Z78" s="28">
        <v>40641</v>
      </c>
      <c r="AA78" s="30">
        <v>4.0663</v>
      </c>
      <c r="AB78" s="28">
        <v>40641</v>
      </c>
      <c r="AC78" s="30">
        <v>4.2287999999999997</v>
      </c>
      <c r="AD78" s="28">
        <v>40641</v>
      </c>
      <c r="AE78" s="30">
        <v>4.5757000000000003</v>
      </c>
      <c r="AF78" s="890">
        <v>40641</v>
      </c>
      <c r="AG78" s="30">
        <v>0.108</v>
      </c>
      <c r="AH78" s="890">
        <v>40641</v>
      </c>
      <c r="AI78" s="30">
        <v>0.108</v>
      </c>
      <c r="AJ78" s="41">
        <v>40641</v>
      </c>
      <c r="AK78" s="30">
        <v>-0.23599999999999999</v>
      </c>
      <c r="AL78" s="28">
        <v>40641</v>
      </c>
      <c r="AM78" s="30">
        <v>0.69599999999999995</v>
      </c>
      <c r="AN78" s="28">
        <v>40641</v>
      </c>
      <c r="AO78" s="30">
        <v>1.087</v>
      </c>
      <c r="AP78" s="41">
        <v>40641</v>
      </c>
      <c r="AQ78" s="30">
        <v>2.3380000000000001</v>
      </c>
      <c r="AR78" s="28">
        <v>40641</v>
      </c>
      <c r="AS78" s="30">
        <v>2.484</v>
      </c>
      <c r="AT78" s="41">
        <v>40641</v>
      </c>
      <c r="AU78" s="30">
        <v>3.7810000000000001</v>
      </c>
      <c r="AV78" s="119">
        <v>40641</v>
      </c>
      <c r="AW78" s="30">
        <v>3.7862</v>
      </c>
      <c r="AX78" s="119">
        <v>40641</v>
      </c>
      <c r="AY78" s="99">
        <v>3.8959999999999999</v>
      </c>
      <c r="AZ78" s="41">
        <v>40641</v>
      </c>
      <c r="BA78" s="30">
        <v>2.4495</v>
      </c>
      <c r="BB78" s="28">
        <v>40641</v>
      </c>
      <c r="BC78" s="30">
        <v>3.0270999999999999</v>
      </c>
      <c r="BD78" s="28">
        <v>40641</v>
      </c>
      <c r="BE78" s="30">
        <v>3.5489999999999999</v>
      </c>
      <c r="BF78" s="28">
        <v>40641</v>
      </c>
      <c r="BG78" s="30">
        <v>3.7618999999999998</v>
      </c>
      <c r="BH78" s="28">
        <v>40641</v>
      </c>
      <c r="BI78" s="30">
        <v>4.0495000000000001</v>
      </c>
      <c r="BJ78" s="890">
        <v>40641</v>
      </c>
      <c r="BK78" s="30">
        <v>3.8860000000000001</v>
      </c>
      <c r="BL78" s="890">
        <v>40641</v>
      </c>
      <c r="BM78" s="30">
        <v>3.8689999999999998</v>
      </c>
      <c r="BN78" s="41">
        <v>40641</v>
      </c>
      <c r="BO78" s="30">
        <v>0.93799999999999994</v>
      </c>
      <c r="BP78" s="28">
        <v>40641</v>
      </c>
      <c r="BQ78" s="30">
        <v>1.6619999999999999</v>
      </c>
      <c r="BR78" s="28">
        <v>40641</v>
      </c>
      <c r="BS78" s="30">
        <v>2.351</v>
      </c>
      <c r="BT78" s="41">
        <v>40641</v>
      </c>
      <c r="BU78" s="30">
        <v>2.73</v>
      </c>
      <c r="BV78" s="28">
        <v>40641</v>
      </c>
      <c r="BW78" s="30">
        <v>3.2359999999999998</v>
      </c>
      <c r="BX78" s="1446"/>
      <c r="BY78" s="93">
        <v>40641</v>
      </c>
      <c r="BZ78" s="723">
        <v>3.2959999999999998</v>
      </c>
      <c r="CA78" s="28">
        <v>40641</v>
      </c>
      <c r="CB78" s="723">
        <v>3.88</v>
      </c>
      <c r="CC78" s="28">
        <v>40641</v>
      </c>
      <c r="CD78" s="723">
        <v>4.3890000000000002</v>
      </c>
      <c r="CE78" s="28">
        <v>40641</v>
      </c>
      <c r="CF78" s="723">
        <v>4.6630000000000003</v>
      </c>
      <c r="CG78" s="28">
        <v>40641</v>
      </c>
      <c r="CH78" s="723">
        <v>4.9139999999999997</v>
      </c>
      <c r="CI78" s="41">
        <v>40641</v>
      </c>
      <c r="CJ78" s="30">
        <v>3.1315</v>
      </c>
      <c r="CK78" s="28">
        <v>40641</v>
      </c>
      <c r="CL78" s="30">
        <v>3.7385000000000002</v>
      </c>
      <c r="CM78" s="28">
        <v>40641</v>
      </c>
      <c r="CN78" s="30">
        <v>4.2613000000000003</v>
      </c>
      <c r="CO78" s="114">
        <v>40641</v>
      </c>
      <c r="CP78" s="30">
        <v>4.4744999999999999</v>
      </c>
      <c r="CQ78" s="28">
        <v>40641</v>
      </c>
      <c r="CR78" s="30">
        <v>4.9053000000000004</v>
      </c>
      <c r="CS78" s="41">
        <v>40641</v>
      </c>
      <c r="CT78" s="30">
        <v>3.3685</v>
      </c>
      <c r="CU78" s="28">
        <v>40641</v>
      </c>
      <c r="CV78" s="30">
        <v>4.0997000000000003</v>
      </c>
      <c r="CW78" s="28">
        <v>40641</v>
      </c>
      <c r="CX78" s="30">
        <v>4.4867999999999997</v>
      </c>
      <c r="CY78" s="114">
        <v>40641</v>
      </c>
      <c r="CZ78" s="30">
        <v>4.6410999999999998</v>
      </c>
      <c r="DA78" s="28">
        <v>40641</v>
      </c>
      <c r="DB78" s="30">
        <v>5.2644000000000002</v>
      </c>
      <c r="DC78" s="41">
        <v>40641</v>
      </c>
      <c r="DD78" s="30">
        <v>3.5068999999999999</v>
      </c>
      <c r="DE78" s="28">
        <v>40641</v>
      </c>
      <c r="DF78" s="30">
        <v>4.1151</v>
      </c>
      <c r="DG78" s="28">
        <v>40641</v>
      </c>
      <c r="DH78" s="30">
        <v>4.6462000000000003</v>
      </c>
      <c r="DI78" s="114">
        <v>40641</v>
      </c>
      <c r="DJ78" s="30">
        <v>4.7885999999999997</v>
      </c>
      <c r="DK78" s="28"/>
      <c r="DL78" s="30"/>
      <c r="DM78" s="41">
        <v>40641</v>
      </c>
      <c r="DN78" s="30">
        <v>3.7606999999999999</v>
      </c>
      <c r="DO78" s="28">
        <v>40641</v>
      </c>
      <c r="DP78" s="30">
        <v>4.7022000000000004</v>
      </c>
      <c r="DQ78" s="28">
        <v>40641</v>
      </c>
      <c r="DR78" s="30">
        <v>5.3216000000000001</v>
      </c>
      <c r="DS78" s="114">
        <v>40641</v>
      </c>
      <c r="DT78" s="30">
        <v>5.4036</v>
      </c>
      <c r="DU78" s="28"/>
      <c r="DV78" s="30"/>
      <c r="DW78" s="41">
        <v>40641</v>
      </c>
      <c r="DX78" s="30">
        <v>4.0191999999999997</v>
      </c>
      <c r="DY78" s="28">
        <v>40641</v>
      </c>
      <c r="DZ78" s="30">
        <v>5.3482000000000003</v>
      </c>
      <c r="EA78" s="28">
        <v>40641</v>
      </c>
      <c r="EB78" s="30">
        <v>6.5933000000000002</v>
      </c>
      <c r="EC78" s="114">
        <v>40641</v>
      </c>
      <c r="ED78" s="30">
        <v>6.7363</v>
      </c>
      <c r="EE78" s="28"/>
      <c r="EF78" s="23"/>
      <c r="EG78" s="1446"/>
      <c r="EH78" s="41">
        <v>40641</v>
      </c>
      <c r="EI78" s="30">
        <v>3.1438999999999999</v>
      </c>
      <c r="EJ78" s="28">
        <v>40641</v>
      </c>
      <c r="EK78" s="30">
        <v>3.5628000000000002</v>
      </c>
      <c r="EL78" s="28">
        <v>40641</v>
      </c>
      <c r="EM78" s="30">
        <v>4.1695000000000002</v>
      </c>
      <c r="EN78" s="28">
        <v>40641</v>
      </c>
      <c r="EO78" s="30">
        <v>4.4454000000000002</v>
      </c>
      <c r="EP78" s="28">
        <v>40641</v>
      </c>
      <c r="EQ78" s="88">
        <v>5.0163000000000002</v>
      </c>
      <c r="ER78" s="41">
        <v>40641</v>
      </c>
      <c r="ES78" s="30">
        <v>3.5154999999999998</v>
      </c>
      <c r="ET78" s="28">
        <v>40641</v>
      </c>
      <c r="EU78" s="30">
        <v>3.9828000000000001</v>
      </c>
      <c r="EV78" s="28">
        <v>40641</v>
      </c>
      <c r="EW78" s="30">
        <v>4.4499000000000004</v>
      </c>
      <c r="EX78" s="28">
        <v>40641</v>
      </c>
      <c r="EY78" s="30">
        <v>4.8430999999999997</v>
      </c>
      <c r="EZ78" s="28">
        <v>40641</v>
      </c>
      <c r="FA78" s="30">
        <v>5.3375000000000004</v>
      </c>
      <c r="FB78" s="1446"/>
      <c r="FC78" s="881">
        <v>40641</v>
      </c>
      <c r="FD78" s="184">
        <v>10.57</v>
      </c>
    </row>
    <row r="79" spans="1:160">
      <c r="A79" s="5">
        <f t="shared" si="2"/>
        <v>40648</v>
      </c>
      <c r="B79" s="41">
        <v>40648</v>
      </c>
      <c r="C79" s="30">
        <v>2.1694</v>
      </c>
      <c r="D79" s="28">
        <v>40648</v>
      </c>
      <c r="E79" s="30">
        <v>2.7366999999999999</v>
      </c>
      <c r="F79" s="28">
        <v>40648</v>
      </c>
      <c r="G79" s="30">
        <v>3.2105000000000001</v>
      </c>
      <c r="H79" s="28">
        <v>40648</v>
      </c>
      <c r="I79" s="30">
        <v>3.4279999999999999</v>
      </c>
      <c r="J79" s="28">
        <v>40648</v>
      </c>
      <c r="K79" s="99">
        <v>3.8571999999999997</v>
      </c>
      <c r="L79" s="41">
        <v>40648</v>
      </c>
      <c r="M79" s="30">
        <v>2.9203999999999999</v>
      </c>
      <c r="N79" s="28">
        <v>40648</v>
      </c>
      <c r="O79" s="30">
        <v>3.6691000000000003</v>
      </c>
      <c r="P79" s="28">
        <v>40648</v>
      </c>
      <c r="Q79" s="30">
        <v>4.0755999999999997</v>
      </c>
      <c r="R79" s="28">
        <v>40648</v>
      </c>
      <c r="S79" s="30">
        <v>4.2733999999999996</v>
      </c>
      <c r="T79" s="28">
        <v>40648</v>
      </c>
      <c r="U79" s="30">
        <v>4.5907999999999998</v>
      </c>
      <c r="V79" s="119">
        <v>40648</v>
      </c>
      <c r="W79" s="30">
        <v>2.9361999999999999</v>
      </c>
      <c r="X79" s="28">
        <v>40648</v>
      </c>
      <c r="Y79" s="30">
        <v>3.6297000000000001</v>
      </c>
      <c r="Z79" s="28">
        <v>40648</v>
      </c>
      <c r="AA79" s="30">
        <v>4.0770999999999997</v>
      </c>
      <c r="AB79" s="28">
        <v>40648</v>
      </c>
      <c r="AC79" s="30">
        <v>4.2449000000000003</v>
      </c>
      <c r="AD79" s="28">
        <v>40648</v>
      </c>
      <c r="AE79" s="30">
        <v>4.5697999999999999</v>
      </c>
      <c r="AF79" s="890">
        <v>40648</v>
      </c>
      <c r="AG79" s="30">
        <v>0.109</v>
      </c>
      <c r="AH79" s="890">
        <v>40648</v>
      </c>
      <c r="AI79" s="30">
        <v>0.108</v>
      </c>
      <c r="AJ79" s="41">
        <v>40648</v>
      </c>
      <c r="AK79" s="30">
        <v>-0.246</v>
      </c>
      <c r="AL79" s="28">
        <v>40648</v>
      </c>
      <c r="AM79" s="30">
        <v>0.74199999999999999</v>
      </c>
      <c r="AN79" s="28">
        <v>40648</v>
      </c>
      <c r="AO79" s="30">
        <v>1.1240000000000001</v>
      </c>
      <c r="AP79" s="41">
        <v>40648</v>
      </c>
      <c r="AQ79" s="30">
        <v>2.3199999999999998</v>
      </c>
      <c r="AR79" s="28">
        <v>40648</v>
      </c>
      <c r="AS79" s="30">
        <v>2.38</v>
      </c>
      <c r="AT79" s="41">
        <v>40648</v>
      </c>
      <c r="AU79" s="30">
        <v>3.7039999999999997</v>
      </c>
      <c r="AV79" s="119">
        <v>40648</v>
      </c>
      <c r="AW79" s="30">
        <v>3.7185999999999999</v>
      </c>
      <c r="AX79" s="119">
        <v>40648</v>
      </c>
      <c r="AY79" s="99">
        <v>3.8239999999999998</v>
      </c>
      <c r="AZ79" s="41">
        <v>40648</v>
      </c>
      <c r="BA79" s="30">
        <v>2.4163000000000001</v>
      </c>
      <c r="BB79" s="28">
        <v>40648</v>
      </c>
      <c r="BC79" s="30">
        <v>2.9411</v>
      </c>
      <c r="BD79" s="28">
        <v>40648</v>
      </c>
      <c r="BE79" s="30">
        <v>3.4470000000000001</v>
      </c>
      <c r="BF79" s="28">
        <v>40648</v>
      </c>
      <c r="BG79" s="30">
        <v>3.6621000000000001</v>
      </c>
      <c r="BH79" s="28">
        <v>40648</v>
      </c>
      <c r="BI79" s="30">
        <v>3.9483000000000001</v>
      </c>
      <c r="BJ79" s="890">
        <v>40648</v>
      </c>
      <c r="BK79" s="30">
        <v>3.782</v>
      </c>
      <c r="BL79" s="890">
        <v>40648</v>
      </c>
      <c r="BM79" s="30">
        <v>3.7640000000000002</v>
      </c>
      <c r="BN79" s="41">
        <v>40648</v>
      </c>
      <c r="BO79" s="30">
        <v>0.82299999999999995</v>
      </c>
      <c r="BP79" s="28">
        <v>40648</v>
      </c>
      <c r="BQ79" s="30">
        <v>1.522</v>
      </c>
      <c r="BR79" s="28">
        <v>40648</v>
      </c>
      <c r="BS79" s="30">
        <v>2.206</v>
      </c>
      <c r="BT79" s="41">
        <v>40648</v>
      </c>
      <c r="BU79" s="30">
        <v>2.593</v>
      </c>
      <c r="BV79" s="28">
        <v>40648</v>
      </c>
      <c r="BW79" s="30">
        <v>3.0790000000000002</v>
      </c>
      <c r="BX79" s="1446"/>
      <c r="BY79" s="93">
        <v>40648</v>
      </c>
      <c r="BZ79" s="723">
        <v>3.2320000000000002</v>
      </c>
      <c r="CA79" s="28">
        <v>40648</v>
      </c>
      <c r="CB79" s="723">
        <v>3.8029999999999999</v>
      </c>
      <c r="CC79" s="28">
        <v>40648</v>
      </c>
      <c r="CD79" s="723">
        <v>4.3159999999999998</v>
      </c>
      <c r="CE79" s="28">
        <v>40648</v>
      </c>
      <c r="CF79" s="723">
        <v>4.5830000000000002</v>
      </c>
      <c r="CG79" s="28">
        <v>40648</v>
      </c>
      <c r="CH79" s="723">
        <v>4.8289999999999997</v>
      </c>
      <c r="CI79" s="41">
        <v>40648</v>
      </c>
      <c r="CJ79" s="30">
        <v>3.0642999999999998</v>
      </c>
      <c r="CK79" s="28">
        <v>40648</v>
      </c>
      <c r="CL79" s="30">
        <v>3.6653000000000002</v>
      </c>
      <c r="CM79" s="28">
        <v>40648</v>
      </c>
      <c r="CN79" s="30">
        <v>4.1965000000000003</v>
      </c>
      <c r="CO79" s="114">
        <v>40648</v>
      </c>
      <c r="CP79" s="30">
        <v>4.4050000000000002</v>
      </c>
      <c r="CQ79" s="28">
        <v>40648</v>
      </c>
      <c r="CR79" s="30">
        <v>4.8407999999999998</v>
      </c>
      <c r="CS79" s="41">
        <v>40648</v>
      </c>
      <c r="CT79" s="30">
        <v>3.2799</v>
      </c>
      <c r="CU79" s="28">
        <v>40648</v>
      </c>
      <c r="CV79" s="30">
        <v>4.0061</v>
      </c>
      <c r="CW79" s="28">
        <v>40648</v>
      </c>
      <c r="CX79" s="30">
        <v>4.4016999999999999</v>
      </c>
      <c r="CY79" s="114">
        <v>40648</v>
      </c>
      <c r="CZ79" s="30">
        <v>4.5511999999999997</v>
      </c>
      <c r="DA79" s="28">
        <v>40648</v>
      </c>
      <c r="DB79" s="30">
        <v>5.1795</v>
      </c>
      <c r="DC79" s="41">
        <v>40648</v>
      </c>
      <c r="DD79" s="30">
        <v>3.4291</v>
      </c>
      <c r="DE79" s="28">
        <v>40648</v>
      </c>
      <c r="DF79" s="30">
        <v>4.0792999999999999</v>
      </c>
      <c r="DG79" s="28">
        <v>40648</v>
      </c>
      <c r="DH79" s="30">
        <v>4.5189000000000004</v>
      </c>
      <c r="DI79" s="114">
        <v>40648</v>
      </c>
      <c r="DJ79" s="30">
        <v>4.6565000000000003</v>
      </c>
      <c r="DK79" s="28"/>
      <c r="DL79" s="30"/>
      <c r="DM79" s="41">
        <v>40648</v>
      </c>
      <c r="DN79" s="30">
        <v>3.6637</v>
      </c>
      <c r="DO79" s="28">
        <v>40648</v>
      </c>
      <c r="DP79" s="30">
        <v>4.6612</v>
      </c>
      <c r="DQ79" s="28">
        <v>40648</v>
      </c>
      <c r="DR79" s="30">
        <v>5.2222</v>
      </c>
      <c r="DS79" s="114">
        <v>40648</v>
      </c>
      <c r="DT79" s="30">
        <v>5.2994000000000003</v>
      </c>
      <c r="DU79" s="28"/>
      <c r="DV79" s="30"/>
      <c r="DW79" s="41">
        <v>40648</v>
      </c>
      <c r="DX79" s="30">
        <v>4.0107999999999997</v>
      </c>
      <c r="DY79" s="28">
        <v>40648</v>
      </c>
      <c r="DZ79" s="30">
        <v>5.2957999999999998</v>
      </c>
      <c r="EA79" s="28">
        <v>40648</v>
      </c>
      <c r="EB79" s="30">
        <v>6.5883000000000003</v>
      </c>
      <c r="EC79" s="114">
        <v>40648</v>
      </c>
      <c r="ED79" s="30">
        <v>6.7264999999999997</v>
      </c>
      <c r="EE79" s="28"/>
      <c r="EF79" s="23"/>
      <c r="EG79" s="1446"/>
      <c r="EH79" s="41">
        <v>40648</v>
      </c>
      <c r="EI79" s="30">
        <v>3.0909</v>
      </c>
      <c r="EJ79" s="28">
        <v>40648</v>
      </c>
      <c r="EK79" s="30">
        <v>3.4897999999999998</v>
      </c>
      <c r="EL79" s="28">
        <v>40648</v>
      </c>
      <c r="EM79" s="30">
        <v>4.0964999999999998</v>
      </c>
      <c r="EN79" s="28">
        <v>40648</v>
      </c>
      <c r="EO79" s="30">
        <v>4.3723999999999998</v>
      </c>
      <c r="EP79" s="28">
        <v>40648</v>
      </c>
      <c r="EQ79" s="88">
        <v>4.9432999999999998</v>
      </c>
      <c r="ER79" s="41">
        <v>40648</v>
      </c>
      <c r="ES79" s="30">
        <v>3.4119000000000002</v>
      </c>
      <c r="ET79" s="28">
        <v>40648</v>
      </c>
      <c r="EU79" s="30">
        <v>3.8753000000000002</v>
      </c>
      <c r="EV79" s="28">
        <v>40648</v>
      </c>
      <c r="EW79" s="30">
        <v>4.3507999999999996</v>
      </c>
      <c r="EX79" s="28">
        <v>40648</v>
      </c>
      <c r="EY79" s="30">
        <v>4.7393000000000001</v>
      </c>
      <c r="EZ79" s="28">
        <v>40648</v>
      </c>
      <c r="FA79" s="30">
        <v>5.2386999999999997</v>
      </c>
      <c r="FB79" s="1446"/>
      <c r="FC79" s="881">
        <v>40648</v>
      </c>
      <c r="FD79" s="184">
        <v>10.558999999999999</v>
      </c>
    </row>
    <row r="80" spans="1:160">
      <c r="A80" s="5">
        <f t="shared" si="2"/>
        <v>40655</v>
      </c>
      <c r="B80" s="41">
        <v>40655</v>
      </c>
      <c r="C80" s="30">
        <v>2.0756999999999999</v>
      </c>
      <c r="D80" s="28">
        <v>40655</v>
      </c>
      <c r="E80" s="30">
        <v>2.6465000000000001</v>
      </c>
      <c r="F80" s="28">
        <v>40655</v>
      </c>
      <c r="G80" s="30">
        <v>3.1004</v>
      </c>
      <c r="H80" s="28">
        <v>40655</v>
      </c>
      <c r="I80" s="30">
        <v>3.3075000000000001</v>
      </c>
      <c r="J80" s="28">
        <v>40655</v>
      </c>
      <c r="K80" s="99">
        <v>3.7730999999999999</v>
      </c>
      <c r="L80" s="41">
        <v>40655</v>
      </c>
      <c r="M80" s="30">
        <v>2.8731999999999998</v>
      </c>
      <c r="N80" s="28">
        <v>40655</v>
      </c>
      <c r="O80" s="30">
        <v>3.6185999999999998</v>
      </c>
      <c r="P80" s="28">
        <v>40655</v>
      </c>
      <c r="Q80" s="30">
        <v>4.0608000000000004</v>
      </c>
      <c r="R80" s="28">
        <v>40655</v>
      </c>
      <c r="S80" s="30">
        <v>4.2615999999999996</v>
      </c>
      <c r="T80" s="28">
        <v>40655</v>
      </c>
      <c r="U80" s="30">
        <v>4.5686</v>
      </c>
      <c r="V80" s="119">
        <v>40655</v>
      </c>
      <c r="W80" s="30">
        <v>2.8788999999999998</v>
      </c>
      <c r="X80" s="28">
        <v>40655</v>
      </c>
      <c r="Y80" s="30">
        <v>3.5701999999999998</v>
      </c>
      <c r="Z80" s="28">
        <v>40655</v>
      </c>
      <c r="AA80" s="30">
        <v>4.0481999999999996</v>
      </c>
      <c r="AB80" s="28">
        <v>40655</v>
      </c>
      <c r="AC80" s="30">
        <v>4.24</v>
      </c>
      <c r="AD80" s="28">
        <v>40655</v>
      </c>
      <c r="AE80" s="30">
        <v>4.5655000000000001</v>
      </c>
      <c r="AF80" s="890">
        <v>40655</v>
      </c>
      <c r="AG80" s="30">
        <v>0.109</v>
      </c>
      <c r="AH80" s="890">
        <v>40655</v>
      </c>
      <c r="AI80" s="30">
        <v>0.108</v>
      </c>
      <c r="AJ80" s="41">
        <v>40655</v>
      </c>
      <c r="AK80" s="30">
        <v>-0.313</v>
      </c>
      <c r="AL80" s="28">
        <v>40655</v>
      </c>
      <c r="AM80" s="30">
        <v>0.70499999999999996</v>
      </c>
      <c r="AN80" s="28">
        <v>40655</v>
      </c>
      <c r="AO80" s="30">
        <v>1.097</v>
      </c>
      <c r="AP80" s="41">
        <v>40655</v>
      </c>
      <c r="AQ80" s="30">
        <v>2.2999999999999998</v>
      </c>
      <c r="AR80" s="28">
        <v>40655</v>
      </c>
      <c r="AS80" s="30">
        <v>2.306</v>
      </c>
      <c r="AT80" s="41">
        <v>40655</v>
      </c>
      <c r="AU80" s="30">
        <v>3.6059999999999999</v>
      </c>
      <c r="AV80" s="119">
        <v>40655</v>
      </c>
      <c r="AW80" s="30">
        <v>3.6269999999999998</v>
      </c>
      <c r="AX80" s="119">
        <v>40655</v>
      </c>
      <c r="AY80" s="99">
        <v>3.7269999999999999</v>
      </c>
      <c r="AZ80" s="41">
        <v>40655</v>
      </c>
      <c r="BA80" s="30">
        <v>2.3292999999999999</v>
      </c>
      <c r="BB80" s="28">
        <v>40655</v>
      </c>
      <c r="BC80" s="30">
        <v>2.8597999999999999</v>
      </c>
      <c r="BD80" s="28">
        <v>40655</v>
      </c>
      <c r="BE80" s="30">
        <v>3.3540999999999999</v>
      </c>
      <c r="BF80" s="28">
        <v>40655</v>
      </c>
      <c r="BG80" s="30">
        <v>3.5697000000000001</v>
      </c>
      <c r="BH80" s="28">
        <v>40655</v>
      </c>
      <c r="BI80" s="30">
        <v>3.8574000000000002</v>
      </c>
      <c r="BJ80" s="890">
        <v>40655</v>
      </c>
      <c r="BK80" s="30">
        <v>3.6930000000000001</v>
      </c>
      <c r="BL80" s="890">
        <v>40655</v>
      </c>
      <c r="BM80" s="30">
        <v>3.6669999999999998</v>
      </c>
      <c r="BN80" s="41">
        <v>40655</v>
      </c>
      <c r="BO80" s="30">
        <v>0.79500000000000004</v>
      </c>
      <c r="BP80" s="28">
        <v>40655</v>
      </c>
      <c r="BQ80" s="30">
        <v>1.5070000000000001</v>
      </c>
      <c r="BR80" s="28">
        <v>40655</v>
      </c>
      <c r="BS80" s="30">
        <v>2.1829999999999998</v>
      </c>
      <c r="BT80" s="41">
        <v>40655</v>
      </c>
      <c r="BU80" s="30">
        <v>2.5640000000000001</v>
      </c>
      <c r="BV80" s="28">
        <v>40655</v>
      </c>
      <c r="BW80" s="30">
        <v>3.0470000000000002</v>
      </c>
      <c r="BX80" s="1446"/>
      <c r="BY80" s="93">
        <v>40655</v>
      </c>
      <c r="BZ80" s="723">
        <v>3.1696</v>
      </c>
      <c r="CA80" s="28">
        <v>40655</v>
      </c>
      <c r="CB80" s="723">
        <v>3.7354000000000003</v>
      </c>
      <c r="CC80" s="28">
        <v>40655</v>
      </c>
      <c r="CD80" s="723">
        <v>4.2202000000000002</v>
      </c>
      <c r="CE80" s="28">
        <v>40655</v>
      </c>
      <c r="CF80" s="723">
        <v>4.5072000000000001</v>
      </c>
      <c r="CG80" s="28">
        <v>40655</v>
      </c>
      <c r="CH80" s="723">
        <v>4.7610999999999999</v>
      </c>
      <c r="CI80" s="41">
        <v>40655</v>
      </c>
      <c r="CJ80" s="30">
        <v>2.9723000000000002</v>
      </c>
      <c r="CK80" s="28">
        <v>40655</v>
      </c>
      <c r="CL80" s="30">
        <v>3.5733000000000001</v>
      </c>
      <c r="CM80" s="28">
        <v>40655</v>
      </c>
      <c r="CN80" s="30">
        <v>4.0975000000000001</v>
      </c>
      <c r="CO80" s="114">
        <v>40655</v>
      </c>
      <c r="CP80" s="30">
        <v>4.3078000000000003</v>
      </c>
      <c r="CQ80" s="28">
        <v>40655</v>
      </c>
      <c r="CR80" s="30">
        <v>4.7382999999999997</v>
      </c>
      <c r="CS80" s="41">
        <v>40655</v>
      </c>
      <c r="CT80" s="30">
        <v>3.1757</v>
      </c>
      <c r="CU80" s="28">
        <v>40655</v>
      </c>
      <c r="CV80" s="30">
        <v>3.9459</v>
      </c>
      <c r="CW80" s="28">
        <v>40655</v>
      </c>
      <c r="CX80" s="30">
        <v>4.2934999999999999</v>
      </c>
      <c r="CY80" s="114">
        <v>40655</v>
      </c>
      <c r="CZ80" s="30">
        <v>4.4447999999999999</v>
      </c>
      <c r="DA80" s="28">
        <v>40655</v>
      </c>
      <c r="DB80" s="30">
        <v>5.0678000000000001</v>
      </c>
      <c r="DC80" s="41">
        <v>40655</v>
      </c>
      <c r="DD80" s="30">
        <v>3.3108</v>
      </c>
      <c r="DE80" s="28">
        <v>40655</v>
      </c>
      <c r="DF80" s="30">
        <v>4.0149999999999997</v>
      </c>
      <c r="DG80" s="28">
        <v>40655</v>
      </c>
      <c r="DH80" s="30">
        <v>4.3475999999999999</v>
      </c>
      <c r="DI80" s="114">
        <v>40655</v>
      </c>
      <c r="DJ80" s="30">
        <v>4.4870000000000001</v>
      </c>
      <c r="DK80" s="28"/>
      <c r="DL80" s="30"/>
      <c r="DM80" s="41">
        <v>40655</v>
      </c>
      <c r="DN80" s="30">
        <v>3.5608</v>
      </c>
      <c r="DO80" s="28">
        <v>40655</v>
      </c>
      <c r="DP80" s="30">
        <v>4.5613000000000001</v>
      </c>
      <c r="DQ80" s="28">
        <v>40655</v>
      </c>
      <c r="DR80" s="30">
        <v>5.1162999999999998</v>
      </c>
      <c r="DS80" s="114">
        <v>40655</v>
      </c>
      <c r="DT80" s="30">
        <v>5.1951999999999998</v>
      </c>
      <c r="DU80" s="28"/>
      <c r="DV80" s="30"/>
      <c r="DW80" s="41">
        <v>40655</v>
      </c>
      <c r="DX80" s="30">
        <v>3.9466999999999999</v>
      </c>
      <c r="DY80" s="28">
        <v>40655</v>
      </c>
      <c r="DZ80" s="30">
        <v>5.2356999999999996</v>
      </c>
      <c r="EA80" s="28">
        <v>40655</v>
      </c>
      <c r="EB80" s="30">
        <v>6.5213000000000001</v>
      </c>
      <c r="EC80" s="114">
        <v>40655</v>
      </c>
      <c r="ED80" s="30">
        <v>6.6612999999999998</v>
      </c>
      <c r="EE80" s="28"/>
      <c r="EF80" s="23"/>
      <c r="EG80" s="1446"/>
      <c r="EH80" s="41">
        <v>40655</v>
      </c>
      <c r="EI80" s="30">
        <v>3.0133000000000001</v>
      </c>
      <c r="EJ80" s="28">
        <v>40655</v>
      </c>
      <c r="EK80" s="30">
        <v>3.4121999999999999</v>
      </c>
      <c r="EL80" s="28">
        <v>40655</v>
      </c>
      <c r="EM80" s="30">
        <v>4.0189000000000004</v>
      </c>
      <c r="EN80" s="28">
        <v>40655</v>
      </c>
      <c r="EO80" s="30">
        <v>4.2648000000000001</v>
      </c>
      <c r="EP80" s="28">
        <v>40655</v>
      </c>
      <c r="EQ80" s="88">
        <v>4.8357000000000001</v>
      </c>
      <c r="ER80" s="41">
        <v>40655</v>
      </c>
      <c r="ES80" s="30">
        <v>3.3338999999999999</v>
      </c>
      <c r="ET80" s="28">
        <v>40655</v>
      </c>
      <c r="EU80" s="30">
        <v>3.8012000000000001</v>
      </c>
      <c r="EV80" s="28">
        <v>40655</v>
      </c>
      <c r="EW80" s="30">
        <v>4.2698</v>
      </c>
      <c r="EX80" s="28">
        <v>40655</v>
      </c>
      <c r="EY80" s="30">
        <v>4.66</v>
      </c>
      <c r="EZ80" s="28">
        <v>40655</v>
      </c>
      <c r="FA80" s="30">
        <v>5.1542000000000003</v>
      </c>
      <c r="FB80" s="1446"/>
      <c r="FC80" s="881">
        <v>40655</v>
      </c>
      <c r="FD80" s="184">
        <v>10.596</v>
      </c>
    </row>
    <row r="81" spans="1:160">
      <c r="A81" s="5">
        <f t="shared" si="2"/>
        <v>40662</v>
      </c>
      <c r="B81" s="41">
        <v>40662</v>
      </c>
      <c r="C81" s="30">
        <v>2.0884</v>
      </c>
      <c r="D81" s="28">
        <v>40662</v>
      </c>
      <c r="E81" s="30">
        <v>2.6288999999999998</v>
      </c>
      <c r="F81" s="28">
        <v>40662</v>
      </c>
      <c r="G81" s="30">
        <v>3.0335999999999999</v>
      </c>
      <c r="H81" s="28">
        <v>40662</v>
      </c>
      <c r="I81" s="30">
        <v>3.2345000000000002</v>
      </c>
      <c r="J81" s="28">
        <v>40662</v>
      </c>
      <c r="K81" s="99">
        <v>3.7109000000000001</v>
      </c>
      <c r="L81" s="41">
        <v>40662</v>
      </c>
      <c r="M81" s="30">
        <v>2.8487999999999998</v>
      </c>
      <c r="N81" s="28">
        <v>40662</v>
      </c>
      <c r="O81" s="30">
        <v>3.5585</v>
      </c>
      <c r="P81" s="28">
        <v>40662</v>
      </c>
      <c r="Q81" s="30">
        <v>4.0042</v>
      </c>
      <c r="R81" s="28">
        <v>40662</v>
      </c>
      <c r="S81" s="30">
        <v>4.2070999999999996</v>
      </c>
      <c r="T81" s="28">
        <v>40662</v>
      </c>
      <c r="U81" s="30">
        <v>4.5597000000000003</v>
      </c>
      <c r="V81" s="119">
        <v>40662</v>
      </c>
      <c r="W81" s="30">
        <v>2.8445999999999998</v>
      </c>
      <c r="X81" s="28">
        <v>40662</v>
      </c>
      <c r="Y81" s="30">
        <v>3.5112000000000001</v>
      </c>
      <c r="Z81" s="28">
        <v>40662</v>
      </c>
      <c r="AA81" s="30">
        <v>3.9773000000000001</v>
      </c>
      <c r="AB81" s="28">
        <v>40662</v>
      </c>
      <c r="AC81" s="30">
        <v>4.1821999999999999</v>
      </c>
      <c r="AD81" s="28">
        <v>40662</v>
      </c>
      <c r="AE81" s="30">
        <v>4.5431999999999997</v>
      </c>
      <c r="AF81" s="890">
        <v>40662</v>
      </c>
      <c r="AG81" s="30">
        <v>0.107</v>
      </c>
      <c r="AH81" s="890">
        <v>40662</v>
      </c>
      <c r="AI81" s="30">
        <v>0.107</v>
      </c>
      <c r="AJ81" s="41">
        <v>40662</v>
      </c>
      <c r="AK81" s="30">
        <v>-0.33400000000000002</v>
      </c>
      <c r="AL81" s="28">
        <v>40662</v>
      </c>
      <c r="AM81" s="30">
        <v>0.67400000000000004</v>
      </c>
      <c r="AN81" s="28">
        <v>40662</v>
      </c>
      <c r="AO81" s="30">
        <v>1.05</v>
      </c>
      <c r="AP81" s="41">
        <v>40662</v>
      </c>
      <c r="AQ81" s="30">
        <v>2.319</v>
      </c>
      <c r="AR81" s="28">
        <v>40662</v>
      </c>
      <c r="AS81" s="30">
        <v>2.3090000000000002</v>
      </c>
      <c r="AT81" s="41">
        <v>40662</v>
      </c>
      <c r="AU81" s="30">
        <v>3.5620000000000003</v>
      </c>
      <c r="AV81" s="119">
        <v>40662</v>
      </c>
      <c r="AW81" s="30">
        <v>3.5681000000000003</v>
      </c>
      <c r="AX81" s="119">
        <v>40662</v>
      </c>
      <c r="AY81" s="99">
        <v>3.6630000000000003</v>
      </c>
      <c r="AZ81" s="41">
        <v>40662</v>
      </c>
      <c r="BA81" s="30">
        <v>2.3258000000000001</v>
      </c>
      <c r="BB81" s="28">
        <v>40662</v>
      </c>
      <c r="BC81" s="30">
        <v>2.8384</v>
      </c>
      <c r="BD81" s="28">
        <v>40662</v>
      </c>
      <c r="BE81" s="30">
        <v>3.3228</v>
      </c>
      <c r="BF81" s="28">
        <v>40662</v>
      </c>
      <c r="BG81" s="30">
        <v>3.5316000000000001</v>
      </c>
      <c r="BH81" s="28">
        <v>40662</v>
      </c>
      <c r="BI81" s="30">
        <v>3.8082000000000003</v>
      </c>
      <c r="BJ81" s="890">
        <v>40662</v>
      </c>
      <c r="BK81" s="30">
        <v>3.6070000000000002</v>
      </c>
      <c r="BL81" s="890">
        <v>40662</v>
      </c>
      <c r="BM81" s="30">
        <v>3.6259999999999999</v>
      </c>
      <c r="BN81" s="41">
        <v>40662</v>
      </c>
      <c r="BO81" s="30">
        <v>0.67800000000000005</v>
      </c>
      <c r="BP81" s="28">
        <v>40662</v>
      </c>
      <c r="BQ81" s="30">
        <v>1.3660000000000001</v>
      </c>
      <c r="BR81" s="28">
        <v>40662</v>
      </c>
      <c r="BS81" s="30">
        <v>2.052</v>
      </c>
      <c r="BT81" s="41">
        <v>40662</v>
      </c>
      <c r="BU81" s="30">
        <v>2.444</v>
      </c>
      <c r="BV81" s="28">
        <v>40662</v>
      </c>
      <c r="BW81" s="30">
        <v>2.9159999999999999</v>
      </c>
      <c r="BX81" s="1446"/>
      <c r="BY81" s="93">
        <v>40662</v>
      </c>
      <c r="BZ81" s="723">
        <v>3.18</v>
      </c>
      <c r="CA81" s="28">
        <v>40662</v>
      </c>
      <c r="CB81" s="723">
        <v>3.7250000000000001</v>
      </c>
      <c r="CC81" s="28">
        <v>40662</v>
      </c>
      <c r="CD81" s="723">
        <v>4.1749999999999998</v>
      </c>
      <c r="CE81" s="28">
        <v>40662</v>
      </c>
      <c r="CF81" s="723">
        <v>4.4580000000000002</v>
      </c>
      <c r="CG81" s="28">
        <v>40662</v>
      </c>
      <c r="CH81" s="723">
        <v>4.7119999999999997</v>
      </c>
      <c r="CI81" s="41">
        <v>40662</v>
      </c>
      <c r="CJ81" s="30">
        <v>2.9784000000000002</v>
      </c>
      <c r="CK81" s="28">
        <v>40662</v>
      </c>
      <c r="CL81" s="30">
        <v>3.5493999999999999</v>
      </c>
      <c r="CM81" s="28">
        <v>40662</v>
      </c>
      <c r="CN81" s="30">
        <v>4.0589000000000004</v>
      </c>
      <c r="CO81" s="114">
        <v>40662</v>
      </c>
      <c r="CP81" s="30">
        <v>4.2728999999999999</v>
      </c>
      <c r="CQ81" s="28">
        <v>40662</v>
      </c>
      <c r="CR81" s="30">
        <v>4.7534000000000001</v>
      </c>
      <c r="CS81" s="41">
        <v>40662</v>
      </c>
      <c r="CT81" s="30">
        <v>3.1682999999999999</v>
      </c>
      <c r="CU81" s="28">
        <v>40662</v>
      </c>
      <c r="CV81" s="30">
        <v>3.9195000000000002</v>
      </c>
      <c r="CW81" s="28">
        <v>40662</v>
      </c>
      <c r="CX81" s="30">
        <v>4.2404000000000002</v>
      </c>
      <c r="CY81" s="114">
        <v>40662</v>
      </c>
      <c r="CZ81" s="30">
        <v>4.3853999999999997</v>
      </c>
      <c r="DA81" s="28">
        <v>40662</v>
      </c>
      <c r="DB81" s="30">
        <v>5.0185000000000004</v>
      </c>
      <c r="DC81" s="41">
        <v>40662</v>
      </c>
      <c r="DD81" s="30">
        <v>3.3106</v>
      </c>
      <c r="DE81" s="28">
        <v>40662</v>
      </c>
      <c r="DF81" s="30">
        <v>4.0048000000000004</v>
      </c>
      <c r="DG81" s="28">
        <v>40662</v>
      </c>
      <c r="DH81" s="30">
        <v>4.3026999999999997</v>
      </c>
      <c r="DI81" s="114">
        <v>40662</v>
      </c>
      <c r="DJ81" s="30">
        <v>4.4367999999999999</v>
      </c>
      <c r="DK81" s="28"/>
      <c r="DL81" s="30"/>
      <c r="DM81" s="41">
        <v>40662</v>
      </c>
      <c r="DN81" s="30">
        <v>3.5240999999999998</v>
      </c>
      <c r="DO81" s="28">
        <v>40662</v>
      </c>
      <c r="DP81" s="30">
        <v>4.4955999999999996</v>
      </c>
      <c r="DQ81" s="28">
        <v>40662</v>
      </c>
      <c r="DR81" s="30">
        <v>5.0347999999999997</v>
      </c>
      <c r="DS81" s="114">
        <v>40662</v>
      </c>
      <c r="DT81" s="30">
        <v>5.1074999999999999</v>
      </c>
      <c r="DU81" s="28"/>
      <c r="DV81" s="30"/>
      <c r="DW81" s="41">
        <v>40662</v>
      </c>
      <c r="DX81" s="30">
        <v>3.9531000000000001</v>
      </c>
      <c r="DY81" s="28">
        <v>40662</v>
      </c>
      <c r="DZ81" s="30">
        <v>5.1620999999999997</v>
      </c>
      <c r="EA81" s="28">
        <v>40662</v>
      </c>
      <c r="EB81" s="30">
        <v>6.4818999999999996</v>
      </c>
      <c r="EC81" s="114">
        <v>40662</v>
      </c>
      <c r="ED81" s="30">
        <v>6.6155999999999997</v>
      </c>
      <c r="EE81" s="28"/>
      <c r="EF81" s="23"/>
      <c r="EG81" s="1446"/>
      <c r="EH81" s="41">
        <v>40662</v>
      </c>
      <c r="EI81" s="30">
        <v>2.996</v>
      </c>
      <c r="EJ81" s="28">
        <v>40662</v>
      </c>
      <c r="EK81" s="30">
        <v>3.3830999999999998</v>
      </c>
      <c r="EL81" s="28">
        <v>40662</v>
      </c>
      <c r="EM81" s="30">
        <v>3.9447999999999999</v>
      </c>
      <c r="EN81" s="28">
        <v>40662</v>
      </c>
      <c r="EO81" s="30">
        <v>4.1817000000000002</v>
      </c>
      <c r="EP81" s="28">
        <v>40662</v>
      </c>
      <c r="EQ81" s="88">
        <v>4.7313000000000001</v>
      </c>
      <c r="ER81" s="41">
        <v>40662</v>
      </c>
      <c r="ES81" s="30">
        <v>3.3088000000000002</v>
      </c>
      <c r="ET81" s="28">
        <v>40662</v>
      </c>
      <c r="EU81" s="30">
        <v>3.7772000000000001</v>
      </c>
      <c r="EV81" s="28">
        <v>40662</v>
      </c>
      <c r="EW81" s="30">
        <v>4.2300000000000004</v>
      </c>
      <c r="EX81" s="28">
        <v>40662</v>
      </c>
      <c r="EY81" s="30">
        <v>4.6089000000000002</v>
      </c>
      <c r="EZ81" s="28">
        <v>40662</v>
      </c>
      <c r="FA81" s="30">
        <v>5.1181000000000001</v>
      </c>
      <c r="FB81" s="1446"/>
      <c r="FC81" s="881">
        <v>40662</v>
      </c>
      <c r="FD81" s="184">
        <v>10.628</v>
      </c>
    </row>
    <row r="82" spans="1:160">
      <c r="A82" s="5">
        <f t="shared" si="2"/>
        <v>40669</v>
      </c>
      <c r="B82" s="41">
        <v>40669</v>
      </c>
      <c r="C82" s="30">
        <v>2.0884</v>
      </c>
      <c r="D82" s="28">
        <v>40669</v>
      </c>
      <c r="E82" s="30">
        <v>2.5659000000000001</v>
      </c>
      <c r="F82" s="28">
        <v>40669</v>
      </c>
      <c r="G82" s="30">
        <v>2.9958</v>
      </c>
      <c r="H82" s="28">
        <v>40669</v>
      </c>
      <c r="I82" s="30">
        <v>3.1979000000000002</v>
      </c>
      <c r="J82" s="28">
        <v>40669</v>
      </c>
      <c r="K82" s="99">
        <v>3.6562000000000001</v>
      </c>
      <c r="L82" s="41">
        <v>40669</v>
      </c>
      <c r="M82" s="30">
        <v>2.8082000000000003</v>
      </c>
      <c r="N82" s="28">
        <v>40669</v>
      </c>
      <c r="O82" s="30">
        <v>3.5249999999999999</v>
      </c>
      <c r="P82" s="28">
        <v>40669</v>
      </c>
      <c r="Q82" s="30">
        <v>3.9468999999999999</v>
      </c>
      <c r="R82" s="28">
        <v>40669</v>
      </c>
      <c r="S82" s="30">
        <v>4.1458000000000004</v>
      </c>
      <c r="T82" s="28">
        <v>40669</v>
      </c>
      <c r="U82" s="30">
        <v>4.5151000000000003</v>
      </c>
      <c r="V82" s="119">
        <v>40669</v>
      </c>
      <c r="W82" s="30">
        <v>2.82</v>
      </c>
      <c r="X82" s="28">
        <v>40669</v>
      </c>
      <c r="Y82" s="30">
        <v>3.4935999999999998</v>
      </c>
      <c r="Z82" s="28">
        <v>40669</v>
      </c>
      <c r="AA82" s="30">
        <v>3.9487999999999999</v>
      </c>
      <c r="AB82" s="28">
        <v>40669</v>
      </c>
      <c r="AC82" s="30">
        <v>4.1436999999999999</v>
      </c>
      <c r="AD82" s="28">
        <v>40669</v>
      </c>
      <c r="AE82" s="30">
        <v>4.5414000000000003</v>
      </c>
      <c r="AF82" s="890">
        <v>40669</v>
      </c>
      <c r="AG82" s="30">
        <v>0.106</v>
      </c>
      <c r="AH82" s="890">
        <v>40669</v>
      </c>
      <c r="AI82" s="30">
        <v>0.105</v>
      </c>
      <c r="AJ82" s="41">
        <v>40669</v>
      </c>
      <c r="AK82" s="30">
        <v>-0.10299999999999999</v>
      </c>
      <c r="AL82" s="28">
        <v>40669</v>
      </c>
      <c r="AM82" s="30">
        <v>0.73199999999999998</v>
      </c>
      <c r="AN82" s="28">
        <v>40669</v>
      </c>
      <c r="AO82" s="30">
        <v>1.0329999999999999</v>
      </c>
      <c r="AP82" s="41">
        <v>40669</v>
      </c>
      <c r="AQ82" s="30">
        <v>2.08</v>
      </c>
      <c r="AR82" s="28">
        <v>40669</v>
      </c>
      <c r="AS82" s="30">
        <v>2.27</v>
      </c>
      <c r="AT82" s="41">
        <v>40669</v>
      </c>
      <c r="AU82" s="30">
        <v>3.5019999999999998</v>
      </c>
      <c r="AV82" s="119">
        <v>40669</v>
      </c>
      <c r="AW82" s="30">
        <v>3.5310999999999999</v>
      </c>
      <c r="AX82" s="119">
        <v>40669</v>
      </c>
      <c r="AY82" s="99">
        <v>3.6240000000000001</v>
      </c>
      <c r="AZ82" s="41">
        <v>40669</v>
      </c>
      <c r="BA82" s="30">
        <v>2.3045999999999998</v>
      </c>
      <c r="BB82" s="28">
        <v>40669</v>
      </c>
      <c r="BC82" s="30">
        <v>2.7945000000000002</v>
      </c>
      <c r="BD82" s="28">
        <v>40669</v>
      </c>
      <c r="BE82" s="30">
        <v>3.2612000000000001</v>
      </c>
      <c r="BF82" s="28">
        <v>40669</v>
      </c>
      <c r="BG82" s="30">
        <v>3.4539</v>
      </c>
      <c r="BH82" s="28">
        <v>40669</v>
      </c>
      <c r="BI82" s="30">
        <v>3.7511999999999999</v>
      </c>
      <c r="BJ82" s="890">
        <v>40669</v>
      </c>
      <c r="BK82" s="30">
        <v>3.5339999999999998</v>
      </c>
      <c r="BL82" s="890">
        <v>40669</v>
      </c>
      <c r="BM82" s="30">
        <v>3.5409999999999999</v>
      </c>
      <c r="BN82" s="41">
        <v>40669</v>
      </c>
      <c r="BO82" s="30">
        <v>0.66300000000000003</v>
      </c>
      <c r="BP82" s="28">
        <v>40669</v>
      </c>
      <c r="BQ82" s="30">
        <v>1.337</v>
      </c>
      <c r="BR82" s="28">
        <v>40669</v>
      </c>
      <c r="BS82" s="30">
        <v>2.0070000000000001</v>
      </c>
      <c r="BT82" s="41">
        <v>40669</v>
      </c>
      <c r="BU82" s="30">
        <v>2.4169999999999998</v>
      </c>
      <c r="BV82" s="28">
        <v>40669</v>
      </c>
      <c r="BW82" s="30">
        <v>2.895</v>
      </c>
      <c r="BX82" s="1446"/>
      <c r="BY82" s="93">
        <v>40669</v>
      </c>
      <c r="BZ82" s="723">
        <v>3.125</v>
      </c>
      <c r="CA82" s="28">
        <v>40669</v>
      </c>
      <c r="CB82" s="723">
        <v>3.665</v>
      </c>
      <c r="CC82" s="28">
        <v>40669</v>
      </c>
      <c r="CD82" s="723">
        <v>4.1059999999999999</v>
      </c>
      <c r="CE82" s="28">
        <v>40669</v>
      </c>
      <c r="CF82" s="723">
        <v>4.3949999999999996</v>
      </c>
      <c r="CG82" s="28">
        <v>40669</v>
      </c>
      <c r="CH82" s="723">
        <v>4.6530000000000005</v>
      </c>
      <c r="CI82" s="41">
        <v>40669</v>
      </c>
      <c r="CJ82" s="30">
        <v>2.9127000000000001</v>
      </c>
      <c r="CK82" s="28">
        <v>40669</v>
      </c>
      <c r="CL82" s="30">
        <v>3.4722</v>
      </c>
      <c r="CM82" s="28">
        <v>40669</v>
      </c>
      <c r="CN82" s="30">
        <v>3.9731999999999998</v>
      </c>
      <c r="CO82" s="114">
        <v>40669</v>
      </c>
      <c r="CP82" s="30">
        <v>4.1947000000000001</v>
      </c>
      <c r="CQ82" s="28">
        <v>40669</v>
      </c>
      <c r="CR82" s="30">
        <v>4.7191999999999998</v>
      </c>
      <c r="CS82" s="41">
        <v>40669</v>
      </c>
      <c r="CT82" s="30">
        <v>3.0928</v>
      </c>
      <c r="CU82" s="28">
        <v>40669</v>
      </c>
      <c r="CV82" s="30">
        <v>3.8544999999999998</v>
      </c>
      <c r="CW82" s="28">
        <v>40669</v>
      </c>
      <c r="CX82" s="30">
        <v>4.1489000000000003</v>
      </c>
      <c r="CY82" s="114">
        <v>40669</v>
      </c>
      <c r="CZ82" s="30">
        <v>4.3004999999999995</v>
      </c>
      <c r="DA82" s="28">
        <v>40669</v>
      </c>
      <c r="DB82" s="30">
        <v>4.9295</v>
      </c>
      <c r="DC82" s="41">
        <v>40669</v>
      </c>
      <c r="DD82" s="30">
        <v>3.2494000000000001</v>
      </c>
      <c r="DE82" s="28">
        <v>40669</v>
      </c>
      <c r="DF82" s="30">
        <v>3.9321000000000002</v>
      </c>
      <c r="DG82" s="28">
        <v>40669</v>
      </c>
      <c r="DH82" s="30">
        <v>4.2233999999999998</v>
      </c>
      <c r="DI82" s="114">
        <v>40669</v>
      </c>
      <c r="DJ82" s="30">
        <v>4.3639999999999999</v>
      </c>
      <c r="DK82" s="28"/>
      <c r="DL82" s="30"/>
      <c r="DM82" s="41">
        <v>40669</v>
      </c>
      <c r="DN82" s="30">
        <v>3.4746000000000001</v>
      </c>
      <c r="DO82" s="28">
        <v>40669</v>
      </c>
      <c r="DP82" s="30">
        <v>4.4345999999999997</v>
      </c>
      <c r="DQ82" s="28">
        <v>40669</v>
      </c>
      <c r="DR82" s="30">
        <v>4.9672999999999998</v>
      </c>
      <c r="DS82" s="114">
        <v>40669</v>
      </c>
      <c r="DT82" s="30">
        <v>5.0465</v>
      </c>
      <c r="DU82" s="28"/>
      <c r="DV82" s="30"/>
      <c r="DW82" s="41">
        <v>40669</v>
      </c>
      <c r="DX82" s="30">
        <v>3.8782999999999999</v>
      </c>
      <c r="DY82" s="28">
        <v>40669</v>
      </c>
      <c r="DZ82" s="30">
        <v>5.0758000000000001</v>
      </c>
      <c r="EA82" s="28">
        <v>40669</v>
      </c>
      <c r="EB82" s="30">
        <v>6.3891</v>
      </c>
      <c r="EC82" s="114">
        <v>40669</v>
      </c>
      <c r="ED82" s="30">
        <v>6.5293000000000001</v>
      </c>
      <c r="EE82" s="28"/>
      <c r="EF82" s="23"/>
      <c r="EG82" s="1446"/>
      <c r="EH82" s="41">
        <v>40669</v>
      </c>
      <c r="EI82" s="30">
        <v>2.9428999999999998</v>
      </c>
      <c r="EJ82" s="28">
        <v>40669</v>
      </c>
      <c r="EK82" s="30">
        <v>3.2898000000000001</v>
      </c>
      <c r="EL82" s="28">
        <v>40669</v>
      </c>
      <c r="EM82" s="30">
        <v>3.8765000000000001</v>
      </c>
      <c r="EN82" s="28">
        <v>40669</v>
      </c>
      <c r="EO82" s="30">
        <v>4.1135999999999999</v>
      </c>
      <c r="EP82" s="28">
        <v>40669</v>
      </c>
      <c r="EQ82" s="88">
        <v>4.6532999999999998</v>
      </c>
      <c r="ER82" s="41">
        <v>40669</v>
      </c>
      <c r="ES82" s="30">
        <v>3.2560000000000002</v>
      </c>
      <c r="ET82" s="28">
        <v>40669</v>
      </c>
      <c r="EU82" s="30">
        <v>3.7138</v>
      </c>
      <c r="EV82" s="28">
        <v>40669</v>
      </c>
      <c r="EW82" s="30">
        <v>4.1600999999999999</v>
      </c>
      <c r="EX82" s="28">
        <v>40669</v>
      </c>
      <c r="EY82" s="30">
        <v>4.5456000000000003</v>
      </c>
      <c r="EZ82" s="28">
        <v>40669</v>
      </c>
      <c r="FA82" s="30">
        <v>5.0507</v>
      </c>
      <c r="FB82" s="1446"/>
      <c r="FC82" s="881">
        <v>40669</v>
      </c>
      <c r="FD82" s="184">
        <v>10.68</v>
      </c>
    </row>
    <row r="83" spans="1:160">
      <c r="A83" s="5">
        <f t="shared" si="2"/>
        <v>40676</v>
      </c>
      <c r="B83" s="41">
        <v>40676</v>
      </c>
      <c r="C83" s="30">
        <v>1.9929000000000001</v>
      </c>
      <c r="D83" s="28">
        <v>40676</v>
      </c>
      <c r="E83" s="30">
        <v>2.4390000000000001</v>
      </c>
      <c r="F83" s="28">
        <v>40676</v>
      </c>
      <c r="G83" s="30">
        <v>2.8989000000000003</v>
      </c>
      <c r="H83" s="28">
        <v>40676</v>
      </c>
      <c r="I83" s="30">
        <v>3.1366000000000001</v>
      </c>
      <c r="J83" s="28">
        <v>40676</v>
      </c>
      <c r="K83" s="99">
        <v>3.5954999999999999</v>
      </c>
      <c r="L83" s="41">
        <v>40676</v>
      </c>
      <c r="M83" s="30">
        <v>2.7549000000000001</v>
      </c>
      <c r="N83" s="28">
        <v>40676</v>
      </c>
      <c r="O83" s="30">
        <v>3.4763000000000002</v>
      </c>
      <c r="P83" s="28">
        <v>40676</v>
      </c>
      <c r="Q83" s="30">
        <v>3.9115000000000002</v>
      </c>
      <c r="R83" s="28">
        <v>40676</v>
      </c>
      <c r="S83" s="30">
        <v>4.1242000000000001</v>
      </c>
      <c r="T83" s="28">
        <v>40676</v>
      </c>
      <c r="U83" s="30">
        <v>4.4911000000000003</v>
      </c>
      <c r="V83" s="119">
        <v>40676</v>
      </c>
      <c r="W83" s="30">
        <v>2.7364999999999999</v>
      </c>
      <c r="X83" s="28">
        <v>40676</v>
      </c>
      <c r="Y83" s="30">
        <v>3.4306999999999999</v>
      </c>
      <c r="Z83" s="28">
        <v>40676</v>
      </c>
      <c r="AA83" s="30">
        <v>3.9043000000000001</v>
      </c>
      <c r="AB83" s="28">
        <v>40676</v>
      </c>
      <c r="AC83" s="30">
        <v>4.1219999999999999</v>
      </c>
      <c r="AD83" s="28">
        <v>40676</v>
      </c>
      <c r="AE83" s="30">
        <v>4.5304000000000002</v>
      </c>
      <c r="AF83" s="890">
        <v>40676</v>
      </c>
      <c r="AG83" s="30">
        <v>0.105</v>
      </c>
      <c r="AH83" s="890">
        <v>40676</v>
      </c>
      <c r="AI83" s="30">
        <v>0.105</v>
      </c>
      <c r="AJ83" s="41">
        <v>40676</v>
      </c>
      <c r="AK83" s="30">
        <v>-2.1999999999999999E-2</v>
      </c>
      <c r="AL83" s="28">
        <v>40676</v>
      </c>
      <c r="AM83" s="30">
        <v>0.60899999999999999</v>
      </c>
      <c r="AN83" s="28">
        <v>40676</v>
      </c>
      <c r="AO83" s="30">
        <v>0.95199999999999996</v>
      </c>
      <c r="AP83" s="41">
        <v>40676</v>
      </c>
      <c r="AQ83" s="30">
        <v>1.9470000000000001</v>
      </c>
      <c r="AR83" s="28">
        <v>40676</v>
      </c>
      <c r="AS83" s="30">
        <v>2.2599999999999998</v>
      </c>
      <c r="AT83" s="41">
        <v>40676</v>
      </c>
      <c r="AU83" s="30">
        <v>3.419</v>
      </c>
      <c r="AV83" s="119">
        <v>40676</v>
      </c>
      <c r="AW83" s="30">
        <v>3.4697</v>
      </c>
      <c r="AX83" s="119">
        <v>40676</v>
      </c>
      <c r="AY83" s="99">
        <v>3.5659999999999998</v>
      </c>
      <c r="AZ83" s="41">
        <v>40676</v>
      </c>
      <c r="BA83" s="30">
        <v>2.2113</v>
      </c>
      <c r="BB83" s="28">
        <v>40676</v>
      </c>
      <c r="BC83" s="30">
        <v>2.7082000000000002</v>
      </c>
      <c r="BD83" s="28">
        <v>40676</v>
      </c>
      <c r="BE83" s="30">
        <v>3.1794000000000002</v>
      </c>
      <c r="BF83" s="28">
        <v>40676</v>
      </c>
      <c r="BG83" s="30">
        <v>3.3727999999999998</v>
      </c>
      <c r="BH83" s="28">
        <v>40676</v>
      </c>
      <c r="BI83" s="30">
        <v>3.6821999999999999</v>
      </c>
      <c r="BJ83" s="890">
        <v>40676</v>
      </c>
      <c r="BK83" s="30">
        <v>3.4470000000000001</v>
      </c>
      <c r="BL83" s="890">
        <v>40676</v>
      </c>
      <c r="BM83" s="30">
        <v>3.4580000000000002</v>
      </c>
      <c r="BN83" s="41">
        <v>40676</v>
      </c>
      <c r="BO83" s="30">
        <v>0.66500000000000004</v>
      </c>
      <c r="BP83" s="28">
        <v>40676</v>
      </c>
      <c r="BQ83" s="30">
        <v>1.347</v>
      </c>
      <c r="BR83" s="28">
        <v>40676</v>
      </c>
      <c r="BS83" s="30">
        <v>2.0310000000000001</v>
      </c>
      <c r="BT83" s="41">
        <v>40676</v>
      </c>
      <c r="BU83" s="30">
        <v>2.4609999999999999</v>
      </c>
      <c r="BV83" s="28">
        <v>40676</v>
      </c>
      <c r="BW83" s="30">
        <v>2.944</v>
      </c>
      <c r="BX83" s="1446"/>
      <c r="BY83" s="93">
        <v>40676</v>
      </c>
      <c r="BZ83" s="723">
        <v>3.028</v>
      </c>
      <c r="CA83" s="28">
        <v>40676</v>
      </c>
      <c r="CB83" s="723">
        <v>3.5540000000000003</v>
      </c>
      <c r="CC83" s="28">
        <v>40676</v>
      </c>
      <c r="CD83" s="723">
        <v>4.016</v>
      </c>
      <c r="CE83" s="28">
        <v>40676</v>
      </c>
      <c r="CF83" s="723">
        <v>4.3120000000000003</v>
      </c>
      <c r="CG83" s="28">
        <v>40676</v>
      </c>
      <c r="CH83" s="723">
        <v>4.5789999999999997</v>
      </c>
      <c r="CI83" s="41">
        <v>40676</v>
      </c>
      <c r="CJ83" s="30">
        <v>2.8233000000000001</v>
      </c>
      <c r="CK83" s="28">
        <v>40676</v>
      </c>
      <c r="CL83" s="30">
        <v>3.3683000000000001</v>
      </c>
      <c r="CM83" s="28">
        <v>40676</v>
      </c>
      <c r="CN83" s="30">
        <v>3.8795000000000002</v>
      </c>
      <c r="CO83" s="114">
        <v>40676</v>
      </c>
      <c r="CP83" s="30">
        <v>4.1063000000000001</v>
      </c>
      <c r="CQ83" s="28">
        <v>40676</v>
      </c>
      <c r="CR83" s="30">
        <v>4.6265000000000001</v>
      </c>
      <c r="CS83" s="41">
        <v>40676</v>
      </c>
      <c r="CT83" s="30">
        <v>2.9999000000000002</v>
      </c>
      <c r="CU83" s="28">
        <v>40676</v>
      </c>
      <c r="CV83" s="30">
        <v>3.7486000000000002</v>
      </c>
      <c r="CW83" s="28">
        <v>40676</v>
      </c>
      <c r="CX83" s="30">
        <v>4.0532000000000004</v>
      </c>
      <c r="CY83" s="114">
        <v>40676</v>
      </c>
      <c r="CZ83" s="30">
        <v>4.2050000000000001</v>
      </c>
      <c r="DA83" s="28">
        <v>40676</v>
      </c>
      <c r="DB83" s="30">
        <v>4.8347999999999995</v>
      </c>
      <c r="DC83" s="41">
        <v>40676</v>
      </c>
      <c r="DD83" s="30">
        <v>3.1490999999999998</v>
      </c>
      <c r="DE83" s="28">
        <v>40676</v>
      </c>
      <c r="DF83" s="30">
        <v>3.7978000000000001</v>
      </c>
      <c r="DG83" s="28">
        <v>40676</v>
      </c>
      <c r="DH83" s="30">
        <v>4.1003999999999996</v>
      </c>
      <c r="DI83" s="114">
        <v>40676</v>
      </c>
      <c r="DJ83" s="30">
        <v>4.2412999999999998</v>
      </c>
      <c r="DK83" s="28"/>
      <c r="DL83" s="30"/>
      <c r="DM83" s="41">
        <v>40676</v>
      </c>
      <c r="DN83" s="30">
        <v>3.3643999999999998</v>
      </c>
      <c r="DO83" s="28">
        <v>40676</v>
      </c>
      <c r="DP83" s="30">
        <v>4.3113999999999999</v>
      </c>
      <c r="DQ83" s="28">
        <v>40676</v>
      </c>
      <c r="DR83" s="30">
        <v>4.8544</v>
      </c>
      <c r="DS83" s="114">
        <v>40676</v>
      </c>
      <c r="DT83" s="30">
        <v>4.9338999999999995</v>
      </c>
      <c r="DU83" s="28"/>
      <c r="DV83" s="30"/>
      <c r="DW83" s="41">
        <v>40676</v>
      </c>
      <c r="DX83" s="30">
        <v>3.8077000000000001</v>
      </c>
      <c r="DY83" s="28">
        <v>40676</v>
      </c>
      <c r="DZ83" s="30">
        <v>5.0321999999999996</v>
      </c>
      <c r="EA83" s="28">
        <v>40676</v>
      </c>
      <c r="EB83" s="30">
        <v>6.3158000000000003</v>
      </c>
      <c r="EC83" s="114">
        <v>40676</v>
      </c>
      <c r="ED83" s="30">
        <v>6.4561999999999999</v>
      </c>
      <c r="EE83" s="28"/>
      <c r="EF83" s="23"/>
      <c r="EG83" s="1446"/>
      <c r="EH83" s="41">
        <v>40676</v>
      </c>
      <c r="EI83" s="30">
        <v>2.8641000000000001</v>
      </c>
      <c r="EJ83" s="28">
        <v>40676</v>
      </c>
      <c r="EK83" s="30">
        <v>3.1898</v>
      </c>
      <c r="EL83" s="28">
        <v>40676</v>
      </c>
      <c r="EM83" s="30">
        <v>3.7894999999999999</v>
      </c>
      <c r="EN83" s="28">
        <v>40676</v>
      </c>
      <c r="EO83" s="30">
        <v>4.0308999999999999</v>
      </c>
      <c r="EP83" s="28">
        <v>40676</v>
      </c>
      <c r="EQ83" s="88">
        <v>4.5824999999999996</v>
      </c>
      <c r="ER83" s="41">
        <v>40676</v>
      </c>
      <c r="ES83" s="30">
        <v>3.1865999999999999</v>
      </c>
      <c r="ET83" s="28">
        <v>40676</v>
      </c>
      <c r="EU83" s="30">
        <v>3.6315</v>
      </c>
      <c r="EV83" s="28">
        <v>40676</v>
      </c>
      <c r="EW83" s="30">
        <v>4.0880000000000001</v>
      </c>
      <c r="EX83" s="28">
        <v>40676</v>
      </c>
      <c r="EY83" s="30">
        <v>4.4737</v>
      </c>
      <c r="EZ83" s="28">
        <v>40676</v>
      </c>
      <c r="FA83" s="30">
        <v>4.9795999999999996</v>
      </c>
      <c r="FB83" s="1446"/>
      <c r="FC83" s="881">
        <v>40676</v>
      </c>
      <c r="FD83" s="184">
        <v>10.723000000000001</v>
      </c>
    </row>
    <row r="84" spans="1:160">
      <c r="A84" s="5">
        <f t="shared" si="2"/>
        <v>40683</v>
      </c>
      <c r="B84" s="41">
        <v>40683</v>
      </c>
      <c r="C84" s="30">
        <v>2.0623999999999998</v>
      </c>
      <c r="D84" s="28">
        <v>40683</v>
      </c>
      <c r="E84" s="30">
        <v>2.4807999999999999</v>
      </c>
      <c r="F84" s="28">
        <v>40683</v>
      </c>
      <c r="G84" s="30">
        <v>2.9191000000000003</v>
      </c>
      <c r="H84" s="28">
        <v>40683</v>
      </c>
      <c r="I84" s="30">
        <v>3.1593</v>
      </c>
      <c r="J84" s="28">
        <v>40683</v>
      </c>
      <c r="K84" s="99">
        <v>3.6236000000000002</v>
      </c>
      <c r="L84" s="41">
        <v>40683</v>
      </c>
      <c r="M84" s="30">
        <v>2.855</v>
      </c>
      <c r="N84" s="28">
        <v>40683</v>
      </c>
      <c r="O84" s="30">
        <v>3.5375999999999999</v>
      </c>
      <c r="P84" s="28">
        <v>40683</v>
      </c>
      <c r="Q84" s="30">
        <v>3.9704999999999999</v>
      </c>
      <c r="R84" s="28">
        <v>40683</v>
      </c>
      <c r="S84" s="30">
        <v>4.1750999999999996</v>
      </c>
      <c r="T84" s="28">
        <v>40683</v>
      </c>
      <c r="U84" s="30">
        <v>4.5250000000000004</v>
      </c>
      <c r="V84" s="119">
        <v>40683</v>
      </c>
      <c r="W84" s="30">
        <v>2.8715999999999999</v>
      </c>
      <c r="X84" s="28">
        <v>40683</v>
      </c>
      <c r="Y84" s="30">
        <v>3.5566</v>
      </c>
      <c r="Z84" s="28">
        <v>40683</v>
      </c>
      <c r="AA84" s="30">
        <v>4.0099</v>
      </c>
      <c r="AB84" s="28">
        <v>40683</v>
      </c>
      <c r="AC84" s="30">
        <v>4.2159000000000004</v>
      </c>
      <c r="AD84" s="28">
        <v>40683</v>
      </c>
      <c r="AE84" s="30">
        <v>4.5608000000000004</v>
      </c>
      <c r="AF84" s="890">
        <v>40683</v>
      </c>
      <c r="AG84" s="30">
        <v>0.106</v>
      </c>
      <c r="AH84" s="890">
        <v>40683</v>
      </c>
      <c r="AI84" s="30">
        <v>0.107</v>
      </c>
      <c r="AJ84" s="41">
        <v>40683</v>
      </c>
      <c r="AK84" s="30">
        <v>6.7000000000000004E-2</v>
      </c>
      <c r="AL84" s="28">
        <v>40683</v>
      </c>
      <c r="AM84" s="30">
        <v>0.64800000000000002</v>
      </c>
      <c r="AN84" s="28">
        <v>40683</v>
      </c>
      <c r="AO84" s="30">
        <v>0.98899999999999999</v>
      </c>
      <c r="AP84" s="41">
        <v>40683</v>
      </c>
      <c r="AQ84" s="30">
        <v>1.8719999999999999</v>
      </c>
      <c r="AR84" s="28">
        <v>40683</v>
      </c>
      <c r="AS84" s="30">
        <v>2.2519999999999998</v>
      </c>
      <c r="AT84" s="41">
        <v>40683</v>
      </c>
      <c r="AU84" s="30">
        <v>3.4369999999999998</v>
      </c>
      <c r="AV84" s="119">
        <v>40683</v>
      </c>
      <c r="AW84" s="30">
        <v>3.5173000000000001</v>
      </c>
      <c r="AX84" s="119">
        <v>40683</v>
      </c>
      <c r="AY84" s="99">
        <v>3.6150000000000002</v>
      </c>
      <c r="AZ84" s="41">
        <v>40683</v>
      </c>
      <c r="BA84" s="30">
        <v>2.2608999999999999</v>
      </c>
      <c r="BB84" s="28">
        <v>40683</v>
      </c>
      <c r="BC84" s="30">
        <v>2.7654000000000001</v>
      </c>
      <c r="BD84" s="28">
        <v>40683</v>
      </c>
      <c r="BE84" s="30">
        <v>3.2296999999999998</v>
      </c>
      <c r="BF84" s="28">
        <v>40683</v>
      </c>
      <c r="BG84" s="30">
        <v>3.4289999999999998</v>
      </c>
      <c r="BH84" s="28">
        <v>40683</v>
      </c>
      <c r="BI84" s="30">
        <v>3.7351000000000001</v>
      </c>
      <c r="BJ84" s="890">
        <v>40683</v>
      </c>
      <c r="BK84" s="30">
        <v>3.444</v>
      </c>
      <c r="BL84" s="890">
        <v>40683</v>
      </c>
      <c r="BM84" s="30">
        <v>3.516</v>
      </c>
      <c r="BN84" s="41">
        <v>40683</v>
      </c>
      <c r="BO84" s="30">
        <v>0.63100000000000001</v>
      </c>
      <c r="BP84" s="28">
        <v>40683</v>
      </c>
      <c r="BQ84" s="30">
        <v>1.321</v>
      </c>
      <c r="BR84" s="28">
        <v>40683</v>
      </c>
      <c r="BS84" s="30">
        <v>2.012</v>
      </c>
      <c r="BT84" s="41">
        <v>40683</v>
      </c>
      <c r="BU84" s="30">
        <v>2.4289999999999998</v>
      </c>
      <c r="BV84" s="28">
        <v>40683</v>
      </c>
      <c r="BW84" s="30">
        <v>2.94</v>
      </c>
      <c r="BX84" s="1446"/>
      <c r="BY84" s="93">
        <v>40683</v>
      </c>
      <c r="BZ84" s="723">
        <v>3.0529999999999999</v>
      </c>
      <c r="CA84" s="28">
        <v>40683</v>
      </c>
      <c r="CB84" s="723">
        <v>3.5620000000000003</v>
      </c>
      <c r="CC84" s="28">
        <v>40683</v>
      </c>
      <c r="CD84" s="723">
        <v>4.0220000000000002</v>
      </c>
      <c r="CE84" s="28">
        <v>40683</v>
      </c>
      <c r="CF84" s="723">
        <v>4.3209999999999997</v>
      </c>
      <c r="CG84" s="28">
        <v>40683</v>
      </c>
      <c r="CH84" s="723">
        <v>4.5830000000000002</v>
      </c>
      <c r="CI84" s="41">
        <v>40683</v>
      </c>
      <c r="CJ84" s="30">
        <v>2.8349000000000002</v>
      </c>
      <c r="CK84" s="28">
        <v>40683</v>
      </c>
      <c r="CL84" s="30">
        <v>3.3683999999999998</v>
      </c>
      <c r="CM84" s="28">
        <v>40683</v>
      </c>
      <c r="CN84" s="30">
        <v>3.8792</v>
      </c>
      <c r="CO84" s="114">
        <v>40683</v>
      </c>
      <c r="CP84" s="30">
        <v>4.1054000000000004</v>
      </c>
      <c r="CQ84" s="28">
        <v>40683</v>
      </c>
      <c r="CR84" s="30">
        <v>4.6383999999999999</v>
      </c>
      <c r="CS84" s="41">
        <v>40683</v>
      </c>
      <c r="CT84" s="30">
        <v>3.0141</v>
      </c>
      <c r="CU84" s="28">
        <v>40683</v>
      </c>
      <c r="CV84" s="30">
        <v>3.7523</v>
      </c>
      <c r="CW84" s="28">
        <v>40683</v>
      </c>
      <c r="CX84" s="30">
        <v>4.0553999999999997</v>
      </c>
      <c r="CY84" s="114">
        <v>40683</v>
      </c>
      <c r="CZ84" s="30">
        <v>4.2047999999999996</v>
      </c>
      <c r="DA84" s="28">
        <v>40683</v>
      </c>
      <c r="DB84" s="30">
        <v>4.8502999999999998</v>
      </c>
      <c r="DC84" s="41">
        <v>40683</v>
      </c>
      <c r="DD84" s="30">
        <v>3.2187000000000001</v>
      </c>
      <c r="DE84" s="28">
        <v>40683</v>
      </c>
      <c r="DF84" s="30">
        <v>3.7768999999999999</v>
      </c>
      <c r="DG84" s="28">
        <v>40683</v>
      </c>
      <c r="DH84" s="30">
        <v>4.1109999999999998</v>
      </c>
      <c r="DI84" s="114">
        <v>40683</v>
      </c>
      <c r="DJ84" s="30">
        <v>4.2492999999999999</v>
      </c>
      <c r="DK84" s="28"/>
      <c r="DL84" s="30"/>
      <c r="DM84" s="41">
        <v>40683</v>
      </c>
      <c r="DN84" s="30">
        <v>3.3725000000000001</v>
      </c>
      <c r="DO84" s="28">
        <v>40683</v>
      </c>
      <c r="DP84" s="30">
        <v>4.3090000000000002</v>
      </c>
      <c r="DQ84" s="28">
        <v>40683</v>
      </c>
      <c r="DR84" s="30">
        <v>4.8484999999999996</v>
      </c>
      <c r="DS84" s="114">
        <v>40683</v>
      </c>
      <c r="DT84" s="30">
        <v>4.9275000000000002</v>
      </c>
      <c r="DU84" s="28"/>
      <c r="DV84" s="30"/>
      <c r="DW84" s="41">
        <v>40683</v>
      </c>
      <c r="DX84" s="30">
        <v>3.8098999999999998</v>
      </c>
      <c r="DY84" s="28">
        <v>40683</v>
      </c>
      <c r="DZ84" s="30">
        <v>5.0438999999999998</v>
      </c>
      <c r="EA84" s="28">
        <v>40683</v>
      </c>
      <c r="EB84" s="30">
        <v>6.306</v>
      </c>
      <c r="EC84" s="114">
        <v>40683</v>
      </c>
      <c r="ED84" s="30">
        <v>6.444</v>
      </c>
      <c r="EE84" s="28"/>
      <c r="EF84" s="23"/>
      <c r="EG84" s="1446"/>
      <c r="EH84" s="41">
        <v>40683</v>
      </c>
      <c r="EI84" s="30">
        <v>2.8933999999999997</v>
      </c>
      <c r="EJ84" s="28">
        <v>40683</v>
      </c>
      <c r="EK84" s="30">
        <v>3.2118000000000002</v>
      </c>
      <c r="EL84" s="28">
        <v>40683</v>
      </c>
      <c r="EM84" s="30">
        <v>3.8037000000000001</v>
      </c>
      <c r="EN84" s="28">
        <v>40683</v>
      </c>
      <c r="EO84" s="30">
        <v>4.0450999999999997</v>
      </c>
      <c r="EP84" s="28">
        <v>40683</v>
      </c>
      <c r="EQ84" s="88">
        <v>4.6020000000000003</v>
      </c>
      <c r="ER84" s="41">
        <v>40683</v>
      </c>
      <c r="ES84" s="30">
        <v>3.2336999999999998</v>
      </c>
      <c r="ET84" s="28">
        <v>40683</v>
      </c>
      <c r="EU84" s="30">
        <v>3.6680000000000001</v>
      </c>
      <c r="EV84" s="28">
        <v>40683</v>
      </c>
      <c r="EW84" s="30">
        <v>4.1231</v>
      </c>
      <c r="EX84" s="28">
        <v>40683</v>
      </c>
      <c r="EY84" s="30">
        <v>4.5062999999999995</v>
      </c>
      <c r="EZ84" s="28">
        <v>40683</v>
      </c>
      <c r="FA84" s="30">
        <v>5.0278999999999998</v>
      </c>
      <c r="FB84" s="1446"/>
      <c r="FC84" s="881">
        <v>40683</v>
      </c>
      <c r="FD84" s="184">
        <v>10.737</v>
      </c>
    </row>
    <row r="85" spans="1:160">
      <c r="A85" s="5">
        <f t="shared" si="2"/>
        <v>40690</v>
      </c>
      <c r="B85" s="41">
        <v>40690</v>
      </c>
      <c r="C85" s="30">
        <v>1.8869</v>
      </c>
      <c r="D85" s="28">
        <v>40690</v>
      </c>
      <c r="E85" s="30">
        <v>2.3148</v>
      </c>
      <c r="F85" s="28">
        <v>40690</v>
      </c>
      <c r="G85" s="30">
        <v>2.8410000000000002</v>
      </c>
      <c r="H85" s="28">
        <v>40690</v>
      </c>
      <c r="I85" s="30">
        <v>3.1042000000000001</v>
      </c>
      <c r="J85" s="28">
        <v>40690</v>
      </c>
      <c r="K85" s="99">
        <v>3.5554000000000001</v>
      </c>
      <c r="L85" s="41">
        <v>40690</v>
      </c>
      <c r="M85" s="30">
        <v>2.7650999999999999</v>
      </c>
      <c r="N85" s="28">
        <v>40690</v>
      </c>
      <c r="O85" s="30">
        <v>3.4910999999999999</v>
      </c>
      <c r="P85" s="28">
        <v>40690</v>
      </c>
      <c r="Q85" s="30">
        <v>3.9184999999999999</v>
      </c>
      <c r="R85" s="28">
        <v>40690</v>
      </c>
      <c r="S85" s="30">
        <v>4.1036999999999999</v>
      </c>
      <c r="T85" s="28">
        <v>40690</v>
      </c>
      <c r="U85" s="30">
        <v>4.45</v>
      </c>
      <c r="V85" s="119">
        <v>40690</v>
      </c>
      <c r="W85" s="30">
        <v>2.7867999999999999</v>
      </c>
      <c r="X85" s="28">
        <v>40690</v>
      </c>
      <c r="Y85" s="30">
        <v>3.4851000000000001</v>
      </c>
      <c r="Z85" s="28">
        <v>40690</v>
      </c>
      <c r="AA85" s="30">
        <v>3.9599000000000002</v>
      </c>
      <c r="AB85" s="28">
        <v>40690</v>
      </c>
      <c r="AC85" s="30">
        <v>4.1600999999999999</v>
      </c>
      <c r="AD85" s="28">
        <v>40690</v>
      </c>
      <c r="AE85" s="30">
        <v>4.5094000000000003</v>
      </c>
      <c r="AF85" s="890">
        <v>40690</v>
      </c>
      <c r="AG85" s="30">
        <v>0.104</v>
      </c>
      <c r="AH85" s="890">
        <v>40690</v>
      </c>
      <c r="AI85" s="30">
        <v>0.106</v>
      </c>
      <c r="AJ85" s="41">
        <v>40690</v>
      </c>
      <c r="AK85" s="30">
        <v>6.7000000000000004E-2</v>
      </c>
      <c r="AL85" s="28">
        <v>40690</v>
      </c>
      <c r="AM85" s="30">
        <v>0.56100000000000005</v>
      </c>
      <c r="AN85" s="28">
        <v>40690</v>
      </c>
      <c r="AO85" s="30">
        <v>0.92900000000000005</v>
      </c>
      <c r="AP85" s="41">
        <v>40690</v>
      </c>
      <c r="AQ85" s="30">
        <v>1.8719999999999999</v>
      </c>
      <c r="AR85" s="28">
        <v>40690</v>
      </c>
      <c r="AS85" s="30">
        <v>2.1880000000000002</v>
      </c>
      <c r="AT85" s="41">
        <v>40690</v>
      </c>
      <c r="AU85" s="30">
        <v>3.343</v>
      </c>
      <c r="AV85" s="119">
        <v>40690</v>
      </c>
      <c r="AW85" s="30">
        <v>3.4217</v>
      </c>
      <c r="AX85" s="119">
        <v>40690</v>
      </c>
      <c r="AY85" s="99">
        <v>3.5220000000000002</v>
      </c>
      <c r="AZ85" s="41">
        <v>40690</v>
      </c>
      <c r="BA85" s="30">
        <v>2.0602999999999998</v>
      </c>
      <c r="BB85" s="28">
        <v>40690</v>
      </c>
      <c r="BC85" s="30">
        <v>2.6090999999999998</v>
      </c>
      <c r="BD85" s="28">
        <v>40690</v>
      </c>
      <c r="BE85" s="30">
        <v>3.1343000000000001</v>
      </c>
      <c r="BF85" s="28">
        <v>40690</v>
      </c>
      <c r="BG85" s="30">
        <v>3.3462000000000001</v>
      </c>
      <c r="BH85" s="28">
        <v>40690</v>
      </c>
      <c r="BI85" s="30">
        <v>3.6619999999999999</v>
      </c>
      <c r="BJ85" s="890">
        <v>40690</v>
      </c>
      <c r="BK85" s="30">
        <v>3.3679999999999999</v>
      </c>
      <c r="BL85" s="890">
        <v>40690</v>
      </c>
      <c r="BM85" s="30">
        <v>3.4390000000000001</v>
      </c>
      <c r="BN85" s="41">
        <v>40690</v>
      </c>
      <c r="BO85" s="30">
        <v>0.55200000000000005</v>
      </c>
      <c r="BP85" s="28">
        <v>40690</v>
      </c>
      <c r="BQ85" s="30">
        <v>1.236</v>
      </c>
      <c r="BR85" s="28">
        <v>40690</v>
      </c>
      <c r="BS85" s="30">
        <v>1.925</v>
      </c>
      <c r="BT85" s="41">
        <v>40690</v>
      </c>
      <c r="BU85" s="30">
        <v>2.3559999999999999</v>
      </c>
      <c r="BV85" s="28">
        <v>40690</v>
      </c>
      <c r="BW85" s="30">
        <v>2.8759999999999999</v>
      </c>
      <c r="BX85" s="1446"/>
      <c r="BY85" s="93">
        <v>40690</v>
      </c>
      <c r="BZ85" s="723">
        <v>2.8970000000000002</v>
      </c>
      <c r="CA85" s="28">
        <v>40690</v>
      </c>
      <c r="CB85" s="723">
        <v>3.42</v>
      </c>
      <c r="CC85" s="28">
        <v>40690</v>
      </c>
      <c r="CD85" s="723">
        <v>3.9340000000000002</v>
      </c>
      <c r="CE85" s="28">
        <v>40690</v>
      </c>
      <c r="CF85" s="723">
        <v>4.2759999999999998</v>
      </c>
      <c r="CG85" s="28">
        <v>40690</v>
      </c>
      <c r="CH85" s="723">
        <v>4.5179999999999998</v>
      </c>
      <c r="CI85" s="41">
        <v>40690</v>
      </c>
      <c r="CJ85" s="30">
        <v>2.6879999999999997</v>
      </c>
      <c r="CK85" s="28">
        <v>40690</v>
      </c>
      <c r="CL85" s="30">
        <v>3.2549999999999999</v>
      </c>
      <c r="CM85" s="28">
        <v>40690</v>
      </c>
      <c r="CN85" s="30">
        <v>3.8037999999999998</v>
      </c>
      <c r="CO85" s="114">
        <v>40690</v>
      </c>
      <c r="CP85" s="30">
        <v>4.0650000000000004</v>
      </c>
      <c r="CQ85" s="28">
        <v>40690</v>
      </c>
      <c r="CR85" s="30">
        <v>4.5990000000000002</v>
      </c>
      <c r="CS85" s="41">
        <v>40690</v>
      </c>
      <c r="CT85" s="30">
        <v>2.8512</v>
      </c>
      <c r="CU85" s="28">
        <v>40690</v>
      </c>
      <c r="CV85" s="30">
        <v>3.5838999999999999</v>
      </c>
      <c r="CW85" s="28">
        <v>40690</v>
      </c>
      <c r="CX85" s="30">
        <v>3.9750000000000001</v>
      </c>
      <c r="CY85" s="114">
        <v>40690</v>
      </c>
      <c r="CZ85" s="30">
        <v>4.2213000000000003</v>
      </c>
      <c r="DA85" s="28">
        <v>40690</v>
      </c>
      <c r="DB85" s="30">
        <v>4.8697999999999997</v>
      </c>
      <c r="DC85" s="41">
        <v>40690</v>
      </c>
      <c r="DD85" s="30">
        <v>3.0507</v>
      </c>
      <c r="DE85" s="28">
        <v>40690</v>
      </c>
      <c r="DF85" s="30">
        <v>3.6034000000000002</v>
      </c>
      <c r="DG85" s="28">
        <v>40690</v>
      </c>
      <c r="DH85" s="30">
        <v>4.0664999999999996</v>
      </c>
      <c r="DI85" s="114">
        <v>40690</v>
      </c>
      <c r="DJ85" s="30">
        <v>4.3319000000000001</v>
      </c>
      <c r="DK85" s="28"/>
      <c r="DL85" s="30"/>
      <c r="DM85" s="41">
        <v>40690</v>
      </c>
      <c r="DN85" s="30">
        <v>3.2842000000000002</v>
      </c>
      <c r="DO85" s="28">
        <v>40690</v>
      </c>
      <c r="DP85" s="30">
        <v>4.2051999999999996</v>
      </c>
      <c r="DQ85" s="28">
        <v>40690</v>
      </c>
      <c r="DR85" s="30">
        <v>4.7827000000000002</v>
      </c>
      <c r="DS85" s="114">
        <v>40690</v>
      </c>
      <c r="DT85" s="30">
        <v>4.8886000000000003</v>
      </c>
      <c r="DU85" s="28"/>
      <c r="DV85" s="30"/>
      <c r="DW85" s="41">
        <v>40690</v>
      </c>
      <c r="DX85" s="30">
        <v>3.7294</v>
      </c>
      <c r="DY85" s="28">
        <v>40690</v>
      </c>
      <c r="DZ85" s="30">
        <v>4.9854000000000003</v>
      </c>
      <c r="EA85" s="28">
        <v>40690</v>
      </c>
      <c r="EB85" s="30">
        <v>6.2754000000000003</v>
      </c>
      <c r="EC85" s="114">
        <v>40690</v>
      </c>
      <c r="ED85" s="30">
        <v>6.4404000000000003</v>
      </c>
      <c r="EE85" s="28"/>
      <c r="EF85" s="23"/>
      <c r="EG85" s="1446"/>
      <c r="EH85" s="41">
        <v>40690</v>
      </c>
      <c r="EI85" s="30">
        <v>2.7902</v>
      </c>
      <c r="EJ85" s="28">
        <v>40690</v>
      </c>
      <c r="EK85" s="30">
        <v>3.1714000000000002</v>
      </c>
      <c r="EL85" s="28">
        <v>40690</v>
      </c>
      <c r="EM85" s="30">
        <v>3.7787999999999999</v>
      </c>
      <c r="EN85" s="28">
        <v>40690</v>
      </c>
      <c r="EO85" s="30">
        <v>4.0289000000000001</v>
      </c>
      <c r="EP85" s="28">
        <v>40690</v>
      </c>
      <c r="EQ85" s="88">
        <v>4.5987999999999998</v>
      </c>
      <c r="ER85" s="41">
        <v>40690</v>
      </c>
      <c r="ES85" s="30">
        <v>3.1091000000000002</v>
      </c>
      <c r="ET85" s="28">
        <v>40690</v>
      </c>
      <c r="EU85" s="30">
        <v>3.5779999999999998</v>
      </c>
      <c r="EV85" s="28">
        <v>40690</v>
      </c>
      <c r="EW85" s="30">
        <v>4.0709999999999997</v>
      </c>
      <c r="EX85" s="28">
        <v>40690</v>
      </c>
      <c r="EY85" s="30">
        <v>4.4813000000000001</v>
      </c>
      <c r="EZ85" s="28">
        <v>40690</v>
      </c>
      <c r="FA85" s="30">
        <v>5.0058999999999996</v>
      </c>
      <c r="FB85" s="1446"/>
      <c r="FC85" s="881">
        <v>40690</v>
      </c>
      <c r="FD85" s="184">
        <v>10.829000000000001</v>
      </c>
    </row>
    <row r="86" spans="1:160">
      <c r="A86" s="5">
        <f t="shared" si="2"/>
        <v>40697</v>
      </c>
      <c r="B86" s="41">
        <v>40697</v>
      </c>
      <c r="C86" s="30">
        <v>1.9893000000000001</v>
      </c>
      <c r="D86" s="28">
        <v>40697</v>
      </c>
      <c r="E86" s="30">
        <v>2.4306999999999999</v>
      </c>
      <c r="F86" s="28">
        <v>40697</v>
      </c>
      <c r="G86" s="30">
        <v>2.9102000000000001</v>
      </c>
      <c r="H86" s="28">
        <v>40697</v>
      </c>
      <c r="I86" s="30">
        <v>3.1814</v>
      </c>
      <c r="J86" s="28">
        <v>40697</v>
      </c>
      <c r="K86" s="99">
        <v>3.6194999999999999</v>
      </c>
      <c r="L86" s="41">
        <v>40697</v>
      </c>
      <c r="M86" s="30">
        <v>2.7292999999999998</v>
      </c>
      <c r="N86" s="28">
        <v>40697</v>
      </c>
      <c r="O86" s="30">
        <v>3.4138000000000002</v>
      </c>
      <c r="P86" s="28">
        <v>40697</v>
      </c>
      <c r="Q86" s="30">
        <v>3.8226</v>
      </c>
      <c r="R86" s="28">
        <v>40697</v>
      </c>
      <c r="S86" s="30">
        <v>4.0149999999999997</v>
      </c>
      <c r="T86" s="28">
        <v>40697</v>
      </c>
      <c r="U86" s="30">
        <v>4.4573999999999998</v>
      </c>
      <c r="V86" s="119">
        <v>40697</v>
      </c>
      <c r="W86" s="30">
        <v>2.7631999999999999</v>
      </c>
      <c r="X86" s="28">
        <v>40697</v>
      </c>
      <c r="Y86" s="30">
        <v>3.4314999999999998</v>
      </c>
      <c r="Z86" s="28">
        <v>40697</v>
      </c>
      <c r="AA86" s="30">
        <v>3.8662000000000001</v>
      </c>
      <c r="AB86" s="28">
        <v>40697</v>
      </c>
      <c r="AC86" s="30">
        <v>4.0536000000000003</v>
      </c>
      <c r="AD86" s="28">
        <v>40697</v>
      </c>
      <c r="AE86" s="30">
        <v>4.5010000000000003</v>
      </c>
      <c r="AF86" s="890">
        <v>40697</v>
      </c>
      <c r="AG86" s="30">
        <v>0.10199999999999999</v>
      </c>
      <c r="AH86" s="890">
        <v>40697</v>
      </c>
      <c r="AI86" s="30">
        <v>0.10299999999999999</v>
      </c>
      <c r="AJ86" s="41">
        <v>40697</v>
      </c>
      <c r="AK86" s="30">
        <v>6.7000000000000004E-2</v>
      </c>
      <c r="AL86" s="28">
        <v>40697</v>
      </c>
      <c r="AM86" s="30">
        <v>0.60899999999999999</v>
      </c>
      <c r="AN86" s="28">
        <v>40697</v>
      </c>
      <c r="AO86" s="30">
        <v>0.92200000000000004</v>
      </c>
      <c r="AP86" s="41">
        <v>40697</v>
      </c>
      <c r="AQ86" s="30">
        <v>1.8719999999999999</v>
      </c>
      <c r="AR86" s="28">
        <v>40697</v>
      </c>
      <c r="AS86" s="30">
        <v>2.2290000000000001</v>
      </c>
      <c r="AT86" s="41">
        <v>40697</v>
      </c>
      <c r="AU86" s="30">
        <v>3.3559999999999999</v>
      </c>
      <c r="AV86" s="119">
        <v>40697</v>
      </c>
      <c r="AW86" s="30">
        <v>3.4321999999999999</v>
      </c>
      <c r="AX86" s="119">
        <v>40697</v>
      </c>
      <c r="AY86" s="99">
        <v>3.5249999999999999</v>
      </c>
      <c r="AZ86" s="41">
        <v>40697</v>
      </c>
      <c r="BA86" s="30">
        <v>2.1604000000000001</v>
      </c>
      <c r="BB86" s="28">
        <v>40697</v>
      </c>
      <c r="BC86" s="30">
        <v>2.7006000000000001</v>
      </c>
      <c r="BD86" s="28">
        <v>40697</v>
      </c>
      <c r="BE86" s="30">
        <v>3.1867000000000001</v>
      </c>
      <c r="BF86" s="28">
        <v>40697</v>
      </c>
      <c r="BG86" s="30">
        <v>3.3875000000000002</v>
      </c>
      <c r="BH86" s="28">
        <v>40697</v>
      </c>
      <c r="BI86" s="30">
        <v>3.7145999999999999</v>
      </c>
      <c r="BJ86" s="890">
        <v>40697</v>
      </c>
      <c r="BK86" s="30">
        <v>3.4249999999999998</v>
      </c>
      <c r="BL86" s="890">
        <v>40697</v>
      </c>
      <c r="BM86" s="30">
        <v>3.476</v>
      </c>
      <c r="BN86" s="41">
        <v>40697</v>
      </c>
      <c r="BO86" s="30">
        <v>0.503</v>
      </c>
      <c r="BP86" s="28">
        <v>40697</v>
      </c>
      <c r="BQ86" s="30">
        <v>1.137</v>
      </c>
      <c r="BR86" s="28">
        <v>40697</v>
      </c>
      <c r="BS86" s="30">
        <v>1.8</v>
      </c>
      <c r="BT86" s="41">
        <v>40697</v>
      </c>
      <c r="BU86" s="30">
        <v>2.2549999999999999</v>
      </c>
      <c r="BV86" s="28">
        <v>40697</v>
      </c>
      <c r="BW86" s="30">
        <v>2.7810000000000001</v>
      </c>
      <c r="BX86" s="1446"/>
      <c r="BY86" s="93">
        <v>40697</v>
      </c>
      <c r="BZ86" s="723">
        <v>2.9939999999999998</v>
      </c>
      <c r="CA86" s="28">
        <v>40697</v>
      </c>
      <c r="CB86" s="723">
        <v>3.5270000000000001</v>
      </c>
      <c r="CC86" s="28">
        <v>40697</v>
      </c>
      <c r="CD86" s="723">
        <v>4.016</v>
      </c>
      <c r="CE86" s="28">
        <v>40697</v>
      </c>
      <c r="CF86" s="723">
        <v>4.3440000000000003</v>
      </c>
      <c r="CG86" s="28">
        <v>40697</v>
      </c>
      <c r="CH86" s="723">
        <v>4.5990000000000002</v>
      </c>
      <c r="CI86" s="41">
        <v>40697</v>
      </c>
      <c r="CJ86" s="30">
        <v>2.8151000000000002</v>
      </c>
      <c r="CK86" s="28">
        <v>40697</v>
      </c>
      <c r="CL86" s="30">
        <v>3.3733</v>
      </c>
      <c r="CM86" s="28">
        <v>40697</v>
      </c>
      <c r="CN86" s="30">
        <v>3.8711000000000002</v>
      </c>
      <c r="CO86" s="114">
        <v>40697</v>
      </c>
      <c r="CP86" s="30">
        <v>4.1250999999999998</v>
      </c>
      <c r="CQ86" s="28">
        <v>40697</v>
      </c>
      <c r="CR86" s="30">
        <v>4.7435999999999998</v>
      </c>
      <c r="CS86" s="41">
        <v>40697</v>
      </c>
      <c r="CT86" s="30">
        <v>2.9638999999999998</v>
      </c>
      <c r="CU86" s="28">
        <v>40697</v>
      </c>
      <c r="CV86" s="30">
        <v>3.6859000000000002</v>
      </c>
      <c r="CW86" s="28">
        <v>40697</v>
      </c>
      <c r="CX86" s="30">
        <v>4.07</v>
      </c>
      <c r="CY86" s="114">
        <v>40697</v>
      </c>
      <c r="CZ86" s="30">
        <v>4.2841000000000005</v>
      </c>
      <c r="DA86" s="28">
        <v>40697</v>
      </c>
      <c r="DB86" s="30">
        <v>4.9420999999999999</v>
      </c>
      <c r="DC86" s="41">
        <v>40697</v>
      </c>
      <c r="DD86" s="30">
        <v>3.1909999999999998</v>
      </c>
      <c r="DE86" s="28">
        <v>40697</v>
      </c>
      <c r="DF86" s="30">
        <v>3.7368999999999999</v>
      </c>
      <c r="DG86" s="28">
        <v>40697</v>
      </c>
      <c r="DH86" s="30">
        <v>4.1680999999999999</v>
      </c>
      <c r="DI86" s="114">
        <v>40697</v>
      </c>
      <c r="DJ86" s="30">
        <v>4.4252000000000002</v>
      </c>
      <c r="DK86" s="28"/>
      <c r="DL86" s="30"/>
      <c r="DM86" s="41">
        <v>40697</v>
      </c>
      <c r="DN86" s="30">
        <v>3.4153000000000002</v>
      </c>
      <c r="DO86" s="28">
        <v>40697</v>
      </c>
      <c r="DP86" s="30">
        <v>4.3295000000000003</v>
      </c>
      <c r="DQ86" s="28">
        <v>40697</v>
      </c>
      <c r="DR86" s="30">
        <v>4.8760000000000003</v>
      </c>
      <c r="DS86" s="114">
        <v>40697</v>
      </c>
      <c r="DT86" s="30">
        <v>4.9696999999999996</v>
      </c>
      <c r="DU86" s="28"/>
      <c r="DV86" s="30"/>
      <c r="DW86" s="41">
        <v>40697</v>
      </c>
      <c r="DX86" s="30">
        <v>3.8662999999999998</v>
      </c>
      <c r="DY86" s="28">
        <v>40697</v>
      </c>
      <c r="DZ86" s="30">
        <v>5.0666000000000002</v>
      </c>
      <c r="EA86" s="28">
        <v>40697</v>
      </c>
      <c r="EB86" s="30">
        <v>6.3247</v>
      </c>
      <c r="EC86" s="114">
        <v>40697</v>
      </c>
      <c r="ED86" s="30">
        <v>6.4813999999999998</v>
      </c>
      <c r="EE86" s="28"/>
      <c r="EF86" s="23"/>
      <c r="EG86" s="1446"/>
      <c r="EH86" s="41">
        <v>40697</v>
      </c>
      <c r="EI86" s="30">
        <v>2.8887999999999998</v>
      </c>
      <c r="EJ86" s="28">
        <v>40697</v>
      </c>
      <c r="EK86" s="30">
        <v>3.3275000000000001</v>
      </c>
      <c r="EL86" s="28">
        <v>40697</v>
      </c>
      <c r="EM86" s="30">
        <v>3.9024000000000001</v>
      </c>
      <c r="EN86" s="28">
        <v>40697</v>
      </c>
      <c r="EO86" s="30">
        <v>4.1535000000000002</v>
      </c>
      <c r="EP86" s="28">
        <v>40697</v>
      </c>
      <c r="EQ86" s="88">
        <v>4.7206999999999999</v>
      </c>
      <c r="ER86" s="41">
        <v>40697</v>
      </c>
      <c r="ES86" s="30">
        <v>3.2635000000000001</v>
      </c>
      <c r="ET86" s="28">
        <v>40697</v>
      </c>
      <c r="EU86" s="30">
        <v>3.7265999999999999</v>
      </c>
      <c r="EV86" s="28">
        <v>40697</v>
      </c>
      <c r="EW86" s="30">
        <v>4.1875999999999998</v>
      </c>
      <c r="EX86" s="28">
        <v>40697</v>
      </c>
      <c r="EY86" s="30">
        <v>4.5895999999999999</v>
      </c>
      <c r="EZ86" s="28">
        <v>40697</v>
      </c>
      <c r="FA86" s="30">
        <v>5.1227999999999998</v>
      </c>
      <c r="FB86" s="1446"/>
      <c r="FC86" s="881">
        <v>40697</v>
      </c>
      <c r="FD86" s="184">
        <v>10.846</v>
      </c>
    </row>
    <row r="87" spans="1:160">
      <c r="A87" s="5">
        <f t="shared" si="2"/>
        <v>40704</v>
      </c>
      <c r="B87" s="41">
        <v>40704</v>
      </c>
      <c r="C87" s="30">
        <v>1.8306</v>
      </c>
      <c r="D87" s="28">
        <v>40704</v>
      </c>
      <c r="E87" s="30">
        <v>2.2717999999999998</v>
      </c>
      <c r="F87" s="28">
        <v>40704</v>
      </c>
      <c r="G87" s="30">
        <v>2.7936999999999999</v>
      </c>
      <c r="H87" s="28">
        <v>40704</v>
      </c>
      <c r="I87" s="30">
        <v>3.0888</v>
      </c>
      <c r="J87" s="28">
        <v>40704</v>
      </c>
      <c r="K87" s="99">
        <v>3.5556000000000001</v>
      </c>
      <c r="L87" s="41">
        <v>40704</v>
      </c>
      <c r="M87" s="30">
        <v>2.7833999999999999</v>
      </c>
      <c r="N87" s="28">
        <v>40704</v>
      </c>
      <c r="O87" s="30">
        <v>3.4485999999999999</v>
      </c>
      <c r="P87" s="28">
        <v>40704</v>
      </c>
      <c r="Q87" s="30">
        <v>3.8951000000000002</v>
      </c>
      <c r="R87" s="28">
        <v>40704</v>
      </c>
      <c r="S87" s="30">
        <v>4.0895000000000001</v>
      </c>
      <c r="T87" s="28">
        <v>40704</v>
      </c>
      <c r="U87" s="30">
        <v>4.4908000000000001</v>
      </c>
      <c r="V87" s="119">
        <v>40704</v>
      </c>
      <c r="W87" s="30">
        <v>2.8262999999999998</v>
      </c>
      <c r="X87" s="28">
        <v>40704</v>
      </c>
      <c r="Y87" s="30">
        <v>3.4687000000000001</v>
      </c>
      <c r="Z87" s="28">
        <v>40704</v>
      </c>
      <c r="AA87" s="30">
        <v>3.9291</v>
      </c>
      <c r="AB87" s="28">
        <v>40704</v>
      </c>
      <c r="AC87" s="30">
        <v>4.1449999999999996</v>
      </c>
      <c r="AD87" s="28">
        <v>40704</v>
      </c>
      <c r="AE87" s="30">
        <v>4.5183</v>
      </c>
      <c r="AF87" s="890">
        <v>40704</v>
      </c>
      <c r="AG87" s="30">
        <v>0.104</v>
      </c>
      <c r="AH87" s="890">
        <v>40704</v>
      </c>
      <c r="AI87" s="30">
        <v>0.106</v>
      </c>
      <c r="AJ87" s="41">
        <v>40704</v>
      </c>
      <c r="AK87" s="30">
        <v>6.7000000000000004E-2</v>
      </c>
      <c r="AL87" s="28">
        <v>40704</v>
      </c>
      <c r="AM87" s="30">
        <v>0.63100000000000001</v>
      </c>
      <c r="AN87" s="28">
        <v>40704</v>
      </c>
      <c r="AO87" s="30">
        <v>0.97599999999999998</v>
      </c>
      <c r="AP87" s="41">
        <v>40704</v>
      </c>
      <c r="AQ87" s="30">
        <v>1.8719999999999999</v>
      </c>
      <c r="AR87" s="28">
        <v>40704</v>
      </c>
      <c r="AS87" s="30">
        <v>2.1120000000000001</v>
      </c>
      <c r="AT87" s="41">
        <v>40704</v>
      </c>
      <c r="AU87" s="30">
        <v>3.3330000000000002</v>
      </c>
      <c r="AV87" s="119">
        <v>40704</v>
      </c>
      <c r="AW87" s="30">
        <v>3.4056999999999999</v>
      </c>
      <c r="AX87" s="119">
        <v>40704</v>
      </c>
      <c r="AY87" s="99">
        <v>3.5060000000000002</v>
      </c>
      <c r="AZ87" s="41">
        <v>40704</v>
      </c>
      <c r="BA87" s="30">
        <v>2.0428999999999999</v>
      </c>
      <c r="BB87" s="28">
        <v>40704</v>
      </c>
      <c r="BC87" s="30">
        <v>2.5558999999999998</v>
      </c>
      <c r="BD87" s="28">
        <v>40704</v>
      </c>
      <c r="BE87" s="30">
        <v>3.1034000000000002</v>
      </c>
      <c r="BF87" s="28">
        <v>40704</v>
      </c>
      <c r="BG87" s="30">
        <v>3.3284000000000002</v>
      </c>
      <c r="BH87" s="28">
        <v>40704</v>
      </c>
      <c r="BI87" s="30">
        <v>3.6631</v>
      </c>
      <c r="BJ87" s="890">
        <v>40704</v>
      </c>
      <c r="BK87" s="30">
        <v>3.3620000000000001</v>
      </c>
      <c r="BL87" s="890">
        <v>40704</v>
      </c>
      <c r="BM87" s="30">
        <v>3.4220000000000002</v>
      </c>
      <c r="BN87" s="41">
        <v>40704</v>
      </c>
      <c r="BO87" s="30">
        <v>0.48399999999999999</v>
      </c>
      <c r="BP87" s="28">
        <v>40704</v>
      </c>
      <c r="BQ87" s="30">
        <v>1.135</v>
      </c>
      <c r="BR87" s="28">
        <v>40704</v>
      </c>
      <c r="BS87" s="30">
        <v>1.84</v>
      </c>
      <c r="BT87" s="41">
        <v>40704</v>
      </c>
      <c r="BU87" s="30">
        <v>2.282</v>
      </c>
      <c r="BV87" s="28">
        <v>40704</v>
      </c>
      <c r="BW87" s="30">
        <v>2.81</v>
      </c>
      <c r="BX87" s="1446"/>
      <c r="BY87" s="93">
        <v>40704</v>
      </c>
      <c r="BZ87" s="723">
        <v>2.86</v>
      </c>
      <c r="CA87" s="28">
        <v>40704</v>
      </c>
      <c r="CB87" s="723">
        <v>3.4020000000000001</v>
      </c>
      <c r="CC87" s="28">
        <v>40704</v>
      </c>
      <c r="CD87" s="723">
        <v>3.9359999999999999</v>
      </c>
      <c r="CE87" s="28">
        <v>40704</v>
      </c>
      <c r="CF87" s="723">
        <v>4.2770000000000001</v>
      </c>
      <c r="CG87" s="28">
        <v>40704</v>
      </c>
      <c r="CH87" s="723">
        <v>4.5419999999999998</v>
      </c>
      <c r="CI87" s="41">
        <v>40704</v>
      </c>
      <c r="CJ87" s="30">
        <v>2.6753999999999998</v>
      </c>
      <c r="CK87" s="28">
        <v>40704</v>
      </c>
      <c r="CL87" s="30">
        <v>3.2399</v>
      </c>
      <c r="CM87" s="28">
        <v>40704</v>
      </c>
      <c r="CN87" s="30">
        <v>3.7755999999999998</v>
      </c>
      <c r="CO87" s="114">
        <v>40704</v>
      </c>
      <c r="CP87" s="30">
        <v>4.0343999999999998</v>
      </c>
      <c r="CQ87" s="28">
        <v>40704</v>
      </c>
      <c r="CR87" s="30">
        <v>4.6713000000000005</v>
      </c>
      <c r="CS87" s="41">
        <v>40704</v>
      </c>
      <c r="CT87" s="30">
        <v>2.8073000000000001</v>
      </c>
      <c r="CU87" s="28">
        <v>40704</v>
      </c>
      <c r="CV87" s="30">
        <v>3.5354999999999999</v>
      </c>
      <c r="CW87" s="28">
        <v>40704</v>
      </c>
      <c r="CX87" s="30">
        <v>3.9576000000000002</v>
      </c>
      <c r="CY87" s="114">
        <v>40704</v>
      </c>
      <c r="CZ87" s="30">
        <v>4.1783999999999999</v>
      </c>
      <c r="DA87" s="28">
        <v>40704</v>
      </c>
      <c r="DB87" s="30">
        <v>4.8330000000000002</v>
      </c>
      <c r="DC87" s="41">
        <v>40704</v>
      </c>
      <c r="DD87" s="30">
        <v>3.0657000000000001</v>
      </c>
      <c r="DE87" s="28">
        <v>40704</v>
      </c>
      <c r="DF87" s="30">
        <v>3.6189</v>
      </c>
      <c r="DG87" s="28">
        <v>40704</v>
      </c>
      <c r="DH87" s="30">
        <v>4.0880999999999998</v>
      </c>
      <c r="DI87" s="114">
        <v>40704</v>
      </c>
      <c r="DJ87" s="30">
        <v>4.3518999999999997</v>
      </c>
      <c r="DK87" s="28"/>
      <c r="DL87" s="30"/>
      <c r="DM87" s="41">
        <v>40704</v>
      </c>
      <c r="DN87" s="30">
        <v>3.3016999999999999</v>
      </c>
      <c r="DO87" s="28">
        <v>40704</v>
      </c>
      <c r="DP87" s="30">
        <v>4.2222</v>
      </c>
      <c r="DQ87" s="28">
        <v>40704</v>
      </c>
      <c r="DR87" s="30">
        <v>4.8067000000000002</v>
      </c>
      <c r="DS87" s="114">
        <v>40704</v>
      </c>
      <c r="DT87" s="30">
        <v>4.9070999999999998</v>
      </c>
      <c r="DU87" s="28"/>
      <c r="DV87" s="30"/>
      <c r="DW87" s="41">
        <v>40704</v>
      </c>
      <c r="DX87" s="30">
        <v>3.8018000000000001</v>
      </c>
      <c r="DY87" s="28">
        <v>40704</v>
      </c>
      <c r="DZ87" s="30">
        <v>5.0083000000000002</v>
      </c>
      <c r="EA87" s="28">
        <v>40704</v>
      </c>
      <c r="EB87" s="30">
        <v>6.3044000000000002</v>
      </c>
      <c r="EC87" s="114">
        <v>40704</v>
      </c>
      <c r="ED87" s="30">
        <v>6.4678000000000004</v>
      </c>
      <c r="EE87" s="28"/>
      <c r="EF87" s="23"/>
      <c r="EG87" s="1446"/>
      <c r="EH87" s="41">
        <v>40704</v>
      </c>
      <c r="EI87" s="30">
        <v>2.7797000000000001</v>
      </c>
      <c r="EJ87" s="28">
        <v>40704</v>
      </c>
      <c r="EK87" s="30">
        <v>3.2650999999999999</v>
      </c>
      <c r="EL87" s="28">
        <v>40704</v>
      </c>
      <c r="EM87" s="30">
        <v>3.8338000000000001</v>
      </c>
      <c r="EN87" s="28">
        <v>40704</v>
      </c>
      <c r="EO87" s="30">
        <v>4.1093999999999999</v>
      </c>
      <c r="EP87" s="28">
        <v>40704</v>
      </c>
      <c r="EQ87" s="88">
        <v>4.6768999999999998</v>
      </c>
      <c r="ER87" s="41">
        <v>40704</v>
      </c>
      <c r="ES87" s="30">
        <v>3.1640999999999999</v>
      </c>
      <c r="ET87" s="28">
        <v>40704</v>
      </c>
      <c r="EU87" s="30">
        <v>3.6334999999999997</v>
      </c>
      <c r="EV87" s="28">
        <v>40704</v>
      </c>
      <c r="EW87" s="30">
        <v>4.1325000000000003</v>
      </c>
      <c r="EX87" s="28">
        <v>40704</v>
      </c>
      <c r="EY87" s="30">
        <v>4.5411999999999999</v>
      </c>
      <c r="EZ87" s="28">
        <v>40704</v>
      </c>
      <c r="FA87" s="30">
        <v>5.0709</v>
      </c>
      <c r="FB87" s="1446"/>
      <c r="FC87" s="881">
        <v>40704</v>
      </c>
      <c r="FD87" s="184">
        <v>10.833</v>
      </c>
    </row>
    <row r="88" spans="1:160">
      <c r="A88" s="5">
        <f t="shared" si="2"/>
        <v>40711</v>
      </c>
      <c r="B88" s="41">
        <v>40711</v>
      </c>
      <c r="C88" s="30">
        <v>1.7926</v>
      </c>
      <c r="D88" s="28">
        <v>40711</v>
      </c>
      <c r="E88" s="30">
        <v>2.2503000000000002</v>
      </c>
      <c r="F88" s="28">
        <v>40711</v>
      </c>
      <c r="G88" s="30">
        <v>2.7841</v>
      </c>
      <c r="H88" s="28">
        <v>40711</v>
      </c>
      <c r="I88" s="30">
        <v>3.0497000000000001</v>
      </c>
      <c r="J88" s="28">
        <v>40711</v>
      </c>
      <c r="K88" s="99">
        <v>3.5707</v>
      </c>
      <c r="L88" s="41">
        <v>40711</v>
      </c>
      <c r="M88" s="30">
        <v>2.8102999999999998</v>
      </c>
      <c r="N88" s="28">
        <v>40711</v>
      </c>
      <c r="O88" s="30">
        <v>3.4628000000000001</v>
      </c>
      <c r="P88" s="28">
        <v>40711</v>
      </c>
      <c r="Q88" s="30">
        <v>3.8994999999999997</v>
      </c>
      <c r="R88" s="28">
        <v>40711</v>
      </c>
      <c r="S88" s="30">
        <v>4.0837000000000003</v>
      </c>
      <c r="T88" s="28">
        <v>40711</v>
      </c>
      <c r="U88" s="30">
        <v>4.4984000000000002</v>
      </c>
      <c r="V88" s="119">
        <v>40711</v>
      </c>
      <c r="W88" s="30">
        <v>2.8706</v>
      </c>
      <c r="X88" s="28">
        <v>40711</v>
      </c>
      <c r="Y88" s="30">
        <v>3.4883000000000002</v>
      </c>
      <c r="Z88" s="28">
        <v>40711</v>
      </c>
      <c r="AA88" s="30">
        <v>3.9239000000000002</v>
      </c>
      <c r="AB88" s="28">
        <v>40711</v>
      </c>
      <c r="AC88" s="30">
        <v>4.1271000000000004</v>
      </c>
      <c r="AD88" s="28">
        <v>40711</v>
      </c>
      <c r="AE88" s="30">
        <v>4.5411999999999999</v>
      </c>
      <c r="AF88" s="890">
        <v>40711</v>
      </c>
      <c r="AG88" s="30">
        <v>0.104</v>
      </c>
      <c r="AH88" s="890">
        <v>40711</v>
      </c>
      <c r="AI88" s="30">
        <v>0.105</v>
      </c>
      <c r="AJ88" s="41">
        <v>40711</v>
      </c>
      <c r="AK88" s="30">
        <v>6.7000000000000004E-2</v>
      </c>
      <c r="AL88" s="28">
        <v>40711</v>
      </c>
      <c r="AM88" s="30">
        <v>0.78500000000000003</v>
      </c>
      <c r="AN88" s="28">
        <v>40711</v>
      </c>
      <c r="AO88" s="30">
        <v>1.1259999999999999</v>
      </c>
      <c r="AP88" s="41">
        <v>40711</v>
      </c>
      <c r="AQ88" s="30">
        <v>1.8719999999999999</v>
      </c>
      <c r="AR88" s="28">
        <v>40711</v>
      </c>
      <c r="AS88" s="30">
        <v>1.9910000000000001</v>
      </c>
      <c r="AT88" s="41">
        <v>40711</v>
      </c>
      <c r="AU88" s="30">
        <v>3.3650000000000002</v>
      </c>
      <c r="AV88" s="119">
        <v>40711</v>
      </c>
      <c r="AW88" s="30">
        <v>3.4460000000000002</v>
      </c>
      <c r="AX88" s="119">
        <v>40711</v>
      </c>
      <c r="AY88" s="99">
        <v>3.5540000000000003</v>
      </c>
      <c r="AZ88" s="41">
        <v>40711</v>
      </c>
      <c r="BA88" s="30">
        <v>2.0289000000000001</v>
      </c>
      <c r="BB88" s="28">
        <v>40711</v>
      </c>
      <c r="BC88" s="30">
        <v>2.5956000000000001</v>
      </c>
      <c r="BD88" s="28">
        <v>40711</v>
      </c>
      <c r="BE88" s="30">
        <v>3.1273</v>
      </c>
      <c r="BF88" s="28">
        <v>40711</v>
      </c>
      <c r="BG88" s="30">
        <v>3.3573</v>
      </c>
      <c r="BH88" s="28">
        <v>40711</v>
      </c>
      <c r="BI88" s="30">
        <v>3.6959999999999997</v>
      </c>
      <c r="BJ88" s="890">
        <v>40711</v>
      </c>
      <c r="BK88" s="30">
        <v>3.3970000000000002</v>
      </c>
      <c r="BL88" s="890">
        <v>40711</v>
      </c>
      <c r="BM88" s="30">
        <v>3.4529999999999998</v>
      </c>
      <c r="BN88" s="41">
        <v>40711</v>
      </c>
      <c r="BO88" s="30">
        <v>0.46899999999999997</v>
      </c>
      <c r="BP88" s="28">
        <v>40711</v>
      </c>
      <c r="BQ88" s="30">
        <v>1.0920000000000001</v>
      </c>
      <c r="BR88" s="28">
        <v>40711</v>
      </c>
      <c r="BS88" s="30">
        <v>1.804</v>
      </c>
      <c r="BT88" s="41">
        <v>40711</v>
      </c>
      <c r="BU88" s="30">
        <v>2.2930000000000001</v>
      </c>
      <c r="BV88" s="28">
        <v>40711</v>
      </c>
      <c r="BW88" s="30">
        <v>2.8359999999999999</v>
      </c>
      <c r="BX88" s="1446"/>
      <c r="BY88" s="93">
        <v>40711</v>
      </c>
      <c r="BZ88" s="723">
        <v>2.8689999999999998</v>
      </c>
      <c r="CA88" s="28">
        <v>40711</v>
      </c>
      <c r="CB88" s="723">
        <v>3.4319999999999999</v>
      </c>
      <c r="CC88" s="28">
        <v>40711</v>
      </c>
      <c r="CD88" s="723">
        <v>3.9859999999999998</v>
      </c>
      <c r="CE88" s="28">
        <v>40711</v>
      </c>
      <c r="CF88" s="723">
        <v>4.3460000000000001</v>
      </c>
      <c r="CG88" s="28">
        <v>40711</v>
      </c>
      <c r="CH88" s="723">
        <v>4.6230000000000002</v>
      </c>
      <c r="CI88" s="41">
        <v>40711</v>
      </c>
      <c r="CJ88" s="30">
        <v>2.6654</v>
      </c>
      <c r="CK88" s="28">
        <v>40711</v>
      </c>
      <c r="CL88" s="30">
        <v>3.2509000000000001</v>
      </c>
      <c r="CM88" s="28">
        <v>40711</v>
      </c>
      <c r="CN88" s="30">
        <v>3.8073999999999999</v>
      </c>
      <c r="CO88" s="114">
        <v>40711</v>
      </c>
      <c r="CP88" s="30">
        <v>4.0754000000000001</v>
      </c>
      <c r="CQ88" s="28">
        <v>40711</v>
      </c>
      <c r="CR88" s="30">
        <v>4.7393000000000001</v>
      </c>
      <c r="CS88" s="41">
        <v>40711</v>
      </c>
      <c r="CT88" s="30">
        <v>2.8151000000000002</v>
      </c>
      <c r="CU88" s="28">
        <v>40711</v>
      </c>
      <c r="CV88" s="30">
        <v>3.5643000000000002</v>
      </c>
      <c r="CW88" s="28">
        <v>40711</v>
      </c>
      <c r="CX88" s="30">
        <v>4.0072000000000001</v>
      </c>
      <c r="CY88" s="114">
        <v>40711</v>
      </c>
      <c r="CZ88" s="30">
        <v>4.2373000000000003</v>
      </c>
      <c r="DA88" s="28">
        <v>40711</v>
      </c>
      <c r="DB88" s="30">
        <v>4.9147999999999996</v>
      </c>
      <c r="DC88" s="41">
        <v>40711</v>
      </c>
      <c r="DD88" s="30">
        <v>3.1023999999999998</v>
      </c>
      <c r="DE88" s="28">
        <v>40711</v>
      </c>
      <c r="DF88" s="30">
        <v>3.6785999999999999</v>
      </c>
      <c r="DG88" s="28">
        <v>40711</v>
      </c>
      <c r="DH88" s="30">
        <v>4.1675000000000004</v>
      </c>
      <c r="DI88" s="114">
        <v>40711</v>
      </c>
      <c r="DJ88" s="30">
        <v>4.4405999999999999</v>
      </c>
      <c r="DK88" s="28"/>
      <c r="DL88" s="30"/>
      <c r="DM88" s="41">
        <v>40711</v>
      </c>
      <c r="DN88" s="30">
        <v>3.3477000000000001</v>
      </c>
      <c r="DO88" s="28">
        <v>40711</v>
      </c>
      <c r="DP88" s="30">
        <v>4.2892000000000001</v>
      </c>
      <c r="DQ88" s="28">
        <v>40711</v>
      </c>
      <c r="DR88" s="30">
        <v>4.8933999999999997</v>
      </c>
      <c r="DS88" s="114">
        <v>40711</v>
      </c>
      <c r="DT88" s="30">
        <v>5.0030999999999999</v>
      </c>
      <c r="DU88" s="28"/>
      <c r="DV88" s="30"/>
      <c r="DW88" s="41">
        <v>40711</v>
      </c>
      <c r="DX88" s="30">
        <v>3.9445000000000001</v>
      </c>
      <c r="DY88" s="28">
        <v>40711</v>
      </c>
      <c r="DZ88" s="30">
        <v>5.1210000000000004</v>
      </c>
      <c r="EA88" s="28">
        <v>40711</v>
      </c>
      <c r="EB88" s="30">
        <v>6.4379</v>
      </c>
      <c r="EC88" s="114">
        <v>40711</v>
      </c>
      <c r="ED88" s="30">
        <v>6.6105999999999998</v>
      </c>
      <c r="EE88" s="28"/>
      <c r="EF88" s="23"/>
      <c r="EG88" s="1446"/>
      <c r="EH88" s="41">
        <v>40711</v>
      </c>
      <c r="EI88" s="30">
        <v>2.7627999999999999</v>
      </c>
      <c r="EJ88" s="28">
        <v>40711</v>
      </c>
      <c r="EK88" s="30">
        <v>3.3611</v>
      </c>
      <c r="EL88" s="28">
        <v>40711</v>
      </c>
      <c r="EM88" s="30">
        <v>3.9533</v>
      </c>
      <c r="EN88" s="28">
        <v>40711</v>
      </c>
      <c r="EO88" s="30">
        <v>4.2275</v>
      </c>
      <c r="EP88" s="28">
        <v>40711</v>
      </c>
      <c r="EQ88" s="88">
        <v>4.8118999999999996</v>
      </c>
      <c r="ER88" s="41">
        <v>40711</v>
      </c>
      <c r="ES88" s="30">
        <v>3.2292000000000001</v>
      </c>
      <c r="ET88" s="28">
        <v>40711</v>
      </c>
      <c r="EU88" s="30">
        <v>3.7204999999999999</v>
      </c>
      <c r="EV88" s="28">
        <v>40711</v>
      </c>
      <c r="EW88" s="30">
        <v>4.2393000000000001</v>
      </c>
      <c r="EX88" s="28">
        <v>40711</v>
      </c>
      <c r="EY88" s="30">
        <v>4.6573000000000002</v>
      </c>
      <c r="EZ88" s="28">
        <v>40711</v>
      </c>
      <c r="FA88" s="30">
        <v>5.2099000000000002</v>
      </c>
      <c r="FB88" s="1446"/>
      <c r="FC88" s="881">
        <v>40711</v>
      </c>
      <c r="FD88" s="184">
        <v>10.791</v>
      </c>
    </row>
    <row r="89" spans="1:160">
      <c r="A89" s="5">
        <f t="shared" si="2"/>
        <v>40718</v>
      </c>
      <c r="B89" s="41">
        <v>40718</v>
      </c>
      <c r="C89" s="30">
        <v>1.6325000000000001</v>
      </c>
      <c r="D89" s="28">
        <v>40718</v>
      </c>
      <c r="E89" s="30">
        <v>2.1044999999999998</v>
      </c>
      <c r="F89" s="28">
        <v>40718</v>
      </c>
      <c r="G89" s="30">
        <v>2.6566000000000001</v>
      </c>
      <c r="H89" s="28">
        <v>40718</v>
      </c>
      <c r="I89" s="30">
        <v>2.9424999999999999</v>
      </c>
      <c r="J89" s="28">
        <v>40718</v>
      </c>
      <c r="K89" s="99">
        <v>3.5044</v>
      </c>
      <c r="L89" s="41">
        <v>40718</v>
      </c>
      <c r="M89" s="30">
        <v>2.8839999999999999</v>
      </c>
      <c r="N89" s="28">
        <v>40718</v>
      </c>
      <c r="O89" s="30">
        <v>3.4866000000000001</v>
      </c>
      <c r="P89" s="28">
        <v>40718</v>
      </c>
      <c r="Q89" s="30">
        <v>3.9144000000000001</v>
      </c>
      <c r="R89" s="28">
        <v>40718</v>
      </c>
      <c r="S89" s="30">
        <v>4.1052999999999997</v>
      </c>
      <c r="T89" s="28">
        <v>40718</v>
      </c>
      <c r="U89" s="30">
        <v>4.4516</v>
      </c>
      <c r="V89" s="119">
        <v>40718</v>
      </c>
      <c r="W89" s="30">
        <v>2.9358</v>
      </c>
      <c r="X89" s="28">
        <v>40718</v>
      </c>
      <c r="Y89" s="30">
        <v>3.5135999999999998</v>
      </c>
      <c r="Z89" s="28">
        <v>40718</v>
      </c>
      <c r="AA89" s="30">
        <v>3.9203000000000001</v>
      </c>
      <c r="AB89" s="28">
        <v>40718</v>
      </c>
      <c r="AC89" s="30">
        <v>4.1302000000000003</v>
      </c>
      <c r="AD89" s="28">
        <v>40718</v>
      </c>
      <c r="AE89" s="30">
        <v>4.5060000000000002</v>
      </c>
      <c r="AF89" s="890">
        <v>40718</v>
      </c>
      <c r="AG89" s="30">
        <v>0.104</v>
      </c>
      <c r="AH89" s="890">
        <v>40718</v>
      </c>
      <c r="AI89" s="30">
        <v>0.105</v>
      </c>
      <c r="AJ89" s="41">
        <v>40718</v>
      </c>
      <c r="AK89" s="30">
        <v>6.7000000000000004E-2</v>
      </c>
      <c r="AL89" s="28">
        <v>40718</v>
      </c>
      <c r="AM89" s="30">
        <v>0.69499999999999995</v>
      </c>
      <c r="AN89" s="28">
        <v>40718</v>
      </c>
      <c r="AO89" s="30">
        <v>1.03</v>
      </c>
      <c r="AP89" s="41">
        <v>40718</v>
      </c>
      <c r="AQ89" s="30">
        <v>1.8719999999999999</v>
      </c>
      <c r="AR89" s="28">
        <v>40718</v>
      </c>
      <c r="AS89" s="30">
        <v>2.0129999999999999</v>
      </c>
      <c r="AT89" s="41">
        <v>40718</v>
      </c>
      <c r="AU89" s="30">
        <v>3.2949999999999999</v>
      </c>
      <c r="AV89" s="119">
        <v>40718</v>
      </c>
      <c r="AW89" s="30">
        <v>3.3742000000000001</v>
      </c>
      <c r="AX89" s="119">
        <v>40718</v>
      </c>
      <c r="AY89" s="99">
        <v>3.48</v>
      </c>
      <c r="AZ89" s="41">
        <v>40718</v>
      </c>
      <c r="BA89" s="30">
        <v>1.9058999999999999</v>
      </c>
      <c r="BB89" s="28">
        <v>40718</v>
      </c>
      <c r="BC89" s="30">
        <v>2.4918</v>
      </c>
      <c r="BD89" s="28">
        <v>40718</v>
      </c>
      <c r="BE89" s="30">
        <v>3.0434999999999999</v>
      </c>
      <c r="BF89" s="28">
        <v>40718</v>
      </c>
      <c r="BG89" s="30">
        <v>3.2946</v>
      </c>
      <c r="BH89" s="28">
        <v>40718</v>
      </c>
      <c r="BI89" s="30">
        <v>3.6438999999999999</v>
      </c>
      <c r="BJ89" s="890">
        <v>40718</v>
      </c>
      <c r="BK89" s="30">
        <v>3.331</v>
      </c>
      <c r="BL89" s="890">
        <v>40718</v>
      </c>
      <c r="BM89" s="30">
        <v>3.3940000000000001</v>
      </c>
      <c r="BN89" s="41">
        <v>40718</v>
      </c>
      <c r="BO89" s="30">
        <v>0.41099999999999998</v>
      </c>
      <c r="BP89" s="28">
        <v>40718</v>
      </c>
      <c r="BQ89" s="30">
        <v>0.998</v>
      </c>
      <c r="BR89" s="28">
        <v>40718</v>
      </c>
      <c r="BS89" s="30">
        <v>1.76</v>
      </c>
      <c r="BT89" s="41">
        <v>40718</v>
      </c>
      <c r="BU89" s="30">
        <v>2.2589999999999999</v>
      </c>
      <c r="BV89" s="28">
        <v>40718</v>
      </c>
      <c r="BW89" s="30">
        <v>2.8490000000000002</v>
      </c>
      <c r="BX89" s="1446"/>
      <c r="BY89" s="93">
        <v>40718</v>
      </c>
      <c r="BZ89" s="723">
        <v>2.7605</v>
      </c>
      <c r="CA89" s="28">
        <v>40718</v>
      </c>
      <c r="CB89" s="723">
        <v>3.3306</v>
      </c>
      <c r="CC89" s="28">
        <v>40718</v>
      </c>
      <c r="CD89" s="723">
        <v>3.8927</v>
      </c>
      <c r="CE89" s="28">
        <v>40718</v>
      </c>
      <c r="CF89" s="723">
        <v>4.2483000000000004</v>
      </c>
      <c r="CG89" s="28">
        <v>40718</v>
      </c>
      <c r="CH89" s="723">
        <v>4.5373999999999999</v>
      </c>
      <c r="CI89" s="41">
        <v>40718</v>
      </c>
      <c r="CJ89" s="30">
        <v>2.5560999999999998</v>
      </c>
      <c r="CK89" s="28">
        <v>40718</v>
      </c>
      <c r="CL89" s="30">
        <v>3.0975999999999999</v>
      </c>
      <c r="CM89" s="28">
        <v>40718</v>
      </c>
      <c r="CN89" s="30">
        <v>3.6896</v>
      </c>
      <c r="CO89" s="114">
        <v>40718</v>
      </c>
      <c r="CP89" s="30">
        <v>3.9961000000000002</v>
      </c>
      <c r="CQ89" s="28">
        <v>40718</v>
      </c>
      <c r="CR89" s="30">
        <v>4.7183000000000002</v>
      </c>
      <c r="CS89" s="41">
        <v>40718</v>
      </c>
      <c r="CT89" s="30">
        <v>2.7147999999999999</v>
      </c>
      <c r="CU89" s="28">
        <v>40718</v>
      </c>
      <c r="CV89" s="30">
        <v>3.4209999999999998</v>
      </c>
      <c r="CW89" s="28">
        <v>40718</v>
      </c>
      <c r="CX89" s="30">
        <v>3.9274</v>
      </c>
      <c r="CY89" s="114">
        <v>40718</v>
      </c>
      <c r="CZ89" s="30">
        <v>4.1658999999999997</v>
      </c>
      <c r="DA89" s="28">
        <v>40718</v>
      </c>
      <c r="DB89" s="30">
        <v>4.8517000000000001</v>
      </c>
      <c r="DC89" s="41">
        <v>40718</v>
      </c>
      <c r="DD89" s="30">
        <v>3.0255000000000001</v>
      </c>
      <c r="DE89" s="28">
        <v>40718</v>
      </c>
      <c r="DF89" s="30">
        <v>3.5587</v>
      </c>
      <c r="DG89" s="28">
        <v>40718</v>
      </c>
      <c r="DH89" s="30">
        <v>4.0610999999999997</v>
      </c>
      <c r="DI89" s="114">
        <v>40718</v>
      </c>
      <c r="DJ89" s="30">
        <v>4.3426999999999998</v>
      </c>
      <c r="DK89" s="28"/>
      <c r="DL89" s="30"/>
      <c r="DM89" s="41">
        <v>40718</v>
      </c>
      <c r="DN89" s="30">
        <v>3.2759</v>
      </c>
      <c r="DO89" s="28">
        <v>40718</v>
      </c>
      <c r="DP89" s="30">
        <v>4.2054</v>
      </c>
      <c r="DQ89" s="28">
        <v>40718</v>
      </c>
      <c r="DR89" s="30">
        <v>4.8211000000000004</v>
      </c>
      <c r="DS89" s="114">
        <v>40718</v>
      </c>
      <c r="DT89" s="30">
        <v>4.9402999999999997</v>
      </c>
      <c r="DU89" s="28"/>
      <c r="DV89" s="30"/>
      <c r="DW89" s="41">
        <v>40718</v>
      </c>
      <c r="DX89" s="30">
        <v>3.8984000000000001</v>
      </c>
      <c r="DY89" s="28">
        <v>40718</v>
      </c>
      <c r="DZ89" s="30">
        <v>5.1109</v>
      </c>
      <c r="EA89" s="28">
        <v>40718</v>
      </c>
      <c r="EB89" s="30">
        <v>6.4103000000000003</v>
      </c>
      <c r="EC89" s="114">
        <v>40718</v>
      </c>
      <c r="ED89" s="30">
        <v>6.5914999999999999</v>
      </c>
      <c r="EE89" s="28"/>
      <c r="EF89" s="23"/>
      <c r="EG89" s="1446"/>
      <c r="EH89" s="41">
        <v>40718</v>
      </c>
      <c r="EI89" s="30">
        <v>2.5539000000000001</v>
      </c>
      <c r="EJ89" s="28">
        <v>40718</v>
      </c>
      <c r="EK89" s="30">
        <v>3.2298</v>
      </c>
      <c r="EL89" s="28">
        <v>40718</v>
      </c>
      <c r="EM89" s="30">
        <v>3.8776999999999999</v>
      </c>
      <c r="EN89" s="28">
        <v>40718</v>
      </c>
      <c r="EO89" s="30">
        <v>4.1235999999999997</v>
      </c>
      <c r="EP89" s="28">
        <v>40718</v>
      </c>
      <c r="EQ89" s="88">
        <v>4.7130000000000001</v>
      </c>
      <c r="ER89" s="41">
        <v>40718</v>
      </c>
      <c r="ES89" s="30">
        <v>3.0828000000000002</v>
      </c>
      <c r="ET89" s="28">
        <v>40718</v>
      </c>
      <c r="EU89" s="30">
        <v>3.5920999999999998</v>
      </c>
      <c r="EV89" s="28">
        <v>40718</v>
      </c>
      <c r="EW89" s="30">
        <v>4.1584000000000003</v>
      </c>
      <c r="EX89" s="28">
        <v>40718</v>
      </c>
      <c r="EY89" s="30">
        <v>4.5748999999999995</v>
      </c>
      <c r="EZ89" s="28">
        <v>40718</v>
      </c>
      <c r="FA89" s="30">
        <v>5.1357999999999997</v>
      </c>
      <c r="FB89" s="1446"/>
      <c r="FC89" s="881">
        <v>40718</v>
      </c>
      <c r="FD89" s="184">
        <v>10.803000000000001</v>
      </c>
    </row>
    <row r="90" spans="1:160">
      <c r="A90" s="5">
        <f t="shared" si="2"/>
        <v>40725</v>
      </c>
      <c r="B90" s="41">
        <v>40725</v>
      </c>
      <c r="C90" s="30">
        <v>1.9047000000000001</v>
      </c>
      <c r="D90" s="28">
        <v>40725</v>
      </c>
      <c r="E90" s="30">
        <v>2.3965000000000001</v>
      </c>
      <c r="F90" s="28">
        <v>40725</v>
      </c>
      <c r="G90" s="30">
        <v>2.8715999999999999</v>
      </c>
      <c r="H90" s="28">
        <v>40725</v>
      </c>
      <c r="I90" s="30">
        <v>3.1027</v>
      </c>
      <c r="J90" s="28">
        <v>40725</v>
      </c>
      <c r="K90" s="99">
        <v>3.6699000000000002</v>
      </c>
      <c r="L90" s="41">
        <v>40725</v>
      </c>
      <c r="M90" s="30">
        <v>2.8115000000000001</v>
      </c>
      <c r="N90" s="28">
        <v>40725</v>
      </c>
      <c r="O90" s="30">
        <v>3.4512999999999998</v>
      </c>
      <c r="P90" s="28">
        <v>40725</v>
      </c>
      <c r="Q90" s="30">
        <v>3.8540000000000001</v>
      </c>
      <c r="R90" s="28">
        <v>40725</v>
      </c>
      <c r="S90" s="30">
        <v>4.0663</v>
      </c>
      <c r="T90" s="28">
        <v>40725</v>
      </c>
      <c r="U90" s="30">
        <v>4.4969000000000001</v>
      </c>
      <c r="V90" s="119">
        <v>40725</v>
      </c>
      <c r="W90" s="30">
        <v>2.8483000000000001</v>
      </c>
      <c r="X90" s="28">
        <v>40725</v>
      </c>
      <c r="Y90" s="30">
        <v>3.4883999999999999</v>
      </c>
      <c r="Z90" s="28">
        <v>40725</v>
      </c>
      <c r="AA90" s="30">
        <v>3.8855</v>
      </c>
      <c r="AB90" s="28">
        <v>40725</v>
      </c>
      <c r="AC90" s="30">
        <v>4.0888</v>
      </c>
      <c r="AD90" s="28">
        <v>40725</v>
      </c>
      <c r="AE90" s="30">
        <v>4.5254000000000003</v>
      </c>
      <c r="AF90" s="890">
        <v>40725</v>
      </c>
      <c r="AG90" s="30">
        <v>0.10299999999999999</v>
      </c>
      <c r="AH90" s="890">
        <v>40725</v>
      </c>
      <c r="AI90" s="30">
        <v>0.104</v>
      </c>
      <c r="AJ90" s="41">
        <v>40725</v>
      </c>
      <c r="AK90" s="30">
        <v>6.7000000000000004E-2</v>
      </c>
      <c r="AL90" s="28">
        <v>40725</v>
      </c>
      <c r="AM90" s="30">
        <v>0.63</v>
      </c>
      <c r="AN90" s="28">
        <v>40725</v>
      </c>
      <c r="AO90" s="30">
        <v>0.93200000000000005</v>
      </c>
      <c r="AP90" s="41">
        <v>40725</v>
      </c>
      <c r="AQ90" s="30">
        <v>1.8719999999999999</v>
      </c>
      <c r="AR90" s="28">
        <v>40725</v>
      </c>
      <c r="AS90" s="30">
        <v>2.2599999999999998</v>
      </c>
      <c r="AT90" s="41">
        <v>40725</v>
      </c>
      <c r="AU90" s="30">
        <v>3.4119999999999999</v>
      </c>
      <c r="AV90" s="119">
        <v>40725</v>
      </c>
      <c r="AW90" s="30">
        <v>3.5061</v>
      </c>
      <c r="AX90" s="119">
        <v>40725</v>
      </c>
      <c r="AY90" s="99">
        <v>3.609</v>
      </c>
      <c r="AZ90" s="41">
        <v>40725</v>
      </c>
      <c r="BA90" s="30">
        <v>2.1189999999999998</v>
      </c>
      <c r="BB90" s="28">
        <v>40725</v>
      </c>
      <c r="BC90" s="30">
        <v>2.6879</v>
      </c>
      <c r="BD90" s="28">
        <v>40725</v>
      </c>
      <c r="BE90" s="30">
        <v>3.2096</v>
      </c>
      <c r="BF90" s="28">
        <v>40725</v>
      </c>
      <c r="BG90" s="30">
        <v>3.4472999999999998</v>
      </c>
      <c r="BH90" s="28">
        <v>40725</v>
      </c>
      <c r="BI90" s="30">
        <v>3.7881999999999998</v>
      </c>
      <c r="BJ90" s="890">
        <v>40725</v>
      </c>
      <c r="BK90" s="30">
        <v>3.4910000000000001</v>
      </c>
      <c r="BL90" s="890">
        <v>40725</v>
      </c>
      <c r="BM90" s="30">
        <v>3.5470000000000002</v>
      </c>
      <c r="BN90" s="41">
        <v>40725</v>
      </c>
      <c r="BO90" s="30">
        <v>0.58499999999999996</v>
      </c>
      <c r="BP90" s="28">
        <v>40725</v>
      </c>
      <c r="BQ90" s="30">
        <v>1.244</v>
      </c>
      <c r="BR90" s="28">
        <v>40725</v>
      </c>
      <c r="BS90" s="30">
        <v>1.9850000000000001</v>
      </c>
      <c r="BT90" s="41">
        <v>40725</v>
      </c>
      <c r="BU90" s="30">
        <v>2.4390000000000001</v>
      </c>
      <c r="BV90" s="28">
        <v>40725</v>
      </c>
      <c r="BW90" s="30">
        <v>3.0049999999999999</v>
      </c>
      <c r="BX90" s="1446"/>
      <c r="BY90" s="93">
        <v>40725</v>
      </c>
      <c r="BZ90" s="723">
        <v>3.0150000000000001</v>
      </c>
      <c r="CA90" s="28">
        <v>40725</v>
      </c>
      <c r="CB90" s="723">
        <v>3.5510000000000002</v>
      </c>
      <c r="CC90" s="28">
        <v>40725</v>
      </c>
      <c r="CD90" s="723">
        <v>4.0789999999999997</v>
      </c>
      <c r="CE90" s="28">
        <v>40725</v>
      </c>
      <c r="CF90" s="723">
        <v>4.4130000000000003</v>
      </c>
      <c r="CG90" s="28">
        <v>40725</v>
      </c>
      <c r="CH90" s="723">
        <v>4.6239999999999997</v>
      </c>
      <c r="CI90" s="41">
        <v>40725</v>
      </c>
      <c r="CJ90" s="30">
        <v>2.8387000000000002</v>
      </c>
      <c r="CK90" s="28">
        <v>40725</v>
      </c>
      <c r="CL90" s="30">
        <v>3.3521999999999998</v>
      </c>
      <c r="CM90" s="28">
        <v>40725</v>
      </c>
      <c r="CN90" s="30">
        <v>3.9043999999999999</v>
      </c>
      <c r="CO90" s="114">
        <v>40725</v>
      </c>
      <c r="CP90" s="30">
        <v>4.1901999999999999</v>
      </c>
      <c r="CQ90" s="28">
        <v>40725</v>
      </c>
      <c r="CR90" s="30">
        <v>4.8917000000000002</v>
      </c>
      <c r="CS90" s="41">
        <v>40725</v>
      </c>
      <c r="CT90" s="30">
        <v>3.0183</v>
      </c>
      <c r="CU90" s="28">
        <v>40725</v>
      </c>
      <c r="CV90" s="30">
        <v>3.6935000000000002</v>
      </c>
      <c r="CW90" s="28">
        <v>40725</v>
      </c>
      <c r="CX90" s="30">
        <v>4.1620999999999997</v>
      </c>
      <c r="CY90" s="114">
        <v>40725</v>
      </c>
      <c r="CZ90" s="30">
        <v>4.3829000000000002</v>
      </c>
      <c r="DA90" s="28">
        <v>40725</v>
      </c>
      <c r="DB90" s="30">
        <v>5.0449999999999999</v>
      </c>
      <c r="DC90" s="41">
        <v>40725</v>
      </c>
      <c r="DD90" s="30">
        <v>3.2808000000000002</v>
      </c>
      <c r="DE90" s="28">
        <v>40725</v>
      </c>
      <c r="DF90" s="30">
        <v>3.8250000000000002</v>
      </c>
      <c r="DG90" s="28">
        <v>40725</v>
      </c>
      <c r="DH90" s="30">
        <v>4.2876000000000003</v>
      </c>
      <c r="DI90" s="114">
        <v>40725</v>
      </c>
      <c r="DJ90" s="30">
        <v>4.5484999999999998</v>
      </c>
      <c r="DK90" s="28"/>
      <c r="DL90" s="30"/>
      <c r="DM90" s="41">
        <v>40725</v>
      </c>
      <c r="DN90" s="30">
        <v>3.5470999999999999</v>
      </c>
      <c r="DO90" s="28">
        <v>40725</v>
      </c>
      <c r="DP90" s="30">
        <v>4.4676</v>
      </c>
      <c r="DQ90" s="28">
        <v>40725</v>
      </c>
      <c r="DR90" s="30">
        <v>5.0434999999999999</v>
      </c>
      <c r="DS90" s="114">
        <v>40725</v>
      </c>
      <c r="DT90" s="30">
        <v>5.1420000000000003</v>
      </c>
      <c r="DU90" s="28"/>
      <c r="DV90" s="30"/>
      <c r="DW90" s="41">
        <v>40725</v>
      </c>
      <c r="DX90" s="30">
        <v>4.1528</v>
      </c>
      <c r="DY90" s="28">
        <v>40725</v>
      </c>
      <c r="DZ90" s="30">
        <v>5.3353000000000002</v>
      </c>
      <c r="EA90" s="28">
        <v>40725</v>
      </c>
      <c r="EB90" s="30">
        <v>6.5748999999999995</v>
      </c>
      <c r="EC90" s="114">
        <v>40725</v>
      </c>
      <c r="ED90" s="30">
        <v>6.7352999999999996</v>
      </c>
      <c r="EE90" s="28"/>
      <c r="EF90" s="23"/>
      <c r="EG90" s="1446"/>
      <c r="EH90" s="41">
        <v>40725</v>
      </c>
      <c r="EI90" s="30">
        <v>2.7945000000000002</v>
      </c>
      <c r="EJ90" s="28">
        <v>40725</v>
      </c>
      <c r="EK90" s="30">
        <v>3.4460999999999999</v>
      </c>
      <c r="EL90" s="28">
        <v>40725</v>
      </c>
      <c r="EM90" s="30">
        <v>4.0495999999999999</v>
      </c>
      <c r="EN90" s="28">
        <v>40725</v>
      </c>
      <c r="EO90" s="30">
        <v>4.3085000000000004</v>
      </c>
      <c r="EP90" s="28">
        <v>40725</v>
      </c>
      <c r="EQ90" s="88">
        <v>4.8803999999999998</v>
      </c>
      <c r="ER90" s="41">
        <v>40725</v>
      </c>
      <c r="ES90" s="30">
        <v>3.3252999999999999</v>
      </c>
      <c r="ET90" s="28">
        <v>40725</v>
      </c>
      <c r="EU90" s="30">
        <v>3.8066</v>
      </c>
      <c r="EV90" s="28">
        <v>40725</v>
      </c>
      <c r="EW90" s="30">
        <v>4.3331999999999997</v>
      </c>
      <c r="EX90" s="28">
        <v>40725</v>
      </c>
      <c r="EY90" s="30">
        <v>4.7289000000000003</v>
      </c>
      <c r="EZ90" s="28">
        <v>40725</v>
      </c>
      <c r="FA90" s="30">
        <v>5.2690999999999999</v>
      </c>
      <c r="FB90" s="1446"/>
      <c r="FC90" s="881">
        <v>40725</v>
      </c>
      <c r="FD90" s="184">
        <v>10.802</v>
      </c>
    </row>
    <row r="91" spans="1:160">
      <c r="A91" s="5">
        <f t="shared" si="2"/>
        <v>40732</v>
      </c>
      <c r="B91" s="41">
        <v>40732</v>
      </c>
      <c r="C91" s="30">
        <v>1.7227000000000001</v>
      </c>
      <c r="D91" s="28">
        <v>40732</v>
      </c>
      <c r="E91" s="30">
        <v>2.1486999999999998</v>
      </c>
      <c r="F91" s="28">
        <v>40732</v>
      </c>
      <c r="G91" s="30">
        <v>2.6684000000000001</v>
      </c>
      <c r="H91" s="28">
        <v>40732</v>
      </c>
      <c r="I91" s="30">
        <v>2.9516</v>
      </c>
      <c r="J91" s="28">
        <v>40732</v>
      </c>
      <c r="K91" s="99">
        <v>3.4794</v>
      </c>
      <c r="L91" s="41">
        <v>40732</v>
      </c>
      <c r="M91" s="30">
        <v>2.7500999999999998</v>
      </c>
      <c r="N91" s="28">
        <v>40732</v>
      </c>
      <c r="O91" s="30">
        <v>3.4283999999999999</v>
      </c>
      <c r="P91" s="28">
        <v>40732</v>
      </c>
      <c r="Q91" s="30">
        <v>3.8637000000000001</v>
      </c>
      <c r="R91" s="28">
        <v>40732</v>
      </c>
      <c r="S91" s="30">
        <v>4.0918999999999999</v>
      </c>
      <c r="T91" s="28">
        <v>40732</v>
      </c>
      <c r="U91" s="30">
        <v>4.4447999999999999</v>
      </c>
      <c r="V91" s="119">
        <v>40732</v>
      </c>
      <c r="W91" s="30">
        <v>2.7930999999999999</v>
      </c>
      <c r="X91" s="28">
        <v>40732</v>
      </c>
      <c r="Y91" s="30">
        <v>3.4407000000000001</v>
      </c>
      <c r="Z91" s="28">
        <v>40732</v>
      </c>
      <c r="AA91" s="30">
        <v>3.8933999999999997</v>
      </c>
      <c r="AB91" s="28">
        <v>40732</v>
      </c>
      <c r="AC91" s="30">
        <v>4.1155999999999997</v>
      </c>
      <c r="AD91" s="28">
        <v>40732</v>
      </c>
      <c r="AE91" s="30">
        <v>4.4785000000000004</v>
      </c>
      <c r="AF91" s="890">
        <v>40732</v>
      </c>
      <c r="AG91" s="30">
        <v>0.104</v>
      </c>
      <c r="AH91" s="890">
        <v>40732</v>
      </c>
      <c r="AI91" s="30">
        <v>0.105</v>
      </c>
      <c r="AJ91" s="41">
        <v>40732</v>
      </c>
      <c r="AK91" s="30">
        <v>6.7000000000000004E-2</v>
      </c>
      <c r="AL91" s="28">
        <v>40732</v>
      </c>
      <c r="AM91" s="30">
        <v>0.54200000000000004</v>
      </c>
      <c r="AN91" s="28">
        <v>40732</v>
      </c>
      <c r="AO91" s="30">
        <v>0.875</v>
      </c>
      <c r="AP91" s="41">
        <v>40732</v>
      </c>
      <c r="AQ91" s="30">
        <v>1.8719999999999999</v>
      </c>
      <c r="AR91" s="28">
        <v>40732</v>
      </c>
      <c r="AS91" s="30">
        <v>2.1749999999999998</v>
      </c>
      <c r="AT91" s="41">
        <v>40732</v>
      </c>
      <c r="AU91" s="30">
        <v>3.4140000000000001</v>
      </c>
      <c r="AV91" s="119">
        <v>40732</v>
      </c>
      <c r="AW91" s="30">
        <v>3.4209000000000001</v>
      </c>
      <c r="AX91" s="119">
        <v>40732</v>
      </c>
      <c r="AY91" s="99">
        <v>3.5339999999999998</v>
      </c>
      <c r="AZ91" s="41">
        <v>40732</v>
      </c>
      <c r="BA91" s="30">
        <v>1.9647000000000001</v>
      </c>
      <c r="BB91" s="28">
        <v>40732</v>
      </c>
      <c r="BC91" s="30">
        <v>2.5042999999999997</v>
      </c>
      <c r="BD91" s="28">
        <v>40732</v>
      </c>
      <c r="BE91" s="30">
        <v>3.0798000000000001</v>
      </c>
      <c r="BF91" s="28">
        <v>40732</v>
      </c>
      <c r="BG91" s="30">
        <v>3.3355000000000001</v>
      </c>
      <c r="BH91" s="28">
        <v>40732</v>
      </c>
      <c r="BI91" s="30">
        <v>3.6311</v>
      </c>
      <c r="BJ91" s="890">
        <v>40732</v>
      </c>
      <c r="BK91" s="30">
        <v>3.35</v>
      </c>
      <c r="BL91" s="890">
        <v>40732</v>
      </c>
      <c r="BM91" s="30">
        <v>3.4369999999999998</v>
      </c>
      <c r="BN91" s="41">
        <v>40732</v>
      </c>
      <c r="BO91" s="30">
        <v>0.50800000000000001</v>
      </c>
      <c r="BP91" s="28">
        <v>40732</v>
      </c>
      <c r="BQ91" s="30">
        <v>1.1320000000000001</v>
      </c>
      <c r="BR91" s="28">
        <v>40732</v>
      </c>
      <c r="BS91" s="30">
        <v>1.909</v>
      </c>
      <c r="BT91" s="41">
        <v>40732</v>
      </c>
      <c r="BU91" s="30">
        <v>2.3740000000000001</v>
      </c>
      <c r="BV91" s="28">
        <v>40732</v>
      </c>
      <c r="BW91" s="30">
        <v>2.9510000000000001</v>
      </c>
      <c r="BX91" s="1446"/>
      <c r="BY91" s="93">
        <v>40732</v>
      </c>
      <c r="BZ91" s="723">
        <v>2.86</v>
      </c>
      <c r="CA91" s="28">
        <v>40732</v>
      </c>
      <c r="CB91" s="723">
        <v>3.359</v>
      </c>
      <c r="CC91" s="28">
        <v>40732</v>
      </c>
      <c r="CD91" s="723">
        <v>3.9169999999999998</v>
      </c>
      <c r="CE91" s="28">
        <v>40732</v>
      </c>
      <c r="CF91" s="723">
        <v>4.2539999999999996</v>
      </c>
      <c r="CG91" s="28">
        <v>40732</v>
      </c>
      <c r="CH91" s="723">
        <v>4.4800000000000004</v>
      </c>
      <c r="CI91" s="41">
        <v>40732</v>
      </c>
      <c r="CJ91" s="30">
        <v>2.6493000000000002</v>
      </c>
      <c r="CK91" s="28">
        <v>40732</v>
      </c>
      <c r="CL91" s="30">
        <v>3.1476000000000002</v>
      </c>
      <c r="CM91" s="28">
        <v>40732</v>
      </c>
      <c r="CN91" s="30">
        <v>3.7176</v>
      </c>
      <c r="CO91" s="114">
        <v>40732</v>
      </c>
      <c r="CP91" s="30">
        <v>4.0041000000000002</v>
      </c>
      <c r="CQ91" s="28">
        <v>40732</v>
      </c>
      <c r="CR91" s="30">
        <v>4.8187999999999995</v>
      </c>
      <c r="CS91" s="41">
        <v>40732</v>
      </c>
      <c r="CT91" s="30">
        <v>2.8195999999999999</v>
      </c>
      <c r="CU91" s="28">
        <v>40732</v>
      </c>
      <c r="CV91" s="30">
        <v>3.4765000000000001</v>
      </c>
      <c r="CW91" s="28">
        <v>40732</v>
      </c>
      <c r="CX91" s="30">
        <v>3.9649000000000001</v>
      </c>
      <c r="CY91" s="114">
        <v>40732</v>
      </c>
      <c r="CZ91" s="30">
        <v>4.1894</v>
      </c>
      <c r="DA91" s="28">
        <v>40732</v>
      </c>
      <c r="DB91" s="30">
        <v>4.8616999999999999</v>
      </c>
      <c r="DC91" s="41">
        <v>40732</v>
      </c>
      <c r="DD91" s="30">
        <v>3.1503999999999999</v>
      </c>
      <c r="DE91" s="28">
        <v>40732</v>
      </c>
      <c r="DF91" s="30">
        <v>3.6082999999999998</v>
      </c>
      <c r="DG91" s="28">
        <v>40732</v>
      </c>
      <c r="DH91" s="30">
        <v>4.0887000000000002</v>
      </c>
      <c r="DI91" s="114">
        <v>40732</v>
      </c>
      <c r="DJ91" s="30">
        <v>4.3543000000000003</v>
      </c>
      <c r="DK91" s="28"/>
      <c r="DL91" s="30"/>
      <c r="DM91" s="41">
        <v>40732</v>
      </c>
      <c r="DN91" s="30">
        <v>3.3340999999999998</v>
      </c>
      <c r="DO91" s="28">
        <v>40732</v>
      </c>
      <c r="DP91" s="30">
        <v>4.3003</v>
      </c>
      <c r="DQ91" s="28">
        <v>40732</v>
      </c>
      <c r="DR91" s="30">
        <v>4.8520000000000003</v>
      </c>
      <c r="DS91" s="114">
        <v>40732</v>
      </c>
      <c r="DT91" s="30">
        <v>4.9551999999999996</v>
      </c>
      <c r="DU91" s="28"/>
      <c r="DV91" s="30"/>
      <c r="DW91" s="41">
        <v>40732</v>
      </c>
      <c r="DX91" s="30">
        <v>3.9847999999999999</v>
      </c>
      <c r="DY91" s="28">
        <v>40732</v>
      </c>
      <c r="DZ91" s="30">
        <v>5.1520999999999999</v>
      </c>
      <c r="EA91" s="28">
        <v>40732</v>
      </c>
      <c r="EB91" s="30">
        <v>6.4093999999999998</v>
      </c>
      <c r="EC91" s="114">
        <v>40732</v>
      </c>
      <c r="ED91" s="30">
        <v>6.5746000000000002</v>
      </c>
      <c r="EE91" s="28"/>
      <c r="EF91" s="23"/>
      <c r="EG91" s="1446"/>
      <c r="EH91" s="41">
        <v>40732</v>
      </c>
      <c r="EI91" s="30">
        <v>2.5827</v>
      </c>
      <c r="EJ91" s="28">
        <v>40732</v>
      </c>
      <c r="EK91" s="30">
        <v>3.2111000000000001</v>
      </c>
      <c r="EL91" s="28">
        <v>40732</v>
      </c>
      <c r="EM91" s="30">
        <v>3.8363</v>
      </c>
      <c r="EN91" s="28">
        <v>40732</v>
      </c>
      <c r="EO91" s="30">
        <v>4.1035000000000004</v>
      </c>
      <c r="EP91" s="28">
        <v>40732</v>
      </c>
      <c r="EQ91" s="88">
        <v>4.6751000000000005</v>
      </c>
      <c r="ER91" s="41">
        <v>40732</v>
      </c>
      <c r="ES91" s="30">
        <v>3.1434000000000002</v>
      </c>
      <c r="ET91" s="28">
        <v>40732</v>
      </c>
      <c r="EU91" s="30">
        <v>3.6085000000000003</v>
      </c>
      <c r="EV91" s="28">
        <v>40732</v>
      </c>
      <c r="EW91" s="30">
        <v>4.1528</v>
      </c>
      <c r="EX91" s="28">
        <v>40732</v>
      </c>
      <c r="EY91" s="30">
        <v>4.5532000000000004</v>
      </c>
      <c r="EZ91" s="28">
        <v>40732</v>
      </c>
      <c r="FA91" s="30">
        <v>5.1025999999999998</v>
      </c>
      <c r="FB91" s="1446"/>
      <c r="FC91" s="881">
        <v>40732</v>
      </c>
      <c r="FD91" s="184">
        <v>10.882</v>
      </c>
    </row>
    <row r="92" spans="1:160">
      <c r="A92" s="5">
        <f t="shared" si="2"/>
        <v>40739</v>
      </c>
      <c r="B92" s="41">
        <v>40739</v>
      </c>
      <c r="C92" s="30">
        <v>1.4744999999999999</v>
      </c>
      <c r="D92" s="28">
        <v>40739</v>
      </c>
      <c r="E92" s="30">
        <v>1.9506000000000001</v>
      </c>
      <c r="F92" s="28">
        <v>40739</v>
      </c>
      <c r="G92" s="30">
        <v>2.4944999999999999</v>
      </c>
      <c r="H92" s="28">
        <v>40739</v>
      </c>
      <c r="I92" s="30">
        <v>2.7888000000000002</v>
      </c>
      <c r="J92" s="28">
        <v>40739</v>
      </c>
      <c r="K92" s="99">
        <v>3.3365999999999998</v>
      </c>
      <c r="L92" s="41">
        <v>40739</v>
      </c>
      <c r="M92" s="30">
        <v>2.9904999999999999</v>
      </c>
      <c r="N92" s="28">
        <v>40739</v>
      </c>
      <c r="O92" s="30">
        <v>3.6821000000000002</v>
      </c>
      <c r="P92" s="28">
        <v>40739</v>
      </c>
      <c r="Q92" s="30">
        <v>4.0633999999999997</v>
      </c>
      <c r="R92" s="28">
        <v>40739</v>
      </c>
      <c r="S92" s="30">
        <v>4.2838000000000003</v>
      </c>
      <c r="T92" s="28">
        <v>40739</v>
      </c>
      <c r="U92" s="30">
        <v>4.5045999999999999</v>
      </c>
      <c r="V92" s="119">
        <v>40739</v>
      </c>
      <c r="W92" s="30">
        <v>3.0274000000000001</v>
      </c>
      <c r="X92" s="28">
        <v>40739</v>
      </c>
      <c r="Y92" s="30">
        <v>3.6962999999999999</v>
      </c>
      <c r="Z92" s="28">
        <v>40739</v>
      </c>
      <c r="AA92" s="30">
        <v>4.0910000000000002</v>
      </c>
      <c r="AB92" s="28">
        <v>40739</v>
      </c>
      <c r="AC92" s="30">
        <v>4.2964000000000002</v>
      </c>
      <c r="AD92" s="28">
        <v>40739</v>
      </c>
      <c r="AE92" s="30">
        <v>4.5100999999999996</v>
      </c>
      <c r="AF92" s="890">
        <v>40739</v>
      </c>
      <c r="AG92" s="30">
        <v>0.109</v>
      </c>
      <c r="AH92" s="890">
        <v>40739</v>
      </c>
      <c r="AI92" s="30">
        <v>0.109</v>
      </c>
      <c r="AJ92" s="41">
        <v>40739</v>
      </c>
      <c r="AK92" s="30">
        <v>6.7000000000000004E-2</v>
      </c>
      <c r="AL92" s="28">
        <v>40739</v>
      </c>
      <c r="AM92" s="30">
        <v>0.46700000000000003</v>
      </c>
      <c r="AN92" s="28">
        <v>40739</v>
      </c>
      <c r="AO92" s="30">
        <v>0.79500000000000004</v>
      </c>
      <c r="AP92" s="41">
        <v>40739</v>
      </c>
      <c r="AQ92" s="30">
        <v>1.8719999999999999</v>
      </c>
      <c r="AR92" s="28">
        <v>40739</v>
      </c>
      <c r="AS92" s="30">
        <v>2.202</v>
      </c>
      <c r="AT92" s="41">
        <v>40739</v>
      </c>
      <c r="AU92" s="30">
        <v>3.37</v>
      </c>
      <c r="AV92" s="119">
        <v>40739</v>
      </c>
      <c r="AW92" s="30">
        <v>3.3593000000000002</v>
      </c>
      <c r="AX92" s="119">
        <v>40739</v>
      </c>
      <c r="AY92" s="99">
        <v>3.476</v>
      </c>
      <c r="AZ92" s="41">
        <v>40739</v>
      </c>
      <c r="BA92" s="30">
        <v>1.7038</v>
      </c>
      <c r="BB92" s="28">
        <v>40739</v>
      </c>
      <c r="BC92" s="30">
        <v>2.2932999999999999</v>
      </c>
      <c r="BD92" s="28">
        <v>40739</v>
      </c>
      <c r="BE92" s="30">
        <v>2.9209000000000001</v>
      </c>
      <c r="BF92" s="28">
        <v>40739</v>
      </c>
      <c r="BG92" s="30">
        <v>3.1974</v>
      </c>
      <c r="BH92" s="28">
        <v>40739</v>
      </c>
      <c r="BI92" s="30">
        <v>3.5004</v>
      </c>
      <c r="BJ92" s="890">
        <v>40739</v>
      </c>
      <c r="BK92" s="30">
        <v>3.2189999999999999</v>
      </c>
      <c r="BL92" s="890">
        <v>40739</v>
      </c>
      <c r="BM92" s="30">
        <v>3.302</v>
      </c>
      <c r="BN92" s="41">
        <v>40739</v>
      </c>
      <c r="BO92" s="30">
        <v>0.45100000000000001</v>
      </c>
      <c r="BP92" s="28">
        <v>40739</v>
      </c>
      <c r="BQ92" s="30">
        <v>1.04</v>
      </c>
      <c r="BR92" s="28">
        <v>40739</v>
      </c>
      <c r="BS92" s="30">
        <v>1.8239999999999998</v>
      </c>
      <c r="BT92" s="41">
        <v>40739</v>
      </c>
      <c r="BU92" s="30">
        <v>2.302</v>
      </c>
      <c r="BV92" s="28">
        <v>40739</v>
      </c>
      <c r="BW92" s="30">
        <v>2.9060000000000001</v>
      </c>
      <c r="BX92" s="1446"/>
      <c r="BY92" s="93">
        <v>40739</v>
      </c>
      <c r="BZ92" s="723">
        <v>2.6764999999999999</v>
      </c>
      <c r="CA92" s="28">
        <v>40739</v>
      </c>
      <c r="CB92" s="723">
        <v>3.2012999999999998</v>
      </c>
      <c r="CC92" s="28">
        <v>40739</v>
      </c>
      <c r="CD92" s="723">
        <v>3.7927999999999997</v>
      </c>
      <c r="CE92" s="28">
        <v>40739</v>
      </c>
      <c r="CF92" s="723">
        <v>4.1237000000000004</v>
      </c>
      <c r="CG92" s="28">
        <v>40739</v>
      </c>
      <c r="CH92" s="723">
        <v>4.3059000000000003</v>
      </c>
      <c r="CI92" s="41">
        <v>40739</v>
      </c>
      <c r="CJ92" s="30">
        <v>2.4563000000000001</v>
      </c>
      <c r="CK92" s="28">
        <v>40739</v>
      </c>
      <c r="CL92" s="30">
        <v>2.9428000000000001</v>
      </c>
      <c r="CM92" s="28">
        <v>40739</v>
      </c>
      <c r="CN92" s="30">
        <v>3.5770999999999997</v>
      </c>
      <c r="CO92" s="114">
        <v>40739</v>
      </c>
      <c r="CP92" s="30">
        <v>3.8487999999999998</v>
      </c>
      <c r="CQ92" s="28">
        <v>40739</v>
      </c>
      <c r="CR92" s="30">
        <v>4.6863000000000001</v>
      </c>
      <c r="CS92" s="41">
        <v>40739</v>
      </c>
      <c r="CT92" s="30">
        <v>2.6423999999999999</v>
      </c>
      <c r="CU92" s="28">
        <v>40739</v>
      </c>
      <c r="CV92" s="30">
        <v>3.3285999999999998</v>
      </c>
      <c r="CW92" s="28">
        <v>40739</v>
      </c>
      <c r="CX92" s="30">
        <v>3.9142000000000001</v>
      </c>
      <c r="CY92" s="114">
        <v>40739</v>
      </c>
      <c r="CZ92" s="30">
        <v>4.0919999999999996</v>
      </c>
      <c r="DA92" s="28">
        <v>40739</v>
      </c>
      <c r="DB92" s="30">
        <v>4.7770999999999999</v>
      </c>
      <c r="DC92" s="41">
        <v>40739</v>
      </c>
      <c r="DD92" s="30">
        <v>2.9539</v>
      </c>
      <c r="DE92" s="28">
        <v>40739</v>
      </c>
      <c r="DF92" s="30">
        <v>3.4701</v>
      </c>
      <c r="DG92" s="28">
        <v>40739</v>
      </c>
      <c r="DH92" s="30">
        <v>4.0176999999999996</v>
      </c>
      <c r="DI92" s="114">
        <v>40739</v>
      </c>
      <c r="DJ92" s="30">
        <v>4.2896000000000001</v>
      </c>
      <c r="DK92" s="28"/>
      <c r="DL92" s="30"/>
      <c r="DM92" s="41">
        <v>40739</v>
      </c>
      <c r="DN92" s="30">
        <v>3.1315</v>
      </c>
      <c r="DO92" s="28">
        <v>40739</v>
      </c>
      <c r="DP92" s="30">
        <v>4.1760000000000002</v>
      </c>
      <c r="DQ92" s="28">
        <v>40739</v>
      </c>
      <c r="DR92" s="30">
        <v>4.71</v>
      </c>
      <c r="DS92" s="114">
        <v>40739</v>
      </c>
      <c r="DT92" s="30">
        <v>4.8213999999999997</v>
      </c>
      <c r="DU92" s="28"/>
      <c r="DV92" s="30"/>
      <c r="DW92" s="41">
        <v>40739</v>
      </c>
      <c r="DX92" s="30">
        <v>3.9459</v>
      </c>
      <c r="DY92" s="28">
        <v>40739</v>
      </c>
      <c r="DZ92" s="30">
        <v>5.1433999999999997</v>
      </c>
      <c r="EA92" s="28">
        <v>40739</v>
      </c>
      <c r="EB92" s="30">
        <v>6.4340000000000002</v>
      </c>
      <c r="EC92" s="114">
        <v>40739</v>
      </c>
      <c r="ED92" s="30">
        <v>6.6054000000000004</v>
      </c>
      <c r="EE92" s="28"/>
      <c r="EF92" s="23"/>
      <c r="EG92" s="1446"/>
      <c r="EH92" s="41">
        <v>40739</v>
      </c>
      <c r="EI92" s="30">
        <v>2.4089999999999998</v>
      </c>
      <c r="EJ92" s="28">
        <v>40739</v>
      </c>
      <c r="EK92" s="30">
        <v>3.0746000000000002</v>
      </c>
      <c r="EL92" s="28">
        <v>40739</v>
      </c>
      <c r="EM92" s="30">
        <v>3.7278000000000002</v>
      </c>
      <c r="EN92" s="28">
        <v>40739</v>
      </c>
      <c r="EO92" s="30">
        <v>4.0458999999999996</v>
      </c>
      <c r="EP92" s="28">
        <v>40739</v>
      </c>
      <c r="EQ92" s="88">
        <v>4.5968</v>
      </c>
      <c r="ER92" s="41">
        <v>40739</v>
      </c>
      <c r="ES92" s="30">
        <v>2.9153000000000002</v>
      </c>
      <c r="ET92" s="28">
        <v>40739</v>
      </c>
      <c r="EU92" s="30">
        <v>3.4096000000000002</v>
      </c>
      <c r="EV92" s="28">
        <v>40739</v>
      </c>
      <c r="EW92" s="30">
        <v>3.9882</v>
      </c>
      <c r="EX92" s="28">
        <v>40739</v>
      </c>
      <c r="EY92" s="30">
        <v>4.3948999999999998</v>
      </c>
      <c r="EZ92" s="28">
        <v>40739</v>
      </c>
      <c r="FA92" s="30">
        <v>4.9170999999999996</v>
      </c>
      <c r="FB92" s="1446"/>
      <c r="FC92" s="881">
        <v>40739</v>
      </c>
      <c r="FD92" s="184">
        <v>10.725999999999999</v>
      </c>
    </row>
    <row r="93" spans="1:160">
      <c r="A93" s="5">
        <f t="shared" si="2"/>
        <v>40746</v>
      </c>
      <c r="B93" s="41">
        <v>40746</v>
      </c>
      <c r="C93" s="30">
        <v>1.651</v>
      </c>
      <c r="D93" s="28">
        <v>40746</v>
      </c>
      <c r="E93" s="30">
        <v>2.1297000000000001</v>
      </c>
      <c r="F93" s="28">
        <v>40746</v>
      </c>
      <c r="G93" s="30">
        <v>2.6612</v>
      </c>
      <c r="H93" s="28">
        <v>40746</v>
      </c>
      <c r="I93" s="30">
        <v>2.9358</v>
      </c>
      <c r="J93" s="28">
        <v>40746</v>
      </c>
      <c r="K93" s="99">
        <v>3.5089999999999999</v>
      </c>
      <c r="L93" s="41">
        <v>40746</v>
      </c>
      <c r="M93" s="30">
        <v>2.9828000000000001</v>
      </c>
      <c r="N93" s="28">
        <v>40746</v>
      </c>
      <c r="O93" s="30">
        <v>3.593</v>
      </c>
      <c r="P93" s="28">
        <v>40746</v>
      </c>
      <c r="Q93" s="30">
        <v>4.0224000000000002</v>
      </c>
      <c r="R93" s="28">
        <v>40746</v>
      </c>
      <c r="S93" s="30">
        <v>4.2572999999999999</v>
      </c>
      <c r="T93" s="28">
        <v>40746</v>
      </c>
      <c r="U93" s="30">
        <v>4.5845000000000002</v>
      </c>
      <c r="V93" s="119">
        <v>40746</v>
      </c>
      <c r="W93" s="30">
        <v>2.9496000000000002</v>
      </c>
      <c r="X93" s="28">
        <v>40746</v>
      </c>
      <c r="Y93" s="30">
        <v>3.5670999999999999</v>
      </c>
      <c r="Z93" s="28">
        <v>40746</v>
      </c>
      <c r="AA93" s="30">
        <v>4.0148999999999999</v>
      </c>
      <c r="AB93" s="28">
        <v>40746</v>
      </c>
      <c r="AC93" s="30">
        <v>4.3045</v>
      </c>
      <c r="AD93" s="28">
        <v>40746</v>
      </c>
      <c r="AE93" s="30">
        <v>4.5896999999999997</v>
      </c>
      <c r="AF93" s="890">
        <v>40746</v>
      </c>
      <c r="AG93" s="30">
        <v>0.109</v>
      </c>
      <c r="AH93" s="890">
        <v>40746</v>
      </c>
      <c r="AI93" s="30">
        <v>0.11</v>
      </c>
      <c r="AJ93" s="41">
        <v>40746</v>
      </c>
      <c r="AK93" s="30">
        <v>6.7000000000000004E-2</v>
      </c>
      <c r="AL93" s="28">
        <v>40746</v>
      </c>
      <c r="AM93" s="30">
        <v>0.36799999999999999</v>
      </c>
      <c r="AN93" s="28">
        <v>40746</v>
      </c>
      <c r="AO93" s="30">
        <v>0.72299999999999998</v>
      </c>
      <c r="AP93" s="41">
        <v>40746</v>
      </c>
      <c r="AQ93" s="30">
        <v>1.8719999999999999</v>
      </c>
      <c r="AR93" s="28">
        <v>40746</v>
      </c>
      <c r="AS93" s="30">
        <v>2.327</v>
      </c>
      <c r="AT93" s="41">
        <v>40746</v>
      </c>
      <c r="AU93" s="30">
        <v>3.4140000000000001</v>
      </c>
      <c r="AV93" s="119">
        <v>40746</v>
      </c>
      <c r="AW93" s="30">
        <v>3.4007999999999998</v>
      </c>
      <c r="AX93" s="119">
        <v>40746</v>
      </c>
      <c r="AY93" s="99">
        <v>3.5110000000000001</v>
      </c>
      <c r="AZ93" s="41">
        <v>40746</v>
      </c>
      <c r="BA93" s="30">
        <v>1.8795999999999999</v>
      </c>
      <c r="BB93" s="28">
        <v>40746</v>
      </c>
      <c r="BC93" s="30">
        <v>2.4428999999999998</v>
      </c>
      <c r="BD93" s="28">
        <v>40746</v>
      </c>
      <c r="BE93" s="30">
        <v>3.0188000000000001</v>
      </c>
      <c r="BF93" s="28">
        <v>40746</v>
      </c>
      <c r="BG93" s="30">
        <v>3.2824</v>
      </c>
      <c r="BH93" s="28">
        <v>40746</v>
      </c>
      <c r="BI93" s="30">
        <v>3.6564999999999999</v>
      </c>
      <c r="BJ93" s="890">
        <v>40746</v>
      </c>
      <c r="BK93" s="30">
        <v>3.3050000000000002</v>
      </c>
      <c r="BL93" s="890">
        <v>40746</v>
      </c>
      <c r="BM93" s="30">
        <v>3.383</v>
      </c>
      <c r="BN93" s="41">
        <v>40746</v>
      </c>
      <c r="BO93" s="30">
        <v>0.47</v>
      </c>
      <c r="BP93" s="28">
        <v>40746</v>
      </c>
      <c r="BQ93" s="30">
        <v>1.071</v>
      </c>
      <c r="BR93" s="28">
        <v>40746</v>
      </c>
      <c r="BS93" s="30">
        <v>1.8359999999999999</v>
      </c>
      <c r="BT93" s="41">
        <v>40746</v>
      </c>
      <c r="BU93" s="30">
        <v>2.3029999999999999</v>
      </c>
      <c r="BV93" s="28">
        <v>40746</v>
      </c>
      <c r="BW93" s="30">
        <v>2.8609999999999998</v>
      </c>
      <c r="BX93" s="1446"/>
      <c r="BY93" s="93">
        <v>40746</v>
      </c>
      <c r="BZ93" s="723">
        <v>2.8090000000000002</v>
      </c>
      <c r="CA93" s="28">
        <v>40746</v>
      </c>
      <c r="CB93" s="723">
        <v>3.3490000000000002</v>
      </c>
      <c r="CC93" s="28">
        <v>40746</v>
      </c>
      <c r="CD93" s="723">
        <v>3.9580000000000002</v>
      </c>
      <c r="CE93" s="28">
        <v>40746</v>
      </c>
      <c r="CF93" s="723">
        <v>4.2830000000000004</v>
      </c>
      <c r="CG93" s="28">
        <v>40746</v>
      </c>
      <c r="CH93" s="723">
        <v>4.4950000000000001</v>
      </c>
      <c r="CI93" s="41">
        <v>40746</v>
      </c>
      <c r="CJ93" s="30">
        <v>2.6116999999999999</v>
      </c>
      <c r="CK93" s="28">
        <v>40746</v>
      </c>
      <c r="CL93" s="30">
        <v>3.1002000000000001</v>
      </c>
      <c r="CM93" s="28">
        <v>40746</v>
      </c>
      <c r="CN93" s="30">
        <v>3.7194000000000003</v>
      </c>
      <c r="CO93" s="114">
        <v>40746</v>
      </c>
      <c r="CP93" s="30">
        <v>3.9912000000000001</v>
      </c>
      <c r="CQ93" s="28">
        <v>40746</v>
      </c>
      <c r="CR93" s="30">
        <v>4.8446999999999996</v>
      </c>
      <c r="CS93" s="41">
        <v>40746</v>
      </c>
      <c r="CT93" s="30">
        <v>2.7976000000000001</v>
      </c>
      <c r="CU93" s="28">
        <v>40746</v>
      </c>
      <c r="CV93" s="30">
        <v>3.4847999999999999</v>
      </c>
      <c r="CW93" s="28">
        <v>40746</v>
      </c>
      <c r="CX93" s="30">
        <v>4.0564</v>
      </c>
      <c r="CY93" s="114">
        <v>40746</v>
      </c>
      <c r="CZ93" s="30">
        <v>4.2362000000000002</v>
      </c>
      <c r="DA93" s="28">
        <v>40746</v>
      </c>
      <c r="DB93" s="30">
        <v>4.9352999999999998</v>
      </c>
      <c r="DC93" s="41">
        <v>40746</v>
      </c>
      <c r="DD93" s="30">
        <v>3.1187</v>
      </c>
      <c r="DE93" s="28">
        <v>40746</v>
      </c>
      <c r="DF93" s="30">
        <v>3.6341000000000001</v>
      </c>
      <c r="DG93" s="28">
        <v>40746</v>
      </c>
      <c r="DH93" s="30">
        <v>4.1668000000000003</v>
      </c>
      <c r="DI93" s="114">
        <v>40746</v>
      </c>
      <c r="DJ93" s="30">
        <v>4.4386000000000001</v>
      </c>
      <c r="DK93" s="28"/>
      <c r="DL93" s="30"/>
      <c r="DM93" s="41">
        <v>40746</v>
      </c>
      <c r="DN93" s="30">
        <v>3.2993000000000001</v>
      </c>
      <c r="DO93" s="28">
        <v>40746</v>
      </c>
      <c r="DP93" s="30">
        <v>4.3468</v>
      </c>
      <c r="DQ93" s="28">
        <v>40746</v>
      </c>
      <c r="DR93" s="30">
        <v>4.8647999999999998</v>
      </c>
      <c r="DS93" s="114">
        <v>40746</v>
      </c>
      <c r="DT93" s="30">
        <v>4.9763000000000002</v>
      </c>
      <c r="DU93" s="28"/>
      <c r="DV93" s="30"/>
      <c r="DW93" s="41">
        <v>40746</v>
      </c>
      <c r="DX93" s="30">
        <v>4.0345000000000004</v>
      </c>
      <c r="DY93" s="28">
        <v>40746</v>
      </c>
      <c r="DZ93" s="30">
        <v>5.2309999999999999</v>
      </c>
      <c r="EA93" s="28">
        <v>40746</v>
      </c>
      <c r="EB93" s="30">
        <v>6.5065999999999997</v>
      </c>
      <c r="EC93" s="114">
        <v>40746</v>
      </c>
      <c r="ED93" s="30">
        <v>6.6779999999999999</v>
      </c>
      <c r="EE93" s="28"/>
      <c r="EF93" s="23"/>
      <c r="EG93" s="1446"/>
      <c r="EH93" s="41">
        <v>40746</v>
      </c>
      <c r="EI93" s="30">
        <v>2.5514999999999999</v>
      </c>
      <c r="EJ93" s="28">
        <v>40746</v>
      </c>
      <c r="EK93" s="30">
        <v>3.2153999999999998</v>
      </c>
      <c r="EL93" s="28">
        <v>40746</v>
      </c>
      <c r="EM93" s="30">
        <v>3.8620999999999999</v>
      </c>
      <c r="EN93" s="28">
        <v>40746</v>
      </c>
      <c r="EO93" s="30">
        <v>4.1832000000000003</v>
      </c>
      <c r="EP93" s="28">
        <v>40746</v>
      </c>
      <c r="EQ93" s="88">
        <v>4.7515999999999998</v>
      </c>
      <c r="ER93" s="41">
        <v>40746</v>
      </c>
      <c r="ES93" s="30">
        <v>3.11</v>
      </c>
      <c r="ET93" s="28">
        <v>40746</v>
      </c>
      <c r="EU93" s="30">
        <v>3.6063999999999998</v>
      </c>
      <c r="EV93" s="28">
        <v>40746</v>
      </c>
      <c r="EW93" s="30">
        <v>4.1699000000000002</v>
      </c>
      <c r="EX93" s="28">
        <v>40746</v>
      </c>
      <c r="EY93" s="30">
        <v>4.5766</v>
      </c>
      <c r="EZ93" s="28">
        <v>40746</v>
      </c>
      <c r="FA93" s="30">
        <v>5.1147999999999998</v>
      </c>
      <c r="FB93" s="1446"/>
      <c r="FC93" s="881">
        <v>40746</v>
      </c>
      <c r="FD93" s="184">
        <v>10.702</v>
      </c>
    </row>
    <row r="94" spans="1:160">
      <c r="A94" s="5">
        <f t="shared" si="2"/>
        <v>40753</v>
      </c>
      <c r="B94" s="41">
        <v>40753</v>
      </c>
      <c r="C94" s="30">
        <v>1.4157999999999999</v>
      </c>
      <c r="D94" s="28">
        <v>40753</v>
      </c>
      <c r="E94" s="30">
        <v>1.8834</v>
      </c>
      <c r="F94" s="28">
        <v>40753</v>
      </c>
      <c r="G94" s="30">
        <v>2.3685</v>
      </c>
      <c r="H94" s="28">
        <v>40753</v>
      </c>
      <c r="I94" s="30">
        <v>2.6867000000000001</v>
      </c>
      <c r="J94" s="28">
        <v>40753</v>
      </c>
      <c r="K94" s="99">
        <v>3.3098999999999998</v>
      </c>
      <c r="L94" s="41">
        <v>40753</v>
      </c>
      <c r="M94" s="30">
        <v>3.1017000000000001</v>
      </c>
      <c r="N94" s="28">
        <v>40753</v>
      </c>
      <c r="O94" s="30">
        <v>3.7645999999999997</v>
      </c>
      <c r="P94" s="28">
        <v>40753</v>
      </c>
      <c r="Q94" s="30">
        <v>4.1406000000000001</v>
      </c>
      <c r="R94" s="28">
        <v>40753</v>
      </c>
      <c r="S94" s="30">
        <v>4.3880999999999997</v>
      </c>
      <c r="T94" s="28">
        <v>40753</v>
      </c>
      <c r="U94" s="30">
        <v>4.6161000000000003</v>
      </c>
      <c r="V94" s="119">
        <v>40753</v>
      </c>
      <c r="W94" s="30">
        <v>3.1404999999999998</v>
      </c>
      <c r="X94" s="28">
        <v>40753</v>
      </c>
      <c r="Y94" s="30">
        <v>3.7881999999999998</v>
      </c>
      <c r="Z94" s="28">
        <v>40753</v>
      </c>
      <c r="AA94" s="30">
        <v>4.1588000000000003</v>
      </c>
      <c r="AB94" s="28">
        <v>40753</v>
      </c>
      <c r="AC94" s="30">
        <v>4.4400000000000004</v>
      </c>
      <c r="AD94" s="28">
        <v>40753</v>
      </c>
      <c r="AE94" s="30">
        <v>4.6535000000000002</v>
      </c>
      <c r="AF94" s="890">
        <v>40753</v>
      </c>
      <c r="AG94" s="30">
        <v>0.112</v>
      </c>
      <c r="AH94" s="890">
        <v>40753</v>
      </c>
      <c r="AI94" s="30">
        <v>0.113</v>
      </c>
      <c r="AJ94" s="41">
        <v>40753</v>
      </c>
      <c r="AK94" s="30">
        <v>6.7000000000000004E-2</v>
      </c>
      <c r="AL94" s="28">
        <v>40753</v>
      </c>
      <c r="AM94" s="30">
        <v>0.32800000000000001</v>
      </c>
      <c r="AN94" s="28">
        <v>40753</v>
      </c>
      <c r="AO94" s="30">
        <v>0.69699999999999995</v>
      </c>
      <c r="AP94" s="41">
        <v>40753</v>
      </c>
      <c r="AQ94" s="30">
        <v>1.8719999999999999</v>
      </c>
      <c r="AR94" s="28">
        <v>40753</v>
      </c>
      <c r="AS94" s="30">
        <v>2.1459999999999999</v>
      </c>
      <c r="AT94" s="41">
        <v>40753</v>
      </c>
      <c r="AU94" s="30">
        <v>3.2250000000000001</v>
      </c>
      <c r="AV94" s="119">
        <v>40753</v>
      </c>
      <c r="AW94" s="30">
        <v>3.242</v>
      </c>
      <c r="AX94" s="119">
        <v>40753</v>
      </c>
      <c r="AY94" s="99">
        <v>3.3490000000000002</v>
      </c>
      <c r="AZ94" s="41">
        <v>40753</v>
      </c>
      <c r="BA94" s="30">
        <v>1.6854</v>
      </c>
      <c r="BB94" s="28">
        <v>40753</v>
      </c>
      <c r="BC94" s="30">
        <v>2.1989999999999998</v>
      </c>
      <c r="BD94" s="28">
        <v>40753</v>
      </c>
      <c r="BE94" s="30">
        <v>2.8138999999999998</v>
      </c>
      <c r="BF94" s="28">
        <v>40753</v>
      </c>
      <c r="BG94" s="30">
        <v>3.06</v>
      </c>
      <c r="BH94" s="28">
        <v>40753</v>
      </c>
      <c r="BI94" s="30">
        <v>3.4636</v>
      </c>
      <c r="BJ94" s="890">
        <v>40753</v>
      </c>
      <c r="BK94" s="30">
        <v>3.101</v>
      </c>
      <c r="BL94" s="890">
        <v>40753</v>
      </c>
      <c r="BM94" s="30">
        <v>3.153</v>
      </c>
      <c r="BN94" s="41">
        <v>40753</v>
      </c>
      <c r="BO94" s="30">
        <v>0.39500000000000002</v>
      </c>
      <c r="BP94" s="28">
        <v>40753</v>
      </c>
      <c r="BQ94" s="30">
        <v>0.95399999999999996</v>
      </c>
      <c r="BR94" s="28">
        <v>40753</v>
      </c>
      <c r="BS94" s="30">
        <v>1.7150000000000001</v>
      </c>
      <c r="BT94" s="41">
        <v>40753</v>
      </c>
      <c r="BU94" s="30">
        <v>2.1859999999999999</v>
      </c>
      <c r="BV94" s="28">
        <v>40753</v>
      </c>
      <c r="BW94" s="30">
        <v>2.7439999999999998</v>
      </c>
      <c r="BX94" s="1446"/>
      <c r="BY94" s="93">
        <v>40753</v>
      </c>
      <c r="BZ94" s="723">
        <v>2.617</v>
      </c>
      <c r="CA94" s="28">
        <v>40753</v>
      </c>
      <c r="CB94" s="723">
        <v>3.165</v>
      </c>
      <c r="CC94" s="28">
        <v>40753</v>
      </c>
      <c r="CD94" s="723">
        <v>3.8</v>
      </c>
      <c r="CE94" s="28">
        <v>40753</v>
      </c>
      <c r="CF94" s="723">
        <v>4.1139999999999999</v>
      </c>
      <c r="CG94" s="28">
        <v>40753</v>
      </c>
      <c r="CH94" s="723">
        <v>4.3419999999999996</v>
      </c>
      <c r="CI94" s="41">
        <v>40753</v>
      </c>
      <c r="CJ94" s="30">
        <v>2.3839999999999999</v>
      </c>
      <c r="CK94" s="28">
        <v>40753</v>
      </c>
      <c r="CL94" s="30">
        <v>2.879</v>
      </c>
      <c r="CM94" s="28">
        <v>40753</v>
      </c>
      <c r="CN94" s="30">
        <v>3.5197000000000003</v>
      </c>
      <c r="CO94" s="114">
        <v>40753</v>
      </c>
      <c r="CP94" s="30">
        <v>3.7922000000000002</v>
      </c>
      <c r="CQ94" s="28">
        <v>40753</v>
      </c>
      <c r="CR94" s="30">
        <v>4.6469000000000005</v>
      </c>
      <c r="CS94" s="41">
        <v>40753</v>
      </c>
      <c r="CT94" s="30">
        <v>2.5619000000000001</v>
      </c>
      <c r="CU94" s="28">
        <v>40753</v>
      </c>
      <c r="CV94" s="30">
        <v>3.2566000000000002</v>
      </c>
      <c r="CW94" s="28">
        <v>40753</v>
      </c>
      <c r="CX94" s="30">
        <v>3.8506999999999998</v>
      </c>
      <c r="CY94" s="114">
        <v>40753</v>
      </c>
      <c r="CZ94" s="30">
        <v>4.0353000000000003</v>
      </c>
      <c r="DA94" s="28">
        <v>40753</v>
      </c>
      <c r="DB94" s="30">
        <v>4.7355999999999998</v>
      </c>
      <c r="DC94" s="41">
        <v>40753</v>
      </c>
      <c r="DD94" s="30">
        <v>2.9098000000000002</v>
      </c>
      <c r="DE94" s="28">
        <v>40753</v>
      </c>
      <c r="DF94" s="30">
        <v>3.4318</v>
      </c>
      <c r="DG94" s="28">
        <v>40753</v>
      </c>
      <c r="DH94" s="30">
        <v>3.9859</v>
      </c>
      <c r="DI94" s="114">
        <v>40753</v>
      </c>
      <c r="DJ94" s="30">
        <v>4.2634999999999996</v>
      </c>
      <c r="DK94" s="28"/>
      <c r="DL94" s="30"/>
      <c r="DM94" s="41">
        <v>40753</v>
      </c>
      <c r="DN94" s="30">
        <v>3.0905</v>
      </c>
      <c r="DO94" s="28">
        <v>40753</v>
      </c>
      <c r="DP94" s="30">
        <v>4.1435000000000004</v>
      </c>
      <c r="DQ94" s="28">
        <v>40753</v>
      </c>
      <c r="DR94" s="30">
        <v>4.6829999999999998</v>
      </c>
      <c r="DS94" s="114">
        <v>40753</v>
      </c>
      <c r="DT94" s="30">
        <v>4.8002000000000002</v>
      </c>
      <c r="DU94" s="28"/>
      <c r="DV94" s="30"/>
      <c r="DW94" s="41">
        <v>40753</v>
      </c>
      <c r="DX94" s="30">
        <v>3.9148000000000001</v>
      </c>
      <c r="DY94" s="28">
        <v>40753</v>
      </c>
      <c r="DZ94" s="30">
        <v>5.1167999999999996</v>
      </c>
      <c r="EA94" s="28">
        <v>40753</v>
      </c>
      <c r="EB94" s="30">
        <v>6.4138000000000002</v>
      </c>
      <c r="EC94" s="114">
        <v>40753</v>
      </c>
      <c r="ED94" s="30">
        <v>6.5910000000000002</v>
      </c>
      <c r="EE94" s="28"/>
      <c r="EF94" s="23"/>
      <c r="EG94" s="1446"/>
      <c r="EH94" s="41">
        <v>40753</v>
      </c>
      <c r="EI94" s="30">
        <v>2.3052999999999999</v>
      </c>
      <c r="EJ94" s="28">
        <v>40753</v>
      </c>
      <c r="EK94" s="30">
        <v>2.9626999999999999</v>
      </c>
      <c r="EL94" s="28">
        <v>40753</v>
      </c>
      <c r="EM94" s="30">
        <v>3.6329000000000002</v>
      </c>
      <c r="EN94" s="28">
        <v>40753</v>
      </c>
      <c r="EO94" s="30">
        <v>3.9590000000000001</v>
      </c>
      <c r="EP94" s="28">
        <v>40753</v>
      </c>
      <c r="EQ94" s="88">
        <v>4.5298999999999996</v>
      </c>
      <c r="ER94" s="41">
        <v>40753</v>
      </c>
      <c r="ES94" s="30">
        <v>2.8845000000000001</v>
      </c>
      <c r="ET94" s="28">
        <v>40753</v>
      </c>
      <c r="EU94" s="30">
        <v>3.3874</v>
      </c>
      <c r="EV94" s="28">
        <v>40753</v>
      </c>
      <c r="EW94" s="30">
        <v>3.9723999999999999</v>
      </c>
      <c r="EX94" s="28">
        <v>40753</v>
      </c>
      <c r="EY94" s="30">
        <v>4.4348999999999998</v>
      </c>
      <c r="EZ94" s="28">
        <v>40753</v>
      </c>
      <c r="FA94" s="30">
        <v>4.9743000000000004</v>
      </c>
      <c r="FB94" s="1446"/>
      <c r="FC94" s="881">
        <v>40753</v>
      </c>
      <c r="FD94" s="184">
        <v>10.69</v>
      </c>
    </row>
    <row r="95" spans="1:160">
      <c r="A95" s="5">
        <f t="shared" si="2"/>
        <v>40760</v>
      </c>
      <c r="B95" s="41">
        <v>40760</v>
      </c>
      <c r="C95" s="30">
        <v>1.0985</v>
      </c>
      <c r="D95" s="28">
        <v>40760</v>
      </c>
      <c r="E95" s="30">
        <v>1.6491</v>
      </c>
      <c r="F95" s="28">
        <v>40760</v>
      </c>
      <c r="G95" s="30">
        <v>2.1875999999999998</v>
      </c>
      <c r="H95" s="28">
        <v>40760</v>
      </c>
      <c r="I95" s="30">
        <v>2.5026999999999999</v>
      </c>
      <c r="J95" s="28">
        <v>40760</v>
      </c>
      <c r="K95" s="99">
        <v>3.1387999999999998</v>
      </c>
      <c r="L95" s="41">
        <v>40760</v>
      </c>
      <c r="M95" s="30">
        <v>3.1044999999999998</v>
      </c>
      <c r="N95" s="28">
        <v>40760</v>
      </c>
      <c r="O95" s="30">
        <v>3.819</v>
      </c>
      <c r="P95" s="28">
        <v>40760</v>
      </c>
      <c r="Q95" s="30">
        <v>4.2359999999999998</v>
      </c>
      <c r="R95" s="28">
        <v>40760</v>
      </c>
      <c r="S95" s="30">
        <v>4.4814999999999996</v>
      </c>
      <c r="T95" s="28">
        <v>40760</v>
      </c>
      <c r="U95" s="30">
        <v>4.6768000000000001</v>
      </c>
      <c r="V95" s="119">
        <v>40760</v>
      </c>
      <c r="W95" s="30">
        <v>3.1101000000000001</v>
      </c>
      <c r="X95" s="28">
        <v>40760</v>
      </c>
      <c r="Y95" s="30">
        <v>3.8203</v>
      </c>
      <c r="Z95" s="28">
        <v>40760</v>
      </c>
      <c r="AA95" s="30">
        <v>4.2320000000000002</v>
      </c>
      <c r="AB95" s="28">
        <v>40760</v>
      </c>
      <c r="AC95" s="30">
        <v>4.4912000000000001</v>
      </c>
      <c r="AD95" s="28">
        <v>40760</v>
      </c>
      <c r="AE95" s="30">
        <v>4.7244999999999999</v>
      </c>
      <c r="AF95" s="890">
        <v>40760</v>
      </c>
      <c r="AG95" s="30">
        <v>0.114</v>
      </c>
      <c r="AH95" s="890">
        <v>40760</v>
      </c>
      <c r="AI95" s="30">
        <v>0.115</v>
      </c>
      <c r="AJ95" s="41">
        <v>40760</v>
      </c>
      <c r="AK95" s="30">
        <v>6.7000000000000004E-2</v>
      </c>
      <c r="AL95" s="28">
        <v>40760</v>
      </c>
      <c r="AM95" s="30">
        <v>0.39200000000000002</v>
      </c>
      <c r="AN95" s="28">
        <v>40760</v>
      </c>
      <c r="AO95" s="30">
        <v>0.78100000000000003</v>
      </c>
      <c r="AP95" s="41">
        <v>40760</v>
      </c>
      <c r="AQ95" s="30">
        <v>1.8719999999999999</v>
      </c>
      <c r="AR95" s="28">
        <v>40760</v>
      </c>
      <c r="AS95" s="30">
        <v>1.974</v>
      </c>
      <c r="AT95" s="41">
        <v>40760</v>
      </c>
      <c r="AU95" s="30">
        <v>3.153</v>
      </c>
      <c r="AV95" s="119">
        <v>40760</v>
      </c>
      <c r="AW95" s="30">
        <v>3.2094</v>
      </c>
      <c r="AX95" s="119">
        <v>40760</v>
      </c>
      <c r="AY95" s="99">
        <v>3.3290000000000002</v>
      </c>
      <c r="AZ95" s="41">
        <v>40760</v>
      </c>
      <c r="BA95" s="30">
        <v>1.3573</v>
      </c>
      <c r="BB95" s="28">
        <v>40760</v>
      </c>
      <c r="BC95" s="30">
        <v>1.9954000000000001</v>
      </c>
      <c r="BD95" s="28">
        <v>40760</v>
      </c>
      <c r="BE95" s="30">
        <v>2.6711999999999998</v>
      </c>
      <c r="BF95" s="28">
        <v>40760</v>
      </c>
      <c r="BG95" s="30">
        <v>2.8856000000000002</v>
      </c>
      <c r="BH95" s="28">
        <v>40760</v>
      </c>
      <c r="BI95" s="30">
        <v>3.3033999999999999</v>
      </c>
      <c r="BJ95" s="890">
        <v>40760</v>
      </c>
      <c r="BK95" s="30">
        <v>2.9950000000000001</v>
      </c>
      <c r="BL95" s="890">
        <v>40760</v>
      </c>
      <c r="BM95" s="30">
        <v>2.9750000000000001</v>
      </c>
      <c r="BN95" s="41">
        <v>40760</v>
      </c>
      <c r="BO95" s="30">
        <v>0.374</v>
      </c>
      <c r="BP95" s="28">
        <v>40760</v>
      </c>
      <c r="BQ95" s="30">
        <v>0.89200000000000002</v>
      </c>
      <c r="BR95" s="28">
        <v>40760</v>
      </c>
      <c r="BS95" s="30">
        <v>1.5880000000000001</v>
      </c>
      <c r="BT95" s="41">
        <v>40760</v>
      </c>
      <c r="BU95" s="30">
        <v>2.0209999999999999</v>
      </c>
      <c r="BV95" s="28">
        <v>40760</v>
      </c>
      <c r="BW95" s="30">
        <v>2.5499999999999998</v>
      </c>
      <c r="BX95" s="1446"/>
      <c r="BY95" s="93">
        <v>40760</v>
      </c>
      <c r="BZ95" s="723">
        <v>2.387</v>
      </c>
      <c r="CA95" s="28">
        <v>40760</v>
      </c>
      <c r="CB95" s="723">
        <v>2.996</v>
      </c>
      <c r="CC95" s="28">
        <v>40760</v>
      </c>
      <c r="CD95" s="723">
        <v>3.6989999999999998</v>
      </c>
      <c r="CE95" s="28">
        <v>40760</v>
      </c>
      <c r="CF95" s="723">
        <v>4.0250000000000004</v>
      </c>
      <c r="CG95" s="28">
        <v>40760</v>
      </c>
      <c r="CH95" s="723">
        <v>4.266</v>
      </c>
      <c r="CI95" s="41">
        <v>40760</v>
      </c>
      <c r="CJ95" s="30">
        <v>2.1572</v>
      </c>
      <c r="CK95" s="28">
        <v>40760</v>
      </c>
      <c r="CL95" s="30">
        <v>2.7401999999999997</v>
      </c>
      <c r="CM95" s="28">
        <v>40760</v>
      </c>
      <c r="CN95" s="30">
        <v>3.4554</v>
      </c>
      <c r="CO95" s="114">
        <v>40760</v>
      </c>
      <c r="CP95" s="30">
        <v>3.7507000000000001</v>
      </c>
      <c r="CQ95" s="28">
        <v>40760</v>
      </c>
      <c r="CR95" s="30">
        <v>4.5712000000000002</v>
      </c>
      <c r="CS95" s="41">
        <v>40760</v>
      </c>
      <c r="CT95" s="30">
        <v>2.4323999999999999</v>
      </c>
      <c r="CU95" s="28">
        <v>40760</v>
      </c>
      <c r="CV95" s="30">
        <v>3.2161</v>
      </c>
      <c r="CW95" s="28">
        <v>40760</v>
      </c>
      <c r="CX95" s="30">
        <v>3.8837000000000002</v>
      </c>
      <c r="CY95" s="114">
        <v>40760</v>
      </c>
      <c r="CZ95" s="30">
        <v>4.0940000000000003</v>
      </c>
      <c r="DA95" s="28">
        <v>40760</v>
      </c>
      <c r="DB95" s="30">
        <v>4.8120000000000003</v>
      </c>
      <c r="DC95" s="41">
        <v>40760</v>
      </c>
      <c r="DD95" s="30">
        <v>2.7568999999999999</v>
      </c>
      <c r="DE95" s="28">
        <v>40760</v>
      </c>
      <c r="DF95" s="30">
        <v>3.3688000000000002</v>
      </c>
      <c r="DG95" s="28">
        <v>40760</v>
      </c>
      <c r="DH95" s="30">
        <v>3.9995000000000003</v>
      </c>
      <c r="DI95" s="114">
        <v>40760</v>
      </c>
      <c r="DJ95" s="30">
        <v>4.2998000000000003</v>
      </c>
      <c r="DK95" s="28"/>
      <c r="DL95" s="30"/>
      <c r="DM95" s="41">
        <v>40760</v>
      </c>
      <c r="DN95" s="30">
        <v>2.9657</v>
      </c>
      <c r="DO95" s="28">
        <v>40760</v>
      </c>
      <c r="DP95" s="30">
        <v>4.1106999999999996</v>
      </c>
      <c r="DQ95" s="28">
        <v>40760</v>
      </c>
      <c r="DR95" s="30">
        <v>4.7747000000000002</v>
      </c>
      <c r="DS95" s="114">
        <v>40760</v>
      </c>
      <c r="DT95" s="30">
        <v>4.9165999999999999</v>
      </c>
      <c r="DU95" s="28"/>
      <c r="DV95" s="30"/>
      <c r="DW95" s="41">
        <v>40760</v>
      </c>
      <c r="DX95" s="30">
        <v>3.8914</v>
      </c>
      <c r="DY95" s="28">
        <v>40760</v>
      </c>
      <c r="DZ95" s="30">
        <v>5.1824000000000003</v>
      </c>
      <c r="EA95" s="28">
        <v>40760</v>
      </c>
      <c r="EB95" s="30">
        <v>6.5538999999999996</v>
      </c>
      <c r="EC95" s="114">
        <v>40760</v>
      </c>
      <c r="ED95" s="30">
        <v>6.7559000000000005</v>
      </c>
      <c r="EE95" s="28"/>
      <c r="EF95" s="23"/>
      <c r="EG95" s="1446"/>
      <c r="EH95" s="41">
        <v>40760</v>
      </c>
      <c r="EI95" s="30">
        <v>2.1214</v>
      </c>
      <c r="EJ95" s="28">
        <v>40760</v>
      </c>
      <c r="EK95" s="30">
        <v>2.8792999999999997</v>
      </c>
      <c r="EL95" s="28">
        <v>40760</v>
      </c>
      <c r="EM95" s="30">
        <v>3.6059999999999999</v>
      </c>
      <c r="EN95" s="28">
        <v>40760</v>
      </c>
      <c r="EO95" s="30">
        <v>3.9592000000000001</v>
      </c>
      <c r="EP95" s="28">
        <v>40760</v>
      </c>
      <c r="EQ95" s="88">
        <v>4.5415999999999999</v>
      </c>
      <c r="ER95" s="41">
        <v>40760</v>
      </c>
      <c r="ES95" s="30">
        <v>2.6844000000000001</v>
      </c>
      <c r="ET95" s="28">
        <v>40760</v>
      </c>
      <c r="EU95" s="30">
        <v>3.2763</v>
      </c>
      <c r="EV95" s="28">
        <v>40760</v>
      </c>
      <c r="EW95" s="30">
        <v>3.9358</v>
      </c>
      <c r="EX95" s="28">
        <v>40760</v>
      </c>
      <c r="EY95" s="30">
        <v>4.423</v>
      </c>
      <c r="EZ95" s="28">
        <v>40760</v>
      </c>
      <c r="FA95" s="30">
        <v>4.9802</v>
      </c>
      <c r="FB95" s="1446"/>
      <c r="FC95" s="881">
        <v>40760</v>
      </c>
      <c r="FD95" s="184">
        <v>10.619</v>
      </c>
    </row>
    <row r="96" spans="1:160">
      <c r="A96" s="5">
        <f t="shared" si="2"/>
        <v>40767</v>
      </c>
      <c r="B96" s="41">
        <v>40767</v>
      </c>
      <c r="C96" s="30">
        <v>0.98609999999999998</v>
      </c>
      <c r="D96" s="28">
        <v>40767</v>
      </c>
      <c r="E96" s="30">
        <v>1.5709</v>
      </c>
      <c r="F96" s="28">
        <v>40767</v>
      </c>
      <c r="G96" s="30">
        <v>2.1179999999999999</v>
      </c>
      <c r="H96" s="28">
        <v>40767</v>
      </c>
      <c r="I96" s="30">
        <v>2.4733000000000001</v>
      </c>
      <c r="J96" s="28">
        <v>40767</v>
      </c>
      <c r="K96" s="99">
        <v>3.153</v>
      </c>
      <c r="L96" s="41">
        <v>40767</v>
      </c>
      <c r="M96" s="30">
        <v>2.7263999999999999</v>
      </c>
      <c r="N96" s="28">
        <v>40767</v>
      </c>
      <c r="O96" s="30">
        <v>3.4127000000000001</v>
      </c>
      <c r="P96" s="28">
        <v>40767</v>
      </c>
      <c r="Q96" s="30">
        <v>3.8153999999999999</v>
      </c>
      <c r="R96" s="28">
        <v>40767</v>
      </c>
      <c r="S96" s="30">
        <v>4.0815000000000001</v>
      </c>
      <c r="T96" s="28">
        <v>40767</v>
      </c>
      <c r="U96" s="30">
        <v>4.3819999999999997</v>
      </c>
      <c r="V96" s="119">
        <v>40767</v>
      </c>
      <c r="W96" s="30">
        <v>2.7039</v>
      </c>
      <c r="X96" s="28">
        <v>40767</v>
      </c>
      <c r="Y96" s="30">
        <v>3.4249999999999998</v>
      </c>
      <c r="Z96" s="28">
        <v>40767</v>
      </c>
      <c r="AA96" s="30">
        <v>3.8372999999999999</v>
      </c>
      <c r="AB96" s="28">
        <v>40767</v>
      </c>
      <c r="AC96" s="30">
        <v>4.1170999999999998</v>
      </c>
      <c r="AD96" s="28">
        <v>40767</v>
      </c>
      <c r="AE96" s="30">
        <v>4.4206000000000003</v>
      </c>
      <c r="AF96" s="890">
        <v>40767</v>
      </c>
      <c r="AG96" s="30">
        <v>0.104</v>
      </c>
      <c r="AH96" s="890">
        <v>40767</v>
      </c>
      <c r="AI96" s="30">
        <v>0.105</v>
      </c>
      <c r="AJ96" s="41">
        <v>40767</v>
      </c>
      <c r="AK96" s="30">
        <v>6.7000000000000004E-2</v>
      </c>
      <c r="AL96" s="28">
        <v>40767</v>
      </c>
      <c r="AM96" s="30">
        <v>0.23899999999999999</v>
      </c>
      <c r="AN96" s="28">
        <v>40767</v>
      </c>
      <c r="AO96" s="30">
        <v>0.54500000000000004</v>
      </c>
      <c r="AP96" s="41">
        <v>40767</v>
      </c>
      <c r="AQ96" s="30">
        <v>1.8719999999999999</v>
      </c>
      <c r="AR96" s="28">
        <v>40767</v>
      </c>
      <c r="AS96" s="30">
        <v>2.0209999999999999</v>
      </c>
      <c r="AT96" s="41">
        <v>40767</v>
      </c>
      <c r="AU96" s="30">
        <v>2.98</v>
      </c>
      <c r="AV96" s="119">
        <v>40767</v>
      </c>
      <c r="AW96" s="30">
        <v>3.0425</v>
      </c>
      <c r="AX96" s="119">
        <v>40767</v>
      </c>
      <c r="AY96" s="99">
        <v>3.1619999999999999</v>
      </c>
      <c r="AZ96" s="41">
        <v>40767</v>
      </c>
      <c r="BA96" s="30">
        <v>1.2541</v>
      </c>
      <c r="BB96" s="28">
        <v>40767</v>
      </c>
      <c r="BC96" s="30">
        <v>1.8771</v>
      </c>
      <c r="BD96" s="28">
        <v>40767</v>
      </c>
      <c r="BE96" s="30">
        <v>2.5390999999999999</v>
      </c>
      <c r="BF96" s="28">
        <v>40767</v>
      </c>
      <c r="BG96" s="30">
        <v>2.7553999999999998</v>
      </c>
      <c r="BH96" s="28">
        <v>40767</v>
      </c>
      <c r="BI96" s="30">
        <v>3.2709999999999999</v>
      </c>
      <c r="BJ96" s="890">
        <v>40767</v>
      </c>
      <c r="BK96" s="30">
        <v>2.8289999999999997</v>
      </c>
      <c r="BL96" s="890">
        <v>40767</v>
      </c>
      <c r="BM96" s="30">
        <v>2.8410000000000002</v>
      </c>
      <c r="BN96" s="41">
        <v>40767</v>
      </c>
      <c r="BO96" s="30">
        <v>0.23799999999999999</v>
      </c>
      <c r="BP96" s="28">
        <v>40767</v>
      </c>
      <c r="BQ96" s="30">
        <v>0.68600000000000005</v>
      </c>
      <c r="BR96" s="28">
        <v>40767</v>
      </c>
      <c r="BS96" s="30">
        <v>1.343</v>
      </c>
      <c r="BT96" s="41">
        <v>40767</v>
      </c>
      <c r="BU96" s="30">
        <v>1.6950000000000001</v>
      </c>
      <c r="BV96" s="28">
        <v>40767</v>
      </c>
      <c r="BW96" s="30">
        <v>2.3090000000000002</v>
      </c>
      <c r="BX96" s="1446"/>
      <c r="BY96" s="93">
        <v>40767</v>
      </c>
      <c r="BZ96" s="723">
        <v>2.3929999999999998</v>
      </c>
      <c r="CA96" s="28">
        <v>40767</v>
      </c>
      <c r="CB96" s="723">
        <v>2.9980000000000002</v>
      </c>
      <c r="CC96" s="28">
        <v>40767</v>
      </c>
      <c r="CD96" s="723">
        <v>3.6779999999999999</v>
      </c>
      <c r="CE96" s="28">
        <v>40767</v>
      </c>
      <c r="CF96" s="723">
        <v>3.972</v>
      </c>
      <c r="CG96" s="28">
        <v>40767</v>
      </c>
      <c r="CH96" s="723">
        <v>4.2379999999999995</v>
      </c>
      <c r="CI96" s="41">
        <v>40767</v>
      </c>
      <c r="CJ96" s="30">
        <v>2.2323</v>
      </c>
      <c r="CK96" s="28">
        <v>40767</v>
      </c>
      <c r="CL96" s="30">
        <v>2.7423000000000002</v>
      </c>
      <c r="CM96" s="28">
        <v>40767</v>
      </c>
      <c r="CN96" s="30">
        <v>3.5098000000000003</v>
      </c>
      <c r="CO96" s="114">
        <v>40767</v>
      </c>
      <c r="CP96" s="30">
        <v>3.7983000000000002</v>
      </c>
      <c r="CQ96" s="28">
        <v>40767</v>
      </c>
      <c r="CR96" s="30">
        <v>4.6273</v>
      </c>
      <c r="CS96" s="41">
        <v>40767</v>
      </c>
      <c r="CT96" s="30">
        <v>2.5624000000000002</v>
      </c>
      <c r="CU96" s="28">
        <v>40767</v>
      </c>
      <c r="CV96" s="30">
        <v>3.3380999999999998</v>
      </c>
      <c r="CW96" s="28">
        <v>40767</v>
      </c>
      <c r="CX96" s="30">
        <v>3.9878999999999998</v>
      </c>
      <c r="CY96" s="114">
        <v>40767</v>
      </c>
      <c r="CZ96" s="30">
        <v>4.2614999999999998</v>
      </c>
      <c r="DA96" s="28">
        <v>40767</v>
      </c>
      <c r="DB96" s="30">
        <v>4.9881000000000002</v>
      </c>
      <c r="DC96" s="41">
        <v>40767</v>
      </c>
      <c r="DD96" s="30">
        <v>2.9455999999999998</v>
      </c>
      <c r="DE96" s="28">
        <v>40767</v>
      </c>
      <c r="DF96" s="30">
        <v>3.6375999999999999</v>
      </c>
      <c r="DG96" s="28">
        <v>40767</v>
      </c>
      <c r="DH96" s="30">
        <v>4.3003999999999998</v>
      </c>
      <c r="DI96" s="114">
        <v>40767</v>
      </c>
      <c r="DJ96" s="30">
        <v>4.5940000000000003</v>
      </c>
      <c r="DK96" s="28"/>
      <c r="DL96" s="30"/>
      <c r="DM96" s="41">
        <v>40767</v>
      </c>
      <c r="DN96" s="30">
        <v>3.0365000000000002</v>
      </c>
      <c r="DO96" s="28">
        <v>40767</v>
      </c>
      <c r="DP96" s="30">
        <v>4.1725000000000003</v>
      </c>
      <c r="DQ96" s="28">
        <v>40767</v>
      </c>
      <c r="DR96" s="30">
        <v>4.8186999999999998</v>
      </c>
      <c r="DS96" s="114">
        <v>40767</v>
      </c>
      <c r="DT96" s="30">
        <v>4.9539</v>
      </c>
      <c r="DU96" s="28"/>
      <c r="DV96" s="30"/>
      <c r="DW96" s="41">
        <v>40767</v>
      </c>
      <c r="DX96" s="30">
        <v>4.2103000000000002</v>
      </c>
      <c r="DY96" s="28">
        <v>40767</v>
      </c>
      <c r="DZ96" s="30">
        <v>5.5023</v>
      </c>
      <c r="EA96" s="28">
        <v>40767</v>
      </c>
      <c r="EB96" s="30">
        <v>6.7671000000000001</v>
      </c>
      <c r="EC96" s="114">
        <v>40767</v>
      </c>
      <c r="ED96" s="30">
        <v>6.9523000000000001</v>
      </c>
      <c r="EE96" s="28"/>
      <c r="EF96" s="23"/>
      <c r="EG96" s="1446"/>
      <c r="EH96" s="41">
        <v>40767</v>
      </c>
      <c r="EI96" s="30">
        <v>2.6074000000000002</v>
      </c>
      <c r="EJ96" s="28">
        <v>40767</v>
      </c>
      <c r="EK96" s="30">
        <v>3.3109999999999999</v>
      </c>
      <c r="EL96" s="28">
        <v>40767</v>
      </c>
      <c r="EM96" s="30">
        <v>4.0829000000000004</v>
      </c>
      <c r="EN96" s="28">
        <v>40767</v>
      </c>
      <c r="EO96" s="30">
        <v>4.4271000000000003</v>
      </c>
      <c r="EP96" s="28">
        <v>40767</v>
      </c>
      <c r="EQ96" s="88">
        <v>5.1829999999999998</v>
      </c>
      <c r="ER96" s="41">
        <v>40767</v>
      </c>
      <c r="ES96" s="30">
        <v>2.8331</v>
      </c>
      <c r="ET96" s="28">
        <v>40767</v>
      </c>
      <c r="EU96" s="30">
        <v>3.4668999999999999</v>
      </c>
      <c r="EV96" s="28">
        <v>40767</v>
      </c>
      <c r="EW96" s="30">
        <v>4.1086999999999998</v>
      </c>
      <c r="EX96" s="28">
        <v>40767</v>
      </c>
      <c r="EY96" s="30">
        <v>4.5392000000000001</v>
      </c>
      <c r="EZ96" s="28">
        <v>40767</v>
      </c>
      <c r="FA96" s="30">
        <v>5.3048999999999999</v>
      </c>
      <c r="FB96" s="1446"/>
      <c r="FC96" s="881">
        <v>40767</v>
      </c>
      <c r="FD96" s="184">
        <v>10.962999999999999</v>
      </c>
    </row>
    <row r="97" spans="1:160">
      <c r="A97" s="5">
        <f t="shared" si="2"/>
        <v>40774</v>
      </c>
      <c r="B97" s="41">
        <v>40774</v>
      </c>
      <c r="C97" s="30">
        <v>0.86990000000000001</v>
      </c>
      <c r="D97" s="28">
        <v>40774</v>
      </c>
      <c r="E97" s="30">
        <v>1.3893</v>
      </c>
      <c r="F97" s="28">
        <v>40774</v>
      </c>
      <c r="G97" s="30">
        <v>1.9283000000000001</v>
      </c>
      <c r="H97" s="28">
        <v>40774</v>
      </c>
      <c r="I97" s="30">
        <v>2.2627999999999999</v>
      </c>
      <c r="J97" s="28">
        <v>40774</v>
      </c>
      <c r="K97" s="99">
        <v>2.9390999999999998</v>
      </c>
      <c r="L97" s="41">
        <v>40774</v>
      </c>
      <c r="M97" s="30">
        <v>2.6419000000000001</v>
      </c>
      <c r="N97" s="28">
        <v>40774</v>
      </c>
      <c r="O97" s="30">
        <v>3.2587000000000002</v>
      </c>
      <c r="P97" s="28">
        <v>40774</v>
      </c>
      <c r="Q97" s="30">
        <v>3.6467999999999998</v>
      </c>
      <c r="R97" s="28">
        <v>40774</v>
      </c>
      <c r="S97" s="30">
        <v>3.9108999999999998</v>
      </c>
      <c r="T97" s="28">
        <v>40774</v>
      </c>
      <c r="U97" s="30">
        <v>4.2161999999999997</v>
      </c>
      <c r="V97" s="119">
        <v>40774</v>
      </c>
      <c r="W97" s="30">
        <v>2.6315</v>
      </c>
      <c r="X97" s="28">
        <v>40774</v>
      </c>
      <c r="Y97" s="30">
        <v>3.2791999999999999</v>
      </c>
      <c r="Z97" s="28">
        <v>40774</v>
      </c>
      <c r="AA97" s="30">
        <v>3.6709000000000001</v>
      </c>
      <c r="AB97" s="28">
        <v>40774</v>
      </c>
      <c r="AC97" s="30">
        <v>3.9386999999999999</v>
      </c>
      <c r="AD97" s="28">
        <v>40774</v>
      </c>
      <c r="AE97" s="30">
        <v>4.2469999999999999</v>
      </c>
      <c r="AF97" s="890">
        <v>40774</v>
      </c>
      <c r="AG97" s="30">
        <v>0.1</v>
      </c>
      <c r="AH97" s="890">
        <v>40774</v>
      </c>
      <c r="AI97" s="30">
        <v>0.10100000000000001</v>
      </c>
      <c r="AJ97" s="41">
        <v>40774</v>
      </c>
      <c r="AK97" s="30">
        <v>6.7000000000000004E-2</v>
      </c>
      <c r="AL97" s="28">
        <v>40774</v>
      </c>
      <c r="AM97" s="30">
        <v>0.255</v>
      </c>
      <c r="AN97" s="28">
        <v>40774</v>
      </c>
      <c r="AO97" s="30">
        <v>0.54100000000000004</v>
      </c>
      <c r="AP97" s="41">
        <v>40774</v>
      </c>
      <c r="AQ97" s="30">
        <v>1.8719999999999999</v>
      </c>
      <c r="AR97" s="28">
        <v>40774</v>
      </c>
      <c r="AS97" s="30">
        <v>1.823</v>
      </c>
      <c r="AT97" s="41">
        <v>40774</v>
      </c>
      <c r="AU97" s="30">
        <v>2.758</v>
      </c>
      <c r="AV97" s="119">
        <v>40774</v>
      </c>
      <c r="AW97" s="30">
        <v>2.8254999999999999</v>
      </c>
      <c r="AX97" s="119">
        <v>40774</v>
      </c>
      <c r="AY97" s="99">
        <v>2.9290000000000003</v>
      </c>
      <c r="AZ97" s="41">
        <v>40774</v>
      </c>
      <c r="BA97" s="30">
        <v>1.1656</v>
      </c>
      <c r="BB97" s="28">
        <v>40774</v>
      </c>
      <c r="BC97" s="30">
        <v>1.7212000000000001</v>
      </c>
      <c r="BD97" s="28">
        <v>40774</v>
      </c>
      <c r="BE97" s="30">
        <v>2.3586999999999998</v>
      </c>
      <c r="BF97" s="28">
        <v>40774</v>
      </c>
      <c r="BG97" s="30">
        <v>2.6267</v>
      </c>
      <c r="BH97" s="28">
        <v>40774</v>
      </c>
      <c r="BI97" s="30">
        <v>3.0929000000000002</v>
      </c>
      <c r="BJ97" s="890">
        <v>40774</v>
      </c>
      <c r="BK97" s="30">
        <v>2.6790000000000003</v>
      </c>
      <c r="BL97" s="890">
        <v>40774</v>
      </c>
      <c r="BM97" s="30">
        <v>2.7109999999999999</v>
      </c>
      <c r="BN97" s="41">
        <v>40774</v>
      </c>
      <c r="BO97" s="30">
        <v>0.255</v>
      </c>
      <c r="BP97" s="28">
        <v>40774</v>
      </c>
      <c r="BQ97" s="30">
        <v>0.63900000000000001</v>
      </c>
      <c r="BR97" s="28">
        <v>40774</v>
      </c>
      <c r="BS97" s="30">
        <v>1.1719999999999999</v>
      </c>
      <c r="BT97" s="41">
        <v>40774</v>
      </c>
      <c r="BU97" s="30">
        <v>1.571</v>
      </c>
      <c r="BV97" s="28">
        <v>40774</v>
      </c>
      <c r="BW97" s="30">
        <v>2.121</v>
      </c>
      <c r="BX97" s="1446"/>
      <c r="BY97" s="93">
        <v>40774</v>
      </c>
      <c r="BZ97" s="723">
        <v>2.3410000000000002</v>
      </c>
      <c r="CA97" s="28">
        <v>40774</v>
      </c>
      <c r="CB97" s="723">
        <v>2.899</v>
      </c>
      <c r="CC97" s="28">
        <v>40774</v>
      </c>
      <c r="CD97" s="723">
        <v>3.5369999999999999</v>
      </c>
      <c r="CE97" s="28">
        <v>40774</v>
      </c>
      <c r="CF97" s="723">
        <v>3.778</v>
      </c>
      <c r="CG97" s="28">
        <v>40774</v>
      </c>
      <c r="CH97" s="723">
        <v>4.024</v>
      </c>
      <c r="CI97" s="41">
        <v>40774</v>
      </c>
      <c r="CJ97" s="30">
        <v>2.1535000000000002</v>
      </c>
      <c r="CK97" s="28">
        <v>40774</v>
      </c>
      <c r="CL97" s="30">
        <v>2.6194999999999999</v>
      </c>
      <c r="CM97" s="28">
        <v>40774</v>
      </c>
      <c r="CN97" s="30">
        <v>3.3534999999999999</v>
      </c>
      <c r="CO97" s="114">
        <v>40774</v>
      </c>
      <c r="CP97" s="30">
        <v>3.577</v>
      </c>
      <c r="CQ97" s="28">
        <v>40774</v>
      </c>
      <c r="CR97" s="30">
        <v>4.3818999999999999</v>
      </c>
      <c r="CS97" s="41">
        <v>40774</v>
      </c>
      <c r="CT97" s="30">
        <v>2.4877000000000002</v>
      </c>
      <c r="CU97" s="28">
        <v>40774</v>
      </c>
      <c r="CV97" s="30">
        <v>3.2423999999999999</v>
      </c>
      <c r="CW97" s="28">
        <v>40774</v>
      </c>
      <c r="CX97" s="30">
        <v>3.8338000000000001</v>
      </c>
      <c r="CY97" s="114">
        <v>40774</v>
      </c>
      <c r="CZ97" s="30">
        <v>4.0933999999999999</v>
      </c>
      <c r="DA97" s="28">
        <v>40774</v>
      </c>
      <c r="DB97" s="30">
        <v>4.7949000000000002</v>
      </c>
      <c r="DC97" s="41">
        <v>40774</v>
      </c>
      <c r="DD97" s="30">
        <v>2.8935</v>
      </c>
      <c r="DE97" s="28">
        <v>40774</v>
      </c>
      <c r="DF97" s="30">
        <v>3.5384000000000002</v>
      </c>
      <c r="DG97" s="28">
        <v>40774</v>
      </c>
      <c r="DH97" s="30">
        <v>4.1677999999999997</v>
      </c>
      <c r="DI97" s="114">
        <v>40774</v>
      </c>
      <c r="DJ97" s="30">
        <v>4.4474</v>
      </c>
      <c r="DK97" s="28"/>
      <c r="DL97" s="30"/>
      <c r="DM97" s="41">
        <v>40774</v>
      </c>
      <c r="DN97" s="30">
        <v>3.0243000000000002</v>
      </c>
      <c r="DO97" s="28">
        <v>40774</v>
      </c>
      <c r="DP97" s="30">
        <v>4.2663000000000002</v>
      </c>
      <c r="DQ97" s="28">
        <v>40774</v>
      </c>
      <c r="DR97" s="30">
        <v>4.8129999999999997</v>
      </c>
      <c r="DS97" s="114">
        <v>40774</v>
      </c>
      <c r="DT97" s="30">
        <v>4.8992000000000004</v>
      </c>
      <c r="DU97" s="28"/>
      <c r="DV97" s="30"/>
      <c r="DW97" s="41">
        <v>40774</v>
      </c>
      <c r="DX97" s="30">
        <v>4.3445999999999998</v>
      </c>
      <c r="DY97" s="28">
        <v>40774</v>
      </c>
      <c r="DZ97" s="30">
        <v>5.5556999999999999</v>
      </c>
      <c r="EA97" s="28">
        <v>40774</v>
      </c>
      <c r="EB97" s="30">
        <v>6.7880000000000003</v>
      </c>
      <c r="EC97" s="114">
        <v>40774</v>
      </c>
      <c r="ED97" s="30">
        <v>6.9602000000000004</v>
      </c>
      <c r="EE97" s="28"/>
      <c r="EF97" s="23"/>
      <c r="EG97" s="1446"/>
      <c r="EH97" s="41">
        <v>40774</v>
      </c>
      <c r="EI97" s="30">
        <v>2.3631000000000002</v>
      </c>
      <c r="EJ97" s="28">
        <v>40774</v>
      </c>
      <c r="EK97" s="30">
        <v>3.0152000000000001</v>
      </c>
      <c r="EL97" s="28">
        <v>40774</v>
      </c>
      <c r="EM97" s="30">
        <v>3.7547000000000001</v>
      </c>
      <c r="EN97" s="28">
        <v>40774</v>
      </c>
      <c r="EO97" s="30">
        <v>4.0833000000000004</v>
      </c>
      <c r="EP97" s="28">
        <v>40774</v>
      </c>
      <c r="EQ97" s="88">
        <v>4.8097000000000003</v>
      </c>
      <c r="ER97" s="41">
        <v>40774</v>
      </c>
      <c r="ES97" s="30">
        <v>2.7263000000000002</v>
      </c>
      <c r="ET97" s="28">
        <v>40774</v>
      </c>
      <c r="EU97" s="30">
        <v>3.2881</v>
      </c>
      <c r="EV97" s="28">
        <v>40774</v>
      </c>
      <c r="EW97" s="30">
        <v>3.8944000000000001</v>
      </c>
      <c r="EX97" s="28">
        <v>40774</v>
      </c>
      <c r="EY97" s="30">
        <v>4.3909000000000002</v>
      </c>
      <c r="EZ97" s="28">
        <v>40774</v>
      </c>
      <c r="FA97" s="30">
        <v>5.1315</v>
      </c>
      <c r="FB97" s="1446"/>
      <c r="FC97" s="881">
        <v>40774</v>
      </c>
      <c r="FD97" s="184">
        <v>11.178000000000001</v>
      </c>
    </row>
    <row r="98" spans="1:160">
      <c r="A98" s="5">
        <f t="shared" si="2"/>
        <v>40781</v>
      </c>
      <c r="B98" s="41">
        <v>40781</v>
      </c>
      <c r="C98" s="30">
        <v>0.87590000000000001</v>
      </c>
      <c r="D98" s="28">
        <v>40781</v>
      </c>
      <c r="E98" s="30">
        <v>1.3825000000000001</v>
      </c>
      <c r="F98" s="28">
        <v>40781</v>
      </c>
      <c r="G98" s="30">
        <v>1.9029</v>
      </c>
      <c r="H98" s="28">
        <v>40781</v>
      </c>
      <c r="I98" s="30">
        <v>2.2585000000000002</v>
      </c>
      <c r="J98" s="28">
        <v>40781</v>
      </c>
      <c r="K98" s="99">
        <v>2.9495</v>
      </c>
      <c r="L98" s="41">
        <v>40781</v>
      </c>
      <c r="M98" s="30">
        <v>2.5784000000000002</v>
      </c>
      <c r="N98" s="28">
        <v>40781</v>
      </c>
      <c r="O98" s="30">
        <v>3.2431000000000001</v>
      </c>
      <c r="P98" s="28">
        <v>40781</v>
      </c>
      <c r="Q98" s="30">
        <v>3.6646999999999998</v>
      </c>
      <c r="R98" s="28">
        <v>40781</v>
      </c>
      <c r="S98" s="30">
        <v>3.93</v>
      </c>
      <c r="T98" s="28">
        <v>40781</v>
      </c>
      <c r="U98" s="30">
        <v>4.2283999999999997</v>
      </c>
      <c r="V98" s="119">
        <v>40781</v>
      </c>
      <c r="W98" s="30">
        <v>2.5895000000000001</v>
      </c>
      <c r="X98" s="28">
        <v>40781</v>
      </c>
      <c r="Y98" s="30">
        <v>3.2595000000000001</v>
      </c>
      <c r="Z98" s="28">
        <v>40781</v>
      </c>
      <c r="AA98" s="30">
        <v>3.7246999999999999</v>
      </c>
      <c r="AB98" s="28">
        <v>40781</v>
      </c>
      <c r="AC98" s="30">
        <v>3.9493</v>
      </c>
      <c r="AD98" s="28">
        <v>40781</v>
      </c>
      <c r="AE98" s="30">
        <v>4.2731000000000003</v>
      </c>
      <c r="AF98" s="890">
        <v>40781</v>
      </c>
      <c r="AG98" s="30">
        <v>0.1</v>
      </c>
      <c r="AH98" s="890">
        <v>40781</v>
      </c>
      <c r="AI98" s="30">
        <v>0.10100000000000001</v>
      </c>
      <c r="AJ98" s="41">
        <v>40781</v>
      </c>
      <c r="AK98" s="30">
        <v>6.7000000000000004E-2</v>
      </c>
      <c r="AL98" s="28">
        <v>40781</v>
      </c>
      <c r="AM98" s="30">
        <v>0.23499999999999999</v>
      </c>
      <c r="AN98" s="28">
        <v>40781</v>
      </c>
      <c r="AO98" s="30">
        <v>0.55900000000000005</v>
      </c>
      <c r="AP98" s="41">
        <v>40781</v>
      </c>
      <c r="AQ98" s="30">
        <v>1.8719999999999999</v>
      </c>
      <c r="AR98" s="28">
        <v>40781</v>
      </c>
      <c r="AS98" s="30">
        <v>1.8740000000000001</v>
      </c>
      <c r="AT98" s="41">
        <v>40781</v>
      </c>
      <c r="AU98" s="30">
        <v>2.823</v>
      </c>
      <c r="AV98" s="119">
        <v>40781</v>
      </c>
      <c r="AW98" s="30">
        <v>2.8810000000000002</v>
      </c>
      <c r="AX98" s="119">
        <v>40781</v>
      </c>
      <c r="AY98" s="99">
        <v>2.9889999999999999</v>
      </c>
      <c r="AZ98" s="41">
        <v>40781</v>
      </c>
      <c r="BA98" s="30">
        <v>1.1747000000000001</v>
      </c>
      <c r="BB98" s="28">
        <v>40781</v>
      </c>
      <c r="BC98" s="30">
        <v>1.7473000000000001</v>
      </c>
      <c r="BD98" s="28">
        <v>40781</v>
      </c>
      <c r="BE98" s="30">
        <v>2.3955000000000002</v>
      </c>
      <c r="BF98" s="28">
        <v>40781</v>
      </c>
      <c r="BG98" s="30">
        <v>2.6726999999999999</v>
      </c>
      <c r="BH98" s="28">
        <v>40781</v>
      </c>
      <c r="BI98" s="30">
        <v>3.1177000000000001</v>
      </c>
      <c r="BJ98" s="890">
        <v>40781</v>
      </c>
      <c r="BK98" s="30">
        <v>2.754</v>
      </c>
      <c r="BL98" s="890">
        <v>40781</v>
      </c>
      <c r="BM98" s="30">
        <v>2.7610000000000001</v>
      </c>
      <c r="BN98" s="41">
        <v>40781</v>
      </c>
      <c r="BO98" s="30">
        <v>0.22900000000000001</v>
      </c>
      <c r="BP98" s="28">
        <v>40781</v>
      </c>
      <c r="BQ98" s="30">
        <v>0.65700000000000003</v>
      </c>
      <c r="BR98" s="28">
        <v>40781</v>
      </c>
      <c r="BS98" s="30">
        <v>1.248</v>
      </c>
      <c r="BT98" s="41">
        <v>40781</v>
      </c>
      <c r="BU98" s="30">
        <v>1.647</v>
      </c>
      <c r="BV98" s="28">
        <v>40781</v>
      </c>
      <c r="BW98" s="30">
        <v>2.2160000000000002</v>
      </c>
      <c r="BX98" s="1446"/>
      <c r="BY98" s="93">
        <v>40781</v>
      </c>
      <c r="BZ98" s="723">
        <v>2.4489999999999998</v>
      </c>
      <c r="CA98" s="28">
        <v>40781</v>
      </c>
      <c r="CB98" s="723">
        <v>3.008</v>
      </c>
      <c r="CC98" s="28">
        <v>40781</v>
      </c>
      <c r="CD98" s="723">
        <v>3.6259999999999999</v>
      </c>
      <c r="CE98" s="28">
        <v>40781</v>
      </c>
      <c r="CF98" s="723">
        <v>3.8620000000000001</v>
      </c>
      <c r="CG98" s="28">
        <v>40781</v>
      </c>
      <c r="CH98" s="723">
        <v>4.1340000000000003</v>
      </c>
      <c r="CI98" s="41">
        <v>40781</v>
      </c>
      <c r="CJ98" s="30">
        <v>2.2544</v>
      </c>
      <c r="CK98" s="28">
        <v>40781</v>
      </c>
      <c r="CL98" s="30">
        <v>2.7683999999999997</v>
      </c>
      <c r="CM98" s="28">
        <v>40781</v>
      </c>
      <c r="CN98" s="30">
        <v>3.4702000000000002</v>
      </c>
      <c r="CO98" s="114">
        <v>40781</v>
      </c>
      <c r="CP98" s="30">
        <v>3.6903999999999999</v>
      </c>
      <c r="CQ98" s="28">
        <v>40781</v>
      </c>
      <c r="CR98" s="30">
        <v>4.5269000000000004</v>
      </c>
      <c r="CS98" s="41">
        <v>40781</v>
      </c>
      <c r="CT98" s="30">
        <v>2.5480999999999998</v>
      </c>
      <c r="CU98" s="28">
        <v>40781</v>
      </c>
      <c r="CV98" s="30">
        <v>3.2997999999999998</v>
      </c>
      <c r="CW98" s="28">
        <v>40781</v>
      </c>
      <c r="CX98" s="30">
        <v>3.9149000000000003</v>
      </c>
      <c r="CY98" s="114">
        <v>40781</v>
      </c>
      <c r="CZ98" s="30">
        <v>4.1562000000000001</v>
      </c>
      <c r="DA98" s="28">
        <v>40781</v>
      </c>
      <c r="DB98" s="30">
        <v>4.8792</v>
      </c>
      <c r="DC98" s="41">
        <v>40781</v>
      </c>
      <c r="DD98" s="30">
        <v>2.9759000000000002</v>
      </c>
      <c r="DE98" s="28">
        <v>40781</v>
      </c>
      <c r="DF98" s="30">
        <v>3.6448999999999998</v>
      </c>
      <c r="DG98" s="28">
        <v>40781</v>
      </c>
      <c r="DH98" s="30">
        <v>4.2460000000000004</v>
      </c>
      <c r="DI98" s="114">
        <v>40781</v>
      </c>
      <c r="DJ98" s="30">
        <v>4.5323000000000002</v>
      </c>
      <c r="DK98" s="28"/>
      <c r="DL98" s="30"/>
      <c r="DM98" s="41">
        <v>40781</v>
      </c>
      <c r="DN98" s="30">
        <v>3.1991000000000001</v>
      </c>
      <c r="DO98" s="28">
        <v>40781</v>
      </c>
      <c r="DP98" s="30">
        <v>4.2891000000000004</v>
      </c>
      <c r="DQ98" s="28">
        <v>40781</v>
      </c>
      <c r="DR98" s="30">
        <v>4.8036000000000003</v>
      </c>
      <c r="DS98" s="114">
        <v>40781</v>
      </c>
      <c r="DT98" s="30">
        <v>4.8964999999999996</v>
      </c>
      <c r="DU98" s="28"/>
      <c r="DV98" s="30"/>
      <c r="DW98" s="41">
        <v>40781</v>
      </c>
      <c r="DX98" s="30">
        <v>4.7168999999999999</v>
      </c>
      <c r="DY98" s="28">
        <v>40781</v>
      </c>
      <c r="DZ98" s="30">
        <v>5.976</v>
      </c>
      <c r="EA98" s="28">
        <v>40781</v>
      </c>
      <c r="EB98" s="30">
        <v>7.2060000000000004</v>
      </c>
      <c r="EC98" s="114">
        <v>40781</v>
      </c>
      <c r="ED98" s="30">
        <v>7.3849</v>
      </c>
      <c r="EE98" s="28"/>
      <c r="EF98" s="23"/>
      <c r="EG98" s="1446"/>
      <c r="EH98" s="41">
        <v>40781</v>
      </c>
      <c r="EI98" s="30">
        <v>2.3632</v>
      </c>
      <c r="EJ98" s="28">
        <v>40781</v>
      </c>
      <c r="EK98" s="30">
        <v>3.0164</v>
      </c>
      <c r="EL98" s="28">
        <v>40781</v>
      </c>
      <c r="EM98" s="30">
        <v>3.7528000000000001</v>
      </c>
      <c r="EN98" s="28">
        <v>40781</v>
      </c>
      <c r="EO98" s="30">
        <v>4.0824999999999996</v>
      </c>
      <c r="EP98" s="28">
        <v>40781</v>
      </c>
      <c r="EQ98" s="88">
        <v>4.8263999999999996</v>
      </c>
      <c r="ER98" s="41">
        <v>40781</v>
      </c>
      <c r="ES98" s="30">
        <v>2.847</v>
      </c>
      <c r="ET98" s="28">
        <v>40781</v>
      </c>
      <c r="EU98" s="30">
        <v>3.4569000000000001</v>
      </c>
      <c r="EV98" s="28">
        <v>40781</v>
      </c>
      <c r="EW98" s="30">
        <v>3.9609000000000001</v>
      </c>
      <c r="EX98" s="28">
        <v>40781</v>
      </c>
      <c r="EY98" s="30">
        <v>4.4641999999999999</v>
      </c>
      <c r="EZ98" s="28">
        <v>40781</v>
      </c>
      <c r="FA98" s="30">
        <v>5.2263000000000002</v>
      </c>
      <c r="FB98" s="1446"/>
      <c r="FC98" s="881">
        <v>40781</v>
      </c>
      <c r="FD98" s="184">
        <v>11.141</v>
      </c>
    </row>
    <row r="99" spans="1:160">
      <c r="A99" s="5">
        <f t="shared" si="2"/>
        <v>40788</v>
      </c>
      <c r="B99" s="41">
        <v>40788</v>
      </c>
      <c r="C99" s="30">
        <v>0.7681</v>
      </c>
      <c r="D99" s="28">
        <v>40788</v>
      </c>
      <c r="E99" s="30">
        <v>1.2455000000000001</v>
      </c>
      <c r="F99" s="28">
        <v>40788</v>
      </c>
      <c r="G99" s="30">
        <v>1.7764</v>
      </c>
      <c r="H99" s="28">
        <v>40788</v>
      </c>
      <c r="I99" s="30">
        <v>2.1383000000000001</v>
      </c>
      <c r="J99" s="28">
        <v>40788</v>
      </c>
      <c r="K99" s="99">
        <v>2.883</v>
      </c>
      <c r="L99" s="41">
        <v>40788</v>
      </c>
      <c r="M99" s="30">
        <v>2.6945999999999999</v>
      </c>
      <c r="N99" s="28">
        <v>40788</v>
      </c>
      <c r="O99" s="30">
        <v>3.3548999999999998</v>
      </c>
      <c r="P99" s="28">
        <v>40788</v>
      </c>
      <c r="Q99" s="30">
        <v>3.7877999999999998</v>
      </c>
      <c r="R99" s="28">
        <v>40788</v>
      </c>
      <c r="S99" s="30">
        <v>4.0445000000000002</v>
      </c>
      <c r="T99" s="28">
        <v>40788</v>
      </c>
      <c r="U99" s="30">
        <v>4.3186999999999998</v>
      </c>
      <c r="V99" s="119">
        <v>40788</v>
      </c>
      <c r="W99" s="30">
        <v>2.6977000000000002</v>
      </c>
      <c r="X99" s="28">
        <v>40788</v>
      </c>
      <c r="Y99" s="30">
        <v>3.3633999999999999</v>
      </c>
      <c r="Z99" s="28">
        <v>40788</v>
      </c>
      <c r="AA99" s="30">
        <v>3.8364000000000003</v>
      </c>
      <c r="AB99" s="28">
        <v>40788</v>
      </c>
      <c r="AC99" s="30">
        <v>4.0522999999999998</v>
      </c>
      <c r="AD99" s="28">
        <v>40788</v>
      </c>
      <c r="AE99" s="30">
        <v>4.3468999999999998</v>
      </c>
      <c r="AF99" s="890">
        <v>40788</v>
      </c>
      <c r="AG99" s="30">
        <v>0.10299999999999999</v>
      </c>
      <c r="AH99" s="890">
        <v>40788</v>
      </c>
      <c r="AI99" s="30">
        <v>0.10299999999999999</v>
      </c>
      <c r="AJ99" s="41">
        <v>40788</v>
      </c>
      <c r="AK99" s="30">
        <v>6.7000000000000004E-2</v>
      </c>
      <c r="AL99" s="28">
        <v>40788</v>
      </c>
      <c r="AM99" s="30">
        <v>0.216</v>
      </c>
      <c r="AN99" s="28">
        <v>40788</v>
      </c>
      <c r="AO99" s="30">
        <v>0.48699999999999999</v>
      </c>
      <c r="AP99" s="41">
        <v>40788</v>
      </c>
      <c r="AQ99" s="30">
        <v>1.8719999999999999</v>
      </c>
      <c r="AR99" s="28">
        <v>40788</v>
      </c>
      <c r="AS99" s="30">
        <v>1.8980000000000001</v>
      </c>
      <c r="AT99" s="41">
        <v>40788</v>
      </c>
      <c r="AU99" s="30">
        <v>2.7589999999999999</v>
      </c>
      <c r="AV99" s="119">
        <v>40788</v>
      </c>
      <c r="AW99" s="30">
        <v>2.8289</v>
      </c>
      <c r="AX99" s="119">
        <v>40788</v>
      </c>
      <c r="AY99" s="99">
        <v>2.9290000000000003</v>
      </c>
      <c r="AZ99" s="41">
        <v>40788</v>
      </c>
      <c r="BA99" s="30">
        <v>1.1134999999999999</v>
      </c>
      <c r="BB99" s="28">
        <v>40788</v>
      </c>
      <c r="BC99" s="30">
        <v>1.702</v>
      </c>
      <c r="BD99" s="28">
        <v>40788</v>
      </c>
      <c r="BE99" s="30">
        <v>2.3281999999999998</v>
      </c>
      <c r="BF99" s="28">
        <v>40788</v>
      </c>
      <c r="BG99" s="30">
        <v>2.6114999999999999</v>
      </c>
      <c r="BH99" s="28">
        <v>40788</v>
      </c>
      <c r="BI99" s="30">
        <v>3.0568</v>
      </c>
      <c r="BJ99" s="890">
        <v>40788</v>
      </c>
      <c r="BK99" s="30">
        <v>2.6920000000000002</v>
      </c>
      <c r="BL99" s="890">
        <v>40788</v>
      </c>
      <c r="BM99" s="30">
        <v>2.6970000000000001</v>
      </c>
      <c r="BN99" s="41">
        <v>40788</v>
      </c>
      <c r="BO99" s="30">
        <v>0.22800000000000001</v>
      </c>
      <c r="BP99" s="28">
        <v>40788</v>
      </c>
      <c r="BQ99" s="30">
        <v>0.61799999999999999</v>
      </c>
      <c r="BR99" s="28">
        <v>40788</v>
      </c>
      <c r="BS99" s="30">
        <v>1.147</v>
      </c>
      <c r="BT99" s="41">
        <v>40788</v>
      </c>
      <c r="BU99" s="30">
        <v>1.54</v>
      </c>
      <c r="BV99" s="28">
        <v>40788</v>
      </c>
      <c r="BW99" s="30">
        <v>2.089</v>
      </c>
      <c r="BX99" s="1446"/>
      <c r="BY99" s="93">
        <v>40788</v>
      </c>
      <c r="BZ99" s="723">
        <v>2.3370000000000002</v>
      </c>
      <c r="CA99" s="28">
        <v>40788</v>
      </c>
      <c r="CB99" s="723">
        <v>2.89</v>
      </c>
      <c r="CC99" s="28">
        <v>40788</v>
      </c>
      <c r="CD99" s="723">
        <v>3.5259999999999998</v>
      </c>
      <c r="CE99" s="28">
        <v>40788</v>
      </c>
      <c r="CF99" s="723">
        <v>3.7789999999999999</v>
      </c>
      <c r="CG99" s="28">
        <v>40788</v>
      </c>
      <c r="CH99" s="723">
        <v>4.077</v>
      </c>
      <c r="CI99" s="41">
        <v>40788</v>
      </c>
      <c r="CJ99" s="30">
        <v>2.1631999999999998</v>
      </c>
      <c r="CK99" s="28">
        <v>40788</v>
      </c>
      <c r="CL99" s="30">
        <v>2.6941999999999999</v>
      </c>
      <c r="CM99" s="28">
        <v>40788</v>
      </c>
      <c r="CN99" s="30">
        <v>3.4087000000000001</v>
      </c>
      <c r="CO99" s="114">
        <v>40788</v>
      </c>
      <c r="CP99" s="30">
        <v>3.5567000000000002</v>
      </c>
      <c r="CQ99" s="28">
        <v>40788</v>
      </c>
      <c r="CR99" s="30">
        <v>4.4226999999999999</v>
      </c>
      <c r="CS99" s="41">
        <v>40788</v>
      </c>
      <c r="CT99" s="30">
        <v>2.4803000000000002</v>
      </c>
      <c r="CU99" s="28">
        <v>40788</v>
      </c>
      <c r="CV99" s="30">
        <v>3.2189999999999999</v>
      </c>
      <c r="CW99" s="28">
        <v>40788</v>
      </c>
      <c r="CX99" s="30">
        <v>3.8868</v>
      </c>
      <c r="CY99" s="114">
        <v>40788</v>
      </c>
      <c r="CZ99" s="30">
        <v>4.2088999999999999</v>
      </c>
      <c r="DA99" s="28">
        <v>40788</v>
      </c>
      <c r="DB99" s="30">
        <v>4.9644000000000004</v>
      </c>
      <c r="DC99" s="41">
        <v>40788</v>
      </c>
      <c r="DD99" s="30">
        <v>2.907</v>
      </c>
      <c r="DE99" s="28">
        <v>40788</v>
      </c>
      <c r="DF99" s="30">
        <v>3.6629</v>
      </c>
      <c r="DG99" s="28">
        <v>40788</v>
      </c>
      <c r="DH99" s="30">
        <v>4.1567999999999996</v>
      </c>
      <c r="DI99" s="114">
        <v>40788</v>
      </c>
      <c r="DJ99" s="30">
        <v>4.4229000000000003</v>
      </c>
      <c r="DK99" s="28"/>
      <c r="DL99" s="30"/>
      <c r="DM99" s="41">
        <v>40788</v>
      </c>
      <c r="DN99" s="30">
        <v>3.2225999999999999</v>
      </c>
      <c r="DO99" s="28">
        <v>40788</v>
      </c>
      <c r="DP99" s="30">
        <v>4.1795999999999998</v>
      </c>
      <c r="DQ99" s="28">
        <v>40788</v>
      </c>
      <c r="DR99" s="30">
        <v>4.7068000000000003</v>
      </c>
      <c r="DS99" s="114">
        <v>40788</v>
      </c>
      <c r="DT99" s="30">
        <v>4.7895000000000003</v>
      </c>
      <c r="DU99" s="28"/>
      <c r="DV99" s="30"/>
      <c r="DW99" s="41">
        <v>40788</v>
      </c>
      <c r="DX99" s="30">
        <v>5.0118</v>
      </c>
      <c r="DY99" s="28">
        <v>40788</v>
      </c>
      <c r="DZ99" s="30">
        <v>6.2979000000000003</v>
      </c>
      <c r="EA99" s="28">
        <v>40788</v>
      </c>
      <c r="EB99" s="30">
        <v>7.5405999999999995</v>
      </c>
      <c r="EC99" s="114">
        <v>40788</v>
      </c>
      <c r="ED99" s="30">
        <v>7.6893000000000002</v>
      </c>
      <c r="EE99" s="28"/>
      <c r="EF99" s="23"/>
      <c r="EG99" s="1446"/>
      <c r="EH99" s="41">
        <v>40788</v>
      </c>
      <c r="EI99" s="30">
        <v>2.1425999999999998</v>
      </c>
      <c r="EJ99" s="28">
        <v>40788</v>
      </c>
      <c r="EK99" s="30">
        <v>2.8527</v>
      </c>
      <c r="EL99" s="28">
        <v>40788</v>
      </c>
      <c r="EM99" s="30">
        <v>3.6034000000000002</v>
      </c>
      <c r="EN99" s="28">
        <v>40788</v>
      </c>
      <c r="EO99" s="30">
        <v>3.9375</v>
      </c>
      <c r="EP99" s="28">
        <v>40788</v>
      </c>
      <c r="EQ99" s="88">
        <v>4.6959</v>
      </c>
      <c r="ER99" s="41">
        <v>40788</v>
      </c>
      <c r="ES99" s="30">
        <v>2.8022999999999998</v>
      </c>
      <c r="ET99" s="28">
        <v>40788</v>
      </c>
      <c r="EU99" s="30">
        <v>3.3992</v>
      </c>
      <c r="EV99" s="28">
        <v>40788</v>
      </c>
      <c r="EW99" s="30">
        <v>3.9159999999999999</v>
      </c>
      <c r="EX99" s="28">
        <v>40788</v>
      </c>
      <c r="EY99" s="30">
        <v>4.4189999999999996</v>
      </c>
      <c r="EZ99" s="28">
        <v>40788</v>
      </c>
      <c r="FA99" s="30">
        <v>5.1936</v>
      </c>
      <c r="FB99" s="1446"/>
      <c r="FC99" s="881">
        <v>40788</v>
      </c>
      <c r="FD99" s="184">
        <v>11.05</v>
      </c>
    </row>
    <row r="100" spans="1:160">
      <c r="A100" s="5">
        <f t="shared" si="2"/>
        <v>40795</v>
      </c>
      <c r="B100" s="41">
        <v>40795</v>
      </c>
      <c r="C100" s="30">
        <v>0.60750000000000004</v>
      </c>
      <c r="D100" s="28">
        <v>40795</v>
      </c>
      <c r="E100" s="30">
        <v>1.0632999999999999</v>
      </c>
      <c r="F100" s="28">
        <v>40795</v>
      </c>
      <c r="G100" s="30">
        <v>1.5809</v>
      </c>
      <c r="H100" s="28">
        <v>40795</v>
      </c>
      <c r="I100" s="30">
        <v>1.9298</v>
      </c>
      <c r="J100" s="28">
        <v>40795</v>
      </c>
      <c r="K100" s="99">
        <v>2.5594000000000001</v>
      </c>
      <c r="L100" s="41">
        <v>40795</v>
      </c>
      <c r="M100" s="30">
        <v>2.8841000000000001</v>
      </c>
      <c r="N100" s="28">
        <v>40795</v>
      </c>
      <c r="O100" s="30">
        <v>3.3849999999999998</v>
      </c>
      <c r="P100" s="28">
        <v>40795</v>
      </c>
      <c r="Q100" s="30">
        <v>3.6954000000000002</v>
      </c>
      <c r="R100" s="28">
        <v>40795</v>
      </c>
      <c r="S100" s="30">
        <v>3.903</v>
      </c>
      <c r="T100" s="28">
        <v>40795</v>
      </c>
      <c r="U100" s="30">
        <v>4.1928999999999998</v>
      </c>
      <c r="V100" s="119">
        <v>40795</v>
      </c>
      <c r="W100" s="30">
        <v>2.8136999999999999</v>
      </c>
      <c r="X100" s="28">
        <v>40795</v>
      </c>
      <c r="Y100" s="30">
        <v>3.3717999999999999</v>
      </c>
      <c r="Z100" s="28">
        <v>40795</v>
      </c>
      <c r="AA100" s="30">
        <v>3.7208000000000001</v>
      </c>
      <c r="AB100" s="28">
        <v>40795</v>
      </c>
      <c r="AC100" s="30">
        <v>3.9325999999999999</v>
      </c>
      <c r="AD100" s="28">
        <v>40795</v>
      </c>
      <c r="AE100" s="30">
        <v>4.2169999999999996</v>
      </c>
      <c r="AF100" s="890">
        <v>40795</v>
      </c>
      <c r="AG100" s="30">
        <v>9.9000000000000005E-2</v>
      </c>
      <c r="AH100" s="890">
        <v>40795</v>
      </c>
      <c r="AI100" s="30">
        <v>0.1</v>
      </c>
      <c r="AJ100" s="41">
        <v>40795</v>
      </c>
      <c r="AK100" s="30">
        <v>6.7000000000000004E-2</v>
      </c>
      <c r="AL100" s="28">
        <v>40795</v>
      </c>
      <c r="AM100" s="30">
        <v>0.14399999999999999</v>
      </c>
      <c r="AN100" s="28">
        <v>40795</v>
      </c>
      <c r="AO100" s="30">
        <v>0.48499999999999999</v>
      </c>
      <c r="AP100" s="41">
        <v>40795</v>
      </c>
      <c r="AQ100" s="30">
        <v>1.8719999999999999</v>
      </c>
      <c r="AR100" s="28">
        <v>40795</v>
      </c>
      <c r="AS100" s="30">
        <v>1.645</v>
      </c>
      <c r="AT100" s="41">
        <v>40795</v>
      </c>
      <c r="AU100" s="30">
        <v>2.484</v>
      </c>
      <c r="AV100" s="119">
        <v>40795</v>
      </c>
      <c r="AW100" s="30">
        <v>2.5950000000000002</v>
      </c>
      <c r="AX100" s="119">
        <v>40795</v>
      </c>
      <c r="AY100" s="99">
        <v>2.6850000000000001</v>
      </c>
      <c r="AZ100" s="41">
        <v>40795</v>
      </c>
      <c r="BA100" s="30">
        <v>0.93279999999999996</v>
      </c>
      <c r="BB100" s="28">
        <v>40795</v>
      </c>
      <c r="BC100" s="30">
        <v>1.4708999999999999</v>
      </c>
      <c r="BD100" s="28">
        <v>40795</v>
      </c>
      <c r="BE100" s="30">
        <v>2.0832000000000002</v>
      </c>
      <c r="BF100" s="28">
        <v>40795</v>
      </c>
      <c r="BG100" s="30">
        <v>2.3639000000000001</v>
      </c>
      <c r="BH100" s="28">
        <v>40795</v>
      </c>
      <c r="BI100" s="30">
        <v>2.8086000000000002</v>
      </c>
      <c r="BJ100" s="890">
        <v>40795</v>
      </c>
      <c r="BK100" s="30">
        <v>2.4220000000000002</v>
      </c>
      <c r="BL100" s="890">
        <v>40795</v>
      </c>
      <c r="BM100" s="30">
        <v>2.4390000000000001</v>
      </c>
      <c r="BN100" s="41">
        <v>40795</v>
      </c>
      <c r="BO100" s="30">
        <v>0.223</v>
      </c>
      <c r="BP100" s="28">
        <v>40795</v>
      </c>
      <c r="BQ100" s="30">
        <v>0.60299999999999998</v>
      </c>
      <c r="BR100" s="28">
        <v>40795</v>
      </c>
      <c r="BS100" s="30">
        <v>1.149</v>
      </c>
      <c r="BT100" s="41">
        <v>40795</v>
      </c>
      <c r="BU100" s="30">
        <v>1.5070000000000001</v>
      </c>
      <c r="BV100" s="28">
        <v>40795</v>
      </c>
      <c r="BW100" s="30">
        <v>2.0960000000000001</v>
      </c>
      <c r="BX100" s="1446"/>
      <c r="BY100" s="93">
        <v>40795</v>
      </c>
      <c r="BZ100" s="723">
        <v>2.254</v>
      </c>
      <c r="CA100" s="28">
        <v>40795</v>
      </c>
      <c r="CB100" s="723">
        <v>2.7439999999999998</v>
      </c>
      <c r="CC100" s="28">
        <v>40795</v>
      </c>
      <c r="CD100" s="723">
        <v>3.351</v>
      </c>
      <c r="CE100" s="28">
        <v>40795</v>
      </c>
      <c r="CF100" s="723">
        <v>3.5840000000000001</v>
      </c>
      <c r="CG100" s="28">
        <v>40795</v>
      </c>
      <c r="CH100" s="723">
        <v>3.85</v>
      </c>
      <c r="CI100" s="41">
        <v>40795</v>
      </c>
      <c r="CJ100" s="30">
        <v>2.0447000000000002</v>
      </c>
      <c r="CK100" s="28">
        <v>40795</v>
      </c>
      <c r="CL100" s="30">
        <v>2.5777000000000001</v>
      </c>
      <c r="CM100" s="28">
        <v>40795</v>
      </c>
      <c r="CN100" s="30">
        <v>3.2240000000000002</v>
      </c>
      <c r="CO100" s="114">
        <v>40795</v>
      </c>
      <c r="CP100" s="30">
        <v>3.3542000000000001</v>
      </c>
      <c r="CQ100" s="28">
        <v>40795</v>
      </c>
      <c r="CR100" s="30">
        <v>4.2110000000000003</v>
      </c>
      <c r="CS100" s="41">
        <v>40795</v>
      </c>
      <c r="CT100" s="30">
        <v>2.3862999999999999</v>
      </c>
      <c r="CU100" s="28">
        <v>40795</v>
      </c>
      <c r="CV100" s="30">
        <v>3.1070000000000002</v>
      </c>
      <c r="CW100" s="28">
        <v>40795</v>
      </c>
      <c r="CX100" s="30">
        <v>3.7065999999999999</v>
      </c>
      <c r="CY100" s="114">
        <v>40795</v>
      </c>
      <c r="CZ100" s="30">
        <v>4.0308999999999999</v>
      </c>
      <c r="DA100" s="28">
        <v>40795</v>
      </c>
      <c r="DB100" s="30">
        <v>4.7771999999999997</v>
      </c>
      <c r="DC100" s="41">
        <v>40795</v>
      </c>
      <c r="DD100" s="30">
        <v>2.8921000000000001</v>
      </c>
      <c r="DE100" s="28">
        <v>40795</v>
      </c>
      <c r="DF100" s="30">
        <v>3.6291000000000002</v>
      </c>
      <c r="DG100" s="28">
        <v>40795</v>
      </c>
      <c r="DH100" s="30">
        <v>4.0757000000000003</v>
      </c>
      <c r="DI100" s="114">
        <v>40795</v>
      </c>
      <c r="DJ100" s="30">
        <v>4.2621000000000002</v>
      </c>
      <c r="DK100" s="28"/>
      <c r="DL100" s="30"/>
      <c r="DM100" s="41">
        <v>40795</v>
      </c>
      <c r="DN100" s="30">
        <v>3.1854</v>
      </c>
      <c r="DO100" s="28">
        <v>40795</v>
      </c>
      <c r="DP100" s="30">
        <v>4.0444000000000004</v>
      </c>
      <c r="DQ100" s="28">
        <v>40795</v>
      </c>
      <c r="DR100" s="30">
        <v>4.5583999999999998</v>
      </c>
      <c r="DS100" s="114">
        <v>40795</v>
      </c>
      <c r="DT100" s="30">
        <v>4.5983000000000001</v>
      </c>
      <c r="DU100" s="28"/>
      <c r="DV100" s="30"/>
      <c r="DW100" s="41">
        <v>40795</v>
      </c>
      <c r="DX100" s="30">
        <v>5.0899000000000001</v>
      </c>
      <c r="DY100" s="28">
        <v>40795</v>
      </c>
      <c r="DZ100" s="30">
        <v>6.3780000000000001</v>
      </c>
      <c r="EA100" s="28">
        <v>40795</v>
      </c>
      <c r="EB100" s="30">
        <v>7.5925000000000002</v>
      </c>
      <c r="EC100" s="114">
        <v>40795</v>
      </c>
      <c r="ED100" s="30">
        <v>7.7234999999999996</v>
      </c>
      <c r="EE100" s="28"/>
      <c r="EF100" s="23"/>
      <c r="EG100" s="1446"/>
      <c r="EH100" s="41">
        <v>40795</v>
      </c>
      <c r="EI100" s="30">
        <v>2.1211000000000002</v>
      </c>
      <c r="EJ100" s="28">
        <v>40795</v>
      </c>
      <c r="EK100" s="30">
        <v>2.7894999999999999</v>
      </c>
      <c r="EL100" s="28">
        <v>40795</v>
      </c>
      <c r="EM100" s="30">
        <v>3.5171999999999999</v>
      </c>
      <c r="EN100" s="28">
        <v>40795</v>
      </c>
      <c r="EO100" s="30">
        <v>3.8384</v>
      </c>
      <c r="EP100" s="28">
        <v>40795</v>
      </c>
      <c r="EQ100" s="88">
        <v>4.5818000000000003</v>
      </c>
      <c r="ER100" s="41">
        <v>40795</v>
      </c>
      <c r="ES100" s="30">
        <v>2.7229000000000001</v>
      </c>
      <c r="ET100" s="28">
        <v>40795</v>
      </c>
      <c r="EU100" s="30">
        <v>3.3302999999999998</v>
      </c>
      <c r="EV100" s="28">
        <v>40795</v>
      </c>
      <c r="EW100" s="30">
        <v>3.7570999999999999</v>
      </c>
      <c r="EX100" s="28">
        <v>40795</v>
      </c>
      <c r="EY100" s="30">
        <v>4.2470999999999997</v>
      </c>
      <c r="EZ100" s="28">
        <v>40795</v>
      </c>
      <c r="FA100" s="30">
        <v>5.0094000000000003</v>
      </c>
      <c r="FB100" s="1446"/>
      <c r="FC100" s="881">
        <v>40795</v>
      </c>
      <c r="FD100" s="184">
        <v>11.225</v>
      </c>
    </row>
    <row r="101" spans="1:160">
      <c r="A101" s="5">
        <f t="shared" si="2"/>
        <v>40802</v>
      </c>
      <c r="B101" s="41">
        <v>40802</v>
      </c>
      <c r="C101" s="30">
        <v>0.75990000000000002</v>
      </c>
      <c r="D101" s="28">
        <v>40802</v>
      </c>
      <c r="E101" s="30">
        <v>1.1840999999999999</v>
      </c>
      <c r="F101" s="28">
        <v>40802</v>
      </c>
      <c r="G101" s="30">
        <v>1.6709000000000001</v>
      </c>
      <c r="H101" s="28">
        <v>40802</v>
      </c>
      <c r="I101" s="30">
        <v>1.9733000000000001</v>
      </c>
      <c r="J101" s="28">
        <v>40802</v>
      </c>
      <c r="K101" s="99">
        <v>2.569</v>
      </c>
      <c r="L101" s="41">
        <v>40802</v>
      </c>
      <c r="M101" s="30">
        <v>2.6471999999999998</v>
      </c>
      <c r="N101" s="28">
        <v>40802</v>
      </c>
      <c r="O101" s="30">
        <v>3.0964999999999998</v>
      </c>
      <c r="P101" s="28">
        <v>40802</v>
      </c>
      <c r="Q101" s="30">
        <v>3.4954999999999998</v>
      </c>
      <c r="R101" s="28">
        <v>40802</v>
      </c>
      <c r="S101" s="30">
        <v>3.6997</v>
      </c>
      <c r="T101" s="28">
        <v>40802</v>
      </c>
      <c r="U101" s="30">
        <v>4.0693999999999999</v>
      </c>
      <c r="V101" s="119">
        <v>40802</v>
      </c>
      <c r="W101" s="30">
        <v>2.5598999999999998</v>
      </c>
      <c r="X101" s="28">
        <v>40802</v>
      </c>
      <c r="Y101" s="30">
        <v>3.1063999999999998</v>
      </c>
      <c r="Z101" s="28">
        <v>40802</v>
      </c>
      <c r="AA101" s="30">
        <v>3.5419999999999998</v>
      </c>
      <c r="AB101" s="28">
        <v>40802</v>
      </c>
      <c r="AC101" s="30">
        <v>3.7523999999999997</v>
      </c>
      <c r="AD101" s="28">
        <v>40802</v>
      </c>
      <c r="AE101" s="30">
        <v>4.0964999999999998</v>
      </c>
      <c r="AF101" s="890">
        <v>40802</v>
      </c>
      <c r="AG101" s="30">
        <v>9.4E-2</v>
      </c>
      <c r="AH101" s="890">
        <v>40802</v>
      </c>
      <c r="AI101" s="30">
        <v>9.5000000000000001E-2</v>
      </c>
      <c r="AJ101" s="41">
        <v>40802</v>
      </c>
      <c r="AK101" s="30">
        <v>6.7000000000000004E-2</v>
      </c>
      <c r="AL101" s="28">
        <v>40802</v>
      </c>
      <c r="AM101" s="30">
        <v>0.26300000000000001</v>
      </c>
      <c r="AN101" s="28">
        <v>40802</v>
      </c>
      <c r="AO101" s="30">
        <v>0.629</v>
      </c>
      <c r="AP101" s="41">
        <v>40802</v>
      </c>
      <c r="AQ101" s="30">
        <v>1.8719999999999999</v>
      </c>
      <c r="AR101" s="28">
        <v>40802</v>
      </c>
      <c r="AS101" s="30">
        <v>1.6339999999999999</v>
      </c>
      <c r="AT101" s="41">
        <v>40802</v>
      </c>
      <c r="AU101" s="30">
        <v>2.6040000000000001</v>
      </c>
      <c r="AV101" s="119">
        <v>40802</v>
      </c>
      <c r="AW101" s="30">
        <v>2.7191000000000001</v>
      </c>
      <c r="AX101" s="119">
        <v>40802</v>
      </c>
      <c r="AY101" s="99">
        <v>2.8120000000000003</v>
      </c>
      <c r="AZ101" s="41">
        <v>40802</v>
      </c>
      <c r="BA101" s="30">
        <v>1.0298</v>
      </c>
      <c r="BB101" s="28">
        <v>40802</v>
      </c>
      <c r="BC101" s="30">
        <v>1.5954000000000002</v>
      </c>
      <c r="BD101" s="28">
        <v>40802</v>
      </c>
      <c r="BE101" s="30">
        <v>2.1699000000000002</v>
      </c>
      <c r="BF101" s="28">
        <v>40802</v>
      </c>
      <c r="BG101" s="30">
        <v>2.4237000000000002</v>
      </c>
      <c r="BH101" s="28">
        <v>40802</v>
      </c>
      <c r="BI101" s="30">
        <v>2.8250999999999999</v>
      </c>
      <c r="BJ101" s="890">
        <v>40802</v>
      </c>
      <c r="BK101" s="30">
        <v>2.4910000000000001</v>
      </c>
      <c r="BL101" s="890">
        <v>40802</v>
      </c>
      <c r="BM101" s="30">
        <v>2.496</v>
      </c>
      <c r="BN101" s="41">
        <v>40802</v>
      </c>
      <c r="BO101" s="30">
        <v>0.245</v>
      </c>
      <c r="BP101" s="28">
        <v>40802</v>
      </c>
      <c r="BQ101" s="30">
        <v>0.68899999999999995</v>
      </c>
      <c r="BR101" s="28">
        <v>40802</v>
      </c>
      <c r="BS101" s="30">
        <v>1.256</v>
      </c>
      <c r="BT101" s="41">
        <v>40802</v>
      </c>
      <c r="BU101" s="30">
        <v>1.5979999999999999</v>
      </c>
      <c r="BV101" s="28">
        <v>40802</v>
      </c>
      <c r="BW101" s="30">
        <v>2.1419999999999999</v>
      </c>
      <c r="BX101" s="1446"/>
      <c r="BY101" s="93">
        <v>40802</v>
      </c>
      <c r="BZ101" s="723">
        <v>2.4359999999999999</v>
      </c>
      <c r="CA101" s="28">
        <v>40802</v>
      </c>
      <c r="CB101" s="723">
        <v>2.9089999999999998</v>
      </c>
      <c r="CC101" s="28">
        <v>40802</v>
      </c>
      <c r="CD101" s="723">
        <v>3.4409999999999998</v>
      </c>
      <c r="CE101" s="28">
        <v>40802</v>
      </c>
      <c r="CF101" s="723">
        <v>3.629</v>
      </c>
      <c r="CG101" s="28">
        <v>40802</v>
      </c>
      <c r="CH101" s="723">
        <v>3.8</v>
      </c>
      <c r="CI101" s="41">
        <v>40802</v>
      </c>
      <c r="CJ101" s="30">
        <v>2.2418</v>
      </c>
      <c r="CK101" s="28">
        <v>40802</v>
      </c>
      <c r="CL101" s="30">
        <v>2.7858000000000001</v>
      </c>
      <c r="CM101" s="28">
        <v>40802</v>
      </c>
      <c r="CN101" s="30">
        <v>3.3536000000000001</v>
      </c>
      <c r="CO101" s="114">
        <v>40802</v>
      </c>
      <c r="CP101" s="30">
        <v>3.4872999999999998</v>
      </c>
      <c r="CQ101" s="28">
        <v>40802</v>
      </c>
      <c r="CR101" s="30">
        <v>4.2416</v>
      </c>
      <c r="CS101" s="41">
        <v>40802</v>
      </c>
      <c r="CT101" s="30">
        <v>2.6591</v>
      </c>
      <c r="CU101" s="28">
        <v>40802</v>
      </c>
      <c r="CV101" s="30">
        <v>3.4072</v>
      </c>
      <c r="CW101" s="28">
        <v>40802</v>
      </c>
      <c r="CX101" s="30">
        <v>3.9483000000000001</v>
      </c>
      <c r="CY101" s="114">
        <v>40802</v>
      </c>
      <c r="CZ101" s="30">
        <v>4.2861000000000002</v>
      </c>
      <c r="DA101" s="28">
        <v>40802</v>
      </c>
      <c r="DB101" s="30">
        <v>5.0198999999999998</v>
      </c>
      <c r="DC101" s="41">
        <v>40802</v>
      </c>
      <c r="DD101" s="30">
        <v>3.1335999999999999</v>
      </c>
      <c r="DE101" s="28">
        <v>40802</v>
      </c>
      <c r="DF101" s="30">
        <v>3.8711000000000002</v>
      </c>
      <c r="DG101" s="28">
        <v>40802</v>
      </c>
      <c r="DH101" s="30">
        <v>4.2591999999999999</v>
      </c>
      <c r="DI101" s="114">
        <v>40802</v>
      </c>
      <c r="DJ101" s="30">
        <v>4.4091000000000005</v>
      </c>
      <c r="DK101" s="28"/>
      <c r="DL101" s="30"/>
      <c r="DM101" s="41">
        <v>40802</v>
      </c>
      <c r="DN101" s="30">
        <v>3.3632</v>
      </c>
      <c r="DO101" s="28">
        <v>40802</v>
      </c>
      <c r="DP101" s="30">
        <v>4.2152000000000003</v>
      </c>
      <c r="DQ101" s="28">
        <v>40802</v>
      </c>
      <c r="DR101" s="30">
        <v>4.7007000000000003</v>
      </c>
      <c r="DS101" s="114">
        <v>40802</v>
      </c>
      <c r="DT101" s="30">
        <v>4.7141000000000002</v>
      </c>
      <c r="DU101" s="28"/>
      <c r="DV101" s="30"/>
      <c r="DW101" s="41">
        <v>40802</v>
      </c>
      <c r="DX101" s="30">
        <v>5.2362000000000002</v>
      </c>
      <c r="DY101" s="28">
        <v>40802</v>
      </c>
      <c r="DZ101" s="30">
        <v>6.5652999999999997</v>
      </c>
      <c r="EA101" s="28">
        <v>40802</v>
      </c>
      <c r="EB101" s="30">
        <v>7.7112999999999996</v>
      </c>
      <c r="EC101" s="114">
        <v>40802</v>
      </c>
      <c r="ED101" s="30">
        <v>7.8258000000000001</v>
      </c>
      <c r="EE101" s="28"/>
      <c r="EF101" s="23"/>
      <c r="EG101" s="1446"/>
      <c r="EH101" s="41">
        <v>40802</v>
      </c>
      <c r="EI101" s="30">
        <v>2.3148</v>
      </c>
      <c r="EJ101" s="28">
        <v>40802</v>
      </c>
      <c r="EK101" s="30">
        <v>2.9849000000000001</v>
      </c>
      <c r="EL101" s="28">
        <v>40802</v>
      </c>
      <c r="EM101" s="30">
        <v>3.6393</v>
      </c>
      <c r="EN101" s="28">
        <v>40802</v>
      </c>
      <c r="EO101" s="30">
        <v>3.9415</v>
      </c>
      <c r="EP101" s="28">
        <v>40802</v>
      </c>
      <c r="EQ101" s="88">
        <v>4.6454000000000004</v>
      </c>
      <c r="ER101" s="41">
        <v>40802</v>
      </c>
      <c r="ES101" s="30">
        <v>3.0007999999999999</v>
      </c>
      <c r="ET101" s="28">
        <v>40802</v>
      </c>
      <c r="EU101" s="30">
        <v>3.5792000000000002</v>
      </c>
      <c r="EV101" s="28">
        <v>40802</v>
      </c>
      <c r="EW101" s="30">
        <v>3.9474999999999998</v>
      </c>
      <c r="EX101" s="28">
        <v>40802</v>
      </c>
      <c r="EY101" s="30">
        <v>4.4210000000000003</v>
      </c>
      <c r="EZ101" s="28">
        <v>40802</v>
      </c>
      <c r="FA101" s="30">
        <v>5.1407999999999996</v>
      </c>
      <c r="FB101" s="1446"/>
      <c r="FC101" s="881">
        <v>40802</v>
      </c>
      <c r="FD101" s="184">
        <v>11.427</v>
      </c>
    </row>
    <row r="102" spans="1:160">
      <c r="A102" s="5">
        <f t="shared" si="2"/>
        <v>40809</v>
      </c>
      <c r="B102" s="41">
        <v>40809</v>
      </c>
      <c r="C102" s="30">
        <v>0.59509999999999996</v>
      </c>
      <c r="D102" s="28">
        <v>40809</v>
      </c>
      <c r="E102" s="30">
        <v>1.0580000000000001</v>
      </c>
      <c r="F102" s="28">
        <v>40809</v>
      </c>
      <c r="G102" s="30">
        <v>1.5291000000000001</v>
      </c>
      <c r="H102" s="28">
        <v>40809</v>
      </c>
      <c r="I102" s="30">
        <v>1.8433000000000002</v>
      </c>
      <c r="J102" s="28">
        <v>40809</v>
      </c>
      <c r="K102" s="99">
        <v>2.3608000000000002</v>
      </c>
      <c r="L102" s="41">
        <v>40809</v>
      </c>
      <c r="M102" s="30">
        <v>2.5996999999999999</v>
      </c>
      <c r="N102" s="28">
        <v>40809</v>
      </c>
      <c r="O102" s="30">
        <v>3.1775000000000002</v>
      </c>
      <c r="P102" s="28">
        <v>40809</v>
      </c>
      <c r="Q102" s="30">
        <v>3.5225</v>
      </c>
      <c r="R102" s="28">
        <v>40809</v>
      </c>
      <c r="S102" s="30">
        <v>3.7377000000000002</v>
      </c>
      <c r="T102" s="28">
        <v>40809</v>
      </c>
      <c r="U102" s="30">
        <v>4.1292</v>
      </c>
      <c r="V102" s="119">
        <v>40809</v>
      </c>
      <c r="W102" s="30">
        <v>2.5274999999999999</v>
      </c>
      <c r="X102" s="28">
        <v>40809</v>
      </c>
      <c r="Y102" s="30">
        <v>3.1524000000000001</v>
      </c>
      <c r="Z102" s="28">
        <v>40809</v>
      </c>
      <c r="AA102" s="30">
        <v>3.5541</v>
      </c>
      <c r="AB102" s="28">
        <v>40809</v>
      </c>
      <c r="AC102" s="30">
        <v>3.7499000000000002</v>
      </c>
      <c r="AD102" s="28">
        <v>40809</v>
      </c>
      <c r="AE102" s="30">
        <v>4.1433999999999997</v>
      </c>
      <c r="AF102" s="890">
        <v>40809</v>
      </c>
      <c r="AG102" s="30">
        <v>9.5000000000000001E-2</v>
      </c>
      <c r="AH102" s="890">
        <v>40809</v>
      </c>
      <c r="AI102" s="30">
        <v>9.5000000000000001E-2</v>
      </c>
      <c r="AJ102" s="41">
        <v>40809</v>
      </c>
      <c r="AK102" s="30">
        <v>6.7000000000000004E-2</v>
      </c>
      <c r="AL102" s="28">
        <v>40809</v>
      </c>
      <c r="AM102" s="30">
        <v>0.30399999999999999</v>
      </c>
      <c r="AN102" s="28">
        <v>40809</v>
      </c>
      <c r="AO102" s="30">
        <v>0.64500000000000002</v>
      </c>
      <c r="AP102" s="41">
        <v>40809</v>
      </c>
      <c r="AQ102" s="30">
        <v>1.8719999999999999</v>
      </c>
      <c r="AR102" s="28">
        <v>40809</v>
      </c>
      <c r="AS102" s="30">
        <v>1.611</v>
      </c>
      <c r="AT102" s="41">
        <v>40809</v>
      </c>
      <c r="AU102" s="30">
        <v>2.5590000000000002</v>
      </c>
      <c r="AV102" s="119">
        <v>40809</v>
      </c>
      <c r="AW102" s="30">
        <v>2.6593</v>
      </c>
      <c r="AX102" s="119">
        <v>40809</v>
      </c>
      <c r="AY102" s="99">
        <v>2.746</v>
      </c>
      <c r="AZ102" s="41">
        <v>40809</v>
      </c>
      <c r="BA102" s="30">
        <v>0.95889999999999997</v>
      </c>
      <c r="BB102" s="28">
        <v>40809</v>
      </c>
      <c r="BC102" s="30">
        <v>1.5188999999999999</v>
      </c>
      <c r="BD102" s="28">
        <v>40809</v>
      </c>
      <c r="BE102" s="30">
        <v>2.0640000000000001</v>
      </c>
      <c r="BF102" s="28">
        <v>40809</v>
      </c>
      <c r="BG102" s="30">
        <v>2.3119000000000001</v>
      </c>
      <c r="BH102" s="28">
        <v>40809</v>
      </c>
      <c r="BI102" s="30">
        <v>2.6852999999999998</v>
      </c>
      <c r="BJ102" s="890">
        <v>40809</v>
      </c>
      <c r="BK102" s="30">
        <v>2.3220000000000001</v>
      </c>
      <c r="BL102" s="890">
        <v>40809</v>
      </c>
      <c r="BM102" s="30">
        <v>2.379</v>
      </c>
      <c r="BN102" s="41">
        <v>40809</v>
      </c>
      <c r="BO102" s="30">
        <v>0.28599999999999998</v>
      </c>
      <c r="BP102" s="28">
        <v>40809</v>
      </c>
      <c r="BQ102" s="30">
        <v>0.66</v>
      </c>
      <c r="BR102" s="28">
        <v>40809</v>
      </c>
      <c r="BS102" s="30">
        <v>1.2030000000000001</v>
      </c>
      <c r="BT102" s="41">
        <v>40809</v>
      </c>
      <c r="BU102" s="30">
        <v>1.4910000000000001</v>
      </c>
      <c r="BV102" s="28">
        <v>40809</v>
      </c>
      <c r="BW102" s="30">
        <v>1.9850000000000001</v>
      </c>
      <c r="BX102" s="1446"/>
      <c r="BY102" s="93">
        <v>40809</v>
      </c>
      <c r="BZ102" s="723">
        <v>2.407</v>
      </c>
      <c r="CA102" s="28">
        <v>40809</v>
      </c>
      <c r="CB102" s="723">
        <v>2.8759999999999999</v>
      </c>
      <c r="CC102" s="28">
        <v>40809</v>
      </c>
      <c r="CD102" s="723">
        <v>3.3879999999999999</v>
      </c>
      <c r="CE102" s="28">
        <v>40809</v>
      </c>
      <c r="CF102" s="723">
        <v>3.569</v>
      </c>
      <c r="CG102" s="28">
        <v>40809</v>
      </c>
      <c r="CH102" s="723">
        <v>3.6560000000000001</v>
      </c>
      <c r="CI102" s="41">
        <v>40809</v>
      </c>
      <c r="CJ102" s="30">
        <v>2.1413000000000002</v>
      </c>
      <c r="CK102" s="28">
        <v>40809</v>
      </c>
      <c r="CL102" s="30">
        <v>2.6901000000000002</v>
      </c>
      <c r="CM102" s="28">
        <v>40809</v>
      </c>
      <c r="CN102" s="30">
        <v>3.2423000000000002</v>
      </c>
      <c r="CO102" s="114">
        <v>40809</v>
      </c>
      <c r="CP102" s="30">
        <v>3.3555999999999999</v>
      </c>
      <c r="CQ102" s="28">
        <v>40809</v>
      </c>
      <c r="CR102" s="30">
        <v>4.0510999999999999</v>
      </c>
      <c r="CS102" s="41">
        <v>40809</v>
      </c>
      <c r="CT102" s="30">
        <v>2.6051000000000002</v>
      </c>
      <c r="CU102" s="28">
        <v>40809</v>
      </c>
      <c r="CV102" s="30">
        <v>3.3370000000000002</v>
      </c>
      <c r="CW102" s="28">
        <v>40809</v>
      </c>
      <c r="CX102" s="30">
        <v>3.8626</v>
      </c>
      <c r="CY102" s="114">
        <v>40809</v>
      </c>
      <c r="CZ102" s="30">
        <v>4.1798999999999999</v>
      </c>
      <c r="DA102" s="28">
        <v>40809</v>
      </c>
      <c r="DB102" s="30">
        <v>4.9048999999999996</v>
      </c>
      <c r="DC102" s="41">
        <v>40809</v>
      </c>
      <c r="DD102" s="30">
        <v>3.1065</v>
      </c>
      <c r="DE102" s="28">
        <v>40809</v>
      </c>
      <c r="DF102" s="30">
        <v>3.7887</v>
      </c>
      <c r="DG102" s="28">
        <v>40809</v>
      </c>
      <c r="DH102" s="30">
        <v>4.2213000000000003</v>
      </c>
      <c r="DI102" s="114">
        <v>40809</v>
      </c>
      <c r="DJ102" s="30">
        <v>4.3205999999999998</v>
      </c>
      <c r="DK102" s="28"/>
      <c r="DL102" s="30"/>
      <c r="DM102" s="41">
        <v>40809</v>
      </c>
      <c r="DN102" s="30">
        <v>3.3289</v>
      </c>
      <c r="DO102" s="28">
        <v>40809</v>
      </c>
      <c r="DP102" s="30">
        <v>4.1867000000000001</v>
      </c>
      <c r="DQ102" s="28">
        <v>40809</v>
      </c>
      <c r="DR102" s="30">
        <v>4.6566999999999998</v>
      </c>
      <c r="DS102" s="114">
        <v>40809</v>
      </c>
      <c r="DT102" s="30">
        <v>4.6896000000000004</v>
      </c>
      <c r="DU102" s="28"/>
      <c r="DV102" s="30"/>
      <c r="DW102" s="41">
        <v>40809</v>
      </c>
      <c r="DX102" s="30">
        <v>5.2130999999999998</v>
      </c>
      <c r="DY102" s="28">
        <v>40809</v>
      </c>
      <c r="DZ102" s="30">
        <v>6.5468999999999999</v>
      </c>
      <c r="EA102" s="28">
        <v>40809</v>
      </c>
      <c r="EB102" s="30">
        <v>7.6874000000000002</v>
      </c>
      <c r="EC102" s="114">
        <v>40809</v>
      </c>
      <c r="ED102" s="30">
        <v>7.7812999999999999</v>
      </c>
      <c r="EE102" s="28"/>
      <c r="EF102" s="23"/>
      <c r="EG102" s="1446"/>
      <c r="EH102" s="41">
        <v>40809</v>
      </c>
      <c r="EI102" s="30">
        <v>2.1943999999999999</v>
      </c>
      <c r="EJ102" s="28">
        <v>40809</v>
      </c>
      <c r="EK102" s="30">
        <v>2.8807999999999998</v>
      </c>
      <c r="EL102" s="28">
        <v>40809</v>
      </c>
      <c r="EM102" s="30">
        <v>3.5428999999999999</v>
      </c>
      <c r="EN102" s="28">
        <v>40809</v>
      </c>
      <c r="EO102" s="30">
        <v>3.8226</v>
      </c>
      <c r="EP102" s="28">
        <v>40809</v>
      </c>
      <c r="EQ102" s="88">
        <v>4.4455</v>
      </c>
      <c r="ER102" s="41">
        <v>40809</v>
      </c>
      <c r="ES102" s="30">
        <v>2.9346999999999999</v>
      </c>
      <c r="ET102" s="28">
        <v>40809</v>
      </c>
      <c r="EU102" s="30">
        <v>3.5278999999999998</v>
      </c>
      <c r="EV102" s="28">
        <v>40809</v>
      </c>
      <c r="EW102" s="30">
        <v>3.8807</v>
      </c>
      <c r="EX102" s="28">
        <v>40809</v>
      </c>
      <c r="EY102" s="30">
        <v>4.3337000000000003</v>
      </c>
      <c r="EZ102" s="28">
        <v>40809</v>
      </c>
      <c r="FA102" s="30">
        <v>5.0247999999999999</v>
      </c>
      <c r="FB102" s="1446"/>
      <c r="FC102" s="881">
        <v>40809</v>
      </c>
      <c r="FD102" s="184">
        <v>11.393000000000001</v>
      </c>
    </row>
    <row r="103" spans="1:160">
      <c r="A103" s="5">
        <f t="shared" si="2"/>
        <v>40816</v>
      </c>
      <c r="B103" s="41">
        <v>40816</v>
      </c>
      <c r="C103" s="30">
        <v>0.77149999999999996</v>
      </c>
      <c r="D103" s="28">
        <v>40816</v>
      </c>
      <c r="E103" s="30">
        <v>1.2242999999999999</v>
      </c>
      <c r="F103" s="28">
        <v>40816</v>
      </c>
      <c r="G103" s="30">
        <v>1.7031000000000001</v>
      </c>
      <c r="H103" s="28">
        <v>40816</v>
      </c>
      <c r="I103" s="30">
        <v>2.0228000000000002</v>
      </c>
      <c r="J103" s="28">
        <v>40816</v>
      </c>
      <c r="K103" s="99">
        <v>2.5638000000000001</v>
      </c>
      <c r="L103" s="41">
        <v>40816</v>
      </c>
      <c r="M103" s="30">
        <v>2.3788999999999998</v>
      </c>
      <c r="N103" s="28">
        <v>40816</v>
      </c>
      <c r="O103" s="30">
        <v>3.0655000000000001</v>
      </c>
      <c r="P103" s="28">
        <v>40816</v>
      </c>
      <c r="Q103" s="30">
        <v>3.444</v>
      </c>
      <c r="R103" s="28">
        <v>40816</v>
      </c>
      <c r="S103" s="30">
        <v>3.6475</v>
      </c>
      <c r="T103" s="28">
        <v>40816</v>
      </c>
      <c r="U103" s="30">
        <v>4.0425000000000004</v>
      </c>
      <c r="V103" s="119">
        <v>40816</v>
      </c>
      <c r="W103" s="30">
        <v>2.3395000000000001</v>
      </c>
      <c r="X103" s="28">
        <v>40816</v>
      </c>
      <c r="Y103" s="30">
        <v>3.0383</v>
      </c>
      <c r="Z103" s="28">
        <v>40816</v>
      </c>
      <c r="AA103" s="30">
        <v>3.4933999999999998</v>
      </c>
      <c r="AB103" s="28">
        <v>40816</v>
      </c>
      <c r="AC103" s="30">
        <v>3.6776</v>
      </c>
      <c r="AD103" s="28">
        <v>40816</v>
      </c>
      <c r="AE103" s="30">
        <v>4.0560999999999998</v>
      </c>
      <c r="AF103" s="890">
        <v>40816</v>
      </c>
      <c r="AG103" s="30">
        <v>9.2999999999999999E-2</v>
      </c>
      <c r="AH103" s="890">
        <v>40816</v>
      </c>
      <c r="AI103" s="30">
        <v>9.4E-2</v>
      </c>
      <c r="AJ103" s="41">
        <v>40816</v>
      </c>
      <c r="AK103" s="30">
        <v>6.7000000000000004E-2</v>
      </c>
      <c r="AL103" s="28">
        <v>40816</v>
      </c>
      <c r="AM103" s="30">
        <v>0.11</v>
      </c>
      <c r="AN103" s="28">
        <v>40816</v>
      </c>
      <c r="AO103" s="30">
        <v>0.56799999999999995</v>
      </c>
      <c r="AP103" s="41">
        <v>40816</v>
      </c>
      <c r="AQ103" s="30">
        <v>1.8719999999999999</v>
      </c>
      <c r="AR103" s="28">
        <v>40816</v>
      </c>
      <c r="AS103" s="30">
        <v>1.7069999999999999</v>
      </c>
      <c r="AT103" s="41">
        <v>40816</v>
      </c>
      <c r="AU103" s="30">
        <v>2.6019999999999999</v>
      </c>
      <c r="AV103" s="119">
        <v>40816</v>
      </c>
      <c r="AW103" s="30">
        <v>2.7492999999999999</v>
      </c>
      <c r="AX103" s="119">
        <v>40816</v>
      </c>
      <c r="AY103" s="99">
        <v>2.8450000000000002</v>
      </c>
      <c r="AZ103" s="41">
        <v>40816</v>
      </c>
      <c r="BA103" s="30">
        <v>1.1027</v>
      </c>
      <c r="BB103" s="28">
        <v>40816</v>
      </c>
      <c r="BC103" s="30">
        <v>1.6253</v>
      </c>
      <c r="BD103" s="28">
        <v>40816</v>
      </c>
      <c r="BE103" s="30">
        <v>2.1755</v>
      </c>
      <c r="BF103" s="28">
        <v>40816</v>
      </c>
      <c r="BG103" s="30">
        <v>2.4131</v>
      </c>
      <c r="BH103" s="28">
        <v>40816</v>
      </c>
      <c r="BI103" s="30">
        <v>2.7991999999999999</v>
      </c>
      <c r="BJ103" s="890">
        <v>40816</v>
      </c>
      <c r="BK103" s="30">
        <v>2.431</v>
      </c>
      <c r="BL103" s="890">
        <v>40816</v>
      </c>
      <c r="BM103" s="30">
        <v>2.4820000000000002</v>
      </c>
      <c r="BN103" s="41">
        <v>40816</v>
      </c>
      <c r="BO103" s="30">
        <v>0.32700000000000001</v>
      </c>
      <c r="BP103" s="28">
        <v>40816</v>
      </c>
      <c r="BQ103" s="30">
        <v>0.72199999999999998</v>
      </c>
      <c r="BR103" s="28">
        <v>40816</v>
      </c>
      <c r="BS103" s="30">
        <v>1.268</v>
      </c>
      <c r="BT103" s="41">
        <v>40816</v>
      </c>
      <c r="BU103" s="30">
        <v>1.556</v>
      </c>
      <c r="BV103" s="28">
        <v>40816</v>
      </c>
      <c r="BW103" s="30">
        <v>2.0920000000000001</v>
      </c>
      <c r="BX103" s="1446"/>
      <c r="BY103" s="93">
        <v>40816</v>
      </c>
      <c r="BZ103" s="723">
        <v>2.5179999999999998</v>
      </c>
      <c r="CA103" s="28">
        <v>40816</v>
      </c>
      <c r="CB103" s="723">
        <v>2.9689999999999999</v>
      </c>
      <c r="CC103" s="28">
        <v>40816</v>
      </c>
      <c r="CD103" s="723">
        <v>3.52</v>
      </c>
      <c r="CE103" s="28">
        <v>40816</v>
      </c>
      <c r="CF103" s="723">
        <v>3.7</v>
      </c>
      <c r="CG103" s="28">
        <v>40816</v>
      </c>
      <c r="CH103" s="723">
        <v>3.798</v>
      </c>
      <c r="CI103" s="41">
        <v>40816</v>
      </c>
      <c r="CJ103" s="30">
        <v>2.2715000000000001</v>
      </c>
      <c r="CK103" s="28">
        <v>40816</v>
      </c>
      <c r="CL103" s="30">
        <v>2.8185000000000002</v>
      </c>
      <c r="CM103" s="28">
        <v>40816</v>
      </c>
      <c r="CN103" s="30">
        <v>3.3807999999999998</v>
      </c>
      <c r="CO103" s="114">
        <v>40816</v>
      </c>
      <c r="CP103" s="30">
        <v>3.4868000000000001</v>
      </c>
      <c r="CQ103" s="28">
        <v>40816</v>
      </c>
      <c r="CR103" s="30">
        <v>4.1993</v>
      </c>
      <c r="CS103" s="41">
        <v>40816</v>
      </c>
      <c r="CT103" s="30">
        <v>2.7372999999999998</v>
      </c>
      <c r="CU103" s="28">
        <v>40816</v>
      </c>
      <c r="CV103" s="30">
        <v>3.4674</v>
      </c>
      <c r="CW103" s="28">
        <v>40816</v>
      </c>
      <c r="CX103" s="30">
        <v>4.0129999999999999</v>
      </c>
      <c r="CY103" s="114">
        <v>40816</v>
      </c>
      <c r="CZ103" s="30">
        <v>4.3331</v>
      </c>
      <c r="DA103" s="28">
        <v>40816</v>
      </c>
      <c r="DB103" s="30">
        <v>5.0751999999999997</v>
      </c>
      <c r="DC103" s="41">
        <v>40816</v>
      </c>
      <c r="DD103" s="30">
        <v>3.2602000000000002</v>
      </c>
      <c r="DE103" s="28">
        <v>40816</v>
      </c>
      <c r="DF103" s="30">
        <v>3.9405999999999999</v>
      </c>
      <c r="DG103" s="28">
        <v>40816</v>
      </c>
      <c r="DH103" s="30">
        <v>4.3932000000000002</v>
      </c>
      <c r="DI103" s="114">
        <v>40816</v>
      </c>
      <c r="DJ103" s="30">
        <v>4.4953000000000003</v>
      </c>
      <c r="DK103" s="28"/>
      <c r="DL103" s="30"/>
      <c r="DM103" s="41">
        <v>40816</v>
      </c>
      <c r="DN103" s="30">
        <v>3.6160000000000001</v>
      </c>
      <c r="DO103" s="28">
        <v>40816</v>
      </c>
      <c r="DP103" s="30">
        <v>4.4619999999999997</v>
      </c>
      <c r="DQ103" s="28">
        <v>40816</v>
      </c>
      <c r="DR103" s="30">
        <v>4.9528999999999996</v>
      </c>
      <c r="DS103" s="114">
        <v>40816</v>
      </c>
      <c r="DT103" s="30">
        <v>4.9905999999999997</v>
      </c>
      <c r="DU103" s="28"/>
      <c r="DV103" s="30"/>
      <c r="DW103" s="41">
        <v>40816</v>
      </c>
      <c r="DX103" s="30">
        <v>5.3213999999999997</v>
      </c>
      <c r="DY103" s="28">
        <v>40816</v>
      </c>
      <c r="DZ103" s="30">
        <v>6.6535000000000002</v>
      </c>
      <c r="EA103" s="28">
        <v>40816</v>
      </c>
      <c r="EB103" s="30">
        <v>7.8140000000000001</v>
      </c>
      <c r="EC103" s="114">
        <v>40816</v>
      </c>
      <c r="ED103" s="30">
        <v>7.9107000000000003</v>
      </c>
      <c r="EE103" s="28"/>
      <c r="EF103" s="23"/>
      <c r="EG103" s="1446"/>
      <c r="EH103" s="41">
        <v>40816</v>
      </c>
      <c r="EI103" s="30">
        <v>2.2845</v>
      </c>
      <c r="EJ103" s="28">
        <v>40816</v>
      </c>
      <c r="EK103" s="30">
        <v>2.9643999999999999</v>
      </c>
      <c r="EL103" s="28">
        <v>40816</v>
      </c>
      <c r="EM103" s="30">
        <v>3.6400999999999999</v>
      </c>
      <c r="EN103" s="28">
        <v>40816</v>
      </c>
      <c r="EO103" s="30">
        <v>3.9472</v>
      </c>
      <c r="EP103" s="28">
        <v>40816</v>
      </c>
      <c r="EQ103" s="88">
        <v>4.5750999999999999</v>
      </c>
      <c r="ER103" s="41">
        <v>40816</v>
      </c>
      <c r="ES103" s="30">
        <v>3.0478999999999998</v>
      </c>
      <c r="ET103" s="28">
        <v>40816</v>
      </c>
      <c r="EU103" s="30">
        <v>3.6393</v>
      </c>
      <c r="EV103" s="28">
        <v>40816</v>
      </c>
      <c r="EW103" s="30">
        <v>4.0121000000000002</v>
      </c>
      <c r="EX103" s="28">
        <v>40816</v>
      </c>
      <c r="EY103" s="30">
        <v>4.4678000000000004</v>
      </c>
      <c r="EZ103" s="28">
        <v>40816</v>
      </c>
      <c r="FA103" s="30">
        <v>5.1759000000000004</v>
      </c>
      <c r="FB103" s="1446"/>
      <c r="FC103" s="881">
        <v>40816</v>
      </c>
      <c r="FD103" s="184">
        <v>11.526999999999999</v>
      </c>
    </row>
    <row r="104" spans="1:160">
      <c r="A104" s="5">
        <f t="shared" si="2"/>
        <v>40823</v>
      </c>
      <c r="B104" s="41">
        <v>40823</v>
      </c>
      <c r="C104" s="30">
        <v>0.8619</v>
      </c>
      <c r="D104" s="28">
        <v>40823</v>
      </c>
      <c r="E104" s="30">
        <v>1.3080000000000001</v>
      </c>
      <c r="F104" s="28">
        <v>40823</v>
      </c>
      <c r="G104" s="30">
        <v>1.8083</v>
      </c>
      <c r="H104" s="28">
        <v>40823</v>
      </c>
      <c r="I104" s="30">
        <v>2.177</v>
      </c>
      <c r="J104" s="28">
        <v>40823</v>
      </c>
      <c r="K104" s="99">
        <v>2.7633000000000001</v>
      </c>
      <c r="L104" s="41">
        <v>40823</v>
      </c>
      <c r="M104" s="30">
        <v>2.8595000000000002</v>
      </c>
      <c r="N104" s="28">
        <v>40823</v>
      </c>
      <c r="O104" s="30">
        <v>3.4781</v>
      </c>
      <c r="P104" s="28">
        <v>40823</v>
      </c>
      <c r="Q104" s="30">
        <v>3.7795000000000001</v>
      </c>
      <c r="R104" s="28">
        <v>40823</v>
      </c>
      <c r="S104" s="30">
        <v>3.9699</v>
      </c>
      <c r="T104" s="28">
        <v>40823</v>
      </c>
      <c r="U104" s="30">
        <v>4.2923999999999998</v>
      </c>
      <c r="V104" s="119">
        <v>40823</v>
      </c>
      <c r="W104" s="30">
        <v>2.7869000000000002</v>
      </c>
      <c r="X104" s="28">
        <v>40823</v>
      </c>
      <c r="Y104" s="30">
        <v>3.4662000000000002</v>
      </c>
      <c r="Z104" s="28">
        <v>40823</v>
      </c>
      <c r="AA104" s="30">
        <v>3.8007</v>
      </c>
      <c r="AB104" s="28">
        <v>40823</v>
      </c>
      <c r="AC104" s="30">
        <v>3.9943</v>
      </c>
      <c r="AD104" s="28">
        <v>40823</v>
      </c>
      <c r="AE104" s="30">
        <v>4.3202999999999996</v>
      </c>
      <c r="AF104" s="890">
        <v>40823</v>
      </c>
      <c r="AG104" s="30">
        <v>0.10100000000000001</v>
      </c>
      <c r="AH104" s="890">
        <v>40823</v>
      </c>
      <c r="AI104" s="30">
        <v>0.10100000000000001</v>
      </c>
      <c r="AJ104" s="41">
        <v>40823</v>
      </c>
      <c r="AK104" s="30">
        <v>6.7000000000000004E-2</v>
      </c>
      <c r="AL104" s="28">
        <v>40823</v>
      </c>
      <c r="AM104" s="30">
        <v>0.28000000000000003</v>
      </c>
      <c r="AN104" s="28">
        <v>40823</v>
      </c>
      <c r="AO104" s="30">
        <v>0.73699999999999999</v>
      </c>
      <c r="AP104" s="41">
        <v>40823</v>
      </c>
      <c r="AQ104" s="30">
        <v>1.8719999999999999</v>
      </c>
      <c r="AR104" s="28">
        <v>40823</v>
      </c>
      <c r="AS104" s="30">
        <v>1.6819999999999999</v>
      </c>
      <c r="AT104" s="41">
        <v>40823</v>
      </c>
      <c r="AU104" s="30">
        <v>2.754</v>
      </c>
      <c r="AV104" s="119">
        <v>40823</v>
      </c>
      <c r="AW104" s="30">
        <v>2.9012000000000002</v>
      </c>
      <c r="AX104" s="119">
        <v>40823</v>
      </c>
      <c r="AY104" s="99">
        <v>3.0030000000000001</v>
      </c>
      <c r="AZ104" s="41">
        <v>40823</v>
      </c>
      <c r="BA104" s="30">
        <v>1.1804000000000001</v>
      </c>
      <c r="BB104" s="28">
        <v>40823</v>
      </c>
      <c r="BC104" s="30">
        <v>1.7084000000000001</v>
      </c>
      <c r="BD104" s="28">
        <v>40823</v>
      </c>
      <c r="BE104" s="30">
        <v>2.2805</v>
      </c>
      <c r="BF104" s="28">
        <v>40823</v>
      </c>
      <c r="BG104" s="30">
        <v>2.5272000000000001</v>
      </c>
      <c r="BH104" s="28">
        <v>40823</v>
      </c>
      <c r="BI104" s="30">
        <v>2.9312</v>
      </c>
      <c r="BJ104" s="890">
        <v>40823</v>
      </c>
      <c r="BK104" s="30">
        <v>2.5620000000000003</v>
      </c>
      <c r="BL104" s="890">
        <v>40823</v>
      </c>
      <c r="BM104" s="30">
        <v>2.6019999999999999</v>
      </c>
      <c r="BN104" s="41">
        <v>40823</v>
      </c>
      <c r="BO104" s="30">
        <v>0.40200000000000002</v>
      </c>
      <c r="BP104" s="28">
        <v>40823</v>
      </c>
      <c r="BQ104" s="30">
        <v>0.83699999999999997</v>
      </c>
      <c r="BR104" s="28">
        <v>40823</v>
      </c>
      <c r="BS104" s="30">
        <v>1.4</v>
      </c>
      <c r="BT104" s="41">
        <v>40823</v>
      </c>
      <c r="BU104" s="30">
        <v>1.669</v>
      </c>
      <c r="BV104" s="28">
        <v>40823</v>
      </c>
      <c r="BW104" s="30">
        <v>2.194</v>
      </c>
      <c r="BX104" s="1446"/>
      <c r="BY104" s="93">
        <v>40823</v>
      </c>
      <c r="BZ104" s="723">
        <v>2.6368999999999998</v>
      </c>
      <c r="CA104" s="28">
        <v>40823</v>
      </c>
      <c r="CB104" s="723">
        <v>3.1126</v>
      </c>
      <c r="CC104" s="28">
        <v>40823</v>
      </c>
      <c r="CD104" s="723">
        <v>3.6890999999999998</v>
      </c>
      <c r="CE104" s="28">
        <v>40823</v>
      </c>
      <c r="CF104" s="723">
        <v>4.0023999999999997</v>
      </c>
      <c r="CG104" s="28">
        <v>40823</v>
      </c>
      <c r="CH104" s="723">
        <v>3.9535999999999998</v>
      </c>
      <c r="CI104" s="41">
        <v>40823</v>
      </c>
      <c r="CJ104" s="30">
        <v>2.3614999999999999</v>
      </c>
      <c r="CK104" s="28">
        <v>40823</v>
      </c>
      <c r="CL104" s="30">
        <v>2.88</v>
      </c>
      <c r="CM104" s="28">
        <v>40823</v>
      </c>
      <c r="CN104" s="30">
        <v>3.5140000000000002</v>
      </c>
      <c r="CO104" s="114">
        <v>40823</v>
      </c>
      <c r="CP104" s="30">
        <v>3.6103000000000001</v>
      </c>
      <c r="CQ104" s="28">
        <v>40823</v>
      </c>
      <c r="CR104" s="30">
        <v>4.298</v>
      </c>
      <c r="CS104" s="41">
        <v>40823</v>
      </c>
      <c r="CT104" s="30">
        <v>2.8633999999999999</v>
      </c>
      <c r="CU104" s="28">
        <v>40823</v>
      </c>
      <c r="CV104" s="30">
        <v>3.585</v>
      </c>
      <c r="CW104" s="28">
        <v>40823</v>
      </c>
      <c r="CX104" s="30">
        <v>4.1223999999999998</v>
      </c>
      <c r="CY104" s="114">
        <v>40823</v>
      </c>
      <c r="CZ104" s="30">
        <v>4.4326999999999996</v>
      </c>
      <c r="DA104" s="28">
        <v>40823</v>
      </c>
      <c r="DB104" s="30">
        <v>5.18</v>
      </c>
      <c r="DC104" s="41">
        <v>40823</v>
      </c>
      <c r="DD104" s="30">
        <v>3.4318</v>
      </c>
      <c r="DE104" s="28">
        <v>40823</v>
      </c>
      <c r="DF104" s="30">
        <v>4.0736999999999997</v>
      </c>
      <c r="DG104" s="28">
        <v>40823</v>
      </c>
      <c r="DH104" s="30">
        <v>4.4881000000000002</v>
      </c>
      <c r="DI104" s="114">
        <v>40823</v>
      </c>
      <c r="DJ104" s="30">
        <v>4.5903999999999998</v>
      </c>
      <c r="DK104" s="28"/>
      <c r="DL104" s="30"/>
      <c r="DM104" s="41">
        <v>40823</v>
      </c>
      <c r="DN104" s="30">
        <v>3.7297000000000002</v>
      </c>
      <c r="DO104" s="28">
        <v>40823</v>
      </c>
      <c r="DP104" s="30">
        <v>4.6972000000000005</v>
      </c>
      <c r="DQ104" s="28">
        <v>40823</v>
      </c>
      <c r="DR104" s="30">
        <v>5.1699000000000002</v>
      </c>
      <c r="DS104" s="114">
        <v>40823</v>
      </c>
      <c r="DT104" s="30">
        <v>5.1978</v>
      </c>
      <c r="DU104" s="28"/>
      <c r="DV104" s="30"/>
      <c r="DW104" s="41">
        <v>40823</v>
      </c>
      <c r="DX104" s="30">
        <v>5.4165999999999999</v>
      </c>
      <c r="DY104" s="28">
        <v>40823</v>
      </c>
      <c r="DZ104" s="30">
        <v>6.7801999999999998</v>
      </c>
      <c r="EA104" s="28">
        <v>40823</v>
      </c>
      <c r="EB104" s="30">
        <v>7.9524999999999997</v>
      </c>
      <c r="EC104" s="114">
        <v>40823</v>
      </c>
      <c r="ED104" s="30">
        <v>8.0394000000000005</v>
      </c>
      <c r="EE104" s="28"/>
      <c r="EF104" s="23"/>
      <c r="EG104" s="1446"/>
      <c r="EH104" s="41">
        <v>40823</v>
      </c>
      <c r="EI104" s="30">
        <v>2.3426</v>
      </c>
      <c r="EJ104" s="28">
        <v>40823</v>
      </c>
      <c r="EK104" s="30">
        <v>3.0823</v>
      </c>
      <c r="EL104" s="28">
        <v>40823</v>
      </c>
      <c r="EM104" s="30">
        <v>3.7749999999999999</v>
      </c>
      <c r="EN104" s="28">
        <v>40823</v>
      </c>
      <c r="EO104" s="30">
        <v>4.0391000000000004</v>
      </c>
      <c r="EP104" s="28">
        <v>40823</v>
      </c>
      <c r="EQ104" s="88">
        <v>4.7363</v>
      </c>
      <c r="ER104" s="41">
        <v>40823</v>
      </c>
      <c r="ES104" s="30">
        <v>3.1353</v>
      </c>
      <c r="ET104" s="28">
        <v>40823</v>
      </c>
      <c r="EU104" s="30">
        <v>3.7282000000000002</v>
      </c>
      <c r="EV104" s="28">
        <v>40823</v>
      </c>
      <c r="EW104" s="30">
        <v>4.1026999999999996</v>
      </c>
      <c r="EX104" s="28">
        <v>40823</v>
      </c>
      <c r="EY104" s="30">
        <v>4.5686999999999998</v>
      </c>
      <c r="EZ104" s="28">
        <v>40823</v>
      </c>
      <c r="FA104" s="30">
        <v>5.2820999999999998</v>
      </c>
      <c r="FB104" s="1446"/>
      <c r="FC104" s="881">
        <v>40823</v>
      </c>
      <c r="FD104" s="184">
        <v>11.183</v>
      </c>
    </row>
    <row r="105" spans="1:160">
      <c r="A105" s="5">
        <f t="shared" si="2"/>
        <v>40830</v>
      </c>
      <c r="B105" s="41">
        <v>40830</v>
      </c>
      <c r="C105" s="30">
        <v>0.95</v>
      </c>
      <c r="D105" s="28">
        <v>40830</v>
      </c>
      <c r="E105" s="30">
        <v>1.4634</v>
      </c>
      <c r="F105" s="28">
        <v>40830</v>
      </c>
      <c r="G105" s="30">
        <v>2.0004</v>
      </c>
      <c r="H105" s="28">
        <v>40830</v>
      </c>
      <c r="I105" s="30">
        <v>2.3895</v>
      </c>
      <c r="J105" s="28">
        <v>40830</v>
      </c>
      <c r="K105" s="99">
        <v>2.9327999999999999</v>
      </c>
      <c r="L105" s="41">
        <v>40830</v>
      </c>
      <c r="M105" s="30">
        <v>3.1545999999999998</v>
      </c>
      <c r="N105" s="28">
        <v>40830</v>
      </c>
      <c r="O105" s="30">
        <v>3.8691</v>
      </c>
      <c r="P105" s="28">
        <v>40830</v>
      </c>
      <c r="Q105" s="30">
        <v>4.1816000000000004</v>
      </c>
      <c r="R105" s="28">
        <v>40830</v>
      </c>
      <c r="S105" s="30">
        <v>4.3924000000000003</v>
      </c>
      <c r="T105" s="28">
        <v>40830</v>
      </c>
      <c r="U105" s="30">
        <v>4.6874000000000002</v>
      </c>
      <c r="V105" s="119">
        <v>40830</v>
      </c>
      <c r="W105" s="30">
        <v>3.0657000000000001</v>
      </c>
      <c r="X105" s="28">
        <v>40830</v>
      </c>
      <c r="Y105" s="30">
        <v>3.8405</v>
      </c>
      <c r="Z105" s="28">
        <v>40830</v>
      </c>
      <c r="AA105" s="30">
        <v>4.1984000000000004</v>
      </c>
      <c r="AB105" s="28">
        <v>40830</v>
      </c>
      <c r="AC105" s="30">
        <v>4.4225000000000003</v>
      </c>
      <c r="AD105" s="28">
        <v>40830</v>
      </c>
      <c r="AE105" s="30">
        <v>4.7008999999999999</v>
      </c>
      <c r="AF105" s="890">
        <v>40830</v>
      </c>
      <c r="AG105" s="30">
        <v>0.112</v>
      </c>
      <c r="AH105" s="890">
        <v>40830</v>
      </c>
      <c r="AI105" s="30">
        <v>0.113</v>
      </c>
      <c r="AJ105" s="41">
        <v>40830</v>
      </c>
      <c r="AK105" s="30">
        <v>6.7000000000000004E-2</v>
      </c>
      <c r="AL105" s="28">
        <v>40830</v>
      </c>
      <c r="AM105" s="30">
        <v>0.55100000000000005</v>
      </c>
      <c r="AN105" s="28">
        <v>40830</v>
      </c>
      <c r="AO105" s="30">
        <v>0.99299999999999999</v>
      </c>
      <c r="AP105" s="41">
        <v>40830</v>
      </c>
      <c r="AQ105" s="30">
        <v>1.8719999999999999</v>
      </c>
      <c r="AR105" s="28">
        <v>40830</v>
      </c>
      <c r="AS105" s="30">
        <v>1.7890000000000001</v>
      </c>
      <c r="AT105" s="41">
        <v>40830</v>
      </c>
      <c r="AU105" s="30">
        <v>3.1310000000000002</v>
      </c>
      <c r="AV105" s="119">
        <v>40830</v>
      </c>
      <c r="AW105" s="30">
        <v>3.2518000000000002</v>
      </c>
      <c r="AX105" s="119">
        <v>40830</v>
      </c>
      <c r="AY105" s="99">
        <v>3.371</v>
      </c>
      <c r="AZ105" s="41">
        <v>40830</v>
      </c>
      <c r="BA105" s="30">
        <v>1.3138000000000001</v>
      </c>
      <c r="BB105" s="28">
        <v>40830</v>
      </c>
      <c r="BC105" s="30">
        <v>1.9094</v>
      </c>
      <c r="BD105" s="28">
        <v>40830</v>
      </c>
      <c r="BE105" s="30">
        <v>2.5056000000000003</v>
      </c>
      <c r="BF105" s="28">
        <v>40830</v>
      </c>
      <c r="BG105" s="30">
        <v>2.7488000000000001</v>
      </c>
      <c r="BH105" s="28">
        <v>40830</v>
      </c>
      <c r="BI105" s="30">
        <v>3.1273</v>
      </c>
      <c r="BJ105" s="890">
        <v>40830</v>
      </c>
      <c r="BK105" s="30">
        <v>2.7789999999999999</v>
      </c>
      <c r="BL105" s="890">
        <v>40830</v>
      </c>
      <c r="BM105" s="30">
        <v>2.8330000000000002</v>
      </c>
      <c r="BN105" s="41">
        <v>40830</v>
      </c>
      <c r="BO105" s="30">
        <v>0.376</v>
      </c>
      <c r="BP105" s="28">
        <v>40830</v>
      </c>
      <c r="BQ105" s="30">
        <v>0.82899999999999996</v>
      </c>
      <c r="BR105" s="28">
        <v>40830</v>
      </c>
      <c r="BS105" s="30">
        <v>1.464</v>
      </c>
      <c r="BT105" s="41">
        <v>40830</v>
      </c>
      <c r="BU105" s="30">
        <v>1.7330000000000001</v>
      </c>
      <c r="BV105" s="28">
        <v>40830</v>
      </c>
      <c r="BW105" s="30">
        <v>2.3079999999999998</v>
      </c>
      <c r="BX105" s="1446"/>
      <c r="BY105" s="93">
        <v>40830</v>
      </c>
      <c r="BZ105" s="723">
        <v>2.694</v>
      </c>
      <c r="CA105" s="28">
        <v>40830</v>
      </c>
      <c r="CB105" s="723">
        <v>3.1779999999999999</v>
      </c>
      <c r="CC105" s="28">
        <v>40830</v>
      </c>
      <c r="CD105" s="723">
        <v>3.79</v>
      </c>
      <c r="CE105" s="28">
        <v>40830</v>
      </c>
      <c r="CF105" s="723">
        <v>4.1539999999999999</v>
      </c>
      <c r="CG105" s="28">
        <v>40830</v>
      </c>
      <c r="CH105" s="723">
        <v>4.1379999999999999</v>
      </c>
      <c r="CI105" s="41">
        <v>40830</v>
      </c>
      <c r="CJ105" s="30">
        <v>2.4700000000000002</v>
      </c>
      <c r="CK105" s="28">
        <v>40830</v>
      </c>
      <c r="CL105" s="30">
        <v>2.9350000000000001</v>
      </c>
      <c r="CM105" s="28">
        <v>40830</v>
      </c>
      <c r="CN105" s="30">
        <v>3.6177999999999999</v>
      </c>
      <c r="CO105" s="114">
        <v>40830</v>
      </c>
      <c r="CP105" s="30">
        <v>3.7265000000000001</v>
      </c>
      <c r="CQ105" s="28">
        <v>40830</v>
      </c>
      <c r="CR105" s="30">
        <v>4.4139999999999997</v>
      </c>
      <c r="CS105" s="41">
        <v>40830</v>
      </c>
      <c r="CT105" s="30">
        <v>2.952</v>
      </c>
      <c r="CU105" s="28">
        <v>40830</v>
      </c>
      <c r="CV105" s="30">
        <v>3.6600999999999999</v>
      </c>
      <c r="CW105" s="28">
        <v>40830</v>
      </c>
      <c r="CX105" s="30">
        <v>4.1882000000000001</v>
      </c>
      <c r="CY105" s="114">
        <v>40830</v>
      </c>
      <c r="CZ105" s="30">
        <v>4.5010000000000003</v>
      </c>
      <c r="DA105" s="28">
        <v>40830</v>
      </c>
      <c r="DB105" s="30">
        <v>5.2580999999999998</v>
      </c>
      <c r="DC105" s="41">
        <v>40830</v>
      </c>
      <c r="DD105" s="30">
        <v>3.4114</v>
      </c>
      <c r="DE105" s="28">
        <v>40830</v>
      </c>
      <c r="DF105" s="30">
        <v>4.0598000000000001</v>
      </c>
      <c r="DG105" s="28">
        <v>40830</v>
      </c>
      <c r="DH105" s="30">
        <v>4.4749999999999996</v>
      </c>
      <c r="DI105" s="114">
        <v>40830</v>
      </c>
      <c r="DJ105" s="30">
        <v>4.5998000000000001</v>
      </c>
      <c r="DK105" s="28"/>
      <c r="DL105" s="30"/>
      <c r="DM105" s="41">
        <v>40830</v>
      </c>
      <c r="DN105" s="30">
        <v>3.7382</v>
      </c>
      <c r="DO105" s="28">
        <v>40830</v>
      </c>
      <c r="DP105" s="30">
        <v>4.7022000000000004</v>
      </c>
      <c r="DQ105" s="28">
        <v>40830</v>
      </c>
      <c r="DR105" s="30">
        <v>5.1957000000000004</v>
      </c>
      <c r="DS105" s="114">
        <v>40830</v>
      </c>
      <c r="DT105" s="30">
        <v>5.2361000000000004</v>
      </c>
      <c r="DU105" s="28"/>
      <c r="DV105" s="30"/>
      <c r="DW105" s="41">
        <v>40830</v>
      </c>
      <c r="DX105" s="30">
        <v>5.5697000000000001</v>
      </c>
      <c r="DY105" s="28">
        <v>40830</v>
      </c>
      <c r="DZ105" s="30">
        <v>6.8106999999999998</v>
      </c>
      <c r="EA105" s="28">
        <v>40830</v>
      </c>
      <c r="EB105" s="30">
        <v>8.0097000000000005</v>
      </c>
      <c r="EC105" s="114">
        <v>40830</v>
      </c>
      <c r="ED105" s="30">
        <v>8.1091999999999995</v>
      </c>
      <c r="EE105" s="28"/>
      <c r="EF105" s="23"/>
      <c r="EG105" s="1446"/>
      <c r="EH105" s="41">
        <v>40830</v>
      </c>
      <c r="EI105" s="30">
        <v>2.3387000000000002</v>
      </c>
      <c r="EJ105" s="28">
        <v>40830</v>
      </c>
      <c r="EK105" s="30">
        <v>3.0945999999999998</v>
      </c>
      <c r="EL105" s="28">
        <v>40830</v>
      </c>
      <c r="EM105" s="30">
        <v>3.8052999999999999</v>
      </c>
      <c r="EN105" s="28">
        <v>40830</v>
      </c>
      <c r="EO105" s="30">
        <v>4.0784000000000002</v>
      </c>
      <c r="EP105" s="28">
        <v>40830</v>
      </c>
      <c r="EQ105" s="88">
        <v>4.7793000000000001</v>
      </c>
      <c r="ER105" s="41">
        <v>40830</v>
      </c>
      <c r="ES105" s="30">
        <v>3.1366999999999998</v>
      </c>
      <c r="ET105" s="28">
        <v>40830</v>
      </c>
      <c r="EU105" s="30">
        <v>3.7561</v>
      </c>
      <c r="EV105" s="28">
        <v>40830</v>
      </c>
      <c r="EW105" s="30">
        <v>4.1513999999999998</v>
      </c>
      <c r="EX105" s="28">
        <v>40830</v>
      </c>
      <c r="EY105" s="30">
        <v>4.6299000000000001</v>
      </c>
      <c r="EZ105" s="28">
        <v>40830</v>
      </c>
      <c r="FA105" s="30">
        <v>5.3529999999999998</v>
      </c>
      <c r="FB105" s="1446"/>
      <c r="FC105" s="881">
        <v>40830</v>
      </c>
      <c r="FD105" s="184">
        <v>10.678000000000001</v>
      </c>
    </row>
    <row r="106" spans="1:160">
      <c r="A106" s="5">
        <f t="shared" si="2"/>
        <v>40837</v>
      </c>
      <c r="B106" s="41">
        <v>40837</v>
      </c>
      <c r="C106" s="30">
        <v>0.91300000000000003</v>
      </c>
      <c r="D106" s="28">
        <v>40837</v>
      </c>
      <c r="E106" s="30">
        <v>1.3836999999999999</v>
      </c>
      <c r="F106" s="28">
        <v>40837</v>
      </c>
      <c r="G106" s="30">
        <v>1.9020999999999999</v>
      </c>
      <c r="H106" s="28">
        <v>40837</v>
      </c>
      <c r="I106" s="30">
        <v>2.2824</v>
      </c>
      <c r="J106" s="28">
        <v>40837</v>
      </c>
      <c r="K106" s="99">
        <v>2.8391000000000002</v>
      </c>
      <c r="L106" s="41">
        <v>40837</v>
      </c>
      <c r="M106" s="30">
        <v>3.2321</v>
      </c>
      <c r="N106" s="28">
        <v>40837</v>
      </c>
      <c r="O106" s="30">
        <v>3.8740999999999999</v>
      </c>
      <c r="P106" s="28">
        <v>40837</v>
      </c>
      <c r="Q106" s="30">
        <v>4.1769999999999996</v>
      </c>
      <c r="R106" s="28">
        <v>40837</v>
      </c>
      <c r="S106" s="30">
        <v>4.4073000000000002</v>
      </c>
      <c r="T106" s="28">
        <v>40837</v>
      </c>
      <c r="U106" s="30">
        <v>4.7134</v>
      </c>
      <c r="V106" s="119">
        <v>40837</v>
      </c>
      <c r="W106" s="30">
        <v>3.1751999999999998</v>
      </c>
      <c r="X106" s="28">
        <v>40837</v>
      </c>
      <c r="Y106" s="30">
        <v>3.8784999999999998</v>
      </c>
      <c r="Z106" s="28">
        <v>40837</v>
      </c>
      <c r="AA106" s="30">
        <v>4.2568999999999999</v>
      </c>
      <c r="AB106" s="28">
        <v>40837</v>
      </c>
      <c r="AC106" s="30">
        <v>4.4279000000000002</v>
      </c>
      <c r="AD106" s="28">
        <v>40837</v>
      </c>
      <c r="AE106" s="30">
        <v>4.7320000000000002</v>
      </c>
      <c r="AF106" s="890">
        <v>40837</v>
      </c>
      <c r="AG106" s="30">
        <v>0.112</v>
      </c>
      <c r="AH106" s="890">
        <v>40837</v>
      </c>
      <c r="AI106" s="30">
        <v>0.113</v>
      </c>
      <c r="AJ106" s="41">
        <v>40837</v>
      </c>
      <c r="AK106" s="30">
        <v>6.7000000000000004E-2</v>
      </c>
      <c r="AL106" s="28">
        <v>40837</v>
      </c>
      <c r="AM106" s="30">
        <v>0.72899999999999998</v>
      </c>
      <c r="AN106" s="28">
        <v>40837</v>
      </c>
      <c r="AO106" s="30">
        <v>1.1140000000000001</v>
      </c>
      <c r="AP106" s="41">
        <v>40837</v>
      </c>
      <c r="AQ106" s="30">
        <v>1.8719999999999999</v>
      </c>
      <c r="AR106" s="28">
        <v>40837</v>
      </c>
      <c r="AS106" s="30">
        <v>1.8109999999999999</v>
      </c>
      <c r="AT106" s="41">
        <v>40837</v>
      </c>
      <c r="AU106" s="30">
        <v>3.2450000000000001</v>
      </c>
      <c r="AV106" s="119">
        <v>40837</v>
      </c>
      <c r="AW106" s="30">
        <v>3.4062000000000001</v>
      </c>
      <c r="AX106" s="119">
        <v>40837</v>
      </c>
      <c r="AY106" s="99">
        <v>3.5369999999999999</v>
      </c>
      <c r="AZ106" s="41">
        <v>40837</v>
      </c>
      <c r="BA106" s="30">
        <v>1.3090999999999999</v>
      </c>
      <c r="BB106" s="28">
        <v>40837</v>
      </c>
      <c r="BC106" s="30">
        <v>1.8061</v>
      </c>
      <c r="BD106" s="28">
        <v>40837</v>
      </c>
      <c r="BE106" s="30">
        <v>2.4135</v>
      </c>
      <c r="BF106" s="28">
        <v>40837</v>
      </c>
      <c r="BG106" s="30">
        <v>2.6547999999999998</v>
      </c>
      <c r="BH106" s="28">
        <v>40837</v>
      </c>
      <c r="BI106" s="30">
        <v>2.9746999999999999</v>
      </c>
      <c r="BJ106" s="890">
        <v>40837</v>
      </c>
      <c r="BK106" s="30">
        <v>2.694</v>
      </c>
      <c r="BL106" s="890">
        <v>40837</v>
      </c>
      <c r="BM106" s="30">
        <v>2.734</v>
      </c>
      <c r="BN106" s="41">
        <v>40837</v>
      </c>
      <c r="BO106" s="30">
        <v>0.34599999999999997</v>
      </c>
      <c r="BP106" s="28">
        <v>40837</v>
      </c>
      <c r="BQ106" s="30">
        <v>0.81</v>
      </c>
      <c r="BR106" s="28">
        <v>40837</v>
      </c>
      <c r="BS106" s="30">
        <v>1.4279999999999999</v>
      </c>
      <c r="BT106" s="41">
        <v>40837</v>
      </c>
      <c r="BU106" s="30">
        <v>1.7389999999999999</v>
      </c>
      <c r="BV106" s="28">
        <v>40837</v>
      </c>
      <c r="BW106" s="30">
        <v>2.3039999999999998</v>
      </c>
      <c r="BX106" s="1446"/>
      <c r="BY106" s="93">
        <v>40837</v>
      </c>
      <c r="BZ106" s="723">
        <v>2.552</v>
      </c>
      <c r="CA106" s="28">
        <v>40837</v>
      </c>
      <c r="CB106" s="723">
        <v>3.0510000000000002</v>
      </c>
      <c r="CC106" s="28">
        <v>40837</v>
      </c>
      <c r="CD106" s="723">
        <v>3.6310000000000002</v>
      </c>
      <c r="CE106" s="28">
        <v>40837</v>
      </c>
      <c r="CF106" s="723">
        <v>3.8209999999999997</v>
      </c>
      <c r="CG106" s="28">
        <v>40837</v>
      </c>
      <c r="CH106" s="723">
        <v>4.1260000000000003</v>
      </c>
      <c r="CI106" s="41">
        <v>40837</v>
      </c>
      <c r="CJ106" s="30">
        <v>2.4426000000000001</v>
      </c>
      <c r="CK106" s="28">
        <v>40837</v>
      </c>
      <c r="CL106" s="30">
        <v>2.8555999999999999</v>
      </c>
      <c r="CM106" s="28">
        <v>40837</v>
      </c>
      <c r="CN106" s="30">
        <v>3.5194000000000001</v>
      </c>
      <c r="CO106" s="114">
        <v>40837</v>
      </c>
      <c r="CP106" s="30">
        <v>3.6086</v>
      </c>
      <c r="CQ106" s="28">
        <v>40837</v>
      </c>
      <c r="CR106" s="30">
        <v>4.2870999999999997</v>
      </c>
      <c r="CS106" s="41">
        <v>40837</v>
      </c>
      <c r="CT106" s="30">
        <v>2.9260999999999999</v>
      </c>
      <c r="CU106" s="28">
        <v>40837</v>
      </c>
      <c r="CV106" s="30">
        <v>3.6541999999999999</v>
      </c>
      <c r="CW106" s="28">
        <v>40837</v>
      </c>
      <c r="CX106" s="30">
        <v>4.0282999999999998</v>
      </c>
      <c r="CY106" s="114">
        <v>40837</v>
      </c>
      <c r="CZ106" s="30">
        <v>4.3116000000000003</v>
      </c>
      <c r="DA106" s="28">
        <v>40837</v>
      </c>
      <c r="DB106" s="30">
        <v>5.0697000000000001</v>
      </c>
      <c r="DC106" s="41">
        <v>40837</v>
      </c>
      <c r="DD106" s="30">
        <v>3.3576999999999999</v>
      </c>
      <c r="DE106" s="28">
        <v>40837</v>
      </c>
      <c r="DF106" s="30">
        <v>4.0240999999999998</v>
      </c>
      <c r="DG106" s="28">
        <v>40837</v>
      </c>
      <c r="DH106" s="30">
        <v>4.3522999999999996</v>
      </c>
      <c r="DI106" s="114">
        <v>40837</v>
      </c>
      <c r="DJ106" s="30">
        <v>4.4695999999999998</v>
      </c>
      <c r="DK106" s="28"/>
      <c r="DL106" s="30"/>
      <c r="DM106" s="41">
        <v>40837</v>
      </c>
      <c r="DN106" s="30">
        <v>3.7363</v>
      </c>
      <c r="DO106" s="28">
        <v>40837</v>
      </c>
      <c r="DP106" s="30">
        <v>4.6082999999999998</v>
      </c>
      <c r="DQ106" s="28">
        <v>40837</v>
      </c>
      <c r="DR106" s="30">
        <v>5.0848000000000004</v>
      </c>
      <c r="DS106" s="114">
        <v>40837</v>
      </c>
      <c r="DT106" s="30">
        <v>5.1058000000000003</v>
      </c>
      <c r="DU106" s="28"/>
      <c r="DV106" s="30"/>
      <c r="DW106" s="41">
        <v>40837</v>
      </c>
      <c r="DX106" s="30">
        <v>5.492</v>
      </c>
      <c r="DY106" s="28">
        <v>40837</v>
      </c>
      <c r="DZ106" s="30">
        <v>6.7720000000000002</v>
      </c>
      <c r="EA106" s="28">
        <v>40837</v>
      </c>
      <c r="EB106" s="30">
        <v>7.8291000000000004</v>
      </c>
      <c r="EC106" s="114">
        <v>40837</v>
      </c>
      <c r="ED106" s="30">
        <v>7.9139999999999997</v>
      </c>
      <c r="EE106" s="28"/>
      <c r="EF106" s="23"/>
      <c r="EG106" s="1446"/>
      <c r="EH106" s="41">
        <v>40837</v>
      </c>
      <c r="EI106" s="30">
        <v>2.2812999999999999</v>
      </c>
      <c r="EJ106" s="28">
        <v>40837</v>
      </c>
      <c r="EK106" s="30">
        <v>2.9962</v>
      </c>
      <c r="EL106" s="28">
        <v>40837</v>
      </c>
      <c r="EM106" s="30">
        <v>3.6678999999999999</v>
      </c>
      <c r="EN106" s="28">
        <v>40837</v>
      </c>
      <c r="EO106" s="30">
        <v>3.9224999999999999</v>
      </c>
      <c r="EP106" s="28">
        <v>40837</v>
      </c>
      <c r="EQ106" s="88">
        <v>4.6163999999999996</v>
      </c>
      <c r="ER106" s="41">
        <v>40837</v>
      </c>
      <c r="ES106" s="30">
        <v>2.931</v>
      </c>
      <c r="ET106" s="28">
        <v>40837</v>
      </c>
      <c r="EU106" s="30">
        <v>3.5084</v>
      </c>
      <c r="EV106" s="28">
        <v>40837</v>
      </c>
      <c r="EW106" s="30">
        <v>3.8567</v>
      </c>
      <c r="EX106" s="28">
        <v>40837</v>
      </c>
      <c r="EY106" s="30">
        <v>4.3156999999999996</v>
      </c>
      <c r="EZ106" s="28">
        <v>40837</v>
      </c>
      <c r="FA106" s="30">
        <v>5.0297999999999998</v>
      </c>
      <c r="FB106" s="1446"/>
      <c r="FC106" s="881">
        <v>40837</v>
      </c>
      <c r="FD106" s="184">
        <v>10.646000000000001</v>
      </c>
    </row>
    <row r="107" spans="1:160">
      <c r="A107" s="5">
        <f t="shared" si="2"/>
        <v>40844</v>
      </c>
      <c r="B107" s="41">
        <v>40844</v>
      </c>
      <c r="C107" s="30">
        <v>0.90429999999999999</v>
      </c>
      <c r="D107" s="28">
        <v>40844</v>
      </c>
      <c r="E107" s="30">
        <v>1.3932</v>
      </c>
      <c r="F107" s="28">
        <v>40844</v>
      </c>
      <c r="G107" s="30">
        <v>1.9944999999999999</v>
      </c>
      <c r="H107" s="28">
        <v>40844</v>
      </c>
      <c r="I107" s="30">
        <v>2.3834</v>
      </c>
      <c r="J107" s="28">
        <v>40844</v>
      </c>
      <c r="K107" s="99">
        <v>2.9661999999999997</v>
      </c>
      <c r="L107" s="41">
        <v>40844</v>
      </c>
      <c r="M107" s="30">
        <v>3.0693000000000001</v>
      </c>
      <c r="N107" s="28">
        <v>40844</v>
      </c>
      <c r="O107" s="30">
        <v>3.6825999999999999</v>
      </c>
      <c r="P107" s="28">
        <v>40844</v>
      </c>
      <c r="Q107" s="30">
        <v>4.0636999999999999</v>
      </c>
      <c r="R107" s="28">
        <v>40844</v>
      </c>
      <c r="S107" s="30">
        <v>4.3212999999999999</v>
      </c>
      <c r="T107" s="28">
        <v>40844</v>
      </c>
      <c r="U107" s="30">
        <v>4.6348000000000003</v>
      </c>
      <c r="V107" s="119">
        <v>40844</v>
      </c>
      <c r="W107" s="30">
        <v>2.9943999999999997</v>
      </c>
      <c r="X107" s="28">
        <v>40844</v>
      </c>
      <c r="Y107" s="30">
        <v>3.669</v>
      </c>
      <c r="Z107" s="28">
        <v>40844</v>
      </c>
      <c r="AA107" s="30">
        <v>4.1256000000000004</v>
      </c>
      <c r="AB107" s="28">
        <v>40844</v>
      </c>
      <c r="AC107" s="30">
        <v>4.3239000000000001</v>
      </c>
      <c r="AD107" s="28">
        <v>40844</v>
      </c>
      <c r="AE107" s="30">
        <v>4.6353</v>
      </c>
      <c r="AF107" s="890">
        <v>40844</v>
      </c>
      <c r="AG107" s="30">
        <v>0.11</v>
      </c>
      <c r="AH107" s="890">
        <v>40844</v>
      </c>
      <c r="AI107" s="30">
        <v>0.11</v>
      </c>
      <c r="AJ107" s="41">
        <v>40844</v>
      </c>
      <c r="AK107" s="30">
        <v>6.7000000000000004E-2</v>
      </c>
      <c r="AL107" s="28">
        <v>40844</v>
      </c>
      <c r="AM107" s="30">
        <v>0.44</v>
      </c>
      <c r="AN107" s="28">
        <v>40844</v>
      </c>
      <c r="AO107" s="30">
        <v>0.99</v>
      </c>
      <c r="AP107" s="41">
        <v>40844</v>
      </c>
      <c r="AQ107" s="30">
        <v>1.8719999999999999</v>
      </c>
      <c r="AR107" s="28">
        <v>40844</v>
      </c>
      <c r="AS107" s="30">
        <v>1.7970000000000002</v>
      </c>
      <c r="AT107" s="41">
        <v>40844</v>
      </c>
      <c r="AU107" s="30">
        <v>3.1589999999999998</v>
      </c>
      <c r="AV107" s="119">
        <v>40844</v>
      </c>
      <c r="AW107" s="30">
        <v>3.3532000000000002</v>
      </c>
      <c r="AX107" s="119">
        <v>40844</v>
      </c>
      <c r="AY107" s="99">
        <v>3.4939999999999998</v>
      </c>
      <c r="AZ107" s="41">
        <v>40844</v>
      </c>
      <c r="BA107" s="30">
        <v>1.2843</v>
      </c>
      <c r="BB107" s="28">
        <v>40844</v>
      </c>
      <c r="BC107" s="30">
        <v>1.7881</v>
      </c>
      <c r="BD107" s="28">
        <v>40844</v>
      </c>
      <c r="BE107" s="30">
        <v>2.4474</v>
      </c>
      <c r="BF107" s="28">
        <v>40844</v>
      </c>
      <c r="BG107" s="30">
        <v>2.7206000000000001</v>
      </c>
      <c r="BH107" s="28">
        <v>40844</v>
      </c>
      <c r="BI107" s="30">
        <v>3.0895000000000001</v>
      </c>
      <c r="BJ107" s="890">
        <v>40844</v>
      </c>
      <c r="BK107" s="30">
        <v>2.7720000000000002</v>
      </c>
      <c r="BL107" s="890">
        <v>40844</v>
      </c>
      <c r="BM107" s="30">
        <v>2.81</v>
      </c>
      <c r="BN107" s="41">
        <v>40844</v>
      </c>
      <c r="BO107" s="30">
        <v>0.374</v>
      </c>
      <c r="BP107" s="28">
        <v>40844</v>
      </c>
      <c r="BQ107" s="30">
        <v>0.82199999999999995</v>
      </c>
      <c r="BR107" s="28">
        <v>40844</v>
      </c>
      <c r="BS107" s="30">
        <v>1.4510000000000001</v>
      </c>
      <c r="BT107" s="41">
        <v>40844</v>
      </c>
      <c r="BU107" s="30">
        <v>1.764</v>
      </c>
      <c r="BV107" s="28">
        <v>40844</v>
      </c>
      <c r="BW107" s="30">
        <v>2.3210000000000002</v>
      </c>
      <c r="BX107" s="1446"/>
      <c r="BY107" s="93">
        <v>40844</v>
      </c>
      <c r="BZ107" s="723">
        <v>2.42</v>
      </c>
      <c r="CA107" s="28">
        <v>40844</v>
      </c>
      <c r="CB107" s="723">
        <v>2.964</v>
      </c>
      <c r="CC107" s="28">
        <v>40844</v>
      </c>
      <c r="CD107" s="723">
        <v>3.5789999999999997</v>
      </c>
      <c r="CE107" s="28">
        <v>40844</v>
      </c>
      <c r="CF107" s="723">
        <v>3.7690000000000001</v>
      </c>
      <c r="CG107" s="28">
        <v>40844</v>
      </c>
      <c r="CH107" s="723">
        <v>4.0990000000000002</v>
      </c>
      <c r="CI107" s="41">
        <v>40844</v>
      </c>
      <c r="CJ107" s="30">
        <v>2.3531</v>
      </c>
      <c r="CK107" s="28">
        <v>40844</v>
      </c>
      <c r="CL107" s="30">
        <v>2.7826</v>
      </c>
      <c r="CM107" s="28">
        <v>40844</v>
      </c>
      <c r="CN107" s="30">
        <v>3.4967999999999999</v>
      </c>
      <c r="CO107" s="114">
        <v>40844</v>
      </c>
      <c r="CP107" s="30">
        <v>3.6471</v>
      </c>
      <c r="CQ107" s="28">
        <v>40844</v>
      </c>
      <c r="CR107" s="30">
        <v>4.3475999999999999</v>
      </c>
      <c r="CS107" s="41">
        <v>40844</v>
      </c>
      <c r="CT107" s="30">
        <v>2.7759</v>
      </c>
      <c r="CU107" s="28">
        <v>40844</v>
      </c>
      <c r="CV107" s="30">
        <v>3.5205000000000002</v>
      </c>
      <c r="CW107" s="28">
        <v>40844</v>
      </c>
      <c r="CX107" s="30">
        <v>3.9830999999999999</v>
      </c>
      <c r="CY107" s="114">
        <v>40844</v>
      </c>
      <c r="CZ107" s="30">
        <v>4.3554000000000004</v>
      </c>
      <c r="DA107" s="28">
        <v>40844</v>
      </c>
      <c r="DB107" s="30">
        <v>5.1364000000000001</v>
      </c>
      <c r="DC107" s="41">
        <v>40844</v>
      </c>
      <c r="DD107" s="30">
        <v>3.2176999999999998</v>
      </c>
      <c r="DE107" s="28">
        <v>40844</v>
      </c>
      <c r="DF107" s="30">
        <v>3.9506000000000001</v>
      </c>
      <c r="DG107" s="28">
        <v>40844</v>
      </c>
      <c r="DH107" s="30">
        <v>4.2591999999999999</v>
      </c>
      <c r="DI107" s="114">
        <v>40844</v>
      </c>
      <c r="DJ107" s="30">
        <v>4.3936000000000002</v>
      </c>
      <c r="DK107" s="28"/>
      <c r="DL107" s="30"/>
      <c r="DM107" s="41">
        <v>40844</v>
      </c>
      <c r="DN107" s="30">
        <v>3.6560000000000001</v>
      </c>
      <c r="DO107" s="28">
        <v>40844</v>
      </c>
      <c r="DP107" s="30">
        <v>4.5445000000000002</v>
      </c>
      <c r="DQ107" s="28">
        <v>40844</v>
      </c>
      <c r="DR107" s="30">
        <v>5.0944000000000003</v>
      </c>
      <c r="DS107" s="114">
        <v>40844</v>
      </c>
      <c r="DT107" s="30">
        <v>5.1334</v>
      </c>
      <c r="DU107" s="28"/>
      <c r="DV107" s="30"/>
      <c r="DW107" s="41">
        <v>40844</v>
      </c>
      <c r="DX107" s="30">
        <v>5.0885999999999996</v>
      </c>
      <c r="DY107" s="28">
        <v>40844</v>
      </c>
      <c r="DZ107" s="30">
        <v>6.4481000000000002</v>
      </c>
      <c r="EA107" s="28">
        <v>40844</v>
      </c>
      <c r="EB107" s="30">
        <v>7.5565999999999995</v>
      </c>
      <c r="EC107" s="114">
        <v>40844</v>
      </c>
      <c r="ED107" s="30">
        <v>7.6585999999999999</v>
      </c>
      <c r="EE107" s="28"/>
      <c r="EF107" s="23"/>
      <c r="EG107" s="1446"/>
      <c r="EH107" s="41">
        <v>40844</v>
      </c>
      <c r="EI107" s="30">
        <v>2.1438999999999999</v>
      </c>
      <c r="EJ107" s="28">
        <v>40844</v>
      </c>
      <c r="EK107" s="30">
        <v>2.8723000000000001</v>
      </c>
      <c r="EL107" s="28">
        <v>40844</v>
      </c>
      <c r="EM107" s="30">
        <v>3.5864000000000003</v>
      </c>
      <c r="EN107" s="28">
        <v>40844</v>
      </c>
      <c r="EO107" s="30">
        <v>3.8635999999999999</v>
      </c>
      <c r="EP107" s="28">
        <v>40844</v>
      </c>
      <c r="EQ107" s="88">
        <v>4.6363000000000003</v>
      </c>
      <c r="ER107" s="76">
        <v>40844</v>
      </c>
      <c r="ES107" s="284">
        <v>2.931</v>
      </c>
      <c r="ET107" s="73">
        <v>40844</v>
      </c>
      <c r="EU107" s="284">
        <v>3.5084</v>
      </c>
      <c r="EV107" s="73">
        <v>40844</v>
      </c>
      <c r="EW107" s="284">
        <v>3.8567</v>
      </c>
      <c r="EX107" s="73">
        <v>40844</v>
      </c>
      <c r="EY107" s="284">
        <v>4.3156999999999996</v>
      </c>
      <c r="EZ107" s="73">
        <v>40844</v>
      </c>
      <c r="FA107" s="284">
        <v>5.0297999999999998</v>
      </c>
      <c r="FB107" s="1446"/>
      <c r="FC107" s="881">
        <v>40844</v>
      </c>
      <c r="FD107" s="184">
        <v>10.803000000000001</v>
      </c>
    </row>
    <row r="108" spans="1:160">
      <c r="A108" s="5">
        <f t="shared" si="2"/>
        <v>40851</v>
      </c>
      <c r="B108" s="41">
        <v>40851</v>
      </c>
      <c r="C108" s="30">
        <v>0.66600000000000004</v>
      </c>
      <c r="D108" s="28">
        <v>40851</v>
      </c>
      <c r="E108" s="30">
        <v>1.0678000000000001</v>
      </c>
      <c r="F108" s="28">
        <v>40851</v>
      </c>
      <c r="G108" s="30">
        <v>1.6395999999999999</v>
      </c>
      <c r="H108" s="28">
        <v>40851</v>
      </c>
      <c r="I108" s="30">
        <v>2.0371000000000001</v>
      </c>
      <c r="J108" s="28">
        <v>40851</v>
      </c>
      <c r="K108" s="99">
        <v>2.669</v>
      </c>
      <c r="L108" s="41">
        <v>40851</v>
      </c>
      <c r="M108" s="30">
        <v>3.2781000000000002</v>
      </c>
      <c r="N108" s="28">
        <v>40851</v>
      </c>
      <c r="O108" s="30">
        <v>3.8210999999999999</v>
      </c>
      <c r="P108" s="28">
        <v>40851</v>
      </c>
      <c r="Q108" s="30">
        <v>4.1288</v>
      </c>
      <c r="R108" s="28">
        <v>40851</v>
      </c>
      <c r="S108" s="30">
        <v>4.3773</v>
      </c>
      <c r="T108" s="28">
        <v>40851</v>
      </c>
      <c r="U108" s="30">
        <v>4.6847000000000003</v>
      </c>
      <c r="V108" s="119">
        <v>40851</v>
      </c>
      <c r="W108" s="30">
        <v>3.2229999999999999</v>
      </c>
      <c r="X108" s="28">
        <v>40851</v>
      </c>
      <c r="Y108" s="30">
        <v>3.8284000000000002</v>
      </c>
      <c r="Z108" s="28">
        <v>40851</v>
      </c>
      <c r="AA108" s="30">
        <v>4.2106000000000003</v>
      </c>
      <c r="AB108" s="28">
        <v>40851</v>
      </c>
      <c r="AC108" s="30">
        <v>4.3997999999999999</v>
      </c>
      <c r="AD108" s="28">
        <v>40851</v>
      </c>
      <c r="AE108" s="30">
        <v>4.7050999999999998</v>
      </c>
      <c r="AF108" s="890">
        <v>40851</v>
      </c>
      <c r="AG108" s="30">
        <v>0.111</v>
      </c>
      <c r="AH108" s="890">
        <v>40851</v>
      </c>
      <c r="AI108" s="30">
        <v>0.112</v>
      </c>
      <c r="AJ108" s="41">
        <v>40851</v>
      </c>
      <c r="AK108" s="30">
        <v>6.7000000000000004E-2</v>
      </c>
      <c r="AL108" s="28">
        <v>40851</v>
      </c>
      <c r="AM108" s="30">
        <v>0.47899999999999998</v>
      </c>
      <c r="AN108" s="28">
        <v>40851</v>
      </c>
      <c r="AO108" s="30">
        <v>1.026</v>
      </c>
      <c r="AP108" s="41">
        <v>40851</v>
      </c>
      <c r="AQ108" s="30">
        <v>1.8719999999999999</v>
      </c>
      <c r="AR108" s="28">
        <v>40851</v>
      </c>
      <c r="AS108" s="30">
        <v>1.647</v>
      </c>
      <c r="AT108" s="41">
        <v>40851</v>
      </c>
      <c r="AU108" s="30">
        <v>3.0510000000000002</v>
      </c>
      <c r="AV108" s="119">
        <v>40851</v>
      </c>
      <c r="AW108" s="30">
        <v>3.2477999999999998</v>
      </c>
      <c r="AX108" s="119">
        <v>40851</v>
      </c>
      <c r="AY108" s="99">
        <v>3.3839999999999999</v>
      </c>
      <c r="AZ108" s="41">
        <v>40851</v>
      </c>
      <c r="BA108" s="30">
        <v>0.99119999999999997</v>
      </c>
      <c r="BB108" s="28">
        <v>40851</v>
      </c>
      <c r="BC108" s="30">
        <v>1.4588999999999999</v>
      </c>
      <c r="BD108" s="28">
        <v>40851</v>
      </c>
      <c r="BE108" s="30">
        <v>2.0954000000000002</v>
      </c>
      <c r="BF108" s="28">
        <v>40851</v>
      </c>
      <c r="BG108" s="30">
        <v>2.4037000000000002</v>
      </c>
      <c r="BH108" s="28">
        <v>40851</v>
      </c>
      <c r="BI108" s="30">
        <v>2.8237999999999999</v>
      </c>
      <c r="BJ108" s="890">
        <v>40851</v>
      </c>
      <c r="BK108" s="30">
        <v>2.4470000000000001</v>
      </c>
      <c r="BL108" s="890">
        <v>40851</v>
      </c>
      <c r="BM108" s="30">
        <v>2.484</v>
      </c>
      <c r="BN108" s="41">
        <v>40851</v>
      </c>
      <c r="BO108" s="30">
        <v>0.28000000000000003</v>
      </c>
      <c r="BP108" s="28">
        <v>40851</v>
      </c>
      <c r="BQ108" s="30">
        <v>0.65200000000000002</v>
      </c>
      <c r="BR108" s="28">
        <v>40851</v>
      </c>
      <c r="BS108" s="30">
        <v>1.2889999999999999</v>
      </c>
      <c r="BT108" s="41">
        <v>40851</v>
      </c>
      <c r="BU108" s="30">
        <v>1.6019999999999999</v>
      </c>
      <c r="BV108" s="28">
        <v>40851</v>
      </c>
      <c r="BW108" s="30">
        <v>2.1539999999999999</v>
      </c>
      <c r="BX108" s="1446"/>
      <c r="BY108" s="93">
        <v>40851</v>
      </c>
      <c r="BZ108" s="723">
        <v>2.173</v>
      </c>
      <c r="CA108" s="28">
        <v>40851</v>
      </c>
      <c r="CB108" s="723">
        <v>2.69</v>
      </c>
      <c r="CC108" s="28">
        <v>40851</v>
      </c>
      <c r="CD108" s="723">
        <v>3.3159999999999998</v>
      </c>
      <c r="CE108" s="28">
        <v>40851</v>
      </c>
      <c r="CF108" s="723">
        <v>3.5</v>
      </c>
      <c r="CG108" s="28">
        <v>40851</v>
      </c>
      <c r="CH108" s="723">
        <v>3.8559999999999999</v>
      </c>
      <c r="CI108" s="41">
        <v>40851</v>
      </c>
      <c r="CJ108" s="30">
        <v>2.1116999999999999</v>
      </c>
      <c r="CK108" s="28">
        <v>40851</v>
      </c>
      <c r="CL108" s="30">
        <v>2.5236999999999998</v>
      </c>
      <c r="CM108" s="28">
        <v>40851</v>
      </c>
      <c r="CN108" s="30">
        <v>3.2149999999999999</v>
      </c>
      <c r="CO108" s="114">
        <v>40851</v>
      </c>
      <c r="CP108" s="30">
        <v>3.3622000000000001</v>
      </c>
      <c r="CQ108" s="28">
        <v>40851</v>
      </c>
      <c r="CR108" s="30">
        <v>4.0766999999999998</v>
      </c>
      <c r="CS108" s="41">
        <v>40851</v>
      </c>
      <c r="CT108" s="30">
        <v>2.5345</v>
      </c>
      <c r="CU108" s="28">
        <v>40851</v>
      </c>
      <c r="CV108" s="30">
        <v>3.2646000000000002</v>
      </c>
      <c r="CW108" s="28">
        <v>40851</v>
      </c>
      <c r="CX108" s="30">
        <v>3.7422</v>
      </c>
      <c r="CY108" s="114">
        <v>40851</v>
      </c>
      <c r="CZ108" s="30">
        <v>4.1224999999999996</v>
      </c>
      <c r="DA108" s="28">
        <v>40851</v>
      </c>
      <c r="DB108" s="30">
        <v>4.9175000000000004</v>
      </c>
      <c r="DC108" s="41">
        <v>40851</v>
      </c>
      <c r="DD108" s="30">
        <v>2.9794</v>
      </c>
      <c r="DE108" s="28">
        <v>40851</v>
      </c>
      <c r="DF108" s="30">
        <v>3.7579000000000002</v>
      </c>
      <c r="DG108" s="28">
        <v>40851</v>
      </c>
      <c r="DH108" s="30">
        <v>4.0415000000000001</v>
      </c>
      <c r="DI108" s="114">
        <v>40851</v>
      </c>
      <c r="DJ108" s="30">
        <v>4.1837999999999997</v>
      </c>
      <c r="DK108" s="28"/>
      <c r="DL108" s="30"/>
      <c r="DM108" s="41">
        <v>40851</v>
      </c>
      <c r="DN108" s="30">
        <v>3.3182999999999998</v>
      </c>
      <c r="DO108" s="28">
        <v>40851</v>
      </c>
      <c r="DP108" s="30">
        <v>4.2163000000000004</v>
      </c>
      <c r="DQ108" s="28">
        <v>40851</v>
      </c>
      <c r="DR108" s="30">
        <v>4.8532999999999999</v>
      </c>
      <c r="DS108" s="114">
        <v>40851</v>
      </c>
      <c r="DT108" s="30">
        <v>4.9001999999999999</v>
      </c>
      <c r="DU108" s="28"/>
      <c r="DV108" s="30"/>
      <c r="DW108" s="41">
        <v>40851</v>
      </c>
      <c r="DX108" s="30">
        <v>4.8635000000000002</v>
      </c>
      <c r="DY108" s="28">
        <v>40851</v>
      </c>
      <c r="DZ108" s="30">
        <v>6.2095000000000002</v>
      </c>
      <c r="EA108" s="28">
        <v>40851</v>
      </c>
      <c r="EB108" s="30">
        <v>7.3319999999999999</v>
      </c>
      <c r="EC108" s="114">
        <v>40851</v>
      </c>
      <c r="ED108" s="30">
        <v>7.4420000000000002</v>
      </c>
      <c r="EE108" s="28"/>
      <c r="EF108" s="23"/>
      <c r="EG108" s="1446"/>
      <c r="EH108" s="41">
        <v>40851</v>
      </c>
      <c r="EI108" s="30">
        <v>1.8704000000000001</v>
      </c>
      <c r="EJ108" s="28">
        <v>40851</v>
      </c>
      <c r="EK108" s="30">
        <v>2.5821000000000001</v>
      </c>
      <c r="EL108" s="28">
        <v>40851</v>
      </c>
      <c r="EM108" s="30">
        <v>3.3012000000000001</v>
      </c>
      <c r="EN108" s="28">
        <v>40851</v>
      </c>
      <c r="EO108" s="30">
        <v>3.5827999999999998</v>
      </c>
      <c r="EP108" s="28">
        <v>40851</v>
      </c>
      <c r="EQ108" s="88">
        <v>4.3712999999999997</v>
      </c>
      <c r="ER108" s="76">
        <v>40851</v>
      </c>
      <c r="ES108" s="284">
        <v>2.931</v>
      </c>
      <c r="ET108" s="73">
        <v>40851</v>
      </c>
      <c r="EU108" s="284">
        <v>3.5084</v>
      </c>
      <c r="EV108" s="73">
        <v>40851</v>
      </c>
      <c r="EW108" s="284">
        <v>3.8567</v>
      </c>
      <c r="EX108" s="73">
        <v>40851</v>
      </c>
      <c r="EY108" s="284">
        <v>4.3156999999999996</v>
      </c>
      <c r="EZ108" s="73">
        <v>40851</v>
      </c>
      <c r="FA108" s="284">
        <v>5.0297999999999998</v>
      </c>
      <c r="FB108" s="1446"/>
      <c r="FC108" s="881">
        <v>40851</v>
      </c>
      <c r="FD108" s="184">
        <v>10.717000000000001</v>
      </c>
    </row>
    <row r="109" spans="1:160">
      <c r="A109" s="5">
        <f t="shared" ref="A109:A140" si="3">AJ109</f>
        <v>40858</v>
      </c>
      <c r="B109" s="41">
        <v>40858</v>
      </c>
      <c r="C109" s="30">
        <v>0.65610000000000002</v>
      </c>
      <c r="D109" s="28">
        <v>40858</v>
      </c>
      <c r="E109" s="30">
        <v>1.0953999999999999</v>
      </c>
      <c r="F109" s="28">
        <v>40858</v>
      </c>
      <c r="G109" s="30">
        <v>1.6638999999999999</v>
      </c>
      <c r="H109" s="28">
        <v>40858</v>
      </c>
      <c r="I109" s="30">
        <v>2.0619000000000001</v>
      </c>
      <c r="J109" s="28">
        <v>40858</v>
      </c>
      <c r="K109" s="99">
        <v>2.585</v>
      </c>
      <c r="L109" s="41">
        <v>40858</v>
      </c>
      <c r="M109" s="30">
        <v>3.6231</v>
      </c>
      <c r="N109" s="28">
        <v>40858</v>
      </c>
      <c r="O109" s="30">
        <v>3.9611000000000001</v>
      </c>
      <c r="P109" s="28">
        <v>40858</v>
      </c>
      <c r="Q109" s="30">
        <v>4.2457000000000003</v>
      </c>
      <c r="R109" s="28">
        <v>40858</v>
      </c>
      <c r="S109" s="30">
        <v>4.4946000000000002</v>
      </c>
      <c r="T109" s="28">
        <v>40858</v>
      </c>
      <c r="U109" s="30">
        <v>4.8621999999999996</v>
      </c>
      <c r="V109" s="119">
        <v>40858</v>
      </c>
      <c r="W109" s="30">
        <v>3.5078</v>
      </c>
      <c r="X109" s="28">
        <v>40858</v>
      </c>
      <c r="Y109" s="30">
        <v>3.9510000000000001</v>
      </c>
      <c r="Z109" s="28">
        <v>40858</v>
      </c>
      <c r="AA109" s="30">
        <v>4.2872000000000003</v>
      </c>
      <c r="AB109" s="28">
        <v>40858</v>
      </c>
      <c r="AC109" s="30">
        <v>4.4968000000000004</v>
      </c>
      <c r="AD109" s="28">
        <v>40858</v>
      </c>
      <c r="AE109" s="30">
        <v>4.8623000000000003</v>
      </c>
      <c r="AF109" s="890">
        <v>40858</v>
      </c>
      <c r="AG109" s="30">
        <v>0.114</v>
      </c>
      <c r="AH109" s="890">
        <v>40858</v>
      </c>
      <c r="AI109" s="30">
        <v>0.114</v>
      </c>
      <c r="AJ109" s="41">
        <v>40858</v>
      </c>
      <c r="AK109" s="30">
        <v>6.7000000000000004E-2</v>
      </c>
      <c r="AL109" s="28">
        <v>40858</v>
      </c>
      <c r="AM109" s="30">
        <v>1.099</v>
      </c>
      <c r="AN109" s="28">
        <v>40858</v>
      </c>
      <c r="AO109" s="30">
        <v>1.641</v>
      </c>
      <c r="AP109" s="41">
        <v>40858</v>
      </c>
      <c r="AQ109" s="30">
        <v>1.8719999999999999</v>
      </c>
      <c r="AR109" s="28">
        <v>40858</v>
      </c>
      <c r="AS109" s="30">
        <v>1.4159999999999999</v>
      </c>
      <c r="AT109" s="41">
        <v>40858</v>
      </c>
      <c r="AU109" s="30">
        <v>3.3860000000000001</v>
      </c>
      <c r="AV109" s="119">
        <v>40858</v>
      </c>
      <c r="AW109" s="30">
        <v>3.5909</v>
      </c>
      <c r="AX109" s="119">
        <v>40858</v>
      </c>
      <c r="AY109" s="99">
        <v>3.7389999999999999</v>
      </c>
      <c r="AZ109" s="41">
        <v>40858</v>
      </c>
      <c r="BA109" s="30">
        <v>1.0349999999999999</v>
      </c>
      <c r="BB109" s="28">
        <v>40858</v>
      </c>
      <c r="BC109" s="30">
        <v>1.5893999999999999</v>
      </c>
      <c r="BD109" s="28">
        <v>40858</v>
      </c>
      <c r="BE109" s="30">
        <v>2.1760999999999999</v>
      </c>
      <c r="BF109" s="28">
        <v>40858</v>
      </c>
      <c r="BG109" s="30">
        <v>2.4723000000000002</v>
      </c>
      <c r="BH109" s="28">
        <v>40858</v>
      </c>
      <c r="BI109" s="30">
        <v>2.7427000000000001</v>
      </c>
      <c r="BJ109" s="890">
        <v>40858</v>
      </c>
      <c r="BK109" s="30">
        <v>2.5430000000000001</v>
      </c>
      <c r="BL109" s="890">
        <v>40858</v>
      </c>
      <c r="BM109" s="30">
        <v>2.552</v>
      </c>
      <c r="BN109" s="41">
        <v>40858</v>
      </c>
      <c r="BO109" s="30">
        <v>0.29499999999999998</v>
      </c>
      <c r="BP109" s="28">
        <v>40858</v>
      </c>
      <c r="BQ109" s="30">
        <v>0.68500000000000005</v>
      </c>
      <c r="BR109" s="28">
        <v>40858</v>
      </c>
      <c r="BS109" s="30">
        <v>1.2789999999999999</v>
      </c>
      <c r="BT109" s="41">
        <v>40858</v>
      </c>
      <c r="BU109" s="30">
        <v>1.619</v>
      </c>
      <c r="BV109" s="28">
        <v>40858</v>
      </c>
      <c r="BW109" s="30">
        <v>2.129</v>
      </c>
      <c r="BX109" s="1446"/>
      <c r="BY109" s="93">
        <v>40858</v>
      </c>
      <c r="BZ109" s="723">
        <v>2.1800000000000002</v>
      </c>
      <c r="CA109" s="28">
        <v>40858</v>
      </c>
      <c r="CB109" s="723">
        <v>2.7530000000000001</v>
      </c>
      <c r="CC109" s="28">
        <v>40858</v>
      </c>
      <c r="CD109" s="723">
        <v>3.3340000000000001</v>
      </c>
      <c r="CE109" s="28">
        <v>40858</v>
      </c>
      <c r="CF109" s="723">
        <v>3.5150000000000001</v>
      </c>
      <c r="CG109" s="28">
        <v>40858</v>
      </c>
      <c r="CH109" s="723">
        <v>3.8369999999999997</v>
      </c>
      <c r="CI109" s="41">
        <v>40858</v>
      </c>
      <c r="CJ109" s="30">
        <v>2.1221000000000001</v>
      </c>
      <c r="CK109" s="28">
        <v>40858</v>
      </c>
      <c r="CL109" s="30">
        <v>2.5446</v>
      </c>
      <c r="CM109" s="28">
        <v>40858</v>
      </c>
      <c r="CN109" s="30">
        <v>3.2208999999999999</v>
      </c>
      <c r="CO109" s="114">
        <v>40858</v>
      </c>
      <c r="CP109" s="30">
        <v>3.3546</v>
      </c>
      <c r="CQ109" s="28">
        <v>40858</v>
      </c>
      <c r="CR109" s="30">
        <v>4.0260999999999996</v>
      </c>
      <c r="CS109" s="41">
        <v>40858</v>
      </c>
      <c r="CT109" s="30">
        <v>2.6151999999999997</v>
      </c>
      <c r="CU109" s="28">
        <v>40858</v>
      </c>
      <c r="CV109" s="30">
        <v>3.3567999999999998</v>
      </c>
      <c r="CW109" s="28">
        <v>40858</v>
      </c>
      <c r="CX109" s="30">
        <v>3.8094000000000001</v>
      </c>
      <c r="CY109" s="114">
        <v>40858</v>
      </c>
      <c r="CZ109" s="30">
        <v>4.1261999999999999</v>
      </c>
      <c r="DA109" s="28">
        <v>40858</v>
      </c>
      <c r="DB109" s="30">
        <v>4.8883000000000001</v>
      </c>
      <c r="DC109" s="41">
        <v>40858</v>
      </c>
      <c r="DD109" s="30">
        <v>3.0116000000000001</v>
      </c>
      <c r="DE109" s="28">
        <v>40858</v>
      </c>
      <c r="DF109" s="30">
        <v>3.8005</v>
      </c>
      <c r="DG109" s="28">
        <v>40858</v>
      </c>
      <c r="DH109" s="30">
        <v>4.0601000000000003</v>
      </c>
      <c r="DI109" s="114">
        <v>40858</v>
      </c>
      <c r="DJ109" s="30">
        <v>4.1890000000000001</v>
      </c>
      <c r="DK109" s="28"/>
      <c r="DL109" s="30"/>
      <c r="DM109" s="41">
        <v>40858</v>
      </c>
      <c r="DN109" s="30">
        <v>3.3422999999999998</v>
      </c>
      <c r="DO109" s="28">
        <v>40858</v>
      </c>
      <c r="DP109" s="30">
        <v>4.2518000000000002</v>
      </c>
      <c r="DQ109" s="28">
        <v>40858</v>
      </c>
      <c r="DR109" s="30">
        <v>4.8638000000000003</v>
      </c>
      <c r="DS109" s="114">
        <v>40858</v>
      </c>
      <c r="DT109" s="30">
        <v>4.8972999999999995</v>
      </c>
      <c r="DU109" s="28"/>
      <c r="DV109" s="30"/>
      <c r="DW109" s="41">
        <v>40858</v>
      </c>
      <c r="DX109" s="30">
        <v>4.9791999999999996</v>
      </c>
      <c r="DY109" s="28">
        <v>40858</v>
      </c>
      <c r="DZ109" s="30">
        <v>6.3367000000000004</v>
      </c>
      <c r="EA109" s="28">
        <v>40858</v>
      </c>
      <c r="EB109" s="30">
        <v>7.4343000000000004</v>
      </c>
      <c r="EC109" s="114">
        <v>40858</v>
      </c>
      <c r="ED109" s="30">
        <v>7.5306999999999995</v>
      </c>
      <c r="EE109" s="28"/>
      <c r="EF109" s="23"/>
      <c r="EG109" s="1446"/>
      <c r="EH109" s="41">
        <v>40858</v>
      </c>
      <c r="EI109" s="30">
        <v>1.8931</v>
      </c>
      <c r="EJ109" s="28">
        <v>40858</v>
      </c>
      <c r="EK109" s="30">
        <v>2.6414999999999997</v>
      </c>
      <c r="EL109" s="28">
        <v>40858</v>
      </c>
      <c r="EM109" s="30">
        <v>3.3576000000000001</v>
      </c>
      <c r="EN109" s="28">
        <v>40858</v>
      </c>
      <c r="EO109" s="30">
        <v>3.5975000000000001</v>
      </c>
      <c r="EP109" s="28">
        <v>40858</v>
      </c>
      <c r="EQ109" s="88">
        <v>4.3541999999999996</v>
      </c>
      <c r="ER109" s="76">
        <v>40858</v>
      </c>
      <c r="ES109" s="284">
        <v>2.931</v>
      </c>
      <c r="ET109" s="73">
        <v>40858</v>
      </c>
      <c r="EU109" s="284">
        <v>3.5084</v>
      </c>
      <c r="EV109" s="73">
        <v>40858</v>
      </c>
      <c r="EW109" s="284">
        <v>3.8567</v>
      </c>
      <c r="EX109" s="73">
        <v>40858</v>
      </c>
      <c r="EY109" s="284">
        <v>4.3156999999999996</v>
      </c>
      <c r="EZ109" s="73">
        <v>40858</v>
      </c>
      <c r="FA109" s="284">
        <v>5.0297999999999998</v>
      </c>
      <c r="FB109" s="1446"/>
      <c r="FC109" s="881">
        <v>40858</v>
      </c>
      <c r="FD109" s="184">
        <v>10.564</v>
      </c>
    </row>
    <row r="110" spans="1:160">
      <c r="A110" s="5">
        <f t="shared" si="3"/>
        <v>40865</v>
      </c>
      <c r="B110" s="41">
        <v>40865</v>
      </c>
      <c r="C110" s="30">
        <v>0.75049999999999994</v>
      </c>
      <c r="D110" s="28">
        <v>40865</v>
      </c>
      <c r="E110" s="30">
        <v>1.2164999999999999</v>
      </c>
      <c r="F110" s="28">
        <v>40865</v>
      </c>
      <c r="G110" s="30">
        <v>1.7728000000000002</v>
      </c>
      <c r="H110" s="28">
        <v>40865</v>
      </c>
      <c r="I110" s="30">
        <v>2.1762000000000001</v>
      </c>
      <c r="J110" s="28">
        <v>40865</v>
      </c>
      <c r="K110" s="99">
        <v>2.7566999999999999</v>
      </c>
      <c r="L110" s="41">
        <v>40865</v>
      </c>
      <c r="M110" s="30">
        <v>4.2834000000000003</v>
      </c>
      <c r="N110" s="28">
        <v>40865</v>
      </c>
      <c r="O110" s="30">
        <v>4.4603999999999999</v>
      </c>
      <c r="P110" s="28">
        <v>40865</v>
      </c>
      <c r="Q110" s="30">
        <v>4.6028000000000002</v>
      </c>
      <c r="R110" s="28">
        <v>40865</v>
      </c>
      <c r="S110" s="30">
        <v>4.7893999999999997</v>
      </c>
      <c r="T110" s="28">
        <v>40865</v>
      </c>
      <c r="U110" s="30">
        <v>4.9295</v>
      </c>
      <c r="V110" s="119">
        <v>40865</v>
      </c>
      <c r="W110" s="30">
        <v>4.2036999999999995</v>
      </c>
      <c r="X110" s="28">
        <v>40865</v>
      </c>
      <c r="Y110" s="30">
        <v>4.4059999999999997</v>
      </c>
      <c r="Z110" s="28">
        <v>40865</v>
      </c>
      <c r="AA110" s="30">
        <v>4.6498999999999997</v>
      </c>
      <c r="AB110" s="28">
        <v>40865</v>
      </c>
      <c r="AC110" s="30">
        <v>4.8472</v>
      </c>
      <c r="AD110" s="28">
        <v>40865</v>
      </c>
      <c r="AE110" s="30">
        <v>4.9852999999999996</v>
      </c>
      <c r="AF110" s="890">
        <v>40865</v>
      </c>
      <c r="AG110" s="30">
        <v>0.121</v>
      </c>
      <c r="AH110" s="890">
        <v>40865</v>
      </c>
      <c r="AI110" s="30">
        <v>0.122</v>
      </c>
      <c r="AJ110" s="41">
        <v>40865</v>
      </c>
      <c r="AK110" s="30">
        <v>6.7000000000000004E-2</v>
      </c>
      <c r="AL110" s="28">
        <v>40865</v>
      </c>
      <c r="AM110" s="30">
        <v>1.647</v>
      </c>
      <c r="AN110" s="28">
        <v>40865</v>
      </c>
      <c r="AO110" s="30">
        <v>1.9790000000000001</v>
      </c>
      <c r="AP110" s="41">
        <v>40865</v>
      </c>
      <c r="AQ110" s="30">
        <v>1.8719999999999999</v>
      </c>
      <c r="AR110" s="28">
        <v>40865</v>
      </c>
      <c r="AS110" s="30">
        <v>1.21</v>
      </c>
      <c r="AT110" s="41">
        <v>40865</v>
      </c>
      <c r="AU110" s="30">
        <v>3.468</v>
      </c>
      <c r="AV110" s="119">
        <v>40865</v>
      </c>
      <c r="AW110" s="30">
        <v>3.6936999999999998</v>
      </c>
      <c r="AX110" s="119">
        <v>40865</v>
      </c>
      <c r="AY110" s="99">
        <v>3.8330000000000002</v>
      </c>
      <c r="AZ110" s="41">
        <v>40865</v>
      </c>
      <c r="BA110" s="30">
        <v>1.3249</v>
      </c>
      <c r="BB110" s="28">
        <v>40865</v>
      </c>
      <c r="BC110" s="30">
        <v>1.8839000000000001</v>
      </c>
      <c r="BD110" s="28">
        <v>40865</v>
      </c>
      <c r="BE110" s="30">
        <v>2.3929</v>
      </c>
      <c r="BF110" s="28">
        <v>40865</v>
      </c>
      <c r="BG110" s="30">
        <v>2.7389000000000001</v>
      </c>
      <c r="BH110" s="28">
        <v>40865</v>
      </c>
      <c r="BI110" s="30">
        <v>2.9691999999999998</v>
      </c>
      <c r="BJ110" s="890">
        <v>40865</v>
      </c>
      <c r="BK110" s="30">
        <v>2.7570000000000001</v>
      </c>
      <c r="BL110" s="890">
        <v>40865</v>
      </c>
      <c r="BM110" s="30">
        <v>2.8319999999999999</v>
      </c>
      <c r="BN110" s="41">
        <v>40865</v>
      </c>
      <c r="BO110" s="30">
        <v>0.32600000000000001</v>
      </c>
      <c r="BP110" s="28">
        <v>40865</v>
      </c>
      <c r="BQ110" s="30">
        <v>0.71399999999999997</v>
      </c>
      <c r="BR110" s="28">
        <v>40865</v>
      </c>
      <c r="BS110" s="30">
        <v>1.294</v>
      </c>
      <c r="BT110" s="41">
        <v>40865</v>
      </c>
      <c r="BU110" s="30">
        <v>1.611</v>
      </c>
      <c r="BV110" s="28">
        <v>40865</v>
      </c>
      <c r="BW110" s="30">
        <v>2.0979999999999999</v>
      </c>
      <c r="BX110" s="1446"/>
      <c r="BY110" s="93">
        <v>40865</v>
      </c>
      <c r="BZ110" s="723">
        <v>2.4129999999999998</v>
      </c>
      <c r="CA110" s="28">
        <v>40865</v>
      </c>
      <c r="CB110" s="723">
        <v>2.992</v>
      </c>
      <c r="CC110" s="28">
        <v>40865</v>
      </c>
      <c r="CD110" s="723">
        <v>3.5760000000000001</v>
      </c>
      <c r="CE110" s="28">
        <v>40865</v>
      </c>
      <c r="CF110" s="723">
        <v>3.7429999999999999</v>
      </c>
      <c r="CG110" s="28">
        <v>40865</v>
      </c>
      <c r="CH110" s="723">
        <v>3.9430000000000001</v>
      </c>
      <c r="CI110" s="41">
        <v>40865</v>
      </c>
      <c r="CJ110" s="30">
        <v>2.2585000000000002</v>
      </c>
      <c r="CK110" s="28">
        <v>40865</v>
      </c>
      <c r="CL110" s="30">
        <v>2.6734999999999998</v>
      </c>
      <c r="CM110" s="28">
        <v>40865</v>
      </c>
      <c r="CN110" s="30">
        <v>3.3170000000000002</v>
      </c>
      <c r="CO110" s="114">
        <v>40865</v>
      </c>
      <c r="CP110" s="30">
        <v>3.4929999999999999</v>
      </c>
      <c r="CQ110" s="28">
        <v>40865</v>
      </c>
      <c r="CR110" s="30">
        <v>4.1630000000000003</v>
      </c>
      <c r="CS110" s="41">
        <v>40865</v>
      </c>
      <c r="CT110" s="30">
        <v>2.7688000000000001</v>
      </c>
      <c r="CU110" s="28">
        <v>40865</v>
      </c>
      <c r="CV110" s="30">
        <v>3.5038999999999998</v>
      </c>
      <c r="CW110" s="28">
        <v>40865</v>
      </c>
      <c r="CX110" s="30">
        <v>3.9226999999999999</v>
      </c>
      <c r="CY110" s="114">
        <v>40865</v>
      </c>
      <c r="CZ110" s="30">
        <v>4.2317999999999998</v>
      </c>
      <c r="DA110" s="28">
        <v>40865</v>
      </c>
      <c r="DB110" s="30">
        <v>4.9923999999999999</v>
      </c>
      <c r="DC110" s="41">
        <v>40865</v>
      </c>
      <c r="DD110" s="30">
        <v>3.2458</v>
      </c>
      <c r="DE110" s="28">
        <v>40865</v>
      </c>
      <c r="DF110" s="30">
        <v>4.0271999999999997</v>
      </c>
      <c r="DG110" s="28">
        <v>40865</v>
      </c>
      <c r="DH110" s="30">
        <v>4.2541000000000002</v>
      </c>
      <c r="DI110" s="114">
        <v>40865</v>
      </c>
      <c r="DJ110" s="30">
        <v>4.3751999999999995</v>
      </c>
      <c r="DK110" s="28"/>
      <c r="DL110" s="30"/>
      <c r="DM110" s="41">
        <v>40865</v>
      </c>
      <c r="DN110" s="30">
        <v>3.5417999999999998</v>
      </c>
      <c r="DO110" s="28">
        <v>40865</v>
      </c>
      <c r="DP110" s="30">
        <v>4.4428000000000001</v>
      </c>
      <c r="DQ110" s="28">
        <v>40865</v>
      </c>
      <c r="DR110" s="30">
        <v>5.0220000000000002</v>
      </c>
      <c r="DS110" s="114">
        <v>40865</v>
      </c>
      <c r="DT110" s="30">
        <v>5.0476999999999999</v>
      </c>
      <c r="DU110" s="28"/>
      <c r="DV110" s="30"/>
      <c r="DW110" s="41">
        <v>40865</v>
      </c>
      <c r="DX110" s="30">
        <v>5.2327000000000004</v>
      </c>
      <c r="DY110" s="28">
        <v>40865</v>
      </c>
      <c r="DZ110" s="30">
        <v>6.5827999999999998</v>
      </c>
      <c r="EA110" s="28">
        <v>40865</v>
      </c>
      <c r="EB110" s="30">
        <v>7.6475999999999997</v>
      </c>
      <c r="EC110" s="114">
        <v>40865</v>
      </c>
      <c r="ED110" s="30">
        <v>7.7363</v>
      </c>
      <c r="EE110" s="28"/>
      <c r="EF110" s="23"/>
      <c r="EG110" s="1446"/>
      <c r="EH110" s="41">
        <v>40865</v>
      </c>
      <c r="EI110" s="30">
        <v>2.2037</v>
      </c>
      <c r="EJ110" s="28">
        <v>40865</v>
      </c>
      <c r="EK110" s="30">
        <v>3.1314000000000002</v>
      </c>
      <c r="EL110" s="28">
        <v>40865</v>
      </c>
      <c r="EM110" s="30">
        <v>3.8872</v>
      </c>
      <c r="EN110" s="28">
        <v>40865</v>
      </c>
      <c r="EO110" s="30">
        <v>4.0506000000000002</v>
      </c>
      <c r="EP110" s="28">
        <v>40865</v>
      </c>
      <c r="EQ110" s="88">
        <v>4.8033999999999999</v>
      </c>
      <c r="ER110" s="76">
        <v>40865</v>
      </c>
      <c r="ES110" s="284">
        <v>2.931</v>
      </c>
      <c r="ET110" s="73">
        <v>40865</v>
      </c>
      <c r="EU110" s="284">
        <v>3.5084</v>
      </c>
      <c r="EV110" s="73">
        <v>40865</v>
      </c>
      <c r="EW110" s="284">
        <v>3.8567</v>
      </c>
      <c r="EX110" s="73">
        <v>40865</v>
      </c>
      <c r="EY110" s="284">
        <v>4.3156999999999996</v>
      </c>
      <c r="EZ110" s="73">
        <v>40865</v>
      </c>
      <c r="FA110" s="284">
        <v>5.0297999999999998</v>
      </c>
      <c r="FB110" s="1446"/>
      <c r="FC110" s="881">
        <v>40865</v>
      </c>
      <c r="FD110" s="184">
        <v>10.432</v>
      </c>
    </row>
    <row r="111" spans="1:160">
      <c r="A111" s="5">
        <f t="shared" si="3"/>
        <v>40872</v>
      </c>
      <c r="B111" s="41">
        <v>40872</v>
      </c>
      <c r="C111" s="30">
        <v>0.78369999999999995</v>
      </c>
      <c r="D111" s="28">
        <v>40872</v>
      </c>
      <c r="E111" s="30">
        <v>1.3371999999999999</v>
      </c>
      <c r="F111" s="28">
        <v>40872</v>
      </c>
      <c r="G111" s="30">
        <v>2.0072000000000001</v>
      </c>
      <c r="H111" s="28">
        <v>40872</v>
      </c>
      <c r="I111" s="30">
        <v>2.4011</v>
      </c>
      <c r="J111" s="28">
        <v>40872</v>
      </c>
      <c r="K111" s="99">
        <v>2.9670999999999998</v>
      </c>
      <c r="L111" s="41">
        <v>40872</v>
      </c>
      <c r="M111" s="30">
        <v>5.5506000000000002</v>
      </c>
      <c r="N111" s="28">
        <v>40872</v>
      </c>
      <c r="O111" s="30">
        <v>5.6113999999999997</v>
      </c>
      <c r="P111" s="28">
        <v>40872</v>
      </c>
      <c r="Q111" s="30">
        <v>5.7047999999999996</v>
      </c>
      <c r="R111" s="28">
        <v>40872</v>
      </c>
      <c r="S111" s="30">
        <v>5.8566000000000003</v>
      </c>
      <c r="T111" s="28">
        <v>40872</v>
      </c>
      <c r="U111" s="30">
        <v>5.8506</v>
      </c>
      <c r="V111" s="119">
        <v>40872</v>
      </c>
      <c r="W111" s="30">
        <v>5.3905000000000003</v>
      </c>
      <c r="X111" s="28">
        <v>40872</v>
      </c>
      <c r="Y111" s="30">
        <v>5.5766</v>
      </c>
      <c r="Z111" s="28">
        <v>40872</v>
      </c>
      <c r="AA111" s="30">
        <v>5.7366000000000001</v>
      </c>
      <c r="AB111" s="28">
        <v>40872</v>
      </c>
      <c r="AC111" s="30">
        <v>5.8441000000000001</v>
      </c>
      <c r="AD111" s="28">
        <v>40872</v>
      </c>
      <c r="AE111" s="30">
        <v>5.8109999999999999</v>
      </c>
      <c r="AF111" s="890">
        <v>40872</v>
      </c>
      <c r="AG111" s="30">
        <v>0.14699999999999999</v>
      </c>
      <c r="AH111" s="890">
        <v>40872</v>
      </c>
      <c r="AI111" s="30">
        <v>0.14699999999999999</v>
      </c>
      <c r="AJ111" s="41">
        <v>40872</v>
      </c>
      <c r="AK111" s="30">
        <v>6.7000000000000004E-2</v>
      </c>
      <c r="AL111" s="28">
        <v>40872</v>
      </c>
      <c r="AM111" s="30">
        <v>1.8420000000000001</v>
      </c>
      <c r="AN111" s="28">
        <v>40872</v>
      </c>
      <c r="AO111" s="30">
        <v>2.1349999999999998</v>
      </c>
      <c r="AP111" s="41">
        <v>40872</v>
      </c>
      <c r="AQ111" s="30">
        <v>1.8719999999999999</v>
      </c>
      <c r="AR111" s="28">
        <v>40872</v>
      </c>
      <c r="AS111" s="30">
        <v>1.3089999999999999</v>
      </c>
      <c r="AT111" s="41">
        <v>40872</v>
      </c>
      <c r="AU111" s="30">
        <v>3.6909999999999998</v>
      </c>
      <c r="AV111" s="119">
        <v>40872</v>
      </c>
      <c r="AW111" s="30">
        <v>3.8292999999999999</v>
      </c>
      <c r="AX111" s="119">
        <v>40872</v>
      </c>
      <c r="AY111" s="99">
        <v>3.9569999999999999</v>
      </c>
      <c r="AZ111" s="41">
        <v>40872</v>
      </c>
      <c r="BA111" s="30">
        <v>1.4678</v>
      </c>
      <c r="BB111" s="28">
        <v>40872</v>
      </c>
      <c r="BC111" s="30">
        <v>2.1343999999999999</v>
      </c>
      <c r="BD111" s="28">
        <v>40872</v>
      </c>
      <c r="BE111" s="30">
        <v>2.617</v>
      </c>
      <c r="BF111" s="28">
        <v>40872</v>
      </c>
      <c r="BG111" s="30">
        <v>2.8965999999999998</v>
      </c>
      <c r="BH111" s="28">
        <v>40872</v>
      </c>
      <c r="BI111" s="30">
        <v>3.1408</v>
      </c>
      <c r="BJ111" s="890">
        <v>40872</v>
      </c>
      <c r="BK111" s="30">
        <v>2.9169999999999998</v>
      </c>
      <c r="BL111" s="890">
        <v>40872</v>
      </c>
      <c r="BM111" s="30">
        <v>2.9870000000000001</v>
      </c>
      <c r="BN111" s="41">
        <v>40872</v>
      </c>
      <c r="BO111" s="30">
        <v>0.32300000000000001</v>
      </c>
      <c r="BP111" s="28">
        <v>40872</v>
      </c>
      <c r="BQ111" s="30">
        <v>0.72299999999999998</v>
      </c>
      <c r="BR111" s="28">
        <v>40872</v>
      </c>
      <c r="BS111" s="30">
        <v>1.3069999999999999</v>
      </c>
      <c r="BT111" s="41">
        <v>40872</v>
      </c>
      <c r="BU111" s="30">
        <v>1.66</v>
      </c>
      <c r="BV111" s="28">
        <v>40872</v>
      </c>
      <c r="BW111" s="30">
        <v>2.105</v>
      </c>
      <c r="BX111" s="1446"/>
      <c r="BY111" s="93">
        <v>40872</v>
      </c>
      <c r="BZ111" s="723">
        <v>2.472</v>
      </c>
      <c r="CA111" s="28">
        <v>40872</v>
      </c>
      <c r="CB111" s="723">
        <v>3.0790000000000002</v>
      </c>
      <c r="CC111" s="28">
        <v>40872</v>
      </c>
      <c r="CD111" s="723">
        <v>3.6560000000000001</v>
      </c>
      <c r="CE111" s="28">
        <v>40872</v>
      </c>
      <c r="CF111" s="723">
        <v>3.875</v>
      </c>
      <c r="CG111" s="28">
        <v>40872</v>
      </c>
      <c r="CH111" s="723">
        <v>4.0730000000000004</v>
      </c>
      <c r="CI111" s="41">
        <v>40872</v>
      </c>
      <c r="CJ111" s="30">
        <v>2.3910999999999998</v>
      </c>
      <c r="CK111" s="28">
        <v>40872</v>
      </c>
      <c r="CL111" s="30">
        <v>2.8416000000000001</v>
      </c>
      <c r="CM111" s="28">
        <v>40872</v>
      </c>
      <c r="CN111" s="30">
        <v>3.5099</v>
      </c>
      <c r="CO111" s="114">
        <v>40872</v>
      </c>
      <c r="CP111" s="30">
        <v>3.6916000000000002</v>
      </c>
      <c r="CQ111" s="28">
        <v>40872</v>
      </c>
      <c r="CR111" s="30">
        <v>4.3590999999999998</v>
      </c>
      <c r="CS111" s="41">
        <v>40872</v>
      </c>
      <c r="CT111" s="30">
        <v>2.9767000000000001</v>
      </c>
      <c r="CU111" s="28">
        <v>40872</v>
      </c>
      <c r="CV111" s="30">
        <v>3.7473000000000001</v>
      </c>
      <c r="CW111" s="28">
        <v>40872</v>
      </c>
      <c r="CX111" s="30">
        <v>4.1898999999999997</v>
      </c>
      <c r="CY111" s="114">
        <v>40872</v>
      </c>
      <c r="CZ111" s="30">
        <v>4.5048000000000004</v>
      </c>
      <c r="DA111" s="28">
        <v>40872</v>
      </c>
      <c r="DB111" s="30">
        <v>5.2628000000000004</v>
      </c>
      <c r="DC111" s="41">
        <v>40872</v>
      </c>
      <c r="DD111" s="30">
        <v>3.5434000000000001</v>
      </c>
      <c r="DE111" s="28">
        <v>40872</v>
      </c>
      <c r="DF111" s="30">
        <v>4.3593999999999999</v>
      </c>
      <c r="DG111" s="28">
        <v>40872</v>
      </c>
      <c r="DH111" s="30">
        <v>4.6109999999999998</v>
      </c>
      <c r="DI111" s="114">
        <v>40872</v>
      </c>
      <c r="DJ111" s="30">
        <v>4.7378999999999998</v>
      </c>
      <c r="DK111" s="28"/>
      <c r="DL111" s="30"/>
      <c r="DM111" s="41">
        <v>40872</v>
      </c>
      <c r="DN111" s="30">
        <v>3.5990000000000002</v>
      </c>
      <c r="DO111" s="28">
        <v>40872</v>
      </c>
      <c r="DP111" s="30">
        <v>4.6944999999999997</v>
      </c>
      <c r="DQ111" s="28">
        <v>40872</v>
      </c>
      <c r="DR111" s="30">
        <v>5.3684000000000003</v>
      </c>
      <c r="DS111" s="114">
        <v>40872</v>
      </c>
      <c r="DT111" s="30">
        <v>5.3998999999999997</v>
      </c>
      <c r="DU111" s="28"/>
      <c r="DV111" s="30"/>
      <c r="DW111" s="41">
        <v>40872</v>
      </c>
      <c r="DX111" s="30">
        <v>5.5137</v>
      </c>
      <c r="DY111" s="28">
        <v>40872</v>
      </c>
      <c r="DZ111" s="30">
        <v>6.8982000000000001</v>
      </c>
      <c r="EA111" s="28">
        <v>40872</v>
      </c>
      <c r="EB111" s="30">
        <v>7.9878</v>
      </c>
      <c r="EC111" s="114">
        <v>40872</v>
      </c>
      <c r="ED111" s="30">
        <v>8.0822000000000003</v>
      </c>
      <c r="EE111" s="28"/>
      <c r="EF111" s="23"/>
      <c r="EG111" s="1446"/>
      <c r="EH111" s="41">
        <v>40872</v>
      </c>
      <c r="EI111" s="30">
        <v>2.4733000000000001</v>
      </c>
      <c r="EJ111" s="28">
        <v>40872</v>
      </c>
      <c r="EK111" s="30">
        <v>3.6166999999999998</v>
      </c>
      <c r="EL111" s="28">
        <v>40872</v>
      </c>
      <c r="EM111" s="30">
        <v>4.3798000000000004</v>
      </c>
      <c r="EN111" s="28">
        <v>40872</v>
      </c>
      <c r="EO111" s="30">
        <v>4.5529999999999999</v>
      </c>
      <c r="EP111" s="28">
        <v>40872</v>
      </c>
      <c r="EQ111" s="88">
        <v>5.3045</v>
      </c>
      <c r="ER111" s="76">
        <v>40872</v>
      </c>
      <c r="ES111" s="284">
        <v>2.931</v>
      </c>
      <c r="ET111" s="73">
        <v>40872</v>
      </c>
      <c r="EU111" s="284">
        <v>3.5084</v>
      </c>
      <c r="EV111" s="73">
        <v>40872</v>
      </c>
      <c r="EW111" s="284">
        <v>3.8567</v>
      </c>
      <c r="EX111" s="73">
        <v>40872</v>
      </c>
      <c r="EY111" s="284">
        <v>4.3156999999999996</v>
      </c>
      <c r="EZ111" s="73">
        <v>40872</v>
      </c>
      <c r="FA111" s="284">
        <v>5.0297999999999998</v>
      </c>
      <c r="FB111" s="1446"/>
      <c r="FC111" s="881">
        <v>40872</v>
      </c>
      <c r="FD111" s="184">
        <v>9.4879999999999995</v>
      </c>
    </row>
    <row r="112" spans="1:160">
      <c r="A112" s="5">
        <f t="shared" si="3"/>
        <v>40879</v>
      </c>
      <c r="B112" s="41">
        <v>40879</v>
      </c>
      <c r="C112" s="30">
        <v>0.61990000000000001</v>
      </c>
      <c r="D112" s="28">
        <v>40879</v>
      </c>
      <c r="E112" s="30">
        <v>1.1749000000000001</v>
      </c>
      <c r="F112" s="28">
        <v>40879</v>
      </c>
      <c r="G112" s="30">
        <v>1.9287000000000001</v>
      </c>
      <c r="H112" s="28">
        <v>40879</v>
      </c>
      <c r="I112" s="30">
        <v>2.3212999999999999</v>
      </c>
      <c r="J112" s="28">
        <v>40879</v>
      </c>
      <c r="K112" s="99">
        <v>2.9398</v>
      </c>
      <c r="L112" s="41">
        <v>40879</v>
      </c>
      <c r="M112" s="30">
        <v>4.0372000000000003</v>
      </c>
      <c r="N112" s="28">
        <v>40879</v>
      </c>
      <c r="O112" s="30">
        <v>4.0976999999999997</v>
      </c>
      <c r="P112" s="28">
        <v>40879</v>
      </c>
      <c r="Q112" s="30">
        <v>4.4195000000000002</v>
      </c>
      <c r="R112" s="28">
        <v>40879</v>
      </c>
      <c r="S112" s="30">
        <v>4.6445999999999996</v>
      </c>
      <c r="T112" s="28">
        <v>40879</v>
      </c>
      <c r="U112" s="30">
        <v>4.7735000000000003</v>
      </c>
      <c r="V112" s="119">
        <v>40879</v>
      </c>
      <c r="W112" s="30">
        <v>3.8822000000000001</v>
      </c>
      <c r="X112" s="28">
        <v>40879</v>
      </c>
      <c r="Y112" s="30">
        <v>4.0269000000000004</v>
      </c>
      <c r="Z112" s="28">
        <v>40879</v>
      </c>
      <c r="AA112" s="30">
        <v>4.4363000000000001</v>
      </c>
      <c r="AB112" s="28">
        <v>40879</v>
      </c>
      <c r="AC112" s="30">
        <v>4.6371000000000002</v>
      </c>
      <c r="AD112" s="28">
        <v>40879</v>
      </c>
      <c r="AE112" s="30">
        <v>4.7888999999999999</v>
      </c>
      <c r="AF112" s="890">
        <v>40879</v>
      </c>
      <c r="AG112" s="30">
        <v>0.11700000000000001</v>
      </c>
      <c r="AH112" s="890">
        <v>40879</v>
      </c>
      <c r="AI112" s="30">
        <v>0.11799999999999999</v>
      </c>
      <c r="AJ112" s="41">
        <v>40879</v>
      </c>
      <c r="AK112" s="30">
        <v>6.7000000000000004E-2</v>
      </c>
      <c r="AL112" s="28">
        <v>40879</v>
      </c>
      <c r="AM112" s="30">
        <v>1.04</v>
      </c>
      <c r="AN112" s="28">
        <v>40879</v>
      </c>
      <c r="AO112" s="30">
        <v>1.371</v>
      </c>
      <c r="AP112" s="41">
        <v>40879</v>
      </c>
      <c r="AQ112" s="30">
        <v>1.8719999999999999</v>
      </c>
      <c r="AR112" s="28">
        <v>40879</v>
      </c>
      <c r="AS112" s="30">
        <v>1.605</v>
      </c>
      <c r="AT112" s="41">
        <v>40879</v>
      </c>
      <c r="AU112" s="30">
        <v>3.2679999999999998</v>
      </c>
      <c r="AV112" s="119">
        <v>40879</v>
      </c>
      <c r="AW112" s="30">
        <v>3.3570000000000002</v>
      </c>
      <c r="AX112" s="119">
        <v>40879</v>
      </c>
      <c r="AY112" s="99">
        <v>3.4769999999999999</v>
      </c>
      <c r="AZ112" s="41">
        <v>40879</v>
      </c>
      <c r="BA112" s="30">
        <v>1.0895999999999999</v>
      </c>
      <c r="BB112" s="28">
        <v>40879</v>
      </c>
      <c r="BC112" s="30">
        <v>1.7848999999999999</v>
      </c>
      <c r="BD112" s="28">
        <v>40879</v>
      </c>
      <c r="BE112" s="30">
        <v>2.3847999999999998</v>
      </c>
      <c r="BF112" s="28">
        <v>40879</v>
      </c>
      <c r="BG112" s="30">
        <v>2.6983000000000001</v>
      </c>
      <c r="BH112" s="28">
        <v>40879</v>
      </c>
      <c r="BI112" s="30">
        <v>3.0017999999999998</v>
      </c>
      <c r="BJ112" s="890">
        <v>40879</v>
      </c>
      <c r="BK112" s="30">
        <v>2.7109999999999999</v>
      </c>
      <c r="BL112" s="890">
        <v>40879</v>
      </c>
      <c r="BM112" s="30">
        <v>2.794</v>
      </c>
      <c r="BN112" s="41">
        <v>40879</v>
      </c>
      <c r="BO112" s="30">
        <v>0.3</v>
      </c>
      <c r="BP112" s="28">
        <v>40879</v>
      </c>
      <c r="BQ112" s="30">
        <v>0.69699999999999995</v>
      </c>
      <c r="BR112" s="28">
        <v>40879</v>
      </c>
      <c r="BS112" s="30">
        <v>1.3009999999999999</v>
      </c>
      <c r="BT112" s="41">
        <v>40879</v>
      </c>
      <c r="BU112" s="30">
        <v>1.679</v>
      </c>
      <c r="BV112" s="28">
        <v>40879</v>
      </c>
      <c r="BW112" s="30">
        <v>2.1619999999999999</v>
      </c>
      <c r="BX112" s="1446"/>
      <c r="BY112" s="93">
        <v>40879</v>
      </c>
      <c r="BZ112" s="723">
        <v>2.052</v>
      </c>
      <c r="CA112" s="28">
        <v>40879</v>
      </c>
      <c r="CB112" s="723">
        <v>2.7320000000000002</v>
      </c>
      <c r="CC112" s="28">
        <v>40879</v>
      </c>
      <c r="CD112" s="723">
        <v>3.5070000000000001</v>
      </c>
      <c r="CE112" s="28">
        <v>40879</v>
      </c>
      <c r="CF112" s="723">
        <v>3.5979999999999999</v>
      </c>
      <c r="CG112" s="28">
        <v>40879</v>
      </c>
      <c r="CH112" s="723">
        <v>3.9140000000000001</v>
      </c>
      <c r="CI112" s="41">
        <v>40879</v>
      </c>
      <c r="CJ112" s="30">
        <v>2.1101000000000001</v>
      </c>
      <c r="CK112" s="28">
        <v>40879</v>
      </c>
      <c r="CL112" s="30">
        <v>2.6330999999999998</v>
      </c>
      <c r="CM112" s="28">
        <v>40879</v>
      </c>
      <c r="CN112" s="30">
        <v>3.5535999999999999</v>
      </c>
      <c r="CO112" s="114">
        <v>40879</v>
      </c>
      <c r="CP112" s="30">
        <v>3.7603999999999997</v>
      </c>
      <c r="CQ112" s="28">
        <v>40879</v>
      </c>
      <c r="CR112" s="30">
        <v>4.4404000000000003</v>
      </c>
      <c r="CS112" s="41">
        <v>40879</v>
      </c>
      <c r="CT112" s="30">
        <v>2.7454999999999998</v>
      </c>
      <c r="CU112" s="28">
        <v>40879</v>
      </c>
      <c r="CV112" s="30">
        <v>3.6486000000000001</v>
      </c>
      <c r="CW112" s="28">
        <v>40879</v>
      </c>
      <c r="CX112" s="30">
        <v>4.1874000000000002</v>
      </c>
      <c r="CY112" s="114">
        <v>40879</v>
      </c>
      <c r="CZ112" s="30">
        <v>4.5502000000000002</v>
      </c>
      <c r="DA112" s="28">
        <v>40879</v>
      </c>
      <c r="DB112" s="30">
        <v>5.3208000000000002</v>
      </c>
      <c r="DC112" s="41">
        <v>40879</v>
      </c>
      <c r="DD112" s="30">
        <v>3.3652000000000002</v>
      </c>
      <c r="DE112" s="28">
        <v>40879</v>
      </c>
      <c r="DF112" s="30">
        <v>4.3411</v>
      </c>
      <c r="DG112" s="28">
        <v>40879</v>
      </c>
      <c r="DH112" s="30">
        <v>4.6740000000000004</v>
      </c>
      <c r="DI112" s="114">
        <v>40879</v>
      </c>
      <c r="DJ112" s="30">
        <v>4.8228999999999997</v>
      </c>
      <c r="DK112" s="28"/>
      <c r="DL112" s="30"/>
      <c r="DM112" s="41">
        <v>40879</v>
      </c>
      <c r="DN112" s="30">
        <v>3.5848</v>
      </c>
      <c r="DO112" s="28">
        <v>40879</v>
      </c>
      <c r="DP112" s="30">
        <v>4.7827999999999999</v>
      </c>
      <c r="DQ112" s="28">
        <v>40879</v>
      </c>
      <c r="DR112" s="30">
        <v>5.6180000000000003</v>
      </c>
      <c r="DS112" s="114">
        <v>40879</v>
      </c>
      <c r="DT112" s="30">
        <v>5.6814999999999998</v>
      </c>
      <c r="DU112" s="28"/>
      <c r="DV112" s="30"/>
      <c r="DW112" s="41">
        <v>40879</v>
      </c>
      <c r="DX112" s="30">
        <v>5.4059999999999997</v>
      </c>
      <c r="DY112" s="28">
        <v>40879</v>
      </c>
      <c r="DZ112" s="30">
        <v>6.8354999999999997</v>
      </c>
      <c r="EA112" s="28">
        <v>40879</v>
      </c>
      <c r="EB112" s="30">
        <v>8.0038</v>
      </c>
      <c r="EC112" s="114">
        <v>40879</v>
      </c>
      <c r="ED112" s="30">
        <v>8.1203000000000003</v>
      </c>
      <c r="EE112" s="28"/>
      <c r="EF112" s="23"/>
      <c r="EG112" s="1446"/>
      <c r="EH112" s="76">
        <v>40879</v>
      </c>
      <c r="EI112" s="284">
        <v>2.4939</v>
      </c>
      <c r="EJ112" s="73">
        <v>40879</v>
      </c>
      <c r="EK112" s="284">
        <v>3.6493000000000002</v>
      </c>
      <c r="EL112" s="73">
        <v>40879</v>
      </c>
      <c r="EM112" s="284">
        <v>4.4089</v>
      </c>
      <c r="EN112" s="73">
        <v>40879</v>
      </c>
      <c r="EO112" s="284">
        <v>4.5900999999999996</v>
      </c>
      <c r="EP112" s="73">
        <v>40879</v>
      </c>
      <c r="EQ112" s="869">
        <v>5.3356000000000003</v>
      </c>
      <c r="ER112" s="76">
        <v>40879</v>
      </c>
      <c r="ES112" s="284">
        <v>2.931</v>
      </c>
      <c r="ET112" s="73">
        <v>40879</v>
      </c>
      <c r="EU112" s="284">
        <v>3.5084</v>
      </c>
      <c r="EV112" s="73">
        <v>40879</v>
      </c>
      <c r="EW112" s="284">
        <v>3.8567</v>
      </c>
      <c r="EX112" s="73">
        <v>40879</v>
      </c>
      <c r="EY112" s="284">
        <v>4.3156999999999996</v>
      </c>
      <c r="EZ112" s="73">
        <v>40879</v>
      </c>
      <c r="FA112" s="284">
        <v>5.0297999999999998</v>
      </c>
      <c r="FB112" s="1446"/>
      <c r="FC112" s="881">
        <v>40879</v>
      </c>
      <c r="FD112" s="184">
        <v>10.647</v>
      </c>
    </row>
    <row r="113" spans="1:160">
      <c r="A113" s="5">
        <f t="shared" si="3"/>
        <v>40886</v>
      </c>
      <c r="B113" s="41">
        <v>40886</v>
      </c>
      <c r="C113" s="30">
        <v>0.59299999999999997</v>
      </c>
      <c r="D113" s="28">
        <v>40886</v>
      </c>
      <c r="E113" s="30">
        <v>1.1315</v>
      </c>
      <c r="F113" s="28">
        <v>40886</v>
      </c>
      <c r="G113" s="30">
        <v>1.8813</v>
      </c>
      <c r="H113" s="28">
        <v>40886</v>
      </c>
      <c r="I113" s="30">
        <v>2.2913999999999999</v>
      </c>
      <c r="J113" s="28">
        <v>40886</v>
      </c>
      <c r="K113" s="99">
        <v>2.9116999999999997</v>
      </c>
      <c r="L113" s="41">
        <v>40886</v>
      </c>
      <c r="M113" s="30">
        <v>3.8233999999999999</v>
      </c>
      <c r="N113" s="28">
        <v>40886</v>
      </c>
      <c r="O113" s="30">
        <v>4.1028000000000002</v>
      </c>
      <c r="P113" s="28">
        <v>40886</v>
      </c>
      <c r="Q113" s="30">
        <v>4.3392999999999997</v>
      </c>
      <c r="R113" s="28">
        <v>40886</v>
      </c>
      <c r="S113" s="30">
        <v>4.5293999999999999</v>
      </c>
      <c r="T113" s="28">
        <v>40886</v>
      </c>
      <c r="U113" s="30">
        <v>4.6216999999999997</v>
      </c>
      <c r="V113" s="119">
        <v>40886</v>
      </c>
      <c r="W113" s="30">
        <v>3.6978999999999997</v>
      </c>
      <c r="X113" s="28">
        <v>40886</v>
      </c>
      <c r="Y113" s="30">
        <v>4.0406000000000004</v>
      </c>
      <c r="Z113" s="28">
        <v>40886</v>
      </c>
      <c r="AA113" s="30">
        <v>4.3456000000000001</v>
      </c>
      <c r="AB113" s="28">
        <v>40886</v>
      </c>
      <c r="AC113" s="30">
        <v>4.5134999999999996</v>
      </c>
      <c r="AD113" s="28">
        <v>40886</v>
      </c>
      <c r="AE113" s="30">
        <v>4.5946999999999996</v>
      </c>
      <c r="AF113" s="890">
        <v>40886</v>
      </c>
      <c r="AG113" s="30">
        <v>0.114</v>
      </c>
      <c r="AH113" s="890">
        <v>40886</v>
      </c>
      <c r="AI113" s="30">
        <v>0.114</v>
      </c>
      <c r="AJ113" s="41">
        <v>40886</v>
      </c>
      <c r="AK113" s="30">
        <v>6.7000000000000004E-2</v>
      </c>
      <c r="AL113" s="28">
        <v>40886</v>
      </c>
      <c r="AM113" s="30">
        <v>1.1000000000000001</v>
      </c>
      <c r="AN113" s="28">
        <v>40886</v>
      </c>
      <c r="AO113" s="30">
        <v>1.4410000000000001</v>
      </c>
      <c r="AP113" s="41">
        <v>40886</v>
      </c>
      <c r="AQ113" s="30">
        <v>1.8719999999999999</v>
      </c>
      <c r="AR113" s="28">
        <v>40886</v>
      </c>
      <c r="AS113" s="30">
        <v>1.5510000000000002</v>
      </c>
      <c r="AT113" s="41">
        <v>40886</v>
      </c>
      <c r="AU113" s="30">
        <v>3.2650000000000001</v>
      </c>
      <c r="AV113" s="119">
        <v>40886</v>
      </c>
      <c r="AW113" s="30">
        <v>3.4289999999999998</v>
      </c>
      <c r="AX113" s="119">
        <v>40886</v>
      </c>
      <c r="AY113" s="99">
        <v>3.5629999999999997</v>
      </c>
      <c r="AZ113" s="41">
        <v>40886</v>
      </c>
      <c r="BA113" s="30">
        <v>1.0297000000000001</v>
      </c>
      <c r="BB113" s="28">
        <v>40886</v>
      </c>
      <c r="BC113" s="30">
        <v>1.7658</v>
      </c>
      <c r="BD113" s="28">
        <v>40886</v>
      </c>
      <c r="BE113" s="30">
        <v>2.3818000000000001</v>
      </c>
      <c r="BF113" s="28">
        <v>40886</v>
      </c>
      <c r="BG113" s="30">
        <v>2.7294</v>
      </c>
      <c r="BH113" s="28">
        <v>40886</v>
      </c>
      <c r="BI113" s="30">
        <v>2.9784000000000002</v>
      </c>
      <c r="BJ113" s="890">
        <v>40886</v>
      </c>
      <c r="BK113" s="30">
        <v>2.7930000000000001</v>
      </c>
      <c r="BL113" s="890">
        <v>40886</v>
      </c>
      <c r="BM113" s="30">
        <v>2.8330000000000002</v>
      </c>
      <c r="BN113" s="41">
        <v>40886</v>
      </c>
      <c r="BO113" s="30">
        <v>0.29199999999999998</v>
      </c>
      <c r="BP113" s="28">
        <v>40886</v>
      </c>
      <c r="BQ113" s="30">
        <v>0.69</v>
      </c>
      <c r="BR113" s="28">
        <v>40886</v>
      </c>
      <c r="BS113" s="30">
        <v>1.2909999999999999</v>
      </c>
      <c r="BT113" s="41">
        <v>40886</v>
      </c>
      <c r="BU113" s="30">
        <v>1.7109999999999999</v>
      </c>
      <c r="BV113" s="28">
        <v>40886</v>
      </c>
      <c r="BW113" s="30">
        <v>2.2189999999999999</v>
      </c>
      <c r="BX113" s="1446"/>
      <c r="BY113" s="93">
        <v>40886</v>
      </c>
      <c r="BZ113" s="723">
        <v>2.0619999999999998</v>
      </c>
      <c r="CA113" s="28">
        <v>40886</v>
      </c>
      <c r="CB113" s="723">
        <v>2.7189999999999999</v>
      </c>
      <c r="CC113" s="28">
        <v>40886</v>
      </c>
      <c r="CD113" s="723">
        <v>3.5220000000000002</v>
      </c>
      <c r="CE113" s="28">
        <v>40886</v>
      </c>
      <c r="CF113" s="723">
        <v>3.597</v>
      </c>
      <c r="CG113" s="28">
        <v>40886</v>
      </c>
      <c r="CH113" s="723">
        <v>3.8769999999999998</v>
      </c>
      <c r="CI113" s="41">
        <v>40886</v>
      </c>
      <c r="CJ113" s="30">
        <v>2.0979000000000001</v>
      </c>
      <c r="CK113" s="28">
        <v>40886</v>
      </c>
      <c r="CL113" s="30">
        <v>2.6179000000000001</v>
      </c>
      <c r="CM113" s="28">
        <v>40886</v>
      </c>
      <c r="CN113" s="30">
        <v>3.5423999999999998</v>
      </c>
      <c r="CO113" s="114">
        <v>40886</v>
      </c>
      <c r="CP113" s="30">
        <v>3.7457000000000003</v>
      </c>
      <c r="CQ113" s="28">
        <v>40886</v>
      </c>
      <c r="CR113" s="30">
        <v>4.3849</v>
      </c>
      <c r="CS113" s="41">
        <v>40886</v>
      </c>
      <c r="CT113" s="30">
        <v>2.7467000000000001</v>
      </c>
      <c r="CU113" s="28">
        <v>40886</v>
      </c>
      <c r="CV113" s="30">
        <v>3.6467999999999998</v>
      </c>
      <c r="CW113" s="28">
        <v>40886</v>
      </c>
      <c r="CX113" s="30">
        <v>4.1896000000000004</v>
      </c>
      <c r="CY113" s="114">
        <v>40886</v>
      </c>
      <c r="CZ113" s="30">
        <v>4.5488999999999997</v>
      </c>
      <c r="DA113" s="28">
        <v>40886</v>
      </c>
      <c r="DB113" s="30">
        <v>5.2786999999999997</v>
      </c>
      <c r="DC113" s="41">
        <v>40886</v>
      </c>
      <c r="DD113" s="30">
        <v>3.2774000000000001</v>
      </c>
      <c r="DE113" s="28">
        <v>40886</v>
      </c>
      <c r="DF113" s="30">
        <v>4.2493999999999996</v>
      </c>
      <c r="DG113" s="28">
        <v>40886</v>
      </c>
      <c r="DH113" s="30">
        <v>4.5862999999999996</v>
      </c>
      <c r="DI113" s="114">
        <v>40886</v>
      </c>
      <c r="DJ113" s="30">
        <v>4.7316000000000003</v>
      </c>
      <c r="DK113" s="28"/>
      <c r="DL113" s="30"/>
      <c r="DM113" s="41">
        <v>40886</v>
      </c>
      <c r="DN113" s="30">
        <v>3.6038000000000001</v>
      </c>
      <c r="DO113" s="28">
        <v>40886</v>
      </c>
      <c r="DP113" s="30">
        <v>4.7998000000000003</v>
      </c>
      <c r="DQ113" s="28">
        <v>40886</v>
      </c>
      <c r="DR113" s="30">
        <v>5.6390000000000002</v>
      </c>
      <c r="DS113" s="114">
        <v>40886</v>
      </c>
      <c r="DT113" s="30">
        <v>5.7009999999999996</v>
      </c>
      <c r="DU113" s="28"/>
      <c r="DV113" s="30"/>
      <c r="DW113" s="41">
        <v>40886</v>
      </c>
      <c r="DX113" s="30">
        <v>5.2762000000000002</v>
      </c>
      <c r="DY113" s="28">
        <v>40886</v>
      </c>
      <c r="DZ113" s="30">
        <v>6.7027999999999999</v>
      </c>
      <c r="EA113" s="28">
        <v>40886</v>
      </c>
      <c r="EB113" s="30">
        <v>7.8750999999999998</v>
      </c>
      <c r="EC113" s="114">
        <v>40886</v>
      </c>
      <c r="ED113" s="30">
        <v>7.9879999999999995</v>
      </c>
      <c r="EE113" s="28"/>
      <c r="EF113" s="23"/>
      <c r="EG113" s="1446"/>
      <c r="EH113" s="76">
        <v>40886</v>
      </c>
      <c r="EI113" s="284">
        <v>2.4939</v>
      </c>
      <c r="EJ113" s="73">
        <v>40886</v>
      </c>
      <c r="EK113" s="284">
        <v>3.6493000000000002</v>
      </c>
      <c r="EL113" s="73">
        <v>40886</v>
      </c>
      <c r="EM113" s="284">
        <v>4.4089</v>
      </c>
      <c r="EN113" s="73">
        <v>40886</v>
      </c>
      <c r="EO113" s="284">
        <v>4.5900999999999996</v>
      </c>
      <c r="EP113" s="73">
        <v>40886</v>
      </c>
      <c r="EQ113" s="869">
        <v>5.3356000000000003</v>
      </c>
      <c r="ER113" s="76">
        <v>40886</v>
      </c>
      <c r="ES113" s="284">
        <v>2.931</v>
      </c>
      <c r="ET113" s="73">
        <v>40886</v>
      </c>
      <c r="EU113" s="284">
        <v>3.5084</v>
      </c>
      <c r="EV113" s="73">
        <v>40886</v>
      </c>
      <c r="EW113" s="284">
        <v>3.8567</v>
      </c>
      <c r="EX113" s="73">
        <v>40886</v>
      </c>
      <c r="EY113" s="284">
        <v>4.3156999999999996</v>
      </c>
      <c r="EZ113" s="73">
        <v>40886</v>
      </c>
      <c r="FA113" s="284">
        <v>5.0297999999999998</v>
      </c>
      <c r="FB113" s="1446"/>
      <c r="FC113" s="881">
        <v>40886</v>
      </c>
      <c r="FD113" s="184">
        <v>10.853999999999999</v>
      </c>
    </row>
    <row r="114" spans="1:160">
      <c r="A114" s="5">
        <f t="shared" si="3"/>
        <v>40893</v>
      </c>
      <c r="B114" s="41">
        <v>40893</v>
      </c>
      <c r="C114" s="30">
        <v>0.45960000000000001</v>
      </c>
      <c r="D114" s="28">
        <v>40893</v>
      </c>
      <c r="E114" s="30">
        <v>0.93259999999999998</v>
      </c>
      <c r="F114" s="28">
        <v>40893</v>
      </c>
      <c r="G114" s="30">
        <v>1.6402000000000001</v>
      </c>
      <c r="H114" s="28">
        <v>40893</v>
      </c>
      <c r="I114" s="30">
        <v>2.0068999999999999</v>
      </c>
      <c r="J114" s="28">
        <v>40893</v>
      </c>
      <c r="K114" s="99">
        <v>2.6166</v>
      </c>
      <c r="L114" s="41">
        <v>40893</v>
      </c>
      <c r="M114" s="30">
        <v>3.2572999999999999</v>
      </c>
      <c r="N114" s="28">
        <v>40893</v>
      </c>
      <c r="O114" s="30">
        <v>3.6356000000000002</v>
      </c>
      <c r="P114" s="28">
        <v>40893</v>
      </c>
      <c r="Q114" s="30">
        <v>4.0561999999999996</v>
      </c>
      <c r="R114" s="28">
        <v>40893</v>
      </c>
      <c r="S114" s="30">
        <v>4.3139000000000003</v>
      </c>
      <c r="T114" s="28">
        <v>40893</v>
      </c>
      <c r="U114" s="30">
        <v>4.4802</v>
      </c>
      <c r="V114" s="119">
        <v>40893</v>
      </c>
      <c r="W114" s="30">
        <v>3.1225000000000001</v>
      </c>
      <c r="X114" s="28">
        <v>40893</v>
      </c>
      <c r="Y114" s="30">
        <v>3.5742000000000003</v>
      </c>
      <c r="Z114" s="28">
        <v>40893</v>
      </c>
      <c r="AA114" s="30">
        <v>4.0483000000000002</v>
      </c>
      <c r="AB114" s="28">
        <v>40893</v>
      </c>
      <c r="AC114" s="30">
        <v>4.2587000000000002</v>
      </c>
      <c r="AD114" s="28">
        <v>40893</v>
      </c>
      <c r="AE114" s="30">
        <v>4.4688999999999997</v>
      </c>
      <c r="AF114" s="890">
        <v>40893</v>
      </c>
      <c r="AG114" s="30">
        <v>0.11</v>
      </c>
      <c r="AH114" s="890">
        <v>40893</v>
      </c>
      <c r="AI114" s="30">
        <v>0.109</v>
      </c>
      <c r="AJ114" s="41">
        <v>40893</v>
      </c>
      <c r="AK114" s="30">
        <v>6.7000000000000004E-2</v>
      </c>
      <c r="AL114" s="28">
        <v>40893</v>
      </c>
      <c r="AM114" s="30">
        <v>0.83</v>
      </c>
      <c r="AN114" s="28">
        <v>40893</v>
      </c>
      <c r="AO114" s="30">
        <v>1.2070000000000001</v>
      </c>
      <c r="AP114" s="41">
        <v>40893</v>
      </c>
      <c r="AQ114" s="30">
        <v>1.8719999999999999</v>
      </c>
      <c r="AR114" s="28">
        <v>40893</v>
      </c>
      <c r="AS114" s="30">
        <v>1.554</v>
      </c>
      <c r="AT114" s="41">
        <v>40893</v>
      </c>
      <c r="AU114" s="30">
        <v>3.0569999999999999</v>
      </c>
      <c r="AV114" s="119">
        <v>40893</v>
      </c>
      <c r="AW114" s="30">
        <v>3.2278000000000002</v>
      </c>
      <c r="AX114" s="119">
        <v>40893</v>
      </c>
      <c r="AY114" s="99">
        <v>3.355</v>
      </c>
      <c r="AZ114" s="41">
        <v>40893</v>
      </c>
      <c r="BA114" s="30">
        <v>0.8407</v>
      </c>
      <c r="BB114" s="28">
        <v>40893</v>
      </c>
      <c r="BC114" s="30">
        <v>1.5173999999999999</v>
      </c>
      <c r="BD114" s="28">
        <v>40893</v>
      </c>
      <c r="BE114" s="30">
        <v>2.0592999999999999</v>
      </c>
      <c r="BF114" s="28">
        <v>40893</v>
      </c>
      <c r="BG114" s="30">
        <v>2.3940000000000001</v>
      </c>
      <c r="BH114" s="28">
        <v>40893</v>
      </c>
      <c r="BI114" s="30">
        <v>2.6959999999999997</v>
      </c>
      <c r="BJ114" s="890">
        <v>40893</v>
      </c>
      <c r="BK114" s="30">
        <v>2.4239999999999999</v>
      </c>
      <c r="BL114" s="890">
        <v>40893</v>
      </c>
      <c r="BM114" s="30">
        <v>2.4769999999999999</v>
      </c>
      <c r="BN114" s="41">
        <v>40893</v>
      </c>
      <c r="BO114" s="30">
        <v>0.27300000000000002</v>
      </c>
      <c r="BP114" s="28">
        <v>40893</v>
      </c>
      <c r="BQ114" s="30">
        <v>0.627</v>
      </c>
      <c r="BR114" s="28">
        <v>40893</v>
      </c>
      <c r="BS114" s="30">
        <v>1.153</v>
      </c>
      <c r="BT114" s="41">
        <v>40893</v>
      </c>
      <c r="BU114" s="30">
        <v>1.5510000000000002</v>
      </c>
      <c r="BV114" s="28">
        <v>40893</v>
      </c>
      <c r="BW114" s="30">
        <v>2.0379999999999998</v>
      </c>
      <c r="BX114" s="1446"/>
      <c r="BY114" s="93">
        <v>40893</v>
      </c>
      <c r="BZ114" s="723">
        <v>2.008</v>
      </c>
      <c r="CA114" s="28">
        <v>40893</v>
      </c>
      <c r="CB114" s="723">
        <v>2.5609999999999999</v>
      </c>
      <c r="CC114" s="28">
        <v>40893</v>
      </c>
      <c r="CD114" s="723">
        <v>3.34</v>
      </c>
      <c r="CE114" s="28">
        <v>40893</v>
      </c>
      <c r="CF114" s="723">
        <v>3.3940000000000001</v>
      </c>
      <c r="CG114" s="28">
        <v>40893</v>
      </c>
      <c r="CH114" s="723">
        <v>3.67</v>
      </c>
      <c r="CI114" s="41">
        <v>40893</v>
      </c>
      <c r="CJ114" s="30">
        <v>1.9906999999999999</v>
      </c>
      <c r="CK114" s="28">
        <v>40893</v>
      </c>
      <c r="CL114" s="30">
        <v>2.4457</v>
      </c>
      <c r="CM114" s="28">
        <v>40893</v>
      </c>
      <c r="CN114" s="30">
        <v>3.3014999999999999</v>
      </c>
      <c r="CO114" s="114">
        <v>40893</v>
      </c>
      <c r="CP114" s="30">
        <v>3.4935</v>
      </c>
      <c r="CQ114" s="28">
        <v>40893</v>
      </c>
      <c r="CR114" s="30">
        <v>4.1207000000000003</v>
      </c>
      <c r="CS114" s="41">
        <v>40893</v>
      </c>
      <c r="CT114" s="30">
        <v>2.6772999999999998</v>
      </c>
      <c r="CU114" s="28">
        <v>40893</v>
      </c>
      <c r="CV114" s="30">
        <v>3.4973999999999998</v>
      </c>
      <c r="CW114" s="28">
        <v>40893</v>
      </c>
      <c r="CX114" s="30">
        <v>3.9765000000000001</v>
      </c>
      <c r="CY114" s="114">
        <v>40893</v>
      </c>
      <c r="CZ114" s="30">
        <v>4.3246000000000002</v>
      </c>
      <c r="DA114" s="28">
        <v>40893</v>
      </c>
      <c r="DB114" s="30">
        <v>5.0423999999999998</v>
      </c>
      <c r="DC114" s="41">
        <v>40893</v>
      </c>
      <c r="DD114" s="30">
        <v>3.1541999999999999</v>
      </c>
      <c r="DE114" s="28">
        <v>40893</v>
      </c>
      <c r="DF114" s="30">
        <v>4.0461</v>
      </c>
      <c r="DG114" s="28">
        <v>40893</v>
      </c>
      <c r="DH114" s="30">
        <v>4.3192000000000004</v>
      </c>
      <c r="DI114" s="114">
        <v>40893</v>
      </c>
      <c r="DJ114" s="30">
        <v>4.4532999999999996</v>
      </c>
      <c r="DK114" s="28"/>
      <c r="DL114" s="30"/>
      <c r="DM114" s="41">
        <v>40893</v>
      </c>
      <c r="DN114" s="30">
        <v>3.5074999999999998</v>
      </c>
      <c r="DO114" s="28">
        <v>40893</v>
      </c>
      <c r="DP114" s="30">
        <v>4.6485000000000003</v>
      </c>
      <c r="DQ114" s="28">
        <v>40893</v>
      </c>
      <c r="DR114" s="30">
        <v>5.4240000000000004</v>
      </c>
      <c r="DS114" s="114">
        <v>40893</v>
      </c>
      <c r="DT114" s="30">
        <v>5.5446999999999997</v>
      </c>
      <c r="DU114" s="28"/>
      <c r="DV114" s="30"/>
      <c r="DW114" s="41">
        <v>40893</v>
      </c>
      <c r="DX114" s="30">
        <v>5.3550000000000004</v>
      </c>
      <c r="DY114" s="28">
        <v>40893</v>
      </c>
      <c r="DZ114" s="30">
        <v>6.7015000000000002</v>
      </c>
      <c r="EA114" s="28">
        <v>40893</v>
      </c>
      <c r="EB114" s="30">
        <v>7.8101000000000003</v>
      </c>
      <c r="EC114" s="114">
        <v>40893</v>
      </c>
      <c r="ED114" s="30">
        <v>7.9017999999999997</v>
      </c>
      <c r="EE114" s="28"/>
      <c r="EF114" s="23"/>
      <c r="EG114" s="1446"/>
      <c r="EH114" s="76">
        <v>40893</v>
      </c>
      <c r="EI114" s="284">
        <v>2.4939</v>
      </c>
      <c r="EJ114" s="73">
        <v>40893</v>
      </c>
      <c r="EK114" s="284">
        <v>3.6493000000000002</v>
      </c>
      <c r="EL114" s="73">
        <v>40893</v>
      </c>
      <c r="EM114" s="284">
        <v>4.4089</v>
      </c>
      <c r="EN114" s="73">
        <v>40893</v>
      </c>
      <c r="EO114" s="284">
        <v>4.5900999999999996</v>
      </c>
      <c r="EP114" s="73">
        <v>40893</v>
      </c>
      <c r="EQ114" s="869">
        <v>5.3356000000000003</v>
      </c>
      <c r="ER114" s="76">
        <v>40893</v>
      </c>
      <c r="ES114" s="284">
        <v>2.931</v>
      </c>
      <c r="ET114" s="73">
        <v>40893</v>
      </c>
      <c r="EU114" s="284">
        <v>3.5084</v>
      </c>
      <c r="EV114" s="73">
        <v>40893</v>
      </c>
      <c r="EW114" s="284">
        <v>3.8567</v>
      </c>
      <c r="EX114" s="73">
        <v>40893</v>
      </c>
      <c r="EY114" s="284">
        <v>4.3156999999999996</v>
      </c>
      <c r="EZ114" s="73">
        <v>40893</v>
      </c>
      <c r="FA114" s="284">
        <v>5.0297999999999998</v>
      </c>
      <c r="FB114" s="1446"/>
      <c r="FC114" s="881">
        <v>40893</v>
      </c>
      <c r="FD114" s="184">
        <v>11.14</v>
      </c>
    </row>
    <row r="115" spans="1:160">
      <c r="A115" s="5">
        <f t="shared" si="3"/>
        <v>40900</v>
      </c>
      <c r="B115" s="41">
        <v>40900</v>
      </c>
      <c r="C115" s="30">
        <v>0.49130000000000001</v>
      </c>
      <c r="D115" s="28">
        <v>40900</v>
      </c>
      <c r="E115" s="30">
        <v>0.98570000000000002</v>
      </c>
      <c r="F115" s="28">
        <v>40900</v>
      </c>
      <c r="G115" s="30">
        <v>1.72</v>
      </c>
      <c r="H115" s="28">
        <v>40900</v>
      </c>
      <c r="I115" s="30">
        <v>2.0943000000000001</v>
      </c>
      <c r="J115" s="28">
        <v>40900</v>
      </c>
      <c r="K115" s="99">
        <v>2.681</v>
      </c>
      <c r="L115" s="41">
        <v>40900</v>
      </c>
      <c r="M115" s="30">
        <v>2.9565999999999999</v>
      </c>
      <c r="N115" s="28">
        <v>40900</v>
      </c>
      <c r="O115" s="30">
        <v>3.3368000000000002</v>
      </c>
      <c r="P115" s="28">
        <v>40900</v>
      </c>
      <c r="Q115" s="30">
        <v>3.8121999999999998</v>
      </c>
      <c r="R115" s="28">
        <v>40900</v>
      </c>
      <c r="S115" s="30">
        <v>4.0888</v>
      </c>
      <c r="T115" s="28">
        <v>40900</v>
      </c>
      <c r="U115" s="30">
        <v>4.3051000000000004</v>
      </c>
      <c r="V115" s="119">
        <v>40900</v>
      </c>
      <c r="W115" s="30">
        <v>2.8624000000000001</v>
      </c>
      <c r="X115" s="28">
        <v>40900</v>
      </c>
      <c r="Y115" s="30">
        <v>3.3368000000000002</v>
      </c>
      <c r="Z115" s="28">
        <v>40900</v>
      </c>
      <c r="AA115" s="30">
        <v>3.8357999999999999</v>
      </c>
      <c r="AB115" s="28">
        <v>40900</v>
      </c>
      <c r="AC115" s="30">
        <v>4.0650000000000004</v>
      </c>
      <c r="AD115" s="28">
        <v>40900</v>
      </c>
      <c r="AE115" s="30">
        <v>4.3253000000000004</v>
      </c>
      <c r="AF115" s="890">
        <v>40900</v>
      </c>
      <c r="AG115" s="30">
        <v>0.104</v>
      </c>
      <c r="AH115" s="890">
        <v>40900</v>
      </c>
      <c r="AI115" s="30">
        <v>0.104</v>
      </c>
      <c r="AJ115" s="41">
        <v>40900</v>
      </c>
      <c r="AK115" s="30">
        <v>6.7000000000000004E-2</v>
      </c>
      <c r="AL115" s="28">
        <v>40900</v>
      </c>
      <c r="AM115" s="30">
        <v>0.71</v>
      </c>
      <c r="AN115" s="28">
        <v>40900</v>
      </c>
      <c r="AO115" s="30">
        <v>1.125</v>
      </c>
      <c r="AP115" s="41">
        <v>40900</v>
      </c>
      <c r="AQ115" s="30">
        <v>1.8719999999999999</v>
      </c>
      <c r="AR115" s="28">
        <v>40900</v>
      </c>
      <c r="AS115" s="30">
        <v>1.587</v>
      </c>
      <c r="AT115" s="41">
        <v>40900</v>
      </c>
      <c r="AU115" s="30">
        <v>3.012</v>
      </c>
      <c r="AV115" s="119">
        <v>40900</v>
      </c>
      <c r="AW115" s="30">
        <v>3.1715</v>
      </c>
      <c r="AX115" s="119">
        <v>40900</v>
      </c>
      <c r="AY115" s="99">
        <v>3.298</v>
      </c>
      <c r="AZ115" s="41">
        <v>40900</v>
      </c>
      <c r="BA115" s="30">
        <v>0.89139999999999997</v>
      </c>
      <c r="BB115" s="28">
        <v>40900</v>
      </c>
      <c r="BC115" s="30">
        <v>1.6131</v>
      </c>
      <c r="BD115" s="28">
        <v>40900</v>
      </c>
      <c r="BE115" s="30">
        <v>2.1783999999999999</v>
      </c>
      <c r="BF115" s="28">
        <v>40900</v>
      </c>
      <c r="BG115" s="30">
        <v>2.5072000000000001</v>
      </c>
      <c r="BH115" s="28">
        <v>40900</v>
      </c>
      <c r="BI115" s="30">
        <v>2.7995000000000001</v>
      </c>
      <c r="BJ115" s="890">
        <v>40900</v>
      </c>
      <c r="BK115" s="30">
        <v>2.5419999999999998</v>
      </c>
      <c r="BL115" s="890">
        <v>40900</v>
      </c>
      <c r="BM115" s="30">
        <v>2.5960000000000001</v>
      </c>
      <c r="BN115" s="41">
        <v>40900</v>
      </c>
      <c r="BO115" s="30">
        <v>0.35099999999999998</v>
      </c>
      <c r="BP115" s="28">
        <v>40900</v>
      </c>
      <c r="BQ115" s="30">
        <v>0.747</v>
      </c>
      <c r="BR115" s="28">
        <v>40900</v>
      </c>
      <c r="BS115" s="30">
        <v>1.306</v>
      </c>
      <c r="BT115" s="41">
        <v>40900</v>
      </c>
      <c r="BU115" s="30">
        <v>1.6850000000000001</v>
      </c>
      <c r="BV115" s="28">
        <v>40900</v>
      </c>
      <c r="BW115" s="30">
        <v>2.2189999999999999</v>
      </c>
      <c r="BX115" s="1446"/>
      <c r="BY115" s="93">
        <v>40900</v>
      </c>
      <c r="BZ115" s="723">
        <v>2.0419999999999998</v>
      </c>
      <c r="CA115" s="28">
        <v>40900</v>
      </c>
      <c r="CB115" s="723">
        <v>2.6160000000000001</v>
      </c>
      <c r="CC115" s="28">
        <v>40900</v>
      </c>
      <c r="CD115" s="723">
        <v>3.4260000000000002</v>
      </c>
      <c r="CE115" s="28">
        <v>40900</v>
      </c>
      <c r="CF115" s="723">
        <v>3.4779999999999998</v>
      </c>
      <c r="CG115" s="28">
        <v>40900</v>
      </c>
      <c r="CH115" s="723">
        <v>3.782</v>
      </c>
      <c r="CI115" s="41">
        <v>40900</v>
      </c>
      <c r="CJ115" s="30">
        <v>2.0146999999999999</v>
      </c>
      <c r="CK115" s="28">
        <v>40900</v>
      </c>
      <c r="CL115" s="30">
        <v>2.4942000000000002</v>
      </c>
      <c r="CM115" s="28">
        <v>40900</v>
      </c>
      <c r="CN115" s="30">
        <v>3.3721999999999999</v>
      </c>
      <c r="CO115" s="114">
        <v>40900</v>
      </c>
      <c r="CP115" s="30">
        <v>3.5695000000000001</v>
      </c>
      <c r="CQ115" s="28">
        <v>40900</v>
      </c>
      <c r="CR115" s="30">
        <v>4.2247000000000003</v>
      </c>
      <c r="CS115" s="41">
        <v>40900</v>
      </c>
      <c r="CT115" s="30">
        <v>2.7050999999999998</v>
      </c>
      <c r="CU115" s="28">
        <v>40900</v>
      </c>
      <c r="CV115" s="30">
        <v>3.5497000000000001</v>
      </c>
      <c r="CW115" s="28">
        <v>40900</v>
      </c>
      <c r="CX115" s="30">
        <v>4.0510000000000002</v>
      </c>
      <c r="CY115" s="114">
        <v>40900</v>
      </c>
      <c r="CZ115" s="30">
        <v>4.4043000000000001</v>
      </c>
      <c r="DA115" s="28">
        <v>40900</v>
      </c>
      <c r="DB115" s="30">
        <v>5.1501000000000001</v>
      </c>
      <c r="DC115" s="41">
        <v>40900</v>
      </c>
      <c r="DD115" s="30">
        <v>3.1796000000000002</v>
      </c>
      <c r="DE115" s="28">
        <v>40900</v>
      </c>
      <c r="DF115" s="30">
        <v>4.0960000000000001</v>
      </c>
      <c r="DG115" s="28">
        <v>40900</v>
      </c>
      <c r="DH115" s="30">
        <v>4.3914</v>
      </c>
      <c r="DI115" s="114">
        <v>40900</v>
      </c>
      <c r="DJ115" s="30">
        <v>4.5306999999999995</v>
      </c>
      <c r="DK115" s="28"/>
      <c r="DL115" s="30"/>
      <c r="DM115" s="41">
        <v>40900</v>
      </c>
      <c r="DN115" s="30">
        <v>3.6212999999999997</v>
      </c>
      <c r="DO115" s="28">
        <v>40900</v>
      </c>
      <c r="DP115" s="30">
        <v>4.7868000000000004</v>
      </c>
      <c r="DQ115" s="28">
        <v>40900</v>
      </c>
      <c r="DR115" s="30">
        <v>5.5845000000000002</v>
      </c>
      <c r="DS115" s="114">
        <v>40900</v>
      </c>
      <c r="DT115" s="30">
        <v>5.7103999999999999</v>
      </c>
      <c r="DU115" s="28"/>
      <c r="DV115" s="30"/>
      <c r="DW115" s="41">
        <v>40900</v>
      </c>
      <c r="DX115" s="30">
        <v>5.3174000000000001</v>
      </c>
      <c r="DY115" s="28">
        <v>40900</v>
      </c>
      <c r="DZ115" s="30">
        <v>6.6883999999999997</v>
      </c>
      <c r="EA115" s="28">
        <v>40900</v>
      </c>
      <c r="EB115" s="30">
        <v>7.8192000000000004</v>
      </c>
      <c r="EC115" s="114">
        <v>40900</v>
      </c>
      <c r="ED115" s="30">
        <v>7.9161999999999999</v>
      </c>
      <c r="EE115" s="28"/>
      <c r="EF115" s="23"/>
      <c r="EG115" s="1446"/>
      <c r="EH115" s="76">
        <v>40900</v>
      </c>
      <c r="EI115" s="284">
        <v>2.4939</v>
      </c>
      <c r="EJ115" s="73">
        <v>40900</v>
      </c>
      <c r="EK115" s="284">
        <v>3.6493000000000002</v>
      </c>
      <c r="EL115" s="73">
        <v>40900</v>
      </c>
      <c r="EM115" s="284">
        <v>4.4089</v>
      </c>
      <c r="EN115" s="73">
        <v>40900</v>
      </c>
      <c r="EO115" s="284">
        <v>4.5900999999999996</v>
      </c>
      <c r="EP115" s="73">
        <v>40900</v>
      </c>
      <c r="EQ115" s="869">
        <v>5.3356000000000003</v>
      </c>
      <c r="ER115" s="76">
        <v>40900</v>
      </c>
      <c r="ES115" s="284">
        <v>2.931</v>
      </c>
      <c r="ET115" s="73">
        <v>40900</v>
      </c>
      <c r="EU115" s="284">
        <v>3.5084</v>
      </c>
      <c r="EV115" s="73">
        <v>40900</v>
      </c>
      <c r="EW115" s="284">
        <v>3.8567</v>
      </c>
      <c r="EX115" s="73">
        <v>40900</v>
      </c>
      <c r="EY115" s="284">
        <v>4.3156999999999996</v>
      </c>
      <c r="EZ115" s="73">
        <v>40900</v>
      </c>
      <c r="FA115" s="284">
        <v>5.0297999999999998</v>
      </c>
      <c r="FB115" s="1446"/>
      <c r="FC115" s="881">
        <v>40900</v>
      </c>
      <c r="FD115" s="184">
        <v>11.346</v>
      </c>
    </row>
    <row r="116" spans="1:160">
      <c r="A116" s="5">
        <f t="shared" si="3"/>
        <v>40907</v>
      </c>
      <c r="B116" s="41">
        <v>40907</v>
      </c>
      <c r="C116" s="30">
        <v>0.40429999999999999</v>
      </c>
      <c r="D116" s="28">
        <v>40907</v>
      </c>
      <c r="E116" s="30">
        <v>0.85680000000000001</v>
      </c>
      <c r="F116" s="28">
        <v>40907</v>
      </c>
      <c r="G116" s="30">
        <v>1.5911999999999999</v>
      </c>
      <c r="H116" s="28">
        <v>40907</v>
      </c>
      <c r="I116" s="30">
        <v>1.9616</v>
      </c>
      <c r="J116" s="28">
        <v>40907</v>
      </c>
      <c r="K116" s="99">
        <v>2.5550000000000002</v>
      </c>
      <c r="L116" s="41">
        <v>40907</v>
      </c>
      <c r="M116" s="30">
        <v>2.8753000000000002</v>
      </c>
      <c r="N116" s="28">
        <v>40907</v>
      </c>
      <c r="O116" s="30">
        <v>3.3144</v>
      </c>
      <c r="P116" s="28">
        <v>40907</v>
      </c>
      <c r="Q116" s="30">
        <v>3.8062</v>
      </c>
      <c r="R116" s="28">
        <v>40907</v>
      </c>
      <c r="S116" s="30">
        <v>4.0999999999999996</v>
      </c>
      <c r="T116" s="28">
        <v>40907</v>
      </c>
      <c r="U116" s="30">
        <v>4.2716000000000003</v>
      </c>
      <c r="V116" s="119">
        <v>40907</v>
      </c>
      <c r="W116" s="30">
        <v>2.7338</v>
      </c>
      <c r="X116" s="28">
        <v>40907</v>
      </c>
      <c r="Y116" s="30">
        <v>3.2502</v>
      </c>
      <c r="Z116" s="28">
        <v>40907</v>
      </c>
      <c r="AA116" s="30">
        <v>3.7616000000000001</v>
      </c>
      <c r="AB116" s="28">
        <v>40907</v>
      </c>
      <c r="AC116" s="30">
        <v>4.0180999999999996</v>
      </c>
      <c r="AD116" s="28">
        <v>40907</v>
      </c>
      <c r="AE116" s="30">
        <v>4.2446000000000002</v>
      </c>
      <c r="AF116" s="890">
        <v>40907</v>
      </c>
      <c r="AG116" s="30">
        <v>0.105</v>
      </c>
      <c r="AH116" s="890">
        <v>40907</v>
      </c>
      <c r="AI116" s="30">
        <v>0.10299999999999999</v>
      </c>
      <c r="AJ116" s="41">
        <v>40907</v>
      </c>
      <c r="AK116" s="30">
        <v>6.7000000000000004E-2</v>
      </c>
      <c r="AL116" s="28">
        <v>40907</v>
      </c>
      <c r="AM116" s="30">
        <v>0.54700000000000004</v>
      </c>
      <c r="AN116" s="28">
        <v>40907</v>
      </c>
      <c r="AO116" s="30">
        <v>1.1100000000000001</v>
      </c>
      <c r="AP116" s="41">
        <v>40907</v>
      </c>
      <c r="AQ116" s="30">
        <v>1.8719999999999999</v>
      </c>
      <c r="AR116" s="28">
        <v>40907</v>
      </c>
      <c r="AS116" s="30">
        <v>1.6539999999999999</v>
      </c>
      <c r="AT116" s="41">
        <v>40907</v>
      </c>
      <c r="AU116" s="30">
        <v>3.1480000000000001</v>
      </c>
      <c r="AV116" s="119">
        <v>40907</v>
      </c>
      <c r="AW116" s="30">
        <v>3.3022999999999998</v>
      </c>
      <c r="AX116" s="119">
        <v>40907</v>
      </c>
      <c r="AY116" s="99">
        <v>3.4510000000000001</v>
      </c>
      <c r="AZ116" s="41">
        <v>40907</v>
      </c>
      <c r="BA116" s="30">
        <v>0.80549999999999999</v>
      </c>
      <c r="BB116" s="28">
        <v>40907</v>
      </c>
      <c r="BC116" s="30">
        <v>1.4826999999999999</v>
      </c>
      <c r="BD116" s="28">
        <v>40907</v>
      </c>
      <c r="BE116" s="30">
        <v>2.0661999999999998</v>
      </c>
      <c r="BF116" s="28">
        <v>40907</v>
      </c>
      <c r="BG116" s="30">
        <v>2.3883000000000001</v>
      </c>
      <c r="BH116" s="28">
        <v>40907</v>
      </c>
      <c r="BI116" s="30">
        <v>2.6802000000000001</v>
      </c>
      <c r="BJ116" s="890">
        <v>40907</v>
      </c>
      <c r="BK116" s="30">
        <v>2.4079999999999999</v>
      </c>
      <c r="BL116" s="890">
        <v>40907</v>
      </c>
      <c r="BM116" s="30">
        <v>2.472</v>
      </c>
      <c r="BN116" s="41">
        <v>40907</v>
      </c>
      <c r="BO116" s="30">
        <v>0.29399999999999998</v>
      </c>
      <c r="BP116" s="28">
        <v>40907</v>
      </c>
      <c r="BQ116" s="30">
        <v>0.66600000000000004</v>
      </c>
      <c r="BR116" s="28">
        <v>40907</v>
      </c>
      <c r="BS116" s="30">
        <v>1.214</v>
      </c>
      <c r="BT116" s="41">
        <v>40907</v>
      </c>
      <c r="BU116" s="30">
        <v>1.5760000000000001</v>
      </c>
      <c r="BV116" s="28">
        <v>40907</v>
      </c>
      <c r="BW116" s="30">
        <v>2.0859999999999999</v>
      </c>
      <c r="BX116" s="1446"/>
      <c r="BY116" s="93">
        <v>40907</v>
      </c>
      <c r="BZ116" s="723">
        <v>1.9220000000000002</v>
      </c>
      <c r="CA116" s="28">
        <v>40907</v>
      </c>
      <c r="CB116" s="723">
        <v>2.4870000000000001</v>
      </c>
      <c r="CC116" s="28">
        <v>40907</v>
      </c>
      <c r="CD116" s="723">
        <v>3.3090000000000002</v>
      </c>
      <c r="CE116" s="28">
        <v>40907</v>
      </c>
      <c r="CF116" s="723">
        <v>3.3679999999999999</v>
      </c>
      <c r="CG116" s="28">
        <v>40907</v>
      </c>
      <c r="CH116" s="723">
        <v>3.6840000000000002</v>
      </c>
      <c r="CI116" s="41">
        <v>40907</v>
      </c>
      <c r="CJ116" s="30">
        <v>1.9253</v>
      </c>
      <c r="CK116" s="28">
        <v>40907</v>
      </c>
      <c r="CL116" s="30">
        <v>2.3843000000000001</v>
      </c>
      <c r="CM116" s="28">
        <v>40907</v>
      </c>
      <c r="CN116" s="30">
        <v>3.2761</v>
      </c>
      <c r="CO116" s="114">
        <v>40907</v>
      </c>
      <c r="CP116" s="30">
        <v>3.4678</v>
      </c>
      <c r="CQ116" s="28">
        <v>40907</v>
      </c>
      <c r="CR116" s="30">
        <v>4.1353</v>
      </c>
      <c r="CS116" s="41">
        <v>40907</v>
      </c>
      <c r="CT116" s="30">
        <v>2.6114000000000002</v>
      </c>
      <c r="CU116" s="28">
        <v>40907</v>
      </c>
      <c r="CV116" s="30">
        <v>3.4355000000000002</v>
      </c>
      <c r="CW116" s="28">
        <v>40907</v>
      </c>
      <c r="CX116" s="30">
        <v>3.9506000000000001</v>
      </c>
      <c r="CY116" s="114">
        <v>40907</v>
      </c>
      <c r="CZ116" s="30">
        <v>4.2984</v>
      </c>
      <c r="DA116" s="28">
        <v>40907</v>
      </c>
      <c r="DB116" s="30">
        <v>5.0564999999999998</v>
      </c>
      <c r="DC116" s="41">
        <v>40907</v>
      </c>
      <c r="DD116" s="30">
        <v>3.0844999999999998</v>
      </c>
      <c r="DE116" s="28">
        <v>40907</v>
      </c>
      <c r="DF116" s="30">
        <v>3.9805000000000001</v>
      </c>
      <c r="DG116" s="28">
        <v>40907</v>
      </c>
      <c r="DH116" s="30">
        <v>4.2896000000000001</v>
      </c>
      <c r="DI116" s="114">
        <v>40907</v>
      </c>
      <c r="DJ116" s="30">
        <v>4.4234999999999998</v>
      </c>
      <c r="DK116" s="28"/>
      <c r="DL116" s="30"/>
      <c r="DM116" s="41">
        <v>40907</v>
      </c>
      <c r="DN116" s="30">
        <v>3.5865999999999998</v>
      </c>
      <c r="DO116" s="28">
        <v>40907</v>
      </c>
      <c r="DP116" s="30">
        <v>4.7316000000000003</v>
      </c>
      <c r="DQ116" s="28">
        <v>40907</v>
      </c>
      <c r="DR116" s="30">
        <v>5.5430999999999999</v>
      </c>
      <c r="DS116" s="114">
        <v>40907</v>
      </c>
      <c r="DT116" s="30">
        <v>5.6635999999999997</v>
      </c>
      <c r="DU116" s="28"/>
      <c r="DV116" s="30"/>
      <c r="DW116" s="41">
        <v>40907</v>
      </c>
      <c r="DX116" s="30">
        <v>5.2954999999999997</v>
      </c>
      <c r="DY116" s="28">
        <v>40907</v>
      </c>
      <c r="DZ116" s="30">
        <v>6.6459999999999999</v>
      </c>
      <c r="EA116" s="28">
        <v>40907</v>
      </c>
      <c r="EB116" s="30">
        <v>7.7905999999999995</v>
      </c>
      <c r="EC116" s="114">
        <v>40907</v>
      </c>
      <c r="ED116" s="30">
        <v>7.8819999999999997</v>
      </c>
      <c r="EE116" s="28"/>
      <c r="EF116" s="23"/>
      <c r="EG116" s="1446"/>
      <c r="EH116" s="76">
        <v>40907</v>
      </c>
      <c r="EI116" s="284">
        <v>2.4939</v>
      </c>
      <c r="EJ116" s="73">
        <v>40907</v>
      </c>
      <c r="EK116" s="284">
        <v>3.6493000000000002</v>
      </c>
      <c r="EL116" s="73">
        <v>40907</v>
      </c>
      <c r="EM116" s="284">
        <v>4.4089</v>
      </c>
      <c r="EN116" s="73">
        <v>40907</v>
      </c>
      <c r="EO116" s="284">
        <v>4.5900999999999996</v>
      </c>
      <c r="EP116" s="73">
        <v>40907</v>
      </c>
      <c r="EQ116" s="869">
        <v>5.3356000000000003</v>
      </c>
      <c r="ER116" s="76">
        <v>40907</v>
      </c>
      <c r="ES116" s="284">
        <v>2.931</v>
      </c>
      <c r="ET116" s="73">
        <v>40907</v>
      </c>
      <c r="EU116" s="284">
        <v>3.5084</v>
      </c>
      <c r="EV116" s="73">
        <v>40907</v>
      </c>
      <c r="EW116" s="284">
        <v>3.8567</v>
      </c>
      <c r="EX116" s="73">
        <v>40907</v>
      </c>
      <c r="EY116" s="284">
        <v>4.3156999999999996</v>
      </c>
      <c r="EZ116" s="73">
        <v>40907</v>
      </c>
      <c r="FA116" s="284">
        <v>5.0297999999999998</v>
      </c>
      <c r="FB116" s="1446"/>
      <c r="FC116" s="881">
        <v>40907</v>
      </c>
      <c r="FD116" s="184">
        <v>11.37</v>
      </c>
    </row>
    <row r="117" spans="1:160">
      <c r="A117" s="5">
        <f t="shared" si="3"/>
        <v>40914</v>
      </c>
      <c r="B117" s="41">
        <v>40914</v>
      </c>
      <c r="C117" s="30">
        <v>0.42480000000000001</v>
      </c>
      <c r="D117" s="28">
        <v>40914</v>
      </c>
      <c r="E117" s="30">
        <v>0.91810000000000003</v>
      </c>
      <c r="F117" s="28">
        <v>40914</v>
      </c>
      <c r="G117" s="30">
        <v>1.6234999999999999</v>
      </c>
      <c r="H117" s="28">
        <v>40914</v>
      </c>
      <c r="I117" s="30">
        <v>2.0217000000000001</v>
      </c>
      <c r="J117" s="28">
        <v>40914</v>
      </c>
      <c r="K117" s="99">
        <v>2.6085000000000003</v>
      </c>
      <c r="L117" s="41">
        <v>40914</v>
      </c>
      <c r="M117" s="30">
        <v>3.4352999999999998</v>
      </c>
      <c r="N117" s="28">
        <v>40914</v>
      </c>
      <c r="O117" s="30">
        <v>3.9944999999999999</v>
      </c>
      <c r="P117" s="28">
        <v>40914</v>
      </c>
      <c r="Q117" s="30">
        <v>4.3921000000000001</v>
      </c>
      <c r="R117" s="28">
        <v>40914</v>
      </c>
      <c r="S117" s="30">
        <v>4.6154999999999999</v>
      </c>
      <c r="T117" s="28">
        <v>40914</v>
      </c>
      <c r="U117" s="30">
        <v>4.6744000000000003</v>
      </c>
      <c r="V117" s="119">
        <v>40914</v>
      </c>
      <c r="W117" s="30">
        <v>3.3121</v>
      </c>
      <c r="X117" s="28">
        <v>40914</v>
      </c>
      <c r="Y117" s="30">
        <v>3.9266000000000001</v>
      </c>
      <c r="Z117" s="28">
        <v>40914</v>
      </c>
      <c r="AA117" s="30">
        <v>4.3826999999999998</v>
      </c>
      <c r="AB117" s="28">
        <v>40914</v>
      </c>
      <c r="AC117" s="30">
        <v>4.5697999999999999</v>
      </c>
      <c r="AD117" s="28">
        <v>40914</v>
      </c>
      <c r="AE117" s="30">
        <v>4.6837</v>
      </c>
      <c r="AF117" s="890">
        <v>40914</v>
      </c>
      <c r="AG117" s="30">
        <v>0.11799999999999999</v>
      </c>
      <c r="AH117" s="890">
        <v>40914</v>
      </c>
      <c r="AI117" s="30">
        <v>0.11600000000000001</v>
      </c>
      <c r="AJ117" s="41">
        <v>40914</v>
      </c>
      <c r="AK117" s="30">
        <v>6.7000000000000004E-2</v>
      </c>
      <c r="AL117" s="28">
        <v>40914</v>
      </c>
      <c r="AM117" s="30">
        <v>0.63600000000000001</v>
      </c>
      <c r="AN117" s="28">
        <v>40914</v>
      </c>
      <c r="AO117" s="30">
        <v>1.2610000000000001</v>
      </c>
      <c r="AP117" s="41">
        <v>40914</v>
      </c>
      <c r="AQ117" s="30">
        <v>1.8719999999999999</v>
      </c>
      <c r="AR117" s="28">
        <v>40914</v>
      </c>
      <c r="AS117" s="30">
        <v>1.8049999999999999</v>
      </c>
      <c r="AT117" s="41">
        <v>40914</v>
      </c>
      <c r="AU117" s="30">
        <v>3.3660000000000001</v>
      </c>
      <c r="AV117" s="119">
        <v>40914</v>
      </c>
      <c r="AW117" s="30">
        <v>3.5183999999999997</v>
      </c>
      <c r="AX117" s="119">
        <v>40914</v>
      </c>
      <c r="AY117" s="99">
        <v>3.6589999999999998</v>
      </c>
      <c r="AZ117" s="41">
        <v>40914</v>
      </c>
      <c r="BA117" s="30">
        <v>0.8458</v>
      </c>
      <c r="BB117" s="28">
        <v>40914</v>
      </c>
      <c r="BC117" s="30">
        <v>1.5434000000000001</v>
      </c>
      <c r="BD117" s="28">
        <v>40914</v>
      </c>
      <c r="BE117" s="30">
        <v>2.1179000000000001</v>
      </c>
      <c r="BF117" s="28">
        <v>40914</v>
      </c>
      <c r="BG117" s="30">
        <v>2.4317000000000002</v>
      </c>
      <c r="BH117" s="28">
        <v>40914</v>
      </c>
      <c r="BI117" s="30">
        <v>2.6873</v>
      </c>
      <c r="BJ117" s="890">
        <v>40914</v>
      </c>
      <c r="BK117" s="30">
        <v>2.468</v>
      </c>
      <c r="BL117" s="890">
        <v>40914</v>
      </c>
      <c r="BM117" s="30">
        <v>2.516</v>
      </c>
      <c r="BN117" s="41">
        <v>40914</v>
      </c>
      <c r="BO117" s="30">
        <v>0.32100000000000001</v>
      </c>
      <c r="BP117" s="28">
        <v>40914</v>
      </c>
      <c r="BQ117" s="30">
        <v>0.70399999999999996</v>
      </c>
      <c r="BR117" s="28">
        <v>40914</v>
      </c>
      <c r="BS117" s="30">
        <v>1.2929999999999999</v>
      </c>
      <c r="BT117" s="41">
        <v>40914</v>
      </c>
      <c r="BU117" s="30">
        <v>1.6890000000000001</v>
      </c>
      <c r="BV117" s="28">
        <v>40914</v>
      </c>
      <c r="BW117" s="30">
        <v>2.226</v>
      </c>
      <c r="BX117" s="1446"/>
      <c r="BY117" s="93">
        <v>40914</v>
      </c>
      <c r="BZ117" s="723">
        <v>1.9450000000000001</v>
      </c>
      <c r="CA117" s="28">
        <v>40914</v>
      </c>
      <c r="CB117" s="723">
        <v>2.5190000000000001</v>
      </c>
      <c r="CC117" s="28">
        <v>40914</v>
      </c>
      <c r="CD117" s="723">
        <v>3.3010000000000002</v>
      </c>
      <c r="CE117" s="28">
        <v>40914</v>
      </c>
      <c r="CF117" s="723">
        <v>3.39</v>
      </c>
      <c r="CG117" s="28">
        <v>40914</v>
      </c>
      <c r="CH117" s="723">
        <v>3.7119999999999997</v>
      </c>
      <c r="CI117" s="41">
        <v>40914</v>
      </c>
      <c r="CJ117" s="30">
        <v>1.9201999999999999</v>
      </c>
      <c r="CK117" s="28">
        <v>40914</v>
      </c>
      <c r="CL117" s="30">
        <v>2.3786999999999998</v>
      </c>
      <c r="CM117" s="28">
        <v>40914</v>
      </c>
      <c r="CN117" s="30">
        <v>3.2684000000000002</v>
      </c>
      <c r="CO117" s="114">
        <v>40914</v>
      </c>
      <c r="CP117" s="30">
        <v>3.4691999999999998</v>
      </c>
      <c r="CQ117" s="28">
        <v>40914</v>
      </c>
      <c r="CR117" s="30">
        <v>4.1421999999999999</v>
      </c>
      <c r="CS117" s="41">
        <v>40914</v>
      </c>
      <c r="CT117" s="30">
        <v>2.5899000000000001</v>
      </c>
      <c r="CU117" s="28">
        <v>40914</v>
      </c>
      <c r="CV117" s="30">
        <v>3.4135</v>
      </c>
      <c r="CW117" s="28">
        <v>40914</v>
      </c>
      <c r="CX117" s="30">
        <v>3.9266000000000001</v>
      </c>
      <c r="CY117" s="114">
        <v>40914</v>
      </c>
      <c r="CZ117" s="30">
        <v>4.2835000000000001</v>
      </c>
      <c r="DA117" s="28">
        <v>40914</v>
      </c>
      <c r="DB117" s="30">
        <v>5.0469999999999997</v>
      </c>
      <c r="DC117" s="41">
        <v>40914</v>
      </c>
      <c r="DD117" s="30">
        <v>3.0579000000000001</v>
      </c>
      <c r="DE117" s="28">
        <v>40914</v>
      </c>
      <c r="DF117" s="30">
        <v>3.9534000000000002</v>
      </c>
      <c r="DG117" s="28">
        <v>40914</v>
      </c>
      <c r="DH117" s="30">
        <v>4.2605000000000004</v>
      </c>
      <c r="DI117" s="114">
        <v>40914</v>
      </c>
      <c r="DJ117" s="30">
        <v>4.4032999999999998</v>
      </c>
      <c r="DK117" s="28"/>
      <c r="DL117" s="30"/>
      <c r="DM117" s="41">
        <v>40914</v>
      </c>
      <c r="DN117" s="30">
        <v>3.5737999999999999</v>
      </c>
      <c r="DO117" s="28">
        <v>40914</v>
      </c>
      <c r="DP117" s="30">
        <v>4.7183000000000002</v>
      </c>
      <c r="DQ117" s="28">
        <v>40914</v>
      </c>
      <c r="DR117" s="30">
        <v>5.5277000000000003</v>
      </c>
      <c r="DS117" s="114">
        <v>40914</v>
      </c>
      <c r="DT117" s="30">
        <v>5.6571999999999996</v>
      </c>
      <c r="DU117" s="28"/>
      <c r="DV117" s="30"/>
      <c r="DW117" s="41">
        <v>40914</v>
      </c>
      <c r="DX117" s="30">
        <v>5.1200999999999999</v>
      </c>
      <c r="DY117" s="28">
        <v>40914</v>
      </c>
      <c r="DZ117" s="30">
        <v>6.4701000000000004</v>
      </c>
      <c r="EA117" s="28">
        <v>40914</v>
      </c>
      <c r="EB117" s="30">
        <v>7.6127000000000002</v>
      </c>
      <c r="EC117" s="114">
        <v>40914</v>
      </c>
      <c r="ED117" s="30">
        <v>7.7130999999999998</v>
      </c>
      <c r="EE117" s="28"/>
      <c r="EF117" s="23"/>
      <c r="EG117" s="1446"/>
      <c r="EH117" s="76">
        <v>40914</v>
      </c>
      <c r="EI117" s="284">
        <v>2.4939</v>
      </c>
      <c r="EJ117" s="73">
        <v>40914</v>
      </c>
      <c r="EK117" s="284">
        <v>3.6493000000000002</v>
      </c>
      <c r="EL117" s="73">
        <v>40914</v>
      </c>
      <c r="EM117" s="284">
        <v>4.4089</v>
      </c>
      <c r="EN117" s="73">
        <v>40914</v>
      </c>
      <c r="EO117" s="284">
        <v>4.5900999999999996</v>
      </c>
      <c r="EP117" s="73">
        <v>40914</v>
      </c>
      <c r="EQ117" s="869">
        <v>5.3356000000000003</v>
      </c>
      <c r="ER117" s="76">
        <v>40914</v>
      </c>
      <c r="ES117" s="284">
        <v>2.931</v>
      </c>
      <c r="ET117" s="73">
        <v>40914</v>
      </c>
      <c r="EU117" s="284">
        <v>3.5084</v>
      </c>
      <c r="EV117" s="73">
        <v>40914</v>
      </c>
      <c r="EW117" s="284">
        <v>3.8567</v>
      </c>
      <c r="EX117" s="73">
        <v>40914</v>
      </c>
      <c r="EY117" s="284">
        <v>4.3156999999999996</v>
      </c>
      <c r="EZ117" s="73">
        <v>40914</v>
      </c>
      <c r="FA117" s="284">
        <v>5.0297999999999998</v>
      </c>
      <c r="FB117" s="1446"/>
      <c r="FC117" s="881">
        <v>40914</v>
      </c>
      <c r="FD117" s="184">
        <v>10.856</v>
      </c>
    </row>
    <row r="118" spans="1:160">
      <c r="A118" s="5">
        <f t="shared" si="3"/>
        <v>40921</v>
      </c>
      <c r="B118" s="41">
        <v>40921</v>
      </c>
      <c r="C118" s="30">
        <v>0.46429999999999999</v>
      </c>
      <c r="D118" s="28">
        <v>40921</v>
      </c>
      <c r="E118" s="30">
        <v>0.87839999999999996</v>
      </c>
      <c r="F118" s="28">
        <v>40921</v>
      </c>
      <c r="G118" s="30">
        <v>1.5365</v>
      </c>
      <c r="H118" s="28">
        <v>40921</v>
      </c>
      <c r="I118" s="30">
        <v>1.9414</v>
      </c>
      <c r="J118" s="28">
        <v>40921</v>
      </c>
      <c r="K118" s="99">
        <v>2.5011999999999999</v>
      </c>
      <c r="L118" s="41">
        <v>40921</v>
      </c>
      <c r="M118" s="30">
        <v>2.8195999999999999</v>
      </c>
      <c r="N118" s="28">
        <v>40921</v>
      </c>
      <c r="O118" s="30">
        <v>3.4378000000000002</v>
      </c>
      <c r="P118" s="28">
        <v>40921</v>
      </c>
      <c r="Q118" s="30">
        <v>3.9382000000000001</v>
      </c>
      <c r="R118" s="28">
        <v>40921</v>
      </c>
      <c r="S118" s="30">
        <v>4.1795</v>
      </c>
      <c r="T118" s="28">
        <v>40921</v>
      </c>
      <c r="U118" s="30">
        <v>4.4094999999999995</v>
      </c>
      <c r="V118" s="119">
        <v>40921</v>
      </c>
      <c r="W118" s="30">
        <v>2.7658</v>
      </c>
      <c r="X118" s="28">
        <v>40921</v>
      </c>
      <c r="Y118" s="30">
        <v>3.3662000000000001</v>
      </c>
      <c r="Z118" s="28">
        <v>40921</v>
      </c>
      <c r="AA118" s="30">
        <v>3.9241000000000001</v>
      </c>
      <c r="AB118" s="28">
        <v>40921</v>
      </c>
      <c r="AC118" s="30">
        <v>4.1302000000000003</v>
      </c>
      <c r="AD118" s="28">
        <v>40921</v>
      </c>
      <c r="AE118" s="30">
        <v>4.4141000000000004</v>
      </c>
      <c r="AF118" s="890">
        <v>40921</v>
      </c>
      <c r="AG118" s="30">
        <v>0.107</v>
      </c>
      <c r="AH118" s="890">
        <v>40921</v>
      </c>
      <c r="AI118" s="30">
        <v>0.106</v>
      </c>
      <c r="AJ118" s="41">
        <v>40921</v>
      </c>
      <c r="AK118" s="30">
        <v>6.7000000000000004E-2</v>
      </c>
      <c r="AL118" s="28">
        <v>40921</v>
      </c>
      <c r="AM118" s="30">
        <v>0.50900000000000001</v>
      </c>
      <c r="AN118" s="28">
        <v>40921</v>
      </c>
      <c r="AO118" s="30">
        <v>1.0249999999999999</v>
      </c>
      <c r="AP118" s="41">
        <v>40921</v>
      </c>
      <c r="AQ118" s="30">
        <v>1.8719999999999999</v>
      </c>
      <c r="AR118" s="28">
        <v>40921</v>
      </c>
      <c r="AS118" s="30">
        <v>1.7109999999999999</v>
      </c>
      <c r="AT118" s="41">
        <v>40921</v>
      </c>
      <c r="AU118" s="30">
        <v>3.0750000000000002</v>
      </c>
      <c r="AV118" s="119">
        <v>40921</v>
      </c>
      <c r="AW118" s="30">
        <v>3.2679999999999998</v>
      </c>
      <c r="AX118" s="119">
        <v>40921</v>
      </c>
      <c r="AY118" s="99">
        <v>3.4039999999999999</v>
      </c>
      <c r="AZ118" s="41">
        <v>40921</v>
      </c>
      <c r="BA118" s="30">
        <v>0.72489999999999999</v>
      </c>
      <c r="BB118" s="28">
        <v>40921</v>
      </c>
      <c r="BC118" s="30">
        <v>1.3757999999999999</v>
      </c>
      <c r="BD118" s="28">
        <v>40921</v>
      </c>
      <c r="BE118" s="30">
        <v>1.9769000000000001</v>
      </c>
      <c r="BF118" s="28">
        <v>40921</v>
      </c>
      <c r="BG118" s="30">
        <v>2.2873999999999999</v>
      </c>
      <c r="BH118" s="28">
        <v>40921</v>
      </c>
      <c r="BI118" s="30">
        <v>2.5579999999999998</v>
      </c>
      <c r="BJ118" s="890">
        <v>40921</v>
      </c>
      <c r="BK118" s="30">
        <v>2.3370000000000002</v>
      </c>
      <c r="BL118" s="890">
        <v>40921</v>
      </c>
      <c r="BM118" s="30">
        <v>2.3660000000000001</v>
      </c>
      <c r="BN118" s="41">
        <v>40921</v>
      </c>
      <c r="BO118" s="30">
        <v>0.27400000000000002</v>
      </c>
      <c r="BP118" s="28">
        <v>40921</v>
      </c>
      <c r="BQ118" s="30">
        <v>0.64800000000000002</v>
      </c>
      <c r="BR118" s="28">
        <v>40921</v>
      </c>
      <c r="BS118" s="30">
        <v>1.226</v>
      </c>
      <c r="BT118" s="41">
        <v>40921</v>
      </c>
      <c r="BU118" s="30">
        <v>1.6</v>
      </c>
      <c r="BV118" s="28">
        <v>40921</v>
      </c>
      <c r="BW118" s="30">
        <v>2.161</v>
      </c>
      <c r="BX118" s="1446"/>
      <c r="BY118" s="93">
        <v>40921</v>
      </c>
      <c r="BZ118" s="723">
        <v>1.897</v>
      </c>
      <c r="CA118" s="28">
        <v>40921</v>
      </c>
      <c r="CB118" s="723">
        <v>2.4196</v>
      </c>
      <c r="CC118" s="28">
        <v>40921</v>
      </c>
      <c r="CD118" s="723">
        <v>3.1747999999999998</v>
      </c>
      <c r="CE118" s="28">
        <v>40921</v>
      </c>
      <c r="CF118" s="723">
        <v>3.2683</v>
      </c>
      <c r="CG118" s="28">
        <v>40921</v>
      </c>
      <c r="CH118" s="723">
        <v>3.6002999999999998</v>
      </c>
      <c r="CI118" s="41">
        <v>40921</v>
      </c>
      <c r="CJ118" s="30">
        <v>1.8826000000000001</v>
      </c>
      <c r="CK118" s="28">
        <v>40921</v>
      </c>
      <c r="CL118" s="30">
        <v>2.3250999999999999</v>
      </c>
      <c r="CM118" s="28">
        <v>40921</v>
      </c>
      <c r="CN118" s="30">
        <v>3.1996000000000002</v>
      </c>
      <c r="CO118" s="114">
        <v>40921</v>
      </c>
      <c r="CP118" s="30">
        <v>3.4018000000000002</v>
      </c>
      <c r="CQ118" s="28">
        <v>40921</v>
      </c>
      <c r="CR118" s="30">
        <v>4.0738000000000003</v>
      </c>
      <c r="CS118" s="41">
        <v>40921</v>
      </c>
      <c r="CT118" s="30">
        <v>2.5659999999999998</v>
      </c>
      <c r="CU118" s="28">
        <v>40921</v>
      </c>
      <c r="CV118" s="30">
        <v>3.3736000000000002</v>
      </c>
      <c r="CW118" s="28">
        <v>40921</v>
      </c>
      <c r="CX118" s="30">
        <v>3.8714</v>
      </c>
      <c r="CY118" s="114">
        <v>40921</v>
      </c>
      <c r="CZ118" s="30">
        <v>4.2298</v>
      </c>
      <c r="DA118" s="28">
        <v>40921</v>
      </c>
      <c r="DB118" s="30">
        <v>4.9923000000000002</v>
      </c>
      <c r="DC118" s="41">
        <v>40921</v>
      </c>
      <c r="DD118" s="30">
        <v>3.0545</v>
      </c>
      <c r="DE118" s="28">
        <v>40921</v>
      </c>
      <c r="DF118" s="30">
        <v>3.9340000000000002</v>
      </c>
      <c r="DG118" s="28">
        <v>40921</v>
      </c>
      <c r="DH118" s="30">
        <v>4.2257999999999996</v>
      </c>
      <c r="DI118" s="114">
        <v>40921</v>
      </c>
      <c r="DJ118" s="30">
        <v>4.3751999999999995</v>
      </c>
      <c r="DK118" s="28"/>
      <c r="DL118" s="30"/>
      <c r="DM118" s="41">
        <v>40921</v>
      </c>
      <c r="DN118" s="30">
        <v>3.4821</v>
      </c>
      <c r="DO118" s="28">
        <v>40921</v>
      </c>
      <c r="DP118" s="30">
        <v>4.6116000000000001</v>
      </c>
      <c r="DQ118" s="28">
        <v>40921</v>
      </c>
      <c r="DR118" s="30">
        <v>5.4047999999999998</v>
      </c>
      <c r="DS118" s="114">
        <v>40921</v>
      </c>
      <c r="DT118" s="30">
        <v>5.5358000000000001</v>
      </c>
      <c r="DU118" s="28"/>
      <c r="DV118" s="30"/>
      <c r="DW118" s="41">
        <v>40921</v>
      </c>
      <c r="DX118" s="30">
        <v>5.0296000000000003</v>
      </c>
      <c r="DY118" s="28">
        <v>40921</v>
      </c>
      <c r="DZ118" s="30">
        <v>6.2935999999999996</v>
      </c>
      <c r="EA118" s="28">
        <v>40921</v>
      </c>
      <c r="EB118" s="30">
        <v>7.4084000000000003</v>
      </c>
      <c r="EC118" s="114">
        <v>40921</v>
      </c>
      <c r="ED118" s="30">
        <v>7.5103</v>
      </c>
      <c r="EE118" s="28"/>
      <c r="EF118" s="23"/>
      <c r="EG118" s="1446"/>
      <c r="EH118" s="76">
        <v>40921</v>
      </c>
      <c r="EI118" s="284">
        <v>2.4939</v>
      </c>
      <c r="EJ118" s="73">
        <v>40921</v>
      </c>
      <c r="EK118" s="284">
        <v>3.6493000000000002</v>
      </c>
      <c r="EL118" s="73">
        <v>40921</v>
      </c>
      <c r="EM118" s="284">
        <v>4.4089</v>
      </c>
      <c r="EN118" s="73">
        <v>40921</v>
      </c>
      <c r="EO118" s="284">
        <v>4.5900999999999996</v>
      </c>
      <c r="EP118" s="73">
        <v>40921</v>
      </c>
      <c r="EQ118" s="869">
        <v>5.3356000000000003</v>
      </c>
      <c r="ER118" s="76">
        <v>40921</v>
      </c>
      <c r="ES118" s="284">
        <v>2.931</v>
      </c>
      <c r="ET118" s="73">
        <v>40921</v>
      </c>
      <c r="EU118" s="284">
        <v>3.5084</v>
      </c>
      <c r="EV118" s="73">
        <v>40921</v>
      </c>
      <c r="EW118" s="284">
        <v>3.8567</v>
      </c>
      <c r="EX118" s="73">
        <v>40921</v>
      </c>
      <c r="EY118" s="284">
        <v>4.3156999999999996</v>
      </c>
      <c r="EZ118" s="73">
        <v>40921</v>
      </c>
      <c r="FA118" s="284">
        <v>5.0297999999999998</v>
      </c>
      <c r="FB118" s="1446"/>
      <c r="FC118" s="881">
        <v>40921</v>
      </c>
      <c r="FD118" s="184">
        <v>11.222</v>
      </c>
    </row>
    <row r="119" spans="1:160">
      <c r="A119" s="5">
        <f t="shared" si="3"/>
        <v>40928</v>
      </c>
      <c r="B119" s="41">
        <v>40928</v>
      </c>
      <c r="C119" s="30">
        <v>0.50529999999999997</v>
      </c>
      <c r="D119" s="28">
        <v>40928</v>
      </c>
      <c r="E119" s="30">
        <v>0.96509999999999996</v>
      </c>
      <c r="F119" s="28">
        <v>40928</v>
      </c>
      <c r="G119" s="30">
        <v>1.6840999999999999</v>
      </c>
      <c r="H119" s="28">
        <v>40928</v>
      </c>
      <c r="I119" s="30">
        <v>2.1133999999999999</v>
      </c>
      <c r="J119" s="28">
        <v>40928</v>
      </c>
      <c r="K119" s="99">
        <v>2.6729000000000003</v>
      </c>
      <c r="L119" s="41">
        <v>40928</v>
      </c>
      <c r="M119" s="30">
        <v>2.4146999999999998</v>
      </c>
      <c r="N119" s="28">
        <v>40928</v>
      </c>
      <c r="O119" s="30">
        <v>3.2542</v>
      </c>
      <c r="P119" s="28">
        <v>40928</v>
      </c>
      <c r="Q119" s="30">
        <v>3.7866999999999997</v>
      </c>
      <c r="R119" s="28">
        <v>40928</v>
      </c>
      <c r="S119" s="30">
        <v>4.0792000000000002</v>
      </c>
      <c r="T119" s="28">
        <v>40928</v>
      </c>
      <c r="U119" s="30">
        <v>4.3807</v>
      </c>
      <c r="V119" s="119">
        <v>40928</v>
      </c>
      <c r="W119" s="30">
        <v>2.4584000000000001</v>
      </c>
      <c r="X119" s="28">
        <v>40928</v>
      </c>
      <c r="Y119" s="30">
        <v>3.2111000000000001</v>
      </c>
      <c r="Z119" s="28">
        <v>40928</v>
      </c>
      <c r="AA119" s="30">
        <v>3.8332000000000002</v>
      </c>
      <c r="AB119" s="28">
        <v>40928</v>
      </c>
      <c r="AC119" s="30">
        <v>4.0704000000000002</v>
      </c>
      <c r="AD119" s="28">
        <v>40928</v>
      </c>
      <c r="AE119" s="30">
        <v>4.4015000000000004</v>
      </c>
      <c r="AF119" s="890">
        <v>40928</v>
      </c>
      <c r="AG119" s="30">
        <v>0.105</v>
      </c>
      <c r="AH119" s="890">
        <v>40928</v>
      </c>
      <c r="AI119" s="30">
        <v>0.104</v>
      </c>
      <c r="AJ119" s="41">
        <v>40928</v>
      </c>
      <c r="AK119" s="30">
        <v>6.7000000000000004E-2</v>
      </c>
      <c r="AL119" s="28">
        <v>40928</v>
      </c>
      <c r="AM119" s="30">
        <v>0.16</v>
      </c>
      <c r="AN119" s="28">
        <v>40928</v>
      </c>
      <c r="AO119" s="30">
        <v>0.70199999999999996</v>
      </c>
      <c r="AP119" s="41">
        <v>40928</v>
      </c>
      <c r="AQ119" s="30">
        <v>1.8719999999999999</v>
      </c>
      <c r="AR119" s="28">
        <v>40928</v>
      </c>
      <c r="AS119" s="30">
        <v>1.996</v>
      </c>
      <c r="AT119" s="41">
        <v>40928</v>
      </c>
      <c r="AU119" s="30">
        <v>3.089</v>
      </c>
      <c r="AV119" s="119">
        <v>40928</v>
      </c>
      <c r="AW119" s="30">
        <v>3.2784</v>
      </c>
      <c r="AX119" s="119">
        <v>40928</v>
      </c>
      <c r="AY119" s="99">
        <v>3.42</v>
      </c>
      <c r="AZ119" s="41">
        <v>40928</v>
      </c>
      <c r="BA119" s="30">
        <v>0.74639999999999995</v>
      </c>
      <c r="BB119" s="28">
        <v>40928</v>
      </c>
      <c r="BC119" s="30">
        <v>1.4540999999999999</v>
      </c>
      <c r="BD119" s="28">
        <v>40928</v>
      </c>
      <c r="BE119" s="30">
        <v>2.1118999999999999</v>
      </c>
      <c r="BF119" s="28">
        <v>40928</v>
      </c>
      <c r="BG119" s="30">
        <v>2.4378000000000002</v>
      </c>
      <c r="BH119" s="28">
        <v>40928</v>
      </c>
      <c r="BI119" s="30">
        <v>2.7326000000000001</v>
      </c>
      <c r="BJ119" s="890">
        <v>40928</v>
      </c>
      <c r="BK119" s="30">
        <v>2.504</v>
      </c>
      <c r="BL119" s="890">
        <v>40928</v>
      </c>
      <c r="BM119" s="30">
        <v>2.5289999999999999</v>
      </c>
      <c r="BN119" s="41">
        <v>40928</v>
      </c>
      <c r="BO119" s="30">
        <v>0.28999999999999998</v>
      </c>
      <c r="BP119" s="28">
        <v>40928</v>
      </c>
      <c r="BQ119" s="30">
        <v>0.72</v>
      </c>
      <c r="BR119" s="28">
        <v>40928</v>
      </c>
      <c r="BS119" s="30">
        <v>1.3320000000000001</v>
      </c>
      <c r="BT119" s="41">
        <v>40928</v>
      </c>
      <c r="BU119" s="30">
        <v>1.7050000000000001</v>
      </c>
      <c r="BV119" s="28">
        <v>40928</v>
      </c>
      <c r="BW119" s="30">
        <v>2.2690000000000001</v>
      </c>
      <c r="BX119" s="1446"/>
      <c r="BY119" s="93">
        <v>40928</v>
      </c>
      <c r="BZ119" s="723">
        <v>1.952</v>
      </c>
      <c r="CA119" s="28">
        <v>40928</v>
      </c>
      <c r="CB119" s="723">
        <v>2.5760000000000001</v>
      </c>
      <c r="CC119" s="28">
        <v>40928</v>
      </c>
      <c r="CD119" s="723">
        <v>3.36</v>
      </c>
      <c r="CE119" s="28">
        <v>40928</v>
      </c>
      <c r="CF119" s="723">
        <v>3.5709999999999997</v>
      </c>
      <c r="CG119" s="28">
        <v>40928</v>
      </c>
      <c r="CH119" s="723">
        <v>3.8959999999999999</v>
      </c>
      <c r="CI119" s="41">
        <v>40928</v>
      </c>
      <c r="CJ119" s="30">
        <v>1.9353</v>
      </c>
      <c r="CK119" s="28">
        <v>40928</v>
      </c>
      <c r="CL119" s="30">
        <v>2.4222999999999999</v>
      </c>
      <c r="CM119" s="28">
        <v>40928</v>
      </c>
      <c r="CN119" s="30">
        <v>3.327</v>
      </c>
      <c r="CO119" s="114">
        <v>40928</v>
      </c>
      <c r="CP119" s="30">
        <v>3.5552999999999999</v>
      </c>
      <c r="CQ119" s="28">
        <v>40928</v>
      </c>
      <c r="CR119" s="30">
        <v>4.2317999999999998</v>
      </c>
      <c r="CS119" s="41">
        <v>40928</v>
      </c>
      <c r="CT119" s="30">
        <v>2.6010999999999997</v>
      </c>
      <c r="CU119" s="28">
        <v>40928</v>
      </c>
      <c r="CV119" s="30">
        <v>3.4521999999999999</v>
      </c>
      <c r="CW119" s="28">
        <v>40928</v>
      </c>
      <c r="CX119" s="30">
        <v>3.9802999999999997</v>
      </c>
      <c r="CY119" s="114">
        <v>40928</v>
      </c>
      <c r="CZ119" s="30">
        <v>4.3646000000000003</v>
      </c>
      <c r="DA119" s="28">
        <v>40928</v>
      </c>
      <c r="DB119" s="30">
        <v>5.1315999999999997</v>
      </c>
      <c r="DC119" s="41">
        <v>40928</v>
      </c>
      <c r="DD119" s="30">
        <v>3.0884</v>
      </c>
      <c r="DE119" s="28">
        <v>40928</v>
      </c>
      <c r="DF119" s="30">
        <v>4.0113000000000003</v>
      </c>
      <c r="DG119" s="28">
        <v>40928</v>
      </c>
      <c r="DH119" s="30">
        <v>4.3334000000000001</v>
      </c>
      <c r="DI119" s="114">
        <v>40928</v>
      </c>
      <c r="DJ119" s="30">
        <v>4.5087999999999999</v>
      </c>
      <c r="DK119" s="28"/>
      <c r="DL119" s="30"/>
      <c r="DM119" s="41">
        <v>40928</v>
      </c>
      <c r="DN119" s="30">
        <v>3.4576000000000002</v>
      </c>
      <c r="DO119" s="28">
        <v>40928</v>
      </c>
      <c r="DP119" s="30">
        <v>4.6306000000000003</v>
      </c>
      <c r="DQ119" s="28">
        <v>40928</v>
      </c>
      <c r="DR119" s="30">
        <v>5.4539999999999997</v>
      </c>
      <c r="DS119" s="114">
        <v>40928</v>
      </c>
      <c r="DT119" s="30">
        <v>5.6109999999999998</v>
      </c>
      <c r="DU119" s="28"/>
      <c r="DV119" s="30"/>
      <c r="DW119" s="41">
        <v>40928</v>
      </c>
      <c r="DX119" s="30">
        <v>4.9386000000000001</v>
      </c>
      <c r="DY119" s="28">
        <v>40928</v>
      </c>
      <c r="DZ119" s="30">
        <v>6.2461000000000002</v>
      </c>
      <c r="EA119" s="28">
        <v>40928</v>
      </c>
      <c r="EB119" s="30">
        <v>7.3910999999999998</v>
      </c>
      <c r="EC119" s="114">
        <v>40928</v>
      </c>
      <c r="ED119" s="30">
        <v>7.5190999999999999</v>
      </c>
      <c r="EE119" s="28"/>
      <c r="EF119" s="23"/>
      <c r="EG119" s="1446"/>
      <c r="EH119" s="76">
        <v>40928</v>
      </c>
      <c r="EI119" s="284">
        <v>2.4939</v>
      </c>
      <c r="EJ119" s="73">
        <v>40928</v>
      </c>
      <c r="EK119" s="284">
        <v>3.6493000000000002</v>
      </c>
      <c r="EL119" s="73">
        <v>40928</v>
      </c>
      <c r="EM119" s="284">
        <v>4.4089</v>
      </c>
      <c r="EN119" s="73">
        <v>40928</v>
      </c>
      <c r="EO119" s="284">
        <v>4.5900999999999996</v>
      </c>
      <c r="EP119" s="73">
        <v>40928</v>
      </c>
      <c r="EQ119" s="869">
        <v>5.3356000000000003</v>
      </c>
      <c r="ER119" s="76">
        <v>40928</v>
      </c>
      <c r="ES119" s="284">
        <v>2.931</v>
      </c>
      <c r="ET119" s="73">
        <v>40928</v>
      </c>
      <c r="EU119" s="284">
        <v>3.5084</v>
      </c>
      <c r="EV119" s="73">
        <v>40928</v>
      </c>
      <c r="EW119" s="284">
        <v>3.8567</v>
      </c>
      <c r="EX119" s="73">
        <v>40928</v>
      </c>
      <c r="EY119" s="284">
        <v>4.3156999999999996</v>
      </c>
      <c r="EZ119" s="73">
        <v>40928</v>
      </c>
      <c r="FA119" s="284">
        <v>5.0297999999999998</v>
      </c>
      <c r="FB119" s="1446"/>
      <c r="FC119" s="881">
        <v>40928</v>
      </c>
      <c r="FD119" s="184">
        <v>11.266</v>
      </c>
    </row>
    <row r="120" spans="1:160">
      <c r="A120" s="5">
        <f t="shared" si="3"/>
        <v>40935</v>
      </c>
      <c r="B120" s="41">
        <v>40935</v>
      </c>
      <c r="C120" s="30">
        <v>0.46970000000000001</v>
      </c>
      <c r="D120" s="28">
        <v>40935</v>
      </c>
      <c r="E120" s="30">
        <v>0.90200000000000002</v>
      </c>
      <c r="F120" s="28">
        <v>40935</v>
      </c>
      <c r="G120" s="30">
        <v>1.6245000000000001</v>
      </c>
      <c r="H120" s="28">
        <v>40935</v>
      </c>
      <c r="I120" s="30">
        <v>2.0729000000000002</v>
      </c>
      <c r="J120" s="28">
        <v>40935</v>
      </c>
      <c r="K120" s="99">
        <v>2.6555999999999997</v>
      </c>
      <c r="L120" s="41">
        <v>40935</v>
      </c>
      <c r="M120" s="30">
        <v>2.0697999999999999</v>
      </c>
      <c r="N120" s="28">
        <v>40935</v>
      </c>
      <c r="O120" s="30">
        <v>2.8296000000000001</v>
      </c>
      <c r="P120" s="28">
        <v>40935</v>
      </c>
      <c r="Q120" s="30">
        <v>3.4413</v>
      </c>
      <c r="R120" s="28">
        <v>40935</v>
      </c>
      <c r="S120" s="30">
        <v>3.7728999999999999</v>
      </c>
      <c r="T120" s="28">
        <v>40935</v>
      </c>
      <c r="U120" s="30">
        <v>4.1398000000000001</v>
      </c>
      <c r="V120" s="119">
        <v>40935</v>
      </c>
      <c r="W120" s="30">
        <v>2.0832000000000002</v>
      </c>
      <c r="X120" s="28">
        <v>40935</v>
      </c>
      <c r="Y120" s="30">
        <v>2.8463000000000003</v>
      </c>
      <c r="Z120" s="28">
        <v>40935</v>
      </c>
      <c r="AA120" s="30">
        <v>3.4474999999999998</v>
      </c>
      <c r="AB120" s="28">
        <v>40935</v>
      </c>
      <c r="AC120" s="30">
        <v>3.7518000000000002</v>
      </c>
      <c r="AD120" s="28">
        <v>40935</v>
      </c>
      <c r="AE120" s="30">
        <v>4.1902999999999997</v>
      </c>
      <c r="AF120" s="890">
        <v>40935</v>
      </c>
      <c r="AG120" s="30">
        <v>9.7000000000000003E-2</v>
      </c>
      <c r="AH120" s="890">
        <v>40935</v>
      </c>
      <c r="AI120" s="30">
        <v>9.6000000000000002E-2</v>
      </c>
      <c r="AJ120" s="41">
        <v>40935</v>
      </c>
      <c r="AK120" s="30">
        <v>6.7000000000000004E-2</v>
      </c>
      <c r="AL120" s="28">
        <v>40935</v>
      </c>
      <c r="AM120" s="30">
        <v>0.14599999999999999</v>
      </c>
      <c r="AN120" s="28">
        <v>40935</v>
      </c>
      <c r="AO120" s="30">
        <v>0.69599999999999995</v>
      </c>
      <c r="AP120" s="41">
        <v>40935</v>
      </c>
      <c r="AQ120" s="30">
        <v>1.8719999999999999</v>
      </c>
      <c r="AR120" s="28">
        <v>40935</v>
      </c>
      <c r="AS120" s="30">
        <v>1.9220000000000002</v>
      </c>
      <c r="AT120" s="41">
        <v>40935</v>
      </c>
      <c r="AU120" s="30">
        <v>3.0339999999999998</v>
      </c>
      <c r="AV120" s="119">
        <v>40935</v>
      </c>
      <c r="AW120" s="30">
        <v>3.2273999999999998</v>
      </c>
      <c r="AX120" s="119">
        <v>40935</v>
      </c>
      <c r="AY120" s="99">
        <v>3.3689999999999998</v>
      </c>
      <c r="AZ120" s="41">
        <v>40935</v>
      </c>
      <c r="BA120" s="30">
        <v>0.74639999999999995</v>
      </c>
      <c r="BB120" s="28">
        <v>40935</v>
      </c>
      <c r="BC120" s="30">
        <v>1.4233</v>
      </c>
      <c r="BD120" s="28">
        <v>40935</v>
      </c>
      <c r="BE120" s="30">
        <v>2.0684</v>
      </c>
      <c r="BF120" s="28">
        <v>40935</v>
      </c>
      <c r="BG120" s="30">
        <v>2.4003999999999999</v>
      </c>
      <c r="BH120" s="28">
        <v>40935</v>
      </c>
      <c r="BI120" s="30">
        <v>2.7406000000000001</v>
      </c>
      <c r="BJ120" s="890">
        <v>40935</v>
      </c>
      <c r="BK120" s="30">
        <v>2.468</v>
      </c>
      <c r="BL120" s="890">
        <v>40935</v>
      </c>
      <c r="BM120" s="30">
        <v>2.4889999999999999</v>
      </c>
      <c r="BN120" s="41">
        <v>40935</v>
      </c>
      <c r="BO120" s="30">
        <v>0.23499999999999999</v>
      </c>
      <c r="BP120" s="28">
        <v>40935</v>
      </c>
      <c r="BQ120" s="30">
        <v>0.57999999999999996</v>
      </c>
      <c r="BR120" s="28">
        <v>40935</v>
      </c>
      <c r="BS120" s="30">
        <v>1.194</v>
      </c>
      <c r="BT120" s="41">
        <v>40935</v>
      </c>
      <c r="BU120" s="30">
        <v>1.5840000000000001</v>
      </c>
      <c r="BV120" s="28">
        <v>40935</v>
      </c>
      <c r="BW120" s="30">
        <v>2.169</v>
      </c>
      <c r="BX120" s="1446"/>
      <c r="BY120" s="93">
        <v>40935</v>
      </c>
      <c r="BZ120" s="723">
        <v>1.9</v>
      </c>
      <c r="CA120" s="28">
        <v>40935</v>
      </c>
      <c r="CB120" s="723">
        <v>2.4889999999999999</v>
      </c>
      <c r="CC120" s="28">
        <v>40935</v>
      </c>
      <c r="CD120" s="723">
        <v>3.2480000000000002</v>
      </c>
      <c r="CE120" s="28">
        <v>40935</v>
      </c>
      <c r="CF120" s="723">
        <v>3.488</v>
      </c>
      <c r="CG120" s="28">
        <v>40935</v>
      </c>
      <c r="CH120" s="723">
        <v>3.8340000000000001</v>
      </c>
      <c r="CI120" s="41">
        <v>40935</v>
      </c>
      <c r="CJ120" s="30">
        <v>1.8643999999999998</v>
      </c>
      <c r="CK120" s="28">
        <v>40935</v>
      </c>
      <c r="CL120" s="30">
        <v>2.3018999999999998</v>
      </c>
      <c r="CM120" s="28">
        <v>40935</v>
      </c>
      <c r="CN120" s="30">
        <v>3.2336999999999998</v>
      </c>
      <c r="CO120" s="114">
        <v>40935</v>
      </c>
      <c r="CP120" s="30">
        <v>3.4523999999999999</v>
      </c>
      <c r="CQ120" s="28">
        <v>40935</v>
      </c>
      <c r="CR120" s="30">
        <v>4.1504000000000003</v>
      </c>
      <c r="CS120" s="41">
        <v>40935</v>
      </c>
      <c r="CT120" s="30">
        <v>2.5133999999999999</v>
      </c>
      <c r="CU120" s="28">
        <v>40935</v>
      </c>
      <c r="CV120" s="30">
        <v>3.3140000000000001</v>
      </c>
      <c r="CW120" s="28">
        <v>40935</v>
      </c>
      <c r="CX120" s="30">
        <v>3.8590999999999998</v>
      </c>
      <c r="CY120" s="114">
        <v>40935</v>
      </c>
      <c r="CZ120" s="30">
        <v>4.2338000000000005</v>
      </c>
      <c r="DA120" s="28">
        <v>40935</v>
      </c>
      <c r="DB120" s="30">
        <v>5.0225</v>
      </c>
      <c r="DC120" s="41">
        <v>40935</v>
      </c>
      <c r="DD120" s="30">
        <v>2.8970000000000002</v>
      </c>
      <c r="DE120" s="28">
        <v>40935</v>
      </c>
      <c r="DF120" s="30">
        <v>3.7894000000000001</v>
      </c>
      <c r="DG120" s="28">
        <v>40935</v>
      </c>
      <c r="DH120" s="30">
        <v>4.1704999999999997</v>
      </c>
      <c r="DI120" s="114">
        <v>40935</v>
      </c>
      <c r="DJ120" s="30">
        <v>4.3342999999999998</v>
      </c>
      <c r="DK120" s="28"/>
      <c r="DL120" s="30"/>
      <c r="DM120" s="41">
        <v>40935</v>
      </c>
      <c r="DN120" s="30">
        <v>3.2042999999999999</v>
      </c>
      <c r="DO120" s="28">
        <v>40935</v>
      </c>
      <c r="DP120" s="30">
        <v>4.3048000000000002</v>
      </c>
      <c r="DQ120" s="28">
        <v>40935</v>
      </c>
      <c r="DR120" s="30">
        <v>5.1752000000000002</v>
      </c>
      <c r="DS120" s="114">
        <v>40935</v>
      </c>
      <c r="DT120" s="30">
        <v>5.3225999999999996</v>
      </c>
      <c r="DU120" s="28"/>
      <c r="DV120" s="30"/>
      <c r="DW120" s="41">
        <v>40935</v>
      </c>
      <c r="DX120" s="30">
        <v>4.7846000000000002</v>
      </c>
      <c r="DY120" s="28">
        <v>40935</v>
      </c>
      <c r="DZ120" s="30">
        <v>6.0610999999999997</v>
      </c>
      <c r="EA120" s="28">
        <v>40935</v>
      </c>
      <c r="EB120" s="30">
        <v>7.2130999999999998</v>
      </c>
      <c r="EC120" s="114">
        <v>40935</v>
      </c>
      <c r="ED120" s="30">
        <v>7.3315000000000001</v>
      </c>
      <c r="EE120" s="28"/>
      <c r="EF120" s="23"/>
      <c r="EG120" s="1446"/>
      <c r="EH120" s="76">
        <v>40935</v>
      </c>
      <c r="EI120" s="284">
        <v>2.4939</v>
      </c>
      <c r="EJ120" s="73">
        <v>40935</v>
      </c>
      <c r="EK120" s="284">
        <v>3.6493000000000002</v>
      </c>
      <c r="EL120" s="73">
        <v>40935</v>
      </c>
      <c r="EM120" s="284">
        <v>4.4089</v>
      </c>
      <c r="EN120" s="73">
        <v>40935</v>
      </c>
      <c r="EO120" s="284">
        <v>4.5900999999999996</v>
      </c>
      <c r="EP120" s="73">
        <v>40935</v>
      </c>
      <c r="EQ120" s="869">
        <v>5.3356000000000003</v>
      </c>
      <c r="ER120" s="76">
        <v>40935</v>
      </c>
      <c r="ES120" s="284">
        <v>2.931</v>
      </c>
      <c r="ET120" s="73">
        <v>40935</v>
      </c>
      <c r="EU120" s="284">
        <v>3.5084</v>
      </c>
      <c r="EV120" s="73">
        <v>40935</v>
      </c>
      <c r="EW120" s="284">
        <v>3.8567</v>
      </c>
      <c r="EX120" s="73">
        <v>40935</v>
      </c>
      <c r="EY120" s="284">
        <v>4.3156999999999996</v>
      </c>
      <c r="EZ120" s="73">
        <v>40935</v>
      </c>
      <c r="FA120" s="284">
        <v>5.0297999999999998</v>
      </c>
      <c r="FB120" s="1446"/>
      <c r="FC120" s="881">
        <v>40935</v>
      </c>
      <c r="FD120" s="184">
        <v>11.571999999999999</v>
      </c>
    </row>
    <row r="121" spans="1:160">
      <c r="A121" s="5">
        <f t="shared" si="3"/>
        <v>40942</v>
      </c>
      <c r="B121" s="41">
        <v>40942</v>
      </c>
      <c r="C121" s="30">
        <v>0.45879999999999999</v>
      </c>
      <c r="D121" s="28">
        <v>40942</v>
      </c>
      <c r="E121" s="30">
        <v>0.96460000000000001</v>
      </c>
      <c r="F121" s="28">
        <v>40942</v>
      </c>
      <c r="G121" s="30">
        <v>1.6491</v>
      </c>
      <c r="H121" s="28">
        <v>40942</v>
      </c>
      <c r="I121" s="30">
        <v>2.1657000000000002</v>
      </c>
      <c r="J121" s="28">
        <v>40942</v>
      </c>
      <c r="K121" s="99">
        <v>2.6949999999999998</v>
      </c>
      <c r="L121" s="41">
        <v>40942</v>
      </c>
      <c r="M121" s="30">
        <v>1.8203</v>
      </c>
      <c r="N121" s="28">
        <v>40942</v>
      </c>
      <c r="O121" s="30">
        <v>2.5476999999999999</v>
      </c>
      <c r="P121" s="28">
        <v>40942</v>
      </c>
      <c r="Q121" s="30">
        <v>3.2545999999999999</v>
      </c>
      <c r="R121" s="28">
        <v>40942</v>
      </c>
      <c r="S121" s="30">
        <v>3.6046</v>
      </c>
      <c r="T121" s="28">
        <v>40942</v>
      </c>
      <c r="U121" s="30">
        <v>4.0385999999999997</v>
      </c>
      <c r="V121" s="119">
        <v>40942</v>
      </c>
      <c r="W121" s="30">
        <v>1.83</v>
      </c>
      <c r="X121" s="28">
        <v>40942</v>
      </c>
      <c r="Y121" s="30">
        <v>2.5507</v>
      </c>
      <c r="Z121" s="28">
        <v>40942</v>
      </c>
      <c r="AA121" s="30">
        <v>3.2570999999999999</v>
      </c>
      <c r="AB121" s="28">
        <v>40942</v>
      </c>
      <c r="AC121" s="30">
        <v>3.6048999999999998</v>
      </c>
      <c r="AD121" s="28">
        <v>40942</v>
      </c>
      <c r="AE121" s="30">
        <v>4.0754000000000001</v>
      </c>
      <c r="AF121" s="890">
        <v>40942</v>
      </c>
      <c r="AG121" s="30">
        <v>9.2999999999999999E-2</v>
      </c>
      <c r="AH121" s="890">
        <v>40942</v>
      </c>
      <c r="AI121" s="30">
        <v>9.2999999999999999E-2</v>
      </c>
      <c r="AJ121" s="41">
        <v>40942</v>
      </c>
      <c r="AK121" s="30">
        <v>6.7000000000000004E-2</v>
      </c>
      <c r="AL121" s="28">
        <v>40942</v>
      </c>
      <c r="AM121" s="30">
        <v>1.0999999999999999E-2</v>
      </c>
      <c r="AN121" s="28">
        <v>40942</v>
      </c>
      <c r="AO121" s="30">
        <v>0.61799999999999999</v>
      </c>
      <c r="AP121" s="41">
        <v>40942</v>
      </c>
      <c r="AQ121" s="30">
        <v>1.8719999999999999</v>
      </c>
      <c r="AR121" s="28">
        <v>40942</v>
      </c>
      <c r="AS121" s="30">
        <v>1.829</v>
      </c>
      <c r="AT121" s="41">
        <v>40942</v>
      </c>
      <c r="AU121" s="30">
        <v>2.9009999999999998</v>
      </c>
      <c r="AV121" s="119">
        <v>40942</v>
      </c>
      <c r="AW121" s="30">
        <v>3.0928</v>
      </c>
      <c r="AX121" s="119">
        <v>40942</v>
      </c>
      <c r="AY121" s="99">
        <v>3.2320000000000002</v>
      </c>
      <c r="AZ121" s="41">
        <v>40942</v>
      </c>
      <c r="BA121" s="30">
        <v>0.74950000000000006</v>
      </c>
      <c r="BB121" s="28">
        <v>40942</v>
      </c>
      <c r="BC121" s="30">
        <v>1.4548000000000001</v>
      </c>
      <c r="BD121" s="28">
        <v>40942</v>
      </c>
      <c r="BE121" s="30">
        <v>2.1063000000000001</v>
      </c>
      <c r="BF121" s="28">
        <v>40942</v>
      </c>
      <c r="BG121" s="30">
        <v>2.4790000000000001</v>
      </c>
      <c r="BH121" s="28">
        <v>40942</v>
      </c>
      <c r="BI121" s="30">
        <v>2.8</v>
      </c>
      <c r="BJ121" s="890">
        <v>40942</v>
      </c>
      <c r="BK121" s="30">
        <v>2.5529999999999999</v>
      </c>
      <c r="BL121" s="890">
        <v>40942</v>
      </c>
      <c r="BM121" s="30">
        <v>2.577</v>
      </c>
      <c r="BN121" s="41">
        <v>40942</v>
      </c>
      <c r="BO121" s="30">
        <v>0.251</v>
      </c>
      <c r="BP121" s="28">
        <v>40942</v>
      </c>
      <c r="BQ121" s="30">
        <v>0.59599999999999997</v>
      </c>
      <c r="BR121" s="28">
        <v>40942</v>
      </c>
      <c r="BS121" s="30">
        <v>1.2250000000000001</v>
      </c>
      <c r="BT121" s="41">
        <v>40942</v>
      </c>
      <c r="BU121" s="30">
        <v>1.621</v>
      </c>
      <c r="BV121" s="28">
        <v>40942</v>
      </c>
      <c r="BW121" s="30">
        <v>2.2170000000000001</v>
      </c>
      <c r="BX121" s="1446"/>
      <c r="BY121" s="93">
        <v>40942</v>
      </c>
      <c r="BZ121" s="723">
        <v>1.82</v>
      </c>
      <c r="CA121" s="28">
        <v>40942</v>
      </c>
      <c r="CB121" s="723">
        <v>2.4990000000000001</v>
      </c>
      <c r="CC121" s="28">
        <v>40942</v>
      </c>
      <c r="CD121" s="723">
        <v>3.3759999999999999</v>
      </c>
      <c r="CE121" s="28">
        <v>40942</v>
      </c>
      <c r="CF121" s="723">
        <v>3.3730000000000002</v>
      </c>
      <c r="CG121" s="28">
        <v>40942</v>
      </c>
      <c r="CH121" s="723">
        <v>3.7320000000000002</v>
      </c>
      <c r="CI121" s="41">
        <v>40942</v>
      </c>
      <c r="CJ121" s="30">
        <v>1.7919</v>
      </c>
      <c r="CK121" s="28">
        <v>40942</v>
      </c>
      <c r="CL121" s="30">
        <v>2.2513999999999998</v>
      </c>
      <c r="CM121" s="28">
        <v>40942</v>
      </c>
      <c r="CN121" s="30">
        <v>3.1516999999999999</v>
      </c>
      <c r="CO121" s="114">
        <v>40942</v>
      </c>
      <c r="CP121" s="30">
        <v>3.3794</v>
      </c>
      <c r="CQ121" s="28">
        <v>40942</v>
      </c>
      <c r="CR121" s="30">
        <v>4.0903999999999998</v>
      </c>
      <c r="CS121" s="41">
        <v>40942</v>
      </c>
      <c r="CT121" s="30">
        <v>2.4024000000000001</v>
      </c>
      <c r="CU121" s="28">
        <v>40942</v>
      </c>
      <c r="CV121" s="30">
        <v>3.2050000000000001</v>
      </c>
      <c r="CW121" s="28">
        <v>40942</v>
      </c>
      <c r="CX121" s="30">
        <v>3.7387999999999999</v>
      </c>
      <c r="CY121" s="114">
        <v>40942</v>
      </c>
      <c r="CZ121" s="30">
        <v>4.1223999999999998</v>
      </c>
      <c r="DA121" s="28">
        <v>40942</v>
      </c>
      <c r="DB121" s="30">
        <v>4.9240000000000004</v>
      </c>
      <c r="DC121" s="41">
        <v>40942</v>
      </c>
      <c r="DD121" s="30">
        <v>2.7404999999999999</v>
      </c>
      <c r="DE121" s="28">
        <v>40942</v>
      </c>
      <c r="DF121" s="30">
        <v>3.6349</v>
      </c>
      <c r="DG121" s="28">
        <v>40942</v>
      </c>
      <c r="DH121" s="30">
        <v>4.0045000000000002</v>
      </c>
      <c r="DI121" s="114">
        <v>40942</v>
      </c>
      <c r="DJ121" s="30">
        <v>4.1774000000000004</v>
      </c>
      <c r="DK121" s="28"/>
      <c r="DL121" s="30"/>
      <c r="DM121" s="41">
        <v>40942</v>
      </c>
      <c r="DN121" s="30">
        <v>3.149</v>
      </c>
      <c r="DO121" s="28">
        <v>40942</v>
      </c>
      <c r="DP121" s="30">
        <v>4.0185000000000004</v>
      </c>
      <c r="DQ121" s="28">
        <v>40942</v>
      </c>
      <c r="DR121" s="30">
        <v>4.8775000000000004</v>
      </c>
      <c r="DS121" s="114">
        <v>40942</v>
      </c>
      <c r="DT121" s="30">
        <v>5.0339</v>
      </c>
      <c r="DU121" s="28"/>
      <c r="DV121" s="30"/>
      <c r="DW121" s="41">
        <v>40942</v>
      </c>
      <c r="DX121" s="30">
        <v>4.6117999999999997</v>
      </c>
      <c r="DY121" s="28">
        <v>40942</v>
      </c>
      <c r="DZ121" s="30">
        <v>5.8902999999999999</v>
      </c>
      <c r="EA121" s="28">
        <v>40942</v>
      </c>
      <c r="EB121" s="30">
        <v>7.0308000000000002</v>
      </c>
      <c r="EC121" s="114">
        <v>40942</v>
      </c>
      <c r="ED121" s="30">
        <v>7.1582999999999997</v>
      </c>
      <c r="EE121" s="28"/>
      <c r="EF121" s="23"/>
      <c r="EG121" s="1446"/>
      <c r="EH121" s="76">
        <v>40942</v>
      </c>
      <c r="EI121" s="284">
        <v>2.4939</v>
      </c>
      <c r="EJ121" s="73">
        <v>40942</v>
      </c>
      <c r="EK121" s="284">
        <v>3.6493000000000002</v>
      </c>
      <c r="EL121" s="73">
        <v>40942</v>
      </c>
      <c r="EM121" s="284">
        <v>4.4089</v>
      </c>
      <c r="EN121" s="73">
        <v>40942</v>
      </c>
      <c r="EO121" s="284">
        <v>4.5900999999999996</v>
      </c>
      <c r="EP121" s="73">
        <v>40942</v>
      </c>
      <c r="EQ121" s="869">
        <v>5.3356000000000003</v>
      </c>
      <c r="ER121" s="76">
        <v>40942</v>
      </c>
      <c r="ES121" s="284">
        <v>2.931</v>
      </c>
      <c r="ET121" s="73">
        <v>40942</v>
      </c>
      <c r="EU121" s="284">
        <v>3.5084</v>
      </c>
      <c r="EV121" s="73">
        <v>40942</v>
      </c>
      <c r="EW121" s="284">
        <v>3.8567</v>
      </c>
      <c r="EX121" s="73">
        <v>40942</v>
      </c>
      <c r="EY121" s="284">
        <v>4.3156999999999996</v>
      </c>
      <c r="EZ121" s="73">
        <v>40942</v>
      </c>
      <c r="FA121" s="284">
        <v>5.0297999999999998</v>
      </c>
      <c r="FB121" s="1446"/>
      <c r="FC121" s="881">
        <v>40942</v>
      </c>
      <c r="FD121" s="184">
        <v>11.734</v>
      </c>
    </row>
    <row r="122" spans="1:160">
      <c r="A122" s="5">
        <f t="shared" si="3"/>
        <v>40949</v>
      </c>
      <c r="B122" s="41">
        <v>40949</v>
      </c>
      <c r="C122" s="30">
        <v>0.51270000000000004</v>
      </c>
      <c r="D122" s="28">
        <v>40949</v>
      </c>
      <c r="E122" s="30">
        <v>1.0072000000000001</v>
      </c>
      <c r="F122" s="28">
        <v>40949</v>
      </c>
      <c r="G122" s="30">
        <v>1.6760000000000002</v>
      </c>
      <c r="H122" s="28">
        <v>40949</v>
      </c>
      <c r="I122" s="30">
        <v>2.19</v>
      </c>
      <c r="J122" s="28">
        <v>40949</v>
      </c>
      <c r="K122" s="99">
        <v>2.7298999999999998</v>
      </c>
      <c r="L122" s="41">
        <v>40949</v>
      </c>
      <c r="M122" s="30">
        <v>1.8683999999999998</v>
      </c>
      <c r="N122" s="28">
        <v>40949</v>
      </c>
      <c r="O122" s="30">
        <v>2.5840999999999998</v>
      </c>
      <c r="P122" s="28">
        <v>40949</v>
      </c>
      <c r="Q122" s="30">
        <v>3.2671000000000001</v>
      </c>
      <c r="R122" s="28">
        <v>40949</v>
      </c>
      <c r="S122" s="30">
        <v>3.6494999999999997</v>
      </c>
      <c r="T122" s="28">
        <v>40949</v>
      </c>
      <c r="U122" s="30">
        <v>4.0780000000000003</v>
      </c>
      <c r="V122" s="119">
        <v>40949</v>
      </c>
      <c r="W122" s="30">
        <v>1.8883000000000001</v>
      </c>
      <c r="X122" s="28">
        <v>40949</v>
      </c>
      <c r="Y122" s="30">
        <v>2.5762999999999998</v>
      </c>
      <c r="Z122" s="28">
        <v>40949</v>
      </c>
      <c r="AA122" s="30">
        <v>3.2818000000000001</v>
      </c>
      <c r="AB122" s="28">
        <v>40949</v>
      </c>
      <c r="AC122" s="30">
        <v>3.6339000000000001</v>
      </c>
      <c r="AD122" s="28">
        <v>40949</v>
      </c>
      <c r="AE122" s="30">
        <v>4.085</v>
      </c>
      <c r="AF122" s="890">
        <v>40949</v>
      </c>
      <c r="AG122" s="30">
        <v>9.4E-2</v>
      </c>
      <c r="AH122" s="890">
        <v>40949</v>
      </c>
      <c r="AI122" s="30">
        <v>9.4E-2</v>
      </c>
      <c r="AJ122" s="41">
        <v>40949</v>
      </c>
      <c r="AK122" s="30">
        <v>6.7000000000000004E-2</v>
      </c>
      <c r="AL122" s="28">
        <v>40949</v>
      </c>
      <c r="AM122" s="30">
        <v>-6.3E-2</v>
      </c>
      <c r="AN122" s="28">
        <v>40949</v>
      </c>
      <c r="AO122" s="30">
        <v>0.56999999999999995</v>
      </c>
      <c r="AP122" s="41">
        <v>40949</v>
      </c>
      <c r="AQ122" s="30">
        <v>1.8719999999999999</v>
      </c>
      <c r="AR122" s="28">
        <v>40949</v>
      </c>
      <c r="AS122" s="30">
        <v>1.883</v>
      </c>
      <c r="AT122" s="41">
        <v>40949</v>
      </c>
      <c r="AU122" s="30">
        <v>2.9169999999999998</v>
      </c>
      <c r="AV122" s="119">
        <v>40949</v>
      </c>
      <c r="AW122" s="30">
        <v>3.0838000000000001</v>
      </c>
      <c r="AX122" s="119">
        <v>40949</v>
      </c>
      <c r="AY122" s="99">
        <v>3.2229999999999999</v>
      </c>
      <c r="AZ122" s="41">
        <v>40949</v>
      </c>
      <c r="BA122" s="30">
        <v>0.82940000000000003</v>
      </c>
      <c r="BB122" s="28">
        <v>40949</v>
      </c>
      <c r="BC122" s="30">
        <v>1.516</v>
      </c>
      <c r="BD122" s="28">
        <v>40949</v>
      </c>
      <c r="BE122" s="30">
        <v>2.137</v>
      </c>
      <c r="BF122" s="28">
        <v>40949</v>
      </c>
      <c r="BG122" s="30">
        <v>2.4918</v>
      </c>
      <c r="BH122" s="28">
        <v>40949</v>
      </c>
      <c r="BI122" s="30">
        <v>2.8288000000000002</v>
      </c>
      <c r="BJ122" s="890">
        <v>40949</v>
      </c>
      <c r="BK122" s="30">
        <v>2.5569999999999999</v>
      </c>
      <c r="BL122" s="890">
        <v>40949</v>
      </c>
      <c r="BM122" s="30">
        <v>2.5859999999999999</v>
      </c>
      <c r="BN122" s="41">
        <v>40949</v>
      </c>
      <c r="BO122" s="30">
        <v>0.28000000000000003</v>
      </c>
      <c r="BP122" s="28">
        <v>40949</v>
      </c>
      <c r="BQ122" s="30">
        <v>0.64900000000000002</v>
      </c>
      <c r="BR122" s="28">
        <v>40949</v>
      </c>
      <c r="BS122" s="30">
        <v>1.228</v>
      </c>
      <c r="BT122" s="41">
        <v>40949</v>
      </c>
      <c r="BU122" s="30">
        <v>1.6139999999999999</v>
      </c>
      <c r="BV122" s="28">
        <v>40949</v>
      </c>
      <c r="BW122" s="30">
        <v>2.234</v>
      </c>
      <c r="BX122" s="1446"/>
      <c r="BY122" s="93">
        <v>40949</v>
      </c>
      <c r="BZ122" s="723">
        <v>1.802</v>
      </c>
      <c r="CA122" s="28">
        <v>40949</v>
      </c>
      <c r="CB122" s="723">
        <v>2.5249999999999999</v>
      </c>
      <c r="CC122" s="28">
        <v>40949</v>
      </c>
      <c r="CD122" s="723">
        <v>3.3959999999999999</v>
      </c>
      <c r="CE122" s="28">
        <v>40949</v>
      </c>
      <c r="CF122" s="723">
        <v>3.4159999999999999</v>
      </c>
      <c r="CG122" s="28">
        <v>40949</v>
      </c>
      <c r="CH122" s="723">
        <v>3.7759999999999998</v>
      </c>
      <c r="CI122" s="41">
        <v>40949</v>
      </c>
      <c r="CJ122" s="30">
        <v>1.7818000000000001</v>
      </c>
      <c r="CK122" s="28">
        <v>40949</v>
      </c>
      <c r="CL122" s="30">
        <v>2.2907999999999999</v>
      </c>
      <c r="CM122" s="28">
        <v>40949</v>
      </c>
      <c r="CN122" s="30">
        <v>3.2076000000000002</v>
      </c>
      <c r="CO122" s="114">
        <v>40949</v>
      </c>
      <c r="CP122" s="30">
        <v>3.4458000000000002</v>
      </c>
      <c r="CQ122" s="28">
        <v>40949</v>
      </c>
      <c r="CR122" s="30">
        <v>4.1562999999999999</v>
      </c>
      <c r="CS122" s="41">
        <v>40949</v>
      </c>
      <c r="CT122" s="30">
        <v>2.3531</v>
      </c>
      <c r="CU122" s="28">
        <v>40949</v>
      </c>
      <c r="CV122" s="30">
        <v>3.2031999999999998</v>
      </c>
      <c r="CW122" s="28">
        <v>40949</v>
      </c>
      <c r="CX122" s="30">
        <v>3.7534999999999998</v>
      </c>
      <c r="CY122" s="114">
        <v>40949</v>
      </c>
      <c r="CZ122" s="30">
        <v>4.1475999999999997</v>
      </c>
      <c r="DA122" s="28">
        <v>40949</v>
      </c>
      <c r="DB122" s="30">
        <v>4.9486999999999997</v>
      </c>
      <c r="DC122" s="41">
        <v>40949</v>
      </c>
      <c r="DD122" s="30">
        <v>2.6661000000000001</v>
      </c>
      <c r="DE122" s="28">
        <v>40949</v>
      </c>
      <c r="DF122" s="30">
        <v>3.609</v>
      </c>
      <c r="DG122" s="28">
        <v>40949</v>
      </c>
      <c r="DH122" s="30">
        <v>3.9952000000000001</v>
      </c>
      <c r="DI122" s="114">
        <v>40949</v>
      </c>
      <c r="DJ122" s="30">
        <v>4.1784999999999997</v>
      </c>
      <c r="DK122" s="28"/>
      <c r="DL122" s="30"/>
      <c r="DM122" s="41">
        <v>40949</v>
      </c>
      <c r="DN122" s="30">
        <v>3.1596000000000002</v>
      </c>
      <c r="DO122" s="28">
        <v>40949</v>
      </c>
      <c r="DP122" s="30">
        <v>4.0076000000000001</v>
      </c>
      <c r="DQ122" s="28">
        <v>40949</v>
      </c>
      <c r="DR122" s="30">
        <v>4.8929999999999998</v>
      </c>
      <c r="DS122" s="114">
        <v>40949</v>
      </c>
      <c r="DT122" s="30">
        <v>5.0599999999999996</v>
      </c>
      <c r="DU122" s="28"/>
      <c r="DV122" s="30"/>
      <c r="DW122" s="41">
        <v>40949</v>
      </c>
      <c r="DX122" s="30">
        <v>4.4760999999999997</v>
      </c>
      <c r="DY122" s="28">
        <v>40949</v>
      </c>
      <c r="DZ122" s="30">
        <v>5.7511000000000001</v>
      </c>
      <c r="EA122" s="28">
        <v>40949</v>
      </c>
      <c r="EB122" s="30">
        <v>6.9081999999999999</v>
      </c>
      <c r="EC122" s="114">
        <v>40949</v>
      </c>
      <c r="ED122" s="30">
        <v>7.0461</v>
      </c>
      <c r="EE122" s="28"/>
      <c r="EF122" s="23"/>
      <c r="EG122" s="1446"/>
      <c r="EH122" s="76">
        <v>40949</v>
      </c>
      <c r="EI122" s="284">
        <v>2.4939</v>
      </c>
      <c r="EJ122" s="73">
        <v>40949</v>
      </c>
      <c r="EK122" s="284">
        <v>3.6493000000000002</v>
      </c>
      <c r="EL122" s="73">
        <v>40949</v>
      </c>
      <c r="EM122" s="284">
        <v>4.4089</v>
      </c>
      <c r="EN122" s="73">
        <v>40949</v>
      </c>
      <c r="EO122" s="284">
        <v>4.5900999999999996</v>
      </c>
      <c r="EP122" s="73">
        <v>40949</v>
      </c>
      <c r="EQ122" s="869">
        <v>5.3356000000000003</v>
      </c>
      <c r="ER122" s="76">
        <v>40949</v>
      </c>
      <c r="ES122" s="284">
        <v>2.931</v>
      </c>
      <c r="ET122" s="73">
        <v>40949</v>
      </c>
      <c r="EU122" s="284">
        <v>3.5084</v>
      </c>
      <c r="EV122" s="73">
        <v>40949</v>
      </c>
      <c r="EW122" s="284">
        <v>3.8567</v>
      </c>
      <c r="EX122" s="73">
        <v>40949</v>
      </c>
      <c r="EY122" s="284">
        <v>4.3156999999999996</v>
      </c>
      <c r="EZ122" s="73">
        <v>40949</v>
      </c>
      <c r="FA122" s="284">
        <v>5.0297999999999998</v>
      </c>
      <c r="FB122" s="1446"/>
      <c r="FC122" s="881">
        <v>40949</v>
      </c>
      <c r="FD122" s="184">
        <v>11.747</v>
      </c>
    </row>
    <row r="123" spans="1:160">
      <c r="A123" s="5">
        <f t="shared" si="3"/>
        <v>40956</v>
      </c>
      <c r="B123" s="41">
        <v>40956</v>
      </c>
      <c r="C123" s="30">
        <v>0.50929999999999997</v>
      </c>
      <c r="D123" s="28">
        <v>40956</v>
      </c>
      <c r="E123" s="30">
        <v>1.0299</v>
      </c>
      <c r="F123" s="28">
        <v>40956</v>
      </c>
      <c r="G123" s="30">
        <v>1.6781999999999999</v>
      </c>
      <c r="H123" s="28">
        <v>40956</v>
      </c>
      <c r="I123" s="30">
        <v>2.1516999999999999</v>
      </c>
      <c r="J123" s="28">
        <v>40956</v>
      </c>
      <c r="K123" s="99">
        <v>2.6842000000000001</v>
      </c>
      <c r="L123" s="41">
        <v>40956</v>
      </c>
      <c r="M123" s="30">
        <v>1.9102999999999999</v>
      </c>
      <c r="N123" s="28">
        <v>40956</v>
      </c>
      <c r="O123" s="30">
        <v>2.6297999999999999</v>
      </c>
      <c r="P123" s="28">
        <v>40956</v>
      </c>
      <c r="Q123" s="30">
        <v>3.2848999999999999</v>
      </c>
      <c r="R123" s="28">
        <v>40956</v>
      </c>
      <c r="S123" s="30">
        <v>3.6663000000000001</v>
      </c>
      <c r="T123" s="28">
        <v>40956</v>
      </c>
      <c r="U123" s="30">
        <v>4.0959000000000003</v>
      </c>
      <c r="V123" s="119">
        <v>40956</v>
      </c>
      <c r="W123" s="30">
        <v>1.9260000000000002</v>
      </c>
      <c r="X123" s="28">
        <v>40956</v>
      </c>
      <c r="Y123" s="30">
        <v>2.6387999999999998</v>
      </c>
      <c r="Z123" s="28">
        <v>40956</v>
      </c>
      <c r="AA123" s="30">
        <v>3.3185000000000002</v>
      </c>
      <c r="AB123" s="28">
        <v>40956</v>
      </c>
      <c r="AC123" s="30">
        <v>3.6650999999999998</v>
      </c>
      <c r="AD123" s="28">
        <v>40956</v>
      </c>
      <c r="AE123" s="30">
        <v>4.0987</v>
      </c>
      <c r="AF123" s="890">
        <v>40956</v>
      </c>
      <c r="AG123" s="30">
        <v>9.5000000000000001E-2</v>
      </c>
      <c r="AH123" s="890">
        <v>40956</v>
      </c>
      <c r="AI123" s="30">
        <v>9.5000000000000001E-2</v>
      </c>
      <c r="AJ123" s="41">
        <v>40956</v>
      </c>
      <c r="AK123" s="30">
        <v>6.7000000000000004E-2</v>
      </c>
      <c r="AL123" s="28">
        <v>40956</v>
      </c>
      <c r="AM123" s="30">
        <v>0.157</v>
      </c>
      <c r="AN123" s="28">
        <v>40956</v>
      </c>
      <c r="AO123" s="30">
        <v>0.78100000000000003</v>
      </c>
      <c r="AP123" s="41">
        <v>40956</v>
      </c>
      <c r="AQ123" s="30">
        <v>1.8719999999999999</v>
      </c>
      <c r="AR123" s="28">
        <v>40956</v>
      </c>
      <c r="AS123" s="30">
        <v>1.778</v>
      </c>
      <c r="AT123" s="41">
        <v>40956</v>
      </c>
      <c r="AU123" s="30">
        <v>3.0070000000000001</v>
      </c>
      <c r="AV123" s="119">
        <v>40956</v>
      </c>
      <c r="AW123" s="30">
        <v>3.1733000000000002</v>
      </c>
      <c r="AX123" s="119">
        <v>40956</v>
      </c>
      <c r="AY123" s="99">
        <v>3.3109999999999999</v>
      </c>
      <c r="AZ123" s="41">
        <v>40956</v>
      </c>
      <c r="BA123" s="30">
        <v>0.89059999999999995</v>
      </c>
      <c r="BB123" s="28">
        <v>40956</v>
      </c>
      <c r="BC123" s="30">
        <v>1.5895000000000001</v>
      </c>
      <c r="BD123" s="28">
        <v>40956</v>
      </c>
      <c r="BE123" s="30">
        <v>2.1814999999999998</v>
      </c>
      <c r="BF123" s="28">
        <v>40956</v>
      </c>
      <c r="BG123" s="30">
        <v>2.4998</v>
      </c>
      <c r="BH123" s="28">
        <v>40956</v>
      </c>
      <c r="BI123" s="30">
        <v>2.7965999999999998</v>
      </c>
      <c r="BJ123" s="890">
        <v>40956</v>
      </c>
      <c r="BK123" s="30">
        <v>2.5529999999999999</v>
      </c>
      <c r="BL123" s="890">
        <v>40956</v>
      </c>
      <c r="BM123" s="30">
        <v>2.5880000000000001</v>
      </c>
      <c r="BN123" s="41">
        <v>40956</v>
      </c>
      <c r="BO123" s="30">
        <v>0.315</v>
      </c>
      <c r="BP123" s="28">
        <v>40956</v>
      </c>
      <c r="BQ123" s="30">
        <v>0.69599999999999995</v>
      </c>
      <c r="BR123" s="28">
        <v>40956</v>
      </c>
      <c r="BS123" s="30">
        <v>1.3069999999999999</v>
      </c>
      <c r="BT123" s="41">
        <v>40956</v>
      </c>
      <c r="BU123" s="30">
        <v>1.63</v>
      </c>
      <c r="BV123" s="28">
        <v>40956</v>
      </c>
      <c r="BW123" s="30">
        <v>2.2469999999999999</v>
      </c>
      <c r="BX123" s="1446"/>
      <c r="BY123" s="93">
        <v>40956</v>
      </c>
      <c r="BZ123" s="723">
        <v>1.7610000000000001</v>
      </c>
      <c r="CA123" s="28">
        <v>40956</v>
      </c>
      <c r="CB123" s="723">
        <v>2.4870000000000001</v>
      </c>
      <c r="CC123" s="28">
        <v>40956</v>
      </c>
      <c r="CD123" s="723">
        <v>3.339</v>
      </c>
      <c r="CE123" s="28">
        <v>40956</v>
      </c>
      <c r="CF123" s="723">
        <v>3.3540000000000001</v>
      </c>
      <c r="CG123" s="28">
        <v>40956</v>
      </c>
      <c r="CH123" s="723">
        <v>3.706</v>
      </c>
      <c r="CI123" s="41">
        <v>40956</v>
      </c>
      <c r="CJ123" s="30">
        <v>1.7437</v>
      </c>
      <c r="CK123" s="28">
        <v>40956</v>
      </c>
      <c r="CL123" s="30">
        <v>2.2582</v>
      </c>
      <c r="CM123" s="28">
        <v>40956</v>
      </c>
      <c r="CN123" s="30">
        <v>3.1554000000000002</v>
      </c>
      <c r="CO123" s="114">
        <v>40956</v>
      </c>
      <c r="CP123" s="30">
        <v>3.3832</v>
      </c>
      <c r="CQ123" s="28">
        <v>40956</v>
      </c>
      <c r="CR123" s="30">
        <v>4.0857000000000001</v>
      </c>
      <c r="CS123" s="41">
        <v>40956</v>
      </c>
      <c r="CT123" s="30">
        <v>2.2938000000000001</v>
      </c>
      <c r="CU123" s="28">
        <v>40956</v>
      </c>
      <c r="CV123" s="30">
        <v>3.1494</v>
      </c>
      <c r="CW123" s="28">
        <v>40956</v>
      </c>
      <c r="CX123" s="30">
        <v>3.6802000000000001</v>
      </c>
      <c r="CY123" s="114">
        <v>40956</v>
      </c>
      <c r="CZ123" s="30">
        <v>4.0639000000000003</v>
      </c>
      <c r="DA123" s="28">
        <v>40956</v>
      </c>
      <c r="DB123" s="30">
        <v>4.8568999999999996</v>
      </c>
      <c r="DC123" s="41">
        <v>40956</v>
      </c>
      <c r="DD123" s="30">
        <v>2.5880999999999998</v>
      </c>
      <c r="DE123" s="28">
        <v>40956</v>
      </c>
      <c r="DF123" s="30">
        <v>3.5385</v>
      </c>
      <c r="DG123" s="28">
        <v>40956</v>
      </c>
      <c r="DH123" s="30">
        <v>3.9051</v>
      </c>
      <c r="DI123" s="114">
        <v>40956</v>
      </c>
      <c r="DJ123" s="30">
        <v>4.0780000000000003</v>
      </c>
      <c r="DK123" s="28"/>
      <c r="DL123" s="30"/>
      <c r="DM123" s="41">
        <v>40956</v>
      </c>
      <c r="DN123" s="30">
        <v>3.0887000000000002</v>
      </c>
      <c r="DO123" s="28">
        <v>40956</v>
      </c>
      <c r="DP123" s="30">
        <v>3.9412000000000003</v>
      </c>
      <c r="DQ123" s="28">
        <v>40956</v>
      </c>
      <c r="DR123" s="30">
        <v>4.8071999999999999</v>
      </c>
      <c r="DS123" s="114">
        <v>40956</v>
      </c>
      <c r="DT123" s="30">
        <v>4.9635999999999996</v>
      </c>
      <c r="DU123" s="28"/>
      <c r="DV123" s="30"/>
      <c r="DW123" s="41">
        <v>40956</v>
      </c>
      <c r="DX123" s="30">
        <v>4.3573000000000004</v>
      </c>
      <c r="DY123" s="28">
        <v>40956</v>
      </c>
      <c r="DZ123" s="30">
        <v>5.6577999999999999</v>
      </c>
      <c r="EA123" s="28">
        <v>40956</v>
      </c>
      <c r="EB123" s="30">
        <v>6.7754000000000003</v>
      </c>
      <c r="EC123" s="114">
        <v>40956</v>
      </c>
      <c r="ED123" s="30">
        <v>6.9028</v>
      </c>
      <c r="EE123" s="28"/>
      <c r="EF123" s="23"/>
      <c r="EG123" s="1446"/>
      <c r="EH123" s="76">
        <v>40956</v>
      </c>
      <c r="EI123" s="284">
        <v>2.4939</v>
      </c>
      <c r="EJ123" s="73">
        <v>40956</v>
      </c>
      <c r="EK123" s="284">
        <v>3.6493000000000002</v>
      </c>
      <c r="EL123" s="73">
        <v>40956</v>
      </c>
      <c r="EM123" s="284">
        <v>4.4089</v>
      </c>
      <c r="EN123" s="73">
        <v>40956</v>
      </c>
      <c r="EO123" s="284">
        <v>4.5900999999999996</v>
      </c>
      <c r="EP123" s="73">
        <v>40956</v>
      </c>
      <c r="EQ123" s="869">
        <v>5.3356000000000003</v>
      </c>
      <c r="ER123" s="76">
        <v>40956</v>
      </c>
      <c r="ES123" s="284">
        <v>2.931</v>
      </c>
      <c r="ET123" s="73">
        <v>40956</v>
      </c>
      <c r="EU123" s="284">
        <v>3.5084</v>
      </c>
      <c r="EV123" s="73">
        <v>40956</v>
      </c>
      <c r="EW123" s="284">
        <v>3.8567</v>
      </c>
      <c r="EX123" s="73">
        <v>40956</v>
      </c>
      <c r="EY123" s="284">
        <v>4.3156999999999996</v>
      </c>
      <c r="EZ123" s="73">
        <v>40956</v>
      </c>
      <c r="FA123" s="284">
        <v>5.0297999999999998</v>
      </c>
      <c r="FB123" s="1446"/>
      <c r="FC123" s="881">
        <v>40956</v>
      </c>
      <c r="FD123" s="184">
        <v>11.743</v>
      </c>
    </row>
    <row r="124" spans="1:160">
      <c r="A124" s="5">
        <f t="shared" si="3"/>
        <v>40963</v>
      </c>
      <c r="B124" s="41">
        <v>40963</v>
      </c>
      <c r="C124" s="30">
        <v>0.48849999999999999</v>
      </c>
      <c r="D124" s="28">
        <v>40963</v>
      </c>
      <c r="E124" s="30">
        <v>0.97989999999999999</v>
      </c>
      <c r="F124" s="28">
        <v>40963</v>
      </c>
      <c r="G124" s="30">
        <v>1.6265000000000001</v>
      </c>
      <c r="H124" s="28">
        <v>40963</v>
      </c>
      <c r="I124" s="30">
        <v>2.1246999999999998</v>
      </c>
      <c r="J124" s="28">
        <v>40963</v>
      </c>
      <c r="K124" s="99">
        <v>2.6560999999999999</v>
      </c>
      <c r="L124" s="41">
        <v>40963</v>
      </c>
      <c r="M124" s="30">
        <v>1.9043999999999999</v>
      </c>
      <c r="N124" s="28">
        <v>40963</v>
      </c>
      <c r="O124" s="30">
        <v>2.6791999999999998</v>
      </c>
      <c r="P124" s="28">
        <v>40963</v>
      </c>
      <c r="Q124" s="30">
        <v>3.3353999999999999</v>
      </c>
      <c r="R124" s="28">
        <v>40963</v>
      </c>
      <c r="S124" s="30">
        <v>3.7320000000000002</v>
      </c>
      <c r="T124" s="28">
        <v>40963</v>
      </c>
      <c r="U124" s="30">
        <v>4.1147999999999998</v>
      </c>
      <c r="V124" s="119">
        <v>40963</v>
      </c>
      <c r="W124" s="30">
        <v>1.9003000000000001</v>
      </c>
      <c r="X124" s="28">
        <v>40963</v>
      </c>
      <c r="Y124" s="30">
        <v>2.6823000000000001</v>
      </c>
      <c r="Z124" s="28">
        <v>40963</v>
      </c>
      <c r="AA124" s="30">
        <v>3.3670999999999998</v>
      </c>
      <c r="AB124" s="28">
        <v>40963</v>
      </c>
      <c r="AC124" s="30">
        <v>3.7309000000000001</v>
      </c>
      <c r="AD124" s="28">
        <v>40963</v>
      </c>
      <c r="AE124" s="30">
        <v>4.1167999999999996</v>
      </c>
      <c r="AF124" s="890">
        <v>40963</v>
      </c>
      <c r="AG124" s="30">
        <v>9.7000000000000003E-2</v>
      </c>
      <c r="AH124" s="890">
        <v>40963</v>
      </c>
      <c r="AI124" s="30">
        <v>9.6000000000000002E-2</v>
      </c>
      <c r="AJ124" s="41">
        <v>40963</v>
      </c>
      <c r="AK124" s="30">
        <v>6.7000000000000004E-2</v>
      </c>
      <c r="AL124" s="28">
        <v>40963</v>
      </c>
      <c r="AM124" s="30">
        <v>1.7999999999999999E-2</v>
      </c>
      <c r="AN124" s="28">
        <v>40963</v>
      </c>
      <c r="AO124" s="30">
        <v>0.72699999999999998</v>
      </c>
      <c r="AP124" s="41">
        <v>40963</v>
      </c>
      <c r="AQ124" s="30">
        <v>1.8719999999999999</v>
      </c>
      <c r="AR124" s="28">
        <v>40963</v>
      </c>
      <c r="AS124" s="30">
        <v>1.7469999999999999</v>
      </c>
      <c r="AT124" s="41">
        <v>40963</v>
      </c>
      <c r="AU124" s="30">
        <v>2.9529999999999998</v>
      </c>
      <c r="AV124" s="119">
        <v>40963</v>
      </c>
      <c r="AW124" s="30">
        <v>3.1368999999999998</v>
      </c>
      <c r="AX124" s="119">
        <v>40963</v>
      </c>
      <c r="AY124" s="99">
        <v>3.278</v>
      </c>
      <c r="AZ124" s="41">
        <v>40963</v>
      </c>
      <c r="BA124" s="30">
        <v>0.81840000000000002</v>
      </c>
      <c r="BB124" s="28">
        <v>40963</v>
      </c>
      <c r="BC124" s="30">
        <v>1.4823</v>
      </c>
      <c r="BD124" s="28">
        <v>40963</v>
      </c>
      <c r="BE124" s="30">
        <v>2.1067</v>
      </c>
      <c r="BF124" s="28">
        <v>40963</v>
      </c>
      <c r="BG124" s="30">
        <v>2.4474</v>
      </c>
      <c r="BH124" s="28">
        <v>40963</v>
      </c>
      <c r="BI124" s="30">
        <v>2.7934999999999999</v>
      </c>
      <c r="BJ124" s="890">
        <v>40963</v>
      </c>
      <c r="BK124" s="30">
        <v>2.5019999999999998</v>
      </c>
      <c r="BL124" s="890">
        <v>40963</v>
      </c>
      <c r="BM124" s="30">
        <v>2.5380000000000003</v>
      </c>
      <c r="BN124" s="41">
        <v>40963</v>
      </c>
      <c r="BO124" s="30">
        <v>0.33300000000000002</v>
      </c>
      <c r="BP124" s="28">
        <v>40963</v>
      </c>
      <c r="BQ124" s="30">
        <v>0.68</v>
      </c>
      <c r="BR124" s="28">
        <v>40963</v>
      </c>
      <c r="BS124" s="30">
        <v>1.2469999999999999</v>
      </c>
      <c r="BT124" s="41">
        <v>40963</v>
      </c>
      <c r="BU124" s="30">
        <v>1.569</v>
      </c>
      <c r="BV124" s="28">
        <v>40963</v>
      </c>
      <c r="BW124" s="30">
        <v>2.149</v>
      </c>
      <c r="BX124" s="1446"/>
      <c r="BY124" s="93">
        <v>40963</v>
      </c>
      <c r="BZ124" s="723">
        <v>1.7608000000000001</v>
      </c>
      <c r="CA124" s="28">
        <v>40963</v>
      </c>
      <c r="CB124" s="723">
        <v>2.4213</v>
      </c>
      <c r="CC124" s="28">
        <v>40963</v>
      </c>
      <c r="CD124" s="723">
        <v>3.278</v>
      </c>
      <c r="CE124" s="28">
        <v>40963</v>
      </c>
      <c r="CF124" s="723">
        <v>3.2974999999999999</v>
      </c>
      <c r="CG124" s="28">
        <v>40963</v>
      </c>
      <c r="CH124" s="723">
        <v>3.6467000000000001</v>
      </c>
      <c r="CI124" s="41">
        <v>40963</v>
      </c>
      <c r="CJ124" s="30">
        <v>1.7523</v>
      </c>
      <c r="CK124" s="28">
        <v>40963</v>
      </c>
      <c r="CL124" s="30">
        <v>2.1981999999999999</v>
      </c>
      <c r="CM124" s="28">
        <v>40963</v>
      </c>
      <c r="CN124" s="30">
        <v>3.09</v>
      </c>
      <c r="CO124" s="114">
        <v>40963</v>
      </c>
      <c r="CP124" s="30">
        <v>3.3073000000000001</v>
      </c>
      <c r="CQ124" s="28">
        <v>40963</v>
      </c>
      <c r="CR124" s="30">
        <v>4.0095000000000001</v>
      </c>
      <c r="CS124" s="41">
        <v>40963</v>
      </c>
      <c r="CT124" s="30">
        <v>2.2502</v>
      </c>
      <c r="CU124" s="28">
        <v>40963</v>
      </c>
      <c r="CV124" s="30">
        <v>3.0371999999999999</v>
      </c>
      <c r="CW124" s="28">
        <v>40963</v>
      </c>
      <c r="CX124" s="30">
        <v>3.5625</v>
      </c>
      <c r="CY124" s="114">
        <v>40963</v>
      </c>
      <c r="CZ124" s="30">
        <v>3.9346999999999999</v>
      </c>
      <c r="DA124" s="28">
        <v>40963</v>
      </c>
      <c r="DB124" s="30">
        <v>4.7275</v>
      </c>
      <c r="DC124" s="41">
        <v>40963</v>
      </c>
      <c r="DD124" s="30">
        <v>2.4272999999999998</v>
      </c>
      <c r="DE124" s="28">
        <v>40963</v>
      </c>
      <c r="DF124" s="30">
        <v>3.2892000000000001</v>
      </c>
      <c r="DG124" s="28">
        <v>40963</v>
      </c>
      <c r="DH124" s="30">
        <v>3.6713</v>
      </c>
      <c r="DI124" s="114">
        <v>40963</v>
      </c>
      <c r="DJ124" s="30">
        <v>3.9727999999999999</v>
      </c>
      <c r="DK124" s="28"/>
      <c r="DL124" s="30"/>
      <c r="DM124" s="41">
        <v>40963</v>
      </c>
      <c r="DN124" s="30">
        <v>3.1114999999999999</v>
      </c>
      <c r="DO124" s="28">
        <v>40963</v>
      </c>
      <c r="DP124" s="30">
        <v>3.8874</v>
      </c>
      <c r="DQ124" s="28">
        <v>40963</v>
      </c>
      <c r="DR124" s="30">
        <v>4.7568999999999999</v>
      </c>
      <c r="DS124" s="114">
        <v>40963</v>
      </c>
      <c r="DT124" s="30">
        <v>4.8970000000000002</v>
      </c>
      <c r="DU124" s="28"/>
      <c r="DV124" s="30"/>
      <c r="DW124" s="41">
        <v>40963</v>
      </c>
      <c r="DX124" s="30">
        <v>4.1459999999999999</v>
      </c>
      <c r="DY124" s="28">
        <v>40963</v>
      </c>
      <c r="DZ124" s="30">
        <v>5.3798000000000004</v>
      </c>
      <c r="EA124" s="28">
        <v>40963</v>
      </c>
      <c r="EB124" s="30">
        <v>6.4908999999999999</v>
      </c>
      <c r="EC124" s="114">
        <v>40963</v>
      </c>
      <c r="ED124" s="30">
        <v>6.6070000000000002</v>
      </c>
      <c r="EE124" s="28"/>
      <c r="EF124" s="23"/>
      <c r="EG124" s="1446"/>
      <c r="EH124" s="76">
        <v>40963</v>
      </c>
      <c r="EI124" s="284">
        <v>2.4939</v>
      </c>
      <c r="EJ124" s="73">
        <v>40963</v>
      </c>
      <c r="EK124" s="284">
        <v>3.6493000000000002</v>
      </c>
      <c r="EL124" s="73">
        <v>40963</v>
      </c>
      <c r="EM124" s="284">
        <v>4.4089</v>
      </c>
      <c r="EN124" s="73">
        <v>40963</v>
      </c>
      <c r="EO124" s="284">
        <v>4.5900999999999996</v>
      </c>
      <c r="EP124" s="73">
        <v>40963</v>
      </c>
      <c r="EQ124" s="869">
        <v>5.3356000000000003</v>
      </c>
      <c r="ER124" s="76">
        <v>40963</v>
      </c>
      <c r="ES124" s="284">
        <v>2.931</v>
      </c>
      <c r="ET124" s="73">
        <v>40963</v>
      </c>
      <c r="EU124" s="284">
        <v>3.5084</v>
      </c>
      <c r="EV124" s="73">
        <v>40963</v>
      </c>
      <c r="EW124" s="284">
        <v>3.8567</v>
      </c>
      <c r="EX124" s="73">
        <v>40963</v>
      </c>
      <c r="EY124" s="284">
        <v>4.3156999999999996</v>
      </c>
      <c r="EZ124" s="73">
        <v>40963</v>
      </c>
      <c r="FA124" s="284">
        <v>5.0297999999999998</v>
      </c>
      <c r="FB124" s="1446"/>
      <c r="FC124" s="881">
        <v>40963</v>
      </c>
      <c r="FD124" s="184">
        <v>11.701000000000001</v>
      </c>
    </row>
    <row r="125" spans="1:160">
      <c r="A125" s="5">
        <f t="shared" si="3"/>
        <v>40970</v>
      </c>
      <c r="B125" s="41">
        <v>40970</v>
      </c>
      <c r="C125" s="30">
        <v>0.4083</v>
      </c>
      <c r="D125" s="28">
        <v>40970</v>
      </c>
      <c r="E125" s="30">
        <v>0.91149999999999998</v>
      </c>
      <c r="F125" s="28">
        <v>40970</v>
      </c>
      <c r="G125" s="30">
        <v>1.5811999999999999</v>
      </c>
      <c r="H125" s="28">
        <v>40970</v>
      </c>
      <c r="I125" s="30">
        <v>2.0619000000000001</v>
      </c>
      <c r="J125" s="28">
        <v>40970</v>
      </c>
      <c r="K125" s="99">
        <v>2.6034000000000002</v>
      </c>
      <c r="L125" s="41">
        <v>40970</v>
      </c>
      <c r="M125" s="30">
        <v>1.5674000000000001</v>
      </c>
      <c r="N125" s="28">
        <v>40970</v>
      </c>
      <c r="O125" s="30">
        <v>2.3954</v>
      </c>
      <c r="P125" s="28">
        <v>40970</v>
      </c>
      <c r="Q125" s="30">
        <v>3.1166999999999998</v>
      </c>
      <c r="R125" s="28">
        <v>40970</v>
      </c>
      <c r="S125" s="30">
        <v>3.5369999999999999</v>
      </c>
      <c r="T125" s="28">
        <v>40970</v>
      </c>
      <c r="U125" s="30">
        <v>3.9455</v>
      </c>
      <c r="V125" s="119">
        <v>40970</v>
      </c>
      <c r="W125" s="30">
        <v>1.5851999999999999</v>
      </c>
      <c r="X125" s="28">
        <v>40970</v>
      </c>
      <c r="Y125" s="30">
        <v>2.4203999999999999</v>
      </c>
      <c r="Z125" s="28">
        <v>40970</v>
      </c>
      <c r="AA125" s="30">
        <v>3.1602999999999999</v>
      </c>
      <c r="AB125" s="28">
        <v>40970</v>
      </c>
      <c r="AC125" s="30">
        <v>3.5377999999999998</v>
      </c>
      <c r="AD125" s="28">
        <v>40970</v>
      </c>
      <c r="AE125" s="30">
        <v>3.9694000000000003</v>
      </c>
      <c r="AF125" s="890">
        <v>40970</v>
      </c>
      <c r="AG125" s="30">
        <v>9.1999999999999998E-2</v>
      </c>
      <c r="AH125" s="890">
        <v>40970</v>
      </c>
      <c r="AI125" s="30">
        <v>9.1999999999999998E-2</v>
      </c>
      <c r="AJ125" s="41">
        <v>40970</v>
      </c>
      <c r="AK125" s="30">
        <v>6.7000000000000004E-2</v>
      </c>
      <c r="AL125" s="28">
        <v>40970</v>
      </c>
      <c r="AM125" s="30">
        <v>-9.8000000000000004E-2</v>
      </c>
      <c r="AN125" s="28">
        <v>40970</v>
      </c>
      <c r="AO125" s="30">
        <v>0.61699999999999999</v>
      </c>
      <c r="AP125" s="41">
        <v>40970</v>
      </c>
      <c r="AQ125" s="30">
        <v>1.8719999999999999</v>
      </c>
      <c r="AR125" s="28">
        <v>40970</v>
      </c>
      <c r="AS125" s="30">
        <v>1.706</v>
      </c>
      <c r="AT125" s="41">
        <v>40970</v>
      </c>
      <c r="AU125" s="30">
        <v>2.786</v>
      </c>
      <c r="AV125" s="119">
        <v>40970</v>
      </c>
      <c r="AW125" s="30">
        <v>2.9801000000000002</v>
      </c>
      <c r="AX125" s="119">
        <v>40970</v>
      </c>
      <c r="AY125" s="99">
        <v>3.113</v>
      </c>
      <c r="AZ125" s="41">
        <v>40970</v>
      </c>
      <c r="BA125" s="30">
        <v>0.7167</v>
      </c>
      <c r="BB125" s="28">
        <v>40970</v>
      </c>
      <c r="BC125" s="30">
        <v>1.3875999999999999</v>
      </c>
      <c r="BD125" s="28">
        <v>40970</v>
      </c>
      <c r="BE125" s="30">
        <v>2.0131999999999999</v>
      </c>
      <c r="BF125" s="28">
        <v>40970</v>
      </c>
      <c r="BG125" s="30">
        <v>2.3464</v>
      </c>
      <c r="BH125" s="28">
        <v>40970</v>
      </c>
      <c r="BI125" s="30">
        <v>2.7099000000000002</v>
      </c>
      <c r="BJ125" s="890">
        <v>40970</v>
      </c>
      <c r="BK125" s="30">
        <v>2.4140000000000001</v>
      </c>
      <c r="BL125" s="890">
        <v>40970</v>
      </c>
      <c r="BM125" s="30">
        <v>2.4319999999999999</v>
      </c>
      <c r="BN125" s="41">
        <v>40970</v>
      </c>
      <c r="BO125" s="30">
        <v>0.313</v>
      </c>
      <c r="BP125" s="28">
        <v>40970</v>
      </c>
      <c r="BQ125" s="30">
        <v>0.66800000000000004</v>
      </c>
      <c r="BR125" s="28">
        <v>40970</v>
      </c>
      <c r="BS125" s="30">
        <v>1.282</v>
      </c>
      <c r="BT125" s="41">
        <v>40970</v>
      </c>
      <c r="BU125" s="30">
        <v>1.6139999999999999</v>
      </c>
      <c r="BV125" s="28">
        <v>40970</v>
      </c>
      <c r="BW125" s="30">
        <v>2.2200000000000002</v>
      </c>
      <c r="BX125" s="1446"/>
      <c r="BY125" s="93">
        <v>40970</v>
      </c>
      <c r="BZ125" s="723">
        <v>1.7250000000000001</v>
      </c>
      <c r="CA125" s="28">
        <v>40970</v>
      </c>
      <c r="CB125" s="723">
        <v>2.351</v>
      </c>
      <c r="CC125" s="28">
        <v>40970</v>
      </c>
      <c r="CD125" s="723">
        <v>3.1970000000000001</v>
      </c>
      <c r="CE125" s="28">
        <v>40970</v>
      </c>
      <c r="CF125" s="723">
        <v>3.2629999999999999</v>
      </c>
      <c r="CG125" s="28">
        <v>40970</v>
      </c>
      <c r="CH125" s="723">
        <v>3.605</v>
      </c>
      <c r="CI125" s="41">
        <v>40970</v>
      </c>
      <c r="CJ125" s="30">
        <v>1.6444999999999999</v>
      </c>
      <c r="CK125" s="28">
        <v>40970</v>
      </c>
      <c r="CL125" s="30">
        <v>2.1095000000000002</v>
      </c>
      <c r="CM125" s="28">
        <v>40970</v>
      </c>
      <c r="CN125" s="30">
        <v>3.0022000000000002</v>
      </c>
      <c r="CO125" s="114">
        <v>40970</v>
      </c>
      <c r="CP125" s="30">
        <v>3.2280000000000002</v>
      </c>
      <c r="CQ125" s="28">
        <v>40970</v>
      </c>
      <c r="CR125" s="30">
        <v>3.9243999999999999</v>
      </c>
      <c r="CS125" s="41">
        <v>40970</v>
      </c>
      <c r="CT125" s="30">
        <v>2.1377999999999999</v>
      </c>
      <c r="CU125" s="28">
        <v>40970</v>
      </c>
      <c r="CV125" s="30">
        <v>2.8938999999999999</v>
      </c>
      <c r="CW125" s="28">
        <v>40970</v>
      </c>
      <c r="CX125" s="30">
        <v>3.4201999999999999</v>
      </c>
      <c r="CY125" s="114">
        <v>40970</v>
      </c>
      <c r="CZ125" s="30">
        <v>3.8007999999999997</v>
      </c>
      <c r="DA125" s="28">
        <v>40970</v>
      </c>
      <c r="DB125" s="30">
        <v>4.5879000000000003</v>
      </c>
      <c r="DC125" s="41">
        <v>40970</v>
      </c>
      <c r="DD125" s="30">
        <v>2.3296000000000001</v>
      </c>
      <c r="DE125" s="28">
        <v>40970</v>
      </c>
      <c r="DF125" s="30">
        <v>3.1615000000000002</v>
      </c>
      <c r="DG125" s="28">
        <v>40970</v>
      </c>
      <c r="DH125" s="30">
        <v>3.5446</v>
      </c>
      <c r="DI125" s="114">
        <v>40970</v>
      </c>
      <c r="DJ125" s="30">
        <v>3.8544999999999998</v>
      </c>
      <c r="DK125" s="28"/>
      <c r="DL125" s="30"/>
      <c r="DM125" s="41">
        <v>40970</v>
      </c>
      <c r="DN125" s="30">
        <v>2.9758</v>
      </c>
      <c r="DO125" s="28">
        <v>40970</v>
      </c>
      <c r="DP125" s="30">
        <v>3.7208000000000001</v>
      </c>
      <c r="DQ125" s="28">
        <v>40970</v>
      </c>
      <c r="DR125" s="30">
        <v>4.5911999999999997</v>
      </c>
      <c r="DS125" s="114">
        <v>40970</v>
      </c>
      <c r="DT125" s="30">
        <v>4.7397</v>
      </c>
      <c r="DU125" s="28"/>
      <c r="DV125" s="30"/>
      <c r="DW125" s="41">
        <v>40970</v>
      </c>
      <c r="DX125" s="30">
        <v>3.8816999999999999</v>
      </c>
      <c r="DY125" s="28">
        <v>40970</v>
      </c>
      <c r="DZ125" s="30">
        <v>5.0846999999999998</v>
      </c>
      <c r="EA125" s="28">
        <v>40970</v>
      </c>
      <c r="EB125" s="30">
        <v>6.1967999999999996</v>
      </c>
      <c r="EC125" s="114">
        <v>40970</v>
      </c>
      <c r="ED125" s="30">
        <v>6.3231999999999999</v>
      </c>
      <c r="EE125" s="28"/>
      <c r="EF125" s="23"/>
      <c r="EG125" s="1446"/>
      <c r="EH125" s="76">
        <v>40970</v>
      </c>
      <c r="EI125" s="284">
        <v>2.4939</v>
      </c>
      <c r="EJ125" s="73">
        <v>40970</v>
      </c>
      <c r="EK125" s="284">
        <v>3.6493000000000002</v>
      </c>
      <c r="EL125" s="73">
        <v>40970</v>
      </c>
      <c r="EM125" s="284">
        <v>4.4089</v>
      </c>
      <c r="EN125" s="73">
        <v>40970</v>
      </c>
      <c r="EO125" s="284">
        <v>4.5900999999999996</v>
      </c>
      <c r="EP125" s="73">
        <v>40970</v>
      </c>
      <c r="EQ125" s="869">
        <v>5.3356000000000003</v>
      </c>
      <c r="ER125" s="76">
        <v>40970</v>
      </c>
      <c r="ES125" s="284">
        <v>2.931</v>
      </c>
      <c r="ET125" s="73">
        <v>40970</v>
      </c>
      <c r="EU125" s="284">
        <v>3.5084</v>
      </c>
      <c r="EV125" s="73">
        <v>40970</v>
      </c>
      <c r="EW125" s="284">
        <v>3.8567</v>
      </c>
      <c r="EX125" s="73">
        <v>40970</v>
      </c>
      <c r="EY125" s="284">
        <v>4.3156999999999996</v>
      </c>
      <c r="EZ125" s="73">
        <v>40970</v>
      </c>
      <c r="FA125" s="284">
        <v>5.0297999999999998</v>
      </c>
      <c r="FB125" s="1446"/>
      <c r="FC125" s="881">
        <v>40970</v>
      </c>
      <c r="FD125" s="184">
        <v>11.946</v>
      </c>
    </row>
    <row r="126" spans="1:160">
      <c r="A126" s="5">
        <f t="shared" si="3"/>
        <v>40977</v>
      </c>
      <c r="B126" s="41">
        <v>40977</v>
      </c>
      <c r="C126" s="30">
        <v>0.38629999999999998</v>
      </c>
      <c r="D126" s="28">
        <v>40977</v>
      </c>
      <c r="E126" s="30">
        <v>0.88490000000000002</v>
      </c>
      <c r="F126" s="28">
        <v>40977</v>
      </c>
      <c r="G126" s="30">
        <v>1.5488</v>
      </c>
      <c r="H126" s="28">
        <v>40977</v>
      </c>
      <c r="I126" s="30">
        <v>2.0663</v>
      </c>
      <c r="J126" s="28">
        <v>40977</v>
      </c>
      <c r="K126" s="99">
        <v>2.6189999999999998</v>
      </c>
      <c r="L126" s="41">
        <v>40977</v>
      </c>
      <c r="M126" s="30">
        <v>1.6124000000000001</v>
      </c>
      <c r="N126" s="28">
        <v>40977</v>
      </c>
      <c r="O126" s="30">
        <v>2.4201000000000001</v>
      </c>
      <c r="P126" s="28">
        <v>40977</v>
      </c>
      <c r="Q126" s="30">
        <v>3.0935999999999999</v>
      </c>
      <c r="R126" s="28">
        <v>40977</v>
      </c>
      <c r="S126" s="30">
        <v>3.4950999999999999</v>
      </c>
      <c r="T126" s="28">
        <v>40977</v>
      </c>
      <c r="U126" s="30">
        <v>3.8988</v>
      </c>
      <c r="V126" s="119">
        <v>40977</v>
      </c>
      <c r="W126" s="30">
        <v>1.637</v>
      </c>
      <c r="X126" s="28">
        <v>40977</v>
      </c>
      <c r="Y126" s="30">
        <v>2.4510000000000001</v>
      </c>
      <c r="Z126" s="28">
        <v>40977</v>
      </c>
      <c r="AA126" s="30">
        <v>3.1429999999999998</v>
      </c>
      <c r="AB126" s="28">
        <v>40977</v>
      </c>
      <c r="AC126" s="30">
        <v>3.5026999999999999</v>
      </c>
      <c r="AD126" s="28">
        <v>40977</v>
      </c>
      <c r="AE126" s="30">
        <v>3.9285000000000001</v>
      </c>
      <c r="AF126" s="890">
        <v>40977</v>
      </c>
      <c r="AG126" s="30">
        <v>0.09</v>
      </c>
      <c r="AH126" s="890">
        <v>40977</v>
      </c>
      <c r="AI126" s="30">
        <v>9.0999999999999998E-2</v>
      </c>
      <c r="AJ126" s="41">
        <v>40977</v>
      </c>
      <c r="AK126" s="30">
        <v>6.7000000000000004E-2</v>
      </c>
      <c r="AL126" s="28">
        <v>40977</v>
      </c>
      <c r="AM126" s="30">
        <v>-8.1000000000000003E-2</v>
      </c>
      <c r="AN126" s="28">
        <v>40977</v>
      </c>
      <c r="AO126" s="30">
        <v>0.60599999999999998</v>
      </c>
      <c r="AP126" s="41">
        <v>40977</v>
      </c>
      <c r="AQ126" s="30">
        <v>1.8719999999999999</v>
      </c>
      <c r="AR126" s="28">
        <v>40977</v>
      </c>
      <c r="AS126" s="30">
        <v>1.7269999999999999</v>
      </c>
      <c r="AT126" s="41">
        <v>40977</v>
      </c>
      <c r="AU126" s="30">
        <v>2.8929999999999998</v>
      </c>
      <c r="AV126" s="119">
        <v>40977</v>
      </c>
      <c r="AW126" s="30">
        <v>2.9897</v>
      </c>
      <c r="AX126" s="119">
        <v>40977</v>
      </c>
      <c r="AY126" s="99">
        <v>3.121</v>
      </c>
      <c r="AZ126" s="41">
        <v>40977</v>
      </c>
      <c r="BA126" s="30">
        <v>0.76800000000000002</v>
      </c>
      <c r="BB126" s="28">
        <v>40977</v>
      </c>
      <c r="BC126" s="30">
        <v>1.4123999999999999</v>
      </c>
      <c r="BD126" s="28">
        <v>40977</v>
      </c>
      <c r="BE126" s="30">
        <v>2.0468999999999999</v>
      </c>
      <c r="BF126" s="28">
        <v>40977</v>
      </c>
      <c r="BG126" s="30">
        <v>2.3895</v>
      </c>
      <c r="BH126" s="28">
        <v>40977</v>
      </c>
      <c r="BI126" s="30">
        <v>2.7420999999999998</v>
      </c>
      <c r="BJ126" s="890">
        <v>40977</v>
      </c>
      <c r="BK126" s="30">
        <v>2.4470000000000001</v>
      </c>
      <c r="BL126" s="890">
        <v>40977</v>
      </c>
      <c r="BM126" s="30">
        <v>2.4779999999999998</v>
      </c>
      <c r="BN126" s="41">
        <v>40977</v>
      </c>
      <c r="BO126" s="30">
        <v>0.34899999999999998</v>
      </c>
      <c r="BP126" s="28">
        <v>40977</v>
      </c>
      <c r="BQ126" s="30">
        <v>0.71699999999999997</v>
      </c>
      <c r="BR126" s="28">
        <v>40977</v>
      </c>
      <c r="BS126" s="30">
        <v>1.3380000000000001</v>
      </c>
      <c r="BT126" s="41">
        <v>40977</v>
      </c>
      <c r="BU126" s="30">
        <v>1.6659999999999999</v>
      </c>
      <c r="BV126" s="28">
        <v>40977</v>
      </c>
      <c r="BW126" s="30">
        <v>2.2879999999999998</v>
      </c>
      <c r="BX126" s="1446"/>
      <c r="BY126" s="93">
        <v>40977</v>
      </c>
      <c r="BZ126" s="723">
        <v>1.7410000000000001</v>
      </c>
      <c r="CA126" s="28">
        <v>40977</v>
      </c>
      <c r="CB126" s="723">
        <v>2.331</v>
      </c>
      <c r="CC126" s="28">
        <v>40977</v>
      </c>
      <c r="CD126" s="723">
        <v>3.1960000000000002</v>
      </c>
      <c r="CE126" s="28">
        <v>40977</v>
      </c>
      <c r="CF126" s="723">
        <v>3.2730000000000001</v>
      </c>
      <c r="CG126" s="28">
        <v>40977</v>
      </c>
      <c r="CH126" s="723">
        <v>3.6219999999999999</v>
      </c>
      <c r="CI126" s="41">
        <v>40977</v>
      </c>
      <c r="CJ126" s="30">
        <v>1.532</v>
      </c>
      <c r="CK126" s="28">
        <v>40977</v>
      </c>
      <c r="CL126" s="30">
        <v>2.0569999999999999</v>
      </c>
      <c r="CM126" s="28">
        <v>40977</v>
      </c>
      <c r="CN126" s="30">
        <v>2.9708000000000001</v>
      </c>
      <c r="CO126" s="114">
        <v>40977</v>
      </c>
      <c r="CP126" s="30">
        <v>3.2124999999999999</v>
      </c>
      <c r="CQ126" s="28">
        <v>40977</v>
      </c>
      <c r="CR126" s="30">
        <v>3.9159999999999999</v>
      </c>
      <c r="CS126" s="41">
        <v>40977</v>
      </c>
      <c r="CT126" s="30">
        <v>2.1385999999999998</v>
      </c>
      <c r="CU126" s="28">
        <v>40977</v>
      </c>
      <c r="CV126" s="30">
        <v>2.8487</v>
      </c>
      <c r="CW126" s="28">
        <v>40977</v>
      </c>
      <c r="CX126" s="30">
        <v>3.3940000000000001</v>
      </c>
      <c r="CY126" s="114">
        <v>40977</v>
      </c>
      <c r="CZ126" s="30">
        <v>3.7707000000000002</v>
      </c>
      <c r="DA126" s="28">
        <v>40977</v>
      </c>
      <c r="DB126" s="30">
        <v>4.5647000000000002</v>
      </c>
      <c r="DC126" s="41">
        <v>40977</v>
      </c>
      <c r="DD126" s="30">
        <v>2.3573</v>
      </c>
      <c r="DE126" s="28">
        <v>40977</v>
      </c>
      <c r="DF126" s="30">
        <v>3.1221999999999999</v>
      </c>
      <c r="DG126" s="28">
        <v>40977</v>
      </c>
      <c r="DH126" s="30">
        <v>3.5543</v>
      </c>
      <c r="DI126" s="114">
        <v>40977</v>
      </c>
      <c r="DJ126" s="30">
        <v>3.8601999999999999</v>
      </c>
      <c r="DK126" s="28"/>
      <c r="DL126" s="30"/>
      <c r="DM126" s="41">
        <v>40977</v>
      </c>
      <c r="DN126" s="30">
        <v>2.9803999999999999</v>
      </c>
      <c r="DO126" s="28">
        <v>40977</v>
      </c>
      <c r="DP126" s="30">
        <v>3.6783999999999999</v>
      </c>
      <c r="DQ126" s="28">
        <v>40977</v>
      </c>
      <c r="DR126" s="30">
        <v>4.5687999999999995</v>
      </c>
      <c r="DS126" s="114">
        <v>40977</v>
      </c>
      <c r="DT126" s="30">
        <v>4.7133000000000003</v>
      </c>
      <c r="DU126" s="28"/>
      <c r="DV126" s="30"/>
      <c r="DW126" s="41">
        <v>40977</v>
      </c>
      <c r="DX126" s="30">
        <v>3.9634999999999998</v>
      </c>
      <c r="DY126" s="28">
        <v>40977</v>
      </c>
      <c r="DZ126" s="30">
        <v>5.1185</v>
      </c>
      <c r="EA126" s="28">
        <v>40977</v>
      </c>
      <c r="EB126" s="30">
        <v>6.2496</v>
      </c>
      <c r="EC126" s="114">
        <v>40977</v>
      </c>
      <c r="ED126" s="30">
        <v>6.3720999999999997</v>
      </c>
      <c r="EE126" s="28"/>
      <c r="EF126" s="23"/>
      <c r="EG126" s="1446"/>
      <c r="EH126" s="76">
        <v>40977</v>
      </c>
      <c r="EI126" s="284">
        <v>2.4939</v>
      </c>
      <c r="EJ126" s="73">
        <v>40977</v>
      </c>
      <c r="EK126" s="284">
        <v>3.6493000000000002</v>
      </c>
      <c r="EL126" s="73">
        <v>40977</v>
      </c>
      <c r="EM126" s="284">
        <v>4.4089</v>
      </c>
      <c r="EN126" s="73">
        <v>40977</v>
      </c>
      <c r="EO126" s="284">
        <v>4.5900999999999996</v>
      </c>
      <c r="EP126" s="73">
        <v>40977</v>
      </c>
      <c r="EQ126" s="869">
        <v>5.3356000000000003</v>
      </c>
      <c r="ER126" s="76">
        <v>40977</v>
      </c>
      <c r="ES126" s="284">
        <v>2.931</v>
      </c>
      <c r="ET126" s="73">
        <v>40977</v>
      </c>
      <c r="EU126" s="284">
        <v>3.5084</v>
      </c>
      <c r="EV126" s="73">
        <v>40977</v>
      </c>
      <c r="EW126" s="284">
        <v>3.8567</v>
      </c>
      <c r="EX126" s="73">
        <v>40977</v>
      </c>
      <c r="EY126" s="284">
        <v>4.3156999999999996</v>
      </c>
      <c r="EZ126" s="73">
        <v>40977</v>
      </c>
      <c r="FA126" s="284">
        <v>5.0297999999999998</v>
      </c>
      <c r="FB126" s="1446"/>
      <c r="FC126" s="881">
        <v>40977</v>
      </c>
      <c r="FD126" s="184">
        <v>12.007</v>
      </c>
    </row>
    <row r="127" spans="1:160">
      <c r="A127" s="5">
        <f t="shared" si="3"/>
        <v>40984</v>
      </c>
      <c r="B127" s="41">
        <v>40984</v>
      </c>
      <c r="C127" s="30">
        <v>0.62139999999999995</v>
      </c>
      <c r="D127" s="28">
        <v>40984</v>
      </c>
      <c r="E127" s="30">
        <v>1.1951000000000001</v>
      </c>
      <c r="F127" s="28">
        <v>40984</v>
      </c>
      <c r="G127" s="30">
        <v>1.8313000000000001</v>
      </c>
      <c r="H127" s="28">
        <v>40984</v>
      </c>
      <c r="I127" s="30">
        <v>2.3227000000000002</v>
      </c>
      <c r="J127" s="28">
        <v>40984</v>
      </c>
      <c r="K127" s="99">
        <v>2.8460000000000001</v>
      </c>
      <c r="L127" s="41">
        <v>40984</v>
      </c>
      <c r="M127" s="30">
        <v>1.6247</v>
      </c>
      <c r="N127" s="28">
        <v>40984</v>
      </c>
      <c r="O127" s="30">
        <v>2.3961999999999999</v>
      </c>
      <c r="P127" s="28">
        <v>40984</v>
      </c>
      <c r="Q127" s="30">
        <v>3.0303</v>
      </c>
      <c r="R127" s="28">
        <v>40984</v>
      </c>
      <c r="S127" s="30">
        <v>3.3942999999999999</v>
      </c>
      <c r="T127" s="28">
        <v>40984</v>
      </c>
      <c r="U127" s="30">
        <v>3.8605</v>
      </c>
      <c r="V127" s="119">
        <v>40984</v>
      </c>
      <c r="W127" s="30">
        <v>1.6736</v>
      </c>
      <c r="X127" s="28">
        <v>40984</v>
      </c>
      <c r="Y127" s="30">
        <v>2.4115000000000002</v>
      </c>
      <c r="Z127" s="28">
        <v>40984</v>
      </c>
      <c r="AA127" s="30">
        <v>3.1040999999999999</v>
      </c>
      <c r="AB127" s="28">
        <v>40984</v>
      </c>
      <c r="AC127" s="30">
        <v>3.4272</v>
      </c>
      <c r="AD127" s="28">
        <v>40984</v>
      </c>
      <c r="AE127" s="30">
        <v>3.8946000000000001</v>
      </c>
      <c r="AF127" s="890">
        <v>40984</v>
      </c>
      <c r="AG127" s="30">
        <v>8.7999999999999995E-2</v>
      </c>
      <c r="AH127" s="890">
        <v>40984</v>
      </c>
      <c r="AI127" s="30">
        <v>8.7999999999999995E-2</v>
      </c>
      <c r="AJ127" s="41">
        <v>40984</v>
      </c>
      <c r="AK127" s="30">
        <v>6.7000000000000004E-2</v>
      </c>
      <c r="AL127" s="28">
        <v>40984</v>
      </c>
      <c r="AM127" s="30">
        <v>-7.4999999999999997E-2</v>
      </c>
      <c r="AN127" s="28">
        <v>40984</v>
      </c>
      <c r="AO127" s="30">
        <v>0.70699999999999996</v>
      </c>
      <c r="AP127" s="41">
        <v>40984</v>
      </c>
      <c r="AQ127" s="30">
        <v>1.8719999999999999</v>
      </c>
      <c r="AR127" s="28">
        <v>40984</v>
      </c>
      <c r="AS127" s="30">
        <v>1.7789999999999999</v>
      </c>
      <c r="AT127" s="41">
        <v>40984</v>
      </c>
      <c r="AU127" s="30">
        <v>3.0179999999999998</v>
      </c>
      <c r="AV127" s="119">
        <v>40984</v>
      </c>
      <c r="AW127" s="30">
        <v>3.1147</v>
      </c>
      <c r="AX127" s="119">
        <v>40984</v>
      </c>
      <c r="AY127" s="99">
        <v>3.2490000000000001</v>
      </c>
      <c r="AZ127" s="41">
        <v>40984</v>
      </c>
      <c r="BA127" s="30">
        <v>0.93520000000000003</v>
      </c>
      <c r="BB127" s="28">
        <v>40984</v>
      </c>
      <c r="BC127" s="30">
        <v>1.6301000000000001</v>
      </c>
      <c r="BD127" s="28">
        <v>40984</v>
      </c>
      <c r="BE127" s="30">
        <v>2.3045</v>
      </c>
      <c r="BF127" s="28">
        <v>40984</v>
      </c>
      <c r="BG127" s="30">
        <v>2.6583999999999999</v>
      </c>
      <c r="BH127" s="28">
        <v>40984</v>
      </c>
      <c r="BI127" s="30">
        <v>3.0308000000000002</v>
      </c>
      <c r="BJ127" s="890">
        <v>40984</v>
      </c>
      <c r="BK127" s="30">
        <v>2.72</v>
      </c>
      <c r="BL127" s="890">
        <v>40984</v>
      </c>
      <c r="BM127" s="30">
        <v>2.7629999999999999</v>
      </c>
      <c r="BN127" s="41">
        <v>40984</v>
      </c>
      <c r="BO127" s="30">
        <v>0.434</v>
      </c>
      <c r="BP127" s="28">
        <v>40984</v>
      </c>
      <c r="BQ127" s="30">
        <v>0.89900000000000002</v>
      </c>
      <c r="BR127" s="28">
        <v>40984</v>
      </c>
      <c r="BS127" s="30">
        <v>1.556</v>
      </c>
      <c r="BT127" s="41">
        <v>40984</v>
      </c>
      <c r="BU127" s="30">
        <v>1.8740000000000001</v>
      </c>
      <c r="BV127" s="28">
        <v>40984</v>
      </c>
      <c r="BW127" s="30">
        <v>2.4990000000000001</v>
      </c>
      <c r="BX127" s="1446"/>
      <c r="BY127" s="93">
        <v>40984</v>
      </c>
      <c r="BZ127" s="723">
        <v>1.792</v>
      </c>
      <c r="CA127" s="28">
        <v>40984</v>
      </c>
      <c r="CB127" s="723">
        <v>2.4809999999999999</v>
      </c>
      <c r="CC127" s="28">
        <v>40984</v>
      </c>
      <c r="CD127" s="723">
        <v>3.3290000000000002</v>
      </c>
      <c r="CE127" s="28">
        <v>40984</v>
      </c>
      <c r="CF127" s="723">
        <v>3.3780000000000001</v>
      </c>
      <c r="CG127" s="28">
        <v>40984</v>
      </c>
      <c r="CH127" s="723">
        <v>3.754</v>
      </c>
      <c r="CI127" s="41">
        <v>40984</v>
      </c>
      <c r="CJ127" s="30">
        <v>1.6167</v>
      </c>
      <c r="CK127" s="28">
        <v>40984</v>
      </c>
      <c r="CL127" s="30">
        <v>2.2412000000000001</v>
      </c>
      <c r="CM127" s="28">
        <v>40984</v>
      </c>
      <c r="CN127" s="30">
        <v>3.1488999999999998</v>
      </c>
      <c r="CO127" s="114">
        <v>40984</v>
      </c>
      <c r="CP127" s="30">
        <v>3.4016999999999999</v>
      </c>
      <c r="CQ127" s="28">
        <v>40984</v>
      </c>
      <c r="CR127" s="30">
        <v>4.1111000000000004</v>
      </c>
      <c r="CS127" s="41">
        <v>40984</v>
      </c>
      <c r="CT127" s="30">
        <v>2.1869000000000001</v>
      </c>
      <c r="CU127" s="28">
        <v>40984</v>
      </c>
      <c r="CV127" s="30">
        <v>2.9975000000000001</v>
      </c>
      <c r="CW127" s="28">
        <v>40984</v>
      </c>
      <c r="CX127" s="30">
        <v>3.5358000000000001</v>
      </c>
      <c r="CY127" s="114">
        <v>40984</v>
      </c>
      <c r="CZ127" s="30">
        <v>3.9234</v>
      </c>
      <c r="DA127" s="28">
        <v>40984</v>
      </c>
      <c r="DB127" s="30">
        <v>4.6734999999999998</v>
      </c>
      <c r="DC127" s="41">
        <v>40984</v>
      </c>
      <c r="DD127" s="30">
        <v>2.4047000000000001</v>
      </c>
      <c r="DE127" s="28">
        <v>40984</v>
      </c>
      <c r="DF127" s="30">
        <v>3.2702</v>
      </c>
      <c r="DG127" s="28">
        <v>40984</v>
      </c>
      <c r="DH127" s="30">
        <v>3.7353000000000001</v>
      </c>
      <c r="DI127" s="114">
        <v>40984</v>
      </c>
      <c r="DJ127" s="30">
        <v>4.0121000000000002</v>
      </c>
      <c r="DK127" s="28"/>
      <c r="DL127" s="30"/>
      <c r="DM127" s="41">
        <v>40984</v>
      </c>
      <c r="DN127" s="30">
        <v>3.0171999999999999</v>
      </c>
      <c r="DO127" s="28">
        <v>40984</v>
      </c>
      <c r="DP127" s="30">
        <v>3.8147000000000002</v>
      </c>
      <c r="DQ127" s="28">
        <v>40984</v>
      </c>
      <c r="DR127" s="30">
        <v>4.6981000000000002</v>
      </c>
      <c r="DS127" s="114">
        <v>40984</v>
      </c>
      <c r="DT127" s="30">
        <v>4.8536000000000001</v>
      </c>
      <c r="DU127" s="28"/>
      <c r="DV127" s="30"/>
      <c r="DW127" s="41">
        <v>40984</v>
      </c>
      <c r="DX127" s="30">
        <v>3.8241000000000001</v>
      </c>
      <c r="DY127" s="28">
        <v>40984</v>
      </c>
      <c r="DZ127" s="30">
        <v>5.0776000000000003</v>
      </c>
      <c r="EA127" s="28">
        <v>40984</v>
      </c>
      <c r="EB127" s="30">
        <v>6.2016999999999998</v>
      </c>
      <c r="EC127" s="114">
        <v>40984</v>
      </c>
      <c r="ED127" s="30">
        <v>6.3350999999999997</v>
      </c>
      <c r="EE127" s="28"/>
      <c r="EF127" s="23"/>
      <c r="EG127" s="1446"/>
      <c r="EH127" s="76">
        <v>40984</v>
      </c>
      <c r="EI127" s="284">
        <v>2.4939</v>
      </c>
      <c r="EJ127" s="73">
        <v>40984</v>
      </c>
      <c r="EK127" s="284">
        <v>3.6493000000000002</v>
      </c>
      <c r="EL127" s="73">
        <v>40984</v>
      </c>
      <c r="EM127" s="284">
        <v>4.4089</v>
      </c>
      <c r="EN127" s="73">
        <v>40984</v>
      </c>
      <c r="EO127" s="284">
        <v>4.5900999999999996</v>
      </c>
      <c r="EP127" s="73">
        <v>40984</v>
      </c>
      <c r="EQ127" s="869">
        <v>5.3356000000000003</v>
      </c>
      <c r="ER127" s="76">
        <v>40984</v>
      </c>
      <c r="ES127" s="284">
        <v>2.931</v>
      </c>
      <c r="ET127" s="73">
        <v>40984</v>
      </c>
      <c r="EU127" s="284">
        <v>3.5084</v>
      </c>
      <c r="EV127" s="73">
        <v>40984</v>
      </c>
      <c r="EW127" s="284">
        <v>3.8567</v>
      </c>
      <c r="EX127" s="73">
        <v>40984</v>
      </c>
      <c r="EY127" s="284">
        <v>4.3156999999999996</v>
      </c>
      <c r="EZ127" s="73">
        <v>40984</v>
      </c>
      <c r="FA127" s="284">
        <v>5.0297999999999998</v>
      </c>
      <c r="FB127" s="1446"/>
      <c r="FC127" s="881">
        <v>40984</v>
      </c>
      <c r="FD127" s="184">
        <v>12.064</v>
      </c>
    </row>
    <row r="128" spans="1:160">
      <c r="A128" s="5">
        <f t="shared" si="3"/>
        <v>40991</v>
      </c>
      <c r="B128" s="41">
        <v>40991</v>
      </c>
      <c r="C128" s="30">
        <v>0.5091</v>
      </c>
      <c r="D128" s="28">
        <v>40991</v>
      </c>
      <c r="E128" s="30">
        <v>1.0316000000000001</v>
      </c>
      <c r="F128" s="28">
        <v>40991</v>
      </c>
      <c r="G128" s="30">
        <v>1.6597</v>
      </c>
      <c r="H128" s="28">
        <v>40991</v>
      </c>
      <c r="I128" s="30">
        <v>2.1440999999999999</v>
      </c>
      <c r="J128" s="28">
        <v>40991</v>
      </c>
      <c r="K128" s="99">
        <v>2.653</v>
      </c>
      <c r="L128" s="41">
        <v>40991</v>
      </c>
      <c r="M128" s="30">
        <v>1.6722999999999999</v>
      </c>
      <c r="N128" s="28">
        <v>40991</v>
      </c>
      <c r="O128" s="30">
        <v>2.4754</v>
      </c>
      <c r="P128" s="28">
        <v>40991</v>
      </c>
      <c r="Q128" s="30">
        <v>3.0987</v>
      </c>
      <c r="R128" s="28">
        <v>40991</v>
      </c>
      <c r="S128" s="30">
        <v>3.4504000000000001</v>
      </c>
      <c r="T128" s="28">
        <v>40991</v>
      </c>
      <c r="U128" s="30">
        <v>3.8542999999999998</v>
      </c>
      <c r="V128" s="119">
        <v>40991</v>
      </c>
      <c r="W128" s="30">
        <v>1.7410999999999999</v>
      </c>
      <c r="X128" s="28">
        <v>40991</v>
      </c>
      <c r="Y128" s="30">
        <v>2.4605000000000001</v>
      </c>
      <c r="Z128" s="28">
        <v>40991</v>
      </c>
      <c r="AA128" s="30">
        <v>3.1644000000000001</v>
      </c>
      <c r="AB128" s="28">
        <v>40991</v>
      </c>
      <c r="AC128" s="30">
        <v>3.4752000000000001</v>
      </c>
      <c r="AD128" s="28">
        <v>40991</v>
      </c>
      <c r="AE128" s="30">
        <v>3.8801999999999999</v>
      </c>
      <c r="AF128" s="890">
        <v>40991</v>
      </c>
      <c r="AG128" s="30">
        <v>8.8999999999999996E-2</v>
      </c>
      <c r="AH128" s="890">
        <v>40991</v>
      </c>
      <c r="AI128" s="30">
        <v>0.09</v>
      </c>
      <c r="AJ128" s="41">
        <v>40991</v>
      </c>
      <c r="AK128" s="30">
        <v>6.7000000000000004E-2</v>
      </c>
      <c r="AL128" s="28">
        <v>40991</v>
      </c>
      <c r="AM128" s="30">
        <v>-0.158</v>
      </c>
      <c r="AN128" s="28">
        <v>40991</v>
      </c>
      <c r="AO128" s="30">
        <v>0.58199999999999996</v>
      </c>
      <c r="AP128" s="41">
        <v>40991</v>
      </c>
      <c r="AQ128" s="30">
        <v>1.8719999999999999</v>
      </c>
      <c r="AR128" s="28">
        <v>40991</v>
      </c>
      <c r="AS128" s="30">
        <v>1.8140000000000001</v>
      </c>
      <c r="AT128" s="41">
        <v>40991</v>
      </c>
      <c r="AU128" s="30">
        <v>2.9470000000000001</v>
      </c>
      <c r="AV128" s="119">
        <v>40991</v>
      </c>
      <c r="AW128" s="30">
        <v>3.0871</v>
      </c>
      <c r="AX128" s="119">
        <v>40991</v>
      </c>
      <c r="AY128" s="99">
        <v>3.2280000000000002</v>
      </c>
      <c r="AZ128" s="41">
        <v>40991</v>
      </c>
      <c r="BA128" s="30">
        <v>0.86729999999999996</v>
      </c>
      <c r="BB128" s="28">
        <v>40991</v>
      </c>
      <c r="BC128" s="30">
        <v>1.5550999999999999</v>
      </c>
      <c r="BD128" s="28">
        <v>40991</v>
      </c>
      <c r="BE128" s="30">
        <v>2.2063999999999999</v>
      </c>
      <c r="BF128" s="28">
        <v>40991</v>
      </c>
      <c r="BG128" s="30">
        <v>2.5564</v>
      </c>
      <c r="BH128" s="28">
        <v>40991</v>
      </c>
      <c r="BI128" s="30">
        <v>2.9108000000000001</v>
      </c>
      <c r="BJ128" s="890">
        <v>40991</v>
      </c>
      <c r="BK128" s="30">
        <v>2.6160000000000001</v>
      </c>
      <c r="BL128" s="890">
        <v>40991</v>
      </c>
      <c r="BM128" s="30">
        <v>2.6549999999999998</v>
      </c>
      <c r="BN128" s="41">
        <v>40991</v>
      </c>
      <c r="BO128" s="30">
        <v>0.41699999999999998</v>
      </c>
      <c r="BP128" s="28">
        <v>40991</v>
      </c>
      <c r="BQ128" s="30">
        <v>0.86299999999999999</v>
      </c>
      <c r="BR128" s="28">
        <v>40991</v>
      </c>
      <c r="BS128" s="30">
        <v>1.4870000000000001</v>
      </c>
      <c r="BT128" s="41">
        <v>40991</v>
      </c>
      <c r="BU128" s="30">
        <v>1.804</v>
      </c>
      <c r="BV128" s="28">
        <v>40991</v>
      </c>
      <c r="BW128" s="30">
        <v>2.3839999999999999</v>
      </c>
      <c r="BX128" s="1446"/>
      <c r="BY128" s="93">
        <v>40991</v>
      </c>
      <c r="BZ128" s="723">
        <v>1.748</v>
      </c>
      <c r="CA128" s="28">
        <v>40991</v>
      </c>
      <c r="CB128" s="723">
        <v>2.4060000000000001</v>
      </c>
      <c r="CC128" s="28">
        <v>40991</v>
      </c>
      <c r="CD128" s="723">
        <v>3.2359999999999998</v>
      </c>
      <c r="CE128" s="28">
        <v>40991</v>
      </c>
      <c r="CF128" s="723">
        <v>3.2640000000000002</v>
      </c>
      <c r="CG128" s="28">
        <v>40991</v>
      </c>
      <c r="CH128" s="723">
        <v>3.6790000000000003</v>
      </c>
      <c r="CI128" s="41">
        <v>40991</v>
      </c>
      <c r="CJ128" s="30">
        <v>1.5510999999999999</v>
      </c>
      <c r="CK128" s="28">
        <v>40991</v>
      </c>
      <c r="CL128" s="30">
        <v>2.1436000000000002</v>
      </c>
      <c r="CM128" s="28">
        <v>40991</v>
      </c>
      <c r="CN128" s="30">
        <v>3.0453000000000001</v>
      </c>
      <c r="CO128" s="114">
        <v>40991</v>
      </c>
      <c r="CP128" s="30">
        <v>3.2930999999999999</v>
      </c>
      <c r="CQ128" s="28">
        <v>40991</v>
      </c>
      <c r="CR128" s="30">
        <v>4.0045000000000002</v>
      </c>
      <c r="CS128" s="41">
        <v>40991</v>
      </c>
      <c r="CT128" s="30">
        <v>2.1099000000000001</v>
      </c>
      <c r="CU128" s="28">
        <v>40991</v>
      </c>
      <c r="CV128" s="30">
        <v>2.8875000000000002</v>
      </c>
      <c r="CW128" s="28">
        <v>40991</v>
      </c>
      <c r="CX128" s="30">
        <v>3.4207999999999998</v>
      </c>
      <c r="CY128" s="114">
        <v>40991</v>
      </c>
      <c r="CZ128" s="30">
        <v>3.8044000000000002</v>
      </c>
      <c r="DA128" s="28">
        <v>40991</v>
      </c>
      <c r="DB128" s="30">
        <v>4.5555000000000003</v>
      </c>
      <c r="DC128" s="41">
        <v>40991</v>
      </c>
      <c r="DD128" s="30">
        <v>2.3534000000000002</v>
      </c>
      <c r="DE128" s="28">
        <v>40991</v>
      </c>
      <c r="DF128" s="30">
        <v>3.1899000000000002</v>
      </c>
      <c r="DG128" s="28">
        <v>40991</v>
      </c>
      <c r="DH128" s="30">
        <v>3.649</v>
      </c>
      <c r="DI128" s="114">
        <v>40991</v>
      </c>
      <c r="DJ128" s="30">
        <v>3.9218999999999999</v>
      </c>
      <c r="DK128" s="28"/>
      <c r="DL128" s="30"/>
      <c r="DM128" s="41">
        <v>40991</v>
      </c>
      <c r="DN128" s="30">
        <v>3.0247999999999999</v>
      </c>
      <c r="DO128" s="28">
        <v>40991</v>
      </c>
      <c r="DP128" s="30">
        <v>3.7903000000000002</v>
      </c>
      <c r="DQ128" s="28">
        <v>40991</v>
      </c>
      <c r="DR128" s="30">
        <v>4.6677</v>
      </c>
      <c r="DS128" s="114">
        <v>40991</v>
      </c>
      <c r="DT128" s="30">
        <v>4.8192000000000004</v>
      </c>
      <c r="DU128" s="28"/>
      <c r="DV128" s="30"/>
      <c r="DW128" s="41">
        <v>40991</v>
      </c>
      <c r="DX128" s="30">
        <v>3.9476</v>
      </c>
      <c r="DY128" s="28">
        <v>40991</v>
      </c>
      <c r="DZ128" s="30">
        <v>5.1680999999999999</v>
      </c>
      <c r="EA128" s="28">
        <v>40991</v>
      </c>
      <c r="EB128" s="30">
        <v>6.2851999999999997</v>
      </c>
      <c r="EC128" s="114">
        <v>40991</v>
      </c>
      <c r="ED128" s="30">
        <v>6.4146999999999998</v>
      </c>
      <c r="EE128" s="28"/>
      <c r="EF128" s="23"/>
      <c r="EG128" s="1446"/>
      <c r="EH128" s="76">
        <v>40991</v>
      </c>
      <c r="EI128" s="284">
        <v>2.4939</v>
      </c>
      <c r="EJ128" s="73">
        <v>40991</v>
      </c>
      <c r="EK128" s="284">
        <v>3.6493000000000002</v>
      </c>
      <c r="EL128" s="73">
        <v>40991</v>
      </c>
      <c r="EM128" s="284">
        <v>4.4089</v>
      </c>
      <c r="EN128" s="73">
        <v>40991</v>
      </c>
      <c r="EO128" s="284">
        <v>4.5900999999999996</v>
      </c>
      <c r="EP128" s="73">
        <v>40991</v>
      </c>
      <c r="EQ128" s="869">
        <v>5.3356000000000003</v>
      </c>
      <c r="ER128" s="76">
        <v>40991</v>
      </c>
      <c r="ES128" s="284">
        <v>2.931</v>
      </c>
      <c r="ET128" s="73">
        <v>40991</v>
      </c>
      <c r="EU128" s="284">
        <v>3.5084</v>
      </c>
      <c r="EV128" s="73">
        <v>40991</v>
      </c>
      <c r="EW128" s="284">
        <v>3.8567</v>
      </c>
      <c r="EX128" s="73">
        <v>40991</v>
      </c>
      <c r="EY128" s="284">
        <v>4.3156999999999996</v>
      </c>
      <c r="EZ128" s="73">
        <v>40991</v>
      </c>
      <c r="FA128" s="284">
        <v>5.0297999999999998</v>
      </c>
      <c r="FB128" s="1446"/>
      <c r="FC128" s="881">
        <v>40991</v>
      </c>
      <c r="FD128" s="184">
        <v>12.065</v>
      </c>
    </row>
    <row r="129" spans="1:160">
      <c r="A129" s="5">
        <f t="shared" si="3"/>
        <v>40998</v>
      </c>
      <c r="B129" s="41">
        <v>40998</v>
      </c>
      <c r="C129" s="30">
        <v>0.43099999999999999</v>
      </c>
      <c r="D129" s="28">
        <v>40998</v>
      </c>
      <c r="E129" s="30">
        <v>0.94850000000000001</v>
      </c>
      <c r="F129" s="28">
        <v>40998</v>
      </c>
      <c r="G129" s="30">
        <v>1.5714000000000001</v>
      </c>
      <c r="H129" s="28">
        <v>40998</v>
      </c>
      <c r="I129" s="30">
        <v>2.0756999999999999</v>
      </c>
      <c r="J129" s="28">
        <v>40998</v>
      </c>
      <c r="K129" s="99">
        <v>2.6113</v>
      </c>
      <c r="L129" s="41">
        <v>40998</v>
      </c>
      <c r="M129" s="30">
        <v>1.6572</v>
      </c>
      <c r="N129" s="28">
        <v>40998</v>
      </c>
      <c r="O129" s="30">
        <v>2.5085999999999999</v>
      </c>
      <c r="P129" s="28">
        <v>40998</v>
      </c>
      <c r="Q129" s="30">
        <v>3.1410999999999998</v>
      </c>
      <c r="R129" s="28">
        <v>40998</v>
      </c>
      <c r="S129" s="30">
        <v>3.4723999999999999</v>
      </c>
      <c r="T129" s="28">
        <v>40998</v>
      </c>
      <c r="U129" s="30">
        <v>3.7991000000000001</v>
      </c>
      <c r="V129" s="119">
        <v>40998</v>
      </c>
      <c r="W129" s="30">
        <v>1.7242999999999999</v>
      </c>
      <c r="X129" s="28">
        <v>40998</v>
      </c>
      <c r="Y129" s="30">
        <v>2.4919000000000002</v>
      </c>
      <c r="Z129" s="28">
        <v>40998</v>
      </c>
      <c r="AA129" s="30">
        <v>3.2040000000000002</v>
      </c>
      <c r="AB129" s="28">
        <v>40998</v>
      </c>
      <c r="AC129" s="30">
        <v>3.4944999999999999</v>
      </c>
      <c r="AD129" s="28">
        <v>40998</v>
      </c>
      <c r="AE129" s="30">
        <v>3.8223000000000003</v>
      </c>
      <c r="AF129" s="890">
        <v>40998</v>
      </c>
      <c r="AG129" s="30">
        <v>0.09</v>
      </c>
      <c r="AH129" s="890">
        <v>40998</v>
      </c>
      <c r="AI129" s="30">
        <v>0.09</v>
      </c>
      <c r="AJ129" s="41">
        <v>40998</v>
      </c>
      <c r="AK129" s="30">
        <v>6.7000000000000004E-2</v>
      </c>
      <c r="AL129" s="28">
        <v>40998</v>
      </c>
      <c r="AM129" s="30">
        <v>-0.30399999999999999</v>
      </c>
      <c r="AN129" s="28">
        <v>40998</v>
      </c>
      <c r="AO129" s="30">
        <v>0.55400000000000005</v>
      </c>
      <c r="AP129" s="41">
        <v>40998</v>
      </c>
      <c r="AQ129" s="30">
        <v>1.8719999999999999</v>
      </c>
      <c r="AR129" s="28">
        <v>40998</v>
      </c>
      <c r="AS129" s="30">
        <v>1.7749999999999999</v>
      </c>
      <c r="AT129" s="41">
        <v>40998</v>
      </c>
      <c r="AU129" s="30">
        <v>2.89</v>
      </c>
      <c r="AV129" s="119">
        <v>40998</v>
      </c>
      <c r="AW129" s="30">
        <v>3.0339</v>
      </c>
      <c r="AX129" s="119">
        <v>40998</v>
      </c>
      <c r="AY129" s="99">
        <v>3.1739999999999999</v>
      </c>
      <c r="AZ129" s="41">
        <v>40998</v>
      </c>
      <c r="BA129" s="30">
        <v>0.82989999999999997</v>
      </c>
      <c r="BB129" s="28">
        <v>40998</v>
      </c>
      <c r="BC129" s="30">
        <v>1.4832000000000001</v>
      </c>
      <c r="BD129" s="28">
        <v>40998</v>
      </c>
      <c r="BE129" s="30">
        <v>2.1194000000000002</v>
      </c>
      <c r="BF129" s="28">
        <v>40998</v>
      </c>
      <c r="BG129" s="30">
        <v>2.4649999999999999</v>
      </c>
      <c r="BH129" s="28">
        <v>40998</v>
      </c>
      <c r="BI129" s="30">
        <v>2.8489</v>
      </c>
      <c r="BJ129" s="890">
        <v>40998</v>
      </c>
      <c r="BK129" s="30">
        <v>2.476</v>
      </c>
      <c r="BL129" s="890">
        <v>40998</v>
      </c>
      <c r="BM129" s="30">
        <v>2.5569999999999999</v>
      </c>
      <c r="BN129" s="41">
        <v>40998</v>
      </c>
      <c r="BO129" s="30">
        <v>0.40400000000000003</v>
      </c>
      <c r="BP129" s="28">
        <v>40998</v>
      </c>
      <c r="BQ129" s="30">
        <v>0.81399999999999995</v>
      </c>
      <c r="BR129" s="28">
        <v>40998</v>
      </c>
      <c r="BS129" s="30">
        <v>1.454</v>
      </c>
      <c r="BT129" s="41">
        <v>40998</v>
      </c>
      <c r="BU129" s="30">
        <v>1.798</v>
      </c>
      <c r="BV129" s="28">
        <v>40998</v>
      </c>
      <c r="BW129" s="30">
        <v>2.383</v>
      </c>
      <c r="BX129" s="1446"/>
      <c r="BY129" s="93">
        <v>40998</v>
      </c>
      <c r="BZ129" s="723">
        <v>1.756</v>
      </c>
      <c r="CA129" s="28">
        <v>40998</v>
      </c>
      <c r="CB129" s="723">
        <v>2.355</v>
      </c>
      <c r="CC129" s="28">
        <v>40998</v>
      </c>
      <c r="CD129" s="723">
        <v>3.177</v>
      </c>
      <c r="CE129" s="28">
        <v>40998</v>
      </c>
      <c r="CF129" s="723">
        <v>3.238</v>
      </c>
      <c r="CG129" s="28">
        <v>40998</v>
      </c>
      <c r="CH129" s="723">
        <v>3.637</v>
      </c>
      <c r="CI129" s="41">
        <v>40998</v>
      </c>
      <c r="CJ129" s="30">
        <v>1.5411999999999999</v>
      </c>
      <c r="CK129" s="28">
        <v>40998</v>
      </c>
      <c r="CL129" s="30">
        <v>2.0836999999999999</v>
      </c>
      <c r="CM129" s="28">
        <v>40998</v>
      </c>
      <c r="CN129" s="30">
        <v>2.9788999999999999</v>
      </c>
      <c r="CO129" s="114">
        <v>40998</v>
      </c>
      <c r="CP129" s="30">
        <v>3.2277</v>
      </c>
      <c r="CQ129" s="28">
        <v>40998</v>
      </c>
      <c r="CR129" s="30">
        <v>3.9337</v>
      </c>
      <c r="CS129" s="41">
        <v>40998</v>
      </c>
      <c r="CT129" s="30">
        <v>2.1044</v>
      </c>
      <c r="CU129" s="28">
        <v>40998</v>
      </c>
      <c r="CV129" s="30">
        <v>2.8319999999999999</v>
      </c>
      <c r="CW129" s="28">
        <v>40998</v>
      </c>
      <c r="CX129" s="30">
        <v>3.3588</v>
      </c>
      <c r="CY129" s="114">
        <v>40998</v>
      </c>
      <c r="CZ129" s="30">
        <v>3.7433999999999998</v>
      </c>
      <c r="DA129" s="28">
        <v>40998</v>
      </c>
      <c r="DB129" s="30">
        <v>4.4889999999999999</v>
      </c>
      <c r="DC129" s="41">
        <v>40998</v>
      </c>
      <c r="DD129" s="30">
        <v>2.3502999999999998</v>
      </c>
      <c r="DE129" s="28">
        <v>40998</v>
      </c>
      <c r="DF129" s="30">
        <v>3.1318000000000001</v>
      </c>
      <c r="DG129" s="28">
        <v>40998</v>
      </c>
      <c r="DH129" s="30">
        <v>3.5893999999999999</v>
      </c>
      <c r="DI129" s="114">
        <v>40998</v>
      </c>
      <c r="DJ129" s="30">
        <v>3.8632999999999997</v>
      </c>
      <c r="DK129" s="28"/>
      <c r="DL129" s="30"/>
      <c r="DM129" s="41">
        <v>40998</v>
      </c>
      <c r="DN129" s="30">
        <v>3.0352000000000001</v>
      </c>
      <c r="DO129" s="28">
        <v>40998</v>
      </c>
      <c r="DP129" s="30">
        <v>3.7507000000000001</v>
      </c>
      <c r="DQ129" s="28">
        <v>40998</v>
      </c>
      <c r="DR129" s="30">
        <v>4.6216999999999997</v>
      </c>
      <c r="DS129" s="114">
        <v>40998</v>
      </c>
      <c r="DT129" s="30">
        <v>4.7740999999999998</v>
      </c>
      <c r="DU129" s="28"/>
      <c r="DV129" s="30"/>
      <c r="DW129" s="41">
        <v>40998</v>
      </c>
      <c r="DX129" s="30">
        <v>4.0057</v>
      </c>
      <c r="DY129" s="28">
        <v>40998</v>
      </c>
      <c r="DZ129" s="30">
        <v>5.1761999999999997</v>
      </c>
      <c r="EA129" s="28">
        <v>40998</v>
      </c>
      <c r="EB129" s="30">
        <v>6.2868000000000004</v>
      </c>
      <c r="EC129" s="114">
        <v>40998</v>
      </c>
      <c r="ED129" s="30">
        <v>6.4172000000000002</v>
      </c>
      <c r="EE129" s="28"/>
      <c r="EF129" s="23"/>
      <c r="EG129" s="1446"/>
      <c r="EH129" s="76">
        <v>40998</v>
      </c>
      <c r="EI129" s="284">
        <v>2.4939</v>
      </c>
      <c r="EJ129" s="73">
        <v>40998</v>
      </c>
      <c r="EK129" s="284">
        <v>3.6493000000000002</v>
      </c>
      <c r="EL129" s="73">
        <v>40998</v>
      </c>
      <c r="EM129" s="284">
        <v>4.4089</v>
      </c>
      <c r="EN129" s="73">
        <v>40998</v>
      </c>
      <c r="EO129" s="284">
        <v>4.5900999999999996</v>
      </c>
      <c r="EP129" s="73">
        <v>40998</v>
      </c>
      <c r="EQ129" s="869">
        <v>5.3356000000000003</v>
      </c>
      <c r="ER129" s="76">
        <v>40998</v>
      </c>
      <c r="ES129" s="284">
        <v>2.931</v>
      </c>
      <c r="ET129" s="73">
        <v>40998</v>
      </c>
      <c r="EU129" s="284">
        <v>3.5084</v>
      </c>
      <c r="EV129" s="73">
        <v>40998</v>
      </c>
      <c r="EW129" s="284">
        <v>3.8567</v>
      </c>
      <c r="EX129" s="73">
        <v>40998</v>
      </c>
      <c r="EY129" s="284">
        <v>4.3156999999999996</v>
      </c>
      <c r="EZ129" s="73">
        <v>40998</v>
      </c>
      <c r="FA129" s="284">
        <v>5.0297999999999998</v>
      </c>
      <c r="FB129" s="1446"/>
      <c r="FC129" s="881">
        <v>40998</v>
      </c>
      <c r="FD129" s="184">
        <v>12.16</v>
      </c>
    </row>
    <row r="130" spans="1:160">
      <c r="A130" s="5">
        <f t="shared" si="3"/>
        <v>41005</v>
      </c>
      <c r="B130" s="41">
        <v>41005</v>
      </c>
      <c r="C130" s="30">
        <v>0.33139999999999997</v>
      </c>
      <c r="D130" s="28">
        <v>41005</v>
      </c>
      <c r="E130" s="30">
        <v>0.84699999999999998</v>
      </c>
      <c r="F130" s="28">
        <v>41005</v>
      </c>
      <c r="G130" s="30">
        <v>1.4905999999999999</v>
      </c>
      <c r="H130" s="28">
        <v>41005</v>
      </c>
      <c r="I130" s="30">
        <v>1.9594</v>
      </c>
      <c r="J130" s="28">
        <v>41005</v>
      </c>
      <c r="K130" s="99">
        <v>2.5689000000000002</v>
      </c>
      <c r="L130" s="41">
        <v>41005</v>
      </c>
      <c r="M130" s="30">
        <v>1.6337000000000002</v>
      </c>
      <c r="N130" s="28">
        <v>41005</v>
      </c>
      <c r="O130" s="30">
        <v>2.5057999999999998</v>
      </c>
      <c r="P130" s="28">
        <v>41005</v>
      </c>
      <c r="Q130" s="30">
        <v>3.1696</v>
      </c>
      <c r="R130" s="28">
        <v>41005</v>
      </c>
      <c r="S130" s="30">
        <v>3.5038999999999998</v>
      </c>
      <c r="T130" s="28">
        <v>41005</v>
      </c>
      <c r="U130" s="30">
        <v>3.8719000000000001</v>
      </c>
      <c r="V130" s="119">
        <v>41005</v>
      </c>
      <c r="W130" s="30">
        <v>1.6886000000000001</v>
      </c>
      <c r="X130" s="28">
        <v>41005</v>
      </c>
      <c r="Y130" s="30">
        <v>2.4769999999999999</v>
      </c>
      <c r="Z130" s="28">
        <v>41005</v>
      </c>
      <c r="AA130" s="30">
        <v>3.2204000000000002</v>
      </c>
      <c r="AB130" s="28">
        <v>41005</v>
      </c>
      <c r="AC130" s="30">
        <v>3.5137999999999998</v>
      </c>
      <c r="AD130" s="28">
        <v>41005</v>
      </c>
      <c r="AE130" s="30">
        <v>3.8829000000000002</v>
      </c>
      <c r="AF130" s="890">
        <v>41005</v>
      </c>
      <c r="AG130" s="30">
        <v>0.09</v>
      </c>
      <c r="AH130" s="890">
        <v>41005</v>
      </c>
      <c r="AI130" s="30">
        <v>9.0999999999999998E-2</v>
      </c>
      <c r="AJ130" s="41">
        <v>41005</v>
      </c>
      <c r="AK130" s="30">
        <v>6.7000000000000004E-2</v>
      </c>
      <c r="AL130" s="28">
        <v>41005</v>
      </c>
      <c r="AM130" s="30">
        <v>0.1</v>
      </c>
      <c r="AN130" s="28">
        <v>41005</v>
      </c>
      <c r="AO130" s="30">
        <v>0.623</v>
      </c>
      <c r="AP130" s="41">
        <v>41005</v>
      </c>
      <c r="AQ130" s="30">
        <v>1.8719999999999999</v>
      </c>
      <c r="AR130" s="28">
        <v>41005</v>
      </c>
      <c r="AS130" s="30">
        <v>1.8010000000000002</v>
      </c>
      <c r="AT130" s="41">
        <v>41005</v>
      </c>
      <c r="AU130" s="30">
        <v>2.9889999999999999</v>
      </c>
      <c r="AV130" s="119">
        <v>41005</v>
      </c>
      <c r="AW130" s="30">
        <v>3.1122999999999998</v>
      </c>
      <c r="AX130" s="119">
        <v>41005</v>
      </c>
      <c r="AY130" s="99">
        <v>3.2589999999999999</v>
      </c>
      <c r="AZ130" s="41">
        <v>41005</v>
      </c>
      <c r="BA130" s="30">
        <v>0.79120000000000001</v>
      </c>
      <c r="BB130" s="28">
        <v>41005</v>
      </c>
      <c r="BC130" s="30">
        <v>1.4447999999999999</v>
      </c>
      <c r="BD130" s="28">
        <v>41005</v>
      </c>
      <c r="BE130" s="30">
        <v>2.0680000000000001</v>
      </c>
      <c r="BF130" s="28">
        <v>41005</v>
      </c>
      <c r="BG130" s="30">
        <v>2.4287000000000001</v>
      </c>
      <c r="BH130" s="28">
        <v>41005</v>
      </c>
      <c r="BI130" s="30">
        <v>2.7709999999999999</v>
      </c>
      <c r="BJ130" s="890">
        <v>41005</v>
      </c>
      <c r="BK130" s="30">
        <v>2.4180000000000001</v>
      </c>
      <c r="BL130" s="890">
        <v>41005</v>
      </c>
      <c r="BM130" s="30">
        <v>2.5209999999999999</v>
      </c>
      <c r="BN130" s="41">
        <v>41005</v>
      </c>
      <c r="BO130" s="30">
        <v>0.36299999999999999</v>
      </c>
      <c r="BP130" s="28">
        <v>41005</v>
      </c>
      <c r="BQ130" s="30">
        <v>0.72599999999999998</v>
      </c>
      <c r="BR130" s="28">
        <v>41005</v>
      </c>
      <c r="BS130" s="30">
        <v>1.3580000000000001</v>
      </c>
      <c r="BT130" s="41">
        <v>41005</v>
      </c>
      <c r="BU130" s="30">
        <v>1.7029999999999998</v>
      </c>
      <c r="BV130" s="28">
        <v>41005</v>
      </c>
      <c r="BW130" s="30">
        <v>2.302</v>
      </c>
      <c r="BX130" s="1446"/>
      <c r="BY130" s="93">
        <v>41005</v>
      </c>
      <c r="BZ130" s="723">
        <v>1.7330000000000001</v>
      </c>
      <c r="CA130" s="28">
        <v>41005</v>
      </c>
      <c r="CB130" s="723">
        <v>2.2749999999999999</v>
      </c>
      <c r="CC130" s="28">
        <v>41005</v>
      </c>
      <c r="CD130" s="723">
        <v>3.1120000000000001</v>
      </c>
      <c r="CE130" s="28">
        <v>41005</v>
      </c>
      <c r="CF130" s="723">
        <v>3.1840000000000002</v>
      </c>
      <c r="CG130" s="28">
        <v>41005</v>
      </c>
      <c r="CH130" s="723">
        <v>3.5979999999999999</v>
      </c>
      <c r="CI130" s="41">
        <v>41005</v>
      </c>
      <c r="CJ130" s="30">
        <v>1.5253000000000001</v>
      </c>
      <c r="CK130" s="28">
        <v>41005</v>
      </c>
      <c r="CL130" s="30">
        <v>2.0137999999999998</v>
      </c>
      <c r="CM130" s="28">
        <v>41005</v>
      </c>
      <c r="CN130" s="30">
        <v>2.9245000000000001</v>
      </c>
      <c r="CO130" s="114">
        <v>41005</v>
      </c>
      <c r="CP130" s="30">
        <v>3.1707999999999998</v>
      </c>
      <c r="CQ130" s="28">
        <v>41005</v>
      </c>
      <c r="CR130" s="30">
        <v>3.8908</v>
      </c>
      <c r="CS130" s="41">
        <v>41005</v>
      </c>
      <c r="CT130" s="30">
        <v>2.1172</v>
      </c>
      <c r="CU130" s="28">
        <v>41005</v>
      </c>
      <c r="CV130" s="30">
        <v>2.7907999999999999</v>
      </c>
      <c r="CW130" s="28">
        <v>41005</v>
      </c>
      <c r="CX130" s="30">
        <v>3.3331</v>
      </c>
      <c r="CY130" s="114">
        <v>41005</v>
      </c>
      <c r="CZ130" s="30">
        <v>3.7151999999999998</v>
      </c>
      <c r="DA130" s="28">
        <v>41005</v>
      </c>
      <c r="DB130" s="30">
        <v>4.4748000000000001</v>
      </c>
      <c r="DC130" s="41">
        <v>41005</v>
      </c>
      <c r="DD130" s="30">
        <v>2.3845999999999998</v>
      </c>
      <c r="DE130" s="28">
        <v>41005</v>
      </c>
      <c r="DF130" s="30">
        <v>3.1120000000000001</v>
      </c>
      <c r="DG130" s="28">
        <v>41005</v>
      </c>
      <c r="DH130" s="30">
        <v>3.5851999999999999</v>
      </c>
      <c r="DI130" s="114">
        <v>41005</v>
      </c>
      <c r="DJ130" s="30">
        <v>3.8565</v>
      </c>
      <c r="DK130" s="28"/>
      <c r="DL130" s="30"/>
      <c r="DM130" s="41">
        <v>41005</v>
      </c>
      <c r="DN130" s="30">
        <v>3.0798999999999999</v>
      </c>
      <c r="DO130" s="28">
        <v>41005</v>
      </c>
      <c r="DP130" s="30">
        <v>3.7423999999999999</v>
      </c>
      <c r="DQ130" s="28">
        <v>41005</v>
      </c>
      <c r="DR130" s="30">
        <v>4.6277999999999997</v>
      </c>
      <c r="DS130" s="114">
        <v>41005</v>
      </c>
      <c r="DT130" s="30">
        <v>4.7778</v>
      </c>
      <c r="DU130" s="28"/>
      <c r="DV130" s="30"/>
      <c r="DW130" s="41">
        <v>41005</v>
      </c>
      <c r="DX130" s="30">
        <v>4.1483999999999996</v>
      </c>
      <c r="DY130" s="28">
        <v>41005</v>
      </c>
      <c r="DZ130" s="30">
        <v>5.2659000000000002</v>
      </c>
      <c r="EA130" s="28">
        <v>41005</v>
      </c>
      <c r="EB130" s="30">
        <v>6.3909000000000002</v>
      </c>
      <c r="EC130" s="114">
        <v>41005</v>
      </c>
      <c r="ED130" s="30">
        <v>6.5189000000000004</v>
      </c>
      <c r="EE130" s="28"/>
      <c r="EF130" s="23"/>
      <c r="EG130" s="1446"/>
      <c r="EH130" s="76">
        <v>41005</v>
      </c>
      <c r="EI130" s="284">
        <v>2.4939</v>
      </c>
      <c r="EJ130" s="73">
        <v>41005</v>
      </c>
      <c r="EK130" s="284">
        <v>3.6493000000000002</v>
      </c>
      <c r="EL130" s="73">
        <v>41005</v>
      </c>
      <c r="EM130" s="284">
        <v>4.4089</v>
      </c>
      <c r="EN130" s="73">
        <v>41005</v>
      </c>
      <c r="EO130" s="284">
        <v>4.5900999999999996</v>
      </c>
      <c r="EP130" s="73">
        <v>41005</v>
      </c>
      <c r="EQ130" s="869">
        <v>5.3356000000000003</v>
      </c>
      <c r="ER130" s="76">
        <v>41005</v>
      </c>
      <c r="ES130" s="284">
        <v>2.931</v>
      </c>
      <c r="ET130" s="73">
        <v>41005</v>
      </c>
      <c r="EU130" s="284">
        <v>3.5084</v>
      </c>
      <c r="EV130" s="73">
        <v>41005</v>
      </c>
      <c r="EW130" s="284">
        <v>3.8567</v>
      </c>
      <c r="EX130" s="73">
        <v>41005</v>
      </c>
      <c r="EY130" s="284">
        <v>4.3156999999999996</v>
      </c>
      <c r="EZ130" s="73">
        <v>41005</v>
      </c>
      <c r="FA130" s="284">
        <v>5.0297999999999998</v>
      </c>
      <c r="FB130" s="1446"/>
      <c r="FC130" s="881">
        <v>41005</v>
      </c>
      <c r="FD130" s="184">
        <v>12.015000000000001</v>
      </c>
    </row>
    <row r="131" spans="1:160">
      <c r="A131" s="5">
        <f t="shared" si="3"/>
        <v>41012</v>
      </c>
      <c r="B131" s="41">
        <v>41012</v>
      </c>
      <c r="C131" s="30">
        <v>0.33860000000000001</v>
      </c>
      <c r="D131" s="28">
        <v>41012</v>
      </c>
      <c r="E131" s="30">
        <v>0.82550000000000001</v>
      </c>
      <c r="F131" s="28">
        <v>41012</v>
      </c>
      <c r="G131" s="30">
        <v>1.4452</v>
      </c>
      <c r="H131" s="28">
        <v>41012</v>
      </c>
      <c r="I131" s="30">
        <v>1.9377</v>
      </c>
      <c r="J131" s="28">
        <v>41012</v>
      </c>
      <c r="K131" s="99">
        <v>2.5169999999999999</v>
      </c>
      <c r="L131" s="41">
        <v>41012</v>
      </c>
      <c r="M131" s="30">
        <v>1.6208</v>
      </c>
      <c r="N131" s="28">
        <v>41012</v>
      </c>
      <c r="O131" s="30">
        <v>2.4706999999999999</v>
      </c>
      <c r="P131" s="28">
        <v>41012</v>
      </c>
      <c r="Q131" s="30">
        <v>3.1265000000000001</v>
      </c>
      <c r="R131" s="28">
        <v>41012</v>
      </c>
      <c r="S131" s="30">
        <v>3.4521999999999999</v>
      </c>
      <c r="T131" s="28">
        <v>41012</v>
      </c>
      <c r="U131" s="30">
        <v>3.7930999999999999</v>
      </c>
      <c r="V131" s="119">
        <v>41012</v>
      </c>
      <c r="W131" s="30">
        <v>1.7058</v>
      </c>
      <c r="X131" s="28">
        <v>41012</v>
      </c>
      <c r="Y131" s="30">
        <v>2.4718999999999998</v>
      </c>
      <c r="Z131" s="28">
        <v>41012</v>
      </c>
      <c r="AA131" s="30">
        <v>3.2023000000000001</v>
      </c>
      <c r="AB131" s="28">
        <v>41012</v>
      </c>
      <c r="AC131" s="30">
        <v>3.4872000000000001</v>
      </c>
      <c r="AD131" s="28">
        <v>41012</v>
      </c>
      <c r="AE131" s="30">
        <v>3.8290999999999999</v>
      </c>
      <c r="AF131" s="890">
        <v>41012</v>
      </c>
      <c r="AG131" s="30">
        <v>8.8999999999999996E-2</v>
      </c>
      <c r="AH131" s="890">
        <v>41012</v>
      </c>
      <c r="AI131" s="30">
        <v>0.09</v>
      </c>
      <c r="AJ131" s="41">
        <v>41012</v>
      </c>
      <c r="AK131" s="30">
        <v>6.7000000000000004E-2</v>
      </c>
      <c r="AL131" s="28">
        <v>41012</v>
      </c>
      <c r="AM131" s="30">
        <v>9.2999999999999999E-2</v>
      </c>
      <c r="AN131" s="28">
        <v>41012</v>
      </c>
      <c r="AO131" s="30">
        <v>0.65300000000000002</v>
      </c>
      <c r="AP131" s="41">
        <v>41012</v>
      </c>
      <c r="AQ131" s="30">
        <v>1.8719999999999999</v>
      </c>
      <c r="AR131" s="28">
        <v>41012</v>
      </c>
      <c r="AS131" s="30">
        <v>1.758</v>
      </c>
      <c r="AT131" s="41">
        <v>41012</v>
      </c>
      <c r="AU131" s="30">
        <v>2.95</v>
      </c>
      <c r="AV131" s="119">
        <v>41012</v>
      </c>
      <c r="AW131" s="30">
        <v>3.0956000000000001</v>
      </c>
      <c r="AX131" s="119">
        <v>41012</v>
      </c>
      <c r="AY131" s="99">
        <v>3.2359999999999998</v>
      </c>
      <c r="AZ131" s="41">
        <v>41012</v>
      </c>
      <c r="BA131" s="30">
        <v>0.78410000000000002</v>
      </c>
      <c r="BB131" s="28">
        <v>41012</v>
      </c>
      <c r="BC131" s="30">
        <v>1.4205999999999999</v>
      </c>
      <c r="BD131" s="28">
        <v>41012</v>
      </c>
      <c r="BE131" s="30">
        <v>2.0242</v>
      </c>
      <c r="BF131" s="28">
        <v>41012</v>
      </c>
      <c r="BG131" s="30">
        <v>2.3858999999999999</v>
      </c>
      <c r="BH131" s="28">
        <v>41012</v>
      </c>
      <c r="BI131" s="30">
        <v>2.7639</v>
      </c>
      <c r="BJ131" s="890">
        <v>41012</v>
      </c>
      <c r="BK131" s="30">
        <v>2.351</v>
      </c>
      <c r="BL131" s="890">
        <v>41012</v>
      </c>
      <c r="BM131" s="30">
        <v>2.4750000000000001</v>
      </c>
      <c r="BN131" s="41">
        <v>41012</v>
      </c>
      <c r="BO131" s="30">
        <v>0.32900000000000001</v>
      </c>
      <c r="BP131" s="28">
        <v>41012</v>
      </c>
      <c r="BQ131" s="30">
        <v>0.69699999999999995</v>
      </c>
      <c r="BR131" s="28">
        <v>41012</v>
      </c>
      <c r="BS131" s="30">
        <v>1.3160000000000001</v>
      </c>
      <c r="BT131" s="41">
        <v>41012</v>
      </c>
      <c r="BU131" s="30">
        <v>1.68</v>
      </c>
      <c r="BV131" s="28">
        <v>41012</v>
      </c>
      <c r="BW131" s="30">
        <v>2.246</v>
      </c>
      <c r="BX131" s="1446"/>
      <c r="BY131" s="93">
        <v>41012</v>
      </c>
      <c r="BZ131" s="723">
        <v>1.554</v>
      </c>
      <c r="CA131" s="28">
        <v>41012</v>
      </c>
      <c r="CB131" s="723">
        <v>2.238</v>
      </c>
      <c r="CC131" s="28">
        <v>41012</v>
      </c>
      <c r="CD131" s="723">
        <v>3.07</v>
      </c>
      <c r="CE131" s="28">
        <v>41012</v>
      </c>
      <c r="CF131" s="723">
        <v>3.1120000000000001</v>
      </c>
      <c r="CG131" s="28">
        <v>41012</v>
      </c>
      <c r="CH131" s="723">
        <v>3.5190000000000001</v>
      </c>
      <c r="CI131" s="41">
        <v>41012</v>
      </c>
      <c r="CJ131" s="30">
        <v>1.3689</v>
      </c>
      <c r="CK131" s="28">
        <v>41012</v>
      </c>
      <c r="CL131" s="30">
        <v>2.0024000000000002</v>
      </c>
      <c r="CM131" s="28">
        <v>41012</v>
      </c>
      <c r="CN131" s="30">
        <v>2.9056999999999999</v>
      </c>
      <c r="CO131" s="114">
        <v>41012</v>
      </c>
      <c r="CP131" s="30">
        <v>3.1604000000000001</v>
      </c>
      <c r="CQ131" s="28">
        <v>41012</v>
      </c>
      <c r="CR131" s="30">
        <v>3.8738999999999999</v>
      </c>
      <c r="CS131" s="41">
        <v>41012</v>
      </c>
      <c r="CT131" s="30">
        <v>1.9359</v>
      </c>
      <c r="CU131" s="28">
        <v>41012</v>
      </c>
      <c r="CV131" s="30">
        <v>2.7755000000000001</v>
      </c>
      <c r="CW131" s="28">
        <v>41012</v>
      </c>
      <c r="CX131" s="30">
        <v>3.2903000000000002</v>
      </c>
      <c r="CY131" s="114">
        <v>41012</v>
      </c>
      <c r="CZ131" s="30">
        <v>3.7008999999999999</v>
      </c>
      <c r="DA131" s="28">
        <v>41012</v>
      </c>
      <c r="DB131" s="30">
        <v>4.4539999999999997</v>
      </c>
      <c r="DC131" s="41">
        <v>41012</v>
      </c>
      <c r="DD131" s="30">
        <v>2.2389999999999999</v>
      </c>
      <c r="DE131" s="28">
        <v>41012</v>
      </c>
      <c r="DF131" s="30">
        <v>3.1114000000000002</v>
      </c>
      <c r="DG131" s="28">
        <v>41012</v>
      </c>
      <c r="DH131" s="30">
        <v>3.577</v>
      </c>
      <c r="DI131" s="114">
        <v>41012</v>
      </c>
      <c r="DJ131" s="30">
        <v>3.8569</v>
      </c>
      <c r="DK131" s="28"/>
      <c r="DL131" s="30"/>
      <c r="DM131" s="41">
        <v>41012</v>
      </c>
      <c r="DN131" s="30">
        <v>3.0169000000000001</v>
      </c>
      <c r="DO131" s="28">
        <v>41012</v>
      </c>
      <c r="DP131" s="30">
        <v>3.8243999999999998</v>
      </c>
      <c r="DQ131" s="28">
        <v>41012</v>
      </c>
      <c r="DR131" s="30">
        <v>4.7023000000000001</v>
      </c>
      <c r="DS131" s="114">
        <v>41012</v>
      </c>
      <c r="DT131" s="30">
        <v>4.8608000000000002</v>
      </c>
      <c r="DU131" s="28"/>
      <c r="DV131" s="30"/>
      <c r="DW131" s="41">
        <v>41012</v>
      </c>
      <c r="DX131" s="30">
        <v>4.1127000000000002</v>
      </c>
      <c r="DY131" s="28">
        <v>41012</v>
      </c>
      <c r="DZ131" s="30">
        <v>5.3751999999999995</v>
      </c>
      <c r="EA131" s="28">
        <v>41012</v>
      </c>
      <c r="EB131" s="30">
        <v>6.4927999999999999</v>
      </c>
      <c r="EC131" s="114">
        <v>41012</v>
      </c>
      <c r="ED131" s="30">
        <v>6.6292</v>
      </c>
      <c r="EE131" s="28"/>
      <c r="EF131" s="23"/>
      <c r="EG131" s="1446"/>
      <c r="EH131" s="76">
        <v>41012</v>
      </c>
      <c r="EI131" s="284">
        <v>2.4939</v>
      </c>
      <c r="EJ131" s="73">
        <v>41012</v>
      </c>
      <c r="EK131" s="284">
        <v>3.6493000000000002</v>
      </c>
      <c r="EL131" s="73">
        <v>41012</v>
      </c>
      <c r="EM131" s="284">
        <v>4.4089</v>
      </c>
      <c r="EN131" s="73">
        <v>41012</v>
      </c>
      <c r="EO131" s="284">
        <v>4.5900999999999996</v>
      </c>
      <c r="EP131" s="73">
        <v>41012</v>
      </c>
      <c r="EQ131" s="869">
        <v>5.3356000000000003</v>
      </c>
      <c r="ER131" s="76">
        <v>41012</v>
      </c>
      <c r="ES131" s="284">
        <v>2.931</v>
      </c>
      <c r="ET131" s="73">
        <v>41012</v>
      </c>
      <c r="EU131" s="284">
        <v>3.5084</v>
      </c>
      <c r="EV131" s="73">
        <v>41012</v>
      </c>
      <c r="EW131" s="284">
        <v>3.8567</v>
      </c>
      <c r="EX131" s="73">
        <v>41012</v>
      </c>
      <c r="EY131" s="284">
        <v>4.3156999999999996</v>
      </c>
      <c r="EZ131" s="73">
        <v>41012</v>
      </c>
      <c r="FA131" s="284">
        <v>5.0297999999999998</v>
      </c>
      <c r="FB131" s="1446"/>
      <c r="FC131" s="881">
        <v>41012</v>
      </c>
      <c r="FD131" s="184">
        <v>12.129</v>
      </c>
    </row>
    <row r="132" spans="1:160">
      <c r="A132" s="5">
        <f t="shared" si="3"/>
        <v>41019</v>
      </c>
      <c r="B132" s="41">
        <v>41019</v>
      </c>
      <c r="C132" s="30">
        <v>0.36670000000000003</v>
      </c>
      <c r="D132" s="28">
        <v>41019</v>
      </c>
      <c r="E132" s="30">
        <v>0.81789999999999996</v>
      </c>
      <c r="F132" s="28">
        <v>41019</v>
      </c>
      <c r="G132" s="30">
        <v>1.4178999999999999</v>
      </c>
      <c r="H132" s="28">
        <v>41019</v>
      </c>
      <c r="I132" s="30">
        <v>1.9205999999999999</v>
      </c>
      <c r="J132" s="28">
        <v>41019</v>
      </c>
      <c r="K132" s="99">
        <v>2.5274999999999999</v>
      </c>
      <c r="L132" s="41">
        <v>41019</v>
      </c>
      <c r="M132" s="30">
        <v>1.6776</v>
      </c>
      <c r="N132" s="28">
        <v>41019</v>
      </c>
      <c r="O132" s="30">
        <v>2.5345</v>
      </c>
      <c r="P132" s="28">
        <v>41019</v>
      </c>
      <c r="Q132" s="30">
        <v>3.1998000000000002</v>
      </c>
      <c r="R132" s="28">
        <v>41019</v>
      </c>
      <c r="S132" s="30">
        <v>3.5291999999999999</v>
      </c>
      <c r="T132" s="28">
        <v>41019</v>
      </c>
      <c r="U132" s="30">
        <v>3.8662999999999998</v>
      </c>
      <c r="V132" s="119">
        <v>41019</v>
      </c>
      <c r="W132" s="30">
        <v>1.7492000000000001</v>
      </c>
      <c r="X132" s="28">
        <v>41019</v>
      </c>
      <c r="Y132" s="30">
        <v>2.5234000000000001</v>
      </c>
      <c r="Z132" s="28">
        <v>41019</v>
      </c>
      <c r="AA132" s="30">
        <v>3.2523</v>
      </c>
      <c r="AB132" s="28">
        <v>41019</v>
      </c>
      <c r="AC132" s="30">
        <v>3.5808999999999997</v>
      </c>
      <c r="AD132" s="28">
        <v>41019</v>
      </c>
      <c r="AE132" s="30">
        <v>3.9089999999999998</v>
      </c>
      <c r="AF132" s="890">
        <v>41019</v>
      </c>
      <c r="AG132" s="30">
        <v>9.0999999999999998E-2</v>
      </c>
      <c r="AH132" s="890">
        <v>41019</v>
      </c>
      <c r="AI132" s="30">
        <v>9.2999999999999999E-2</v>
      </c>
      <c r="AJ132" s="41">
        <v>41019</v>
      </c>
      <c r="AK132" s="30">
        <v>6.7000000000000004E-2</v>
      </c>
      <c r="AL132" s="28">
        <v>41019</v>
      </c>
      <c r="AM132" s="30">
        <v>0.33500000000000002</v>
      </c>
      <c r="AN132" s="28">
        <v>41019</v>
      </c>
      <c r="AO132" s="30">
        <v>0.80400000000000005</v>
      </c>
      <c r="AP132" s="41">
        <v>41019</v>
      </c>
      <c r="AQ132" s="30">
        <v>1.8719999999999999</v>
      </c>
      <c r="AR132" s="28">
        <v>41019</v>
      </c>
      <c r="AS132" s="30">
        <v>1.7229999999999999</v>
      </c>
      <c r="AT132" s="41">
        <v>41019</v>
      </c>
      <c r="AU132" s="30">
        <v>3.0910000000000002</v>
      </c>
      <c r="AV132" s="119">
        <v>41019</v>
      </c>
      <c r="AW132" s="30">
        <v>3.206</v>
      </c>
      <c r="AX132" s="119">
        <v>41019</v>
      </c>
      <c r="AY132" s="99">
        <v>3.3540000000000001</v>
      </c>
      <c r="AZ132" s="41">
        <v>41019</v>
      </c>
      <c r="BA132" s="30">
        <v>0.88139999999999996</v>
      </c>
      <c r="BB132" s="28">
        <v>41019</v>
      </c>
      <c r="BC132" s="30">
        <v>1.5169999999999999</v>
      </c>
      <c r="BD132" s="28">
        <v>41019</v>
      </c>
      <c r="BE132" s="30">
        <v>2.0983999999999998</v>
      </c>
      <c r="BF132" s="28">
        <v>41019</v>
      </c>
      <c r="BG132" s="30">
        <v>2.4630999999999998</v>
      </c>
      <c r="BH132" s="28">
        <v>41019</v>
      </c>
      <c r="BI132" s="30">
        <v>2.7776000000000001</v>
      </c>
      <c r="BJ132" s="890">
        <v>41019</v>
      </c>
      <c r="BK132" s="30">
        <v>2.4350000000000001</v>
      </c>
      <c r="BL132" s="890">
        <v>41019</v>
      </c>
      <c r="BM132" s="30">
        <v>2.5529999999999999</v>
      </c>
      <c r="BN132" s="41">
        <v>41019</v>
      </c>
      <c r="BO132" s="30">
        <v>0.312</v>
      </c>
      <c r="BP132" s="28">
        <v>41019</v>
      </c>
      <c r="BQ132" s="30">
        <v>0.68100000000000005</v>
      </c>
      <c r="BR132" s="28">
        <v>41019</v>
      </c>
      <c r="BS132" s="30">
        <v>1.276</v>
      </c>
      <c r="BT132" s="41">
        <v>41019</v>
      </c>
      <c r="BU132" s="30">
        <v>1.649</v>
      </c>
      <c r="BV132" s="28">
        <v>41019</v>
      </c>
      <c r="BW132" s="30">
        <v>2.2010000000000001</v>
      </c>
      <c r="BX132" s="1446"/>
      <c r="BY132" s="93">
        <v>41019</v>
      </c>
      <c r="BZ132" s="723">
        <v>1.581</v>
      </c>
      <c r="CA132" s="28">
        <v>41019</v>
      </c>
      <c r="CB132" s="723">
        <v>2.2610000000000001</v>
      </c>
      <c r="CC132" s="28">
        <v>41019</v>
      </c>
      <c r="CD132" s="723">
        <v>3.0790000000000002</v>
      </c>
      <c r="CE132" s="28">
        <v>41019</v>
      </c>
      <c r="CF132" s="723">
        <v>3.1030000000000002</v>
      </c>
      <c r="CG132" s="28">
        <v>41019</v>
      </c>
      <c r="CH132" s="723">
        <v>3.5179999999999998</v>
      </c>
      <c r="CI132" s="41">
        <v>41019</v>
      </c>
      <c r="CJ132" s="30">
        <v>1.3942999999999999</v>
      </c>
      <c r="CK132" s="28">
        <v>41019</v>
      </c>
      <c r="CL132" s="30">
        <v>2.0243000000000002</v>
      </c>
      <c r="CM132" s="28">
        <v>41019</v>
      </c>
      <c r="CN132" s="30">
        <v>2.9125000000000001</v>
      </c>
      <c r="CO132" s="114">
        <v>41019</v>
      </c>
      <c r="CP132" s="30">
        <v>3.1493000000000002</v>
      </c>
      <c r="CQ132" s="28">
        <v>41019</v>
      </c>
      <c r="CR132" s="30">
        <v>3.8712</v>
      </c>
      <c r="CS132" s="41">
        <v>41019</v>
      </c>
      <c r="CT132" s="30">
        <v>1.9796</v>
      </c>
      <c r="CU132" s="28">
        <v>41019</v>
      </c>
      <c r="CV132" s="30">
        <v>2.7856999999999998</v>
      </c>
      <c r="CW132" s="28">
        <v>41019</v>
      </c>
      <c r="CX132" s="30">
        <v>3.2865000000000002</v>
      </c>
      <c r="CY132" s="114">
        <v>41019</v>
      </c>
      <c r="CZ132" s="30">
        <v>3.6931000000000003</v>
      </c>
      <c r="DA132" s="28">
        <v>41019</v>
      </c>
      <c r="DB132" s="30">
        <v>4.4347000000000003</v>
      </c>
      <c r="DC132" s="41">
        <v>41019</v>
      </c>
      <c r="DD132" s="30">
        <v>2.2353999999999998</v>
      </c>
      <c r="DE132" s="28">
        <v>41019</v>
      </c>
      <c r="DF132" s="30">
        <v>3.1063000000000001</v>
      </c>
      <c r="DG132" s="28">
        <v>41019</v>
      </c>
      <c r="DH132" s="30">
        <v>3.5579999999999998</v>
      </c>
      <c r="DI132" s="114">
        <v>41019</v>
      </c>
      <c r="DJ132" s="30">
        <v>3.8188</v>
      </c>
      <c r="DK132" s="28"/>
      <c r="DL132" s="30"/>
      <c r="DM132" s="41">
        <v>41019</v>
      </c>
      <c r="DN132" s="30">
        <v>3.0583999999999998</v>
      </c>
      <c r="DO132" s="28">
        <v>41019</v>
      </c>
      <c r="DP132" s="30">
        <v>3.8624000000000001</v>
      </c>
      <c r="DQ132" s="28">
        <v>41019</v>
      </c>
      <c r="DR132" s="30">
        <v>4.7254000000000005</v>
      </c>
      <c r="DS132" s="114">
        <v>41019</v>
      </c>
      <c r="DT132" s="30">
        <v>4.8658999999999999</v>
      </c>
      <c r="DU132" s="28"/>
      <c r="DV132" s="30"/>
      <c r="DW132" s="41">
        <v>41019</v>
      </c>
      <c r="DX132" s="30">
        <v>4.1612</v>
      </c>
      <c r="DY132" s="28">
        <v>41019</v>
      </c>
      <c r="DZ132" s="30">
        <v>5.4202000000000004</v>
      </c>
      <c r="EA132" s="28">
        <v>41019</v>
      </c>
      <c r="EB132" s="30">
        <v>6.5237999999999996</v>
      </c>
      <c r="EC132" s="114">
        <v>41019</v>
      </c>
      <c r="ED132" s="30">
        <v>6.6411999999999995</v>
      </c>
      <c r="EE132" s="28"/>
      <c r="EF132" s="23"/>
      <c r="EG132" s="1446"/>
      <c r="EH132" s="76">
        <v>41019</v>
      </c>
      <c r="EI132" s="284">
        <v>2.4939</v>
      </c>
      <c r="EJ132" s="73">
        <v>41019</v>
      </c>
      <c r="EK132" s="284">
        <v>3.6493000000000002</v>
      </c>
      <c r="EL132" s="73">
        <v>41019</v>
      </c>
      <c r="EM132" s="284">
        <v>4.4089</v>
      </c>
      <c r="EN132" s="73">
        <v>41019</v>
      </c>
      <c r="EO132" s="284">
        <v>4.5900999999999996</v>
      </c>
      <c r="EP132" s="73">
        <v>41019</v>
      </c>
      <c r="EQ132" s="869">
        <v>5.3356000000000003</v>
      </c>
      <c r="ER132" s="76">
        <v>41019</v>
      </c>
      <c r="ES132" s="284">
        <v>2.931</v>
      </c>
      <c r="ET132" s="73">
        <v>41019</v>
      </c>
      <c r="EU132" s="284">
        <v>3.5084</v>
      </c>
      <c r="EV132" s="73">
        <v>41019</v>
      </c>
      <c r="EW132" s="284">
        <v>3.8567</v>
      </c>
      <c r="EX132" s="73">
        <v>41019</v>
      </c>
      <c r="EY132" s="284">
        <v>4.3156999999999996</v>
      </c>
      <c r="EZ132" s="73">
        <v>41019</v>
      </c>
      <c r="FA132" s="284">
        <v>5.0297999999999998</v>
      </c>
      <c r="FB132" s="1446"/>
      <c r="FC132" s="881">
        <v>41019</v>
      </c>
      <c r="FD132" s="184">
        <v>12.023999999999999</v>
      </c>
    </row>
    <row r="133" spans="1:160">
      <c r="A133" s="5">
        <f t="shared" si="3"/>
        <v>41026</v>
      </c>
      <c r="B133" s="41">
        <v>41026</v>
      </c>
      <c r="C133" s="30">
        <v>0.3352</v>
      </c>
      <c r="D133" s="28">
        <v>41026</v>
      </c>
      <c r="E133" s="30">
        <v>0.78369999999999995</v>
      </c>
      <c r="F133" s="28">
        <v>41026</v>
      </c>
      <c r="G133" s="30">
        <v>1.4055</v>
      </c>
      <c r="H133" s="28">
        <v>41026</v>
      </c>
      <c r="I133" s="30">
        <v>1.9266999999999999</v>
      </c>
      <c r="J133" s="28">
        <v>41026</v>
      </c>
      <c r="K133" s="99">
        <v>2.5594999999999999</v>
      </c>
      <c r="L133" s="41">
        <v>41026</v>
      </c>
      <c r="M133" s="30">
        <v>1.5525</v>
      </c>
      <c r="N133" s="28">
        <v>41026</v>
      </c>
      <c r="O133" s="30">
        <v>2.4134000000000002</v>
      </c>
      <c r="P133" s="28">
        <v>41026</v>
      </c>
      <c r="Q133" s="30">
        <v>3.1006</v>
      </c>
      <c r="R133" s="28">
        <v>41026</v>
      </c>
      <c r="S133" s="30">
        <v>3.4289999999999998</v>
      </c>
      <c r="T133" s="28">
        <v>41026</v>
      </c>
      <c r="U133" s="30">
        <v>3.7875999999999999</v>
      </c>
      <c r="V133" s="119">
        <v>41026</v>
      </c>
      <c r="W133" s="30">
        <v>1.6052</v>
      </c>
      <c r="X133" s="28">
        <v>41026</v>
      </c>
      <c r="Y133" s="30">
        <v>2.4085000000000001</v>
      </c>
      <c r="Z133" s="28">
        <v>41026</v>
      </c>
      <c r="AA133" s="30">
        <v>3.1404000000000001</v>
      </c>
      <c r="AB133" s="28">
        <v>41026</v>
      </c>
      <c r="AC133" s="30">
        <v>3.4750000000000001</v>
      </c>
      <c r="AD133" s="28">
        <v>41026</v>
      </c>
      <c r="AE133" s="30">
        <v>3.8445999999999998</v>
      </c>
      <c r="AF133" s="890">
        <v>41026</v>
      </c>
      <c r="AG133" s="30">
        <v>8.8999999999999996E-2</v>
      </c>
      <c r="AH133" s="890">
        <v>41026</v>
      </c>
      <c r="AI133" s="30">
        <v>0.09</v>
      </c>
      <c r="AJ133" s="41">
        <v>41026</v>
      </c>
      <c r="AK133" s="30">
        <v>6.7000000000000004E-2</v>
      </c>
      <c r="AL133" s="28">
        <v>41026</v>
      </c>
      <c r="AM133" s="30">
        <v>0.248</v>
      </c>
      <c r="AN133" s="28">
        <v>41026</v>
      </c>
      <c r="AO133" s="30">
        <v>0.71699999999999997</v>
      </c>
      <c r="AP133" s="41">
        <v>41026</v>
      </c>
      <c r="AQ133" s="30">
        <v>1.8719999999999999</v>
      </c>
      <c r="AR133" s="28">
        <v>41026</v>
      </c>
      <c r="AS133" s="30">
        <v>1.6830000000000001</v>
      </c>
      <c r="AT133" s="41">
        <v>41026</v>
      </c>
      <c r="AU133" s="30">
        <v>3</v>
      </c>
      <c r="AV133" s="119">
        <v>41026</v>
      </c>
      <c r="AW133" s="30">
        <v>3.1278999999999999</v>
      </c>
      <c r="AX133" s="119">
        <v>41026</v>
      </c>
      <c r="AY133" s="99">
        <v>3.278</v>
      </c>
      <c r="AZ133" s="41">
        <v>41026</v>
      </c>
      <c r="BA133" s="30">
        <v>0.7863</v>
      </c>
      <c r="BB133" s="28">
        <v>41026</v>
      </c>
      <c r="BC133" s="30">
        <v>1.4601999999999999</v>
      </c>
      <c r="BD133" s="28">
        <v>41026</v>
      </c>
      <c r="BE133" s="30">
        <v>2.0367000000000002</v>
      </c>
      <c r="BF133" s="28">
        <v>41026</v>
      </c>
      <c r="BG133" s="30">
        <v>2.4152</v>
      </c>
      <c r="BH133" s="28">
        <v>41026</v>
      </c>
      <c r="BI133" s="30">
        <v>2.8048000000000002</v>
      </c>
      <c r="BJ133" s="890">
        <v>41026</v>
      </c>
      <c r="BK133" s="30">
        <v>2.395</v>
      </c>
      <c r="BL133" s="890">
        <v>41026</v>
      </c>
      <c r="BM133" s="30">
        <v>2.5060000000000002</v>
      </c>
      <c r="BN133" s="41">
        <v>41026</v>
      </c>
      <c r="BO133" s="30">
        <v>0.313</v>
      </c>
      <c r="BP133" s="28">
        <v>41026</v>
      </c>
      <c r="BQ133" s="30">
        <v>0.65800000000000003</v>
      </c>
      <c r="BR133" s="28">
        <v>41026</v>
      </c>
      <c r="BS133" s="30">
        <v>1.248</v>
      </c>
      <c r="BT133" s="41">
        <v>41026</v>
      </c>
      <c r="BU133" s="30">
        <v>1.621</v>
      </c>
      <c r="BV133" s="28">
        <v>41026</v>
      </c>
      <c r="BW133" s="30">
        <v>2.1680000000000001</v>
      </c>
      <c r="BX133" s="1446"/>
      <c r="BY133" s="93">
        <v>41026</v>
      </c>
      <c r="BZ133" s="723">
        <v>1.5390000000000001</v>
      </c>
      <c r="CA133" s="28">
        <v>41026</v>
      </c>
      <c r="CB133" s="723">
        <v>2.2080000000000002</v>
      </c>
      <c r="CC133" s="28">
        <v>41026</v>
      </c>
      <c r="CD133" s="723">
        <v>3.0550000000000002</v>
      </c>
      <c r="CE133" s="28">
        <v>41026</v>
      </c>
      <c r="CF133" s="723">
        <v>3.077</v>
      </c>
      <c r="CG133" s="28">
        <v>41026</v>
      </c>
      <c r="CH133" s="723">
        <v>3.508</v>
      </c>
      <c r="CI133" s="41">
        <v>41026</v>
      </c>
      <c r="CJ133" s="30">
        <v>1.3625</v>
      </c>
      <c r="CK133" s="28">
        <v>41026</v>
      </c>
      <c r="CL133" s="30">
        <v>1.9809999999999999</v>
      </c>
      <c r="CM133" s="28">
        <v>41026</v>
      </c>
      <c r="CN133" s="30">
        <v>2.8932000000000002</v>
      </c>
      <c r="CO133" s="114">
        <v>41026</v>
      </c>
      <c r="CP133" s="30">
        <v>3.1435</v>
      </c>
      <c r="CQ133" s="28">
        <v>41026</v>
      </c>
      <c r="CR133" s="30">
        <v>3.8829000000000002</v>
      </c>
      <c r="CS133" s="41">
        <v>41026</v>
      </c>
      <c r="CT133" s="30">
        <v>1.9579</v>
      </c>
      <c r="CU133" s="28">
        <v>41026</v>
      </c>
      <c r="CV133" s="30">
        <v>2.7534999999999998</v>
      </c>
      <c r="CW133" s="28">
        <v>41026</v>
      </c>
      <c r="CX133" s="30">
        <v>3.2772999999999999</v>
      </c>
      <c r="CY133" s="114">
        <v>41026</v>
      </c>
      <c r="CZ133" s="30">
        <v>3.6974</v>
      </c>
      <c r="DA133" s="28">
        <v>41026</v>
      </c>
      <c r="DB133" s="30">
        <v>4.4565000000000001</v>
      </c>
      <c r="DC133" s="41">
        <v>41026</v>
      </c>
      <c r="DD133" s="30">
        <v>2.2776999999999998</v>
      </c>
      <c r="DE133" s="28">
        <v>41026</v>
      </c>
      <c r="DF133" s="30">
        <v>3.1181999999999999</v>
      </c>
      <c r="DG133" s="28">
        <v>41026</v>
      </c>
      <c r="DH133" s="30">
        <v>3.6128</v>
      </c>
      <c r="DI133" s="114">
        <v>41026</v>
      </c>
      <c r="DJ133" s="30">
        <v>3.8872</v>
      </c>
      <c r="DK133" s="28"/>
      <c r="DL133" s="30"/>
      <c r="DM133" s="41">
        <v>41026</v>
      </c>
      <c r="DN133" s="30">
        <v>3.0127999999999999</v>
      </c>
      <c r="DO133" s="28">
        <v>41026</v>
      </c>
      <c r="DP133" s="30">
        <v>3.8063000000000002</v>
      </c>
      <c r="DQ133" s="28">
        <v>41026</v>
      </c>
      <c r="DR133" s="30">
        <v>4.6923000000000004</v>
      </c>
      <c r="DS133" s="114">
        <v>41026</v>
      </c>
      <c r="DT133" s="30">
        <v>4.8461999999999996</v>
      </c>
      <c r="DU133" s="28"/>
      <c r="DV133" s="30"/>
      <c r="DW133" s="41">
        <v>41026</v>
      </c>
      <c r="DX133" s="30">
        <v>4.1870000000000003</v>
      </c>
      <c r="DY133" s="28">
        <v>41026</v>
      </c>
      <c r="DZ133" s="30">
        <v>5.4355000000000002</v>
      </c>
      <c r="EA133" s="28">
        <v>41026</v>
      </c>
      <c r="EB133" s="30">
        <v>6.5620000000000003</v>
      </c>
      <c r="EC133" s="114">
        <v>41026</v>
      </c>
      <c r="ED133" s="30">
        <v>6.6929999999999996</v>
      </c>
      <c r="EE133" s="28"/>
      <c r="EF133" s="23"/>
      <c r="EG133" s="1446"/>
      <c r="EH133" s="76">
        <v>41026</v>
      </c>
      <c r="EI133" s="284">
        <v>2.4939</v>
      </c>
      <c r="EJ133" s="73">
        <v>41026</v>
      </c>
      <c r="EK133" s="284">
        <v>3.6493000000000002</v>
      </c>
      <c r="EL133" s="73">
        <v>41026</v>
      </c>
      <c r="EM133" s="284">
        <v>4.4089</v>
      </c>
      <c r="EN133" s="73">
        <v>41026</v>
      </c>
      <c r="EO133" s="284">
        <v>4.5900999999999996</v>
      </c>
      <c r="EP133" s="73">
        <v>41026</v>
      </c>
      <c r="EQ133" s="869">
        <v>5.3356000000000003</v>
      </c>
      <c r="ER133" s="76">
        <v>41026</v>
      </c>
      <c r="ES133" s="284">
        <v>2.931</v>
      </c>
      <c r="ET133" s="73">
        <v>41026</v>
      </c>
      <c r="EU133" s="284">
        <v>3.5084</v>
      </c>
      <c r="EV133" s="73">
        <v>41026</v>
      </c>
      <c r="EW133" s="284">
        <v>3.8567</v>
      </c>
      <c r="EX133" s="73">
        <v>41026</v>
      </c>
      <c r="EY133" s="284">
        <v>4.3156999999999996</v>
      </c>
      <c r="EZ133" s="73">
        <v>41026</v>
      </c>
      <c r="FA133" s="284">
        <v>5.0297999999999998</v>
      </c>
      <c r="FB133" s="1446"/>
      <c r="FC133" s="881">
        <v>41026</v>
      </c>
      <c r="FD133" s="184">
        <v>12.183999999999999</v>
      </c>
    </row>
    <row r="134" spans="1:160">
      <c r="A134" s="5">
        <f t="shared" si="3"/>
        <v>41033</v>
      </c>
      <c r="B134" s="41">
        <v>41033</v>
      </c>
      <c r="C134" s="30">
        <v>0.27279999999999999</v>
      </c>
      <c r="D134" s="28">
        <v>41033</v>
      </c>
      <c r="E134" s="30">
        <v>0.70689999999999997</v>
      </c>
      <c r="F134" s="28">
        <v>41033</v>
      </c>
      <c r="G134" s="30">
        <v>1.2915000000000001</v>
      </c>
      <c r="H134" s="28">
        <v>41033</v>
      </c>
      <c r="I134" s="30">
        <v>1.8010999999999999</v>
      </c>
      <c r="J134" s="28">
        <v>41033</v>
      </c>
      <c r="K134" s="99">
        <v>2.4447999999999999</v>
      </c>
      <c r="L134" s="41">
        <v>41033</v>
      </c>
      <c r="M134" s="30">
        <v>1.3465</v>
      </c>
      <c r="N134" s="28">
        <v>41033</v>
      </c>
      <c r="O134" s="30">
        <v>2.2254</v>
      </c>
      <c r="P134" s="28">
        <v>41033</v>
      </c>
      <c r="Q134" s="30">
        <v>2.9529000000000001</v>
      </c>
      <c r="R134" s="28">
        <v>41033</v>
      </c>
      <c r="S134" s="30">
        <v>3.2938000000000001</v>
      </c>
      <c r="T134" s="28">
        <v>41033</v>
      </c>
      <c r="U134" s="30">
        <v>3.7002000000000002</v>
      </c>
      <c r="V134" s="119">
        <v>41033</v>
      </c>
      <c r="W134" s="30">
        <v>1.4220999999999999</v>
      </c>
      <c r="X134" s="28">
        <v>41033</v>
      </c>
      <c r="Y134" s="30">
        <v>2.2231999999999998</v>
      </c>
      <c r="Z134" s="28">
        <v>41033</v>
      </c>
      <c r="AA134" s="30">
        <v>2.9954999999999998</v>
      </c>
      <c r="AB134" s="28">
        <v>41033</v>
      </c>
      <c r="AC134" s="30">
        <v>3.3426</v>
      </c>
      <c r="AD134" s="28">
        <v>41033</v>
      </c>
      <c r="AE134" s="30">
        <v>3.76</v>
      </c>
      <c r="AF134" s="890">
        <v>41033</v>
      </c>
      <c r="AG134" s="30">
        <v>8.5000000000000006E-2</v>
      </c>
      <c r="AH134" s="890">
        <v>41033</v>
      </c>
      <c r="AI134" s="30">
        <v>8.6999999999999994E-2</v>
      </c>
      <c r="AJ134" s="41">
        <v>41033</v>
      </c>
      <c r="AK134" s="30">
        <v>6.7000000000000004E-2</v>
      </c>
      <c r="AL134" s="28">
        <v>41033</v>
      </c>
      <c r="AM134" s="30">
        <v>0.13200000000000001</v>
      </c>
      <c r="AN134" s="28">
        <v>41033</v>
      </c>
      <c r="AO134" s="30">
        <v>0.61</v>
      </c>
      <c r="AP134" s="41">
        <v>41033</v>
      </c>
      <c r="AQ134" s="30">
        <v>1.8719999999999999</v>
      </c>
      <c r="AR134" s="28">
        <v>41033</v>
      </c>
      <c r="AS134" s="30">
        <v>1.609</v>
      </c>
      <c r="AT134" s="41">
        <v>41033</v>
      </c>
      <c r="AU134" s="30">
        <v>2.8260000000000001</v>
      </c>
      <c r="AV134" s="119">
        <v>41033</v>
      </c>
      <c r="AW134" s="30">
        <v>2.9935999999999998</v>
      </c>
      <c r="AX134" s="119">
        <v>41033</v>
      </c>
      <c r="AY134" s="99">
        <v>3.1390000000000002</v>
      </c>
      <c r="AZ134" s="41">
        <v>41033</v>
      </c>
      <c r="BA134" s="30">
        <v>0.68100000000000005</v>
      </c>
      <c r="BB134" s="28">
        <v>41033</v>
      </c>
      <c r="BC134" s="30">
        <v>1.353</v>
      </c>
      <c r="BD134" s="28">
        <v>41033</v>
      </c>
      <c r="BE134" s="30">
        <v>1.9258999999999999</v>
      </c>
      <c r="BF134" s="28">
        <v>41033</v>
      </c>
      <c r="BG134" s="30">
        <v>2.3195999999999999</v>
      </c>
      <c r="BH134" s="28">
        <v>41033</v>
      </c>
      <c r="BI134" s="30">
        <v>2.7069000000000001</v>
      </c>
      <c r="BJ134" s="890">
        <v>41033</v>
      </c>
      <c r="BK134" s="30">
        <v>2.2970000000000002</v>
      </c>
      <c r="BL134" s="890">
        <v>41033</v>
      </c>
      <c r="BM134" s="30">
        <v>2.4079999999999999</v>
      </c>
      <c r="BN134" s="41">
        <v>41033</v>
      </c>
      <c r="BO134" s="30">
        <v>0.30099999999999999</v>
      </c>
      <c r="BP134" s="28">
        <v>41033</v>
      </c>
      <c r="BQ134" s="30">
        <v>0.626</v>
      </c>
      <c r="BR134" s="28">
        <v>41033</v>
      </c>
      <c r="BS134" s="30">
        <v>1.22</v>
      </c>
      <c r="BT134" s="41">
        <v>41033</v>
      </c>
      <c r="BU134" s="30">
        <v>1.587</v>
      </c>
      <c r="BV134" s="28">
        <v>41033</v>
      </c>
      <c r="BW134" s="30">
        <v>2.13</v>
      </c>
      <c r="BX134" s="1446"/>
      <c r="BY134" s="93">
        <v>41033</v>
      </c>
      <c r="BZ134" s="723">
        <v>1.5356999999999998</v>
      </c>
      <c r="CA134" s="28">
        <v>41033</v>
      </c>
      <c r="CB134" s="723">
        <v>2.0522</v>
      </c>
      <c r="CC134" s="28">
        <v>41033</v>
      </c>
      <c r="CD134" s="723">
        <v>2.9169</v>
      </c>
      <c r="CE134" s="28">
        <v>41033</v>
      </c>
      <c r="CF134" s="723">
        <v>2.9373</v>
      </c>
      <c r="CG134" s="28">
        <v>41033</v>
      </c>
      <c r="CH134" s="723">
        <v>3.3788</v>
      </c>
      <c r="CI134" s="41">
        <v>41033</v>
      </c>
      <c r="CJ134" s="30">
        <v>1.3789</v>
      </c>
      <c r="CK134" s="28">
        <v>41033</v>
      </c>
      <c r="CL134" s="30">
        <v>1.8444</v>
      </c>
      <c r="CM134" s="28">
        <v>41033</v>
      </c>
      <c r="CN134" s="30">
        <v>2.7660999999999998</v>
      </c>
      <c r="CO134" s="114">
        <v>41033</v>
      </c>
      <c r="CP134" s="30">
        <v>3.0529000000000002</v>
      </c>
      <c r="CQ134" s="28">
        <v>41033</v>
      </c>
      <c r="CR134" s="30">
        <v>3.8083</v>
      </c>
      <c r="CS134" s="41">
        <v>41033</v>
      </c>
      <c r="CT134" s="30">
        <v>1.9628999999999999</v>
      </c>
      <c r="CU134" s="28">
        <v>41033</v>
      </c>
      <c r="CV134" s="30">
        <v>2.6364999999999998</v>
      </c>
      <c r="CW134" s="28">
        <v>41033</v>
      </c>
      <c r="CX134" s="30">
        <v>3.1698</v>
      </c>
      <c r="CY134" s="114">
        <v>41033</v>
      </c>
      <c r="CZ134" s="30">
        <v>3.5665</v>
      </c>
      <c r="DA134" s="28">
        <v>41033</v>
      </c>
      <c r="DB134" s="30">
        <v>4.2815000000000003</v>
      </c>
      <c r="DC134" s="41">
        <v>41033</v>
      </c>
      <c r="DD134" s="30">
        <v>2.2553000000000001</v>
      </c>
      <c r="DE134" s="28">
        <v>41033</v>
      </c>
      <c r="DF134" s="30">
        <v>2.9717000000000002</v>
      </c>
      <c r="DG134" s="28">
        <v>41033</v>
      </c>
      <c r="DH134" s="30">
        <v>3.4748999999999999</v>
      </c>
      <c r="DI134" s="114">
        <v>41033</v>
      </c>
      <c r="DJ134" s="30">
        <v>3.7547000000000001</v>
      </c>
      <c r="DK134" s="28"/>
      <c r="DL134" s="30"/>
      <c r="DM134" s="41">
        <v>41033</v>
      </c>
      <c r="DN134" s="30">
        <v>2.9896000000000003</v>
      </c>
      <c r="DO134" s="28">
        <v>41033</v>
      </c>
      <c r="DP134" s="30">
        <v>3.6600999999999999</v>
      </c>
      <c r="DQ134" s="28">
        <v>41033</v>
      </c>
      <c r="DR134" s="30">
        <v>4.5355999999999996</v>
      </c>
      <c r="DS134" s="114">
        <v>41033</v>
      </c>
      <c r="DT134" s="30">
        <v>4.6980000000000004</v>
      </c>
      <c r="DU134" s="28"/>
      <c r="DV134" s="30"/>
      <c r="DW134" s="41">
        <v>41033</v>
      </c>
      <c r="DX134" s="30">
        <v>4.141</v>
      </c>
      <c r="DY134" s="28">
        <v>41033</v>
      </c>
      <c r="DZ134" s="30">
        <v>5.2264999999999997</v>
      </c>
      <c r="EA134" s="28">
        <v>41033</v>
      </c>
      <c r="EB134" s="30">
        <v>6.3586</v>
      </c>
      <c r="EC134" s="114">
        <v>41033</v>
      </c>
      <c r="ED134" s="30">
        <v>6.5140000000000002</v>
      </c>
      <c r="EE134" s="28"/>
      <c r="EF134" s="23"/>
      <c r="EG134" s="1446"/>
      <c r="EH134" s="76">
        <v>41033</v>
      </c>
      <c r="EI134" s="284">
        <v>2.4939</v>
      </c>
      <c r="EJ134" s="73">
        <v>41033</v>
      </c>
      <c r="EK134" s="284">
        <v>3.6493000000000002</v>
      </c>
      <c r="EL134" s="73">
        <v>41033</v>
      </c>
      <c r="EM134" s="284">
        <v>4.4089</v>
      </c>
      <c r="EN134" s="73">
        <v>41033</v>
      </c>
      <c r="EO134" s="284">
        <v>4.5900999999999996</v>
      </c>
      <c r="EP134" s="73">
        <v>41033</v>
      </c>
      <c r="EQ134" s="869">
        <v>5.3356000000000003</v>
      </c>
      <c r="ER134" s="76">
        <v>41033</v>
      </c>
      <c r="ES134" s="284">
        <v>2.931</v>
      </c>
      <c r="ET134" s="73">
        <v>41033</v>
      </c>
      <c r="EU134" s="284">
        <v>3.5084</v>
      </c>
      <c r="EV134" s="73">
        <v>41033</v>
      </c>
      <c r="EW134" s="284">
        <v>3.8567</v>
      </c>
      <c r="EX134" s="73">
        <v>41033</v>
      </c>
      <c r="EY134" s="284">
        <v>4.3156999999999996</v>
      </c>
      <c r="EZ134" s="73">
        <v>41033</v>
      </c>
      <c r="FA134" s="284">
        <v>5.0297999999999998</v>
      </c>
      <c r="FB134" s="1446"/>
      <c r="FC134" s="881">
        <v>41033</v>
      </c>
      <c r="FD134" s="184">
        <v>12.367000000000001</v>
      </c>
    </row>
    <row r="135" spans="1:160">
      <c r="A135" s="5">
        <f t="shared" si="3"/>
        <v>41040</v>
      </c>
      <c r="B135" s="41">
        <v>41040</v>
      </c>
      <c r="C135" s="30">
        <v>0.26879999999999998</v>
      </c>
      <c r="D135" s="28">
        <v>41040</v>
      </c>
      <c r="E135" s="30">
        <v>0.64500000000000002</v>
      </c>
      <c r="F135" s="28">
        <v>41040</v>
      </c>
      <c r="G135" s="30">
        <v>1.2134</v>
      </c>
      <c r="H135" s="28">
        <v>41040</v>
      </c>
      <c r="I135" s="30">
        <v>1.7099</v>
      </c>
      <c r="J135" s="28">
        <v>41040</v>
      </c>
      <c r="K135" s="99">
        <v>2.3416999999999999</v>
      </c>
      <c r="L135" s="41">
        <v>41040</v>
      </c>
      <c r="M135" s="30">
        <v>1.3027</v>
      </c>
      <c r="N135" s="28">
        <v>41040</v>
      </c>
      <c r="O135" s="30">
        <v>2.1528</v>
      </c>
      <c r="P135" s="28">
        <v>41040</v>
      </c>
      <c r="Q135" s="30">
        <v>2.9043999999999999</v>
      </c>
      <c r="R135" s="28">
        <v>41040</v>
      </c>
      <c r="S135" s="30">
        <v>3.242</v>
      </c>
      <c r="T135" s="28">
        <v>41040</v>
      </c>
      <c r="U135" s="30">
        <v>3.6654</v>
      </c>
      <c r="V135" s="119">
        <v>41040</v>
      </c>
      <c r="W135" s="30">
        <v>1.3809</v>
      </c>
      <c r="X135" s="28">
        <v>41040</v>
      </c>
      <c r="Y135" s="30">
        <v>2.1532</v>
      </c>
      <c r="Z135" s="28">
        <v>41040</v>
      </c>
      <c r="AA135" s="30">
        <v>2.9485999999999999</v>
      </c>
      <c r="AB135" s="28">
        <v>41040</v>
      </c>
      <c r="AC135" s="30">
        <v>3.2923999999999998</v>
      </c>
      <c r="AD135" s="28">
        <v>41040</v>
      </c>
      <c r="AE135" s="30">
        <v>3.6579000000000002</v>
      </c>
      <c r="AF135" s="890">
        <v>41040</v>
      </c>
      <c r="AG135" s="30">
        <v>8.4000000000000005E-2</v>
      </c>
      <c r="AH135" s="890">
        <v>41040</v>
      </c>
      <c r="AI135" s="30">
        <v>8.5000000000000006E-2</v>
      </c>
      <c r="AJ135" s="41">
        <v>41040</v>
      </c>
      <c r="AK135" s="30">
        <v>6.7000000000000004E-2</v>
      </c>
      <c r="AL135" s="28">
        <v>41040</v>
      </c>
      <c r="AM135" s="30">
        <v>0.27200000000000002</v>
      </c>
      <c r="AN135" s="28">
        <v>41040</v>
      </c>
      <c r="AO135" s="30">
        <v>0.753</v>
      </c>
      <c r="AP135" s="41">
        <v>41040</v>
      </c>
      <c r="AQ135" s="30">
        <v>1.8719999999999999</v>
      </c>
      <c r="AR135" s="28">
        <v>41040</v>
      </c>
      <c r="AS135" s="30">
        <v>1.476</v>
      </c>
      <c r="AT135" s="41">
        <v>41040</v>
      </c>
      <c r="AU135" s="30">
        <v>2.8040000000000003</v>
      </c>
      <c r="AV135" s="119">
        <v>41040</v>
      </c>
      <c r="AW135" s="30">
        <v>2.9447999999999999</v>
      </c>
      <c r="AX135" s="119">
        <v>41040</v>
      </c>
      <c r="AY135" s="99">
        <v>3.08</v>
      </c>
      <c r="AZ135" s="41">
        <v>41040</v>
      </c>
      <c r="BA135" s="30">
        <v>0.621</v>
      </c>
      <c r="BB135" s="28">
        <v>41040</v>
      </c>
      <c r="BC135" s="30">
        <v>1.2429000000000001</v>
      </c>
      <c r="BD135" s="28">
        <v>41040</v>
      </c>
      <c r="BE135" s="30">
        <v>1.8071999999999999</v>
      </c>
      <c r="BF135" s="28">
        <v>41040</v>
      </c>
      <c r="BG135" s="30">
        <v>2.1985000000000001</v>
      </c>
      <c r="BH135" s="28">
        <v>41040</v>
      </c>
      <c r="BI135" s="30">
        <v>2.5638999999999998</v>
      </c>
      <c r="BJ135" s="890">
        <v>41040</v>
      </c>
      <c r="BK135" s="30">
        <v>2.1739999999999999</v>
      </c>
      <c r="BL135" s="890">
        <v>41040</v>
      </c>
      <c r="BM135" s="30">
        <v>2.2799999999999998</v>
      </c>
      <c r="BN135" s="41">
        <v>41040</v>
      </c>
      <c r="BO135" s="30">
        <v>0.29799999999999999</v>
      </c>
      <c r="BP135" s="28">
        <v>41040</v>
      </c>
      <c r="BQ135" s="30">
        <v>0.61699999999999999</v>
      </c>
      <c r="BR135" s="28">
        <v>41040</v>
      </c>
      <c r="BS135" s="30">
        <v>1.1990000000000001</v>
      </c>
      <c r="BT135" s="41">
        <v>41040</v>
      </c>
      <c r="BU135" s="30">
        <v>1.5620000000000001</v>
      </c>
      <c r="BV135" s="28">
        <v>41040</v>
      </c>
      <c r="BW135" s="30">
        <v>2.0920000000000001</v>
      </c>
      <c r="BX135" s="1446"/>
      <c r="BY135" s="93">
        <v>41040</v>
      </c>
      <c r="BZ135" s="723">
        <v>1.456</v>
      </c>
      <c r="CA135" s="28">
        <v>41040</v>
      </c>
      <c r="CB135" s="723">
        <v>2.0739999999999998</v>
      </c>
      <c r="CC135" s="28">
        <v>41040</v>
      </c>
      <c r="CD135" s="723">
        <v>2.8959999999999999</v>
      </c>
      <c r="CE135" s="28">
        <v>41040</v>
      </c>
      <c r="CF135" s="723">
        <v>2.867</v>
      </c>
      <c r="CG135" s="28">
        <v>41040</v>
      </c>
      <c r="CH135" s="723">
        <v>3.2839999999999998</v>
      </c>
      <c r="CI135" s="41">
        <v>41040</v>
      </c>
      <c r="CJ135" s="30">
        <v>1.2868999999999999</v>
      </c>
      <c r="CK135" s="28">
        <v>41040</v>
      </c>
      <c r="CL135" s="30">
        <v>1.8304</v>
      </c>
      <c r="CM135" s="28">
        <v>41040</v>
      </c>
      <c r="CN135" s="30">
        <v>2.6896</v>
      </c>
      <c r="CO135" s="114">
        <v>41040</v>
      </c>
      <c r="CP135" s="30">
        <v>2.9699</v>
      </c>
      <c r="CQ135" s="28">
        <v>41040</v>
      </c>
      <c r="CR135" s="30">
        <v>3.6934</v>
      </c>
      <c r="CS135" s="41">
        <v>41040</v>
      </c>
      <c r="CT135" s="30">
        <v>1.879</v>
      </c>
      <c r="CU135" s="28">
        <v>41040</v>
      </c>
      <c r="CV135" s="30">
        <v>2.6505999999999998</v>
      </c>
      <c r="CW135" s="28">
        <v>41040</v>
      </c>
      <c r="CX135" s="30">
        <v>3.1214</v>
      </c>
      <c r="CY135" s="114">
        <v>41040</v>
      </c>
      <c r="CZ135" s="30">
        <v>3.5215000000000001</v>
      </c>
      <c r="DA135" s="28">
        <v>41040</v>
      </c>
      <c r="DB135" s="30">
        <v>4.2595000000000001</v>
      </c>
      <c r="DC135" s="41">
        <v>41040</v>
      </c>
      <c r="DD135" s="30">
        <v>2.1901999999999999</v>
      </c>
      <c r="DE135" s="28">
        <v>41040</v>
      </c>
      <c r="DF135" s="30">
        <v>2.9466999999999999</v>
      </c>
      <c r="DG135" s="28">
        <v>41040</v>
      </c>
      <c r="DH135" s="30">
        <v>3.3942999999999999</v>
      </c>
      <c r="DI135" s="114">
        <v>41040</v>
      </c>
      <c r="DJ135" s="30">
        <v>3.6676000000000002</v>
      </c>
      <c r="DK135" s="28"/>
      <c r="DL135" s="30"/>
      <c r="DM135" s="41">
        <v>41040</v>
      </c>
      <c r="DN135" s="30">
        <v>2.9121999999999999</v>
      </c>
      <c r="DO135" s="28">
        <v>41040</v>
      </c>
      <c r="DP135" s="30">
        <v>3.6597</v>
      </c>
      <c r="DQ135" s="28">
        <v>41040</v>
      </c>
      <c r="DR135" s="30">
        <v>4.4726999999999997</v>
      </c>
      <c r="DS135" s="114">
        <v>41040</v>
      </c>
      <c r="DT135" s="30">
        <v>4.6286000000000005</v>
      </c>
      <c r="DU135" s="28"/>
      <c r="DV135" s="30"/>
      <c r="DW135" s="41">
        <v>41040</v>
      </c>
      <c r="DX135" s="30">
        <v>4.0422000000000002</v>
      </c>
      <c r="DY135" s="28">
        <v>41040</v>
      </c>
      <c r="DZ135" s="30">
        <v>5.2046999999999999</v>
      </c>
      <c r="EA135" s="28">
        <v>41040</v>
      </c>
      <c r="EB135" s="30">
        <v>6.2721999999999998</v>
      </c>
      <c r="EC135" s="114">
        <v>41040</v>
      </c>
      <c r="ED135" s="30">
        <v>6.4202000000000004</v>
      </c>
      <c r="EE135" s="28"/>
      <c r="EF135" s="23"/>
      <c r="EG135" s="1446"/>
      <c r="EH135" s="76">
        <v>41040</v>
      </c>
      <c r="EI135" s="284">
        <v>2.4939</v>
      </c>
      <c r="EJ135" s="73">
        <v>41040</v>
      </c>
      <c r="EK135" s="284">
        <v>3.6493000000000002</v>
      </c>
      <c r="EL135" s="73">
        <v>41040</v>
      </c>
      <c r="EM135" s="284">
        <v>4.4089</v>
      </c>
      <c r="EN135" s="73">
        <v>41040</v>
      </c>
      <c r="EO135" s="284">
        <v>4.5900999999999996</v>
      </c>
      <c r="EP135" s="73">
        <v>41040</v>
      </c>
      <c r="EQ135" s="869">
        <v>5.3356000000000003</v>
      </c>
      <c r="ER135" s="76">
        <v>41040</v>
      </c>
      <c r="ES135" s="284">
        <v>2.931</v>
      </c>
      <c r="ET135" s="73">
        <v>41040</v>
      </c>
      <c r="EU135" s="284">
        <v>3.5084</v>
      </c>
      <c r="EV135" s="73">
        <v>41040</v>
      </c>
      <c r="EW135" s="284">
        <v>3.8567</v>
      </c>
      <c r="EX135" s="73">
        <v>41040</v>
      </c>
      <c r="EY135" s="284">
        <v>4.3156999999999996</v>
      </c>
      <c r="EZ135" s="73">
        <v>41040</v>
      </c>
      <c r="FA135" s="284">
        <v>5.0297999999999998</v>
      </c>
      <c r="FB135" s="1446"/>
      <c r="FC135" s="881">
        <v>41040</v>
      </c>
      <c r="FD135" s="184">
        <v>12.441000000000001</v>
      </c>
    </row>
    <row r="136" spans="1:160">
      <c r="A136" s="5">
        <f t="shared" si="3"/>
        <v>41047</v>
      </c>
      <c r="B136" s="41">
        <v>41047</v>
      </c>
      <c r="C136" s="30">
        <v>0.25159999999999999</v>
      </c>
      <c r="D136" s="28">
        <v>41047</v>
      </c>
      <c r="E136" s="30">
        <v>0.60509999999999997</v>
      </c>
      <c r="F136" s="28">
        <v>41047</v>
      </c>
      <c r="G136" s="30">
        <v>1.1562999999999999</v>
      </c>
      <c r="H136" s="28">
        <v>41047</v>
      </c>
      <c r="I136" s="30">
        <v>1.6417000000000002</v>
      </c>
      <c r="J136" s="28">
        <v>41047</v>
      </c>
      <c r="K136" s="99">
        <v>2.2551999999999999</v>
      </c>
      <c r="L136" s="41">
        <v>41047</v>
      </c>
      <c r="M136" s="30">
        <v>1.5079</v>
      </c>
      <c r="N136" s="28">
        <v>41047</v>
      </c>
      <c r="O136" s="30">
        <v>2.3992</v>
      </c>
      <c r="P136" s="28">
        <v>41047</v>
      </c>
      <c r="Q136" s="30">
        <v>3.1038000000000001</v>
      </c>
      <c r="R136" s="28">
        <v>41047</v>
      </c>
      <c r="S136" s="30">
        <v>3.4108999999999998</v>
      </c>
      <c r="T136" s="28">
        <v>41047</v>
      </c>
      <c r="U136" s="30">
        <v>3.7982</v>
      </c>
      <c r="V136" s="119">
        <v>41047</v>
      </c>
      <c r="W136" s="30">
        <v>1.5589</v>
      </c>
      <c r="X136" s="28">
        <v>41047</v>
      </c>
      <c r="Y136" s="30">
        <v>2.4035000000000002</v>
      </c>
      <c r="Z136" s="28">
        <v>41047</v>
      </c>
      <c r="AA136" s="30">
        <v>3.1269</v>
      </c>
      <c r="AB136" s="28">
        <v>41047</v>
      </c>
      <c r="AC136" s="30">
        <v>3.4746000000000001</v>
      </c>
      <c r="AD136" s="28">
        <v>41047</v>
      </c>
      <c r="AE136" s="30">
        <v>3.8239000000000001</v>
      </c>
      <c r="AF136" s="890">
        <v>41047</v>
      </c>
      <c r="AG136" s="30">
        <v>8.7999999999999995E-2</v>
      </c>
      <c r="AH136" s="890">
        <v>41047</v>
      </c>
      <c r="AI136" s="30">
        <v>0.09</v>
      </c>
      <c r="AJ136" s="41">
        <v>41047</v>
      </c>
      <c r="AK136" s="30">
        <v>6.7000000000000004E-2</v>
      </c>
      <c r="AL136" s="28">
        <v>41047</v>
      </c>
      <c r="AM136" s="30">
        <v>0.23599999999999999</v>
      </c>
      <c r="AN136" s="28">
        <v>41047</v>
      </c>
      <c r="AO136" s="30">
        <v>0.73599999999999999</v>
      </c>
      <c r="AP136" s="41">
        <v>41047</v>
      </c>
      <c r="AQ136" s="30">
        <v>1.8719999999999999</v>
      </c>
      <c r="AR136" s="28">
        <v>41047</v>
      </c>
      <c r="AS136" s="30">
        <v>1.528</v>
      </c>
      <c r="AT136" s="41">
        <v>41047</v>
      </c>
      <c r="AU136" s="30">
        <v>2.8519999999999999</v>
      </c>
      <c r="AV136" s="119">
        <v>41047</v>
      </c>
      <c r="AW136" s="30">
        <v>2.9868000000000001</v>
      </c>
      <c r="AX136" s="119">
        <v>41047</v>
      </c>
      <c r="AY136" s="99">
        <v>3.1240000000000001</v>
      </c>
      <c r="AZ136" s="41">
        <v>41047</v>
      </c>
      <c r="BA136" s="30">
        <v>0.63519999999999999</v>
      </c>
      <c r="BB136" s="28">
        <v>41047</v>
      </c>
      <c r="BC136" s="30">
        <v>1.2227000000000001</v>
      </c>
      <c r="BD136" s="28">
        <v>41047</v>
      </c>
      <c r="BE136" s="30">
        <v>1.7214</v>
      </c>
      <c r="BF136" s="28">
        <v>41047</v>
      </c>
      <c r="BG136" s="30">
        <v>2.0939999999999999</v>
      </c>
      <c r="BH136" s="28">
        <v>41047</v>
      </c>
      <c r="BI136" s="30">
        <v>2.4487999999999999</v>
      </c>
      <c r="BJ136" s="890">
        <v>41047</v>
      </c>
      <c r="BK136" s="30">
        <v>2.0590000000000002</v>
      </c>
      <c r="BL136" s="890">
        <v>41047</v>
      </c>
      <c r="BM136" s="30">
        <v>2.1659999999999999</v>
      </c>
      <c r="BN136" s="41">
        <v>41047</v>
      </c>
      <c r="BO136" s="30">
        <v>0.33300000000000002</v>
      </c>
      <c r="BP136" s="28">
        <v>41047</v>
      </c>
      <c r="BQ136" s="30">
        <v>0.61</v>
      </c>
      <c r="BR136" s="28">
        <v>41047</v>
      </c>
      <c r="BS136" s="30">
        <v>1.1240000000000001</v>
      </c>
      <c r="BT136" s="41">
        <v>41047</v>
      </c>
      <c r="BU136" s="30">
        <v>1.474</v>
      </c>
      <c r="BV136" s="28">
        <v>41047</v>
      </c>
      <c r="BW136" s="30">
        <v>1.9430000000000001</v>
      </c>
      <c r="BX136" s="1446"/>
      <c r="BY136" s="93">
        <v>41047</v>
      </c>
      <c r="BZ136" s="723">
        <v>1.4850000000000001</v>
      </c>
      <c r="CA136" s="28">
        <v>41047</v>
      </c>
      <c r="CB136" s="723">
        <v>2.089</v>
      </c>
      <c r="CC136" s="28">
        <v>41047</v>
      </c>
      <c r="CD136" s="723">
        <v>2.8639999999999999</v>
      </c>
      <c r="CE136" s="28">
        <v>41047</v>
      </c>
      <c r="CF136" s="723">
        <v>2.8029999999999999</v>
      </c>
      <c r="CG136" s="28">
        <v>41047</v>
      </c>
      <c r="CH136" s="723">
        <v>3.1840000000000002</v>
      </c>
      <c r="CI136" s="41">
        <v>41047</v>
      </c>
      <c r="CJ136" s="30">
        <v>1.3</v>
      </c>
      <c r="CK136" s="28">
        <v>41047</v>
      </c>
      <c r="CL136" s="30">
        <v>1.829</v>
      </c>
      <c r="CM136" s="28">
        <v>41047</v>
      </c>
      <c r="CN136" s="30">
        <v>2.6395</v>
      </c>
      <c r="CO136" s="114">
        <v>41047</v>
      </c>
      <c r="CP136" s="30">
        <v>2.8942000000000001</v>
      </c>
      <c r="CQ136" s="28">
        <v>41047</v>
      </c>
      <c r="CR136" s="30">
        <v>3.5822000000000003</v>
      </c>
      <c r="CS136" s="41">
        <v>41047</v>
      </c>
      <c r="CT136" s="30">
        <v>1.8895999999999999</v>
      </c>
      <c r="CU136" s="28">
        <v>41047</v>
      </c>
      <c r="CV136" s="30">
        <v>2.5817000000000001</v>
      </c>
      <c r="CW136" s="28">
        <v>41047</v>
      </c>
      <c r="CX136" s="30">
        <v>3.1337000000000002</v>
      </c>
      <c r="CY136" s="114">
        <v>41047</v>
      </c>
      <c r="CZ136" s="30">
        <v>3.5284</v>
      </c>
      <c r="DA136" s="28">
        <v>41047</v>
      </c>
      <c r="DB136" s="30">
        <v>4.2309000000000001</v>
      </c>
      <c r="DC136" s="41">
        <v>41047</v>
      </c>
      <c r="DD136" s="30">
        <v>2.2334000000000001</v>
      </c>
      <c r="DE136" s="28">
        <v>41047</v>
      </c>
      <c r="DF136" s="30">
        <v>2.9704000000000002</v>
      </c>
      <c r="DG136" s="28">
        <v>41047</v>
      </c>
      <c r="DH136" s="30">
        <v>3.4302000000000001</v>
      </c>
      <c r="DI136" s="114">
        <v>41047</v>
      </c>
      <c r="DJ136" s="30">
        <v>3.6581000000000001</v>
      </c>
      <c r="DK136" s="28"/>
      <c r="DL136" s="30"/>
      <c r="DM136" s="41">
        <v>41047</v>
      </c>
      <c r="DN136" s="30">
        <v>3.0135999999999998</v>
      </c>
      <c r="DO136" s="28">
        <v>41047</v>
      </c>
      <c r="DP136" s="30">
        <v>3.7526000000000002</v>
      </c>
      <c r="DQ136" s="28">
        <v>41047</v>
      </c>
      <c r="DR136" s="30">
        <v>4.5167999999999999</v>
      </c>
      <c r="DS136" s="114">
        <v>41047</v>
      </c>
      <c r="DT136" s="30">
        <v>4.6471999999999998</v>
      </c>
      <c r="DU136" s="28"/>
      <c r="DV136" s="30"/>
      <c r="DW136" s="41">
        <v>41047</v>
      </c>
      <c r="DX136" s="30">
        <v>4.1531000000000002</v>
      </c>
      <c r="DY136" s="28">
        <v>41047</v>
      </c>
      <c r="DZ136" s="30">
        <v>5.3060999999999998</v>
      </c>
      <c r="EA136" s="28">
        <v>41047</v>
      </c>
      <c r="EB136" s="30">
        <v>6.3249000000000004</v>
      </c>
      <c r="EC136" s="114">
        <v>41047</v>
      </c>
      <c r="ED136" s="30">
        <v>6.4473000000000003</v>
      </c>
      <c r="EE136" s="28"/>
      <c r="EF136" s="23"/>
      <c r="EG136" s="1446"/>
      <c r="EH136" s="76">
        <v>41047</v>
      </c>
      <c r="EI136" s="284">
        <v>2.4939</v>
      </c>
      <c r="EJ136" s="73">
        <v>41047</v>
      </c>
      <c r="EK136" s="284">
        <v>3.6493000000000002</v>
      </c>
      <c r="EL136" s="73">
        <v>41047</v>
      </c>
      <c r="EM136" s="284">
        <v>4.4089</v>
      </c>
      <c r="EN136" s="73">
        <v>41047</v>
      </c>
      <c r="EO136" s="284">
        <v>4.5900999999999996</v>
      </c>
      <c r="EP136" s="73">
        <v>41047</v>
      </c>
      <c r="EQ136" s="869">
        <v>5.3356000000000003</v>
      </c>
      <c r="ER136" s="76">
        <v>41047</v>
      </c>
      <c r="ES136" s="284">
        <v>2.931</v>
      </c>
      <c r="ET136" s="73">
        <v>41047</v>
      </c>
      <c r="EU136" s="284">
        <v>3.5084</v>
      </c>
      <c r="EV136" s="73">
        <v>41047</v>
      </c>
      <c r="EW136" s="284">
        <v>3.8567</v>
      </c>
      <c r="EX136" s="73">
        <v>41047</v>
      </c>
      <c r="EY136" s="284">
        <v>4.3156999999999996</v>
      </c>
      <c r="EZ136" s="73">
        <v>41047</v>
      </c>
      <c r="FA136" s="284">
        <v>5.0297999999999998</v>
      </c>
      <c r="FB136" s="1446"/>
      <c r="FC136" s="881">
        <v>41047</v>
      </c>
      <c r="FD136" s="184">
        <v>12.247999999999999</v>
      </c>
    </row>
    <row r="137" spans="1:160">
      <c r="A137" s="5">
        <f t="shared" si="3"/>
        <v>41054</v>
      </c>
      <c r="B137" s="41">
        <v>41054</v>
      </c>
      <c r="C137" s="30">
        <v>0.2112</v>
      </c>
      <c r="D137" s="28">
        <v>41054</v>
      </c>
      <c r="E137" s="30">
        <v>0.56069999999999998</v>
      </c>
      <c r="F137" s="28">
        <v>41054</v>
      </c>
      <c r="G137" s="30">
        <v>1.0998000000000001</v>
      </c>
      <c r="H137" s="28">
        <v>41054</v>
      </c>
      <c r="I137" s="30">
        <v>1.5507</v>
      </c>
      <c r="J137" s="28">
        <v>41054</v>
      </c>
      <c r="K137" s="99">
        <v>2.1556000000000002</v>
      </c>
      <c r="L137" s="41">
        <v>41054</v>
      </c>
      <c r="M137" s="30">
        <v>1.2556</v>
      </c>
      <c r="N137" s="28">
        <v>41054</v>
      </c>
      <c r="O137" s="30">
        <v>2.1486000000000001</v>
      </c>
      <c r="P137" s="28">
        <v>41054</v>
      </c>
      <c r="Q137" s="30">
        <v>2.8552</v>
      </c>
      <c r="R137" s="28">
        <v>41054</v>
      </c>
      <c r="S137" s="30">
        <v>3.1558999999999999</v>
      </c>
      <c r="T137" s="28">
        <v>41054</v>
      </c>
      <c r="U137" s="30">
        <v>3.5438000000000001</v>
      </c>
      <c r="V137" s="119">
        <v>41054</v>
      </c>
      <c r="W137" s="30">
        <v>1.2978000000000001</v>
      </c>
      <c r="X137" s="28">
        <v>41054</v>
      </c>
      <c r="Y137" s="30">
        <v>2.1391</v>
      </c>
      <c r="Z137" s="28">
        <v>41054</v>
      </c>
      <c r="AA137" s="30">
        <v>2.8693999999999997</v>
      </c>
      <c r="AB137" s="28">
        <v>41054</v>
      </c>
      <c r="AC137" s="30">
        <v>3.2057000000000002</v>
      </c>
      <c r="AD137" s="28">
        <v>41054</v>
      </c>
      <c r="AE137" s="30">
        <v>3.5606999999999998</v>
      </c>
      <c r="AF137" s="890">
        <v>41054</v>
      </c>
      <c r="AG137" s="30">
        <v>8.1000000000000003E-2</v>
      </c>
      <c r="AH137" s="890">
        <v>41054</v>
      </c>
      <c r="AI137" s="30">
        <v>8.3000000000000004E-2</v>
      </c>
      <c r="AJ137" s="41">
        <v>41054</v>
      </c>
      <c r="AK137" s="30">
        <v>6.7000000000000004E-2</v>
      </c>
      <c r="AL137" s="28">
        <v>41054</v>
      </c>
      <c r="AM137" s="30">
        <v>6.0000000000000001E-3</v>
      </c>
      <c r="AN137" s="28">
        <v>41054</v>
      </c>
      <c r="AO137" s="30">
        <v>0.38</v>
      </c>
      <c r="AP137" s="41">
        <v>41054</v>
      </c>
      <c r="AQ137" s="30">
        <v>1.8719999999999999</v>
      </c>
      <c r="AR137" s="28">
        <v>41054</v>
      </c>
      <c r="AS137" s="30">
        <v>1.5449999999999999</v>
      </c>
      <c r="AT137" s="41">
        <v>41054</v>
      </c>
      <c r="AU137" s="30">
        <v>2.5179999999999998</v>
      </c>
      <c r="AV137" s="119">
        <v>41054</v>
      </c>
      <c r="AW137" s="30">
        <v>2.6473</v>
      </c>
      <c r="AX137" s="119">
        <v>41054</v>
      </c>
      <c r="AY137" s="99">
        <v>2.7640000000000002</v>
      </c>
      <c r="AZ137" s="41">
        <v>41054</v>
      </c>
      <c r="BA137" s="30">
        <v>0.62250000000000005</v>
      </c>
      <c r="BB137" s="28">
        <v>41054</v>
      </c>
      <c r="BC137" s="30">
        <v>1.1525000000000001</v>
      </c>
      <c r="BD137" s="28">
        <v>41054</v>
      </c>
      <c r="BE137" s="30">
        <v>1.6137000000000001</v>
      </c>
      <c r="BF137" s="28">
        <v>41054</v>
      </c>
      <c r="BG137" s="30">
        <v>1.9725999999999999</v>
      </c>
      <c r="BH137" s="28">
        <v>41054</v>
      </c>
      <c r="BI137" s="30">
        <v>2.3149000000000002</v>
      </c>
      <c r="BJ137" s="890">
        <v>41054</v>
      </c>
      <c r="BK137" s="30">
        <v>1.9319999999999999</v>
      </c>
      <c r="BL137" s="890">
        <v>41054</v>
      </c>
      <c r="BM137" s="30">
        <v>2.036</v>
      </c>
      <c r="BN137" s="41">
        <v>41054</v>
      </c>
      <c r="BO137" s="30">
        <v>0.33400000000000002</v>
      </c>
      <c r="BP137" s="28">
        <v>41054</v>
      </c>
      <c r="BQ137" s="30">
        <v>0.61799999999999999</v>
      </c>
      <c r="BR137" s="28">
        <v>41054</v>
      </c>
      <c r="BS137" s="30">
        <v>1.147</v>
      </c>
      <c r="BT137" s="41">
        <v>41054</v>
      </c>
      <c r="BU137" s="30">
        <v>1.522</v>
      </c>
      <c r="BV137" s="28">
        <v>41054</v>
      </c>
      <c r="BW137" s="30">
        <v>1.972</v>
      </c>
      <c r="BX137" s="1446"/>
      <c r="BY137" s="93">
        <v>41054</v>
      </c>
      <c r="BZ137" s="723">
        <v>1.4689999999999999</v>
      </c>
      <c r="CA137" s="28">
        <v>41054</v>
      </c>
      <c r="CB137" s="723">
        <v>1.992</v>
      </c>
      <c r="CC137" s="28">
        <v>41054</v>
      </c>
      <c r="CD137" s="723">
        <v>2.78</v>
      </c>
      <c r="CE137" s="28">
        <v>41054</v>
      </c>
      <c r="CF137" s="723">
        <v>2.673</v>
      </c>
      <c r="CG137" s="28">
        <v>41054</v>
      </c>
      <c r="CH137" s="723">
        <v>3.0179999999999998</v>
      </c>
      <c r="CI137" s="41">
        <v>41054</v>
      </c>
      <c r="CJ137" s="30">
        <v>1.3134999999999999</v>
      </c>
      <c r="CK137" s="28">
        <v>41054</v>
      </c>
      <c r="CL137" s="30">
        <v>1.7511999999999999</v>
      </c>
      <c r="CM137" s="28">
        <v>41054</v>
      </c>
      <c r="CN137" s="30">
        <v>2.5922000000000001</v>
      </c>
      <c r="CO137" s="114">
        <v>41054</v>
      </c>
      <c r="CP137" s="30">
        <v>2.8121999999999998</v>
      </c>
      <c r="CQ137" s="28">
        <v>41054</v>
      </c>
      <c r="CR137" s="30">
        <v>3.4647000000000001</v>
      </c>
      <c r="CS137" s="41">
        <v>41054</v>
      </c>
      <c r="CT137" s="30">
        <v>1.8104</v>
      </c>
      <c r="CU137" s="28">
        <v>41054</v>
      </c>
      <c r="CV137" s="30">
        <v>2.5712000000000002</v>
      </c>
      <c r="CW137" s="28">
        <v>41054</v>
      </c>
      <c r="CX137" s="30">
        <v>3.1838000000000002</v>
      </c>
      <c r="CY137" s="114">
        <v>41054</v>
      </c>
      <c r="CZ137" s="30">
        <v>3.5935999999999999</v>
      </c>
      <c r="DA137" s="28">
        <v>41054</v>
      </c>
      <c r="DB137" s="30">
        <v>4.2107000000000001</v>
      </c>
      <c r="DC137" s="41">
        <v>41054</v>
      </c>
      <c r="DD137" s="30">
        <v>2.2936000000000001</v>
      </c>
      <c r="DE137" s="28">
        <v>41054</v>
      </c>
      <c r="DF137" s="30">
        <v>2.9093</v>
      </c>
      <c r="DG137" s="28">
        <v>41054</v>
      </c>
      <c r="DH137" s="30">
        <v>3.4097</v>
      </c>
      <c r="DI137" s="114">
        <v>41054</v>
      </c>
      <c r="DJ137" s="30">
        <v>3.6328</v>
      </c>
      <c r="DK137" s="28"/>
      <c r="DL137" s="30"/>
      <c r="DM137" s="41">
        <v>41054</v>
      </c>
      <c r="DN137" s="30">
        <v>3.1204999999999998</v>
      </c>
      <c r="DO137" s="28">
        <v>41054</v>
      </c>
      <c r="DP137" s="30">
        <v>3.7671999999999999</v>
      </c>
      <c r="DQ137" s="28">
        <v>41054</v>
      </c>
      <c r="DR137" s="30">
        <v>4.5319000000000003</v>
      </c>
      <c r="DS137" s="114">
        <v>41054</v>
      </c>
      <c r="DT137" s="30">
        <v>4.6576000000000004</v>
      </c>
      <c r="DU137" s="28"/>
      <c r="DV137" s="30"/>
      <c r="DW137" s="41">
        <v>41054</v>
      </c>
      <c r="DX137" s="30">
        <v>4.2526000000000002</v>
      </c>
      <c r="DY137" s="28">
        <v>41054</v>
      </c>
      <c r="DZ137" s="30">
        <v>5.3343999999999996</v>
      </c>
      <c r="EA137" s="28">
        <v>41054</v>
      </c>
      <c r="EB137" s="30">
        <v>6.3337000000000003</v>
      </c>
      <c r="EC137" s="114">
        <v>41054</v>
      </c>
      <c r="ED137" s="30">
        <v>6.4513999999999996</v>
      </c>
      <c r="EE137" s="28"/>
      <c r="EF137" s="23"/>
      <c r="EG137" s="1446"/>
      <c r="EH137" s="76">
        <v>41054</v>
      </c>
      <c r="EI137" s="284">
        <v>2.4939</v>
      </c>
      <c r="EJ137" s="73">
        <v>41054</v>
      </c>
      <c r="EK137" s="284">
        <v>3.6493000000000002</v>
      </c>
      <c r="EL137" s="73">
        <v>41054</v>
      </c>
      <c r="EM137" s="284">
        <v>4.4089</v>
      </c>
      <c r="EN137" s="73">
        <v>41054</v>
      </c>
      <c r="EO137" s="284">
        <v>4.5900999999999996</v>
      </c>
      <c r="EP137" s="73">
        <v>41054</v>
      </c>
      <c r="EQ137" s="869">
        <v>5.3356000000000003</v>
      </c>
      <c r="ER137" s="76">
        <v>41054</v>
      </c>
      <c r="ES137" s="284">
        <v>2.931</v>
      </c>
      <c r="ET137" s="73">
        <v>41054</v>
      </c>
      <c r="EU137" s="284">
        <v>3.5084</v>
      </c>
      <c r="EV137" s="73">
        <v>41054</v>
      </c>
      <c r="EW137" s="284">
        <v>3.8567</v>
      </c>
      <c r="EX137" s="73">
        <v>41054</v>
      </c>
      <c r="EY137" s="284">
        <v>4.3156999999999996</v>
      </c>
      <c r="EZ137" s="73">
        <v>41054</v>
      </c>
      <c r="FA137" s="284">
        <v>5.0297999999999998</v>
      </c>
      <c r="FB137" s="1446"/>
      <c r="FC137" s="881">
        <v>41054</v>
      </c>
      <c r="FD137" s="184">
        <v>12.667999999999999</v>
      </c>
    </row>
    <row r="138" spans="1:160">
      <c r="A138" s="5">
        <f t="shared" si="3"/>
        <v>41061</v>
      </c>
      <c r="B138" s="41">
        <v>41061</v>
      </c>
      <c r="C138" s="30">
        <v>0.1447</v>
      </c>
      <c r="D138" s="28">
        <v>41061</v>
      </c>
      <c r="E138" s="30">
        <v>0.435</v>
      </c>
      <c r="F138" s="28">
        <v>41061</v>
      </c>
      <c r="G138" s="30">
        <v>0.9496</v>
      </c>
      <c r="H138" s="28">
        <v>41061</v>
      </c>
      <c r="I138" s="30">
        <v>1.3658999999999999</v>
      </c>
      <c r="J138" s="28">
        <v>41061</v>
      </c>
      <c r="K138" s="99">
        <v>1.8923999999999999</v>
      </c>
      <c r="L138" s="41">
        <v>41061</v>
      </c>
      <c r="M138" s="30">
        <v>1.2104999999999999</v>
      </c>
      <c r="N138" s="28">
        <v>41061</v>
      </c>
      <c r="O138" s="30">
        <v>1.9161999999999999</v>
      </c>
      <c r="P138" s="28">
        <v>41061</v>
      </c>
      <c r="Q138" s="30">
        <v>2.6141999999999999</v>
      </c>
      <c r="R138" s="28">
        <v>41061</v>
      </c>
      <c r="S138" s="30">
        <v>2.9091</v>
      </c>
      <c r="T138" s="28">
        <v>41061</v>
      </c>
      <c r="U138" s="30">
        <v>3.2271999999999998</v>
      </c>
      <c r="V138" s="119">
        <v>41061</v>
      </c>
      <c r="W138" s="30">
        <v>1.2610000000000001</v>
      </c>
      <c r="X138" s="28">
        <v>41061</v>
      </c>
      <c r="Y138" s="30">
        <v>1.9260000000000002</v>
      </c>
      <c r="Z138" s="28">
        <v>41061</v>
      </c>
      <c r="AA138" s="30">
        <v>2.6367000000000003</v>
      </c>
      <c r="AB138" s="28">
        <v>41061</v>
      </c>
      <c r="AC138" s="30">
        <v>2.9472</v>
      </c>
      <c r="AD138" s="28">
        <v>41061</v>
      </c>
      <c r="AE138" s="30">
        <v>3.2534000000000001</v>
      </c>
      <c r="AF138" s="890">
        <v>41061</v>
      </c>
      <c r="AG138" s="30">
        <v>7.4999999999999997E-2</v>
      </c>
      <c r="AH138" s="890">
        <v>41061</v>
      </c>
      <c r="AI138" s="30">
        <v>7.5999999999999998E-2</v>
      </c>
      <c r="AJ138" s="41">
        <v>41061</v>
      </c>
      <c r="AK138" s="30">
        <v>6.7000000000000004E-2</v>
      </c>
      <c r="AL138" s="28">
        <v>41061</v>
      </c>
      <c r="AM138" s="30">
        <v>0.02</v>
      </c>
      <c r="AN138" s="28">
        <v>41061</v>
      </c>
      <c r="AO138" s="30">
        <v>0.33200000000000002</v>
      </c>
      <c r="AP138" s="41">
        <v>41061</v>
      </c>
      <c r="AQ138" s="30">
        <v>1.8719999999999999</v>
      </c>
      <c r="AR138" s="28">
        <v>41061</v>
      </c>
      <c r="AS138" s="30">
        <v>1.361</v>
      </c>
      <c r="AT138" s="41">
        <v>41061</v>
      </c>
      <c r="AU138" s="30">
        <v>2.2560000000000002</v>
      </c>
      <c r="AV138" s="119">
        <v>41061</v>
      </c>
      <c r="AW138" s="30">
        <v>2.3761999999999999</v>
      </c>
      <c r="AX138" s="119">
        <v>41061</v>
      </c>
      <c r="AY138" s="99">
        <v>2.4750000000000001</v>
      </c>
      <c r="AZ138" s="41">
        <v>41061</v>
      </c>
      <c r="BA138" s="30">
        <v>0.49340000000000001</v>
      </c>
      <c r="BB138" s="28">
        <v>41061</v>
      </c>
      <c r="BC138" s="30">
        <v>0.96930000000000005</v>
      </c>
      <c r="BD138" s="28">
        <v>41061</v>
      </c>
      <c r="BE138" s="30">
        <v>1.3774</v>
      </c>
      <c r="BF138" s="28">
        <v>41061</v>
      </c>
      <c r="BG138" s="30">
        <v>1.7134</v>
      </c>
      <c r="BH138" s="28">
        <v>41061</v>
      </c>
      <c r="BI138" s="30">
        <v>2.0076000000000001</v>
      </c>
      <c r="BJ138" s="890">
        <v>41061</v>
      </c>
      <c r="BK138" s="30">
        <v>1.651</v>
      </c>
      <c r="BL138" s="890">
        <v>41061</v>
      </c>
      <c r="BM138" s="30">
        <v>1.7629999999999999</v>
      </c>
      <c r="BN138" s="41">
        <v>41061</v>
      </c>
      <c r="BO138" s="30">
        <v>0.27600000000000002</v>
      </c>
      <c r="BP138" s="28">
        <v>41061</v>
      </c>
      <c r="BQ138" s="30">
        <v>0.51400000000000001</v>
      </c>
      <c r="BR138" s="28">
        <v>41061</v>
      </c>
      <c r="BS138" s="30">
        <v>0.94399999999999995</v>
      </c>
      <c r="BT138" s="41">
        <v>41061</v>
      </c>
      <c r="BU138" s="30">
        <v>1.278</v>
      </c>
      <c r="BV138" s="28">
        <v>41061</v>
      </c>
      <c r="BW138" s="30">
        <v>1.7589999999999999</v>
      </c>
      <c r="BX138" s="1446"/>
      <c r="BY138" s="93">
        <v>41061</v>
      </c>
      <c r="BZ138" s="723">
        <v>1.3639999999999999</v>
      </c>
      <c r="CA138" s="28">
        <v>41061</v>
      </c>
      <c r="CB138" s="723">
        <v>1.901</v>
      </c>
      <c r="CC138" s="28">
        <v>41061</v>
      </c>
      <c r="CD138" s="723">
        <v>2.63</v>
      </c>
      <c r="CE138" s="28">
        <v>41061</v>
      </c>
      <c r="CF138" s="723">
        <v>2.52</v>
      </c>
      <c r="CG138" s="28">
        <v>41061</v>
      </c>
      <c r="CH138" s="723">
        <v>2.8109999999999999</v>
      </c>
      <c r="CI138" s="41">
        <v>41061</v>
      </c>
      <c r="CJ138" s="30">
        <v>1.1839999999999999</v>
      </c>
      <c r="CK138" s="28">
        <v>41061</v>
      </c>
      <c r="CL138" s="30">
        <v>1.6648000000000001</v>
      </c>
      <c r="CM138" s="28">
        <v>41061</v>
      </c>
      <c r="CN138" s="30">
        <v>2.4455</v>
      </c>
      <c r="CO138" s="114">
        <v>41061</v>
      </c>
      <c r="CP138" s="30">
        <v>2.6402999999999999</v>
      </c>
      <c r="CQ138" s="28">
        <v>41061</v>
      </c>
      <c r="CR138" s="30">
        <v>3.2616999999999998</v>
      </c>
      <c r="CS138" s="41">
        <v>41061</v>
      </c>
      <c r="CT138" s="30">
        <v>1.6635</v>
      </c>
      <c r="CU138" s="28">
        <v>41061</v>
      </c>
      <c r="CV138" s="30">
        <v>2.4674</v>
      </c>
      <c r="CW138" s="28">
        <v>41061</v>
      </c>
      <c r="CX138" s="30">
        <v>3.0897000000000001</v>
      </c>
      <c r="CY138" s="114">
        <v>41061</v>
      </c>
      <c r="CZ138" s="30">
        <v>3.4742999999999999</v>
      </c>
      <c r="DA138" s="28">
        <v>41061</v>
      </c>
      <c r="DB138" s="30">
        <v>4.0602999999999998</v>
      </c>
      <c r="DC138" s="41">
        <v>41061</v>
      </c>
      <c r="DD138" s="30">
        <v>2.1676000000000002</v>
      </c>
      <c r="DE138" s="28">
        <v>41061</v>
      </c>
      <c r="DF138" s="30">
        <v>2.8563000000000001</v>
      </c>
      <c r="DG138" s="28">
        <v>41061</v>
      </c>
      <c r="DH138" s="30">
        <v>3.3064</v>
      </c>
      <c r="DI138" s="114">
        <v>41061</v>
      </c>
      <c r="DJ138" s="30">
        <v>3.5042</v>
      </c>
      <c r="DK138" s="28"/>
      <c r="DL138" s="30"/>
      <c r="DM138" s="41">
        <v>41061</v>
      </c>
      <c r="DN138" s="30">
        <v>3.0419</v>
      </c>
      <c r="DO138" s="28">
        <v>41061</v>
      </c>
      <c r="DP138" s="30">
        <v>3.7316000000000003</v>
      </c>
      <c r="DQ138" s="28">
        <v>41061</v>
      </c>
      <c r="DR138" s="30">
        <v>4.4360999999999997</v>
      </c>
      <c r="DS138" s="114">
        <v>41061</v>
      </c>
      <c r="DT138" s="30">
        <v>4.5365000000000002</v>
      </c>
      <c r="DU138" s="28"/>
      <c r="DV138" s="30"/>
      <c r="DW138" s="41">
        <v>41061</v>
      </c>
      <c r="DX138" s="30">
        <v>4.1357999999999997</v>
      </c>
      <c r="DY138" s="28">
        <v>41061</v>
      </c>
      <c r="DZ138" s="30">
        <v>5.3105000000000002</v>
      </c>
      <c r="EA138" s="28">
        <v>41061</v>
      </c>
      <c r="EB138" s="30">
        <v>6.2496</v>
      </c>
      <c r="EC138" s="114">
        <v>41061</v>
      </c>
      <c r="ED138" s="30">
        <v>6.3421000000000003</v>
      </c>
      <c r="EE138" s="28"/>
      <c r="EF138" s="23"/>
      <c r="EG138" s="1446"/>
      <c r="EH138" s="76">
        <v>41061</v>
      </c>
      <c r="EI138" s="284">
        <v>2.4939</v>
      </c>
      <c r="EJ138" s="73">
        <v>41061</v>
      </c>
      <c r="EK138" s="284">
        <v>3.6493000000000002</v>
      </c>
      <c r="EL138" s="73">
        <v>41061</v>
      </c>
      <c r="EM138" s="284">
        <v>4.4089</v>
      </c>
      <c r="EN138" s="73">
        <v>41061</v>
      </c>
      <c r="EO138" s="284">
        <v>4.5900999999999996</v>
      </c>
      <c r="EP138" s="73">
        <v>41061</v>
      </c>
      <c r="EQ138" s="869">
        <v>5.3356000000000003</v>
      </c>
      <c r="ER138" s="76">
        <v>41061</v>
      </c>
      <c r="ES138" s="284">
        <v>2.931</v>
      </c>
      <c r="ET138" s="73">
        <v>41061</v>
      </c>
      <c r="EU138" s="284">
        <v>3.5084</v>
      </c>
      <c r="EV138" s="73">
        <v>41061</v>
      </c>
      <c r="EW138" s="284">
        <v>3.8567</v>
      </c>
      <c r="EX138" s="73">
        <v>41061</v>
      </c>
      <c r="EY138" s="284">
        <v>4.3156999999999996</v>
      </c>
      <c r="EZ138" s="73">
        <v>41061</v>
      </c>
      <c r="FA138" s="284">
        <v>5.0297999999999998</v>
      </c>
      <c r="FB138" s="1446"/>
      <c r="FC138" s="881">
        <v>41061</v>
      </c>
      <c r="FD138" s="184">
        <v>13.163</v>
      </c>
    </row>
    <row r="139" spans="1:160">
      <c r="A139" s="5">
        <f t="shared" si="3"/>
        <v>41068</v>
      </c>
      <c r="B139" s="41">
        <v>41068</v>
      </c>
      <c r="C139" s="30">
        <v>0.24979999999999999</v>
      </c>
      <c r="D139" s="28">
        <v>41068</v>
      </c>
      <c r="E139" s="30">
        <v>0.56659999999999999</v>
      </c>
      <c r="F139" s="28">
        <v>41068</v>
      </c>
      <c r="G139" s="30">
        <v>1.1257999999999999</v>
      </c>
      <c r="H139" s="28">
        <v>41068</v>
      </c>
      <c r="I139" s="30">
        <v>1.5369999999999999</v>
      </c>
      <c r="J139" s="28">
        <v>41068</v>
      </c>
      <c r="K139" s="99">
        <v>2.1111</v>
      </c>
      <c r="L139" s="41">
        <v>41068</v>
      </c>
      <c r="M139" s="30">
        <v>1.2833000000000001</v>
      </c>
      <c r="N139" s="28">
        <v>41068</v>
      </c>
      <c r="O139" s="30">
        <v>2.1025999999999998</v>
      </c>
      <c r="P139" s="28">
        <v>41068</v>
      </c>
      <c r="Q139" s="30">
        <v>2.7848999999999999</v>
      </c>
      <c r="R139" s="28">
        <v>41068</v>
      </c>
      <c r="S139" s="30">
        <v>3.0848</v>
      </c>
      <c r="T139" s="28">
        <v>41068</v>
      </c>
      <c r="U139" s="30">
        <v>3.4304000000000001</v>
      </c>
      <c r="V139" s="119">
        <v>41068</v>
      </c>
      <c r="W139" s="30">
        <v>1.3538000000000001</v>
      </c>
      <c r="X139" s="28">
        <v>41068</v>
      </c>
      <c r="Y139" s="30">
        <v>2.1202999999999999</v>
      </c>
      <c r="Z139" s="28">
        <v>41068</v>
      </c>
      <c r="AA139" s="30">
        <v>2.8254000000000001</v>
      </c>
      <c r="AB139" s="28">
        <v>41068</v>
      </c>
      <c r="AC139" s="30">
        <v>3.1408999999999998</v>
      </c>
      <c r="AD139" s="28">
        <v>41068</v>
      </c>
      <c r="AE139" s="30">
        <v>3.4544999999999999</v>
      </c>
      <c r="AF139" s="890">
        <v>41068</v>
      </c>
      <c r="AG139" s="30">
        <v>7.9000000000000001E-2</v>
      </c>
      <c r="AH139" s="890">
        <v>41068</v>
      </c>
      <c r="AI139" s="30">
        <v>8.1000000000000003E-2</v>
      </c>
      <c r="AJ139" s="41">
        <v>41068</v>
      </c>
      <c r="AK139" s="30">
        <v>6.7000000000000004E-2</v>
      </c>
      <c r="AL139" s="28">
        <v>41068</v>
      </c>
      <c r="AM139" s="30">
        <v>3.2000000000000001E-2</v>
      </c>
      <c r="AN139" s="28">
        <v>41068</v>
      </c>
      <c r="AO139" s="30">
        <v>0.42699999999999999</v>
      </c>
      <c r="AP139" s="41">
        <v>41068</v>
      </c>
      <c r="AQ139" s="30">
        <v>1.8719999999999999</v>
      </c>
      <c r="AR139" s="28">
        <v>41068</v>
      </c>
      <c r="AS139" s="30">
        <v>1.5310000000000001</v>
      </c>
      <c r="AT139" s="41">
        <v>41068</v>
      </c>
      <c r="AU139" s="30">
        <v>2.5129999999999999</v>
      </c>
      <c r="AV139" s="119">
        <v>41068</v>
      </c>
      <c r="AW139" s="30">
        <v>2.6762000000000001</v>
      </c>
      <c r="AX139" s="119">
        <v>41068</v>
      </c>
      <c r="AY139" s="99">
        <v>2.7919999999999998</v>
      </c>
      <c r="AZ139" s="41">
        <v>41068</v>
      </c>
      <c r="BA139" s="30">
        <v>0.6371</v>
      </c>
      <c r="BB139" s="28">
        <v>41068</v>
      </c>
      <c r="BC139" s="30">
        <v>1.2081999999999999</v>
      </c>
      <c r="BD139" s="28">
        <v>41068</v>
      </c>
      <c r="BE139" s="30">
        <v>1.6644000000000001</v>
      </c>
      <c r="BF139" s="28">
        <v>41068</v>
      </c>
      <c r="BG139" s="30">
        <v>2.0165999999999999</v>
      </c>
      <c r="BH139" s="28">
        <v>41068</v>
      </c>
      <c r="BI139" s="30">
        <v>2.29</v>
      </c>
      <c r="BJ139" s="890">
        <v>41068</v>
      </c>
      <c r="BK139" s="30">
        <v>1.9830000000000001</v>
      </c>
      <c r="BL139" s="890">
        <v>41068</v>
      </c>
      <c r="BM139" s="30">
        <v>2.081</v>
      </c>
      <c r="BN139" s="41">
        <v>41068</v>
      </c>
      <c r="BO139" s="30">
        <v>0.307</v>
      </c>
      <c r="BP139" s="28">
        <v>41068</v>
      </c>
      <c r="BQ139" s="30">
        <v>0.60299999999999998</v>
      </c>
      <c r="BR139" s="28">
        <v>41068</v>
      </c>
      <c r="BS139" s="30">
        <v>1.069</v>
      </c>
      <c r="BT139" s="41">
        <v>41068</v>
      </c>
      <c r="BU139" s="30">
        <v>1.413</v>
      </c>
      <c r="BV139" s="28">
        <v>41068</v>
      </c>
      <c r="BW139" s="30">
        <v>1.9340000000000002</v>
      </c>
      <c r="BX139" s="1446"/>
      <c r="BY139" s="93">
        <v>41068</v>
      </c>
      <c r="BZ139" s="723">
        <v>1.3420000000000001</v>
      </c>
      <c r="CA139" s="28">
        <v>41068</v>
      </c>
      <c r="CB139" s="723">
        <v>2.032</v>
      </c>
      <c r="CC139" s="28">
        <v>41068</v>
      </c>
      <c r="CD139" s="723">
        <v>2.778</v>
      </c>
      <c r="CE139" s="28">
        <v>41068</v>
      </c>
      <c r="CF139" s="723">
        <v>2.6659999999999999</v>
      </c>
      <c r="CG139" s="28">
        <v>41068</v>
      </c>
      <c r="CH139" s="723">
        <v>2.952</v>
      </c>
      <c r="CI139" s="41">
        <v>41068</v>
      </c>
      <c r="CJ139" s="30">
        <v>1.1574</v>
      </c>
      <c r="CK139" s="28">
        <v>41068</v>
      </c>
      <c r="CL139" s="30">
        <v>1.8033999999999999</v>
      </c>
      <c r="CM139" s="28">
        <v>41068</v>
      </c>
      <c r="CN139" s="30">
        <v>2.5987</v>
      </c>
      <c r="CO139" s="114">
        <v>41068</v>
      </c>
      <c r="CP139" s="30">
        <v>2.7884000000000002</v>
      </c>
      <c r="CQ139" s="28">
        <v>41068</v>
      </c>
      <c r="CR139" s="30">
        <v>3.4083999999999999</v>
      </c>
      <c r="CS139" s="41">
        <v>41068</v>
      </c>
      <c r="CT139" s="30">
        <v>1.6444000000000001</v>
      </c>
      <c r="CU139" s="28">
        <v>41068</v>
      </c>
      <c r="CV139" s="30">
        <v>2.6135000000000002</v>
      </c>
      <c r="CW139" s="28">
        <v>41068</v>
      </c>
      <c r="CX139" s="30">
        <v>3.2503000000000002</v>
      </c>
      <c r="CY139" s="114">
        <v>41068</v>
      </c>
      <c r="CZ139" s="30">
        <v>3.6299000000000001</v>
      </c>
      <c r="DA139" s="28">
        <v>41068</v>
      </c>
      <c r="DB139" s="30">
        <v>4.2145000000000001</v>
      </c>
      <c r="DC139" s="41">
        <v>41068</v>
      </c>
      <c r="DD139" s="30">
        <v>2.1316999999999999</v>
      </c>
      <c r="DE139" s="28">
        <v>41068</v>
      </c>
      <c r="DF139" s="30">
        <v>2.9855999999999998</v>
      </c>
      <c r="DG139" s="28">
        <v>41068</v>
      </c>
      <c r="DH139" s="30">
        <v>3.4502999999999999</v>
      </c>
      <c r="DI139" s="114">
        <v>41068</v>
      </c>
      <c r="DJ139" s="30">
        <v>3.6431</v>
      </c>
      <c r="DK139" s="28"/>
      <c r="DL139" s="30"/>
      <c r="DM139" s="41">
        <v>41068</v>
      </c>
      <c r="DN139" s="30">
        <v>2.9533</v>
      </c>
      <c r="DO139" s="28">
        <v>41068</v>
      </c>
      <c r="DP139" s="30">
        <v>3.8083</v>
      </c>
      <c r="DQ139" s="28">
        <v>41068</v>
      </c>
      <c r="DR139" s="30">
        <v>4.6272000000000002</v>
      </c>
      <c r="DS139" s="114">
        <v>41068</v>
      </c>
      <c r="DT139" s="30">
        <v>4.7226999999999997</v>
      </c>
      <c r="DU139" s="28"/>
      <c r="DV139" s="30"/>
      <c r="DW139" s="41">
        <v>41068</v>
      </c>
      <c r="DX139" s="30">
        <v>4.0117000000000003</v>
      </c>
      <c r="DY139" s="28">
        <v>41068</v>
      </c>
      <c r="DZ139" s="30">
        <v>5.3517000000000001</v>
      </c>
      <c r="EA139" s="28">
        <v>41068</v>
      </c>
      <c r="EB139" s="30">
        <v>6.3052999999999999</v>
      </c>
      <c r="EC139" s="114">
        <v>41068</v>
      </c>
      <c r="ED139" s="30">
        <v>6.3926999999999996</v>
      </c>
      <c r="EE139" s="28"/>
      <c r="EF139" s="23"/>
      <c r="EG139" s="1446"/>
      <c r="EH139" s="76">
        <v>41068</v>
      </c>
      <c r="EI139" s="284">
        <v>2.4939</v>
      </c>
      <c r="EJ139" s="73">
        <v>41068</v>
      </c>
      <c r="EK139" s="284">
        <v>3.6493000000000002</v>
      </c>
      <c r="EL139" s="73">
        <v>41068</v>
      </c>
      <c r="EM139" s="284">
        <v>4.4089</v>
      </c>
      <c r="EN139" s="73">
        <v>41068</v>
      </c>
      <c r="EO139" s="284">
        <v>4.5900999999999996</v>
      </c>
      <c r="EP139" s="73">
        <v>41068</v>
      </c>
      <c r="EQ139" s="869">
        <v>5.3356000000000003</v>
      </c>
      <c r="ER139" s="76">
        <v>41068</v>
      </c>
      <c r="ES139" s="284">
        <v>2.931</v>
      </c>
      <c r="ET139" s="73">
        <v>41068</v>
      </c>
      <c r="EU139" s="284">
        <v>3.5084</v>
      </c>
      <c r="EV139" s="73">
        <v>41068</v>
      </c>
      <c r="EW139" s="284">
        <v>3.8567</v>
      </c>
      <c r="EX139" s="73">
        <v>41068</v>
      </c>
      <c r="EY139" s="284">
        <v>4.3156999999999996</v>
      </c>
      <c r="EZ139" s="73">
        <v>41068</v>
      </c>
      <c r="FA139" s="284">
        <v>5.0297999999999998</v>
      </c>
      <c r="FB139" s="1446"/>
      <c r="FC139" s="881">
        <v>41068</v>
      </c>
      <c r="FD139" s="184">
        <v>12.840999999999999</v>
      </c>
    </row>
    <row r="140" spans="1:160">
      <c r="A140" s="5">
        <f t="shared" si="3"/>
        <v>41075</v>
      </c>
      <c r="B140" s="41">
        <v>41075</v>
      </c>
      <c r="C140" s="30">
        <v>0.26190000000000002</v>
      </c>
      <c r="D140" s="28">
        <v>41075</v>
      </c>
      <c r="E140" s="30">
        <v>0.63119999999999998</v>
      </c>
      <c r="F140" s="28">
        <v>41075</v>
      </c>
      <c r="G140" s="30">
        <v>1.2115</v>
      </c>
      <c r="H140" s="28">
        <v>41075</v>
      </c>
      <c r="I140" s="30">
        <v>1.6419000000000001</v>
      </c>
      <c r="J140" s="28">
        <v>41075</v>
      </c>
      <c r="K140" s="99">
        <v>2.2048999999999999</v>
      </c>
      <c r="L140" s="41">
        <v>41075</v>
      </c>
      <c r="M140" s="30">
        <v>1.4233</v>
      </c>
      <c r="N140" s="28">
        <v>41075</v>
      </c>
      <c r="O140" s="30">
        <v>2.2195</v>
      </c>
      <c r="P140" s="28">
        <v>41075</v>
      </c>
      <c r="Q140" s="30">
        <v>2.9146000000000001</v>
      </c>
      <c r="R140" s="28">
        <v>41075</v>
      </c>
      <c r="S140" s="30">
        <v>3.2244999999999999</v>
      </c>
      <c r="T140" s="28">
        <v>41075</v>
      </c>
      <c r="U140" s="30">
        <v>3.5956999999999999</v>
      </c>
      <c r="V140" s="119">
        <v>41075</v>
      </c>
      <c r="W140" s="30">
        <v>1.4681999999999999</v>
      </c>
      <c r="X140" s="28">
        <v>41075</v>
      </c>
      <c r="Y140" s="30">
        <v>2.2326000000000001</v>
      </c>
      <c r="Z140" s="28">
        <v>41075</v>
      </c>
      <c r="AA140" s="30">
        <v>2.9504999999999999</v>
      </c>
      <c r="AB140" s="28">
        <v>41075</v>
      </c>
      <c r="AC140" s="30">
        <v>3.2759999999999998</v>
      </c>
      <c r="AD140" s="28">
        <v>41075</v>
      </c>
      <c r="AE140" s="30">
        <v>3.6151999999999997</v>
      </c>
      <c r="AF140" s="890">
        <v>41075</v>
      </c>
      <c r="AG140" s="30">
        <v>8.3000000000000004E-2</v>
      </c>
      <c r="AH140" s="890">
        <v>41075</v>
      </c>
      <c r="AI140" s="30">
        <v>8.5000000000000006E-2</v>
      </c>
      <c r="AJ140" s="41">
        <v>41075</v>
      </c>
      <c r="AK140" s="30">
        <v>6.7000000000000004E-2</v>
      </c>
      <c r="AL140" s="28">
        <v>41075</v>
      </c>
      <c r="AM140" s="30">
        <v>2.5000000000000001E-2</v>
      </c>
      <c r="AN140" s="28">
        <v>41075</v>
      </c>
      <c r="AO140" s="30">
        <v>0.43</v>
      </c>
      <c r="AP140" s="41">
        <v>41075</v>
      </c>
      <c r="AQ140" s="30">
        <v>1.8719999999999999</v>
      </c>
      <c r="AR140" s="28">
        <v>41075</v>
      </c>
      <c r="AS140" s="30">
        <v>1.556</v>
      </c>
      <c r="AT140" s="41">
        <v>41075</v>
      </c>
      <c r="AU140" s="30">
        <v>2.585</v>
      </c>
      <c r="AV140" s="119">
        <v>41075</v>
      </c>
      <c r="AW140" s="30">
        <v>2.7542999999999997</v>
      </c>
      <c r="AX140" s="119">
        <v>41075</v>
      </c>
      <c r="AY140" s="99">
        <v>2.8769999999999998</v>
      </c>
      <c r="AZ140" s="41">
        <v>41075</v>
      </c>
      <c r="BA140" s="30">
        <v>0.65920000000000001</v>
      </c>
      <c r="BB140" s="28">
        <v>41075</v>
      </c>
      <c r="BC140" s="30">
        <v>1.3035999999999999</v>
      </c>
      <c r="BD140" s="28">
        <v>41075</v>
      </c>
      <c r="BE140" s="30">
        <v>1.7679</v>
      </c>
      <c r="BF140" s="28">
        <v>41075</v>
      </c>
      <c r="BG140" s="30">
        <v>2.1471</v>
      </c>
      <c r="BH140" s="28">
        <v>41075</v>
      </c>
      <c r="BI140" s="30">
        <v>2.4222000000000001</v>
      </c>
      <c r="BJ140" s="890">
        <v>41075</v>
      </c>
      <c r="BK140" s="30">
        <v>2.0939999999999999</v>
      </c>
      <c r="BL140" s="890">
        <v>41075</v>
      </c>
      <c r="BM140" s="30">
        <v>2.2200000000000002</v>
      </c>
      <c r="BN140" s="41">
        <v>41075</v>
      </c>
      <c r="BO140" s="30">
        <v>0.29499999999999998</v>
      </c>
      <c r="BP140" s="28">
        <v>41075</v>
      </c>
      <c r="BQ140" s="30">
        <v>0.56699999999999995</v>
      </c>
      <c r="BR140" s="28">
        <v>41075</v>
      </c>
      <c r="BS140" s="30">
        <v>1.006</v>
      </c>
      <c r="BT140" s="41">
        <v>41075</v>
      </c>
      <c r="BU140" s="30">
        <v>1.341</v>
      </c>
      <c r="BV140" s="28">
        <v>41075</v>
      </c>
      <c r="BW140" s="30">
        <v>1.8519999999999999</v>
      </c>
      <c r="BX140" s="1446"/>
      <c r="BY140" s="93">
        <v>41075</v>
      </c>
      <c r="BZ140" s="723">
        <v>1.355</v>
      </c>
      <c r="CA140" s="28">
        <v>41075</v>
      </c>
      <c r="CB140" s="723">
        <v>2.0939999999999999</v>
      </c>
      <c r="CC140" s="28">
        <v>41075</v>
      </c>
      <c r="CD140" s="723">
        <v>2.879</v>
      </c>
      <c r="CE140" s="28">
        <v>41075</v>
      </c>
      <c r="CF140" s="723">
        <v>2.782</v>
      </c>
      <c r="CG140" s="28">
        <v>41075</v>
      </c>
      <c r="CH140" s="723">
        <v>3.093</v>
      </c>
      <c r="CI140" s="41">
        <v>41075</v>
      </c>
      <c r="CJ140" s="30">
        <v>1.1604000000000001</v>
      </c>
      <c r="CK140" s="28">
        <v>41075</v>
      </c>
      <c r="CL140" s="30">
        <v>1.8298999999999999</v>
      </c>
      <c r="CM140" s="28">
        <v>41075</v>
      </c>
      <c r="CN140" s="30">
        <v>2.6627000000000001</v>
      </c>
      <c r="CO140" s="114">
        <v>41075</v>
      </c>
      <c r="CP140" s="30">
        <v>2.8788999999999998</v>
      </c>
      <c r="CQ140" s="28">
        <v>41075</v>
      </c>
      <c r="CR140" s="30">
        <v>3.5249000000000001</v>
      </c>
      <c r="CS140" s="41">
        <v>41075</v>
      </c>
      <c r="CT140" s="30">
        <v>1.6188</v>
      </c>
      <c r="CU140" s="28">
        <v>41075</v>
      </c>
      <c r="CV140" s="30">
        <v>2.6614</v>
      </c>
      <c r="CW140" s="28">
        <v>41075</v>
      </c>
      <c r="CX140" s="30">
        <v>3.3357000000000001</v>
      </c>
      <c r="CY140" s="114">
        <v>41075</v>
      </c>
      <c r="CZ140" s="30">
        <v>3.7418</v>
      </c>
      <c r="DA140" s="28">
        <v>41075</v>
      </c>
      <c r="DB140" s="30">
        <v>4.3024000000000004</v>
      </c>
      <c r="DC140" s="41">
        <v>41075</v>
      </c>
      <c r="DD140" s="30">
        <v>2.1214</v>
      </c>
      <c r="DE140" s="28">
        <v>41075</v>
      </c>
      <c r="DF140" s="30">
        <v>3.0489000000000002</v>
      </c>
      <c r="DG140" s="28">
        <v>41075</v>
      </c>
      <c r="DH140" s="30">
        <v>3.5510000000000002</v>
      </c>
      <c r="DI140" s="114">
        <v>41075</v>
      </c>
      <c r="DJ140" s="30">
        <v>3.7904</v>
      </c>
      <c r="DK140" s="28"/>
      <c r="DL140" s="30"/>
      <c r="DM140" s="41">
        <v>41075</v>
      </c>
      <c r="DN140" s="30">
        <v>2.9569000000000001</v>
      </c>
      <c r="DO140" s="28">
        <v>41075</v>
      </c>
      <c r="DP140" s="30">
        <v>3.8853999999999997</v>
      </c>
      <c r="DQ140" s="28">
        <v>41075</v>
      </c>
      <c r="DR140" s="30">
        <v>4.7419000000000002</v>
      </c>
      <c r="DS140" s="114">
        <v>41075</v>
      </c>
      <c r="DT140" s="30">
        <v>4.8638000000000003</v>
      </c>
      <c r="DU140" s="28"/>
      <c r="DV140" s="30"/>
      <c r="DW140" s="41">
        <v>41075</v>
      </c>
      <c r="DX140" s="30">
        <v>3.9478999999999997</v>
      </c>
      <c r="DY140" s="28">
        <v>41075</v>
      </c>
      <c r="DZ140" s="30">
        <v>5.3563999999999998</v>
      </c>
      <c r="EA140" s="28">
        <v>41075</v>
      </c>
      <c r="EB140" s="30">
        <v>6.3474000000000004</v>
      </c>
      <c r="EC140" s="114">
        <v>41075</v>
      </c>
      <c r="ED140" s="30">
        <v>6.4614000000000003</v>
      </c>
      <c r="EE140" s="28"/>
      <c r="EF140" s="23"/>
      <c r="EG140" s="1446"/>
      <c r="EH140" s="76">
        <v>41075</v>
      </c>
      <c r="EI140" s="284">
        <v>2.4939</v>
      </c>
      <c r="EJ140" s="73">
        <v>41075</v>
      </c>
      <c r="EK140" s="284">
        <v>3.6493000000000002</v>
      </c>
      <c r="EL140" s="73">
        <v>41075</v>
      </c>
      <c r="EM140" s="284">
        <v>4.4089</v>
      </c>
      <c r="EN140" s="73">
        <v>41075</v>
      </c>
      <c r="EO140" s="284">
        <v>4.5900999999999996</v>
      </c>
      <c r="EP140" s="73">
        <v>41075</v>
      </c>
      <c r="EQ140" s="869">
        <v>5.3356000000000003</v>
      </c>
      <c r="ER140" s="76">
        <v>41075</v>
      </c>
      <c r="ES140" s="284">
        <v>2.931</v>
      </c>
      <c r="ET140" s="73">
        <v>41075</v>
      </c>
      <c r="EU140" s="284">
        <v>3.5084</v>
      </c>
      <c r="EV140" s="73">
        <v>41075</v>
      </c>
      <c r="EW140" s="284">
        <v>3.8567</v>
      </c>
      <c r="EX140" s="73">
        <v>41075</v>
      </c>
      <c r="EY140" s="284">
        <v>4.3156999999999996</v>
      </c>
      <c r="EZ140" s="73">
        <v>41075</v>
      </c>
      <c r="FA140" s="284">
        <v>5.0297999999999998</v>
      </c>
      <c r="FB140" s="1446"/>
      <c r="FC140" s="881">
        <v>41075</v>
      </c>
      <c r="FD140" s="184">
        <v>12.582000000000001</v>
      </c>
    </row>
    <row r="141" spans="1:160">
      <c r="A141" s="5">
        <f t="shared" ref="A141:A172" si="4">AJ141</f>
        <v>41082</v>
      </c>
      <c r="B141" s="41">
        <v>41082</v>
      </c>
      <c r="C141" s="30">
        <v>0.31630000000000003</v>
      </c>
      <c r="D141" s="28">
        <v>41082</v>
      </c>
      <c r="E141" s="30">
        <v>0.73809999999999998</v>
      </c>
      <c r="F141" s="28">
        <v>41082</v>
      </c>
      <c r="G141" s="30">
        <v>1.3251999999999999</v>
      </c>
      <c r="H141" s="28">
        <v>41082</v>
      </c>
      <c r="I141" s="30">
        <v>1.7619</v>
      </c>
      <c r="J141" s="28">
        <v>41082</v>
      </c>
      <c r="K141" s="99">
        <v>2.2793999999999999</v>
      </c>
      <c r="L141" s="41">
        <v>41082</v>
      </c>
      <c r="M141" s="30">
        <v>1.3325</v>
      </c>
      <c r="N141" s="28">
        <v>41082</v>
      </c>
      <c r="O141" s="30">
        <v>2.1951000000000001</v>
      </c>
      <c r="P141" s="28">
        <v>41082</v>
      </c>
      <c r="Q141" s="30">
        <v>2.9590000000000001</v>
      </c>
      <c r="R141" s="28">
        <v>41082</v>
      </c>
      <c r="S141" s="30">
        <v>3.2774999999999999</v>
      </c>
      <c r="T141" s="28">
        <v>41082</v>
      </c>
      <c r="U141" s="30">
        <v>3.6701999999999999</v>
      </c>
      <c r="V141" s="119">
        <v>41082</v>
      </c>
      <c r="W141" s="30">
        <v>1.3938999999999999</v>
      </c>
      <c r="X141" s="28">
        <v>41082</v>
      </c>
      <c r="Y141" s="30">
        <v>2.2107000000000001</v>
      </c>
      <c r="Z141" s="28">
        <v>41082</v>
      </c>
      <c r="AA141" s="30">
        <v>2.9923000000000002</v>
      </c>
      <c r="AB141" s="28">
        <v>41082</v>
      </c>
      <c r="AC141" s="30">
        <v>3.3264</v>
      </c>
      <c r="AD141" s="28">
        <v>41082</v>
      </c>
      <c r="AE141" s="30">
        <v>3.6972</v>
      </c>
      <c r="AF141" s="890">
        <v>41082</v>
      </c>
      <c r="AG141" s="30">
        <v>8.5000000000000006E-2</v>
      </c>
      <c r="AH141" s="890">
        <v>41082</v>
      </c>
      <c r="AI141" s="30">
        <v>8.5999999999999993E-2</v>
      </c>
      <c r="AJ141" s="41">
        <v>41082</v>
      </c>
      <c r="AK141" s="30">
        <v>6.7000000000000004E-2</v>
      </c>
      <c r="AL141" s="28">
        <v>41082</v>
      </c>
      <c r="AM141" s="30">
        <v>0.107</v>
      </c>
      <c r="AN141" s="28">
        <v>41082</v>
      </c>
      <c r="AO141" s="30">
        <v>0.55300000000000005</v>
      </c>
      <c r="AP141" s="41">
        <v>41082</v>
      </c>
      <c r="AQ141" s="30">
        <v>1.8719999999999999</v>
      </c>
      <c r="AR141" s="28">
        <v>41082</v>
      </c>
      <c r="AS141" s="30">
        <v>1.448</v>
      </c>
      <c r="AT141" s="41">
        <v>41082</v>
      </c>
      <c r="AU141" s="30">
        <v>2.6019999999999999</v>
      </c>
      <c r="AV141" s="119">
        <v>41082</v>
      </c>
      <c r="AW141" s="30">
        <v>2.7545000000000002</v>
      </c>
      <c r="AX141" s="119">
        <v>41082</v>
      </c>
      <c r="AY141" s="99">
        <v>2.879</v>
      </c>
      <c r="AZ141" s="41">
        <v>41082</v>
      </c>
      <c r="BA141" s="30">
        <v>0.70089999999999997</v>
      </c>
      <c r="BB141" s="28">
        <v>41082</v>
      </c>
      <c r="BC141" s="30">
        <v>1.3645</v>
      </c>
      <c r="BD141" s="28">
        <v>41082</v>
      </c>
      <c r="BE141" s="30">
        <v>1.8917000000000002</v>
      </c>
      <c r="BF141" s="28">
        <v>41082</v>
      </c>
      <c r="BG141" s="30">
        <v>2.2909000000000002</v>
      </c>
      <c r="BH141" s="28">
        <v>41082</v>
      </c>
      <c r="BI141" s="30">
        <v>2.5596999999999999</v>
      </c>
      <c r="BJ141" s="890">
        <v>41082</v>
      </c>
      <c r="BK141" s="30">
        <v>2.2480000000000002</v>
      </c>
      <c r="BL141" s="890">
        <v>41082</v>
      </c>
      <c r="BM141" s="30">
        <v>2.3759999999999999</v>
      </c>
      <c r="BN141" s="41">
        <v>41082</v>
      </c>
      <c r="BO141" s="30">
        <v>0.33900000000000002</v>
      </c>
      <c r="BP141" s="28">
        <v>41082</v>
      </c>
      <c r="BQ141" s="30">
        <v>0.64300000000000002</v>
      </c>
      <c r="BR141" s="28">
        <v>41082</v>
      </c>
      <c r="BS141" s="30">
        <v>1.1339999999999999</v>
      </c>
      <c r="BT141" s="41">
        <v>41082</v>
      </c>
      <c r="BU141" s="30">
        <v>1.4510000000000001</v>
      </c>
      <c r="BV141" s="28">
        <v>41082</v>
      </c>
      <c r="BW141" s="30">
        <v>1.9450000000000001</v>
      </c>
      <c r="BX141" s="1446"/>
      <c r="BY141" s="93">
        <v>41082</v>
      </c>
      <c r="BZ141" s="723">
        <v>1.44</v>
      </c>
      <c r="CA141" s="28">
        <v>41082</v>
      </c>
      <c r="CB141" s="723">
        <v>2.1019999999999999</v>
      </c>
      <c r="CC141" s="28">
        <v>41082</v>
      </c>
      <c r="CD141" s="723">
        <v>2.9140000000000001</v>
      </c>
      <c r="CE141" s="28">
        <v>41082</v>
      </c>
      <c r="CF141" s="723">
        <v>2.8260000000000001</v>
      </c>
      <c r="CG141" s="28">
        <v>41082</v>
      </c>
      <c r="CH141" s="723">
        <v>3.1379999999999999</v>
      </c>
      <c r="CI141" s="41">
        <v>41082</v>
      </c>
      <c r="CJ141" s="30">
        <v>1.2930999999999999</v>
      </c>
      <c r="CK141" s="28">
        <v>41082</v>
      </c>
      <c r="CL141" s="30">
        <v>1.8851</v>
      </c>
      <c r="CM141" s="28">
        <v>41082</v>
      </c>
      <c r="CN141" s="30">
        <v>2.6953</v>
      </c>
      <c r="CO141" s="114">
        <v>41082</v>
      </c>
      <c r="CP141" s="30">
        <v>2.9710999999999999</v>
      </c>
      <c r="CQ141" s="28">
        <v>41082</v>
      </c>
      <c r="CR141" s="30">
        <v>3.6225000000000001</v>
      </c>
      <c r="CS141" s="41">
        <v>41082</v>
      </c>
      <c r="CT141" s="30">
        <v>1.7513000000000001</v>
      </c>
      <c r="CU141" s="28">
        <v>41082</v>
      </c>
      <c r="CV141" s="30">
        <v>2.7473999999999998</v>
      </c>
      <c r="CW141" s="28">
        <v>41082</v>
      </c>
      <c r="CX141" s="30">
        <v>3.4192</v>
      </c>
      <c r="CY141" s="114">
        <v>41082</v>
      </c>
      <c r="CZ141" s="30">
        <v>3.8348</v>
      </c>
      <c r="DA141" s="28">
        <v>41082</v>
      </c>
      <c r="DB141" s="30">
        <v>4.4008000000000003</v>
      </c>
      <c r="DC141" s="41">
        <v>41082</v>
      </c>
      <c r="DD141" s="30">
        <v>2.242</v>
      </c>
      <c r="DE141" s="28">
        <v>41082</v>
      </c>
      <c r="DF141" s="30">
        <v>3.0918999999999999</v>
      </c>
      <c r="DG141" s="28">
        <v>41082</v>
      </c>
      <c r="DH141" s="30">
        <v>3.6015000000000001</v>
      </c>
      <c r="DI141" s="114">
        <v>41082</v>
      </c>
      <c r="DJ141" s="30">
        <v>3.8504</v>
      </c>
      <c r="DK141" s="28"/>
      <c r="DL141" s="30"/>
      <c r="DM141" s="41">
        <v>41082</v>
      </c>
      <c r="DN141" s="30">
        <v>2.9878999999999998</v>
      </c>
      <c r="DO141" s="28">
        <v>41082</v>
      </c>
      <c r="DP141" s="30">
        <v>3.9119000000000002</v>
      </c>
      <c r="DQ141" s="28">
        <v>41082</v>
      </c>
      <c r="DR141" s="30">
        <v>4.7912999999999997</v>
      </c>
      <c r="DS141" s="114">
        <v>41082</v>
      </c>
      <c r="DT141" s="30">
        <v>4.9263000000000003</v>
      </c>
      <c r="DU141" s="28"/>
      <c r="DV141" s="30"/>
      <c r="DW141" s="41">
        <v>41082</v>
      </c>
      <c r="DX141" s="30">
        <v>3.8273000000000001</v>
      </c>
      <c r="DY141" s="28">
        <v>41082</v>
      </c>
      <c r="DZ141" s="30">
        <v>5.1582999999999997</v>
      </c>
      <c r="EA141" s="28">
        <v>41082</v>
      </c>
      <c r="EB141" s="30">
        <v>6.1768999999999998</v>
      </c>
      <c r="EC141" s="114">
        <v>41082</v>
      </c>
      <c r="ED141" s="30">
        <v>6.3003999999999998</v>
      </c>
      <c r="EE141" s="28"/>
      <c r="EF141" s="23"/>
      <c r="EG141" s="1446"/>
      <c r="EH141" s="76">
        <v>41082</v>
      </c>
      <c r="EI141" s="284">
        <v>2.4939</v>
      </c>
      <c r="EJ141" s="73">
        <v>41082</v>
      </c>
      <c r="EK141" s="284">
        <v>3.6493000000000002</v>
      </c>
      <c r="EL141" s="73">
        <v>41082</v>
      </c>
      <c r="EM141" s="284">
        <v>4.4089</v>
      </c>
      <c r="EN141" s="73">
        <v>41082</v>
      </c>
      <c r="EO141" s="284">
        <v>4.5900999999999996</v>
      </c>
      <c r="EP141" s="73">
        <v>41082</v>
      </c>
      <c r="EQ141" s="869">
        <v>5.3356000000000003</v>
      </c>
      <c r="ER141" s="76">
        <v>41082</v>
      </c>
      <c r="ES141" s="284">
        <v>2.931</v>
      </c>
      <c r="ET141" s="73">
        <v>41082</v>
      </c>
      <c r="EU141" s="284">
        <v>3.5084</v>
      </c>
      <c r="EV141" s="73">
        <v>41082</v>
      </c>
      <c r="EW141" s="284">
        <v>3.8567</v>
      </c>
      <c r="EX141" s="73">
        <v>41082</v>
      </c>
      <c r="EY141" s="284">
        <v>4.3156999999999996</v>
      </c>
      <c r="EZ141" s="73">
        <v>41082</v>
      </c>
      <c r="FA141" s="284">
        <v>5.0297999999999998</v>
      </c>
      <c r="FB141" s="1446"/>
      <c r="FC141" s="881">
        <v>41082</v>
      </c>
      <c r="FD141" s="184">
        <v>12.433999999999999</v>
      </c>
    </row>
    <row r="142" spans="1:160">
      <c r="A142" s="5">
        <f t="shared" si="4"/>
        <v>41089</v>
      </c>
      <c r="B142" s="41">
        <v>41089</v>
      </c>
      <c r="C142" s="30">
        <v>0.33679999999999999</v>
      </c>
      <c r="D142" s="28">
        <v>41089</v>
      </c>
      <c r="E142" s="30">
        <v>0.749</v>
      </c>
      <c r="F142" s="28">
        <v>41089</v>
      </c>
      <c r="G142" s="30">
        <v>1.3548</v>
      </c>
      <c r="H142" s="28">
        <v>41089</v>
      </c>
      <c r="I142" s="30">
        <v>1.8042</v>
      </c>
      <c r="J142" s="28">
        <v>41089</v>
      </c>
      <c r="K142" s="99">
        <v>2.3932000000000002</v>
      </c>
      <c r="L142" s="41">
        <v>41089</v>
      </c>
      <c r="M142" s="30">
        <v>1.3070999999999999</v>
      </c>
      <c r="N142" s="28">
        <v>41089</v>
      </c>
      <c r="O142" s="30">
        <v>2.1564999999999999</v>
      </c>
      <c r="P142" s="28">
        <v>41089</v>
      </c>
      <c r="Q142" s="30">
        <v>2.8852000000000002</v>
      </c>
      <c r="R142" s="28">
        <v>41089</v>
      </c>
      <c r="S142" s="30">
        <v>3.2065000000000001</v>
      </c>
      <c r="T142" s="28">
        <v>41089</v>
      </c>
      <c r="U142" s="30">
        <v>3.6970000000000001</v>
      </c>
      <c r="V142" s="119">
        <v>41089</v>
      </c>
      <c r="W142" s="30">
        <v>1.3324</v>
      </c>
      <c r="X142" s="28">
        <v>41089</v>
      </c>
      <c r="Y142" s="30">
        <v>2.1760999999999999</v>
      </c>
      <c r="Z142" s="28">
        <v>41089</v>
      </c>
      <c r="AA142" s="30">
        <v>2.9525000000000001</v>
      </c>
      <c r="AB142" s="28">
        <v>41089</v>
      </c>
      <c r="AC142" s="30">
        <v>3.2631999999999999</v>
      </c>
      <c r="AD142" s="28">
        <v>41089</v>
      </c>
      <c r="AE142" s="30">
        <v>3.7467000000000001</v>
      </c>
      <c r="AF142" s="890">
        <v>41089</v>
      </c>
      <c r="AG142" s="30">
        <v>8.3000000000000004E-2</v>
      </c>
      <c r="AH142" s="890">
        <v>41089</v>
      </c>
      <c r="AI142" s="30">
        <v>8.4000000000000005E-2</v>
      </c>
      <c r="AJ142" s="41">
        <v>41089</v>
      </c>
      <c r="AK142" s="30">
        <v>6.7000000000000004E-2</v>
      </c>
      <c r="AL142" s="28">
        <v>41089</v>
      </c>
      <c r="AM142" s="30">
        <v>0.20300000000000001</v>
      </c>
      <c r="AN142" s="28">
        <v>41089</v>
      </c>
      <c r="AO142" s="30">
        <v>1.071</v>
      </c>
      <c r="AP142" s="41">
        <v>41089</v>
      </c>
      <c r="AQ142" s="30">
        <v>1.8719999999999999</v>
      </c>
      <c r="AR142" s="28">
        <v>41089</v>
      </c>
      <c r="AS142" s="30">
        <v>1.7309999999999999</v>
      </c>
      <c r="AT142" s="41">
        <v>41089</v>
      </c>
      <c r="AU142" s="30">
        <v>2.6859999999999999</v>
      </c>
      <c r="AV142" s="119">
        <v>41089</v>
      </c>
      <c r="AW142" s="30">
        <v>2.8797999999999999</v>
      </c>
      <c r="AX142" s="119">
        <v>41089</v>
      </c>
      <c r="AY142" s="99">
        <v>3.0169999999999999</v>
      </c>
      <c r="AZ142" s="41">
        <v>41089</v>
      </c>
      <c r="BA142" s="30">
        <v>0.71389999999999998</v>
      </c>
      <c r="BB142" s="28">
        <v>41089</v>
      </c>
      <c r="BC142" s="30">
        <v>1.3948</v>
      </c>
      <c r="BD142" s="28">
        <v>41089</v>
      </c>
      <c r="BE142" s="30">
        <v>1.9367000000000001</v>
      </c>
      <c r="BF142" s="28">
        <v>41089</v>
      </c>
      <c r="BG142" s="30">
        <v>2.3351000000000002</v>
      </c>
      <c r="BH142" s="28">
        <v>41089</v>
      </c>
      <c r="BI142" s="30">
        <v>2.6855000000000002</v>
      </c>
      <c r="BJ142" s="890">
        <v>41089</v>
      </c>
      <c r="BK142" s="30">
        <v>2.278</v>
      </c>
      <c r="BL142" s="890">
        <v>41089</v>
      </c>
      <c r="BM142" s="30">
        <v>2.423</v>
      </c>
      <c r="BN142" s="41">
        <v>41089</v>
      </c>
      <c r="BO142" s="30">
        <v>0.33500000000000002</v>
      </c>
      <c r="BP142" s="28">
        <v>41089</v>
      </c>
      <c r="BQ142" s="30">
        <v>0.59499999999999997</v>
      </c>
      <c r="BR142" s="28">
        <v>41089</v>
      </c>
      <c r="BS142" s="30">
        <v>1.0680000000000001</v>
      </c>
      <c r="BT142" s="41">
        <v>41089</v>
      </c>
      <c r="BU142" s="30">
        <v>1.425</v>
      </c>
      <c r="BV142" s="28">
        <v>41089</v>
      </c>
      <c r="BW142" s="30">
        <v>1.9350000000000001</v>
      </c>
      <c r="BX142" s="1446"/>
      <c r="BY142" s="93">
        <v>41089</v>
      </c>
      <c r="BZ142" s="723">
        <v>1.49</v>
      </c>
      <c r="CA142" s="28">
        <v>41089</v>
      </c>
      <c r="CB142" s="723">
        <v>2.1040000000000001</v>
      </c>
      <c r="CC142" s="28">
        <v>41089</v>
      </c>
      <c r="CD142" s="723">
        <v>2.9220000000000002</v>
      </c>
      <c r="CE142" s="28">
        <v>41089</v>
      </c>
      <c r="CF142" s="723">
        <v>2.851</v>
      </c>
      <c r="CG142" s="28">
        <v>41089</v>
      </c>
      <c r="CH142" s="723">
        <v>3.1819999999999999</v>
      </c>
      <c r="CI142" s="41">
        <v>41089</v>
      </c>
      <c r="CJ142" s="30">
        <v>1.3355000000000001</v>
      </c>
      <c r="CK142" s="28">
        <v>41089</v>
      </c>
      <c r="CL142" s="30">
        <v>1.8474999999999999</v>
      </c>
      <c r="CM142" s="28">
        <v>41089</v>
      </c>
      <c r="CN142" s="30">
        <v>2.6497000000000002</v>
      </c>
      <c r="CO142" s="114">
        <v>41089</v>
      </c>
      <c r="CP142" s="30">
        <v>2.9765000000000001</v>
      </c>
      <c r="CQ142" s="28">
        <v>41089</v>
      </c>
      <c r="CR142" s="30">
        <v>3.6569000000000003</v>
      </c>
      <c r="CS142" s="41">
        <v>41089</v>
      </c>
      <c r="CT142" s="30">
        <v>1.7821</v>
      </c>
      <c r="CU142" s="28">
        <v>41089</v>
      </c>
      <c r="CV142" s="30">
        <v>2.7181999999999999</v>
      </c>
      <c r="CW142" s="28">
        <v>41089</v>
      </c>
      <c r="CX142" s="30">
        <v>3.403</v>
      </c>
      <c r="CY142" s="114">
        <v>41089</v>
      </c>
      <c r="CZ142" s="30">
        <v>3.7885999999999997</v>
      </c>
      <c r="DA142" s="28">
        <v>41089</v>
      </c>
      <c r="DB142" s="30">
        <v>4.3836000000000004</v>
      </c>
      <c r="DC142" s="41">
        <v>41089</v>
      </c>
      <c r="DD142" s="30">
        <v>2.2806000000000002</v>
      </c>
      <c r="DE142" s="28">
        <v>41089</v>
      </c>
      <c r="DF142" s="30">
        <v>3.0905</v>
      </c>
      <c r="DG142" s="28">
        <v>41089</v>
      </c>
      <c r="DH142" s="30">
        <v>3.5922000000000001</v>
      </c>
      <c r="DI142" s="114">
        <v>41089</v>
      </c>
      <c r="DJ142" s="30">
        <v>3.851</v>
      </c>
      <c r="DK142" s="28"/>
      <c r="DL142" s="30"/>
      <c r="DM142" s="41">
        <v>41089</v>
      </c>
      <c r="DN142" s="30">
        <v>2.9741999999999997</v>
      </c>
      <c r="DO142" s="28">
        <v>41089</v>
      </c>
      <c r="DP142" s="30">
        <v>3.8191999999999999</v>
      </c>
      <c r="DQ142" s="28">
        <v>41089</v>
      </c>
      <c r="DR142" s="30">
        <v>4.7117000000000004</v>
      </c>
      <c r="DS142" s="114">
        <v>41089</v>
      </c>
      <c r="DT142" s="30">
        <v>4.8765999999999998</v>
      </c>
      <c r="DU142" s="28"/>
      <c r="DV142" s="30"/>
      <c r="DW142" s="41">
        <v>41089</v>
      </c>
      <c r="DX142" s="30">
        <v>3.7976000000000001</v>
      </c>
      <c r="DY142" s="28">
        <v>41089</v>
      </c>
      <c r="DZ142" s="30">
        <v>5.0486000000000004</v>
      </c>
      <c r="EA142" s="28">
        <v>41089</v>
      </c>
      <c r="EB142" s="30">
        <v>6.0801999999999996</v>
      </c>
      <c r="EC142" s="114">
        <v>41089</v>
      </c>
      <c r="ED142" s="30">
        <v>6.2135999999999996</v>
      </c>
      <c r="EE142" s="28"/>
      <c r="EF142" s="23"/>
      <c r="EG142" s="1446"/>
      <c r="EH142" s="76">
        <v>41089</v>
      </c>
      <c r="EI142" s="284">
        <v>2.4939</v>
      </c>
      <c r="EJ142" s="73">
        <v>41089</v>
      </c>
      <c r="EK142" s="284">
        <v>3.6493000000000002</v>
      </c>
      <c r="EL142" s="73">
        <v>41089</v>
      </c>
      <c r="EM142" s="284">
        <v>4.4089</v>
      </c>
      <c r="EN142" s="73">
        <v>41089</v>
      </c>
      <c r="EO142" s="284">
        <v>4.5900999999999996</v>
      </c>
      <c r="EP142" s="73">
        <v>41089</v>
      </c>
      <c r="EQ142" s="869">
        <v>5.3356000000000003</v>
      </c>
      <c r="ER142" s="76">
        <v>41089</v>
      </c>
      <c r="ES142" s="284">
        <v>2.931</v>
      </c>
      <c r="ET142" s="73">
        <v>41089</v>
      </c>
      <c r="EU142" s="284">
        <v>3.5084</v>
      </c>
      <c r="EV142" s="73">
        <v>41089</v>
      </c>
      <c r="EW142" s="284">
        <v>3.8567</v>
      </c>
      <c r="EX142" s="73">
        <v>41089</v>
      </c>
      <c r="EY142" s="284">
        <v>4.3156999999999996</v>
      </c>
      <c r="EZ142" s="73">
        <v>41089</v>
      </c>
      <c r="FA142" s="284">
        <v>5.0297999999999998</v>
      </c>
      <c r="FB142" s="1446"/>
      <c r="FC142" s="881">
        <v>41089</v>
      </c>
      <c r="FD142" s="184">
        <v>12.413</v>
      </c>
    </row>
    <row r="143" spans="1:160">
      <c r="A143" s="5">
        <f t="shared" si="4"/>
        <v>41096</v>
      </c>
      <c r="B143" s="41">
        <v>41096</v>
      </c>
      <c r="C143" s="30">
        <v>0.1489</v>
      </c>
      <c r="D143" s="28">
        <v>41096</v>
      </c>
      <c r="E143" s="30">
        <v>0.47160000000000002</v>
      </c>
      <c r="F143" s="28">
        <v>41096</v>
      </c>
      <c r="G143" s="30">
        <v>1.0839000000000001</v>
      </c>
      <c r="H143" s="28">
        <v>41096</v>
      </c>
      <c r="I143" s="30">
        <v>1.5425</v>
      </c>
      <c r="J143" s="28">
        <v>41096</v>
      </c>
      <c r="K143" s="99">
        <v>2.1301999999999999</v>
      </c>
      <c r="L143" s="41">
        <v>41096</v>
      </c>
      <c r="M143" s="30">
        <v>0.87990000000000002</v>
      </c>
      <c r="N143" s="28">
        <v>41096</v>
      </c>
      <c r="O143" s="30">
        <v>1.6792</v>
      </c>
      <c r="P143" s="28">
        <v>41096</v>
      </c>
      <c r="Q143" s="30">
        <v>2.4584999999999999</v>
      </c>
      <c r="R143" s="28">
        <v>41096</v>
      </c>
      <c r="S143" s="30">
        <v>2.8149999999999999</v>
      </c>
      <c r="T143" s="28">
        <v>41096</v>
      </c>
      <c r="U143" s="30">
        <v>3.3512</v>
      </c>
      <c r="V143" s="119">
        <v>41096</v>
      </c>
      <c r="W143" s="30">
        <v>0.93720000000000003</v>
      </c>
      <c r="X143" s="28">
        <v>41096</v>
      </c>
      <c r="Y143" s="30">
        <v>1.7008000000000001</v>
      </c>
      <c r="Z143" s="28">
        <v>41096</v>
      </c>
      <c r="AA143" s="30">
        <v>2.5178000000000003</v>
      </c>
      <c r="AB143" s="28">
        <v>41096</v>
      </c>
      <c r="AC143" s="30">
        <v>2.8555999999999999</v>
      </c>
      <c r="AD143" s="28">
        <v>41096</v>
      </c>
      <c r="AE143" s="30">
        <v>3.391</v>
      </c>
      <c r="AF143" s="890">
        <v>41096</v>
      </c>
      <c r="AG143" s="30">
        <v>7.2999999999999995E-2</v>
      </c>
      <c r="AH143" s="890">
        <v>41096</v>
      </c>
      <c r="AI143" s="30">
        <v>7.3999999999999996E-2</v>
      </c>
      <c r="AJ143" s="41">
        <v>41096</v>
      </c>
      <c r="AK143" s="30">
        <v>6.7000000000000004E-2</v>
      </c>
      <c r="AL143" s="28">
        <v>41096</v>
      </c>
      <c r="AM143" s="30">
        <v>-3.3000000000000002E-2</v>
      </c>
      <c r="AN143" s="28">
        <v>41096</v>
      </c>
      <c r="AO143" s="30">
        <v>0.91500000000000004</v>
      </c>
      <c r="AP143" s="41">
        <v>41096</v>
      </c>
      <c r="AQ143" s="30">
        <v>1.8719999999999999</v>
      </c>
      <c r="AR143" s="28">
        <v>41096</v>
      </c>
      <c r="AS143" s="30">
        <v>1.5819999999999999</v>
      </c>
      <c r="AT143" s="41">
        <v>41096</v>
      </c>
      <c r="AU143" s="30">
        <v>2.375</v>
      </c>
      <c r="AV143" s="119">
        <v>41096</v>
      </c>
      <c r="AW143" s="30">
        <v>2.5743999999999998</v>
      </c>
      <c r="AX143" s="119">
        <v>41096</v>
      </c>
      <c r="AY143" s="99">
        <v>2.7010000000000001</v>
      </c>
      <c r="AZ143" s="41">
        <v>41096</v>
      </c>
      <c r="BA143" s="30">
        <v>0.40960000000000002</v>
      </c>
      <c r="BB143" s="28">
        <v>41096</v>
      </c>
      <c r="BC143" s="30">
        <v>1.022</v>
      </c>
      <c r="BD143" s="28">
        <v>41096</v>
      </c>
      <c r="BE143" s="30">
        <v>1.5588</v>
      </c>
      <c r="BF143" s="28">
        <v>41096</v>
      </c>
      <c r="BG143" s="30">
        <v>1.9638</v>
      </c>
      <c r="BH143" s="28">
        <v>41096</v>
      </c>
      <c r="BI143" s="30">
        <v>2.4236</v>
      </c>
      <c r="BJ143" s="890">
        <v>41096</v>
      </c>
      <c r="BK143" s="30">
        <v>1.89</v>
      </c>
      <c r="BL143" s="890">
        <v>41096</v>
      </c>
      <c r="BM143" s="30">
        <v>2.0350000000000001</v>
      </c>
      <c r="BN143" s="41">
        <v>41096</v>
      </c>
      <c r="BO143" s="30">
        <v>0.307</v>
      </c>
      <c r="BP143" s="28">
        <v>41096</v>
      </c>
      <c r="BQ143" s="30">
        <v>0.55600000000000005</v>
      </c>
      <c r="BR143" s="28">
        <v>41096</v>
      </c>
      <c r="BS143" s="30">
        <v>1.0229999999999999</v>
      </c>
      <c r="BT143" s="41">
        <v>41096</v>
      </c>
      <c r="BU143" s="30">
        <v>1.3879999999999999</v>
      </c>
      <c r="BV143" s="28">
        <v>41096</v>
      </c>
      <c r="BW143" s="30">
        <v>1.921</v>
      </c>
      <c r="BX143" s="1446"/>
      <c r="BY143" s="93">
        <v>41096</v>
      </c>
      <c r="BZ143" s="723">
        <v>1.3439999999999999</v>
      </c>
      <c r="CA143" s="28">
        <v>41096</v>
      </c>
      <c r="CB143" s="723">
        <v>1.8180000000000001</v>
      </c>
      <c r="CC143" s="28">
        <v>41096</v>
      </c>
      <c r="CD143" s="723">
        <v>2.669</v>
      </c>
      <c r="CE143" s="28">
        <v>41096</v>
      </c>
      <c r="CF143" s="723">
        <v>2.6390000000000002</v>
      </c>
      <c r="CG143" s="28">
        <v>41096</v>
      </c>
      <c r="CH143" s="723">
        <v>3.02</v>
      </c>
      <c r="CI143" s="41">
        <v>41096</v>
      </c>
      <c r="CJ143" s="30">
        <v>1.181</v>
      </c>
      <c r="CK143" s="28">
        <v>41096</v>
      </c>
      <c r="CL143" s="30">
        <v>1.508</v>
      </c>
      <c r="CM143" s="28">
        <v>41096</v>
      </c>
      <c r="CN143" s="30">
        <v>2.3588</v>
      </c>
      <c r="CO143" s="114">
        <v>41096</v>
      </c>
      <c r="CP143" s="30">
        <v>2.7650000000000001</v>
      </c>
      <c r="CQ143" s="28">
        <v>41096</v>
      </c>
      <c r="CR143" s="30">
        <v>3.4929999999999999</v>
      </c>
      <c r="CS143" s="41">
        <v>41096</v>
      </c>
      <c r="CT143" s="30">
        <v>1.5848</v>
      </c>
      <c r="CU143" s="28">
        <v>41096</v>
      </c>
      <c r="CV143" s="30">
        <v>2.4264000000000001</v>
      </c>
      <c r="CW143" s="28">
        <v>41096</v>
      </c>
      <c r="CX143" s="30">
        <v>3.0836999999999999</v>
      </c>
      <c r="CY143" s="114">
        <v>41096</v>
      </c>
      <c r="CZ143" s="30">
        <v>3.4893000000000001</v>
      </c>
      <c r="DA143" s="28">
        <v>41096</v>
      </c>
      <c r="DB143" s="30">
        <v>4.1344000000000003</v>
      </c>
      <c r="DC143" s="41">
        <v>41096</v>
      </c>
      <c r="DD143" s="30">
        <v>2.1315</v>
      </c>
      <c r="DE143" s="28">
        <v>41096</v>
      </c>
      <c r="DF143" s="30">
        <v>2.7770000000000001</v>
      </c>
      <c r="DG143" s="28">
        <v>41096</v>
      </c>
      <c r="DH143" s="30">
        <v>3.3210999999999999</v>
      </c>
      <c r="DI143" s="114">
        <v>41096</v>
      </c>
      <c r="DJ143" s="30">
        <v>3.5998999999999999</v>
      </c>
      <c r="DK143" s="28"/>
      <c r="DL143" s="30"/>
      <c r="DM143" s="41">
        <v>41096</v>
      </c>
      <c r="DN143" s="30">
        <v>2.8372999999999999</v>
      </c>
      <c r="DO143" s="28">
        <v>41096</v>
      </c>
      <c r="DP143" s="30">
        <v>3.4577999999999998</v>
      </c>
      <c r="DQ143" s="28">
        <v>41096</v>
      </c>
      <c r="DR143" s="30">
        <v>4.3826999999999998</v>
      </c>
      <c r="DS143" s="114">
        <v>41096</v>
      </c>
      <c r="DT143" s="30">
        <v>4.5677000000000003</v>
      </c>
      <c r="DU143" s="28"/>
      <c r="DV143" s="30"/>
      <c r="DW143" s="41">
        <v>41096</v>
      </c>
      <c r="DX143" s="30">
        <v>3.7667000000000002</v>
      </c>
      <c r="DY143" s="28">
        <v>41096</v>
      </c>
      <c r="DZ143" s="30">
        <v>4.8632999999999997</v>
      </c>
      <c r="EA143" s="28">
        <v>41096</v>
      </c>
      <c r="EB143" s="30">
        <v>5.9272999999999998</v>
      </c>
      <c r="EC143" s="114">
        <v>41096</v>
      </c>
      <c r="ED143" s="30">
        <v>6.0808</v>
      </c>
      <c r="EE143" s="28"/>
      <c r="EF143" s="23"/>
      <c r="EG143" s="1446"/>
      <c r="EH143" s="76">
        <v>41096</v>
      </c>
      <c r="EI143" s="284">
        <v>2.4939</v>
      </c>
      <c r="EJ143" s="73">
        <v>41096</v>
      </c>
      <c r="EK143" s="284">
        <v>3.6493000000000002</v>
      </c>
      <c r="EL143" s="73">
        <v>41096</v>
      </c>
      <c r="EM143" s="284">
        <v>4.4089</v>
      </c>
      <c r="EN143" s="73">
        <v>41096</v>
      </c>
      <c r="EO143" s="284">
        <v>4.5900999999999996</v>
      </c>
      <c r="EP143" s="73">
        <v>41096</v>
      </c>
      <c r="EQ143" s="869">
        <v>5.3356000000000003</v>
      </c>
      <c r="ER143" s="76">
        <v>41096</v>
      </c>
      <c r="ES143" s="284">
        <v>2.931</v>
      </c>
      <c r="ET143" s="73">
        <v>41096</v>
      </c>
      <c r="EU143" s="284">
        <v>3.5084</v>
      </c>
      <c r="EV143" s="73">
        <v>41096</v>
      </c>
      <c r="EW143" s="284">
        <v>3.8567</v>
      </c>
      <c r="EX143" s="73">
        <v>41096</v>
      </c>
      <c r="EY143" s="284">
        <v>4.3156999999999996</v>
      </c>
      <c r="EZ143" s="73">
        <v>41096</v>
      </c>
      <c r="FA143" s="284">
        <v>5.0297999999999998</v>
      </c>
      <c r="FB143" s="1446"/>
      <c r="FC143" s="881">
        <v>41096</v>
      </c>
      <c r="FD143" s="184">
        <v>12.917</v>
      </c>
    </row>
    <row r="144" spans="1:160">
      <c r="A144" s="5">
        <f t="shared" si="4"/>
        <v>41103</v>
      </c>
      <c r="B144" s="41">
        <v>41103</v>
      </c>
      <c r="C144" s="30">
        <v>0.1239</v>
      </c>
      <c r="D144" s="28">
        <v>41103</v>
      </c>
      <c r="E144" s="30">
        <v>0.44340000000000002</v>
      </c>
      <c r="F144" s="28">
        <v>41103</v>
      </c>
      <c r="G144" s="30">
        <v>1.0268999999999999</v>
      </c>
      <c r="H144" s="28">
        <v>41103</v>
      </c>
      <c r="I144" s="30">
        <v>1.4786000000000001</v>
      </c>
      <c r="J144" s="28">
        <v>41103</v>
      </c>
      <c r="K144" s="99">
        <v>2.0219</v>
      </c>
      <c r="L144" s="41">
        <v>41103</v>
      </c>
      <c r="M144" s="30">
        <v>0.626</v>
      </c>
      <c r="N144" s="28">
        <v>41103</v>
      </c>
      <c r="O144" s="30">
        <v>1.4618</v>
      </c>
      <c r="P144" s="28">
        <v>41103</v>
      </c>
      <c r="Q144" s="30">
        <v>2.3184</v>
      </c>
      <c r="R144" s="28">
        <v>41103</v>
      </c>
      <c r="S144" s="30">
        <v>2.6949000000000001</v>
      </c>
      <c r="T144" s="28">
        <v>41103</v>
      </c>
      <c r="U144" s="30">
        <v>3.2768000000000002</v>
      </c>
      <c r="V144" s="119">
        <v>41103</v>
      </c>
      <c r="W144" s="30">
        <v>0.71489999999999998</v>
      </c>
      <c r="X144" s="28">
        <v>41103</v>
      </c>
      <c r="Y144" s="30">
        <v>1.4950999999999999</v>
      </c>
      <c r="Z144" s="28">
        <v>41103</v>
      </c>
      <c r="AA144" s="30">
        <v>2.3774000000000002</v>
      </c>
      <c r="AB144" s="28">
        <v>41103</v>
      </c>
      <c r="AC144" s="30">
        <v>2.7353000000000001</v>
      </c>
      <c r="AD144" s="28">
        <v>41103</v>
      </c>
      <c r="AE144" s="30">
        <v>3.3262</v>
      </c>
      <c r="AF144" s="890">
        <v>41103</v>
      </c>
      <c r="AG144" s="30">
        <v>7.0000000000000007E-2</v>
      </c>
      <c r="AH144" s="890">
        <v>41103</v>
      </c>
      <c r="AI144" s="30">
        <v>7.0999999999999994E-2</v>
      </c>
      <c r="AJ144" s="41">
        <v>41103</v>
      </c>
      <c r="AK144" s="30">
        <v>6.7000000000000004E-2</v>
      </c>
      <c r="AL144" s="28">
        <v>41103</v>
      </c>
      <c r="AM144" s="30">
        <v>-0.43</v>
      </c>
      <c r="AN144" s="28">
        <v>41103</v>
      </c>
      <c r="AO144" s="30">
        <v>0.58599999999999997</v>
      </c>
      <c r="AP144" s="41">
        <v>41103</v>
      </c>
      <c r="AQ144" s="30">
        <v>1.8719999999999999</v>
      </c>
      <c r="AR144" s="28">
        <v>41103</v>
      </c>
      <c r="AS144" s="30">
        <v>1.75</v>
      </c>
      <c r="AT144" s="41">
        <v>41103</v>
      </c>
      <c r="AU144" s="30">
        <v>2.2280000000000002</v>
      </c>
      <c r="AV144" s="119">
        <v>41103</v>
      </c>
      <c r="AW144" s="30">
        <v>2.4508000000000001</v>
      </c>
      <c r="AX144" s="119">
        <v>41103</v>
      </c>
      <c r="AY144" s="99">
        <v>2.5670000000000002</v>
      </c>
      <c r="AZ144" s="41">
        <v>41103</v>
      </c>
      <c r="BA144" s="30">
        <v>0.22159999999999999</v>
      </c>
      <c r="BB144" s="28">
        <v>41103</v>
      </c>
      <c r="BC144" s="30">
        <v>0.96760000000000002</v>
      </c>
      <c r="BD144" s="28">
        <v>41103</v>
      </c>
      <c r="BE144" s="30">
        <v>1.5093000000000001</v>
      </c>
      <c r="BF144" s="28">
        <v>41103</v>
      </c>
      <c r="BG144" s="30">
        <v>1.9384999999999999</v>
      </c>
      <c r="BH144" s="28">
        <v>41103</v>
      </c>
      <c r="BI144" s="30">
        <v>2.3195000000000001</v>
      </c>
      <c r="BJ144" s="890">
        <v>41103</v>
      </c>
      <c r="BK144" s="30">
        <v>1.85</v>
      </c>
      <c r="BL144" s="890">
        <v>41103</v>
      </c>
      <c r="BM144" s="30">
        <v>2.0129999999999999</v>
      </c>
      <c r="BN144" s="41">
        <v>41103</v>
      </c>
      <c r="BO144" s="30">
        <v>0.29299999999999998</v>
      </c>
      <c r="BP144" s="28">
        <v>41103</v>
      </c>
      <c r="BQ144" s="30">
        <v>0.53400000000000003</v>
      </c>
      <c r="BR144" s="28">
        <v>41103</v>
      </c>
      <c r="BS144" s="30">
        <v>0.97599999999999998</v>
      </c>
      <c r="BT144" s="41">
        <v>41103</v>
      </c>
      <c r="BU144" s="30">
        <v>1.3360000000000001</v>
      </c>
      <c r="BV144" s="28">
        <v>41103</v>
      </c>
      <c r="BW144" s="30">
        <v>1.847</v>
      </c>
      <c r="BX144" s="1446"/>
      <c r="BY144" s="93">
        <v>41103</v>
      </c>
      <c r="BZ144" s="723">
        <v>1.2350000000000001</v>
      </c>
      <c r="CA144" s="28">
        <v>41103</v>
      </c>
      <c r="CB144" s="723">
        <v>1.7849999999999999</v>
      </c>
      <c r="CC144" s="28">
        <v>41103</v>
      </c>
      <c r="CD144" s="723">
        <v>2.6160000000000001</v>
      </c>
      <c r="CE144" s="28">
        <v>41103</v>
      </c>
      <c r="CF144" s="723">
        <v>2.5680000000000001</v>
      </c>
      <c r="CG144" s="28">
        <v>41103</v>
      </c>
      <c r="CH144" s="723">
        <v>2.9489999999999998</v>
      </c>
      <c r="CI144" s="41">
        <v>41103</v>
      </c>
      <c r="CJ144" s="30">
        <v>1.0589</v>
      </c>
      <c r="CK144" s="28">
        <v>41103</v>
      </c>
      <c r="CL144" s="30">
        <v>1.4954000000000001</v>
      </c>
      <c r="CM144" s="28">
        <v>41103</v>
      </c>
      <c r="CN144" s="30">
        <v>2.2951000000000001</v>
      </c>
      <c r="CO144" s="114">
        <v>41103</v>
      </c>
      <c r="CP144" s="30">
        <v>2.6924000000000001</v>
      </c>
      <c r="CQ144" s="28">
        <v>41103</v>
      </c>
      <c r="CR144" s="30">
        <v>3.4203999999999999</v>
      </c>
      <c r="CS144" s="41">
        <v>41103</v>
      </c>
      <c r="CT144" s="30">
        <v>1.4995000000000001</v>
      </c>
      <c r="CU144" s="28">
        <v>41103</v>
      </c>
      <c r="CV144" s="30">
        <v>2.3456000000000001</v>
      </c>
      <c r="CW144" s="28">
        <v>41103</v>
      </c>
      <c r="CX144" s="30">
        <v>2.9819</v>
      </c>
      <c r="CY144" s="114">
        <v>41103</v>
      </c>
      <c r="CZ144" s="30">
        <v>3.3786</v>
      </c>
      <c r="DA144" s="28">
        <v>41103</v>
      </c>
      <c r="DB144" s="30">
        <v>4.0236000000000001</v>
      </c>
      <c r="DC144" s="41">
        <v>41103</v>
      </c>
      <c r="DD144" s="30">
        <v>1.9722</v>
      </c>
      <c r="DE144" s="28">
        <v>41103</v>
      </c>
      <c r="DF144" s="30">
        <v>2.7170999999999998</v>
      </c>
      <c r="DG144" s="28">
        <v>41103</v>
      </c>
      <c r="DH144" s="30">
        <v>3.2403</v>
      </c>
      <c r="DI144" s="114">
        <v>41103</v>
      </c>
      <c r="DJ144" s="30">
        <v>3.5101</v>
      </c>
      <c r="DK144" s="28"/>
      <c r="DL144" s="30"/>
      <c r="DM144" s="41">
        <v>41103</v>
      </c>
      <c r="DN144" s="30">
        <v>2.6718999999999999</v>
      </c>
      <c r="DO144" s="28">
        <v>41103</v>
      </c>
      <c r="DP144" s="30">
        <v>3.3149000000000002</v>
      </c>
      <c r="DQ144" s="28">
        <v>41103</v>
      </c>
      <c r="DR144" s="30">
        <v>4.2088000000000001</v>
      </c>
      <c r="DS144" s="114">
        <v>41103</v>
      </c>
      <c r="DT144" s="30">
        <v>4.3848000000000003</v>
      </c>
      <c r="DU144" s="28"/>
      <c r="DV144" s="30"/>
      <c r="DW144" s="41">
        <v>41103</v>
      </c>
      <c r="DX144" s="30">
        <v>3.7250999999999999</v>
      </c>
      <c r="DY144" s="28">
        <v>41103</v>
      </c>
      <c r="DZ144" s="30">
        <v>4.9280999999999997</v>
      </c>
      <c r="EA144" s="28">
        <v>41103</v>
      </c>
      <c r="EB144" s="30">
        <v>5.9211999999999998</v>
      </c>
      <c r="EC144" s="114">
        <v>41103</v>
      </c>
      <c r="ED144" s="30">
        <v>6.0655999999999999</v>
      </c>
      <c r="EE144" s="28"/>
      <c r="EF144" s="23"/>
      <c r="EG144" s="1446"/>
      <c r="EH144" s="76">
        <v>41103</v>
      </c>
      <c r="EI144" s="284">
        <v>2.4939</v>
      </c>
      <c r="EJ144" s="73">
        <v>41103</v>
      </c>
      <c r="EK144" s="284">
        <v>3.6493000000000002</v>
      </c>
      <c r="EL144" s="73">
        <v>41103</v>
      </c>
      <c r="EM144" s="284">
        <v>4.4089</v>
      </c>
      <c r="EN144" s="73">
        <v>41103</v>
      </c>
      <c r="EO144" s="284">
        <v>4.5900999999999996</v>
      </c>
      <c r="EP144" s="73">
        <v>41103</v>
      </c>
      <c r="EQ144" s="869">
        <v>5.3356000000000003</v>
      </c>
      <c r="ER144" s="76">
        <v>41103</v>
      </c>
      <c r="ES144" s="284">
        <v>2.931</v>
      </c>
      <c r="ET144" s="73">
        <v>41103</v>
      </c>
      <c r="EU144" s="284">
        <v>3.5084</v>
      </c>
      <c r="EV144" s="73">
        <v>41103</v>
      </c>
      <c r="EW144" s="284">
        <v>3.8567</v>
      </c>
      <c r="EX144" s="73">
        <v>41103</v>
      </c>
      <c r="EY144" s="284">
        <v>4.3156999999999996</v>
      </c>
      <c r="EZ144" s="73">
        <v>41103</v>
      </c>
      <c r="FA144" s="284">
        <v>5.0297999999999998</v>
      </c>
      <c r="FB144" s="1446"/>
      <c r="FC144" s="881">
        <v>41103</v>
      </c>
      <c r="FD144" s="184">
        <v>13.069000000000001</v>
      </c>
    </row>
    <row r="145" spans="1:160">
      <c r="A145" s="5">
        <f t="shared" si="4"/>
        <v>41110</v>
      </c>
      <c r="B145" s="41">
        <v>41110</v>
      </c>
      <c r="C145" s="30">
        <v>5.3199999999999997E-2</v>
      </c>
      <c r="D145" s="28">
        <v>41110</v>
      </c>
      <c r="E145" s="30">
        <v>0.36420000000000002</v>
      </c>
      <c r="F145" s="28">
        <v>41110</v>
      </c>
      <c r="G145" s="30">
        <v>0.92290000000000005</v>
      </c>
      <c r="H145" s="28">
        <v>41110</v>
      </c>
      <c r="I145" s="30">
        <v>1.3793</v>
      </c>
      <c r="J145" s="28">
        <v>41110</v>
      </c>
      <c r="K145" s="99">
        <v>1.9232</v>
      </c>
      <c r="L145" s="41">
        <v>41110</v>
      </c>
      <c r="M145" s="30">
        <v>0.52729999999999999</v>
      </c>
      <c r="N145" s="28">
        <v>41110</v>
      </c>
      <c r="O145" s="30">
        <v>1.2544999999999999</v>
      </c>
      <c r="P145" s="28">
        <v>41110</v>
      </c>
      <c r="Q145" s="30">
        <v>2.1400999999999999</v>
      </c>
      <c r="R145" s="28">
        <v>41110</v>
      </c>
      <c r="S145" s="30">
        <v>2.5097</v>
      </c>
      <c r="T145" s="28">
        <v>41110</v>
      </c>
      <c r="U145" s="30">
        <v>3.0607000000000002</v>
      </c>
      <c r="V145" s="119">
        <v>41110</v>
      </c>
      <c r="W145" s="30">
        <v>0.60289999999999999</v>
      </c>
      <c r="X145" s="28">
        <v>41110</v>
      </c>
      <c r="Y145" s="30">
        <v>1.2854000000000001</v>
      </c>
      <c r="Z145" s="28">
        <v>41110</v>
      </c>
      <c r="AA145" s="30">
        <v>2.1957</v>
      </c>
      <c r="AB145" s="28">
        <v>41110</v>
      </c>
      <c r="AC145" s="30">
        <v>2.5545999999999998</v>
      </c>
      <c r="AD145" s="28">
        <v>41110</v>
      </c>
      <c r="AE145" s="30">
        <v>3.1217000000000001</v>
      </c>
      <c r="AF145" s="890">
        <v>41110</v>
      </c>
      <c r="AG145" s="30">
        <v>6.5000000000000002E-2</v>
      </c>
      <c r="AH145" s="890">
        <v>41110</v>
      </c>
      <c r="AI145" s="30">
        <v>6.6000000000000003E-2</v>
      </c>
      <c r="AJ145" s="41">
        <v>41110</v>
      </c>
      <c r="AK145" s="30">
        <v>6.7000000000000004E-2</v>
      </c>
      <c r="AL145" s="28">
        <v>41110</v>
      </c>
      <c r="AM145" s="30">
        <v>-0.51200000000000001</v>
      </c>
      <c r="AN145" s="28">
        <v>41110</v>
      </c>
      <c r="AO145" s="30">
        <v>0.378</v>
      </c>
      <c r="AP145" s="41">
        <v>41110</v>
      </c>
      <c r="AQ145" s="30">
        <v>1.8719999999999999</v>
      </c>
      <c r="AR145" s="28">
        <v>41110</v>
      </c>
      <c r="AS145" s="30">
        <v>1.796</v>
      </c>
      <c r="AT145" s="41">
        <v>41110</v>
      </c>
      <c r="AU145" s="30">
        <v>2.073</v>
      </c>
      <c r="AV145" s="119">
        <v>41110</v>
      </c>
      <c r="AW145" s="30">
        <v>2.2881999999999998</v>
      </c>
      <c r="AX145" s="119">
        <v>41110</v>
      </c>
      <c r="AY145" s="99">
        <v>2.395</v>
      </c>
      <c r="AZ145" s="41">
        <v>41110</v>
      </c>
      <c r="BA145" s="30">
        <v>0.1676</v>
      </c>
      <c r="BB145" s="28">
        <v>41110</v>
      </c>
      <c r="BC145" s="30">
        <v>0.81769999999999998</v>
      </c>
      <c r="BD145" s="28">
        <v>41110</v>
      </c>
      <c r="BE145" s="30">
        <v>1.3631</v>
      </c>
      <c r="BF145" s="28">
        <v>41110</v>
      </c>
      <c r="BG145" s="30">
        <v>1.7961</v>
      </c>
      <c r="BH145" s="28">
        <v>41110</v>
      </c>
      <c r="BI145" s="30">
        <v>2.2492999999999999</v>
      </c>
      <c r="BJ145" s="890">
        <v>41110</v>
      </c>
      <c r="BK145" s="30">
        <v>1.748</v>
      </c>
      <c r="BL145" s="890">
        <v>41110</v>
      </c>
      <c r="BM145" s="30">
        <v>1.863</v>
      </c>
      <c r="BN145" s="41">
        <v>41110</v>
      </c>
      <c r="BO145" s="30">
        <v>0.22</v>
      </c>
      <c r="BP145" s="28">
        <v>41110</v>
      </c>
      <c r="BQ145" s="30">
        <v>0.51300000000000001</v>
      </c>
      <c r="BR145" s="28">
        <v>41110</v>
      </c>
      <c r="BS145" s="30">
        <v>0.93799999999999994</v>
      </c>
      <c r="BT145" s="41">
        <v>41110</v>
      </c>
      <c r="BU145" s="30">
        <v>1.304</v>
      </c>
      <c r="BV145" s="28">
        <v>41110</v>
      </c>
      <c r="BW145" s="30">
        <v>1.8340000000000001</v>
      </c>
      <c r="BX145" s="1446"/>
      <c r="BY145" s="93">
        <v>41110</v>
      </c>
      <c r="BZ145" s="723">
        <v>1.0680000000000001</v>
      </c>
      <c r="CA145" s="28">
        <v>41110</v>
      </c>
      <c r="CB145" s="723">
        <v>1.6830000000000001</v>
      </c>
      <c r="CC145" s="28">
        <v>41110</v>
      </c>
      <c r="CD145" s="723">
        <v>2.4900000000000002</v>
      </c>
      <c r="CE145" s="28">
        <v>41110</v>
      </c>
      <c r="CF145" s="723">
        <v>2.476</v>
      </c>
      <c r="CG145" s="28">
        <v>41110</v>
      </c>
      <c r="CH145" s="723">
        <v>2.855</v>
      </c>
      <c r="CI145" s="41">
        <v>41110</v>
      </c>
      <c r="CJ145" s="30">
        <v>0.90969999999999995</v>
      </c>
      <c r="CK145" s="28">
        <v>41110</v>
      </c>
      <c r="CL145" s="30">
        <v>1.3772</v>
      </c>
      <c r="CM145" s="28">
        <v>41110</v>
      </c>
      <c r="CN145" s="30">
        <v>2.1875</v>
      </c>
      <c r="CO145" s="114">
        <v>41110</v>
      </c>
      <c r="CP145" s="30">
        <v>2.6212</v>
      </c>
      <c r="CQ145" s="28">
        <v>41110</v>
      </c>
      <c r="CR145" s="30">
        <v>3.3376999999999999</v>
      </c>
      <c r="CS145" s="41">
        <v>41110</v>
      </c>
      <c r="CT145" s="30">
        <v>1.3784000000000001</v>
      </c>
      <c r="CU145" s="28">
        <v>41110</v>
      </c>
      <c r="CV145" s="30">
        <v>2.1955</v>
      </c>
      <c r="CW145" s="28">
        <v>41110</v>
      </c>
      <c r="CX145" s="30">
        <v>2.7723</v>
      </c>
      <c r="CY145" s="114">
        <v>41110</v>
      </c>
      <c r="CZ145" s="30">
        <v>3.1753999999999998</v>
      </c>
      <c r="DA145" s="28">
        <v>41110</v>
      </c>
      <c r="DB145" s="30">
        <v>3.8189000000000002</v>
      </c>
      <c r="DC145" s="41">
        <v>41110</v>
      </c>
      <c r="DD145" s="30">
        <v>1.7583</v>
      </c>
      <c r="DE145" s="28">
        <v>41110</v>
      </c>
      <c r="DF145" s="30">
        <v>2.5342000000000002</v>
      </c>
      <c r="DG145" s="28">
        <v>41110</v>
      </c>
      <c r="DH145" s="30">
        <v>3.0678999999999998</v>
      </c>
      <c r="DI145" s="114">
        <v>41110</v>
      </c>
      <c r="DJ145" s="30">
        <v>3.3441999999999998</v>
      </c>
      <c r="DK145" s="28"/>
      <c r="DL145" s="30"/>
      <c r="DM145" s="41">
        <v>41110</v>
      </c>
      <c r="DN145" s="30">
        <v>2.4689000000000001</v>
      </c>
      <c r="DO145" s="28">
        <v>41110</v>
      </c>
      <c r="DP145" s="30">
        <v>3.1928999999999998</v>
      </c>
      <c r="DQ145" s="28">
        <v>41110</v>
      </c>
      <c r="DR145" s="30">
        <v>4.0472999999999999</v>
      </c>
      <c r="DS145" s="114">
        <v>41110</v>
      </c>
      <c r="DT145" s="30">
        <v>4.2298</v>
      </c>
      <c r="DU145" s="28"/>
      <c r="DV145" s="30"/>
      <c r="DW145" s="41">
        <v>41110</v>
      </c>
      <c r="DX145" s="30">
        <v>3.4824999999999999</v>
      </c>
      <c r="DY145" s="28">
        <v>41110</v>
      </c>
      <c r="DZ145" s="30">
        <v>4.7164999999999999</v>
      </c>
      <c r="EA145" s="28">
        <v>41110</v>
      </c>
      <c r="EB145" s="30">
        <v>5.7201000000000004</v>
      </c>
      <c r="EC145" s="114">
        <v>41110</v>
      </c>
      <c r="ED145" s="30">
        <v>5.8710000000000004</v>
      </c>
      <c r="EE145" s="28"/>
      <c r="EF145" s="23"/>
      <c r="EG145" s="1446"/>
      <c r="EH145" s="76">
        <v>41110</v>
      </c>
      <c r="EI145" s="284">
        <v>2.4939</v>
      </c>
      <c r="EJ145" s="73">
        <v>41110</v>
      </c>
      <c r="EK145" s="284">
        <v>3.6493000000000002</v>
      </c>
      <c r="EL145" s="73">
        <v>41110</v>
      </c>
      <c r="EM145" s="284">
        <v>4.4089</v>
      </c>
      <c r="EN145" s="73">
        <v>41110</v>
      </c>
      <c r="EO145" s="284">
        <v>4.5900999999999996</v>
      </c>
      <c r="EP145" s="73">
        <v>41110</v>
      </c>
      <c r="EQ145" s="869">
        <v>5.3356000000000003</v>
      </c>
      <c r="ER145" s="76">
        <v>41110</v>
      </c>
      <c r="ES145" s="284">
        <v>2.931</v>
      </c>
      <c r="ET145" s="73">
        <v>41110</v>
      </c>
      <c r="EU145" s="284">
        <v>3.5084</v>
      </c>
      <c r="EV145" s="73">
        <v>41110</v>
      </c>
      <c r="EW145" s="284">
        <v>3.8567</v>
      </c>
      <c r="EX145" s="73">
        <v>41110</v>
      </c>
      <c r="EY145" s="284">
        <v>4.3156999999999996</v>
      </c>
      <c r="EZ145" s="73">
        <v>41110</v>
      </c>
      <c r="FA145" s="284">
        <v>5.0297999999999998</v>
      </c>
      <c r="FB145" s="1446"/>
      <c r="FC145" s="881">
        <v>41110</v>
      </c>
      <c r="FD145" s="184">
        <v>13.435</v>
      </c>
    </row>
    <row r="146" spans="1:160">
      <c r="A146" s="5">
        <f t="shared" si="4"/>
        <v>41117</v>
      </c>
      <c r="B146" s="41">
        <v>41117</v>
      </c>
      <c r="C146" s="30">
        <v>0.1091</v>
      </c>
      <c r="D146" s="28">
        <v>41117</v>
      </c>
      <c r="E146" s="30">
        <v>0.54730000000000001</v>
      </c>
      <c r="F146" s="28">
        <v>41117</v>
      </c>
      <c r="G146" s="30">
        <v>1.1461000000000001</v>
      </c>
      <c r="H146" s="28">
        <v>41117</v>
      </c>
      <c r="I146" s="30">
        <v>1.6089</v>
      </c>
      <c r="J146" s="28">
        <v>41117</v>
      </c>
      <c r="K146" s="99">
        <v>2.1513</v>
      </c>
      <c r="L146" s="41">
        <v>41117</v>
      </c>
      <c r="M146" s="30">
        <v>0.85209999999999997</v>
      </c>
      <c r="N146" s="28">
        <v>41117</v>
      </c>
      <c r="O146" s="30">
        <v>1.5305</v>
      </c>
      <c r="P146" s="28">
        <v>41117</v>
      </c>
      <c r="Q146" s="30">
        <v>2.4058999999999999</v>
      </c>
      <c r="R146" s="28">
        <v>41117</v>
      </c>
      <c r="S146" s="30">
        <v>2.7570999999999999</v>
      </c>
      <c r="T146" s="28">
        <v>41117</v>
      </c>
      <c r="U146" s="30">
        <v>3.3252999999999999</v>
      </c>
      <c r="V146" s="119">
        <v>41117</v>
      </c>
      <c r="W146" s="30">
        <v>0.87190000000000001</v>
      </c>
      <c r="X146" s="28">
        <v>41117</v>
      </c>
      <c r="Y146" s="30">
        <v>1.5606</v>
      </c>
      <c r="Z146" s="28">
        <v>41117</v>
      </c>
      <c r="AA146" s="30">
        <v>2.4405999999999999</v>
      </c>
      <c r="AB146" s="28">
        <v>41117</v>
      </c>
      <c r="AC146" s="30">
        <v>2.8003</v>
      </c>
      <c r="AD146" s="28">
        <v>41117</v>
      </c>
      <c r="AE146" s="30">
        <v>3.3464999999999998</v>
      </c>
      <c r="AF146" s="890">
        <v>41117</v>
      </c>
      <c r="AG146" s="30">
        <v>7.0999999999999994E-2</v>
      </c>
      <c r="AH146" s="890">
        <v>41117</v>
      </c>
      <c r="AI146" s="30">
        <v>7.2999999999999995E-2</v>
      </c>
      <c r="AJ146" s="41">
        <v>41117</v>
      </c>
      <c r="AK146" s="30">
        <v>6.7000000000000004E-2</v>
      </c>
      <c r="AL146" s="28">
        <v>41117</v>
      </c>
      <c r="AM146" s="30">
        <v>-0.33200000000000002</v>
      </c>
      <c r="AN146" s="28">
        <v>41117</v>
      </c>
      <c r="AO146" s="30">
        <v>0.46600000000000003</v>
      </c>
      <c r="AP146" s="41">
        <v>41117</v>
      </c>
      <c r="AQ146" s="30">
        <v>1.8719999999999999</v>
      </c>
      <c r="AR146" s="28">
        <v>41117</v>
      </c>
      <c r="AS146" s="30">
        <v>1.8679999999999999</v>
      </c>
      <c r="AT146" s="41">
        <v>41117</v>
      </c>
      <c r="AU146" s="30">
        <v>2.2229999999999999</v>
      </c>
      <c r="AV146" s="119">
        <v>41117</v>
      </c>
      <c r="AW146" s="30">
        <v>2.4144000000000001</v>
      </c>
      <c r="AX146" s="119">
        <v>41117</v>
      </c>
      <c r="AY146" s="99">
        <v>2.5259999999999998</v>
      </c>
      <c r="AZ146" s="41">
        <v>41117</v>
      </c>
      <c r="BA146" s="30">
        <v>0.2596</v>
      </c>
      <c r="BB146" s="28">
        <v>41117</v>
      </c>
      <c r="BC146" s="30">
        <v>0.97240000000000004</v>
      </c>
      <c r="BD146" s="28">
        <v>41117</v>
      </c>
      <c r="BE146" s="30">
        <v>1.5531000000000001</v>
      </c>
      <c r="BF146" s="28">
        <v>41117</v>
      </c>
      <c r="BG146" s="30">
        <v>1.9944999999999999</v>
      </c>
      <c r="BH146" s="28">
        <v>41117</v>
      </c>
      <c r="BI146" s="30">
        <v>2.4571999999999998</v>
      </c>
      <c r="BJ146" s="890">
        <v>41117</v>
      </c>
      <c r="BK146" s="30">
        <v>1.9569999999999999</v>
      </c>
      <c r="BL146" s="890">
        <v>41117</v>
      </c>
      <c r="BM146" s="30">
        <v>2.073</v>
      </c>
      <c r="BN146" s="41">
        <v>41117</v>
      </c>
      <c r="BO146" s="30">
        <v>0.26300000000000001</v>
      </c>
      <c r="BP146" s="28">
        <v>41117</v>
      </c>
      <c r="BQ146" s="30">
        <v>0.55300000000000005</v>
      </c>
      <c r="BR146" s="28">
        <v>41117</v>
      </c>
      <c r="BS146" s="30">
        <v>1.01</v>
      </c>
      <c r="BT146" s="41">
        <v>41117</v>
      </c>
      <c r="BU146" s="30">
        <v>1.3660000000000001</v>
      </c>
      <c r="BV146" s="28">
        <v>41117</v>
      </c>
      <c r="BW146" s="30">
        <v>1.899</v>
      </c>
      <c r="BX146" s="1446"/>
      <c r="BY146" s="93">
        <v>41117</v>
      </c>
      <c r="BZ146" s="723">
        <v>1.1120000000000001</v>
      </c>
      <c r="CA146" s="28">
        <v>41117</v>
      </c>
      <c r="CB146" s="723">
        <v>1.79</v>
      </c>
      <c r="CC146" s="28">
        <v>41117</v>
      </c>
      <c r="CD146" s="723">
        <v>2.6120000000000001</v>
      </c>
      <c r="CE146" s="28">
        <v>41117</v>
      </c>
      <c r="CF146" s="723">
        <v>2.609</v>
      </c>
      <c r="CG146" s="28">
        <v>41117</v>
      </c>
      <c r="CH146" s="723">
        <v>2.9870000000000001</v>
      </c>
      <c r="CI146" s="41">
        <v>41117</v>
      </c>
      <c r="CJ146" s="30">
        <v>0.92410000000000003</v>
      </c>
      <c r="CK146" s="28">
        <v>41117</v>
      </c>
      <c r="CL146" s="30">
        <v>1.4396</v>
      </c>
      <c r="CM146" s="28">
        <v>41117</v>
      </c>
      <c r="CN146" s="30">
        <v>2.2692999999999999</v>
      </c>
      <c r="CO146" s="114">
        <v>41117</v>
      </c>
      <c r="CP146" s="30">
        <v>2.7071000000000001</v>
      </c>
      <c r="CQ146" s="28">
        <v>41117</v>
      </c>
      <c r="CR146" s="30">
        <v>3.4215999999999998</v>
      </c>
      <c r="CS146" s="41">
        <v>41117</v>
      </c>
      <c r="CT146" s="30">
        <v>1.3566</v>
      </c>
      <c r="CU146" s="28">
        <v>41117</v>
      </c>
      <c r="CV146" s="30">
        <v>2.2517</v>
      </c>
      <c r="CW146" s="28">
        <v>41117</v>
      </c>
      <c r="CX146" s="30">
        <v>2.819</v>
      </c>
      <c r="CY146" s="114">
        <v>41117</v>
      </c>
      <c r="CZ146" s="30">
        <v>3.2261000000000002</v>
      </c>
      <c r="DA146" s="28">
        <v>41117</v>
      </c>
      <c r="DB146" s="30">
        <v>3.9805999999999999</v>
      </c>
      <c r="DC146" s="41">
        <v>41117</v>
      </c>
      <c r="DD146" s="30">
        <v>1.7825</v>
      </c>
      <c r="DE146" s="28">
        <v>41117</v>
      </c>
      <c r="DF146" s="30">
        <v>2.5994999999999999</v>
      </c>
      <c r="DG146" s="28">
        <v>41117</v>
      </c>
      <c r="DH146" s="30">
        <v>3.1526000000000001</v>
      </c>
      <c r="DI146" s="114">
        <v>41117</v>
      </c>
      <c r="DJ146" s="30">
        <v>3.4529999999999998</v>
      </c>
      <c r="DK146" s="28"/>
      <c r="DL146" s="30"/>
      <c r="DM146" s="41">
        <v>41117</v>
      </c>
      <c r="DN146" s="30">
        <v>2.4167000000000001</v>
      </c>
      <c r="DO146" s="28">
        <v>41117</v>
      </c>
      <c r="DP146" s="30">
        <v>3.2486999999999999</v>
      </c>
      <c r="DQ146" s="28">
        <v>41117</v>
      </c>
      <c r="DR146" s="30">
        <v>4.0625999999999998</v>
      </c>
      <c r="DS146" s="114">
        <v>41117</v>
      </c>
      <c r="DT146" s="30">
        <v>4.2690999999999999</v>
      </c>
      <c r="DU146" s="28"/>
      <c r="DV146" s="30"/>
      <c r="DW146" s="41">
        <v>41117</v>
      </c>
      <c r="DX146" s="30">
        <v>3.5385999999999997</v>
      </c>
      <c r="DY146" s="28">
        <v>41117</v>
      </c>
      <c r="DZ146" s="30">
        <v>4.8205999999999998</v>
      </c>
      <c r="EA146" s="28">
        <v>41117</v>
      </c>
      <c r="EB146" s="30">
        <v>5.8437000000000001</v>
      </c>
      <c r="EC146" s="114">
        <v>41117</v>
      </c>
      <c r="ED146" s="30">
        <v>5.9985999999999997</v>
      </c>
      <c r="EE146" s="28"/>
      <c r="EF146" s="23"/>
      <c r="EG146" s="1446"/>
      <c r="EH146" s="76">
        <v>41117</v>
      </c>
      <c r="EI146" s="284">
        <v>2.4939</v>
      </c>
      <c r="EJ146" s="73">
        <v>41117</v>
      </c>
      <c r="EK146" s="284">
        <v>3.6493000000000002</v>
      </c>
      <c r="EL146" s="73">
        <v>41117</v>
      </c>
      <c r="EM146" s="284">
        <v>4.4089</v>
      </c>
      <c r="EN146" s="73">
        <v>41117</v>
      </c>
      <c r="EO146" s="284">
        <v>4.5900999999999996</v>
      </c>
      <c r="EP146" s="73">
        <v>41117</v>
      </c>
      <c r="EQ146" s="869">
        <v>5.3356000000000003</v>
      </c>
      <c r="ER146" s="76">
        <v>41117</v>
      </c>
      <c r="ES146" s="284">
        <v>2.931</v>
      </c>
      <c r="ET146" s="73">
        <v>41117</v>
      </c>
      <c r="EU146" s="284">
        <v>3.5084</v>
      </c>
      <c r="EV146" s="73">
        <v>41117</v>
      </c>
      <c r="EW146" s="284">
        <v>3.8567</v>
      </c>
      <c r="EX146" s="73">
        <v>41117</v>
      </c>
      <c r="EY146" s="284">
        <v>4.3156999999999996</v>
      </c>
      <c r="EZ146" s="73">
        <v>41117</v>
      </c>
      <c r="FA146" s="284">
        <v>5.0297999999999998</v>
      </c>
      <c r="FB146" s="1446"/>
      <c r="FC146" s="881">
        <v>41117</v>
      </c>
      <c r="FD146" s="184">
        <v>13.038</v>
      </c>
    </row>
    <row r="147" spans="1:160">
      <c r="A147" s="5">
        <f t="shared" si="4"/>
        <v>41124</v>
      </c>
      <c r="B147" s="41">
        <v>41124</v>
      </c>
      <c r="C147" s="30">
        <v>0.10879999999999999</v>
      </c>
      <c r="D147" s="28">
        <v>41124</v>
      </c>
      <c r="E147" s="30">
        <v>0.55640000000000001</v>
      </c>
      <c r="F147" s="28">
        <v>41124</v>
      </c>
      <c r="G147" s="30">
        <v>1.1719999999999999</v>
      </c>
      <c r="H147" s="28">
        <v>41124</v>
      </c>
      <c r="I147" s="30">
        <v>1.6284999999999998</v>
      </c>
      <c r="J147" s="28">
        <v>41124</v>
      </c>
      <c r="K147" s="99">
        <v>2.1267</v>
      </c>
      <c r="L147" s="41">
        <v>41124</v>
      </c>
      <c r="M147" s="30">
        <v>0.65659999999999996</v>
      </c>
      <c r="N147" s="28">
        <v>41124</v>
      </c>
      <c r="O147" s="30">
        <v>1.3108</v>
      </c>
      <c r="P147" s="28">
        <v>41124</v>
      </c>
      <c r="Q147" s="30">
        <v>2.2157</v>
      </c>
      <c r="R147" s="28">
        <v>41124</v>
      </c>
      <c r="S147" s="30">
        <v>2.5756000000000001</v>
      </c>
      <c r="T147" s="28">
        <v>41124</v>
      </c>
      <c r="U147" s="30">
        <v>3.1894</v>
      </c>
      <c r="V147" s="119">
        <v>41124</v>
      </c>
      <c r="W147" s="30">
        <v>0.71419999999999995</v>
      </c>
      <c r="X147" s="28">
        <v>41124</v>
      </c>
      <c r="Y147" s="30">
        <v>1.3506</v>
      </c>
      <c r="Z147" s="28">
        <v>41124</v>
      </c>
      <c r="AA147" s="30">
        <v>2.2652999999999999</v>
      </c>
      <c r="AB147" s="28">
        <v>41124</v>
      </c>
      <c r="AC147" s="30">
        <v>2.6465000000000001</v>
      </c>
      <c r="AD147" s="28">
        <v>41124</v>
      </c>
      <c r="AE147" s="30">
        <v>3.2189000000000001</v>
      </c>
      <c r="AF147" s="890">
        <v>41124</v>
      </c>
      <c r="AG147" s="30">
        <v>6.7000000000000004E-2</v>
      </c>
      <c r="AH147" s="890">
        <v>41124</v>
      </c>
      <c r="AI147" s="30">
        <v>6.9000000000000006E-2</v>
      </c>
      <c r="AJ147" s="41">
        <v>41124</v>
      </c>
      <c r="AK147" s="30">
        <v>6.7000000000000004E-2</v>
      </c>
      <c r="AL147" s="28">
        <v>41124</v>
      </c>
      <c r="AM147" s="30">
        <v>-0.71599999999999997</v>
      </c>
      <c r="AN147" s="28">
        <v>41124</v>
      </c>
      <c r="AO147" s="30">
        <v>0.26200000000000001</v>
      </c>
      <c r="AP147" s="41">
        <v>41124</v>
      </c>
      <c r="AQ147" s="30">
        <v>1.8719999999999999</v>
      </c>
      <c r="AR147" s="28">
        <v>41124</v>
      </c>
      <c r="AS147" s="30">
        <v>1.972</v>
      </c>
      <c r="AT147" s="41">
        <v>41124</v>
      </c>
      <c r="AU147" s="30">
        <v>2.11</v>
      </c>
      <c r="AV147" s="119">
        <v>41124</v>
      </c>
      <c r="AW147" s="30">
        <v>2.3340999999999998</v>
      </c>
      <c r="AX147" s="119">
        <v>41124</v>
      </c>
      <c r="AY147" s="99">
        <v>2.444</v>
      </c>
      <c r="AZ147" s="41">
        <v>41124</v>
      </c>
      <c r="BA147" s="30">
        <v>0.19489999999999999</v>
      </c>
      <c r="BB147" s="28">
        <v>41124</v>
      </c>
      <c r="BC147" s="30">
        <v>0.88580000000000003</v>
      </c>
      <c r="BD147" s="28">
        <v>41124</v>
      </c>
      <c r="BE147" s="30">
        <v>1.4764999999999999</v>
      </c>
      <c r="BF147" s="28">
        <v>41124</v>
      </c>
      <c r="BG147" s="30">
        <v>1.9285000000000001</v>
      </c>
      <c r="BH147" s="28">
        <v>41124</v>
      </c>
      <c r="BI147" s="30">
        <v>2.3443000000000001</v>
      </c>
      <c r="BJ147" s="890">
        <v>41124</v>
      </c>
      <c r="BK147" s="30">
        <v>1.847</v>
      </c>
      <c r="BL147" s="890">
        <v>41124</v>
      </c>
      <c r="BM147" s="30">
        <v>2.0049999999999999</v>
      </c>
      <c r="BN147" s="41">
        <v>41124</v>
      </c>
      <c r="BO147" s="30">
        <v>0.26500000000000001</v>
      </c>
      <c r="BP147" s="28">
        <v>41124</v>
      </c>
      <c r="BQ147" s="30">
        <v>0.56899999999999995</v>
      </c>
      <c r="BR147" s="28">
        <v>41124</v>
      </c>
      <c r="BS147" s="30">
        <v>1.0249999999999999</v>
      </c>
      <c r="BT147" s="41">
        <v>41124</v>
      </c>
      <c r="BU147" s="30">
        <v>1.379</v>
      </c>
      <c r="BV147" s="28">
        <v>41124</v>
      </c>
      <c r="BW147" s="30">
        <v>1.9140000000000001</v>
      </c>
      <c r="BX147" s="1446"/>
      <c r="BY147" s="93">
        <v>41124</v>
      </c>
      <c r="BZ147" s="723">
        <v>1.0920000000000001</v>
      </c>
      <c r="CA147" s="28">
        <v>41124</v>
      </c>
      <c r="CB147" s="723">
        <v>1.746</v>
      </c>
      <c r="CC147" s="28">
        <v>41124</v>
      </c>
      <c r="CD147" s="723">
        <v>2.57</v>
      </c>
      <c r="CE147" s="28">
        <v>41124</v>
      </c>
      <c r="CF147" s="723">
        <v>2.5659999999999998</v>
      </c>
      <c r="CG147" s="28">
        <v>41124</v>
      </c>
      <c r="CH147" s="723">
        <v>2.9510000000000001</v>
      </c>
      <c r="CI147" s="41">
        <v>41124</v>
      </c>
      <c r="CJ147" s="30">
        <v>0.91320000000000001</v>
      </c>
      <c r="CK147" s="28">
        <v>41124</v>
      </c>
      <c r="CL147" s="30">
        <v>1.3847</v>
      </c>
      <c r="CM147" s="28">
        <v>41124</v>
      </c>
      <c r="CN147" s="30">
        <v>2.1968999999999999</v>
      </c>
      <c r="CO147" s="114">
        <v>41124</v>
      </c>
      <c r="CP147" s="30">
        <v>2.6627000000000001</v>
      </c>
      <c r="CQ147" s="28">
        <v>41124</v>
      </c>
      <c r="CR147" s="30">
        <v>3.3856000000000002</v>
      </c>
      <c r="CS147" s="41">
        <v>41124</v>
      </c>
      <c r="CT147" s="30">
        <v>1.2671000000000001</v>
      </c>
      <c r="CU147" s="28">
        <v>41124</v>
      </c>
      <c r="CV147" s="30">
        <v>2.0682</v>
      </c>
      <c r="CW147" s="28">
        <v>41124</v>
      </c>
      <c r="CX147" s="30">
        <v>2.6440000000000001</v>
      </c>
      <c r="CY147" s="114">
        <v>41124</v>
      </c>
      <c r="CZ147" s="30">
        <v>3.0131999999999999</v>
      </c>
      <c r="DA147" s="28">
        <v>41124</v>
      </c>
      <c r="DB147" s="30">
        <v>3.8761999999999999</v>
      </c>
      <c r="DC147" s="41">
        <v>41124</v>
      </c>
      <c r="DD147" s="30">
        <v>1.7050000000000001</v>
      </c>
      <c r="DE147" s="28">
        <v>41124</v>
      </c>
      <c r="DF147" s="30">
        <v>2.4779999999999998</v>
      </c>
      <c r="DG147" s="28">
        <v>41124</v>
      </c>
      <c r="DH147" s="30">
        <v>3.0396000000000001</v>
      </c>
      <c r="DI147" s="114">
        <v>41124</v>
      </c>
      <c r="DJ147" s="30">
        <v>3.3420000000000001</v>
      </c>
      <c r="DK147" s="28"/>
      <c r="DL147" s="30"/>
      <c r="DM147" s="41">
        <v>41124</v>
      </c>
      <c r="DN147" s="30">
        <v>2.2305000000000001</v>
      </c>
      <c r="DO147" s="28">
        <v>41124</v>
      </c>
      <c r="DP147" s="30">
        <v>3.0185</v>
      </c>
      <c r="DQ147" s="28">
        <v>41124</v>
      </c>
      <c r="DR147" s="30">
        <v>3.8420000000000001</v>
      </c>
      <c r="DS147" s="114">
        <v>41124</v>
      </c>
      <c r="DT147" s="30">
        <v>4.0524000000000004</v>
      </c>
      <c r="DU147" s="28"/>
      <c r="DV147" s="30"/>
      <c r="DW147" s="41">
        <v>41124</v>
      </c>
      <c r="DX147" s="30">
        <v>3.4857</v>
      </c>
      <c r="DY147" s="28">
        <v>41124</v>
      </c>
      <c r="DZ147" s="30">
        <v>4.7237999999999998</v>
      </c>
      <c r="EA147" s="28">
        <v>41124</v>
      </c>
      <c r="EB147" s="30">
        <v>5.7553000000000001</v>
      </c>
      <c r="EC147" s="114">
        <v>41124</v>
      </c>
      <c r="ED147" s="30">
        <v>5.9123000000000001</v>
      </c>
      <c r="EE147" s="28"/>
      <c r="EF147" s="23"/>
      <c r="EG147" s="1446"/>
      <c r="EH147" s="76">
        <v>41124</v>
      </c>
      <c r="EI147" s="284">
        <v>2.4939</v>
      </c>
      <c r="EJ147" s="73">
        <v>41124</v>
      </c>
      <c r="EK147" s="284">
        <v>3.6493000000000002</v>
      </c>
      <c r="EL147" s="73">
        <v>41124</v>
      </c>
      <c r="EM147" s="284">
        <v>4.4089</v>
      </c>
      <c r="EN147" s="73">
        <v>41124</v>
      </c>
      <c r="EO147" s="284">
        <v>4.5900999999999996</v>
      </c>
      <c r="EP147" s="73">
        <v>41124</v>
      </c>
      <c r="EQ147" s="869">
        <v>5.3356000000000003</v>
      </c>
      <c r="ER147" s="76">
        <v>41124</v>
      </c>
      <c r="ES147" s="284">
        <v>2.931</v>
      </c>
      <c r="ET147" s="73">
        <v>41124</v>
      </c>
      <c r="EU147" s="284">
        <v>3.5084</v>
      </c>
      <c r="EV147" s="73">
        <v>41124</v>
      </c>
      <c r="EW147" s="284">
        <v>3.8567</v>
      </c>
      <c r="EX147" s="73">
        <v>41124</v>
      </c>
      <c r="EY147" s="284">
        <v>4.3156999999999996</v>
      </c>
      <c r="EZ147" s="73">
        <v>41124</v>
      </c>
      <c r="FA147" s="284">
        <v>5.0297999999999998</v>
      </c>
      <c r="FB147" s="1446"/>
      <c r="FC147" s="881">
        <v>41124</v>
      </c>
      <c r="FD147" s="184">
        <v>13.254</v>
      </c>
    </row>
    <row r="148" spans="1:160">
      <c r="A148" s="5">
        <f t="shared" si="4"/>
        <v>41131</v>
      </c>
      <c r="B148" s="41">
        <v>41131</v>
      </c>
      <c r="C148" s="30">
        <v>4.4699999999999997E-2</v>
      </c>
      <c r="D148" s="28">
        <v>41131</v>
      </c>
      <c r="E148" s="30">
        <v>0.48270000000000002</v>
      </c>
      <c r="F148" s="28">
        <v>41131</v>
      </c>
      <c r="G148" s="30">
        <v>1.1302000000000001</v>
      </c>
      <c r="H148" s="28">
        <v>41131</v>
      </c>
      <c r="I148" s="30">
        <v>1.5956999999999999</v>
      </c>
      <c r="J148" s="28">
        <v>41131</v>
      </c>
      <c r="K148" s="99">
        <v>2.1215999999999999</v>
      </c>
      <c r="L148" s="41">
        <v>41131</v>
      </c>
      <c r="M148" s="30">
        <v>0.63900000000000001</v>
      </c>
      <c r="N148" s="28">
        <v>41131</v>
      </c>
      <c r="O148" s="30">
        <v>1.3002</v>
      </c>
      <c r="P148" s="28">
        <v>41131</v>
      </c>
      <c r="Q148" s="30">
        <v>2.1821000000000002</v>
      </c>
      <c r="R148" s="28">
        <v>41131</v>
      </c>
      <c r="S148" s="30">
        <v>2.5425</v>
      </c>
      <c r="T148" s="28">
        <v>41131</v>
      </c>
      <c r="U148" s="30">
        <v>3.1514000000000002</v>
      </c>
      <c r="V148" s="119">
        <v>41131</v>
      </c>
      <c r="W148" s="30">
        <v>0.66859999999999997</v>
      </c>
      <c r="X148" s="28">
        <v>41131</v>
      </c>
      <c r="Y148" s="30">
        <v>1.3421000000000001</v>
      </c>
      <c r="Z148" s="28">
        <v>41131</v>
      </c>
      <c r="AA148" s="30">
        <v>2.2338</v>
      </c>
      <c r="AB148" s="28">
        <v>41131</v>
      </c>
      <c r="AC148" s="30">
        <v>2.6095000000000002</v>
      </c>
      <c r="AD148" s="28">
        <v>41131</v>
      </c>
      <c r="AE148" s="30">
        <v>3.1779999999999999</v>
      </c>
      <c r="AF148" s="890">
        <v>41131</v>
      </c>
      <c r="AG148" s="30">
        <v>6.6000000000000003E-2</v>
      </c>
      <c r="AH148" s="890">
        <v>41131</v>
      </c>
      <c r="AI148" s="30">
        <v>6.8000000000000005E-2</v>
      </c>
      <c r="AJ148" s="41">
        <v>41131</v>
      </c>
      <c r="AK148" s="30">
        <v>6.7000000000000004E-2</v>
      </c>
      <c r="AL148" s="28">
        <v>41131</v>
      </c>
      <c r="AM148" s="30">
        <v>-0.71799999999999997</v>
      </c>
      <c r="AN148" s="28">
        <v>41131</v>
      </c>
      <c r="AO148" s="30">
        <v>0.19800000000000001</v>
      </c>
      <c r="AP148" s="41">
        <v>41131</v>
      </c>
      <c r="AQ148" s="30">
        <v>1.8719999999999999</v>
      </c>
      <c r="AR148" s="28">
        <v>41131</v>
      </c>
      <c r="AS148" s="30">
        <v>1.9689999999999999</v>
      </c>
      <c r="AT148" s="41">
        <v>41131</v>
      </c>
      <c r="AU148" s="30">
        <v>2.0760000000000001</v>
      </c>
      <c r="AV148" s="119">
        <v>41131</v>
      </c>
      <c r="AW148" s="30">
        <v>2.3205999999999998</v>
      </c>
      <c r="AX148" s="119">
        <v>41131</v>
      </c>
      <c r="AY148" s="99">
        <v>2.4329999999999998</v>
      </c>
      <c r="AZ148" s="41">
        <v>41131</v>
      </c>
      <c r="BA148" s="30">
        <v>0.1633</v>
      </c>
      <c r="BB148" s="28">
        <v>41131</v>
      </c>
      <c r="BC148" s="30">
        <v>0.84319999999999995</v>
      </c>
      <c r="BD148" s="28">
        <v>41131</v>
      </c>
      <c r="BE148" s="30">
        <v>1.4419</v>
      </c>
      <c r="BF148" s="28">
        <v>41131</v>
      </c>
      <c r="BG148" s="30">
        <v>1.9056</v>
      </c>
      <c r="BH148" s="28">
        <v>41131</v>
      </c>
      <c r="BI148" s="30">
        <v>2.3094000000000001</v>
      </c>
      <c r="BJ148" s="890">
        <v>41131</v>
      </c>
      <c r="BK148" s="30">
        <v>1.8260000000000001</v>
      </c>
      <c r="BL148" s="890">
        <v>41131</v>
      </c>
      <c r="BM148" s="30">
        <v>1.982</v>
      </c>
      <c r="BN148" s="41">
        <v>41131</v>
      </c>
      <c r="BO148" s="30">
        <v>0.29099999999999998</v>
      </c>
      <c r="BP148" s="28">
        <v>41131</v>
      </c>
      <c r="BQ148" s="30">
        <v>0.61</v>
      </c>
      <c r="BR148" s="28">
        <v>41131</v>
      </c>
      <c r="BS148" s="30">
        <v>1.099</v>
      </c>
      <c r="BT148" s="41">
        <v>41131</v>
      </c>
      <c r="BU148" s="30">
        <v>1.448</v>
      </c>
      <c r="BV148" s="28">
        <v>41131</v>
      </c>
      <c r="BW148" s="30">
        <v>2.0070000000000001</v>
      </c>
      <c r="BX148" s="1446"/>
      <c r="BY148" s="93">
        <v>41131</v>
      </c>
      <c r="BZ148" s="723">
        <v>0.98099999999999998</v>
      </c>
      <c r="CA148" s="28">
        <v>41131</v>
      </c>
      <c r="CB148" s="723">
        <v>1.6379999999999999</v>
      </c>
      <c r="CC148" s="28">
        <v>41131</v>
      </c>
      <c r="CD148" s="723">
        <v>2.4900000000000002</v>
      </c>
      <c r="CE148" s="28">
        <v>41131</v>
      </c>
      <c r="CF148" s="723">
        <v>2.5209999999999999</v>
      </c>
      <c r="CG148" s="28">
        <v>41131</v>
      </c>
      <c r="CH148" s="723">
        <v>2.9119999999999999</v>
      </c>
      <c r="CI148" s="41">
        <v>41131</v>
      </c>
      <c r="CJ148" s="30">
        <v>0.79700000000000004</v>
      </c>
      <c r="CK148" s="28">
        <v>41131</v>
      </c>
      <c r="CL148" s="30">
        <v>1.319</v>
      </c>
      <c r="CM148" s="28">
        <v>41131</v>
      </c>
      <c r="CN148" s="30">
        <v>2.0947</v>
      </c>
      <c r="CO148" s="114">
        <v>41131</v>
      </c>
      <c r="CP148" s="30">
        <v>2.57</v>
      </c>
      <c r="CQ148" s="28">
        <v>41131</v>
      </c>
      <c r="CR148" s="30">
        <v>3.3029999999999999</v>
      </c>
      <c r="CS148" s="41">
        <v>41131</v>
      </c>
      <c r="CT148" s="30">
        <v>1.1706000000000001</v>
      </c>
      <c r="CU148" s="28">
        <v>41131</v>
      </c>
      <c r="CV148" s="30">
        <v>1.8921999999999999</v>
      </c>
      <c r="CW148" s="28">
        <v>41131</v>
      </c>
      <c r="CX148" s="30">
        <v>2.5114999999999998</v>
      </c>
      <c r="CY148" s="114">
        <v>41131</v>
      </c>
      <c r="CZ148" s="30">
        <v>2.9001000000000001</v>
      </c>
      <c r="DA148" s="28">
        <v>41131</v>
      </c>
      <c r="DB148" s="30">
        <v>3.8430999999999997</v>
      </c>
      <c r="DC148" s="41">
        <v>41131</v>
      </c>
      <c r="DD148" s="30">
        <v>1.4735</v>
      </c>
      <c r="DE148" s="28">
        <v>41131</v>
      </c>
      <c r="DF148" s="30">
        <v>2.2439999999999998</v>
      </c>
      <c r="DG148" s="28">
        <v>41131</v>
      </c>
      <c r="DH148" s="30">
        <v>2.8451</v>
      </c>
      <c r="DI148" s="114">
        <v>41131</v>
      </c>
      <c r="DJ148" s="30">
        <v>3.1718999999999999</v>
      </c>
      <c r="DK148" s="28"/>
      <c r="DL148" s="30"/>
      <c r="DM148" s="41">
        <v>41131</v>
      </c>
      <c r="DN148" s="30">
        <v>2.0448</v>
      </c>
      <c r="DO148" s="28">
        <v>41131</v>
      </c>
      <c r="DP148" s="30">
        <v>2.8433000000000002</v>
      </c>
      <c r="DQ148" s="28">
        <v>41131</v>
      </c>
      <c r="DR148" s="30">
        <v>3.7101999999999999</v>
      </c>
      <c r="DS148" s="114">
        <v>41131</v>
      </c>
      <c r="DT148" s="30">
        <v>3.9401999999999999</v>
      </c>
      <c r="DU148" s="28"/>
      <c r="DV148" s="30"/>
      <c r="DW148" s="41">
        <v>41131</v>
      </c>
      <c r="DX148" s="30">
        <v>3.2867000000000002</v>
      </c>
      <c r="DY148" s="28">
        <v>41131</v>
      </c>
      <c r="DZ148" s="30">
        <v>4.6052</v>
      </c>
      <c r="EA148" s="28">
        <v>41131</v>
      </c>
      <c r="EB148" s="30">
        <v>5.6363000000000003</v>
      </c>
      <c r="EC148" s="114">
        <v>41131</v>
      </c>
      <c r="ED148" s="30">
        <v>5.8126999999999995</v>
      </c>
      <c r="EE148" s="28"/>
      <c r="EF148" s="23"/>
      <c r="EG148" s="1446"/>
      <c r="EH148" s="76">
        <v>41131</v>
      </c>
      <c r="EI148" s="284">
        <v>2.4939</v>
      </c>
      <c r="EJ148" s="73">
        <v>41131</v>
      </c>
      <c r="EK148" s="284">
        <v>3.6493000000000002</v>
      </c>
      <c r="EL148" s="73">
        <v>41131</v>
      </c>
      <c r="EM148" s="284">
        <v>4.4089</v>
      </c>
      <c r="EN148" s="73">
        <v>41131</v>
      </c>
      <c r="EO148" s="284">
        <v>4.5900999999999996</v>
      </c>
      <c r="EP148" s="73">
        <v>41131</v>
      </c>
      <c r="EQ148" s="869">
        <v>5.3356000000000003</v>
      </c>
      <c r="ER148" s="76">
        <v>41131</v>
      </c>
      <c r="ES148" s="284">
        <v>2.931</v>
      </c>
      <c r="ET148" s="73">
        <v>41131</v>
      </c>
      <c r="EU148" s="284">
        <v>3.5084</v>
      </c>
      <c r="EV148" s="73">
        <v>41131</v>
      </c>
      <c r="EW148" s="284">
        <v>3.8567</v>
      </c>
      <c r="EX148" s="73">
        <v>41131</v>
      </c>
      <c r="EY148" s="284">
        <v>4.3156999999999996</v>
      </c>
      <c r="EZ148" s="73">
        <v>41131</v>
      </c>
      <c r="FA148" s="284">
        <v>5.0297999999999998</v>
      </c>
      <c r="FB148" s="1446"/>
      <c r="FC148" s="881">
        <v>41131</v>
      </c>
      <c r="FD148" s="184">
        <v>13.332000000000001</v>
      </c>
    </row>
    <row r="149" spans="1:160">
      <c r="A149" s="5">
        <f t="shared" si="4"/>
        <v>41138</v>
      </c>
      <c r="B149" s="41">
        <v>41138</v>
      </c>
      <c r="C149" s="30">
        <v>8.1100000000000005E-2</v>
      </c>
      <c r="D149" s="28">
        <v>41138</v>
      </c>
      <c r="E149" s="30">
        <v>0.58630000000000004</v>
      </c>
      <c r="F149" s="28">
        <v>41138</v>
      </c>
      <c r="G149" s="30">
        <v>1.2570999999999999</v>
      </c>
      <c r="H149" s="28">
        <v>41138</v>
      </c>
      <c r="I149" s="30">
        <v>1.7130999999999998</v>
      </c>
      <c r="J149" s="28">
        <v>41138</v>
      </c>
      <c r="K149" s="99">
        <v>2.2157999999999998</v>
      </c>
      <c r="L149" s="41">
        <v>41138</v>
      </c>
      <c r="M149" s="30">
        <v>0.71079999999999999</v>
      </c>
      <c r="N149" s="28">
        <v>41138</v>
      </c>
      <c r="O149" s="30">
        <v>1.3959999999999999</v>
      </c>
      <c r="P149" s="28">
        <v>41138</v>
      </c>
      <c r="Q149" s="30">
        <v>2.2734000000000001</v>
      </c>
      <c r="R149" s="28">
        <v>41138</v>
      </c>
      <c r="S149" s="30">
        <v>2.6259999999999999</v>
      </c>
      <c r="T149" s="28">
        <v>41138</v>
      </c>
      <c r="U149" s="30">
        <v>3.1915</v>
      </c>
      <c r="V149" s="119">
        <v>41138</v>
      </c>
      <c r="W149" s="30">
        <v>0.7339</v>
      </c>
      <c r="X149" s="28">
        <v>41138</v>
      </c>
      <c r="Y149" s="30">
        <v>1.4304000000000001</v>
      </c>
      <c r="Z149" s="28">
        <v>41138</v>
      </c>
      <c r="AA149" s="30">
        <v>2.3195000000000001</v>
      </c>
      <c r="AB149" s="28">
        <v>41138</v>
      </c>
      <c r="AC149" s="30">
        <v>2.6855000000000002</v>
      </c>
      <c r="AD149" s="28">
        <v>41138</v>
      </c>
      <c r="AE149" s="30">
        <v>3.2315</v>
      </c>
      <c r="AF149" s="890">
        <v>41138</v>
      </c>
      <c r="AG149" s="30">
        <v>6.8000000000000005E-2</v>
      </c>
      <c r="AH149" s="890">
        <v>41138</v>
      </c>
      <c r="AI149" s="30">
        <v>7.0000000000000007E-2</v>
      </c>
      <c r="AJ149" s="41">
        <v>41138</v>
      </c>
      <c r="AK149" s="30">
        <v>6.7000000000000004E-2</v>
      </c>
      <c r="AL149" s="28">
        <v>41138</v>
      </c>
      <c r="AM149" s="30">
        <v>-0.71799999999999997</v>
      </c>
      <c r="AN149" s="28">
        <v>41138</v>
      </c>
      <c r="AO149" s="30">
        <v>0.20200000000000001</v>
      </c>
      <c r="AP149" s="41">
        <v>41138</v>
      </c>
      <c r="AQ149" s="30">
        <v>1.8719999999999999</v>
      </c>
      <c r="AR149" s="28">
        <v>41138</v>
      </c>
      <c r="AS149" s="30">
        <v>2.0299999999999998</v>
      </c>
      <c r="AT149" s="41">
        <v>41138</v>
      </c>
      <c r="AU149" s="30">
        <v>2.1339999999999999</v>
      </c>
      <c r="AV149" s="119">
        <v>41138</v>
      </c>
      <c r="AW149" s="30">
        <v>2.3784999999999998</v>
      </c>
      <c r="AX149" s="119">
        <v>41138</v>
      </c>
      <c r="AY149" s="99">
        <v>2.4910000000000001</v>
      </c>
      <c r="AZ149" s="41">
        <v>41138</v>
      </c>
      <c r="BA149" s="30">
        <v>0.27929999999999999</v>
      </c>
      <c r="BB149" s="28">
        <v>41138</v>
      </c>
      <c r="BC149" s="30">
        <v>1.0269999999999999</v>
      </c>
      <c r="BD149" s="28">
        <v>41138</v>
      </c>
      <c r="BE149" s="30">
        <v>1.6393</v>
      </c>
      <c r="BF149" s="28">
        <v>41138</v>
      </c>
      <c r="BG149" s="30">
        <v>2.1107</v>
      </c>
      <c r="BH149" s="28">
        <v>41138</v>
      </c>
      <c r="BI149" s="30">
        <v>2.4674</v>
      </c>
      <c r="BJ149" s="890">
        <v>41138</v>
      </c>
      <c r="BK149" s="30">
        <v>2.0419999999999998</v>
      </c>
      <c r="BL149" s="890">
        <v>41138</v>
      </c>
      <c r="BM149" s="30">
        <v>2.1989999999999998</v>
      </c>
      <c r="BN149" s="41">
        <v>41138</v>
      </c>
      <c r="BO149" s="30">
        <v>0.33200000000000002</v>
      </c>
      <c r="BP149" s="28">
        <v>41138</v>
      </c>
      <c r="BQ149" s="30">
        <v>0.69</v>
      </c>
      <c r="BR149" s="28">
        <v>41138</v>
      </c>
      <c r="BS149" s="30">
        <v>1.212</v>
      </c>
      <c r="BT149" s="41">
        <v>41138</v>
      </c>
      <c r="BU149" s="30">
        <v>1.5659999999999998</v>
      </c>
      <c r="BV149" s="28">
        <v>41138</v>
      </c>
      <c r="BW149" s="30">
        <v>2.1629999999999998</v>
      </c>
      <c r="BX149" s="1446"/>
      <c r="BY149" s="93">
        <v>41138</v>
      </c>
      <c r="BZ149" s="723">
        <v>1.006</v>
      </c>
      <c r="CA149" s="28">
        <v>41138</v>
      </c>
      <c r="CB149" s="723">
        <v>1.6930000000000001</v>
      </c>
      <c r="CC149" s="28">
        <v>41138</v>
      </c>
      <c r="CD149" s="723">
        <v>2.5380000000000003</v>
      </c>
      <c r="CE149" s="28">
        <v>41138</v>
      </c>
      <c r="CF149" s="723">
        <v>2.58</v>
      </c>
      <c r="CG149" s="28">
        <v>41138</v>
      </c>
      <c r="CH149" s="723">
        <v>2.98</v>
      </c>
      <c r="CI149" s="41">
        <v>41138</v>
      </c>
      <c r="CJ149" s="30">
        <v>0.82420000000000004</v>
      </c>
      <c r="CK149" s="28">
        <v>41138</v>
      </c>
      <c r="CL149" s="30">
        <v>1.3761999999999999</v>
      </c>
      <c r="CM149" s="28">
        <v>41138</v>
      </c>
      <c r="CN149" s="30">
        <v>2.1619000000000002</v>
      </c>
      <c r="CO149" s="114">
        <v>41138</v>
      </c>
      <c r="CP149" s="30">
        <v>2.6391999999999998</v>
      </c>
      <c r="CQ149" s="28">
        <v>41138</v>
      </c>
      <c r="CR149" s="30">
        <v>3.3801999999999999</v>
      </c>
      <c r="CS149" s="41">
        <v>41138</v>
      </c>
      <c r="CT149" s="30">
        <v>1.1834</v>
      </c>
      <c r="CU149" s="28">
        <v>41138</v>
      </c>
      <c r="CV149" s="30">
        <v>1.9350000000000001</v>
      </c>
      <c r="CW149" s="28">
        <v>41138</v>
      </c>
      <c r="CX149" s="30">
        <v>2.5643000000000002</v>
      </c>
      <c r="CY149" s="114">
        <v>41138</v>
      </c>
      <c r="CZ149" s="30">
        <v>3.0146999999999999</v>
      </c>
      <c r="DA149" s="28">
        <v>41138</v>
      </c>
      <c r="DB149" s="30">
        <v>3.9337</v>
      </c>
      <c r="DC149" s="41">
        <v>41138</v>
      </c>
      <c r="DD149" s="30">
        <v>1.4349000000000001</v>
      </c>
      <c r="DE149" s="28">
        <v>41138</v>
      </c>
      <c r="DF149" s="30">
        <v>2.2353000000000001</v>
      </c>
      <c r="DG149" s="28">
        <v>41138</v>
      </c>
      <c r="DH149" s="30">
        <v>2.8464</v>
      </c>
      <c r="DI149" s="114">
        <v>41138</v>
      </c>
      <c r="DJ149" s="30">
        <v>3.2252999999999998</v>
      </c>
      <c r="DK149" s="28"/>
      <c r="DL149" s="30"/>
      <c r="DM149" s="41">
        <v>41138</v>
      </c>
      <c r="DN149" s="30">
        <v>2.0305</v>
      </c>
      <c r="DO149" s="28">
        <v>41138</v>
      </c>
      <c r="DP149" s="30">
        <v>2.859</v>
      </c>
      <c r="DQ149" s="28">
        <v>41138</v>
      </c>
      <c r="DR149" s="30">
        <v>3.7359999999999998</v>
      </c>
      <c r="DS149" s="114">
        <v>41138</v>
      </c>
      <c r="DT149" s="30">
        <v>4.0179</v>
      </c>
      <c r="DU149" s="28"/>
      <c r="DV149" s="30"/>
      <c r="DW149" s="41">
        <v>41138</v>
      </c>
      <c r="DX149" s="30">
        <v>3.2153</v>
      </c>
      <c r="DY149" s="28">
        <v>41138</v>
      </c>
      <c r="DZ149" s="30">
        <v>4.5648</v>
      </c>
      <c r="EA149" s="28">
        <v>41138</v>
      </c>
      <c r="EB149" s="30">
        <v>5.6039000000000003</v>
      </c>
      <c r="EC149" s="114">
        <v>41138</v>
      </c>
      <c r="ED149" s="30">
        <v>5.7824</v>
      </c>
      <c r="EE149" s="28"/>
      <c r="EF149" s="23"/>
      <c r="EG149" s="1446"/>
      <c r="EH149" s="76">
        <v>41138</v>
      </c>
      <c r="EI149" s="284">
        <v>2.4939</v>
      </c>
      <c r="EJ149" s="73">
        <v>41138</v>
      </c>
      <c r="EK149" s="284">
        <v>3.6493000000000002</v>
      </c>
      <c r="EL149" s="73">
        <v>41138</v>
      </c>
      <c r="EM149" s="284">
        <v>4.4089</v>
      </c>
      <c r="EN149" s="73">
        <v>41138</v>
      </c>
      <c r="EO149" s="284">
        <v>4.5900999999999996</v>
      </c>
      <c r="EP149" s="73">
        <v>41138</v>
      </c>
      <c r="EQ149" s="869">
        <v>5.3356000000000003</v>
      </c>
      <c r="ER149" s="76">
        <v>41138</v>
      </c>
      <c r="ES149" s="284">
        <v>2.931</v>
      </c>
      <c r="ET149" s="73">
        <v>41138</v>
      </c>
      <c r="EU149" s="284">
        <v>3.5084</v>
      </c>
      <c r="EV149" s="73">
        <v>41138</v>
      </c>
      <c r="EW149" s="284">
        <v>3.8567</v>
      </c>
      <c r="EX149" s="73">
        <v>41138</v>
      </c>
      <c r="EY149" s="284">
        <v>4.3156999999999996</v>
      </c>
      <c r="EZ149" s="73">
        <v>41138</v>
      </c>
      <c r="FA149" s="284">
        <v>5.0297999999999998</v>
      </c>
      <c r="FB149" s="1446"/>
      <c r="FC149" s="881">
        <v>41138</v>
      </c>
      <c r="FD149" s="184">
        <v>13.252000000000001</v>
      </c>
    </row>
    <row r="150" spans="1:160">
      <c r="A150" s="5">
        <f t="shared" si="4"/>
        <v>41145</v>
      </c>
      <c r="B150" s="41">
        <v>41145</v>
      </c>
      <c r="C150" s="30">
        <v>8.5300000000000001E-2</v>
      </c>
      <c r="D150" s="28">
        <v>41145</v>
      </c>
      <c r="E150" s="30">
        <v>0.49459999999999998</v>
      </c>
      <c r="F150" s="28">
        <v>41145</v>
      </c>
      <c r="G150" s="30">
        <v>1.1184000000000001</v>
      </c>
      <c r="H150" s="28">
        <v>41145</v>
      </c>
      <c r="I150" s="30">
        <v>1.5552999999999999</v>
      </c>
      <c r="J150" s="28">
        <v>41145</v>
      </c>
      <c r="K150" s="99">
        <v>2.0712000000000002</v>
      </c>
      <c r="L150" s="41">
        <v>41145</v>
      </c>
      <c r="M150" s="30">
        <v>0.69469999999999998</v>
      </c>
      <c r="N150" s="28">
        <v>41145</v>
      </c>
      <c r="O150" s="30">
        <v>1.3343</v>
      </c>
      <c r="P150" s="28">
        <v>41145</v>
      </c>
      <c r="Q150" s="30">
        <v>2.1823999999999999</v>
      </c>
      <c r="R150" s="28">
        <v>41145</v>
      </c>
      <c r="S150" s="30">
        <v>2.5201000000000002</v>
      </c>
      <c r="T150" s="28">
        <v>41145</v>
      </c>
      <c r="U150" s="30">
        <v>3.0246</v>
      </c>
      <c r="V150" s="119">
        <v>41145</v>
      </c>
      <c r="W150" s="30">
        <v>0.71079999999999999</v>
      </c>
      <c r="X150" s="28">
        <v>41145</v>
      </c>
      <c r="Y150" s="30">
        <v>1.3616999999999999</v>
      </c>
      <c r="Z150" s="28">
        <v>41145</v>
      </c>
      <c r="AA150" s="30">
        <v>2.2214999999999998</v>
      </c>
      <c r="AB150" s="28">
        <v>41145</v>
      </c>
      <c r="AC150" s="30">
        <v>2.5724999999999998</v>
      </c>
      <c r="AD150" s="28">
        <v>41145</v>
      </c>
      <c r="AE150" s="30">
        <v>3.0907</v>
      </c>
      <c r="AF150" s="890">
        <v>41145</v>
      </c>
      <c r="AG150" s="30">
        <v>6.5000000000000002E-2</v>
      </c>
      <c r="AH150" s="890">
        <v>41145</v>
      </c>
      <c r="AI150" s="30">
        <v>6.7000000000000004E-2</v>
      </c>
      <c r="AJ150" s="41">
        <v>41145</v>
      </c>
      <c r="AK150" s="30">
        <v>6.7000000000000004E-2</v>
      </c>
      <c r="AL150" s="28">
        <v>41145</v>
      </c>
      <c r="AM150" s="30">
        <v>-0.69099999999999995</v>
      </c>
      <c r="AN150" s="28">
        <v>41145</v>
      </c>
      <c r="AO150" s="30">
        <v>0.182</v>
      </c>
      <c r="AP150" s="41">
        <v>41145</v>
      </c>
      <c r="AQ150" s="30">
        <v>1.8719999999999999</v>
      </c>
      <c r="AR150" s="28">
        <v>41145</v>
      </c>
      <c r="AS150" s="30">
        <v>1.9670000000000001</v>
      </c>
      <c r="AT150" s="41">
        <v>41145</v>
      </c>
      <c r="AU150" s="30">
        <v>2.0550000000000002</v>
      </c>
      <c r="AV150" s="119">
        <v>41145</v>
      </c>
      <c r="AW150" s="30">
        <v>2.2909000000000002</v>
      </c>
      <c r="AX150" s="119">
        <v>41145</v>
      </c>
      <c r="AY150" s="99">
        <v>2.3980000000000001</v>
      </c>
      <c r="AZ150" s="41">
        <v>41145</v>
      </c>
      <c r="BA150" s="30">
        <v>0.28610000000000002</v>
      </c>
      <c r="BB150" s="28">
        <v>41145</v>
      </c>
      <c r="BC150" s="30">
        <v>0.96879999999999999</v>
      </c>
      <c r="BD150" s="28">
        <v>41145</v>
      </c>
      <c r="BE150" s="30">
        <v>1.5310999999999999</v>
      </c>
      <c r="BF150" s="28">
        <v>41145</v>
      </c>
      <c r="BG150" s="30">
        <v>1.9807999999999999</v>
      </c>
      <c r="BH150" s="28">
        <v>41145</v>
      </c>
      <c r="BI150" s="30">
        <v>2.3410000000000002</v>
      </c>
      <c r="BJ150" s="890">
        <v>41145</v>
      </c>
      <c r="BK150" s="30">
        <v>1.841</v>
      </c>
      <c r="BL150" s="890">
        <v>41145</v>
      </c>
      <c r="BM150" s="30">
        <v>2.0579999999999998</v>
      </c>
      <c r="BN150" s="41">
        <v>41145</v>
      </c>
      <c r="BO150" s="30">
        <v>0.28899999999999998</v>
      </c>
      <c r="BP150" s="28">
        <v>41145</v>
      </c>
      <c r="BQ150" s="30">
        <v>0.60199999999999998</v>
      </c>
      <c r="BR150" s="28">
        <v>41145</v>
      </c>
      <c r="BS150" s="30">
        <v>1.0920000000000001</v>
      </c>
      <c r="BT150" s="41">
        <v>41145</v>
      </c>
      <c r="BU150" s="30">
        <v>1.4450000000000001</v>
      </c>
      <c r="BV150" s="28">
        <v>41145</v>
      </c>
      <c r="BW150" s="30">
        <v>2.004</v>
      </c>
      <c r="BX150" s="1446"/>
      <c r="BY150" s="93">
        <v>41145</v>
      </c>
      <c r="BZ150" s="723">
        <v>0.94699999999999995</v>
      </c>
      <c r="CA150" s="28">
        <v>41145</v>
      </c>
      <c r="CB150" s="723">
        <v>1.595</v>
      </c>
      <c r="CC150" s="28">
        <v>41145</v>
      </c>
      <c r="CD150" s="723">
        <v>2.4140000000000001</v>
      </c>
      <c r="CE150" s="28">
        <v>41145</v>
      </c>
      <c r="CF150" s="723">
        <v>2.4660000000000002</v>
      </c>
      <c r="CG150" s="28">
        <v>41145</v>
      </c>
      <c r="CH150" s="723">
        <v>2.8689999999999998</v>
      </c>
      <c r="CI150" s="41">
        <v>41145</v>
      </c>
      <c r="CJ150" s="30">
        <v>0.78949999999999998</v>
      </c>
      <c r="CK150" s="28">
        <v>41145</v>
      </c>
      <c r="CL150" s="30">
        <v>1.2755000000000001</v>
      </c>
      <c r="CM150" s="28">
        <v>41145</v>
      </c>
      <c r="CN150" s="30">
        <v>2.0428000000000002</v>
      </c>
      <c r="CO150" s="114">
        <v>41145</v>
      </c>
      <c r="CP150" s="30">
        <v>2.5179999999999998</v>
      </c>
      <c r="CQ150" s="28">
        <v>41145</v>
      </c>
      <c r="CR150" s="30">
        <v>3.2839999999999998</v>
      </c>
      <c r="CS150" s="41">
        <v>41145</v>
      </c>
      <c r="CT150" s="30">
        <v>1.1084000000000001</v>
      </c>
      <c r="CU150" s="28">
        <v>41145</v>
      </c>
      <c r="CV150" s="30">
        <v>1.8140000000000001</v>
      </c>
      <c r="CW150" s="28">
        <v>41145</v>
      </c>
      <c r="CX150" s="30">
        <v>2.4247999999999998</v>
      </c>
      <c r="CY150" s="114">
        <v>41145</v>
      </c>
      <c r="CZ150" s="30">
        <v>2.8731</v>
      </c>
      <c r="DA150" s="28">
        <v>41145</v>
      </c>
      <c r="DB150" s="30">
        <v>3.7972000000000001</v>
      </c>
      <c r="DC150" s="41">
        <v>41145</v>
      </c>
      <c r="DD150" s="30">
        <v>1.3694</v>
      </c>
      <c r="DE150" s="28">
        <v>41145</v>
      </c>
      <c r="DF150" s="30">
        <v>2.0937999999999999</v>
      </c>
      <c r="DG150" s="28">
        <v>41145</v>
      </c>
      <c r="DH150" s="30">
        <v>2.6865000000000001</v>
      </c>
      <c r="DI150" s="114">
        <v>41145</v>
      </c>
      <c r="DJ150" s="30">
        <v>3.0632999999999999</v>
      </c>
      <c r="DK150" s="28"/>
      <c r="DL150" s="30"/>
      <c r="DM150" s="41">
        <v>41145</v>
      </c>
      <c r="DN150" s="30">
        <v>1.96</v>
      </c>
      <c r="DO150" s="28">
        <v>41145</v>
      </c>
      <c r="DP150" s="30">
        <v>2.7425000000000002</v>
      </c>
      <c r="DQ150" s="28">
        <v>41145</v>
      </c>
      <c r="DR150" s="30">
        <v>3.601</v>
      </c>
      <c r="DS150" s="114">
        <v>41145</v>
      </c>
      <c r="DT150" s="30">
        <v>3.8809</v>
      </c>
      <c r="DU150" s="28"/>
      <c r="DV150" s="30"/>
      <c r="DW150" s="41">
        <v>41145</v>
      </c>
      <c r="DX150" s="30">
        <v>3.2503000000000002</v>
      </c>
      <c r="DY150" s="28">
        <v>41145</v>
      </c>
      <c r="DZ150" s="30">
        <v>4.5537999999999998</v>
      </c>
      <c r="EA150" s="28">
        <v>41145</v>
      </c>
      <c r="EB150" s="30">
        <v>5.5743999999999998</v>
      </c>
      <c r="EC150" s="114">
        <v>41145</v>
      </c>
      <c r="ED150" s="30">
        <v>5.7507999999999999</v>
      </c>
      <c r="EE150" s="28"/>
      <c r="EF150" s="23"/>
      <c r="EG150" s="1446"/>
      <c r="EH150" s="76">
        <v>41145</v>
      </c>
      <c r="EI150" s="284">
        <v>2.4939</v>
      </c>
      <c r="EJ150" s="73">
        <v>41145</v>
      </c>
      <c r="EK150" s="284">
        <v>3.6493000000000002</v>
      </c>
      <c r="EL150" s="73">
        <v>41145</v>
      </c>
      <c r="EM150" s="284">
        <v>4.4089</v>
      </c>
      <c r="EN150" s="73">
        <v>41145</v>
      </c>
      <c r="EO150" s="284">
        <v>4.5900999999999996</v>
      </c>
      <c r="EP150" s="73">
        <v>41145</v>
      </c>
      <c r="EQ150" s="869">
        <v>5.3356000000000003</v>
      </c>
      <c r="ER150" s="76">
        <v>41145</v>
      </c>
      <c r="ES150" s="284">
        <v>2.931</v>
      </c>
      <c r="ET150" s="73">
        <v>41145</v>
      </c>
      <c r="EU150" s="284">
        <v>3.5084</v>
      </c>
      <c r="EV150" s="73">
        <v>41145</v>
      </c>
      <c r="EW150" s="284">
        <v>3.8567</v>
      </c>
      <c r="EX150" s="73">
        <v>41145</v>
      </c>
      <c r="EY150" s="284">
        <v>4.3156999999999996</v>
      </c>
      <c r="EZ150" s="73">
        <v>41145</v>
      </c>
      <c r="FA150" s="284">
        <v>5.0297999999999998</v>
      </c>
      <c r="FB150" s="1446"/>
      <c r="FC150" s="881">
        <v>41145</v>
      </c>
      <c r="FD150" s="184">
        <v>13.496</v>
      </c>
    </row>
    <row r="151" spans="1:160">
      <c r="A151" s="5">
        <f t="shared" si="4"/>
        <v>41152</v>
      </c>
      <c r="B151" s="41">
        <v>41152</v>
      </c>
      <c r="C151" s="30">
        <v>4.9700000000000001E-2</v>
      </c>
      <c r="D151" s="28">
        <v>41152</v>
      </c>
      <c r="E151" s="30">
        <v>0.49809999999999999</v>
      </c>
      <c r="F151" s="28">
        <v>41152</v>
      </c>
      <c r="G151" s="30">
        <v>1.1169</v>
      </c>
      <c r="H151" s="28">
        <v>41152</v>
      </c>
      <c r="I151" s="30">
        <v>1.556</v>
      </c>
      <c r="J151" s="28">
        <v>41152</v>
      </c>
      <c r="K151" s="99">
        <v>2.0826000000000002</v>
      </c>
      <c r="L151" s="41">
        <v>41152</v>
      </c>
      <c r="M151" s="30">
        <v>0.71</v>
      </c>
      <c r="N151" s="28">
        <v>41152</v>
      </c>
      <c r="O151" s="30">
        <v>1.3917999999999999</v>
      </c>
      <c r="P151" s="28">
        <v>41152</v>
      </c>
      <c r="Q151" s="30">
        <v>2.2343999999999999</v>
      </c>
      <c r="R151" s="28">
        <v>41152</v>
      </c>
      <c r="S151" s="30">
        <v>2.597</v>
      </c>
      <c r="T151" s="28">
        <v>41152</v>
      </c>
      <c r="U151" s="30">
        <v>3.1839</v>
      </c>
      <c r="V151" s="119">
        <v>41152</v>
      </c>
      <c r="W151" s="30">
        <v>0.71</v>
      </c>
      <c r="X151" s="28">
        <v>41152</v>
      </c>
      <c r="Y151" s="30">
        <v>1.4031</v>
      </c>
      <c r="Z151" s="28">
        <v>41152</v>
      </c>
      <c r="AA151" s="30">
        <v>2.2724000000000002</v>
      </c>
      <c r="AB151" s="28">
        <v>41152</v>
      </c>
      <c r="AC151" s="30">
        <v>2.6334</v>
      </c>
      <c r="AD151" s="28">
        <v>41152</v>
      </c>
      <c r="AE151" s="30">
        <v>3.2368000000000001</v>
      </c>
      <c r="AF151" s="890">
        <v>41152</v>
      </c>
      <c r="AG151" s="30">
        <v>6.7000000000000004E-2</v>
      </c>
      <c r="AH151" s="890">
        <v>41152</v>
      </c>
      <c r="AI151" s="30">
        <v>6.8000000000000005E-2</v>
      </c>
      <c r="AJ151" s="41">
        <v>41152</v>
      </c>
      <c r="AK151" s="30">
        <v>6.7000000000000004E-2</v>
      </c>
      <c r="AL151" s="28">
        <v>41152</v>
      </c>
      <c r="AM151" s="30">
        <v>-0.72</v>
      </c>
      <c r="AN151" s="28">
        <v>41152</v>
      </c>
      <c r="AO151" s="30">
        <v>0.26400000000000001</v>
      </c>
      <c r="AP151" s="41">
        <v>41152</v>
      </c>
      <c r="AQ151" s="30">
        <v>1.8719999999999999</v>
      </c>
      <c r="AR151" s="28">
        <v>41152</v>
      </c>
      <c r="AS151" s="30">
        <v>1.994</v>
      </c>
      <c r="AT151" s="41">
        <v>41152</v>
      </c>
      <c r="AU151" s="30">
        <v>2.1579999999999999</v>
      </c>
      <c r="AV151" s="119">
        <v>41152</v>
      </c>
      <c r="AW151" s="30">
        <v>2.3889</v>
      </c>
      <c r="AX151" s="119">
        <v>41152</v>
      </c>
      <c r="AY151" s="99">
        <v>2.5060000000000002</v>
      </c>
      <c r="AZ151" s="41">
        <v>41152</v>
      </c>
      <c r="BA151" s="30">
        <v>0.28999999999999998</v>
      </c>
      <c r="BB151" s="28">
        <v>41152</v>
      </c>
      <c r="BC151" s="30">
        <v>0.94810000000000005</v>
      </c>
      <c r="BD151" s="28">
        <v>41152</v>
      </c>
      <c r="BE151" s="30">
        <v>1.5139</v>
      </c>
      <c r="BF151" s="28">
        <v>41152</v>
      </c>
      <c r="BG151" s="30">
        <v>1.9647000000000001</v>
      </c>
      <c r="BH151" s="28">
        <v>41152</v>
      </c>
      <c r="BI151" s="30">
        <v>2.3672</v>
      </c>
      <c r="BJ151" s="890">
        <v>41152</v>
      </c>
      <c r="BK151" s="30">
        <v>1.9039999999999999</v>
      </c>
      <c r="BL151" s="890">
        <v>41152</v>
      </c>
      <c r="BM151" s="30">
        <v>2.0409999999999999</v>
      </c>
      <c r="BN151" s="41">
        <v>41152</v>
      </c>
      <c r="BO151" s="30">
        <v>0.22700000000000001</v>
      </c>
      <c r="BP151" s="28">
        <v>41152</v>
      </c>
      <c r="BQ151" s="30">
        <v>0.49299999999999999</v>
      </c>
      <c r="BR151" s="28">
        <v>41152</v>
      </c>
      <c r="BS151" s="30">
        <v>0.96599999999999997</v>
      </c>
      <c r="BT151" s="41">
        <v>41152</v>
      </c>
      <c r="BU151" s="30">
        <v>1.3260000000000001</v>
      </c>
      <c r="BV151" s="28">
        <v>41152</v>
      </c>
      <c r="BW151" s="30">
        <v>1.867</v>
      </c>
      <c r="BX151" s="1446"/>
      <c r="BY151" s="93">
        <v>41152</v>
      </c>
      <c r="BZ151" s="723">
        <v>0.98899999999999999</v>
      </c>
      <c r="CA151" s="28">
        <v>41152</v>
      </c>
      <c r="CB151" s="723">
        <v>1.5819999999999999</v>
      </c>
      <c r="CC151" s="28">
        <v>41152</v>
      </c>
      <c r="CD151" s="723">
        <v>2.391</v>
      </c>
      <c r="CE151" s="28">
        <v>41152</v>
      </c>
      <c r="CF151" s="723">
        <v>2.4449999999999998</v>
      </c>
      <c r="CG151" s="28">
        <v>41152</v>
      </c>
      <c r="CH151" s="723">
        <v>2.851</v>
      </c>
      <c r="CI151" s="41">
        <v>41152</v>
      </c>
      <c r="CJ151" s="30">
        <v>0.84750000000000003</v>
      </c>
      <c r="CK151" s="28">
        <v>41152</v>
      </c>
      <c r="CL151" s="30">
        <v>1.2854999999999999</v>
      </c>
      <c r="CM151" s="28">
        <v>41152</v>
      </c>
      <c r="CN151" s="30">
        <v>2.0383</v>
      </c>
      <c r="CO151" s="114">
        <v>41152</v>
      </c>
      <c r="CP151" s="30">
        <v>2.5095000000000001</v>
      </c>
      <c r="CQ151" s="28">
        <v>41152</v>
      </c>
      <c r="CR151" s="30">
        <v>3.2770000000000001</v>
      </c>
      <c r="CS151" s="41">
        <v>41152</v>
      </c>
      <c r="CT151" s="30">
        <v>1.1619999999999999</v>
      </c>
      <c r="CU151" s="28">
        <v>41152</v>
      </c>
      <c r="CV151" s="30">
        <v>1.8146</v>
      </c>
      <c r="CW151" s="28">
        <v>41152</v>
      </c>
      <c r="CX151" s="30">
        <v>2.4258999999999999</v>
      </c>
      <c r="CY151" s="114">
        <v>41152</v>
      </c>
      <c r="CZ151" s="30">
        <v>2.8401999999999998</v>
      </c>
      <c r="DA151" s="28">
        <v>41152</v>
      </c>
      <c r="DB151" s="30">
        <v>3.7656999999999998</v>
      </c>
      <c r="DC151" s="41">
        <v>41152</v>
      </c>
      <c r="DD151" s="30">
        <v>1.4616</v>
      </c>
      <c r="DE151" s="28">
        <v>41152</v>
      </c>
      <c r="DF151" s="30">
        <v>2.1379999999999999</v>
      </c>
      <c r="DG151" s="28">
        <v>41152</v>
      </c>
      <c r="DH151" s="30">
        <v>2.7471999999999999</v>
      </c>
      <c r="DI151" s="114">
        <v>41152</v>
      </c>
      <c r="DJ151" s="30">
        <v>3.1150000000000002</v>
      </c>
      <c r="DK151" s="28"/>
      <c r="DL151" s="30"/>
      <c r="DM151" s="41">
        <v>41152</v>
      </c>
      <c r="DN151" s="30">
        <v>1.9697</v>
      </c>
      <c r="DO151" s="28">
        <v>41152</v>
      </c>
      <c r="DP151" s="30">
        <v>2.7042000000000002</v>
      </c>
      <c r="DQ151" s="28">
        <v>41152</v>
      </c>
      <c r="DR151" s="30">
        <v>3.5480999999999998</v>
      </c>
      <c r="DS151" s="114">
        <v>41152</v>
      </c>
      <c r="DT151" s="30">
        <v>3.8241000000000001</v>
      </c>
      <c r="DU151" s="28"/>
      <c r="DV151" s="30"/>
      <c r="DW151" s="41">
        <v>41152</v>
      </c>
      <c r="DX151" s="30">
        <v>3.3161999999999998</v>
      </c>
      <c r="DY151" s="28">
        <v>41152</v>
      </c>
      <c r="DZ151" s="30">
        <v>4.5716999999999999</v>
      </c>
      <c r="EA151" s="28">
        <v>41152</v>
      </c>
      <c r="EB151" s="30">
        <v>5.5758000000000001</v>
      </c>
      <c r="EC151" s="114">
        <v>41152</v>
      </c>
      <c r="ED151" s="30">
        <v>5.7472000000000003</v>
      </c>
      <c r="EE151" s="28"/>
      <c r="EF151" s="23"/>
      <c r="EG151" s="1446"/>
      <c r="EH151" s="76">
        <v>41152</v>
      </c>
      <c r="EI151" s="284">
        <v>2.4939</v>
      </c>
      <c r="EJ151" s="73">
        <v>41152</v>
      </c>
      <c r="EK151" s="284">
        <v>3.6493000000000002</v>
      </c>
      <c r="EL151" s="73">
        <v>41152</v>
      </c>
      <c r="EM151" s="284">
        <v>4.4089</v>
      </c>
      <c r="EN151" s="73">
        <v>41152</v>
      </c>
      <c r="EO151" s="284">
        <v>4.5900999999999996</v>
      </c>
      <c r="EP151" s="73">
        <v>41152</v>
      </c>
      <c r="EQ151" s="869">
        <v>5.3356000000000003</v>
      </c>
      <c r="ER151" s="76">
        <v>41152</v>
      </c>
      <c r="ES151" s="284">
        <v>2.931</v>
      </c>
      <c r="ET151" s="73">
        <v>41152</v>
      </c>
      <c r="EU151" s="284">
        <v>3.5084</v>
      </c>
      <c r="EV151" s="73">
        <v>41152</v>
      </c>
      <c r="EW151" s="284">
        <v>3.8567</v>
      </c>
      <c r="EX151" s="73">
        <v>41152</v>
      </c>
      <c r="EY151" s="284">
        <v>4.3156999999999996</v>
      </c>
      <c r="EZ151" s="73">
        <v>41152</v>
      </c>
      <c r="FA151" s="284">
        <v>5.0297999999999998</v>
      </c>
      <c r="FB151" s="1446"/>
      <c r="FC151" s="881">
        <v>41152</v>
      </c>
      <c r="FD151" s="184">
        <v>13.281000000000001</v>
      </c>
    </row>
    <row r="152" spans="1:160">
      <c r="A152" s="5">
        <f t="shared" si="4"/>
        <v>41159</v>
      </c>
      <c r="B152" s="41">
        <v>41159</v>
      </c>
      <c r="C152" s="30">
        <v>0.1545</v>
      </c>
      <c r="D152" s="28">
        <v>41159</v>
      </c>
      <c r="E152" s="30">
        <v>0.62660000000000005</v>
      </c>
      <c r="F152" s="28">
        <v>41159</v>
      </c>
      <c r="G152" s="30">
        <v>1.2706999999999999</v>
      </c>
      <c r="H152" s="28">
        <v>41159</v>
      </c>
      <c r="I152" s="30">
        <v>1.7343999999999999</v>
      </c>
      <c r="J152" s="28">
        <v>41159</v>
      </c>
      <c r="K152" s="99">
        <v>2.2757000000000001</v>
      </c>
      <c r="L152" s="41">
        <v>41159</v>
      </c>
      <c r="M152" s="30">
        <v>0.68520000000000003</v>
      </c>
      <c r="N152" s="28">
        <v>41159</v>
      </c>
      <c r="O152" s="30">
        <v>1.3809</v>
      </c>
      <c r="P152" s="28">
        <v>41159</v>
      </c>
      <c r="Q152" s="30">
        <v>2.2770000000000001</v>
      </c>
      <c r="R152" s="28">
        <v>41159</v>
      </c>
      <c r="S152" s="30">
        <v>2.6463999999999999</v>
      </c>
      <c r="T152" s="28">
        <v>41159</v>
      </c>
      <c r="U152" s="30">
        <v>3.2326000000000001</v>
      </c>
      <c r="V152" s="119">
        <v>41159</v>
      </c>
      <c r="W152" s="30">
        <v>0.68230000000000002</v>
      </c>
      <c r="X152" s="28">
        <v>41159</v>
      </c>
      <c r="Y152" s="30">
        <v>1.3893</v>
      </c>
      <c r="Z152" s="28">
        <v>41159</v>
      </c>
      <c r="AA152" s="30">
        <v>2.3020999999999998</v>
      </c>
      <c r="AB152" s="28">
        <v>41159</v>
      </c>
      <c r="AC152" s="30">
        <v>2.6848999999999998</v>
      </c>
      <c r="AD152" s="28">
        <v>41159</v>
      </c>
      <c r="AE152" s="30">
        <v>3.2826</v>
      </c>
      <c r="AF152" s="890">
        <v>41159</v>
      </c>
      <c r="AG152" s="30">
        <v>6.9000000000000006E-2</v>
      </c>
      <c r="AH152" s="890">
        <v>41159</v>
      </c>
      <c r="AI152" s="30">
        <v>7.0000000000000007E-2</v>
      </c>
      <c r="AJ152" s="41">
        <v>41159</v>
      </c>
      <c r="AK152" s="30">
        <v>6.7000000000000004E-2</v>
      </c>
      <c r="AL152" s="28">
        <v>41159</v>
      </c>
      <c r="AM152" s="30">
        <v>-0.81399999999999995</v>
      </c>
      <c r="AN152" s="28">
        <v>41159</v>
      </c>
      <c r="AO152" s="30">
        <v>0.249</v>
      </c>
      <c r="AP152" s="41">
        <v>41159</v>
      </c>
      <c r="AQ152" s="30">
        <v>1.8719999999999999</v>
      </c>
      <c r="AR152" s="28">
        <v>41159</v>
      </c>
      <c r="AS152" s="30">
        <v>2.0720000000000001</v>
      </c>
      <c r="AT152" s="41">
        <v>41159</v>
      </c>
      <c r="AU152" s="30">
        <v>2.2069999999999999</v>
      </c>
      <c r="AV152" s="119">
        <v>41159</v>
      </c>
      <c r="AW152" s="30">
        <v>2.4405999999999999</v>
      </c>
      <c r="AX152" s="119">
        <v>41159</v>
      </c>
      <c r="AY152" s="99">
        <v>2.56</v>
      </c>
      <c r="AZ152" s="41">
        <v>41159</v>
      </c>
      <c r="BA152" s="30">
        <v>0.37219999999999998</v>
      </c>
      <c r="BB152" s="28">
        <v>41159</v>
      </c>
      <c r="BC152" s="30">
        <v>1.0664</v>
      </c>
      <c r="BD152" s="28">
        <v>41159</v>
      </c>
      <c r="BE152" s="30">
        <v>1.6707999999999998</v>
      </c>
      <c r="BF152" s="28">
        <v>41159</v>
      </c>
      <c r="BG152" s="30">
        <v>2.0918999999999999</v>
      </c>
      <c r="BH152" s="28">
        <v>41159</v>
      </c>
      <c r="BI152" s="30">
        <v>2.5299999999999998</v>
      </c>
      <c r="BJ152" s="890">
        <v>41159</v>
      </c>
      <c r="BK152" s="30">
        <v>2.04</v>
      </c>
      <c r="BL152" s="890">
        <v>41159</v>
      </c>
      <c r="BM152" s="30">
        <v>2.173</v>
      </c>
      <c r="BN152" s="41">
        <v>41159</v>
      </c>
      <c r="BO152" s="30">
        <v>0.25600000000000001</v>
      </c>
      <c r="BP152" s="28">
        <v>41159</v>
      </c>
      <c r="BQ152" s="30">
        <v>0.51800000000000002</v>
      </c>
      <c r="BR152" s="28">
        <v>41159</v>
      </c>
      <c r="BS152" s="30">
        <v>1.0349999999999999</v>
      </c>
      <c r="BT152" s="41">
        <v>41159</v>
      </c>
      <c r="BU152" s="30">
        <v>1.409</v>
      </c>
      <c r="BV152" s="28">
        <v>41159</v>
      </c>
      <c r="BW152" s="30">
        <v>1.9079999999999999</v>
      </c>
      <c r="BX152" s="1446"/>
      <c r="BY152" s="93">
        <v>41159</v>
      </c>
      <c r="BZ152" s="723">
        <v>1.018</v>
      </c>
      <c r="CA152" s="28">
        <v>41159</v>
      </c>
      <c r="CB152" s="723">
        <v>1.681</v>
      </c>
      <c r="CC152" s="28">
        <v>41159</v>
      </c>
      <c r="CD152" s="723">
        <v>2.5230000000000001</v>
      </c>
      <c r="CE152" s="28">
        <v>41159</v>
      </c>
      <c r="CF152" s="723">
        <v>2.585</v>
      </c>
      <c r="CG152" s="28">
        <v>41159</v>
      </c>
      <c r="CH152" s="723">
        <v>3.0150000000000001</v>
      </c>
      <c r="CI152" s="41">
        <v>41159</v>
      </c>
      <c r="CJ152" s="30">
        <v>0.91010000000000002</v>
      </c>
      <c r="CK152" s="28">
        <v>41159</v>
      </c>
      <c r="CL152" s="30">
        <v>1.4126000000000001</v>
      </c>
      <c r="CM152" s="28">
        <v>41159</v>
      </c>
      <c r="CN152" s="30">
        <v>2.1993999999999998</v>
      </c>
      <c r="CO152" s="114">
        <v>41159</v>
      </c>
      <c r="CP152" s="30">
        <v>2.6865999999999999</v>
      </c>
      <c r="CQ152" s="28">
        <v>41159</v>
      </c>
      <c r="CR152" s="30">
        <v>3.4786000000000001</v>
      </c>
      <c r="CS152" s="41">
        <v>41159</v>
      </c>
      <c r="CT152" s="30">
        <v>1.2353000000000001</v>
      </c>
      <c r="CU152" s="28">
        <v>41159</v>
      </c>
      <c r="CV152" s="30">
        <v>1.9024000000000001</v>
      </c>
      <c r="CW152" s="28">
        <v>41159</v>
      </c>
      <c r="CX152" s="30">
        <v>2.5676999999999999</v>
      </c>
      <c r="CY152" s="114">
        <v>41159</v>
      </c>
      <c r="CZ152" s="30">
        <v>2.9580000000000002</v>
      </c>
      <c r="DA152" s="28">
        <v>41159</v>
      </c>
      <c r="DB152" s="30">
        <v>3.8580999999999999</v>
      </c>
      <c r="DC152" s="41">
        <v>41159</v>
      </c>
      <c r="DD152" s="30">
        <v>1.5146999999999999</v>
      </c>
      <c r="DE152" s="28">
        <v>41159</v>
      </c>
      <c r="DF152" s="30">
        <v>2.2856000000000001</v>
      </c>
      <c r="DG152" s="28">
        <v>41159</v>
      </c>
      <c r="DH152" s="30">
        <v>2.9188000000000001</v>
      </c>
      <c r="DI152" s="114">
        <v>41159</v>
      </c>
      <c r="DJ152" s="30">
        <v>3.3626</v>
      </c>
      <c r="DK152" s="28"/>
      <c r="DL152" s="30"/>
      <c r="DM152" s="41">
        <v>41159</v>
      </c>
      <c r="DN152" s="30">
        <v>2.0194000000000001</v>
      </c>
      <c r="DO152" s="28">
        <v>41159</v>
      </c>
      <c r="DP152" s="30">
        <v>2.8184</v>
      </c>
      <c r="DQ152" s="28">
        <v>41159</v>
      </c>
      <c r="DR152" s="30">
        <v>3.6962999999999999</v>
      </c>
      <c r="DS152" s="114">
        <v>41159</v>
      </c>
      <c r="DT152" s="30">
        <v>3.9882999999999997</v>
      </c>
      <c r="DU152" s="28"/>
      <c r="DV152" s="30"/>
      <c r="DW152" s="41">
        <v>41159</v>
      </c>
      <c r="DX152" s="30">
        <v>3.2608999999999999</v>
      </c>
      <c r="DY152" s="28">
        <v>41159</v>
      </c>
      <c r="DZ152" s="30">
        <v>4.5808999999999997</v>
      </c>
      <c r="EA152" s="28">
        <v>41159</v>
      </c>
      <c r="EB152" s="30">
        <v>5.6189999999999998</v>
      </c>
      <c r="EC152" s="114">
        <v>41159</v>
      </c>
      <c r="ED152" s="30">
        <v>5.8064</v>
      </c>
      <c r="EE152" s="28"/>
      <c r="EF152" s="23"/>
      <c r="EG152" s="1446"/>
      <c r="EH152" s="76">
        <v>41159</v>
      </c>
      <c r="EI152" s="284">
        <v>2.4939</v>
      </c>
      <c r="EJ152" s="73">
        <v>41159</v>
      </c>
      <c r="EK152" s="284">
        <v>3.6493000000000002</v>
      </c>
      <c r="EL152" s="73">
        <v>41159</v>
      </c>
      <c r="EM152" s="284">
        <v>4.4089</v>
      </c>
      <c r="EN152" s="73">
        <v>41159</v>
      </c>
      <c r="EO152" s="284">
        <v>4.5900999999999996</v>
      </c>
      <c r="EP152" s="73">
        <v>41159</v>
      </c>
      <c r="EQ152" s="869">
        <v>5.3356000000000003</v>
      </c>
      <c r="ER152" s="76">
        <v>41159</v>
      </c>
      <c r="ES152" s="284">
        <v>2.931</v>
      </c>
      <c r="ET152" s="73">
        <v>41159</v>
      </c>
      <c r="EU152" s="284">
        <v>3.5084</v>
      </c>
      <c r="EV152" s="73">
        <v>41159</v>
      </c>
      <c r="EW152" s="284">
        <v>3.8567</v>
      </c>
      <c r="EX152" s="73">
        <v>41159</v>
      </c>
      <c r="EY152" s="284">
        <v>4.3156999999999996</v>
      </c>
      <c r="EZ152" s="73">
        <v>41159</v>
      </c>
      <c r="FA152" s="284">
        <v>5.0297999999999998</v>
      </c>
      <c r="FB152" s="1446"/>
      <c r="FC152" s="881">
        <v>41159</v>
      </c>
      <c r="FD152" s="184">
        <v>13.201000000000001</v>
      </c>
    </row>
    <row r="153" spans="1:160">
      <c r="A153" s="5">
        <f t="shared" si="4"/>
        <v>41166</v>
      </c>
      <c r="B153" s="41">
        <v>41166</v>
      </c>
      <c r="C153" s="30">
        <v>0.24579999999999999</v>
      </c>
      <c r="D153" s="28">
        <v>41166</v>
      </c>
      <c r="E153" s="30">
        <v>0.77100000000000002</v>
      </c>
      <c r="F153" s="28">
        <v>41166</v>
      </c>
      <c r="G153" s="30">
        <v>1.4334</v>
      </c>
      <c r="H153" s="28">
        <v>41166</v>
      </c>
      <c r="I153" s="30">
        <v>1.9053</v>
      </c>
      <c r="J153" s="28">
        <v>41166</v>
      </c>
      <c r="K153" s="99">
        <v>2.4611000000000001</v>
      </c>
      <c r="L153" s="41">
        <v>41166</v>
      </c>
      <c r="M153" s="30">
        <v>0.64749999999999996</v>
      </c>
      <c r="N153" s="28">
        <v>41166</v>
      </c>
      <c r="O153" s="30">
        <v>1.3616999999999999</v>
      </c>
      <c r="P153" s="28">
        <v>41166</v>
      </c>
      <c r="Q153" s="30">
        <v>2.2744</v>
      </c>
      <c r="R153" s="28">
        <v>41166</v>
      </c>
      <c r="S153" s="30">
        <v>2.6516999999999999</v>
      </c>
      <c r="T153" s="28">
        <v>41166</v>
      </c>
      <c r="U153" s="30">
        <v>3.2644000000000002</v>
      </c>
      <c r="V153" s="119">
        <v>41166</v>
      </c>
      <c r="W153" s="30">
        <v>0.64600000000000002</v>
      </c>
      <c r="X153" s="28">
        <v>41166</v>
      </c>
      <c r="Y153" s="30">
        <v>1.3714</v>
      </c>
      <c r="Z153" s="28">
        <v>41166</v>
      </c>
      <c r="AA153" s="30">
        <v>2.3008999999999999</v>
      </c>
      <c r="AB153" s="28">
        <v>41166</v>
      </c>
      <c r="AC153" s="30">
        <v>2.7016</v>
      </c>
      <c r="AD153" s="28">
        <v>41166</v>
      </c>
      <c r="AE153" s="30">
        <v>3.3128000000000002</v>
      </c>
      <c r="AF153" s="890">
        <v>41166</v>
      </c>
      <c r="AG153" s="30">
        <v>6.9000000000000006E-2</v>
      </c>
      <c r="AH153" s="890">
        <v>41166</v>
      </c>
      <c r="AI153" s="30">
        <v>7.0000000000000007E-2</v>
      </c>
      <c r="AJ153" s="41">
        <v>41166</v>
      </c>
      <c r="AK153" s="30">
        <v>6.7000000000000004E-2</v>
      </c>
      <c r="AL153" s="28">
        <v>41166</v>
      </c>
      <c r="AM153" s="30">
        <v>-0.84299999999999997</v>
      </c>
      <c r="AN153" s="28">
        <v>41166</v>
      </c>
      <c r="AO153" s="30">
        <v>0.24399999999999999</v>
      </c>
      <c r="AP153" s="41">
        <v>41166</v>
      </c>
      <c r="AQ153" s="30">
        <v>1.8719999999999999</v>
      </c>
      <c r="AR153" s="28">
        <v>41166</v>
      </c>
      <c r="AS153" s="30">
        <v>2.1320000000000001</v>
      </c>
      <c r="AT153" s="41">
        <v>41166</v>
      </c>
      <c r="AU153" s="30">
        <v>2.262</v>
      </c>
      <c r="AV153" s="119">
        <v>41166</v>
      </c>
      <c r="AW153" s="30">
        <v>2.5148000000000001</v>
      </c>
      <c r="AX153" s="119">
        <v>41166</v>
      </c>
      <c r="AY153" s="99">
        <v>2.6379999999999999</v>
      </c>
      <c r="AZ153" s="41">
        <v>41166</v>
      </c>
      <c r="BA153" s="30">
        <v>0.41439999999999999</v>
      </c>
      <c r="BB153" s="28">
        <v>41166</v>
      </c>
      <c r="BC153" s="30">
        <v>1.0976999999999999</v>
      </c>
      <c r="BD153" s="28">
        <v>41166</v>
      </c>
      <c r="BE153" s="30">
        <v>1.7521</v>
      </c>
      <c r="BF153" s="28">
        <v>41166</v>
      </c>
      <c r="BG153" s="30">
        <v>2.1724999999999999</v>
      </c>
      <c r="BH153" s="28">
        <v>41166</v>
      </c>
      <c r="BI153" s="30">
        <v>2.6009000000000002</v>
      </c>
      <c r="BJ153" s="890">
        <v>41166</v>
      </c>
      <c r="BK153" s="30">
        <v>2.1560000000000001</v>
      </c>
      <c r="BL153" s="890">
        <v>41166</v>
      </c>
      <c r="BM153" s="30">
        <v>2.2589999999999999</v>
      </c>
      <c r="BN153" s="41">
        <v>41166</v>
      </c>
      <c r="BO153" s="30">
        <v>0.26500000000000001</v>
      </c>
      <c r="BP153" s="28">
        <v>41166</v>
      </c>
      <c r="BQ153" s="30">
        <v>0.57999999999999996</v>
      </c>
      <c r="BR153" s="28">
        <v>41166</v>
      </c>
      <c r="BS153" s="30">
        <v>1.1419999999999999</v>
      </c>
      <c r="BT153" s="41">
        <v>41166</v>
      </c>
      <c r="BU153" s="30">
        <v>1.5609999999999999</v>
      </c>
      <c r="BV153" s="28">
        <v>41166</v>
      </c>
      <c r="BW153" s="30">
        <v>2.109</v>
      </c>
      <c r="BX153" s="1446"/>
      <c r="BY153" s="93">
        <v>41166</v>
      </c>
      <c r="BZ153" s="723">
        <v>1.0840000000000001</v>
      </c>
      <c r="CA153" s="28">
        <v>41166</v>
      </c>
      <c r="CB153" s="723">
        <v>1.782</v>
      </c>
      <c r="CC153" s="28">
        <v>41166</v>
      </c>
      <c r="CD153" s="723">
        <v>2.6219999999999999</v>
      </c>
      <c r="CE153" s="28">
        <v>41166</v>
      </c>
      <c r="CF153" s="723">
        <v>2.6760000000000002</v>
      </c>
      <c r="CG153" s="28">
        <v>41166</v>
      </c>
      <c r="CH153" s="723">
        <v>3.1240000000000001</v>
      </c>
      <c r="CI153" s="41">
        <v>41166</v>
      </c>
      <c r="CJ153" s="30">
        <v>0.98960000000000004</v>
      </c>
      <c r="CK153" s="28">
        <v>41166</v>
      </c>
      <c r="CL153" s="30">
        <v>1.5276000000000001</v>
      </c>
      <c r="CM153" s="28">
        <v>41166</v>
      </c>
      <c r="CN153" s="30">
        <v>2.3119000000000001</v>
      </c>
      <c r="CO153" s="114">
        <v>41166</v>
      </c>
      <c r="CP153" s="30">
        <v>2.8029000000000002</v>
      </c>
      <c r="CQ153" s="28">
        <v>41166</v>
      </c>
      <c r="CR153" s="30">
        <v>3.6126</v>
      </c>
      <c r="CS153" s="41">
        <v>41166</v>
      </c>
      <c r="CT153" s="30">
        <v>1.3472</v>
      </c>
      <c r="CU153" s="28">
        <v>41166</v>
      </c>
      <c r="CV153" s="30">
        <v>2.0497999999999998</v>
      </c>
      <c r="CW153" s="28">
        <v>41166</v>
      </c>
      <c r="CX153" s="30">
        <v>2.7126000000000001</v>
      </c>
      <c r="CY153" s="114">
        <v>41166</v>
      </c>
      <c r="CZ153" s="30">
        <v>3.0467</v>
      </c>
      <c r="DA153" s="28">
        <v>41166</v>
      </c>
      <c r="DB153" s="30">
        <v>3.9645000000000001</v>
      </c>
      <c r="DC153" s="41">
        <v>41166</v>
      </c>
      <c r="DD153" s="30">
        <v>1.5876000000000001</v>
      </c>
      <c r="DE153" s="28">
        <v>41166</v>
      </c>
      <c r="DF153" s="30">
        <v>2.3940000000000001</v>
      </c>
      <c r="DG153" s="28">
        <v>41166</v>
      </c>
      <c r="DH153" s="30">
        <v>3.0247000000000002</v>
      </c>
      <c r="DI153" s="114">
        <v>41166</v>
      </c>
      <c r="DJ153" s="30">
        <v>3.4723000000000002</v>
      </c>
      <c r="DK153" s="28"/>
      <c r="DL153" s="30"/>
      <c r="DM153" s="41">
        <v>41166</v>
      </c>
      <c r="DN153" s="30">
        <v>2.0909</v>
      </c>
      <c r="DO153" s="28">
        <v>41166</v>
      </c>
      <c r="DP153" s="30">
        <v>2.9253999999999998</v>
      </c>
      <c r="DQ153" s="28">
        <v>41166</v>
      </c>
      <c r="DR153" s="30">
        <v>3.8008999999999999</v>
      </c>
      <c r="DS153" s="114">
        <v>41166</v>
      </c>
      <c r="DT153" s="30">
        <v>4.0965999999999996</v>
      </c>
      <c r="DU153" s="28"/>
      <c r="DV153" s="30"/>
      <c r="DW153" s="41">
        <v>41166</v>
      </c>
      <c r="DX153" s="30">
        <v>3.2593000000000001</v>
      </c>
      <c r="DY153" s="28">
        <v>41166</v>
      </c>
      <c r="DZ153" s="30">
        <v>4.6147999999999998</v>
      </c>
      <c r="EA153" s="28">
        <v>41166</v>
      </c>
      <c r="EB153" s="30">
        <v>5.6502999999999997</v>
      </c>
      <c r="EC153" s="114">
        <v>41166</v>
      </c>
      <c r="ED153" s="30">
        <v>5.8414999999999999</v>
      </c>
      <c r="EE153" s="28"/>
      <c r="EF153" s="23"/>
      <c r="EG153" s="1446"/>
      <c r="EH153" s="76">
        <v>41166</v>
      </c>
      <c r="EI153" s="284">
        <v>2.4939</v>
      </c>
      <c r="EJ153" s="73">
        <v>41166</v>
      </c>
      <c r="EK153" s="284">
        <v>3.6493000000000002</v>
      </c>
      <c r="EL153" s="73">
        <v>41166</v>
      </c>
      <c r="EM153" s="284">
        <v>4.4089</v>
      </c>
      <c r="EN153" s="73">
        <v>41166</v>
      </c>
      <c r="EO153" s="284">
        <v>4.5900999999999996</v>
      </c>
      <c r="EP153" s="73">
        <v>41166</v>
      </c>
      <c r="EQ153" s="869">
        <v>5.3356000000000003</v>
      </c>
      <c r="ER153" s="76">
        <v>41166</v>
      </c>
      <c r="ES153" s="284">
        <v>2.931</v>
      </c>
      <c r="ET153" s="73">
        <v>41166</v>
      </c>
      <c r="EU153" s="284">
        <v>3.5084</v>
      </c>
      <c r="EV153" s="73">
        <v>41166</v>
      </c>
      <c r="EW153" s="284">
        <v>3.8567</v>
      </c>
      <c r="EX153" s="73">
        <v>41166</v>
      </c>
      <c r="EY153" s="284">
        <v>4.3156999999999996</v>
      </c>
      <c r="EZ153" s="73">
        <v>41166</v>
      </c>
      <c r="FA153" s="284">
        <v>5.0297999999999998</v>
      </c>
      <c r="FB153" s="1446"/>
      <c r="FC153" s="881">
        <v>41166</v>
      </c>
      <c r="FD153" s="184">
        <v>13.16</v>
      </c>
    </row>
    <row r="154" spans="1:160">
      <c r="A154" s="5">
        <f t="shared" si="4"/>
        <v>41173</v>
      </c>
      <c r="B154" s="41">
        <v>41173</v>
      </c>
      <c r="C154" s="30">
        <v>0.1782</v>
      </c>
      <c r="D154" s="28">
        <v>41173</v>
      </c>
      <c r="E154" s="30">
        <v>0.66479999999999995</v>
      </c>
      <c r="F154" s="28">
        <v>41173</v>
      </c>
      <c r="G154" s="30">
        <v>1.3233999999999999</v>
      </c>
      <c r="H154" s="28">
        <v>41173</v>
      </c>
      <c r="I154" s="30">
        <v>1.7970999999999999</v>
      </c>
      <c r="J154" s="28">
        <v>41173</v>
      </c>
      <c r="K154" s="99">
        <v>2.3614000000000002</v>
      </c>
      <c r="L154" s="41">
        <v>41173</v>
      </c>
      <c r="M154" s="30">
        <v>0.67700000000000005</v>
      </c>
      <c r="N154" s="28">
        <v>41173</v>
      </c>
      <c r="O154" s="30">
        <v>1.3754</v>
      </c>
      <c r="P154" s="28">
        <v>41173</v>
      </c>
      <c r="Q154" s="30">
        <v>2.2991999999999999</v>
      </c>
      <c r="R154" s="28">
        <v>41173</v>
      </c>
      <c r="S154" s="30">
        <v>2.6593999999999998</v>
      </c>
      <c r="T154" s="28">
        <v>41173</v>
      </c>
      <c r="U154" s="30">
        <v>3.2198000000000002</v>
      </c>
      <c r="V154" s="119">
        <v>41173</v>
      </c>
      <c r="W154" s="30">
        <v>0.6784</v>
      </c>
      <c r="X154" s="28">
        <v>41173</v>
      </c>
      <c r="Y154" s="30">
        <v>1.3881000000000001</v>
      </c>
      <c r="Z154" s="28">
        <v>41173</v>
      </c>
      <c r="AA154" s="30">
        <v>2.3136000000000001</v>
      </c>
      <c r="AB154" s="28">
        <v>41173</v>
      </c>
      <c r="AC154" s="30">
        <v>2.6960999999999999</v>
      </c>
      <c r="AD154" s="28">
        <v>41173</v>
      </c>
      <c r="AE154" s="30">
        <v>3.2690999999999999</v>
      </c>
      <c r="AF154" s="890">
        <v>41173</v>
      </c>
      <c r="AG154" s="30">
        <v>6.9000000000000006E-2</v>
      </c>
      <c r="AH154" s="890">
        <v>41173</v>
      </c>
      <c r="AI154" s="30">
        <v>7.0000000000000007E-2</v>
      </c>
      <c r="AJ154" s="41">
        <v>41173</v>
      </c>
      <c r="AK154" s="30">
        <v>6.7000000000000004E-2</v>
      </c>
      <c r="AL154" s="28">
        <v>41173</v>
      </c>
      <c r="AM154" s="30">
        <v>-0.879</v>
      </c>
      <c r="AN154" s="28">
        <v>41173</v>
      </c>
      <c r="AO154" s="30">
        <v>0.26400000000000001</v>
      </c>
      <c r="AP154" s="41">
        <v>41173</v>
      </c>
      <c r="AQ154" s="30">
        <v>1.8719999999999999</v>
      </c>
      <c r="AR154" s="28">
        <v>41173</v>
      </c>
      <c r="AS154" s="30">
        <v>2.1120000000000001</v>
      </c>
      <c r="AT154" s="41">
        <v>41173</v>
      </c>
      <c r="AU154" s="30">
        <v>2.2749999999999999</v>
      </c>
      <c r="AV154" s="119">
        <v>41173</v>
      </c>
      <c r="AW154" s="30">
        <v>2.5032999999999999</v>
      </c>
      <c r="AX154" s="119">
        <v>41173</v>
      </c>
      <c r="AY154" s="99">
        <v>2.6280000000000001</v>
      </c>
      <c r="AZ154" s="41">
        <v>41173</v>
      </c>
      <c r="BA154" s="30">
        <v>0.37459999999999999</v>
      </c>
      <c r="BB154" s="28">
        <v>41173</v>
      </c>
      <c r="BC154" s="30">
        <v>1.0351999999999999</v>
      </c>
      <c r="BD154" s="28">
        <v>41173</v>
      </c>
      <c r="BE154" s="30">
        <v>1.6812</v>
      </c>
      <c r="BF154" s="28">
        <v>41173</v>
      </c>
      <c r="BG154" s="30">
        <v>2.1006</v>
      </c>
      <c r="BH154" s="28">
        <v>41173</v>
      </c>
      <c r="BI154" s="30">
        <v>2.5396999999999998</v>
      </c>
      <c r="BJ154" s="890">
        <v>41173</v>
      </c>
      <c r="BK154" s="30">
        <v>2.069</v>
      </c>
      <c r="BL154" s="890">
        <v>41173</v>
      </c>
      <c r="BM154" s="30">
        <v>2.1829999999999998</v>
      </c>
      <c r="BN154" s="41">
        <v>41173</v>
      </c>
      <c r="BO154" s="30">
        <v>0.26100000000000001</v>
      </c>
      <c r="BP154" s="28">
        <v>41173</v>
      </c>
      <c r="BQ154" s="30">
        <v>0.54300000000000004</v>
      </c>
      <c r="BR154" s="28">
        <v>41173</v>
      </c>
      <c r="BS154" s="30">
        <v>1.0640000000000001</v>
      </c>
      <c r="BT154" s="41">
        <v>41173</v>
      </c>
      <c r="BU154" s="30">
        <v>1.462</v>
      </c>
      <c r="BV154" s="28">
        <v>41173</v>
      </c>
      <c r="BW154" s="30">
        <v>2.0270000000000001</v>
      </c>
      <c r="BX154" s="1446"/>
      <c r="BY154" s="93">
        <v>41173</v>
      </c>
      <c r="BZ154" s="723">
        <v>1.04</v>
      </c>
      <c r="CA154" s="28">
        <v>41173</v>
      </c>
      <c r="CB154" s="723">
        <v>1.6539999999999999</v>
      </c>
      <c r="CC154" s="28">
        <v>41173</v>
      </c>
      <c r="CD154" s="723">
        <v>2.5270000000000001</v>
      </c>
      <c r="CE154" s="28">
        <v>41173</v>
      </c>
      <c r="CF154" s="723">
        <v>2.5910000000000002</v>
      </c>
      <c r="CG154" s="28">
        <v>41173</v>
      </c>
      <c r="CH154" s="723">
        <v>3.044</v>
      </c>
      <c r="CI154" s="41">
        <v>41173</v>
      </c>
      <c r="CJ154" s="30">
        <v>0.95850000000000002</v>
      </c>
      <c r="CK154" s="28">
        <v>41173</v>
      </c>
      <c r="CL154" s="30">
        <v>1.4121999999999999</v>
      </c>
      <c r="CM154" s="28">
        <v>41173</v>
      </c>
      <c r="CN154" s="30">
        <v>2.2296999999999998</v>
      </c>
      <c r="CO154" s="114">
        <v>41173</v>
      </c>
      <c r="CP154" s="30">
        <v>2.7309999999999999</v>
      </c>
      <c r="CQ154" s="28">
        <v>41173</v>
      </c>
      <c r="CR154" s="30">
        <v>3.552</v>
      </c>
      <c r="CS154" s="41">
        <v>41173</v>
      </c>
      <c r="CT154" s="30">
        <v>1.3087</v>
      </c>
      <c r="CU154" s="28">
        <v>41173</v>
      </c>
      <c r="CV154" s="30">
        <v>1.9371</v>
      </c>
      <c r="CW154" s="28">
        <v>41173</v>
      </c>
      <c r="CX154" s="30">
        <v>2.6431</v>
      </c>
      <c r="CY154" s="114">
        <v>41173</v>
      </c>
      <c r="CZ154" s="30">
        <v>2.9674999999999998</v>
      </c>
      <c r="DA154" s="28">
        <v>41173</v>
      </c>
      <c r="DB154" s="30">
        <v>3.8965000000000001</v>
      </c>
      <c r="DC154" s="41">
        <v>41173</v>
      </c>
      <c r="DD154" s="30">
        <v>1.5504</v>
      </c>
      <c r="DE154" s="28">
        <v>41173</v>
      </c>
      <c r="DF154" s="30">
        <v>2.2726000000000002</v>
      </c>
      <c r="DG154" s="28">
        <v>41173</v>
      </c>
      <c r="DH154" s="30">
        <v>2.9365000000000001</v>
      </c>
      <c r="DI154" s="114">
        <v>41173</v>
      </c>
      <c r="DJ154" s="30">
        <v>3.3942999999999999</v>
      </c>
      <c r="DK154" s="28"/>
      <c r="DL154" s="30"/>
      <c r="DM154" s="41">
        <v>41173</v>
      </c>
      <c r="DN154" s="30">
        <v>2.0836999999999999</v>
      </c>
      <c r="DO154" s="28">
        <v>41173</v>
      </c>
      <c r="DP154" s="30">
        <v>2.8340000000000001</v>
      </c>
      <c r="DQ154" s="28">
        <v>41173</v>
      </c>
      <c r="DR154" s="30">
        <v>3.7427000000000001</v>
      </c>
      <c r="DS154" s="114">
        <v>41173</v>
      </c>
      <c r="DT154" s="30">
        <v>4.0487000000000002</v>
      </c>
      <c r="DU154" s="28"/>
      <c r="DV154" s="30"/>
      <c r="DW154" s="41">
        <v>41173</v>
      </c>
      <c r="DX154" s="30">
        <v>3.2616999999999998</v>
      </c>
      <c r="DY154" s="28">
        <v>41173</v>
      </c>
      <c r="DZ154" s="30">
        <v>4.5629999999999997</v>
      </c>
      <c r="EA154" s="28">
        <v>41173</v>
      </c>
      <c r="EB154" s="30">
        <v>5.6318000000000001</v>
      </c>
      <c r="EC154" s="114">
        <v>41173</v>
      </c>
      <c r="ED154" s="30">
        <v>5.8333000000000004</v>
      </c>
      <c r="EE154" s="28"/>
      <c r="EF154" s="23"/>
      <c r="EG154" s="1446"/>
      <c r="EH154" s="76">
        <v>41173</v>
      </c>
      <c r="EI154" s="284">
        <v>2.4939</v>
      </c>
      <c r="EJ154" s="73">
        <v>41173</v>
      </c>
      <c r="EK154" s="284">
        <v>3.6493000000000002</v>
      </c>
      <c r="EL154" s="73">
        <v>41173</v>
      </c>
      <c r="EM154" s="284">
        <v>4.4089</v>
      </c>
      <c r="EN154" s="73">
        <v>41173</v>
      </c>
      <c r="EO154" s="284">
        <v>4.5900999999999996</v>
      </c>
      <c r="EP154" s="73">
        <v>41173</v>
      </c>
      <c r="EQ154" s="869">
        <v>5.3356000000000003</v>
      </c>
      <c r="ER154" s="76">
        <v>41173</v>
      </c>
      <c r="ES154" s="284">
        <v>2.931</v>
      </c>
      <c r="ET154" s="73">
        <v>41173</v>
      </c>
      <c r="EU154" s="284">
        <v>3.5084</v>
      </c>
      <c r="EV154" s="73">
        <v>41173</v>
      </c>
      <c r="EW154" s="284">
        <v>3.8567</v>
      </c>
      <c r="EX154" s="73">
        <v>41173</v>
      </c>
      <c r="EY154" s="284">
        <v>4.3156999999999996</v>
      </c>
      <c r="EZ154" s="73">
        <v>41173</v>
      </c>
      <c r="FA154" s="284">
        <v>5.0297999999999998</v>
      </c>
      <c r="FB154" s="1446"/>
      <c r="FC154" s="881">
        <v>41173</v>
      </c>
      <c r="FD154" s="184">
        <v>13.224</v>
      </c>
    </row>
    <row r="155" spans="1:160">
      <c r="A155" s="5">
        <f t="shared" si="4"/>
        <v>41180</v>
      </c>
      <c r="B155" s="41">
        <v>41180</v>
      </c>
      <c r="C155" s="30">
        <v>0.12609999999999999</v>
      </c>
      <c r="D155" s="28">
        <v>41180</v>
      </c>
      <c r="E155" s="30">
        <v>0.57050000000000001</v>
      </c>
      <c r="F155" s="28">
        <v>41180</v>
      </c>
      <c r="G155" s="30">
        <v>1.1764999999999999</v>
      </c>
      <c r="H155" s="28">
        <v>41180</v>
      </c>
      <c r="I155" s="30">
        <v>1.6278999999999999</v>
      </c>
      <c r="J155" s="28">
        <v>41180</v>
      </c>
      <c r="K155" s="99">
        <v>2.1861999999999999</v>
      </c>
      <c r="L155" s="41">
        <v>41180</v>
      </c>
      <c r="M155" s="30">
        <v>0.6431</v>
      </c>
      <c r="N155" s="28">
        <v>41180</v>
      </c>
      <c r="O155" s="30">
        <v>1.3191999999999999</v>
      </c>
      <c r="P155" s="28">
        <v>41180</v>
      </c>
      <c r="Q155" s="30">
        <v>2.2054</v>
      </c>
      <c r="R155" s="28">
        <v>41180</v>
      </c>
      <c r="S155" s="30">
        <v>2.5502000000000002</v>
      </c>
      <c r="T155" s="28">
        <v>41180</v>
      </c>
      <c r="U155" s="30">
        <v>3.0600999999999998</v>
      </c>
      <c r="V155" s="119">
        <v>41180</v>
      </c>
      <c r="W155" s="30">
        <v>0.64119999999999999</v>
      </c>
      <c r="X155" s="28">
        <v>41180</v>
      </c>
      <c r="Y155" s="30">
        <v>1.3336000000000001</v>
      </c>
      <c r="Z155" s="28">
        <v>41180</v>
      </c>
      <c r="AA155" s="30">
        <v>2.2164999999999999</v>
      </c>
      <c r="AB155" s="28">
        <v>41180</v>
      </c>
      <c r="AC155" s="30">
        <v>2.6135999999999999</v>
      </c>
      <c r="AD155" s="28">
        <v>41180</v>
      </c>
      <c r="AE155" s="30">
        <v>3.1311</v>
      </c>
      <c r="AF155" s="890">
        <v>41180</v>
      </c>
      <c r="AG155" s="30">
        <v>6.6000000000000003E-2</v>
      </c>
      <c r="AH155" s="890">
        <v>41180</v>
      </c>
      <c r="AI155" s="30">
        <v>6.8000000000000005E-2</v>
      </c>
      <c r="AJ155" s="41">
        <v>41180</v>
      </c>
      <c r="AK155" s="30">
        <v>6.7000000000000004E-2</v>
      </c>
      <c r="AL155" s="28">
        <v>41180</v>
      </c>
      <c r="AM155" s="30">
        <v>-1.014</v>
      </c>
      <c r="AN155" s="28">
        <v>41180</v>
      </c>
      <c r="AO155" s="30">
        <v>0.17599999999999999</v>
      </c>
      <c r="AP155" s="41">
        <v>41180</v>
      </c>
      <c r="AQ155" s="30">
        <v>1.8719999999999999</v>
      </c>
      <c r="AR155" s="28">
        <v>41180</v>
      </c>
      <c r="AS155" s="30">
        <v>2.113</v>
      </c>
      <c r="AT155" s="41">
        <v>41180</v>
      </c>
      <c r="AU155" s="30">
        <v>2.1779999999999999</v>
      </c>
      <c r="AV155" s="119">
        <v>41180</v>
      </c>
      <c r="AW155" s="30">
        <v>2.4157000000000002</v>
      </c>
      <c r="AX155" s="119">
        <v>41180</v>
      </c>
      <c r="AY155" s="99">
        <v>2.5329999999999999</v>
      </c>
      <c r="AZ155" s="41">
        <v>41180</v>
      </c>
      <c r="BA155" s="30">
        <v>0.30649999999999999</v>
      </c>
      <c r="BB155" s="28">
        <v>41180</v>
      </c>
      <c r="BC155" s="30">
        <v>0.92810000000000004</v>
      </c>
      <c r="BD155" s="28">
        <v>41180</v>
      </c>
      <c r="BE155" s="30">
        <v>1.5236000000000001</v>
      </c>
      <c r="BF155" s="28">
        <v>41180</v>
      </c>
      <c r="BG155" s="30">
        <v>1.9569000000000001</v>
      </c>
      <c r="BH155" s="28">
        <v>41180</v>
      </c>
      <c r="BI155" s="30">
        <v>2.3847999999999998</v>
      </c>
      <c r="BJ155" s="890">
        <v>41180</v>
      </c>
      <c r="BK155" s="30">
        <v>1.8620000000000001</v>
      </c>
      <c r="BL155" s="890">
        <v>41180</v>
      </c>
      <c r="BM155" s="30">
        <v>2.032</v>
      </c>
      <c r="BN155" s="41">
        <v>41180</v>
      </c>
      <c r="BO155" s="30">
        <v>0.22900000000000001</v>
      </c>
      <c r="BP155" s="28">
        <v>41180</v>
      </c>
      <c r="BQ155" s="30">
        <v>0.496</v>
      </c>
      <c r="BR155" s="28">
        <v>41180</v>
      </c>
      <c r="BS155" s="30">
        <v>0.98</v>
      </c>
      <c r="BT155" s="41">
        <v>41180</v>
      </c>
      <c r="BU155" s="30">
        <v>1.371</v>
      </c>
      <c r="BV155" s="28">
        <v>41180</v>
      </c>
      <c r="BW155" s="30">
        <v>1.9239999999999999</v>
      </c>
      <c r="BX155" s="1446"/>
      <c r="BY155" s="93">
        <v>41180</v>
      </c>
      <c r="BZ155" s="723">
        <v>1.0049999999999999</v>
      </c>
      <c r="CA155" s="28">
        <v>41180</v>
      </c>
      <c r="CB155" s="723">
        <v>1.649</v>
      </c>
      <c r="CC155" s="28">
        <v>41180</v>
      </c>
      <c r="CD155" s="723">
        <v>2.4769999999999999</v>
      </c>
      <c r="CE155" s="28">
        <v>41180</v>
      </c>
      <c r="CF155" s="723">
        <v>2.5009999999999999</v>
      </c>
      <c r="CG155" s="28">
        <v>41180</v>
      </c>
      <c r="CH155" s="723">
        <v>2.94</v>
      </c>
      <c r="CI155" s="41">
        <v>41180</v>
      </c>
      <c r="CJ155" s="30">
        <v>0.90039999999999998</v>
      </c>
      <c r="CK155" s="28">
        <v>41180</v>
      </c>
      <c r="CL155" s="30">
        <v>1.3909</v>
      </c>
      <c r="CM155" s="28">
        <v>41180</v>
      </c>
      <c r="CN155" s="30">
        <v>2.1606000000000001</v>
      </c>
      <c r="CO155" s="114">
        <v>41180</v>
      </c>
      <c r="CP155" s="30">
        <v>2.6414</v>
      </c>
      <c r="CQ155" s="28">
        <v>41180</v>
      </c>
      <c r="CR155" s="30">
        <v>3.4529000000000001</v>
      </c>
      <c r="CS155" s="41">
        <v>41180</v>
      </c>
      <c r="CT155" s="30">
        <v>1.2395</v>
      </c>
      <c r="CU155" s="28">
        <v>41180</v>
      </c>
      <c r="CV155" s="30">
        <v>1.9045999999999998</v>
      </c>
      <c r="CW155" s="28">
        <v>41180</v>
      </c>
      <c r="CX155" s="30">
        <v>2.5728999999999997</v>
      </c>
      <c r="CY155" s="114">
        <v>41180</v>
      </c>
      <c r="CZ155" s="30">
        <v>2.8666999999999998</v>
      </c>
      <c r="DA155" s="28">
        <v>41180</v>
      </c>
      <c r="DB155" s="30">
        <v>3.7862</v>
      </c>
      <c r="DC155" s="41">
        <v>41180</v>
      </c>
      <c r="DD155" s="30">
        <v>1.5108999999999999</v>
      </c>
      <c r="DE155" s="28">
        <v>41180</v>
      </c>
      <c r="DF155" s="30">
        <v>2.3098999999999998</v>
      </c>
      <c r="DG155" s="28">
        <v>41180</v>
      </c>
      <c r="DH155" s="30">
        <v>2.8559999999999999</v>
      </c>
      <c r="DI155" s="114">
        <v>41180</v>
      </c>
      <c r="DJ155" s="30">
        <v>3.3132999999999999</v>
      </c>
      <c r="DK155" s="28"/>
      <c r="DL155" s="30"/>
      <c r="DM155" s="41">
        <v>41180</v>
      </c>
      <c r="DN155" s="30">
        <v>2.0468999999999999</v>
      </c>
      <c r="DO155" s="28">
        <v>41180</v>
      </c>
      <c r="DP155" s="30">
        <v>2.8338999999999999</v>
      </c>
      <c r="DQ155" s="28">
        <v>41180</v>
      </c>
      <c r="DR155" s="30">
        <v>3.6949000000000001</v>
      </c>
      <c r="DS155" s="114">
        <v>41180</v>
      </c>
      <c r="DT155" s="30">
        <v>3.9802999999999997</v>
      </c>
      <c r="DU155" s="28"/>
      <c r="DV155" s="30"/>
      <c r="DW155" s="41">
        <v>41180</v>
      </c>
      <c r="DX155" s="30">
        <v>3.4018000000000002</v>
      </c>
      <c r="DY155" s="28">
        <v>41180</v>
      </c>
      <c r="DZ155" s="30">
        <v>4.7397999999999998</v>
      </c>
      <c r="EA155" s="28">
        <v>41180</v>
      </c>
      <c r="EB155" s="30">
        <v>5.7607999999999997</v>
      </c>
      <c r="EC155" s="114">
        <v>41180</v>
      </c>
      <c r="ED155" s="30">
        <v>5.9417999999999997</v>
      </c>
      <c r="EE155" s="28"/>
      <c r="EF155" s="23"/>
      <c r="EG155" s="1446"/>
      <c r="EH155" s="76">
        <v>41180</v>
      </c>
      <c r="EI155" s="284">
        <v>2.4939</v>
      </c>
      <c r="EJ155" s="73">
        <v>41180</v>
      </c>
      <c r="EK155" s="284">
        <v>3.6493000000000002</v>
      </c>
      <c r="EL155" s="73">
        <v>41180</v>
      </c>
      <c r="EM155" s="284">
        <v>4.4089</v>
      </c>
      <c r="EN155" s="73">
        <v>41180</v>
      </c>
      <c r="EO155" s="284">
        <v>4.5900999999999996</v>
      </c>
      <c r="EP155" s="73">
        <v>41180</v>
      </c>
      <c r="EQ155" s="869">
        <v>5.3356000000000003</v>
      </c>
      <c r="ER155" s="76">
        <v>41180</v>
      </c>
      <c r="ES155" s="284">
        <v>2.931</v>
      </c>
      <c r="ET155" s="73">
        <v>41180</v>
      </c>
      <c r="EU155" s="284">
        <v>3.5084</v>
      </c>
      <c r="EV155" s="73">
        <v>41180</v>
      </c>
      <c r="EW155" s="284">
        <v>3.8567</v>
      </c>
      <c r="EX155" s="73">
        <v>41180</v>
      </c>
      <c r="EY155" s="284">
        <v>4.3156999999999996</v>
      </c>
      <c r="EZ155" s="73">
        <v>41180</v>
      </c>
      <c r="FA155" s="284">
        <v>5.0297999999999998</v>
      </c>
      <c r="FB155" s="1446"/>
      <c r="FC155" s="881">
        <v>41180</v>
      </c>
      <c r="FD155" s="184">
        <v>13.44</v>
      </c>
    </row>
    <row r="156" spans="1:160">
      <c r="A156" s="5">
        <f t="shared" si="4"/>
        <v>41187</v>
      </c>
      <c r="B156" s="41">
        <v>41187</v>
      </c>
      <c r="C156" s="30">
        <v>0.1739</v>
      </c>
      <c r="D156" s="28">
        <v>41187</v>
      </c>
      <c r="E156" s="30">
        <v>0.64029999999999998</v>
      </c>
      <c r="F156" s="28">
        <v>41187</v>
      </c>
      <c r="G156" s="30">
        <v>1.2561</v>
      </c>
      <c r="H156" s="28">
        <v>41187</v>
      </c>
      <c r="I156" s="30">
        <v>1.7138</v>
      </c>
      <c r="J156" s="28">
        <v>41187</v>
      </c>
      <c r="K156" s="99">
        <v>2.2791999999999999</v>
      </c>
      <c r="L156" s="41">
        <v>41187</v>
      </c>
      <c r="M156" s="30">
        <v>0.56879999999999997</v>
      </c>
      <c r="N156" s="28">
        <v>41187</v>
      </c>
      <c r="O156" s="30">
        <v>1.2418</v>
      </c>
      <c r="P156" s="28">
        <v>41187</v>
      </c>
      <c r="Q156" s="30">
        <v>2.1377999999999999</v>
      </c>
      <c r="R156" s="28">
        <v>41187</v>
      </c>
      <c r="S156" s="30">
        <v>2.4962</v>
      </c>
      <c r="T156" s="28">
        <v>41187</v>
      </c>
      <c r="U156" s="30">
        <v>3.0101</v>
      </c>
      <c r="V156" s="119">
        <v>41187</v>
      </c>
      <c r="W156" s="30">
        <v>0.57630000000000003</v>
      </c>
      <c r="X156" s="28">
        <v>41187</v>
      </c>
      <c r="Y156" s="30">
        <v>1.2656000000000001</v>
      </c>
      <c r="Z156" s="28">
        <v>41187</v>
      </c>
      <c r="AA156" s="30">
        <v>2.1583999999999999</v>
      </c>
      <c r="AB156" s="28">
        <v>41187</v>
      </c>
      <c r="AC156" s="30">
        <v>2.5590999999999999</v>
      </c>
      <c r="AD156" s="28">
        <v>41187</v>
      </c>
      <c r="AE156" s="30">
        <v>3.0775999999999999</v>
      </c>
      <c r="AF156" s="890">
        <v>41187</v>
      </c>
      <c r="AG156" s="30">
        <v>6.5000000000000002E-2</v>
      </c>
      <c r="AH156" s="890">
        <v>41187</v>
      </c>
      <c r="AI156" s="30">
        <v>6.6000000000000003E-2</v>
      </c>
      <c r="AJ156" s="41">
        <v>41187</v>
      </c>
      <c r="AK156" s="30">
        <v>6.7000000000000004E-2</v>
      </c>
      <c r="AL156" s="28">
        <v>41187</v>
      </c>
      <c r="AM156" s="30">
        <v>-1.0349999999999999</v>
      </c>
      <c r="AN156" s="28">
        <v>41187</v>
      </c>
      <c r="AO156" s="30">
        <v>0.115</v>
      </c>
      <c r="AP156" s="41">
        <v>41187</v>
      </c>
      <c r="AQ156" s="30">
        <v>1.8719999999999999</v>
      </c>
      <c r="AR156" s="28">
        <v>41187</v>
      </c>
      <c r="AS156" s="30">
        <v>2.1709999999999998</v>
      </c>
      <c r="AT156" s="41">
        <v>41187</v>
      </c>
      <c r="AU156" s="30">
        <v>2.2850000000000001</v>
      </c>
      <c r="AV156" s="119">
        <v>41187</v>
      </c>
      <c r="AW156" s="30">
        <v>2.4236</v>
      </c>
      <c r="AX156" s="119">
        <v>41187</v>
      </c>
      <c r="AY156" s="99">
        <v>2.5390000000000001</v>
      </c>
      <c r="AZ156" s="41">
        <v>41187</v>
      </c>
      <c r="BA156" s="30">
        <v>0.36359999999999998</v>
      </c>
      <c r="BB156" s="28">
        <v>41187</v>
      </c>
      <c r="BC156" s="30">
        <v>0.96499999999999997</v>
      </c>
      <c r="BD156" s="28">
        <v>41187</v>
      </c>
      <c r="BE156" s="30">
        <v>1.6012</v>
      </c>
      <c r="BF156" s="28">
        <v>41187</v>
      </c>
      <c r="BG156" s="30">
        <v>2.0364</v>
      </c>
      <c r="BH156" s="28">
        <v>41187</v>
      </c>
      <c r="BI156" s="30">
        <v>2.4942000000000002</v>
      </c>
      <c r="BJ156" s="890">
        <v>41187</v>
      </c>
      <c r="BK156" s="30">
        <v>1.925</v>
      </c>
      <c r="BL156" s="890">
        <v>41187</v>
      </c>
      <c r="BM156" s="30">
        <v>2.117</v>
      </c>
      <c r="BN156" s="41">
        <v>41187</v>
      </c>
      <c r="BO156" s="30">
        <v>0.25700000000000001</v>
      </c>
      <c r="BP156" s="28">
        <v>41187</v>
      </c>
      <c r="BQ156" s="30">
        <v>0.53300000000000003</v>
      </c>
      <c r="BR156" s="28">
        <v>41187</v>
      </c>
      <c r="BS156" s="30">
        <v>1.0509999999999999</v>
      </c>
      <c r="BT156" s="41">
        <v>41187</v>
      </c>
      <c r="BU156" s="30">
        <v>1.4470000000000001</v>
      </c>
      <c r="BV156" s="28">
        <v>41187</v>
      </c>
      <c r="BW156" s="30">
        <v>1.998</v>
      </c>
      <c r="BX156" s="1446"/>
      <c r="BY156" s="93">
        <v>41187</v>
      </c>
      <c r="BZ156" s="723">
        <v>1.0169999999999999</v>
      </c>
      <c r="CA156" s="28">
        <v>41187</v>
      </c>
      <c r="CB156" s="723">
        <v>1.677</v>
      </c>
      <c r="CC156" s="28">
        <v>41187</v>
      </c>
      <c r="CD156" s="723">
        <v>2.5060000000000002</v>
      </c>
      <c r="CE156" s="28">
        <v>41187</v>
      </c>
      <c r="CF156" s="723">
        <v>2.5550000000000002</v>
      </c>
      <c r="CG156" s="28">
        <v>41187</v>
      </c>
      <c r="CH156" s="723">
        <v>2.996</v>
      </c>
      <c r="CI156" s="41">
        <v>41187</v>
      </c>
      <c r="CJ156" s="30">
        <v>0.92279999999999995</v>
      </c>
      <c r="CK156" s="28">
        <v>41187</v>
      </c>
      <c r="CL156" s="30">
        <v>1.4173</v>
      </c>
      <c r="CM156" s="28">
        <v>41187</v>
      </c>
      <c r="CN156" s="30">
        <v>2.2035999999999998</v>
      </c>
      <c r="CO156" s="114">
        <v>41187</v>
      </c>
      <c r="CP156" s="30">
        <v>2.6997999999999998</v>
      </c>
      <c r="CQ156" s="28">
        <v>41187</v>
      </c>
      <c r="CR156" s="30">
        <v>3.5133000000000001</v>
      </c>
      <c r="CS156" s="41">
        <v>41187</v>
      </c>
      <c r="CT156" s="30">
        <v>1.2656000000000001</v>
      </c>
      <c r="CU156" s="28">
        <v>41187</v>
      </c>
      <c r="CV156" s="30">
        <v>1.9346999999999999</v>
      </c>
      <c r="CW156" s="28">
        <v>41187</v>
      </c>
      <c r="CX156" s="30">
        <v>2.6194999999999999</v>
      </c>
      <c r="CY156" s="114">
        <v>41187</v>
      </c>
      <c r="CZ156" s="30">
        <v>2.9088000000000003</v>
      </c>
      <c r="DA156" s="28">
        <v>41187</v>
      </c>
      <c r="DB156" s="30">
        <v>3.8304</v>
      </c>
      <c r="DC156" s="41">
        <v>41187</v>
      </c>
      <c r="DD156" s="30">
        <v>1.5316000000000001</v>
      </c>
      <c r="DE156" s="28">
        <v>41187</v>
      </c>
      <c r="DF156" s="30">
        <v>2.3345000000000002</v>
      </c>
      <c r="DG156" s="28">
        <v>41187</v>
      </c>
      <c r="DH156" s="30">
        <v>2.8971999999999998</v>
      </c>
      <c r="DI156" s="114">
        <v>41187</v>
      </c>
      <c r="DJ156" s="30">
        <v>3.38</v>
      </c>
      <c r="DK156" s="28"/>
      <c r="DL156" s="30"/>
      <c r="DM156" s="41">
        <v>41187</v>
      </c>
      <c r="DN156" s="30">
        <v>2.0724</v>
      </c>
      <c r="DO156" s="28">
        <v>41187</v>
      </c>
      <c r="DP156" s="30">
        <v>2.8633999999999999</v>
      </c>
      <c r="DQ156" s="28">
        <v>41187</v>
      </c>
      <c r="DR156" s="30">
        <v>3.7408000000000001</v>
      </c>
      <c r="DS156" s="114">
        <v>41187</v>
      </c>
      <c r="DT156" s="30">
        <v>4.0418000000000003</v>
      </c>
      <c r="DU156" s="28"/>
      <c r="DV156" s="30"/>
      <c r="DW156" s="41">
        <v>41187</v>
      </c>
      <c r="DX156" s="30">
        <v>3.3220999999999998</v>
      </c>
      <c r="DY156" s="28">
        <v>41187</v>
      </c>
      <c r="DZ156" s="30">
        <v>4.6641000000000004</v>
      </c>
      <c r="EA156" s="28">
        <v>41187</v>
      </c>
      <c r="EB156" s="30">
        <v>5.7016999999999998</v>
      </c>
      <c r="EC156" s="114">
        <v>41187</v>
      </c>
      <c r="ED156" s="30">
        <v>5.8982000000000001</v>
      </c>
      <c r="EE156" s="28"/>
      <c r="EF156" s="23"/>
      <c r="EG156" s="1446"/>
      <c r="EH156" s="76">
        <v>41187</v>
      </c>
      <c r="EI156" s="284">
        <v>2.4939</v>
      </c>
      <c r="EJ156" s="73">
        <v>41187</v>
      </c>
      <c r="EK156" s="284">
        <v>3.6493000000000002</v>
      </c>
      <c r="EL156" s="73">
        <v>41187</v>
      </c>
      <c r="EM156" s="284">
        <v>4.4089</v>
      </c>
      <c r="EN156" s="73">
        <v>41187</v>
      </c>
      <c r="EO156" s="284">
        <v>4.5900999999999996</v>
      </c>
      <c r="EP156" s="73">
        <v>41187</v>
      </c>
      <c r="EQ156" s="869">
        <v>5.3356000000000003</v>
      </c>
      <c r="ER156" s="76">
        <v>41187</v>
      </c>
      <c r="ES156" s="284">
        <v>2.931</v>
      </c>
      <c r="ET156" s="73">
        <v>41187</v>
      </c>
      <c r="EU156" s="284">
        <v>3.5084</v>
      </c>
      <c r="EV156" s="73">
        <v>41187</v>
      </c>
      <c r="EW156" s="284">
        <v>3.8567</v>
      </c>
      <c r="EX156" s="73">
        <v>41187</v>
      </c>
      <c r="EY156" s="284">
        <v>4.3156999999999996</v>
      </c>
      <c r="EZ156" s="73">
        <v>41187</v>
      </c>
      <c r="FA156" s="284">
        <v>5.0297999999999998</v>
      </c>
      <c r="FB156" s="1446"/>
      <c r="FC156" s="881">
        <v>41187</v>
      </c>
      <c r="FD156" s="184">
        <v>13.556000000000001</v>
      </c>
    </row>
    <row r="157" spans="1:160">
      <c r="A157" s="5">
        <f t="shared" si="4"/>
        <v>41194</v>
      </c>
      <c r="B157" s="41">
        <v>41194</v>
      </c>
      <c r="C157" s="30">
        <v>0.1663</v>
      </c>
      <c r="D157" s="28">
        <v>41194</v>
      </c>
      <c r="E157" s="30">
        <v>0.59319999999999995</v>
      </c>
      <c r="F157" s="28">
        <v>41194</v>
      </c>
      <c r="G157" s="30">
        <v>1.1976</v>
      </c>
      <c r="H157" s="28">
        <v>41194</v>
      </c>
      <c r="I157" s="30">
        <v>1.6598000000000002</v>
      </c>
      <c r="J157" s="28">
        <v>41194</v>
      </c>
      <c r="K157" s="99">
        <v>2.1996000000000002</v>
      </c>
      <c r="L157" s="41">
        <v>41194</v>
      </c>
      <c r="M157" s="30">
        <v>0.49020000000000002</v>
      </c>
      <c r="N157" s="28">
        <v>41194</v>
      </c>
      <c r="O157" s="30">
        <v>1.1571</v>
      </c>
      <c r="P157" s="28">
        <v>41194</v>
      </c>
      <c r="Q157" s="30">
        <v>2.0379</v>
      </c>
      <c r="R157" s="28">
        <v>41194</v>
      </c>
      <c r="S157" s="30">
        <v>2.3996</v>
      </c>
      <c r="T157" s="28">
        <v>41194</v>
      </c>
      <c r="U157" s="30">
        <v>2.9430000000000001</v>
      </c>
      <c r="V157" s="119">
        <v>41194</v>
      </c>
      <c r="W157" s="30">
        <v>0.51619999999999999</v>
      </c>
      <c r="X157" s="28">
        <v>41194</v>
      </c>
      <c r="Y157" s="30">
        <v>1.1974</v>
      </c>
      <c r="Z157" s="28">
        <v>41194</v>
      </c>
      <c r="AA157" s="30">
        <v>2.077</v>
      </c>
      <c r="AB157" s="28">
        <v>41194</v>
      </c>
      <c r="AC157" s="30">
        <v>2.4809999999999999</v>
      </c>
      <c r="AD157" s="28">
        <v>41194</v>
      </c>
      <c r="AE157" s="30">
        <v>3.0169000000000001</v>
      </c>
      <c r="AF157" s="890">
        <v>41194</v>
      </c>
      <c r="AG157" s="30">
        <v>6.2E-2</v>
      </c>
      <c r="AH157" s="890">
        <v>41194</v>
      </c>
      <c r="AI157" s="30">
        <v>6.4000000000000001E-2</v>
      </c>
      <c r="AJ157" s="41">
        <v>41194</v>
      </c>
      <c r="AK157" s="30">
        <v>6.7000000000000004E-2</v>
      </c>
      <c r="AL157" s="28">
        <v>41194</v>
      </c>
      <c r="AM157" s="30">
        <v>-1.0149999999999999</v>
      </c>
      <c r="AN157" s="28">
        <v>41194</v>
      </c>
      <c r="AO157" s="30">
        <v>0.124</v>
      </c>
      <c r="AP157" s="41">
        <v>41194</v>
      </c>
      <c r="AQ157" s="30">
        <v>1.8719999999999999</v>
      </c>
      <c r="AR157" s="28">
        <v>41194</v>
      </c>
      <c r="AS157" s="30">
        <v>2.0270000000000001</v>
      </c>
      <c r="AT157" s="41">
        <v>41194</v>
      </c>
      <c r="AU157" s="30">
        <v>2.153</v>
      </c>
      <c r="AV157" s="119">
        <v>41194</v>
      </c>
      <c r="AW157" s="30">
        <v>2.3201999999999998</v>
      </c>
      <c r="AX157" s="119">
        <v>41194</v>
      </c>
      <c r="AY157" s="99">
        <v>2.4249999999999998</v>
      </c>
      <c r="AZ157" s="41">
        <v>41194</v>
      </c>
      <c r="BA157" s="30">
        <v>0.34839999999999999</v>
      </c>
      <c r="BB157" s="28">
        <v>41194</v>
      </c>
      <c r="BC157" s="30">
        <v>0.92710000000000004</v>
      </c>
      <c r="BD157" s="28">
        <v>41194</v>
      </c>
      <c r="BE157" s="30">
        <v>1.5337000000000001</v>
      </c>
      <c r="BF157" s="28">
        <v>41194</v>
      </c>
      <c r="BG157" s="30">
        <v>1.9621</v>
      </c>
      <c r="BH157" s="28">
        <v>41194</v>
      </c>
      <c r="BI157" s="30">
        <v>2.3980000000000001</v>
      </c>
      <c r="BJ157" s="890">
        <v>41194</v>
      </c>
      <c r="BK157" s="30">
        <v>1.8380000000000001</v>
      </c>
      <c r="BL157" s="890">
        <v>41194</v>
      </c>
      <c r="BM157" s="30">
        <v>2.0369999999999999</v>
      </c>
      <c r="BN157" s="41">
        <v>41194</v>
      </c>
      <c r="BO157" s="30">
        <v>0.26200000000000001</v>
      </c>
      <c r="BP157" s="28">
        <v>41194</v>
      </c>
      <c r="BQ157" s="30">
        <v>0.53200000000000003</v>
      </c>
      <c r="BR157" s="28">
        <v>41194</v>
      </c>
      <c r="BS157" s="30">
        <v>1.01</v>
      </c>
      <c r="BT157" s="41">
        <v>41194</v>
      </c>
      <c r="BU157" s="30">
        <v>1.391</v>
      </c>
      <c r="BV157" s="28">
        <v>41194</v>
      </c>
      <c r="BW157" s="30">
        <v>1.9159999999999999</v>
      </c>
      <c r="BX157" s="1446"/>
      <c r="BY157" s="93">
        <v>41194</v>
      </c>
      <c r="BZ157" s="723">
        <v>0.97399999999999998</v>
      </c>
      <c r="CA157" s="28">
        <v>41194</v>
      </c>
      <c r="CB157" s="723">
        <v>1.631</v>
      </c>
      <c r="CC157" s="28">
        <v>41194</v>
      </c>
      <c r="CD157" s="723">
        <v>2.468</v>
      </c>
      <c r="CE157" s="28">
        <v>41194</v>
      </c>
      <c r="CF157" s="723">
        <v>2.524</v>
      </c>
      <c r="CG157" s="28">
        <v>41194</v>
      </c>
      <c r="CH157" s="723">
        <v>2.976</v>
      </c>
      <c r="CI157" s="41">
        <v>41194</v>
      </c>
      <c r="CJ157" s="30">
        <v>0.85950000000000004</v>
      </c>
      <c r="CK157" s="28">
        <v>41194</v>
      </c>
      <c r="CL157" s="30">
        <v>1.353</v>
      </c>
      <c r="CM157" s="28">
        <v>41194</v>
      </c>
      <c r="CN157" s="30">
        <v>2.1476999999999999</v>
      </c>
      <c r="CO157" s="114">
        <v>41194</v>
      </c>
      <c r="CP157" s="30">
        <v>2.6480000000000001</v>
      </c>
      <c r="CQ157" s="28">
        <v>41194</v>
      </c>
      <c r="CR157" s="30">
        <v>3.4723999999999999</v>
      </c>
      <c r="CS157" s="41">
        <v>41194</v>
      </c>
      <c r="CT157" s="30">
        <v>1.2081999999999999</v>
      </c>
      <c r="CU157" s="28">
        <v>41194</v>
      </c>
      <c r="CV157" s="30">
        <v>1.8763000000000001</v>
      </c>
      <c r="CW157" s="28">
        <v>41194</v>
      </c>
      <c r="CX157" s="30">
        <v>2.5695999999999999</v>
      </c>
      <c r="CY157" s="114">
        <v>41194</v>
      </c>
      <c r="CZ157" s="30">
        <v>2.8628999999999998</v>
      </c>
      <c r="DA157" s="28">
        <v>41194</v>
      </c>
      <c r="DB157" s="30">
        <v>3.7955000000000001</v>
      </c>
      <c r="DC157" s="41">
        <v>41194</v>
      </c>
      <c r="DD157" s="30">
        <v>1.4611000000000001</v>
      </c>
      <c r="DE157" s="28">
        <v>41194</v>
      </c>
      <c r="DF157" s="30">
        <v>2.2631000000000001</v>
      </c>
      <c r="DG157" s="28">
        <v>41194</v>
      </c>
      <c r="DH157" s="30">
        <v>2.8342000000000001</v>
      </c>
      <c r="DI157" s="114">
        <v>41194</v>
      </c>
      <c r="DJ157" s="30">
        <v>3.3210999999999999</v>
      </c>
      <c r="DK157" s="28"/>
      <c r="DL157" s="30"/>
      <c r="DM157" s="41">
        <v>41194</v>
      </c>
      <c r="DN157" s="30">
        <v>1.9784000000000002</v>
      </c>
      <c r="DO157" s="28">
        <v>41194</v>
      </c>
      <c r="DP157" s="30">
        <v>2.7784</v>
      </c>
      <c r="DQ157" s="28">
        <v>41194</v>
      </c>
      <c r="DR157" s="30">
        <v>3.6543999999999999</v>
      </c>
      <c r="DS157" s="114">
        <v>41194</v>
      </c>
      <c r="DT157" s="30">
        <v>3.9592999999999998</v>
      </c>
      <c r="DU157" s="28"/>
      <c r="DV157" s="30"/>
      <c r="DW157" s="41">
        <v>41194</v>
      </c>
      <c r="DX157" s="30">
        <v>3.2578</v>
      </c>
      <c r="DY157" s="28">
        <v>41194</v>
      </c>
      <c r="DZ157" s="30">
        <v>4.5987999999999998</v>
      </c>
      <c r="EA157" s="28">
        <v>41194</v>
      </c>
      <c r="EB157" s="30">
        <v>5.6448</v>
      </c>
      <c r="EC157" s="114">
        <v>41194</v>
      </c>
      <c r="ED157" s="30">
        <v>5.8452999999999999</v>
      </c>
      <c r="EE157" s="28"/>
      <c r="EF157" s="23"/>
      <c r="EG157" s="1446"/>
      <c r="EH157" s="76">
        <v>41194</v>
      </c>
      <c r="EI157" s="284">
        <v>2.4939</v>
      </c>
      <c r="EJ157" s="73">
        <v>41194</v>
      </c>
      <c r="EK157" s="284">
        <v>3.6493000000000002</v>
      </c>
      <c r="EL157" s="73">
        <v>41194</v>
      </c>
      <c r="EM157" s="284">
        <v>4.4089</v>
      </c>
      <c r="EN157" s="73">
        <v>41194</v>
      </c>
      <c r="EO157" s="284">
        <v>4.5900999999999996</v>
      </c>
      <c r="EP157" s="73">
        <v>41194</v>
      </c>
      <c r="EQ157" s="869">
        <v>5.3356000000000003</v>
      </c>
      <c r="ER157" s="76">
        <v>41194</v>
      </c>
      <c r="ES157" s="284">
        <v>2.931</v>
      </c>
      <c r="ET157" s="73">
        <v>41194</v>
      </c>
      <c r="EU157" s="284">
        <v>3.5084</v>
      </c>
      <c r="EV157" s="73">
        <v>41194</v>
      </c>
      <c r="EW157" s="284">
        <v>3.8567</v>
      </c>
      <c r="EX157" s="73">
        <v>41194</v>
      </c>
      <c r="EY157" s="284">
        <v>4.3156999999999996</v>
      </c>
      <c r="EZ157" s="73">
        <v>41194</v>
      </c>
      <c r="FA157" s="284">
        <v>5.0297999999999998</v>
      </c>
      <c r="FB157" s="1446"/>
      <c r="FC157" s="881">
        <v>41194</v>
      </c>
      <c r="FD157" s="184">
        <v>13.721</v>
      </c>
    </row>
    <row r="158" spans="1:160">
      <c r="A158" s="5">
        <f t="shared" si="4"/>
        <v>41201</v>
      </c>
      <c r="B158" s="41">
        <v>41201</v>
      </c>
      <c r="C158" s="30">
        <v>0.26440000000000002</v>
      </c>
      <c r="D158" s="28">
        <v>41201</v>
      </c>
      <c r="E158" s="30">
        <v>0.71870000000000001</v>
      </c>
      <c r="F158" s="28">
        <v>41201</v>
      </c>
      <c r="G158" s="30">
        <v>1.3437999999999999</v>
      </c>
      <c r="H158" s="28">
        <v>41201</v>
      </c>
      <c r="I158" s="30">
        <v>1.7972000000000001</v>
      </c>
      <c r="J158" s="28">
        <v>41201</v>
      </c>
      <c r="K158" s="99">
        <v>2.3349000000000002</v>
      </c>
      <c r="L158" s="41">
        <v>41201</v>
      </c>
      <c r="M158" s="30">
        <v>0.53569999999999995</v>
      </c>
      <c r="N158" s="28">
        <v>41201</v>
      </c>
      <c r="O158" s="30">
        <v>1.2098</v>
      </c>
      <c r="P158" s="28">
        <v>41201</v>
      </c>
      <c r="Q158" s="30">
        <v>2.0722999999999998</v>
      </c>
      <c r="R158" s="28">
        <v>41201</v>
      </c>
      <c r="S158" s="30">
        <v>2.4348000000000001</v>
      </c>
      <c r="T158" s="28">
        <v>41201</v>
      </c>
      <c r="U158" s="30">
        <v>3.0347</v>
      </c>
      <c r="V158" s="119">
        <v>41201</v>
      </c>
      <c r="W158" s="30">
        <v>0.55920000000000003</v>
      </c>
      <c r="X158" s="28">
        <v>41201</v>
      </c>
      <c r="Y158" s="30">
        <v>1.2451000000000001</v>
      </c>
      <c r="Z158" s="28">
        <v>41201</v>
      </c>
      <c r="AA158" s="30">
        <v>2.1038000000000001</v>
      </c>
      <c r="AB158" s="28">
        <v>41201</v>
      </c>
      <c r="AC158" s="30">
        <v>2.5087000000000002</v>
      </c>
      <c r="AD158" s="28">
        <v>41201</v>
      </c>
      <c r="AE158" s="30">
        <v>3.0461</v>
      </c>
      <c r="AF158" s="890">
        <v>41201</v>
      </c>
      <c r="AG158" s="30">
        <v>6.3E-2</v>
      </c>
      <c r="AH158" s="890">
        <v>41201</v>
      </c>
      <c r="AI158" s="30">
        <v>6.5000000000000002E-2</v>
      </c>
      <c r="AJ158" s="41">
        <v>41201</v>
      </c>
      <c r="AK158" s="30">
        <v>6.7000000000000004E-2</v>
      </c>
      <c r="AL158" s="28">
        <v>41201</v>
      </c>
      <c r="AM158" s="30">
        <v>-0.89800000000000002</v>
      </c>
      <c r="AN158" s="28">
        <v>41201</v>
      </c>
      <c r="AO158" s="30">
        <v>0.24299999999999999</v>
      </c>
      <c r="AP158" s="41">
        <v>41201</v>
      </c>
      <c r="AQ158" s="30">
        <v>1.8719999999999999</v>
      </c>
      <c r="AR158" s="28">
        <v>41201</v>
      </c>
      <c r="AS158" s="30">
        <v>1.9590000000000001</v>
      </c>
      <c r="AT158" s="41">
        <v>41201</v>
      </c>
      <c r="AU158" s="30">
        <v>2.2120000000000002</v>
      </c>
      <c r="AV158" s="119">
        <v>41201</v>
      </c>
      <c r="AW158" s="30">
        <v>2.3669000000000002</v>
      </c>
      <c r="AX158" s="119">
        <v>41201</v>
      </c>
      <c r="AY158" s="99">
        <v>2.4740000000000002</v>
      </c>
      <c r="AZ158" s="41">
        <v>41201</v>
      </c>
      <c r="BA158" s="30">
        <v>0.42299999999999999</v>
      </c>
      <c r="BB158" s="28">
        <v>41201</v>
      </c>
      <c r="BC158" s="30">
        <v>1.0207999999999999</v>
      </c>
      <c r="BD158" s="28">
        <v>41201</v>
      </c>
      <c r="BE158" s="30">
        <v>1.6440000000000001</v>
      </c>
      <c r="BF158" s="28">
        <v>41201</v>
      </c>
      <c r="BG158" s="30">
        <v>2.0817999999999999</v>
      </c>
      <c r="BH158" s="28">
        <v>41201</v>
      </c>
      <c r="BI158" s="30">
        <v>2.5145</v>
      </c>
      <c r="BJ158" s="890">
        <v>41201</v>
      </c>
      <c r="BK158" s="30">
        <v>1.974</v>
      </c>
      <c r="BL158" s="890">
        <v>41201</v>
      </c>
      <c r="BM158" s="30">
        <v>2.1640000000000001</v>
      </c>
      <c r="BN158" s="41">
        <v>41201</v>
      </c>
      <c r="BO158" s="30">
        <v>0.30199999999999999</v>
      </c>
      <c r="BP158" s="28">
        <v>41201</v>
      </c>
      <c r="BQ158" s="30">
        <v>0.59899999999999998</v>
      </c>
      <c r="BR158" s="28">
        <v>41201</v>
      </c>
      <c r="BS158" s="30">
        <v>1.093</v>
      </c>
      <c r="BT158" s="41">
        <v>41201</v>
      </c>
      <c r="BU158" s="30">
        <v>1.468</v>
      </c>
      <c r="BV158" s="28">
        <v>41201</v>
      </c>
      <c r="BW158" s="30">
        <v>2.0030000000000001</v>
      </c>
      <c r="BX158" s="1446"/>
      <c r="BY158" s="93">
        <v>41201</v>
      </c>
      <c r="BZ158" s="723">
        <v>1.032</v>
      </c>
      <c r="CA158" s="28">
        <v>41201</v>
      </c>
      <c r="CB158" s="723">
        <v>1.6879999999999999</v>
      </c>
      <c r="CC158" s="28">
        <v>41201</v>
      </c>
      <c r="CD158" s="723">
        <v>2.5299999999999998</v>
      </c>
      <c r="CE158" s="28">
        <v>41201</v>
      </c>
      <c r="CF158" s="723">
        <v>2.5920000000000001</v>
      </c>
      <c r="CG158" s="28">
        <v>41201</v>
      </c>
      <c r="CH158" s="723">
        <v>3.0449999999999999</v>
      </c>
      <c r="CI158" s="41">
        <v>41201</v>
      </c>
      <c r="CJ158" s="30">
        <v>0.93589999999999995</v>
      </c>
      <c r="CK158" s="28">
        <v>41201</v>
      </c>
      <c r="CL158" s="30">
        <v>1.4384000000000001</v>
      </c>
      <c r="CM158" s="28">
        <v>41201</v>
      </c>
      <c r="CN158" s="30">
        <v>2.2311999999999999</v>
      </c>
      <c r="CO158" s="114">
        <v>41201</v>
      </c>
      <c r="CP158" s="30">
        <v>2.7294</v>
      </c>
      <c r="CQ158" s="28">
        <v>41201</v>
      </c>
      <c r="CR158" s="30">
        <v>3.5554000000000001</v>
      </c>
      <c r="CS158" s="41">
        <v>41201</v>
      </c>
      <c r="CT158" s="30">
        <v>1.2873999999999999</v>
      </c>
      <c r="CU158" s="28">
        <v>41201</v>
      </c>
      <c r="CV158" s="30">
        <v>1.9645000000000001</v>
      </c>
      <c r="CW158" s="28">
        <v>41201</v>
      </c>
      <c r="CX158" s="30">
        <v>2.6558000000000002</v>
      </c>
      <c r="CY158" s="114">
        <v>41201</v>
      </c>
      <c r="CZ158" s="30">
        <v>2.9272</v>
      </c>
      <c r="DA158" s="28">
        <v>41201</v>
      </c>
      <c r="DB158" s="30">
        <v>3.8612000000000002</v>
      </c>
      <c r="DC158" s="41">
        <v>41201</v>
      </c>
      <c r="DD158" s="30">
        <v>1.5203</v>
      </c>
      <c r="DE158" s="28">
        <v>41201</v>
      </c>
      <c r="DF158" s="30">
        <v>2.3311999999999999</v>
      </c>
      <c r="DG158" s="28">
        <v>41201</v>
      </c>
      <c r="DH158" s="30">
        <v>2.9003999999999999</v>
      </c>
      <c r="DI158" s="114">
        <v>41201</v>
      </c>
      <c r="DJ158" s="30">
        <v>3.3852000000000002</v>
      </c>
      <c r="DK158" s="28"/>
      <c r="DL158" s="30"/>
      <c r="DM158" s="41">
        <v>41201</v>
      </c>
      <c r="DN158" s="30">
        <v>1.9635</v>
      </c>
      <c r="DO158" s="28">
        <v>41201</v>
      </c>
      <c r="DP158" s="30">
        <v>2.7725</v>
      </c>
      <c r="DQ158" s="28">
        <v>41201</v>
      </c>
      <c r="DR158" s="30">
        <v>3.6463999999999999</v>
      </c>
      <c r="DS158" s="114">
        <v>41201</v>
      </c>
      <c r="DT158" s="30">
        <v>3.9493999999999998</v>
      </c>
      <c r="DU158" s="28"/>
      <c r="DV158" s="30"/>
      <c r="DW158" s="41">
        <v>41201</v>
      </c>
      <c r="DX158" s="30">
        <v>3.1661000000000001</v>
      </c>
      <c r="DY158" s="28">
        <v>41201</v>
      </c>
      <c r="DZ158" s="30">
        <v>4.5160999999999998</v>
      </c>
      <c r="EA158" s="28">
        <v>41201</v>
      </c>
      <c r="EB158" s="30">
        <v>5.5601000000000003</v>
      </c>
      <c r="EC158" s="114">
        <v>41201</v>
      </c>
      <c r="ED158" s="30">
        <v>5.7586000000000004</v>
      </c>
      <c r="EE158" s="28"/>
      <c r="EF158" s="23"/>
      <c r="EG158" s="1446"/>
      <c r="EH158" s="76">
        <v>41201</v>
      </c>
      <c r="EI158" s="284">
        <v>2.4939</v>
      </c>
      <c r="EJ158" s="73">
        <v>41201</v>
      </c>
      <c r="EK158" s="284">
        <v>3.6493000000000002</v>
      </c>
      <c r="EL158" s="73">
        <v>41201</v>
      </c>
      <c r="EM158" s="284">
        <v>4.4089</v>
      </c>
      <c r="EN158" s="73">
        <v>41201</v>
      </c>
      <c r="EO158" s="284">
        <v>4.5900999999999996</v>
      </c>
      <c r="EP158" s="73">
        <v>41201</v>
      </c>
      <c r="EQ158" s="869">
        <v>5.3356000000000003</v>
      </c>
      <c r="ER158" s="76">
        <v>41201</v>
      </c>
      <c r="ES158" s="284">
        <v>2.931</v>
      </c>
      <c r="ET158" s="73">
        <v>41201</v>
      </c>
      <c r="EU158" s="284">
        <v>3.5084</v>
      </c>
      <c r="EV158" s="73">
        <v>41201</v>
      </c>
      <c r="EW158" s="284">
        <v>3.8567</v>
      </c>
      <c r="EX158" s="73">
        <v>41201</v>
      </c>
      <c r="EY158" s="284">
        <v>4.3156999999999996</v>
      </c>
      <c r="EZ158" s="73">
        <v>41201</v>
      </c>
      <c r="FA158" s="284">
        <v>5.0297999999999998</v>
      </c>
      <c r="FB158" s="1446"/>
      <c r="FC158" s="881">
        <v>41201</v>
      </c>
      <c r="FD158" s="184">
        <v>13.622999999999999</v>
      </c>
    </row>
    <row r="159" spans="1:160">
      <c r="A159" s="5">
        <f t="shared" si="4"/>
        <v>41208</v>
      </c>
      <c r="B159" s="41">
        <v>41208</v>
      </c>
      <c r="C159" s="30">
        <v>0.19439999999999999</v>
      </c>
      <c r="D159" s="28">
        <v>41208</v>
      </c>
      <c r="E159" s="30">
        <v>0.63180000000000003</v>
      </c>
      <c r="F159" s="28">
        <v>41208</v>
      </c>
      <c r="G159" s="30">
        <v>1.2781</v>
      </c>
      <c r="H159" s="28">
        <v>41208</v>
      </c>
      <c r="I159" s="30">
        <v>1.7151999999999998</v>
      </c>
      <c r="J159" s="28">
        <v>41208</v>
      </c>
      <c r="K159" s="99">
        <v>2.3027000000000002</v>
      </c>
      <c r="L159" s="41">
        <v>41208</v>
      </c>
      <c r="M159" s="30">
        <v>0.55089999999999995</v>
      </c>
      <c r="N159" s="28">
        <v>41208</v>
      </c>
      <c r="O159" s="30">
        <v>1.2541</v>
      </c>
      <c r="P159" s="28">
        <v>41208</v>
      </c>
      <c r="Q159" s="30">
        <v>2.1356000000000002</v>
      </c>
      <c r="R159" s="28">
        <v>41208</v>
      </c>
      <c r="S159" s="30">
        <v>2.4965000000000002</v>
      </c>
      <c r="T159" s="28">
        <v>41208</v>
      </c>
      <c r="U159" s="30">
        <v>3.1204000000000001</v>
      </c>
      <c r="V159" s="119">
        <v>41208</v>
      </c>
      <c r="W159" s="30">
        <v>0.57920000000000005</v>
      </c>
      <c r="X159" s="28">
        <v>41208</v>
      </c>
      <c r="Y159" s="30">
        <v>1.2950999999999999</v>
      </c>
      <c r="Z159" s="28">
        <v>41208</v>
      </c>
      <c r="AA159" s="30">
        <v>2.1629</v>
      </c>
      <c r="AB159" s="28">
        <v>41208</v>
      </c>
      <c r="AC159" s="30">
        <v>2.5760999999999998</v>
      </c>
      <c r="AD159" s="28">
        <v>41208</v>
      </c>
      <c r="AE159" s="30">
        <v>3.1496</v>
      </c>
      <c r="AF159" s="890">
        <v>41208</v>
      </c>
      <c r="AG159" s="30">
        <v>6.5000000000000002E-2</v>
      </c>
      <c r="AH159" s="890">
        <v>41208</v>
      </c>
      <c r="AI159" s="30">
        <v>6.7000000000000004E-2</v>
      </c>
      <c r="AJ159" s="41">
        <v>41208</v>
      </c>
      <c r="AK159" s="30">
        <v>6.7000000000000004E-2</v>
      </c>
      <c r="AL159" s="28">
        <v>41208</v>
      </c>
      <c r="AM159" s="30">
        <v>-0.78600000000000003</v>
      </c>
      <c r="AN159" s="28">
        <v>41208</v>
      </c>
      <c r="AO159" s="30">
        <v>0.28499999999999998</v>
      </c>
      <c r="AP159" s="41">
        <v>41208</v>
      </c>
      <c r="AQ159" s="30">
        <v>1.8719999999999999</v>
      </c>
      <c r="AR159" s="28">
        <v>41208</v>
      </c>
      <c r="AS159" s="30">
        <v>1.964</v>
      </c>
      <c r="AT159" s="41">
        <v>41208</v>
      </c>
      <c r="AU159" s="30">
        <v>2.2519999999999998</v>
      </c>
      <c r="AV159" s="119">
        <v>41208</v>
      </c>
      <c r="AW159" s="30">
        <v>2.3891</v>
      </c>
      <c r="AX159" s="119">
        <v>41208</v>
      </c>
      <c r="AY159" s="99">
        <v>2.4990000000000001</v>
      </c>
      <c r="AZ159" s="41">
        <v>41208</v>
      </c>
      <c r="BA159" s="30">
        <v>0.35510000000000003</v>
      </c>
      <c r="BB159" s="28">
        <v>41208</v>
      </c>
      <c r="BC159" s="30">
        <v>0.94930000000000003</v>
      </c>
      <c r="BD159" s="28">
        <v>41208</v>
      </c>
      <c r="BE159" s="30">
        <v>1.5972</v>
      </c>
      <c r="BF159" s="28">
        <v>41208</v>
      </c>
      <c r="BG159" s="30">
        <v>2.0360999999999998</v>
      </c>
      <c r="BH159" s="28">
        <v>41208</v>
      </c>
      <c r="BI159" s="30">
        <v>2.4741</v>
      </c>
      <c r="BJ159" s="890">
        <v>41208</v>
      </c>
      <c r="BK159" s="30">
        <v>1.93</v>
      </c>
      <c r="BL159" s="890">
        <v>41208</v>
      </c>
      <c r="BM159" s="30">
        <v>2.117</v>
      </c>
      <c r="BN159" s="41">
        <v>41208</v>
      </c>
      <c r="BO159" s="30">
        <v>0.317</v>
      </c>
      <c r="BP159" s="28">
        <v>41208</v>
      </c>
      <c r="BQ159" s="30">
        <v>0.61099999999999999</v>
      </c>
      <c r="BR159" s="28">
        <v>41208</v>
      </c>
      <c r="BS159" s="30">
        <v>1.113</v>
      </c>
      <c r="BT159" s="41">
        <v>41208</v>
      </c>
      <c r="BU159" s="30">
        <v>1.448</v>
      </c>
      <c r="BV159" s="28">
        <v>41208</v>
      </c>
      <c r="BW159" s="30">
        <v>1.9750000000000001</v>
      </c>
      <c r="BX159" s="1446"/>
      <c r="BY159" s="93">
        <v>41208</v>
      </c>
      <c r="BZ159" s="723">
        <v>0.96799999999999997</v>
      </c>
      <c r="CA159" s="28">
        <v>41208</v>
      </c>
      <c r="CB159" s="723">
        <v>1.627</v>
      </c>
      <c r="CC159" s="28">
        <v>41208</v>
      </c>
      <c r="CD159" s="723">
        <v>2.48</v>
      </c>
      <c r="CE159" s="28">
        <v>41208</v>
      </c>
      <c r="CF159" s="723">
        <v>2.5680000000000001</v>
      </c>
      <c r="CG159" s="28">
        <v>41208</v>
      </c>
      <c r="CH159" s="723">
        <v>3.0190000000000001</v>
      </c>
      <c r="CI159" s="41">
        <v>41208</v>
      </c>
      <c r="CJ159" s="30">
        <v>0.86329999999999996</v>
      </c>
      <c r="CK159" s="28">
        <v>41208</v>
      </c>
      <c r="CL159" s="30">
        <v>1.3593</v>
      </c>
      <c r="CM159" s="28">
        <v>41208</v>
      </c>
      <c r="CN159" s="30">
        <v>2.173</v>
      </c>
      <c r="CO159" s="114">
        <v>41208</v>
      </c>
      <c r="CP159" s="30">
        <v>2.6733000000000002</v>
      </c>
      <c r="CQ159" s="28">
        <v>41208</v>
      </c>
      <c r="CR159" s="30">
        <v>3.4963000000000002</v>
      </c>
      <c r="CS159" s="41">
        <v>41208</v>
      </c>
      <c r="CT159" s="30">
        <v>1.2039</v>
      </c>
      <c r="CU159" s="28">
        <v>41208</v>
      </c>
      <c r="CV159" s="30">
        <v>1.8944999999999999</v>
      </c>
      <c r="CW159" s="28">
        <v>41208</v>
      </c>
      <c r="CX159" s="30">
        <v>2.5868000000000002</v>
      </c>
      <c r="CY159" s="114">
        <v>41208</v>
      </c>
      <c r="CZ159" s="30">
        <v>2.8601999999999999</v>
      </c>
      <c r="DA159" s="28">
        <v>41208</v>
      </c>
      <c r="DB159" s="30">
        <v>3.7911999999999999</v>
      </c>
      <c r="DC159" s="41">
        <v>41208</v>
      </c>
      <c r="DD159" s="30">
        <v>1.4450000000000001</v>
      </c>
      <c r="DE159" s="28">
        <v>41208</v>
      </c>
      <c r="DF159" s="30">
        <v>2.2694000000000001</v>
      </c>
      <c r="DG159" s="28">
        <v>41208</v>
      </c>
      <c r="DH159" s="30">
        <v>2.8395999999999999</v>
      </c>
      <c r="DI159" s="114">
        <v>41208</v>
      </c>
      <c r="DJ159" s="30">
        <v>3.3264</v>
      </c>
      <c r="DK159" s="28"/>
      <c r="DL159" s="30"/>
      <c r="DM159" s="41">
        <v>41208</v>
      </c>
      <c r="DN159" s="30">
        <v>1.8235000000000001</v>
      </c>
      <c r="DO159" s="28">
        <v>41208</v>
      </c>
      <c r="DP159" s="30">
        <v>2.6459999999999999</v>
      </c>
      <c r="DQ159" s="28">
        <v>41208</v>
      </c>
      <c r="DR159" s="30">
        <v>3.5209999999999999</v>
      </c>
      <c r="DS159" s="114">
        <v>41208</v>
      </c>
      <c r="DT159" s="30">
        <v>3.8258999999999999</v>
      </c>
      <c r="DU159" s="28"/>
      <c r="DV159" s="30"/>
      <c r="DW159" s="41">
        <v>41208</v>
      </c>
      <c r="DX159" s="30">
        <v>3.2164000000000001</v>
      </c>
      <c r="DY159" s="28">
        <v>41208</v>
      </c>
      <c r="DZ159" s="30">
        <v>4.5799000000000003</v>
      </c>
      <c r="EA159" s="28">
        <v>41208</v>
      </c>
      <c r="EB159" s="30">
        <v>5.625</v>
      </c>
      <c r="EC159" s="114">
        <v>41208</v>
      </c>
      <c r="ED159" s="30">
        <v>5.8254999999999999</v>
      </c>
      <c r="EE159" s="28"/>
      <c r="EF159" s="23"/>
      <c r="EG159" s="1446"/>
      <c r="EH159" s="76">
        <v>41208</v>
      </c>
      <c r="EI159" s="284">
        <v>2.4939</v>
      </c>
      <c r="EJ159" s="73">
        <v>41208</v>
      </c>
      <c r="EK159" s="284">
        <v>3.6493000000000002</v>
      </c>
      <c r="EL159" s="73">
        <v>41208</v>
      </c>
      <c r="EM159" s="284">
        <v>4.4089</v>
      </c>
      <c r="EN159" s="73">
        <v>41208</v>
      </c>
      <c r="EO159" s="284">
        <v>4.5900999999999996</v>
      </c>
      <c r="EP159" s="73">
        <v>41208</v>
      </c>
      <c r="EQ159" s="869">
        <v>5.3356000000000003</v>
      </c>
      <c r="ER159" s="76">
        <v>41208</v>
      </c>
      <c r="ES159" s="284">
        <v>2.931</v>
      </c>
      <c r="ET159" s="73">
        <v>41208</v>
      </c>
      <c r="EU159" s="284">
        <v>3.5084</v>
      </c>
      <c r="EV159" s="73">
        <v>41208</v>
      </c>
      <c r="EW159" s="284">
        <v>3.8567</v>
      </c>
      <c r="EX159" s="73">
        <v>41208</v>
      </c>
      <c r="EY159" s="284">
        <v>4.3156999999999996</v>
      </c>
      <c r="EZ159" s="73">
        <v>41208</v>
      </c>
      <c r="FA159" s="284">
        <v>5.0297999999999998</v>
      </c>
      <c r="FB159" s="1446"/>
      <c r="FC159" s="881">
        <v>41208</v>
      </c>
      <c r="FD159" s="184">
        <v>13.446999999999999</v>
      </c>
    </row>
    <row r="160" spans="1:160">
      <c r="A160" s="5">
        <f t="shared" si="4"/>
        <v>41215</v>
      </c>
      <c r="B160" s="41">
        <v>41215</v>
      </c>
      <c r="C160" s="30">
        <v>0.1351</v>
      </c>
      <c r="D160" s="28">
        <v>41215</v>
      </c>
      <c r="E160" s="30">
        <v>0.56130000000000002</v>
      </c>
      <c r="F160" s="28">
        <v>41215</v>
      </c>
      <c r="G160" s="30">
        <v>1.1884000000000001</v>
      </c>
      <c r="H160" s="28">
        <v>41215</v>
      </c>
      <c r="I160" s="30">
        <v>1.6265000000000001</v>
      </c>
      <c r="J160" s="28">
        <v>41215</v>
      </c>
      <c r="K160" s="99">
        <v>2.1951000000000001</v>
      </c>
      <c r="L160" s="41">
        <v>41215</v>
      </c>
      <c r="M160" s="30">
        <v>0.51780000000000004</v>
      </c>
      <c r="N160" s="28">
        <v>41215</v>
      </c>
      <c r="O160" s="30">
        <v>1.232</v>
      </c>
      <c r="P160" s="28">
        <v>41215</v>
      </c>
      <c r="Q160" s="30">
        <v>2.1055000000000001</v>
      </c>
      <c r="R160" s="28">
        <v>41215</v>
      </c>
      <c r="S160" s="30">
        <v>2.4573999999999998</v>
      </c>
      <c r="T160" s="28">
        <v>41215</v>
      </c>
      <c r="U160" s="30">
        <v>3.0586000000000002</v>
      </c>
      <c r="V160" s="119">
        <v>41215</v>
      </c>
      <c r="W160" s="30">
        <v>0.51870000000000005</v>
      </c>
      <c r="X160" s="28">
        <v>41215</v>
      </c>
      <c r="Y160" s="30">
        <v>1.2458</v>
      </c>
      <c r="Z160" s="28">
        <v>41215</v>
      </c>
      <c r="AA160" s="30">
        <v>2.1055000000000001</v>
      </c>
      <c r="AB160" s="28">
        <v>41215</v>
      </c>
      <c r="AC160" s="30">
        <v>2.5097</v>
      </c>
      <c r="AD160" s="28">
        <v>41215</v>
      </c>
      <c r="AE160" s="30">
        <v>3.0665</v>
      </c>
      <c r="AF160" s="890">
        <v>41215</v>
      </c>
      <c r="AG160" s="30">
        <v>6.4000000000000001E-2</v>
      </c>
      <c r="AH160" s="890">
        <v>41215</v>
      </c>
      <c r="AI160" s="30">
        <v>6.5000000000000002E-2</v>
      </c>
      <c r="AJ160" s="41">
        <v>41215</v>
      </c>
      <c r="AK160" s="30">
        <v>6.7000000000000004E-2</v>
      </c>
      <c r="AL160" s="28">
        <v>41215</v>
      </c>
      <c r="AM160" s="30">
        <v>-0.82199999999999995</v>
      </c>
      <c r="AN160" s="28">
        <v>41215</v>
      </c>
      <c r="AO160" s="30">
        <v>0.26200000000000001</v>
      </c>
      <c r="AP160" s="41">
        <v>41215</v>
      </c>
      <c r="AQ160" s="30">
        <v>1.8719999999999999</v>
      </c>
      <c r="AR160" s="28">
        <v>41215</v>
      </c>
      <c r="AS160" s="30">
        <v>1.956</v>
      </c>
      <c r="AT160" s="41">
        <v>41215</v>
      </c>
      <c r="AU160" s="30">
        <v>2.2229999999999999</v>
      </c>
      <c r="AV160" s="119">
        <v>41215</v>
      </c>
      <c r="AW160" s="30">
        <v>2.3883999999999999</v>
      </c>
      <c r="AX160" s="119">
        <v>41215</v>
      </c>
      <c r="AY160" s="99">
        <v>2.5009999999999999</v>
      </c>
      <c r="AZ160" s="41">
        <v>41215</v>
      </c>
      <c r="BA160" s="30">
        <v>0.3231</v>
      </c>
      <c r="BB160" s="28">
        <v>41215</v>
      </c>
      <c r="BC160" s="30">
        <v>0.83150000000000002</v>
      </c>
      <c r="BD160" s="28">
        <v>41215</v>
      </c>
      <c r="BE160" s="30">
        <v>1.5383</v>
      </c>
      <c r="BF160" s="28">
        <v>41215</v>
      </c>
      <c r="BG160" s="30">
        <v>1.9237</v>
      </c>
      <c r="BH160" s="28">
        <v>41215</v>
      </c>
      <c r="BI160" s="30">
        <v>2.3700999999999999</v>
      </c>
      <c r="BJ160" s="890">
        <v>41215</v>
      </c>
      <c r="BK160" s="30">
        <v>1.853</v>
      </c>
      <c r="BL160" s="890">
        <v>41215</v>
      </c>
      <c r="BM160" s="30">
        <v>1.9969999999999999</v>
      </c>
      <c r="BN160" s="41">
        <v>41215</v>
      </c>
      <c r="BO160" s="30">
        <v>0.3</v>
      </c>
      <c r="BP160" s="28">
        <v>41215</v>
      </c>
      <c r="BQ160" s="30">
        <v>0.57699999999999996</v>
      </c>
      <c r="BR160" s="28">
        <v>41215</v>
      </c>
      <c r="BS160" s="30">
        <v>1.0980000000000001</v>
      </c>
      <c r="BT160" s="41">
        <v>41215</v>
      </c>
      <c r="BU160" s="30">
        <v>1.4510000000000001</v>
      </c>
      <c r="BV160" s="28">
        <v>41215</v>
      </c>
      <c r="BW160" s="30">
        <v>1.99</v>
      </c>
      <c r="BX160" s="1446"/>
      <c r="BY160" s="93">
        <v>41215</v>
      </c>
      <c r="BZ160" s="723">
        <v>0.90300000000000002</v>
      </c>
      <c r="CA160" s="28">
        <v>41215</v>
      </c>
      <c r="CB160" s="723">
        <v>1.54</v>
      </c>
      <c r="CC160" s="28">
        <v>41215</v>
      </c>
      <c r="CD160" s="723">
        <v>2.395</v>
      </c>
      <c r="CE160" s="28">
        <v>41215</v>
      </c>
      <c r="CF160" s="723">
        <v>2.57</v>
      </c>
      <c r="CG160" s="28">
        <v>41215</v>
      </c>
      <c r="CH160" s="723">
        <v>2.99</v>
      </c>
      <c r="CI160" s="41">
        <v>41215</v>
      </c>
      <c r="CJ160" s="30">
        <v>0.80659999999999998</v>
      </c>
      <c r="CK160" s="28">
        <v>41215</v>
      </c>
      <c r="CL160" s="30">
        <v>1.2866</v>
      </c>
      <c r="CM160" s="28">
        <v>41215</v>
      </c>
      <c r="CN160" s="30">
        <v>2.0973999999999999</v>
      </c>
      <c r="CO160" s="114">
        <v>41215</v>
      </c>
      <c r="CP160" s="30">
        <v>2.5939000000000001</v>
      </c>
      <c r="CQ160" s="28">
        <v>41215</v>
      </c>
      <c r="CR160" s="30">
        <v>3.4058999999999999</v>
      </c>
      <c r="CS160" s="41">
        <v>41215</v>
      </c>
      <c r="CT160" s="30">
        <v>1.133</v>
      </c>
      <c r="CU160" s="28">
        <v>41215</v>
      </c>
      <c r="CV160" s="30">
        <v>1.8075999999999999</v>
      </c>
      <c r="CW160" s="28">
        <v>41215</v>
      </c>
      <c r="CX160" s="30">
        <v>2.4969000000000001</v>
      </c>
      <c r="CY160" s="114">
        <v>41215</v>
      </c>
      <c r="CZ160" s="30">
        <v>2.7664999999999997</v>
      </c>
      <c r="DA160" s="28">
        <v>41215</v>
      </c>
      <c r="DB160" s="30">
        <v>3.6865000000000001</v>
      </c>
      <c r="DC160" s="41">
        <v>41215</v>
      </c>
      <c r="DD160" s="30">
        <v>1.3744000000000001</v>
      </c>
      <c r="DE160" s="28">
        <v>41215</v>
      </c>
      <c r="DF160" s="30">
        <v>2.1827999999999999</v>
      </c>
      <c r="DG160" s="28">
        <v>41215</v>
      </c>
      <c r="DH160" s="30">
        <v>2.7499000000000002</v>
      </c>
      <c r="DI160" s="114">
        <v>41215</v>
      </c>
      <c r="DJ160" s="30">
        <v>3.2330000000000001</v>
      </c>
      <c r="DK160" s="28"/>
      <c r="DL160" s="30"/>
      <c r="DM160" s="41">
        <v>41215</v>
      </c>
      <c r="DN160" s="30">
        <v>1.6949000000000001</v>
      </c>
      <c r="DO160" s="28">
        <v>41215</v>
      </c>
      <c r="DP160" s="30">
        <v>2.5013999999999998</v>
      </c>
      <c r="DQ160" s="28">
        <v>41215</v>
      </c>
      <c r="DR160" s="30">
        <v>3.3733</v>
      </c>
      <c r="DS160" s="114">
        <v>41215</v>
      </c>
      <c r="DT160" s="30">
        <v>3.6745000000000001</v>
      </c>
      <c r="DU160" s="28"/>
      <c r="DV160" s="30"/>
      <c r="DW160" s="41">
        <v>41215</v>
      </c>
      <c r="DX160" s="30">
        <v>3.1747999999999998</v>
      </c>
      <c r="DY160" s="28">
        <v>41215</v>
      </c>
      <c r="DZ160" s="30">
        <v>4.5224000000000002</v>
      </c>
      <c r="EA160" s="28">
        <v>41215</v>
      </c>
      <c r="EB160" s="30">
        <v>5.5644</v>
      </c>
      <c r="EC160" s="114">
        <v>41215</v>
      </c>
      <c r="ED160" s="30">
        <v>5.7610999999999999</v>
      </c>
      <c r="EE160" s="28"/>
      <c r="EF160" s="23"/>
      <c r="EG160" s="1446"/>
      <c r="EH160" s="76">
        <v>41215</v>
      </c>
      <c r="EI160" s="284">
        <v>2.4939</v>
      </c>
      <c r="EJ160" s="73">
        <v>41215</v>
      </c>
      <c r="EK160" s="284">
        <v>3.6493000000000002</v>
      </c>
      <c r="EL160" s="73">
        <v>41215</v>
      </c>
      <c r="EM160" s="284">
        <v>4.4089</v>
      </c>
      <c r="EN160" s="73">
        <v>41215</v>
      </c>
      <c r="EO160" s="284">
        <v>4.5900999999999996</v>
      </c>
      <c r="EP160" s="73">
        <v>41215</v>
      </c>
      <c r="EQ160" s="869">
        <v>5.3356000000000003</v>
      </c>
      <c r="ER160" s="76">
        <v>41215</v>
      </c>
      <c r="ES160" s="284">
        <v>2.931</v>
      </c>
      <c r="ET160" s="73">
        <v>41215</v>
      </c>
      <c r="EU160" s="284">
        <v>3.5084</v>
      </c>
      <c r="EV160" s="73">
        <v>41215</v>
      </c>
      <c r="EW160" s="284">
        <v>3.8567</v>
      </c>
      <c r="EX160" s="73">
        <v>41215</v>
      </c>
      <c r="EY160" s="284">
        <v>4.3156999999999996</v>
      </c>
      <c r="EZ160" s="73">
        <v>41215</v>
      </c>
      <c r="FA160" s="284">
        <v>5.0297999999999998</v>
      </c>
      <c r="FB160" s="1446"/>
      <c r="FC160" s="881">
        <v>41215</v>
      </c>
      <c r="FD160" s="184">
        <v>13.561</v>
      </c>
    </row>
    <row r="161" spans="1:160">
      <c r="A161" s="5">
        <f t="shared" si="4"/>
        <v>41222</v>
      </c>
      <c r="B161" s="41">
        <v>41222</v>
      </c>
      <c r="C161" s="30">
        <v>8.1500000000000003E-2</v>
      </c>
      <c r="D161" s="28">
        <v>41222</v>
      </c>
      <c r="E161" s="30">
        <v>0.46479999999999999</v>
      </c>
      <c r="F161" s="28">
        <v>41222</v>
      </c>
      <c r="G161" s="30">
        <v>1.0821000000000001</v>
      </c>
      <c r="H161" s="28">
        <v>41222</v>
      </c>
      <c r="I161" s="30">
        <v>1.5234999999999999</v>
      </c>
      <c r="J161" s="28">
        <v>41222</v>
      </c>
      <c r="K161" s="99">
        <v>2.1206999999999998</v>
      </c>
      <c r="L161" s="41">
        <v>41222</v>
      </c>
      <c r="M161" s="30">
        <v>0.43730000000000002</v>
      </c>
      <c r="N161" s="28">
        <v>41222</v>
      </c>
      <c r="O161" s="30">
        <v>1.1228</v>
      </c>
      <c r="P161" s="28">
        <v>41222</v>
      </c>
      <c r="Q161" s="30">
        <v>1.9879</v>
      </c>
      <c r="R161" s="28">
        <v>41222</v>
      </c>
      <c r="S161" s="30">
        <v>2.3512</v>
      </c>
      <c r="T161" s="28">
        <v>41222</v>
      </c>
      <c r="U161" s="30">
        <v>2.9293</v>
      </c>
      <c r="V161" s="119">
        <v>41222</v>
      </c>
      <c r="W161" s="30">
        <v>0.44679999999999997</v>
      </c>
      <c r="X161" s="28">
        <v>41222</v>
      </c>
      <c r="Y161" s="30">
        <v>1.1451</v>
      </c>
      <c r="Z161" s="28">
        <v>41222</v>
      </c>
      <c r="AA161" s="30">
        <v>1.9965000000000002</v>
      </c>
      <c r="AB161" s="28">
        <v>41222</v>
      </c>
      <c r="AC161" s="30">
        <v>2.4001999999999999</v>
      </c>
      <c r="AD161" s="28">
        <v>41222</v>
      </c>
      <c r="AE161" s="30">
        <v>2.9458000000000002</v>
      </c>
      <c r="AF161" s="890">
        <v>41222</v>
      </c>
      <c r="AG161" s="30">
        <v>6.0999999999999999E-2</v>
      </c>
      <c r="AH161" s="890">
        <v>41222</v>
      </c>
      <c r="AI161" s="30">
        <v>6.2E-2</v>
      </c>
      <c r="AJ161" s="41">
        <v>41222</v>
      </c>
      <c r="AK161" s="30">
        <v>6.7000000000000004E-2</v>
      </c>
      <c r="AL161" s="28">
        <v>41222</v>
      </c>
      <c r="AM161" s="30">
        <v>-0.83699999999999997</v>
      </c>
      <c r="AN161" s="28">
        <v>41222</v>
      </c>
      <c r="AO161" s="30">
        <v>0.22600000000000001</v>
      </c>
      <c r="AP161" s="41">
        <v>41222</v>
      </c>
      <c r="AQ161" s="30">
        <v>1.8719999999999999</v>
      </c>
      <c r="AR161" s="28">
        <v>41222</v>
      </c>
      <c r="AS161" s="30">
        <v>1.89</v>
      </c>
      <c r="AT161" s="41">
        <v>41222</v>
      </c>
      <c r="AU161" s="30">
        <v>2.129</v>
      </c>
      <c r="AV161" s="119">
        <v>41222</v>
      </c>
      <c r="AW161" s="30">
        <v>2.2894000000000001</v>
      </c>
      <c r="AX161" s="119">
        <v>41222</v>
      </c>
      <c r="AY161" s="99">
        <v>2.3959999999999999</v>
      </c>
      <c r="AZ161" s="41">
        <v>41222</v>
      </c>
      <c r="BA161" s="30">
        <v>0.25950000000000001</v>
      </c>
      <c r="BB161" s="28">
        <v>41222</v>
      </c>
      <c r="BC161" s="30">
        <v>0.75</v>
      </c>
      <c r="BD161" s="28">
        <v>41222</v>
      </c>
      <c r="BE161" s="30">
        <v>1.4501999999999999</v>
      </c>
      <c r="BF161" s="28">
        <v>41222</v>
      </c>
      <c r="BG161" s="30">
        <v>1.8487</v>
      </c>
      <c r="BH161" s="28">
        <v>41222</v>
      </c>
      <c r="BI161" s="30">
        <v>2.3277000000000001</v>
      </c>
      <c r="BJ161" s="890">
        <v>41222</v>
      </c>
      <c r="BK161" s="30">
        <v>1.758</v>
      </c>
      <c r="BL161" s="890">
        <v>41222</v>
      </c>
      <c r="BM161" s="30">
        <v>1.919</v>
      </c>
      <c r="BN161" s="41">
        <v>41222</v>
      </c>
      <c r="BO161" s="30">
        <v>0.26900000000000002</v>
      </c>
      <c r="BP161" s="28">
        <v>41222</v>
      </c>
      <c r="BQ161" s="30">
        <v>0.52100000000000002</v>
      </c>
      <c r="BR161" s="28">
        <v>41222</v>
      </c>
      <c r="BS161" s="30">
        <v>0.99299999999999999</v>
      </c>
      <c r="BT161" s="41">
        <v>41222</v>
      </c>
      <c r="BU161" s="30">
        <v>1.339</v>
      </c>
      <c r="BV161" s="28">
        <v>41222</v>
      </c>
      <c r="BW161" s="30">
        <v>1.861</v>
      </c>
      <c r="BX161" s="1446"/>
      <c r="BY161" s="93">
        <v>41222</v>
      </c>
      <c r="BZ161" s="723">
        <v>0.85</v>
      </c>
      <c r="CA161" s="28">
        <v>41222</v>
      </c>
      <c r="CB161" s="723">
        <v>1.4279999999999999</v>
      </c>
      <c r="CC161" s="28">
        <v>41222</v>
      </c>
      <c r="CD161" s="723">
        <v>2.2930000000000001</v>
      </c>
      <c r="CE161" s="28">
        <v>41222</v>
      </c>
      <c r="CF161" s="723">
        <v>2.4820000000000002</v>
      </c>
      <c r="CG161" s="28">
        <v>41222</v>
      </c>
      <c r="CH161" s="723">
        <v>2.9119999999999999</v>
      </c>
      <c r="CI161" s="41">
        <v>41222</v>
      </c>
      <c r="CJ161" s="30">
        <v>0.76590000000000003</v>
      </c>
      <c r="CK161" s="28">
        <v>41222</v>
      </c>
      <c r="CL161" s="30">
        <v>1.1914</v>
      </c>
      <c r="CM161" s="28">
        <v>41222</v>
      </c>
      <c r="CN161" s="30">
        <v>2.0051000000000001</v>
      </c>
      <c r="CO161" s="114">
        <v>41222</v>
      </c>
      <c r="CP161" s="30">
        <v>2.5044</v>
      </c>
      <c r="CQ161" s="28">
        <v>41222</v>
      </c>
      <c r="CR161" s="30">
        <v>3.3264</v>
      </c>
      <c r="CS161" s="41">
        <v>41222</v>
      </c>
      <c r="CT161" s="30">
        <v>1.0722</v>
      </c>
      <c r="CU161" s="28">
        <v>41222</v>
      </c>
      <c r="CV161" s="30">
        <v>1.6922999999999999</v>
      </c>
      <c r="CW161" s="28">
        <v>41222</v>
      </c>
      <c r="CX161" s="30">
        <v>2.3845999999999998</v>
      </c>
      <c r="CY161" s="114">
        <v>41222</v>
      </c>
      <c r="CZ161" s="30">
        <v>2.6569000000000003</v>
      </c>
      <c r="DA161" s="28">
        <v>41222</v>
      </c>
      <c r="DB161" s="30">
        <v>3.5869999999999997</v>
      </c>
      <c r="DC161" s="41">
        <v>41222</v>
      </c>
      <c r="DD161" s="30">
        <v>1.3303</v>
      </c>
      <c r="DE161" s="28">
        <v>41222</v>
      </c>
      <c r="DF161" s="30">
        <v>2.0842000000000001</v>
      </c>
      <c r="DG161" s="28">
        <v>41222</v>
      </c>
      <c r="DH161" s="30">
        <v>2.6543999999999999</v>
      </c>
      <c r="DI161" s="114">
        <v>41222</v>
      </c>
      <c r="DJ161" s="30">
        <v>3.1402000000000001</v>
      </c>
      <c r="DK161" s="28"/>
      <c r="DL161" s="30"/>
      <c r="DM161" s="41">
        <v>41222</v>
      </c>
      <c r="DN161" s="30">
        <v>1.6057000000000001</v>
      </c>
      <c r="DO161" s="28">
        <v>41222</v>
      </c>
      <c r="DP161" s="30">
        <v>2.3576999999999999</v>
      </c>
      <c r="DQ161" s="28">
        <v>41222</v>
      </c>
      <c r="DR161" s="30">
        <v>3.2326999999999999</v>
      </c>
      <c r="DS161" s="114">
        <v>41222</v>
      </c>
      <c r="DT161" s="30">
        <v>3.5366</v>
      </c>
      <c r="DU161" s="28"/>
      <c r="DV161" s="30"/>
      <c r="DW161" s="41">
        <v>41222</v>
      </c>
      <c r="DX161" s="30">
        <v>3.1874000000000002</v>
      </c>
      <c r="DY161" s="28">
        <v>41222</v>
      </c>
      <c r="DZ161" s="30">
        <v>4.4804000000000004</v>
      </c>
      <c r="EA161" s="28">
        <v>41222</v>
      </c>
      <c r="EB161" s="30">
        <v>5.5254000000000003</v>
      </c>
      <c r="EC161" s="114">
        <v>41222</v>
      </c>
      <c r="ED161" s="30">
        <v>5.7248999999999999</v>
      </c>
      <c r="EE161" s="28"/>
      <c r="EF161" s="23"/>
      <c r="EG161" s="1446"/>
      <c r="EH161" s="76">
        <v>41222</v>
      </c>
      <c r="EI161" s="284">
        <v>2.4939</v>
      </c>
      <c r="EJ161" s="73">
        <v>41222</v>
      </c>
      <c r="EK161" s="284">
        <v>3.6493000000000002</v>
      </c>
      <c r="EL161" s="73">
        <v>41222</v>
      </c>
      <c r="EM161" s="284">
        <v>4.4089</v>
      </c>
      <c r="EN161" s="73">
        <v>41222</v>
      </c>
      <c r="EO161" s="284">
        <v>4.5900999999999996</v>
      </c>
      <c r="EP161" s="73">
        <v>41222</v>
      </c>
      <c r="EQ161" s="869">
        <v>5.3356000000000003</v>
      </c>
      <c r="ER161" s="76">
        <v>41222</v>
      </c>
      <c r="ES161" s="284">
        <v>2.931</v>
      </c>
      <c r="ET161" s="73">
        <v>41222</v>
      </c>
      <c r="EU161" s="284">
        <v>3.5084</v>
      </c>
      <c r="EV161" s="73">
        <v>41222</v>
      </c>
      <c r="EW161" s="284">
        <v>3.8567</v>
      </c>
      <c r="EX161" s="73">
        <v>41222</v>
      </c>
      <c r="EY161" s="284">
        <v>4.3156999999999996</v>
      </c>
      <c r="EZ161" s="73">
        <v>41222</v>
      </c>
      <c r="FA161" s="284">
        <v>5.0297999999999998</v>
      </c>
      <c r="FB161" s="1446"/>
      <c r="FC161" s="881">
        <v>41222</v>
      </c>
      <c r="FD161" s="184">
        <v>13.804</v>
      </c>
    </row>
    <row r="162" spans="1:160">
      <c r="A162" s="5">
        <f t="shared" si="4"/>
        <v>41229</v>
      </c>
      <c r="B162" s="41">
        <v>41229</v>
      </c>
      <c r="C162" s="30">
        <v>5.1999999999999998E-3</v>
      </c>
      <c r="D162" s="28">
        <v>41229</v>
      </c>
      <c r="E162" s="30">
        <v>0.3826</v>
      </c>
      <c r="F162" s="28">
        <v>41229</v>
      </c>
      <c r="G162" s="30">
        <v>1.0250999999999999</v>
      </c>
      <c r="H162" s="28">
        <v>41229</v>
      </c>
      <c r="I162" s="30">
        <v>1.448</v>
      </c>
      <c r="J162" s="28">
        <v>41229</v>
      </c>
      <c r="K162" s="99">
        <v>2.0771999999999999</v>
      </c>
      <c r="L162" s="41">
        <v>41229</v>
      </c>
      <c r="M162" s="30">
        <v>0.38340000000000002</v>
      </c>
      <c r="N162" s="28">
        <v>41229</v>
      </c>
      <c r="O162" s="30">
        <v>1.0644</v>
      </c>
      <c r="P162" s="28">
        <v>41229</v>
      </c>
      <c r="Q162" s="30">
        <v>1.9355</v>
      </c>
      <c r="R162" s="28">
        <v>41229</v>
      </c>
      <c r="S162" s="30">
        <v>2.3132999999999999</v>
      </c>
      <c r="T162" s="28">
        <v>41229</v>
      </c>
      <c r="U162" s="30">
        <v>2.9325999999999999</v>
      </c>
      <c r="V162" s="119">
        <v>41229</v>
      </c>
      <c r="W162" s="30">
        <v>0.38200000000000001</v>
      </c>
      <c r="X162" s="28">
        <v>41229</v>
      </c>
      <c r="Y162" s="30">
        <v>1.0749</v>
      </c>
      <c r="Z162" s="28">
        <v>41229</v>
      </c>
      <c r="AA162" s="30">
        <v>1.9121999999999999</v>
      </c>
      <c r="AB162" s="28">
        <v>41229</v>
      </c>
      <c r="AC162" s="30">
        <v>2.3403</v>
      </c>
      <c r="AD162" s="28">
        <v>41229</v>
      </c>
      <c r="AE162" s="30">
        <v>2.9272</v>
      </c>
      <c r="AF162" s="890">
        <v>41229</v>
      </c>
      <c r="AG162" s="30">
        <v>0.06</v>
      </c>
      <c r="AH162" s="890">
        <v>41229</v>
      </c>
      <c r="AI162" s="30">
        <v>6.0999999999999999E-2</v>
      </c>
      <c r="AJ162" s="41">
        <v>41229</v>
      </c>
      <c r="AK162" s="30">
        <v>6.7000000000000004E-2</v>
      </c>
      <c r="AL162" s="28">
        <v>41229</v>
      </c>
      <c r="AM162" s="30">
        <v>-0.82399999999999995</v>
      </c>
      <c r="AN162" s="28">
        <v>41229</v>
      </c>
      <c r="AO162" s="30">
        <v>0.24299999999999999</v>
      </c>
      <c r="AP162" s="41">
        <v>41229</v>
      </c>
      <c r="AQ162" s="30">
        <v>1.8719999999999999</v>
      </c>
      <c r="AR162" s="28">
        <v>41229</v>
      </c>
      <c r="AS162" s="30">
        <v>1.8359999999999999</v>
      </c>
      <c r="AT162" s="41">
        <v>41229</v>
      </c>
      <c r="AU162" s="30">
        <v>2.073</v>
      </c>
      <c r="AV162" s="119">
        <v>41229</v>
      </c>
      <c r="AW162" s="30">
        <v>2.1816</v>
      </c>
      <c r="AX162" s="119">
        <v>41229</v>
      </c>
      <c r="AY162" s="99">
        <v>2.2839999999999998</v>
      </c>
      <c r="AZ162" s="41">
        <v>41229</v>
      </c>
      <c r="BA162" s="30">
        <v>0.16520000000000001</v>
      </c>
      <c r="BB162" s="28">
        <v>41229</v>
      </c>
      <c r="BC162" s="30">
        <v>0.63980000000000004</v>
      </c>
      <c r="BD162" s="28">
        <v>41229</v>
      </c>
      <c r="BE162" s="30">
        <v>1.3429</v>
      </c>
      <c r="BF162" s="28">
        <v>41229</v>
      </c>
      <c r="BG162" s="30">
        <v>1.7448000000000001</v>
      </c>
      <c r="BH162" s="28">
        <v>41229</v>
      </c>
      <c r="BI162" s="30">
        <v>2.3199999999999998</v>
      </c>
      <c r="BJ162" s="890">
        <v>41229</v>
      </c>
      <c r="BK162" s="30">
        <v>1.7309999999999999</v>
      </c>
      <c r="BL162" s="890">
        <v>41229</v>
      </c>
      <c r="BM162" s="30">
        <v>1.8120000000000001</v>
      </c>
      <c r="BN162" s="41">
        <v>41229</v>
      </c>
      <c r="BO162" s="30">
        <v>0.246</v>
      </c>
      <c r="BP162" s="28">
        <v>41229</v>
      </c>
      <c r="BQ162" s="30">
        <v>0.49299999999999999</v>
      </c>
      <c r="BR162" s="28">
        <v>41229</v>
      </c>
      <c r="BS162" s="30">
        <v>0.96899999999999997</v>
      </c>
      <c r="BT162" s="41">
        <v>41229</v>
      </c>
      <c r="BU162" s="30">
        <v>1.3280000000000001</v>
      </c>
      <c r="BV162" s="28">
        <v>41229</v>
      </c>
      <c r="BW162" s="30">
        <v>1.849</v>
      </c>
      <c r="BX162" s="1446"/>
      <c r="BY162" s="93">
        <v>41229</v>
      </c>
      <c r="BZ162" s="723">
        <v>0.80100000000000005</v>
      </c>
      <c r="CA162" s="28">
        <v>41229</v>
      </c>
      <c r="CB162" s="723">
        <v>1.4</v>
      </c>
      <c r="CC162" s="28">
        <v>41229</v>
      </c>
      <c r="CD162" s="723">
        <v>2.2439999999999998</v>
      </c>
      <c r="CE162" s="28">
        <v>41229</v>
      </c>
      <c r="CF162" s="723">
        <v>2.4279999999999999</v>
      </c>
      <c r="CG162" s="28">
        <v>41229</v>
      </c>
      <c r="CH162" s="723">
        <v>2.867</v>
      </c>
      <c r="CI162" s="41">
        <v>41229</v>
      </c>
      <c r="CJ162" s="30">
        <v>0.69379999999999997</v>
      </c>
      <c r="CK162" s="28">
        <v>41229</v>
      </c>
      <c r="CL162" s="30">
        <v>1.143</v>
      </c>
      <c r="CM162" s="28">
        <v>41229</v>
      </c>
      <c r="CN162" s="30">
        <v>1.9438</v>
      </c>
      <c r="CO162" s="114">
        <v>41229</v>
      </c>
      <c r="CP162" s="30">
        <v>2.4420000000000002</v>
      </c>
      <c r="CQ162" s="28">
        <v>41229</v>
      </c>
      <c r="CR162" s="30">
        <v>3.2730000000000001</v>
      </c>
      <c r="CS162" s="41">
        <v>41229</v>
      </c>
      <c r="CT162" s="30">
        <v>0.99399999999999999</v>
      </c>
      <c r="CU162" s="28">
        <v>41229</v>
      </c>
      <c r="CV162" s="30">
        <v>1.6379000000000001</v>
      </c>
      <c r="CW162" s="28">
        <v>41229</v>
      </c>
      <c r="CX162" s="30">
        <v>2.3172000000000001</v>
      </c>
      <c r="CY162" s="114">
        <v>41229</v>
      </c>
      <c r="CZ162" s="30">
        <v>2.5884999999999998</v>
      </c>
      <c r="DA162" s="28">
        <v>41229</v>
      </c>
      <c r="DB162" s="30">
        <v>3.5276000000000001</v>
      </c>
      <c r="DC162" s="41">
        <v>41229</v>
      </c>
      <c r="DD162" s="30">
        <v>1.2499</v>
      </c>
      <c r="DE162" s="28">
        <v>41229</v>
      </c>
      <c r="DF162" s="30">
        <v>2.0276000000000001</v>
      </c>
      <c r="DG162" s="28">
        <v>41229</v>
      </c>
      <c r="DH162" s="30">
        <v>2.5846999999999998</v>
      </c>
      <c r="DI162" s="114">
        <v>41229</v>
      </c>
      <c r="DJ162" s="30">
        <v>3.0895999999999999</v>
      </c>
      <c r="DK162" s="28"/>
      <c r="DL162" s="30"/>
      <c r="DM162" s="41">
        <v>41229</v>
      </c>
      <c r="DN162" s="30">
        <v>1.5228000000000002</v>
      </c>
      <c r="DO162" s="28">
        <v>41229</v>
      </c>
      <c r="DP162" s="30">
        <v>2.2984999999999998</v>
      </c>
      <c r="DQ162" s="28">
        <v>41229</v>
      </c>
      <c r="DR162" s="30">
        <v>3.1604999999999999</v>
      </c>
      <c r="DS162" s="114">
        <v>41229</v>
      </c>
      <c r="DT162" s="30">
        <v>3.4634</v>
      </c>
      <c r="DU162" s="28"/>
      <c r="DV162" s="30"/>
      <c r="DW162" s="41">
        <v>41229</v>
      </c>
      <c r="DX162" s="30">
        <v>3.0181</v>
      </c>
      <c r="DY162" s="28">
        <v>41229</v>
      </c>
      <c r="DZ162" s="30">
        <v>4.3347999999999995</v>
      </c>
      <c r="EA162" s="28">
        <v>41229</v>
      </c>
      <c r="EB162" s="30">
        <v>5.3669000000000002</v>
      </c>
      <c r="EC162" s="114">
        <v>41229</v>
      </c>
      <c r="ED162" s="30">
        <v>5.5652999999999997</v>
      </c>
      <c r="EE162" s="28"/>
      <c r="EF162" s="23"/>
      <c r="EG162" s="1446"/>
      <c r="EH162" s="76">
        <v>41229</v>
      </c>
      <c r="EI162" s="284">
        <v>2.4939</v>
      </c>
      <c r="EJ162" s="73">
        <v>41229</v>
      </c>
      <c r="EK162" s="284">
        <v>3.6493000000000002</v>
      </c>
      <c r="EL162" s="73">
        <v>41229</v>
      </c>
      <c r="EM162" s="284">
        <v>4.4089</v>
      </c>
      <c r="EN162" s="73">
        <v>41229</v>
      </c>
      <c r="EO162" s="284">
        <v>4.5900999999999996</v>
      </c>
      <c r="EP162" s="73">
        <v>41229</v>
      </c>
      <c r="EQ162" s="869">
        <v>5.3356000000000003</v>
      </c>
      <c r="ER162" s="76">
        <v>41229</v>
      </c>
      <c r="ES162" s="284">
        <v>2.931</v>
      </c>
      <c r="ET162" s="73">
        <v>41229</v>
      </c>
      <c r="EU162" s="284">
        <v>3.5084</v>
      </c>
      <c r="EV162" s="73">
        <v>41229</v>
      </c>
      <c r="EW162" s="284">
        <v>3.8567</v>
      </c>
      <c r="EX162" s="73">
        <v>41229</v>
      </c>
      <c r="EY162" s="284">
        <v>4.3156999999999996</v>
      </c>
      <c r="EZ162" s="73">
        <v>41229</v>
      </c>
      <c r="FA162" s="284">
        <v>5.0297999999999998</v>
      </c>
      <c r="FB162" s="1446"/>
      <c r="FC162" s="881">
        <v>41229</v>
      </c>
      <c r="FD162" s="184">
        <v>13.766</v>
      </c>
    </row>
    <row r="163" spans="1:160">
      <c r="A163" s="5">
        <f t="shared" si="4"/>
        <v>41236</v>
      </c>
      <c r="B163" s="41">
        <v>41236</v>
      </c>
      <c r="C163" s="30">
        <v>6.7799999999999999E-2</v>
      </c>
      <c r="D163" s="28">
        <v>41236</v>
      </c>
      <c r="E163" s="30">
        <v>0.48570000000000002</v>
      </c>
      <c r="F163" s="28">
        <v>41236</v>
      </c>
      <c r="G163" s="30">
        <v>1.1393</v>
      </c>
      <c r="H163" s="28">
        <v>41236</v>
      </c>
      <c r="I163" s="30">
        <v>1.5651999999999999</v>
      </c>
      <c r="J163" s="28">
        <v>41236</v>
      </c>
      <c r="K163" s="99">
        <v>2.1890000000000001</v>
      </c>
      <c r="L163" s="41">
        <v>41236</v>
      </c>
      <c r="M163" s="30">
        <v>0.4118</v>
      </c>
      <c r="N163" s="28">
        <v>41236</v>
      </c>
      <c r="O163" s="30">
        <v>1.0973999999999999</v>
      </c>
      <c r="P163" s="28">
        <v>41236</v>
      </c>
      <c r="Q163" s="30">
        <v>1.9664000000000001</v>
      </c>
      <c r="R163" s="28">
        <v>41236</v>
      </c>
      <c r="S163" s="30">
        <v>2.3544999999999998</v>
      </c>
      <c r="T163" s="28">
        <v>41236</v>
      </c>
      <c r="U163" s="30">
        <v>2.9866000000000001</v>
      </c>
      <c r="V163" s="119">
        <v>41236</v>
      </c>
      <c r="W163" s="30">
        <v>0.39479999999999998</v>
      </c>
      <c r="X163" s="28">
        <v>41236</v>
      </c>
      <c r="Y163" s="30">
        <v>1.0871</v>
      </c>
      <c r="Z163" s="28">
        <v>41236</v>
      </c>
      <c r="AA163" s="30">
        <v>1.9274</v>
      </c>
      <c r="AB163" s="28">
        <v>41236</v>
      </c>
      <c r="AC163" s="30">
        <v>2.3658000000000001</v>
      </c>
      <c r="AD163" s="28">
        <v>41236</v>
      </c>
      <c r="AE163" s="30">
        <v>2.9655</v>
      </c>
      <c r="AF163" s="890">
        <v>41236</v>
      </c>
      <c r="AG163" s="30">
        <v>6.0999999999999999E-2</v>
      </c>
      <c r="AH163" s="890">
        <v>41236</v>
      </c>
      <c r="AI163" s="30">
        <v>6.0999999999999999E-2</v>
      </c>
      <c r="AJ163" s="41">
        <v>41236</v>
      </c>
      <c r="AK163" s="30">
        <v>6.7000000000000004E-2</v>
      </c>
      <c r="AL163" s="28">
        <v>41236</v>
      </c>
      <c r="AM163" s="30">
        <v>-0.98899999999999999</v>
      </c>
      <c r="AN163" s="28">
        <v>41236</v>
      </c>
      <c r="AO163" s="30">
        <v>0.18</v>
      </c>
      <c r="AP163" s="41">
        <v>41236</v>
      </c>
      <c r="AQ163" s="30">
        <v>1.8719999999999999</v>
      </c>
      <c r="AR163" s="28">
        <v>41236</v>
      </c>
      <c r="AS163" s="30">
        <v>1.9870000000000001</v>
      </c>
      <c r="AT163" s="41">
        <v>41236</v>
      </c>
      <c r="AU163" s="30">
        <v>2.16</v>
      </c>
      <c r="AV163" s="119">
        <v>41236</v>
      </c>
      <c r="AW163" s="30">
        <v>2.2762000000000002</v>
      </c>
      <c r="AX163" s="119">
        <v>41236</v>
      </c>
      <c r="AY163" s="99">
        <v>2.3849999999999998</v>
      </c>
      <c r="AZ163" s="41">
        <v>41236</v>
      </c>
      <c r="BA163" s="30">
        <v>0.21779999999999999</v>
      </c>
      <c r="BB163" s="28">
        <v>41236</v>
      </c>
      <c r="BC163" s="30">
        <v>0.70750000000000002</v>
      </c>
      <c r="BD163" s="28">
        <v>41236</v>
      </c>
      <c r="BE163" s="30">
        <v>1.425</v>
      </c>
      <c r="BF163" s="28">
        <v>41236</v>
      </c>
      <c r="BG163" s="30">
        <v>1.8324</v>
      </c>
      <c r="BH163" s="28">
        <v>41236</v>
      </c>
      <c r="BI163" s="30">
        <v>2.3997999999999999</v>
      </c>
      <c r="BJ163" s="890">
        <v>41236</v>
      </c>
      <c r="BK163" s="30">
        <v>1.847</v>
      </c>
      <c r="BL163" s="890">
        <v>41236</v>
      </c>
      <c r="BM163" s="30">
        <v>1.9039999999999999</v>
      </c>
      <c r="BN163" s="41">
        <v>41236</v>
      </c>
      <c r="BO163" s="30">
        <v>0.28699999999999998</v>
      </c>
      <c r="BP163" s="28">
        <v>41236</v>
      </c>
      <c r="BQ163" s="30">
        <v>0.55700000000000005</v>
      </c>
      <c r="BR163" s="28">
        <v>41236</v>
      </c>
      <c r="BS163" s="30">
        <v>1.0449999999999999</v>
      </c>
      <c r="BT163" s="41">
        <v>41236</v>
      </c>
      <c r="BU163" s="30">
        <v>1.399</v>
      </c>
      <c r="BV163" s="28">
        <v>41236</v>
      </c>
      <c r="BW163" s="30">
        <v>1.921</v>
      </c>
      <c r="BX163" s="1446"/>
      <c r="BY163" s="93">
        <v>41236</v>
      </c>
      <c r="BZ163" s="723">
        <v>0.81899999999999995</v>
      </c>
      <c r="CA163" s="28">
        <v>41236</v>
      </c>
      <c r="CB163" s="723">
        <v>1.456</v>
      </c>
      <c r="CC163" s="28">
        <v>41236</v>
      </c>
      <c r="CD163" s="723">
        <v>2.306</v>
      </c>
      <c r="CE163" s="28">
        <v>41236</v>
      </c>
      <c r="CF163" s="723">
        <v>2.4900000000000002</v>
      </c>
      <c r="CG163" s="28">
        <v>41236</v>
      </c>
      <c r="CH163" s="723">
        <v>2.9290000000000003</v>
      </c>
      <c r="CI163" s="41">
        <v>41236</v>
      </c>
      <c r="CJ163" s="30">
        <v>0.748</v>
      </c>
      <c r="CK163" s="28">
        <v>41236</v>
      </c>
      <c r="CL163" s="30">
        <v>1.2353000000000001</v>
      </c>
      <c r="CM163" s="28">
        <v>41236</v>
      </c>
      <c r="CN163" s="30">
        <v>2.0465</v>
      </c>
      <c r="CO163" s="114">
        <v>41236</v>
      </c>
      <c r="CP163" s="30">
        <v>2.5488</v>
      </c>
      <c r="CQ163" s="28">
        <v>41236</v>
      </c>
      <c r="CR163" s="30">
        <v>3.3792</v>
      </c>
      <c r="CS163" s="41">
        <v>41236</v>
      </c>
      <c r="CT163" s="30">
        <v>1.0402</v>
      </c>
      <c r="CU163" s="28">
        <v>41236</v>
      </c>
      <c r="CV163" s="30">
        <v>1.7221</v>
      </c>
      <c r="CW163" s="28">
        <v>41236</v>
      </c>
      <c r="CX163" s="30">
        <v>2.4119000000000002</v>
      </c>
      <c r="CY163" s="114">
        <v>41236</v>
      </c>
      <c r="CZ163" s="30">
        <v>2.6871999999999998</v>
      </c>
      <c r="DA163" s="28">
        <v>41236</v>
      </c>
      <c r="DB163" s="30">
        <v>3.6257000000000001</v>
      </c>
      <c r="DC163" s="41">
        <v>41236</v>
      </c>
      <c r="DD163" s="30">
        <v>1.3021</v>
      </c>
      <c r="DE163" s="28">
        <v>41236</v>
      </c>
      <c r="DF163" s="30">
        <v>2.1179000000000001</v>
      </c>
      <c r="DG163" s="28">
        <v>41236</v>
      </c>
      <c r="DH163" s="30">
        <v>2.6855000000000002</v>
      </c>
      <c r="DI163" s="114">
        <v>41236</v>
      </c>
      <c r="DJ163" s="30">
        <v>3.2143999999999999</v>
      </c>
      <c r="DK163" s="28"/>
      <c r="DL163" s="30"/>
      <c r="DM163" s="41">
        <v>41236</v>
      </c>
      <c r="DN163" s="30">
        <v>1.5638000000000001</v>
      </c>
      <c r="DO163" s="28">
        <v>41236</v>
      </c>
      <c r="DP163" s="30">
        <v>2.3776000000000002</v>
      </c>
      <c r="DQ163" s="28">
        <v>41236</v>
      </c>
      <c r="DR163" s="30">
        <v>3.2201</v>
      </c>
      <c r="DS163" s="114">
        <v>41236</v>
      </c>
      <c r="DT163" s="30">
        <v>3.5270000000000001</v>
      </c>
      <c r="DU163" s="28"/>
      <c r="DV163" s="30"/>
      <c r="DW163" s="41">
        <v>41236</v>
      </c>
      <c r="DX163" s="30">
        <v>2.9699</v>
      </c>
      <c r="DY163" s="28">
        <v>41236</v>
      </c>
      <c r="DZ163" s="30">
        <v>4.3247</v>
      </c>
      <c r="EA163" s="28">
        <v>41236</v>
      </c>
      <c r="EB163" s="30">
        <v>5.3673000000000002</v>
      </c>
      <c r="EC163" s="114">
        <v>41236</v>
      </c>
      <c r="ED163" s="30">
        <v>5.5697999999999999</v>
      </c>
      <c r="EE163" s="28"/>
      <c r="EF163" s="23"/>
      <c r="EG163" s="1446"/>
      <c r="EH163" s="76">
        <v>41236</v>
      </c>
      <c r="EI163" s="284">
        <v>2.4939</v>
      </c>
      <c r="EJ163" s="73">
        <v>41236</v>
      </c>
      <c r="EK163" s="284">
        <v>3.6493000000000002</v>
      </c>
      <c r="EL163" s="73">
        <v>41236</v>
      </c>
      <c r="EM163" s="284">
        <v>4.4089</v>
      </c>
      <c r="EN163" s="73">
        <v>41236</v>
      </c>
      <c r="EO163" s="284">
        <v>4.5900999999999996</v>
      </c>
      <c r="EP163" s="73">
        <v>41236</v>
      </c>
      <c r="EQ163" s="869">
        <v>5.3356000000000003</v>
      </c>
      <c r="ER163" s="76">
        <v>41236</v>
      </c>
      <c r="ES163" s="284">
        <v>2.931</v>
      </c>
      <c r="ET163" s="73">
        <v>41236</v>
      </c>
      <c r="EU163" s="284">
        <v>3.5084</v>
      </c>
      <c r="EV163" s="73">
        <v>41236</v>
      </c>
      <c r="EW163" s="284">
        <v>3.8567</v>
      </c>
      <c r="EX163" s="73">
        <v>41236</v>
      </c>
      <c r="EY163" s="284">
        <v>4.3156999999999996</v>
      </c>
      <c r="EZ163" s="73">
        <v>41236</v>
      </c>
      <c r="FA163" s="284">
        <v>5.0297999999999998</v>
      </c>
      <c r="FB163" s="1446"/>
      <c r="FC163" s="881">
        <v>41236</v>
      </c>
      <c r="FD163" s="184">
        <v>13.643000000000001</v>
      </c>
    </row>
    <row r="164" spans="1:160">
      <c r="A164" s="5">
        <f t="shared" si="4"/>
        <v>41243</v>
      </c>
      <c r="B164" s="41">
        <v>41243</v>
      </c>
      <c r="C164" s="30">
        <v>5.2499999999999998E-2</v>
      </c>
      <c r="D164" s="28">
        <v>41243</v>
      </c>
      <c r="E164" s="30">
        <v>0.44280000000000003</v>
      </c>
      <c r="F164" s="28">
        <v>41243</v>
      </c>
      <c r="G164" s="30">
        <v>1.0924</v>
      </c>
      <c r="H164" s="28">
        <v>41243</v>
      </c>
      <c r="I164" s="30">
        <v>1.5032999999999999</v>
      </c>
      <c r="J164" s="28">
        <v>41243</v>
      </c>
      <c r="K164" s="99">
        <v>2.1183999999999998</v>
      </c>
      <c r="L164" s="41">
        <v>41243</v>
      </c>
      <c r="M164" s="30">
        <v>0.31769999999999998</v>
      </c>
      <c r="N164" s="28">
        <v>41243</v>
      </c>
      <c r="O164" s="30">
        <v>0.95850000000000002</v>
      </c>
      <c r="P164" s="28">
        <v>41243</v>
      </c>
      <c r="Q164" s="30">
        <v>1.8262</v>
      </c>
      <c r="R164" s="28">
        <v>41243</v>
      </c>
      <c r="S164" s="30">
        <v>2.2048000000000001</v>
      </c>
      <c r="T164" s="28">
        <v>41243</v>
      </c>
      <c r="U164" s="30">
        <v>2.8090999999999999</v>
      </c>
      <c r="V164" s="119">
        <v>41243</v>
      </c>
      <c r="W164" s="30">
        <v>0.29089999999999999</v>
      </c>
      <c r="X164" s="28">
        <v>41243</v>
      </c>
      <c r="Y164" s="30">
        <v>0.9385</v>
      </c>
      <c r="Z164" s="28">
        <v>41243</v>
      </c>
      <c r="AA164" s="30">
        <v>1.7774000000000001</v>
      </c>
      <c r="AB164" s="28">
        <v>41243</v>
      </c>
      <c r="AC164" s="30">
        <v>2.2063000000000001</v>
      </c>
      <c r="AD164" s="28">
        <v>41243</v>
      </c>
      <c r="AE164" s="30">
        <v>2.7781000000000002</v>
      </c>
      <c r="AF164" s="890">
        <v>41243</v>
      </c>
      <c r="AG164" s="30">
        <v>5.7000000000000002E-2</v>
      </c>
      <c r="AH164" s="890">
        <v>41243</v>
      </c>
      <c r="AI164" s="30">
        <v>5.7000000000000002E-2</v>
      </c>
      <c r="AJ164" s="41">
        <v>41243</v>
      </c>
      <c r="AK164" s="30">
        <v>6.7000000000000004E-2</v>
      </c>
      <c r="AL164" s="28">
        <v>41243</v>
      </c>
      <c r="AM164" s="30">
        <v>-1.0880000000000001</v>
      </c>
      <c r="AN164" s="28">
        <v>41243</v>
      </c>
      <c r="AO164" s="30">
        <v>0.12</v>
      </c>
      <c r="AP164" s="41">
        <v>41243</v>
      </c>
      <c r="AQ164" s="30">
        <v>1.8719999999999999</v>
      </c>
      <c r="AR164" s="28">
        <v>41243</v>
      </c>
      <c r="AS164" s="30">
        <v>1.9239999999999999</v>
      </c>
      <c r="AT164" s="41">
        <v>41243</v>
      </c>
      <c r="AU164" s="30">
        <v>2.0499999999999998</v>
      </c>
      <c r="AV164" s="119">
        <v>41243</v>
      </c>
      <c r="AW164" s="30">
        <v>2.1516999999999999</v>
      </c>
      <c r="AX164" s="119">
        <v>41243</v>
      </c>
      <c r="AY164" s="99">
        <v>2.2519999999999998</v>
      </c>
      <c r="AZ164" s="41">
        <v>41243</v>
      </c>
      <c r="BA164" s="30">
        <v>0.19470000000000001</v>
      </c>
      <c r="BB164" s="28">
        <v>41243</v>
      </c>
      <c r="BC164" s="30">
        <v>0.64470000000000005</v>
      </c>
      <c r="BD164" s="28">
        <v>41243</v>
      </c>
      <c r="BE164" s="30">
        <v>1.3420000000000001</v>
      </c>
      <c r="BF164" s="28">
        <v>41243</v>
      </c>
      <c r="BG164" s="30">
        <v>1.7191999999999998</v>
      </c>
      <c r="BH164" s="28">
        <v>41243</v>
      </c>
      <c r="BI164" s="30">
        <v>2.2871000000000001</v>
      </c>
      <c r="BJ164" s="890">
        <v>41243</v>
      </c>
      <c r="BK164" s="30">
        <v>1.7509999999999999</v>
      </c>
      <c r="BL164" s="890">
        <v>41243</v>
      </c>
      <c r="BM164" s="30">
        <v>1.782</v>
      </c>
      <c r="BN164" s="41">
        <v>41243</v>
      </c>
      <c r="BO164" s="30">
        <v>0.253</v>
      </c>
      <c r="BP164" s="28">
        <v>41243</v>
      </c>
      <c r="BQ164" s="30">
        <v>0.49199999999999999</v>
      </c>
      <c r="BR164" s="28">
        <v>41243</v>
      </c>
      <c r="BS164" s="30">
        <v>0.98</v>
      </c>
      <c r="BT164" s="41">
        <v>41243</v>
      </c>
      <c r="BU164" s="30">
        <v>1.333</v>
      </c>
      <c r="BV164" s="28">
        <v>41243</v>
      </c>
      <c r="BW164" s="30">
        <v>1.8620000000000001</v>
      </c>
      <c r="BX164" s="1446"/>
      <c r="BY164" s="93">
        <v>41243</v>
      </c>
      <c r="BZ164" s="723">
        <v>0.81200000000000006</v>
      </c>
      <c r="CA164" s="28">
        <v>41243</v>
      </c>
      <c r="CB164" s="723">
        <v>1.41</v>
      </c>
      <c r="CC164" s="28">
        <v>41243</v>
      </c>
      <c r="CD164" s="723">
        <v>2.2429999999999999</v>
      </c>
      <c r="CE164" s="28">
        <v>41243</v>
      </c>
      <c r="CF164" s="723">
        <v>2.4159999999999999</v>
      </c>
      <c r="CG164" s="28">
        <v>41243</v>
      </c>
      <c r="CH164" s="723">
        <v>2.86</v>
      </c>
      <c r="CI164" s="41">
        <v>41243</v>
      </c>
      <c r="CJ164" s="30">
        <v>0.75209999999999999</v>
      </c>
      <c r="CK164" s="28">
        <v>41243</v>
      </c>
      <c r="CL164" s="30">
        <v>1.2039</v>
      </c>
      <c r="CM164" s="28">
        <v>41243</v>
      </c>
      <c r="CN164" s="30">
        <v>1.9984</v>
      </c>
      <c r="CO164" s="114">
        <v>41243</v>
      </c>
      <c r="CP164" s="30">
        <v>2.4979</v>
      </c>
      <c r="CQ164" s="28">
        <v>41243</v>
      </c>
      <c r="CR164" s="30">
        <v>3.3336000000000001</v>
      </c>
      <c r="CS164" s="41">
        <v>41243</v>
      </c>
      <c r="CT164" s="30">
        <v>1.0314000000000001</v>
      </c>
      <c r="CU164" s="28">
        <v>41243</v>
      </c>
      <c r="CV164" s="30">
        <v>1.6778</v>
      </c>
      <c r="CW164" s="28">
        <v>41243</v>
      </c>
      <c r="CX164" s="30">
        <v>2.3508</v>
      </c>
      <c r="CY164" s="114">
        <v>41243</v>
      </c>
      <c r="CZ164" s="30">
        <v>2.6234000000000002</v>
      </c>
      <c r="DA164" s="28">
        <v>41243</v>
      </c>
      <c r="DB164" s="30">
        <v>3.5672000000000001</v>
      </c>
      <c r="DC164" s="41">
        <v>41243</v>
      </c>
      <c r="DD164" s="30">
        <v>1.3124</v>
      </c>
      <c r="DE164" s="28">
        <v>41243</v>
      </c>
      <c r="DF164" s="30">
        <v>2.0926999999999998</v>
      </c>
      <c r="DG164" s="28">
        <v>41243</v>
      </c>
      <c r="DH164" s="30">
        <v>2.6435</v>
      </c>
      <c r="DI164" s="114">
        <v>41243</v>
      </c>
      <c r="DJ164" s="30">
        <v>3.1697000000000002</v>
      </c>
      <c r="DK164" s="28"/>
      <c r="DL164" s="30"/>
      <c r="DM164" s="41">
        <v>41243</v>
      </c>
      <c r="DN164" s="30">
        <v>1.5425</v>
      </c>
      <c r="DO164" s="28">
        <v>41243</v>
      </c>
      <c r="DP164" s="30">
        <v>2.3208000000000002</v>
      </c>
      <c r="DQ164" s="28">
        <v>41243</v>
      </c>
      <c r="DR164" s="30">
        <v>3.1463999999999999</v>
      </c>
      <c r="DS164" s="114">
        <v>41243</v>
      </c>
      <c r="DT164" s="30">
        <v>3.4506999999999999</v>
      </c>
      <c r="DU164" s="28"/>
      <c r="DV164" s="30"/>
      <c r="DW164" s="41">
        <v>41243</v>
      </c>
      <c r="DX164" s="30">
        <v>2.9887000000000001</v>
      </c>
      <c r="DY164" s="28">
        <v>41243</v>
      </c>
      <c r="DZ164" s="30">
        <v>4.3080999999999996</v>
      </c>
      <c r="EA164" s="28">
        <v>41243</v>
      </c>
      <c r="EB164" s="30">
        <v>5.3338000000000001</v>
      </c>
      <c r="EC164" s="114">
        <v>41243</v>
      </c>
      <c r="ED164" s="30">
        <v>5.5335999999999999</v>
      </c>
      <c r="EE164" s="28"/>
      <c r="EF164" s="23"/>
      <c r="EG164" s="1446"/>
      <c r="EH164" s="76">
        <v>41243</v>
      </c>
      <c r="EI164" s="284">
        <v>2.4939</v>
      </c>
      <c r="EJ164" s="73">
        <v>41243</v>
      </c>
      <c r="EK164" s="284">
        <v>3.6493000000000002</v>
      </c>
      <c r="EL164" s="73">
        <v>41243</v>
      </c>
      <c r="EM164" s="284">
        <v>4.4089</v>
      </c>
      <c r="EN164" s="73">
        <v>41243</v>
      </c>
      <c r="EO164" s="284">
        <v>4.5900999999999996</v>
      </c>
      <c r="EP164" s="73">
        <v>41243</v>
      </c>
      <c r="EQ164" s="869">
        <v>5.3356000000000003</v>
      </c>
      <c r="ER164" s="76">
        <v>41243</v>
      </c>
      <c r="ES164" s="284">
        <v>2.931</v>
      </c>
      <c r="ET164" s="73">
        <v>41243</v>
      </c>
      <c r="EU164" s="284">
        <v>3.5084</v>
      </c>
      <c r="EV164" s="73">
        <v>41243</v>
      </c>
      <c r="EW164" s="284">
        <v>3.8567</v>
      </c>
      <c r="EX164" s="73">
        <v>41243</v>
      </c>
      <c r="EY164" s="284">
        <v>4.3156999999999996</v>
      </c>
      <c r="EZ164" s="73">
        <v>41243</v>
      </c>
      <c r="FA164" s="284">
        <v>5.0297999999999998</v>
      </c>
      <c r="FB164" s="1446"/>
      <c r="FC164" s="881">
        <v>41243</v>
      </c>
      <c r="FD164" s="184">
        <v>13.932</v>
      </c>
    </row>
    <row r="165" spans="1:160">
      <c r="A165" s="5">
        <f t="shared" si="4"/>
        <v>41250</v>
      </c>
      <c r="B165" s="41">
        <v>41250</v>
      </c>
      <c r="C165" s="30">
        <v>1.29E-2</v>
      </c>
      <c r="D165" s="28">
        <v>41250</v>
      </c>
      <c r="E165" s="30">
        <v>0.31740000000000002</v>
      </c>
      <c r="F165" s="28">
        <v>41250</v>
      </c>
      <c r="G165" s="30">
        <v>0.97970000000000002</v>
      </c>
      <c r="H165" s="28">
        <v>41250</v>
      </c>
      <c r="I165" s="30">
        <v>1.4006000000000001</v>
      </c>
      <c r="J165" s="28">
        <v>41250</v>
      </c>
      <c r="K165" s="99">
        <v>2.0465</v>
      </c>
      <c r="L165" s="41">
        <v>41250</v>
      </c>
      <c r="M165" s="30">
        <v>0.27039999999999997</v>
      </c>
      <c r="N165" s="28">
        <v>41250</v>
      </c>
      <c r="O165" s="30">
        <v>0.89590000000000003</v>
      </c>
      <c r="P165" s="28">
        <v>41250</v>
      </c>
      <c r="Q165" s="30">
        <v>1.7469999999999999</v>
      </c>
      <c r="R165" s="28">
        <v>41250</v>
      </c>
      <c r="S165" s="30">
        <v>2.1560000000000001</v>
      </c>
      <c r="T165" s="28">
        <v>41250</v>
      </c>
      <c r="U165" s="30">
        <v>2.7675000000000001</v>
      </c>
      <c r="V165" s="119">
        <v>41250</v>
      </c>
      <c r="W165" s="30">
        <v>0.26229999999999998</v>
      </c>
      <c r="X165" s="28">
        <v>41250</v>
      </c>
      <c r="Y165" s="30">
        <v>0.88449999999999995</v>
      </c>
      <c r="Z165" s="28">
        <v>41250</v>
      </c>
      <c r="AA165" s="30">
        <v>1.7269000000000001</v>
      </c>
      <c r="AB165" s="28">
        <v>41250</v>
      </c>
      <c r="AC165" s="30">
        <v>2.1663000000000001</v>
      </c>
      <c r="AD165" s="28">
        <v>41250</v>
      </c>
      <c r="AE165" s="30">
        <v>2.7553000000000001</v>
      </c>
      <c r="AF165" s="890">
        <v>41250</v>
      </c>
      <c r="AG165" s="30">
        <v>5.6000000000000001E-2</v>
      </c>
      <c r="AH165" s="890">
        <v>41250</v>
      </c>
      <c r="AI165" s="30">
        <v>5.6000000000000001E-2</v>
      </c>
      <c r="AJ165" s="41">
        <v>41250</v>
      </c>
      <c r="AK165" s="30">
        <v>6.7000000000000004E-2</v>
      </c>
      <c r="AL165" s="28">
        <v>41250</v>
      </c>
      <c r="AM165" s="30">
        <v>-1.123</v>
      </c>
      <c r="AN165" s="28">
        <v>41250</v>
      </c>
      <c r="AO165" s="30">
        <v>5.5E-2</v>
      </c>
      <c r="AP165" s="41">
        <v>41250</v>
      </c>
      <c r="AQ165" s="30">
        <v>1.8719999999999999</v>
      </c>
      <c r="AR165" s="28">
        <v>41250</v>
      </c>
      <c r="AS165" s="30">
        <v>1.8980000000000001</v>
      </c>
      <c r="AT165" s="41">
        <v>41250</v>
      </c>
      <c r="AU165" s="30">
        <v>1.9569999999999999</v>
      </c>
      <c r="AV165" s="119">
        <v>41250</v>
      </c>
      <c r="AW165" s="30">
        <v>2.0747</v>
      </c>
      <c r="AX165" s="119">
        <v>41250</v>
      </c>
      <c r="AY165" s="99">
        <v>2.173</v>
      </c>
      <c r="AZ165" s="41">
        <v>41250</v>
      </c>
      <c r="BA165" s="30">
        <v>0.1087</v>
      </c>
      <c r="BB165" s="28">
        <v>41250</v>
      </c>
      <c r="BC165" s="30">
        <v>0.55149999999999999</v>
      </c>
      <c r="BD165" s="28">
        <v>41250</v>
      </c>
      <c r="BE165" s="30">
        <v>1.2709999999999999</v>
      </c>
      <c r="BF165" s="28">
        <v>41250</v>
      </c>
      <c r="BG165" s="30">
        <v>1.6560000000000001</v>
      </c>
      <c r="BH165" s="28">
        <v>41250</v>
      </c>
      <c r="BI165" s="30">
        <v>2.2317999999999998</v>
      </c>
      <c r="BJ165" s="890">
        <v>41250</v>
      </c>
      <c r="BK165" s="30">
        <v>1.68</v>
      </c>
      <c r="BL165" s="890">
        <v>41250</v>
      </c>
      <c r="BM165" s="30">
        <v>1.718</v>
      </c>
      <c r="BN165" s="41">
        <v>41250</v>
      </c>
      <c r="BO165" s="30">
        <v>0.251</v>
      </c>
      <c r="BP165" s="28">
        <v>41250</v>
      </c>
      <c r="BQ165" s="30">
        <v>0.497</v>
      </c>
      <c r="BR165" s="28">
        <v>41250</v>
      </c>
      <c r="BS165" s="30">
        <v>0.98499999999999999</v>
      </c>
      <c r="BT165" s="41">
        <v>41250</v>
      </c>
      <c r="BU165" s="30">
        <v>1.345</v>
      </c>
      <c r="BV165" s="28">
        <v>41250</v>
      </c>
      <c r="BW165" s="30">
        <v>1.8820000000000001</v>
      </c>
      <c r="BX165" s="1446"/>
      <c r="BY165" s="93">
        <v>41250</v>
      </c>
      <c r="BZ165" s="723">
        <v>0.70499999999999996</v>
      </c>
      <c r="CA165" s="28">
        <v>41250</v>
      </c>
      <c r="CB165" s="723">
        <v>1.2929999999999999</v>
      </c>
      <c r="CC165" s="28">
        <v>41250</v>
      </c>
      <c r="CD165" s="723">
        <v>2.1339999999999999</v>
      </c>
      <c r="CE165" s="28">
        <v>41250</v>
      </c>
      <c r="CF165" s="723">
        <v>2.3119999999999998</v>
      </c>
      <c r="CG165" s="28">
        <v>41250</v>
      </c>
      <c r="CH165" s="723">
        <v>2.7679999999999998</v>
      </c>
      <c r="CI165" s="41">
        <v>41250</v>
      </c>
      <c r="CJ165" s="30">
        <v>0.66500000000000004</v>
      </c>
      <c r="CK165" s="28">
        <v>41250</v>
      </c>
      <c r="CL165" s="30">
        <v>1.1094999999999999</v>
      </c>
      <c r="CM165" s="28">
        <v>41250</v>
      </c>
      <c r="CN165" s="30">
        <v>1.909</v>
      </c>
      <c r="CO165" s="114">
        <v>41250</v>
      </c>
      <c r="CP165" s="30">
        <v>2.4049999999999998</v>
      </c>
      <c r="CQ165" s="28">
        <v>41250</v>
      </c>
      <c r="CR165" s="30">
        <v>3.2536999999999998</v>
      </c>
      <c r="CS165" s="41">
        <v>41250</v>
      </c>
      <c r="CT165" s="30">
        <v>0.93389999999999995</v>
      </c>
      <c r="CU165" s="28">
        <v>41250</v>
      </c>
      <c r="CV165" s="30">
        <v>1.573</v>
      </c>
      <c r="CW165" s="28">
        <v>41250</v>
      </c>
      <c r="CX165" s="30">
        <v>2.2309999999999999</v>
      </c>
      <c r="CY165" s="114">
        <v>41250</v>
      </c>
      <c r="CZ165" s="30">
        <v>2.5201000000000002</v>
      </c>
      <c r="DA165" s="28">
        <v>41250</v>
      </c>
      <c r="DB165" s="30">
        <v>3.4769000000000001</v>
      </c>
      <c r="DC165" s="41">
        <v>41250</v>
      </c>
      <c r="DD165" s="30">
        <v>1.2208000000000001</v>
      </c>
      <c r="DE165" s="28">
        <v>41250</v>
      </c>
      <c r="DF165" s="30">
        <v>1.9937</v>
      </c>
      <c r="DG165" s="28">
        <v>41250</v>
      </c>
      <c r="DH165" s="30">
        <v>2.5495999999999999</v>
      </c>
      <c r="DI165" s="114">
        <v>41250</v>
      </c>
      <c r="DJ165" s="30">
        <v>3.0722</v>
      </c>
      <c r="DK165" s="28"/>
      <c r="DL165" s="30"/>
      <c r="DM165" s="41">
        <v>41250</v>
      </c>
      <c r="DN165" s="30">
        <v>1.4573</v>
      </c>
      <c r="DO165" s="28">
        <v>41250</v>
      </c>
      <c r="DP165" s="30">
        <v>2.2282999999999999</v>
      </c>
      <c r="DQ165" s="28">
        <v>41250</v>
      </c>
      <c r="DR165" s="30">
        <v>3.0590000000000002</v>
      </c>
      <c r="DS165" s="114">
        <v>41250</v>
      </c>
      <c r="DT165" s="30">
        <v>3.3597000000000001</v>
      </c>
      <c r="DU165" s="28"/>
      <c r="DV165" s="30"/>
      <c r="DW165" s="41">
        <v>41250</v>
      </c>
      <c r="DX165" s="30">
        <v>2.8338000000000001</v>
      </c>
      <c r="DY165" s="28">
        <v>41250</v>
      </c>
      <c r="DZ165" s="30">
        <v>4.1458000000000004</v>
      </c>
      <c r="EA165" s="28">
        <v>41250</v>
      </c>
      <c r="EB165" s="30">
        <v>5.1765999999999996</v>
      </c>
      <c r="EC165" s="114">
        <v>41250</v>
      </c>
      <c r="ED165" s="30">
        <v>5.3727999999999998</v>
      </c>
      <c r="EE165" s="28"/>
      <c r="EF165" s="23"/>
      <c r="EG165" s="1446"/>
      <c r="EH165" s="76">
        <v>41250</v>
      </c>
      <c r="EI165" s="284">
        <v>2.4939</v>
      </c>
      <c r="EJ165" s="73">
        <v>41250</v>
      </c>
      <c r="EK165" s="284">
        <v>3.6493000000000002</v>
      </c>
      <c r="EL165" s="73">
        <v>41250</v>
      </c>
      <c r="EM165" s="284">
        <v>4.4089</v>
      </c>
      <c r="EN165" s="73">
        <v>41250</v>
      </c>
      <c r="EO165" s="284">
        <v>4.5900999999999996</v>
      </c>
      <c r="EP165" s="73">
        <v>41250</v>
      </c>
      <c r="EQ165" s="869">
        <v>5.3356000000000003</v>
      </c>
      <c r="ER165" s="76">
        <v>41250</v>
      </c>
      <c r="ES165" s="284">
        <v>2.931</v>
      </c>
      <c r="ET165" s="73">
        <v>41250</v>
      </c>
      <c r="EU165" s="284">
        <v>3.5084</v>
      </c>
      <c r="EV165" s="73">
        <v>41250</v>
      </c>
      <c r="EW165" s="284">
        <v>3.8567</v>
      </c>
      <c r="EX165" s="73">
        <v>41250</v>
      </c>
      <c r="EY165" s="284">
        <v>4.3156999999999996</v>
      </c>
      <c r="EZ165" s="73">
        <v>41250</v>
      </c>
      <c r="FA165" s="284">
        <v>5.0297999999999998</v>
      </c>
      <c r="FB165" s="1446"/>
      <c r="FC165" s="881">
        <v>41250</v>
      </c>
      <c r="FD165" s="184">
        <v>14.007999999999999</v>
      </c>
    </row>
    <row r="166" spans="1:160">
      <c r="A166" s="5">
        <f t="shared" si="4"/>
        <v>41257</v>
      </c>
      <c r="B166" s="41">
        <v>41257</v>
      </c>
      <c r="C166" s="30">
        <v>5.8200000000000002E-2</v>
      </c>
      <c r="D166" s="28">
        <v>41257</v>
      </c>
      <c r="E166" s="30">
        <v>0.3705</v>
      </c>
      <c r="F166" s="28">
        <v>41257</v>
      </c>
      <c r="G166" s="30">
        <v>1.0449999999999999</v>
      </c>
      <c r="H166" s="28">
        <v>41257</v>
      </c>
      <c r="I166" s="30">
        <v>1.4639</v>
      </c>
      <c r="J166" s="28">
        <v>41257</v>
      </c>
      <c r="K166" s="99">
        <v>2.0729000000000002</v>
      </c>
      <c r="L166" s="41">
        <v>41257</v>
      </c>
      <c r="M166" s="30">
        <v>0.30309999999999998</v>
      </c>
      <c r="N166" s="28">
        <v>41257</v>
      </c>
      <c r="O166" s="30">
        <v>0.90839999999999999</v>
      </c>
      <c r="P166" s="28">
        <v>41257</v>
      </c>
      <c r="Q166" s="30">
        <v>1.754</v>
      </c>
      <c r="R166" s="28">
        <v>41257</v>
      </c>
      <c r="S166" s="30">
        <v>2.1678999999999999</v>
      </c>
      <c r="T166" s="28">
        <v>41257</v>
      </c>
      <c r="U166" s="30">
        <v>2.7511000000000001</v>
      </c>
      <c r="V166" s="119">
        <v>41257</v>
      </c>
      <c r="W166" s="30">
        <v>0.29110000000000003</v>
      </c>
      <c r="X166" s="28">
        <v>41257</v>
      </c>
      <c r="Y166" s="30">
        <v>0.90029999999999999</v>
      </c>
      <c r="Z166" s="28">
        <v>41257</v>
      </c>
      <c r="AA166" s="30">
        <v>1.7350000000000001</v>
      </c>
      <c r="AB166" s="28">
        <v>41257</v>
      </c>
      <c r="AC166" s="30">
        <v>2.1943000000000001</v>
      </c>
      <c r="AD166" s="28">
        <v>41257</v>
      </c>
      <c r="AE166" s="30">
        <v>2.7250999999999999</v>
      </c>
      <c r="AF166" s="890">
        <v>41257</v>
      </c>
      <c r="AG166" s="30">
        <v>5.6000000000000001E-2</v>
      </c>
      <c r="AH166" s="890">
        <v>41257</v>
      </c>
      <c r="AI166" s="30">
        <v>5.7000000000000002E-2</v>
      </c>
      <c r="AJ166" s="41">
        <v>41257</v>
      </c>
      <c r="AK166" s="30">
        <v>6.7000000000000004E-2</v>
      </c>
      <c r="AL166" s="28">
        <v>41257</v>
      </c>
      <c r="AM166" s="30">
        <v>-1.042</v>
      </c>
      <c r="AN166" s="28">
        <v>41257</v>
      </c>
      <c r="AO166" s="30">
        <v>0.108</v>
      </c>
      <c r="AP166" s="41">
        <v>41257</v>
      </c>
      <c r="AQ166" s="30">
        <v>1.8719999999999999</v>
      </c>
      <c r="AR166" s="28">
        <v>41257</v>
      </c>
      <c r="AS166" s="30">
        <v>1.863</v>
      </c>
      <c r="AT166" s="41">
        <v>41257</v>
      </c>
      <c r="AU166" s="30">
        <v>1.9750000000000001</v>
      </c>
      <c r="AV166" s="119">
        <v>41257</v>
      </c>
      <c r="AW166" s="30">
        <v>2.0785</v>
      </c>
      <c r="AX166" s="119">
        <v>41257</v>
      </c>
      <c r="AY166" s="99">
        <v>2.1779999999999999</v>
      </c>
      <c r="AZ166" s="41">
        <v>41257</v>
      </c>
      <c r="BA166" s="30">
        <v>0.1138</v>
      </c>
      <c r="BB166" s="28">
        <v>41257</v>
      </c>
      <c r="BC166" s="30">
        <v>0.57330000000000003</v>
      </c>
      <c r="BD166" s="28">
        <v>41257</v>
      </c>
      <c r="BE166" s="30">
        <v>1.3182</v>
      </c>
      <c r="BF166" s="28">
        <v>41257</v>
      </c>
      <c r="BG166" s="30">
        <v>1.7036</v>
      </c>
      <c r="BH166" s="28">
        <v>41257</v>
      </c>
      <c r="BI166" s="30">
        <v>2.2368999999999999</v>
      </c>
      <c r="BJ166" s="890">
        <v>41257</v>
      </c>
      <c r="BK166" s="30">
        <v>1.7010000000000001</v>
      </c>
      <c r="BL166" s="890">
        <v>41257</v>
      </c>
      <c r="BM166" s="30">
        <v>1.768</v>
      </c>
      <c r="BN166" s="41">
        <v>41257</v>
      </c>
      <c r="BO166" s="30">
        <v>0.25900000000000001</v>
      </c>
      <c r="BP166" s="28">
        <v>41257</v>
      </c>
      <c r="BQ166" s="30">
        <v>0.54400000000000004</v>
      </c>
      <c r="BR166" s="28">
        <v>41257</v>
      </c>
      <c r="BS166" s="30">
        <v>1.0349999999999999</v>
      </c>
      <c r="BT166" s="41">
        <v>41257</v>
      </c>
      <c r="BU166" s="30">
        <v>1.383</v>
      </c>
      <c r="BV166" s="28">
        <v>41257</v>
      </c>
      <c r="BW166" s="30">
        <v>1.913</v>
      </c>
      <c r="BX166" s="1446"/>
      <c r="BY166" s="93">
        <v>41257</v>
      </c>
      <c r="BZ166" s="723">
        <v>0.73299999999999998</v>
      </c>
      <c r="CA166" s="28">
        <v>41257</v>
      </c>
      <c r="CB166" s="723">
        <v>1.321</v>
      </c>
      <c r="CC166" s="28">
        <v>41257</v>
      </c>
      <c r="CD166" s="723">
        <v>2.1579999999999999</v>
      </c>
      <c r="CE166" s="28">
        <v>41257</v>
      </c>
      <c r="CF166" s="723">
        <v>2.3460000000000001</v>
      </c>
      <c r="CG166" s="28">
        <v>41257</v>
      </c>
      <c r="CH166" s="723">
        <v>2.794</v>
      </c>
      <c r="CI166" s="41">
        <v>41257</v>
      </c>
      <c r="CJ166" s="30">
        <v>0.71730000000000005</v>
      </c>
      <c r="CK166" s="28">
        <v>41257</v>
      </c>
      <c r="CL166" s="30">
        <v>1.1617999999999999</v>
      </c>
      <c r="CM166" s="28">
        <v>41257</v>
      </c>
      <c r="CN166" s="30">
        <v>1.958</v>
      </c>
      <c r="CO166" s="114">
        <v>41257</v>
      </c>
      <c r="CP166" s="30">
        <v>2.4662999999999999</v>
      </c>
      <c r="CQ166" s="28">
        <v>41257</v>
      </c>
      <c r="CR166" s="30">
        <v>3.2762000000000002</v>
      </c>
      <c r="CS166" s="41">
        <v>41257</v>
      </c>
      <c r="CT166" s="30">
        <v>0.98429999999999995</v>
      </c>
      <c r="CU166" s="28">
        <v>41257</v>
      </c>
      <c r="CV166" s="30">
        <v>1.6034000000000002</v>
      </c>
      <c r="CW166" s="28">
        <v>41257</v>
      </c>
      <c r="CX166" s="30">
        <v>2.2782</v>
      </c>
      <c r="CY166" s="114">
        <v>41257</v>
      </c>
      <c r="CZ166" s="30">
        <v>2.5794999999999999</v>
      </c>
      <c r="DA166" s="28">
        <v>41257</v>
      </c>
      <c r="DB166" s="30">
        <v>3.5274999999999999</v>
      </c>
      <c r="DC166" s="41">
        <v>41257</v>
      </c>
      <c r="DD166" s="30">
        <v>1.2713999999999999</v>
      </c>
      <c r="DE166" s="28">
        <v>41257</v>
      </c>
      <c r="DF166" s="30">
        <v>2.0444</v>
      </c>
      <c r="DG166" s="28">
        <v>41257</v>
      </c>
      <c r="DH166" s="30">
        <v>2.597</v>
      </c>
      <c r="DI166" s="114">
        <v>41257</v>
      </c>
      <c r="DJ166" s="30">
        <v>3.1318000000000001</v>
      </c>
      <c r="DK166" s="28"/>
      <c r="DL166" s="30"/>
      <c r="DM166" s="41">
        <v>41257</v>
      </c>
      <c r="DN166" s="30">
        <v>1.4923</v>
      </c>
      <c r="DO166" s="28">
        <v>41257</v>
      </c>
      <c r="DP166" s="30">
        <v>2.3033000000000001</v>
      </c>
      <c r="DQ166" s="28">
        <v>41257</v>
      </c>
      <c r="DR166" s="30">
        <v>3.0907</v>
      </c>
      <c r="DS166" s="114">
        <v>41257</v>
      </c>
      <c r="DT166" s="30">
        <v>3.4037000000000002</v>
      </c>
      <c r="DU166" s="28"/>
      <c r="DV166" s="30"/>
      <c r="DW166" s="41">
        <v>41257</v>
      </c>
      <c r="DX166" s="30">
        <v>2.7698999999999998</v>
      </c>
      <c r="DY166" s="28">
        <v>41257</v>
      </c>
      <c r="DZ166" s="30">
        <v>4.0819000000000001</v>
      </c>
      <c r="EA166" s="28">
        <v>41257</v>
      </c>
      <c r="EB166" s="30">
        <v>5.1094999999999997</v>
      </c>
      <c r="EC166" s="114">
        <v>41257</v>
      </c>
      <c r="ED166" s="30">
        <v>5.3178999999999998</v>
      </c>
      <c r="EE166" s="28"/>
      <c r="EF166" s="23"/>
      <c r="EG166" s="1446"/>
      <c r="EH166" s="76">
        <v>41257</v>
      </c>
      <c r="EI166" s="284">
        <v>2.4939</v>
      </c>
      <c r="EJ166" s="73">
        <v>41257</v>
      </c>
      <c r="EK166" s="284">
        <v>3.6493000000000002</v>
      </c>
      <c r="EL166" s="73">
        <v>41257</v>
      </c>
      <c r="EM166" s="284">
        <v>4.4089</v>
      </c>
      <c r="EN166" s="73">
        <v>41257</v>
      </c>
      <c r="EO166" s="284">
        <v>4.5900999999999996</v>
      </c>
      <c r="EP166" s="73">
        <v>41257</v>
      </c>
      <c r="EQ166" s="869">
        <v>5.3356000000000003</v>
      </c>
      <c r="ER166" s="76">
        <v>41257</v>
      </c>
      <c r="ES166" s="284">
        <v>2.931</v>
      </c>
      <c r="ET166" s="73">
        <v>41257</v>
      </c>
      <c r="EU166" s="284">
        <v>3.5084</v>
      </c>
      <c r="EV166" s="73">
        <v>41257</v>
      </c>
      <c r="EW166" s="284">
        <v>3.8567</v>
      </c>
      <c r="EX166" s="73">
        <v>41257</v>
      </c>
      <c r="EY166" s="284">
        <v>4.3156999999999996</v>
      </c>
      <c r="EZ166" s="73">
        <v>41257</v>
      </c>
      <c r="FA166" s="284">
        <v>5.0297999999999998</v>
      </c>
      <c r="FB166" s="1446"/>
      <c r="FC166" s="881">
        <v>41257</v>
      </c>
      <c r="FD166" s="184">
        <v>14.055999999999999</v>
      </c>
    </row>
    <row r="167" spans="1:160">
      <c r="A167" s="5">
        <f t="shared" si="4"/>
        <v>41264</v>
      </c>
      <c r="B167" s="41">
        <v>41264</v>
      </c>
      <c r="C167" s="30">
        <v>3.7400000000000003E-2</v>
      </c>
      <c r="D167" s="28">
        <v>41264</v>
      </c>
      <c r="E167" s="30">
        <v>0.39129999999999998</v>
      </c>
      <c r="F167" s="28">
        <v>41264</v>
      </c>
      <c r="G167" s="30">
        <v>1.077</v>
      </c>
      <c r="H167" s="28">
        <v>41264</v>
      </c>
      <c r="I167" s="30">
        <v>1.4941</v>
      </c>
      <c r="J167" s="28">
        <v>41264</v>
      </c>
      <c r="K167" s="99">
        <v>2.0939999999999999</v>
      </c>
      <c r="L167" s="41">
        <v>41264</v>
      </c>
      <c r="M167" s="30">
        <v>0.29110000000000003</v>
      </c>
      <c r="N167" s="28">
        <v>41264</v>
      </c>
      <c r="O167" s="30">
        <v>0.85740000000000005</v>
      </c>
      <c r="P167" s="28">
        <v>41264</v>
      </c>
      <c r="Q167" s="30">
        <v>1.6971000000000001</v>
      </c>
      <c r="R167" s="28">
        <v>41264</v>
      </c>
      <c r="S167" s="30">
        <v>2.1126999999999998</v>
      </c>
      <c r="T167" s="28">
        <v>41264</v>
      </c>
      <c r="U167" s="30">
        <v>2.6598000000000002</v>
      </c>
      <c r="V167" s="119">
        <v>41264</v>
      </c>
      <c r="W167" s="30">
        <v>0.27939999999999998</v>
      </c>
      <c r="X167" s="28">
        <v>41264</v>
      </c>
      <c r="Y167" s="30">
        <v>0.84950000000000003</v>
      </c>
      <c r="Z167" s="28">
        <v>41264</v>
      </c>
      <c r="AA167" s="30">
        <v>1.6783999999999999</v>
      </c>
      <c r="AB167" s="28">
        <v>41264</v>
      </c>
      <c r="AC167" s="30">
        <v>2.1294</v>
      </c>
      <c r="AD167" s="28">
        <v>41264</v>
      </c>
      <c r="AE167" s="30">
        <v>2.6341000000000001</v>
      </c>
      <c r="AF167" s="890">
        <v>41264</v>
      </c>
      <c r="AG167" s="30">
        <v>5.5E-2</v>
      </c>
      <c r="AH167" s="890">
        <v>41264</v>
      </c>
      <c r="AI167" s="30">
        <v>5.5E-2</v>
      </c>
      <c r="AJ167" s="41">
        <v>41264</v>
      </c>
      <c r="AK167" s="30">
        <v>6.7000000000000004E-2</v>
      </c>
      <c r="AL167" s="28">
        <v>41264</v>
      </c>
      <c r="AM167" s="30">
        <v>-1.091</v>
      </c>
      <c r="AN167" s="28">
        <v>41264</v>
      </c>
      <c r="AO167" s="30">
        <v>7.2999999999999995E-2</v>
      </c>
      <c r="AP167" s="41">
        <v>41264</v>
      </c>
      <c r="AQ167" s="30">
        <v>1.8719999999999999</v>
      </c>
      <c r="AR167" s="28">
        <v>41264</v>
      </c>
      <c r="AS167" s="30">
        <v>1.9039999999999999</v>
      </c>
      <c r="AT167" s="41">
        <v>41264</v>
      </c>
      <c r="AU167" s="30">
        <v>1.982</v>
      </c>
      <c r="AV167" s="119">
        <v>41264</v>
      </c>
      <c r="AW167" s="30">
        <v>2.0935000000000001</v>
      </c>
      <c r="AX167" s="119">
        <v>41264</v>
      </c>
      <c r="AY167" s="99">
        <v>2.1930000000000001</v>
      </c>
      <c r="AZ167" s="41">
        <v>41264</v>
      </c>
      <c r="BA167" s="30">
        <v>0.15179999999999999</v>
      </c>
      <c r="BB167" s="28">
        <v>41264</v>
      </c>
      <c r="BC167" s="30">
        <v>0.62649999999999995</v>
      </c>
      <c r="BD167" s="28">
        <v>41264</v>
      </c>
      <c r="BE167" s="30">
        <v>1.3248</v>
      </c>
      <c r="BF167" s="28">
        <v>41264</v>
      </c>
      <c r="BG167" s="30">
        <v>1.7038</v>
      </c>
      <c r="BH167" s="28">
        <v>41264</v>
      </c>
      <c r="BI167" s="30">
        <v>2.2147000000000001</v>
      </c>
      <c r="BJ167" s="890">
        <v>41264</v>
      </c>
      <c r="BK167" s="30">
        <v>1.696</v>
      </c>
      <c r="BL167" s="890">
        <v>41264</v>
      </c>
      <c r="BM167" s="30">
        <v>1.7669999999999999</v>
      </c>
      <c r="BN167" s="41">
        <v>41264</v>
      </c>
      <c r="BO167" s="30">
        <v>0.28999999999999998</v>
      </c>
      <c r="BP167" s="28">
        <v>41264</v>
      </c>
      <c r="BQ167" s="30">
        <v>0.59199999999999997</v>
      </c>
      <c r="BR167" s="28">
        <v>41264</v>
      </c>
      <c r="BS167" s="30">
        <v>1.0880000000000001</v>
      </c>
      <c r="BT167" s="41">
        <v>41264</v>
      </c>
      <c r="BU167" s="30">
        <v>1.4359999999999999</v>
      </c>
      <c r="BV167" s="28">
        <v>41264</v>
      </c>
      <c r="BW167" s="30">
        <v>1.97</v>
      </c>
      <c r="BX167" s="1446"/>
      <c r="BY167" s="93">
        <v>41264</v>
      </c>
      <c r="BZ167" s="723">
        <v>0.77</v>
      </c>
      <c r="CA167" s="28">
        <v>41264</v>
      </c>
      <c r="CB167" s="723">
        <v>1.353</v>
      </c>
      <c r="CC167" s="28">
        <v>41264</v>
      </c>
      <c r="CD167" s="723">
        <v>2.1840000000000002</v>
      </c>
      <c r="CE167" s="28">
        <v>41264</v>
      </c>
      <c r="CF167" s="723">
        <v>2.355</v>
      </c>
      <c r="CG167" s="28">
        <v>41264</v>
      </c>
      <c r="CH167" s="723">
        <v>2.8</v>
      </c>
      <c r="CI167" s="41">
        <v>41264</v>
      </c>
      <c r="CJ167" s="30">
        <v>0.74960000000000004</v>
      </c>
      <c r="CK167" s="28">
        <v>41264</v>
      </c>
      <c r="CL167" s="30">
        <v>1.1900999999999999</v>
      </c>
      <c r="CM167" s="28">
        <v>41264</v>
      </c>
      <c r="CN167" s="30">
        <v>1.9798</v>
      </c>
      <c r="CO167" s="114">
        <v>41264</v>
      </c>
      <c r="CP167" s="30">
        <v>2.4588999999999999</v>
      </c>
      <c r="CQ167" s="28">
        <v>41264</v>
      </c>
      <c r="CR167" s="30">
        <v>3.2858999999999998</v>
      </c>
      <c r="CS167" s="41">
        <v>41264</v>
      </c>
      <c r="CT167" s="30">
        <v>1.0093000000000001</v>
      </c>
      <c r="CU167" s="28">
        <v>41264</v>
      </c>
      <c r="CV167" s="30">
        <v>1.6244000000000001</v>
      </c>
      <c r="CW167" s="28">
        <v>41264</v>
      </c>
      <c r="CX167" s="30">
        <v>2.2927</v>
      </c>
      <c r="CY167" s="114">
        <v>41264</v>
      </c>
      <c r="CZ167" s="30">
        <v>2.5859999999999999</v>
      </c>
      <c r="DA167" s="28">
        <v>41264</v>
      </c>
      <c r="DB167" s="30">
        <v>3.5310999999999999</v>
      </c>
      <c r="DC167" s="41">
        <v>41264</v>
      </c>
      <c r="DD167" s="30">
        <v>1.2945</v>
      </c>
      <c r="DE167" s="28">
        <v>41264</v>
      </c>
      <c r="DF167" s="30">
        <v>2.0634000000000001</v>
      </c>
      <c r="DG167" s="28">
        <v>41264</v>
      </c>
      <c r="DH167" s="30">
        <v>2.6095000000000002</v>
      </c>
      <c r="DI167" s="114">
        <v>41264</v>
      </c>
      <c r="DJ167" s="30">
        <v>3.1374</v>
      </c>
      <c r="DK167" s="28"/>
      <c r="DL167" s="30"/>
      <c r="DM167" s="41">
        <v>41264</v>
      </c>
      <c r="DN167" s="30">
        <v>1.5265</v>
      </c>
      <c r="DO167" s="28">
        <v>41264</v>
      </c>
      <c r="DP167" s="30">
        <v>2.3334999999999999</v>
      </c>
      <c r="DQ167" s="28">
        <v>41264</v>
      </c>
      <c r="DR167" s="30">
        <v>3.1145</v>
      </c>
      <c r="DS167" s="114">
        <v>41264</v>
      </c>
      <c r="DT167" s="30">
        <v>3.4203999999999999</v>
      </c>
      <c r="DU167" s="28"/>
      <c r="DV167" s="30"/>
      <c r="DW167" s="41">
        <v>41264</v>
      </c>
      <c r="DX167" s="30">
        <v>2.6391</v>
      </c>
      <c r="DY167" s="28">
        <v>41264</v>
      </c>
      <c r="DZ167" s="30">
        <v>3.9470999999999998</v>
      </c>
      <c r="EA167" s="28">
        <v>41264</v>
      </c>
      <c r="EB167" s="30">
        <v>4.9681999999999995</v>
      </c>
      <c r="EC167" s="114">
        <v>41264</v>
      </c>
      <c r="ED167" s="30">
        <v>5.1696</v>
      </c>
      <c r="EE167" s="28"/>
      <c r="EF167" s="23"/>
      <c r="EG167" s="1446"/>
      <c r="EH167" s="76">
        <v>41264</v>
      </c>
      <c r="EI167" s="284">
        <v>2.4939</v>
      </c>
      <c r="EJ167" s="73">
        <v>41264</v>
      </c>
      <c r="EK167" s="284">
        <v>3.6493000000000002</v>
      </c>
      <c r="EL167" s="73">
        <v>41264</v>
      </c>
      <c r="EM167" s="284">
        <v>4.4089</v>
      </c>
      <c r="EN167" s="73">
        <v>41264</v>
      </c>
      <c r="EO167" s="284">
        <v>4.5900999999999996</v>
      </c>
      <c r="EP167" s="73">
        <v>41264</v>
      </c>
      <c r="EQ167" s="869">
        <v>5.3356000000000003</v>
      </c>
      <c r="ER167" s="76">
        <v>41264</v>
      </c>
      <c r="ES167" s="284">
        <v>2.931</v>
      </c>
      <c r="ET167" s="73">
        <v>41264</v>
      </c>
      <c r="EU167" s="284">
        <v>3.5084</v>
      </c>
      <c r="EV167" s="73">
        <v>41264</v>
      </c>
      <c r="EW167" s="284">
        <v>3.8567</v>
      </c>
      <c r="EX167" s="73">
        <v>41264</v>
      </c>
      <c r="EY167" s="284">
        <v>4.3156999999999996</v>
      </c>
      <c r="EZ167" s="73">
        <v>41264</v>
      </c>
      <c r="FA167" s="284">
        <v>5.0297999999999998</v>
      </c>
      <c r="FB167" s="1446"/>
      <c r="FC167" s="881">
        <v>41264</v>
      </c>
      <c r="FD167" s="184">
        <v>14.249000000000001</v>
      </c>
    </row>
    <row r="168" spans="1:160">
      <c r="A168" s="5">
        <f t="shared" si="4"/>
        <v>41271</v>
      </c>
      <c r="B168" s="41">
        <v>41271</v>
      </c>
      <c r="C168" s="30">
        <v>3.4799999999999998E-2</v>
      </c>
      <c r="D168" s="28">
        <v>41271</v>
      </c>
      <c r="E168" s="30">
        <v>0.33279999999999998</v>
      </c>
      <c r="F168" s="28">
        <v>41271</v>
      </c>
      <c r="G168" s="30">
        <v>1.0068999999999999</v>
      </c>
      <c r="H168" s="28">
        <v>41271</v>
      </c>
      <c r="I168" s="30">
        <v>1.417</v>
      </c>
      <c r="J168" s="28">
        <v>41271</v>
      </c>
      <c r="K168" s="99">
        <v>1.9986000000000002</v>
      </c>
      <c r="L168" s="41">
        <v>41271</v>
      </c>
      <c r="M168" s="30">
        <v>0.31130000000000002</v>
      </c>
      <c r="N168" s="28">
        <v>41271</v>
      </c>
      <c r="O168" s="30">
        <v>0.84419999999999995</v>
      </c>
      <c r="P168" s="28">
        <v>41271</v>
      </c>
      <c r="Q168" s="30">
        <v>1.6689000000000001</v>
      </c>
      <c r="R168" s="28">
        <v>41271</v>
      </c>
      <c r="S168" s="30">
        <v>2.0829</v>
      </c>
      <c r="T168" s="28">
        <v>41271</v>
      </c>
      <c r="U168" s="30">
        <v>2.6316000000000002</v>
      </c>
      <c r="V168" s="119">
        <v>41271</v>
      </c>
      <c r="W168" s="30">
        <v>0.28149999999999997</v>
      </c>
      <c r="X168" s="28">
        <v>41271</v>
      </c>
      <c r="Y168" s="30">
        <v>0.85819999999999996</v>
      </c>
      <c r="Z168" s="28">
        <v>41271</v>
      </c>
      <c r="AA168" s="30">
        <v>1.6855</v>
      </c>
      <c r="AB168" s="28">
        <v>41271</v>
      </c>
      <c r="AC168" s="30">
        <v>2.1349</v>
      </c>
      <c r="AD168" s="28">
        <v>41271</v>
      </c>
      <c r="AE168" s="30">
        <v>2.6410999999999998</v>
      </c>
      <c r="AF168" s="890">
        <v>41271</v>
      </c>
      <c r="AG168" s="30">
        <v>5.3999999999999999E-2</v>
      </c>
      <c r="AH168" s="890">
        <v>41271</v>
      </c>
      <c r="AI168" s="30">
        <v>5.5E-2</v>
      </c>
      <c r="AJ168" s="41">
        <v>41271</v>
      </c>
      <c r="AK168" s="30">
        <v>6.7000000000000004E-2</v>
      </c>
      <c r="AL168" s="28">
        <v>41271</v>
      </c>
      <c r="AM168" s="30">
        <v>-1.073</v>
      </c>
      <c r="AN168" s="28">
        <v>41271</v>
      </c>
      <c r="AO168" s="30">
        <v>9.0999999999999998E-2</v>
      </c>
      <c r="AP168" s="41">
        <v>41271</v>
      </c>
      <c r="AQ168" s="30">
        <v>1.8719999999999999</v>
      </c>
      <c r="AR168" s="28">
        <v>41271</v>
      </c>
      <c r="AS168" s="30">
        <v>1.8959999999999999</v>
      </c>
      <c r="AT168" s="41">
        <v>41271</v>
      </c>
      <c r="AU168" s="30">
        <v>1.9950000000000001</v>
      </c>
      <c r="AV168" s="119">
        <v>41271</v>
      </c>
      <c r="AW168" s="30">
        <v>2.0983000000000001</v>
      </c>
      <c r="AX168" s="119">
        <v>41271</v>
      </c>
      <c r="AY168" s="99">
        <v>2.198</v>
      </c>
      <c r="AZ168" s="41">
        <v>41271</v>
      </c>
      <c r="BA168" s="30">
        <v>9.5600000000000004E-2</v>
      </c>
      <c r="BB168" s="28">
        <v>41271</v>
      </c>
      <c r="BC168" s="30">
        <v>0.55300000000000005</v>
      </c>
      <c r="BD168" s="28">
        <v>41271</v>
      </c>
      <c r="BE168" s="30">
        <v>1.2387999999999999</v>
      </c>
      <c r="BF168" s="28">
        <v>41271</v>
      </c>
      <c r="BG168" s="30">
        <v>1.6073</v>
      </c>
      <c r="BH168" s="28">
        <v>41271</v>
      </c>
      <c r="BI168" s="30">
        <v>2.1273</v>
      </c>
      <c r="BJ168" s="890">
        <v>41271</v>
      </c>
      <c r="BK168" s="30">
        <v>1.643</v>
      </c>
      <c r="BL168" s="890">
        <v>41271</v>
      </c>
      <c r="BM168" s="30">
        <v>1.665</v>
      </c>
      <c r="BN168" s="41">
        <v>41271</v>
      </c>
      <c r="BO168" s="30">
        <v>0.26400000000000001</v>
      </c>
      <c r="BP168" s="28">
        <v>41271</v>
      </c>
      <c r="BQ168" s="30">
        <v>0.54700000000000004</v>
      </c>
      <c r="BR168" s="28">
        <v>41271</v>
      </c>
      <c r="BS168" s="30">
        <v>1.0249999999999999</v>
      </c>
      <c r="BT168" s="41">
        <v>41271</v>
      </c>
      <c r="BU168" s="30">
        <v>1.377</v>
      </c>
      <c r="BV168" s="28">
        <v>41271</v>
      </c>
      <c r="BW168" s="30">
        <v>1.9</v>
      </c>
      <c r="BX168" s="1446"/>
      <c r="BY168" s="93">
        <v>41271</v>
      </c>
      <c r="BZ168" s="723">
        <v>0.75700000000000001</v>
      </c>
      <c r="CA168" s="28">
        <v>41271</v>
      </c>
      <c r="CB168" s="723">
        <v>1.284</v>
      </c>
      <c r="CC168" s="28">
        <v>41271</v>
      </c>
      <c r="CD168" s="723">
        <v>2.1030000000000002</v>
      </c>
      <c r="CE168" s="28">
        <v>41271</v>
      </c>
      <c r="CF168" s="723">
        <v>2.274</v>
      </c>
      <c r="CG168" s="28">
        <v>41271</v>
      </c>
      <c r="CH168" s="723">
        <v>2.72</v>
      </c>
      <c r="CI168" s="41">
        <v>41271</v>
      </c>
      <c r="CJ168" s="30">
        <v>0.74229999999999996</v>
      </c>
      <c r="CK168" s="28">
        <v>41271</v>
      </c>
      <c r="CL168" s="30">
        <v>1.1388</v>
      </c>
      <c r="CM168" s="28">
        <v>41271</v>
      </c>
      <c r="CN168" s="30">
        <v>1.9165000000000001</v>
      </c>
      <c r="CO168" s="114">
        <v>41271</v>
      </c>
      <c r="CP168" s="30">
        <v>2.3965999999999998</v>
      </c>
      <c r="CQ168" s="28">
        <v>41271</v>
      </c>
      <c r="CR168" s="30">
        <v>3.2250999999999999</v>
      </c>
      <c r="CS168" s="41">
        <v>41271</v>
      </c>
      <c r="CT168" s="30">
        <v>1.0023</v>
      </c>
      <c r="CU168" s="28">
        <v>41271</v>
      </c>
      <c r="CV168" s="30">
        <v>1.5733999999999999</v>
      </c>
      <c r="CW168" s="28">
        <v>41271</v>
      </c>
      <c r="CX168" s="30">
        <v>2.2296999999999998</v>
      </c>
      <c r="CY168" s="114">
        <v>41271</v>
      </c>
      <c r="CZ168" s="30">
        <v>2.5041000000000002</v>
      </c>
      <c r="DA168" s="28">
        <v>41271</v>
      </c>
      <c r="DB168" s="30">
        <v>3.4506000000000001</v>
      </c>
      <c r="DC168" s="41">
        <v>41271</v>
      </c>
      <c r="DD168" s="30">
        <v>1.2836000000000001</v>
      </c>
      <c r="DE168" s="28">
        <v>41271</v>
      </c>
      <c r="DF168" s="30">
        <v>2.0085000000000002</v>
      </c>
      <c r="DG168" s="28">
        <v>41271</v>
      </c>
      <c r="DH168" s="30">
        <v>2.5426000000000002</v>
      </c>
      <c r="DI168" s="114">
        <v>41271</v>
      </c>
      <c r="DJ168" s="30">
        <v>3.0714999999999999</v>
      </c>
      <c r="DK168" s="28"/>
      <c r="DL168" s="30"/>
      <c r="DM168" s="41">
        <v>41271</v>
      </c>
      <c r="DN168" s="30">
        <v>1.5377000000000001</v>
      </c>
      <c r="DO168" s="28">
        <v>41271</v>
      </c>
      <c r="DP168" s="30">
        <v>2.3007</v>
      </c>
      <c r="DQ168" s="28">
        <v>41271</v>
      </c>
      <c r="DR168" s="30">
        <v>3.0697000000000001</v>
      </c>
      <c r="DS168" s="114">
        <v>41271</v>
      </c>
      <c r="DT168" s="30">
        <v>3.3765999999999998</v>
      </c>
      <c r="DU168" s="28"/>
      <c r="DV168" s="30"/>
      <c r="DW168" s="41">
        <v>41271</v>
      </c>
      <c r="DX168" s="30">
        <v>2.6447000000000003</v>
      </c>
      <c r="DY168" s="28">
        <v>41271</v>
      </c>
      <c r="DZ168" s="30">
        <v>3.9087000000000001</v>
      </c>
      <c r="EA168" s="28">
        <v>41271</v>
      </c>
      <c r="EB168" s="30">
        <v>4.9177999999999997</v>
      </c>
      <c r="EC168" s="114">
        <v>41271</v>
      </c>
      <c r="ED168" s="30">
        <v>5.1203000000000003</v>
      </c>
      <c r="EE168" s="28"/>
      <c r="EF168" s="23"/>
      <c r="EG168" s="1446"/>
      <c r="EH168" s="76">
        <v>41271</v>
      </c>
      <c r="EI168" s="284">
        <v>2.4939</v>
      </c>
      <c r="EJ168" s="73">
        <v>41271</v>
      </c>
      <c r="EK168" s="284">
        <v>3.6493000000000002</v>
      </c>
      <c r="EL168" s="73">
        <v>41271</v>
      </c>
      <c r="EM168" s="284">
        <v>4.4089</v>
      </c>
      <c r="EN168" s="73">
        <v>41271</v>
      </c>
      <c r="EO168" s="284">
        <v>4.5900999999999996</v>
      </c>
      <c r="EP168" s="73">
        <v>41271</v>
      </c>
      <c r="EQ168" s="869">
        <v>5.3356000000000003</v>
      </c>
      <c r="ER168" s="76">
        <v>41271</v>
      </c>
      <c r="ES168" s="284">
        <v>2.931</v>
      </c>
      <c r="ET168" s="73">
        <v>41271</v>
      </c>
      <c r="EU168" s="284">
        <v>3.5084</v>
      </c>
      <c r="EV168" s="73">
        <v>41271</v>
      </c>
      <c r="EW168" s="284">
        <v>3.8567</v>
      </c>
      <c r="EX168" s="73">
        <v>41271</v>
      </c>
      <c r="EY168" s="284">
        <v>4.3156999999999996</v>
      </c>
      <c r="EZ168" s="73">
        <v>41271</v>
      </c>
      <c r="FA168" s="284">
        <v>5.0297999999999998</v>
      </c>
      <c r="FB168" s="1446"/>
      <c r="FC168" s="881">
        <v>41271</v>
      </c>
      <c r="FD168" s="184">
        <v>14.257</v>
      </c>
    </row>
    <row r="169" spans="1:160">
      <c r="A169" s="5">
        <f t="shared" si="4"/>
        <v>41278</v>
      </c>
      <c r="B169" s="41">
        <v>41278</v>
      </c>
      <c r="C169" s="30">
        <v>0.13139999999999999</v>
      </c>
      <c r="D169" s="28">
        <v>41278</v>
      </c>
      <c r="E169" s="30">
        <v>0.5605</v>
      </c>
      <c r="F169" s="28">
        <v>41278</v>
      </c>
      <c r="G169" s="30">
        <v>1.2448999999999999</v>
      </c>
      <c r="H169" s="28">
        <v>41278</v>
      </c>
      <c r="I169" s="30">
        <v>1.6514</v>
      </c>
      <c r="J169" s="28">
        <v>41278</v>
      </c>
      <c r="K169" s="99">
        <v>2.2393999999999998</v>
      </c>
      <c r="L169" s="41">
        <v>41278</v>
      </c>
      <c r="M169" s="30">
        <v>0.46050000000000002</v>
      </c>
      <c r="N169" s="28">
        <v>41278</v>
      </c>
      <c r="O169" s="30">
        <v>1.0578000000000001</v>
      </c>
      <c r="P169" s="28">
        <v>41278</v>
      </c>
      <c r="Q169" s="30">
        <v>1.8687</v>
      </c>
      <c r="R169" s="28">
        <v>41278</v>
      </c>
      <c r="S169" s="30">
        <v>2.2904</v>
      </c>
      <c r="T169" s="28">
        <v>41278</v>
      </c>
      <c r="U169" s="30">
        <v>2.8628999999999998</v>
      </c>
      <c r="V169" s="119">
        <v>41278</v>
      </c>
      <c r="W169" s="30">
        <v>0.42070000000000002</v>
      </c>
      <c r="X169" s="28">
        <v>41278</v>
      </c>
      <c r="Y169" s="30">
        <v>1.0318000000000001</v>
      </c>
      <c r="Z169" s="28">
        <v>41278</v>
      </c>
      <c r="AA169" s="30">
        <v>1.8753</v>
      </c>
      <c r="AB169" s="28">
        <v>41278</v>
      </c>
      <c r="AC169" s="30">
        <v>2.3323999999999998</v>
      </c>
      <c r="AD169" s="28">
        <v>41278</v>
      </c>
      <c r="AE169" s="30">
        <v>2.8624000000000001</v>
      </c>
      <c r="AF169" s="890">
        <v>41278</v>
      </c>
      <c r="AG169" s="30">
        <v>5.8999999999999997E-2</v>
      </c>
      <c r="AH169" s="890">
        <v>41278</v>
      </c>
      <c r="AI169" s="30">
        <v>0.06</v>
      </c>
      <c r="AJ169" s="41">
        <v>41278</v>
      </c>
      <c r="AK169" s="30">
        <v>6.7000000000000004E-2</v>
      </c>
      <c r="AL169" s="28">
        <v>41278</v>
      </c>
      <c r="AM169" s="30">
        <v>-0.999</v>
      </c>
      <c r="AN169" s="28">
        <v>41278</v>
      </c>
      <c r="AO169" s="30">
        <v>0.20300000000000001</v>
      </c>
      <c r="AP169" s="41">
        <v>41278</v>
      </c>
      <c r="AQ169" s="30">
        <v>1.8719999999999999</v>
      </c>
      <c r="AR169" s="28">
        <v>41278</v>
      </c>
      <c r="AS169" s="30">
        <v>1.9379999999999999</v>
      </c>
      <c r="AT169" s="41">
        <v>41278</v>
      </c>
      <c r="AU169" s="30">
        <v>2.1419999999999999</v>
      </c>
      <c r="AV169" s="119">
        <v>41278</v>
      </c>
      <c r="AW169" s="30">
        <v>2.2694999999999999</v>
      </c>
      <c r="AX169" s="119">
        <v>41278</v>
      </c>
      <c r="AY169" s="99">
        <v>2.3780000000000001</v>
      </c>
      <c r="AZ169" s="41">
        <v>41278</v>
      </c>
      <c r="BA169" s="30">
        <v>0.25269999999999998</v>
      </c>
      <c r="BB169" s="28">
        <v>41278</v>
      </c>
      <c r="BC169" s="30">
        <v>0.77700000000000002</v>
      </c>
      <c r="BD169" s="28">
        <v>41278</v>
      </c>
      <c r="BE169" s="30">
        <v>1.4933000000000001</v>
      </c>
      <c r="BF169" s="28">
        <v>41278</v>
      </c>
      <c r="BG169" s="30">
        <v>1.8614000000000002</v>
      </c>
      <c r="BH169" s="28">
        <v>41278</v>
      </c>
      <c r="BI169" s="30">
        <v>2.391</v>
      </c>
      <c r="BJ169" s="890">
        <v>41278</v>
      </c>
      <c r="BK169" s="30">
        <v>1.9</v>
      </c>
      <c r="BL169" s="890">
        <v>41278</v>
      </c>
      <c r="BM169" s="30">
        <v>1.931</v>
      </c>
      <c r="BN169" s="41">
        <v>41278</v>
      </c>
      <c r="BO169" s="30">
        <v>0.30299999999999999</v>
      </c>
      <c r="BP169" s="28">
        <v>41278</v>
      </c>
      <c r="BQ169" s="30">
        <v>0.63600000000000001</v>
      </c>
      <c r="BR169" s="28">
        <v>41278</v>
      </c>
      <c r="BS169" s="30">
        <v>1.198</v>
      </c>
      <c r="BT169" s="41">
        <v>41278</v>
      </c>
      <c r="BU169" s="30">
        <v>1.5609999999999999</v>
      </c>
      <c r="BV169" s="28">
        <v>41278</v>
      </c>
      <c r="BW169" s="30">
        <v>2.1230000000000002</v>
      </c>
      <c r="BX169" s="1446"/>
      <c r="BY169" s="93">
        <v>41278</v>
      </c>
      <c r="BZ169" s="723">
        <v>0.81399999999999995</v>
      </c>
      <c r="CA169" s="28">
        <v>41278</v>
      </c>
      <c r="CB169" s="723">
        <v>1.4339999999999999</v>
      </c>
      <c r="CC169" s="28">
        <v>41278</v>
      </c>
      <c r="CD169" s="723">
        <v>2.2679999999999998</v>
      </c>
      <c r="CE169" s="28">
        <v>41278</v>
      </c>
      <c r="CF169" s="723">
        <v>2.452</v>
      </c>
      <c r="CG169" s="28">
        <v>41278</v>
      </c>
      <c r="CH169" s="723">
        <v>2.9009999999999998</v>
      </c>
      <c r="CI169" s="41">
        <v>41278</v>
      </c>
      <c r="CJ169" s="30">
        <v>0.82509999999999994</v>
      </c>
      <c r="CK169" s="28">
        <v>41278</v>
      </c>
      <c r="CL169" s="30">
        <v>1.3226</v>
      </c>
      <c r="CM169" s="28">
        <v>41278</v>
      </c>
      <c r="CN169" s="30">
        <v>2.1032999999999999</v>
      </c>
      <c r="CO169" s="114">
        <v>41278</v>
      </c>
      <c r="CP169" s="30">
        <v>2.5834000000000001</v>
      </c>
      <c r="CQ169" s="28">
        <v>41278</v>
      </c>
      <c r="CR169" s="30">
        <v>3.4144000000000001</v>
      </c>
      <c r="CS169" s="41">
        <v>41278</v>
      </c>
      <c r="CT169" s="30">
        <v>1.0680000000000001</v>
      </c>
      <c r="CU169" s="28">
        <v>41278</v>
      </c>
      <c r="CV169" s="30">
        <v>1.7401</v>
      </c>
      <c r="CW169" s="28">
        <v>41278</v>
      </c>
      <c r="CX169" s="30">
        <v>2.4194</v>
      </c>
      <c r="CY169" s="114">
        <v>41278</v>
      </c>
      <c r="CZ169" s="30">
        <v>2.7038000000000002</v>
      </c>
      <c r="DA169" s="28">
        <v>41278</v>
      </c>
      <c r="DB169" s="30">
        <v>3.6528</v>
      </c>
      <c r="DC169" s="41">
        <v>41278</v>
      </c>
      <c r="DD169" s="30">
        <v>1.3437999999999999</v>
      </c>
      <c r="DE169" s="28">
        <v>41278</v>
      </c>
      <c r="DF169" s="30">
        <v>2.1698</v>
      </c>
      <c r="DG169" s="28">
        <v>41278</v>
      </c>
      <c r="DH169" s="30">
        <v>2.7269000000000001</v>
      </c>
      <c r="DI169" s="114">
        <v>41278</v>
      </c>
      <c r="DJ169" s="30">
        <v>3.2658</v>
      </c>
      <c r="DK169" s="28"/>
      <c r="DL169" s="30"/>
      <c r="DM169" s="41">
        <v>41278</v>
      </c>
      <c r="DN169" s="30">
        <v>1.5539000000000001</v>
      </c>
      <c r="DO169" s="28">
        <v>41278</v>
      </c>
      <c r="DP169" s="30">
        <v>2.3978999999999999</v>
      </c>
      <c r="DQ169" s="28">
        <v>41278</v>
      </c>
      <c r="DR169" s="30">
        <v>3.1898</v>
      </c>
      <c r="DS169" s="114">
        <v>41278</v>
      </c>
      <c r="DT169" s="30">
        <v>3.5068000000000001</v>
      </c>
      <c r="DU169" s="28"/>
      <c r="DV169" s="30"/>
      <c r="DW169" s="41">
        <v>41278</v>
      </c>
      <c r="DX169" s="30">
        <v>2.4965999999999999</v>
      </c>
      <c r="DY169" s="28">
        <v>41278</v>
      </c>
      <c r="DZ169" s="30">
        <v>3.8616000000000001</v>
      </c>
      <c r="EA169" s="28">
        <v>41278</v>
      </c>
      <c r="EB169" s="30">
        <v>4.8936999999999999</v>
      </c>
      <c r="EC169" s="114">
        <v>41278</v>
      </c>
      <c r="ED169" s="30">
        <v>5.1060999999999996</v>
      </c>
      <c r="EE169" s="28"/>
      <c r="EF169" s="23"/>
      <c r="EG169" s="1446"/>
      <c r="EH169" s="76">
        <v>41278</v>
      </c>
      <c r="EI169" s="284">
        <v>2.4939</v>
      </c>
      <c r="EJ169" s="73">
        <v>41278</v>
      </c>
      <c r="EK169" s="284">
        <v>3.6493000000000002</v>
      </c>
      <c r="EL169" s="73">
        <v>41278</v>
      </c>
      <c r="EM169" s="284">
        <v>4.4089</v>
      </c>
      <c r="EN169" s="73">
        <v>41278</v>
      </c>
      <c r="EO169" s="284">
        <v>4.5900999999999996</v>
      </c>
      <c r="EP169" s="73">
        <v>41278</v>
      </c>
      <c r="EQ169" s="869">
        <v>5.3356000000000003</v>
      </c>
      <c r="ER169" s="76">
        <v>41278</v>
      </c>
      <c r="ES169" s="284">
        <v>2.931</v>
      </c>
      <c r="ET169" s="73">
        <v>41278</v>
      </c>
      <c r="EU169" s="284">
        <v>3.5084</v>
      </c>
      <c r="EV169" s="73">
        <v>41278</v>
      </c>
      <c r="EW169" s="284">
        <v>3.8567</v>
      </c>
      <c r="EX169" s="73">
        <v>41278</v>
      </c>
      <c r="EY169" s="284">
        <v>4.3156999999999996</v>
      </c>
      <c r="EZ169" s="73">
        <v>41278</v>
      </c>
      <c r="FA169" s="284">
        <v>5.0297999999999998</v>
      </c>
      <c r="FB169" s="1446"/>
      <c r="FC169" s="881">
        <v>41278</v>
      </c>
      <c r="FD169" s="184">
        <v>13.845000000000001</v>
      </c>
    </row>
    <row r="170" spans="1:160">
      <c r="A170" s="5">
        <f t="shared" si="4"/>
        <v>41285</v>
      </c>
      <c r="B170" s="41">
        <v>41285</v>
      </c>
      <c r="C170" s="30">
        <v>0.2064</v>
      </c>
      <c r="D170" s="28">
        <v>41285</v>
      </c>
      <c r="E170" s="30">
        <v>0.60440000000000005</v>
      </c>
      <c r="F170" s="28">
        <v>41285</v>
      </c>
      <c r="G170" s="30">
        <v>1.2882</v>
      </c>
      <c r="H170" s="28">
        <v>41285</v>
      </c>
      <c r="I170" s="30">
        <v>1.7036</v>
      </c>
      <c r="J170" s="28">
        <v>41285</v>
      </c>
      <c r="K170" s="99">
        <v>2.2869999999999999</v>
      </c>
      <c r="L170" s="41">
        <v>41285</v>
      </c>
      <c r="M170" s="30">
        <v>0.45440000000000003</v>
      </c>
      <c r="N170" s="28">
        <v>41285</v>
      </c>
      <c r="O170" s="30">
        <v>1.0304</v>
      </c>
      <c r="P170" s="28">
        <v>41285</v>
      </c>
      <c r="Q170" s="30">
        <v>1.8268</v>
      </c>
      <c r="R170" s="28">
        <v>41285</v>
      </c>
      <c r="S170" s="30">
        <v>2.2635999999999998</v>
      </c>
      <c r="T170" s="28">
        <v>41285</v>
      </c>
      <c r="U170" s="30">
        <v>2.8685999999999998</v>
      </c>
      <c r="V170" s="119">
        <v>41285</v>
      </c>
      <c r="W170" s="30">
        <v>0.40760000000000002</v>
      </c>
      <c r="X170" s="28">
        <v>41285</v>
      </c>
      <c r="Y170" s="30">
        <v>0.99729999999999996</v>
      </c>
      <c r="Z170" s="28">
        <v>41285</v>
      </c>
      <c r="AA170" s="30">
        <v>1.8264</v>
      </c>
      <c r="AB170" s="28">
        <v>41285</v>
      </c>
      <c r="AC170" s="30">
        <v>2.2986</v>
      </c>
      <c r="AD170" s="28">
        <v>41285</v>
      </c>
      <c r="AE170" s="30">
        <v>2.8611</v>
      </c>
      <c r="AF170" s="890">
        <v>41285</v>
      </c>
      <c r="AG170" s="30">
        <v>5.8999999999999997E-2</v>
      </c>
      <c r="AH170" s="890">
        <v>41285</v>
      </c>
      <c r="AI170" s="30">
        <v>0.06</v>
      </c>
      <c r="AJ170" s="41">
        <v>41285</v>
      </c>
      <c r="AK170" s="30">
        <v>6.7000000000000004E-2</v>
      </c>
      <c r="AL170" s="28">
        <v>41285</v>
      </c>
      <c r="AM170" s="30">
        <v>-1.036</v>
      </c>
      <c r="AN170" s="28">
        <v>41285</v>
      </c>
      <c r="AO170" s="30">
        <v>0.185</v>
      </c>
      <c r="AP170" s="41">
        <v>41285</v>
      </c>
      <c r="AQ170" s="30">
        <v>1.8719999999999999</v>
      </c>
      <c r="AR170" s="28">
        <v>41285</v>
      </c>
      <c r="AS170" s="30">
        <v>1.964</v>
      </c>
      <c r="AT170" s="41">
        <v>41285</v>
      </c>
      <c r="AU170" s="30">
        <v>2.1539999999999999</v>
      </c>
      <c r="AV170" s="119">
        <v>41285</v>
      </c>
      <c r="AW170" s="30">
        <v>2.2877999999999998</v>
      </c>
      <c r="AX170" s="119">
        <v>41285</v>
      </c>
      <c r="AY170" s="99">
        <v>2.3959999999999999</v>
      </c>
      <c r="AZ170" s="41">
        <v>41285</v>
      </c>
      <c r="BA170" s="30">
        <v>0.35809999999999997</v>
      </c>
      <c r="BB170" s="28">
        <v>41285</v>
      </c>
      <c r="BC170" s="30">
        <v>0.88529999999999998</v>
      </c>
      <c r="BD170" s="28">
        <v>41285</v>
      </c>
      <c r="BE170" s="30">
        <v>1.5508</v>
      </c>
      <c r="BF170" s="28">
        <v>41285</v>
      </c>
      <c r="BG170" s="30">
        <v>1.8545</v>
      </c>
      <c r="BH170" s="28">
        <v>41285</v>
      </c>
      <c r="BI170" s="30">
        <v>2.3687</v>
      </c>
      <c r="BJ170" s="890">
        <v>41285</v>
      </c>
      <c r="BK170" s="30">
        <v>1.9510000000000001</v>
      </c>
      <c r="BL170" s="890">
        <v>41285</v>
      </c>
      <c r="BM170" s="30">
        <v>1.917</v>
      </c>
      <c r="BN170" s="41">
        <v>41285</v>
      </c>
      <c r="BO170" s="30">
        <v>0.27800000000000002</v>
      </c>
      <c r="BP170" s="28">
        <v>41285</v>
      </c>
      <c r="BQ170" s="30">
        <v>0.60399999999999998</v>
      </c>
      <c r="BR170" s="28">
        <v>41285</v>
      </c>
      <c r="BS170" s="30">
        <v>1.151</v>
      </c>
      <c r="BT170" s="41">
        <v>41285</v>
      </c>
      <c r="BU170" s="30">
        <v>1.5030000000000001</v>
      </c>
      <c r="BV170" s="28">
        <v>41285</v>
      </c>
      <c r="BW170" s="30">
        <v>2.0449999999999999</v>
      </c>
      <c r="BX170" s="1446"/>
      <c r="BY170" s="93">
        <v>41285</v>
      </c>
      <c r="BZ170" s="723">
        <v>0.89700000000000002</v>
      </c>
      <c r="CA170" s="28">
        <v>41285</v>
      </c>
      <c r="CB170" s="723">
        <v>1.4809999999999999</v>
      </c>
      <c r="CC170" s="28">
        <v>41285</v>
      </c>
      <c r="CD170" s="723">
        <v>2.3130000000000002</v>
      </c>
      <c r="CE170" s="28">
        <v>41285</v>
      </c>
      <c r="CF170" s="723">
        <v>2.4809999999999999</v>
      </c>
      <c r="CG170" s="28">
        <v>41285</v>
      </c>
      <c r="CH170" s="723">
        <v>2.9239999999999999</v>
      </c>
      <c r="CI170" s="41">
        <v>41285</v>
      </c>
      <c r="CJ170" s="30">
        <v>0.90369999999999995</v>
      </c>
      <c r="CK170" s="28">
        <v>41285</v>
      </c>
      <c r="CL170" s="30">
        <v>1.3625</v>
      </c>
      <c r="CM170" s="28">
        <v>41285</v>
      </c>
      <c r="CN170" s="30">
        <v>2.1476999999999999</v>
      </c>
      <c r="CO170" s="114">
        <v>41285</v>
      </c>
      <c r="CP170" s="30">
        <v>2.6278000000000001</v>
      </c>
      <c r="CQ170" s="28">
        <v>41285</v>
      </c>
      <c r="CR170" s="30">
        <v>3.4632999999999998</v>
      </c>
      <c r="CS170" s="41">
        <v>41285</v>
      </c>
      <c r="CT170" s="30">
        <v>1.1419999999999999</v>
      </c>
      <c r="CU170" s="28">
        <v>41285</v>
      </c>
      <c r="CV170" s="30">
        <v>1.7753999999999999</v>
      </c>
      <c r="CW170" s="28">
        <v>41285</v>
      </c>
      <c r="CX170" s="30">
        <v>2.4592000000000001</v>
      </c>
      <c r="CY170" s="114">
        <v>41285</v>
      </c>
      <c r="CZ170" s="30">
        <v>2.7435</v>
      </c>
      <c r="DA170" s="28">
        <v>41285</v>
      </c>
      <c r="DB170" s="30">
        <v>3.6970999999999998</v>
      </c>
      <c r="DC170" s="41">
        <v>41285</v>
      </c>
      <c r="DD170" s="30">
        <v>1.4140999999999999</v>
      </c>
      <c r="DE170" s="28">
        <v>41285</v>
      </c>
      <c r="DF170" s="30">
        <v>2.2033</v>
      </c>
      <c r="DG170" s="28">
        <v>41285</v>
      </c>
      <c r="DH170" s="30">
        <v>2.7650000000000001</v>
      </c>
      <c r="DI170" s="114">
        <v>41285</v>
      </c>
      <c r="DJ170" s="30">
        <v>3.3037999999999998</v>
      </c>
      <c r="DK170" s="28"/>
      <c r="DL170" s="30"/>
      <c r="DM170" s="41">
        <v>41285</v>
      </c>
      <c r="DN170" s="30">
        <v>1.6198999999999999</v>
      </c>
      <c r="DO170" s="28">
        <v>41285</v>
      </c>
      <c r="DP170" s="30">
        <v>2.3852000000000002</v>
      </c>
      <c r="DQ170" s="28">
        <v>41285</v>
      </c>
      <c r="DR170" s="30">
        <v>3.1817000000000002</v>
      </c>
      <c r="DS170" s="114">
        <v>41285</v>
      </c>
      <c r="DT170" s="30">
        <v>3.4986000000000002</v>
      </c>
      <c r="DU170" s="28"/>
      <c r="DV170" s="30"/>
      <c r="DW170" s="41">
        <v>41285</v>
      </c>
      <c r="DX170" s="30">
        <v>2.431</v>
      </c>
      <c r="DY170" s="28">
        <v>41285</v>
      </c>
      <c r="DZ170" s="30">
        <v>3.7572000000000001</v>
      </c>
      <c r="EA170" s="28">
        <v>41285</v>
      </c>
      <c r="EB170" s="30">
        <v>4.7938000000000001</v>
      </c>
      <c r="EC170" s="114">
        <v>41285</v>
      </c>
      <c r="ED170" s="30">
        <v>5.0063000000000004</v>
      </c>
      <c r="EE170" s="28"/>
      <c r="EF170" s="23"/>
      <c r="EG170" s="1446"/>
      <c r="EH170" s="76">
        <v>41285</v>
      </c>
      <c r="EI170" s="284">
        <v>2.4939</v>
      </c>
      <c r="EJ170" s="73">
        <v>41285</v>
      </c>
      <c r="EK170" s="284">
        <v>3.6493000000000002</v>
      </c>
      <c r="EL170" s="73">
        <v>41285</v>
      </c>
      <c r="EM170" s="284">
        <v>4.4089</v>
      </c>
      <c r="EN170" s="73">
        <v>41285</v>
      </c>
      <c r="EO170" s="284">
        <v>4.5900999999999996</v>
      </c>
      <c r="EP170" s="73">
        <v>41285</v>
      </c>
      <c r="EQ170" s="869">
        <v>5.3356000000000003</v>
      </c>
      <c r="ER170" s="76">
        <v>41285</v>
      </c>
      <c r="ES170" s="284">
        <v>2.931</v>
      </c>
      <c r="ET170" s="73">
        <v>41285</v>
      </c>
      <c r="EU170" s="284">
        <v>3.5084</v>
      </c>
      <c r="EV170" s="73">
        <v>41285</v>
      </c>
      <c r="EW170" s="284">
        <v>3.8567</v>
      </c>
      <c r="EX170" s="73">
        <v>41285</v>
      </c>
      <c r="EY170" s="284">
        <v>4.3156999999999996</v>
      </c>
      <c r="EZ170" s="73">
        <v>41285</v>
      </c>
      <c r="FA170" s="284">
        <v>5.0297999999999998</v>
      </c>
      <c r="FB170" s="1446"/>
      <c r="FC170" s="881">
        <v>41285</v>
      </c>
      <c r="FD170" s="184">
        <v>13.884</v>
      </c>
    </row>
    <row r="171" spans="1:160">
      <c r="A171" s="5">
        <f t="shared" si="4"/>
        <v>41292</v>
      </c>
      <c r="B171" s="41">
        <v>41292</v>
      </c>
      <c r="C171" s="30">
        <v>0.23880000000000001</v>
      </c>
      <c r="D171" s="28">
        <v>41292</v>
      </c>
      <c r="E171" s="30">
        <v>0.59760000000000002</v>
      </c>
      <c r="F171" s="28">
        <v>41292</v>
      </c>
      <c r="G171" s="30">
        <v>1.2295</v>
      </c>
      <c r="H171" s="28">
        <v>41292</v>
      </c>
      <c r="I171" s="30">
        <v>1.6316000000000002</v>
      </c>
      <c r="J171" s="28">
        <v>41292</v>
      </c>
      <c r="K171" s="99">
        <v>2.1697000000000002</v>
      </c>
      <c r="L171" s="41">
        <v>41292</v>
      </c>
      <c r="M171" s="30">
        <v>0.58489999999999998</v>
      </c>
      <c r="N171" s="28">
        <v>41292</v>
      </c>
      <c r="O171" s="30">
        <v>1.1457999999999999</v>
      </c>
      <c r="P171" s="28">
        <v>41292</v>
      </c>
      <c r="Q171" s="30">
        <v>1.9033</v>
      </c>
      <c r="R171" s="28">
        <v>41292</v>
      </c>
      <c r="S171" s="30">
        <v>2.3212000000000002</v>
      </c>
      <c r="T171" s="28">
        <v>41292</v>
      </c>
      <c r="U171" s="30">
        <v>2.8414999999999999</v>
      </c>
      <c r="V171" s="119">
        <v>41292</v>
      </c>
      <c r="W171" s="30">
        <v>0.53939999999999999</v>
      </c>
      <c r="X171" s="28">
        <v>41292</v>
      </c>
      <c r="Y171" s="30">
        <v>1.1141000000000001</v>
      </c>
      <c r="Z171" s="28">
        <v>41292</v>
      </c>
      <c r="AA171" s="30">
        <v>1.8942000000000001</v>
      </c>
      <c r="AB171" s="28">
        <v>41292</v>
      </c>
      <c r="AC171" s="30">
        <v>2.3224999999999998</v>
      </c>
      <c r="AD171" s="28">
        <v>41292</v>
      </c>
      <c r="AE171" s="30">
        <v>2.8153999999999999</v>
      </c>
      <c r="AF171" s="890">
        <v>41292</v>
      </c>
      <c r="AG171" s="30">
        <v>0.06</v>
      </c>
      <c r="AH171" s="890">
        <v>41292</v>
      </c>
      <c r="AI171" s="30">
        <v>0.06</v>
      </c>
      <c r="AJ171" s="41">
        <v>41292</v>
      </c>
      <c r="AK171" s="30">
        <v>6.7000000000000004E-2</v>
      </c>
      <c r="AL171" s="28">
        <v>41292</v>
      </c>
      <c r="AM171" s="30">
        <v>-0.90800000000000003</v>
      </c>
      <c r="AN171" s="28">
        <v>41292</v>
      </c>
      <c r="AO171" s="30">
        <v>0.223</v>
      </c>
      <c r="AP171" s="41">
        <v>41292</v>
      </c>
      <c r="AQ171" s="30">
        <v>1.8719999999999999</v>
      </c>
      <c r="AR171" s="28">
        <v>41292</v>
      </c>
      <c r="AS171" s="30">
        <v>1.893</v>
      </c>
      <c r="AT171" s="41">
        <v>41292</v>
      </c>
      <c r="AU171" s="30">
        <v>2.13</v>
      </c>
      <c r="AV171" s="119">
        <v>41292</v>
      </c>
      <c r="AW171" s="30">
        <v>2.2602000000000002</v>
      </c>
      <c r="AX171" s="119">
        <v>41292</v>
      </c>
      <c r="AY171" s="99">
        <v>2.3620000000000001</v>
      </c>
      <c r="AZ171" s="41">
        <v>41292</v>
      </c>
      <c r="BA171" s="30">
        <v>0.41170000000000001</v>
      </c>
      <c r="BB171" s="28">
        <v>41292</v>
      </c>
      <c r="BC171" s="30">
        <v>0.9093</v>
      </c>
      <c r="BD171" s="28">
        <v>41292</v>
      </c>
      <c r="BE171" s="30">
        <v>1.5194000000000001</v>
      </c>
      <c r="BF171" s="28">
        <v>41292</v>
      </c>
      <c r="BG171" s="30">
        <v>1.8108</v>
      </c>
      <c r="BH171" s="28">
        <v>41292</v>
      </c>
      <c r="BI171" s="30">
        <v>2.2543000000000002</v>
      </c>
      <c r="BJ171" s="890">
        <v>41292</v>
      </c>
      <c r="BK171" s="30">
        <v>1.8759999999999999</v>
      </c>
      <c r="BL171" s="890">
        <v>41292</v>
      </c>
      <c r="BM171" s="30">
        <v>1.8679999999999999</v>
      </c>
      <c r="BN171" s="41">
        <v>41292</v>
      </c>
      <c r="BO171" s="30">
        <v>0.28799999999999998</v>
      </c>
      <c r="BP171" s="28">
        <v>41292</v>
      </c>
      <c r="BQ171" s="30">
        <v>0.60599999999999998</v>
      </c>
      <c r="BR171" s="28">
        <v>41292</v>
      </c>
      <c r="BS171" s="30">
        <v>1.1419999999999999</v>
      </c>
      <c r="BT171" s="41">
        <v>41292</v>
      </c>
      <c r="BU171" s="30">
        <v>1.492</v>
      </c>
      <c r="BV171" s="28">
        <v>41292</v>
      </c>
      <c r="BW171" s="30">
        <v>2.032</v>
      </c>
      <c r="BX171" s="1446"/>
      <c r="BY171" s="93">
        <v>41292</v>
      </c>
      <c r="BZ171" s="723">
        <v>0.88</v>
      </c>
      <c r="CA171" s="28">
        <v>41292</v>
      </c>
      <c r="CB171" s="723">
        <v>1.51</v>
      </c>
      <c r="CC171" s="28">
        <v>41292</v>
      </c>
      <c r="CD171" s="723">
        <v>2.2759999999999998</v>
      </c>
      <c r="CE171" s="28">
        <v>41292</v>
      </c>
      <c r="CF171" s="723">
        <v>2.4</v>
      </c>
      <c r="CG171" s="28">
        <v>41292</v>
      </c>
      <c r="CH171" s="723">
        <v>2.8079999999999998</v>
      </c>
      <c r="CI171" s="41">
        <v>41292</v>
      </c>
      <c r="CJ171" s="30">
        <v>0.89610000000000001</v>
      </c>
      <c r="CK171" s="28">
        <v>41292</v>
      </c>
      <c r="CL171" s="30">
        <v>1.3908</v>
      </c>
      <c r="CM171" s="28">
        <v>41292</v>
      </c>
      <c r="CN171" s="30">
        <v>2.1145999999999998</v>
      </c>
      <c r="CO171" s="114">
        <v>41292</v>
      </c>
      <c r="CP171" s="30">
        <v>2.5647000000000002</v>
      </c>
      <c r="CQ171" s="28">
        <v>41292</v>
      </c>
      <c r="CR171" s="30">
        <v>3.3647</v>
      </c>
      <c r="CS171" s="41">
        <v>41292</v>
      </c>
      <c r="CT171" s="30">
        <v>1.1113999999999999</v>
      </c>
      <c r="CU171" s="28">
        <v>41292</v>
      </c>
      <c r="CV171" s="30">
        <v>1.8207</v>
      </c>
      <c r="CW171" s="28">
        <v>41292</v>
      </c>
      <c r="CX171" s="30">
        <v>2.4430000000000001</v>
      </c>
      <c r="CY171" s="114">
        <v>41292</v>
      </c>
      <c r="CZ171" s="30">
        <v>2.6772999999999998</v>
      </c>
      <c r="DA171" s="28">
        <v>41292</v>
      </c>
      <c r="DB171" s="30">
        <v>3.5253999999999999</v>
      </c>
      <c r="DC171" s="41">
        <v>41292</v>
      </c>
      <c r="DD171" s="30">
        <v>1.3860999999999999</v>
      </c>
      <c r="DE171" s="28">
        <v>41292</v>
      </c>
      <c r="DF171" s="30">
        <v>2.2113</v>
      </c>
      <c r="DG171" s="28">
        <v>41292</v>
      </c>
      <c r="DH171" s="30">
        <v>2.7313999999999998</v>
      </c>
      <c r="DI171" s="114">
        <v>41292</v>
      </c>
      <c r="DJ171" s="30">
        <v>3.2202000000000002</v>
      </c>
      <c r="DK171" s="28"/>
      <c r="DL171" s="30"/>
      <c r="DM171" s="41">
        <v>41292</v>
      </c>
      <c r="DN171" s="30">
        <v>1.5855000000000001</v>
      </c>
      <c r="DO171" s="28">
        <v>41292</v>
      </c>
      <c r="DP171" s="30">
        <v>2.4266999999999999</v>
      </c>
      <c r="DQ171" s="28">
        <v>41292</v>
      </c>
      <c r="DR171" s="30">
        <v>3.1617000000000002</v>
      </c>
      <c r="DS171" s="114">
        <v>41292</v>
      </c>
      <c r="DT171" s="30">
        <v>3.4485999999999999</v>
      </c>
      <c r="DU171" s="28"/>
      <c r="DV171" s="30"/>
      <c r="DW171" s="41">
        <v>41292</v>
      </c>
      <c r="DX171" s="30">
        <v>2.4073000000000002</v>
      </c>
      <c r="DY171" s="28">
        <v>41292</v>
      </c>
      <c r="DZ171" s="30">
        <v>3.8094999999999999</v>
      </c>
      <c r="EA171" s="28">
        <v>41292</v>
      </c>
      <c r="EB171" s="30">
        <v>4.7844999999999995</v>
      </c>
      <c r="EC171" s="114">
        <v>41292</v>
      </c>
      <c r="ED171" s="30">
        <v>4.9669999999999996</v>
      </c>
      <c r="EE171" s="28"/>
      <c r="EF171" s="23"/>
      <c r="EG171" s="1446"/>
      <c r="EH171" s="76">
        <v>41292</v>
      </c>
      <c r="EI171" s="284">
        <v>2.4939</v>
      </c>
      <c r="EJ171" s="73">
        <v>41292</v>
      </c>
      <c r="EK171" s="284">
        <v>3.6493000000000002</v>
      </c>
      <c r="EL171" s="73">
        <v>41292</v>
      </c>
      <c r="EM171" s="284">
        <v>4.4089</v>
      </c>
      <c r="EN171" s="73">
        <v>41292</v>
      </c>
      <c r="EO171" s="284">
        <v>4.5900999999999996</v>
      </c>
      <c r="EP171" s="73">
        <v>41292</v>
      </c>
      <c r="EQ171" s="869">
        <v>5.3356000000000003</v>
      </c>
      <c r="ER171" s="76">
        <v>41292</v>
      </c>
      <c r="ES171" s="284">
        <v>2.931</v>
      </c>
      <c r="ET171" s="73">
        <v>41292</v>
      </c>
      <c r="EU171" s="284">
        <v>3.5084</v>
      </c>
      <c r="EV171" s="73">
        <v>41292</v>
      </c>
      <c r="EW171" s="284">
        <v>3.8567</v>
      </c>
      <c r="EX171" s="73">
        <v>41292</v>
      </c>
      <c r="EY171" s="284">
        <v>4.3156999999999996</v>
      </c>
      <c r="EZ171" s="73">
        <v>41292</v>
      </c>
      <c r="FA171" s="284">
        <v>5.0297999999999998</v>
      </c>
      <c r="FB171" s="1446"/>
      <c r="FC171" s="881">
        <v>41292</v>
      </c>
      <c r="FD171" s="184">
        <v>14.000999999999999</v>
      </c>
    </row>
    <row r="172" spans="1:160">
      <c r="A172" s="5">
        <f t="shared" si="4"/>
        <v>41299</v>
      </c>
      <c r="B172" s="41">
        <v>41299</v>
      </c>
      <c r="C172" s="30">
        <v>0.32100000000000001</v>
      </c>
      <c r="D172" s="28">
        <v>41299</v>
      </c>
      <c r="E172" s="30">
        <v>0.70530000000000004</v>
      </c>
      <c r="F172" s="28">
        <v>41299</v>
      </c>
      <c r="G172" s="30">
        <v>1.2953000000000001</v>
      </c>
      <c r="H172" s="28">
        <v>41299</v>
      </c>
      <c r="I172" s="30">
        <v>1.7039</v>
      </c>
      <c r="J172" s="28">
        <v>41299</v>
      </c>
      <c r="K172" s="99">
        <v>2.2572999999999999</v>
      </c>
      <c r="L172" s="41">
        <v>41299</v>
      </c>
      <c r="M172" s="30">
        <v>0.62929999999999997</v>
      </c>
      <c r="N172" s="28">
        <v>41299</v>
      </c>
      <c r="O172" s="30">
        <v>1.2105999999999999</v>
      </c>
      <c r="P172" s="28">
        <v>41299</v>
      </c>
      <c r="Q172" s="30">
        <v>1.9495</v>
      </c>
      <c r="R172" s="28">
        <v>41299</v>
      </c>
      <c r="S172" s="30">
        <v>2.3874</v>
      </c>
      <c r="T172" s="28">
        <v>41299</v>
      </c>
      <c r="U172" s="30">
        <v>2.8862000000000001</v>
      </c>
      <c r="V172" s="119">
        <v>41299</v>
      </c>
      <c r="W172" s="30">
        <v>0.57520000000000004</v>
      </c>
      <c r="X172" s="28">
        <v>41299</v>
      </c>
      <c r="Y172" s="30">
        <v>1.1703000000000001</v>
      </c>
      <c r="Z172" s="28">
        <v>41299</v>
      </c>
      <c r="AA172" s="30">
        <v>1.9218</v>
      </c>
      <c r="AB172" s="28">
        <v>41299</v>
      </c>
      <c r="AC172" s="30">
        <v>2.4201000000000001</v>
      </c>
      <c r="AD172" s="28">
        <v>41299</v>
      </c>
      <c r="AE172" s="30">
        <v>2.8544</v>
      </c>
      <c r="AF172" s="890">
        <v>41299</v>
      </c>
      <c r="AG172" s="30">
        <v>6.2E-2</v>
      </c>
      <c r="AH172" s="890">
        <v>41299</v>
      </c>
      <c r="AI172" s="30">
        <v>6.3E-2</v>
      </c>
      <c r="AJ172" s="41">
        <v>41299</v>
      </c>
      <c r="AK172" s="30">
        <v>6.7000000000000004E-2</v>
      </c>
      <c r="AL172" s="28">
        <v>41299</v>
      </c>
      <c r="AM172" s="30">
        <v>-0.82199999999999995</v>
      </c>
      <c r="AN172" s="28">
        <v>41299</v>
      </c>
      <c r="AO172" s="30">
        <v>0.23</v>
      </c>
      <c r="AP172" s="41">
        <v>41299</v>
      </c>
      <c r="AQ172" s="30">
        <v>1.8719999999999999</v>
      </c>
      <c r="AR172" s="28">
        <v>41299</v>
      </c>
      <c r="AS172" s="30">
        <v>1.9769999999999999</v>
      </c>
      <c r="AT172" s="41">
        <v>41299</v>
      </c>
      <c r="AU172" s="30">
        <v>2.2240000000000002</v>
      </c>
      <c r="AV172" s="119">
        <v>41299</v>
      </c>
      <c r="AW172" s="30">
        <v>2.3487</v>
      </c>
      <c r="AX172" s="119">
        <v>41299</v>
      </c>
      <c r="AY172" s="99">
        <v>2.4529999999999998</v>
      </c>
      <c r="AZ172" s="41">
        <v>41299</v>
      </c>
      <c r="BA172" s="30">
        <v>0.46479999999999999</v>
      </c>
      <c r="BB172" s="28">
        <v>41299</v>
      </c>
      <c r="BC172" s="30">
        <v>1.0138</v>
      </c>
      <c r="BD172" s="28">
        <v>41299</v>
      </c>
      <c r="BE172" s="30">
        <v>1.5975999999999999</v>
      </c>
      <c r="BF172" s="28">
        <v>41299</v>
      </c>
      <c r="BG172" s="30">
        <v>1.8896999999999999</v>
      </c>
      <c r="BH172" s="28">
        <v>41299</v>
      </c>
      <c r="BI172" s="30">
        <v>2.3546</v>
      </c>
      <c r="BJ172" s="890">
        <v>41299</v>
      </c>
      <c r="BK172" s="30">
        <v>1.9529999999999998</v>
      </c>
      <c r="BL172" s="890">
        <v>41299</v>
      </c>
      <c r="BM172" s="30">
        <v>1.9489999999999998</v>
      </c>
      <c r="BN172" s="41">
        <v>41299</v>
      </c>
      <c r="BO172" s="30">
        <v>0.32600000000000001</v>
      </c>
      <c r="BP172" s="28">
        <v>41299</v>
      </c>
      <c r="BQ172" s="30">
        <v>0.67100000000000004</v>
      </c>
      <c r="BR172" s="28">
        <v>41299</v>
      </c>
      <c r="BS172" s="30">
        <v>1.214</v>
      </c>
      <c r="BT172" s="41">
        <v>41299</v>
      </c>
      <c r="BU172" s="30">
        <v>1.5659999999999998</v>
      </c>
      <c r="BV172" s="28">
        <v>41299</v>
      </c>
      <c r="BW172" s="30">
        <v>2.1080000000000001</v>
      </c>
      <c r="BX172" s="1446"/>
      <c r="BY172" s="93">
        <v>41299</v>
      </c>
      <c r="BZ172" s="723">
        <v>1.0069999999999999</v>
      </c>
      <c r="CA172" s="28">
        <v>41299</v>
      </c>
      <c r="CB172" s="723">
        <v>1.583</v>
      </c>
      <c r="CC172" s="28">
        <v>41299</v>
      </c>
      <c r="CD172" s="723">
        <v>2.3460000000000001</v>
      </c>
      <c r="CE172" s="28">
        <v>41299</v>
      </c>
      <c r="CF172" s="723">
        <v>2.4729999999999999</v>
      </c>
      <c r="CG172" s="28">
        <v>41299</v>
      </c>
      <c r="CH172" s="723">
        <v>2.887</v>
      </c>
      <c r="CI172" s="41">
        <v>41299</v>
      </c>
      <c r="CJ172" s="30">
        <v>1.0626</v>
      </c>
      <c r="CK172" s="28">
        <v>41299</v>
      </c>
      <c r="CL172" s="30">
        <v>1.4746000000000001</v>
      </c>
      <c r="CM172" s="28">
        <v>41299</v>
      </c>
      <c r="CN172" s="30">
        <v>2.1892999999999998</v>
      </c>
      <c r="CO172" s="114">
        <v>41299</v>
      </c>
      <c r="CP172" s="30">
        <v>2.6234000000000002</v>
      </c>
      <c r="CQ172" s="28">
        <v>41299</v>
      </c>
      <c r="CR172" s="30">
        <v>3.4294000000000002</v>
      </c>
      <c r="CS172" s="41">
        <v>41299</v>
      </c>
      <c r="CT172" s="30">
        <v>1.2858000000000001</v>
      </c>
      <c r="CU172" s="28">
        <v>41299</v>
      </c>
      <c r="CV172" s="30">
        <v>1.9144000000000001</v>
      </c>
      <c r="CW172" s="28">
        <v>41299</v>
      </c>
      <c r="CX172" s="30">
        <v>2.5276999999999998</v>
      </c>
      <c r="CY172" s="114">
        <v>41299</v>
      </c>
      <c r="CZ172" s="30">
        <v>2.766</v>
      </c>
      <c r="DA172" s="28">
        <v>41299</v>
      </c>
      <c r="DB172" s="30">
        <v>3.6200999999999999</v>
      </c>
      <c r="DC172" s="41">
        <v>41299</v>
      </c>
      <c r="DD172" s="30">
        <v>1.569</v>
      </c>
      <c r="DE172" s="28">
        <v>41299</v>
      </c>
      <c r="DF172" s="30">
        <v>2.3113999999999999</v>
      </c>
      <c r="DG172" s="28">
        <v>41299</v>
      </c>
      <c r="DH172" s="30">
        <v>2.8224999999999998</v>
      </c>
      <c r="DI172" s="114">
        <v>41299</v>
      </c>
      <c r="DJ172" s="30">
        <v>3.3153999999999999</v>
      </c>
      <c r="DK172" s="28"/>
      <c r="DL172" s="30"/>
      <c r="DM172" s="41">
        <v>41299</v>
      </c>
      <c r="DN172" s="30">
        <v>1.7759</v>
      </c>
      <c r="DO172" s="28">
        <v>41299</v>
      </c>
      <c r="DP172" s="30">
        <v>2.5544000000000002</v>
      </c>
      <c r="DQ172" s="28">
        <v>41299</v>
      </c>
      <c r="DR172" s="30">
        <v>3.2603</v>
      </c>
      <c r="DS172" s="114">
        <v>41299</v>
      </c>
      <c r="DT172" s="30">
        <v>3.5512999999999999</v>
      </c>
      <c r="DU172" s="28"/>
      <c r="DV172" s="30"/>
      <c r="DW172" s="41">
        <v>41299</v>
      </c>
      <c r="DX172" s="30">
        <v>2.5451000000000001</v>
      </c>
      <c r="DY172" s="28">
        <v>41299</v>
      </c>
      <c r="DZ172" s="30">
        <v>3.8646000000000003</v>
      </c>
      <c r="EA172" s="28">
        <v>41299</v>
      </c>
      <c r="EB172" s="30">
        <v>4.8307000000000002</v>
      </c>
      <c r="EC172" s="114">
        <v>41299</v>
      </c>
      <c r="ED172" s="30">
        <v>5.0171000000000001</v>
      </c>
      <c r="EE172" s="28"/>
      <c r="EF172" s="23"/>
      <c r="EG172" s="1446"/>
      <c r="EH172" s="76">
        <v>41299</v>
      </c>
      <c r="EI172" s="284">
        <v>2.4939</v>
      </c>
      <c r="EJ172" s="73">
        <v>41299</v>
      </c>
      <c r="EK172" s="284">
        <v>3.6493000000000002</v>
      </c>
      <c r="EL172" s="73">
        <v>41299</v>
      </c>
      <c r="EM172" s="284">
        <v>4.4089</v>
      </c>
      <c r="EN172" s="73">
        <v>41299</v>
      </c>
      <c r="EO172" s="284">
        <v>4.5900999999999996</v>
      </c>
      <c r="EP172" s="73">
        <v>41299</v>
      </c>
      <c r="EQ172" s="869">
        <v>5.3356000000000003</v>
      </c>
      <c r="ER172" s="76">
        <v>41299</v>
      </c>
      <c r="ES172" s="284">
        <v>2.931</v>
      </c>
      <c r="ET172" s="73">
        <v>41299</v>
      </c>
      <c r="EU172" s="284">
        <v>3.5084</v>
      </c>
      <c r="EV172" s="73">
        <v>41299</v>
      </c>
      <c r="EW172" s="284">
        <v>3.8567</v>
      </c>
      <c r="EX172" s="73">
        <v>41299</v>
      </c>
      <c r="EY172" s="284">
        <v>4.3156999999999996</v>
      </c>
      <c r="EZ172" s="73">
        <v>41299</v>
      </c>
      <c r="FA172" s="284">
        <v>5.0297999999999998</v>
      </c>
      <c r="FB172" s="1446"/>
      <c r="FC172" s="881">
        <v>41299</v>
      </c>
      <c r="FD172" s="184">
        <v>13.906000000000001</v>
      </c>
    </row>
    <row r="173" spans="1:160">
      <c r="A173" s="5">
        <f t="shared" ref="A173:A202" si="5">AJ173</f>
        <v>41306</v>
      </c>
      <c r="B173" s="41">
        <v>41306</v>
      </c>
      <c r="C173" s="30">
        <v>0.32</v>
      </c>
      <c r="D173" s="28">
        <v>41306</v>
      </c>
      <c r="E173" s="30">
        <v>0.70699999999999996</v>
      </c>
      <c r="F173" s="28">
        <v>41306</v>
      </c>
      <c r="G173" s="30">
        <v>1.3301000000000001</v>
      </c>
      <c r="H173" s="28">
        <v>41306</v>
      </c>
      <c r="I173" s="30">
        <v>1.7410000000000001</v>
      </c>
      <c r="J173" s="28">
        <v>41306</v>
      </c>
      <c r="K173" s="99">
        <v>2.2528000000000001</v>
      </c>
      <c r="L173" s="41">
        <v>41306</v>
      </c>
      <c r="M173" s="30">
        <v>0.6885</v>
      </c>
      <c r="N173" s="28">
        <v>41306</v>
      </c>
      <c r="O173" s="30">
        <v>1.2197</v>
      </c>
      <c r="P173" s="28">
        <v>41306</v>
      </c>
      <c r="Q173" s="30">
        <v>1.9982</v>
      </c>
      <c r="R173" s="28">
        <v>41306</v>
      </c>
      <c r="S173" s="30">
        <v>2.4163000000000001</v>
      </c>
      <c r="T173" s="28">
        <v>41306</v>
      </c>
      <c r="U173" s="30">
        <v>2.8947000000000003</v>
      </c>
      <c r="V173" s="119">
        <v>41306</v>
      </c>
      <c r="W173" s="30">
        <v>0.62239999999999995</v>
      </c>
      <c r="X173" s="28">
        <v>41306</v>
      </c>
      <c r="Y173" s="30">
        <v>1.1874</v>
      </c>
      <c r="Z173" s="28">
        <v>41306</v>
      </c>
      <c r="AA173" s="30">
        <v>1.9735</v>
      </c>
      <c r="AB173" s="28">
        <v>41306</v>
      </c>
      <c r="AC173" s="30">
        <v>2.4319999999999999</v>
      </c>
      <c r="AD173" s="28">
        <v>41306</v>
      </c>
      <c r="AE173" s="30">
        <v>2.8809</v>
      </c>
      <c r="AF173" s="890">
        <v>41306</v>
      </c>
      <c r="AG173" s="30">
        <v>6.2E-2</v>
      </c>
      <c r="AH173" s="890">
        <v>41306</v>
      </c>
      <c r="AI173" s="30">
        <v>6.3E-2</v>
      </c>
      <c r="AJ173" s="41">
        <v>41306</v>
      </c>
      <c r="AK173" s="30">
        <v>-0.99</v>
      </c>
      <c r="AL173" s="28">
        <v>41306</v>
      </c>
      <c r="AM173" s="30">
        <v>-0.83</v>
      </c>
      <c r="AN173" s="28">
        <v>41306</v>
      </c>
      <c r="AO173" s="30">
        <v>0.22</v>
      </c>
      <c r="AP173" s="41">
        <v>41306</v>
      </c>
      <c r="AQ173" s="30">
        <v>1.7</v>
      </c>
      <c r="AR173" s="28">
        <v>41306</v>
      </c>
      <c r="AS173" s="30">
        <v>2.0089999999999999</v>
      </c>
      <c r="AT173" s="41">
        <v>41306</v>
      </c>
      <c r="AU173" s="30">
        <v>2.25</v>
      </c>
      <c r="AV173" s="119">
        <v>41306</v>
      </c>
      <c r="AW173" s="30">
        <v>2.3611</v>
      </c>
      <c r="AX173" s="119">
        <v>41306</v>
      </c>
      <c r="AY173" s="99">
        <v>2.4660000000000002</v>
      </c>
      <c r="AZ173" s="41">
        <v>41306</v>
      </c>
      <c r="BA173" s="30">
        <v>0.48120000000000002</v>
      </c>
      <c r="BB173" s="28">
        <v>41306</v>
      </c>
      <c r="BC173" s="30">
        <v>1.0355000000000001</v>
      </c>
      <c r="BD173" s="28">
        <v>41306</v>
      </c>
      <c r="BE173" s="30">
        <v>1.6653</v>
      </c>
      <c r="BF173" s="28">
        <v>41306</v>
      </c>
      <c r="BG173" s="30">
        <v>1.9876</v>
      </c>
      <c r="BH173" s="28">
        <v>41306</v>
      </c>
      <c r="BI173" s="30">
        <v>2.4072</v>
      </c>
      <c r="BJ173" s="890">
        <v>41306</v>
      </c>
      <c r="BK173" s="30">
        <v>2.0529999999999999</v>
      </c>
      <c r="BL173" s="890">
        <v>41306</v>
      </c>
      <c r="BM173" s="30">
        <v>2.0550000000000002</v>
      </c>
      <c r="BN173" s="41">
        <v>41306</v>
      </c>
      <c r="BO173" s="30">
        <v>0.308</v>
      </c>
      <c r="BP173" s="28">
        <v>41306</v>
      </c>
      <c r="BQ173" s="30">
        <v>0.67300000000000004</v>
      </c>
      <c r="BR173" s="28">
        <v>41306</v>
      </c>
      <c r="BS173" s="30">
        <v>1.238</v>
      </c>
      <c r="BT173" s="41">
        <v>41306</v>
      </c>
      <c r="BU173" s="30">
        <v>1.5939999999999999</v>
      </c>
      <c r="BV173" s="28">
        <v>41306</v>
      </c>
      <c r="BW173" s="30">
        <v>2.141</v>
      </c>
      <c r="BX173" s="1446"/>
      <c r="BY173" s="93">
        <v>41306</v>
      </c>
      <c r="BZ173" s="723">
        <v>1.0609999999999999</v>
      </c>
      <c r="CA173" s="28">
        <v>41306</v>
      </c>
      <c r="CB173" s="723">
        <v>1.64</v>
      </c>
      <c r="CC173" s="28">
        <v>41306</v>
      </c>
      <c r="CD173" s="723">
        <v>2.3980000000000001</v>
      </c>
      <c r="CE173" s="28">
        <v>41306</v>
      </c>
      <c r="CF173" s="723">
        <v>2.508</v>
      </c>
      <c r="CG173" s="28">
        <v>41306</v>
      </c>
      <c r="CH173" s="723">
        <v>2.87</v>
      </c>
      <c r="CI173" s="41">
        <v>41306</v>
      </c>
      <c r="CJ173" s="30">
        <v>1.1194999999999999</v>
      </c>
      <c r="CK173" s="28">
        <v>41306</v>
      </c>
      <c r="CL173" s="30">
        <v>1.534</v>
      </c>
      <c r="CM173" s="28">
        <v>41306</v>
      </c>
      <c r="CN173" s="30">
        <v>2.2446999999999999</v>
      </c>
      <c r="CO173" s="114">
        <v>41306</v>
      </c>
      <c r="CP173" s="30">
        <v>2.6627999999999998</v>
      </c>
      <c r="CQ173" s="28">
        <v>41306</v>
      </c>
      <c r="CR173" s="30">
        <v>3.4178000000000002</v>
      </c>
      <c r="CS173" s="41">
        <v>41306</v>
      </c>
      <c r="CT173" s="30">
        <v>1.3346</v>
      </c>
      <c r="CU173" s="28">
        <v>41306</v>
      </c>
      <c r="CV173" s="30">
        <v>1.9657</v>
      </c>
      <c r="CW173" s="28">
        <v>41306</v>
      </c>
      <c r="CX173" s="30">
        <v>2.5750000000000002</v>
      </c>
      <c r="CY173" s="114">
        <v>41306</v>
      </c>
      <c r="CZ173" s="30">
        <v>2.7972999999999999</v>
      </c>
      <c r="DA173" s="28">
        <v>41306</v>
      </c>
      <c r="DB173" s="30">
        <v>3.6004</v>
      </c>
      <c r="DC173" s="41">
        <v>41306</v>
      </c>
      <c r="DD173" s="30">
        <v>1.6514</v>
      </c>
      <c r="DE173" s="28">
        <v>41306</v>
      </c>
      <c r="DF173" s="30">
        <v>2.3763999999999998</v>
      </c>
      <c r="DG173" s="28">
        <v>41306</v>
      </c>
      <c r="DH173" s="30">
        <v>2.8834999999999997</v>
      </c>
      <c r="DI173" s="114">
        <v>41306</v>
      </c>
      <c r="DJ173" s="30">
        <v>3.3603999999999998</v>
      </c>
      <c r="DK173" s="28"/>
      <c r="DL173" s="30"/>
      <c r="DM173" s="41">
        <v>41306</v>
      </c>
      <c r="DN173" s="30">
        <v>1.8677999999999999</v>
      </c>
      <c r="DO173" s="28">
        <v>41306</v>
      </c>
      <c r="DP173" s="30">
        <v>2.6488</v>
      </c>
      <c r="DQ173" s="28">
        <v>41306</v>
      </c>
      <c r="DR173" s="30">
        <v>3.3506999999999998</v>
      </c>
      <c r="DS173" s="114">
        <v>41306</v>
      </c>
      <c r="DT173" s="30">
        <v>3.6257000000000001</v>
      </c>
      <c r="DU173" s="28"/>
      <c r="DV173" s="30"/>
      <c r="DW173" s="41">
        <v>41306</v>
      </c>
      <c r="DX173" s="30">
        <v>2.9072</v>
      </c>
      <c r="DY173" s="28">
        <v>41306</v>
      </c>
      <c r="DZ173" s="30">
        <v>4.2293000000000003</v>
      </c>
      <c r="EA173" s="28">
        <v>41306</v>
      </c>
      <c r="EB173" s="30">
        <v>5.1713000000000005</v>
      </c>
      <c r="EC173" s="114">
        <v>41306</v>
      </c>
      <c r="ED173" s="30">
        <v>5.3418000000000001</v>
      </c>
      <c r="EE173" s="28"/>
      <c r="EF173" s="23"/>
      <c r="EG173" s="1446"/>
      <c r="EH173" s="76">
        <v>41306</v>
      </c>
      <c r="EI173" s="284">
        <v>2.4939</v>
      </c>
      <c r="EJ173" s="73">
        <v>41306</v>
      </c>
      <c r="EK173" s="284">
        <v>3.6493000000000002</v>
      </c>
      <c r="EL173" s="73">
        <v>41306</v>
      </c>
      <c r="EM173" s="284">
        <v>4.4089</v>
      </c>
      <c r="EN173" s="73">
        <v>41306</v>
      </c>
      <c r="EO173" s="284">
        <v>4.5900999999999996</v>
      </c>
      <c r="EP173" s="73">
        <v>41306</v>
      </c>
      <c r="EQ173" s="869">
        <v>5.3356000000000003</v>
      </c>
      <c r="ER173" s="76">
        <v>41306</v>
      </c>
      <c r="ES173" s="284">
        <v>2.931</v>
      </c>
      <c r="ET173" s="73">
        <v>41306</v>
      </c>
      <c r="EU173" s="284">
        <v>3.5084</v>
      </c>
      <c r="EV173" s="73">
        <v>41306</v>
      </c>
      <c r="EW173" s="284">
        <v>3.8567</v>
      </c>
      <c r="EX173" s="73">
        <v>41306</v>
      </c>
      <c r="EY173" s="284">
        <v>4.3156999999999996</v>
      </c>
      <c r="EZ173" s="73">
        <v>41306</v>
      </c>
      <c r="FA173" s="284">
        <v>5.0297999999999998</v>
      </c>
      <c r="FB173" s="1446"/>
      <c r="FC173" s="881">
        <v>41306</v>
      </c>
      <c r="FD173" s="184">
        <v>13.895</v>
      </c>
    </row>
    <row r="174" spans="1:160">
      <c r="A174" s="5">
        <f t="shared" si="5"/>
        <v>41313</v>
      </c>
      <c r="B174" s="41">
        <v>41313</v>
      </c>
      <c r="C174" s="30">
        <v>0.25829999999999997</v>
      </c>
      <c r="D174" s="28">
        <v>41313</v>
      </c>
      <c r="E174" s="30">
        <v>0.62290000000000001</v>
      </c>
      <c r="F174" s="28">
        <v>41313</v>
      </c>
      <c r="G174" s="30">
        <v>1.2730000000000001</v>
      </c>
      <c r="H174" s="28">
        <v>41313</v>
      </c>
      <c r="I174" s="30">
        <v>1.6916</v>
      </c>
      <c r="J174" s="28">
        <v>41313</v>
      </c>
      <c r="K174" s="99">
        <v>2.2286999999999999</v>
      </c>
      <c r="L174" s="41">
        <v>41313</v>
      </c>
      <c r="M174" s="30">
        <v>0.63970000000000005</v>
      </c>
      <c r="N174" s="28">
        <v>41313</v>
      </c>
      <c r="O174" s="30">
        <v>1.1507000000000001</v>
      </c>
      <c r="P174" s="28">
        <v>41313</v>
      </c>
      <c r="Q174" s="30">
        <v>1.9799</v>
      </c>
      <c r="R174" s="28">
        <v>41313</v>
      </c>
      <c r="S174" s="30">
        <v>2.4195000000000002</v>
      </c>
      <c r="T174" s="28">
        <v>41313</v>
      </c>
      <c r="U174" s="30">
        <v>2.9539999999999997</v>
      </c>
      <c r="V174" s="119">
        <v>41313</v>
      </c>
      <c r="W174" s="30">
        <v>0.56479999999999997</v>
      </c>
      <c r="X174" s="28">
        <v>41313</v>
      </c>
      <c r="Y174" s="30">
        <v>1.1095999999999999</v>
      </c>
      <c r="Z174" s="28">
        <v>41313</v>
      </c>
      <c r="AA174" s="30">
        <v>1.9464000000000001</v>
      </c>
      <c r="AB174" s="28">
        <v>41313</v>
      </c>
      <c r="AC174" s="30">
        <v>2.4163999999999999</v>
      </c>
      <c r="AD174" s="28">
        <v>41313</v>
      </c>
      <c r="AE174" s="30">
        <v>2.9243999999999999</v>
      </c>
      <c r="AF174" s="890">
        <v>41313</v>
      </c>
      <c r="AG174" s="30">
        <v>6.3E-2</v>
      </c>
      <c r="AH174" s="890">
        <v>41313</v>
      </c>
      <c r="AI174" s="30">
        <v>6.3E-2</v>
      </c>
      <c r="AJ174" s="41">
        <v>41313</v>
      </c>
      <c r="AK174" s="30">
        <v>-1.0680000000000001</v>
      </c>
      <c r="AL174" s="28">
        <v>41313</v>
      </c>
      <c r="AM174" s="30">
        <v>-0.83</v>
      </c>
      <c r="AN174" s="28">
        <v>41313</v>
      </c>
      <c r="AO174" s="30">
        <v>0.14399999999999999</v>
      </c>
      <c r="AP174" s="41">
        <v>41313</v>
      </c>
      <c r="AQ174" s="30">
        <v>1.722</v>
      </c>
      <c r="AR174" s="28">
        <v>41313</v>
      </c>
      <c r="AS174" s="30">
        <v>2.0779999999999998</v>
      </c>
      <c r="AT174" s="41">
        <v>41313</v>
      </c>
      <c r="AU174" s="30">
        <v>2.2359999999999998</v>
      </c>
      <c r="AV174" s="119">
        <v>41313</v>
      </c>
      <c r="AW174" s="30">
        <v>2.3654999999999999</v>
      </c>
      <c r="AX174" s="119">
        <v>41313</v>
      </c>
      <c r="AY174" s="99">
        <v>2.476</v>
      </c>
      <c r="AZ174" s="41">
        <v>41313</v>
      </c>
      <c r="BA174" s="30">
        <v>0.43869999999999998</v>
      </c>
      <c r="BB174" s="28">
        <v>41313</v>
      </c>
      <c r="BC174" s="30">
        <v>0.97760000000000002</v>
      </c>
      <c r="BD174" s="28">
        <v>41313</v>
      </c>
      <c r="BE174" s="30">
        <v>1.6131</v>
      </c>
      <c r="BF174" s="28">
        <v>41313</v>
      </c>
      <c r="BG174" s="30">
        <v>1.9379</v>
      </c>
      <c r="BH174" s="28">
        <v>41313</v>
      </c>
      <c r="BI174" s="30">
        <v>2.4266000000000001</v>
      </c>
      <c r="BJ174" s="890">
        <v>41313</v>
      </c>
      <c r="BK174" s="30">
        <v>2.0019999999999998</v>
      </c>
      <c r="BL174" s="890">
        <v>41313</v>
      </c>
      <c r="BM174" s="30">
        <v>2.004</v>
      </c>
      <c r="BN174" s="41">
        <v>41313</v>
      </c>
      <c r="BO174" s="30">
        <v>0.30299999999999999</v>
      </c>
      <c r="BP174" s="28">
        <v>41313</v>
      </c>
      <c r="BQ174" s="30">
        <v>0.65300000000000002</v>
      </c>
      <c r="BR174" s="28">
        <v>41313</v>
      </c>
      <c r="BS174" s="30">
        <v>1.222</v>
      </c>
      <c r="BT174" s="41">
        <v>41313</v>
      </c>
      <c r="BU174" s="30">
        <v>1.585</v>
      </c>
      <c r="BV174" s="28">
        <v>41313</v>
      </c>
      <c r="BW174" s="30">
        <v>2.15</v>
      </c>
      <c r="BX174" s="1446"/>
      <c r="BY174" s="93">
        <v>41313</v>
      </c>
      <c r="BZ174" s="723">
        <v>0.94799999999999995</v>
      </c>
      <c r="CA174" s="28">
        <v>41313</v>
      </c>
      <c r="CB174" s="723">
        <v>1.528</v>
      </c>
      <c r="CC174" s="28">
        <v>41313</v>
      </c>
      <c r="CD174" s="723">
        <v>2.327</v>
      </c>
      <c r="CE174" s="28">
        <v>41313</v>
      </c>
      <c r="CF174" s="723">
        <v>2.4620000000000002</v>
      </c>
      <c r="CG174" s="28">
        <v>41313</v>
      </c>
      <c r="CH174" s="723">
        <v>2.8540000000000001</v>
      </c>
      <c r="CI174" s="41">
        <v>41313</v>
      </c>
      <c r="CJ174" s="30">
        <v>1.0355000000000001</v>
      </c>
      <c r="CK174" s="28">
        <v>41313</v>
      </c>
      <c r="CL174" s="30">
        <v>1.448</v>
      </c>
      <c r="CM174" s="28">
        <v>41313</v>
      </c>
      <c r="CN174" s="30">
        <v>2.1926999999999999</v>
      </c>
      <c r="CO174" s="114">
        <v>41313</v>
      </c>
      <c r="CP174" s="30">
        <v>2.6278000000000001</v>
      </c>
      <c r="CQ174" s="28">
        <v>41313</v>
      </c>
      <c r="CR174" s="30">
        <v>3.4127999999999998</v>
      </c>
      <c r="CS174" s="41">
        <v>41313</v>
      </c>
      <c r="CT174" s="30">
        <v>1.2486999999999999</v>
      </c>
      <c r="CU174" s="28">
        <v>41313</v>
      </c>
      <c r="CV174" s="30">
        <v>1.8778000000000001</v>
      </c>
      <c r="CW174" s="28">
        <v>41313</v>
      </c>
      <c r="CX174" s="30">
        <v>2.5211000000000001</v>
      </c>
      <c r="CY174" s="114">
        <v>41313</v>
      </c>
      <c r="CZ174" s="30">
        <v>2.7605</v>
      </c>
      <c r="DA174" s="28">
        <v>41313</v>
      </c>
      <c r="DB174" s="30">
        <v>3.5935000000000001</v>
      </c>
      <c r="DC174" s="41">
        <v>41313</v>
      </c>
      <c r="DD174" s="30">
        <v>1.5613000000000001</v>
      </c>
      <c r="DE174" s="28">
        <v>41313</v>
      </c>
      <c r="DF174" s="30">
        <v>2.2842000000000002</v>
      </c>
      <c r="DG174" s="28">
        <v>41313</v>
      </c>
      <c r="DH174" s="30">
        <v>2.8254000000000001</v>
      </c>
      <c r="DI174" s="114">
        <v>41313</v>
      </c>
      <c r="DJ174" s="30">
        <v>3.3191999999999999</v>
      </c>
      <c r="DK174" s="28"/>
      <c r="DL174" s="30"/>
      <c r="DM174" s="41">
        <v>41313</v>
      </c>
      <c r="DN174" s="30">
        <v>1.7730000000000001</v>
      </c>
      <c r="DO174" s="28">
        <v>41313</v>
      </c>
      <c r="DP174" s="30">
        <v>2.552</v>
      </c>
      <c r="DQ174" s="28">
        <v>41313</v>
      </c>
      <c r="DR174" s="30">
        <v>3.2879999999999998</v>
      </c>
      <c r="DS174" s="114">
        <v>41313</v>
      </c>
      <c r="DT174" s="30">
        <v>3.5798999999999999</v>
      </c>
      <c r="DU174" s="28"/>
      <c r="DV174" s="30"/>
      <c r="DW174" s="41">
        <v>41313</v>
      </c>
      <c r="DX174" s="30">
        <v>2.8887999999999998</v>
      </c>
      <c r="DY174" s="28">
        <v>41313</v>
      </c>
      <c r="DZ174" s="30">
        <v>4.2088000000000001</v>
      </c>
      <c r="EA174" s="28">
        <v>41313</v>
      </c>
      <c r="EB174" s="30">
        <v>5.1848999999999998</v>
      </c>
      <c r="EC174" s="114">
        <v>41313</v>
      </c>
      <c r="ED174" s="30">
        <v>5.3723999999999998</v>
      </c>
      <c r="EE174" s="28"/>
      <c r="EF174" s="23"/>
      <c r="EG174" s="1446"/>
      <c r="EH174" s="76">
        <v>41313</v>
      </c>
      <c r="EI174" s="284">
        <v>2.4939</v>
      </c>
      <c r="EJ174" s="73">
        <v>41313</v>
      </c>
      <c r="EK174" s="284">
        <v>3.6493000000000002</v>
      </c>
      <c r="EL174" s="73">
        <v>41313</v>
      </c>
      <c r="EM174" s="284">
        <v>4.4089</v>
      </c>
      <c r="EN174" s="73">
        <v>41313</v>
      </c>
      <c r="EO174" s="284">
        <v>4.5900999999999996</v>
      </c>
      <c r="EP174" s="73">
        <v>41313</v>
      </c>
      <c r="EQ174" s="869">
        <v>5.3356000000000003</v>
      </c>
      <c r="ER174" s="76">
        <v>41313</v>
      </c>
      <c r="ES174" s="284">
        <v>2.931</v>
      </c>
      <c r="ET174" s="73">
        <v>41313</v>
      </c>
      <c r="EU174" s="284">
        <v>3.5084</v>
      </c>
      <c r="EV174" s="73">
        <v>41313</v>
      </c>
      <c r="EW174" s="284">
        <v>3.8567</v>
      </c>
      <c r="EX174" s="73">
        <v>41313</v>
      </c>
      <c r="EY174" s="284">
        <v>4.3156999999999996</v>
      </c>
      <c r="EZ174" s="73">
        <v>41313</v>
      </c>
      <c r="FA174" s="284">
        <v>5.0297999999999998</v>
      </c>
      <c r="FB174" s="1446"/>
      <c r="FC174" s="881">
        <v>41313</v>
      </c>
      <c r="FD174" s="184">
        <v>13.811999999999999</v>
      </c>
    </row>
    <row r="175" spans="1:160">
      <c r="A175" s="5">
        <f t="shared" si="5"/>
        <v>41320</v>
      </c>
      <c r="B175" s="41">
        <v>41320</v>
      </c>
      <c r="C175" s="30">
        <v>0.26379999999999998</v>
      </c>
      <c r="D175" s="28">
        <v>41320</v>
      </c>
      <c r="E175" s="30">
        <v>0.66090000000000004</v>
      </c>
      <c r="F175" s="28">
        <v>41320</v>
      </c>
      <c r="G175" s="30">
        <v>1.3225</v>
      </c>
      <c r="H175" s="28">
        <v>41320</v>
      </c>
      <c r="I175" s="30">
        <v>1.7454000000000001</v>
      </c>
      <c r="J175" s="28">
        <v>41320</v>
      </c>
      <c r="K175" s="99">
        <v>2.2915000000000001</v>
      </c>
      <c r="L175" s="41">
        <v>41320</v>
      </c>
      <c r="M175" s="30">
        <v>0.66180000000000005</v>
      </c>
      <c r="N175" s="28">
        <v>41320</v>
      </c>
      <c r="O175" s="30">
        <v>1.2105999999999999</v>
      </c>
      <c r="P175" s="28">
        <v>41320</v>
      </c>
      <c r="Q175" s="30">
        <v>2.0283000000000002</v>
      </c>
      <c r="R175" s="28">
        <v>41320</v>
      </c>
      <c r="S175" s="30">
        <v>2.4714999999999998</v>
      </c>
      <c r="T175" s="28">
        <v>41320</v>
      </c>
      <c r="U175" s="30">
        <v>2.9903</v>
      </c>
      <c r="V175" s="119">
        <v>41320</v>
      </c>
      <c r="W175" s="30">
        <v>0.59279999999999999</v>
      </c>
      <c r="X175" s="28">
        <v>41320</v>
      </c>
      <c r="Y175" s="30">
        <v>1.1754</v>
      </c>
      <c r="Z175" s="28">
        <v>41320</v>
      </c>
      <c r="AA175" s="30">
        <v>2.0055999999999998</v>
      </c>
      <c r="AB175" s="28">
        <v>41320</v>
      </c>
      <c r="AC175" s="30">
        <v>2.4742000000000002</v>
      </c>
      <c r="AD175" s="28">
        <v>41320</v>
      </c>
      <c r="AE175" s="30">
        <v>2.9716</v>
      </c>
      <c r="AF175" s="890">
        <v>41320</v>
      </c>
      <c r="AG175" s="30">
        <v>6.4000000000000001E-2</v>
      </c>
      <c r="AH175" s="890">
        <v>41320</v>
      </c>
      <c r="AI175" s="30">
        <v>6.4000000000000001E-2</v>
      </c>
      <c r="AJ175" s="41">
        <v>41320</v>
      </c>
      <c r="AK175" s="30">
        <v>-1.0349999999999999</v>
      </c>
      <c r="AL175" s="28">
        <v>41320</v>
      </c>
      <c r="AM175" s="30">
        <v>-0.83</v>
      </c>
      <c r="AN175" s="28">
        <v>41320</v>
      </c>
      <c r="AO175" s="30">
        <v>0.247</v>
      </c>
      <c r="AP175" s="41">
        <v>41320</v>
      </c>
      <c r="AQ175" s="30">
        <v>1.7150000000000001</v>
      </c>
      <c r="AR175" s="28">
        <v>41320</v>
      </c>
      <c r="AS175" s="30">
        <v>2.0190000000000001</v>
      </c>
      <c r="AT175" s="41">
        <v>41320</v>
      </c>
      <c r="AU175" s="30">
        <v>2.278</v>
      </c>
      <c r="AV175" s="119">
        <v>41320</v>
      </c>
      <c r="AW175" s="30">
        <v>2.4266999999999999</v>
      </c>
      <c r="AX175" s="119">
        <v>41320</v>
      </c>
      <c r="AY175" s="99">
        <v>2.5430000000000001</v>
      </c>
      <c r="AZ175" s="41">
        <v>41320</v>
      </c>
      <c r="BA175" s="30">
        <v>0.47649999999999998</v>
      </c>
      <c r="BB175" s="28">
        <v>41320</v>
      </c>
      <c r="BC175" s="30">
        <v>1.034</v>
      </c>
      <c r="BD175" s="28">
        <v>41320</v>
      </c>
      <c r="BE175" s="30">
        <v>1.6872</v>
      </c>
      <c r="BF175" s="28">
        <v>41320</v>
      </c>
      <c r="BG175" s="30">
        <v>2.02</v>
      </c>
      <c r="BH175" s="28">
        <v>41320</v>
      </c>
      <c r="BI175" s="30">
        <v>2.5032000000000001</v>
      </c>
      <c r="BJ175" s="890">
        <v>41320</v>
      </c>
      <c r="BK175" s="30">
        <v>2.085</v>
      </c>
      <c r="BL175" s="890">
        <v>41320</v>
      </c>
      <c r="BM175" s="30">
        <v>2.0910000000000002</v>
      </c>
      <c r="BN175" s="41">
        <v>41320</v>
      </c>
      <c r="BO175" s="30">
        <v>0.32300000000000001</v>
      </c>
      <c r="BP175" s="28">
        <v>41320</v>
      </c>
      <c r="BQ175" s="30">
        <v>0.68</v>
      </c>
      <c r="BR175" s="28">
        <v>41320</v>
      </c>
      <c r="BS175" s="30">
        <v>1.2450000000000001</v>
      </c>
      <c r="BT175" s="41">
        <v>41320</v>
      </c>
      <c r="BU175" s="30">
        <v>1.6040000000000001</v>
      </c>
      <c r="BV175" s="28">
        <v>41320</v>
      </c>
      <c r="BW175" s="30">
        <v>2.17</v>
      </c>
      <c r="BX175" s="1446"/>
      <c r="BY175" s="93">
        <v>41320</v>
      </c>
      <c r="BZ175" s="723">
        <v>0.95199999999999996</v>
      </c>
      <c r="CA175" s="28">
        <v>41320</v>
      </c>
      <c r="CB175" s="723">
        <v>1.546</v>
      </c>
      <c r="CC175" s="28">
        <v>41320</v>
      </c>
      <c r="CD175" s="723">
        <v>2.3609999999999998</v>
      </c>
      <c r="CE175" s="28">
        <v>41320</v>
      </c>
      <c r="CF175" s="723">
        <v>2.5099999999999998</v>
      </c>
      <c r="CG175" s="28">
        <v>41320</v>
      </c>
      <c r="CH175" s="723">
        <v>2.9319999999999999</v>
      </c>
      <c r="CI175" s="41">
        <v>41320</v>
      </c>
      <c r="CJ175" s="30">
        <v>1.0232000000000001</v>
      </c>
      <c r="CK175" s="28">
        <v>41320</v>
      </c>
      <c r="CL175" s="30">
        <v>1.4657</v>
      </c>
      <c r="CM175" s="28">
        <v>41320</v>
      </c>
      <c r="CN175" s="30">
        <v>2.2265000000000001</v>
      </c>
      <c r="CO175" s="114">
        <v>41320</v>
      </c>
      <c r="CP175" s="30">
        <v>2.6736</v>
      </c>
      <c r="CQ175" s="28">
        <v>41320</v>
      </c>
      <c r="CR175" s="30">
        <v>3.4874999999999998</v>
      </c>
      <c r="CS175" s="41">
        <v>41320</v>
      </c>
      <c r="CT175" s="30">
        <v>1.2311000000000001</v>
      </c>
      <c r="CU175" s="28">
        <v>41320</v>
      </c>
      <c r="CV175" s="30">
        <v>1.8902000000000001</v>
      </c>
      <c r="CW175" s="28">
        <v>41320</v>
      </c>
      <c r="CX175" s="30">
        <v>2.5495000000000001</v>
      </c>
      <c r="CY175" s="114">
        <v>41320</v>
      </c>
      <c r="CZ175" s="30">
        <v>2.8008999999999999</v>
      </c>
      <c r="DA175" s="28">
        <v>41320</v>
      </c>
      <c r="DB175" s="30">
        <v>3.6629</v>
      </c>
      <c r="DC175" s="41">
        <v>41320</v>
      </c>
      <c r="DD175" s="30">
        <v>1.5361</v>
      </c>
      <c r="DE175" s="28">
        <v>41320</v>
      </c>
      <c r="DF175" s="30">
        <v>2.2890000000000001</v>
      </c>
      <c r="DG175" s="28">
        <v>41320</v>
      </c>
      <c r="DH175" s="30">
        <v>2.8460999999999999</v>
      </c>
      <c r="DI175" s="114">
        <v>41320</v>
      </c>
      <c r="DJ175" s="30">
        <v>3.3519999999999999</v>
      </c>
      <c r="DK175" s="28"/>
      <c r="DL175" s="30"/>
      <c r="DM175" s="41">
        <v>41320</v>
      </c>
      <c r="DN175" s="30">
        <v>1.7404999999999999</v>
      </c>
      <c r="DO175" s="28">
        <v>41320</v>
      </c>
      <c r="DP175" s="30">
        <v>2.5495000000000001</v>
      </c>
      <c r="DQ175" s="28">
        <v>41320</v>
      </c>
      <c r="DR175" s="30">
        <v>3.3014000000000001</v>
      </c>
      <c r="DS175" s="114">
        <v>41320</v>
      </c>
      <c r="DT175" s="30">
        <v>3.6053999999999999</v>
      </c>
      <c r="DU175" s="28"/>
      <c r="DV175" s="30"/>
      <c r="DW175" s="41">
        <v>41320</v>
      </c>
      <c r="DX175" s="30">
        <v>2.7465000000000002</v>
      </c>
      <c r="DY175" s="28">
        <v>41320</v>
      </c>
      <c r="DZ175" s="30">
        <v>4.0964999999999998</v>
      </c>
      <c r="EA175" s="28">
        <v>41320</v>
      </c>
      <c r="EB175" s="30">
        <v>5.0885999999999996</v>
      </c>
      <c r="EC175" s="114">
        <v>41320</v>
      </c>
      <c r="ED175" s="30">
        <v>5.2880000000000003</v>
      </c>
      <c r="EE175" s="28"/>
      <c r="EF175" s="23"/>
      <c r="EG175" s="1446"/>
      <c r="EH175" s="76">
        <v>41320</v>
      </c>
      <c r="EI175" s="284">
        <v>2.4939</v>
      </c>
      <c r="EJ175" s="73">
        <v>41320</v>
      </c>
      <c r="EK175" s="284">
        <v>3.6493000000000002</v>
      </c>
      <c r="EL175" s="73">
        <v>41320</v>
      </c>
      <c r="EM175" s="284">
        <v>4.4089</v>
      </c>
      <c r="EN175" s="73">
        <v>41320</v>
      </c>
      <c r="EO175" s="284">
        <v>4.5900999999999996</v>
      </c>
      <c r="EP175" s="73">
        <v>41320</v>
      </c>
      <c r="EQ175" s="869">
        <v>5.3356000000000003</v>
      </c>
      <c r="ER175" s="76">
        <v>41320</v>
      </c>
      <c r="ES175" s="284">
        <v>2.931</v>
      </c>
      <c r="ET175" s="73">
        <v>41320</v>
      </c>
      <c r="EU175" s="284">
        <v>3.5084</v>
      </c>
      <c r="EV175" s="73">
        <v>41320</v>
      </c>
      <c r="EW175" s="284">
        <v>3.8567</v>
      </c>
      <c r="EX175" s="73">
        <v>41320</v>
      </c>
      <c r="EY175" s="284">
        <v>4.3156999999999996</v>
      </c>
      <c r="EZ175" s="73">
        <v>41320</v>
      </c>
      <c r="FA175" s="284">
        <v>5.0297999999999998</v>
      </c>
      <c r="FB175" s="1446"/>
      <c r="FC175" s="881">
        <v>41320</v>
      </c>
      <c r="FD175" s="184">
        <v>13.754</v>
      </c>
    </row>
    <row r="176" spans="1:160">
      <c r="A176" s="5">
        <f t="shared" si="5"/>
        <v>41327</v>
      </c>
      <c r="B176" s="41">
        <v>41327</v>
      </c>
      <c r="C176" s="30">
        <v>0.20569999999999999</v>
      </c>
      <c r="D176" s="28">
        <v>41327</v>
      </c>
      <c r="E176" s="30">
        <v>0.57699999999999996</v>
      </c>
      <c r="F176" s="28">
        <v>41327</v>
      </c>
      <c r="G176" s="30">
        <v>1.2362</v>
      </c>
      <c r="H176" s="28">
        <v>41327</v>
      </c>
      <c r="I176" s="30">
        <v>1.6703000000000001</v>
      </c>
      <c r="J176" s="28">
        <v>41327</v>
      </c>
      <c r="K176" s="99">
        <v>2.2494000000000001</v>
      </c>
      <c r="L176" s="41">
        <v>41327</v>
      </c>
      <c r="M176" s="30">
        <v>0.59609999999999996</v>
      </c>
      <c r="N176" s="28">
        <v>41327</v>
      </c>
      <c r="O176" s="30">
        <v>1.1507000000000001</v>
      </c>
      <c r="P176" s="28">
        <v>41327</v>
      </c>
      <c r="Q176" s="30">
        <v>1.9468999999999999</v>
      </c>
      <c r="R176" s="28">
        <v>41327</v>
      </c>
      <c r="S176" s="30">
        <v>2.411</v>
      </c>
      <c r="T176" s="28">
        <v>41327</v>
      </c>
      <c r="U176" s="30">
        <v>2.9304999999999999</v>
      </c>
      <c r="V176" s="119">
        <v>41327</v>
      </c>
      <c r="W176" s="30">
        <v>0.53269999999999995</v>
      </c>
      <c r="X176" s="28">
        <v>41327</v>
      </c>
      <c r="Y176" s="30">
        <v>1.1211</v>
      </c>
      <c r="Z176" s="28">
        <v>41327</v>
      </c>
      <c r="AA176" s="30">
        <v>1.9399</v>
      </c>
      <c r="AB176" s="28">
        <v>41327</v>
      </c>
      <c r="AC176" s="30">
        <v>2.4043000000000001</v>
      </c>
      <c r="AD176" s="28">
        <v>41327</v>
      </c>
      <c r="AE176" s="30">
        <v>2.9074</v>
      </c>
      <c r="AF176" s="890">
        <v>41327</v>
      </c>
      <c r="AG176" s="30">
        <v>6.2E-2</v>
      </c>
      <c r="AH176" s="890">
        <v>41327</v>
      </c>
      <c r="AI176" s="30">
        <v>6.2E-2</v>
      </c>
      <c r="AJ176" s="41">
        <v>41327</v>
      </c>
      <c r="AK176" s="30">
        <v>-0.96499999999999997</v>
      </c>
      <c r="AL176" s="28">
        <v>41327</v>
      </c>
      <c r="AM176" s="30">
        <v>-0.83</v>
      </c>
      <c r="AN176" s="28">
        <v>41327</v>
      </c>
      <c r="AO176" s="30">
        <v>0.28499999999999998</v>
      </c>
      <c r="AP176" s="41">
        <v>41327</v>
      </c>
      <c r="AQ176" s="30">
        <v>1.5939999999999999</v>
      </c>
      <c r="AR176" s="28">
        <v>41327</v>
      </c>
      <c r="AS176" s="30">
        <v>1.94</v>
      </c>
      <c r="AT176" s="41">
        <v>41327</v>
      </c>
      <c r="AU176" s="30">
        <v>2.2280000000000002</v>
      </c>
      <c r="AV176" s="119">
        <v>41327</v>
      </c>
      <c r="AW176" s="30">
        <v>2.3698000000000001</v>
      </c>
      <c r="AX176" s="119">
        <v>41327</v>
      </c>
      <c r="AY176" s="99">
        <v>2.484</v>
      </c>
      <c r="AZ176" s="41">
        <v>41327</v>
      </c>
      <c r="BA176" s="30">
        <v>0.3916</v>
      </c>
      <c r="BB176" s="28">
        <v>41327</v>
      </c>
      <c r="BC176" s="30">
        <v>0.95289999999999997</v>
      </c>
      <c r="BD176" s="28">
        <v>41327</v>
      </c>
      <c r="BE176" s="30">
        <v>1.6038000000000001</v>
      </c>
      <c r="BF176" s="28">
        <v>41327</v>
      </c>
      <c r="BG176" s="30">
        <v>1.9422000000000001</v>
      </c>
      <c r="BH176" s="28">
        <v>41327</v>
      </c>
      <c r="BI176" s="30">
        <v>2.4510999999999998</v>
      </c>
      <c r="BJ176" s="890">
        <v>41327</v>
      </c>
      <c r="BK176" s="30">
        <v>2</v>
      </c>
      <c r="BL176" s="890">
        <v>41327</v>
      </c>
      <c r="BM176" s="30">
        <v>2.0110000000000001</v>
      </c>
      <c r="BN176" s="41">
        <v>41327</v>
      </c>
      <c r="BO176" s="30">
        <v>0.315</v>
      </c>
      <c r="BP176" s="28">
        <v>41327</v>
      </c>
      <c r="BQ176" s="30">
        <v>0.66800000000000004</v>
      </c>
      <c r="BR176" s="28">
        <v>41327</v>
      </c>
      <c r="BS176" s="30">
        <v>1.234</v>
      </c>
      <c r="BT176" s="41">
        <v>41327</v>
      </c>
      <c r="BU176" s="30">
        <v>1.597</v>
      </c>
      <c r="BV176" s="28">
        <v>41327</v>
      </c>
      <c r="BW176" s="30">
        <v>2.1709999999999998</v>
      </c>
      <c r="BX176" s="1446"/>
      <c r="BY176" s="93">
        <v>41327</v>
      </c>
      <c r="BZ176" s="723">
        <v>0.88</v>
      </c>
      <c r="CA176" s="28">
        <v>41327</v>
      </c>
      <c r="CB176" s="723">
        <v>1.454</v>
      </c>
      <c r="CC176" s="28">
        <v>41327</v>
      </c>
      <c r="CD176" s="723">
        <v>2.2799999999999998</v>
      </c>
      <c r="CE176" s="28">
        <v>41327</v>
      </c>
      <c r="CF176" s="723">
        <v>2.4260000000000002</v>
      </c>
      <c r="CG176" s="28">
        <v>41327</v>
      </c>
      <c r="CH176" s="723">
        <v>2.8609999999999998</v>
      </c>
      <c r="CI176" s="41">
        <v>41327</v>
      </c>
      <c r="CJ176" s="30">
        <v>0.95109999999999995</v>
      </c>
      <c r="CK176" s="28">
        <v>41327</v>
      </c>
      <c r="CL176" s="30">
        <v>1.3786</v>
      </c>
      <c r="CM176" s="28">
        <v>41327</v>
      </c>
      <c r="CN176" s="30">
        <v>2.1362999999999999</v>
      </c>
      <c r="CO176" s="114">
        <v>41327</v>
      </c>
      <c r="CP176" s="30">
        <v>2.5834000000000001</v>
      </c>
      <c r="CQ176" s="28">
        <v>41327</v>
      </c>
      <c r="CR176" s="30">
        <v>3.4098999999999999</v>
      </c>
      <c r="CS176" s="41">
        <v>41327</v>
      </c>
      <c r="CT176" s="30">
        <v>1.1775</v>
      </c>
      <c r="CU176" s="28">
        <v>41327</v>
      </c>
      <c r="CV176" s="30">
        <v>1.7915999999999999</v>
      </c>
      <c r="CW176" s="28">
        <v>41327</v>
      </c>
      <c r="CX176" s="30">
        <v>2.4479000000000002</v>
      </c>
      <c r="CY176" s="114">
        <v>41327</v>
      </c>
      <c r="CZ176" s="30">
        <v>2.7292999999999998</v>
      </c>
      <c r="DA176" s="28">
        <v>41327</v>
      </c>
      <c r="DB176" s="30">
        <v>3.6038000000000001</v>
      </c>
      <c r="DC176" s="41">
        <v>41327</v>
      </c>
      <c r="DD176" s="30">
        <v>1.4506000000000001</v>
      </c>
      <c r="DE176" s="28">
        <v>41327</v>
      </c>
      <c r="DF176" s="30">
        <v>2.1886000000000001</v>
      </c>
      <c r="DG176" s="28">
        <v>41327</v>
      </c>
      <c r="DH176" s="30">
        <v>2.7427000000000001</v>
      </c>
      <c r="DI176" s="114">
        <v>41327</v>
      </c>
      <c r="DJ176" s="30">
        <v>3.2484999999999999</v>
      </c>
      <c r="DK176" s="28"/>
      <c r="DL176" s="30"/>
      <c r="DM176" s="41">
        <v>41327</v>
      </c>
      <c r="DN176" s="30">
        <v>1.6657</v>
      </c>
      <c r="DO176" s="28">
        <v>41327</v>
      </c>
      <c r="DP176" s="30">
        <v>2.4596999999999998</v>
      </c>
      <c r="DQ176" s="28">
        <v>41327</v>
      </c>
      <c r="DR176" s="30">
        <v>3.2086999999999999</v>
      </c>
      <c r="DS176" s="114">
        <v>41327</v>
      </c>
      <c r="DT176" s="30">
        <v>3.5125999999999999</v>
      </c>
      <c r="DU176" s="28"/>
      <c r="DV176" s="30"/>
      <c r="DW176" s="41">
        <v>41327</v>
      </c>
      <c r="DX176" s="30">
        <v>2.6686999999999999</v>
      </c>
      <c r="DY176" s="28">
        <v>41327</v>
      </c>
      <c r="DZ176" s="30">
        <v>4.0037000000000003</v>
      </c>
      <c r="EA176" s="28">
        <v>41327</v>
      </c>
      <c r="EB176" s="30">
        <v>4.9927000000000001</v>
      </c>
      <c r="EC176" s="114">
        <v>41327</v>
      </c>
      <c r="ED176" s="30">
        <v>5.1921999999999997</v>
      </c>
      <c r="EE176" s="28"/>
      <c r="EF176" s="23"/>
      <c r="EG176" s="1446"/>
      <c r="EH176" s="76">
        <v>41327</v>
      </c>
      <c r="EI176" s="284">
        <v>2.4939</v>
      </c>
      <c r="EJ176" s="73">
        <v>41327</v>
      </c>
      <c r="EK176" s="284">
        <v>3.6493000000000002</v>
      </c>
      <c r="EL176" s="73">
        <v>41327</v>
      </c>
      <c r="EM176" s="284">
        <v>4.4089</v>
      </c>
      <c r="EN176" s="73">
        <v>41327</v>
      </c>
      <c r="EO176" s="284">
        <v>4.5900999999999996</v>
      </c>
      <c r="EP176" s="73">
        <v>41327</v>
      </c>
      <c r="EQ176" s="869">
        <v>5.3356000000000003</v>
      </c>
      <c r="ER176" s="76">
        <v>41327</v>
      </c>
      <c r="ES176" s="284">
        <v>2.931</v>
      </c>
      <c r="ET176" s="73">
        <v>41327</v>
      </c>
      <c r="EU176" s="284">
        <v>3.5084</v>
      </c>
      <c r="EV176" s="73">
        <v>41327</v>
      </c>
      <c r="EW176" s="284">
        <v>3.8567</v>
      </c>
      <c r="EX176" s="73">
        <v>41327</v>
      </c>
      <c r="EY176" s="284">
        <v>4.3156999999999996</v>
      </c>
      <c r="EZ176" s="73">
        <v>41327</v>
      </c>
      <c r="FA176" s="284">
        <v>5.0297999999999998</v>
      </c>
      <c r="FB176" s="1446"/>
      <c r="FC176" s="881">
        <v>41327</v>
      </c>
      <c r="FD176" s="184">
        <v>13.874000000000001</v>
      </c>
    </row>
    <row r="177" spans="1:160">
      <c r="A177" s="5">
        <f t="shared" si="5"/>
        <v>41334</v>
      </c>
      <c r="B177" s="41">
        <v>41334</v>
      </c>
      <c r="C177" s="30">
        <v>0.1013</v>
      </c>
      <c r="D177" s="28">
        <v>41334</v>
      </c>
      <c r="E177" s="30">
        <v>0.43359999999999999</v>
      </c>
      <c r="F177" s="28">
        <v>41334</v>
      </c>
      <c r="G177" s="30">
        <v>1.089</v>
      </c>
      <c r="H177" s="28">
        <v>41334</v>
      </c>
      <c r="I177" s="30">
        <v>1.5255000000000001</v>
      </c>
      <c r="J177" s="28">
        <v>41334</v>
      </c>
      <c r="K177" s="99">
        <v>2.1355</v>
      </c>
      <c r="L177" s="41">
        <v>41334</v>
      </c>
      <c r="M177" s="30">
        <v>0.4793</v>
      </c>
      <c r="N177" s="28">
        <v>41334</v>
      </c>
      <c r="O177" s="30">
        <v>1.0033000000000001</v>
      </c>
      <c r="P177" s="28">
        <v>41334</v>
      </c>
      <c r="Q177" s="30">
        <v>1.8024</v>
      </c>
      <c r="R177" s="28">
        <v>41334</v>
      </c>
      <c r="S177" s="30">
        <v>2.2879999999999998</v>
      </c>
      <c r="T177" s="28">
        <v>41334</v>
      </c>
      <c r="U177" s="30">
        <v>2.8369999999999997</v>
      </c>
      <c r="V177" s="119">
        <v>41334</v>
      </c>
      <c r="W177" s="30">
        <v>0.41739999999999999</v>
      </c>
      <c r="X177" s="28">
        <v>41334</v>
      </c>
      <c r="Y177" s="30">
        <v>0.96519999999999995</v>
      </c>
      <c r="Z177" s="28">
        <v>41334</v>
      </c>
      <c r="AA177" s="30">
        <v>1.7968999999999999</v>
      </c>
      <c r="AB177" s="28">
        <v>41334</v>
      </c>
      <c r="AC177" s="30">
        <v>2.2728999999999999</v>
      </c>
      <c r="AD177" s="28">
        <v>41334</v>
      </c>
      <c r="AE177" s="30">
        <v>2.7923999999999998</v>
      </c>
      <c r="AF177" s="890">
        <v>41334</v>
      </c>
      <c r="AG177" s="30">
        <v>5.8999999999999997E-2</v>
      </c>
      <c r="AH177" s="890">
        <v>41334</v>
      </c>
      <c r="AI177" s="30">
        <v>5.8999999999999997E-2</v>
      </c>
      <c r="AJ177" s="41">
        <v>41334</v>
      </c>
      <c r="AK177" s="30">
        <v>-1.1120000000000001</v>
      </c>
      <c r="AL177" s="28">
        <v>41334</v>
      </c>
      <c r="AM177" s="30">
        <v>-0.83</v>
      </c>
      <c r="AN177" s="28">
        <v>41334</v>
      </c>
      <c r="AO177" s="30">
        <v>0.191</v>
      </c>
      <c r="AP177" s="41">
        <v>41334</v>
      </c>
      <c r="AQ177" s="30">
        <v>1.635</v>
      </c>
      <c r="AR177" s="28">
        <v>41334</v>
      </c>
      <c r="AS177" s="30">
        <v>1.9340000000000002</v>
      </c>
      <c r="AT177" s="41">
        <v>41334</v>
      </c>
      <c r="AU177" s="30">
        <v>2.113</v>
      </c>
      <c r="AV177" s="119">
        <v>41334</v>
      </c>
      <c r="AW177" s="30">
        <v>2.2900999999999998</v>
      </c>
      <c r="AX177" s="119">
        <v>41334</v>
      </c>
      <c r="AY177" s="99">
        <v>2.403</v>
      </c>
      <c r="AZ177" s="41">
        <v>41334</v>
      </c>
      <c r="BA177" s="30">
        <v>0.31490000000000001</v>
      </c>
      <c r="BB177" s="28">
        <v>41334</v>
      </c>
      <c r="BC177" s="30">
        <v>0.84730000000000005</v>
      </c>
      <c r="BD177" s="28">
        <v>41334</v>
      </c>
      <c r="BE177" s="30">
        <v>1.4997</v>
      </c>
      <c r="BF177" s="28">
        <v>41334</v>
      </c>
      <c r="BG177" s="30">
        <v>1.8355999999999999</v>
      </c>
      <c r="BH177" s="28">
        <v>41334</v>
      </c>
      <c r="BI177" s="30">
        <v>2.3460999999999999</v>
      </c>
      <c r="BJ177" s="890">
        <v>41334</v>
      </c>
      <c r="BK177" s="30">
        <v>1.881</v>
      </c>
      <c r="BL177" s="890">
        <v>41334</v>
      </c>
      <c r="BM177" s="30">
        <v>1.9</v>
      </c>
      <c r="BN177" s="41">
        <v>41334</v>
      </c>
      <c r="BO177" s="30">
        <v>0.27500000000000002</v>
      </c>
      <c r="BP177" s="28">
        <v>41334</v>
      </c>
      <c r="BQ177" s="30">
        <v>0.59899999999999998</v>
      </c>
      <c r="BR177" s="28">
        <v>41334</v>
      </c>
      <c r="BS177" s="30">
        <v>1.1419999999999999</v>
      </c>
      <c r="BT177" s="41">
        <v>41334</v>
      </c>
      <c r="BU177" s="30">
        <v>1.528</v>
      </c>
      <c r="BV177" s="28">
        <v>41334</v>
      </c>
      <c r="BW177" s="30">
        <v>2.0209999999999999</v>
      </c>
      <c r="BX177" s="1446"/>
      <c r="BY177" s="93">
        <v>41334</v>
      </c>
      <c r="BZ177" s="723">
        <v>0.752</v>
      </c>
      <c r="CA177" s="28">
        <v>41334</v>
      </c>
      <c r="CB177" s="723">
        <v>1.3140000000000001</v>
      </c>
      <c r="CC177" s="28">
        <v>41334</v>
      </c>
      <c r="CD177" s="723">
        <v>2.1589999999999998</v>
      </c>
      <c r="CE177" s="28">
        <v>41334</v>
      </c>
      <c r="CF177" s="723">
        <v>2.3319999999999999</v>
      </c>
      <c r="CG177" s="28">
        <v>41334</v>
      </c>
      <c r="CH177" s="723">
        <v>2.77</v>
      </c>
      <c r="CI177" s="41">
        <v>41334</v>
      </c>
      <c r="CJ177" s="30">
        <v>0.82589999999999997</v>
      </c>
      <c r="CK177" s="28">
        <v>41334</v>
      </c>
      <c r="CL177" s="30">
        <v>1.2414000000000001</v>
      </c>
      <c r="CM177" s="28">
        <v>41334</v>
      </c>
      <c r="CN177" s="30">
        <v>2.0192000000000001</v>
      </c>
      <c r="CO177" s="114">
        <v>41334</v>
      </c>
      <c r="CP177" s="30">
        <v>2.4773000000000001</v>
      </c>
      <c r="CQ177" s="28">
        <v>41334</v>
      </c>
      <c r="CR177" s="30">
        <v>3.3081999999999998</v>
      </c>
      <c r="CS177" s="41">
        <v>41334</v>
      </c>
      <c r="CT177" s="30">
        <v>1.0299</v>
      </c>
      <c r="CU177" s="28">
        <v>41334</v>
      </c>
      <c r="CV177" s="30">
        <v>1.6320000000000001</v>
      </c>
      <c r="CW177" s="28">
        <v>41334</v>
      </c>
      <c r="CX177" s="30">
        <v>2.3083</v>
      </c>
      <c r="CY177" s="114">
        <v>41334</v>
      </c>
      <c r="CZ177" s="30">
        <v>2.6006999999999998</v>
      </c>
      <c r="DA177" s="28">
        <v>41334</v>
      </c>
      <c r="DB177" s="30">
        <v>3.4797000000000002</v>
      </c>
      <c r="DC177" s="41">
        <v>41334</v>
      </c>
      <c r="DD177" s="30">
        <v>1.3018000000000001</v>
      </c>
      <c r="DE177" s="28">
        <v>41334</v>
      </c>
      <c r="DF177" s="30">
        <v>2.0177999999999998</v>
      </c>
      <c r="DG177" s="28">
        <v>41334</v>
      </c>
      <c r="DH177" s="30">
        <v>2.6019000000000001</v>
      </c>
      <c r="DI177" s="114">
        <v>41334</v>
      </c>
      <c r="DJ177" s="30">
        <v>3.1187</v>
      </c>
      <c r="DK177" s="28"/>
      <c r="DL177" s="30"/>
      <c r="DM177" s="41">
        <v>41334</v>
      </c>
      <c r="DN177" s="30">
        <v>1.5150999999999999</v>
      </c>
      <c r="DO177" s="28">
        <v>41334</v>
      </c>
      <c r="DP177" s="30">
        <v>2.2970999999999999</v>
      </c>
      <c r="DQ177" s="28">
        <v>41334</v>
      </c>
      <c r="DR177" s="30">
        <v>3.0659999999999998</v>
      </c>
      <c r="DS177" s="114">
        <v>41334</v>
      </c>
      <c r="DT177" s="30">
        <v>3.3810000000000002</v>
      </c>
      <c r="DU177" s="28"/>
      <c r="DV177" s="30"/>
      <c r="DW177" s="41">
        <v>41334</v>
      </c>
      <c r="DX177" s="30">
        <v>2.5773000000000001</v>
      </c>
      <c r="DY177" s="28">
        <v>41334</v>
      </c>
      <c r="DZ177" s="30">
        <v>3.9003000000000001</v>
      </c>
      <c r="EA177" s="28">
        <v>41334</v>
      </c>
      <c r="EB177" s="30">
        <v>4.9093999999999998</v>
      </c>
      <c r="EC177" s="114">
        <v>41334</v>
      </c>
      <c r="ED177" s="30">
        <v>5.1199000000000003</v>
      </c>
      <c r="EE177" s="28"/>
      <c r="EF177" s="23"/>
      <c r="EG177" s="1446"/>
      <c r="EH177" s="76">
        <v>41334</v>
      </c>
      <c r="EI177" s="284">
        <v>2.4939</v>
      </c>
      <c r="EJ177" s="73">
        <v>41334</v>
      </c>
      <c r="EK177" s="284">
        <v>3.6493000000000002</v>
      </c>
      <c r="EL177" s="73">
        <v>41334</v>
      </c>
      <c r="EM177" s="284">
        <v>4.4089</v>
      </c>
      <c r="EN177" s="73">
        <v>41334</v>
      </c>
      <c r="EO177" s="284">
        <v>4.5900999999999996</v>
      </c>
      <c r="EP177" s="73">
        <v>41334</v>
      </c>
      <c r="EQ177" s="869">
        <v>5.3356000000000003</v>
      </c>
      <c r="ER177" s="76">
        <v>41334</v>
      </c>
      <c r="ES177" s="284">
        <v>2.931</v>
      </c>
      <c r="ET177" s="73">
        <v>41334</v>
      </c>
      <c r="EU177" s="284">
        <v>3.5084</v>
      </c>
      <c r="EV177" s="73">
        <v>41334</v>
      </c>
      <c r="EW177" s="284">
        <v>3.8567</v>
      </c>
      <c r="EX177" s="73">
        <v>41334</v>
      </c>
      <c r="EY177" s="284">
        <v>4.3156999999999996</v>
      </c>
      <c r="EZ177" s="73">
        <v>41334</v>
      </c>
      <c r="FA177" s="284">
        <v>5.0297999999999998</v>
      </c>
      <c r="FB177" s="1446"/>
      <c r="FC177" s="881">
        <v>41334</v>
      </c>
      <c r="FD177" s="184">
        <v>14.083</v>
      </c>
    </row>
    <row r="178" spans="1:160">
      <c r="A178" s="5">
        <f t="shared" si="5"/>
        <v>41341</v>
      </c>
      <c r="B178" s="41">
        <v>41341</v>
      </c>
      <c r="C178" s="30">
        <v>0.15540000000000001</v>
      </c>
      <c r="D178" s="28">
        <v>41341</v>
      </c>
      <c r="E178" s="30">
        <v>0.53120000000000001</v>
      </c>
      <c r="F178" s="28">
        <v>41341</v>
      </c>
      <c r="G178" s="30">
        <v>1.1788000000000001</v>
      </c>
      <c r="H178" s="28">
        <v>41341</v>
      </c>
      <c r="I178" s="30">
        <v>1.6223000000000001</v>
      </c>
      <c r="J178" s="28">
        <v>41341</v>
      </c>
      <c r="K178" s="99">
        <v>2.2218</v>
      </c>
      <c r="L178" s="41">
        <v>41341</v>
      </c>
      <c r="M178" s="30">
        <v>0.50039999999999996</v>
      </c>
      <c r="N178" s="28">
        <v>41341</v>
      </c>
      <c r="O178" s="30">
        <v>1.0181</v>
      </c>
      <c r="P178" s="28">
        <v>41341</v>
      </c>
      <c r="Q178" s="30">
        <v>1.8071999999999999</v>
      </c>
      <c r="R178" s="28">
        <v>41341</v>
      </c>
      <c r="S178" s="30">
        <v>2.2879</v>
      </c>
      <c r="T178" s="28">
        <v>41341</v>
      </c>
      <c r="U178" s="30">
        <v>2.8749000000000002</v>
      </c>
      <c r="V178" s="119">
        <v>41341</v>
      </c>
      <c r="W178" s="30">
        <v>0.4461</v>
      </c>
      <c r="X178" s="28">
        <v>41341</v>
      </c>
      <c r="Y178" s="30">
        <v>0.98760000000000003</v>
      </c>
      <c r="Z178" s="28">
        <v>41341</v>
      </c>
      <c r="AA178" s="30">
        <v>1.8043</v>
      </c>
      <c r="AB178" s="28">
        <v>41341</v>
      </c>
      <c r="AC178" s="30">
        <v>2.2803</v>
      </c>
      <c r="AD178" s="28">
        <v>41341</v>
      </c>
      <c r="AE178" s="30">
        <v>2.8378999999999999</v>
      </c>
      <c r="AF178" s="890">
        <v>41341</v>
      </c>
      <c r="AG178" s="30">
        <v>5.8999999999999997E-2</v>
      </c>
      <c r="AH178" s="890">
        <v>41341</v>
      </c>
      <c r="AI178" s="30">
        <v>5.8999999999999997E-2</v>
      </c>
      <c r="AJ178" s="41">
        <v>41341</v>
      </c>
      <c r="AK178" s="30">
        <v>-1.175</v>
      </c>
      <c r="AL178" s="28">
        <v>41341</v>
      </c>
      <c r="AM178" s="30">
        <v>-0.83</v>
      </c>
      <c r="AN178" s="28">
        <v>41341</v>
      </c>
      <c r="AO178" s="30">
        <v>0.153</v>
      </c>
      <c r="AP178" s="41">
        <v>41341</v>
      </c>
      <c r="AQ178" s="30">
        <v>1.7229999999999999</v>
      </c>
      <c r="AR178" s="28">
        <v>41341</v>
      </c>
      <c r="AS178" s="30">
        <v>1.9870000000000001</v>
      </c>
      <c r="AT178" s="41">
        <v>41341</v>
      </c>
      <c r="AU178" s="30">
        <v>2.1259999999999999</v>
      </c>
      <c r="AV178" s="119">
        <v>41341</v>
      </c>
      <c r="AW178" s="30">
        <v>2.3022999999999998</v>
      </c>
      <c r="AX178" s="119">
        <v>41341</v>
      </c>
      <c r="AY178" s="99">
        <v>2.4159999999999999</v>
      </c>
      <c r="AZ178" s="41">
        <v>41341</v>
      </c>
      <c r="BA178" s="30">
        <v>0.36609999999999998</v>
      </c>
      <c r="BB178" s="28">
        <v>41341</v>
      </c>
      <c r="BC178" s="30">
        <v>0.89219999999999999</v>
      </c>
      <c r="BD178" s="28">
        <v>41341</v>
      </c>
      <c r="BE178" s="30">
        <v>1.5354000000000001</v>
      </c>
      <c r="BF178" s="28">
        <v>41341</v>
      </c>
      <c r="BG178" s="30">
        <v>1.8683999999999998</v>
      </c>
      <c r="BH178" s="28">
        <v>41341</v>
      </c>
      <c r="BI178" s="30">
        <v>2.4073000000000002</v>
      </c>
      <c r="BJ178" s="890">
        <v>41341</v>
      </c>
      <c r="BK178" s="30">
        <v>1.948</v>
      </c>
      <c r="BL178" s="890">
        <v>41341</v>
      </c>
      <c r="BM178" s="30">
        <v>1.9330000000000001</v>
      </c>
      <c r="BN178" s="41">
        <v>41341</v>
      </c>
      <c r="BO178" s="30">
        <v>0.32200000000000001</v>
      </c>
      <c r="BP178" s="28">
        <v>41341</v>
      </c>
      <c r="BQ178" s="30">
        <v>0.71199999999999997</v>
      </c>
      <c r="BR178" s="28">
        <v>41341</v>
      </c>
      <c r="BS178" s="30">
        <v>1.3069999999999999</v>
      </c>
      <c r="BT178" s="41">
        <v>41341</v>
      </c>
      <c r="BU178" s="30">
        <v>1.7010000000000001</v>
      </c>
      <c r="BV178" s="28">
        <v>41341</v>
      </c>
      <c r="BW178" s="30">
        <v>2.2839999999999998</v>
      </c>
      <c r="BX178" s="1446"/>
      <c r="BY178" s="93">
        <v>41341</v>
      </c>
      <c r="BZ178" s="723">
        <v>0.77700000000000002</v>
      </c>
      <c r="CA178" s="28">
        <v>41341</v>
      </c>
      <c r="CB178" s="723">
        <v>1.3839999999999999</v>
      </c>
      <c r="CC178" s="28">
        <v>41341</v>
      </c>
      <c r="CD178" s="723">
        <v>2.214</v>
      </c>
      <c r="CE178" s="28">
        <v>41341</v>
      </c>
      <c r="CF178" s="723">
        <v>2.3849999999999998</v>
      </c>
      <c r="CG178" s="28">
        <v>41341</v>
      </c>
      <c r="CH178" s="723">
        <v>2.827</v>
      </c>
      <c r="CI178" s="41">
        <v>41341</v>
      </c>
      <c r="CJ178" s="30">
        <v>0.84989999999999999</v>
      </c>
      <c r="CK178" s="28">
        <v>41341</v>
      </c>
      <c r="CL178" s="30">
        <v>1.3129</v>
      </c>
      <c r="CM178" s="28">
        <v>41341</v>
      </c>
      <c r="CN178" s="30">
        <v>2.0817000000000001</v>
      </c>
      <c r="CO178" s="114">
        <v>41341</v>
      </c>
      <c r="CP178" s="30">
        <v>2.5390000000000001</v>
      </c>
      <c r="CQ178" s="28">
        <v>41341</v>
      </c>
      <c r="CR178" s="30">
        <v>3.3730000000000002</v>
      </c>
      <c r="CS178" s="41">
        <v>41341</v>
      </c>
      <c r="CT178" s="30">
        <v>1.0559000000000001</v>
      </c>
      <c r="CU178" s="28">
        <v>41341</v>
      </c>
      <c r="CV178" s="30">
        <v>1.7055</v>
      </c>
      <c r="CW178" s="28">
        <v>41341</v>
      </c>
      <c r="CX178" s="30">
        <v>2.3727999999999998</v>
      </c>
      <c r="CY178" s="114">
        <v>41341</v>
      </c>
      <c r="CZ178" s="30">
        <v>2.6642999999999999</v>
      </c>
      <c r="DA178" s="28">
        <v>41341</v>
      </c>
      <c r="DB178" s="30">
        <v>3.5464000000000002</v>
      </c>
      <c r="DC178" s="41">
        <v>41341</v>
      </c>
      <c r="DD178" s="30">
        <v>1.3176999999999999</v>
      </c>
      <c r="DE178" s="28">
        <v>41341</v>
      </c>
      <c r="DF178" s="30">
        <v>2.0811999999999999</v>
      </c>
      <c r="DG178" s="28">
        <v>41341</v>
      </c>
      <c r="DH178" s="30">
        <v>2.6562999999999999</v>
      </c>
      <c r="DI178" s="114">
        <v>41341</v>
      </c>
      <c r="DJ178" s="30">
        <v>3.1724000000000001</v>
      </c>
      <c r="DK178" s="28"/>
      <c r="DL178" s="30"/>
      <c r="DM178" s="41">
        <v>41341</v>
      </c>
      <c r="DN178" s="30">
        <v>1.5306</v>
      </c>
      <c r="DO178" s="28">
        <v>41341</v>
      </c>
      <c r="DP178" s="30">
        <v>2.3601000000000001</v>
      </c>
      <c r="DQ178" s="28">
        <v>41341</v>
      </c>
      <c r="DR178" s="30">
        <v>3.12</v>
      </c>
      <c r="DS178" s="114">
        <v>41341</v>
      </c>
      <c r="DT178" s="30">
        <v>3.4342000000000001</v>
      </c>
      <c r="DU178" s="28"/>
      <c r="DV178" s="30"/>
      <c r="DW178" s="41">
        <v>41341</v>
      </c>
      <c r="DX178" s="30">
        <v>2.4866000000000001</v>
      </c>
      <c r="DY178" s="28">
        <v>41341</v>
      </c>
      <c r="DZ178" s="30">
        <v>3.8571</v>
      </c>
      <c r="EA178" s="28">
        <v>41341</v>
      </c>
      <c r="EB178" s="30">
        <v>4.8571</v>
      </c>
      <c r="EC178" s="114">
        <v>41341</v>
      </c>
      <c r="ED178" s="30">
        <v>5.0667999999999997</v>
      </c>
      <c r="EE178" s="28"/>
      <c r="EF178" s="23"/>
      <c r="EG178" s="1446"/>
      <c r="EH178" s="76">
        <v>41341</v>
      </c>
      <c r="EI178" s="284">
        <v>2.4939</v>
      </c>
      <c r="EJ178" s="73">
        <v>41341</v>
      </c>
      <c r="EK178" s="284">
        <v>3.6493000000000002</v>
      </c>
      <c r="EL178" s="73">
        <v>41341</v>
      </c>
      <c r="EM178" s="284">
        <v>4.4089</v>
      </c>
      <c r="EN178" s="73">
        <v>41341</v>
      </c>
      <c r="EO178" s="284">
        <v>4.5900999999999996</v>
      </c>
      <c r="EP178" s="73">
        <v>41341</v>
      </c>
      <c r="EQ178" s="869">
        <v>5.3356000000000003</v>
      </c>
      <c r="ER178" s="76">
        <v>41341</v>
      </c>
      <c r="ES178" s="284">
        <v>2.931</v>
      </c>
      <c r="ET178" s="73">
        <v>41341</v>
      </c>
      <c r="EU178" s="284">
        <v>3.5084</v>
      </c>
      <c r="EV178" s="73">
        <v>41341</v>
      </c>
      <c r="EW178" s="284">
        <v>3.8567</v>
      </c>
      <c r="EX178" s="73">
        <v>41341</v>
      </c>
      <c r="EY178" s="284">
        <v>4.3156999999999996</v>
      </c>
      <c r="EZ178" s="73">
        <v>41341</v>
      </c>
      <c r="FA178" s="284">
        <v>5.0297999999999998</v>
      </c>
      <c r="FB178" s="1446"/>
      <c r="FC178" s="881">
        <v>41341</v>
      </c>
      <c r="FD178" s="184">
        <v>13.98</v>
      </c>
    </row>
    <row r="179" spans="1:160">
      <c r="A179" s="5">
        <f t="shared" si="5"/>
        <v>41348</v>
      </c>
      <c r="B179" s="41">
        <v>41348</v>
      </c>
      <c r="C179" s="30">
        <v>9.8100000000000007E-2</v>
      </c>
      <c r="D179" s="28">
        <v>41348</v>
      </c>
      <c r="E179" s="30">
        <v>0.45150000000000001</v>
      </c>
      <c r="F179" s="28">
        <v>41348</v>
      </c>
      <c r="G179" s="30">
        <v>1.0943000000000001</v>
      </c>
      <c r="H179" s="28">
        <v>41348</v>
      </c>
      <c r="I179" s="30">
        <v>1.55</v>
      </c>
      <c r="J179" s="28">
        <v>41348</v>
      </c>
      <c r="K179" s="99">
        <v>2.1680999999999999</v>
      </c>
      <c r="L179" s="41">
        <v>41348</v>
      </c>
      <c r="M179" s="30">
        <v>0.44119999999999998</v>
      </c>
      <c r="N179" s="28">
        <v>41348</v>
      </c>
      <c r="O179" s="30">
        <v>0.95079999999999998</v>
      </c>
      <c r="P179" s="28">
        <v>41348</v>
      </c>
      <c r="Q179" s="30">
        <v>1.7191000000000001</v>
      </c>
      <c r="R179" s="28">
        <v>41348</v>
      </c>
      <c r="S179" s="30">
        <v>2.2174</v>
      </c>
      <c r="T179" s="28">
        <v>41348</v>
      </c>
      <c r="U179" s="30">
        <v>2.8422000000000001</v>
      </c>
      <c r="V179" s="119">
        <v>41348</v>
      </c>
      <c r="W179" s="30">
        <v>0.39319999999999999</v>
      </c>
      <c r="X179" s="28">
        <v>41348</v>
      </c>
      <c r="Y179" s="30">
        <v>0.91659999999999997</v>
      </c>
      <c r="Z179" s="28">
        <v>41348</v>
      </c>
      <c r="AA179" s="30">
        <v>1.7575000000000001</v>
      </c>
      <c r="AB179" s="28">
        <v>41348</v>
      </c>
      <c r="AC179" s="30">
        <v>2.2111000000000001</v>
      </c>
      <c r="AD179" s="28">
        <v>41348</v>
      </c>
      <c r="AE179" s="30">
        <v>2.8014999999999999</v>
      </c>
      <c r="AF179" s="890">
        <v>41348</v>
      </c>
      <c r="AG179" s="30">
        <v>5.7000000000000002E-2</v>
      </c>
      <c r="AH179" s="890">
        <v>41348</v>
      </c>
      <c r="AI179" s="30">
        <v>5.7000000000000002E-2</v>
      </c>
      <c r="AJ179" s="41">
        <v>41348</v>
      </c>
      <c r="AK179" s="30">
        <v>-1.1419999999999999</v>
      </c>
      <c r="AL179" s="28">
        <v>41348</v>
      </c>
      <c r="AM179" s="30">
        <v>-0.83</v>
      </c>
      <c r="AN179" s="28">
        <v>41348</v>
      </c>
      <c r="AO179" s="30">
        <v>0.153</v>
      </c>
      <c r="AP179" s="41">
        <v>41348</v>
      </c>
      <c r="AQ179" s="30">
        <v>1.6440000000000001</v>
      </c>
      <c r="AR179" s="28">
        <v>41348</v>
      </c>
      <c r="AS179" s="30">
        <v>1.9330000000000001</v>
      </c>
      <c r="AT179" s="41">
        <v>41348</v>
      </c>
      <c r="AU179" s="30">
        <v>2.0670000000000002</v>
      </c>
      <c r="AV179" s="119">
        <v>41348</v>
      </c>
      <c r="AW179" s="30">
        <v>2.2538999999999998</v>
      </c>
      <c r="AX179" s="119">
        <v>41348</v>
      </c>
      <c r="AY179" s="99">
        <v>2.3660000000000001</v>
      </c>
      <c r="AZ179" s="41">
        <v>41348</v>
      </c>
      <c r="BA179" s="30">
        <v>0.33429999999999999</v>
      </c>
      <c r="BB179" s="28">
        <v>41348</v>
      </c>
      <c r="BC179" s="30">
        <v>0.85140000000000005</v>
      </c>
      <c r="BD179" s="28">
        <v>41348</v>
      </c>
      <c r="BE179" s="30">
        <v>1.5175000000000001</v>
      </c>
      <c r="BF179" s="28">
        <v>41348</v>
      </c>
      <c r="BG179" s="30">
        <v>1.8749</v>
      </c>
      <c r="BH179" s="28">
        <v>41348</v>
      </c>
      <c r="BI179" s="30">
        <v>2.4367000000000001</v>
      </c>
      <c r="BJ179" s="890">
        <v>41348</v>
      </c>
      <c r="BK179" s="30">
        <v>1.9550000000000001</v>
      </c>
      <c r="BL179" s="890">
        <v>41348</v>
      </c>
      <c r="BM179" s="30">
        <v>1.9430000000000001</v>
      </c>
      <c r="BN179" s="41">
        <v>41348</v>
      </c>
      <c r="BO179" s="30">
        <v>0.313</v>
      </c>
      <c r="BP179" s="28">
        <v>41348</v>
      </c>
      <c r="BQ179" s="30">
        <v>0.67200000000000004</v>
      </c>
      <c r="BR179" s="28">
        <v>41348</v>
      </c>
      <c r="BS179" s="30">
        <v>1.2570000000000001</v>
      </c>
      <c r="BT179" s="41">
        <v>41348</v>
      </c>
      <c r="BU179" s="30">
        <v>1.653</v>
      </c>
      <c r="BV179" s="28">
        <v>41348</v>
      </c>
      <c r="BW179" s="30">
        <v>2.2370000000000001</v>
      </c>
      <c r="BX179" s="1446"/>
      <c r="BY179" s="93">
        <v>41348</v>
      </c>
      <c r="BZ179" s="723">
        <v>0.754</v>
      </c>
      <c r="CA179" s="28">
        <v>41348</v>
      </c>
      <c r="CB179" s="723">
        <v>1.3082</v>
      </c>
      <c r="CC179" s="28">
        <v>41348</v>
      </c>
      <c r="CD179" s="723">
        <v>2.133</v>
      </c>
      <c r="CE179" s="28">
        <v>41348</v>
      </c>
      <c r="CF179" s="723">
        <v>2.3224999999999998</v>
      </c>
      <c r="CG179" s="28">
        <v>41348</v>
      </c>
      <c r="CH179" s="723">
        <v>2.7738</v>
      </c>
      <c r="CI179" s="41">
        <v>41348</v>
      </c>
      <c r="CJ179" s="30">
        <v>0.82899999999999996</v>
      </c>
      <c r="CK179" s="28">
        <v>41348</v>
      </c>
      <c r="CL179" s="30">
        <v>1.2435</v>
      </c>
      <c r="CM179" s="28">
        <v>41348</v>
      </c>
      <c r="CN179" s="30">
        <v>2.0129999999999999</v>
      </c>
      <c r="CO179" s="114">
        <v>41348</v>
      </c>
      <c r="CP179" s="30">
        <v>2.4723000000000002</v>
      </c>
      <c r="CQ179" s="28">
        <v>41348</v>
      </c>
      <c r="CR179" s="30">
        <v>3.3092999999999999</v>
      </c>
      <c r="CS179" s="41">
        <v>41348</v>
      </c>
      <c r="CT179" s="30">
        <v>1.1023000000000001</v>
      </c>
      <c r="CU179" s="28">
        <v>41348</v>
      </c>
      <c r="CV179" s="30">
        <v>1.7034</v>
      </c>
      <c r="CW179" s="28">
        <v>41348</v>
      </c>
      <c r="CX179" s="30">
        <v>2.3715000000000002</v>
      </c>
      <c r="CY179" s="114">
        <v>41348</v>
      </c>
      <c r="CZ179" s="30">
        <v>2.6650999999999998</v>
      </c>
      <c r="DA179" s="28">
        <v>41348</v>
      </c>
      <c r="DB179" s="30">
        <v>3.5501</v>
      </c>
      <c r="DC179" s="41">
        <v>41348</v>
      </c>
      <c r="DD179" s="30">
        <v>1.2713000000000001</v>
      </c>
      <c r="DE179" s="28">
        <v>41348</v>
      </c>
      <c r="DF179" s="30">
        <v>1.9762999999999999</v>
      </c>
      <c r="DG179" s="28">
        <v>41348</v>
      </c>
      <c r="DH179" s="30">
        <v>2.5621</v>
      </c>
      <c r="DI179" s="114">
        <v>41348</v>
      </c>
      <c r="DJ179" s="30">
        <v>3.0802</v>
      </c>
      <c r="DK179" s="28"/>
      <c r="DL179" s="30"/>
      <c r="DM179" s="41">
        <v>41348</v>
      </c>
      <c r="DN179" s="30">
        <v>1.5</v>
      </c>
      <c r="DO179" s="28">
        <v>41348</v>
      </c>
      <c r="DP179" s="30">
        <v>2.2810000000000001</v>
      </c>
      <c r="DQ179" s="28">
        <v>41348</v>
      </c>
      <c r="DR179" s="30">
        <v>3.0417000000000001</v>
      </c>
      <c r="DS179" s="114">
        <v>41348</v>
      </c>
      <c r="DT179" s="30">
        <v>3.3578999999999999</v>
      </c>
      <c r="DU179" s="28"/>
      <c r="DV179" s="30"/>
      <c r="DW179" s="41">
        <v>41348</v>
      </c>
      <c r="DX179" s="30">
        <v>2.4718</v>
      </c>
      <c r="DY179" s="28">
        <v>41348</v>
      </c>
      <c r="DZ179" s="30">
        <v>3.7938000000000001</v>
      </c>
      <c r="EA179" s="28">
        <v>41348</v>
      </c>
      <c r="EB179" s="30">
        <v>4.7946</v>
      </c>
      <c r="EC179" s="114">
        <v>41348</v>
      </c>
      <c r="ED179" s="30">
        <v>5.0063000000000004</v>
      </c>
      <c r="EE179" s="28"/>
      <c r="EF179" s="23"/>
      <c r="EG179" s="1446"/>
      <c r="EH179" s="76">
        <v>41348</v>
      </c>
      <c r="EI179" s="284">
        <v>2.4939</v>
      </c>
      <c r="EJ179" s="73">
        <v>41348</v>
      </c>
      <c r="EK179" s="284">
        <v>3.6493000000000002</v>
      </c>
      <c r="EL179" s="73">
        <v>41348</v>
      </c>
      <c r="EM179" s="284">
        <v>4.4089</v>
      </c>
      <c r="EN179" s="73">
        <v>41348</v>
      </c>
      <c r="EO179" s="284">
        <v>4.5900999999999996</v>
      </c>
      <c r="EP179" s="73">
        <v>41348</v>
      </c>
      <c r="EQ179" s="869">
        <v>5.3356000000000003</v>
      </c>
      <c r="ER179" s="76">
        <v>41348</v>
      </c>
      <c r="ES179" s="284">
        <v>2.931</v>
      </c>
      <c r="ET179" s="73">
        <v>41348</v>
      </c>
      <c r="EU179" s="284">
        <v>3.5084</v>
      </c>
      <c r="EV179" s="73">
        <v>41348</v>
      </c>
      <c r="EW179" s="284">
        <v>3.8567</v>
      </c>
      <c r="EX179" s="73">
        <v>41348</v>
      </c>
      <c r="EY179" s="284">
        <v>4.3156999999999996</v>
      </c>
      <c r="EZ179" s="73">
        <v>41348</v>
      </c>
      <c r="FA179" s="284">
        <v>5.0297999999999998</v>
      </c>
      <c r="FB179" s="1446"/>
      <c r="FC179" s="881">
        <v>41348</v>
      </c>
      <c r="FD179" s="184">
        <v>14.034000000000001</v>
      </c>
    </row>
    <row r="180" spans="1:160">
      <c r="A180" s="5">
        <f t="shared" si="5"/>
        <v>41355</v>
      </c>
      <c r="B180" s="41">
        <v>41355</v>
      </c>
      <c r="C180" s="30">
        <v>7.6200000000000004E-2</v>
      </c>
      <c r="D180" s="28">
        <v>41355</v>
      </c>
      <c r="E180" s="30">
        <v>0.4027</v>
      </c>
      <c r="F180" s="28">
        <v>41355</v>
      </c>
      <c r="G180" s="30">
        <v>1.0125999999999999</v>
      </c>
      <c r="H180" s="28">
        <v>41355</v>
      </c>
      <c r="I180" s="30">
        <v>1.4696</v>
      </c>
      <c r="J180" s="28">
        <v>41355</v>
      </c>
      <c r="K180" s="99">
        <v>2.0720000000000001</v>
      </c>
      <c r="L180" s="41">
        <v>41355</v>
      </c>
      <c r="M180" s="30">
        <v>0.43180000000000002</v>
      </c>
      <c r="N180" s="28">
        <v>41355</v>
      </c>
      <c r="O180" s="30">
        <v>0.96640000000000004</v>
      </c>
      <c r="P180" s="28">
        <v>41355</v>
      </c>
      <c r="Q180" s="30">
        <v>1.7111000000000001</v>
      </c>
      <c r="R180" s="28">
        <v>41355</v>
      </c>
      <c r="S180" s="30">
        <v>2.1972</v>
      </c>
      <c r="T180" s="28">
        <v>41355</v>
      </c>
      <c r="U180" s="30">
        <v>2.7913999999999999</v>
      </c>
      <c r="V180" s="119">
        <v>41355</v>
      </c>
      <c r="W180" s="30">
        <v>0.38519999999999999</v>
      </c>
      <c r="X180" s="28">
        <v>41355</v>
      </c>
      <c r="Y180" s="30">
        <v>0.92359999999999998</v>
      </c>
      <c r="Z180" s="28">
        <v>41355</v>
      </c>
      <c r="AA180" s="30">
        <v>1.7309000000000001</v>
      </c>
      <c r="AB180" s="28">
        <v>41355</v>
      </c>
      <c r="AC180" s="30">
        <v>2.1823000000000001</v>
      </c>
      <c r="AD180" s="28">
        <v>41355</v>
      </c>
      <c r="AE180" s="30">
        <v>2.7422</v>
      </c>
      <c r="AF180" s="890">
        <v>41355</v>
      </c>
      <c r="AG180" s="30">
        <v>5.7000000000000002E-2</v>
      </c>
      <c r="AH180" s="890">
        <v>41355</v>
      </c>
      <c r="AI180" s="30">
        <v>5.6000000000000001E-2</v>
      </c>
      <c r="AJ180" s="41">
        <v>41355</v>
      </c>
      <c r="AK180" s="30">
        <v>-1.135</v>
      </c>
      <c r="AL180" s="28">
        <v>41355</v>
      </c>
      <c r="AM180" s="30">
        <v>-0.83</v>
      </c>
      <c r="AN180" s="28">
        <v>41355</v>
      </c>
      <c r="AO180" s="30">
        <v>0.153</v>
      </c>
      <c r="AP180" s="41">
        <v>41355</v>
      </c>
      <c r="AQ180" s="30">
        <v>1.633</v>
      </c>
      <c r="AR180" s="28">
        <v>41355</v>
      </c>
      <c r="AS180" s="30">
        <v>1.879</v>
      </c>
      <c r="AT180" s="41">
        <v>41355</v>
      </c>
      <c r="AU180" s="30">
        <v>2.0190000000000001</v>
      </c>
      <c r="AV180" s="119">
        <v>41355</v>
      </c>
      <c r="AW180" s="30">
        <v>2.1977000000000002</v>
      </c>
      <c r="AX180" s="119">
        <v>41355</v>
      </c>
      <c r="AY180" s="99">
        <v>2.3029999999999999</v>
      </c>
      <c r="AZ180" s="41">
        <v>41355</v>
      </c>
      <c r="BA180" s="30">
        <v>0.32490000000000002</v>
      </c>
      <c r="BB180" s="28">
        <v>41355</v>
      </c>
      <c r="BC180" s="30">
        <v>0.82630000000000003</v>
      </c>
      <c r="BD180" s="28">
        <v>41355</v>
      </c>
      <c r="BE180" s="30">
        <v>1.4401999999999999</v>
      </c>
      <c r="BF180" s="28">
        <v>41355</v>
      </c>
      <c r="BG180" s="30">
        <v>1.79</v>
      </c>
      <c r="BH180" s="28">
        <v>41355</v>
      </c>
      <c r="BI180" s="30">
        <v>2.3214999999999999</v>
      </c>
      <c r="BJ180" s="890">
        <v>41355</v>
      </c>
      <c r="BK180" s="30">
        <v>1.853</v>
      </c>
      <c r="BL180" s="890">
        <v>41355</v>
      </c>
      <c r="BM180" s="30">
        <v>1.8519999999999999</v>
      </c>
      <c r="BN180" s="41">
        <v>41355</v>
      </c>
      <c r="BO180" s="30">
        <v>0.314</v>
      </c>
      <c r="BP180" s="28">
        <v>41355</v>
      </c>
      <c r="BQ180" s="30">
        <v>0.65700000000000003</v>
      </c>
      <c r="BR180" s="28">
        <v>41355</v>
      </c>
      <c r="BS180" s="30">
        <v>1.224</v>
      </c>
      <c r="BT180" s="41">
        <v>41355</v>
      </c>
      <c r="BU180" s="30">
        <v>1.6179999999999999</v>
      </c>
      <c r="BV180" s="28">
        <v>41355</v>
      </c>
      <c r="BW180" s="30">
        <v>2.1880000000000002</v>
      </c>
      <c r="BX180" s="1446"/>
      <c r="BY180" s="93">
        <v>41355</v>
      </c>
      <c r="BZ180" s="723">
        <v>0.77</v>
      </c>
      <c r="CA180" s="28">
        <v>41355</v>
      </c>
      <c r="CB180" s="723">
        <v>1.294</v>
      </c>
      <c r="CC180" s="28">
        <v>41355</v>
      </c>
      <c r="CD180" s="723">
        <v>2.069</v>
      </c>
      <c r="CE180" s="28">
        <v>41355</v>
      </c>
      <c r="CF180" s="723">
        <v>2.2799999999999998</v>
      </c>
      <c r="CG180" s="28">
        <v>41355</v>
      </c>
      <c r="CH180" s="723">
        <v>2.6819999999999999</v>
      </c>
      <c r="CI180" s="41">
        <v>41355</v>
      </c>
      <c r="CJ180" s="30">
        <v>0.81659999999999999</v>
      </c>
      <c r="CK180" s="28">
        <v>41355</v>
      </c>
      <c r="CL180" s="30">
        <v>1.1940999999999999</v>
      </c>
      <c r="CM180" s="28">
        <v>41355</v>
      </c>
      <c r="CN180" s="30">
        <v>1.9428999999999998</v>
      </c>
      <c r="CO180" s="114">
        <v>41355</v>
      </c>
      <c r="CP180" s="30">
        <v>2.399</v>
      </c>
      <c r="CQ180" s="28">
        <v>41355</v>
      </c>
      <c r="CR180" s="30">
        <v>3.1429999999999998</v>
      </c>
      <c r="CS180" s="41">
        <v>41355</v>
      </c>
      <c r="CT180" s="30">
        <v>1.0993999999999999</v>
      </c>
      <c r="CU180" s="28">
        <v>41355</v>
      </c>
      <c r="CV180" s="30">
        <v>1.7665</v>
      </c>
      <c r="CW180" s="28">
        <v>41355</v>
      </c>
      <c r="CX180" s="30">
        <v>2.3338000000000001</v>
      </c>
      <c r="CY180" s="114">
        <v>41355</v>
      </c>
      <c r="CZ180" s="30">
        <v>2.6040999999999999</v>
      </c>
      <c r="DA180" s="28">
        <v>41355</v>
      </c>
      <c r="DB180" s="30">
        <v>3.4462000000000002</v>
      </c>
      <c r="DC180" s="41">
        <v>41355</v>
      </c>
      <c r="DD180" s="30">
        <v>1.2597</v>
      </c>
      <c r="DE180" s="28">
        <v>41355</v>
      </c>
      <c r="DF180" s="30">
        <v>1.9276</v>
      </c>
      <c r="DG180" s="28">
        <v>41355</v>
      </c>
      <c r="DH180" s="30">
        <v>2.4927999999999999</v>
      </c>
      <c r="DI180" s="114">
        <v>41355</v>
      </c>
      <c r="DJ180" s="30">
        <v>3.0076000000000001</v>
      </c>
      <c r="DK180" s="28"/>
      <c r="DL180" s="30"/>
      <c r="DM180" s="41">
        <v>41355</v>
      </c>
      <c r="DN180" s="30">
        <v>1.5037</v>
      </c>
      <c r="DO180" s="28">
        <v>41355</v>
      </c>
      <c r="DP180" s="30">
        <v>2.2477</v>
      </c>
      <c r="DQ180" s="28">
        <v>41355</v>
      </c>
      <c r="DR180" s="30">
        <v>2.9877000000000002</v>
      </c>
      <c r="DS180" s="114">
        <v>41355</v>
      </c>
      <c r="DT180" s="30">
        <v>3.3006000000000002</v>
      </c>
      <c r="DU180" s="28"/>
      <c r="DV180" s="30"/>
      <c r="DW180" s="41">
        <v>41355</v>
      </c>
      <c r="DX180" s="30">
        <v>2.5571000000000002</v>
      </c>
      <c r="DY180" s="28">
        <v>41355</v>
      </c>
      <c r="DZ180" s="30">
        <v>3.8420999999999998</v>
      </c>
      <c r="EA180" s="28">
        <v>41355</v>
      </c>
      <c r="EB180" s="30">
        <v>4.8222000000000005</v>
      </c>
      <c r="EC180" s="114">
        <v>41355</v>
      </c>
      <c r="ED180" s="30">
        <v>5.0305999999999997</v>
      </c>
      <c r="EE180" s="28"/>
      <c r="EF180" s="23"/>
      <c r="EG180" s="1446"/>
      <c r="EH180" s="76">
        <v>41355</v>
      </c>
      <c r="EI180" s="284">
        <v>2.4939</v>
      </c>
      <c r="EJ180" s="73">
        <v>41355</v>
      </c>
      <c r="EK180" s="284">
        <v>3.6493000000000002</v>
      </c>
      <c r="EL180" s="73">
        <v>41355</v>
      </c>
      <c r="EM180" s="284">
        <v>4.4089</v>
      </c>
      <c r="EN180" s="73">
        <v>41355</v>
      </c>
      <c r="EO180" s="284">
        <v>4.5900999999999996</v>
      </c>
      <c r="EP180" s="73">
        <v>41355</v>
      </c>
      <c r="EQ180" s="869">
        <v>5.3356000000000003</v>
      </c>
      <c r="ER180" s="76">
        <v>41355</v>
      </c>
      <c r="ES180" s="284">
        <v>2.931</v>
      </c>
      <c r="ET180" s="73">
        <v>41355</v>
      </c>
      <c r="EU180" s="284">
        <v>3.5084</v>
      </c>
      <c r="EV180" s="73">
        <v>41355</v>
      </c>
      <c r="EW180" s="284">
        <v>3.8567</v>
      </c>
      <c r="EX180" s="73">
        <v>41355</v>
      </c>
      <c r="EY180" s="284">
        <v>4.3156999999999996</v>
      </c>
      <c r="EZ180" s="73">
        <v>41355</v>
      </c>
      <c r="FA180" s="284">
        <v>5.0297999999999998</v>
      </c>
      <c r="FB180" s="1446"/>
      <c r="FC180" s="881">
        <v>41355</v>
      </c>
      <c r="FD180" s="184">
        <v>14.159000000000001</v>
      </c>
    </row>
    <row r="181" spans="1:160">
      <c r="A181" s="5">
        <f t="shared" si="5"/>
        <v>41362</v>
      </c>
      <c r="B181" s="41">
        <v>41362</v>
      </c>
      <c r="C181" s="30">
        <v>3.85E-2</v>
      </c>
      <c r="D181" s="28">
        <v>41362</v>
      </c>
      <c r="E181" s="30">
        <v>0.34910000000000002</v>
      </c>
      <c r="F181" s="28">
        <v>41362</v>
      </c>
      <c r="G181" s="30">
        <v>0.95520000000000005</v>
      </c>
      <c r="H181" s="28">
        <v>41362</v>
      </c>
      <c r="I181" s="30">
        <v>1.3980999999999999</v>
      </c>
      <c r="J181" s="28">
        <v>41362</v>
      </c>
      <c r="K181" s="99">
        <v>2.0286</v>
      </c>
      <c r="L181" s="41">
        <v>41362</v>
      </c>
      <c r="M181" s="30">
        <v>0.41909999999999997</v>
      </c>
      <c r="N181" s="28">
        <v>41362</v>
      </c>
      <c r="O181" s="30">
        <v>1</v>
      </c>
      <c r="P181" s="28">
        <v>41362</v>
      </c>
      <c r="Q181" s="30">
        <v>1.7305999999999999</v>
      </c>
      <c r="R181" s="28">
        <v>41362</v>
      </c>
      <c r="S181" s="30">
        <v>2.2115</v>
      </c>
      <c r="T181" s="28">
        <v>41362</v>
      </c>
      <c r="U181" s="30">
        <v>2.8014000000000001</v>
      </c>
      <c r="V181" s="119">
        <v>41362</v>
      </c>
      <c r="W181" s="30">
        <v>0.36959999999999998</v>
      </c>
      <c r="X181" s="28">
        <v>41362</v>
      </c>
      <c r="Y181" s="30">
        <v>0.95430000000000004</v>
      </c>
      <c r="Z181" s="28">
        <v>41362</v>
      </c>
      <c r="AA181" s="30">
        <v>1.7224999999999999</v>
      </c>
      <c r="AB181" s="28">
        <v>41362</v>
      </c>
      <c r="AC181" s="30">
        <v>2.1838000000000002</v>
      </c>
      <c r="AD181" s="28">
        <v>41362</v>
      </c>
      <c r="AE181" s="30">
        <v>2.7591999999999999</v>
      </c>
      <c r="AF181" s="890">
        <v>41362</v>
      </c>
      <c r="AG181" s="30">
        <v>5.7000000000000002E-2</v>
      </c>
      <c r="AH181" s="890">
        <v>41362</v>
      </c>
      <c r="AI181" s="30">
        <v>5.7000000000000002E-2</v>
      </c>
      <c r="AJ181" s="41">
        <v>41362</v>
      </c>
      <c r="AK181" s="30">
        <v>-1.1930000000000001</v>
      </c>
      <c r="AL181" s="28">
        <v>41362</v>
      </c>
      <c r="AM181" s="30">
        <v>-0.83</v>
      </c>
      <c r="AN181" s="28">
        <v>41362</v>
      </c>
      <c r="AO181" s="30">
        <v>8.5000000000000006E-2</v>
      </c>
      <c r="AP181" s="41">
        <v>41362</v>
      </c>
      <c r="AQ181" s="30">
        <v>1.6560000000000001</v>
      </c>
      <c r="AR181" s="28">
        <v>41362</v>
      </c>
      <c r="AS181" s="30">
        <v>1.956</v>
      </c>
      <c r="AT181" s="41">
        <v>41362</v>
      </c>
      <c r="AU181" s="30">
        <v>2.0249999999999999</v>
      </c>
      <c r="AV181" s="119">
        <v>41362</v>
      </c>
      <c r="AW181" s="30">
        <v>2.2166000000000001</v>
      </c>
      <c r="AX181" s="119">
        <v>41362</v>
      </c>
      <c r="AY181" s="99">
        <v>2.3260000000000001</v>
      </c>
      <c r="AZ181" s="41">
        <v>41362</v>
      </c>
      <c r="BA181" s="30">
        <v>0.31809999999999999</v>
      </c>
      <c r="BB181" s="28">
        <v>41362</v>
      </c>
      <c r="BC181" s="30">
        <v>0.82330000000000003</v>
      </c>
      <c r="BD181" s="28">
        <v>41362</v>
      </c>
      <c r="BE181" s="30">
        <v>1.413</v>
      </c>
      <c r="BF181" s="28">
        <v>41362</v>
      </c>
      <c r="BG181" s="30">
        <v>1.7528999999999999</v>
      </c>
      <c r="BH181" s="28">
        <v>41362</v>
      </c>
      <c r="BI181" s="30">
        <v>2.3119999999999998</v>
      </c>
      <c r="BJ181" s="890">
        <v>41362</v>
      </c>
      <c r="BK181" s="30">
        <v>1.8220000000000001</v>
      </c>
      <c r="BL181" s="890">
        <v>41362</v>
      </c>
      <c r="BM181" s="30">
        <v>1.8120000000000001</v>
      </c>
      <c r="BN181" s="41">
        <v>41362</v>
      </c>
      <c r="BO181" s="30">
        <v>0.29899999999999999</v>
      </c>
      <c r="BP181" s="28">
        <v>41362</v>
      </c>
      <c r="BQ181" s="30">
        <v>0.625</v>
      </c>
      <c r="BR181" s="28">
        <v>41362</v>
      </c>
      <c r="BS181" s="30">
        <v>1.179</v>
      </c>
      <c r="BT181" s="41">
        <v>41362</v>
      </c>
      <c r="BU181" s="30">
        <v>1.5739999999999998</v>
      </c>
      <c r="BV181" s="28">
        <v>41362</v>
      </c>
      <c r="BW181" s="30">
        <v>2.153</v>
      </c>
      <c r="BX181" s="1446"/>
      <c r="BY181" s="93">
        <v>41362</v>
      </c>
      <c r="BZ181" s="723">
        <v>0.77400000000000002</v>
      </c>
      <c r="CA181" s="28">
        <v>41362</v>
      </c>
      <c r="CB181" s="723">
        <v>1.294</v>
      </c>
      <c r="CC181" s="28">
        <v>41362</v>
      </c>
      <c r="CD181" s="723">
        <v>2.0449999999999999</v>
      </c>
      <c r="CE181" s="28">
        <v>41362</v>
      </c>
      <c r="CF181" s="723">
        <v>2.2570000000000001</v>
      </c>
      <c r="CG181" s="28">
        <v>41362</v>
      </c>
      <c r="CH181" s="723">
        <v>2.6520000000000001</v>
      </c>
      <c r="CI181" s="41">
        <v>41362</v>
      </c>
      <c r="CJ181" s="30">
        <v>0.79010000000000002</v>
      </c>
      <c r="CK181" s="28">
        <v>41362</v>
      </c>
      <c r="CL181" s="30">
        <v>1.1676</v>
      </c>
      <c r="CM181" s="28">
        <v>41362</v>
      </c>
      <c r="CN181" s="30">
        <v>1.895</v>
      </c>
      <c r="CO181" s="114">
        <v>41362</v>
      </c>
      <c r="CP181" s="30">
        <v>2.3599000000000001</v>
      </c>
      <c r="CQ181" s="28">
        <v>41362</v>
      </c>
      <c r="CR181" s="30">
        <v>3.0971000000000002</v>
      </c>
      <c r="CS181" s="41">
        <v>41362</v>
      </c>
      <c r="CT181" s="30">
        <v>1.05</v>
      </c>
      <c r="CU181" s="28">
        <v>41362</v>
      </c>
      <c r="CV181" s="30">
        <v>1.7170999999999998</v>
      </c>
      <c r="CW181" s="28">
        <v>41362</v>
      </c>
      <c r="CX181" s="30">
        <v>2.2631000000000001</v>
      </c>
      <c r="CY181" s="114">
        <v>41362</v>
      </c>
      <c r="CZ181" s="30">
        <v>2.5423</v>
      </c>
      <c r="DA181" s="28">
        <v>41362</v>
      </c>
      <c r="DB181" s="30">
        <v>3.3774999999999999</v>
      </c>
      <c r="DC181" s="41">
        <v>41362</v>
      </c>
      <c r="DD181" s="30">
        <v>1.2381</v>
      </c>
      <c r="DE181" s="28">
        <v>41362</v>
      </c>
      <c r="DF181" s="30">
        <v>1.9060000000000001</v>
      </c>
      <c r="DG181" s="28">
        <v>41362</v>
      </c>
      <c r="DH181" s="30">
        <v>2.4497999999999998</v>
      </c>
      <c r="DI181" s="114">
        <v>41362</v>
      </c>
      <c r="DJ181" s="30">
        <v>2.9735</v>
      </c>
      <c r="DK181" s="28"/>
      <c r="DL181" s="30"/>
      <c r="DM181" s="41">
        <v>41362</v>
      </c>
      <c r="DN181" s="30">
        <v>1.5095000000000001</v>
      </c>
      <c r="DO181" s="28">
        <v>41362</v>
      </c>
      <c r="DP181" s="30">
        <v>2.2534999999999998</v>
      </c>
      <c r="DQ181" s="28">
        <v>41362</v>
      </c>
      <c r="DR181" s="30">
        <v>2.9721000000000002</v>
      </c>
      <c r="DS181" s="114">
        <v>41362</v>
      </c>
      <c r="DT181" s="30">
        <v>3.2938999999999998</v>
      </c>
      <c r="DU181" s="28"/>
      <c r="DV181" s="30"/>
      <c r="DW181" s="41">
        <v>41362</v>
      </c>
      <c r="DX181" s="30">
        <v>2.5781999999999998</v>
      </c>
      <c r="DY181" s="28">
        <v>41362</v>
      </c>
      <c r="DZ181" s="30">
        <v>3.8632</v>
      </c>
      <c r="EA181" s="28">
        <v>41362</v>
      </c>
      <c r="EB181" s="30">
        <v>4.8220000000000001</v>
      </c>
      <c r="EC181" s="114">
        <v>41362</v>
      </c>
      <c r="ED181" s="30">
        <v>5.0392000000000001</v>
      </c>
      <c r="EE181" s="28"/>
      <c r="EF181" s="23"/>
      <c r="EG181" s="1446"/>
      <c r="EH181" s="76">
        <v>41362</v>
      </c>
      <c r="EI181" s="284">
        <v>2.4939</v>
      </c>
      <c r="EJ181" s="73">
        <v>41362</v>
      </c>
      <c r="EK181" s="284">
        <v>3.6493000000000002</v>
      </c>
      <c r="EL181" s="73">
        <v>41362</v>
      </c>
      <c r="EM181" s="284">
        <v>4.4089</v>
      </c>
      <c r="EN181" s="73">
        <v>41362</v>
      </c>
      <c r="EO181" s="284">
        <v>4.5900999999999996</v>
      </c>
      <c r="EP181" s="73">
        <v>41362</v>
      </c>
      <c r="EQ181" s="869">
        <v>5.3356000000000003</v>
      </c>
      <c r="ER181" s="76">
        <v>41362</v>
      </c>
      <c r="ES181" s="284">
        <v>2.931</v>
      </c>
      <c r="ET181" s="73">
        <v>41362</v>
      </c>
      <c r="EU181" s="284">
        <v>3.5084</v>
      </c>
      <c r="EV181" s="73">
        <v>41362</v>
      </c>
      <c r="EW181" s="284">
        <v>3.8567</v>
      </c>
      <c r="EX181" s="73">
        <v>41362</v>
      </c>
      <c r="EY181" s="284">
        <v>4.3156999999999996</v>
      </c>
      <c r="EZ181" s="73">
        <v>41362</v>
      </c>
      <c r="FA181" s="284">
        <v>5.0297999999999998</v>
      </c>
      <c r="FB181" s="1446"/>
      <c r="FC181" s="881">
        <v>41362</v>
      </c>
      <c r="FD181" s="184">
        <v>14.114000000000001</v>
      </c>
    </row>
    <row r="182" spans="1:160">
      <c r="A182" s="5">
        <f t="shared" si="5"/>
        <v>41369</v>
      </c>
      <c r="B182" s="41">
        <v>41369</v>
      </c>
      <c r="C182" s="30">
        <v>3.1E-2</v>
      </c>
      <c r="D182" s="28">
        <v>41369</v>
      </c>
      <c r="E182" s="30">
        <v>0.32</v>
      </c>
      <c r="F182" s="28">
        <v>41369</v>
      </c>
      <c r="G182" s="30">
        <v>0.87839999999999996</v>
      </c>
      <c r="H182" s="28">
        <v>41369</v>
      </c>
      <c r="I182" s="30">
        <v>1.3176000000000001</v>
      </c>
      <c r="J182" s="28">
        <v>41369</v>
      </c>
      <c r="K182" s="99">
        <v>1.9116</v>
      </c>
      <c r="L182" s="41">
        <v>41369</v>
      </c>
      <c r="M182" s="30">
        <v>0.33079999999999998</v>
      </c>
      <c r="N182" s="28">
        <v>41369</v>
      </c>
      <c r="O182" s="30">
        <v>0.79620000000000002</v>
      </c>
      <c r="P182" s="28">
        <v>41369</v>
      </c>
      <c r="Q182" s="30">
        <v>1.4807000000000001</v>
      </c>
      <c r="R182" s="28">
        <v>41369</v>
      </c>
      <c r="S182" s="30">
        <v>1.9422999999999999</v>
      </c>
      <c r="T182" s="28">
        <v>41369</v>
      </c>
      <c r="U182" s="30">
        <v>2.5346000000000002</v>
      </c>
      <c r="V182" s="119">
        <v>41369</v>
      </c>
      <c r="W182" s="30">
        <v>0.28070000000000001</v>
      </c>
      <c r="X182" s="28">
        <v>41369</v>
      </c>
      <c r="Y182" s="30">
        <v>0.74490000000000001</v>
      </c>
      <c r="Z182" s="28">
        <v>41369</v>
      </c>
      <c r="AA182" s="30">
        <v>1.462</v>
      </c>
      <c r="AB182" s="28">
        <v>41369</v>
      </c>
      <c r="AC182" s="30">
        <v>1.9140000000000001</v>
      </c>
      <c r="AD182" s="28">
        <v>41369</v>
      </c>
      <c r="AE182" s="30">
        <v>2.5018000000000002</v>
      </c>
      <c r="AF182" s="890">
        <v>41369</v>
      </c>
      <c r="AG182" s="30">
        <v>0.05</v>
      </c>
      <c r="AH182" s="890">
        <v>41369</v>
      </c>
      <c r="AI182" s="30">
        <v>4.9000000000000002E-2</v>
      </c>
      <c r="AJ182" s="41">
        <v>41369</v>
      </c>
      <c r="AK182" s="30">
        <v>-1.3029999999999999</v>
      </c>
      <c r="AL182" s="28">
        <v>41369</v>
      </c>
      <c r="AM182" s="30">
        <v>-0.83</v>
      </c>
      <c r="AN182" s="28">
        <v>41369</v>
      </c>
      <c r="AO182" s="30">
        <v>-0.16800000000000001</v>
      </c>
      <c r="AP182" s="41">
        <v>41369</v>
      </c>
      <c r="AQ182" s="30">
        <v>1.6760000000000002</v>
      </c>
      <c r="AR182" s="28">
        <v>41369</v>
      </c>
      <c r="AS182" s="30">
        <v>1.9390000000000001</v>
      </c>
      <c r="AT182" s="41">
        <v>41369</v>
      </c>
      <c r="AU182" s="30">
        <v>1.754</v>
      </c>
      <c r="AV182" s="119">
        <v>41369</v>
      </c>
      <c r="AW182" s="30">
        <v>1.9590999999999998</v>
      </c>
      <c r="AX182" s="119">
        <v>41369</v>
      </c>
      <c r="AY182" s="99">
        <v>2.0510000000000002</v>
      </c>
      <c r="AZ182" s="41">
        <v>41369</v>
      </c>
      <c r="BA182" s="30">
        <v>0.25719999999999998</v>
      </c>
      <c r="BB182" s="28">
        <v>41369</v>
      </c>
      <c r="BC182" s="30">
        <v>0.68559999999999999</v>
      </c>
      <c r="BD182" s="28">
        <v>41369</v>
      </c>
      <c r="BE182" s="30">
        <v>1.2521</v>
      </c>
      <c r="BF182" s="28">
        <v>41369</v>
      </c>
      <c r="BG182" s="30">
        <v>1.5865</v>
      </c>
      <c r="BH182" s="28">
        <v>41369</v>
      </c>
      <c r="BI182" s="30">
        <v>2.1653000000000002</v>
      </c>
      <c r="BJ182" s="890">
        <v>41369</v>
      </c>
      <c r="BK182" s="30">
        <v>1.6320000000000001</v>
      </c>
      <c r="BL182" s="890">
        <v>41369</v>
      </c>
      <c r="BM182" s="30">
        <v>1.637</v>
      </c>
      <c r="BN182" s="41">
        <v>41369</v>
      </c>
      <c r="BO182" s="30">
        <v>0.27300000000000002</v>
      </c>
      <c r="BP182" s="28">
        <v>41369</v>
      </c>
      <c r="BQ182" s="30">
        <v>0.55500000000000005</v>
      </c>
      <c r="BR182" s="28">
        <v>41369</v>
      </c>
      <c r="BS182" s="30">
        <v>1.056</v>
      </c>
      <c r="BT182" s="41">
        <v>41369</v>
      </c>
      <c r="BU182" s="30">
        <v>1.4319999999999999</v>
      </c>
      <c r="BV182" s="28">
        <v>41369</v>
      </c>
      <c r="BW182" s="30">
        <v>1.9550000000000001</v>
      </c>
      <c r="BX182" s="1446"/>
      <c r="BY182" s="93">
        <v>41369</v>
      </c>
      <c r="BZ182" s="723">
        <v>0.71099999999999997</v>
      </c>
      <c r="CA182" s="28">
        <v>41369</v>
      </c>
      <c r="CB182" s="723">
        <v>1.2210000000000001</v>
      </c>
      <c r="CC182" s="28">
        <v>41369</v>
      </c>
      <c r="CD182" s="723">
        <v>1.964</v>
      </c>
      <c r="CE182" s="28">
        <v>41369</v>
      </c>
      <c r="CF182" s="723">
        <v>2.1429999999999998</v>
      </c>
      <c r="CG182" s="28">
        <v>41369</v>
      </c>
      <c r="CH182" s="723">
        <v>2.5859999999999999</v>
      </c>
      <c r="CI182" s="41">
        <v>41369</v>
      </c>
      <c r="CJ182" s="30">
        <v>0.76490000000000002</v>
      </c>
      <c r="CK182" s="28">
        <v>41369</v>
      </c>
      <c r="CL182" s="30">
        <v>1.1309</v>
      </c>
      <c r="CM182" s="28">
        <v>41369</v>
      </c>
      <c r="CN182" s="30">
        <v>1.8612</v>
      </c>
      <c r="CO182" s="114">
        <v>41369</v>
      </c>
      <c r="CP182" s="30">
        <v>2.3063000000000002</v>
      </c>
      <c r="CQ182" s="28">
        <v>41369</v>
      </c>
      <c r="CR182" s="30">
        <v>3.0922000000000001</v>
      </c>
      <c r="CS182" s="41">
        <v>41369</v>
      </c>
      <c r="CT182" s="30">
        <v>1.0245</v>
      </c>
      <c r="CU182" s="28">
        <v>41369</v>
      </c>
      <c r="CV182" s="30">
        <v>1.6800999999999999</v>
      </c>
      <c r="CW182" s="28">
        <v>41369</v>
      </c>
      <c r="CX182" s="30">
        <v>2.2288999999999999</v>
      </c>
      <c r="CY182" s="114">
        <v>41369</v>
      </c>
      <c r="CZ182" s="30">
        <v>2.4883000000000002</v>
      </c>
      <c r="DA182" s="28">
        <v>41369</v>
      </c>
      <c r="DB182" s="30">
        <v>3.3723000000000001</v>
      </c>
      <c r="DC182" s="41">
        <v>41369</v>
      </c>
      <c r="DD182" s="30">
        <v>1.2077</v>
      </c>
      <c r="DE182" s="28">
        <v>41369</v>
      </c>
      <c r="DF182" s="30">
        <v>1.8641000000000001</v>
      </c>
      <c r="DG182" s="28">
        <v>41369</v>
      </c>
      <c r="DH182" s="30">
        <v>2.4106999999999998</v>
      </c>
      <c r="DI182" s="114">
        <v>41369</v>
      </c>
      <c r="DJ182" s="30">
        <v>2.9146000000000001</v>
      </c>
      <c r="DK182" s="28"/>
      <c r="DL182" s="30"/>
      <c r="DM182" s="41">
        <v>41369</v>
      </c>
      <c r="DN182" s="30">
        <v>1.4830000000000001</v>
      </c>
      <c r="DO182" s="28">
        <v>41369</v>
      </c>
      <c r="DP182" s="30">
        <v>2.2155</v>
      </c>
      <c r="DQ182" s="28">
        <v>41369</v>
      </c>
      <c r="DR182" s="30">
        <v>2.9370000000000003</v>
      </c>
      <c r="DS182" s="114">
        <v>41369</v>
      </c>
      <c r="DT182" s="30">
        <v>3.2389000000000001</v>
      </c>
      <c r="DU182" s="28"/>
      <c r="DV182" s="30"/>
      <c r="DW182" s="41">
        <v>41369</v>
      </c>
      <c r="DX182" s="30">
        <v>2.5177</v>
      </c>
      <c r="DY182" s="28">
        <v>41369</v>
      </c>
      <c r="DZ182" s="30">
        <v>3.7913000000000001</v>
      </c>
      <c r="EA182" s="28">
        <v>41369</v>
      </c>
      <c r="EB182" s="30">
        <v>4.7527999999999997</v>
      </c>
      <c r="EC182" s="114">
        <v>41369</v>
      </c>
      <c r="ED182" s="30">
        <v>4.9503000000000004</v>
      </c>
      <c r="EE182" s="28"/>
      <c r="EF182" s="23"/>
      <c r="EG182" s="1446"/>
      <c r="EH182" s="76">
        <v>41369</v>
      </c>
      <c r="EI182" s="284">
        <v>2.4939</v>
      </c>
      <c r="EJ182" s="73">
        <v>41369</v>
      </c>
      <c r="EK182" s="284">
        <v>3.6493000000000002</v>
      </c>
      <c r="EL182" s="73">
        <v>41369</v>
      </c>
      <c r="EM182" s="284">
        <v>4.4089</v>
      </c>
      <c r="EN182" s="73">
        <v>41369</v>
      </c>
      <c r="EO182" s="284">
        <v>4.5900999999999996</v>
      </c>
      <c r="EP182" s="73">
        <v>41369</v>
      </c>
      <c r="EQ182" s="869">
        <v>5.3356000000000003</v>
      </c>
      <c r="ER182" s="76">
        <v>41369</v>
      </c>
      <c r="ES182" s="284">
        <v>2.931</v>
      </c>
      <c r="ET182" s="73">
        <v>41369</v>
      </c>
      <c r="EU182" s="284">
        <v>3.5084</v>
      </c>
      <c r="EV182" s="73">
        <v>41369</v>
      </c>
      <c r="EW182" s="284">
        <v>3.8567</v>
      </c>
      <c r="EX182" s="73">
        <v>41369</v>
      </c>
      <c r="EY182" s="284">
        <v>4.3156999999999996</v>
      </c>
      <c r="EZ182" s="73">
        <v>41369</v>
      </c>
      <c r="FA182" s="284">
        <v>5.0297999999999998</v>
      </c>
      <c r="FB182" s="1446"/>
      <c r="FC182" s="881">
        <v>41369</v>
      </c>
      <c r="FD182" s="184">
        <v>14.618</v>
      </c>
    </row>
    <row r="183" spans="1:160">
      <c r="A183" s="5">
        <f t="shared" si="5"/>
        <v>41376</v>
      </c>
      <c r="B183" s="41">
        <v>41376</v>
      </c>
      <c r="C183" s="30">
        <v>4.1799999999999997E-2</v>
      </c>
      <c r="D183" s="28">
        <v>41376</v>
      </c>
      <c r="E183" s="30">
        <v>0.34370000000000001</v>
      </c>
      <c r="F183" s="28">
        <v>41376</v>
      </c>
      <c r="G183" s="30">
        <v>0.91300000000000003</v>
      </c>
      <c r="H183" s="28">
        <v>41376</v>
      </c>
      <c r="I183" s="30">
        <v>1.3584000000000001</v>
      </c>
      <c r="J183" s="28">
        <v>41376</v>
      </c>
      <c r="K183" s="99">
        <v>1.9828000000000001</v>
      </c>
      <c r="L183" s="41">
        <v>41376</v>
      </c>
      <c r="M183" s="30">
        <v>0.37880000000000003</v>
      </c>
      <c r="N183" s="28">
        <v>41376</v>
      </c>
      <c r="O183" s="30">
        <v>0.90500000000000003</v>
      </c>
      <c r="P183" s="28">
        <v>41376</v>
      </c>
      <c r="Q183" s="30">
        <v>1.5878000000000001</v>
      </c>
      <c r="R183" s="28">
        <v>41376</v>
      </c>
      <c r="S183" s="30">
        <v>2.0419999999999998</v>
      </c>
      <c r="T183" s="28">
        <v>41376</v>
      </c>
      <c r="U183" s="30">
        <v>2.6105</v>
      </c>
      <c r="V183" s="119">
        <v>41376</v>
      </c>
      <c r="W183" s="30">
        <v>0.3276</v>
      </c>
      <c r="X183" s="28">
        <v>41376</v>
      </c>
      <c r="Y183" s="30">
        <v>0.85760000000000003</v>
      </c>
      <c r="Z183" s="28">
        <v>41376</v>
      </c>
      <c r="AA183" s="30">
        <v>1.573</v>
      </c>
      <c r="AB183" s="28">
        <v>41376</v>
      </c>
      <c r="AC183" s="30">
        <v>2.0125999999999999</v>
      </c>
      <c r="AD183" s="28">
        <v>41376</v>
      </c>
      <c r="AE183" s="30">
        <v>2.5766</v>
      </c>
      <c r="AF183" s="890">
        <v>41376</v>
      </c>
      <c r="AG183" s="30">
        <v>5.2999999999999999E-2</v>
      </c>
      <c r="AH183" s="890">
        <v>41376</v>
      </c>
      <c r="AI183" s="30">
        <v>5.1999999999999998E-2</v>
      </c>
      <c r="AJ183" s="41">
        <v>41376</v>
      </c>
      <c r="AK183" s="30">
        <v>-1.1339999999999999</v>
      </c>
      <c r="AL183" s="28">
        <v>41376</v>
      </c>
      <c r="AM183" s="30">
        <v>-0.83</v>
      </c>
      <c r="AN183" s="28">
        <v>41376</v>
      </c>
      <c r="AO183" s="30">
        <v>-0.01</v>
      </c>
      <c r="AP183" s="41">
        <v>41376</v>
      </c>
      <c r="AQ183" s="30">
        <v>1.5620000000000001</v>
      </c>
      <c r="AR183" s="28">
        <v>41376</v>
      </c>
      <c r="AS183" s="30">
        <v>1.835</v>
      </c>
      <c r="AT183" s="41">
        <v>41376</v>
      </c>
      <c r="AU183" s="30">
        <v>1.8080000000000001</v>
      </c>
      <c r="AV183" s="119">
        <v>41376</v>
      </c>
      <c r="AW183" s="30">
        <v>2.0123000000000002</v>
      </c>
      <c r="AX183" s="119">
        <v>41376</v>
      </c>
      <c r="AY183" s="99">
        <v>2.105</v>
      </c>
      <c r="AZ183" s="41">
        <v>41376</v>
      </c>
      <c r="BA183" s="30">
        <v>0.25109999999999999</v>
      </c>
      <c r="BB183" s="28">
        <v>41376</v>
      </c>
      <c r="BC183" s="30">
        <v>0.71040000000000003</v>
      </c>
      <c r="BD183" s="28">
        <v>41376</v>
      </c>
      <c r="BE183" s="30">
        <v>1.3038000000000001</v>
      </c>
      <c r="BF183" s="28">
        <v>41376</v>
      </c>
      <c r="BG183" s="30">
        <v>1.6745999999999999</v>
      </c>
      <c r="BH183" s="28">
        <v>41376</v>
      </c>
      <c r="BI183" s="30">
        <v>2.2585000000000002</v>
      </c>
      <c r="BJ183" s="890">
        <v>41376</v>
      </c>
      <c r="BK183" s="30">
        <v>1.718</v>
      </c>
      <c r="BL183" s="890">
        <v>41376</v>
      </c>
      <c r="BM183" s="30">
        <v>1.732</v>
      </c>
      <c r="BN183" s="41">
        <v>41376</v>
      </c>
      <c r="BO183" s="30">
        <v>0.25</v>
      </c>
      <c r="BP183" s="28">
        <v>41376</v>
      </c>
      <c r="BQ183" s="30">
        <v>0.52</v>
      </c>
      <c r="BR183" s="28">
        <v>41376</v>
      </c>
      <c r="BS183" s="30">
        <v>1.0409999999999999</v>
      </c>
      <c r="BT183" s="41">
        <v>41376</v>
      </c>
      <c r="BU183" s="30">
        <v>1.413</v>
      </c>
      <c r="BV183" s="28">
        <v>41376</v>
      </c>
      <c r="BW183" s="30">
        <v>1.9419999999999999</v>
      </c>
      <c r="BX183" s="1446"/>
      <c r="BY183" s="93">
        <v>41376</v>
      </c>
      <c r="BZ183" s="723">
        <v>0.70899999999999996</v>
      </c>
      <c r="CA183" s="28">
        <v>41376</v>
      </c>
      <c r="CB183" s="723">
        <v>1.234</v>
      </c>
      <c r="CC183" s="28">
        <v>41376</v>
      </c>
      <c r="CD183" s="723">
        <v>1.9710000000000001</v>
      </c>
      <c r="CE183" s="28">
        <v>41376</v>
      </c>
      <c r="CF183" s="723">
        <v>2.1480000000000001</v>
      </c>
      <c r="CG183" s="28">
        <v>41376</v>
      </c>
      <c r="CH183" s="723">
        <v>2.5840000000000001</v>
      </c>
      <c r="CI183" s="41">
        <v>41376</v>
      </c>
      <c r="CJ183" s="30">
        <v>0.76890000000000003</v>
      </c>
      <c r="CK183" s="28">
        <v>41376</v>
      </c>
      <c r="CL183" s="30">
        <v>1.1504000000000001</v>
      </c>
      <c r="CM183" s="28">
        <v>41376</v>
      </c>
      <c r="CN183" s="30">
        <v>1.8732</v>
      </c>
      <c r="CO183" s="114">
        <v>41376</v>
      </c>
      <c r="CP183" s="30">
        <v>2.3163</v>
      </c>
      <c r="CQ183" s="28">
        <v>41376</v>
      </c>
      <c r="CR183" s="30">
        <v>3.0937999999999999</v>
      </c>
      <c r="CS183" s="41">
        <v>41376</v>
      </c>
      <c r="CT183" s="30">
        <v>1.0148999999999999</v>
      </c>
      <c r="CU183" s="28">
        <v>41376</v>
      </c>
      <c r="CV183" s="30">
        <v>1.6859999999999999</v>
      </c>
      <c r="CW183" s="28">
        <v>41376</v>
      </c>
      <c r="CX183" s="30">
        <v>2.2273000000000001</v>
      </c>
      <c r="CY183" s="114">
        <v>41376</v>
      </c>
      <c r="CZ183" s="30">
        <v>2.4847000000000001</v>
      </c>
      <c r="DA183" s="28">
        <v>41376</v>
      </c>
      <c r="DB183" s="30">
        <v>3.3601999999999999</v>
      </c>
      <c r="DC183" s="41">
        <v>41376</v>
      </c>
      <c r="DD183" s="30">
        <v>1.1979</v>
      </c>
      <c r="DE183" s="28">
        <v>41376</v>
      </c>
      <c r="DF183" s="30">
        <v>1.8698999999999999</v>
      </c>
      <c r="DG183" s="28">
        <v>41376</v>
      </c>
      <c r="DH183" s="30">
        <v>2.4089999999999998</v>
      </c>
      <c r="DI183" s="114">
        <v>41376</v>
      </c>
      <c r="DJ183" s="30">
        <v>2.9108000000000001</v>
      </c>
      <c r="DK183" s="28"/>
      <c r="DL183" s="30"/>
      <c r="DM183" s="41">
        <v>41376</v>
      </c>
      <c r="DN183" s="30">
        <v>1.4380999999999999</v>
      </c>
      <c r="DO183" s="28">
        <v>41376</v>
      </c>
      <c r="DP183" s="30">
        <v>2.1861000000000002</v>
      </c>
      <c r="DQ183" s="28">
        <v>41376</v>
      </c>
      <c r="DR183" s="30">
        <v>2.9</v>
      </c>
      <c r="DS183" s="114">
        <v>41376</v>
      </c>
      <c r="DT183" s="30">
        <v>3.2</v>
      </c>
      <c r="DU183" s="28"/>
      <c r="DV183" s="30"/>
      <c r="DW183" s="41">
        <v>41376</v>
      </c>
      <c r="DX183" s="30">
        <v>2.4279000000000002</v>
      </c>
      <c r="DY183" s="28">
        <v>41376</v>
      </c>
      <c r="DZ183" s="30">
        <v>3.7168999999999999</v>
      </c>
      <c r="EA183" s="28">
        <v>41376</v>
      </c>
      <c r="EB183" s="30">
        <v>4.6710000000000003</v>
      </c>
      <c r="EC183" s="114">
        <v>41376</v>
      </c>
      <c r="ED183" s="30">
        <v>4.8665000000000003</v>
      </c>
      <c r="EE183" s="28"/>
      <c r="EF183" s="23"/>
      <c r="EG183" s="1446"/>
      <c r="EH183" s="76">
        <v>41376</v>
      </c>
      <c r="EI183" s="284">
        <v>2.4939</v>
      </c>
      <c r="EJ183" s="73">
        <v>41376</v>
      </c>
      <c r="EK183" s="284">
        <v>3.6493000000000002</v>
      </c>
      <c r="EL183" s="73">
        <v>41376</v>
      </c>
      <c r="EM183" s="284">
        <v>4.4089</v>
      </c>
      <c r="EN183" s="73">
        <v>41376</v>
      </c>
      <c r="EO183" s="284">
        <v>4.5900999999999996</v>
      </c>
      <c r="EP183" s="73">
        <v>41376</v>
      </c>
      <c r="EQ183" s="869">
        <v>5.3356000000000003</v>
      </c>
      <c r="ER183" s="76">
        <v>41376</v>
      </c>
      <c r="ES183" s="284">
        <v>2.931</v>
      </c>
      <c r="ET183" s="73">
        <v>41376</v>
      </c>
      <c r="EU183" s="284">
        <v>3.5084</v>
      </c>
      <c r="EV183" s="73">
        <v>41376</v>
      </c>
      <c r="EW183" s="284">
        <v>3.8567</v>
      </c>
      <c r="EX183" s="73">
        <v>41376</v>
      </c>
      <c r="EY183" s="284">
        <v>4.3156999999999996</v>
      </c>
      <c r="EZ183" s="73">
        <v>41376</v>
      </c>
      <c r="FA183" s="284">
        <v>5.0297999999999998</v>
      </c>
      <c r="FB183" s="1446"/>
      <c r="FC183" s="881">
        <v>41376</v>
      </c>
      <c r="FD183" s="184">
        <v>14.475</v>
      </c>
    </row>
    <row r="184" spans="1:160">
      <c r="A184" s="5">
        <f t="shared" si="5"/>
        <v>41383</v>
      </c>
      <c r="B184" s="41">
        <v>41383</v>
      </c>
      <c r="C184" s="30">
        <v>5.9700000000000003E-2</v>
      </c>
      <c r="D184" s="28">
        <v>41383</v>
      </c>
      <c r="E184" s="30">
        <v>0.36430000000000001</v>
      </c>
      <c r="F184" s="28">
        <v>41383</v>
      </c>
      <c r="G184" s="30">
        <v>0.91539999999999999</v>
      </c>
      <c r="H184" s="28">
        <v>41383</v>
      </c>
      <c r="I184" s="30">
        <v>1.3597000000000001</v>
      </c>
      <c r="J184" s="28">
        <v>41383</v>
      </c>
      <c r="K184" s="99">
        <v>1.9872999999999998</v>
      </c>
      <c r="L184" s="41">
        <v>41383</v>
      </c>
      <c r="M184" s="30">
        <v>0.3518</v>
      </c>
      <c r="N184" s="28">
        <v>41383</v>
      </c>
      <c r="O184" s="30">
        <v>0.8518</v>
      </c>
      <c r="P184" s="28">
        <v>41383</v>
      </c>
      <c r="Q184" s="30">
        <v>1.5663</v>
      </c>
      <c r="R184" s="28">
        <v>41383</v>
      </c>
      <c r="S184" s="30">
        <v>2.0144000000000002</v>
      </c>
      <c r="T184" s="28">
        <v>41383</v>
      </c>
      <c r="U184" s="30">
        <v>2.609</v>
      </c>
      <c r="V184" s="119">
        <v>41383</v>
      </c>
      <c r="W184" s="30">
        <v>0.30449999999999999</v>
      </c>
      <c r="X184" s="28">
        <v>41383</v>
      </c>
      <c r="Y184" s="30">
        <v>0.79820000000000002</v>
      </c>
      <c r="Z184" s="28">
        <v>41383</v>
      </c>
      <c r="AA184" s="30">
        <v>1.5604</v>
      </c>
      <c r="AB184" s="28">
        <v>41383</v>
      </c>
      <c r="AC184" s="30">
        <v>1.9838</v>
      </c>
      <c r="AD184" s="28">
        <v>41383</v>
      </c>
      <c r="AE184" s="30">
        <v>2.5739999999999998</v>
      </c>
      <c r="AF184" s="890">
        <v>41383</v>
      </c>
      <c r="AG184" s="30">
        <v>5.1999999999999998E-2</v>
      </c>
      <c r="AH184" s="890">
        <v>41383</v>
      </c>
      <c r="AI184" s="30">
        <v>5.0999999999999997E-2</v>
      </c>
      <c r="AJ184" s="41">
        <v>41383</v>
      </c>
      <c r="AK184" s="30">
        <v>-1.0720000000000001</v>
      </c>
      <c r="AL184" s="28">
        <v>41383</v>
      </c>
      <c r="AM184" s="30">
        <v>-0.83</v>
      </c>
      <c r="AN184" s="28">
        <v>41383</v>
      </c>
      <c r="AO184" s="30">
        <v>0.04</v>
      </c>
      <c r="AP184" s="41">
        <v>41383</v>
      </c>
      <c r="AQ184" s="30">
        <v>1.476</v>
      </c>
      <c r="AR184" s="28">
        <v>41383</v>
      </c>
      <c r="AS184" s="30">
        <v>1.7629999999999999</v>
      </c>
      <c r="AT184" s="41">
        <v>41383</v>
      </c>
      <c r="AU184" s="30">
        <v>1.794</v>
      </c>
      <c r="AV184" s="119">
        <v>41383</v>
      </c>
      <c r="AW184" s="30">
        <v>1.9997</v>
      </c>
      <c r="AX184" s="119">
        <v>41383</v>
      </c>
      <c r="AY184" s="99">
        <v>2.093</v>
      </c>
      <c r="AZ184" s="41">
        <v>41383</v>
      </c>
      <c r="BA184" s="30">
        <v>0.25440000000000002</v>
      </c>
      <c r="BB184" s="28">
        <v>41383</v>
      </c>
      <c r="BC184" s="30">
        <v>0.6905</v>
      </c>
      <c r="BD184" s="28">
        <v>41383</v>
      </c>
      <c r="BE184" s="30">
        <v>1.2786999999999999</v>
      </c>
      <c r="BF184" s="28">
        <v>41383</v>
      </c>
      <c r="BG184" s="30">
        <v>1.6468</v>
      </c>
      <c r="BH184" s="28">
        <v>41383</v>
      </c>
      <c r="BI184" s="30">
        <v>2.2614999999999998</v>
      </c>
      <c r="BJ184" s="890">
        <v>41383</v>
      </c>
      <c r="BK184" s="30">
        <v>1.681</v>
      </c>
      <c r="BL184" s="890">
        <v>41383</v>
      </c>
      <c r="BM184" s="30">
        <v>1.7029999999999998</v>
      </c>
      <c r="BN184" s="41">
        <v>41383</v>
      </c>
      <c r="BO184" s="30">
        <v>0.27300000000000002</v>
      </c>
      <c r="BP184" s="28">
        <v>41383</v>
      </c>
      <c r="BQ184" s="30">
        <v>0.55600000000000005</v>
      </c>
      <c r="BR184" s="28">
        <v>41383</v>
      </c>
      <c r="BS184" s="30">
        <v>1.0509999999999999</v>
      </c>
      <c r="BT184" s="41">
        <v>41383</v>
      </c>
      <c r="BU184" s="30">
        <v>1.4219999999999999</v>
      </c>
      <c r="BV184" s="28">
        <v>41383</v>
      </c>
      <c r="BW184" s="30">
        <v>1.958</v>
      </c>
      <c r="BX184" s="1446"/>
      <c r="BY184" s="93">
        <v>41383</v>
      </c>
      <c r="BZ184" s="723">
        <v>0.70099999999999996</v>
      </c>
      <c r="CA184" s="28">
        <v>41383</v>
      </c>
      <c r="CB184" s="723">
        <v>1.202</v>
      </c>
      <c r="CC184" s="28">
        <v>41383</v>
      </c>
      <c r="CD184" s="723">
        <v>1.9370000000000001</v>
      </c>
      <c r="CE184" s="28">
        <v>41383</v>
      </c>
      <c r="CF184" s="723">
        <v>2.1030000000000002</v>
      </c>
      <c r="CG184" s="28">
        <v>41383</v>
      </c>
      <c r="CH184" s="723">
        <v>2.5499999999999998</v>
      </c>
      <c r="CI184" s="41">
        <v>41383</v>
      </c>
      <c r="CJ184" s="30">
        <v>0.76749999999999996</v>
      </c>
      <c r="CK184" s="28">
        <v>41383</v>
      </c>
      <c r="CL184" s="30">
        <v>1.125</v>
      </c>
      <c r="CM184" s="28">
        <v>41383</v>
      </c>
      <c r="CN184" s="30">
        <v>1.8463000000000001</v>
      </c>
      <c r="CO184" s="114">
        <v>41383</v>
      </c>
      <c r="CP184" s="30">
        <v>2.2888999999999999</v>
      </c>
      <c r="CQ184" s="28">
        <v>41383</v>
      </c>
      <c r="CR184" s="30">
        <v>3.0779000000000001</v>
      </c>
      <c r="CS184" s="41">
        <v>41383</v>
      </c>
      <c r="CT184" s="30">
        <v>1.0119</v>
      </c>
      <c r="CU184" s="28">
        <v>41383</v>
      </c>
      <c r="CV184" s="30">
        <v>1.659</v>
      </c>
      <c r="CW184" s="28">
        <v>41383</v>
      </c>
      <c r="CX184" s="30">
        <v>2.1987999999999999</v>
      </c>
      <c r="CY184" s="114">
        <v>41383</v>
      </c>
      <c r="CZ184" s="30">
        <v>2.4557000000000002</v>
      </c>
      <c r="DA184" s="28">
        <v>41383</v>
      </c>
      <c r="DB184" s="30">
        <v>3.3426999999999998</v>
      </c>
      <c r="DC184" s="41">
        <v>41383</v>
      </c>
      <c r="DD184" s="30">
        <v>1.1881999999999999</v>
      </c>
      <c r="DE184" s="28">
        <v>41383</v>
      </c>
      <c r="DF184" s="30">
        <v>1.8362000000000001</v>
      </c>
      <c r="DG184" s="28">
        <v>41383</v>
      </c>
      <c r="DH184" s="30">
        <v>2.3738000000000001</v>
      </c>
      <c r="DI184" s="114">
        <v>41383</v>
      </c>
      <c r="DJ184" s="30">
        <v>2.8750999999999998</v>
      </c>
      <c r="DK184" s="28"/>
      <c r="DL184" s="30"/>
      <c r="DM184" s="41">
        <v>41383</v>
      </c>
      <c r="DN184" s="30">
        <v>1.4332</v>
      </c>
      <c r="DO184" s="28">
        <v>41383</v>
      </c>
      <c r="DP184" s="30">
        <v>2.1572</v>
      </c>
      <c r="DQ184" s="28">
        <v>41383</v>
      </c>
      <c r="DR184" s="30">
        <v>2.8696000000000002</v>
      </c>
      <c r="DS184" s="114">
        <v>41383</v>
      </c>
      <c r="DT184" s="30">
        <v>3.1690999999999998</v>
      </c>
      <c r="DU184" s="28"/>
      <c r="DV184" s="30"/>
      <c r="DW184" s="41">
        <v>41383</v>
      </c>
      <c r="DX184" s="30">
        <v>2.3919999999999999</v>
      </c>
      <c r="DY184" s="28">
        <v>41383</v>
      </c>
      <c r="DZ184" s="30">
        <v>3.657</v>
      </c>
      <c r="EA184" s="28">
        <v>41383</v>
      </c>
      <c r="EB184" s="30">
        <v>4.6096000000000004</v>
      </c>
      <c r="EC184" s="114">
        <v>41383</v>
      </c>
      <c r="ED184" s="30">
        <v>4.8045</v>
      </c>
      <c r="EE184" s="28"/>
      <c r="EF184" s="23"/>
      <c r="EG184" s="1446"/>
      <c r="EH184" s="76">
        <v>41383</v>
      </c>
      <c r="EI184" s="284">
        <v>2.4939</v>
      </c>
      <c r="EJ184" s="73">
        <v>41383</v>
      </c>
      <c r="EK184" s="284">
        <v>3.6493000000000002</v>
      </c>
      <c r="EL184" s="73">
        <v>41383</v>
      </c>
      <c r="EM184" s="284">
        <v>4.4089</v>
      </c>
      <c r="EN184" s="73">
        <v>41383</v>
      </c>
      <c r="EO184" s="284">
        <v>4.5900999999999996</v>
      </c>
      <c r="EP184" s="73">
        <v>41383</v>
      </c>
      <c r="EQ184" s="869">
        <v>5.3356000000000003</v>
      </c>
      <c r="ER184" s="76">
        <v>41383</v>
      </c>
      <c r="ES184" s="284">
        <v>2.931</v>
      </c>
      <c r="ET184" s="73">
        <v>41383</v>
      </c>
      <c r="EU184" s="284">
        <v>3.5084</v>
      </c>
      <c r="EV184" s="73">
        <v>41383</v>
      </c>
      <c r="EW184" s="284">
        <v>3.8567</v>
      </c>
      <c r="EX184" s="73">
        <v>41383</v>
      </c>
      <c r="EY184" s="284">
        <v>4.3156999999999996</v>
      </c>
      <c r="EZ184" s="73">
        <v>41383</v>
      </c>
      <c r="FA184" s="284">
        <v>5.0297999999999998</v>
      </c>
      <c r="FB184" s="1446"/>
      <c r="FC184" s="881">
        <v>41383</v>
      </c>
      <c r="FD184" s="184">
        <v>14.467000000000001</v>
      </c>
    </row>
    <row r="185" spans="1:160">
      <c r="A185" s="5">
        <f t="shared" si="5"/>
        <v>41390</v>
      </c>
      <c r="B185" s="41">
        <v>41390</v>
      </c>
      <c r="C185" s="30">
        <v>3.4599999999999999E-2</v>
      </c>
      <c r="D185" s="28">
        <v>41390</v>
      </c>
      <c r="E185" s="30">
        <v>0.33550000000000002</v>
      </c>
      <c r="F185" s="28">
        <v>41390</v>
      </c>
      <c r="G185" s="30">
        <v>0.87319999999999998</v>
      </c>
      <c r="H185" s="28">
        <v>41390</v>
      </c>
      <c r="I185" s="30">
        <v>1.3108</v>
      </c>
      <c r="J185" s="28">
        <v>41390</v>
      </c>
      <c r="K185" s="99">
        <v>1.9292</v>
      </c>
      <c r="L185" s="41">
        <v>41390</v>
      </c>
      <c r="M185" s="30">
        <v>0.31730000000000003</v>
      </c>
      <c r="N185" s="28">
        <v>41390</v>
      </c>
      <c r="O185" s="30">
        <v>0.82530000000000003</v>
      </c>
      <c r="P185" s="28">
        <v>41390</v>
      </c>
      <c r="Q185" s="30">
        <v>1.5371999999999999</v>
      </c>
      <c r="R185" s="28">
        <v>41390</v>
      </c>
      <c r="S185" s="30">
        <v>1.9828000000000001</v>
      </c>
      <c r="T185" s="28">
        <v>41390</v>
      </c>
      <c r="U185" s="30">
        <v>2.5468999999999999</v>
      </c>
      <c r="V185" s="119">
        <v>41390</v>
      </c>
      <c r="W185" s="30">
        <v>0.28050000000000003</v>
      </c>
      <c r="X185" s="28">
        <v>41390</v>
      </c>
      <c r="Y185" s="30">
        <v>0.76729999999999998</v>
      </c>
      <c r="Z185" s="28">
        <v>41390</v>
      </c>
      <c r="AA185" s="30">
        <v>1.5367999999999999</v>
      </c>
      <c r="AB185" s="28">
        <v>41390</v>
      </c>
      <c r="AC185" s="30">
        <v>1.9527000000000001</v>
      </c>
      <c r="AD185" s="28">
        <v>41390</v>
      </c>
      <c r="AE185" s="30">
        <v>2.5224000000000002</v>
      </c>
      <c r="AF185" s="890">
        <v>41390</v>
      </c>
      <c r="AG185" s="30">
        <v>5.0999999999999997E-2</v>
      </c>
      <c r="AH185" s="890">
        <v>41390</v>
      </c>
      <c r="AI185" s="30">
        <v>0.05</v>
      </c>
      <c r="AJ185" s="41">
        <v>41390</v>
      </c>
      <c r="AK185" s="30">
        <v>-1.155</v>
      </c>
      <c r="AL185" s="28">
        <v>41390</v>
      </c>
      <c r="AM185" s="30">
        <v>-0.83</v>
      </c>
      <c r="AN185" s="28">
        <v>41390</v>
      </c>
      <c r="AO185" s="30">
        <v>-7.0000000000000007E-2</v>
      </c>
      <c r="AP185" s="41">
        <v>41390</v>
      </c>
      <c r="AQ185" s="30">
        <v>1.512</v>
      </c>
      <c r="AR185" s="28">
        <v>41390</v>
      </c>
      <c r="AS185" s="30">
        <v>1.8220000000000001</v>
      </c>
      <c r="AT185" s="41">
        <v>41390</v>
      </c>
      <c r="AU185" s="30">
        <v>1.7410000000000001</v>
      </c>
      <c r="AV185" s="119">
        <v>41390</v>
      </c>
      <c r="AW185" s="30">
        <v>1.9569000000000001</v>
      </c>
      <c r="AX185" s="119">
        <v>41390</v>
      </c>
      <c r="AY185" s="99">
        <v>2.0459999999999998</v>
      </c>
      <c r="AZ185" s="41">
        <v>41390</v>
      </c>
      <c r="BA185" s="30">
        <v>0.21279999999999999</v>
      </c>
      <c r="BB185" s="28">
        <v>41390</v>
      </c>
      <c r="BC185" s="30">
        <v>0.63570000000000004</v>
      </c>
      <c r="BD185" s="28">
        <v>41390</v>
      </c>
      <c r="BE185" s="30">
        <v>1.2321</v>
      </c>
      <c r="BF185" s="28">
        <v>41390</v>
      </c>
      <c r="BG185" s="30">
        <v>1.5939999999999999</v>
      </c>
      <c r="BH185" s="28">
        <v>41390</v>
      </c>
      <c r="BI185" s="30">
        <v>2.1713</v>
      </c>
      <c r="BJ185" s="890">
        <v>41390</v>
      </c>
      <c r="BK185" s="30">
        <v>1.62</v>
      </c>
      <c r="BL185" s="890">
        <v>41390</v>
      </c>
      <c r="BM185" s="30">
        <v>1.6480000000000001</v>
      </c>
      <c r="BN185" s="41">
        <v>41390</v>
      </c>
      <c r="BO185" s="30">
        <v>0.246</v>
      </c>
      <c r="BP185" s="28">
        <v>41390</v>
      </c>
      <c r="BQ185" s="30">
        <v>0.52600000000000002</v>
      </c>
      <c r="BR185" s="28">
        <v>41390</v>
      </c>
      <c r="BS185" s="30">
        <v>1.028</v>
      </c>
      <c r="BT185" s="41">
        <v>41390</v>
      </c>
      <c r="BU185" s="30">
        <v>1.395</v>
      </c>
      <c r="BV185" s="28">
        <v>41390</v>
      </c>
      <c r="BW185" s="30">
        <v>1.9220000000000002</v>
      </c>
      <c r="BX185" s="1446"/>
      <c r="BY185" s="93">
        <v>41390</v>
      </c>
      <c r="BZ185" s="723">
        <v>0.66900000000000004</v>
      </c>
      <c r="CA185" s="28">
        <v>41390</v>
      </c>
      <c r="CB185" s="723">
        <v>1.1679999999999999</v>
      </c>
      <c r="CC185" s="28">
        <v>41390</v>
      </c>
      <c r="CD185" s="723">
        <v>1.891</v>
      </c>
      <c r="CE185" s="28">
        <v>41390</v>
      </c>
      <c r="CF185" s="723">
        <v>2.0499999999999998</v>
      </c>
      <c r="CG185" s="28">
        <v>41390</v>
      </c>
      <c r="CH185" s="723">
        <v>2.488</v>
      </c>
      <c r="CI185" s="41">
        <v>41390</v>
      </c>
      <c r="CJ185" s="30">
        <v>0.76649999999999996</v>
      </c>
      <c r="CK185" s="28">
        <v>41390</v>
      </c>
      <c r="CL185" s="30">
        <v>1.1114999999999999</v>
      </c>
      <c r="CM185" s="28">
        <v>41390</v>
      </c>
      <c r="CN185" s="30">
        <v>1.8012000000000001</v>
      </c>
      <c r="CO185" s="114">
        <v>41390</v>
      </c>
      <c r="CP185" s="30">
        <v>2.1762999999999999</v>
      </c>
      <c r="CQ185" s="28">
        <v>41390</v>
      </c>
      <c r="CR185" s="30">
        <v>2.9573</v>
      </c>
      <c r="CS185" s="41">
        <v>41390</v>
      </c>
      <c r="CT185" s="30">
        <v>0.98440000000000005</v>
      </c>
      <c r="CU185" s="28">
        <v>41390</v>
      </c>
      <c r="CV185" s="30">
        <v>1.599</v>
      </c>
      <c r="CW185" s="28">
        <v>41390</v>
      </c>
      <c r="CX185" s="30">
        <v>2.1273</v>
      </c>
      <c r="CY185" s="114">
        <v>41390</v>
      </c>
      <c r="CZ185" s="30">
        <v>2.3765999999999998</v>
      </c>
      <c r="DA185" s="28">
        <v>41390</v>
      </c>
      <c r="DB185" s="30">
        <v>3.2555999999999998</v>
      </c>
      <c r="DC185" s="41">
        <v>41390</v>
      </c>
      <c r="DD185" s="30">
        <v>1.1467000000000001</v>
      </c>
      <c r="DE185" s="28">
        <v>41390</v>
      </c>
      <c r="DF185" s="30">
        <v>1.7421</v>
      </c>
      <c r="DG185" s="28">
        <v>41390</v>
      </c>
      <c r="DH185" s="30">
        <v>2.2883</v>
      </c>
      <c r="DI185" s="114">
        <v>41390</v>
      </c>
      <c r="DJ185" s="30">
        <v>2.7621000000000002</v>
      </c>
      <c r="DK185" s="28"/>
      <c r="DL185" s="30"/>
      <c r="DM185" s="41">
        <v>41390</v>
      </c>
      <c r="DN185" s="30">
        <v>1.3472</v>
      </c>
      <c r="DO185" s="28">
        <v>41390</v>
      </c>
      <c r="DP185" s="30">
        <v>2.0687000000000002</v>
      </c>
      <c r="DQ185" s="28">
        <v>41390</v>
      </c>
      <c r="DR185" s="30">
        <v>2.7697000000000003</v>
      </c>
      <c r="DS185" s="114">
        <v>41390</v>
      </c>
      <c r="DT185" s="30">
        <v>3.0615999999999999</v>
      </c>
      <c r="DU185" s="28"/>
      <c r="DV185" s="30"/>
      <c r="DW185" s="41">
        <v>41390</v>
      </c>
      <c r="DX185" s="30">
        <v>2.3043</v>
      </c>
      <c r="DY185" s="28">
        <v>41390</v>
      </c>
      <c r="DZ185" s="30">
        <v>3.5667999999999997</v>
      </c>
      <c r="EA185" s="28">
        <v>41390</v>
      </c>
      <c r="EB185" s="30">
        <v>4.5079000000000002</v>
      </c>
      <c r="EC185" s="114">
        <v>41390</v>
      </c>
      <c r="ED185" s="30">
        <v>4.6952999999999996</v>
      </c>
      <c r="EE185" s="28"/>
      <c r="EF185" s="23"/>
      <c r="EG185" s="1446"/>
      <c r="EH185" s="76">
        <v>41390</v>
      </c>
      <c r="EI185" s="284">
        <v>2.4939</v>
      </c>
      <c r="EJ185" s="73">
        <v>41390</v>
      </c>
      <c r="EK185" s="284">
        <v>3.6493000000000002</v>
      </c>
      <c r="EL185" s="73">
        <v>41390</v>
      </c>
      <c r="EM185" s="284">
        <v>4.4089</v>
      </c>
      <c r="EN185" s="73">
        <v>41390</v>
      </c>
      <c r="EO185" s="284">
        <v>4.5900999999999996</v>
      </c>
      <c r="EP185" s="73">
        <v>41390</v>
      </c>
      <c r="EQ185" s="869">
        <v>5.3356000000000003</v>
      </c>
      <c r="ER185" s="76">
        <v>41390</v>
      </c>
      <c r="ES185" s="284">
        <v>2.931</v>
      </c>
      <c r="ET185" s="73">
        <v>41390</v>
      </c>
      <c r="EU185" s="284">
        <v>3.5084</v>
      </c>
      <c r="EV185" s="73">
        <v>41390</v>
      </c>
      <c r="EW185" s="284">
        <v>3.8567</v>
      </c>
      <c r="EX185" s="73">
        <v>41390</v>
      </c>
      <c r="EY185" s="284">
        <v>4.3156999999999996</v>
      </c>
      <c r="EZ185" s="73">
        <v>41390</v>
      </c>
      <c r="FA185" s="284">
        <v>5.0297999999999998</v>
      </c>
      <c r="FB185" s="1446"/>
      <c r="FC185" s="881">
        <v>41390</v>
      </c>
      <c r="FD185" s="184">
        <v>14.625</v>
      </c>
    </row>
    <row r="186" spans="1:160">
      <c r="A186" s="5">
        <f t="shared" si="5"/>
        <v>41397</v>
      </c>
      <c r="B186" s="41">
        <v>41397</v>
      </c>
      <c r="C186" s="30">
        <v>8.7800000000000003E-2</v>
      </c>
      <c r="D186" s="28">
        <v>41397</v>
      </c>
      <c r="E186" s="30">
        <v>0.35859999999999997</v>
      </c>
      <c r="F186" s="28">
        <v>41397</v>
      </c>
      <c r="G186" s="30">
        <v>0.90390000000000004</v>
      </c>
      <c r="H186" s="28">
        <v>41397</v>
      </c>
      <c r="I186" s="30">
        <v>1.3441000000000001</v>
      </c>
      <c r="J186" s="28">
        <v>41397</v>
      </c>
      <c r="K186" s="99">
        <v>1.9647000000000001</v>
      </c>
      <c r="L186" s="41">
        <v>41397</v>
      </c>
      <c r="M186" s="30">
        <v>0.25540000000000002</v>
      </c>
      <c r="N186" s="28">
        <v>41397</v>
      </c>
      <c r="O186" s="30">
        <v>0.77600000000000002</v>
      </c>
      <c r="P186" s="28">
        <v>41397</v>
      </c>
      <c r="Q186" s="30">
        <v>1.5117</v>
      </c>
      <c r="R186" s="28">
        <v>41397</v>
      </c>
      <c r="S186" s="30">
        <v>1.9441999999999999</v>
      </c>
      <c r="T186" s="28">
        <v>41397</v>
      </c>
      <c r="U186" s="30">
        <v>2.4938000000000002</v>
      </c>
      <c r="V186" s="119">
        <v>41397</v>
      </c>
      <c r="W186" s="30">
        <v>0.22259999999999999</v>
      </c>
      <c r="X186" s="28">
        <v>41397</v>
      </c>
      <c r="Y186" s="30">
        <v>0.72199999999999998</v>
      </c>
      <c r="Z186" s="28">
        <v>41397</v>
      </c>
      <c r="AA186" s="30">
        <v>1.5053000000000001</v>
      </c>
      <c r="AB186" s="28">
        <v>41397</v>
      </c>
      <c r="AC186" s="30">
        <v>1.9180999999999999</v>
      </c>
      <c r="AD186" s="28">
        <v>41397</v>
      </c>
      <c r="AE186" s="30">
        <v>2.4883000000000002</v>
      </c>
      <c r="AF186" s="890">
        <v>41397</v>
      </c>
      <c r="AG186" s="30">
        <v>0.05</v>
      </c>
      <c r="AH186" s="890">
        <v>41397</v>
      </c>
      <c r="AI186" s="30">
        <v>0.05</v>
      </c>
      <c r="AJ186" s="41">
        <v>41397</v>
      </c>
      <c r="AK186" s="30">
        <v>-1.1499999999999999</v>
      </c>
      <c r="AL186" s="28">
        <v>41397</v>
      </c>
      <c r="AM186" s="30">
        <v>-0.83</v>
      </c>
      <c r="AN186" s="28">
        <v>41397</v>
      </c>
      <c r="AO186" s="30">
        <v>-0.115</v>
      </c>
      <c r="AP186" s="41">
        <v>41397</v>
      </c>
      <c r="AQ186" s="30">
        <v>1.466</v>
      </c>
      <c r="AR186" s="28">
        <v>41397</v>
      </c>
      <c r="AS186" s="30">
        <v>1.825</v>
      </c>
      <c r="AT186" s="41">
        <v>41397</v>
      </c>
      <c r="AU186" s="30">
        <v>1.8220000000000001</v>
      </c>
      <c r="AV186" s="119">
        <v>41397</v>
      </c>
      <c r="AW186" s="30">
        <v>1.9321000000000002</v>
      </c>
      <c r="AX186" s="119">
        <v>41397</v>
      </c>
      <c r="AY186" s="99">
        <v>2.0209999999999999</v>
      </c>
      <c r="AZ186" s="41">
        <v>41397</v>
      </c>
      <c r="BA186" s="30">
        <v>0.19800000000000001</v>
      </c>
      <c r="BB186" s="28">
        <v>41397</v>
      </c>
      <c r="BC186" s="30">
        <v>0.61670000000000003</v>
      </c>
      <c r="BD186" s="28">
        <v>41397</v>
      </c>
      <c r="BE186" s="30">
        <v>1.2225999999999999</v>
      </c>
      <c r="BF186" s="28">
        <v>41397</v>
      </c>
      <c r="BG186" s="30">
        <v>1.5869</v>
      </c>
      <c r="BH186" s="28">
        <v>41397</v>
      </c>
      <c r="BI186" s="30">
        <v>2.1787000000000001</v>
      </c>
      <c r="BJ186" s="890">
        <v>41397</v>
      </c>
      <c r="BK186" s="30">
        <v>1.619</v>
      </c>
      <c r="BL186" s="890">
        <v>41397</v>
      </c>
      <c r="BM186" s="30">
        <v>1.641</v>
      </c>
      <c r="BN186" s="41">
        <v>41397</v>
      </c>
      <c r="BO186" s="30">
        <v>0.26200000000000001</v>
      </c>
      <c r="BP186" s="28">
        <v>41397</v>
      </c>
      <c r="BQ186" s="30">
        <v>0.56100000000000005</v>
      </c>
      <c r="BR186" s="28">
        <v>41397</v>
      </c>
      <c r="BS186" s="30">
        <v>1.085</v>
      </c>
      <c r="BT186" s="41">
        <v>41397</v>
      </c>
      <c r="BU186" s="30">
        <v>1.4490000000000001</v>
      </c>
      <c r="BV186" s="28">
        <v>41397</v>
      </c>
      <c r="BW186" s="30">
        <v>2.0019999999999998</v>
      </c>
      <c r="BX186" s="1446"/>
      <c r="BY186" s="93">
        <v>41397</v>
      </c>
      <c r="BZ186" s="723">
        <v>0.63900000000000001</v>
      </c>
      <c r="CA186" s="28">
        <v>41397</v>
      </c>
      <c r="CB186" s="723">
        <v>1.133</v>
      </c>
      <c r="CC186" s="28">
        <v>41397</v>
      </c>
      <c r="CD186" s="723">
        <v>1.8479999999999999</v>
      </c>
      <c r="CE186" s="28">
        <v>41397</v>
      </c>
      <c r="CF186" s="723">
        <v>2.0049999999999999</v>
      </c>
      <c r="CG186" s="28">
        <v>41397</v>
      </c>
      <c r="CH186" s="723">
        <v>2.4420000000000002</v>
      </c>
      <c r="CI186" s="41">
        <v>41397</v>
      </c>
      <c r="CJ186" s="30">
        <v>0.75239999999999996</v>
      </c>
      <c r="CK186" s="28">
        <v>41397</v>
      </c>
      <c r="CL186" s="30">
        <v>1.0929</v>
      </c>
      <c r="CM186" s="28">
        <v>41397</v>
      </c>
      <c r="CN186" s="30">
        <v>1.7747000000000002</v>
      </c>
      <c r="CO186" s="114">
        <v>41397</v>
      </c>
      <c r="CP186" s="30">
        <v>2.1537999999999999</v>
      </c>
      <c r="CQ186" s="28">
        <v>41397</v>
      </c>
      <c r="CR186" s="30">
        <v>2.9287999999999998</v>
      </c>
      <c r="CS186" s="41">
        <v>41397</v>
      </c>
      <c r="CT186" s="30">
        <v>0.94620000000000004</v>
      </c>
      <c r="CU186" s="28">
        <v>41397</v>
      </c>
      <c r="CV186" s="30">
        <v>1.5563</v>
      </c>
      <c r="CW186" s="28">
        <v>41397</v>
      </c>
      <c r="CX186" s="30">
        <v>2.0766</v>
      </c>
      <c r="CY186" s="114">
        <v>41397</v>
      </c>
      <c r="CZ186" s="30">
        <v>2.33</v>
      </c>
      <c r="DA186" s="28">
        <v>41397</v>
      </c>
      <c r="DB186" s="30">
        <v>3.2029999999999998</v>
      </c>
      <c r="DC186" s="41">
        <v>41397</v>
      </c>
      <c r="DD186" s="30">
        <v>1.1116999999999999</v>
      </c>
      <c r="DE186" s="28">
        <v>41397</v>
      </c>
      <c r="DF186" s="30">
        <v>1.6825999999999999</v>
      </c>
      <c r="DG186" s="28">
        <v>41397</v>
      </c>
      <c r="DH186" s="30">
        <v>2.2406999999999999</v>
      </c>
      <c r="DI186" s="114">
        <v>41397</v>
      </c>
      <c r="DJ186" s="30">
        <v>2.7185999999999999</v>
      </c>
      <c r="DK186" s="28"/>
      <c r="DL186" s="30"/>
      <c r="DM186" s="41">
        <v>41397</v>
      </c>
      <c r="DN186" s="30">
        <v>1.3149999999999999</v>
      </c>
      <c r="DO186" s="28">
        <v>41397</v>
      </c>
      <c r="DP186" s="30">
        <v>2.032</v>
      </c>
      <c r="DQ186" s="28">
        <v>41397</v>
      </c>
      <c r="DR186" s="30">
        <v>2.7250000000000001</v>
      </c>
      <c r="DS186" s="114">
        <v>41397</v>
      </c>
      <c r="DT186" s="30">
        <v>3.0209000000000001</v>
      </c>
      <c r="DU186" s="28"/>
      <c r="DV186" s="30"/>
      <c r="DW186" s="41">
        <v>41397</v>
      </c>
      <c r="DX186" s="30">
        <v>2.2212999999999998</v>
      </c>
      <c r="DY186" s="28">
        <v>41397</v>
      </c>
      <c r="DZ186" s="30">
        <v>3.4792999999999998</v>
      </c>
      <c r="EA186" s="28">
        <v>41397</v>
      </c>
      <c r="EB186" s="30">
        <v>4.4123999999999999</v>
      </c>
      <c r="EC186" s="114">
        <v>41397</v>
      </c>
      <c r="ED186" s="30">
        <v>4.6037999999999997</v>
      </c>
      <c r="EE186" s="28"/>
      <c r="EF186" s="23"/>
      <c r="EG186" s="1446"/>
      <c r="EH186" s="76">
        <v>41397</v>
      </c>
      <c r="EI186" s="284">
        <v>2.4939</v>
      </c>
      <c r="EJ186" s="73">
        <v>41397</v>
      </c>
      <c r="EK186" s="284">
        <v>3.6493000000000002</v>
      </c>
      <c r="EL186" s="73">
        <v>41397</v>
      </c>
      <c r="EM186" s="284">
        <v>4.4089</v>
      </c>
      <c r="EN186" s="73">
        <v>41397</v>
      </c>
      <c r="EO186" s="284">
        <v>4.5900999999999996</v>
      </c>
      <c r="EP186" s="73">
        <v>41397</v>
      </c>
      <c r="EQ186" s="869">
        <v>5.3356000000000003</v>
      </c>
      <c r="ER186" s="76">
        <v>41397</v>
      </c>
      <c r="ES186" s="284">
        <v>2.931</v>
      </c>
      <c r="ET186" s="73">
        <v>41397</v>
      </c>
      <c r="EU186" s="284">
        <v>3.5084</v>
      </c>
      <c r="EV186" s="73">
        <v>41397</v>
      </c>
      <c r="EW186" s="284">
        <v>3.8567</v>
      </c>
      <c r="EX186" s="73">
        <v>41397</v>
      </c>
      <c r="EY186" s="284">
        <v>4.3156999999999996</v>
      </c>
      <c r="EZ186" s="73">
        <v>41397</v>
      </c>
      <c r="FA186" s="284">
        <v>5.0297999999999998</v>
      </c>
      <c r="FB186" s="1446"/>
      <c r="FC186" s="881">
        <v>41397</v>
      </c>
      <c r="FD186" s="184">
        <v>14.717000000000001</v>
      </c>
    </row>
    <row r="187" spans="1:160">
      <c r="A187" s="5">
        <f t="shared" si="5"/>
        <v>41404</v>
      </c>
      <c r="B187" s="41">
        <v>41404</v>
      </c>
      <c r="C187" s="30">
        <v>0.1535</v>
      </c>
      <c r="D187" s="28">
        <v>41404</v>
      </c>
      <c r="E187" s="30">
        <v>0.44969999999999999</v>
      </c>
      <c r="F187" s="28">
        <v>41404</v>
      </c>
      <c r="G187" s="30">
        <v>1.0390999999999999</v>
      </c>
      <c r="H187" s="28">
        <v>41404</v>
      </c>
      <c r="I187" s="30">
        <v>1.4782999999999999</v>
      </c>
      <c r="J187" s="28">
        <v>41404</v>
      </c>
      <c r="K187" s="99">
        <v>2.0872000000000002</v>
      </c>
      <c r="L187" s="41">
        <v>41404</v>
      </c>
      <c r="M187" s="30">
        <v>0.33050000000000002</v>
      </c>
      <c r="N187" s="28">
        <v>41404</v>
      </c>
      <c r="O187" s="30">
        <v>0.89180000000000004</v>
      </c>
      <c r="P187" s="28">
        <v>41404</v>
      </c>
      <c r="Q187" s="30">
        <v>1.653</v>
      </c>
      <c r="R187" s="28">
        <v>41404</v>
      </c>
      <c r="S187" s="30">
        <v>2.0642999999999998</v>
      </c>
      <c r="T187" s="28">
        <v>41404</v>
      </c>
      <c r="U187" s="30">
        <v>2.6158000000000001</v>
      </c>
      <c r="V187" s="119">
        <v>41404</v>
      </c>
      <c r="W187" s="30">
        <v>0.31630000000000003</v>
      </c>
      <c r="X187" s="28">
        <v>41404</v>
      </c>
      <c r="Y187" s="30">
        <v>0.82640000000000002</v>
      </c>
      <c r="Z187" s="28">
        <v>41404</v>
      </c>
      <c r="AA187" s="30">
        <v>1.6101999999999999</v>
      </c>
      <c r="AB187" s="28">
        <v>41404</v>
      </c>
      <c r="AC187" s="30">
        <v>2.0268999999999999</v>
      </c>
      <c r="AD187" s="28">
        <v>41404</v>
      </c>
      <c r="AE187" s="30">
        <v>2.6089000000000002</v>
      </c>
      <c r="AF187" s="890">
        <v>41404</v>
      </c>
      <c r="AG187" s="30">
        <v>5.2999999999999999E-2</v>
      </c>
      <c r="AH187" s="890">
        <v>41404</v>
      </c>
      <c r="AI187" s="30">
        <v>5.1999999999999998E-2</v>
      </c>
      <c r="AJ187" s="41">
        <v>41404</v>
      </c>
      <c r="AK187" s="30">
        <v>-0.97099999999999997</v>
      </c>
      <c r="AL187" s="28">
        <v>41404</v>
      </c>
      <c r="AM187" s="30">
        <v>-0.83</v>
      </c>
      <c r="AN187" s="28">
        <v>41404</v>
      </c>
      <c r="AO187" s="30">
        <v>0.111</v>
      </c>
      <c r="AP187" s="41">
        <v>41404</v>
      </c>
      <c r="AQ187" s="30">
        <v>1.377</v>
      </c>
      <c r="AR187" s="28">
        <v>41404</v>
      </c>
      <c r="AS187" s="30">
        <v>1.85</v>
      </c>
      <c r="AT187" s="41">
        <v>41404</v>
      </c>
      <c r="AU187" s="30">
        <v>1.956</v>
      </c>
      <c r="AV187" s="119">
        <v>41404</v>
      </c>
      <c r="AW187" s="30">
        <v>2.0554000000000001</v>
      </c>
      <c r="AX187" s="119">
        <v>41404</v>
      </c>
      <c r="AY187" s="99">
        <v>2.1509999999999998</v>
      </c>
      <c r="AZ187" s="41">
        <v>41404</v>
      </c>
      <c r="BA187" s="30">
        <v>0.24970000000000001</v>
      </c>
      <c r="BB187" s="28">
        <v>41404</v>
      </c>
      <c r="BC187" s="30">
        <v>0.7238</v>
      </c>
      <c r="BD187" s="28">
        <v>41404</v>
      </c>
      <c r="BE187" s="30">
        <v>1.3444</v>
      </c>
      <c r="BF187" s="28">
        <v>41404</v>
      </c>
      <c r="BG187" s="30">
        <v>1.706</v>
      </c>
      <c r="BH187" s="28">
        <v>41404</v>
      </c>
      <c r="BI187" s="30">
        <v>2.2720000000000002</v>
      </c>
      <c r="BJ187" s="890">
        <v>41404</v>
      </c>
      <c r="BK187" s="30">
        <v>1.7490000000000001</v>
      </c>
      <c r="BL187" s="890">
        <v>41404</v>
      </c>
      <c r="BM187" s="30">
        <v>1.7649999999999999</v>
      </c>
      <c r="BN187" s="41">
        <v>41404</v>
      </c>
      <c r="BO187" s="30">
        <v>0.28299999999999997</v>
      </c>
      <c r="BP187" s="28">
        <v>41404</v>
      </c>
      <c r="BQ187" s="30">
        <v>0.64600000000000002</v>
      </c>
      <c r="BR187" s="28">
        <v>41404</v>
      </c>
      <c r="BS187" s="30">
        <v>1.1910000000000001</v>
      </c>
      <c r="BT187" s="41">
        <v>41404</v>
      </c>
      <c r="BU187" s="30">
        <v>1.5840000000000001</v>
      </c>
      <c r="BV187" s="28">
        <v>41404</v>
      </c>
      <c r="BW187" s="30">
        <v>2.1419999999999999</v>
      </c>
      <c r="BX187" s="1446"/>
      <c r="BY187" s="93">
        <v>41404</v>
      </c>
      <c r="BZ187" s="723">
        <v>0.69499999999999995</v>
      </c>
      <c r="CA187" s="28">
        <v>41404</v>
      </c>
      <c r="CB187" s="723">
        <v>1.2190000000000001</v>
      </c>
      <c r="CC187" s="28">
        <v>41404</v>
      </c>
      <c r="CD187" s="723">
        <v>1.966</v>
      </c>
      <c r="CE187" s="28">
        <v>41404</v>
      </c>
      <c r="CF187" s="723">
        <v>2.1360000000000001</v>
      </c>
      <c r="CG187" s="28">
        <v>41404</v>
      </c>
      <c r="CH187" s="723">
        <v>2.5939999999999999</v>
      </c>
      <c r="CI187" s="41">
        <v>41404</v>
      </c>
      <c r="CJ187" s="30">
        <v>0.78900000000000003</v>
      </c>
      <c r="CK187" s="28">
        <v>41404</v>
      </c>
      <c r="CL187" s="30">
        <v>1.159</v>
      </c>
      <c r="CM187" s="28">
        <v>41404</v>
      </c>
      <c r="CN187" s="30">
        <v>1.8757999999999999</v>
      </c>
      <c r="CO187" s="114">
        <v>41404</v>
      </c>
      <c r="CP187" s="30">
        <v>2.2713999999999999</v>
      </c>
      <c r="CQ187" s="28">
        <v>41404</v>
      </c>
      <c r="CR187" s="30">
        <v>3.0569000000000002</v>
      </c>
      <c r="CS187" s="41">
        <v>41404</v>
      </c>
      <c r="CT187" s="30">
        <v>0.98480000000000001</v>
      </c>
      <c r="CU187" s="28">
        <v>41404</v>
      </c>
      <c r="CV187" s="30">
        <v>1.5744</v>
      </c>
      <c r="CW187" s="28">
        <v>41404</v>
      </c>
      <c r="CX187" s="30">
        <v>2.1297000000000001</v>
      </c>
      <c r="CY187" s="114">
        <v>41404</v>
      </c>
      <c r="CZ187" s="30">
        <v>2.3995000000000002</v>
      </c>
      <c r="DA187" s="28">
        <v>41404</v>
      </c>
      <c r="DB187" s="30">
        <v>3.2829999999999999</v>
      </c>
      <c r="DC187" s="41">
        <v>41404</v>
      </c>
      <c r="DD187" s="30">
        <v>1.1216999999999999</v>
      </c>
      <c r="DE187" s="28">
        <v>41404</v>
      </c>
      <c r="DF187" s="30">
        <v>1.7221</v>
      </c>
      <c r="DG187" s="28">
        <v>41404</v>
      </c>
      <c r="DH187" s="30">
        <v>2.3151999999999999</v>
      </c>
      <c r="DI187" s="114">
        <v>41404</v>
      </c>
      <c r="DJ187" s="30">
        <v>2.8096000000000001</v>
      </c>
      <c r="DK187" s="28"/>
      <c r="DL187" s="30"/>
      <c r="DM187" s="41">
        <v>41404</v>
      </c>
      <c r="DN187" s="30">
        <v>1.3225</v>
      </c>
      <c r="DO187" s="28">
        <v>41404</v>
      </c>
      <c r="DP187" s="30">
        <v>2.069</v>
      </c>
      <c r="DQ187" s="28">
        <v>41404</v>
      </c>
      <c r="DR187" s="30">
        <v>2.7970000000000002</v>
      </c>
      <c r="DS187" s="114">
        <v>41404</v>
      </c>
      <c r="DT187" s="30">
        <v>3.1093999999999999</v>
      </c>
      <c r="DU187" s="28"/>
      <c r="DV187" s="30"/>
      <c r="DW187" s="41">
        <v>41404</v>
      </c>
      <c r="DX187" s="30">
        <v>2.1686000000000001</v>
      </c>
      <c r="DY187" s="28">
        <v>41404</v>
      </c>
      <c r="DZ187" s="30">
        <v>3.4561000000000002</v>
      </c>
      <c r="EA187" s="28">
        <v>41404</v>
      </c>
      <c r="EB187" s="30">
        <v>4.4241999999999999</v>
      </c>
      <c r="EC187" s="114">
        <v>41404</v>
      </c>
      <c r="ED187" s="30">
        <v>4.6321000000000003</v>
      </c>
      <c r="EE187" s="28"/>
      <c r="EF187" s="23"/>
      <c r="EG187" s="1446"/>
      <c r="EH187" s="76">
        <v>41404</v>
      </c>
      <c r="EI187" s="284">
        <v>2.4939</v>
      </c>
      <c r="EJ187" s="73">
        <v>41404</v>
      </c>
      <c r="EK187" s="284">
        <v>3.6493000000000002</v>
      </c>
      <c r="EL187" s="73">
        <v>41404</v>
      </c>
      <c r="EM187" s="284">
        <v>4.4089</v>
      </c>
      <c r="EN187" s="73">
        <v>41404</v>
      </c>
      <c r="EO187" s="284">
        <v>4.5900999999999996</v>
      </c>
      <c r="EP187" s="73">
        <v>41404</v>
      </c>
      <c r="EQ187" s="869">
        <v>5.3356000000000003</v>
      </c>
      <c r="ER187" s="76">
        <v>41404</v>
      </c>
      <c r="ES187" s="284">
        <v>2.931</v>
      </c>
      <c r="ET187" s="73">
        <v>41404</v>
      </c>
      <c r="EU187" s="284">
        <v>3.5084</v>
      </c>
      <c r="EV187" s="73">
        <v>41404</v>
      </c>
      <c r="EW187" s="284">
        <v>3.8567</v>
      </c>
      <c r="EX187" s="73">
        <v>41404</v>
      </c>
      <c r="EY187" s="284">
        <v>4.3156999999999996</v>
      </c>
      <c r="EZ187" s="73">
        <v>41404</v>
      </c>
      <c r="FA187" s="284">
        <v>5.0297999999999998</v>
      </c>
      <c r="FB187" s="1446"/>
      <c r="FC187" s="881">
        <v>41404</v>
      </c>
      <c r="FD187" s="184">
        <v>14.468999999999999</v>
      </c>
    </row>
    <row r="188" spans="1:160">
      <c r="A188" s="5">
        <f t="shared" si="5"/>
        <v>41411</v>
      </c>
      <c r="B188" s="41">
        <v>41411</v>
      </c>
      <c r="C188" s="30">
        <v>6.1800000000000001E-2</v>
      </c>
      <c r="D188" s="28">
        <v>41411</v>
      </c>
      <c r="E188" s="30">
        <v>0.3644</v>
      </c>
      <c r="F188" s="28">
        <v>41411</v>
      </c>
      <c r="G188" s="30">
        <v>0.98199999999999998</v>
      </c>
      <c r="H188" s="28">
        <v>41411</v>
      </c>
      <c r="I188" s="30">
        <v>1.4211</v>
      </c>
      <c r="J188" s="28">
        <v>41411</v>
      </c>
      <c r="K188" s="99">
        <v>2.0352999999999999</v>
      </c>
      <c r="L188" s="41">
        <v>41411</v>
      </c>
      <c r="M188" s="30">
        <v>0.25900000000000001</v>
      </c>
      <c r="N188" s="28">
        <v>41411</v>
      </c>
      <c r="O188" s="30">
        <v>0.80049999999999999</v>
      </c>
      <c r="P188" s="28">
        <v>41411</v>
      </c>
      <c r="Q188" s="30">
        <v>1.5726</v>
      </c>
      <c r="R188" s="28">
        <v>41411</v>
      </c>
      <c r="S188" s="30">
        <v>1.984</v>
      </c>
      <c r="T188" s="28">
        <v>41411</v>
      </c>
      <c r="U188" s="30">
        <v>2.5407999999999999</v>
      </c>
      <c r="V188" s="119">
        <v>41411</v>
      </c>
      <c r="W188" s="30">
        <v>0.24529999999999999</v>
      </c>
      <c r="X188" s="28">
        <v>41411</v>
      </c>
      <c r="Y188" s="30">
        <v>0.72560000000000002</v>
      </c>
      <c r="Z188" s="28">
        <v>41411</v>
      </c>
      <c r="AA188" s="30">
        <v>1.5303</v>
      </c>
      <c r="AB188" s="28">
        <v>41411</v>
      </c>
      <c r="AC188" s="30">
        <v>1.9471000000000001</v>
      </c>
      <c r="AD188" s="28">
        <v>41411</v>
      </c>
      <c r="AE188" s="30">
        <v>2.5343999999999998</v>
      </c>
      <c r="AF188" s="890">
        <v>41411</v>
      </c>
      <c r="AG188" s="30">
        <v>5.0999999999999997E-2</v>
      </c>
      <c r="AH188" s="890">
        <v>41411</v>
      </c>
      <c r="AI188" s="30">
        <v>0.05</v>
      </c>
      <c r="AJ188" s="41">
        <v>41411</v>
      </c>
      <c r="AK188" s="30">
        <v>-0.93300000000000005</v>
      </c>
      <c r="AL188" s="28">
        <v>41411</v>
      </c>
      <c r="AM188" s="30">
        <v>-0.83</v>
      </c>
      <c r="AN188" s="28">
        <v>41411</v>
      </c>
      <c r="AO188" s="30">
        <v>5.6000000000000001E-2</v>
      </c>
      <c r="AP188" s="41">
        <v>41411</v>
      </c>
      <c r="AQ188" s="30">
        <v>1.2589999999999999</v>
      </c>
      <c r="AR188" s="28">
        <v>41411</v>
      </c>
      <c r="AS188" s="30">
        <v>1.8129999999999999</v>
      </c>
      <c r="AT188" s="41">
        <v>41411</v>
      </c>
      <c r="AU188" s="30">
        <v>1.86</v>
      </c>
      <c r="AV188" s="119">
        <v>41411</v>
      </c>
      <c r="AW188" s="30">
        <v>1.9596</v>
      </c>
      <c r="AX188" s="119">
        <v>41411</v>
      </c>
      <c r="AY188" s="99">
        <v>2.0510000000000002</v>
      </c>
      <c r="AZ188" s="41">
        <v>41411</v>
      </c>
      <c r="BA188" s="30">
        <v>0.16869999999999999</v>
      </c>
      <c r="BB188" s="28">
        <v>41411</v>
      </c>
      <c r="BC188" s="30">
        <v>0.62280000000000002</v>
      </c>
      <c r="BD188" s="28">
        <v>41411</v>
      </c>
      <c r="BE188" s="30">
        <v>1.2610999999999999</v>
      </c>
      <c r="BF188" s="28">
        <v>41411</v>
      </c>
      <c r="BG188" s="30">
        <v>1.6255999999999999</v>
      </c>
      <c r="BH188" s="28">
        <v>41411</v>
      </c>
      <c r="BI188" s="30">
        <v>2.2023000000000001</v>
      </c>
      <c r="BJ188" s="890">
        <v>41411</v>
      </c>
      <c r="BK188" s="30">
        <v>1.65</v>
      </c>
      <c r="BL188" s="890">
        <v>41411</v>
      </c>
      <c r="BM188" s="30">
        <v>1.6819999999999999</v>
      </c>
      <c r="BN188" s="41">
        <v>41411</v>
      </c>
      <c r="BO188" s="30">
        <v>0.30099999999999999</v>
      </c>
      <c r="BP188" s="28">
        <v>41411</v>
      </c>
      <c r="BQ188" s="30">
        <v>0.66800000000000004</v>
      </c>
      <c r="BR188" s="28">
        <v>41411</v>
      </c>
      <c r="BS188" s="30">
        <v>1.224</v>
      </c>
      <c r="BT188" s="41">
        <v>41411</v>
      </c>
      <c r="BU188" s="30">
        <v>1.633</v>
      </c>
      <c r="BV188" s="28">
        <v>41411</v>
      </c>
      <c r="BW188" s="30">
        <v>2.2120000000000002</v>
      </c>
      <c r="BX188" s="1446"/>
      <c r="BY188" s="93">
        <v>41411</v>
      </c>
      <c r="BZ188" s="723">
        <v>0.60399999999999998</v>
      </c>
      <c r="CA188" s="28">
        <v>41411</v>
      </c>
      <c r="CB188" s="723">
        <v>1.139</v>
      </c>
      <c r="CC188" s="28">
        <v>41411</v>
      </c>
      <c r="CD188" s="723">
        <v>1.9079999999999999</v>
      </c>
      <c r="CE188" s="28">
        <v>41411</v>
      </c>
      <c r="CF188" s="723">
        <v>2.08</v>
      </c>
      <c r="CG188" s="28">
        <v>41411</v>
      </c>
      <c r="CH188" s="723">
        <v>2.552</v>
      </c>
      <c r="CI188" s="41">
        <v>41411</v>
      </c>
      <c r="CJ188" s="30">
        <v>0.69669999999999999</v>
      </c>
      <c r="CK188" s="28">
        <v>41411</v>
      </c>
      <c r="CL188" s="30">
        <v>1.0771999999999999</v>
      </c>
      <c r="CM188" s="28">
        <v>41411</v>
      </c>
      <c r="CN188" s="30">
        <v>1.8174000000000001</v>
      </c>
      <c r="CO188" s="114">
        <v>41411</v>
      </c>
      <c r="CP188" s="30">
        <v>2.2134999999999998</v>
      </c>
      <c r="CQ188" s="28">
        <v>41411</v>
      </c>
      <c r="CR188" s="30">
        <v>3.0125000000000002</v>
      </c>
      <c r="CS188" s="41">
        <v>41411</v>
      </c>
      <c r="CT188" s="30">
        <v>0.87770000000000004</v>
      </c>
      <c r="CU188" s="28">
        <v>41411</v>
      </c>
      <c r="CV188" s="30">
        <v>1.4778</v>
      </c>
      <c r="CW188" s="28">
        <v>41411</v>
      </c>
      <c r="CX188" s="30">
        <v>2.0366</v>
      </c>
      <c r="CY188" s="114">
        <v>41411</v>
      </c>
      <c r="CZ188" s="30">
        <v>2.3069999999999999</v>
      </c>
      <c r="DA188" s="28">
        <v>41411</v>
      </c>
      <c r="DB188" s="30">
        <v>3.2040000000000002</v>
      </c>
      <c r="DC188" s="41">
        <v>41411</v>
      </c>
      <c r="DD188" s="30">
        <v>1.0261</v>
      </c>
      <c r="DE188" s="28">
        <v>41411</v>
      </c>
      <c r="DF188" s="30">
        <v>1.6371</v>
      </c>
      <c r="DG188" s="28">
        <v>41411</v>
      </c>
      <c r="DH188" s="30">
        <v>2.2536999999999998</v>
      </c>
      <c r="DI188" s="114">
        <v>41411</v>
      </c>
      <c r="DJ188" s="30">
        <v>2.7484999999999999</v>
      </c>
      <c r="DK188" s="28"/>
      <c r="DL188" s="30"/>
      <c r="DM188" s="41">
        <v>41411</v>
      </c>
      <c r="DN188" s="30">
        <v>1.1957</v>
      </c>
      <c r="DO188" s="28">
        <v>41411</v>
      </c>
      <c r="DP188" s="30">
        <v>1.9527000000000001</v>
      </c>
      <c r="DQ188" s="28">
        <v>41411</v>
      </c>
      <c r="DR188" s="30">
        <v>2.7042000000000002</v>
      </c>
      <c r="DS188" s="114">
        <v>41411</v>
      </c>
      <c r="DT188" s="30">
        <v>3.0171000000000001</v>
      </c>
      <c r="DU188" s="28"/>
      <c r="DV188" s="30"/>
      <c r="DW188" s="41">
        <v>41411</v>
      </c>
      <c r="DX188" s="30">
        <v>2.1324999999999998</v>
      </c>
      <c r="DY188" s="28">
        <v>41411</v>
      </c>
      <c r="DZ188" s="30">
        <v>3.4304999999999999</v>
      </c>
      <c r="EA188" s="28">
        <v>41411</v>
      </c>
      <c r="EB188" s="30">
        <v>4.4221000000000004</v>
      </c>
      <c r="EC188" s="114">
        <v>41411</v>
      </c>
      <c r="ED188" s="30">
        <v>4.6304999999999996</v>
      </c>
      <c r="EE188" s="28"/>
      <c r="EF188" s="23"/>
      <c r="EG188" s="1446"/>
      <c r="EH188" s="76">
        <v>41411</v>
      </c>
      <c r="EI188" s="284">
        <v>2.4939</v>
      </c>
      <c r="EJ188" s="73">
        <v>41411</v>
      </c>
      <c r="EK188" s="284">
        <v>3.6493000000000002</v>
      </c>
      <c r="EL188" s="73">
        <v>41411</v>
      </c>
      <c r="EM188" s="284">
        <v>4.4089</v>
      </c>
      <c r="EN188" s="73">
        <v>41411</v>
      </c>
      <c r="EO188" s="284">
        <v>4.5900999999999996</v>
      </c>
      <c r="EP188" s="73">
        <v>41411</v>
      </c>
      <c r="EQ188" s="869">
        <v>5.3356000000000003</v>
      </c>
      <c r="ER188" s="76">
        <v>41411</v>
      </c>
      <c r="ES188" s="284">
        <v>2.931</v>
      </c>
      <c r="ET188" s="73">
        <v>41411</v>
      </c>
      <c r="EU188" s="284">
        <v>3.5084</v>
      </c>
      <c r="EV188" s="73">
        <v>41411</v>
      </c>
      <c r="EW188" s="284">
        <v>3.8567</v>
      </c>
      <c r="EX188" s="73">
        <v>41411</v>
      </c>
      <c r="EY188" s="284">
        <v>4.3156999999999996</v>
      </c>
      <c r="EZ188" s="73">
        <v>41411</v>
      </c>
      <c r="FA188" s="284">
        <v>5.0297999999999998</v>
      </c>
      <c r="FB188" s="1446"/>
      <c r="FC188" s="881">
        <v>41411</v>
      </c>
      <c r="FD188" s="184">
        <v>14.62</v>
      </c>
    </row>
    <row r="189" spans="1:160">
      <c r="A189" s="5">
        <f t="shared" si="5"/>
        <v>41418</v>
      </c>
      <c r="B189" s="41">
        <v>41418</v>
      </c>
      <c r="C189" s="30">
        <v>0.1186</v>
      </c>
      <c r="D189" s="28">
        <v>41418</v>
      </c>
      <c r="E189" s="30">
        <v>0.4511</v>
      </c>
      <c r="F189" s="28">
        <v>41418</v>
      </c>
      <c r="G189" s="30">
        <v>1.0579000000000001</v>
      </c>
      <c r="H189" s="28">
        <v>41418</v>
      </c>
      <c r="I189" s="30">
        <v>1.5093000000000001</v>
      </c>
      <c r="J189" s="28">
        <v>41418</v>
      </c>
      <c r="K189" s="99">
        <v>2.0979999999999999</v>
      </c>
      <c r="L189" s="41">
        <v>41418</v>
      </c>
      <c r="M189" s="30">
        <v>0.3387</v>
      </c>
      <c r="N189" s="28">
        <v>41418</v>
      </c>
      <c r="O189" s="30">
        <v>0.92889999999999995</v>
      </c>
      <c r="P189" s="28">
        <v>41418</v>
      </c>
      <c r="Q189" s="30">
        <v>1.6848999999999998</v>
      </c>
      <c r="R189" s="28">
        <v>41418</v>
      </c>
      <c r="S189" s="30">
        <v>2.1088</v>
      </c>
      <c r="T189" s="28">
        <v>41418</v>
      </c>
      <c r="U189" s="30">
        <v>2.6470000000000002</v>
      </c>
      <c r="V189" s="119">
        <v>41418</v>
      </c>
      <c r="W189" s="30">
        <v>0.32200000000000001</v>
      </c>
      <c r="X189" s="28">
        <v>41418</v>
      </c>
      <c r="Y189" s="30">
        <v>0.85099999999999998</v>
      </c>
      <c r="Z189" s="28">
        <v>41418</v>
      </c>
      <c r="AA189" s="30">
        <v>1.6497000000000002</v>
      </c>
      <c r="AB189" s="28">
        <v>41418</v>
      </c>
      <c r="AC189" s="30">
        <v>2.0689000000000002</v>
      </c>
      <c r="AD189" s="28">
        <v>41418</v>
      </c>
      <c r="AE189" s="30">
        <v>2.6377000000000002</v>
      </c>
      <c r="AF189" s="890">
        <v>41418</v>
      </c>
      <c r="AG189" s="30">
        <v>5.3999999999999999E-2</v>
      </c>
      <c r="AH189" s="890">
        <v>41418</v>
      </c>
      <c r="AI189" s="30">
        <v>5.2999999999999999E-2</v>
      </c>
      <c r="AJ189" s="41">
        <v>41418</v>
      </c>
      <c r="AK189" s="30">
        <v>-0.90400000000000003</v>
      </c>
      <c r="AL189" s="28">
        <v>41418</v>
      </c>
      <c r="AM189" s="30">
        <v>-0.83</v>
      </c>
      <c r="AN189" s="28">
        <v>41418</v>
      </c>
      <c r="AO189" s="30">
        <v>9.1999999999999998E-2</v>
      </c>
      <c r="AP189" s="41">
        <v>41418</v>
      </c>
      <c r="AQ189" s="30">
        <v>1.286</v>
      </c>
      <c r="AR189" s="28">
        <v>41418</v>
      </c>
      <c r="AS189" s="30">
        <v>1.859</v>
      </c>
      <c r="AT189" s="41">
        <v>41418</v>
      </c>
      <c r="AU189" s="30">
        <v>1.9430000000000001</v>
      </c>
      <c r="AV189" s="119">
        <v>41418</v>
      </c>
      <c r="AW189" s="30">
        <v>2.0703999999999998</v>
      </c>
      <c r="AX189" s="119">
        <v>41418</v>
      </c>
      <c r="AY189" s="99">
        <v>2.1669999999999998</v>
      </c>
      <c r="AZ189" s="41">
        <v>41418</v>
      </c>
      <c r="BA189" s="30">
        <v>0.25669999999999998</v>
      </c>
      <c r="BB189" s="28">
        <v>41418</v>
      </c>
      <c r="BC189" s="30">
        <v>0.72509999999999997</v>
      </c>
      <c r="BD189" s="28">
        <v>41418</v>
      </c>
      <c r="BE189" s="30">
        <v>1.3753</v>
      </c>
      <c r="BF189" s="28">
        <v>41418</v>
      </c>
      <c r="BG189" s="30">
        <v>1.7324999999999999</v>
      </c>
      <c r="BH189" s="28">
        <v>41418</v>
      </c>
      <c r="BI189" s="30">
        <v>2.2814999999999999</v>
      </c>
      <c r="BJ189" s="890">
        <v>41418</v>
      </c>
      <c r="BK189" s="30">
        <v>1.768</v>
      </c>
      <c r="BL189" s="890">
        <v>41418</v>
      </c>
      <c r="BM189" s="30">
        <v>1.794</v>
      </c>
      <c r="BN189" s="41">
        <v>41418</v>
      </c>
      <c r="BO189" s="30">
        <v>0.318</v>
      </c>
      <c r="BP189" s="28">
        <v>41418</v>
      </c>
      <c r="BQ189" s="30">
        <v>0.71899999999999997</v>
      </c>
      <c r="BR189" s="28">
        <v>41418</v>
      </c>
      <c r="BS189" s="30">
        <v>1.2789999999999999</v>
      </c>
      <c r="BT189" s="41">
        <v>41418</v>
      </c>
      <c r="BU189" s="30">
        <v>1.671</v>
      </c>
      <c r="BV189" s="28">
        <v>41418</v>
      </c>
      <c r="BW189" s="30">
        <v>2.2309999999999999</v>
      </c>
      <c r="BX189" s="1446"/>
      <c r="BY189" s="93">
        <v>41418</v>
      </c>
      <c r="BZ189" s="723">
        <v>0.66500000000000004</v>
      </c>
      <c r="CA189" s="28">
        <v>41418</v>
      </c>
      <c r="CB189" s="723">
        <v>1.2450000000000001</v>
      </c>
      <c r="CC189" s="28">
        <v>41418</v>
      </c>
      <c r="CD189" s="723">
        <v>1.9990000000000001</v>
      </c>
      <c r="CE189" s="28">
        <v>41418</v>
      </c>
      <c r="CF189" s="723">
        <v>2.1840000000000002</v>
      </c>
      <c r="CG189" s="28">
        <v>41418</v>
      </c>
      <c r="CH189" s="723">
        <v>2.6480000000000001</v>
      </c>
      <c r="CI189" s="41">
        <v>41418</v>
      </c>
      <c r="CJ189" s="30">
        <v>0.73170000000000002</v>
      </c>
      <c r="CK189" s="28">
        <v>41418</v>
      </c>
      <c r="CL189" s="30">
        <v>1.1541999999999999</v>
      </c>
      <c r="CM189" s="28">
        <v>41418</v>
      </c>
      <c r="CN189" s="30">
        <v>1.8839999999999999</v>
      </c>
      <c r="CO189" s="114">
        <v>41418</v>
      </c>
      <c r="CP189" s="30">
        <v>2.2810999999999999</v>
      </c>
      <c r="CQ189" s="28">
        <v>41418</v>
      </c>
      <c r="CR189" s="30">
        <v>3.0720999999999998</v>
      </c>
      <c r="CS189" s="41">
        <v>41418</v>
      </c>
      <c r="CT189" s="30">
        <v>0.90780000000000005</v>
      </c>
      <c r="CU189" s="28">
        <v>41418</v>
      </c>
      <c r="CV189" s="30">
        <v>1.5499000000000001</v>
      </c>
      <c r="CW189" s="28">
        <v>41418</v>
      </c>
      <c r="CX189" s="30">
        <v>2.0981999999999998</v>
      </c>
      <c r="CY189" s="114">
        <v>41418</v>
      </c>
      <c r="CZ189" s="30">
        <v>2.3696000000000002</v>
      </c>
      <c r="DA189" s="28">
        <v>41418</v>
      </c>
      <c r="DB189" s="30">
        <v>3.2585999999999999</v>
      </c>
      <c r="DC189" s="41">
        <v>41418</v>
      </c>
      <c r="DD189" s="30">
        <v>1.0648</v>
      </c>
      <c r="DE189" s="28">
        <v>41418</v>
      </c>
      <c r="DF189" s="30">
        <v>1.7177</v>
      </c>
      <c r="DG189" s="28">
        <v>41418</v>
      </c>
      <c r="DH189" s="30">
        <v>2.3237999999999999</v>
      </c>
      <c r="DI189" s="114">
        <v>41418</v>
      </c>
      <c r="DJ189" s="30">
        <v>2.8197000000000001</v>
      </c>
      <c r="DK189" s="28"/>
      <c r="DL189" s="30"/>
      <c r="DM189" s="41">
        <v>41418</v>
      </c>
      <c r="DN189" s="30">
        <v>1.2126999999999999</v>
      </c>
      <c r="DO189" s="28">
        <v>41418</v>
      </c>
      <c r="DP189" s="30">
        <v>1.9917</v>
      </c>
      <c r="DQ189" s="28">
        <v>41418</v>
      </c>
      <c r="DR189" s="30">
        <v>2.7326999999999999</v>
      </c>
      <c r="DS189" s="114">
        <v>41418</v>
      </c>
      <c r="DT189" s="30">
        <v>3.0466000000000002</v>
      </c>
      <c r="DU189" s="28"/>
      <c r="DV189" s="30"/>
      <c r="DW189" s="41">
        <v>41418</v>
      </c>
      <c r="DX189" s="30">
        <v>2.1366000000000001</v>
      </c>
      <c r="DY189" s="28">
        <v>41418</v>
      </c>
      <c r="DZ189" s="30">
        <v>3.4765999999999999</v>
      </c>
      <c r="EA189" s="28">
        <v>41418</v>
      </c>
      <c r="EB189" s="30">
        <v>4.4576000000000002</v>
      </c>
      <c r="EC189" s="114">
        <v>41418</v>
      </c>
      <c r="ED189" s="30">
        <v>4.6670999999999996</v>
      </c>
      <c r="EE189" s="28"/>
      <c r="EF189" s="23"/>
      <c r="EG189" s="1446"/>
      <c r="EH189" s="76">
        <v>41418</v>
      </c>
      <c r="EI189" s="284">
        <v>2.4939</v>
      </c>
      <c r="EJ189" s="73">
        <v>41418</v>
      </c>
      <c r="EK189" s="284">
        <v>3.6493000000000002</v>
      </c>
      <c r="EL189" s="73">
        <v>41418</v>
      </c>
      <c r="EM189" s="284">
        <v>4.4089</v>
      </c>
      <c r="EN189" s="73">
        <v>41418</v>
      </c>
      <c r="EO189" s="284">
        <v>4.5900999999999996</v>
      </c>
      <c r="EP189" s="73">
        <v>41418</v>
      </c>
      <c r="EQ189" s="869">
        <v>5.3356000000000003</v>
      </c>
      <c r="ER189" s="76">
        <v>41418</v>
      </c>
      <c r="ES189" s="284">
        <v>2.931</v>
      </c>
      <c r="ET189" s="73">
        <v>41418</v>
      </c>
      <c r="EU189" s="284">
        <v>3.5084</v>
      </c>
      <c r="EV189" s="73">
        <v>41418</v>
      </c>
      <c r="EW189" s="284">
        <v>3.8567</v>
      </c>
      <c r="EX189" s="73">
        <v>41418</v>
      </c>
      <c r="EY189" s="284">
        <v>4.3156999999999996</v>
      </c>
      <c r="EZ189" s="73">
        <v>41418</v>
      </c>
      <c r="FA189" s="284">
        <v>5.0297999999999998</v>
      </c>
      <c r="FB189" s="1446"/>
      <c r="FC189" s="881">
        <v>41418</v>
      </c>
      <c r="FD189" s="184">
        <v>14.448</v>
      </c>
    </row>
    <row r="190" spans="1:160">
      <c r="A190" s="5">
        <f t="shared" si="5"/>
        <v>41425</v>
      </c>
      <c r="B190" s="41">
        <v>41425</v>
      </c>
      <c r="C190" s="30">
        <v>0.20649999999999999</v>
      </c>
      <c r="D190" s="28">
        <v>41425</v>
      </c>
      <c r="E190" s="30">
        <v>0.53149999999999997</v>
      </c>
      <c r="F190" s="28">
        <v>41425</v>
      </c>
      <c r="G190" s="30">
        <v>1.1545000000000001</v>
      </c>
      <c r="H190" s="28">
        <v>41425</v>
      </c>
      <c r="I190" s="30">
        <v>1.6049</v>
      </c>
      <c r="J190" s="28">
        <v>41425</v>
      </c>
      <c r="K190" s="99">
        <v>2.1768999999999998</v>
      </c>
      <c r="L190" s="41">
        <v>41425</v>
      </c>
      <c r="M190" s="30">
        <v>0.4602</v>
      </c>
      <c r="N190" s="28">
        <v>41425</v>
      </c>
      <c r="O190" s="30">
        <v>1.0370999999999999</v>
      </c>
      <c r="P190" s="28">
        <v>41425</v>
      </c>
      <c r="Q190" s="30">
        <v>1.8115999999999999</v>
      </c>
      <c r="R190" s="28">
        <v>41425</v>
      </c>
      <c r="S190" s="30">
        <v>2.2423999999999999</v>
      </c>
      <c r="T190" s="28">
        <v>41425</v>
      </c>
      <c r="U190" s="30">
        <v>2.7907000000000002</v>
      </c>
      <c r="V190" s="119">
        <v>41425</v>
      </c>
      <c r="W190" s="30">
        <v>0.43609999999999999</v>
      </c>
      <c r="X190" s="28">
        <v>41425</v>
      </c>
      <c r="Y190" s="30">
        <v>0.95169999999999999</v>
      </c>
      <c r="Z190" s="28">
        <v>41425</v>
      </c>
      <c r="AA190" s="30">
        <v>1.7688999999999999</v>
      </c>
      <c r="AB190" s="28">
        <v>41425</v>
      </c>
      <c r="AC190" s="30">
        <v>2.1949999999999998</v>
      </c>
      <c r="AD190" s="28">
        <v>41425</v>
      </c>
      <c r="AE190" s="30">
        <v>2.7839</v>
      </c>
      <c r="AF190" s="890">
        <v>41425</v>
      </c>
      <c r="AG190" s="30">
        <v>5.8000000000000003E-2</v>
      </c>
      <c r="AH190" s="890">
        <v>41425</v>
      </c>
      <c r="AI190" s="30">
        <v>5.7000000000000002E-2</v>
      </c>
      <c r="AJ190" s="41">
        <v>41425</v>
      </c>
      <c r="AK190" s="30">
        <v>-0.84199999999999997</v>
      </c>
      <c r="AL190" s="28">
        <v>41425</v>
      </c>
      <c r="AM190" s="30">
        <v>-0.83</v>
      </c>
      <c r="AN190" s="28">
        <v>41425</v>
      </c>
      <c r="AO190" s="30">
        <v>0.22600000000000001</v>
      </c>
      <c r="AP190" s="41">
        <v>41425</v>
      </c>
      <c r="AQ190" s="30">
        <v>1.32</v>
      </c>
      <c r="AR190" s="28">
        <v>41425</v>
      </c>
      <c r="AS190" s="30">
        <v>1.855</v>
      </c>
      <c r="AT190" s="41">
        <v>41425</v>
      </c>
      <c r="AU190" s="30">
        <v>2.0739999999999998</v>
      </c>
      <c r="AV190" s="119">
        <v>41425</v>
      </c>
      <c r="AW190" s="30">
        <v>2.2054999999999998</v>
      </c>
      <c r="AX190" s="119">
        <v>41425</v>
      </c>
      <c r="AY190" s="99">
        <v>2.3119999999999998</v>
      </c>
      <c r="AZ190" s="41">
        <v>41425</v>
      </c>
      <c r="BA190" s="30">
        <v>0.35189999999999999</v>
      </c>
      <c r="BB190" s="28">
        <v>41425</v>
      </c>
      <c r="BC190" s="30">
        <v>0.83679999999999999</v>
      </c>
      <c r="BD190" s="28">
        <v>41425</v>
      </c>
      <c r="BE190" s="30">
        <v>1.4944999999999999</v>
      </c>
      <c r="BF190" s="28">
        <v>41425</v>
      </c>
      <c r="BG190" s="30">
        <v>1.8435000000000001</v>
      </c>
      <c r="BH190" s="28">
        <v>41425</v>
      </c>
      <c r="BI190" s="30">
        <v>2.3774000000000002</v>
      </c>
      <c r="BJ190" s="890">
        <v>41425</v>
      </c>
      <c r="BK190" s="30">
        <v>1.905</v>
      </c>
      <c r="BL190" s="890">
        <v>41425</v>
      </c>
      <c r="BM190" s="30">
        <v>1.909</v>
      </c>
      <c r="BN190" s="41">
        <v>41425</v>
      </c>
      <c r="BO190" s="30">
        <v>0.376</v>
      </c>
      <c r="BP190" s="28">
        <v>41425</v>
      </c>
      <c r="BQ190" s="30">
        <v>0.80400000000000005</v>
      </c>
      <c r="BR190" s="28">
        <v>41425</v>
      </c>
      <c r="BS190" s="30">
        <v>1.37</v>
      </c>
      <c r="BT190" s="41">
        <v>41425</v>
      </c>
      <c r="BU190" s="30">
        <v>1.762</v>
      </c>
      <c r="BV190" s="28">
        <v>41425</v>
      </c>
      <c r="BW190" s="30">
        <v>2.3439999999999999</v>
      </c>
      <c r="BX190" s="1446"/>
      <c r="BY190" s="93">
        <v>41425</v>
      </c>
      <c r="BZ190" s="723">
        <v>0.77400000000000002</v>
      </c>
      <c r="CA190" s="28">
        <v>41425</v>
      </c>
      <c r="CB190" s="723">
        <v>1.3320000000000001</v>
      </c>
      <c r="CC190" s="28">
        <v>41425</v>
      </c>
      <c r="CD190" s="723">
        <v>2.0720000000000001</v>
      </c>
      <c r="CE190" s="28">
        <v>41425</v>
      </c>
      <c r="CF190" s="723">
        <v>2.2429999999999999</v>
      </c>
      <c r="CG190" s="28">
        <v>41425</v>
      </c>
      <c r="CH190" s="723">
        <v>2.69</v>
      </c>
      <c r="CI190" s="41">
        <v>41425</v>
      </c>
      <c r="CJ190" s="30">
        <v>0.83040000000000003</v>
      </c>
      <c r="CK190" s="28">
        <v>41425</v>
      </c>
      <c r="CL190" s="30">
        <v>1.2299</v>
      </c>
      <c r="CM190" s="28">
        <v>41425</v>
      </c>
      <c r="CN190" s="30">
        <v>1.9477</v>
      </c>
      <c r="CO190" s="114">
        <v>41425</v>
      </c>
      <c r="CP190" s="30">
        <v>2.3338000000000001</v>
      </c>
      <c r="CQ190" s="28">
        <v>41425</v>
      </c>
      <c r="CR190" s="30">
        <v>3.1076999999999999</v>
      </c>
      <c r="CS190" s="41">
        <v>41425</v>
      </c>
      <c r="CT190" s="30">
        <v>1.0091000000000001</v>
      </c>
      <c r="CU190" s="28">
        <v>41425</v>
      </c>
      <c r="CV190" s="30">
        <v>1.6282000000000001</v>
      </c>
      <c r="CW190" s="28">
        <v>41425</v>
      </c>
      <c r="CX190" s="30">
        <v>2.1644999999999999</v>
      </c>
      <c r="CY190" s="114">
        <v>41425</v>
      </c>
      <c r="CZ190" s="30">
        <v>2.4249000000000001</v>
      </c>
      <c r="DA190" s="28">
        <v>41425</v>
      </c>
      <c r="DB190" s="30">
        <v>3.2968999999999999</v>
      </c>
      <c r="DC190" s="41">
        <v>41425</v>
      </c>
      <c r="DD190" s="30">
        <v>1.1578999999999999</v>
      </c>
      <c r="DE190" s="28">
        <v>41425</v>
      </c>
      <c r="DF190" s="30">
        <v>1.7877999999999998</v>
      </c>
      <c r="DG190" s="28">
        <v>41425</v>
      </c>
      <c r="DH190" s="30">
        <v>2.3818999999999999</v>
      </c>
      <c r="DI190" s="114">
        <v>41425</v>
      </c>
      <c r="DJ190" s="30">
        <v>2.8668</v>
      </c>
      <c r="DK190" s="28"/>
      <c r="DL190" s="30"/>
      <c r="DM190" s="41">
        <v>41425</v>
      </c>
      <c r="DN190" s="30">
        <v>1.3235000000000001</v>
      </c>
      <c r="DO190" s="28">
        <v>41425</v>
      </c>
      <c r="DP190" s="30">
        <v>2.0794999999999999</v>
      </c>
      <c r="DQ190" s="28">
        <v>41425</v>
      </c>
      <c r="DR190" s="30">
        <v>2.8085</v>
      </c>
      <c r="DS190" s="114">
        <v>41425</v>
      </c>
      <c r="DT190" s="30">
        <v>3.1114000000000002</v>
      </c>
      <c r="DU190" s="28"/>
      <c r="DV190" s="30"/>
      <c r="DW190" s="41">
        <v>41425</v>
      </c>
      <c r="DX190" s="30">
        <v>2.2431999999999999</v>
      </c>
      <c r="DY190" s="28">
        <v>41425</v>
      </c>
      <c r="DZ190" s="30">
        <v>3.5602</v>
      </c>
      <c r="EA190" s="28">
        <v>41425</v>
      </c>
      <c r="EB190" s="30">
        <v>4.5293000000000001</v>
      </c>
      <c r="EC190" s="114">
        <v>41425</v>
      </c>
      <c r="ED190" s="30">
        <v>4.7277000000000005</v>
      </c>
      <c r="EE190" s="28"/>
      <c r="EF190" s="23"/>
      <c r="EG190" s="1446"/>
      <c r="EH190" s="76">
        <v>41425</v>
      </c>
      <c r="EI190" s="284">
        <v>2.4939</v>
      </c>
      <c r="EJ190" s="73">
        <v>41425</v>
      </c>
      <c r="EK190" s="284">
        <v>3.6493000000000002</v>
      </c>
      <c r="EL190" s="73">
        <v>41425</v>
      </c>
      <c r="EM190" s="284">
        <v>4.4089</v>
      </c>
      <c r="EN190" s="73">
        <v>41425</v>
      </c>
      <c r="EO190" s="284">
        <v>4.5900999999999996</v>
      </c>
      <c r="EP190" s="73">
        <v>41425</v>
      </c>
      <c r="EQ190" s="869">
        <v>5.3356000000000003</v>
      </c>
      <c r="ER190" s="76">
        <v>41425</v>
      </c>
      <c r="ES190" s="284">
        <v>2.931</v>
      </c>
      <c r="ET190" s="73">
        <v>41425</v>
      </c>
      <c r="EU190" s="284">
        <v>3.5084</v>
      </c>
      <c r="EV190" s="73">
        <v>41425</v>
      </c>
      <c r="EW190" s="284">
        <v>3.8567</v>
      </c>
      <c r="EX190" s="73">
        <v>41425</v>
      </c>
      <c r="EY190" s="284">
        <v>4.3156999999999996</v>
      </c>
      <c r="EZ190" s="73">
        <v>41425</v>
      </c>
      <c r="FA190" s="284">
        <v>5.0297999999999998</v>
      </c>
      <c r="FB190" s="1446"/>
      <c r="FC190" s="881">
        <v>41425</v>
      </c>
      <c r="FD190" s="184">
        <v>14.183999999999999</v>
      </c>
    </row>
    <row r="191" spans="1:160">
      <c r="A191" s="5">
        <f t="shared" si="5"/>
        <v>41432</v>
      </c>
      <c r="B191" s="41">
        <v>41432</v>
      </c>
      <c r="C191" s="30">
        <v>0.28120000000000001</v>
      </c>
      <c r="D191" s="28">
        <v>41432</v>
      </c>
      <c r="E191" s="30">
        <v>0.60309999999999997</v>
      </c>
      <c r="F191" s="28">
        <v>41432</v>
      </c>
      <c r="G191" s="30">
        <v>1.1654</v>
      </c>
      <c r="H191" s="28">
        <v>41432</v>
      </c>
      <c r="I191" s="30">
        <v>1.6167</v>
      </c>
      <c r="J191" s="28">
        <v>41432</v>
      </c>
      <c r="K191" s="99">
        <v>2.1623999999999999</v>
      </c>
      <c r="L191" s="41">
        <v>41432</v>
      </c>
      <c r="M191" s="30">
        <v>0.58330000000000004</v>
      </c>
      <c r="N191" s="28">
        <v>41432</v>
      </c>
      <c r="O191" s="30">
        <v>1.1684000000000001</v>
      </c>
      <c r="P191" s="28">
        <v>41432</v>
      </c>
      <c r="Q191" s="30">
        <v>1.9102999999999999</v>
      </c>
      <c r="R191" s="28">
        <v>41432</v>
      </c>
      <c r="S191" s="30">
        <v>2.3281999999999998</v>
      </c>
      <c r="T191" s="28">
        <v>41432</v>
      </c>
      <c r="U191" s="30">
        <v>2.8574999999999999</v>
      </c>
      <c r="V191" s="119">
        <v>41432</v>
      </c>
      <c r="W191" s="30">
        <v>0.56089999999999995</v>
      </c>
      <c r="X191" s="28">
        <v>41432</v>
      </c>
      <c r="Y191" s="30">
        <v>1.0898000000000001</v>
      </c>
      <c r="Z191" s="28">
        <v>41432</v>
      </c>
      <c r="AA191" s="30">
        <v>1.8693</v>
      </c>
      <c r="AB191" s="28">
        <v>41432</v>
      </c>
      <c r="AC191" s="30">
        <v>2.2826</v>
      </c>
      <c r="AD191" s="28">
        <v>41432</v>
      </c>
      <c r="AE191" s="30">
        <v>2.8525</v>
      </c>
      <c r="AF191" s="890">
        <v>41432</v>
      </c>
      <c r="AG191" s="30">
        <v>0.06</v>
      </c>
      <c r="AH191" s="890">
        <v>41432</v>
      </c>
      <c r="AI191" s="30">
        <v>5.8999999999999997E-2</v>
      </c>
      <c r="AJ191" s="41">
        <v>41432</v>
      </c>
      <c r="AK191" s="30">
        <v>-0.68700000000000006</v>
      </c>
      <c r="AL191" s="28">
        <v>41432</v>
      </c>
      <c r="AM191" s="30">
        <v>-0.83</v>
      </c>
      <c r="AN191" s="28">
        <v>41432</v>
      </c>
      <c r="AO191" s="30">
        <v>0.38800000000000001</v>
      </c>
      <c r="AP191" s="41">
        <v>41432</v>
      </c>
      <c r="AQ191" s="30">
        <v>1.2889999999999999</v>
      </c>
      <c r="AR191" s="28">
        <v>41432</v>
      </c>
      <c r="AS191" s="30">
        <v>1.746</v>
      </c>
      <c r="AT191" s="41">
        <v>41432</v>
      </c>
      <c r="AU191" s="30">
        <v>2.129</v>
      </c>
      <c r="AV191" s="119">
        <v>41432</v>
      </c>
      <c r="AW191" s="30">
        <v>2.2795000000000001</v>
      </c>
      <c r="AX191" s="119">
        <v>41432</v>
      </c>
      <c r="AY191" s="99">
        <v>2.387</v>
      </c>
      <c r="AZ191" s="41">
        <v>41432</v>
      </c>
      <c r="BA191" s="30">
        <v>0.45540000000000003</v>
      </c>
      <c r="BB191" s="28">
        <v>41432</v>
      </c>
      <c r="BC191" s="30">
        <v>0.92630000000000001</v>
      </c>
      <c r="BD191" s="28">
        <v>41432</v>
      </c>
      <c r="BE191" s="30">
        <v>1.5446</v>
      </c>
      <c r="BF191" s="28">
        <v>41432</v>
      </c>
      <c r="BG191" s="30">
        <v>1.8754999999999999</v>
      </c>
      <c r="BH191" s="28">
        <v>41432</v>
      </c>
      <c r="BI191" s="30">
        <v>2.3974000000000002</v>
      </c>
      <c r="BJ191" s="890">
        <v>41432</v>
      </c>
      <c r="BK191" s="30">
        <v>1.9359999999999999</v>
      </c>
      <c r="BL191" s="890">
        <v>41432</v>
      </c>
      <c r="BM191" s="30">
        <v>1.9390000000000001</v>
      </c>
      <c r="BN191" s="41">
        <v>41432</v>
      </c>
      <c r="BO191" s="30">
        <v>0.39800000000000002</v>
      </c>
      <c r="BP191" s="28">
        <v>41432</v>
      </c>
      <c r="BQ191" s="30">
        <v>0.85599999999999998</v>
      </c>
      <c r="BR191" s="28">
        <v>41432</v>
      </c>
      <c r="BS191" s="30">
        <v>1.4039999999999999</v>
      </c>
      <c r="BT191" s="41">
        <v>41432</v>
      </c>
      <c r="BU191" s="30">
        <v>1.768</v>
      </c>
      <c r="BV191" s="28">
        <v>41432</v>
      </c>
      <c r="BW191" s="30">
        <v>2.3580000000000001</v>
      </c>
      <c r="BX191" s="1446"/>
      <c r="BY191" s="93">
        <v>41432</v>
      </c>
      <c r="BZ191" s="723">
        <v>0.83899999999999997</v>
      </c>
      <c r="CA191" s="28">
        <v>41432</v>
      </c>
      <c r="CB191" s="723">
        <v>1.413</v>
      </c>
      <c r="CC191" s="28">
        <v>41432</v>
      </c>
      <c r="CD191" s="723">
        <v>2.14</v>
      </c>
      <c r="CE191" s="28">
        <v>41432</v>
      </c>
      <c r="CF191" s="723">
        <v>2.3069999999999999</v>
      </c>
      <c r="CG191" s="28">
        <v>41432</v>
      </c>
      <c r="CH191" s="723">
        <v>2.7450000000000001</v>
      </c>
      <c r="CI191" s="41">
        <v>41432</v>
      </c>
      <c r="CJ191" s="30">
        <v>0.89539999999999997</v>
      </c>
      <c r="CK191" s="28">
        <v>41432</v>
      </c>
      <c r="CL191" s="30">
        <v>1.3073999999999999</v>
      </c>
      <c r="CM191" s="28">
        <v>41432</v>
      </c>
      <c r="CN191" s="30">
        <v>2.0186999999999999</v>
      </c>
      <c r="CO191" s="114">
        <v>41432</v>
      </c>
      <c r="CP191" s="30">
        <v>2.4007999999999998</v>
      </c>
      <c r="CQ191" s="28">
        <v>41432</v>
      </c>
      <c r="CR191" s="30">
        <v>3.1646999999999998</v>
      </c>
      <c r="CS191" s="41">
        <v>41432</v>
      </c>
      <c r="CT191" s="30">
        <v>1.0892999999999999</v>
      </c>
      <c r="CU191" s="28">
        <v>41432</v>
      </c>
      <c r="CV191" s="30">
        <v>1.7208999999999999</v>
      </c>
      <c r="CW191" s="28">
        <v>41432</v>
      </c>
      <c r="CX191" s="30">
        <v>2.2507000000000001</v>
      </c>
      <c r="CY191" s="114">
        <v>41432</v>
      </c>
      <c r="CZ191" s="30">
        <v>2.5070000000000001</v>
      </c>
      <c r="DA191" s="28">
        <v>41432</v>
      </c>
      <c r="DB191" s="30">
        <v>3.3689999999999998</v>
      </c>
      <c r="DC191" s="41">
        <v>41432</v>
      </c>
      <c r="DD191" s="30">
        <v>1.2564</v>
      </c>
      <c r="DE191" s="28">
        <v>41432</v>
      </c>
      <c r="DF191" s="30">
        <v>1.8989</v>
      </c>
      <c r="DG191" s="28">
        <v>41432</v>
      </c>
      <c r="DH191" s="30">
        <v>2.4864999999999999</v>
      </c>
      <c r="DI191" s="114">
        <v>41432</v>
      </c>
      <c r="DJ191" s="30">
        <v>2.9674</v>
      </c>
      <c r="DK191" s="28"/>
      <c r="DL191" s="30"/>
      <c r="DM191" s="41">
        <v>41432</v>
      </c>
      <c r="DN191" s="30">
        <v>1.45</v>
      </c>
      <c r="DO191" s="28">
        <v>41432</v>
      </c>
      <c r="DP191" s="30">
        <v>2.2185000000000001</v>
      </c>
      <c r="DQ191" s="28">
        <v>41432</v>
      </c>
      <c r="DR191" s="30">
        <v>2.9409000000000001</v>
      </c>
      <c r="DS191" s="114">
        <v>41432</v>
      </c>
      <c r="DT191" s="30">
        <v>3.2399</v>
      </c>
      <c r="DU191" s="28"/>
      <c r="DV191" s="30"/>
      <c r="DW191" s="41">
        <v>41432</v>
      </c>
      <c r="DX191" s="30">
        <v>2.4714</v>
      </c>
      <c r="DY191" s="28">
        <v>41432</v>
      </c>
      <c r="DZ191" s="30">
        <v>3.8010000000000002</v>
      </c>
      <c r="EA191" s="28">
        <v>41432</v>
      </c>
      <c r="EB191" s="30">
        <v>4.7634999999999996</v>
      </c>
      <c r="EC191" s="114">
        <v>41432</v>
      </c>
      <c r="ED191" s="30">
        <v>4.9580000000000002</v>
      </c>
      <c r="EE191" s="28"/>
      <c r="EF191" s="23"/>
      <c r="EG191" s="1446"/>
      <c r="EH191" s="76">
        <v>41432</v>
      </c>
      <c r="EI191" s="284">
        <v>2.4939</v>
      </c>
      <c r="EJ191" s="73">
        <v>41432</v>
      </c>
      <c r="EK191" s="284">
        <v>3.6493000000000002</v>
      </c>
      <c r="EL191" s="73">
        <v>41432</v>
      </c>
      <c r="EM191" s="284">
        <v>4.4089</v>
      </c>
      <c r="EN191" s="73">
        <v>41432</v>
      </c>
      <c r="EO191" s="284">
        <v>4.5900999999999996</v>
      </c>
      <c r="EP191" s="73">
        <v>41432</v>
      </c>
      <c r="EQ191" s="869">
        <v>5.3356000000000003</v>
      </c>
      <c r="ER191" s="76">
        <v>41432</v>
      </c>
      <c r="ES191" s="284">
        <v>2.931</v>
      </c>
      <c r="ET191" s="73">
        <v>41432</v>
      </c>
      <c r="EU191" s="284">
        <v>3.5084</v>
      </c>
      <c r="EV191" s="73">
        <v>41432</v>
      </c>
      <c r="EW191" s="284">
        <v>3.8567</v>
      </c>
      <c r="EX191" s="73">
        <v>41432</v>
      </c>
      <c r="EY191" s="284">
        <v>4.3156999999999996</v>
      </c>
      <c r="EZ191" s="73">
        <v>41432</v>
      </c>
      <c r="FA191" s="284">
        <v>5.0297999999999998</v>
      </c>
      <c r="FB191" s="1446"/>
      <c r="FC191" s="881">
        <v>41432</v>
      </c>
      <c r="FD191" s="184">
        <v>14.042999999999999</v>
      </c>
    </row>
    <row r="192" spans="1:160">
      <c r="A192" s="5">
        <f t="shared" si="5"/>
        <v>41439</v>
      </c>
      <c r="B192" s="41">
        <v>41439</v>
      </c>
      <c r="C192" s="30">
        <v>0.23580000000000001</v>
      </c>
      <c r="D192" s="28">
        <v>41439</v>
      </c>
      <c r="E192" s="30">
        <v>0.57940000000000003</v>
      </c>
      <c r="F192" s="28">
        <v>41439</v>
      </c>
      <c r="G192" s="30">
        <v>1.1607000000000001</v>
      </c>
      <c r="H192" s="28">
        <v>41439</v>
      </c>
      <c r="I192" s="30">
        <v>1.6095000000000002</v>
      </c>
      <c r="J192" s="28">
        <v>41439</v>
      </c>
      <c r="K192" s="99">
        <v>2.1535000000000002</v>
      </c>
      <c r="L192" s="41">
        <v>41439</v>
      </c>
      <c r="M192" s="30">
        <v>0.5635</v>
      </c>
      <c r="N192" s="28">
        <v>41439</v>
      </c>
      <c r="O192" s="30">
        <v>1.1553</v>
      </c>
      <c r="P192" s="28">
        <v>41439</v>
      </c>
      <c r="Q192" s="30">
        <v>1.9262000000000001</v>
      </c>
      <c r="R192" s="28">
        <v>41439</v>
      </c>
      <c r="S192" s="30">
        <v>2.3258000000000001</v>
      </c>
      <c r="T192" s="28">
        <v>41439</v>
      </c>
      <c r="U192" s="30">
        <v>2.8574999999999999</v>
      </c>
      <c r="V192" s="119">
        <v>41439</v>
      </c>
      <c r="W192" s="30">
        <v>0.55840000000000001</v>
      </c>
      <c r="X192" s="28">
        <v>41439</v>
      </c>
      <c r="Y192" s="30">
        <v>1.0940000000000001</v>
      </c>
      <c r="Z192" s="28">
        <v>41439</v>
      </c>
      <c r="AA192" s="30">
        <v>1.8825000000000001</v>
      </c>
      <c r="AB192" s="28">
        <v>41439</v>
      </c>
      <c r="AC192" s="30">
        <v>2.2974999999999999</v>
      </c>
      <c r="AD192" s="28">
        <v>41439</v>
      </c>
      <c r="AE192" s="30">
        <v>2.8746999999999998</v>
      </c>
      <c r="AF192" s="890">
        <v>41439</v>
      </c>
      <c r="AG192" s="30">
        <v>0.06</v>
      </c>
      <c r="AH192" s="890">
        <v>41439</v>
      </c>
      <c r="AI192" s="30">
        <v>5.8999999999999997E-2</v>
      </c>
      <c r="AJ192" s="41">
        <v>41439</v>
      </c>
      <c r="AK192" s="30">
        <v>-0.68700000000000006</v>
      </c>
      <c r="AL192" s="28">
        <v>41439</v>
      </c>
      <c r="AM192" s="30">
        <v>-0.83</v>
      </c>
      <c r="AN192" s="28">
        <v>41439</v>
      </c>
      <c r="AO192" s="30">
        <v>0.45600000000000002</v>
      </c>
      <c r="AP192" s="41">
        <v>41439</v>
      </c>
      <c r="AQ192" s="30">
        <v>1.2589999999999999</v>
      </c>
      <c r="AR192" s="28">
        <v>41439</v>
      </c>
      <c r="AS192" s="30">
        <v>1.64</v>
      </c>
      <c r="AT192" s="41">
        <v>41439</v>
      </c>
      <c r="AU192" s="30">
        <v>2.089</v>
      </c>
      <c r="AV192" s="119">
        <v>41439</v>
      </c>
      <c r="AW192" s="30">
        <v>2.2250000000000001</v>
      </c>
      <c r="AX192" s="119">
        <v>41439</v>
      </c>
      <c r="AY192" s="99">
        <v>2.327</v>
      </c>
      <c r="AZ192" s="41">
        <v>41439</v>
      </c>
      <c r="BA192" s="30">
        <v>0.44579999999999997</v>
      </c>
      <c r="BB192" s="28">
        <v>41439</v>
      </c>
      <c r="BC192" s="30">
        <v>0.92100000000000004</v>
      </c>
      <c r="BD192" s="28">
        <v>41439</v>
      </c>
      <c r="BE192" s="30">
        <v>1.5401</v>
      </c>
      <c r="BF192" s="28">
        <v>41439</v>
      </c>
      <c r="BG192" s="30">
        <v>1.8780000000000001</v>
      </c>
      <c r="BH192" s="28">
        <v>41439</v>
      </c>
      <c r="BI192" s="30">
        <v>2.4013999999999998</v>
      </c>
      <c r="BJ192" s="890">
        <v>41439</v>
      </c>
      <c r="BK192" s="30">
        <v>1.9390000000000001</v>
      </c>
      <c r="BL192" s="890">
        <v>41439</v>
      </c>
      <c r="BM192" s="30">
        <v>1.9419999999999999</v>
      </c>
      <c r="BN192" s="41">
        <v>41439</v>
      </c>
      <c r="BO192" s="30">
        <v>0.377</v>
      </c>
      <c r="BP192" s="28">
        <v>41439</v>
      </c>
      <c r="BQ192" s="30">
        <v>0.79400000000000004</v>
      </c>
      <c r="BR192" s="28">
        <v>41439</v>
      </c>
      <c r="BS192" s="30">
        <v>1.3220000000000001</v>
      </c>
      <c r="BT192" s="41">
        <v>41439</v>
      </c>
      <c r="BU192" s="30">
        <v>1.7109999999999999</v>
      </c>
      <c r="BV192" s="28">
        <v>41439</v>
      </c>
      <c r="BW192" s="30">
        <v>2.3109999999999999</v>
      </c>
      <c r="BX192" s="1446"/>
      <c r="BY192" s="93">
        <v>41439</v>
      </c>
      <c r="BZ192" s="723">
        <v>0.82599999999999996</v>
      </c>
      <c r="CA192" s="28">
        <v>41439</v>
      </c>
      <c r="CB192" s="723">
        <v>1.4359999999999999</v>
      </c>
      <c r="CC192" s="28">
        <v>41439</v>
      </c>
      <c r="CD192" s="723">
        <v>2.1669999999999998</v>
      </c>
      <c r="CE192" s="28">
        <v>41439</v>
      </c>
      <c r="CF192" s="723">
        <v>2.331</v>
      </c>
      <c r="CG192" s="28">
        <v>41439</v>
      </c>
      <c r="CH192" s="723">
        <v>2.746</v>
      </c>
      <c r="CI192" s="41">
        <v>41439</v>
      </c>
      <c r="CJ192" s="30">
        <v>0.87629999999999997</v>
      </c>
      <c r="CK192" s="28">
        <v>41439</v>
      </c>
      <c r="CL192" s="30">
        <v>1.3181</v>
      </c>
      <c r="CM192" s="28">
        <v>41439</v>
      </c>
      <c r="CN192" s="30">
        <v>2.0306000000000002</v>
      </c>
      <c r="CO192" s="114">
        <v>41439</v>
      </c>
      <c r="CP192" s="30">
        <v>2.4081999999999999</v>
      </c>
      <c r="CQ192" s="28">
        <v>41439</v>
      </c>
      <c r="CR192" s="30">
        <v>3.1554000000000002</v>
      </c>
      <c r="CS192" s="41">
        <v>41439</v>
      </c>
      <c r="CT192" s="30">
        <v>1.0820000000000001</v>
      </c>
      <c r="CU192" s="28">
        <v>41439</v>
      </c>
      <c r="CV192" s="30">
        <v>1.7433000000000001</v>
      </c>
      <c r="CW192" s="28">
        <v>41439</v>
      </c>
      <c r="CX192" s="30">
        <v>2.2744</v>
      </c>
      <c r="CY192" s="114">
        <v>41439</v>
      </c>
      <c r="CZ192" s="30">
        <v>2.5461999999999998</v>
      </c>
      <c r="DA192" s="28">
        <v>41439</v>
      </c>
      <c r="DB192" s="30">
        <v>3.3915000000000002</v>
      </c>
      <c r="DC192" s="41">
        <v>41439</v>
      </c>
      <c r="DD192" s="30">
        <v>1.2562</v>
      </c>
      <c r="DE192" s="28">
        <v>41439</v>
      </c>
      <c r="DF192" s="30">
        <v>1.9584000000000001</v>
      </c>
      <c r="DG192" s="28">
        <v>41439</v>
      </c>
      <c r="DH192" s="30">
        <v>2.5472999999999999</v>
      </c>
      <c r="DI192" s="114">
        <v>41439</v>
      </c>
      <c r="DJ192" s="30">
        <v>3.0236000000000001</v>
      </c>
      <c r="DK192" s="28"/>
      <c r="DL192" s="30"/>
      <c r="DM192" s="41">
        <v>41439</v>
      </c>
      <c r="DN192" s="30">
        <v>1.4621</v>
      </c>
      <c r="DO192" s="28">
        <v>41439</v>
      </c>
      <c r="DP192" s="30">
        <v>2.2604000000000002</v>
      </c>
      <c r="DQ192" s="28">
        <v>41439</v>
      </c>
      <c r="DR192" s="30">
        <v>2.9840999999999998</v>
      </c>
      <c r="DS192" s="114">
        <v>41439</v>
      </c>
      <c r="DT192" s="30">
        <v>3.2785000000000002</v>
      </c>
      <c r="DU192" s="28"/>
      <c r="DV192" s="30"/>
      <c r="DW192" s="41">
        <v>41439</v>
      </c>
      <c r="DX192" s="30">
        <v>2.6126</v>
      </c>
      <c r="DY192" s="28">
        <v>41439</v>
      </c>
      <c r="DZ192" s="30">
        <v>3.9718</v>
      </c>
      <c r="EA192" s="28">
        <v>41439</v>
      </c>
      <c r="EB192" s="30">
        <v>4.9356</v>
      </c>
      <c r="EC192" s="114">
        <v>41439</v>
      </c>
      <c r="ED192" s="30">
        <v>5.1256000000000004</v>
      </c>
      <c r="EE192" s="28"/>
      <c r="EF192" s="23"/>
      <c r="EG192" s="1446"/>
      <c r="EH192" s="76">
        <v>41439</v>
      </c>
      <c r="EI192" s="284">
        <v>2.4939</v>
      </c>
      <c r="EJ192" s="73">
        <v>41439</v>
      </c>
      <c r="EK192" s="284">
        <v>3.6493000000000002</v>
      </c>
      <c r="EL192" s="73">
        <v>41439</v>
      </c>
      <c r="EM192" s="284">
        <v>4.4089</v>
      </c>
      <c r="EN192" s="73">
        <v>41439</v>
      </c>
      <c r="EO192" s="284">
        <v>4.5900999999999996</v>
      </c>
      <c r="EP192" s="73">
        <v>41439</v>
      </c>
      <c r="EQ192" s="869">
        <v>5.3356000000000003</v>
      </c>
      <c r="ER192" s="76">
        <v>41439</v>
      </c>
      <c r="ES192" s="284">
        <v>2.931</v>
      </c>
      <c r="ET192" s="73">
        <v>41439</v>
      </c>
      <c r="EU192" s="284">
        <v>3.5084</v>
      </c>
      <c r="EV192" s="73">
        <v>41439</v>
      </c>
      <c r="EW192" s="284">
        <v>3.8567</v>
      </c>
      <c r="EX192" s="73">
        <v>41439</v>
      </c>
      <c r="EY192" s="284">
        <v>4.3156999999999996</v>
      </c>
      <c r="EZ192" s="73">
        <v>41439</v>
      </c>
      <c r="FA192" s="284">
        <v>5.0297999999999998</v>
      </c>
      <c r="FB192" s="1446"/>
      <c r="FC192" s="881">
        <v>41439</v>
      </c>
      <c r="FD192" s="184">
        <v>14.069000000000001</v>
      </c>
    </row>
    <row r="193" spans="1:160">
      <c r="A193" s="5">
        <f t="shared" si="5"/>
        <v>41446</v>
      </c>
      <c r="B193" s="41">
        <v>41446</v>
      </c>
      <c r="C193" s="30">
        <v>0.40799999999999997</v>
      </c>
      <c r="D193" s="28">
        <v>41446</v>
      </c>
      <c r="E193" s="30">
        <v>0.83069999999999999</v>
      </c>
      <c r="F193" s="28">
        <v>41446</v>
      </c>
      <c r="G193" s="30">
        <v>1.3801000000000001</v>
      </c>
      <c r="H193" s="28">
        <v>41446</v>
      </c>
      <c r="I193" s="30">
        <v>1.8109999999999999</v>
      </c>
      <c r="J193" s="28">
        <v>41446</v>
      </c>
      <c r="K193" s="99">
        <v>2.3262999999999998</v>
      </c>
      <c r="L193" s="41">
        <v>41446</v>
      </c>
      <c r="M193" s="30">
        <v>0.78810000000000002</v>
      </c>
      <c r="N193" s="28">
        <v>41446</v>
      </c>
      <c r="O193" s="30">
        <v>1.5051999999999999</v>
      </c>
      <c r="P193" s="28">
        <v>41446</v>
      </c>
      <c r="Q193" s="30">
        <v>2.2439</v>
      </c>
      <c r="R193" s="28">
        <v>41446</v>
      </c>
      <c r="S193" s="30">
        <v>2.6335999999999999</v>
      </c>
      <c r="T193" s="28">
        <v>41446</v>
      </c>
      <c r="U193" s="30">
        <v>3.0954000000000002</v>
      </c>
      <c r="V193" s="119">
        <v>41446</v>
      </c>
      <c r="W193" s="30">
        <v>0.7863</v>
      </c>
      <c r="X193" s="28">
        <v>41446</v>
      </c>
      <c r="Y193" s="30">
        <v>1.4372</v>
      </c>
      <c r="Z193" s="28">
        <v>41446</v>
      </c>
      <c r="AA193" s="30">
        <v>2.1936</v>
      </c>
      <c r="AB193" s="28">
        <v>41446</v>
      </c>
      <c r="AC193" s="30">
        <v>2.6036000000000001</v>
      </c>
      <c r="AD193" s="28">
        <v>41446</v>
      </c>
      <c r="AE193" s="30">
        <v>3.1160000000000001</v>
      </c>
      <c r="AF193" s="890">
        <v>41446</v>
      </c>
      <c r="AG193" s="30">
        <v>6.8000000000000005E-2</v>
      </c>
      <c r="AH193" s="890">
        <v>41446</v>
      </c>
      <c r="AI193" s="30">
        <v>6.7000000000000004E-2</v>
      </c>
      <c r="AJ193" s="41">
        <v>41446</v>
      </c>
      <c r="AK193" s="30">
        <v>-0.41499999999999998</v>
      </c>
      <c r="AL193" s="28">
        <v>41446</v>
      </c>
      <c r="AM193" s="30">
        <v>-0.83</v>
      </c>
      <c r="AN193" s="28">
        <v>41446</v>
      </c>
      <c r="AO193" s="30">
        <v>0.66</v>
      </c>
      <c r="AP193" s="41">
        <v>41446</v>
      </c>
      <c r="AQ193" s="30">
        <v>1.17</v>
      </c>
      <c r="AR193" s="28">
        <v>41446</v>
      </c>
      <c r="AS193" s="30">
        <v>1.667</v>
      </c>
      <c r="AT193" s="41">
        <v>41446</v>
      </c>
      <c r="AU193" s="30">
        <v>2.3199999999999998</v>
      </c>
      <c r="AV193" s="119">
        <v>41446</v>
      </c>
      <c r="AW193" s="30">
        <v>2.4592999999999998</v>
      </c>
      <c r="AX193" s="119">
        <v>41446</v>
      </c>
      <c r="AY193" s="99">
        <v>2.5709999999999997</v>
      </c>
      <c r="AZ193" s="41">
        <v>41446</v>
      </c>
      <c r="BA193" s="30">
        <v>0.62080000000000002</v>
      </c>
      <c r="BB193" s="28">
        <v>41446</v>
      </c>
      <c r="BC193" s="30">
        <v>1.2061999999999999</v>
      </c>
      <c r="BD193" s="28">
        <v>41446</v>
      </c>
      <c r="BE193" s="30">
        <v>1.8033000000000001</v>
      </c>
      <c r="BF193" s="28">
        <v>41446</v>
      </c>
      <c r="BG193" s="30">
        <v>2.1017999999999999</v>
      </c>
      <c r="BH193" s="28">
        <v>41446</v>
      </c>
      <c r="BI193" s="30">
        <v>2.5777999999999999</v>
      </c>
      <c r="BJ193" s="890">
        <v>41446</v>
      </c>
      <c r="BK193" s="30">
        <v>2.1640000000000001</v>
      </c>
      <c r="BL193" s="890">
        <v>41446</v>
      </c>
      <c r="BM193" s="30">
        <v>2.1709999999999998</v>
      </c>
      <c r="BN193" s="41">
        <v>41446</v>
      </c>
      <c r="BO193" s="30">
        <v>0.55500000000000005</v>
      </c>
      <c r="BP193" s="28">
        <v>41446</v>
      </c>
      <c r="BQ193" s="30">
        <v>1.117</v>
      </c>
      <c r="BR193" s="28">
        <v>41446</v>
      </c>
      <c r="BS193" s="30">
        <v>1.6720000000000002</v>
      </c>
      <c r="BT193" s="41">
        <v>41446</v>
      </c>
      <c r="BU193" s="30">
        <v>2.0259999999999998</v>
      </c>
      <c r="BV193" s="28">
        <v>41446</v>
      </c>
      <c r="BW193" s="30">
        <v>2.6070000000000002</v>
      </c>
      <c r="BX193" s="1446"/>
      <c r="BY193" s="93">
        <v>41446</v>
      </c>
      <c r="BZ193" s="723">
        <v>1.018</v>
      </c>
      <c r="CA193" s="28">
        <v>41446</v>
      </c>
      <c r="CB193" s="723">
        <v>1.65</v>
      </c>
      <c r="CC193" s="28">
        <v>41446</v>
      </c>
      <c r="CD193" s="723">
        <v>2.343</v>
      </c>
      <c r="CE193" s="28">
        <v>41446</v>
      </c>
      <c r="CF193" s="723">
        <v>2.516</v>
      </c>
      <c r="CG193" s="28">
        <v>41446</v>
      </c>
      <c r="CH193" s="723">
        <v>2.9159999999999999</v>
      </c>
      <c r="CI193" s="41">
        <v>41446</v>
      </c>
      <c r="CJ193" s="30">
        <v>1.0805</v>
      </c>
      <c r="CK193" s="28">
        <v>41446</v>
      </c>
      <c r="CL193" s="30">
        <v>1.5537999999999998</v>
      </c>
      <c r="CM193" s="28">
        <v>41446</v>
      </c>
      <c r="CN193" s="30">
        <v>2.2429999999999999</v>
      </c>
      <c r="CO193" s="114">
        <v>41446</v>
      </c>
      <c r="CP193" s="30">
        <v>2.6034000000000002</v>
      </c>
      <c r="CQ193" s="28">
        <v>41446</v>
      </c>
      <c r="CR193" s="30">
        <v>3.3355999999999999</v>
      </c>
      <c r="CS193" s="41">
        <v>41446</v>
      </c>
      <c r="CT193" s="30">
        <v>1.2709999999999999</v>
      </c>
      <c r="CU193" s="28">
        <v>41446</v>
      </c>
      <c r="CV193" s="30">
        <v>1.9638</v>
      </c>
      <c r="CW193" s="28">
        <v>41446</v>
      </c>
      <c r="CX193" s="30">
        <v>2.4815999999999998</v>
      </c>
      <c r="CY193" s="114">
        <v>41446</v>
      </c>
      <c r="CZ193" s="30">
        <v>2.7262</v>
      </c>
      <c r="DA193" s="28">
        <v>41446</v>
      </c>
      <c r="DB193" s="30">
        <v>3.5564999999999998</v>
      </c>
      <c r="DC193" s="41">
        <v>41446</v>
      </c>
      <c r="DD193" s="30">
        <v>1.4666000000000001</v>
      </c>
      <c r="DE193" s="28">
        <v>41446</v>
      </c>
      <c r="DF193" s="30">
        <v>2.2002999999999999</v>
      </c>
      <c r="DG193" s="28">
        <v>41446</v>
      </c>
      <c r="DH193" s="30">
        <v>2.766</v>
      </c>
      <c r="DI193" s="114">
        <v>41446</v>
      </c>
      <c r="DJ193" s="30">
        <v>3.2250999999999999</v>
      </c>
      <c r="DK193" s="28"/>
      <c r="DL193" s="30"/>
      <c r="DM193" s="41">
        <v>41446</v>
      </c>
      <c r="DN193" s="30">
        <v>1.7006999999999999</v>
      </c>
      <c r="DO193" s="28">
        <v>41446</v>
      </c>
      <c r="DP193" s="30">
        <v>2.5304000000000002</v>
      </c>
      <c r="DQ193" s="28">
        <v>41446</v>
      </c>
      <c r="DR193" s="30">
        <v>3.2608999999999999</v>
      </c>
      <c r="DS193" s="114">
        <v>41446</v>
      </c>
      <c r="DT193" s="30">
        <v>3.5381</v>
      </c>
      <c r="DU193" s="28"/>
      <c r="DV193" s="30"/>
      <c r="DW193" s="41">
        <v>41446</v>
      </c>
      <c r="DX193" s="30">
        <v>2.7923</v>
      </c>
      <c r="DY193" s="28">
        <v>41446</v>
      </c>
      <c r="DZ193" s="30">
        <v>4.1829999999999998</v>
      </c>
      <c r="EA193" s="28">
        <v>41446</v>
      </c>
      <c r="EB193" s="30">
        <v>5.1235999999999997</v>
      </c>
      <c r="EC193" s="114">
        <v>41446</v>
      </c>
      <c r="ED193" s="30">
        <v>5.2963000000000005</v>
      </c>
      <c r="EE193" s="28"/>
      <c r="EF193" s="23"/>
      <c r="EG193" s="1446"/>
      <c r="EH193" s="76">
        <v>41446</v>
      </c>
      <c r="EI193" s="284">
        <v>2.4939</v>
      </c>
      <c r="EJ193" s="73">
        <v>41446</v>
      </c>
      <c r="EK193" s="284">
        <v>3.6493000000000002</v>
      </c>
      <c r="EL193" s="73">
        <v>41446</v>
      </c>
      <c r="EM193" s="284">
        <v>4.4089</v>
      </c>
      <c r="EN193" s="73">
        <v>41446</v>
      </c>
      <c r="EO193" s="284">
        <v>4.5900999999999996</v>
      </c>
      <c r="EP193" s="73">
        <v>41446</v>
      </c>
      <c r="EQ193" s="869">
        <v>5.3356000000000003</v>
      </c>
      <c r="ER193" s="76">
        <v>41446</v>
      </c>
      <c r="ES193" s="284">
        <v>2.931</v>
      </c>
      <c r="ET193" s="73">
        <v>41446</v>
      </c>
      <c r="EU193" s="284">
        <v>3.5084</v>
      </c>
      <c r="EV193" s="73">
        <v>41446</v>
      </c>
      <c r="EW193" s="284">
        <v>3.8567</v>
      </c>
      <c r="EX193" s="73">
        <v>41446</v>
      </c>
      <c r="EY193" s="284">
        <v>4.3156999999999996</v>
      </c>
      <c r="EZ193" s="73">
        <v>41446</v>
      </c>
      <c r="FA193" s="284">
        <v>5.0297999999999998</v>
      </c>
      <c r="FB193" s="1446"/>
      <c r="FC193" s="881">
        <v>41446</v>
      </c>
      <c r="FD193" s="184">
        <v>13.659000000000001</v>
      </c>
    </row>
    <row r="194" spans="1:160">
      <c r="A194" s="5">
        <f t="shared" si="5"/>
        <v>41453</v>
      </c>
      <c r="B194" s="41">
        <v>41453</v>
      </c>
      <c r="C194" s="30">
        <v>0.34989999999999999</v>
      </c>
      <c r="D194" s="28">
        <v>41453</v>
      </c>
      <c r="E194" s="30">
        <v>0.78610000000000002</v>
      </c>
      <c r="F194" s="28">
        <v>41453</v>
      </c>
      <c r="G194" s="30">
        <v>1.3817999999999999</v>
      </c>
      <c r="H194" s="28">
        <v>41453</v>
      </c>
      <c r="I194" s="30">
        <v>1.8231000000000002</v>
      </c>
      <c r="J194" s="28">
        <v>41453</v>
      </c>
      <c r="K194" s="99">
        <v>2.3210000000000002</v>
      </c>
      <c r="L194" s="41">
        <v>41453</v>
      </c>
      <c r="M194" s="30">
        <v>0.75980000000000003</v>
      </c>
      <c r="N194" s="28">
        <v>41453</v>
      </c>
      <c r="O194" s="30">
        <v>1.4983</v>
      </c>
      <c r="P194" s="28">
        <v>41453</v>
      </c>
      <c r="Q194" s="30">
        <v>2.2448999999999999</v>
      </c>
      <c r="R194" s="28">
        <v>41453</v>
      </c>
      <c r="S194" s="30">
        <v>2.6760000000000002</v>
      </c>
      <c r="T194" s="28">
        <v>41453</v>
      </c>
      <c r="U194" s="30">
        <v>3.1274999999999999</v>
      </c>
      <c r="V194" s="119">
        <v>41453</v>
      </c>
      <c r="W194" s="30">
        <v>0.77929999999999999</v>
      </c>
      <c r="X194" s="28">
        <v>41453</v>
      </c>
      <c r="Y194" s="30">
        <v>1.4736</v>
      </c>
      <c r="Z194" s="28">
        <v>41453</v>
      </c>
      <c r="AA194" s="30">
        <v>2.1886999999999999</v>
      </c>
      <c r="AB194" s="28">
        <v>41453</v>
      </c>
      <c r="AC194" s="30">
        <v>2.6141999999999999</v>
      </c>
      <c r="AD194" s="28">
        <v>41453</v>
      </c>
      <c r="AE194" s="30">
        <v>3.1263000000000001</v>
      </c>
      <c r="AF194" s="890">
        <v>41453</v>
      </c>
      <c r="AG194" s="30">
        <v>6.9000000000000006E-2</v>
      </c>
      <c r="AH194" s="890">
        <v>41453</v>
      </c>
      <c r="AI194" s="30">
        <v>6.8000000000000005E-2</v>
      </c>
      <c r="AJ194" s="41">
        <v>41453</v>
      </c>
      <c r="AK194" s="30">
        <v>-0.46</v>
      </c>
      <c r="AL194" s="28">
        <v>41453</v>
      </c>
      <c r="AM194" s="30">
        <v>-0.83</v>
      </c>
      <c r="AN194" s="28">
        <v>41453</v>
      </c>
      <c r="AO194" s="30">
        <v>0.64200000000000002</v>
      </c>
      <c r="AP194" s="41">
        <v>41453</v>
      </c>
      <c r="AQ194" s="30">
        <v>1.135</v>
      </c>
      <c r="AR194" s="28">
        <v>41453</v>
      </c>
      <c r="AS194" s="30">
        <v>1.712</v>
      </c>
      <c r="AT194" s="41">
        <v>41453</v>
      </c>
      <c r="AU194" s="30">
        <v>2.347</v>
      </c>
      <c r="AV194" s="119">
        <v>41453</v>
      </c>
      <c r="AW194" s="30">
        <v>2.4944000000000002</v>
      </c>
      <c r="AX194" s="119">
        <v>41453</v>
      </c>
      <c r="AY194" s="99">
        <v>2.6139999999999999</v>
      </c>
      <c r="AZ194" s="41">
        <v>41453</v>
      </c>
      <c r="BA194" s="30">
        <v>0.54149999999999998</v>
      </c>
      <c r="BB194" s="28">
        <v>41453</v>
      </c>
      <c r="BC194" s="30">
        <v>1.1513</v>
      </c>
      <c r="BD194" s="28">
        <v>41453</v>
      </c>
      <c r="BE194" s="30">
        <v>1.7974000000000001</v>
      </c>
      <c r="BF194" s="28">
        <v>41453</v>
      </c>
      <c r="BG194" s="30">
        <v>2.0992999999999999</v>
      </c>
      <c r="BH194" s="28">
        <v>41453</v>
      </c>
      <c r="BI194" s="30">
        <v>2.5827</v>
      </c>
      <c r="BJ194" s="890">
        <v>41453</v>
      </c>
      <c r="BK194" s="30">
        <v>2.1739999999999999</v>
      </c>
      <c r="BL194" s="890">
        <v>41453</v>
      </c>
      <c r="BM194" s="30">
        <v>2.1720000000000002</v>
      </c>
      <c r="BN194" s="41">
        <v>41453</v>
      </c>
      <c r="BO194" s="30">
        <v>0.52400000000000002</v>
      </c>
      <c r="BP194" s="28">
        <v>41453</v>
      </c>
      <c r="BQ194" s="30">
        <v>1.099</v>
      </c>
      <c r="BR194" s="28">
        <v>41453</v>
      </c>
      <c r="BS194" s="30">
        <v>1.6870000000000001</v>
      </c>
      <c r="BT194" s="41">
        <v>41453</v>
      </c>
      <c r="BU194" s="30">
        <v>2.0329999999999999</v>
      </c>
      <c r="BV194" s="28">
        <v>41453</v>
      </c>
      <c r="BW194" s="30">
        <v>2.5979999999999999</v>
      </c>
      <c r="BX194" s="1446"/>
      <c r="BY194" s="93">
        <v>41453</v>
      </c>
      <c r="BZ194" s="723">
        <v>0.95699999999999996</v>
      </c>
      <c r="CA194" s="28">
        <v>41453</v>
      </c>
      <c r="CB194" s="723">
        <v>1.627</v>
      </c>
      <c r="CC194" s="28">
        <v>41453</v>
      </c>
      <c r="CD194" s="723">
        <v>2.351</v>
      </c>
      <c r="CE194" s="28">
        <v>41453</v>
      </c>
      <c r="CF194" s="723">
        <v>2.5289999999999999</v>
      </c>
      <c r="CG194" s="28">
        <v>41453</v>
      </c>
      <c r="CH194" s="723">
        <v>2.92</v>
      </c>
      <c r="CI194" s="41">
        <v>41453</v>
      </c>
      <c r="CJ194" s="30">
        <v>1.0430999999999999</v>
      </c>
      <c r="CK194" s="28">
        <v>41453</v>
      </c>
      <c r="CL194" s="30">
        <v>1.5548999999999999</v>
      </c>
      <c r="CM194" s="28">
        <v>41453</v>
      </c>
      <c r="CN194" s="30">
        <v>2.2843999999999998</v>
      </c>
      <c r="CO194" s="114">
        <v>41453</v>
      </c>
      <c r="CP194" s="30">
        <v>2.6575000000000002</v>
      </c>
      <c r="CQ194" s="28">
        <v>41453</v>
      </c>
      <c r="CR194" s="30">
        <v>3.3803999999999998</v>
      </c>
      <c r="CS194" s="41">
        <v>41453</v>
      </c>
      <c r="CT194" s="30">
        <v>1.2130000000000001</v>
      </c>
      <c r="CU194" s="28">
        <v>41453</v>
      </c>
      <c r="CV194" s="30">
        <v>1.9443999999999999</v>
      </c>
      <c r="CW194" s="28">
        <v>41453</v>
      </c>
      <c r="CX194" s="30">
        <v>2.5423999999999998</v>
      </c>
      <c r="CY194" s="114">
        <v>41453</v>
      </c>
      <c r="CZ194" s="30">
        <v>2.7598000000000003</v>
      </c>
      <c r="DA194" s="28">
        <v>41453</v>
      </c>
      <c r="DB194" s="30">
        <v>3.5808</v>
      </c>
      <c r="DC194" s="41">
        <v>41453</v>
      </c>
      <c r="DD194" s="30">
        <v>1.4615</v>
      </c>
      <c r="DE194" s="28">
        <v>41453</v>
      </c>
      <c r="DF194" s="30">
        <v>2.2336999999999998</v>
      </c>
      <c r="DG194" s="28">
        <v>41453</v>
      </c>
      <c r="DH194" s="30">
        <v>2.8395999999999999</v>
      </c>
      <c r="DI194" s="114">
        <v>41453</v>
      </c>
      <c r="DJ194" s="30">
        <v>3.3113999999999999</v>
      </c>
      <c r="DK194" s="28"/>
      <c r="DL194" s="30"/>
      <c r="DM194" s="41">
        <v>41453</v>
      </c>
      <c r="DN194" s="30">
        <v>1.7090000000000001</v>
      </c>
      <c r="DO194" s="28">
        <v>41453</v>
      </c>
      <c r="DP194" s="30">
        <v>2.5773000000000001</v>
      </c>
      <c r="DQ194" s="28">
        <v>41453</v>
      </c>
      <c r="DR194" s="30">
        <v>3.3780000000000001</v>
      </c>
      <c r="DS194" s="114">
        <v>41453</v>
      </c>
      <c r="DT194" s="30">
        <v>3.6678999999999999</v>
      </c>
      <c r="DU194" s="28"/>
      <c r="DV194" s="30"/>
      <c r="DW194" s="41">
        <v>41453</v>
      </c>
      <c r="DX194" s="30">
        <v>2.8536000000000001</v>
      </c>
      <c r="DY194" s="28">
        <v>41453</v>
      </c>
      <c r="DZ194" s="30">
        <v>4.2828999999999997</v>
      </c>
      <c r="EA194" s="28">
        <v>41453</v>
      </c>
      <c r="EB194" s="30">
        <v>5.2637</v>
      </c>
      <c r="EC194" s="114">
        <v>41453</v>
      </c>
      <c r="ED194" s="30">
        <v>5.4490999999999996</v>
      </c>
      <c r="EE194" s="28"/>
      <c r="EF194" s="23"/>
      <c r="EG194" s="1446"/>
      <c r="EH194" s="76">
        <v>41453</v>
      </c>
      <c r="EI194" s="284">
        <v>2.4939</v>
      </c>
      <c r="EJ194" s="73">
        <v>41453</v>
      </c>
      <c r="EK194" s="284">
        <v>3.6493000000000002</v>
      </c>
      <c r="EL194" s="73">
        <v>41453</v>
      </c>
      <c r="EM194" s="284">
        <v>4.4089</v>
      </c>
      <c r="EN194" s="73">
        <v>41453</v>
      </c>
      <c r="EO194" s="284">
        <v>4.5900999999999996</v>
      </c>
      <c r="EP194" s="73">
        <v>41453</v>
      </c>
      <c r="EQ194" s="869">
        <v>5.3356000000000003</v>
      </c>
      <c r="ER194" s="76">
        <v>41453</v>
      </c>
      <c r="ES194" s="284">
        <v>2.931</v>
      </c>
      <c r="ET194" s="73">
        <v>41453</v>
      </c>
      <c r="EU194" s="284">
        <v>3.5084</v>
      </c>
      <c r="EV194" s="73">
        <v>41453</v>
      </c>
      <c r="EW194" s="284">
        <v>3.8567</v>
      </c>
      <c r="EX194" s="73">
        <v>41453</v>
      </c>
      <c r="EY194" s="284">
        <v>4.3156999999999996</v>
      </c>
      <c r="EZ194" s="73">
        <v>41453</v>
      </c>
      <c r="FA194" s="284">
        <v>5.0297999999999998</v>
      </c>
      <c r="FB194" s="1446"/>
      <c r="FC194" s="881">
        <v>41453</v>
      </c>
      <c r="FD194" s="184">
        <v>13.641999999999999</v>
      </c>
    </row>
    <row r="195" spans="1:160">
      <c r="A195" s="5">
        <f t="shared" si="5"/>
        <v>41460</v>
      </c>
      <c r="B195" s="41">
        <v>41460</v>
      </c>
      <c r="C195" s="30">
        <v>0.26850000000000002</v>
      </c>
      <c r="D195" s="28">
        <v>41460</v>
      </c>
      <c r="E195" s="30">
        <v>0.69230000000000003</v>
      </c>
      <c r="F195" s="28">
        <v>41460</v>
      </c>
      <c r="G195" s="30">
        <v>1.3501000000000001</v>
      </c>
      <c r="H195" s="28">
        <v>41460</v>
      </c>
      <c r="I195" s="30">
        <v>1.8142</v>
      </c>
      <c r="J195" s="28">
        <v>41460</v>
      </c>
      <c r="K195" s="99">
        <v>2.3249</v>
      </c>
      <c r="L195" s="41">
        <v>41460</v>
      </c>
      <c r="M195" s="30">
        <v>0.60750000000000004</v>
      </c>
      <c r="N195" s="28">
        <v>41460</v>
      </c>
      <c r="O195" s="30">
        <v>1.3685</v>
      </c>
      <c r="P195" s="28">
        <v>41460</v>
      </c>
      <c r="Q195" s="30">
        <v>2.1962999999999999</v>
      </c>
      <c r="R195" s="28">
        <v>41460</v>
      </c>
      <c r="S195" s="30">
        <v>2.6406999999999998</v>
      </c>
      <c r="T195" s="28">
        <v>41460</v>
      </c>
      <c r="U195" s="30">
        <v>3.1191</v>
      </c>
      <c r="V195" s="119">
        <v>41460</v>
      </c>
      <c r="W195" s="30">
        <v>0.62809999999999999</v>
      </c>
      <c r="X195" s="28">
        <v>41460</v>
      </c>
      <c r="Y195" s="30">
        <v>1.3549</v>
      </c>
      <c r="Z195" s="28">
        <v>41460</v>
      </c>
      <c r="AA195" s="30">
        <v>2.2012999999999998</v>
      </c>
      <c r="AB195" s="28">
        <v>41460</v>
      </c>
      <c r="AC195" s="30">
        <v>2.5901000000000001</v>
      </c>
      <c r="AD195" s="28">
        <v>41460</v>
      </c>
      <c r="AE195" s="30">
        <v>3.109</v>
      </c>
      <c r="AF195" s="890">
        <v>41460</v>
      </c>
      <c r="AG195" s="30">
        <v>6.9000000000000006E-2</v>
      </c>
      <c r="AH195" s="890">
        <v>41460</v>
      </c>
      <c r="AI195" s="30">
        <v>6.7000000000000004E-2</v>
      </c>
      <c r="AJ195" s="41">
        <v>41460</v>
      </c>
      <c r="AK195" s="30">
        <v>-0.76700000000000002</v>
      </c>
      <c r="AL195" s="28">
        <v>41460</v>
      </c>
      <c r="AM195" s="30">
        <v>-0.83</v>
      </c>
      <c r="AN195" s="28">
        <v>41460</v>
      </c>
      <c r="AO195" s="30">
        <v>0.41399999999999998</v>
      </c>
      <c r="AP195" s="41">
        <v>41460</v>
      </c>
      <c r="AQ195" s="30">
        <v>1.3140000000000001</v>
      </c>
      <c r="AR195" s="28">
        <v>41460</v>
      </c>
      <c r="AS195" s="30">
        <v>1.8919999999999999</v>
      </c>
      <c r="AT195" s="41">
        <v>41460</v>
      </c>
      <c r="AU195" s="30">
        <v>2.2970000000000002</v>
      </c>
      <c r="AV195" s="119">
        <v>41460</v>
      </c>
      <c r="AW195" s="30">
        <v>2.4390999999999998</v>
      </c>
      <c r="AX195" s="119">
        <v>41460</v>
      </c>
      <c r="AY195" s="99">
        <v>2.5609999999999999</v>
      </c>
      <c r="AZ195" s="41">
        <v>41460</v>
      </c>
      <c r="BA195" s="30">
        <v>0.44180000000000003</v>
      </c>
      <c r="BB195" s="28">
        <v>41460</v>
      </c>
      <c r="BC195" s="30">
        <v>1.0414000000000001</v>
      </c>
      <c r="BD195" s="28">
        <v>41460</v>
      </c>
      <c r="BE195" s="30">
        <v>1.7633999999999999</v>
      </c>
      <c r="BF195" s="28">
        <v>41460</v>
      </c>
      <c r="BG195" s="30">
        <v>2.0882000000000001</v>
      </c>
      <c r="BH195" s="28">
        <v>41460</v>
      </c>
      <c r="BI195" s="30">
        <v>2.6017000000000001</v>
      </c>
      <c r="BJ195" s="890">
        <v>41460</v>
      </c>
      <c r="BK195" s="30">
        <v>2.1469999999999998</v>
      </c>
      <c r="BL195" s="890">
        <v>41460</v>
      </c>
      <c r="BM195" s="30">
        <v>2.1659999999999999</v>
      </c>
      <c r="BN195" s="41">
        <v>41460</v>
      </c>
      <c r="BO195" s="30">
        <v>0.625</v>
      </c>
      <c r="BP195" s="28">
        <v>41460</v>
      </c>
      <c r="BQ195" s="30">
        <v>1.2929999999999999</v>
      </c>
      <c r="BR195" s="28">
        <v>41460</v>
      </c>
      <c r="BS195" s="30">
        <v>1.9359999999999999</v>
      </c>
      <c r="BT195" s="41">
        <v>41460</v>
      </c>
      <c r="BU195" s="30">
        <v>2.286</v>
      </c>
      <c r="BV195" s="28">
        <v>41460</v>
      </c>
      <c r="BW195" s="30">
        <v>2.863</v>
      </c>
      <c r="BX195" s="1446"/>
      <c r="BY195" s="93">
        <v>41460</v>
      </c>
      <c r="BZ195" s="723">
        <v>0.91679999999999995</v>
      </c>
      <c r="CA195" s="28">
        <v>41460</v>
      </c>
      <c r="CB195" s="723">
        <v>1.5284</v>
      </c>
      <c r="CC195" s="28">
        <v>41460</v>
      </c>
      <c r="CD195" s="723">
        <v>2.3109999999999999</v>
      </c>
      <c r="CE195" s="28">
        <v>41460</v>
      </c>
      <c r="CF195" s="723">
        <v>2.5213999999999999</v>
      </c>
      <c r="CG195" s="28">
        <v>41460</v>
      </c>
      <c r="CH195" s="723">
        <v>2.9319999999999999</v>
      </c>
      <c r="CI195" s="41">
        <v>41460</v>
      </c>
      <c r="CJ195" s="30">
        <v>1.0101</v>
      </c>
      <c r="CK195" s="28">
        <v>41460</v>
      </c>
      <c r="CL195" s="30">
        <v>1.4426000000000001</v>
      </c>
      <c r="CM195" s="28">
        <v>41460</v>
      </c>
      <c r="CN195" s="30">
        <v>2.2073999999999998</v>
      </c>
      <c r="CO195" s="114">
        <v>41460</v>
      </c>
      <c r="CP195" s="30">
        <v>2.5685000000000002</v>
      </c>
      <c r="CQ195" s="28">
        <v>41460</v>
      </c>
      <c r="CR195" s="30">
        <v>3.3054999999999999</v>
      </c>
      <c r="CS195" s="41">
        <v>41460</v>
      </c>
      <c r="CT195" s="30">
        <v>1.212</v>
      </c>
      <c r="CU195" s="28">
        <v>41460</v>
      </c>
      <c r="CV195" s="30">
        <v>1.8041</v>
      </c>
      <c r="CW195" s="28">
        <v>41460</v>
      </c>
      <c r="CX195" s="30">
        <v>2.4674</v>
      </c>
      <c r="CY195" s="114">
        <v>41460</v>
      </c>
      <c r="CZ195" s="30">
        <v>2.7227000000000001</v>
      </c>
      <c r="DA195" s="28">
        <v>41460</v>
      </c>
      <c r="DB195" s="30">
        <v>3.5577999999999999</v>
      </c>
      <c r="DC195" s="41">
        <v>41460</v>
      </c>
      <c r="DD195" s="30">
        <v>1.4390000000000001</v>
      </c>
      <c r="DE195" s="28">
        <v>41460</v>
      </c>
      <c r="DF195" s="30">
        <v>2.1219000000000001</v>
      </c>
      <c r="DG195" s="28">
        <v>41460</v>
      </c>
      <c r="DH195" s="30">
        <v>2.7629999999999999</v>
      </c>
      <c r="DI195" s="114">
        <v>41460</v>
      </c>
      <c r="DJ195" s="30">
        <v>3.2528999999999999</v>
      </c>
      <c r="DK195" s="28"/>
      <c r="DL195" s="30"/>
      <c r="DM195" s="41">
        <v>41460</v>
      </c>
      <c r="DN195" s="30">
        <v>1.6707000000000001</v>
      </c>
      <c r="DO195" s="28">
        <v>41460</v>
      </c>
      <c r="DP195" s="30">
        <v>2.4497</v>
      </c>
      <c r="DQ195" s="28">
        <v>41460</v>
      </c>
      <c r="DR195" s="30">
        <v>3.3555999999999999</v>
      </c>
      <c r="DS195" s="114">
        <v>41460</v>
      </c>
      <c r="DT195" s="30">
        <v>3.5935999999999999</v>
      </c>
      <c r="DU195" s="28"/>
      <c r="DV195" s="30"/>
      <c r="DW195" s="41">
        <v>41460</v>
      </c>
      <c r="DX195" s="30">
        <v>2.8045999999999998</v>
      </c>
      <c r="DY195" s="28">
        <v>41460</v>
      </c>
      <c r="DZ195" s="30">
        <v>4.1445999999999996</v>
      </c>
      <c r="EA195" s="28">
        <v>41460</v>
      </c>
      <c r="EB195" s="30">
        <v>5.1626000000000003</v>
      </c>
      <c r="EC195" s="114">
        <v>41460</v>
      </c>
      <c r="ED195" s="30">
        <v>5.3661000000000003</v>
      </c>
      <c r="EE195" s="28"/>
      <c r="EF195" s="23"/>
      <c r="EG195" s="1446"/>
      <c r="EH195" s="76">
        <v>41460</v>
      </c>
      <c r="EI195" s="284">
        <v>2.4939</v>
      </c>
      <c r="EJ195" s="73">
        <v>41460</v>
      </c>
      <c r="EK195" s="284">
        <v>3.6493000000000002</v>
      </c>
      <c r="EL195" s="73">
        <v>41460</v>
      </c>
      <c r="EM195" s="284">
        <v>4.4089</v>
      </c>
      <c r="EN195" s="73">
        <v>41460</v>
      </c>
      <c r="EO195" s="284">
        <v>4.5900999999999996</v>
      </c>
      <c r="EP195" s="73">
        <v>41460</v>
      </c>
      <c r="EQ195" s="869">
        <v>5.3356000000000003</v>
      </c>
      <c r="ER195" s="76">
        <v>41460</v>
      </c>
      <c r="ES195" s="284">
        <v>2.931</v>
      </c>
      <c r="ET195" s="73">
        <v>41460</v>
      </c>
      <c r="EU195" s="284">
        <v>3.5084</v>
      </c>
      <c r="EV195" s="73">
        <v>41460</v>
      </c>
      <c r="EW195" s="284">
        <v>3.8567</v>
      </c>
      <c r="EX195" s="73">
        <v>41460</v>
      </c>
      <c r="EY195" s="284">
        <v>4.3156999999999996</v>
      </c>
      <c r="EZ195" s="73">
        <v>41460</v>
      </c>
      <c r="FA195" s="284">
        <v>5.0297999999999998</v>
      </c>
      <c r="FB195" s="1446"/>
      <c r="FC195" s="881">
        <v>41460</v>
      </c>
      <c r="FD195" s="184">
        <v>13.682</v>
      </c>
    </row>
    <row r="196" spans="1:160">
      <c r="A196" s="5">
        <f t="shared" si="5"/>
        <v>41467</v>
      </c>
      <c r="B196" s="41">
        <v>41467</v>
      </c>
      <c r="C196" s="30">
        <v>0.221</v>
      </c>
      <c r="D196" s="28">
        <v>41467</v>
      </c>
      <c r="E196" s="30">
        <v>0.60560000000000003</v>
      </c>
      <c r="F196" s="28">
        <v>41467</v>
      </c>
      <c r="G196" s="30">
        <v>1.2081</v>
      </c>
      <c r="H196" s="28">
        <v>41467</v>
      </c>
      <c r="I196" s="30">
        <v>1.651</v>
      </c>
      <c r="J196" s="28">
        <v>41467</v>
      </c>
      <c r="K196" s="99">
        <v>2.2092000000000001</v>
      </c>
      <c r="L196" s="41">
        <v>41467</v>
      </c>
      <c r="M196" s="30">
        <v>0.59609999999999996</v>
      </c>
      <c r="N196" s="28">
        <v>41467</v>
      </c>
      <c r="O196" s="30">
        <v>1.3250999999999999</v>
      </c>
      <c r="P196" s="28">
        <v>41467</v>
      </c>
      <c r="Q196" s="30">
        <v>2.1328999999999998</v>
      </c>
      <c r="R196" s="28">
        <v>41467</v>
      </c>
      <c r="S196" s="30">
        <v>2.5541999999999998</v>
      </c>
      <c r="T196" s="28">
        <v>41467</v>
      </c>
      <c r="U196" s="30">
        <v>3.0569000000000002</v>
      </c>
      <c r="V196" s="119">
        <v>41467</v>
      </c>
      <c r="W196" s="30">
        <v>0.60829999999999995</v>
      </c>
      <c r="X196" s="28">
        <v>41467</v>
      </c>
      <c r="Y196" s="30">
        <v>1.3061</v>
      </c>
      <c r="Z196" s="28">
        <v>41467</v>
      </c>
      <c r="AA196" s="30">
        <v>2.1044999999999998</v>
      </c>
      <c r="AB196" s="28">
        <v>41467</v>
      </c>
      <c r="AC196" s="30">
        <v>2.5051000000000001</v>
      </c>
      <c r="AD196" s="28">
        <v>41467</v>
      </c>
      <c r="AE196" s="30">
        <v>3.0533999999999999</v>
      </c>
      <c r="AF196" s="890">
        <v>41467</v>
      </c>
      <c r="AG196" s="30">
        <v>6.6000000000000003E-2</v>
      </c>
      <c r="AH196" s="890">
        <v>41467</v>
      </c>
      <c r="AI196" s="30">
        <v>6.5000000000000002E-2</v>
      </c>
      <c r="AJ196" s="41">
        <v>41467</v>
      </c>
      <c r="AK196" s="30">
        <v>-0.75900000000000001</v>
      </c>
      <c r="AL196" s="28">
        <v>41467</v>
      </c>
      <c r="AM196" s="30">
        <v>-0.83</v>
      </c>
      <c r="AN196" s="28">
        <v>41467</v>
      </c>
      <c r="AO196" s="30">
        <v>0.45800000000000002</v>
      </c>
      <c r="AP196" s="41">
        <v>41467</v>
      </c>
      <c r="AQ196" s="30">
        <v>1.2829999999999999</v>
      </c>
      <c r="AR196" s="28">
        <v>41467</v>
      </c>
      <c r="AS196" s="30">
        <v>1.7429999999999999</v>
      </c>
      <c r="AT196" s="41">
        <v>41467</v>
      </c>
      <c r="AU196" s="30">
        <v>2.1930000000000001</v>
      </c>
      <c r="AV196" s="119">
        <v>41467</v>
      </c>
      <c r="AW196" s="30">
        <v>2.3431000000000002</v>
      </c>
      <c r="AX196" s="119">
        <v>41467</v>
      </c>
      <c r="AY196" s="99">
        <v>2.4569999999999999</v>
      </c>
      <c r="AZ196" s="41">
        <v>41467</v>
      </c>
      <c r="BA196" s="30">
        <v>0.41120000000000001</v>
      </c>
      <c r="BB196" s="28">
        <v>41467</v>
      </c>
      <c r="BC196" s="30">
        <v>0.96509999999999996</v>
      </c>
      <c r="BD196" s="28">
        <v>41467</v>
      </c>
      <c r="BE196" s="30">
        <v>1.6514</v>
      </c>
      <c r="BF196" s="28">
        <v>41467</v>
      </c>
      <c r="BG196" s="30">
        <v>1.9641999999999999</v>
      </c>
      <c r="BH196" s="28">
        <v>41467</v>
      </c>
      <c r="BI196" s="30">
        <v>2.4805000000000001</v>
      </c>
      <c r="BJ196" s="890">
        <v>41467</v>
      </c>
      <c r="BK196" s="30">
        <v>2.004</v>
      </c>
      <c r="BL196" s="890">
        <v>41467</v>
      </c>
      <c r="BM196" s="30">
        <v>2.0329999999999999</v>
      </c>
      <c r="BN196" s="41">
        <v>41467</v>
      </c>
      <c r="BO196" s="30">
        <v>0.51200000000000001</v>
      </c>
      <c r="BP196" s="28">
        <v>41467</v>
      </c>
      <c r="BQ196" s="30">
        <v>1.1179999999999999</v>
      </c>
      <c r="BR196" s="28">
        <v>41467</v>
      </c>
      <c r="BS196" s="30">
        <v>1.7389999999999999</v>
      </c>
      <c r="BT196" s="41">
        <v>41467</v>
      </c>
      <c r="BU196" s="30">
        <v>2.141</v>
      </c>
      <c r="BV196" s="28">
        <v>41467</v>
      </c>
      <c r="BW196" s="30">
        <v>2.6640000000000001</v>
      </c>
      <c r="BX196" s="1446"/>
      <c r="BY196" s="93">
        <v>41467</v>
      </c>
      <c r="BZ196" s="723">
        <v>0.79500000000000004</v>
      </c>
      <c r="CA196" s="28">
        <v>41467</v>
      </c>
      <c r="CB196" s="723">
        <v>1.456</v>
      </c>
      <c r="CC196" s="28">
        <v>41467</v>
      </c>
      <c r="CD196" s="723">
        <v>2.2090000000000001</v>
      </c>
      <c r="CE196" s="28">
        <v>41467</v>
      </c>
      <c r="CF196" s="723">
        <v>2.4</v>
      </c>
      <c r="CG196" s="28">
        <v>41467</v>
      </c>
      <c r="CH196" s="723">
        <v>2.8239999999999998</v>
      </c>
      <c r="CI196" s="41">
        <v>41467</v>
      </c>
      <c r="CJ196" s="30">
        <v>0.87209999999999999</v>
      </c>
      <c r="CK196" s="28">
        <v>41467</v>
      </c>
      <c r="CL196" s="30">
        <v>1.3681000000000001</v>
      </c>
      <c r="CM196" s="28">
        <v>41467</v>
      </c>
      <c r="CN196" s="30">
        <v>2.1297999999999999</v>
      </c>
      <c r="CO196" s="114">
        <v>41467</v>
      </c>
      <c r="CP196" s="30">
        <v>2.4942000000000002</v>
      </c>
      <c r="CQ196" s="28">
        <v>41467</v>
      </c>
      <c r="CR196" s="30">
        <v>3.2336999999999998</v>
      </c>
      <c r="CS196" s="41">
        <v>41467</v>
      </c>
      <c r="CT196" s="30">
        <v>1.0775999999999999</v>
      </c>
      <c r="CU196" s="28">
        <v>41467</v>
      </c>
      <c r="CV196" s="30">
        <v>1.7332000000000001</v>
      </c>
      <c r="CW196" s="28">
        <v>41467</v>
      </c>
      <c r="CX196" s="30">
        <v>2.3935</v>
      </c>
      <c r="CY196" s="114">
        <v>41467</v>
      </c>
      <c r="CZ196" s="30">
        <v>2.6520999999999999</v>
      </c>
      <c r="DA196" s="28">
        <v>41467</v>
      </c>
      <c r="DB196" s="30">
        <v>3.5095999999999998</v>
      </c>
      <c r="DC196" s="41">
        <v>41467</v>
      </c>
      <c r="DD196" s="30">
        <v>1.3176999999999999</v>
      </c>
      <c r="DE196" s="28">
        <v>41467</v>
      </c>
      <c r="DF196" s="30">
        <v>2.0642</v>
      </c>
      <c r="DG196" s="28">
        <v>41467</v>
      </c>
      <c r="DH196" s="30">
        <v>2.7023000000000001</v>
      </c>
      <c r="DI196" s="114">
        <v>41467</v>
      </c>
      <c r="DJ196" s="30">
        <v>3.1953999999999998</v>
      </c>
      <c r="DK196" s="28"/>
      <c r="DL196" s="30"/>
      <c r="DM196" s="41">
        <v>41467</v>
      </c>
      <c r="DN196" s="30">
        <v>1.5587</v>
      </c>
      <c r="DO196" s="28">
        <v>41467</v>
      </c>
      <c r="DP196" s="30">
        <v>2.3512</v>
      </c>
      <c r="DQ196" s="28">
        <v>41467</v>
      </c>
      <c r="DR196" s="30">
        <v>3.3041</v>
      </c>
      <c r="DS196" s="114">
        <v>41467</v>
      </c>
      <c r="DT196" s="30">
        <v>3.5453000000000001</v>
      </c>
      <c r="DU196" s="28"/>
      <c r="DV196" s="30"/>
      <c r="DW196" s="41">
        <v>41467</v>
      </c>
      <c r="DX196" s="30">
        <v>2.5887000000000002</v>
      </c>
      <c r="DY196" s="28">
        <v>41467</v>
      </c>
      <c r="DZ196" s="30">
        <v>3.9922</v>
      </c>
      <c r="EA196" s="28">
        <v>41467</v>
      </c>
      <c r="EB196" s="30">
        <v>5.0072999999999999</v>
      </c>
      <c r="EC196" s="114">
        <v>41467</v>
      </c>
      <c r="ED196" s="30">
        <v>5.2140000000000004</v>
      </c>
      <c r="EE196" s="28"/>
      <c r="EF196" s="23"/>
      <c r="EG196" s="1446"/>
      <c r="EH196" s="76">
        <v>41467</v>
      </c>
      <c r="EI196" s="284">
        <v>2.4939</v>
      </c>
      <c r="EJ196" s="73">
        <v>41467</v>
      </c>
      <c r="EK196" s="284">
        <v>3.6493000000000002</v>
      </c>
      <c r="EL196" s="73">
        <v>41467</v>
      </c>
      <c r="EM196" s="284">
        <v>4.4089</v>
      </c>
      <c r="EN196" s="73">
        <v>41467</v>
      </c>
      <c r="EO196" s="284">
        <v>4.5900999999999996</v>
      </c>
      <c r="EP196" s="73">
        <v>41467</v>
      </c>
      <c r="EQ196" s="869">
        <v>5.3356000000000003</v>
      </c>
      <c r="ER196" s="76">
        <v>41467</v>
      </c>
      <c r="ES196" s="284">
        <v>2.931</v>
      </c>
      <c r="ET196" s="73">
        <v>41467</v>
      </c>
      <c r="EU196" s="284">
        <v>3.5084</v>
      </c>
      <c r="EV196" s="73">
        <v>41467</v>
      </c>
      <c r="EW196" s="284">
        <v>3.8567</v>
      </c>
      <c r="EX196" s="73">
        <v>41467</v>
      </c>
      <c r="EY196" s="284">
        <v>4.3156999999999996</v>
      </c>
      <c r="EZ196" s="73">
        <v>41467</v>
      </c>
      <c r="FA196" s="284">
        <v>5.0297999999999998</v>
      </c>
      <c r="FB196" s="1446"/>
      <c r="FC196" s="881">
        <v>41467</v>
      </c>
      <c r="FD196" s="184">
        <v>13.776</v>
      </c>
    </row>
    <row r="197" spans="1:160">
      <c r="A197" s="5">
        <f t="shared" si="5"/>
        <v>41474</v>
      </c>
      <c r="B197" s="41">
        <v>41474</v>
      </c>
      <c r="C197" s="30">
        <v>0.1928</v>
      </c>
      <c r="D197" s="28">
        <v>41474</v>
      </c>
      <c r="E197" s="30">
        <v>0.56779999999999997</v>
      </c>
      <c r="F197" s="28">
        <v>41474</v>
      </c>
      <c r="G197" s="30">
        <v>1.1776</v>
      </c>
      <c r="H197" s="28">
        <v>41474</v>
      </c>
      <c r="I197" s="30">
        <v>1.6247</v>
      </c>
      <c r="J197" s="28">
        <v>41474</v>
      </c>
      <c r="K197" s="99">
        <v>2.2025999999999999</v>
      </c>
      <c r="L197" s="41">
        <v>41474</v>
      </c>
      <c r="M197" s="30">
        <v>0.57779999999999998</v>
      </c>
      <c r="N197" s="28">
        <v>41474</v>
      </c>
      <c r="O197" s="30">
        <v>1.2743</v>
      </c>
      <c r="P197" s="28">
        <v>41474</v>
      </c>
      <c r="Q197" s="30">
        <v>2.1082000000000001</v>
      </c>
      <c r="R197" s="28">
        <v>41474</v>
      </c>
      <c r="S197" s="30">
        <v>2.5518000000000001</v>
      </c>
      <c r="T197" s="28">
        <v>41474</v>
      </c>
      <c r="U197" s="30">
        <v>3.0669</v>
      </c>
      <c r="V197" s="119">
        <v>41474</v>
      </c>
      <c r="W197" s="30">
        <v>0.59160000000000001</v>
      </c>
      <c r="X197" s="28">
        <v>41474</v>
      </c>
      <c r="Y197" s="30">
        <v>1.2568999999999999</v>
      </c>
      <c r="Z197" s="28">
        <v>41474</v>
      </c>
      <c r="AA197" s="30">
        <v>2.0834000000000001</v>
      </c>
      <c r="AB197" s="28">
        <v>41474</v>
      </c>
      <c r="AC197" s="30">
        <v>2.5044</v>
      </c>
      <c r="AD197" s="28">
        <v>41474</v>
      </c>
      <c r="AE197" s="30">
        <v>3.07</v>
      </c>
      <c r="AF197" s="890">
        <v>41474</v>
      </c>
      <c r="AG197" s="30">
        <v>6.6000000000000003E-2</v>
      </c>
      <c r="AH197" s="890">
        <v>41474</v>
      </c>
      <c r="AI197" s="30">
        <v>6.5000000000000002E-2</v>
      </c>
      <c r="AJ197" s="41">
        <v>41474</v>
      </c>
      <c r="AK197" s="30">
        <v>-0.81899999999999995</v>
      </c>
      <c r="AL197" s="28">
        <v>41474</v>
      </c>
      <c r="AM197" s="30">
        <v>-0.83</v>
      </c>
      <c r="AN197" s="28">
        <v>41474</v>
      </c>
      <c r="AO197" s="30">
        <v>0.44900000000000001</v>
      </c>
      <c r="AP197" s="41">
        <v>41474</v>
      </c>
      <c r="AQ197" s="30">
        <v>1.3049999999999999</v>
      </c>
      <c r="AR197" s="28">
        <v>41474</v>
      </c>
      <c r="AS197" s="30">
        <v>1.746</v>
      </c>
      <c r="AT197" s="41">
        <v>41474</v>
      </c>
      <c r="AU197" s="30">
        <v>2.1880000000000002</v>
      </c>
      <c r="AV197" s="119">
        <v>41474</v>
      </c>
      <c r="AW197" s="30">
        <v>2.3416999999999999</v>
      </c>
      <c r="AX197" s="119">
        <v>41474</v>
      </c>
      <c r="AY197" s="99">
        <v>2.4580000000000002</v>
      </c>
      <c r="AZ197" s="41">
        <v>41474</v>
      </c>
      <c r="BA197" s="30">
        <v>0.35620000000000002</v>
      </c>
      <c r="BB197" s="28">
        <v>41474</v>
      </c>
      <c r="BC197" s="30">
        <v>0.90439999999999998</v>
      </c>
      <c r="BD197" s="28">
        <v>41474</v>
      </c>
      <c r="BE197" s="30">
        <v>1.5908</v>
      </c>
      <c r="BF197" s="28">
        <v>41474</v>
      </c>
      <c r="BG197" s="30">
        <v>1.931</v>
      </c>
      <c r="BH197" s="28">
        <v>41474</v>
      </c>
      <c r="BI197" s="30">
        <v>2.4291</v>
      </c>
      <c r="BJ197" s="890">
        <v>41474</v>
      </c>
      <c r="BK197" s="30">
        <v>1.9990000000000001</v>
      </c>
      <c r="BL197" s="890">
        <v>41474</v>
      </c>
      <c r="BM197" s="30">
        <v>2.0009999999999999</v>
      </c>
      <c r="BN197" s="41">
        <v>41474</v>
      </c>
      <c r="BO197" s="30">
        <v>0.45800000000000002</v>
      </c>
      <c r="BP197" s="28">
        <v>41474</v>
      </c>
      <c r="BQ197" s="30">
        <v>1.0309999999999999</v>
      </c>
      <c r="BR197" s="28">
        <v>41474</v>
      </c>
      <c r="BS197" s="30">
        <v>1.677</v>
      </c>
      <c r="BT197" s="41">
        <v>41474</v>
      </c>
      <c r="BU197" s="30">
        <v>2.0630000000000002</v>
      </c>
      <c r="BV197" s="28">
        <v>41474</v>
      </c>
      <c r="BW197" s="30">
        <v>2.6019999999999999</v>
      </c>
      <c r="BX197" s="1446"/>
      <c r="BY197" s="93">
        <v>41474</v>
      </c>
      <c r="BZ197" s="723">
        <v>0.7853</v>
      </c>
      <c r="CA197" s="28">
        <v>41474</v>
      </c>
      <c r="CB197" s="723">
        <v>1.4060999999999999</v>
      </c>
      <c r="CC197" s="28">
        <v>41474</v>
      </c>
      <c r="CD197" s="723">
        <v>2.1366000000000001</v>
      </c>
      <c r="CE197" s="28">
        <v>41474</v>
      </c>
      <c r="CF197" s="723">
        <v>2.3464</v>
      </c>
      <c r="CG197" s="28">
        <v>41474</v>
      </c>
      <c r="CH197" s="723">
        <v>2.7452000000000001</v>
      </c>
      <c r="CI197" s="41">
        <v>41474</v>
      </c>
      <c r="CJ197" s="30">
        <v>0.80800000000000005</v>
      </c>
      <c r="CK197" s="28">
        <v>41474</v>
      </c>
      <c r="CL197" s="30">
        <v>1.3260000000000001</v>
      </c>
      <c r="CM197" s="28">
        <v>41474</v>
      </c>
      <c r="CN197" s="30">
        <v>2.0668000000000002</v>
      </c>
      <c r="CO197" s="114">
        <v>41474</v>
      </c>
      <c r="CP197" s="30">
        <v>2.4268999999999998</v>
      </c>
      <c r="CQ197" s="28">
        <v>41474</v>
      </c>
      <c r="CR197" s="30">
        <v>3.1583999999999999</v>
      </c>
      <c r="CS197" s="41">
        <v>41474</v>
      </c>
      <c r="CT197" s="30">
        <v>1.0488999999999999</v>
      </c>
      <c r="CU197" s="28">
        <v>41474</v>
      </c>
      <c r="CV197" s="30">
        <v>1.6764999999999999</v>
      </c>
      <c r="CW197" s="28">
        <v>41474</v>
      </c>
      <c r="CX197" s="30">
        <v>2.3357999999999999</v>
      </c>
      <c r="CY197" s="114">
        <v>41474</v>
      </c>
      <c r="CZ197" s="30">
        <v>2.5901000000000001</v>
      </c>
      <c r="DA197" s="28">
        <v>41474</v>
      </c>
      <c r="DB197" s="30">
        <v>3.4397000000000002</v>
      </c>
      <c r="DC197" s="41">
        <v>41474</v>
      </c>
      <c r="DD197" s="30">
        <v>1.3066</v>
      </c>
      <c r="DE197" s="28">
        <v>41474</v>
      </c>
      <c r="DF197" s="30">
        <v>2.0301</v>
      </c>
      <c r="DG197" s="28">
        <v>41474</v>
      </c>
      <c r="DH197" s="30">
        <v>2.6471999999999998</v>
      </c>
      <c r="DI197" s="114">
        <v>41474</v>
      </c>
      <c r="DJ197" s="30">
        <v>3.1360999999999999</v>
      </c>
      <c r="DK197" s="28"/>
      <c r="DL197" s="30"/>
      <c r="DM197" s="41">
        <v>41474</v>
      </c>
      <c r="DN197" s="30">
        <v>1.5474000000000001</v>
      </c>
      <c r="DO197" s="28">
        <v>41474</v>
      </c>
      <c r="DP197" s="30">
        <v>2.3018999999999998</v>
      </c>
      <c r="DQ197" s="28">
        <v>41474</v>
      </c>
      <c r="DR197" s="30">
        <v>3.2437999999999998</v>
      </c>
      <c r="DS197" s="114">
        <v>41474</v>
      </c>
      <c r="DT197" s="30">
        <v>3.5207999999999999</v>
      </c>
      <c r="DU197" s="28"/>
      <c r="DV197" s="30"/>
      <c r="DW197" s="41">
        <v>41474</v>
      </c>
      <c r="DX197" s="30">
        <v>2.5066999999999999</v>
      </c>
      <c r="DY197" s="28">
        <v>41474</v>
      </c>
      <c r="DZ197" s="30">
        <v>3.8822000000000001</v>
      </c>
      <c r="EA197" s="28">
        <v>41474</v>
      </c>
      <c r="EB197" s="30">
        <v>4.8762999999999996</v>
      </c>
      <c r="EC197" s="114">
        <v>41474</v>
      </c>
      <c r="ED197" s="30">
        <v>5.0787000000000004</v>
      </c>
      <c r="EE197" s="28"/>
      <c r="EF197" s="23"/>
      <c r="EG197" s="1446"/>
      <c r="EH197" s="76">
        <v>41474</v>
      </c>
      <c r="EI197" s="284">
        <v>2.4939</v>
      </c>
      <c r="EJ197" s="73">
        <v>41474</v>
      </c>
      <c r="EK197" s="284">
        <v>3.6493000000000002</v>
      </c>
      <c r="EL197" s="73">
        <v>41474</v>
      </c>
      <c r="EM197" s="284">
        <v>4.4089</v>
      </c>
      <c r="EN197" s="73">
        <v>41474</v>
      </c>
      <c r="EO197" s="284">
        <v>4.5900999999999996</v>
      </c>
      <c r="EP197" s="73">
        <v>41474</v>
      </c>
      <c r="EQ197" s="869">
        <v>5.3356000000000003</v>
      </c>
      <c r="ER197" s="76">
        <v>41474</v>
      </c>
      <c r="ES197" s="284">
        <v>2.931</v>
      </c>
      <c r="ET197" s="73">
        <v>41474</v>
      </c>
      <c r="EU197" s="284">
        <v>3.5084</v>
      </c>
      <c r="EV197" s="73">
        <v>41474</v>
      </c>
      <c r="EW197" s="284">
        <v>3.8567</v>
      </c>
      <c r="EX197" s="73">
        <v>41474</v>
      </c>
      <c r="EY197" s="284">
        <v>4.3156999999999996</v>
      </c>
      <c r="EZ197" s="73">
        <v>41474</v>
      </c>
      <c r="FA197" s="284">
        <v>5.0297999999999998</v>
      </c>
      <c r="FB197" s="1446"/>
      <c r="FC197" s="881">
        <v>41474</v>
      </c>
      <c r="FD197" s="184">
        <v>13.725999999999999</v>
      </c>
    </row>
    <row r="198" spans="1:160">
      <c r="A198" s="5">
        <f t="shared" si="5"/>
        <v>41481</v>
      </c>
      <c r="B198" s="41">
        <v>41481</v>
      </c>
      <c r="C198" s="30">
        <v>0.29459999999999997</v>
      </c>
      <c r="D198" s="28">
        <v>41481</v>
      </c>
      <c r="E198" s="30">
        <v>0.71340000000000003</v>
      </c>
      <c r="F198" s="28">
        <v>41481</v>
      </c>
      <c r="G198" s="30">
        <v>1.3446</v>
      </c>
      <c r="H198" s="28">
        <v>41481</v>
      </c>
      <c r="I198" s="30">
        <v>1.7763</v>
      </c>
      <c r="J198" s="28">
        <v>41481</v>
      </c>
      <c r="K198" s="99">
        <v>2.3414999999999999</v>
      </c>
      <c r="L198" s="41">
        <v>41481</v>
      </c>
      <c r="M198" s="30">
        <v>0.65310000000000001</v>
      </c>
      <c r="N198" s="28">
        <v>41481</v>
      </c>
      <c r="O198" s="30">
        <v>1.3463000000000001</v>
      </c>
      <c r="P198" s="28">
        <v>41481</v>
      </c>
      <c r="Q198" s="30">
        <v>2.1600999999999999</v>
      </c>
      <c r="R198" s="28">
        <v>41481</v>
      </c>
      <c r="S198" s="30">
        <v>2.6170999999999998</v>
      </c>
      <c r="T198" s="28">
        <v>41481</v>
      </c>
      <c r="U198" s="30">
        <v>3.1113</v>
      </c>
      <c r="V198" s="119">
        <v>41481</v>
      </c>
      <c r="W198" s="30">
        <v>0.64859999999999995</v>
      </c>
      <c r="X198" s="28">
        <v>41481</v>
      </c>
      <c r="Y198" s="30">
        <v>1.3105</v>
      </c>
      <c r="Z198" s="28">
        <v>41481</v>
      </c>
      <c r="AA198" s="30">
        <v>2.157</v>
      </c>
      <c r="AB198" s="28">
        <v>41481</v>
      </c>
      <c r="AC198" s="30">
        <v>2.5512999999999999</v>
      </c>
      <c r="AD198" s="28">
        <v>41481</v>
      </c>
      <c r="AE198" s="30">
        <v>3.1360000000000001</v>
      </c>
      <c r="AF198" s="890">
        <v>41481</v>
      </c>
      <c r="AG198" s="30">
        <v>6.8000000000000005E-2</v>
      </c>
      <c r="AH198" s="890">
        <v>41481</v>
      </c>
      <c r="AI198" s="30">
        <v>6.6000000000000003E-2</v>
      </c>
      <c r="AJ198" s="41">
        <v>41481</v>
      </c>
      <c r="AK198" s="30">
        <v>-0.69899999999999995</v>
      </c>
      <c r="AL198" s="28">
        <v>41481</v>
      </c>
      <c r="AM198" s="30">
        <v>-0.83</v>
      </c>
      <c r="AN198" s="28">
        <v>41481</v>
      </c>
      <c r="AO198" s="30">
        <v>0.51100000000000001</v>
      </c>
      <c r="AP198" s="41">
        <v>41481</v>
      </c>
      <c r="AQ198" s="30">
        <v>1.274</v>
      </c>
      <c r="AR198" s="28">
        <v>41481</v>
      </c>
      <c r="AS198" s="30">
        <v>1.7770000000000001</v>
      </c>
      <c r="AT198" s="41">
        <v>41481</v>
      </c>
      <c r="AU198" s="30">
        <v>2.2789999999999999</v>
      </c>
      <c r="AV198" s="119">
        <v>41481</v>
      </c>
      <c r="AW198" s="30">
        <v>2.4333999999999998</v>
      </c>
      <c r="AX198" s="119">
        <v>41481</v>
      </c>
      <c r="AY198" s="99">
        <v>2.5540000000000003</v>
      </c>
      <c r="AZ198" s="41">
        <v>41481</v>
      </c>
      <c r="BA198" s="30">
        <v>0.47710000000000002</v>
      </c>
      <c r="BB198" s="28">
        <v>41481</v>
      </c>
      <c r="BC198" s="30">
        <v>1.0751999999999999</v>
      </c>
      <c r="BD198" s="28">
        <v>41481</v>
      </c>
      <c r="BE198" s="30">
        <v>1.7403</v>
      </c>
      <c r="BF198" s="28">
        <v>41481</v>
      </c>
      <c r="BG198" s="30">
        <v>2.0838999999999999</v>
      </c>
      <c r="BH198" s="28">
        <v>41481</v>
      </c>
      <c r="BI198" s="30">
        <v>2.5417999999999998</v>
      </c>
      <c r="BJ198" s="890">
        <v>41481</v>
      </c>
      <c r="BK198" s="30">
        <v>2.1219999999999999</v>
      </c>
      <c r="BL198" s="890">
        <v>41481</v>
      </c>
      <c r="BM198" s="30">
        <v>2.16</v>
      </c>
      <c r="BN198" s="41">
        <v>41481</v>
      </c>
      <c r="BO198" s="30">
        <v>0.45700000000000002</v>
      </c>
      <c r="BP198" s="28">
        <v>41481</v>
      </c>
      <c r="BQ198" s="30">
        <v>1.0580000000000001</v>
      </c>
      <c r="BR198" s="28">
        <v>41481</v>
      </c>
      <c r="BS198" s="30">
        <v>1.7130000000000001</v>
      </c>
      <c r="BT198" s="41">
        <v>41481</v>
      </c>
      <c r="BU198" s="30">
        <v>2.101</v>
      </c>
      <c r="BV198" s="28">
        <v>41481</v>
      </c>
      <c r="BW198" s="30">
        <v>2.6259999999999999</v>
      </c>
      <c r="BX198" s="1446"/>
      <c r="BY198" s="93">
        <v>41481</v>
      </c>
      <c r="BZ198" s="723">
        <v>0.84799999999999998</v>
      </c>
      <c r="CA198" s="28">
        <v>41481</v>
      </c>
      <c r="CB198" s="723">
        <v>1.532</v>
      </c>
      <c r="CC198" s="28">
        <v>41481</v>
      </c>
      <c r="CD198" s="723">
        <v>2.2799999999999998</v>
      </c>
      <c r="CE198" s="28">
        <v>41481</v>
      </c>
      <c r="CF198" s="723">
        <v>2.5</v>
      </c>
      <c r="CG198" s="28">
        <v>41481</v>
      </c>
      <c r="CH198" s="723">
        <v>2.8609999999999998</v>
      </c>
      <c r="CI198" s="41">
        <v>41481</v>
      </c>
      <c r="CJ198" s="30">
        <v>0.89380000000000004</v>
      </c>
      <c r="CK198" s="28">
        <v>41481</v>
      </c>
      <c r="CL198" s="30">
        <v>1.4593</v>
      </c>
      <c r="CM198" s="28">
        <v>41481</v>
      </c>
      <c r="CN198" s="30">
        <v>2.2170000000000001</v>
      </c>
      <c r="CO198" s="114">
        <v>41481</v>
      </c>
      <c r="CP198" s="30">
        <v>2.5770999999999997</v>
      </c>
      <c r="CQ198" s="28">
        <v>41481</v>
      </c>
      <c r="CR198" s="30">
        <v>3.2970999999999999</v>
      </c>
      <c r="CS198" s="41">
        <v>41481</v>
      </c>
      <c r="CT198" s="30">
        <v>1.1254999999999999</v>
      </c>
      <c r="CU198" s="28">
        <v>41481</v>
      </c>
      <c r="CV198" s="30">
        <v>1.8106</v>
      </c>
      <c r="CW198" s="28">
        <v>41481</v>
      </c>
      <c r="CX198" s="30">
        <v>2.4868999999999999</v>
      </c>
      <c r="CY198" s="114">
        <v>41481</v>
      </c>
      <c r="CZ198" s="30">
        <v>2.7412999999999998</v>
      </c>
      <c r="DA198" s="28">
        <v>41481</v>
      </c>
      <c r="DB198" s="30">
        <v>3.5792999999999999</v>
      </c>
      <c r="DC198" s="41">
        <v>41481</v>
      </c>
      <c r="DD198" s="30">
        <v>1.3397999999999999</v>
      </c>
      <c r="DE198" s="28">
        <v>41481</v>
      </c>
      <c r="DF198" s="30">
        <v>2.1206999999999998</v>
      </c>
      <c r="DG198" s="28">
        <v>41481</v>
      </c>
      <c r="DH198" s="30">
        <v>2.7547999999999999</v>
      </c>
      <c r="DI198" s="114">
        <v>41481</v>
      </c>
      <c r="DJ198" s="30">
        <v>3.2437</v>
      </c>
      <c r="DK198" s="28"/>
      <c r="DL198" s="30"/>
      <c r="DM198" s="41">
        <v>41481</v>
      </c>
      <c r="DN198" s="30">
        <v>1.5916000000000001</v>
      </c>
      <c r="DO198" s="28">
        <v>41481</v>
      </c>
      <c r="DP198" s="30">
        <v>2.4036</v>
      </c>
      <c r="DQ198" s="28">
        <v>41481</v>
      </c>
      <c r="DR198" s="30">
        <v>3.3626</v>
      </c>
      <c r="DS198" s="114">
        <v>41481</v>
      </c>
      <c r="DT198" s="30">
        <v>3.7195</v>
      </c>
      <c r="DU198" s="28"/>
      <c r="DV198" s="30"/>
      <c r="DW198" s="41">
        <v>41481</v>
      </c>
      <c r="DX198" s="30">
        <v>2.4504999999999999</v>
      </c>
      <c r="DY198" s="28">
        <v>41481</v>
      </c>
      <c r="DZ198" s="30">
        <v>3.8834999999999997</v>
      </c>
      <c r="EA198" s="28">
        <v>41481</v>
      </c>
      <c r="EB198" s="30">
        <v>4.8945999999999996</v>
      </c>
      <c r="EC198" s="114">
        <v>41481</v>
      </c>
      <c r="ED198" s="30">
        <v>5.0970000000000004</v>
      </c>
      <c r="EE198" s="28"/>
      <c r="EF198" s="23"/>
      <c r="EG198" s="1446"/>
      <c r="EH198" s="76">
        <v>41481</v>
      </c>
      <c r="EI198" s="284">
        <v>2.4939</v>
      </c>
      <c r="EJ198" s="73">
        <v>41481</v>
      </c>
      <c r="EK198" s="284">
        <v>3.6493000000000002</v>
      </c>
      <c r="EL198" s="73">
        <v>41481</v>
      </c>
      <c r="EM198" s="284">
        <v>4.4089</v>
      </c>
      <c r="EN198" s="73">
        <v>41481</v>
      </c>
      <c r="EO198" s="284">
        <v>4.5900999999999996</v>
      </c>
      <c r="EP198" s="73">
        <v>41481</v>
      </c>
      <c r="EQ198" s="869">
        <v>5.3356000000000003</v>
      </c>
      <c r="ER198" s="76">
        <v>41481</v>
      </c>
      <c r="ES198" s="284">
        <v>2.931</v>
      </c>
      <c r="ET198" s="73">
        <v>41481</v>
      </c>
      <c r="EU198" s="284">
        <v>3.5084</v>
      </c>
      <c r="EV198" s="73">
        <v>41481</v>
      </c>
      <c r="EW198" s="284">
        <v>3.8567</v>
      </c>
      <c r="EX198" s="73">
        <v>41481</v>
      </c>
      <c r="EY198" s="284">
        <v>4.3156999999999996</v>
      </c>
      <c r="EZ198" s="73">
        <v>41481</v>
      </c>
      <c r="FA198" s="284">
        <v>5.0297999999999998</v>
      </c>
      <c r="FB198" s="1446"/>
      <c r="FC198" s="881">
        <v>41481</v>
      </c>
      <c r="FD198" s="184">
        <v>13.711</v>
      </c>
    </row>
    <row r="199" spans="1:160">
      <c r="A199" s="5">
        <f t="shared" si="5"/>
        <v>41488</v>
      </c>
      <c r="B199" s="41">
        <v>41488</v>
      </c>
      <c r="C199" s="30">
        <v>0.29499999999999998</v>
      </c>
      <c r="D199" s="28">
        <v>41488</v>
      </c>
      <c r="E199" s="30">
        <v>0.71189999999999998</v>
      </c>
      <c r="F199" s="28">
        <v>41488</v>
      </c>
      <c r="G199" s="30">
        <v>1.3425</v>
      </c>
      <c r="H199" s="28">
        <v>41488</v>
      </c>
      <c r="I199" s="30">
        <v>1.7557</v>
      </c>
      <c r="J199" s="28">
        <v>41488</v>
      </c>
      <c r="K199" s="99">
        <v>2.3147000000000002</v>
      </c>
      <c r="L199" s="41">
        <v>41488</v>
      </c>
      <c r="M199" s="30">
        <v>0.61880000000000002</v>
      </c>
      <c r="N199" s="28">
        <v>41488</v>
      </c>
      <c r="O199" s="30">
        <v>1.3131999999999999</v>
      </c>
      <c r="P199" s="28">
        <v>41488</v>
      </c>
      <c r="Q199" s="30">
        <v>2.1145</v>
      </c>
      <c r="R199" s="28">
        <v>41488</v>
      </c>
      <c r="S199" s="30">
        <v>2.5499999999999998</v>
      </c>
      <c r="T199" s="28">
        <v>41488</v>
      </c>
      <c r="U199" s="30">
        <v>3.0476999999999999</v>
      </c>
      <c r="V199" s="119">
        <v>41488</v>
      </c>
      <c r="W199" s="30">
        <v>0.60950000000000004</v>
      </c>
      <c r="X199" s="28">
        <v>41488</v>
      </c>
      <c r="Y199" s="30">
        <v>1.2727999999999999</v>
      </c>
      <c r="Z199" s="28">
        <v>41488</v>
      </c>
      <c r="AA199" s="30">
        <v>2.1067</v>
      </c>
      <c r="AB199" s="28">
        <v>41488</v>
      </c>
      <c r="AC199" s="30">
        <v>2.4796</v>
      </c>
      <c r="AD199" s="28">
        <v>41488</v>
      </c>
      <c r="AE199" s="30">
        <v>3.0777999999999999</v>
      </c>
      <c r="AF199" s="890">
        <v>41488</v>
      </c>
      <c r="AG199" s="30">
        <v>6.6000000000000003E-2</v>
      </c>
      <c r="AH199" s="890">
        <v>41488</v>
      </c>
      <c r="AI199" s="30">
        <v>6.4000000000000001E-2</v>
      </c>
      <c r="AJ199" s="41">
        <v>41488</v>
      </c>
      <c r="AK199" s="30">
        <v>-0.78700000000000003</v>
      </c>
      <c r="AL199" s="28">
        <v>41488</v>
      </c>
      <c r="AM199" s="30">
        <v>-0.83</v>
      </c>
      <c r="AN199" s="28">
        <v>41488</v>
      </c>
      <c r="AO199" s="30">
        <v>0.439</v>
      </c>
      <c r="AP199" s="41">
        <v>41488</v>
      </c>
      <c r="AQ199" s="30">
        <v>1.3169999999999999</v>
      </c>
      <c r="AR199" s="28">
        <v>41488</v>
      </c>
      <c r="AS199" s="30">
        <v>1.762</v>
      </c>
      <c r="AT199" s="41">
        <v>41488</v>
      </c>
      <c r="AU199" s="30">
        <v>2.198</v>
      </c>
      <c r="AV199" s="119">
        <v>41488</v>
      </c>
      <c r="AW199" s="30">
        <v>2.3563999999999998</v>
      </c>
      <c r="AX199" s="119">
        <v>41488</v>
      </c>
      <c r="AY199" s="99">
        <v>2.4700000000000002</v>
      </c>
      <c r="AZ199" s="41">
        <v>41488</v>
      </c>
      <c r="BA199" s="30">
        <v>0.45250000000000001</v>
      </c>
      <c r="BB199" s="28">
        <v>41488</v>
      </c>
      <c r="BC199" s="30">
        <v>1.0333000000000001</v>
      </c>
      <c r="BD199" s="28">
        <v>41488</v>
      </c>
      <c r="BE199" s="30">
        <v>1.7101</v>
      </c>
      <c r="BF199" s="28">
        <v>41488</v>
      </c>
      <c r="BG199" s="30">
        <v>2.0455999999999999</v>
      </c>
      <c r="BH199" s="28">
        <v>41488</v>
      </c>
      <c r="BI199" s="30">
        <v>2.4784999999999999</v>
      </c>
      <c r="BJ199" s="890">
        <v>41488</v>
      </c>
      <c r="BK199" s="30">
        <v>2.0859999999999999</v>
      </c>
      <c r="BL199" s="890">
        <v>41488</v>
      </c>
      <c r="BM199" s="30">
        <v>2.1189999999999998</v>
      </c>
      <c r="BN199" s="41">
        <v>41488</v>
      </c>
      <c r="BO199" s="30">
        <v>0.441</v>
      </c>
      <c r="BP199" s="28">
        <v>41488</v>
      </c>
      <c r="BQ199" s="30">
        <v>1.0469999999999999</v>
      </c>
      <c r="BR199" s="28">
        <v>41488</v>
      </c>
      <c r="BS199" s="30">
        <v>1.718</v>
      </c>
      <c r="BT199" s="41">
        <v>41488</v>
      </c>
      <c r="BU199" s="30">
        <v>2.1230000000000002</v>
      </c>
      <c r="BV199" s="28">
        <v>41488</v>
      </c>
      <c r="BW199" s="30">
        <v>2.6779999999999999</v>
      </c>
      <c r="BX199" s="1446"/>
      <c r="BY199" s="93">
        <v>41488</v>
      </c>
      <c r="BZ199" s="723">
        <v>0.84799999999999998</v>
      </c>
      <c r="CA199" s="28">
        <v>41488</v>
      </c>
      <c r="CB199" s="723">
        <v>1.522</v>
      </c>
      <c r="CC199" s="28">
        <v>41488</v>
      </c>
      <c r="CD199" s="723">
        <v>2.27</v>
      </c>
      <c r="CE199" s="28">
        <v>41488</v>
      </c>
      <c r="CF199" s="723">
        <v>2.48</v>
      </c>
      <c r="CG199" s="28">
        <v>41488</v>
      </c>
      <c r="CH199" s="723">
        <v>2.8369999999999997</v>
      </c>
      <c r="CI199" s="41">
        <v>41488</v>
      </c>
      <c r="CJ199" s="30">
        <v>0.87480000000000002</v>
      </c>
      <c r="CK199" s="28">
        <v>41488</v>
      </c>
      <c r="CL199" s="30">
        <v>1.4353</v>
      </c>
      <c r="CM199" s="28">
        <v>41488</v>
      </c>
      <c r="CN199" s="30">
        <v>2.1850000000000001</v>
      </c>
      <c r="CO199" s="114">
        <v>41488</v>
      </c>
      <c r="CP199" s="30">
        <v>2.5390999999999999</v>
      </c>
      <c r="CQ199" s="28">
        <v>41488</v>
      </c>
      <c r="CR199" s="30">
        <v>3.2541000000000002</v>
      </c>
      <c r="CS199" s="41">
        <v>41488</v>
      </c>
      <c r="CT199" s="30">
        <v>1.1113999999999999</v>
      </c>
      <c r="CU199" s="28">
        <v>41488</v>
      </c>
      <c r="CV199" s="30">
        <v>1.7915000000000001</v>
      </c>
      <c r="CW199" s="28">
        <v>41488</v>
      </c>
      <c r="CX199" s="30">
        <v>2.4598</v>
      </c>
      <c r="CY199" s="114">
        <v>41488</v>
      </c>
      <c r="CZ199" s="30">
        <v>2.7082000000000002</v>
      </c>
      <c r="DA199" s="28">
        <v>41488</v>
      </c>
      <c r="DB199" s="30">
        <v>3.5411999999999999</v>
      </c>
      <c r="DC199" s="41">
        <v>41488</v>
      </c>
      <c r="DD199" s="30">
        <v>1.3109999999999999</v>
      </c>
      <c r="DE199" s="28">
        <v>41488</v>
      </c>
      <c r="DF199" s="30">
        <v>2.0869</v>
      </c>
      <c r="DG199" s="28">
        <v>41488</v>
      </c>
      <c r="DH199" s="30">
        <v>2.7130999999999998</v>
      </c>
      <c r="DI199" s="114">
        <v>41488</v>
      </c>
      <c r="DJ199" s="30">
        <v>3.1959</v>
      </c>
      <c r="DK199" s="28"/>
      <c r="DL199" s="30"/>
      <c r="DM199" s="41">
        <v>41488</v>
      </c>
      <c r="DN199" s="30">
        <v>1.54</v>
      </c>
      <c r="DO199" s="28">
        <v>41488</v>
      </c>
      <c r="DP199" s="30">
        <v>2.347</v>
      </c>
      <c r="DQ199" s="28">
        <v>41488</v>
      </c>
      <c r="DR199" s="30">
        <v>3.2978999999999998</v>
      </c>
      <c r="DS199" s="114">
        <v>41488</v>
      </c>
      <c r="DT199" s="30">
        <v>3.6489000000000003</v>
      </c>
      <c r="DU199" s="28"/>
      <c r="DV199" s="30"/>
      <c r="DW199" s="41">
        <v>41488</v>
      </c>
      <c r="DX199" s="30">
        <v>2.4009</v>
      </c>
      <c r="DY199" s="28">
        <v>41488</v>
      </c>
      <c r="DZ199" s="30">
        <v>3.8289</v>
      </c>
      <c r="EA199" s="28">
        <v>41488</v>
      </c>
      <c r="EB199" s="30">
        <v>4.8319000000000001</v>
      </c>
      <c r="EC199" s="114">
        <v>41488</v>
      </c>
      <c r="ED199" s="30">
        <v>5.0284000000000004</v>
      </c>
      <c r="EE199" s="28"/>
      <c r="EF199" s="23"/>
      <c r="EG199" s="1446"/>
      <c r="EH199" s="76">
        <v>41488</v>
      </c>
      <c r="EI199" s="284">
        <v>2.4939</v>
      </c>
      <c r="EJ199" s="73">
        <v>41488</v>
      </c>
      <c r="EK199" s="284">
        <v>3.6493000000000002</v>
      </c>
      <c r="EL199" s="73">
        <v>41488</v>
      </c>
      <c r="EM199" s="284">
        <v>4.4089</v>
      </c>
      <c r="EN199" s="73">
        <v>41488</v>
      </c>
      <c r="EO199" s="284">
        <v>4.5900999999999996</v>
      </c>
      <c r="EP199" s="73">
        <v>41488</v>
      </c>
      <c r="EQ199" s="869">
        <v>5.3356000000000003</v>
      </c>
      <c r="ER199" s="76">
        <v>41488</v>
      </c>
      <c r="ES199" s="284">
        <v>2.931</v>
      </c>
      <c r="ET199" s="73">
        <v>41488</v>
      </c>
      <c r="EU199" s="284">
        <v>3.5084</v>
      </c>
      <c r="EV199" s="73">
        <v>41488</v>
      </c>
      <c r="EW199" s="284">
        <v>3.8567</v>
      </c>
      <c r="EX199" s="73">
        <v>41488</v>
      </c>
      <c r="EY199" s="284">
        <v>4.3156999999999996</v>
      </c>
      <c r="EZ199" s="73">
        <v>41488</v>
      </c>
      <c r="FA199" s="284">
        <v>5.0297999999999998</v>
      </c>
      <c r="FB199" s="1446"/>
      <c r="FC199" s="881">
        <v>41488</v>
      </c>
      <c r="FD199" s="184">
        <v>13.853999999999999</v>
      </c>
    </row>
    <row r="200" spans="1:160">
      <c r="A200" s="5">
        <f t="shared" si="5"/>
        <v>41495</v>
      </c>
      <c r="B200" s="41">
        <v>41495</v>
      </c>
      <c r="C200" s="30">
        <v>0.33210000000000001</v>
      </c>
      <c r="D200" s="28">
        <v>41495</v>
      </c>
      <c r="E200" s="30">
        <v>0.73519999999999996</v>
      </c>
      <c r="F200" s="28">
        <v>41495</v>
      </c>
      <c r="G200" s="30">
        <v>1.3855999999999999</v>
      </c>
      <c r="H200" s="28">
        <v>41495</v>
      </c>
      <c r="I200" s="30">
        <v>1.7865</v>
      </c>
      <c r="J200" s="28">
        <v>41495</v>
      </c>
      <c r="K200" s="99">
        <v>2.3429000000000002</v>
      </c>
      <c r="L200" s="41">
        <v>41495</v>
      </c>
      <c r="M200" s="30">
        <v>0.64800000000000002</v>
      </c>
      <c r="N200" s="28">
        <v>41495</v>
      </c>
      <c r="O200" s="30">
        <v>1.363</v>
      </c>
      <c r="P200" s="28">
        <v>41495</v>
      </c>
      <c r="Q200" s="30">
        <v>2.1755</v>
      </c>
      <c r="R200" s="28">
        <v>41495</v>
      </c>
      <c r="S200" s="30">
        <v>2.5869</v>
      </c>
      <c r="T200" s="28">
        <v>41495</v>
      </c>
      <c r="U200" s="30">
        <v>3.1343000000000001</v>
      </c>
      <c r="V200" s="119">
        <v>41495</v>
      </c>
      <c r="W200" s="30">
        <v>0.63700000000000001</v>
      </c>
      <c r="X200" s="28">
        <v>41495</v>
      </c>
      <c r="Y200" s="30">
        <v>1.3208</v>
      </c>
      <c r="Z200" s="28">
        <v>41495</v>
      </c>
      <c r="AA200" s="30">
        <v>2.1608999999999998</v>
      </c>
      <c r="AB200" s="28">
        <v>41495</v>
      </c>
      <c r="AC200" s="30">
        <v>2.5246</v>
      </c>
      <c r="AD200" s="28">
        <v>41495</v>
      </c>
      <c r="AE200" s="30">
        <v>3.1456</v>
      </c>
      <c r="AF200" s="890">
        <v>41495</v>
      </c>
      <c r="AG200" s="30">
        <v>6.7000000000000004E-2</v>
      </c>
      <c r="AH200" s="890">
        <v>41495</v>
      </c>
      <c r="AI200" s="30">
        <v>6.5000000000000002E-2</v>
      </c>
      <c r="AJ200" s="41">
        <v>41495</v>
      </c>
      <c r="AK200" s="30">
        <v>-0.753</v>
      </c>
      <c r="AL200" s="28">
        <v>41495</v>
      </c>
      <c r="AM200" s="30">
        <v>-0.83</v>
      </c>
      <c r="AN200" s="28">
        <v>41495</v>
      </c>
      <c r="AO200" s="30">
        <v>0.44</v>
      </c>
      <c r="AP200" s="41">
        <v>41495</v>
      </c>
      <c r="AQ200" s="30">
        <v>1.2969999999999999</v>
      </c>
      <c r="AR200" s="28">
        <v>41495</v>
      </c>
      <c r="AS200" s="30">
        <v>1.802</v>
      </c>
      <c r="AT200" s="41">
        <v>41495</v>
      </c>
      <c r="AU200" s="30">
        <v>2.234</v>
      </c>
      <c r="AV200" s="119">
        <v>41495</v>
      </c>
      <c r="AW200" s="30">
        <v>2.3984000000000001</v>
      </c>
      <c r="AX200" s="119">
        <v>41495</v>
      </c>
      <c r="AY200" s="99">
        <v>2.5150000000000001</v>
      </c>
      <c r="AZ200" s="41">
        <v>41495</v>
      </c>
      <c r="BA200" s="30">
        <v>0.48880000000000001</v>
      </c>
      <c r="BB200" s="28">
        <v>41495</v>
      </c>
      <c r="BC200" s="30">
        <v>1.087</v>
      </c>
      <c r="BD200" s="28">
        <v>41495</v>
      </c>
      <c r="BE200" s="30">
        <v>1.7530000000000001</v>
      </c>
      <c r="BF200" s="28">
        <v>41495</v>
      </c>
      <c r="BG200" s="30">
        <v>2.0735999999999999</v>
      </c>
      <c r="BH200" s="28">
        <v>41495</v>
      </c>
      <c r="BI200" s="30">
        <v>2.5286999999999997</v>
      </c>
      <c r="BJ200" s="890">
        <v>41495</v>
      </c>
      <c r="BK200" s="30">
        <v>2.1139999999999999</v>
      </c>
      <c r="BL200" s="890">
        <v>41495</v>
      </c>
      <c r="BM200" s="30">
        <v>2.1469999999999998</v>
      </c>
      <c r="BN200" s="41">
        <v>41495</v>
      </c>
      <c r="BO200" s="30">
        <v>0.45100000000000001</v>
      </c>
      <c r="BP200" s="28">
        <v>41495</v>
      </c>
      <c r="BQ200" s="30">
        <v>1.0429999999999999</v>
      </c>
      <c r="BR200" s="28">
        <v>41495</v>
      </c>
      <c r="BS200" s="30">
        <v>1.7130000000000001</v>
      </c>
      <c r="BT200" s="41">
        <v>41495</v>
      </c>
      <c r="BU200" s="30">
        <v>2.0630000000000002</v>
      </c>
      <c r="BV200" s="28">
        <v>41495</v>
      </c>
      <c r="BW200" s="30">
        <v>2.6549999999999998</v>
      </c>
      <c r="BX200" s="1446"/>
      <c r="BY200" s="93">
        <v>41495</v>
      </c>
      <c r="BZ200" s="723">
        <v>0.85199999999999998</v>
      </c>
      <c r="CA200" s="28">
        <v>41495</v>
      </c>
      <c r="CB200" s="723">
        <v>1.5070000000000001</v>
      </c>
      <c r="CC200" s="28">
        <v>41495</v>
      </c>
      <c r="CD200" s="723">
        <v>2.274</v>
      </c>
      <c r="CE200" s="28">
        <v>41495</v>
      </c>
      <c r="CF200" s="723">
        <v>2.5</v>
      </c>
      <c r="CG200" s="28">
        <v>41495</v>
      </c>
      <c r="CH200" s="723">
        <v>2.859</v>
      </c>
      <c r="CI200" s="41">
        <v>41495</v>
      </c>
      <c r="CJ200" s="30">
        <v>0.86960000000000004</v>
      </c>
      <c r="CK200" s="28">
        <v>41495</v>
      </c>
      <c r="CL200" s="30">
        <v>1.4340999999999999</v>
      </c>
      <c r="CM200" s="28">
        <v>41495</v>
      </c>
      <c r="CN200" s="30">
        <v>2.1926000000000001</v>
      </c>
      <c r="CO200" s="114">
        <v>41495</v>
      </c>
      <c r="CP200" s="30">
        <v>2.5489000000000002</v>
      </c>
      <c r="CQ200" s="28">
        <v>41495</v>
      </c>
      <c r="CR200" s="30">
        <v>3.2667000000000002</v>
      </c>
      <c r="CS200" s="41">
        <v>41495</v>
      </c>
      <c r="CT200" s="30">
        <v>1.1001000000000001</v>
      </c>
      <c r="CU200" s="28">
        <v>41495</v>
      </c>
      <c r="CV200" s="30">
        <v>1.7942</v>
      </c>
      <c r="CW200" s="28">
        <v>41495</v>
      </c>
      <c r="CX200" s="30">
        <v>2.4613</v>
      </c>
      <c r="CY200" s="114">
        <v>41495</v>
      </c>
      <c r="CZ200" s="30">
        <v>2.7119</v>
      </c>
      <c r="DA200" s="28">
        <v>41495</v>
      </c>
      <c r="DB200" s="30">
        <v>3.5476999999999999</v>
      </c>
      <c r="DC200" s="41">
        <v>41495</v>
      </c>
      <c r="DD200" s="30">
        <v>1.3138000000000001</v>
      </c>
      <c r="DE200" s="28">
        <v>41495</v>
      </c>
      <c r="DF200" s="30">
        <v>2.0787</v>
      </c>
      <c r="DG200" s="28">
        <v>41495</v>
      </c>
      <c r="DH200" s="30">
        <v>2.7286000000000001</v>
      </c>
      <c r="DI200" s="114">
        <v>41495</v>
      </c>
      <c r="DJ200" s="30">
        <v>3.2137000000000002</v>
      </c>
      <c r="DK200" s="28"/>
      <c r="DL200" s="30"/>
      <c r="DM200" s="41">
        <v>41495</v>
      </c>
      <c r="DN200" s="30">
        <v>1.5118</v>
      </c>
      <c r="DO200" s="28">
        <v>41495</v>
      </c>
      <c r="DP200" s="30">
        <v>2.3228</v>
      </c>
      <c r="DQ200" s="28">
        <v>41495</v>
      </c>
      <c r="DR200" s="30">
        <v>3.2825000000000002</v>
      </c>
      <c r="DS200" s="114">
        <v>41495</v>
      </c>
      <c r="DT200" s="30">
        <v>3.6356999999999999</v>
      </c>
      <c r="DU200" s="28"/>
      <c r="DV200" s="30"/>
      <c r="DW200" s="41">
        <v>41495</v>
      </c>
      <c r="DX200" s="30">
        <v>2.3706999999999998</v>
      </c>
      <c r="DY200" s="28">
        <v>41495</v>
      </c>
      <c r="DZ200" s="30">
        <v>3.8026999999999997</v>
      </c>
      <c r="EA200" s="28">
        <v>41495</v>
      </c>
      <c r="EB200" s="30">
        <v>4.8144999999999998</v>
      </c>
      <c r="EC200" s="114">
        <v>41495</v>
      </c>
      <c r="ED200" s="30">
        <v>5.0132000000000003</v>
      </c>
      <c r="EE200" s="28"/>
      <c r="EF200" s="23"/>
      <c r="EG200" s="1446"/>
      <c r="EH200" s="76">
        <v>41495</v>
      </c>
      <c r="EI200" s="284">
        <v>2.4939</v>
      </c>
      <c r="EJ200" s="73">
        <v>41495</v>
      </c>
      <c r="EK200" s="284">
        <v>3.6493000000000002</v>
      </c>
      <c r="EL200" s="73">
        <v>41495</v>
      </c>
      <c r="EM200" s="284">
        <v>4.4089</v>
      </c>
      <c r="EN200" s="73">
        <v>41495</v>
      </c>
      <c r="EO200" s="284">
        <v>4.5900999999999996</v>
      </c>
      <c r="EP200" s="73">
        <v>41495</v>
      </c>
      <c r="EQ200" s="869">
        <v>5.3356000000000003</v>
      </c>
      <c r="ER200" s="76">
        <v>41495</v>
      </c>
      <c r="ES200" s="284">
        <v>2.931</v>
      </c>
      <c r="ET200" s="73">
        <v>41495</v>
      </c>
      <c r="EU200" s="284">
        <v>3.5084</v>
      </c>
      <c r="EV200" s="73">
        <v>41495</v>
      </c>
      <c r="EW200" s="284">
        <v>3.8567</v>
      </c>
      <c r="EX200" s="73">
        <v>41495</v>
      </c>
      <c r="EY200" s="284">
        <v>4.3156999999999996</v>
      </c>
      <c r="EZ200" s="73">
        <v>41495</v>
      </c>
      <c r="FA200" s="284">
        <v>5.0297999999999998</v>
      </c>
      <c r="FB200" s="1446"/>
      <c r="FC200" s="881">
        <v>41495</v>
      </c>
      <c r="FD200" s="184">
        <v>13.760999999999999</v>
      </c>
    </row>
    <row r="201" spans="1:160">
      <c r="A201" s="5">
        <f t="shared" si="5"/>
        <v>41502</v>
      </c>
      <c r="B201" s="41">
        <v>41502</v>
      </c>
      <c r="C201" s="30">
        <v>0.4178</v>
      </c>
      <c r="D201" s="28">
        <v>41502</v>
      </c>
      <c r="E201" s="30">
        <v>0.88380000000000003</v>
      </c>
      <c r="F201" s="28">
        <v>41502</v>
      </c>
      <c r="G201" s="30">
        <v>1.5655000000000001</v>
      </c>
      <c r="H201" s="28">
        <v>41502</v>
      </c>
      <c r="I201" s="30">
        <v>1.9784000000000002</v>
      </c>
      <c r="J201" s="28">
        <v>41502</v>
      </c>
      <c r="K201" s="99">
        <v>2.5305999999999997</v>
      </c>
      <c r="L201" s="41">
        <v>41502</v>
      </c>
      <c r="M201" s="30">
        <v>0.70230000000000004</v>
      </c>
      <c r="N201" s="28">
        <v>41502</v>
      </c>
      <c r="O201" s="30">
        <v>1.4470000000000001</v>
      </c>
      <c r="P201" s="28">
        <v>41502</v>
      </c>
      <c r="Q201" s="30">
        <v>2.3069999999999999</v>
      </c>
      <c r="R201" s="28">
        <v>41502</v>
      </c>
      <c r="S201" s="30">
        <v>2.7393999999999998</v>
      </c>
      <c r="T201" s="28">
        <v>41502</v>
      </c>
      <c r="U201" s="30">
        <v>3.3161999999999998</v>
      </c>
      <c r="V201" s="119">
        <v>41502</v>
      </c>
      <c r="W201" s="30">
        <v>0.69369999999999998</v>
      </c>
      <c r="X201" s="28">
        <v>41502</v>
      </c>
      <c r="Y201" s="30">
        <v>1.4072</v>
      </c>
      <c r="Z201" s="28">
        <v>41502</v>
      </c>
      <c r="AA201" s="30">
        <v>2.2997999999999998</v>
      </c>
      <c r="AB201" s="28">
        <v>41502</v>
      </c>
      <c r="AC201" s="30">
        <v>2.6795</v>
      </c>
      <c r="AD201" s="28">
        <v>41502</v>
      </c>
      <c r="AE201" s="30">
        <v>3.3169</v>
      </c>
      <c r="AF201" s="890">
        <v>41502</v>
      </c>
      <c r="AG201" s="30">
        <v>7.0999999999999994E-2</v>
      </c>
      <c r="AH201" s="890">
        <v>41502</v>
      </c>
      <c r="AI201" s="30">
        <v>6.9000000000000006E-2</v>
      </c>
      <c r="AJ201" s="41">
        <v>41502</v>
      </c>
      <c r="AK201" s="30">
        <v>-0.72699999999999998</v>
      </c>
      <c r="AL201" s="28">
        <v>41502</v>
      </c>
      <c r="AM201" s="30">
        <v>-0.83</v>
      </c>
      <c r="AN201" s="28">
        <v>41502</v>
      </c>
      <c r="AO201" s="30">
        <v>0.55300000000000005</v>
      </c>
      <c r="AP201" s="41">
        <v>41502</v>
      </c>
      <c r="AQ201" s="30">
        <v>1.3420000000000001</v>
      </c>
      <c r="AR201" s="28">
        <v>41502</v>
      </c>
      <c r="AS201" s="30">
        <v>1.8540000000000001</v>
      </c>
      <c r="AT201" s="41">
        <v>41502</v>
      </c>
      <c r="AU201" s="30">
        <v>2.4</v>
      </c>
      <c r="AV201" s="119">
        <v>41502</v>
      </c>
      <c r="AW201" s="30">
        <v>2.5503</v>
      </c>
      <c r="AX201" s="119">
        <v>41502</v>
      </c>
      <c r="AY201" s="99">
        <v>2.6779999999999999</v>
      </c>
      <c r="AZ201" s="41">
        <v>41502</v>
      </c>
      <c r="BA201" s="30">
        <v>0.59899999999999998</v>
      </c>
      <c r="BB201" s="28">
        <v>41502</v>
      </c>
      <c r="BC201" s="30">
        <v>1.244</v>
      </c>
      <c r="BD201" s="28">
        <v>41502</v>
      </c>
      <c r="BE201" s="30">
        <v>1.9209000000000001</v>
      </c>
      <c r="BF201" s="28">
        <v>41502</v>
      </c>
      <c r="BG201" s="30">
        <v>2.3612000000000002</v>
      </c>
      <c r="BH201" s="28">
        <v>41502</v>
      </c>
      <c r="BI201" s="30">
        <v>2.7271999999999998</v>
      </c>
      <c r="BJ201" s="890">
        <v>41502</v>
      </c>
      <c r="BK201" s="30">
        <v>2.35</v>
      </c>
      <c r="BL201" s="890">
        <v>41502</v>
      </c>
      <c r="BM201" s="30">
        <v>2.4620000000000002</v>
      </c>
      <c r="BN201" s="41">
        <v>41502</v>
      </c>
      <c r="BO201" s="30">
        <v>0.53900000000000003</v>
      </c>
      <c r="BP201" s="28">
        <v>41502</v>
      </c>
      <c r="BQ201" s="30">
        <v>1.21</v>
      </c>
      <c r="BR201" s="28">
        <v>41502</v>
      </c>
      <c r="BS201" s="30">
        <v>1.9260000000000002</v>
      </c>
      <c r="BT201" s="41">
        <v>41502</v>
      </c>
      <c r="BU201" s="30">
        <v>2.2650000000000001</v>
      </c>
      <c r="BV201" s="28">
        <v>41502</v>
      </c>
      <c r="BW201" s="30">
        <v>2.8519999999999999</v>
      </c>
      <c r="BX201" s="1446"/>
      <c r="BY201" s="93">
        <v>41502</v>
      </c>
      <c r="BZ201" s="723">
        <v>0.93400000000000005</v>
      </c>
      <c r="CA201" s="28">
        <v>41502</v>
      </c>
      <c r="CB201" s="723">
        <v>1.629</v>
      </c>
      <c r="CC201" s="28">
        <v>41502</v>
      </c>
      <c r="CD201" s="723">
        <v>2.4329999999999998</v>
      </c>
      <c r="CE201" s="28">
        <v>41502</v>
      </c>
      <c r="CF201" s="723">
        <v>2.6680000000000001</v>
      </c>
      <c r="CG201" s="28">
        <v>41502</v>
      </c>
      <c r="CH201" s="723">
        <v>3.03</v>
      </c>
      <c r="CI201" s="41">
        <v>41502</v>
      </c>
      <c r="CJ201" s="30">
        <v>0.95189999999999997</v>
      </c>
      <c r="CK201" s="28">
        <v>41502</v>
      </c>
      <c r="CL201" s="30">
        <v>1.5634000000000001</v>
      </c>
      <c r="CM201" s="28">
        <v>41502</v>
      </c>
      <c r="CN201" s="30">
        <v>2.3500999999999999</v>
      </c>
      <c r="CO201" s="114">
        <v>41502</v>
      </c>
      <c r="CP201" s="30">
        <v>2.7132000000000001</v>
      </c>
      <c r="CQ201" s="28">
        <v>41502</v>
      </c>
      <c r="CR201" s="30">
        <v>3.4331999999999998</v>
      </c>
      <c r="CS201" s="41">
        <v>41502</v>
      </c>
      <c r="CT201" s="30">
        <v>1.1896</v>
      </c>
      <c r="CU201" s="28">
        <v>41502</v>
      </c>
      <c r="CV201" s="30">
        <v>1.9207000000000001</v>
      </c>
      <c r="CW201" s="28">
        <v>41502</v>
      </c>
      <c r="CX201" s="30">
        <v>2.6259999999999999</v>
      </c>
      <c r="CY201" s="114">
        <v>41502</v>
      </c>
      <c r="CZ201" s="30">
        <v>2.8833000000000002</v>
      </c>
      <c r="DA201" s="28">
        <v>41502</v>
      </c>
      <c r="DB201" s="30">
        <v>3.7214</v>
      </c>
      <c r="DC201" s="41">
        <v>41502</v>
      </c>
      <c r="DD201" s="30">
        <v>1.3845000000000001</v>
      </c>
      <c r="DE201" s="28">
        <v>41502</v>
      </c>
      <c r="DF201" s="30">
        <v>2.1865000000000001</v>
      </c>
      <c r="DG201" s="28">
        <v>41502</v>
      </c>
      <c r="DH201" s="30">
        <v>2.8746</v>
      </c>
      <c r="DI201" s="114">
        <v>41502</v>
      </c>
      <c r="DJ201" s="30">
        <v>3.3664000000000001</v>
      </c>
      <c r="DK201" s="28"/>
      <c r="DL201" s="30"/>
      <c r="DM201" s="41">
        <v>41502</v>
      </c>
      <c r="DN201" s="30">
        <v>1.5763</v>
      </c>
      <c r="DO201" s="28">
        <v>41502</v>
      </c>
      <c r="DP201" s="30">
        <v>2.4342999999999999</v>
      </c>
      <c r="DQ201" s="28">
        <v>41502</v>
      </c>
      <c r="DR201" s="30">
        <v>3.4222999999999999</v>
      </c>
      <c r="DS201" s="114">
        <v>41502</v>
      </c>
      <c r="DT201" s="30">
        <v>3.7822</v>
      </c>
      <c r="DU201" s="28"/>
      <c r="DV201" s="30"/>
      <c r="DW201" s="41">
        <v>41502</v>
      </c>
      <c r="DX201" s="30">
        <v>2.3997999999999999</v>
      </c>
      <c r="DY201" s="28">
        <v>41502</v>
      </c>
      <c r="DZ201" s="30">
        <v>3.8788</v>
      </c>
      <c r="EA201" s="28">
        <v>41502</v>
      </c>
      <c r="EB201" s="30">
        <v>4.9188999999999998</v>
      </c>
      <c r="EC201" s="114">
        <v>41502</v>
      </c>
      <c r="ED201" s="30">
        <v>5.1243999999999996</v>
      </c>
      <c r="EE201" s="28"/>
      <c r="EF201" s="23"/>
      <c r="EG201" s="1446"/>
      <c r="EH201" s="76">
        <v>41502</v>
      </c>
      <c r="EI201" s="284">
        <v>2.4939</v>
      </c>
      <c r="EJ201" s="73">
        <v>41502</v>
      </c>
      <c r="EK201" s="284">
        <v>3.6493000000000002</v>
      </c>
      <c r="EL201" s="73">
        <v>41502</v>
      </c>
      <c r="EM201" s="284">
        <v>4.4089</v>
      </c>
      <c r="EN201" s="73">
        <v>41502</v>
      </c>
      <c r="EO201" s="284">
        <v>4.5900999999999996</v>
      </c>
      <c r="EP201" s="73">
        <v>41502</v>
      </c>
      <c r="EQ201" s="869">
        <v>5.3356000000000003</v>
      </c>
      <c r="ER201" s="76">
        <v>41502</v>
      </c>
      <c r="ES201" s="284">
        <v>2.931</v>
      </c>
      <c r="ET201" s="73">
        <v>41502</v>
      </c>
      <c r="EU201" s="284">
        <v>3.5084</v>
      </c>
      <c r="EV201" s="73">
        <v>41502</v>
      </c>
      <c r="EW201" s="284">
        <v>3.8567</v>
      </c>
      <c r="EX201" s="73">
        <v>41502</v>
      </c>
      <c r="EY201" s="284">
        <v>4.3156999999999996</v>
      </c>
      <c r="EZ201" s="73">
        <v>41502</v>
      </c>
      <c r="FA201" s="284">
        <v>5.0297999999999998</v>
      </c>
      <c r="FB201" s="1446"/>
      <c r="FC201" s="881">
        <v>41502</v>
      </c>
      <c r="FD201" s="184">
        <v>13.481999999999999</v>
      </c>
    </row>
    <row r="202" spans="1:160">
      <c r="A202" s="5">
        <f t="shared" si="5"/>
        <v>41509</v>
      </c>
      <c r="B202" s="41">
        <v>41509</v>
      </c>
      <c r="C202" s="30">
        <v>0.43730000000000002</v>
      </c>
      <c r="D202" s="28">
        <v>41509</v>
      </c>
      <c r="E202" s="30">
        <v>0.9748</v>
      </c>
      <c r="F202" s="28">
        <v>41509</v>
      </c>
      <c r="G202" s="30">
        <v>1.6295999999999999</v>
      </c>
      <c r="H202" s="28">
        <v>41509</v>
      </c>
      <c r="I202" s="30">
        <v>2.0331000000000001</v>
      </c>
      <c r="J202" s="28">
        <v>41509</v>
      </c>
      <c r="K202" s="99">
        <v>2.5746000000000002</v>
      </c>
      <c r="L202" s="41">
        <v>41509</v>
      </c>
      <c r="M202" s="30">
        <v>0.82779999999999998</v>
      </c>
      <c r="N202" s="28">
        <v>41509</v>
      </c>
      <c r="O202" s="30">
        <v>1.6289</v>
      </c>
      <c r="P202" s="28">
        <v>41509</v>
      </c>
      <c r="Q202" s="30">
        <v>2.4249999999999998</v>
      </c>
      <c r="R202" s="28">
        <v>41509</v>
      </c>
      <c r="S202" s="30">
        <v>2.8452000000000002</v>
      </c>
      <c r="T202" s="28">
        <v>41509</v>
      </c>
      <c r="U202" s="30">
        <v>3.3917999999999999</v>
      </c>
      <c r="V202" s="119">
        <v>41509</v>
      </c>
      <c r="W202" s="30">
        <v>0.81</v>
      </c>
      <c r="X202" s="28">
        <v>41509</v>
      </c>
      <c r="Y202" s="30">
        <v>1.5798999999999999</v>
      </c>
      <c r="Z202" s="28">
        <v>41509</v>
      </c>
      <c r="AA202" s="30">
        <v>2.4236</v>
      </c>
      <c r="AB202" s="28">
        <v>41509</v>
      </c>
      <c r="AC202" s="30">
        <v>2.7810999999999999</v>
      </c>
      <c r="AD202" s="28">
        <v>41509</v>
      </c>
      <c r="AE202" s="30">
        <v>3.3833000000000002</v>
      </c>
      <c r="AF202" s="890">
        <v>41509</v>
      </c>
      <c r="AG202" s="30">
        <v>7.3999999999999996E-2</v>
      </c>
      <c r="AH202" s="890">
        <v>41509</v>
      </c>
      <c r="AI202" s="30">
        <v>7.1999999999999995E-2</v>
      </c>
      <c r="AJ202" s="41">
        <v>41509</v>
      </c>
      <c r="AK202" s="30">
        <v>-0.64</v>
      </c>
      <c r="AL202" s="28">
        <v>41509</v>
      </c>
      <c r="AM202" s="30">
        <v>-0.83</v>
      </c>
      <c r="AN202" s="28">
        <v>41509</v>
      </c>
      <c r="AO202" s="30">
        <v>0.63300000000000001</v>
      </c>
      <c r="AP202" s="41">
        <v>41509</v>
      </c>
      <c r="AQ202" s="30">
        <v>1.3439999999999999</v>
      </c>
      <c r="AR202" s="28">
        <v>41509</v>
      </c>
      <c r="AS202" s="30">
        <v>1.849</v>
      </c>
      <c r="AT202" s="41">
        <v>41509</v>
      </c>
      <c r="AU202" s="30">
        <v>2.476</v>
      </c>
      <c r="AV202" s="119">
        <v>41509</v>
      </c>
      <c r="AW202" s="30">
        <v>2.6276999999999999</v>
      </c>
      <c r="AX202" s="119">
        <v>41509</v>
      </c>
      <c r="AY202" s="99">
        <v>2.7549999999999999</v>
      </c>
      <c r="AZ202" s="41">
        <v>41509</v>
      </c>
      <c r="BA202" s="30">
        <v>0.67100000000000004</v>
      </c>
      <c r="BB202" s="28">
        <v>41509</v>
      </c>
      <c r="BC202" s="30">
        <v>1.3552</v>
      </c>
      <c r="BD202" s="28">
        <v>41509</v>
      </c>
      <c r="BE202" s="30">
        <v>2.0076000000000001</v>
      </c>
      <c r="BF202" s="28">
        <v>41509</v>
      </c>
      <c r="BG202" s="30">
        <v>2.4396</v>
      </c>
      <c r="BH202" s="28">
        <v>41509</v>
      </c>
      <c r="BI202" s="30">
        <v>2.7711999999999999</v>
      </c>
      <c r="BJ202" s="890">
        <v>41509</v>
      </c>
      <c r="BK202" s="30">
        <v>2.4209999999999998</v>
      </c>
      <c r="BL202" s="890">
        <v>41509</v>
      </c>
      <c r="BM202" s="30">
        <v>2.5419999999999998</v>
      </c>
      <c r="BN202" s="41">
        <v>41509</v>
      </c>
      <c r="BO202" s="30">
        <v>0.60099999999999998</v>
      </c>
      <c r="BP202" s="28">
        <v>41509</v>
      </c>
      <c r="BQ202" s="30">
        <v>1.254</v>
      </c>
      <c r="BR202" s="28">
        <v>41509</v>
      </c>
      <c r="BS202" s="30">
        <v>1.9340000000000002</v>
      </c>
      <c r="BT202" s="41">
        <v>41509</v>
      </c>
      <c r="BU202" s="30">
        <v>2.2359999999999998</v>
      </c>
      <c r="BV202" s="28">
        <v>41509</v>
      </c>
      <c r="BW202" s="30">
        <v>2.7709999999999999</v>
      </c>
      <c r="BX202" s="1446"/>
      <c r="BY202" s="93">
        <v>41509</v>
      </c>
      <c r="BZ202" s="723">
        <v>0.997</v>
      </c>
      <c r="CA202" s="28">
        <v>41509</v>
      </c>
      <c r="CB202" s="723">
        <v>1.7090000000000001</v>
      </c>
      <c r="CC202" s="28">
        <v>41509</v>
      </c>
      <c r="CD202" s="723">
        <v>2.504</v>
      </c>
      <c r="CE202" s="28">
        <v>41509</v>
      </c>
      <c r="CF202" s="723">
        <v>2.7410000000000001</v>
      </c>
      <c r="CG202" s="28">
        <v>41509</v>
      </c>
      <c r="CH202" s="723">
        <v>3.109</v>
      </c>
      <c r="CI202" s="41">
        <v>41509</v>
      </c>
      <c r="CJ202" s="30">
        <v>1.0156000000000001</v>
      </c>
      <c r="CK202" s="28">
        <v>41509</v>
      </c>
      <c r="CL202" s="30">
        <v>1.6513</v>
      </c>
      <c r="CM202" s="28">
        <v>41509</v>
      </c>
      <c r="CN202" s="30">
        <v>2.4188000000000001</v>
      </c>
      <c r="CO202" s="114">
        <v>41509</v>
      </c>
      <c r="CP202" s="30">
        <v>2.7819000000000003</v>
      </c>
      <c r="CQ202" s="28">
        <v>41509</v>
      </c>
      <c r="CR202" s="30">
        <v>3.5089000000000001</v>
      </c>
      <c r="CS202" s="41">
        <v>41509</v>
      </c>
      <c r="CT202" s="30">
        <v>1.2599</v>
      </c>
      <c r="CU202" s="28">
        <v>41509</v>
      </c>
      <c r="CV202" s="30">
        <v>2.0053000000000001</v>
      </c>
      <c r="CW202" s="28">
        <v>41509</v>
      </c>
      <c r="CX202" s="30">
        <v>2.7012999999999998</v>
      </c>
      <c r="CY202" s="114">
        <v>41509</v>
      </c>
      <c r="CZ202" s="30">
        <v>2.9586999999999999</v>
      </c>
      <c r="DA202" s="28">
        <v>41509</v>
      </c>
      <c r="DB202" s="30">
        <v>3.8037000000000001</v>
      </c>
      <c r="DC202" s="41">
        <v>41509</v>
      </c>
      <c r="DD202" s="30">
        <v>1.4668999999999999</v>
      </c>
      <c r="DE202" s="28">
        <v>41509</v>
      </c>
      <c r="DF202" s="30">
        <v>2.2831000000000001</v>
      </c>
      <c r="DG202" s="28">
        <v>41509</v>
      </c>
      <c r="DH202" s="30">
        <v>2.9619999999999997</v>
      </c>
      <c r="DI202" s="114">
        <v>41509</v>
      </c>
      <c r="DJ202" s="30">
        <v>3.4539</v>
      </c>
      <c r="DK202" s="28"/>
      <c r="DL202" s="30"/>
      <c r="DM202" s="41">
        <v>41509</v>
      </c>
      <c r="DN202" s="30">
        <v>1.6646000000000001</v>
      </c>
      <c r="DO202" s="28">
        <v>41509</v>
      </c>
      <c r="DP202" s="30">
        <v>2.5369000000000002</v>
      </c>
      <c r="DQ202" s="28">
        <v>41509</v>
      </c>
      <c r="DR202" s="30">
        <v>3.5156000000000001</v>
      </c>
      <c r="DS202" s="114">
        <v>41509</v>
      </c>
      <c r="DT202" s="30">
        <v>3.8754999999999997</v>
      </c>
      <c r="DU202" s="28"/>
      <c r="DV202" s="30"/>
      <c r="DW202" s="41">
        <v>41509</v>
      </c>
      <c r="DX202" s="30">
        <v>2.5392000000000001</v>
      </c>
      <c r="DY202" s="28">
        <v>41509</v>
      </c>
      <c r="DZ202" s="30">
        <v>4.0324</v>
      </c>
      <c r="EA202" s="28">
        <v>41509</v>
      </c>
      <c r="EB202" s="30">
        <v>5.0632000000000001</v>
      </c>
      <c r="EC202" s="114">
        <v>41509</v>
      </c>
      <c r="ED202" s="30">
        <v>5.2686999999999999</v>
      </c>
      <c r="EE202" s="28"/>
      <c r="EF202" s="23"/>
      <c r="EG202" s="1446"/>
      <c r="EH202" s="76">
        <v>41509</v>
      </c>
      <c r="EI202" s="284">
        <v>2.4939</v>
      </c>
      <c r="EJ202" s="73">
        <v>41509</v>
      </c>
      <c r="EK202" s="284">
        <v>3.6493000000000002</v>
      </c>
      <c r="EL202" s="73">
        <v>41509</v>
      </c>
      <c r="EM202" s="284">
        <v>4.4089</v>
      </c>
      <c r="EN202" s="73">
        <v>41509</v>
      </c>
      <c r="EO202" s="284">
        <v>4.5900999999999996</v>
      </c>
      <c r="EP202" s="73">
        <v>41509</v>
      </c>
      <c r="EQ202" s="869">
        <v>5.3356000000000003</v>
      </c>
      <c r="ER202" s="76">
        <v>41509</v>
      </c>
      <c r="ES202" s="284">
        <v>2.931</v>
      </c>
      <c r="ET202" s="73">
        <v>41509</v>
      </c>
      <c r="EU202" s="284">
        <v>3.5084</v>
      </c>
      <c r="EV202" s="73">
        <v>41509</v>
      </c>
      <c r="EW202" s="284">
        <v>3.8567</v>
      </c>
      <c r="EX202" s="73">
        <v>41509</v>
      </c>
      <c r="EY202" s="284">
        <v>4.3156999999999996</v>
      </c>
      <c r="EZ202" s="73">
        <v>41509</v>
      </c>
      <c r="FA202" s="284">
        <v>5.0297999999999998</v>
      </c>
      <c r="FB202" s="1446"/>
      <c r="FC202" s="881">
        <v>41509</v>
      </c>
      <c r="FD202" s="184">
        <v>13.375</v>
      </c>
    </row>
    <row r="203" spans="1:160">
      <c r="A203" s="28">
        <v>41516</v>
      </c>
      <c r="B203" s="41">
        <v>41516</v>
      </c>
      <c r="C203" s="30">
        <v>0.38769999999999999</v>
      </c>
      <c r="D203" s="28">
        <v>41516</v>
      </c>
      <c r="E203" s="30">
        <v>0.88660000000000005</v>
      </c>
      <c r="F203" s="28">
        <v>41516</v>
      </c>
      <c r="G203" s="30">
        <v>1.5611000000000002</v>
      </c>
      <c r="H203" s="28">
        <v>41516</v>
      </c>
      <c r="I203" s="30">
        <v>1.9699</v>
      </c>
      <c r="J203" s="28">
        <v>41516</v>
      </c>
      <c r="K203" s="99">
        <v>2.5167000000000002</v>
      </c>
      <c r="L203" s="41">
        <v>41516</v>
      </c>
      <c r="M203" s="30">
        <v>0.75449999999999995</v>
      </c>
      <c r="N203" s="28">
        <v>41516</v>
      </c>
      <c r="O203" s="30">
        <v>1.5192000000000001</v>
      </c>
      <c r="P203" s="28">
        <v>41516</v>
      </c>
      <c r="Q203" s="30">
        <v>2.3536000000000001</v>
      </c>
      <c r="R203" s="28">
        <v>41516</v>
      </c>
      <c r="S203" s="30">
        <v>2.7951999999999999</v>
      </c>
      <c r="T203" s="28">
        <v>41516</v>
      </c>
      <c r="U203" s="30">
        <v>3.3504</v>
      </c>
      <c r="V203" s="119">
        <v>41516</v>
      </c>
      <c r="W203" s="30">
        <v>0.73029999999999995</v>
      </c>
      <c r="X203" s="28">
        <v>41516</v>
      </c>
      <c r="Y203" s="30">
        <v>1.4638</v>
      </c>
      <c r="Z203" s="28">
        <v>41516</v>
      </c>
      <c r="AA203" s="30">
        <v>2.3608000000000002</v>
      </c>
      <c r="AB203" s="28">
        <v>41516</v>
      </c>
      <c r="AC203" s="30">
        <v>2.7747000000000002</v>
      </c>
      <c r="AD203" s="28">
        <v>41516</v>
      </c>
      <c r="AE203" s="30">
        <v>3.351</v>
      </c>
      <c r="AF203" s="890">
        <v>41516</v>
      </c>
      <c r="AG203" s="30">
        <v>7.2999999999999995E-2</v>
      </c>
      <c r="AH203" s="890">
        <v>41516</v>
      </c>
      <c r="AI203" s="30">
        <v>7.1999999999999995E-2</v>
      </c>
      <c r="AJ203" s="41">
        <v>41516</v>
      </c>
      <c r="AK203" s="30">
        <v>-0.77400000000000002</v>
      </c>
      <c r="AL203" s="28">
        <v>41516</v>
      </c>
      <c r="AM203" s="30">
        <v>-0.83</v>
      </c>
      <c r="AN203" s="28">
        <v>41516</v>
      </c>
      <c r="AO203" s="30">
        <v>0.69099999999999995</v>
      </c>
      <c r="AP203" s="41">
        <v>41516</v>
      </c>
      <c r="AQ203" s="30">
        <v>1.4119999999999999</v>
      </c>
      <c r="AR203" s="28">
        <v>41516</v>
      </c>
      <c r="AS203" s="30">
        <v>1.7909999999999999</v>
      </c>
      <c r="AT203" s="41">
        <v>41516</v>
      </c>
      <c r="AU203" s="30">
        <v>2.4729999999999999</v>
      </c>
      <c r="AV203" s="119">
        <v>41516</v>
      </c>
      <c r="AW203" s="30">
        <v>2.6127000000000002</v>
      </c>
      <c r="AX203" s="119">
        <v>41516</v>
      </c>
      <c r="AY203" s="99">
        <v>2.7429999999999999</v>
      </c>
      <c r="AZ203" s="41">
        <v>41516</v>
      </c>
      <c r="BA203" s="30">
        <v>0.61980000000000002</v>
      </c>
      <c r="BB203" s="28">
        <v>41516</v>
      </c>
      <c r="BC203" s="30">
        <v>1.2867999999999999</v>
      </c>
      <c r="BD203" s="28">
        <v>41516</v>
      </c>
      <c r="BE203" s="30">
        <v>1.9621</v>
      </c>
      <c r="BF203" s="28">
        <v>41516</v>
      </c>
      <c r="BG203" s="30">
        <v>2.399</v>
      </c>
      <c r="BH203" s="28">
        <v>41516</v>
      </c>
      <c r="BI203" s="30">
        <v>2.7664999999999997</v>
      </c>
      <c r="BJ203" s="890">
        <v>41516</v>
      </c>
      <c r="BK203" s="30">
        <v>2.3820000000000001</v>
      </c>
      <c r="BL203" s="890">
        <v>41516</v>
      </c>
      <c r="BM203" s="30">
        <v>2.5009999999999999</v>
      </c>
      <c r="BN203" s="41">
        <v>41516</v>
      </c>
      <c r="BO203" s="30">
        <v>0.60299999999999998</v>
      </c>
      <c r="BP203" s="28">
        <v>41516</v>
      </c>
      <c r="BQ203" s="30">
        <v>1.2669999999999999</v>
      </c>
      <c r="BR203" s="28">
        <v>41516</v>
      </c>
      <c r="BS203" s="30">
        <v>1.9350000000000001</v>
      </c>
      <c r="BT203" s="41">
        <v>41516</v>
      </c>
      <c r="BU203" s="30">
        <v>2.2519999999999998</v>
      </c>
      <c r="BV203" s="28">
        <v>41516</v>
      </c>
      <c r="BW203" s="30">
        <v>2.7429999999999999</v>
      </c>
      <c r="BX203" s="1446"/>
      <c r="BY203" s="93">
        <v>41516</v>
      </c>
      <c r="BZ203" s="723">
        <v>0.95899999999999996</v>
      </c>
      <c r="CA203" s="28">
        <v>41516</v>
      </c>
      <c r="CB203" s="723">
        <v>1.6480000000000001</v>
      </c>
      <c r="CC203" s="28">
        <v>41516</v>
      </c>
      <c r="CD203" s="723">
        <v>2.42</v>
      </c>
      <c r="CE203" s="28">
        <v>41516</v>
      </c>
      <c r="CF203" s="723">
        <v>2.6219999999999999</v>
      </c>
      <c r="CG203" s="28">
        <v>41516</v>
      </c>
      <c r="CH203" s="723">
        <v>2.9830000000000001</v>
      </c>
      <c r="CI203" s="41">
        <v>41516</v>
      </c>
      <c r="CJ203" s="30">
        <v>0.98440000000000005</v>
      </c>
      <c r="CK203" s="28">
        <v>41516</v>
      </c>
      <c r="CL203" s="30">
        <v>1.6029</v>
      </c>
      <c r="CM203" s="28">
        <v>41516</v>
      </c>
      <c r="CN203" s="30">
        <v>2.3595999999999999</v>
      </c>
      <c r="CO203" s="114">
        <v>41516</v>
      </c>
      <c r="CP203" s="30">
        <v>2.6637</v>
      </c>
      <c r="CQ203" s="28">
        <v>41516</v>
      </c>
      <c r="CR203" s="30">
        <v>3.3832</v>
      </c>
      <c r="CS203" s="41">
        <v>41516</v>
      </c>
      <c r="CT203" s="30">
        <v>1.2151000000000001</v>
      </c>
      <c r="CU203" s="28">
        <v>41516</v>
      </c>
      <c r="CV203" s="30">
        <v>1.9432</v>
      </c>
      <c r="CW203" s="28">
        <v>41516</v>
      </c>
      <c r="CX203" s="30">
        <v>2.6284999999999998</v>
      </c>
      <c r="CY203" s="114">
        <v>41516</v>
      </c>
      <c r="CZ203" s="30">
        <v>2.8769</v>
      </c>
      <c r="DA203" s="28">
        <v>41516</v>
      </c>
      <c r="DB203" s="30">
        <v>3.7143999999999999</v>
      </c>
      <c r="DC203" s="41">
        <v>41516</v>
      </c>
      <c r="DD203" s="30">
        <v>1.4264000000000001</v>
      </c>
      <c r="DE203" s="28">
        <v>41516</v>
      </c>
      <c r="DF203" s="30">
        <v>2.2252999999999998</v>
      </c>
      <c r="DG203" s="28">
        <v>41516</v>
      </c>
      <c r="DH203" s="30">
        <v>2.8933999999999997</v>
      </c>
      <c r="DI203" s="114">
        <v>41516</v>
      </c>
      <c r="DJ203" s="30">
        <v>3.3763000000000001</v>
      </c>
      <c r="DK203" s="28"/>
      <c r="DL203" s="30"/>
      <c r="DM203" s="41">
        <v>41516</v>
      </c>
      <c r="DN203" s="30">
        <v>1.623</v>
      </c>
      <c r="DO203" s="28">
        <v>41516</v>
      </c>
      <c r="DP203" s="30">
        <v>2.4779999999999998</v>
      </c>
      <c r="DQ203" s="28">
        <v>41516</v>
      </c>
      <c r="DR203" s="30">
        <v>3.4460000000000002</v>
      </c>
      <c r="DS203" s="114">
        <v>41516</v>
      </c>
      <c r="DT203" s="30">
        <v>3.7968999999999999</v>
      </c>
      <c r="DU203" s="28"/>
      <c r="DV203" s="30"/>
      <c r="DW203" s="41">
        <v>41516</v>
      </c>
      <c r="DX203" s="30">
        <v>2.5556000000000001</v>
      </c>
      <c r="DY203" s="28">
        <v>41516</v>
      </c>
      <c r="DZ203" s="30">
        <v>4.0316000000000001</v>
      </c>
      <c r="EA203" s="28">
        <v>41516</v>
      </c>
      <c r="EB203" s="30">
        <v>5.0517000000000003</v>
      </c>
      <c r="EC203" s="114">
        <v>41516</v>
      </c>
      <c r="ED203" s="30">
        <v>5.2481</v>
      </c>
      <c r="EE203" s="28"/>
      <c r="EF203" s="23"/>
      <c r="EG203" s="1446"/>
      <c r="EH203" s="76">
        <v>41516</v>
      </c>
      <c r="EI203" s="284">
        <v>2.4939</v>
      </c>
      <c r="EJ203" s="73">
        <v>41516</v>
      </c>
      <c r="EK203" s="284">
        <v>3.6493000000000002</v>
      </c>
      <c r="EL203" s="73">
        <v>41516</v>
      </c>
      <c r="EM203" s="284">
        <v>4.4089</v>
      </c>
      <c r="EN203" s="73">
        <v>41516</v>
      </c>
      <c r="EO203" s="284">
        <v>4.5900999999999996</v>
      </c>
      <c r="EP203" s="73">
        <v>41516</v>
      </c>
      <c r="EQ203" s="869">
        <v>5.3356000000000003</v>
      </c>
      <c r="ER203" s="76">
        <v>41516</v>
      </c>
      <c r="ES203" s="284">
        <v>2.931</v>
      </c>
      <c r="ET203" s="73">
        <v>41516</v>
      </c>
      <c r="EU203" s="284">
        <v>3.5084</v>
      </c>
      <c r="EV203" s="73">
        <v>41516</v>
      </c>
      <c r="EW203" s="284">
        <v>3.8567</v>
      </c>
      <c r="EX203" s="73">
        <v>41516</v>
      </c>
      <c r="EY203" s="284">
        <v>4.3156999999999996</v>
      </c>
      <c r="EZ203" s="73">
        <v>41516</v>
      </c>
      <c r="FA203" s="284">
        <v>5.0297999999999998</v>
      </c>
      <c r="FB203" s="1446"/>
      <c r="FC203" s="881">
        <v>41516</v>
      </c>
      <c r="FD203" s="184">
        <v>13.39</v>
      </c>
    </row>
    <row r="204" spans="1:160">
      <c r="A204" s="28">
        <v>41523</v>
      </c>
      <c r="B204" s="41">
        <v>41523</v>
      </c>
      <c r="C204" s="30">
        <v>0.43690000000000001</v>
      </c>
      <c r="D204" s="28">
        <v>41523</v>
      </c>
      <c r="E204" s="30">
        <v>0.98619999999999997</v>
      </c>
      <c r="F204" s="28">
        <v>41523</v>
      </c>
      <c r="G204" s="30">
        <v>1.6551</v>
      </c>
      <c r="H204" s="28">
        <v>41523</v>
      </c>
      <c r="I204" s="30">
        <v>2.0655999999999999</v>
      </c>
      <c r="J204" s="28">
        <v>41523</v>
      </c>
      <c r="K204" s="99">
        <v>2.6019000000000001</v>
      </c>
      <c r="L204" s="41">
        <v>41523</v>
      </c>
      <c r="M204" s="30">
        <v>0.83689999999999998</v>
      </c>
      <c r="N204" s="28">
        <v>41523</v>
      </c>
      <c r="O204" s="30">
        <v>1.6287</v>
      </c>
      <c r="P204" s="28">
        <v>41523</v>
      </c>
      <c r="Q204" s="30">
        <v>2.4317000000000002</v>
      </c>
      <c r="R204" s="28">
        <v>41523</v>
      </c>
      <c r="S204" s="30">
        <v>2.8738999999999999</v>
      </c>
      <c r="T204" s="28">
        <v>41523</v>
      </c>
      <c r="U204" s="30">
        <v>3.3970000000000002</v>
      </c>
      <c r="V204" s="119">
        <v>41523</v>
      </c>
      <c r="W204" s="30">
        <v>0.80369999999999997</v>
      </c>
      <c r="X204" s="28">
        <v>41523</v>
      </c>
      <c r="Y204" s="30">
        <v>1.5643</v>
      </c>
      <c r="Z204" s="28">
        <v>41523</v>
      </c>
      <c r="AA204" s="30">
        <v>2.4449000000000001</v>
      </c>
      <c r="AB204" s="28">
        <v>41523</v>
      </c>
      <c r="AC204" s="30">
        <v>2.8544999999999998</v>
      </c>
      <c r="AD204" s="28">
        <v>41523</v>
      </c>
      <c r="AE204" s="30">
        <v>3.4005999999999998</v>
      </c>
      <c r="AF204" s="890">
        <v>41523</v>
      </c>
      <c r="AG204" s="30">
        <v>7.4999999999999997E-2</v>
      </c>
      <c r="AH204" s="890">
        <v>41523</v>
      </c>
      <c r="AI204" s="30">
        <v>7.3999999999999996E-2</v>
      </c>
      <c r="AJ204" s="41">
        <v>41523</v>
      </c>
      <c r="AK204" s="30">
        <v>-0.77100000000000002</v>
      </c>
      <c r="AL204" s="28">
        <v>41523</v>
      </c>
      <c r="AM204" s="30">
        <v>-0.83</v>
      </c>
      <c r="AN204" s="28">
        <v>41523</v>
      </c>
      <c r="AO204" s="30">
        <v>0.69</v>
      </c>
      <c r="AP204" s="41">
        <v>41523</v>
      </c>
      <c r="AQ204" s="30">
        <v>1.4390000000000001</v>
      </c>
      <c r="AR204" s="28">
        <v>41523</v>
      </c>
      <c r="AS204" s="30">
        <v>1.865</v>
      </c>
      <c r="AT204" s="41">
        <v>41523</v>
      </c>
      <c r="AU204" s="30">
        <v>2.5499999999999998</v>
      </c>
      <c r="AV204" s="119">
        <v>41523</v>
      </c>
      <c r="AW204" s="30">
        <v>2.68</v>
      </c>
      <c r="AX204" s="119">
        <v>41523</v>
      </c>
      <c r="AY204" s="99">
        <v>2.8129999999999997</v>
      </c>
      <c r="AZ204" s="41">
        <v>41523</v>
      </c>
      <c r="BA204" s="30">
        <v>0.6855</v>
      </c>
      <c r="BB204" s="28">
        <v>41523</v>
      </c>
      <c r="BC204" s="30">
        <v>1.3874</v>
      </c>
      <c r="BD204" s="28">
        <v>41523</v>
      </c>
      <c r="BE204" s="30">
        <v>2.0478000000000001</v>
      </c>
      <c r="BF204" s="28">
        <v>41523</v>
      </c>
      <c r="BG204" s="30">
        <v>2.5064000000000002</v>
      </c>
      <c r="BH204" s="28">
        <v>41523</v>
      </c>
      <c r="BI204" s="30">
        <v>2.8487</v>
      </c>
      <c r="BJ204" s="890">
        <v>41523</v>
      </c>
      <c r="BK204" s="30">
        <v>2.4569999999999999</v>
      </c>
      <c r="BL204" s="890">
        <v>41523</v>
      </c>
      <c r="BM204" s="30">
        <v>2.6160000000000001</v>
      </c>
      <c r="BN204" s="41">
        <v>41523</v>
      </c>
      <c r="BO204" s="30">
        <v>0.69299999999999995</v>
      </c>
      <c r="BP204" s="28">
        <v>41523</v>
      </c>
      <c r="BQ204" s="30">
        <v>1.373</v>
      </c>
      <c r="BR204" s="28">
        <v>41523</v>
      </c>
      <c r="BS204" s="30">
        <v>2.06</v>
      </c>
      <c r="BT204" s="41">
        <v>41523</v>
      </c>
      <c r="BU204" s="30">
        <v>2.387</v>
      </c>
      <c r="BV204" s="28">
        <v>41523</v>
      </c>
      <c r="BW204" s="30">
        <v>2.8929999999999998</v>
      </c>
      <c r="BX204" s="1446"/>
      <c r="BY204" s="93">
        <v>41523</v>
      </c>
      <c r="BZ204" s="723">
        <v>0.99099999999999999</v>
      </c>
      <c r="CA204" s="28">
        <v>41523</v>
      </c>
      <c r="CB204" s="723">
        <v>1.7730000000000001</v>
      </c>
      <c r="CC204" s="28">
        <v>41523</v>
      </c>
      <c r="CD204" s="723">
        <v>2.5659999999999998</v>
      </c>
      <c r="CE204" s="28">
        <v>41523</v>
      </c>
      <c r="CF204" s="723">
        <v>2.76</v>
      </c>
      <c r="CG204" s="28">
        <v>41523</v>
      </c>
      <c r="CH204" s="723">
        <v>3.0939999999999999</v>
      </c>
      <c r="CI204" s="41">
        <v>41523</v>
      </c>
      <c r="CJ204" s="30">
        <v>0.99690000000000001</v>
      </c>
      <c r="CK204" s="28">
        <v>41523</v>
      </c>
      <c r="CL204" s="30">
        <v>1.7454000000000001</v>
      </c>
      <c r="CM204" s="28">
        <v>41523</v>
      </c>
      <c r="CN204" s="30">
        <v>2.5091000000000001</v>
      </c>
      <c r="CO204" s="114">
        <v>41523</v>
      </c>
      <c r="CP204" s="30">
        <v>2.8052000000000001</v>
      </c>
      <c r="CQ204" s="28">
        <v>41523</v>
      </c>
      <c r="CR204" s="30">
        <v>3.4971999999999999</v>
      </c>
      <c r="CS204" s="41">
        <v>41523</v>
      </c>
      <c r="CT204" s="30">
        <v>1.2242999999999999</v>
      </c>
      <c r="CU204" s="28">
        <v>41523</v>
      </c>
      <c r="CV204" s="30">
        <v>2.0823999999999998</v>
      </c>
      <c r="CW204" s="28">
        <v>41523</v>
      </c>
      <c r="CX204" s="30">
        <v>2.7747000000000002</v>
      </c>
      <c r="CY204" s="114">
        <v>41523</v>
      </c>
      <c r="CZ204" s="30">
        <v>3.0150999999999999</v>
      </c>
      <c r="DA204" s="28">
        <v>41523</v>
      </c>
      <c r="DB204" s="30">
        <v>3.8250999999999999</v>
      </c>
      <c r="DC204" s="41">
        <v>41523</v>
      </c>
      <c r="DD204" s="30">
        <v>1.4396</v>
      </c>
      <c r="DE204" s="28">
        <v>41523</v>
      </c>
      <c r="DF204" s="30">
        <v>2.3685</v>
      </c>
      <c r="DG204" s="28">
        <v>41523</v>
      </c>
      <c r="DH204" s="30">
        <v>3.0436999999999999</v>
      </c>
      <c r="DI204" s="114">
        <v>41523</v>
      </c>
      <c r="DJ204" s="30">
        <v>3.5185</v>
      </c>
      <c r="DK204" s="28"/>
      <c r="DL204" s="30"/>
      <c r="DM204" s="41">
        <v>41523</v>
      </c>
      <c r="DN204" s="30">
        <v>1.637</v>
      </c>
      <c r="DO204" s="28">
        <v>41523</v>
      </c>
      <c r="DP204" s="30">
        <v>2.6219999999999999</v>
      </c>
      <c r="DQ204" s="28">
        <v>41523</v>
      </c>
      <c r="DR204" s="30">
        <v>3.5968999999999998</v>
      </c>
      <c r="DS204" s="114">
        <v>41523</v>
      </c>
      <c r="DT204" s="30">
        <v>3.9398999999999997</v>
      </c>
      <c r="DU204" s="28"/>
      <c r="DV204" s="30"/>
      <c r="DW204" s="41">
        <v>41523</v>
      </c>
      <c r="DX204" s="30">
        <v>2.5361000000000002</v>
      </c>
      <c r="DY204" s="28">
        <v>41523</v>
      </c>
      <c r="DZ204" s="30">
        <v>4.1421000000000001</v>
      </c>
      <c r="EA204" s="28">
        <v>41523</v>
      </c>
      <c r="EB204" s="30">
        <v>5.1692</v>
      </c>
      <c r="EC204" s="114">
        <v>41523</v>
      </c>
      <c r="ED204" s="30">
        <v>5.3575999999999997</v>
      </c>
      <c r="EE204" s="28"/>
      <c r="EF204" s="23"/>
      <c r="EG204" s="1446"/>
      <c r="EH204" s="76">
        <v>41523</v>
      </c>
      <c r="EI204" s="284">
        <v>2.4939</v>
      </c>
      <c r="EJ204" s="73">
        <v>41523</v>
      </c>
      <c r="EK204" s="284">
        <v>3.6493000000000002</v>
      </c>
      <c r="EL204" s="73">
        <v>41523</v>
      </c>
      <c r="EM204" s="284">
        <v>4.4089</v>
      </c>
      <c r="EN204" s="73">
        <v>41523</v>
      </c>
      <c r="EO204" s="284">
        <v>4.5900999999999996</v>
      </c>
      <c r="EP204" s="73">
        <v>41523</v>
      </c>
      <c r="EQ204" s="869">
        <v>5.3356000000000003</v>
      </c>
      <c r="ER204" s="76">
        <v>41523</v>
      </c>
      <c r="ES204" s="284">
        <v>2.931</v>
      </c>
      <c r="ET204" s="73">
        <v>41523</v>
      </c>
      <c r="EU204" s="284">
        <v>3.5084</v>
      </c>
      <c r="EV204" s="73">
        <v>41523</v>
      </c>
      <c r="EW204" s="284">
        <v>3.8567</v>
      </c>
      <c r="EX204" s="73">
        <v>41523</v>
      </c>
      <c r="EY204" s="284">
        <v>4.3156999999999996</v>
      </c>
      <c r="EZ204" s="73">
        <v>41523</v>
      </c>
      <c r="FA204" s="284">
        <v>5.0297999999999998</v>
      </c>
      <c r="FB204" s="1446"/>
      <c r="FC204" s="881">
        <v>41523</v>
      </c>
      <c r="FD204" s="184">
        <v>13.33</v>
      </c>
    </row>
    <row r="205" spans="1:160">
      <c r="A205" s="28">
        <v>41530</v>
      </c>
      <c r="B205" s="41">
        <v>41530</v>
      </c>
      <c r="C205" s="30">
        <v>0.38540000000000002</v>
      </c>
      <c r="D205" s="28">
        <v>41530</v>
      </c>
      <c r="E205" s="30">
        <v>0.92169999999999996</v>
      </c>
      <c r="F205" s="28">
        <v>41530</v>
      </c>
      <c r="G205" s="30">
        <v>1.6174999999999999</v>
      </c>
      <c r="H205" s="28">
        <v>41530</v>
      </c>
      <c r="I205" s="30">
        <v>2.0554999999999999</v>
      </c>
      <c r="J205" s="28">
        <v>41530</v>
      </c>
      <c r="K205" s="99">
        <v>2.5888</v>
      </c>
      <c r="L205" s="41">
        <v>41530</v>
      </c>
      <c r="M205" s="30">
        <v>0.83350000000000002</v>
      </c>
      <c r="N205" s="28">
        <v>41530</v>
      </c>
      <c r="O205" s="30">
        <v>1.5985</v>
      </c>
      <c r="P205" s="28">
        <v>41530</v>
      </c>
      <c r="Q205" s="30">
        <v>2.4275000000000002</v>
      </c>
      <c r="R205" s="28">
        <v>41530</v>
      </c>
      <c r="S205" s="30">
        <v>2.8848000000000003</v>
      </c>
      <c r="T205" s="28">
        <v>41530</v>
      </c>
      <c r="U205" s="30">
        <v>3.4624999999999999</v>
      </c>
      <c r="V205" s="119">
        <v>41530</v>
      </c>
      <c r="W205" s="30">
        <v>0.80859999999999999</v>
      </c>
      <c r="X205" s="28">
        <v>41530</v>
      </c>
      <c r="Y205" s="30">
        <v>1.5474000000000001</v>
      </c>
      <c r="Z205" s="28">
        <v>41530</v>
      </c>
      <c r="AA205" s="30">
        <v>2.444</v>
      </c>
      <c r="AB205" s="28">
        <v>41530</v>
      </c>
      <c r="AC205" s="30">
        <v>2.8765999999999998</v>
      </c>
      <c r="AD205" s="28">
        <v>41530</v>
      </c>
      <c r="AE205" s="30">
        <v>3.4744000000000002</v>
      </c>
      <c r="AF205" s="890">
        <v>41530</v>
      </c>
      <c r="AG205" s="30">
        <v>7.4999999999999997E-2</v>
      </c>
      <c r="AH205" s="890">
        <v>41530</v>
      </c>
      <c r="AI205" s="30">
        <v>7.4999999999999997E-2</v>
      </c>
      <c r="AJ205" s="41">
        <v>41530</v>
      </c>
      <c r="AK205" s="30">
        <v>-0.78900000000000003</v>
      </c>
      <c r="AL205" s="28">
        <v>41530</v>
      </c>
      <c r="AM205" s="30">
        <v>-0.83</v>
      </c>
      <c r="AN205" s="28">
        <v>41530</v>
      </c>
      <c r="AO205" s="30">
        <v>0.65800000000000003</v>
      </c>
      <c r="AP205" s="41">
        <v>41530</v>
      </c>
      <c r="AQ205" s="30">
        <v>1.4339999999999999</v>
      </c>
      <c r="AR205" s="28">
        <v>41530</v>
      </c>
      <c r="AS205" s="30">
        <v>1.885</v>
      </c>
      <c r="AT205" s="41">
        <v>41530</v>
      </c>
      <c r="AU205" s="30">
        <v>2.5380000000000003</v>
      </c>
      <c r="AV205" s="119">
        <v>41530</v>
      </c>
      <c r="AW205" s="30">
        <v>2.6892</v>
      </c>
      <c r="AX205" s="119">
        <v>41530</v>
      </c>
      <c r="AY205" s="99">
        <v>2.8260000000000001</v>
      </c>
      <c r="AZ205" s="41">
        <v>41530</v>
      </c>
      <c r="BA205" s="30">
        <v>0.65900000000000003</v>
      </c>
      <c r="BB205" s="28">
        <v>41530</v>
      </c>
      <c r="BC205" s="30">
        <v>1.3452999999999999</v>
      </c>
      <c r="BD205" s="28">
        <v>41530</v>
      </c>
      <c r="BE205" s="30">
        <v>2.0369999999999999</v>
      </c>
      <c r="BF205" s="28">
        <v>41530</v>
      </c>
      <c r="BG205" s="30">
        <v>2.4584999999999999</v>
      </c>
      <c r="BH205" s="28">
        <v>41530</v>
      </c>
      <c r="BI205" s="30">
        <v>2.8359000000000001</v>
      </c>
      <c r="BJ205" s="890">
        <v>41530</v>
      </c>
      <c r="BK205" s="30">
        <v>2.4180000000000001</v>
      </c>
      <c r="BL205" s="890">
        <v>41530</v>
      </c>
      <c r="BM205" s="30">
        <v>2.5629999999999997</v>
      </c>
      <c r="BN205" s="41">
        <v>41530</v>
      </c>
      <c r="BO205" s="30">
        <v>0.65700000000000003</v>
      </c>
      <c r="BP205" s="28">
        <v>41530</v>
      </c>
      <c r="BQ205" s="30">
        <v>1.3160000000000001</v>
      </c>
      <c r="BR205" s="28">
        <v>41530</v>
      </c>
      <c r="BS205" s="30">
        <v>2.0009999999999999</v>
      </c>
      <c r="BT205" s="41">
        <v>41530</v>
      </c>
      <c r="BU205" s="30">
        <v>2.3279999999999998</v>
      </c>
      <c r="BV205" s="28">
        <v>41530</v>
      </c>
      <c r="BW205" s="30">
        <v>2.819</v>
      </c>
      <c r="BX205" s="1446"/>
      <c r="BY205" s="93">
        <v>41530</v>
      </c>
      <c r="BZ205" s="723">
        <v>0.997</v>
      </c>
      <c r="CA205" s="28">
        <v>41530</v>
      </c>
      <c r="CB205" s="723">
        <v>1.6819999999999999</v>
      </c>
      <c r="CC205" s="28">
        <v>41530</v>
      </c>
      <c r="CD205" s="723">
        <v>2.492</v>
      </c>
      <c r="CE205" s="28">
        <v>41530</v>
      </c>
      <c r="CF205" s="723">
        <v>2.698</v>
      </c>
      <c r="CG205" s="28">
        <v>41530</v>
      </c>
      <c r="CH205" s="723">
        <v>3.056</v>
      </c>
      <c r="CI205" s="41">
        <v>41530</v>
      </c>
      <c r="CJ205" s="30">
        <v>1.0215000000000001</v>
      </c>
      <c r="CK205" s="28">
        <v>41530</v>
      </c>
      <c r="CL205" s="30">
        <v>1.673</v>
      </c>
      <c r="CM205" s="28">
        <v>41530</v>
      </c>
      <c r="CN205" s="30">
        <v>2.4537</v>
      </c>
      <c r="CO205" s="114">
        <v>41530</v>
      </c>
      <c r="CP205" s="30">
        <v>2.7618</v>
      </c>
      <c r="CQ205" s="28">
        <v>41530</v>
      </c>
      <c r="CR205" s="30">
        <v>3.4788000000000001</v>
      </c>
      <c r="CS205" s="41">
        <v>41530</v>
      </c>
      <c r="CT205" s="30">
        <v>1.2450000000000001</v>
      </c>
      <c r="CU205" s="28">
        <v>41530</v>
      </c>
      <c r="CV205" s="30">
        <v>2.0061</v>
      </c>
      <c r="CW205" s="28">
        <v>41530</v>
      </c>
      <c r="CX205" s="30">
        <v>2.7153999999999998</v>
      </c>
      <c r="CY205" s="114">
        <v>41530</v>
      </c>
      <c r="CZ205" s="30">
        <v>2.9676999999999998</v>
      </c>
      <c r="DA205" s="28">
        <v>41530</v>
      </c>
      <c r="DB205" s="30">
        <v>3.8028</v>
      </c>
      <c r="DC205" s="41">
        <v>41530</v>
      </c>
      <c r="DD205" s="30">
        <v>1.4415</v>
      </c>
      <c r="DE205" s="28">
        <v>41530</v>
      </c>
      <c r="DF205" s="30">
        <v>2.2734999999999999</v>
      </c>
      <c r="DG205" s="28">
        <v>41530</v>
      </c>
      <c r="DH205" s="30">
        <v>3.0106000000000002</v>
      </c>
      <c r="DI205" s="114">
        <v>41530</v>
      </c>
      <c r="DJ205" s="30">
        <v>3.4973999999999998</v>
      </c>
      <c r="DK205" s="28"/>
      <c r="DL205" s="30"/>
      <c r="DM205" s="41">
        <v>41530</v>
      </c>
      <c r="DN205" s="30">
        <v>1.6592</v>
      </c>
      <c r="DO205" s="28">
        <v>41530</v>
      </c>
      <c r="DP205" s="30">
        <v>2.5472000000000001</v>
      </c>
      <c r="DQ205" s="28">
        <v>41530</v>
      </c>
      <c r="DR205" s="30">
        <v>3.5390999999999999</v>
      </c>
      <c r="DS205" s="114">
        <v>41530</v>
      </c>
      <c r="DT205" s="30">
        <v>3.8940999999999999</v>
      </c>
      <c r="DU205" s="28"/>
      <c r="DV205" s="30"/>
      <c r="DW205" s="41">
        <v>41530</v>
      </c>
      <c r="DX205" s="30">
        <v>2.5735000000000001</v>
      </c>
      <c r="DY205" s="28">
        <v>41530</v>
      </c>
      <c r="DZ205" s="30">
        <v>4.0724999999999998</v>
      </c>
      <c r="EA205" s="28">
        <v>41530</v>
      </c>
      <c r="EB205" s="30">
        <v>5.1165000000000003</v>
      </c>
      <c r="EC205" s="114">
        <v>41530</v>
      </c>
      <c r="ED205" s="30">
        <v>5.3170000000000002</v>
      </c>
      <c r="EE205" s="28"/>
      <c r="EF205" s="23"/>
      <c r="EG205" s="1446"/>
      <c r="EH205" s="76">
        <v>41530</v>
      </c>
      <c r="EI205" s="284">
        <v>2.4939</v>
      </c>
      <c r="EJ205" s="73">
        <v>41530</v>
      </c>
      <c r="EK205" s="284">
        <v>3.6493000000000002</v>
      </c>
      <c r="EL205" s="73">
        <v>41530</v>
      </c>
      <c r="EM205" s="284">
        <v>4.4089</v>
      </c>
      <c r="EN205" s="73">
        <v>41530</v>
      </c>
      <c r="EO205" s="284">
        <v>4.5900999999999996</v>
      </c>
      <c r="EP205" s="73">
        <v>41530</v>
      </c>
      <c r="EQ205" s="869">
        <v>5.3356000000000003</v>
      </c>
      <c r="ER205" s="76">
        <v>41530</v>
      </c>
      <c r="ES205" s="284">
        <v>2.931</v>
      </c>
      <c r="ET205" s="73">
        <v>41530</v>
      </c>
      <c r="EU205" s="284">
        <v>3.5084</v>
      </c>
      <c r="EV205" s="73">
        <v>41530</v>
      </c>
      <c r="EW205" s="284">
        <v>3.8567</v>
      </c>
      <c r="EX205" s="73">
        <v>41530</v>
      </c>
      <c r="EY205" s="284">
        <v>4.3156999999999996</v>
      </c>
      <c r="EZ205" s="73">
        <v>41530</v>
      </c>
      <c r="FA205" s="284">
        <v>5.0297999999999998</v>
      </c>
      <c r="FB205" s="1446"/>
      <c r="FC205" s="881">
        <v>41530</v>
      </c>
      <c r="FD205" s="184">
        <v>13.243</v>
      </c>
    </row>
    <row r="206" spans="1:160">
      <c r="A206" s="28">
        <v>41537</v>
      </c>
      <c r="B206" s="41">
        <v>41537</v>
      </c>
      <c r="C206" s="30">
        <v>0.3649</v>
      </c>
      <c r="D206" s="28">
        <v>41537</v>
      </c>
      <c r="E206" s="30">
        <v>0.88790000000000002</v>
      </c>
      <c r="F206" s="28">
        <v>41537</v>
      </c>
      <c r="G206" s="30">
        <v>1.5944</v>
      </c>
      <c r="H206" s="28">
        <v>41537</v>
      </c>
      <c r="I206" s="30">
        <v>2.0415000000000001</v>
      </c>
      <c r="J206" s="28">
        <v>41537</v>
      </c>
      <c r="K206" s="99">
        <v>2.6040999999999999</v>
      </c>
      <c r="L206" s="41">
        <v>41537</v>
      </c>
      <c r="M206" s="30">
        <v>0.78559999999999997</v>
      </c>
      <c r="N206" s="28">
        <v>41537</v>
      </c>
      <c r="O206" s="30">
        <v>1.5243</v>
      </c>
      <c r="P206" s="28">
        <v>41537</v>
      </c>
      <c r="Q206" s="30">
        <v>2.3712</v>
      </c>
      <c r="R206" s="28">
        <v>41537</v>
      </c>
      <c r="S206" s="30">
        <v>2.8050999999999999</v>
      </c>
      <c r="T206" s="28">
        <v>41537</v>
      </c>
      <c r="U206" s="30">
        <v>3.3996</v>
      </c>
      <c r="V206" s="119">
        <v>41537</v>
      </c>
      <c r="W206" s="30">
        <v>0.7319</v>
      </c>
      <c r="X206" s="28">
        <v>41537</v>
      </c>
      <c r="Y206" s="30">
        <v>1.4442999999999999</v>
      </c>
      <c r="Z206" s="28">
        <v>41537</v>
      </c>
      <c r="AA206" s="30">
        <v>2.3489</v>
      </c>
      <c r="AB206" s="28">
        <v>41537</v>
      </c>
      <c r="AC206" s="30">
        <v>2.7781000000000002</v>
      </c>
      <c r="AD206" s="28">
        <v>41537</v>
      </c>
      <c r="AE206" s="30">
        <v>3.3927</v>
      </c>
      <c r="AF206" s="890">
        <v>41537</v>
      </c>
      <c r="AG206" s="30">
        <v>7.2999999999999995E-2</v>
      </c>
      <c r="AH206" s="890">
        <v>41537</v>
      </c>
      <c r="AI206" s="30">
        <v>7.1999999999999995E-2</v>
      </c>
      <c r="AJ206" s="41">
        <v>41537</v>
      </c>
      <c r="AK206" s="30">
        <v>-0.85799999999999998</v>
      </c>
      <c r="AL206" s="28">
        <v>41537</v>
      </c>
      <c r="AM206" s="30">
        <v>-0.83</v>
      </c>
      <c r="AN206" s="28">
        <v>41537</v>
      </c>
      <c r="AO206" s="30">
        <v>0.56499999999999995</v>
      </c>
      <c r="AP206" s="41">
        <v>41537</v>
      </c>
      <c r="AQ206" s="30">
        <v>1.452</v>
      </c>
      <c r="AR206" s="28">
        <v>41537</v>
      </c>
      <c r="AS206" s="30">
        <v>1.8919999999999999</v>
      </c>
      <c r="AT206" s="41">
        <v>41537</v>
      </c>
      <c r="AU206" s="30">
        <v>2.4529999999999998</v>
      </c>
      <c r="AV206" s="119">
        <v>41537</v>
      </c>
      <c r="AW206" s="30">
        <v>2.6226000000000003</v>
      </c>
      <c r="AX206" s="119">
        <v>41537</v>
      </c>
      <c r="AY206" s="99">
        <v>2.7560000000000002</v>
      </c>
      <c r="AZ206" s="41">
        <v>41537</v>
      </c>
      <c r="BA206" s="30">
        <v>0.64500000000000002</v>
      </c>
      <c r="BB206" s="28">
        <v>41537</v>
      </c>
      <c r="BC206" s="30">
        <v>1.3058000000000001</v>
      </c>
      <c r="BD206" s="28">
        <v>41537</v>
      </c>
      <c r="BE206" s="30">
        <v>2.0575999999999999</v>
      </c>
      <c r="BF206" s="28">
        <v>41537</v>
      </c>
      <c r="BG206" s="30">
        <v>2.4443999999999999</v>
      </c>
      <c r="BH206" s="28">
        <v>41537</v>
      </c>
      <c r="BI206" s="30">
        <v>2.8604000000000003</v>
      </c>
      <c r="BJ206" s="890">
        <v>41537</v>
      </c>
      <c r="BK206" s="30">
        <v>2.37</v>
      </c>
      <c r="BL206" s="890">
        <v>41537</v>
      </c>
      <c r="BM206" s="30">
        <v>2.5460000000000003</v>
      </c>
      <c r="BN206" s="41">
        <v>41537</v>
      </c>
      <c r="BO206" s="30">
        <v>0.51500000000000001</v>
      </c>
      <c r="BP206" s="28">
        <v>41537</v>
      </c>
      <c r="BQ206" s="30">
        <v>1.1320000000000001</v>
      </c>
      <c r="BR206" s="28">
        <v>41537</v>
      </c>
      <c r="BS206" s="30">
        <v>1.823</v>
      </c>
      <c r="BT206" s="41">
        <v>41537</v>
      </c>
      <c r="BU206" s="30">
        <v>2.1800000000000002</v>
      </c>
      <c r="BV206" s="28">
        <v>41537</v>
      </c>
      <c r="BW206" s="30">
        <v>2.6870000000000003</v>
      </c>
      <c r="BX206" s="1446"/>
      <c r="BY206" s="93">
        <v>41537</v>
      </c>
      <c r="BZ206" s="723">
        <v>0.95499999999999996</v>
      </c>
      <c r="CA206" s="28">
        <v>41537</v>
      </c>
      <c r="CB206" s="723">
        <v>1.6280000000000001</v>
      </c>
      <c r="CC206" s="28">
        <v>41537</v>
      </c>
      <c r="CD206" s="723">
        <v>2.456</v>
      </c>
      <c r="CE206" s="28">
        <v>41537</v>
      </c>
      <c r="CF206" s="723">
        <v>2.6790000000000003</v>
      </c>
      <c r="CG206" s="28">
        <v>41537</v>
      </c>
      <c r="CH206" s="723">
        <v>3.052</v>
      </c>
      <c r="CI206" s="41">
        <v>41537</v>
      </c>
      <c r="CJ206" s="30">
        <v>0.9829</v>
      </c>
      <c r="CK206" s="28">
        <v>41537</v>
      </c>
      <c r="CL206" s="30">
        <v>1.6219000000000001</v>
      </c>
      <c r="CM206" s="28">
        <v>41537</v>
      </c>
      <c r="CN206" s="30">
        <v>2.4207000000000001</v>
      </c>
      <c r="CO206" s="114">
        <v>41537</v>
      </c>
      <c r="CP206" s="30">
        <v>2.7387999999999999</v>
      </c>
      <c r="CQ206" s="28">
        <v>41537</v>
      </c>
      <c r="CR206" s="30">
        <v>3.4725000000000001</v>
      </c>
      <c r="CS206" s="41">
        <v>41537</v>
      </c>
      <c r="CT206" s="30">
        <v>1.1956</v>
      </c>
      <c r="CU206" s="28">
        <v>41537</v>
      </c>
      <c r="CV206" s="30">
        <v>1.9441999999999999</v>
      </c>
      <c r="CW206" s="28">
        <v>41537</v>
      </c>
      <c r="CX206" s="30">
        <v>2.6715</v>
      </c>
      <c r="CY206" s="114">
        <v>41537</v>
      </c>
      <c r="CZ206" s="30">
        <v>2.9337999999999997</v>
      </c>
      <c r="DA206" s="28">
        <v>41537</v>
      </c>
      <c r="DB206" s="30">
        <v>3.7856000000000001</v>
      </c>
      <c r="DC206" s="41">
        <v>41537</v>
      </c>
      <c r="DD206" s="30">
        <v>1.4178999999999999</v>
      </c>
      <c r="DE206" s="28">
        <v>41537</v>
      </c>
      <c r="DF206" s="30">
        <v>2.2372999999999998</v>
      </c>
      <c r="DG206" s="28">
        <v>41537</v>
      </c>
      <c r="DH206" s="30">
        <v>2.9923999999999999</v>
      </c>
      <c r="DI206" s="114">
        <v>41537</v>
      </c>
      <c r="DJ206" s="30">
        <v>3.4893000000000001</v>
      </c>
      <c r="DK206" s="28"/>
      <c r="DL206" s="30"/>
      <c r="DM206" s="41">
        <v>41537</v>
      </c>
      <c r="DN206" s="30">
        <v>1.6063000000000001</v>
      </c>
      <c r="DO206" s="28">
        <v>41537</v>
      </c>
      <c r="DP206" s="30">
        <v>2.4817999999999998</v>
      </c>
      <c r="DQ206" s="28">
        <v>41537</v>
      </c>
      <c r="DR206" s="30">
        <v>3.4918</v>
      </c>
      <c r="DS206" s="114">
        <v>41537</v>
      </c>
      <c r="DT206" s="30">
        <v>3.8567</v>
      </c>
      <c r="DU206" s="28"/>
      <c r="DV206" s="30"/>
      <c r="DW206" s="41">
        <v>41537</v>
      </c>
      <c r="DX206" s="30">
        <v>2.5163000000000002</v>
      </c>
      <c r="DY206" s="28">
        <v>41537</v>
      </c>
      <c r="DZ206" s="30">
        <v>3.9878</v>
      </c>
      <c r="EA206" s="28">
        <v>41537</v>
      </c>
      <c r="EB206" s="30">
        <v>5.0648</v>
      </c>
      <c r="EC206" s="114">
        <v>41537</v>
      </c>
      <c r="ED206" s="30">
        <v>5.2752999999999997</v>
      </c>
      <c r="EE206" s="28"/>
      <c r="EF206" s="23"/>
      <c r="EG206" s="1446"/>
      <c r="EH206" s="76">
        <v>41537</v>
      </c>
      <c r="EI206" s="284">
        <v>2.4939</v>
      </c>
      <c r="EJ206" s="73">
        <v>41537</v>
      </c>
      <c r="EK206" s="284">
        <v>3.6493000000000002</v>
      </c>
      <c r="EL206" s="73">
        <v>41537</v>
      </c>
      <c r="EM206" s="284">
        <v>4.4089</v>
      </c>
      <c r="EN206" s="73">
        <v>41537</v>
      </c>
      <c r="EO206" s="284">
        <v>4.5900999999999996</v>
      </c>
      <c r="EP206" s="73">
        <v>41537</v>
      </c>
      <c r="EQ206" s="869">
        <v>5.3356000000000003</v>
      </c>
      <c r="ER206" s="76">
        <v>41537</v>
      </c>
      <c r="ES206" s="284">
        <v>2.931</v>
      </c>
      <c r="ET206" s="73">
        <v>41537</v>
      </c>
      <c r="EU206" s="284">
        <v>3.5084</v>
      </c>
      <c r="EV206" s="73">
        <v>41537</v>
      </c>
      <c r="EW206" s="284">
        <v>3.8567</v>
      </c>
      <c r="EX206" s="73">
        <v>41537</v>
      </c>
      <c r="EY206" s="284">
        <v>4.3156999999999996</v>
      </c>
      <c r="EZ206" s="73">
        <v>41537</v>
      </c>
      <c r="FA206" s="284">
        <v>5.0297999999999998</v>
      </c>
      <c r="FB206" s="1446"/>
      <c r="FC206" s="881">
        <v>41537</v>
      </c>
      <c r="FD206" s="184">
        <v>13.333</v>
      </c>
    </row>
    <row r="207" spans="1:160">
      <c r="BX207" s="1446"/>
      <c r="EG207" s="1446"/>
      <c r="FB207" s="1446"/>
    </row>
    <row r="208" spans="1:160">
      <c r="BX208" s="1446"/>
      <c r="EG208" s="1446"/>
      <c r="FB208" s="1446"/>
    </row>
    <row r="209" spans="76:158">
      <c r="BX209" s="1446"/>
      <c r="EG209" s="1446"/>
      <c r="FB209" s="1446"/>
    </row>
    <row r="210" spans="76:158">
      <c r="BX210" s="1446"/>
      <c r="EG210" s="1446"/>
      <c r="FB210" s="1446"/>
    </row>
    <row r="211" spans="76:158">
      <c r="BX211" s="1446"/>
      <c r="EG211" s="1446"/>
      <c r="FB211" s="1446"/>
    </row>
    <row r="212" spans="76:158">
      <c r="BX212" s="1446"/>
      <c r="EG212" s="1446"/>
      <c r="FB212" s="1446"/>
    </row>
    <row r="213" spans="76:158">
      <c r="BX213" s="1446"/>
      <c r="EG213" s="1446"/>
      <c r="FB213" s="1446"/>
    </row>
    <row r="214" spans="76:158">
      <c r="BX214" s="1446"/>
      <c r="EG214" s="1446"/>
      <c r="FB214" s="1446"/>
    </row>
    <row r="215" spans="76:158">
      <c r="BX215" s="1446"/>
      <c r="EG215" s="1446"/>
      <c r="FB215" s="1446"/>
    </row>
    <row r="216" spans="76:158">
      <c r="BX216" s="1446"/>
      <c r="EG216" s="1446"/>
      <c r="FB216" s="1446"/>
    </row>
    <row r="217" spans="76:158">
      <c r="BX217" s="1446"/>
      <c r="EG217" s="1446"/>
      <c r="FB217" s="1446"/>
    </row>
    <row r="218" spans="76:158">
      <c r="BX218" s="1446"/>
      <c r="EG218" s="1446"/>
      <c r="FB218" s="1446"/>
    </row>
    <row r="219" spans="76:158">
      <c r="BX219" s="1446"/>
      <c r="EG219" s="1446"/>
      <c r="FB219" s="1446"/>
    </row>
    <row r="220" spans="76:158">
      <c r="BX220" s="1446"/>
      <c r="EG220" s="1446"/>
      <c r="FB220" s="1446"/>
    </row>
    <row r="221" spans="76:158">
      <c r="BX221" s="1446"/>
      <c r="EG221" s="1446"/>
      <c r="FB221" s="1446"/>
    </row>
    <row r="222" spans="76:158">
      <c r="BX222" s="1446"/>
      <c r="EG222" s="1446"/>
      <c r="FB222" s="1446"/>
    </row>
    <row r="223" spans="76:158">
      <c r="BX223" s="1446"/>
      <c r="EG223" s="1446"/>
      <c r="FB223" s="1446"/>
    </row>
    <row r="224" spans="76:158">
      <c r="BX224" s="1446"/>
      <c r="EG224" s="1446"/>
      <c r="FB224" s="1446"/>
    </row>
    <row r="225" spans="76:158">
      <c r="BX225" s="1446"/>
      <c r="EG225" s="1446"/>
      <c r="FB225" s="1446"/>
    </row>
    <row r="226" spans="76:158">
      <c r="BX226" s="1446"/>
      <c r="EG226" s="1446"/>
      <c r="FB226" s="1446"/>
    </row>
    <row r="227" spans="76:158">
      <c r="BX227" s="1446"/>
      <c r="EG227" s="1446"/>
      <c r="FB227" s="1446"/>
    </row>
    <row r="228" spans="76:158">
      <c r="BX228" s="1446"/>
      <c r="EG228" s="1446"/>
      <c r="FB228" s="1446"/>
    </row>
    <row r="229" spans="76:158">
      <c r="BX229" s="1446"/>
      <c r="EG229" s="1446"/>
      <c r="FB229" s="1446"/>
    </row>
    <row r="230" spans="76:158">
      <c r="BX230" s="1446"/>
      <c r="EG230" s="1446"/>
      <c r="FB230" s="1446"/>
    </row>
    <row r="231" spans="76:158">
      <c r="BX231" s="1446"/>
      <c r="EG231" s="1446"/>
      <c r="FB231" s="1446"/>
    </row>
    <row r="232" spans="76:158">
      <c r="BX232" s="1446"/>
      <c r="EG232" s="1446"/>
      <c r="FB232" s="1446"/>
    </row>
    <row r="233" spans="76:158">
      <c r="BX233" s="1446"/>
      <c r="EG233" s="1446"/>
      <c r="FB233" s="1446"/>
    </row>
    <row r="234" spans="76:158">
      <c r="BX234" s="1446"/>
      <c r="EG234" s="1446"/>
      <c r="FB234" s="1446"/>
    </row>
    <row r="235" spans="76:158">
      <c r="BX235" s="1446"/>
      <c r="EG235" s="1446"/>
      <c r="FB235" s="1446"/>
    </row>
    <row r="236" spans="76:158">
      <c r="BX236" s="1446"/>
      <c r="EG236" s="1446"/>
      <c r="FB236" s="1446"/>
    </row>
    <row r="237" spans="76:158">
      <c r="BX237" s="1446"/>
      <c r="EG237" s="1446"/>
      <c r="FB237" s="1446"/>
    </row>
    <row r="238" spans="76:158">
      <c r="BX238" s="1446"/>
      <c r="EG238" s="1446"/>
      <c r="FB238" s="1446"/>
    </row>
    <row r="239" spans="76:158">
      <c r="BX239" s="1446"/>
      <c r="EG239" s="1446"/>
      <c r="FB239" s="1446"/>
    </row>
    <row r="240" spans="76:158">
      <c r="BX240" s="1446"/>
      <c r="EG240" s="1446"/>
      <c r="FB240" s="1446"/>
    </row>
    <row r="241" spans="76:158">
      <c r="BX241" s="1446"/>
      <c r="EG241" s="1446"/>
      <c r="FB241" s="1446"/>
    </row>
    <row r="242" spans="76:158">
      <c r="BX242" s="1446"/>
      <c r="EG242" s="1446"/>
      <c r="FB242" s="1446"/>
    </row>
    <row r="243" spans="76:158">
      <c r="BX243" s="1446"/>
      <c r="EG243" s="1446"/>
      <c r="FB243" s="1446"/>
    </row>
    <row r="244" spans="76:158">
      <c r="BX244" s="1446"/>
      <c r="EG244" s="1446"/>
      <c r="FB244" s="1446"/>
    </row>
    <row r="245" spans="76:158">
      <c r="BX245" s="1446"/>
      <c r="EG245" s="1446"/>
      <c r="FB245" s="1446"/>
    </row>
    <row r="246" spans="76:158">
      <c r="BX246" s="1446"/>
      <c r="EG246" s="1446"/>
      <c r="FB246" s="1446"/>
    </row>
    <row r="247" spans="76:158">
      <c r="BX247" s="1446"/>
      <c r="EG247" s="1446"/>
      <c r="FB247" s="1446"/>
    </row>
    <row r="248" spans="76:158">
      <c r="BX248" s="1446"/>
      <c r="EG248" s="1446"/>
      <c r="FB248" s="1446"/>
    </row>
    <row r="249" spans="76:158">
      <c r="BX249" s="1446"/>
      <c r="EG249" s="1446"/>
      <c r="FB249" s="1446"/>
    </row>
    <row r="250" spans="76:158">
      <c r="BX250" s="1446"/>
      <c r="EG250" s="1446"/>
      <c r="FB250" s="1446"/>
    </row>
    <row r="251" spans="76:158">
      <c r="BX251" s="1446"/>
      <c r="EG251" s="1446"/>
      <c r="FB251" s="1446"/>
    </row>
    <row r="252" spans="76:158">
      <c r="BX252" s="1446"/>
      <c r="EG252" s="1446"/>
      <c r="FB252" s="1446"/>
    </row>
    <row r="253" spans="76:158">
      <c r="BX253" s="1446"/>
      <c r="EG253" s="1446"/>
      <c r="FB253" s="1446"/>
    </row>
    <row r="254" spans="76:158">
      <c r="BX254" s="1446"/>
      <c r="EG254" s="1446"/>
      <c r="FB254" s="1446"/>
    </row>
    <row r="255" spans="76:158">
      <c r="BX255" s="1446"/>
      <c r="EG255" s="1446"/>
      <c r="FB255" s="1446"/>
    </row>
    <row r="256" spans="76:158">
      <c r="BX256" s="1446"/>
      <c r="EG256" s="1446"/>
      <c r="FB256" s="1446"/>
    </row>
    <row r="257" spans="76:158">
      <c r="BX257" s="1446"/>
      <c r="EG257" s="1446"/>
      <c r="FB257" s="1446"/>
    </row>
    <row r="258" spans="76:158">
      <c r="BX258" s="1446"/>
      <c r="EG258" s="1446"/>
      <c r="FB258" s="1446"/>
    </row>
    <row r="259" spans="76:158">
      <c r="BX259" s="1446"/>
      <c r="EG259" s="1446"/>
      <c r="FB259" s="1446"/>
    </row>
    <row r="260" spans="76:158">
      <c r="BX260" s="1446"/>
      <c r="EG260" s="1446"/>
      <c r="FB260" s="1446"/>
    </row>
    <row r="261" spans="76:158">
      <c r="BX261" s="1446"/>
      <c r="EG261" s="1446"/>
      <c r="FB261" s="1446"/>
    </row>
    <row r="262" spans="76:158">
      <c r="BX262" s="1446"/>
      <c r="EG262" s="1446"/>
      <c r="FB262" s="1446"/>
    </row>
    <row r="263" spans="76:158">
      <c r="BX263" s="1446"/>
      <c r="EG263" s="1446"/>
      <c r="FB263" s="1446"/>
    </row>
    <row r="264" spans="76:158">
      <c r="BX264" s="1446"/>
      <c r="EG264" s="1446"/>
      <c r="FB264" s="1446"/>
    </row>
    <row r="265" spans="76:158">
      <c r="BX265" s="1446"/>
      <c r="EG265" s="1446"/>
      <c r="FB265" s="1446"/>
    </row>
    <row r="266" spans="76:158">
      <c r="BX266" s="1446"/>
      <c r="EG266" s="1446"/>
      <c r="FB266" s="1446"/>
    </row>
    <row r="267" spans="76:158">
      <c r="BX267" s="1446"/>
      <c r="EG267" s="1446"/>
      <c r="FB267" s="1446"/>
    </row>
    <row r="268" spans="76:158">
      <c r="BX268" s="1446"/>
      <c r="EG268" s="1446"/>
      <c r="FB268" s="1446"/>
    </row>
    <row r="269" spans="76:158">
      <c r="BX269" s="1446"/>
      <c r="EG269" s="1446"/>
      <c r="FB269" s="1446"/>
    </row>
    <row r="270" spans="76:158">
      <c r="BX270" s="1446"/>
      <c r="EG270" s="1446"/>
      <c r="FB270" s="1446"/>
    </row>
    <row r="271" spans="76:158">
      <c r="BX271" s="1446"/>
      <c r="EG271" s="1446"/>
      <c r="FB271" s="1446"/>
    </row>
    <row r="272" spans="76:158">
      <c r="BX272" s="1446"/>
      <c r="EG272" s="1446"/>
      <c r="FB272" s="1446"/>
    </row>
    <row r="273" spans="76:158">
      <c r="BX273" s="1446"/>
      <c r="EG273" s="1446"/>
      <c r="FB273" s="1446"/>
    </row>
    <row r="274" spans="76:158">
      <c r="BX274" s="1446"/>
      <c r="EG274" s="1446"/>
      <c r="FB274" s="1446"/>
    </row>
    <row r="275" spans="76:158">
      <c r="BX275" s="1446"/>
      <c r="EG275" s="1446"/>
      <c r="FB275" s="1446"/>
    </row>
    <row r="276" spans="76:158">
      <c r="BX276" s="1446"/>
      <c r="EG276" s="1446"/>
      <c r="FB276" s="1446"/>
    </row>
    <row r="277" spans="76:158">
      <c r="BX277" s="1446"/>
      <c r="EG277" s="1446"/>
      <c r="FB277" s="1446"/>
    </row>
    <row r="278" spans="76:158">
      <c r="BX278" s="1446"/>
      <c r="EG278" s="1446"/>
      <c r="FB278" s="1446"/>
    </row>
    <row r="279" spans="76:158">
      <c r="BX279" s="1446"/>
      <c r="EG279" s="1446"/>
      <c r="FB279" s="1446"/>
    </row>
    <row r="280" spans="76:158">
      <c r="BX280" s="1446"/>
      <c r="EG280" s="1446"/>
      <c r="FB280" s="1446"/>
    </row>
    <row r="281" spans="76:158">
      <c r="BX281" s="1446"/>
      <c r="EG281" s="1446"/>
      <c r="FB281" s="1446"/>
    </row>
    <row r="282" spans="76:158">
      <c r="BX282" s="1446"/>
      <c r="EG282" s="1446"/>
      <c r="FB282" s="1446"/>
    </row>
    <row r="283" spans="76:158">
      <c r="BX283" s="1446"/>
      <c r="EG283" s="1446"/>
      <c r="FB283" s="1446"/>
    </row>
    <row r="284" spans="76:158">
      <c r="BX284" s="1446"/>
      <c r="EG284" s="1446"/>
      <c r="FB284" s="1446"/>
    </row>
    <row r="285" spans="76:158">
      <c r="BX285" s="1446"/>
      <c r="EG285" s="1446"/>
      <c r="FB285" s="1446"/>
    </row>
    <row r="286" spans="76:158">
      <c r="BX286" s="1446"/>
      <c r="EG286" s="1446"/>
      <c r="FB286" s="1446"/>
    </row>
    <row r="287" spans="76:158">
      <c r="BX287" s="1446"/>
      <c r="EG287" s="1446"/>
      <c r="FB287" s="1446"/>
    </row>
    <row r="288" spans="76:158">
      <c r="BX288" s="1446"/>
      <c r="EG288" s="1446"/>
      <c r="FB288" s="1446"/>
    </row>
    <row r="289" spans="76:158">
      <c r="BX289" s="1446"/>
      <c r="EG289" s="1446"/>
      <c r="FB289" s="1446"/>
    </row>
    <row r="290" spans="76:158">
      <c r="BX290" s="1446"/>
      <c r="EG290" s="1446"/>
      <c r="FB290" s="1446"/>
    </row>
    <row r="291" spans="76:158">
      <c r="BX291" s="1446"/>
      <c r="EG291" s="1446"/>
      <c r="FB291" s="1446"/>
    </row>
    <row r="292" spans="76:158">
      <c r="BX292" s="1446"/>
      <c r="EG292" s="1446"/>
      <c r="FB292" s="1446"/>
    </row>
    <row r="293" spans="76:158">
      <c r="BX293" s="1446"/>
      <c r="EG293" s="1446"/>
      <c r="FB293" s="1446"/>
    </row>
    <row r="294" spans="76:158">
      <c r="BX294" s="1446"/>
      <c r="EG294" s="1446"/>
      <c r="FB294" s="1446"/>
    </row>
    <row r="295" spans="76:158">
      <c r="BX295" s="1446"/>
      <c r="EG295" s="1446"/>
      <c r="FB295" s="1446"/>
    </row>
    <row r="296" spans="76:158">
      <c r="BX296" s="1446"/>
      <c r="EG296" s="1446"/>
      <c r="FB296" s="1446"/>
    </row>
    <row r="297" spans="76:158">
      <c r="BX297" s="1446"/>
      <c r="EG297" s="1446"/>
      <c r="FB297" s="1446"/>
    </row>
    <row r="298" spans="76:158">
      <c r="BX298" s="1446"/>
      <c r="EG298" s="1446"/>
      <c r="FB298" s="1446"/>
    </row>
    <row r="299" spans="76:158">
      <c r="BX299" s="1446"/>
      <c r="EG299" s="1446"/>
      <c r="FB299" s="1446"/>
    </row>
    <row r="300" spans="76:158">
      <c r="BX300" s="1446"/>
      <c r="EG300" s="1446"/>
      <c r="FB300" s="1446"/>
    </row>
    <row r="301" spans="76:158">
      <c r="BX301" s="1446"/>
      <c r="EG301" s="1446"/>
      <c r="FB301" s="1446"/>
    </row>
    <row r="302" spans="76:158">
      <c r="BX302" s="1446"/>
      <c r="EG302" s="1446"/>
      <c r="FB302" s="1446"/>
    </row>
    <row r="303" spans="76:158">
      <c r="BX303" s="1446"/>
      <c r="EG303" s="1446"/>
      <c r="FB303" s="1446"/>
    </row>
    <row r="304" spans="76:158">
      <c r="BX304" s="1446"/>
      <c r="EG304" s="1446"/>
      <c r="FB304" s="1446"/>
    </row>
    <row r="305" spans="76:158">
      <c r="BX305" s="1446"/>
      <c r="EG305" s="1446"/>
      <c r="FB305" s="1446"/>
    </row>
    <row r="306" spans="76:158">
      <c r="BX306" s="1446"/>
      <c r="EG306" s="1446"/>
      <c r="FB306" s="1446"/>
    </row>
    <row r="307" spans="76:158">
      <c r="BX307" s="1446"/>
      <c r="EG307" s="1446"/>
      <c r="FB307" s="1446"/>
    </row>
    <row r="308" spans="76:158">
      <c r="BX308" s="1446"/>
      <c r="EG308" s="1446"/>
      <c r="FB308" s="1446"/>
    </row>
    <row r="309" spans="76:158">
      <c r="BX309" s="1446"/>
      <c r="EG309" s="1446"/>
      <c r="FB309" s="1446"/>
    </row>
    <row r="310" spans="76:158">
      <c r="BX310" s="1446"/>
      <c r="EG310" s="1446"/>
      <c r="FB310" s="1446"/>
    </row>
    <row r="311" spans="76:158">
      <c r="BX311" s="1446"/>
      <c r="EG311" s="1446"/>
      <c r="FB311" s="1446"/>
    </row>
    <row r="312" spans="76:158">
      <c r="BX312" s="1446"/>
      <c r="EG312" s="1446"/>
      <c r="FB312" s="1446"/>
    </row>
    <row r="313" spans="76:158">
      <c r="BX313" s="1446"/>
      <c r="EG313" s="1446"/>
      <c r="FB313" s="1446"/>
    </row>
    <row r="314" spans="76:158">
      <c r="BX314" s="1446"/>
      <c r="EG314" s="1446"/>
      <c r="FB314" s="1446"/>
    </row>
    <row r="315" spans="76:158">
      <c r="BX315" s="1446"/>
      <c r="EG315" s="1446"/>
      <c r="FB315" s="1446"/>
    </row>
    <row r="316" spans="76:158">
      <c r="BX316" s="1446"/>
      <c r="EG316" s="1446"/>
      <c r="FB316" s="1446"/>
    </row>
    <row r="317" spans="76:158">
      <c r="BX317" s="1446"/>
      <c r="EG317" s="1446"/>
      <c r="FB317" s="1446"/>
    </row>
    <row r="318" spans="76:158">
      <c r="BX318" s="1446"/>
      <c r="EG318" s="1446"/>
      <c r="FB318" s="1446"/>
    </row>
    <row r="319" spans="76:158">
      <c r="BX319" s="1446"/>
      <c r="EG319" s="1446"/>
      <c r="FB319" s="1446"/>
    </row>
    <row r="320" spans="76:158">
      <c r="BX320" s="1446"/>
      <c r="EG320" s="1446"/>
      <c r="FB320" s="1446"/>
    </row>
    <row r="321" spans="76:158">
      <c r="BX321" s="1446"/>
      <c r="EG321" s="1446"/>
      <c r="FB321" s="1446"/>
    </row>
    <row r="322" spans="76:158">
      <c r="BX322" s="1446"/>
      <c r="EG322" s="1446"/>
      <c r="FB322" s="1446"/>
    </row>
    <row r="323" spans="76:158">
      <c r="BX323" s="1446"/>
      <c r="EG323" s="1446"/>
      <c r="FB323" s="1446"/>
    </row>
    <row r="324" spans="76:158">
      <c r="BX324" s="1446"/>
      <c r="EG324" s="1446"/>
      <c r="FB324" s="1446"/>
    </row>
    <row r="325" spans="76:158">
      <c r="BX325" s="1446"/>
      <c r="EG325" s="1446"/>
      <c r="FB325" s="1446"/>
    </row>
    <row r="326" spans="76:158">
      <c r="BX326" s="1446"/>
      <c r="EG326" s="1446"/>
      <c r="FB326" s="1446"/>
    </row>
    <row r="327" spans="76:158">
      <c r="BX327" s="1446"/>
      <c r="EG327" s="1446"/>
      <c r="FB327" s="1446"/>
    </row>
    <row r="328" spans="76:158">
      <c r="BX328" s="1446"/>
      <c r="EG328" s="1446"/>
      <c r="FB328" s="1446"/>
    </row>
    <row r="329" spans="76:158">
      <c r="BX329" s="1446"/>
      <c r="EG329" s="1446"/>
      <c r="FB329" s="1446"/>
    </row>
    <row r="330" spans="76:158">
      <c r="BX330" s="1446"/>
      <c r="EG330" s="1446"/>
      <c r="FB330" s="1446"/>
    </row>
    <row r="331" spans="76:158">
      <c r="BX331" s="1446"/>
      <c r="EG331" s="1446"/>
      <c r="FB331" s="1446"/>
    </row>
    <row r="332" spans="76:158">
      <c r="BX332" s="1446"/>
      <c r="EG332" s="1446"/>
      <c r="FB332" s="1446"/>
    </row>
    <row r="333" spans="76:158">
      <c r="BX333" s="1446"/>
      <c r="EG333" s="1446"/>
      <c r="FB333" s="1446"/>
    </row>
    <row r="334" spans="76:158">
      <c r="BX334" s="1446"/>
      <c r="EG334" s="1446"/>
      <c r="FB334" s="1446"/>
    </row>
    <row r="335" spans="76:158">
      <c r="BX335" s="1446"/>
      <c r="EG335" s="1446"/>
      <c r="FB335" s="1446"/>
    </row>
    <row r="336" spans="76:158">
      <c r="BX336" s="1446"/>
      <c r="EG336" s="1446"/>
      <c r="FB336" s="1446"/>
    </row>
    <row r="337" spans="76:158">
      <c r="BX337" s="1446"/>
      <c r="EG337" s="1446"/>
      <c r="FB337" s="1446"/>
    </row>
    <row r="338" spans="76:158">
      <c r="BX338" s="1446"/>
      <c r="EG338" s="1446"/>
      <c r="FB338" s="1446"/>
    </row>
    <row r="339" spans="76:158">
      <c r="BX339" s="1446"/>
      <c r="EG339" s="1446"/>
      <c r="FB339" s="1446"/>
    </row>
    <row r="340" spans="76:158">
      <c r="BX340" s="1446"/>
      <c r="EG340" s="1446"/>
      <c r="FB340" s="1446"/>
    </row>
    <row r="341" spans="76:158">
      <c r="BX341" s="1446"/>
      <c r="EG341" s="1446"/>
      <c r="FB341" s="1446"/>
    </row>
    <row r="342" spans="76:158">
      <c r="BX342" s="1446"/>
      <c r="EG342" s="1446"/>
      <c r="FB342" s="1446"/>
    </row>
    <row r="343" spans="76:158">
      <c r="BX343" s="1446"/>
      <c r="EG343" s="1446"/>
      <c r="FB343" s="1446"/>
    </row>
    <row r="344" spans="76:158">
      <c r="BX344" s="1446"/>
      <c r="EG344" s="1446"/>
      <c r="FB344" s="1446"/>
    </row>
    <row r="345" spans="76:158">
      <c r="BX345" s="1446"/>
      <c r="EG345" s="1446"/>
      <c r="FB345" s="1446"/>
    </row>
    <row r="346" spans="76:158">
      <c r="BX346" s="1446"/>
      <c r="EG346" s="1446"/>
      <c r="FB346" s="1446"/>
    </row>
    <row r="347" spans="76:158">
      <c r="BX347" s="1446"/>
      <c r="EG347" s="1446"/>
      <c r="FB347" s="1446"/>
    </row>
    <row r="348" spans="76:158">
      <c r="BX348" s="1446"/>
      <c r="EG348" s="1446"/>
      <c r="FB348" s="1446"/>
    </row>
    <row r="349" spans="76:158">
      <c r="BX349" s="1446"/>
      <c r="EG349" s="1446"/>
      <c r="FB349" s="1446"/>
    </row>
    <row r="350" spans="76:158">
      <c r="BX350" s="1446"/>
      <c r="EG350" s="1446"/>
      <c r="FB350" s="1446"/>
    </row>
    <row r="351" spans="76:158">
      <c r="BX351" s="1446"/>
      <c r="EG351" s="1446"/>
      <c r="FB351" s="1446"/>
    </row>
    <row r="352" spans="76:158">
      <c r="BX352" s="1446"/>
      <c r="EG352" s="1446"/>
      <c r="FB352" s="1446"/>
    </row>
    <row r="353" spans="76:158">
      <c r="BX353" s="1446"/>
      <c r="EG353" s="1446"/>
      <c r="FB353" s="1446"/>
    </row>
    <row r="354" spans="76:158">
      <c r="BX354" s="1446"/>
      <c r="EG354" s="1446"/>
      <c r="FB354" s="1446"/>
    </row>
    <row r="355" spans="76:158">
      <c r="BX355" s="1446"/>
      <c r="EG355" s="1446"/>
      <c r="FB355" s="1446"/>
    </row>
    <row r="356" spans="76:158">
      <c r="BX356" s="1446"/>
      <c r="EG356" s="1446"/>
      <c r="FB356" s="1446"/>
    </row>
    <row r="357" spans="76:158">
      <c r="BX357" s="1446"/>
      <c r="EG357" s="1446"/>
      <c r="FB357" s="1446"/>
    </row>
    <row r="358" spans="76:158">
      <c r="BX358" s="1446"/>
      <c r="EG358" s="1446"/>
      <c r="FB358" s="1446"/>
    </row>
    <row r="359" spans="76:158">
      <c r="BX359" s="1446"/>
      <c r="EG359" s="1446"/>
      <c r="FB359" s="1446"/>
    </row>
    <row r="360" spans="76:158">
      <c r="BX360" s="1446"/>
      <c r="EG360" s="1446"/>
      <c r="FB360" s="1446"/>
    </row>
    <row r="361" spans="76:158">
      <c r="BX361" s="1446"/>
      <c r="EG361" s="1446"/>
      <c r="FB361" s="1446"/>
    </row>
    <row r="362" spans="76:158">
      <c r="BX362" s="1446"/>
      <c r="EG362" s="1446"/>
      <c r="FB362" s="1446"/>
    </row>
    <row r="363" spans="76:158">
      <c r="BX363" s="1446"/>
      <c r="EG363" s="1446"/>
      <c r="FB363" s="1446"/>
    </row>
    <row r="364" spans="76:158">
      <c r="BX364" s="1446"/>
      <c r="EG364" s="1446"/>
      <c r="FB364" s="1446"/>
    </row>
    <row r="365" spans="76:158">
      <c r="BX365" s="1446"/>
      <c r="EG365" s="1446"/>
      <c r="FB365" s="1446"/>
    </row>
    <row r="366" spans="76:158">
      <c r="BX366" s="1446"/>
      <c r="EG366" s="1446"/>
      <c r="FB366" s="1446"/>
    </row>
    <row r="367" spans="76:158">
      <c r="BX367" s="1446"/>
      <c r="EG367" s="1446"/>
      <c r="FB367" s="1446"/>
    </row>
    <row r="368" spans="76:158">
      <c r="BX368" s="1446"/>
      <c r="EG368" s="1446"/>
      <c r="FB368" s="1446"/>
    </row>
    <row r="369" spans="76:158">
      <c r="BX369" s="1446"/>
      <c r="EG369" s="1446"/>
      <c r="FB369" s="1446"/>
    </row>
    <row r="370" spans="76:158">
      <c r="BX370" s="1446"/>
      <c r="EG370" s="1446"/>
      <c r="FB370" s="1446"/>
    </row>
    <row r="371" spans="76:158">
      <c r="BX371" s="1446"/>
      <c r="EG371" s="1446"/>
      <c r="FB371" s="1446"/>
    </row>
    <row r="372" spans="76:158">
      <c r="BX372" s="1446"/>
      <c r="EG372" s="1446"/>
      <c r="FB372" s="1446"/>
    </row>
    <row r="373" spans="76:158">
      <c r="BX373" s="1446"/>
      <c r="EG373" s="1446"/>
      <c r="FB373" s="1446"/>
    </row>
    <row r="374" spans="76:158">
      <c r="BX374" s="1446"/>
      <c r="EG374" s="1446"/>
      <c r="FB374" s="1446"/>
    </row>
    <row r="375" spans="76:158">
      <c r="BX375" s="1446"/>
      <c r="EG375" s="1446"/>
      <c r="FB375" s="1446"/>
    </row>
    <row r="376" spans="76:158">
      <c r="BX376" s="1446"/>
      <c r="EG376" s="1446"/>
      <c r="FB376" s="1446"/>
    </row>
    <row r="377" spans="76:158">
      <c r="BX377" s="1446"/>
      <c r="EG377" s="1446"/>
      <c r="FB377" s="1446"/>
    </row>
    <row r="378" spans="76:158">
      <c r="BX378" s="1446"/>
      <c r="EG378" s="1446"/>
      <c r="FB378" s="1446"/>
    </row>
    <row r="379" spans="76:158">
      <c r="BX379" s="1446"/>
      <c r="EG379" s="1446"/>
      <c r="FB379" s="1446"/>
    </row>
    <row r="380" spans="76:158">
      <c r="BX380" s="1446"/>
      <c r="EG380" s="1446"/>
      <c r="FB380" s="1446"/>
    </row>
    <row r="381" spans="76:158">
      <c r="BX381" s="1446"/>
      <c r="EG381" s="1446"/>
      <c r="FB381" s="1446"/>
    </row>
    <row r="382" spans="76:158">
      <c r="BX382" s="1446"/>
      <c r="EG382" s="1446"/>
      <c r="FB382" s="1446"/>
    </row>
    <row r="383" spans="76:158">
      <c r="BX383" s="1446"/>
      <c r="EG383" s="1446"/>
      <c r="FB383" s="1446"/>
    </row>
    <row r="384" spans="76:158">
      <c r="BX384" s="1446"/>
      <c r="EG384" s="1446"/>
      <c r="FB384" s="1446"/>
    </row>
    <row r="385" spans="76:158">
      <c r="BX385" s="1446"/>
      <c r="EG385" s="1446"/>
      <c r="FB385" s="1446"/>
    </row>
    <row r="386" spans="76:158">
      <c r="BX386" s="1446"/>
      <c r="EG386" s="1446"/>
      <c r="FB386" s="1446"/>
    </row>
    <row r="387" spans="76:158">
      <c r="BX387" s="1446"/>
      <c r="EG387" s="1446"/>
      <c r="FB387" s="1446"/>
    </row>
    <row r="388" spans="76:158">
      <c r="BX388" s="1446"/>
      <c r="EG388" s="1446"/>
      <c r="FB388" s="1446"/>
    </row>
    <row r="389" spans="76:158">
      <c r="BX389" s="1446"/>
      <c r="EG389" s="1446"/>
      <c r="FB389" s="1446"/>
    </row>
    <row r="390" spans="76:158">
      <c r="BX390" s="1446"/>
      <c r="EG390" s="1446"/>
      <c r="FB390" s="1446"/>
    </row>
    <row r="391" spans="76:158">
      <c r="BX391" s="1446"/>
      <c r="EG391" s="1446"/>
      <c r="FB391" s="1446"/>
    </row>
    <row r="392" spans="76:158">
      <c r="BX392" s="1446"/>
      <c r="EG392" s="1446"/>
      <c r="FB392" s="1446"/>
    </row>
    <row r="393" spans="76:158">
      <c r="BX393" s="1446"/>
      <c r="EG393" s="1446"/>
      <c r="FB393" s="1446"/>
    </row>
    <row r="394" spans="76:158">
      <c r="BX394" s="1446"/>
      <c r="EG394" s="1446"/>
      <c r="FB394" s="1446"/>
    </row>
    <row r="395" spans="76:158">
      <c r="BX395" s="1446"/>
      <c r="EG395" s="1446"/>
      <c r="FB395" s="1446"/>
    </row>
    <row r="396" spans="76:158">
      <c r="BX396" s="1446"/>
      <c r="EG396" s="1446"/>
      <c r="FB396" s="1446"/>
    </row>
    <row r="397" spans="76:158">
      <c r="BX397" s="1446"/>
      <c r="EG397" s="1446"/>
      <c r="FB397" s="1446"/>
    </row>
    <row r="398" spans="76:158">
      <c r="BX398" s="1446"/>
      <c r="EG398" s="1446"/>
      <c r="FB398" s="1446"/>
    </row>
    <row r="399" spans="76:158">
      <c r="BX399" s="1446"/>
      <c r="EG399" s="1446"/>
      <c r="FB399" s="1446"/>
    </row>
    <row r="400" spans="76:158">
      <c r="BX400" s="1446"/>
      <c r="EG400" s="1446"/>
      <c r="FB400" s="1446"/>
    </row>
    <row r="401" spans="76:158">
      <c r="BX401" s="1446"/>
      <c r="EG401" s="1446"/>
      <c r="FB401" s="1446"/>
    </row>
    <row r="402" spans="76:158">
      <c r="BX402" s="1446"/>
      <c r="EG402" s="1446"/>
      <c r="FB402" s="1446"/>
    </row>
    <row r="403" spans="76:158">
      <c r="BX403" s="1446"/>
      <c r="EG403" s="1446"/>
      <c r="FB403" s="1446"/>
    </row>
    <row r="404" spans="76:158">
      <c r="BX404" s="1446"/>
      <c r="EG404" s="1446"/>
      <c r="FB404" s="1446"/>
    </row>
    <row r="405" spans="76:158">
      <c r="BX405" s="1446"/>
      <c r="EG405" s="1446"/>
      <c r="FB405" s="1446"/>
    </row>
    <row r="406" spans="76:158">
      <c r="BX406" s="1446"/>
      <c r="EG406" s="1446"/>
      <c r="FB406" s="1446"/>
    </row>
    <row r="407" spans="76:158">
      <c r="BX407" s="1446"/>
      <c r="EG407" s="1446"/>
      <c r="FB407" s="1446"/>
    </row>
    <row r="408" spans="76:158">
      <c r="BX408" s="1446"/>
      <c r="EG408" s="1446"/>
      <c r="FB408" s="1446"/>
    </row>
    <row r="409" spans="76:158">
      <c r="BX409" s="1446"/>
      <c r="EG409" s="1446"/>
      <c r="FB409" s="1446"/>
    </row>
    <row r="410" spans="76:158">
      <c r="BX410" s="1446"/>
      <c r="EG410" s="1446"/>
      <c r="FB410" s="1446"/>
    </row>
    <row r="411" spans="76:158">
      <c r="BX411" s="1446"/>
      <c r="EG411" s="1446"/>
      <c r="FB411" s="1446"/>
    </row>
    <row r="412" spans="76:158">
      <c r="BX412" s="1446"/>
      <c r="EG412" s="1446"/>
      <c r="FB412" s="1446"/>
    </row>
    <row r="413" spans="76:158">
      <c r="BX413" s="1446"/>
      <c r="EG413" s="1446"/>
      <c r="FB413" s="1446"/>
    </row>
    <row r="414" spans="76:158">
      <c r="BX414" s="1446"/>
      <c r="EG414" s="1446"/>
      <c r="FB414" s="1446"/>
    </row>
    <row r="415" spans="76:158">
      <c r="BX415" s="1446"/>
      <c r="EG415" s="1446"/>
      <c r="FB415" s="1446"/>
    </row>
    <row r="416" spans="76:158">
      <c r="BX416" s="1446"/>
      <c r="EG416" s="1446"/>
      <c r="FB416" s="1446"/>
    </row>
    <row r="417" spans="76:158">
      <c r="BX417" s="1446"/>
      <c r="EG417" s="1446"/>
      <c r="FB417" s="1446"/>
    </row>
    <row r="418" spans="76:158">
      <c r="BX418" s="1446"/>
      <c r="EG418" s="1446"/>
      <c r="FB418" s="1446"/>
    </row>
    <row r="419" spans="76:158">
      <c r="BX419" s="1446"/>
      <c r="EG419" s="1446"/>
      <c r="FB419" s="1446"/>
    </row>
    <row r="420" spans="76:158">
      <c r="BX420" s="1446"/>
      <c r="EG420" s="1446"/>
      <c r="FB420" s="1446"/>
    </row>
    <row r="421" spans="76:158">
      <c r="BX421" s="1446"/>
      <c r="EG421" s="1446"/>
      <c r="FB421" s="1446"/>
    </row>
    <row r="422" spans="76:158">
      <c r="BX422" s="1446"/>
      <c r="EG422" s="1446"/>
      <c r="FB422" s="1446"/>
    </row>
    <row r="423" spans="76:158">
      <c r="BX423" s="1446"/>
      <c r="EG423" s="1446"/>
      <c r="FB423" s="1446"/>
    </row>
    <row r="424" spans="76:158">
      <c r="BX424" s="1446"/>
      <c r="EG424" s="1446"/>
      <c r="FB424" s="1446"/>
    </row>
    <row r="425" spans="76:158">
      <c r="BX425" s="1446"/>
      <c r="EG425" s="1446"/>
      <c r="FB425" s="1446"/>
    </row>
    <row r="426" spans="76:158">
      <c r="BX426" s="1446"/>
      <c r="EG426" s="1446"/>
      <c r="FB426" s="1446"/>
    </row>
    <row r="427" spans="76:158">
      <c r="BX427" s="1446"/>
      <c r="EG427" s="1446"/>
      <c r="FB427" s="1446"/>
    </row>
    <row r="428" spans="76:158">
      <c r="BX428" s="1446"/>
      <c r="EG428" s="1446"/>
      <c r="FB428" s="1446"/>
    </row>
    <row r="429" spans="76:158">
      <c r="BX429" s="1446"/>
      <c r="EG429" s="1446"/>
      <c r="FB429" s="1446"/>
    </row>
    <row r="430" spans="76:158">
      <c r="BX430" s="1446"/>
      <c r="EG430" s="1446"/>
      <c r="FB430" s="1446"/>
    </row>
    <row r="431" spans="76:158">
      <c r="BX431" s="1446"/>
      <c r="EG431" s="1446"/>
      <c r="FB431" s="1446"/>
    </row>
    <row r="432" spans="76:158">
      <c r="BX432" s="1446"/>
      <c r="EG432" s="1446"/>
      <c r="FB432" s="1446"/>
    </row>
    <row r="433" spans="76:158">
      <c r="BX433" s="1446"/>
      <c r="EG433" s="1446"/>
      <c r="FB433" s="1446"/>
    </row>
    <row r="434" spans="76:158">
      <c r="BX434" s="1446"/>
      <c r="EG434" s="1446"/>
      <c r="FB434" s="1446"/>
    </row>
    <row r="435" spans="76:158">
      <c r="BX435" s="1446"/>
      <c r="EG435" s="1446"/>
      <c r="FB435" s="1446"/>
    </row>
    <row r="436" spans="76:158">
      <c r="BX436" s="1446"/>
      <c r="EG436" s="1446"/>
      <c r="FB436" s="1446"/>
    </row>
    <row r="437" spans="76:158">
      <c r="BX437" s="1446"/>
      <c r="EG437" s="1446"/>
      <c r="FB437" s="1446"/>
    </row>
    <row r="438" spans="76:158">
      <c r="BX438" s="1446"/>
      <c r="EG438" s="1446"/>
      <c r="FB438" s="1446"/>
    </row>
    <row r="439" spans="76:158">
      <c r="BX439" s="1446"/>
      <c r="EG439" s="1446"/>
      <c r="FB439" s="1446"/>
    </row>
    <row r="440" spans="76:158">
      <c r="BX440" s="1446"/>
      <c r="EG440" s="1446"/>
      <c r="FB440" s="1446"/>
    </row>
    <row r="441" spans="76:158">
      <c r="BX441" s="1446"/>
      <c r="EG441" s="1446"/>
      <c r="FB441" s="1446"/>
    </row>
    <row r="442" spans="76:158">
      <c r="BX442" s="1446"/>
      <c r="EG442" s="1446"/>
      <c r="FB442" s="1446"/>
    </row>
    <row r="443" spans="76:158">
      <c r="BX443" s="1446"/>
      <c r="EG443" s="1446"/>
      <c r="FB443" s="1446"/>
    </row>
    <row r="444" spans="76:158">
      <c r="BX444" s="1446"/>
      <c r="EG444" s="1446"/>
      <c r="FB444" s="1446"/>
    </row>
    <row r="445" spans="76:158">
      <c r="BX445" s="1446"/>
      <c r="EG445" s="1446"/>
      <c r="FB445" s="1446"/>
    </row>
    <row r="446" spans="76:158">
      <c r="BX446" s="1446"/>
      <c r="EG446" s="1446"/>
      <c r="FB446" s="1446"/>
    </row>
    <row r="447" spans="76:158">
      <c r="BX447" s="1446"/>
      <c r="EG447" s="1446"/>
      <c r="FB447" s="1446"/>
    </row>
    <row r="448" spans="76:158">
      <c r="BX448" s="1446"/>
      <c r="EG448" s="1446"/>
      <c r="FB448" s="1446"/>
    </row>
    <row r="449" spans="76:158">
      <c r="BX449" s="1446"/>
      <c r="EG449" s="1446"/>
      <c r="FB449" s="1446"/>
    </row>
    <row r="450" spans="76:158">
      <c r="BX450" s="1446"/>
      <c r="EG450" s="1446"/>
      <c r="FB450" s="1446"/>
    </row>
    <row r="451" spans="76:158">
      <c r="BX451" s="1446"/>
      <c r="EG451" s="1446"/>
      <c r="FB451" s="1446"/>
    </row>
    <row r="452" spans="76:158">
      <c r="BX452" s="1446"/>
      <c r="EG452" s="1446"/>
      <c r="FB452" s="1446"/>
    </row>
    <row r="453" spans="76:158">
      <c r="BX453" s="1446"/>
      <c r="EG453" s="1446"/>
      <c r="FB453" s="1446"/>
    </row>
    <row r="454" spans="76:158">
      <c r="BX454" s="1446"/>
      <c r="EG454" s="1446"/>
      <c r="FB454" s="1446"/>
    </row>
    <row r="455" spans="76:158">
      <c r="BX455" s="1446"/>
      <c r="EG455" s="1446"/>
      <c r="FB455" s="1446"/>
    </row>
    <row r="456" spans="76:158">
      <c r="BX456" s="1446"/>
      <c r="EG456" s="1446"/>
      <c r="FB456" s="1446"/>
    </row>
    <row r="457" spans="76:158">
      <c r="BX457" s="1446"/>
      <c r="EG457" s="1446"/>
      <c r="FB457" s="1446"/>
    </row>
    <row r="458" spans="76:158">
      <c r="BX458" s="1446"/>
      <c r="EG458" s="1446"/>
      <c r="FB458" s="1446"/>
    </row>
    <row r="459" spans="76:158">
      <c r="BX459" s="1446"/>
      <c r="EG459" s="1446"/>
      <c r="FB459" s="1446"/>
    </row>
    <row r="460" spans="76:158">
      <c r="BX460" s="1446"/>
      <c r="EG460" s="1446"/>
      <c r="FB460" s="1446"/>
    </row>
    <row r="461" spans="76:158">
      <c r="BX461" s="1446"/>
      <c r="EG461" s="1446"/>
      <c r="FB461" s="1446"/>
    </row>
    <row r="462" spans="76:158">
      <c r="BX462" s="1446"/>
      <c r="EG462" s="1446"/>
      <c r="FB462" s="1446"/>
    </row>
    <row r="463" spans="76:158">
      <c r="BX463" s="1446"/>
      <c r="EG463" s="1446"/>
      <c r="FB463" s="1446"/>
    </row>
    <row r="464" spans="76:158">
      <c r="BX464" s="1446"/>
      <c r="EG464" s="1446"/>
      <c r="FB464" s="1446"/>
    </row>
    <row r="465" spans="76:158">
      <c r="BX465" s="1446"/>
      <c r="EG465" s="1446"/>
      <c r="FB465" s="1446"/>
    </row>
    <row r="466" spans="76:158">
      <c r="BX466" s="1446"/>
      <c r="EG466" s="1446"/>
      <c r="FB466" s="1446"/>
    </row>
    <row r="467" spans="76:158">
      <c r="BX467" s="1446"/>
      <c r="EG467" s="1446"/>
      <c r="FB467" s="1446"/>
    </row>
    <row r="468" spans="76:158">
      <c r="BX468" s="1446"/>
      <c r="EG468" s="1446"/>
      <c r="FB468" s="1446"/>
    </row>
    <row r="469" spans="76:158">
      <c r="BX469" s="1446"/>
      <c r="EG469" s="1446"/>
      <c r="FB469" s="1446"/>
    </row>
    <row r="470" spans="76:158">
      <c r="BX470" s="1446"/>
      <c r="EG470" s="1446"/>
      <c r="FB470" s="1446"/>
    </row>
    <row r="471" spans="76:158">
      <c r="BX471" s="1446"/>
      <c r="EG471" s="1446"/>
      <c r="FB471" s="1446"/>
    </row>
    <row r="472" spans="76:158">
      <c r="BX472" s="1446"/>
      <c r="EG472" s="1446"/>
      <c r="FB472" s="1446"/>
    </row>
    <row r="473" spans="76:158">
      <c r="BX473" s="1446"/>
      <c r="EG473" s="1446"/>
      <c r="FB473" s="1446"/>
    </row>
    <row r="474" spans="76:158">
      <c r="BX474" s="1446"/>
      <c r="EG474" s="1446"/>
      <c r="FB474" s="1446"/>
    </row>
    <row r="475" spans="76:158">
      <c r="BX475" s="1446"/>
      <c r="EG475" s="1446"/>
      <c r="FB475" s="1446"/>
    </row>
    <row r="476" spans="76:158">
      <c r="BX476" s="1446"/>
      <c r="EG476" s="1446"/>
      <c r="FB476" s="1446"/>
    </row>
    <row r="477" spans="76:158">
      <c r="BX477" s="1446"/>
      <c r="EG477" s="1446"/>
      <c r="FB477" s="1446"/>
    </row>
    <row r="478" spans="76:158">
      <c r="BX478" s="1446"/>
      <c r="EG478" s="1446"/>
      <c r="FB478" s="1446"/>
    </row>
    <row r="479" spans="76:158">
      <c r="BX479" s="1446"/>
      <c r="EG479" s="1446"/>
      <c r="FB479" s="1446"/>
    </row>
    <row r="480" spans="76:158">
      <c r="BX480" s="1446"/>
      <c r="EG480" s="1446"/>
      <c r="FB480" s="1446"/>
    </row>
    <row r="481" spans="76:158">
      <c r="BX481" s="1446"/>
      <c r="EG481" s="1446"/>
      <c r="FB481" s="1446"/>
    </row>
    <row r="482" spans="76:158">
      <c r="BX482" s="1446"/>
      <c r="EG482" s="1446"/>
      <c r="FB482" s="1446"/>
    </row>
    <row r="483" spans="76:158">
      <c r="BX483" s="1446"/>
      <c r="EG483" s="1446"/>
      <c r="FB483" s="1446"/>
    </row>
    <row r="484" spans="76:158">
      <c r="BX484" s="1446"/>
      <c r="EG484" s="1446"/>
      <c r="FB484" s="1446"/>
    </row>
    <row r="485" spans="76:158">
      <c r="BX485" s="1446"/>
      <c r="EG485" s="1446"/>
      <c r="FB485" s="1446"/>
    </row>
    <row r="486" spans="76:158">
      <c r="BX486" s="1446"/>
      <c r="EG486" s="1446"/>
      <c r="FB486" s="1446"/>
    </row>
    <row r="487" spans="76:158">
      <c r="BX487" s="1446"/>
      <c r="EG487" s="1446"/>
      <c r="FB487" s="1446"/>
    </row>
    <row r="488" spans="76:158">
      <c r="BX488" s="1446"/>
      <c r="EG488" s="1446"/>
      <c r="FB488" s="1446"/>
    </row>
    <row r="489" spans="76:158">
      <c r="BX489" s="1446"/>
      <c r="EG489" s="1446"/>
      <c r="FB489" s="1446"/>
    </row>
    <row r="490" spans="76:158">
      <c r="BX490" s="1446"/>
      <c r="EG490" s="1446"/>
      <c r="FB490" s="1446"/>
    </row>
    <row r="491" spans="76:158">
      <c r="BX491" s="1446"/>
      <c r="EG491" s="1446"/>
      <c r="FB491" s="1446"/>
    </row>
    <row r="492" spans="76:158">
      <c r="BX492" s="1446"/>
      <c r="EG492" s="1446"/>
      <c r="FB492" s="1446"/>
    </row>
    <row r="493" spans="76:158">
      <c r="BX493" s="1446"/>
      <c r="EG493" s="1446"/>
      <c r="FB493" s="1446"/>
    </row>
    <row r="494" spans="76:158">
      <c r="BX494" s="1446"/>
      <c r="EG494" s="1446"/>
      <c r="FB494" s="1446"/>
    </row>
    <row r="495" spans="76:158">
      <c r="BX495" s="1446"/>
      <c r="EG495" s="1446"/>
      <c r="FB495" s="1446"/>
    </row>
    <row r="496" spans="76:158">
      <c r="BX496" s="1446"/>
      <c r="EG496" s="1446"/>
      <c r="FB496" s="1446"/>
    </row>
    <row r="497" spans="76:158">
      <c r="BX497" s="1446"/>
      <c r="EG497" s="1446"/>
      <c r="FB497" s="1446"/>
    </row>
    <row r="498" spans="76:158">
      <c r="BX498" s="1446"/>
      <c r="EG498" s="1446"/>
      <c r="FB498" s="1446"/>
    </row>
    <row r="499" spans="76:158">
      <c r="BX499" s="1446"/>
      <c r="EG499" s="1446"/>
      <c r="FB499" s="1446"/>
    </row>
    <row r="500" spans="76:158">
      <c r="BX500" s="1446"/>
      <c r="EG500" s="1446"/>
      <c r="FB500" s="1446"/>
    </row>
    <row r="501" spans="76:158">
      <c r="BX501" s="1446"/>
      <c r="EG501" s="1446"/>
      <c r="FB501" s="1446"/>
    </row>
    <row r="502" spans="76:158">
      <c r="BX502" s="1446"/>
      <c r="EG502" s="1446"/>
      <c r="FB502" s="1446"/>
    </row>
    <row r="503" spans="76:158">
      <c r="BX503" s="1446"/>
      <c r="EG503" s="1446"/>
      <c r="FB503" s="1446"/>
    </row>
    <row r="504" spans="76:158">
      <c r="BX504" s="1446"/>
      <c r="EG504" s="1446"/>
      <c r="FB504" s="1446"/>
    </row>
    <row r="505" spans="76:158">
      <c r="BX505" s="1446"/>
      <c r="EG505" s="1446"/>
      <c r="FB505" s="1446"/>
    </row>
    <row r="506" spans="76:158">
      <c r="BX506" s="1446"/>
      <c r="EG506" s="1446"/>
      <c r="FB506" s="1446"/>
    </row>
    <row r="507" spans="76:158">
      <c r="BX507" s="1446"/>
      <c r="EG507" s="1446"/>
      <c r="FB507" s="1446"/>
    </row>
    <row r="508" spans="76:158">
      <c r="BX508" s="1446"/>
      <c r="EG508" s="1446"/>
      <c r="FB508" s="1446"/>
    </row>
    <row r="509" spans="76:158">
      <c r="BX509" s="1446"/>
      <c r="EG509" s="1446"/>
      <c r="FB509" s="1446"/>
    </row>
    <row r="510" spans="76:158">
      <c r="BX510" s="1446"/>
      <c r="EG510" s="1446"/>
      <c r="FB510" s="1446"/>
    </row>
    <row r="511" spans="76:158">
      <c r="BX511" s="1446"/>
      <c r="EG511" s="1446"/>
      <c r="FB511" s="1446"/>
    </row>
    <row r="512" spans="76:158">
      <c r="BX512" s="1446"/>
      <c r="EG512" s="1446"/>
      <c r="FB512" s="1446"/>
    </row>
    <row r="513" spans="76:158">
      <c r="BX513" s="1446"/>
      <c r="EG513" s="1446"/>
      <c r="FB513" s="1446"/>
    </row>
    <row r="514" spans="76:158">
      <c r="BX514" s="1446"/>
      <c r="EG514" s="1446"/>
      <c r="FB514" s="1446"/>
    </row>
    <row r="515" spans="76:158">
      <c r="BX515" s="1446"/>
      <c r="EG515" s="1446"/>
      <c r="FB515" s="1446"/>
    </row>
    <row r="516" spans="76:158">
      <c r="BX516" s="1446"/>
      <c r="EG516" s="1446"/>
      <c r="FB516" s="1446"/>
    </row>
    <row r="517" spans="76:158">
      <c r="BX517" s="1446"/>
      <c r="EG517" s="1446"/>
      <c r="FB517" s="1446"/>
    </row>
    <row r="518" spans="76:158">
      <c r="BX518" s="1446"/>
      <c r="EG518" s="1446"/>
      <c r="FB518" s="1446"/>
    </row>
    <row r="519" spans="76:158">
      <c r="BX519" s="1446"/>
      <c r="EG519" s="1446"/>
      <c r="FB519" s="1446"/>
    </row>
    <row r="520" spans="76:158">
      <c r="BX520" s="1446"/>
      <c r="EG520" s="1446"/>
      <c r="FB520" s="1446"/>
    </row>
    <row r="521" spans="76:158">
      <c r="BX521" s="1446"/>
      <c r="EG521" s="1446"/>
      <c r="FB521" s="1446"/>
    </row>
    <row r="522" spans="76:158">
      <c r="BX522" s="1446"/>
      <c r="EG522" s="1446"/>
      <c r="FB522" s="1446"/>
    </row>
    <row r="523" spans="76:158">
      <c r="BX523" s="1446"/>
      <c r="EG523" s="1446"/>
      <c r="FB523" s="1446"/>
    </row>
    <row r="524" spans="76:158">
      <c r="BX524" s="1446"/>
      <c r="EG524" s="1446"/>
      <c r="FB524" s="1446"/>
    </row>
    <row r="525" spans="76:158">
      <c r="BX525" s="1446"/>
      <c r="EG525" s="1446"/>
      <c r="FB525" s="1446"/>
    </row>
    <row r="526" spans="76:158">
      <c r="BX526" s="1446"/>
      <c r="EG526" s="1446"/>
      <c r="FB526" s="1446"/>
    </row>
    <row r="527" spans="76:158">
      <c r="BX527" s="1446"/>
      <c r="EG527" s="1446"/>
      <c r="FB527" s="1446"/>
    </row>
    <row r="528" spans="76:158">
      <c r="BX528" s="1446"/>
      <c r="EG528" s="1446"/>
      <c r="FB528" s="1446"/>
    </row>
    <row r="529" spans="76:158">
      <c r="BX529" s="1446"/>
      <c r="EG529" s="1446"/>
      <c r="FB529" s="1446"/>
    </row>
    <row r="530" spans="76:158">
      <c r="BX530" s="1446"/>
      <c r="EG530" s="1446"/>
      <c r="FB530" s="1446"/>
    </row>
    <row r="531" spans="76:158">
      <c r="BX531" s="1446"/>
      <c r="EG531" s="1446"/>
      <c r="FB531" s="1446"/>
    </row>
    <row r="532" spans="76:158">
      <c r="BX532" s="1446"/>
      <c r="EG532" s="1446"/>
      <c r="FB532" s="1446"/>
    </row>
    <row r="533" spans="76:158">
      <c r="BX533" s="1446"/>
      <c r="EG533" s="1446"/>
      <c r="FB533" s="1446"/>
    </row>
    <row r="534" spans="76:158">
      <c r="BX534" s="1446"/>
      <c r="EG534" s="1446"/>
      <c r="FB534" s="1446"/>
    </row>
    <row r="535" spans="76:158">
      <c r="BX535" s="1446"/>
      <c r="EG535" s="1446"/>
      <c r="FB535" s="1446"/>
    </row>
    <row r="536" spans="76:158">
      <c r="BX536" s="1446"/>
      <c r="EG536" s="1446"/>
      <c r="FB536" s="1446"/>
    </row>
    <row r="537" spans="76:158">
      <c r="BX537" s="1446"/>
      <c r="EG537" s="1446"/>
      <c r="FB537" s="1446"/>
    </row>
    <row r="538" spans="76:158">
      <c r="BX538" s="1446"/>
      <c r="EG538" s="1446"/>
      <c r="FB538" s="1446"/>
    </row>
    <row r="539" spans="76:158">
      <c r="BX539" s="1446"/>
      <c r="EG539" s="1446"/>
      <c r="FB539" s="1446"/>
    </row>
    <row r="540" spans="76:158">
      <c r="BX540" s="1446"/>
      <c r="EG540" s="1446"/>
      <c r="FB540" s="1446"/>
    </row>
    <row r="541" spans="76:158">
      <c r="BX541" s="1446"/>
      <c r="EG541" s="1446"/>
      <c r="FB541" s="1446"/>
    </row>
    <row r="542" spans="76:158">
      <c r="BX542" s="1446"/>
      <c r="EG542" s="1446"/>
      <c r="FB542" s="1446"/>
    </row>
    <row r="543" spans="76:158">
      <c r="BX543" s="1446"/>
      <c r="EG543" s="1446"/>
      <c r="FB543" s="1446"/>
    </row>
    <row r="544" spans="76:158">
      <c r="BX544" s="1446"/>
      <c r="EG544" s="1446"/>
      <c r="FB544" s="1446"/>
    </row>
    <row r="545" spans="76:158">
      <c r="BX545" s="1446"/>
      <c r="EG545" s="1446"/>
      <c r="FB545" s="1446"/>
    </row>
    <row r="546" spans="76:158">
      <c r="BX546" s="1446"/>
      <c r="EG546" s="1446"/>
      <c r="FB546" s="1446"/>
    </row>
    <row r="547" spans="76:158">
      <c r="BX547" s="1446"/>
      <c r="EG547" s="1446"/>
      <c r="FB547" s="1446"/>
    </row>
    <row r="548" spans="76:158">
      <c r="BX548" s="1446"/>
      <c r="EG548" s="1446"/>
      <c r="FB548" s="1446"/>
    </row>
    <row r="549" spans="76:158">
      <c r="BX549" s="1446"/>
      <c r="EG549" s="1446"/>
      <c r="FB549" s="1446"/>
    </row>
    <row r="550" spans="76:158">
      <c r="BX550" s="1446"/>
      <c r="EG550" s="1446"/>
      <c r="FB550" s="1446"/>
    </row>
    <row r="551" spans="76:158">
      <c r="BX551" s="1446"/>
      <c r="EG551" s="1446"/>
      <c r="FB551" s="1446"/>
    </row>
    <row r="552" spans="76:158">
      <c r="BX552" s="1446"/>
      <c r="EG552" s="1446"/>
      <c r="FB552" s="1446"/>
    </row>
    <row r="553" spans="76:158">
      <c r="BX553" s="1446"/>
      <c r="EG553" s="1446"/>
      <c r="FB553" s="1446"/>
    </row>
    <row r="554" spans="76:158">
      <c r="BX554" s="1446"/>
      <c r="EG554" s="1446"/>
      <c r="FB554" s="1446"/>
    </row>
    <row r="555" spans="76:158">
      <c r="BX555" s="1446"/>
      <c r="EG555" s="1446"/>
      <c r="FB555" s="1446"/>
    </row>
    <row r="556" spans="76:158">
      <c r="BX556" s="1446"/>
      <c r="EG556" s="1446"/>
      <c r="FB556" s="1446"/>
    </row>
    <row r="557" spans="76:158">
      <c r="BX557" s="1446"/>
      <c r="EG557" s="1446"/>
      <c r="FB557" s="1446"/>
    </row>
    <row r="558" spans="76:158">
      <c r="BX558" s="1446"/>
      <c r="EG558" s="1446"/>
      <c r="FB558" s="1446"/>
    </row>
    <row r="559" spans="76:158">
      <c r="BX559" s="1446"/>
      <c r="EG559" s="1446"/>
      <c r="FB559" s="1446"/>
    </row>
    <row r="560" spans="76:158">
      <c r="BX560" s="1446"/>
      <c r="EG560" s="1446"/>
      <c r="FB560" s="1446"/>
    </row>
    <row r="561" spans="76:158">
      <c r="BX561" s="1446"/>
      <c r="EG561" s="1446"/>
      <c r="FB561" s="1446"/>
    </row>
    <row r="562" spans="76:158">
      <c r="BX562" s="1446"/>
      <c r="EG562" s="1446"/>
      <c r="FB562" s="1446"/>
    </row>
    <row r="563" spans="76:158">
      <c r="BX563" s="1446"/>
      <c r="EG563" s="1446"/>
      <c r="FB563" s="1446"/>
    </row>
    <row r="564" spans="76:158">
      <c r="BX564" s="1446"/>
      <c r="EG564" s="1446"/>
      <c r="FB564" s="1446"/>
    </row>
    <row r="565" spans="76:158">
      <c r="BX565" s="1446"/>
      <c r="EG565" s="1446"/>
      <c r="FB565" s="1446"/>
    </row>
    <row r="566" spans="76:158">
      <c r="BX566" s="1446"/>
      <c r="EG566" s="1446"/>
      <c r="FB566" s="1446"/>
    </row>
    <row r="567" spans="76:158">
      <c r="BX567" s="1446"/>
      <c r="EG567" s="1446"/>
      <c r="FB567" s="1446"/>
    </row>
    <row r="568" spans="76:158">
      <c r="BX568" s="1446"/>
      <c r="EG568" s="1446"/>
      <c r="FB568" s="1446"/>
    </row>
    <row r="569" spans="76:158">
      <c r="BX569" s="1446"/>
      <c r="EG569" s="1446"/>
      <c r="FB569" s="1446"/>
    </row>
    <row r="570" spans="76:158">
      <c r="BX570" s="1446"/>
      <c r="EG570" s="1446"/>
      <c r="FB570" s="1446"/>
    </row>
    <row r="571" spans="76:158">
      <c r="BX571" s="1446"/>
      <c r="EG571" s="1446"/>
      <c r="FB571" s="1446"/>
    </row>
    <row r="572" spans="76:158">
      <c r="BX572" s="1446"/>
      <c r="EG572" s="1446"/>
      <c r="FB572" s="1446"/>
    </row>
    <row r="573" spans="76:158">
      <c r="BX573" s="1446"/>
      <c r="EG573" s="1446"/>
      <c r="FB573" s="1446"/>
    </row>
    <row r="574" spans="76:158">
      <c r="BX574" s="1446"/>
      <c r="EG574" s="1446"/>
      <c r="FB574" s="1446"/>
    </row>
    <row r="575" spans="76:158">
      <c r="BX575" s="1446"/>
      <c r="EG575" s="1446"/>
      <c r="FB575" s="1446"/>
    </row>
    <row r="576" spans="76:158">
      <c r="BX576" s="1446"/>
      <c r="EG576" s="1446"/>
      <c r="FB576" s="1446"/>
    </row>
    <row r="577" spans="76:158">
      <c r="BX577" s="1446"/>
      <c r="EG577" s="1446"/>
      <c r="FB577" s="1446"/>
    </row>
    <row r="578" spans="76:158">
      <c r="BX578" s="1446"/>
      <c r="EG578" s="1446"/>
      <c r="FB578" s="1446"/>
    </row>
    <row r="579" spans="76:158">
      <c r="BX579" s="1446"/>
      <c r="EG579" s="1446"/>
      <c r="FB579" s="1446"/>
    </row>
    <row r="580" spans="76:158">
      <c r="BX580" s="1446"/>
      <c r="EG580" s="1446"/>
      <c r="FB580" s="1446"/>
    </row>
    <row r="581" spans="76:158">
      <c r="BX581" s="1446"/>
      <c r="EG581" s="1446"/>
      <c r="FB581" s="1446"/>
    </row>
    <row r="582" spans="76:158">
      <c r="BX582" s="1446"/>
      <c r="EG582" s="1446"/>
      <c r="FB582" s="1446"/>
    </row>
    <row r="583" spans="76:158">
      <c r="BX583" s="1446"/>
      <c r="EG583" s="1446"/>
      <c r="FB583" s="1446"/>
    </row>
    <row r="584" spans="76:158">
      <c r="BX584" s="1446"/>
      <c r="EG584" s="1446"/>
      <c r="FB584" s="1446"/>
    </row>
    <row r="585" spans="76:158">
      <c r="BX585" s="1446"/>
      <c r="EG585" s="1446"/>
      <c r="FB585" s="1446"/>
    </row>
    <row r="586" spans="76:158">
      <c r="BX586" s="1446"/>
      <c r="EG586" s="1446"/>
      <c r="FB586" s="1446"/>
    </row>
    <row r="587" spans="76:158">
      <c r="BX587" s="1446"/>
      <c r="EG587" s="1446"/>
      <c r="FB587" s="1446"/>
    </row>
    <row r="588" spans="76:158">
      <c r="BX588" s="1446"/>
      <c r="EG588" s="1446"/>
      <c r="FB588" s="1446"/>
    </row>
    <row r="589" spans="76:158">
      <c r="BX589" s="1446"/>
      <c r="EG589" s="1446"/>
      <c r="FB589" s="1446"/>
    </row>
    <row r="590" spans="76:158">
      <c r="BX590" s="1446"/>
      <c r="EG590" s="1446"/>
      <c r="FB590" s="1446"/>
    </row>
    <row r="591" spans="76:158">
      <c r="BX591" s="1446"/>
      <c r="EG591" s="1446"/>
      <c r="FB591" s="1446"/>
    </row>
    <row r="592" spans="76:158">
      <c r="BX592" s="1446"/>
      <c r="EG592" s="1446"/>
      <c r="FB592" s="1446"/>
    </row>
    <row r="593" spans="76:158">
      <c r="BX593" s="1446"/>
      <c r="EG593" s="1446"/>
      <c r="FB593" s="1446"/>
    </row>
    <row r="594" spans="76:158">
      <c r="BX594" s="1446"/>
      <c r="EG594" s="1446"/>
      <c r="FB594" s="1446"/>
    </row>
    <row r="595" spans="76:158">
      <c r="BX595" s="1446"/>
      <c r="EG595" s="1446"/>
      <c r="FB595" s="1446"/>
    </row>
    <row r="596" spans="76:158">
      <c r="BX596" s="1446"/>
      <c r="EG596" s="1446"/>
      <c r="FB596" s="1446"/>
    </row>
    <row r="597" spans="76:158">
      <c r="BX597" s="1446"/>
      <c r="EG597" s="1446"/>
      <c r="FB597" s="1446"/>
    </row>
    <row r="598" spans="76:158">
      <c r="BX598" s="1446"/>
      <c r="EG598" s="1446"/>
      <c r="FB598" s="1446"/>
    </row>
    <row r="599" spans="76:158">
      <c r="BX599" s="1446"/>
      <c r="EG599" s="1446"/>
      <c r="FB599" s="1446"/>
    </row>
    <row r="600" spans="76:158">
      <c r="BX600" s="1446"/>
      <c r="EG600" s="1446"/>
      <c r="FB600" s="1446"/>
    </row>
    <row r="601" spans="76:158">
      <c r="BX601" s="1446"/>
      <c r="EG601" s="1446"/>
      <c r="FB601" s="1446"/>
    </row>
    <row r="602" spans="76:158">
      <c r="BX602" s="1446"/>
      <c r="EG602" s="1446"/>
      <c r="FB602" s="1446"/>
    </row>
    <row r="603" spans="76:158">
      <c r="BX603" s="1446"/>
      <c r="EG603" s="1446"/>
      <c r="FB603" s="1446"/>
    </row>
    <row r="604" spans="76:158">
      <c r="BX604" s="1446"/>
      <c r="EG604" s="1446"/>
      <c r="FB604" s="1446"/>
    </row>
    <row r="605" spans="76:158">
      <c r="BX605" s="1446"/>
      <c r="EG605" s="1446"/>
      <c r="FB605" s="1446"/>
    </row>
    <row r="606" spans="76:158">
      <c r="BX606" s="1446"/>
      <c r="EG606" s="1446"/>
      <c r="FB606" s="1446"/>
    </row>
    <row r="607" spans="76:158">
      <c r="BX607" s="1446"/>
      <c r="EG607" s="1446"/>
      <c r="FB607" s="1446"/>
    </row>
    <row r="608" spans="76:158">
      <c r="BX608" s="1446"/>
      <c r="EG608" s="1446"/>
      <c r="FB608" s="1446"/>
    </row>
    <row r="609" spans="76:158">
      <c r="BX609" s="1446"/>
      <c r="EG609" s="1446"/>
      <c r="FB609" s="1446"/>
    </row>
    <row r="610" spans="76:158">
      <c r="BX610" s="1446"/>
      <c r="EG610" s="1446"/>
      <c r="FB610" s="1446"/>
    </row>
    <row r="611" spans="76:158">
      <c r="BX611" s="1446"/>
      <c r="EG611" s="1446"/>
      <c r="FB611" s="1446"/>
    </row>
    <row r="612" spans="76:158">
      <c r="BX612" s="1446"/>
      <c r="EG612" s="1446"/>
      <c r="FB612" s="1446"/>
    </row>
    <row r="613" spans="76:158">
      <c r="BX613" s="1446"/>
      <c r="EG613" s="1446"/>
      <c r="FB613" s="1446"/>
    </row>
    <row r="614" spans="76:158">
      <c r="BX614" s="1446"/>
      <c r="EG614" s="1446"/>
      <c r="FB614" s="1446"/>
    </row>
    <row r="615" spans="76:158">
      <c r="BX615" s="1446"/>
      <c r="EG615" s="1446"/>
      <c r="FB615" s="1446"/>
    </row>
    <row r="616" spans="76:158">
      <c r="BX616" s="1446"/>
      <c r="EG616" s="1446"/>
      <c r="FB616" s="1446"/>
    </row>
    <row r="617" spans="76:158">
      <c r="BX617" s="1446"/>
      <c r="EG617" s="1446"/>
      <c r="FB617" s="1446"/>
    </row>
    <row r="618" spans="76:158">
      <c r="BX618" s="1446"/>
      <c r="EG618" s="1446"/>
      <c r="FB618" s="1446"/>
    </row>
    <row r="619" spans="76:158">
      <c r="BX619" s="1446"/>
      <c r="EG619" s="1446"/>
      <c r="FB619" s="1446"/>
    </row>
    <row r="620" spans="76:158">
      <c r="BX620" s="1446"/>
      <c r="EG620" s="1446"/>
      <c r="FB620" s="1446"/>
    </row>
    <row r="621" spans="76:158">
      <c r="BX621" s="1446"/>
      <c r="EG621" s="1446"/>
      <c r="FB621" s="1446"/>
    </row>
    <row r="622" spans="76:158">
      <c r="BX622" s="1446"/>
      <c r="EG622" s="1446"/>
      <c r="FB622" s="1446"/>
    </row>
    <row r="623" spans="76:158">
      <c r="BX623" s="1446"/>
      <c r="EG623" s="1446"/>
      <c r="FB623" s="1446"/>
    </row>
    <row r="624" spans="76:158">
      <c r="BX624" s="1446"/>
      <c r="EG624" s="1446"/>
      <c r="FB624" s="1446"/>
    </row>
    <row r="625" spans="76:158">
      <c r="BX625" s="1446"/>
      <c r="EG625" s="1446"/>
      <c r="FB625" s="1446"/>
    </row>
    <row r="626" spans="76:158">
      <c r="BX626" s="1446"/>
      <c r="EG626" s="1446"/>
      <c r="FB626" s="1446"/>
    </row>
    <row r="627" spans="76:158">
      <c r="BX627" s="1446"/>
      <c r="EG627" s="1446"/>
      <c r="FB627" s="1446"/>
    </row>
    <row r="628" spans="76:158">
      <c r="BX628" s="1446"/>
      <c r="EG628" s="1446"/>
      <c r="FB628" s="1446"/>
    </row>
    <row r="629" spans="76:158">
      <c r="BX629" s="1446"/>
      <c r="EG629" s="1446"/>
      <c r="FB629" s="1446"/>
    </row>
    <row r="630" spans="76:158">
      <c r="BX630" s="1446"/>
      <c r="EG630" s="1446"/>
      <c r="FB630" s="1446"/>
    </row>
    <row r="631" spans="76:158">
      <c r="BX631" s="1446"/>
      <c r="EG631" s="1446"/>
      <c r="FB631" s="1446"/>
    </row>
    <row r="632" spans="76:158">
      <c r="BX632" s="1446"/>
      <c r="EG632" s="1446"/>
      <c r="FB632" s="1446"/>
    </row>
    <row r="633" spans="76:158">
      <c r="BX633" s="1446"/>
      <c r="EG633" s="1446"/>
      <c r="FB633" s="1446"/>
    </row>
    <row r="634" spans="76:158">
      <c r="BX634" s="1446"/>
      <c r="EG634" s="1446"/>
      <c r="FB634" s="1446"/>
    </row>
    <row r="635" spans="76:158">
      <c r="BX635" s="1446"/>
      <c r="EG635" s="1446"/>
      <c r="FB635" s="1446"/>
    </row>
    <row r="636" spans="76:158">
      <c r="BX636" s="1446"/>
      <c r="EG636" s="1446"/>
      <c r="FB636" s="1446"/>
    </row>
    <row r="637" spans="76:158">
      <c r="BX637" s="1446"/>
      <c r="EG637" s="1446"/>
      <c r="FB637" s="1446"/>
    </row>
    <row r="638" spans="76:158">
      <c r="BX638" s="1446"/>
      <c r="EG638" s="1446"/>
      <c r="FB638" s="1446"/>
    </row>
    <row r="639" spans="76:158">
      <c r="BX639" s="1446"/>
      <c r="EG639" s="1446"/>
      <c r="FB639" s="1446"/>
    </row>
    <row r="640" spans="76:158">
      <c r="BX640" s="1446"/>
      <c r="EG640" s="1446"/>
      <c r="FB640" s="1446"/>
    </row>
    <row r="641" spans="76:158">
      <c r="BX641" s="1446"/>
      <c r="EG641" s="1446"/>
      <c r="FB641" s="1446"/>
    </row>
    <row r="642" spans="76:158">
      <c r="BX642" s="1446"/>
      <c r="EG642" s="1446"/>
      <c r="FB642" s="1446"/>
    </row>
    <row r="643" spans="76:158">
      <c r="BX643" s="1446"/>
      <c r="EG643" s="1446"/>
      <c r="FB643" s="1446"/>
    </row>
    <row r="644" spans="76:158">
      <c r="BX644" s="1446"/>
      <c r="EG644" s="1446"/>
      <c r="FB644" s="1446"/>
    </row>
    <row r="645" spans="76:158">
      <c r="BX645" s="1446"/>
      <c r="EG645" s="1446"/>
      <c r="FB645" s="1446"/>
    </row>
    <row r="646" spans="76:158">
      <c r="BX646" s="1446"/>
      <c r="EG646" s="1446"/>
      <c r="FB646" s="1446"/>
    </row>
    <row r="647" spans="76:158">
      <c r="BX647" s="1446"/>
      <c r="EG647" s="1446"/>
      <c r="FB647" s="1446"/>
    </row>
    <row r="648" spans="76:158">
      <c r="BX648" s="1446"/>
      <c r="EG648" s="1446"/>
      <c r="FB648" s="1446"/>
    </row>
    <row r="649" spans="76:158">
      <c r="BX649" s="1446"/>
      <c r="EG649" s="1446"/>
      <c r="FB649" s="1446"/>
    </row>
    <row r="650" spans="76:158">
      <c r="BX650" s="1446"/>
      <c r="EG650" s="1446"/>
      <c r="FB650" s="1446"/>
    </row>
    <row r="651" spans="76:158">
      <c r="BX651" s="1446"/>
      <c r="EG651" s="1446"/>
      <c r="FB651" s="1446"/>
    </row>
    <row r="652" spans="76:158">
      <c r="BX652" s="1446"/>
      <c r="EG652" s="1446"/>
      <c r="FB652" s="1446"/>
    </row>
    <row r="653" spans="76:158">
      <c r="BX653" s="1446"/>
      <c r="EG653" s="1446"/>
      <c r="FB653" s="1446"/>
    </row>
    <row r="654" spans="76:158">
      <c r="BX654" s="1446"/>
      <c r="EG654" s="1446"/>
      <c r="FB654" s="1446"/>
    </row>
    <row r="655" spans="76:158">
      <c r="BX655" s="1446"/>
      <c r="EG655" s="1446"/>
      <c r="FB655" s="1446"/>
    </row>
    <row r="656" spans="76:158">
      <c r="BX656" s="1446"/>
      <c r="EG656" s="1446"/>
      <c r="FB656" s="1446"/>
    </row>
    <row r="657" spans="76:158">
      <c r="BX657" s="1446"/>
      <c r="EG657" s="1446"/>
      <c r="FB657" s="1446"/>
    </row>
    <row r="658" spans="76:158">
      <c r="BX658" s="1446"/>
      <c r="EG658" s="1446"/>
      <c r="FB658" s="1446"/>
    </row>
    <row r="659" spans="76:158">
      <c r="BX659" s="1446"/>
      <c r="EG659" s="1446"/>
      <c r="FB659" s="1446"/>
    </row>
    <row r="660" spans="76:158">
      <c r="BX660" s="1446"/>
      <c r="EG660" s="1446"/>
      <c r="FB660" s="1446"/>
    </row>
    <row r="661" spans="76:158">
      <c r="BX661" s="1446"/>
      <c r="EG661" s="1446"/>
      <c r="FB661" s="1446"/>
    </row>
    <row r="662" spans="76:158">
      <c r="BX662" s="1446"/>
      <c r="EG662" s="1446"/>
      <c r="FB662" s="1446"/>
    </row>
    <row r="663" spans="76:158">
      <c r="BX663" s="1446"/>
      <c r="EG663" s="1446"/>
      <c r="FB663" s="1446"/>
    </row>
    <row r="664" spans="76:158">
      <c r="BX664" s="1446"/>
      <c r="EG664" s="1446"/>
      <c r="FB664" s="1446"/>
    </row>
    <row r="665" spans="76:158">
      <c r="BX665" s="1446"/>
      <c r="EG665" s="1446"/>
      <c r="FB665" s="1446"/>
    </row>
    <row r="666" spans="76:158">
      <c r="BX666" s="1446"/>
      <c r="EG666" s="1446"/>
      <c r="FB666" s="1446"/>
    </row>
    <row r="667" spans="76:158">
      <c r="BX667" s="1446"/>
      <c r="EG667" s="1446"/>
      <c r="FB667" s="1446"/>
    </row>
    <row r="668" spans="76:158">
      <c r="BX668" s="1446"/>
      <c r="EG668" s="1446"/>
      <c r="FB668" s="1446"/>
    </row>
    <row r="669" spans="76:158">
      <c r="BX669" s="1446"/>
      <c r="EG669" s="1446"/>
      <c r="FB669" s="1446"/>
    </row>
    <row r="670" spans="76:158">
      <c r="BX670" s="1446"/>
      <c r="EG670" s="1446"/>
      <c r="FB670" s="1446"/>
    </row>
    <row r="671" spans="76:158">
      <c r="BX671" s="1446"/>
      <c r="EG671" s="1446"/>
      <c r="FB671" s="1446"/>
    </row>
    <row r="672" spans="76:158">
      <c r="BX672" s="1446"/>
      <c r="EG672" s="1446"/>
      <c r="FB672" s="1446"/>
    </row>
    <row r="673" spans="76:158">
      <c r="BX673" s="1446"/>
      <c r="EG673" s="1446"/>
      <c r="FB673" s="1446"/>
    </row>
    <row r="674" spans="76:158">
      <c r="BX674" s="1446"/>
      <c r="EG674" s="1446"/>
      <c r="FB674" s="1446"/>
    </row>
    <row r="675" spans="76:158">
      <c r="BX675" s="1446"/>
      <c r="EG675" s="1446"/>
      <c r="FB675" s="1446"/>
    </row>
    <row r="676" spans="76:158">
      <c r="BX676" s="1446"/>
      <c r="EG676" s="1446"/>
      <c r="FB676" s="1446"/>
    </row>
    <row r="677" spans="76:158">
      <c r="BX677" s="1446"/>
      <c r="EG677" s="1446"/>
      <c r="FB677" s="1446"/>
    </row>
    <row r="678" spans="76:158">
      <c r="BX678" s="1446"/>
      <c r="EG678" s="1446"/>
      <c r="FB678" s="1446"/>
    </row>
    <row r="679" spans="76:158">
      <c r="BX679" s="1446"/>
      <c r="EG679" s="1446"/>
      <c r="FB679" s="1446"/>
    </row>
    <row r="680" spans="76:158">
      <c r="BX680" s="1446"/>
      <c r="EG680" s="1446"/>
      <c r="FB680" s="1446"/>
    </row>
    <row r="681" spans="76:158">
      <c r="BX681" s="1446"/>
      <c r="EG681" s="1446"/>
      <c r="FB681" s="1446"/>
    </row>
    <row r="682" spans="76:158">
      <c r="BX682" s="1446"/>
      <c r="EG682" s="1446"/>
      <c r="FB682" s="1446"/>
    </row>
    <row r="683" spans="76:158">
      <c r="BX683" s="1446"/>
      <c r="EG683" s="1446"/>
      <c r="FB683" s="1446"/>
    </row>
    <row r="684" spans="76:158">
      <c r="BX684" s="1446"/>
      <c r="EG684" s="1446"/>
      <c r="FB684" s="1446"/>
    </row>
    <row r="685" spans="76:158">
      <c r="BX685" s="1446"/>
      <c r="EG685" s="1446"/>
      <c r="FB685" s="1446"/>
    </row>
    <row r="686" spans="76:158">
      <c r="BX686" s="1446"/>
      <c r="EG686" s="1446"/>
      <c r="FB686" s="1446"/>
    </row>
    <row r="687" spans="76:158">
      <c r="BX687" s="1446"/>
      <c r="EG687" s="1446"/>
      <c r="FB687" s="1446"/>
    </row>
    <row r="688" spans="76:158">
      <c r="BX688" s="1446"/>
      <c r="EG688" s="1446"/>
      <c r="FB688" s="1446"/>
    </row>
    <row r="689" spans="76:158">
      <c r="BX689" s="1446"/>
      <c r="EG689" s="1446"/>
      <c r="FB689" s="1446"/>
    </row>
    <row r="690" spans="76:158">
      <c r="BX690" s="1446"/>
      <c r="EG690" s="1446"/>
      <c r="FB690" s="1446"/>
    </row>
    <row r="691" spans="76:158">
      <c r="BX691" s="1446"/>
      <c r="EG691" s="1446"/>
      <c r="FB691" s="1446"/>
    </row>
    <row r="692" spans="76:158">
      <c r="BX692" s="1446"/>
      <c r="EG692" s="1446"/>
      <c r="FB692" s="1446"/>
    </row>
    <row r="693" spans="76:158">
      <c r="BX693" s="1446"/>
      <c r="EG693" s="1446"/>
      <c r="FB693" s="1446"/>
    </row>
    <row r="694" spans="76:158">
      <c r="BX694" s="1446"/>
      <c r="EG694" s="1446"/>
      <c r="FB694" s="1446"/>
    </row>
    <row r="695" spans="76:158">
      <c r="BX695" s="1446"/>
      <c r="EG695" s="1446"/>
      <c r="FB695" s="1446"/>
    </row>
    <row r="696" spans="76:158">
      <c r="BX696" s="1446"/>
      <c r="EG696" s="1446"/>
      <c r="FB696" s="1446"/>
    </row>
    <row r="697" spans="76:158">
      <c r="BX697" s="1446"/>
      <c r="EG697" s="1446"/>
      <c r="FB697" s="1446"/>
    </row>
    <row r="698" spans="76:158">
      <c r="BX698" s="1446"/>
      <c r="EG698" s="1446"/>
      <c r="FB698" s="1446"/>
    </row>
    <row r="699" spans="76:158">
      <c r="BX699" s="1446"/>
      <c r="EG699" s="1446"/>
      <c r="FB699" s="1446"/>
    </row>
    <row r="700" spans="76:158">
      <c r="BX700" s="1446"/>
      <c r="EG700" s="1446"/>
      <c r="FB700" s="1446"/>
    </row>
    <row r="701" spans="76:158">
      <c r="BX701" s="1446"/>
      <c r="EG701" s="1446"/>
      <c r="FB701" s="1446"/>
    </row>
    <row r="702" spans="76:158">
      <c r="BX702" s="1446"/>
      <c r="EG702" s="1446"/>
      <c r="FB702" s="1446"/>
    </row>
    <row r="703" spans="76:158">
      <c r="BX703" s="1446"/>
      <c r="EG703" s="1446"/>
      <c r="FB703" s="1446"/>
    </row>
    <row r="704" spans="76:158">
      <c r="BX704" s="1446"/>
      <c r="EG704" s="1446"/>
      <c r="FB704" s="1446"/>
    </row>
    <row r="705" spans="76:158">
      <c r="BX705" s="1446"/>
      <c r="EG705" s="1446"/>
      <c r="FB705" s="1446"/>
    </row>
    <row r="706" spans="76:158">
      <c r="BX706" s="1446"/>
      <c r="EG706" s="1446"/>
      <c r="FB706" s="1446"/>
    </row>
    <row r="707" spans="76:158">
      <c r="BX707" s="1446"/>
      <c r="EG707" s="1446"/>
      <c r="FB707" s="1446"/>
    </row>
    <row r="708" spans="76:158">
      <c r="BX708" s="1446"/>
      <c r="EG708" s="1446"/>
      <c r="FB708" s="1446"/>
    </row>
    <row r="709" spans="76:158">
      <c r="BX709" s="1446"/>
      <c r="EG709" s="1446"/>
      <c r="FB709" s="1446"/>
    </row>
    <row r="710" spans="76:158">
      <c r="BX710" s="1446"/>
      <c r="EG710" s="1446"/>
      <c r="FB710" s="1446"/>
    </row>
    <row r="711" spans="76:158">
      <c r="BX711" s="1446"/>
      <c r="EG711" s="1446"/>
      <c r="FB711" s="1446"/>
    </row>
    <row r="712" spans="76:158">
      <c r="BX712" s="1446"/>
      <c r="EG712" s="1446"/>
      <c r="FB712" s="1446"/>
    </row>
    <row r="713" spans="76:158">
      <c r="BX713" s="1446"/>
      <c r="EG713" s="1446"/>
      <c r="FB713" s="1446"/>
    </row>
    <row r="714" spans="76:158">
      <c r="BX714" s="1446"/>
      <c r="EG714" s="1446"/>
      <c r="FB714" s="1446"/>
    </row>
    <row r="715" spans="76:158">
      <c r="BX715" s="1446"/>
      <c r="EG715" s="1446"/>
      <c r="FB715" s="1446"/>
    </row>
    <row r="716" spans="76:158">
      <c r="BX716" s="1446"/>
      <c r="EG716" s="1446"/>
      <c r="FB716" s="1446"/>
    </row>
    <row r="717" spans="76:158">
      <c r="BX717" s="1446"/>
      <c r="EG717" s="1446"/>
      <c r="FB717" s="1446"/>
    </row>
    <row r="718" spans="76:158">
      <c r="BX718" s="1446"/>
      <c r="EG718" s="1446"/>
      <c r="FB718" s="1446"/>
    </row>
    <row r="719" spans="76:158">
      <c r="BX719" s="1446"/>
      <c r="EG719" s="1446"/>
      <c r="FB719" s="1446"/>
    </row>
    <row r="720" spans="76:158">
      <c r="BX720" s="1446"/>
      <c r="EG720" s="1446"/>
      <c r="FB720" s="1446"/>
    </row>
    <row r="721" spans="76:158">
      <c r="BX721" s="1446"/>
      <c r="EG721" s="1446"/>
      <c r="FB721" s="1446"/>
    </row>
    <row r="722" spans="76:158">
      <c r="BX722" s="1446"/>
      <c r="EG722" s="1446"/>
      <c r="FB722" s="1446"/>
    </row>
    <row r="723" spans="76:158">
      <c r="BX723" s="1446"/>
      <c r="EG723" s="1446"/>
      <c r="FB723" s="1446"/>
    </row>
    <row r="724" spans="76:158">
      <c r="BX724" s="1446"/>
      <c r="EG724" s="1446"/>
      <c r="FB724" s="1446"/>
    </row>
    <row r="725" spans="76:158">
      <c r="BX725" s="1446"/>
      <c r="EG725" s="1446"/>
      <c r="FB725" s="1446"/>
    </row>
    <row r="726" spans="76:158">
      <c r="BX726" s="1446"/>
      <c r="EG726" s="1446"/>
      <c r="FB726" s="1446"/>
    </row>
    <row r="727" spans="76:158">
      <c r="BX727" s="1446"/>
      <c r="EG727" s="1446"/>
      <c r="FB727" s="1446"/>
    </row>
    <row r="728" spans="76:158">
      <c r="BX728" s="1446"/>
      <c r="EG728" s="1446"/>
      <c r="FB728" s="1446"/>
    </row>
    <row r="729" spans="76:158">
      <c r="BX729" s="1446"/>
      <c r="EG729" s="1446"/>
      <c r="FB729" s="1446"/>
    </row>
    <row r="730" spans="76:158">
      <c r="BX730" s="1446"/>
      <c r="EG730" s="1446"/>
      <c r="FB730" s="1446"/>
    </row>
    <row r="731" spans="76:158">
      <c r="BX731" s="1446"/>
      <c r="EG731" s="1446"/>
      <c r="FB731" s="1446"/>
    </row>
    <row r="732" spans="76:158">
      <c r="BX732" s="1446"/>
      <c r="EG732" s="1446"/>
      <c r="FB732" s="1446"/>
    </row>
    <row r="733" spans="76:158">
      <c r="BX733" s="1446"/>
      <c r="EG733" s="1446"/>
      <c r="FB733" s="1446"/>
    </row>
    <row r="734" spans="76:158">
      <c r="BX734" s="1446"/>
      <c r="EG734" s="1446"/>
      <c r="FB734" s="1446"/>
    </row>
    <row r="735" spans="76:158">
      <c r="BX735" s="1446"/>
      <c r="EG735" s="1446"/>
      <c r="FB735" s="1446"/>
    </row>
    <row r="736" spans="76:158">
      <c r="BX736" s="1446"/>
      <c r="EG736" s="1446"/>
      <c r="FB736" s="1446"/>
    </row>
    <row r="737" spans="76:158">
      <c r="BX737" s="1446"/>
      <c r="EG737" s="1446"/>
      <c r="FB737" s="1446"/>
    </row>
    <row r="738" spans="76:158">
      <c r="BX738" s="1446"/>
      <c r="EG738" s="1446"/>
      <c r="FB738" s="1446"/>
    </row>
    <row r="739" spans="76:158">
      <c r="BX739" s="1446"/>
      <c r="EG739" s="1446"/>
      <c r="FB739" s="1446"/>
    </row>
    <row r="740" spans="76:158">
      <c r="BX740" s="1446"/>
      <c r="EG740" s="1446"/>
      <c r="FB740" s="1446"/>
    </row>
    <row r="741" spans="76:158">
      <c r="BX741" s="1446"/>
      <c r="EG741" s="1446"/>
      <c r="FB741" s="1446"/>
    </row>
    <row r="742" spans="76:158">
      <c r="BX742" s="1446"/>
      <c r="EG742" s="1446"/>
      <c r="FB742" s="1446"/>
    </row>
    <row r="743" spans="76:158">
      <c r="BX743" s="1446"/>
      <c r="EG743" s="1446"/>
      <c r="FB743" s="1446"/>
    </row>
    <row r="744" spans="76:158">
      <c r="BX744" s="1446"/>
      <c r="EG744" s="1446"/>
      <c r="FB744" s="1446"/>
    </row>
    <row r="745" spans="76:158">
      <c r="BX745" s="1446"/>
      <c r="EG745" s="1446"/>
      <c r="FB745" s="1446"/>
    </row>
    <row r="746" spans="76:158">
      <c r="BX746" s="1446"/>
      <c r="EG746" s="1446"/>
      <c r="FB746" s="1446"/>
    </row>
    <row r="747" spans="76:158">
      <c r="BX747" s="1446"/>
      <c r="EG747" s="1446"/>
      <c r="FB747" s="1446"/>
    </row>
    <row r="748" spans="76:158">
      <c r="BX748" s="1446"/>
      <c r="EG748" s="1446"/>
      <c r="FB748" s="1446"/>
    </row>
    <row r="749" spans="76:158">
      <c r="BX749" s="1446"/>
      <c r="EG749" s="1446"/>
      <c r="FB749" s="1446"/>
    </row>
    <row r="750" spans="76:158">
      <c r="BX750" s="1446"/>
      <c r="EG750" s="1446"/>
      <c r="FB750" s="1446"/>
    </row>
    <row r="751" spans="76:158">
      <c r="BX751" s="1446"/>
      <c r="EG751" s="1446"/>
      <c r="FB751" s="1446"/>
    </row>
    <row r="752" spans="76:158">
      <c r="BX752" s="1446"/>
      <c r="EG752" s="1446"/>
      <c r="FB752" s="1446"/>
    </row>
    <row r="753" spans="76:158">
      <c r="BX753" s="1446"/>
      <c r="EG753" s="1446"/>
      <c r="FB753" s="1446"/>
    </row>
    <row r="754" spans="76:158">
      <c r="BX754" s="1446"/>
      <c r="EG754" s="1446"/>
      <c r="FB754" s="1446"/>
    </row>
    <row r="755" spans="76:158">
      <c r="BX755" s="1446"/>
      <c r="EG755" s="1446"/>
      <c r="FB755" s="1446"/>
    </row>
    <row r="756" spans="76:158">
      <c r="BX756" s="1446"/>
      <c r="EG756" s="1446"/>
      <c r="FB756" s="1446"/>
    </row>
    <row r="757" spans="76:158">
      <c r="BX757" s="1446"/>
      <c r="EG757" s="1446"/>
      <c r="FB757" s="1446"/>
    </row>
    <row r="758" spans="76:158">
      <c r="BX758" s="1446"/>
      <c r="EG758" s="1446"/>
      <c r="FB758" s="1446"/>
    </row>
    <row r="759" spans="76:158">
      <c r="BX759" s="1446"/>
      <c r="EG759" s="1446"/>
      <c r="FB759" s="1446"/>
    </row>
    <row r="760" spans="76:158">
      <c r="BX760" s="1446"/>
      <c r="EG760" s="1446"/>
      <c r="FB760" s="1446"/>
    </row>
    <row r="761" spans="76:158">
      <c r="BX761" s="1446"/>
      <c r="EG761" s="1446"/>
      <c r="FB761" s="1446"/>
    </row>
    <row r="762" spans="76:158">
      <c r="BX762" s="1446"/>
      <c r="EG762" s="1446"/>
      <c r="FB762" s="1446"/>
    </row>
    <row r="763" spans="76:158">
      <c r="BX763" s="1446"/>
      <c r="EG763" s="1446"/>
      <c r="FB763" s="1446"/>
    </row>
    <row r="764" spans="76:158">
      <c r="BX764" s="1446"/>
      <c r="EG764" s="1446"/>
      <c r="FB764" s="1446"/>
    </row>
    <row r="765" spans="76:158">
      <c r="BX765" s="1446"/>
      <c r="EG765" s="1446"/>
      <c r="FB765" s="1446"/>
    </row>
    <row r="766" spans="76:158">
      <c r="BX766" s="1446"/>
      <c r="EG766" s="1446"/>
      <c r="FB766" s="1446"/>
    </row>
    <row r="767" spans="76:158">
      <c r="BX767" s="1446"/>
      <c r="EG767" s="1446"/>
      <c r="FB767" s="1446"/>
    </row>
    <row r="768" spans="76:158">
      <c r="BX768" s="1446"/>
      <c r="EG768" s="1446"/>
      <c r="FB768" s="1446"/>
    </row>
    <row r="769" spans="76:158">
      <c r="BX769" s="1446"/>
      <c r="EG769" s="1446"/>
      <c r="FB769" s="1446"/>
    </row>
    <row r="770" spans="76:158">
      <c r="BX770" s="1446"/>
      <c r="EG770" s="1446"/>
      <c r="FB770" s="1446"/>
    </row>
    <row r="771" spans="76:158">
      <c r="BX771" s="1446"/>
      <c r="EG771" s="1446"/>
      <c r="FB771" s="1446"/>
    </row>
    <row r="772" spans="76:158">
      <c r="BX772" s="1446"/>
      <c r="EG772" s="1446"/>
      <c r="FB772" s="1446"/>
    </row>
    <row r="773" spans="76:158">
      <c r="BX773" s="1446"/>
      <c r="EG773" s="1446"/>
      <c r="FB773" s="1446"/>
    </row>
    <row r="774" spans="76:158">
      <c r="BX774" s="1446"/>
      <c r="EG774" s="1446"/>
      <c r="FB774" s="1446"/>
    </row>
    <row r="775" spans="76:158">
      <c r="BX775" s="1446"/>
      <c r="EG775" s="1446"/>
      <c r="FB775" s="1446"/>
    </row>
    <row r="776" spans="76:158">
      <c r="BX776" s="1446"/>
      <c r="EG776" s="1446"/>
      <c r="FB776" s="1446"/>
    </row>
    <row r="777" spans="76:158">
      <c r="BX777" s="1446"/>
      <c r="EG777" s="1446"/>
      <c r="FB777" s="1446"/>
    </row>
    <row r="778" spans="76:158">
      <c r="BX778" s="1446"/>
      <c r="EG778" s="1446"/>
      <c r="FB778" s="1446"/>
    </row>
    <row r="779" spans="76:158">
      <c r="BX779" s="1446"/>
      <c r="EG779" s="1446"/>
      <c r="FB779" s="1446"/>
    </row>
    <row r="780" spans="76:158">
      <c r="BX780" s="1446"/>
      <c r="EG780" s="1446"/>
      <c r="FB780" s="1446"/>
    </row>
    <row r="781" spans="76:158">
      <c r="BX781" s="1446"/>
      <c r="EG781" s="1446"/>
      <c r="FB781" s="1446"/>
    </row>
    <row r="782" spans="76:158">
      <c r="BX782" s="1446"/>
      <c r="EG782" s="1446"/>
      <c r="FB782" s="1446"/>
    </row>
    <row r="783" spans="76:158">
      <c r="BX783" s="1446"/>
      <c r="EG783" s="1446"/>
      <c r="FB783" s="1446"/>
    </row>
    <row r="784" spans="76:158">
      <c r="BX784" s="1446"/>
      <c r="EG784" s="1446"/>
      <c r="FB784" s="1446"/>
    </row>
    <row r="785" spans="76:158">
      <c r="BX785" s="1446"/>
      <c r="EG785" s="1446"/>
      <c r="FB785" s="1446"/>
    </row>
    <row r="786" spans="76:158">
      <c r="BX786" s="1446"/>
      <c r="EG786" s="1446"/>
      <c r="FB786" s="1446"/>
    </row>
    <row r="787" spans="76:158">
      <c r="BX787" s="1446"/>
      <c r="EG787" s="1446"/>
      <c r="FB787" s="1446"/>
    </row>
    <row r="788" spans="76:158">
      <c r="BX788" s="1446"/>
      <c r="EG788" s="1446"/>
      <c r="FB788" s="1446"/>
    </row>
    <row r="789" spans="76:158">
      <c r="BX789" s="1446"/>
      <c r="EG789" s="1446"/>
      <c r="FB789" s="1446"/>
    </row>
    <row r="790" spans="76:158">
      <c r="BX790" s="1446"/>
      <c r="EG790" s="1446"/>
      <c r="FB790" s="1446"/>
    </row>
    <row r="791" spans="76:158">
      <c r="BX791" s="1446"/>
      <c r="EG791" s="1446"/>
      <c r="FB791" s="1446"/>
    </row>
    <row r="792" spans="76:158">
      <c r="BX792" s="1446"/>
      <c r="EG792" s="1446"/>
      <c r="FB792" s="1446"/>
    </row>
    <row r="793" spans="76:158">
      <c r="BX793" s="1446"/>
      <c r="EG793" s="1446"/>
      <c r="FB793" s="1446"/>
    </row>
    <row r="794" spans="76:158">
      <c r="BX794" s="1446"/>
      <c r="EG794" s="1446"/>
      <c r="FB794" s="1446"/>
    </row>
    <row r="795" spans="76:158">
      <c r="BX795" s="1446"/>
      <c r="EG795" s="1446"/>
      <c r="FB795" s="1446"/>
    </row>
    <row r="796" spans="76:158">
      <c r="BX796" s="1446"/>
      <c r="EG796" s="1446"/>
      <c r="FB796" s="1446"/>
    </row>
    <row r="797" spans="76:158">
      <c r="BX797" s="1446"/>
      <c r="EG797" s="1446"/>
      <c r="FB797" s="1446"/>
    </row>
    <row r="798" spans="76:158">
      <c r="BX798" s="1446"/>
      <c r="EG798" s="1446"/>
      <c r="FB798" s="1446"/>
    </row>
    <row r="799" spans="76:158">
      <c r="BX799" s="1446"/>
      <c r="EG799" s="1446"/>
      <c r="FB799" s="1446"/>
    </row>
    <row r="800" spans="76:158">
      <c r="BX800" s="1446"/>
      <c r="EG800" s="1446"/>
      <c r="FB800" s="1446"/>
    </row>
    <row r="801" spans="76:158">
      <c r="BX801" s="1446"/>
      <c r="EG801" s="1446"/>
      <c r="FB801" s="1446"/>
    </row>
    <row r="802" spans="76:158">
      <c r="BX802" s="1446"/>
      <c r="EG802" s="1446"/>
      <c r="FB802" s="1446"/>
    </row>
    <row r="803" spans="76:158">
      <c r="BX803" s="1446"/>
      <c r="EG803" s="1446"/>
      <c r="FB803" s="1446"/>
    </row>
    <row r="804" spans="76:158">
      <c r="BX804" s="1446"/>
      <c r="EG804" s="1446"/>
      <c r="FB804" s="1446"/>
    </row>
    <row r="805" spans="76:158">
      <c r="BX805" s="1446"/>
      <c r="EG805" s="1446"/>
      <c r="FB805" s="1446"/>
    </row>
    <row r="806" spans="76:158">
      <c r="BX806" s="1446"/>
      <c r="EG806" s="1446"/>
      <c r="FB806" s="1446"/>
    </row>
    <row r="807" spans="76:158">
      <c r="BX807" s="1446"/>
      <c r="EG807" s="1446"/>
      <c r="FB807" s="1446"/>
    </row>
    <row r="808" spans="76:158">
      <c r="BX808" s="1446"/>
      <c r="EG808" s="1446"/>
      <c r="FB808" s="1446"/>
    </row>
    <row r="809" spans="76:158">
      <c r="BX809" s="1446"/>
      <c r="EG809" s="1446"/>
      <c r="FB809" s="1446"/>
    </row>
    <row r="810" spans="76:158">
      <c r="BX810" s="1446"/>
      <c r="EG810" s="1446"/>
      <c r="FB810" s="1446"/>
    </row>
    <row r="811" spans="76:158">
      <c r="BX811" s="1446"/>
      <c r="EG811" s="1446"/>
      <c r="FB811" s="1446"/>
    </row>
    <row r="812" spans="76:158">
      <c r="BX812" s="1446"/>
      <c r="EG812" s="1446"/>
      <c r="FB812" s="1446"/>
    </row>
    <row r="813" spans="76:158">
      <c r="BX813" s="1446"/>
      <c r="EG813" s="1446"/>
      <c r="FB813" s="1446"/>
    </row>
    <row r="814" spans="76:158">
      <c r="BX814" s="1446"/>
      <c r="EG814" s="1446"/>
      <c r="FB814" s="1446"/>
    </row>
    <row r="815" spans="76:158">
      <c r="BX815" s="1446"/>
      <c r="EG815" s="1446"/>
      <c r="FB815" s="1446"/>
    </row>
    <row r="816" spans="76:158">
      <c r="BX816" s="1446"/>
      <c r="EG816" s="1446"/>
      <c r="FB816" s="1446"/>
    </row>
    <row r="817" spans="76:158">
      <c r="BX817" s="1446"/>
      <c r="EG817" s="1446"/>
      <c r="FB817" s="1446"/>
    </row>
    <row r="818" spans="76:158">
      <c r="BX818" s="1446"/>
      <c r="EG818" s="1446"/>
      <c r="FB818" s="1446"/>
    </row>
    <row r="819" spans="76:158">
      <c r="BX819" s="1446"/>
      <c r="EG819" s="1446"/>
      <c r="FB819" s="1446"/>
    </row>
    <row r="820" spans="76:158">
      <c r="BX820" s="1446"/>
      <c r="EG820" s="1446"/>
      <c r="FB820" s="1446"/>
    </row>
    <row r="821" spans="76:158">
      <c r="BX821" s="1446"/>
      <c r="EG821" s="1446"/>
      <c r="FB821" s="1446"/>
    </row>
    <row r="822" spans="76:158">
      <c r="BX822" s="1446"/>
      <c r="EG822" s="1446"/>
      <c r="FB822" s="1446"/>
    </row>
    <row r="823" spans="76:158">
      <c r="BX823" s="1446"/>
      <c r="EG823" s="1446"/>
      <c r="FB823" s="1446"/>
    </row>
    <row r="824" spans="76:158">
      <c r="BX824" s="1446"/>
      <c r="EG824" s="1446"/>
      <c r="FB824" s="1446"/>
    </row>
    <row r="825" spans="76:158">
      <c r="BX825" s="1446"/>
      <c r="EG825" s="1446"/>
      <c r="FB825" s="1446"/>
    </row>
    <row r="826" spans="76:158">
      <c r="BX826" s="1446"/>
      <c r="EG826" s="1446"/>
      <c r="FB826" s="1446"/>
    </row>
    <row r="827" spans="76:158">
      <c r="BX827" s="1446"/>
      <c r="EG827" s="1446"/>
      <c r="FB827" s="1446"/>
    </row>
    <row r="828" spans="76:158">
      <c r="BX828" s="1446"/>
      <c r="EG828" s="1446"/>
      <c r="FB828" s="1446"/>
    </row>
    <row r="829" spans="76:158">
      <c r="BX829" s="1446"/>
      <c r="EG829" s="1446"/>
      <c r="FB829" s="1446"/>
    </row>
    <row r="830" spans="76:158">
      <c r="BX830" s="1446"/>
      <c r="EG830" s="1446"/>
      <c r="FB830" s="1446"/>
    </row>
    <row r="831" spans="76:158">
      <c r="BX831" s="1446"/>
      <c r="EG831" s="1446"/>
      <c r="FB831" s="1446"/>
    </row>
    <row r="832" spans="76:158">
      <c r="BX832" s="1446"/>
      <c r="EG832" s="1446"/>
      <c r="FB832" s="1446"/>
    </row>
    <row r="833" spans="76:158">
      <c r="BX833" s="1446"/>
      <c r="EG833" s="1446"/>
      <c r="FB833" s="1446"/>
    </row>
    <row r="834" spans="76:158">
      <c r="BX834" s="1446"/>
      <c r="EG834" s="1446"/>
      <c r="FB834" s="1446"/>
    </row>
    <row r="835" spans="76:158">
      <c r="BX835" s="1446"/>
      <c r="EG835" s="1446"/>
      <c r="FB835" s="1446"/>
    </row>
    <row r="836" spans="76:158">
      <c r="BX836" s="1446"/>
      <c r="EG836" s="1446"/>
      <c r="FB836" s="1446"/>
    </row>
    <row r="837" spans="76:158">
      <c r="BX837" s="1446"/>
      <c r="EG837" s="1446"/>
      <c r="FB837" s="1446"/>
    </row>
    <row r="838" spans="76:158">
      <c r="BX838" s="1446"/>
      <c r="EG838" s="1446"/>
      <c r="FB838" s="1446"/>
    </row>
    <row r="839" spans="76:158">
      <c r="BX839" s="1446"/>
      <c r="EG839" s="1446"/>
      <c r="FB839" s="1446"/>
    </row>
    <row r="840" spans="76:158">
      <c r="BX840" s="1446"/>
      <c r="EG840" s="1446"/>
      <c r="FB840" s="1446"/>
    </row>
    <row r="841" spans="76:158">
      <c r="BX841" s="1446"/>
      <c r="EG841" s="1446"/>
      <c r="FB841" s="1446"/>
    </row>
    <row r="842" spans="76:158">
      <c r="BX842" s="1446"/>
      <c r="EG842" s="1446"/>
      <c r="FB842" s="1446"/>
    </row>
    <row r="843" spans="76:158">
      <c r="BX843" s="1446"/>
      <c r="EG843" s="1446"/>
      <c r="FB843" s="1446"/>
    </row>
    <row r="844" spans="76:158">
      <c r="BX844" s="1446"/>
      <c r="EG844" s="1446"/>
      <c r="FB844" s="1446"/>
    </row>
    <row r="845" spans="76:158">
      <c r="BX845" s="1446"/>
      <c r="EG845" s="1446"/>
      <c r="FB845" s="1446"/>
    </row>
    <row r="846" spans="76:158">
      <c r="BX846" s="1446"/>
      <c r="EG846" s="1446"/>
      <c r="FB846" s="1446"/>
    </row>
    <row r="847" spans="76:158">
      <c r="BX847" s="1446"/>
      <c r="EG847" s="1446"/>
      <c r="FB847" s="1446"/>
    </row>
    <row r="848" spans="76:158">
      <c r="BX848" s="1446"/>
      <c r="EG848" s="1446"/>
      <c r="FB848" s="1446"/>
    </row>
    <row r="849" spans="76:158">
      <c r="BX849" s="1446"/>
      <c r="EG849" s="1446"/>
      <c r="FB849" s="1446"/>
    </row>
    <row r="850" spans="76:158">
      <c r="BX850" s="1446"/>
      <c r="EG850" s="1446"/>
      <c r="FB850" s="1446"/>
    </row>
    <row r="851" spans="76:158">
      <c r="BX851" s="1446"/>
      <c r="EG851" s="1446"/>
      <c r="FB851" s="1446"/>
    </row>
    <row r="852" spans="76:158">
      <c r="BX852" s="1446"/>
      <c r="EG852" s="1446"/>
      <c r="FB852" s="1446"/>
    </row>
    <row r="853" spans="76:158">
      <c r="BX853" s="1446"/>
      <c r="EG853" s="1446"/>
      <c r="FB853" s="1446"/>
    </row>
    <row r="854" spans="76:158">
      <c r="BX854" s="1446"/>
      <c r="EG854" s="1446"/>
      <c r="FB854" s="1446"/>
    </row>
    <row r="855" spans="76:158">
      <c r="BX855" s="1446"/>
      <c r="EG855" s="1446"/>
      <c r="FB855" s="1446"/>
    </row>
    <row r="856" spans="76:158">
      <c r="BX856" s="1446"/>
      <c r="EG856" s="1446"/>
      <c r="FB856" s="1446"/>
    </row>
    <row r="857" spans="76:158">
      <c r="BX857" s="1446"/>
      <c r="EG857" s="1446"/>
      <c r="FB857" s="1446"/>
    </row>
    <row r="858" spans="76:158">
      <c r="BX858" s="1446"/>
      <c r="EG858" s="1446"/>
      <c r="FB858" s="1446"/>
    </row>
    <row r="859" spans="76:158">
      <c r="BX859" s="1446"/>
      <c r="EG859" s="1446"/>
      <c r="FB859" s="1446"/>
    </row>
    <row r="860" spans="76:158">
      <c r="BX860" s="1446"/>
      <c r="EG860" s="1446"/>
      <c r="FB860" s="1446"/>
    </row>
    <row r="861" spans="76:158">
      <c r="BX861" s="1446"/>
      <c r="EG861" s="1446"/>
      <c r="FB861" s="1446"/>
    </row>
    <row r="862" spans="76:158">
      <c r="BX862" s="1446"/>
      <c r="EG862" s="1446"/>
      <c r="FB862" s="1446"/>
    </row>
    <row r="863" spans="76:158">
      <c r="BX863" s="1446"/>
      <c r="EG863" s="1446"/>
      <c r="FB863" s="1446"/>
    </row>
    <row r="864" spans="76:158">
      <c r="BX864" s="1446"/>
      <c r="EG864" s="1446"/>
      <c r="FB864" s="1446"/>
    </row>
    <row r="865" spans="76:158">
      <c r="BX865" s="1446"/>
      <c r="EG865" s="1446"/>
      <c r="FB865" s="1446"/>
    </row>
    <row r="866" spans="76:158">
      <c r="BX866" s="1446"/>
      <c r="EG866" s="1446"/>
      <c r="FB866" s="1446"/>
    </row>
    <row r="867" spans="76:158">
      <c r="BX867" s="1446"/>
      <c r="EG867" s="1446"/>
      <c r="FB867" s="1446"/>
    </row>
    <row r="868" spans="76:158">
      <c r="BX868" s="1446"/>
      <c r="EG868" s="1446"/>
      <c r="FB868" s="1446"/>
    </row>
    <row r="869" spans="76:158">
      <c r="BX869" s="1446"/>
      <c r="EG869" s="1446"/>
      <c r="FB869" s="1446"/>
    </row>
    <row r="870" spans="76:158">
      <c r="BX870" s="1446"/>
      <c r="EG870" s="1446"/>
      <c r="FB870" s="1446"/>
    </row>
    <row r="871" spans="76:158">
      <c r="BX871" s="1446"/>
      <c r="EG871" s="1446"/>
      <c r="FB871" s="1446"/>
    </row>
    <row r="872" spans="76:158">
      <c r="BX872" s="1446"/>
      <c r="EG872" s="1446"/>
      <c r="FB872" s="1446"/>
    </row>
    <row r="873" spans="76:158">
      <c r="BX873" s="1446"/>
      <c r="EG873" s="1446"/>
      <c r="FB873" s="1446"/>
    </row>
    <row r="874" spans="76:158">
      <c r="BX874" s="1446"/>
      <c r="EG874" s="1446"/>
      <c r="FB874" s="1446"/>
    </row>
    <row r="875" spans="76:158">
      <c r="BX875" s="1446"/>
      <c r="EG875" s="1446"/>
      <c r="FB875" s="1446"/>
    </row>
    <row r="876" spans="76:158">
      <c r="BX876" s="1446"/>
      <c r="EG876" s="1446"/>
      <c r="FB876" s="1446"/>
    </row>
    <row r="877" spans="76:158">
      <c r="BX877" s="1446"/>
      <c r="EG877" s="1446"/>
      <c r="FB877" s="1446"/>
    </row>
    <row r="878" spans="76:158">
      <c r="BX878" s="1446"/>
      <c r="EG878" s="1446"/>
      <c r="FB878" s="1446"/>
    </row>
    <row r="879" spans="76:158">
      <c r="BX879" s="1446"/>
      <c r="EG879" s="1446"/>
      <c r="FB879" s="1446"/>
    </row>
    <row r="880" spans="76:158">
      <c r="BX880" s="1446"/>
      <c r="EG880" s="1446"/>
      <c r="FB880" s="1446"/>
    </row>
    <row r="881" spans="76:158">
      <c r="BX881" s="1446"/>
      <c r="EG881" s="1446"/>
      <c r="FB881" s="1446"/>
    </row>
    <row r="882" spans="76:158">
      <c r="BX882" s="1446"/>
      <c r="EG882" s="1446"/>
      <c r="FB882" s="1446"/>
    </row>
    <row r="883" spans="76:158">
      <c r="BX883" s="1446"/>
      <c r="EG883" s="1446"/>
      <c r="FB883" s="1446"/>
    </row>
    <row r="884" spans="76:158">
      <c r="BX884" s="1446"/>
      <c r="EG884" s="1446"/>
      <c r="FB884" s="1446"/>
    </row>
    <row r="885" spans="76:158">
      <c r="BX885" s="1446"/>
      <c r="EG885" s="1446"/>
      <c r="FB885" s="1446"/>
    </row>
    <row r="886" spans="76:158">
      <c r="BX886" s="1446"/>
      <c r="EG886" s="1446"/>
      <c r="FB886" s="1446"/>
    </row>
    <row r="887" spans="76:158">
      <c r="BX887" s="1446"/>
      <c r="EG887" s="1446"/>
      <c r="FB887" s="1446"/>
    </row>
    <row r="888" spans="76:158">
      <c r="BX888" s="1446"/>
      <c r="EG888" s="1446"/>
      <c r="FB888" s="1446"/>
    </row>
    <row r="889" spans="76:158">
      <c r="BX889" s="1446"/>
      <c r="EG889" s="1446"/>
      <c r="FB889" s="1446"/>
    </row>
    <row r="890" spans="76:158">
      <c r="BX890" s="1446"/>
      <c r="EG890" s="1446"/>
      <c r="FB890" s="1446"/>
    </row>
    <row r="891" spans="76:158">
      <c r="BX891" s="1446"/>
      <c r="EG891" s="1446"/>
      <c r="FB891" s="1446"/>
    </row>
    <row r="892" spans="76:158">
      <c r="BX892" s="1446"/>
      <c r="EG892" s="1446"/>
      <c r="FB892" s="1446"/>
    </row>
    <row r="893" spans="76:158">
      <c r="BX893" s="1446"/>
      <c r="EG893" s="1446"/>
      <c r="FB893" s="1446"/>
    </row>
    <row r="894" spans="76:158">
      <c r="BX894" s="1446"/>
      <c r="EG894" s="1446"/>
      <c r="FB894" s="1446"/>
    </row>
    <row r="895" spans="76:158">
      <c r="BX895" s="1446"/>
      <c r="EG895" s="1446"/>
      <c r="FB895" s="1446"/>
    </row>
    <row r="896" spans="76:158">
      <c r="BX896" s="1446"/>
      <c r="EG896" s="1446"/>
      <c r="FB896" s="1446"/>
    </row>
    <row r="897" spans="76:158">
      <c r="BX897" s="1446"/>
      <c r="EG897" s="1446"/>
      <c r="FB897" s="1446"/>
    </row>
    <row r="898" spans="76:158">
      <c r="BX898" s="1446"/>
      <c r="EG898" s="1446"/>
      <c r="FB898" s="1446"/>
    </row>
    <row r="899" spans="76:158">
      <c r="BX899" s="1446"/>
      <c r="EG899" s="1446"/>
      <c r="FB899" s="1446"/>
    </row>
    <row r="900" spans="76:158">
      <c r="BX900" s="1446"/>
      <c r="EG900" s="1446"/>
      <c r="FB900" s="1446"/>
    </row>
    <row r="901" spans="76:158">
      <c r="BX901" s="1446"/>
      <c r="EG901" s="1446"/>
      <c r="FB901" s="1446"/>
    </row>
    <row r="902" spans="76:158">
      <c r="BX902" s="1446"/>
      <c r="EG902" s="1446"/>
      <c r="FB902" s="1446"/>
    </row>
    <row r="903" spans="76:158">
      <c r="BX903" s="1446"/>
      <c r="EG903" s="1446"/>
      <c r="FB903" s="1446"/>
    </row>
    <row r="904" spans="76:158">
      <c r="BX904" s="1446"/>
      <c r="EG904" s="1446"/>
      <c r="FB904" s="1446"/>
    </row>
    <row r="905" spans="76:158">
      <c r="BX905" s="1446"/>
      <c r="EG905" s="1446"/>
      <c r="FB905" s="1446"/>
    </row>
    <row r="906" spans="76:158">
      <c r="BX906" s="1446"/>
      <c r="EG906" s="1446"/>
      <c r="FB906" s="1446"/>
    </row>
    <row r="907" spans="76:158">
      <c r="BX907" s="1446"/>
      <c r="EG907" s="1446"/>
      <c r="FB907" s="1446"/>
    </row>
    <row r="908" spans="76:158">
      <c r="BX908" s="1446"/>
      <c r="EG908" s="1446"/>
      <c r="FB908" s="1446"/>
    </row>
    <row r="909" spans="76:158">
      <c r="BX909" s="1446"/>
      <c r="EG909" s="1446"/>
      <c r="FB909" s="1446"/>
    </row>
    <row r="910" spans="76:158">
      <c r="BX910" s="1446"/>
      <c r="EG910" s="1446"/>
      <c r="FB910" s="1446"/>
    </row>
    <row r="911" spans="76:158">
      <c r="BX911" s="1446"/>
      <c r="EG911" s="1446"/>
      <c r="FB911" s="1446"/>
    </row>
    <row r="912" spans="76:158">
      <c r="BX912" s="1446"/>
      <c r="EG912" s="1446"/>
      <c r="FB912" s="1446"/>
    </row>
    <row r="913" spans="76:158">
      <c r="BX913" s="1446"/>
      <c r="EG913" s="1446"/>
      <c r="FB913" s="1446"/>
    </row>
    <row r="914" spans="76:158">
      <c r="BX914" s="1446"/>
      <c r="EG914" s="1446"/>
      <c r="FB914" s="1446"/>
    </row>
    <row r="915" spans="76:158">
      <c r="BX915" s="1446"/>
      <c r="EG915" s="1446"/>
      <c r="FB915" s="1446"/>
    </row>
    <row r="916" spans="76:158">
      <c r="BX916" s="1446"/>
      <c r="EG916" s="1446"/>
      <c r="FB916" s="1446"/>
    </row>
    <row r="917" spans="76:158">
      <c r="BX917" s="1446"/>
      <c r="EG917" s="1446"/>
      <c r="FB917" s="1446"/>
    </row>
    <row r="918" spans="76:158">
      <c r="BX918" s="1446"/>
      <c r="EG918" s="1446"/>
      <c r="FB918" s="1446"/>
    </row>
    <row r="919" spans="76:158">
      <c r="BX919" s="1446"/>
      <c r="EG919" s="1446"/>
      <c r="FB919" s="1446"/>
    </row>
    <row r="920" spans="76:158">
      <c r="BX920" s="1446"/>
      <c r="EG920" s="1446"/>
      <c r="FB920" s="1446"/>
    </row>
    <row r="921" spans="76:158">
      <c r="BX921" s="1446"/>
      <c r="EG921" s="1446"/>
      <c r="FB921" s="1446"/>
    </row>
    <row r="922" spans="76:158">
      <c r="BX922" s="1446"/>
      <c r="EG922" s="1446"/>
      <c r="FB922" s="1446"/>
    </row>
    <row r="923" spans="76:158">
      <c r="BX923" s="1446"/>
      <c r="EG923" s="1446"/>
      <c r="FB923" s="1446"/>
    </row>
    <row r="924" spans="76:158">
      <c r="BX924" s="1446"/>
      <c r="EG924" s="1446"/>
      <c r="FB924" s="1446"/>
    </row>
    <row r="925" spans="76:158">
      <c r="BX925" s="1446"/>
      <c r="EG925" s="1446"/>
      <c r="FB925" s="1446"/>
    </row>
    <row r="926" spans="76:158">
      <c r="BX926" s="1446"/>
      <c r="EG926" s="1446"/>
      <c r="FB926" s="1446"/>
    </row>
    <row r="927" spans="76:158">
      <c r="BX927" s="1446"/>
      <c r="EG927" s="1446"/>
      <c r="FB927" s="1446"/>
    </row>
    <row r="928" spans="76:158">
      <c r="BX928" s="1446"/>
      <c r="EG928" s="1446"/>
      <c r="FB928" s="1446"/>
    </row>
    <row r="929" spans="76:158">
      <c r="BX929" s="1446"/>
      <c r="EG929" s="1446"/>
      <c r="FB929" s="1446"/>
    </row>
    <row r="930" spans="76:158">
      <c r="BX930" s="1446"/>
      <c r="EG930" s="1446"/>
      <c r="FB930" s="1446"/>
    </row>
    <row r="931" spans="76:158">
      <c r="BX931" s="1446"/>
      <c r="EG931" s="1446"/>
      <c r="FB931" s="1446"/>
    </row>
    <row r="932" spans="76:158">
      <c r="BX932" s="1446"/>
      <c r="EG932" s="1446"/>
      <c r="FB932" s="1446"/>
    </row>
    <row r="933" spans="76:158">
      <c r="BX933" s="1446"/>
      <c r="EG933" s="1446"/>
      <c r="FB933" s="1446"/>
    </row>
    <row r="934" spans="76:158">
      <c r="BX934" s="1446"/>
      <c r="EG934" s="1446"/>
      <c r="FB934" s="1446"/>
    </row>
    <row r="935" spans="76:158">
      <c r="BX935" s="1446"/>
      <c r="EG935" s="1446"/>
      <c r="FB935" s="1446"/>
    </row>
    <row r="936" spans="76:158">
      <c r="BX936" s="1446"/>
      <c r="EG936" s="1446"/>
      <c r="FB936" s="1446"/>
    </row>
    <row r="937" spans="76:158">
      <c r="BX937" s="1446"/>
      <c r="EG937" s="1446"/>
      <c r="FB937" s="1446"/>
    </row>
    <row r="938" spans="76:158">
      <c r="BX938" s="1446"/>
      <c r="EG938" s="1446"/>
      <c r="FB938" s="1446"/>
    </row>
    <row r="939" spans="76:158">
      <c r="BX939" s="1446"/>
      <c r="EG939" s="1446"/>
      <c r="FB939" s="1446"/>
    </row>
    <row r="940" spans="76:158">
      <c r="BX940" s="1446"/>
      <c r="EG940" s="1446"/>
      <c r="FB940" s="1446"/>
    </row>
    <row r="941" spans="76:158">
      <c r="BX941" s="1446"/>
      <c r="EG941" s="1446"/>
      <c r="FB941" s="1446"/>
    </row>
    <row r="942" spans="76:158">
      <c r="BX942" s="1446"/>
      <c r="EG942" s="1446"/>
      <c r="FB942" s="1446"/>
    </row>
    <row r="943" spans="76:158">
      <c r="BX943" s="1446"/>
      <c r="EG943" s="1446"/>
      <c r="FB943" s="1446"/>
    </row>
    <row r="944" spans="76:158">
      <c r="BX944" s="1446"/>
      <c r="EG944" s="1446"/>
      <c r="FB944" s="1446"/>
    </row>
    <row r="945" spans="76:158">
      <c r="BX945" s="1446"/>
      <c r="EG945" s="1446"/>
      <c r="FB945" s="1446"/>
    </row>
    <row r="946" spans="76:158">
      <c r="BX946" s="1446"/>
      <c r="EG946" s="1446"/>
      <c r="FB946" s="1446"/>
    </row>
    <row r="947" spans="76:158">
      <c r="BX947" s="1446"/>
      <c r="EG947" s="1446"/>
      <c r="FB947" s="1446"/>
    </row>
    <row r="948" spans="76:158">
      <c r="BX948" s="1446"/>
      <c r="EG948" s="1446"/>
      <c r="FB948" s="1446"/>
    </row>
    <row r="949" spans="76:158">
      <c r="BX949" s="1446"/>
      <c r="EG949" s="1446"/>
      <c r="FB949" s="1446"/>
    </row>
    <row r="950" spans="76:158">
      <c r="BX950" s="1446"/>
      <c r="EG950" s="1446"/>
      <c r="FB950" s="1446"/>
    </row>
    <row r="951" spans="76:158">
      <c r="BX951" s="1446"/>
      <c r="EG951" s="1446"/>
      <c r="FB951" s="1446"/>
    </row>
    <row r="952" spans="76:158">
      <c r="BX952" s="1446"/>
      <c r="EG952" s="1446"/>
      <c r="FB952" s="1446"/>
    </row>
    <row r="953" spans="76:158">
      <c r="BX953" s="1446"/>
      <c r="EG953" s="1446"/>
      <c r="FB953" s="1446"/>
    </row>
    <row r="954" spans="76:158">
      <c r="BX954" s="1446"/>
      <c r="EG954" s="1446"/>
      <c r="FB954" s="1446"/>
    </row>
    <row r="955" spans="76:158">
      <c r="BX955" s="1446"/>
      <c r="EG955" s="1446"/>
      <c r="FB955" s="1446"/>
    </row>
    <row r="956" spans="76:158">
      <c r="BX956" s="1446"/>
      <c r="EG956" s="1446"/>
      <c r="FB956" s="1446"/>
    </row>
    <row r="957" spans="76:158">
      <c r="BX957" s="1446"/>
      <c r="EG957" s="1446"/>
      <c r="FB957" s="1446"/>
    </row>
    <row r="958" spans="76:158">
      <c r="BX958" s="1446"/>
      <c r="EG958" s="1446"/>
      <c r="FB958" s="1446"/>
    </row>
    <row r="959" spans="76:158">
      <c r="BX959" s="1446"/>
      <c r="EG959" s="1446"/>
      <c r="FB959" s="1446"/>
    </row>
    <row r="960" spans="76:158">
      <c r="BX960" s="1446"/>
      <c r="EG960" s="1446"/>
      <c r="FB960" s="1446"/>
    </row>
    <row r="961" spans="76:158">
      <c r="BX961" s="1446"/>
      <c r="EG961" s="1446"/>
      <c r="FB961" s="1446"/>
    </row>
    <row r="962" spans="76:158">
      <c r="BX962" s="1446"/>
      <c r="EG962" s="1446"/>
      <c r="FB962" s="1446"/>
    </row>
    <row r="963" spans="76:158">
      <c r="BX963" s="1446"/>
      <c r="EG963" s="1446"/>
      <c r="FB963" s="1446"/>
    </row>
    <row r="964" spans="76:158">
      <c r="BX964" s="1446"/>
      <c r="EG964" s="1446"/>
      <c r="FB964" s="1446"/>
    </row>
    <row r="965" spans="76:158">
      <c r="BX965" s="1446"/>
      <c r="EG965" s="1446"/>
      <c r="FB965" s="1446"/>
    </row>
    <row r="966" spans="76:158">
      <c r="BX966" s="1446"/>
      <c r="EG966" s="1446"/>
      <c r="FB966" s="1446"/>
    </row>
    <row r="967" spans="76:158">
      <c r="BX967" s="1446"/>
      <c r="EG967" s="1446"/>
      <c r="FB967" s="1446"/>
    </row>
    <row r="968" spans="76:158">
      <c r="BX968" s="1446"/>
      <c r="EG968" s="1446"/>
      <c r="FB968" s="1446"/>
    </row>
    <row r="969" spans="76:158">
      <c r="BX969" s="1446"/>
      <c r="EG969" s="1446"/>
      <c r="FB969" s="1446"/>
    </row>
    <row r="970" spans="76:158">
      <c r="BX970" s="1446"/>
      <c r="EG970" s="1446"/>
      <c r="FB970" s="1446"/>
    </row>
    <row r="971" spans="76:158">
      <c r="BX971" s="1446"/>
      <c r="EG971" s="1446"/>
      <c r="FB971" s="1446"/>
    </row>
    <row r="972" spans="76:158">
      <c r="BX972" s="1446"/>
      <c r="EG972" s="1446"/>
      <c r="FB972" s="1446"/>
    </row>
    <row r="973" spans="76:158">
      <c r="BX973" s="1446"/>
      <c r="EG973" s="1446"/>
      <c r="FB973" s="1446"/>
    </row>
    <row r="974" spans="76:158">
      <c r="BX974" s="1446"/>
      <c r="EG974" s="1446"/>
      <c r="FB974" s="1446"/>
    </row>
    <row r="975" spans="76:158">
      <c r="BX975" s="1446"/>
      <c r="EG975" s="1446"/>
      <c r="FB975" s="1446"/>
    </row>
    <row r="976" spans="76:158">
      <c r="BX976" s="1446"/>
      <c r="EG976" s="1446"/>
      <c r="FB976" s="1446"/>
    </row>
    <row r="977" spans="76:158">
      <c r="BX977" s="1446"/>
      <c r="EG977" s="1446"/>
      <c r="FB977" s="1446"/>
    </row>
    <row r="978" spans="76:158">
      <c r="BX978" s="1446"/>
      <c r="EG978" s="1446"/>
      <c r="FB978" s="1446"/>
    </row>
    <row r="979" spans="76:158">
      <c r="BX979" s="1446"/>
      <c r="EG979" s="1446"/>
      <c r="FB979" s="1446"/>
    </row>
    <row r="980" spans="76:158">
      <c r="BX980" s="1446"/>
      <c r="EG980" s="1446"/>
      <c r="FB980" s="1446"/>
    </row>
    <row r="981" spans="76:158">
      <c r="BX981" s="1446"/>
      <c r="EG981" s="1446"/>
      <c r="FB981" s="1446"/>
    </row>
    <row r="982" spans="76:158">
      <c r="BX982" s="1446"/>
      <c r="EG982" s="1446"/>
      <c r="FB982" s="1446"/>
    </row>
    <row r="983" spans="76:158">
      <c r="BX983" s="1446"/>
      <c r="EG983" s="1446"/>
      <c r="FB983" s="1446"/>
    </row>
    <row r="984" spans="76:158">
      <c r="BX984" s="1446"/>
      <c r="EG984" s="1446"/>
      <c r="FB984" s="1446"/>
    </row>
    <row r="985" spans="76:158">
      <c r="BX985" s="1446"/>
      <c r="EG985" s="1446"/>
      <c r="FB985" s="1446"/>
    </row>
    <row r="986" spans="76:158">
      <c r="BX986" s="1446"/>
      <c r="EG986" s="1446"/>
      <c r="FB986" s="1446"/>
    </row>
    <row r="987" spans="76:158">
      <c r="BX987" s="1446"/>
      <c r="EG987" s="1446"/>
      <c r="FB987" s="1446"/>
    </row>
    <row r="988" spans="76:158">
      <c r="BX988" s="1446"/>
      <c r="EG988" s="1446"/>
      <c r="FB988" s="1446"/>
    </row>
    <row r="989" spans="76:158">
      <c r="BX989" s="1446"/>
      <c r="EG989" s="1446"/>
      <c r="FB989" s="1446"/>
    </row>
    <row r="990" spans="76:158">
      <c r="BX990" s="1446"/>
      <c r="EG990" s="1446"/>
      <c r="FB990" s="1446"/>
    </row>
    <row r="991" spans="76:158">
      <c r="BX991" s="1446"/>
      <c r="EG991" s="1446"/>
      <c r="FB991" s="1446"/>
    </row>
    <row r="992" spans="76:158">
      <c r="BX992" s="1446"/>
      <c r="EG992" s="1446"/>
      <c r="FB992" s="1446"/>
    </row>
    <row r="993" spans="76:158">
      <c r="BX993" s="1446"/>
      <c r="EG993" s="1446"/>
      <c r="FB993" s="1446"/>
    </row>
    <row r="994" spans="76:158">
      <c r="BX994" s="1446"/>
      <c r="EG994" s="1446"/>
      <c r="FB994" s="1446"/>
    </row>
    <row r="995" spans="76:158">
      <c r="BX995" s="1446"/>
      <c r="EG995" s="1446"/>
      <c r="FB995" s="1446"/>
    </row>
    <row r="996" spans="76:158">
      <c r="BX996" s="1446"/>
      <c r="EG996" s="1446"/>
      <c r="FB996" s="1446"/>
    </row>
    <row r="997" spans="76:158">
      <c r="BX997" s="1446"/>
      <c r="EG997" s="1446"/>
      <c r="FB997" s="1446"/>
    </row>
    <row r="998" spans="76:158">
      <c r="BX998" s="1446"/>
      <c r="EG998" s="1446"/>
      <c r="FB998" s="1446"/>
    </row>
    <row r="999" spans="76:158">
      <c r="BX999" s="1446"/>
      <c r="EG999" s="1446"/>
      <c r="FB999" s="1446"/>
    </row>
    <row r="1000" spans="76:158">
      <c r="BX1000" s="1446"/>
      <c r="EG1000" s="1446"/>
      <c r="FB1000" s="1446"/>
    </row>
    <row r="1001" spans="76:158">
      <c r="BX1001" s="1446"/>
      <c r="EG1001" s="1446"/>
      <c r="FB1001" s="1446"/>
    </row>
    <row r="1002" spans="76:158">
      <c r="BX1002" s="1446"/>
      <c r="EG1002" s="1446"/>
      <c r="FB1002" s="1446"/>
    </row>
    <row r="1003" spans="76:158">
      <c r="BX1003" s="1446"/>
      <c r="EG1003" s="1446"/>
      <c r="FB1003" s="1446"/>
    </row>
    <row r="1004" spans="76:158">
      <c r="BX1004" s="1446"/>
      <c r="EG1004" s="1446"/>
      <c r="FB1004" s="1446"/>
    </row>
    <row r="1005" spans="76:158">
      <c r="BX1005" s="1446"/>
      <c r="EG1005" s="1446"/>
      <c r="FB1005" s="1446"/>
    </row>
    <row r="1006" spans="76:158">
      <c r="BX1006" s="1446"/>
      <c r="EG1006" s="1446"/>
      <c r="FB1006" s="1446"/>
    </row>
    <row r="1007" spans="76:158">
      <c r="BX1007" s="1446"/>
      <c r="EG1007" s="1446"/>
      <c r="FB1007" s="1446"/>
    </row>
    <row r="1008" spans="76:158">
      <c r="BX1008" s="1446"/>
      <c r="EG1008" s="1446"/>
      <c r="FB1008" s="1446"/>
    </row>
    <row r="1009" spans="76:158">
      <c r="BX1009" s="1446"/>
      <c r="EG1009" s="1446"/>
      <c r="FB1009" s="1446"/>
    </row>
    <row r="1010" spans="76:158">
      <c r="BX1010" s="1446"/>
      <c r="EG1010" s="1446"/>
      <c r="FB1010" s="1446"/>
    </row>
    <row r="1011" spans="76:158">
      <c r="BX1011" s="1446"/>
      <c r="EG1011" s="1446"/>
      <c r="FB1011" s="1446"/>
    </row>
    <row r="1012" spans="76:158">
      <c r="BX1012" s="1446"/>
      <c r="EG1012" s="1446"/>
      <c r="FB1012" s="1446"/>
    </row>
    <row r="1013" spans="76:158">
      <c r="BX1013" s="1446"/>
      <c r="EG1013" s="1446"/>
      <c r="FB1013" s="1446"/>
    </row>
    <row r="1014" spans="76:158">
      <c r="BX1014" s="1446"/>
      <c r="EG1014" s="1446"/>
      <c r="FB1014" s="1446"/>
    </row>
    <row r="1015" spans="76:158">
      <c r="BX1015" s="1446"/>
      <c r="EG1015" s="1446"/>
      <c r="FB1015" s="1446"/>
    </row>
    <row r="1016" spans="76:158">
      <c r="BX1016" s="1446"/>
      <c r="EG1016" s="1446"/>
      <c r="FB1016" s="1446"/>
    </row>
    <row r="1017" spans="76:158">
      <c r="BX1017" s="1446"/>
      <c r="EG1017" s="1446"/>
      <c r="FB1017" s="1446"/>
    </row>
    <row r="1018" spans="76:158">
      <c r="BX1018" s="1446"/>
      <c r="EG1018" s="1446"/>
      <c r="FB1018" s="1446"/>
    </row>
    <row r="1019" spans="76:158">
      <c r="BX1019" s="1446"/>
      <c r="EG1019" s="1446"/>
      <c r="FB1019" s="1446"/>
    </row>
    <row r="1020" spans="76:158">
      <c r="BX1020" s="1446"/>
      <c r="EG1020" s="1446"/>
      <c r="FB1020" s="1446"/>
    </row>
    <row r="1021" spans="76:158">
      <c r="BX1021" s="1446"/>
      <c r="EG1021" s="1446"/>
      <c r="FB1021" s="1446"/>
    </row>
    <row r="1022" spans="76:158">
      <c r="BX1022" s="1446"/>
      <c r="EG1022" s="1446"/>
      <c r="FB1022" s="1446"/>
    </row>
    <row r="1023" spans="76:158">
      <c r="BX1023" s="1446"/>
      <c r="EG1023" s="1446"/>
      <c r="FB1023" s="1446"/>
    </row>
    <row r="1024" spans="76:158">
      <c r="BX1024" s="1446"/>
      <c r="EG1024" s="1446"/>
      <c r="FB1024" s="1446"/>
    </row>
    <row r="1025" spans="76:158">
      <c r="BX1025" s="1446"/>
      <c r="EG1025" s="1446"/>
      <c r="FB1025" s="1446"/>
    </row>
    <row r="1026" spans="76:158">
      <c r="BX1026" s="1446"/>
      <c r="EG1026" s="1446"/>
      <c r="FB1026" s="1446"/>
    </row>
    <row r="1027" spans="76:158">
      <c r="BX1027" s="1446"/>
      <c r="EG1027" s="1446"/>
      <c r="FB1027" s="1446"/>
    </row>
    <row r="1028" spans="76:158">
      <c r="BX1028" s="1446"/>
      <c r="EG1028" s="1446"/>
      <c r="FB1028" s="1446"/>
    </row>
    <row r="1029" spans="76:158">
      <c r="BX1029" s="1446"/>
      <c r="EG1029" s="1446"/>
      <c r="FB1029" s="1446"/>
    </row>
    <row r="1030" spans="76:158">
      <c r="BX1030" s="1446"/>
      <c r="EG1030" s="1446"/>
      <c r="FB1030" s="1446"/>
    </row>
    <row r="1031" spans="76:158">
      <c r="BX1031" s="1446"/>
      <c r="EG1031" s="1446"/>
      <c r="FB1031" s="1446"/>
    </row>
    <row r="1032" spans="76:158">
      <c r="BX1032" s="1446"/>
      <c r="EG1032" s="1446"/>
      <c r="FB1032" s="1446"/>
    </row>
    <row r="1033" spans="76:158">
      <c r="BX1033" s="1446"/>
      <c r="EG1033" s="1446"/>
      <c r="FB1033" s="1446"/>
    </row>
    <row r="1034" spans="76:158">
      <c r="BX1034" s="1446"/>
      <c r="EG1034" s="1446"/>
      <c r="FB1034" s="1446"/>
    </row>
    <row r="1035" spans="76:158">
      <c r="BX1035" s="1446"/>
      <c r="EG1035" s="1446"/>
      <c r="FB1035" s="1446"/>
    </row>
    <row r="1036" spans="76:158">
      <c r="BX1036" s="1446"/>
      <c r="EG1036" s="1446"/>
      <c r="FB1036" s="1446"/>
    </row>
    <row r="1037" spans="76:158">
      <c r="BX1037" s="1446"/>
      <c r="EG1037" s="1446"/>
      <c r="FB1037" s="1446"/>
    </row>
    <row r="1038" spans="76:158">
      <c r="BX1038" s="1446"/>
      <c r="EG1038" s="1446"/>
      <c r="FB1038" s="1446"/>
    </row>
    <row r="1039" spans="76:158">
      <c r="BX1039" s="1446"/>
      <c r="EG1039" s="1446"/>
      <c r="FB1039" s="1446"/>
    </row>
    <row r="1040" spans="76:158">
      <c r="BX1040" s="1446"/>
      <c r="EG1040" s="1446"/>
      <c r="FB1040" s="1446"/>
    </row>
    <row r="1041" spans="76:158">
      <c r="BX1041" s="1446"/>
      <c r="EG1041" s="1446"/>
      <c r="FB1041" s="1446"/>
    </row>
    <row r="1042" spans="76:158">
      <c r="BX1042" s="1446"/>
      <c r="EG1042" s="1446"/>
      <c r="FB1042" s="1446"/>
    </row>
    <row r="1043" spans="76:158">
      <c r="BX1043" s="1446"/>
      <c r="EG1043" s="1446"/>
      <c r="FB1043" s="1446"/>
    </row>
    <row r="1044" spans="76:158">
      <c r="BX1044" s="1446"/>
      <c r="EG1044" s="1446"/>
      <c r="FB1044" s="1446"/>
    </row>
    <row r="1045" spans="76:158">
      <c r="BX1045" s="1446"/>
      <c r="EG1045" s="1446"/>
      <c r="FB1045" s="1446"/>
    </row>
    <row r="1046" spans="76:158">
      <c r="BX1046" s="1446"/>
      <c r="EG1046" s="1446"/>
      <c r="FB1046" s="1446"/>
    </row>
    <row r="1047" spans="76:158">
      <c r="BX1047" s="1446"/>
      <c r="EG1047" s="1446"/>
      <c r="FB1047" s="1446"/>
    </row>
    <row r="1048" spans="76:158">
      <c r="BX1048" s="1446"/>
      <c r="EG1048" s="1446"/>
      <c r="FB1048" s="1446"/>
    </row>
    <row r="1049" spans="76:158">
      <c r="BX1049" s="1446"/>
      <c r="EG1049" s="1446"/>
      <c r="FB1049" s="1446"/>
    </row>
    <row r="1050" spans="76:158">
      <c r="BX1050" s="1446"/>
      <c r="EG1050" s="1446"/>
      <c r="FB1050" s="1446"/>
    </row>
    <row r="1051" spans="76:158">
      <c r="BX1051" s="1446"/>
      <c r="EG1051" s="1446"/>
      <c r="FB1051" s="1446"/>
    </row>
    <row r="1052" spans="76:158">
      <c r="BX1052" s="1446"/>
      <c r="EG1052" s="1446"/>
      <c r="FB1052" s="1446"/>
    </row>
    <row r="1053" spans="76:158">
      <c r="BX1053" s="1446"/>
      <c r="EG1053" s="1446"/>
      <c r="FB1053" s="1446"/>
    </row>
    <row r="1054" spans="76:158">
      <c r="BX1054" s="1446"/>
      <c r="EG1054" s="1446"/>
      <c r="FB1054" s="1446"/>
    </row>
    <row r="1055" spans="76:158">
      <c r="BX1055" s="1446"/>
      <c r="EG1055" s="1446"/>
      <c r="FB1055" s="1446"/>
    </row>
    <row r="1056" spans="76:158">
      <c r="BX1056" s="1446"/>
      <c r="EG1056" s="1446"/>
      <c r="FB1056" s="1446"/>
    </row>
    <row r="1057" spans="76:158">
      <c r="BX1057" s="1446"/>
      <c r="EG1057" s="1446"/>
      <c r="FB1057" s="1446"/>
    </row>
    <row r="1058" spans="76:158">
      <c r="BX1058" s="1446"/>
      <c r="EG1058" s="1446"/>
      <c r="FB1058" s="1446"/>
    </row>
    <row r="1059" spans="76:158">
      <c r="BX1059" s="1446"/>
      <c r="EG1059" s="1446"/>
      <c r="FB1059" s="1446"/>
    </row>
    <row r="1060" spans="76:158">
      <c r="BX1060" s="1446"/>
      <c r="EG1060" s="1446"/>
      <c r="FB1060" s="1446"/>
    </row>
    <row r="1061" spans="76:158">
      <c r="BX1061" s="1446"/>
      <c r="EG1061" s="1446"/>
      <c r="FB1061" s="1446"/>
    </row>
    <row r="1062" spans="76:158">
      <c r="BX1062" s="1446"/>
      <c r="EG1062" s="1446"/>
      <c r="FB1062" s="1446"/>
    </row>
    <row r="1063" spans="76:158">
      <c r="BX1063" s="1446"/>
      <c r="EG1063" s="1446"/>
      <c r="FB1063" s="1446"/>
    </row>
    <row r="1064" spans="76:158">
      <c r="BX1064" s="1446"/>
      <c r="EG1064" s="1446"/>
      <c r="FB1064" s="1446"/>
    </row>
    <row r="1065" spans="76:158">
      <c r="BX1065" s="1446"/>
      <c r="EG1065" s="1446"/>
      <c r="FB1065" s="1446"/>
    </row>
    <row r="1066" spans="76:158">
      <c r="BX1066" s="1446"/>
      <c r="EG1066" s="1446"/>
      <c r="FB1066" s="1446"/>
    </row>
    <row r="1067" spans="76:158">
      <c r="BX1067" s="1446"/>
      <c r="EG1067" s="1446"/>
      <c r="FB1067" s="1446"/>
    </row>
    <row r="1068" spans="76:158">
      <c r="BX1068" s="1446"/>
      <c r="EG1068" s="1446"/>
      <c r="FB1068" s="1446"/>
    </row>
    <row r="1069" spans="76:158">
      <c r="BX1069" s="1446"/>
      <c r="EG1069" s="1446"/>
      <c r="FB1069" s="1446"/>
    </row>
    <row r="1070" spans="76:158">
      <c r="BX1070" s="1446"/>
      <c r="EG1070" s="1446"/>
      <c r="FB1070" s="1446"/>
    </row>
    <row r="1071" spans="76:158">
      <c r="BX1071" s="1446"/>
      <c r="EG1071" s="1446"/>
      <c r="FB1071" s="1446"/>
    </row>
    <row r="1072" spans="76:158">
      <c r="BX1072" s="1446"/>
      <c r="EG1072" s="1446"/>
      <c r="FB1072" s="1446"/>
    </row>
    <row r="1073" spans="76:158">
      <c r="BX1073" s="1446"/>
      <c r="EG1073" s="1446"/>
      <c r="FB1073" s="1446"/>
    </row>
    <row r="1074" spans="76:158">
      <c r="BX1074" s="1446"/>
      <c r="EG1074" s="1446"/>
      <c r="FB1074" s="1446"/>
    </row>
    <row r="1075" spans="76:158">
      <c r="BX1075" s="1446"/>
      <c r="EG1075" s="1446"/>
      <c r="FB1075" s="1446"/>
    </row>
    <row r="1076" spans="76:158">
      <c r="BX1076" s="1446"/>
      <c r="EG1076" s="1446"/>
      <c r="FB1076" s="1446"/>
    </row>
    <row r="1077" spans="76:158">
      <c r="BX1077" s="1446"/>
      <c r="EG1077" s="1446"/>
      <c r="FB1077" s="1446"/>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30"/>
  <sheetViews>
    <sheetView showGridLines="0" zoomScale="80" zoomScaleNormal="80" workbookViewId="0">
      <pane xSplit="1" ySplit="7" topLeftCell="B8" activePane="bottomRight" state="frozen"/>
      <selection pane="topRight" activeCell="B1" sqref="B1"/>
      <selection pane="bottomLeft" activeCell="A8" sqref="A8"/>
      <selection pane="bottomRight" activeCell="AB28" sqref="AB28"/>
    </sheetView>
  </sheetViews>
  <sheetFormatPr defaultColWidth="11.5703125" defaultRowHeight="12.75"/>
  <cols>
    <col min="1" max="1" width="19.5703125" style="23" bestFit="1" customWidth="1"/>
    <col min="2" max="2" width="13.42578125" style="723" bestFit="1" customWidth="1"/>
    <col min="3" max="3" width="7.7109375" style="723" bestFit="1" customWidth="1"/>
    <col min="4" max="4" width="13.42578125" style="723" bestFit="1" customWidth="1"/>
    <col min="5" max="5" width="7.7109375" style="723" bestFit="1" customWidth="1"/>
    <col min="6" max="6" width="13.42578125" style="723" bestFit="1" customWidth="1"/>
    <col min="7" max="7" width="7.7109375" style="723" bestFit="1" customWidth="1"/>
    <col min="8" max="8" width="25.140625" style="723" bestFit="1" customWidth="1"/>
    <col min="9" max="9" width="7.7109375" style="723" bestFit="1" customWidth="1"/>
    <col min="10" max="10" width="14.42578125" style="723" bestFit="1" customWidth="1"/>
    <col min="11" max="11" width="7.7109375" style="723" bestFit="1" customWidth="1"/>
    <col min="12" max="12" width="13.140625" style="738" bestFit="1" customWidth="1"/>
    <col min="13" max="13" width="7.7109375" style="723" bestFit="1" customWidth="1"/>
    <col min="14" max="14" width="13.140625" style="723" bestFit="1" customWidth="1"/>
    <col min="15" max="15" width="7.7109375" style="723" bestFit="1" customWidth="1"/>
    <col min="16" max="16" width="13.140625" style="723" bestFit="1" customWidth="1"/>
    <col min="17" max="17" width="7.7109375" style="723" bestFit="1" customWidth="1"/>
    <col min="18" max="18" width="20" style="723" bestFit="1" customWidth="1"/>
    <col min="19" max="19" width="7.7109375" style="723" bestFit="1" customWidth="1"/>
    <col min="20" max="20" width="14.28515625" style="723" bestFit="1" customWidth="1"/>
    <col min="21" max="21" width="7.7109375" style="723" bestFit="1" customWidth="1"/>
    <col min="22" max="22" width="13.42578125" style="738" bestFit="1" customWidth="1"/>
    <col min="23" max="23" width="7.7109375" style="723" bestFit="1" customWidth="1"/>
    <col min="24" max="24" width="13.42578125" style="723" bestFit="1" customWidth="1"/>
    <col min="25" max="25" width="7.7109375" style="723" bestFit="1" customWidth="1"/>
    <col min="26" max="26" width="13.42578125" style="723" bestFit="1" customWidth="1"/>
    <col min="27" max="27" width="7.7109375" style="723" bestFit="1" customWidth="1"/>
    <col min="28" max="28" width="19.42578125" style="723" bestFit="1" customWidth="1"/>
    <col min="29" max="29" width="7.7109375" style="723" bestFit="1" customWidth="1"/>
    <col min="30" max="30" width="14.42578125" style="723" bestFit="1" customWidth="1"/>
    <col min="31" max="31" width="7.7109375" style="358" bestFit="1" customWidth="1"/>
    <col min="32" max="33" width="11.5703125" style="1446"/>
    <col min="34" max="16384" width="11.5703125" style="1457"/>
  </cols>
  <sheetData>
    <row r="1" spans="1:33">
      <c r="A1" s="68" t="s">
        <v>701</v>
      </c>
      <c r="B1" s="719"/>
      <c r="C1" s="719"/>
      <c r="D1" s="719"/>
      <c r="E1" s="719"/>
      <c r="F1" s="719"/>
      <c r="G1" s="719"/>
      <c r="H1" s="720" t="s">
        <v>721</v>
      </c>
      <c r="I1" s="719"/>
      <c r="J1" s="719"/>
      <c r="K1" s="719"/>
      <c r="L1" s="1473"/>
      <c r="M1" s="725"/>
      <c r="N1" s="725"/>
      <c r="O1" s="725"/>
      <c r="P1" s="725"/>
      <c r="Q1" s="725"/>
      <c r="R1" s="726" t="s">
        <v>711</v>
      </c>
      <c r="S1" s="725"/>
      <c r="T1" s="725"/>
      <c r="U1" s="725"/>
      <c r="V1" s="1695"/>
      <c r="W1" s="1696"/>
      <c r="X1" s="1696"/>
      <c r="Y1" s="1696"/>
      <c r="Z1" s="1697"/>
      <c r="AA1" s="1696"/>
      <c r="AB1" s="1697" t="s">
        <v>712</v>
      </c>
      <c r="AC1" s="1696"/>
      <c r="AD1" s="1696"/>
      <c r="AE1" s="1609"/>
      <c r="AG1" s="1436"/>
    </row>
    <row r="2" spans="1:33">
      <c r="A2" s="25" t="s">
        <v>718</v>
      </c>
      <c r="B2" s="721"/>
      <c r="C2" s="721"/>
      <c r="D2" s="721"/>
      <c r="E2" s="721"/>
      <c r="F2" s="721"/>
      <c r="G2" s="721"/>
      <c r="H2" s="722"/>
      <c r="I2" s="721"/>
      <c r="J2" s="721"/>
      <c r="K2" s="721"/>
      <c r="L2" s="736"/>
      <c r="M2" s="721"/>
      <c r="N2" s="721"/>
      <c r="O2" s="721"/>
      <c r="P2" s="721"/>
      <c r="Q2" s="721"/>
      <c r="R2" s="722"/>
      <c r="S2" s="721"/>
      <c r="T2" s="721"/>
      <c r="U2" s="721"/>
      <c r="V2" s="737"/>
      <c r="W2" s="721"/>
      <c r="X2" s="721"/>
      <c r="Y2" s="721"/>
      <c r="Z2" s="722"/>
      <c r="AA2" s="721"/>
      <c r="AB2" s="722"/>
      <c r="AC2" s="721"/>
      <c r="AD2" s="721"/>
      <c r="AE2" s="435"/>
    </row>
    <row r="3" spans="1:33">
      <c r="B3" s="721"/>
      <c r="C3" s="721"/>
      <c r="D3" s="721"/>
      <c r="E3" s="721"/>
      <c r="F3" s="721"/>
      <c r="G3" s="721"/>
      <c r="H3" s="722"/>
      <c r="I3" s="721"/>
      <c r="J3" s="721"/>
      <c r="K3" s="721"/>
      <c r="L3" s="736"/>
      <c r="M3" s="721"/>
      <c r="N3" s="721"/>
      <c r="O3" s="721"/>
      <c r="P3" s="721"/>
      <c r="Q3" s="721"/>
      <c r="R3" s="722"/>
      <c r="S3" s="721"/>
      <c r="T3" s="721"/>
      <c r="U3" s="721"/>
      <c r="V3" s="737"/>
      <c r="W3" s="721"/>
      <c r="X3" s="721"/>
      <c r="Y3" s="721"/>
      <c r="Z3" s="722"/>
      <c r="AA3" s="721"/>
      <c r="AB3" s="722"/>
      <c r="AC3" s="721"/>
      <c r="AD3" s="721"/>
      <c r="AE3" s="435"/>
    </row>
    <row r="4" spans="1:33">
      <c r="A4" s="25" t="s">
        <v>719</v>
      </c>
      <c r="B4" s="721"/>
      <c r="C4" s="18">
        <f>AVERAGE(C8:C1530)</f>
        <v>3.1268081418253493</v>
      </c>
      <c r="D4" s="721"/>
      <c r="E4" s="18">
        <f>AVERAGE(E8:E1530)</f>
        <v>3.3916063033486479</v>
      </c>
      <c r="F4" s="721"/>
      <c r="G4" s="18">
        <f>AVERAGE(G8:G1530)</f>
        <v>3.7089384110308585</v>
      </c>
      <c r="H4" s="722"/>
      <c r="I4" s="578">
        <f>AVERAGE(I8:I1530)</f>
        <v>3.8481856204858884</v>
      </c>
      <c r="J4" s="721"/>
      <c r="K4" s="18">
        <f>AVERAGE(K8:K1530)</f>
        <v>4.1579726854891641</v>
      </c>
      <c r="L4" s="736"/>
      <c r="M4" s="18">
        <f>AVERAGE(M8:M1530)</f>
        <v>3.2328778069599453</v>
      </c>
      <c r="N4" s="721"/>
      <c r="O4" s="18">
        <f>AVERAGE(O8:O1530)</f>
        <v>3.543629546946816</v>
      </c>
      <c r="P4" s="721"/>
      <c r="Q4" s="18">
        <f>AVERAGE(Q8:Q1530)</f>
        <v>3.8616419566644762</v>
      </c>
      <c r="R4" s="722"/>
      <c r="S4" s="578">
        <f>AVERAGE(S8:S1530)</f>
        <v>4.0040923177938348</v>
      </c>
      <c r="T4" s="721"/>
      <c r="U4" s="18">
        <f>AVERAGE(U8:U1530)</f>
        <v>4.2443367038739384</v>
      </c>
      <c r="V4" s="736"/>
      <c r="W4" s="18">
        <f>AVERAGE(W8:W1530)</f>
        <v>3.679754563361783</v>
      </c>
      <c r="X4" s="721"/>
      <c r="Y4" s="18">
        <f>AVERAGE(Y8:Y1530)</f>
        <v>3.9805017071569302</v>
      </c>
      <c r="Z4" s="721"/>
      <c r="AA4" s="18">
        <f>AVERAGE(AA8:AA1530)</f>
        <v>4.3132003939592867</v>
      </c>
      <c r="AB4" s="722"/>
      <c r="AC4" s="578">
        <f>AVERAGE(AC8:AC1530)</f>
        <v>4.4727315824031573</v>
      </c>
      <c r="AD4" s="721"/>
      <c r="AE4" s="12">
        <f>AVERAGE(AE8:AE1530)</f>
        <v>4.6993518056467503</v>
      </c>
    </row>
    <row r="5" spans="1:33">
      <c r="A5" s="25" t="s">
        <v>720</v>
      </c>
      <c r="B5" s="723" t="s">
        <v>2</v>
      </c>
      <c r="D5" s="723" t="s">
        <v>4</v>
      </c>
      <c r="F5" s="723" t="s">
        <v>5</v>
      </c>
      <c r="H5" s="724" t="s">
        <v>3</v>
      </c>
      <c r="J5" s="723" t="s">
        <v>6</v>
      </c>
      <c r="L5" s="738" t="s">
        <v>2</v>
      </c>
      <c r="N5" s="723" t="s">
        <v>4</v>
      </c>
      <c r="P5" s="723" t="s">
        <v>5</v>
      </c>
      <c r="R5" s="724" t="s">
        <v>3</v>
      </c>
      <c r="T5" s="723" t="s">
        <v>6</v>
      </c>
      <c r="V5" s="738" t="s">
        <v>2</v>
      </c>
      <c r="X5" s="723" t="s">
        <v>4</v>
      </c>
      <c r="Z5" s="723" t="s">
        <v>5</v>
      </c>
      <c r="AB5" s="723" t="s">
        <v>3</v>
      </c>
      <c r="AD5" s="723" t="s">
        <v>6</v>
      </c>
    </row>
    <row r="6" spans="1:33">
      <c r="B6" s="723" t="s">
        <v>702</v>
      </c>
      <c r="D6" s="723" t="s">
        <v>703</v>
      </c>
      <c r="F6" s="723" t="s">
        <v>704</v>
      </c>
      <c r="H6" s="723" t="s">
        <v>116</v>
      </c>
      <c r="J6" s="723" t="s">
        <v>705</v>
      </c>
      <c r="L6" s="738" t="s">
        <v>706</v>
      </c>
      <c r="N6" s="723" t="s">
        <v>707</v>
      </c>
      <c r="P6" s="723" t="s">
        <v>708</v>
      </c>
      <c r="R6" s="723" t="s">
        <v>709</v>
      </c>
      <c r="T6" s="723" t="s">
        <v>710</v>
      </c>
      <c r="V6" s="738" t="s">
        <v>713</v>
      </c>
      <c r="X6" s="723" t="s">
        <v>714</v>
      </c>
      <c r="Z6" s="723" t="s">
        <v>715</v>
      </c>
      <c r="AB6" s="723" t="s">
        <v>716</v>
      </c>
      <c r="AD6" s="723" t="s">
        <v>717</v>
      </c>
    </row>
    <row r="7" spans="1:33">
      <c r="B7" s="723" t="s">
        <v>0</v>
      </c>
      <c r="C7" s="723" t="s">
        <v>7</v>
      </c>
      <c r="D7" s="723" t="s">
        <v>0</v>
      </c>
      <c r="E7" s="723" t="s">
        <v>7</v>
      </c>
      <c r="F7" s="723" t="s">
        <v>0</v>
      </c>
      <c r="G7" s="723" t="s">
        <v>7</v>
      </c>
      <c r="H7" s="723" t="s">
        <v>0</v>
      </c>
      <c r="I7" s="723" t="s">
        <v>7</v>
      </c>
      <c r="J7" s="723" t="s">
        <v>0</v>
      </c>
      <c r="K7" s="723" t="s">
        <v>7</v>
      </c>
      <c r="L7" s="738" t="s">
        <v>0</v>
      </c>
      <c r="M7" s="723" t="s">
        <v>7</v>
      </c>
      <c r="N7" s="723" t="s">
        <v>0</v>
      </c>
      <c r="O7" s="723" t="s">
        <v>7</v>
      </c>
      <c r="P7" s="723" t="s">
        <v>0</v>
      </c>
      <c r="Q7" s="723" t="s">
        <v>7</v>
      </c>
      <c r="R7" s="723" t="s">
        <v>0</v>
      </c>
      <c r="S7" s="723" t="s">
        <v>7</v>
      </c>
      <c r="T7" s="723" t="s">
        <v>0</v>
      </c>
      <c r="U7" s="723" t="s">
        <v>7</v>
      </c>
      <c r="V7" s="738" t="s">
        <v>0</v>
      </c>
      <c r="W7" s="723" t="s">
        <v>7</v>
      </c>
      <c r="X7" s="723" t="s">
        <v>0</v>
      </c>
      <c r="Y7" s="723" t="s">
        <v>7</v>
      </c>
      <c r="Z7" s="723" t="s">
        <v>0</v>
      </c>
      <c r="AA7" s="723" t="s">
        <v>7</v>
      </c>
      <c r="AB7" s="723" t="s">
        <v>0</v>
      </c>
      <c r="AC7" s="723" t="s">
        <v>7</v>
      </c>
      <c r="AD7" s="723" t="s">
        <v>0</v>
      </c>
      <c r="AE7" s="358" t="s">
        <v>7</v>
      </c>
    </row>
    <row r="8" spans="1:33">
      <c r="A8" s="28">
        <v>37987</v>
      </c>
      <c r="B8" s="28">
        <v>37987</v>
      </c>
      <c r="C8" s="723">
        <v>3.0403000000000002</v>
      </c>
      <c r="D8" s="28">
        <v>37987</v>
      </c>
      <c r="E8" s="723">
        <v>3.5689000000000002</v>
      </c>
      <c r="F8" s="28">
        <v>37987</v>
      </c>
      <c r="G8" s="723">
        <v>4.1337999999999999</v>
      </c>
      <c r="H8" s="28">
        <v>37987</v>
      </c>
      <c r="I8" s="723">
        <v>4.3398000000000003</v>
      </c>
      <c r="J8" s="28">
        <v>37987</v>
      </c>
      <c r="K8" s="723">
        <v>4.6618000000000004</v>
      </c>
      <c r="L8" s="41">
        <v>37987</v>
      </c>
      <c r="M8" s="723">
        <v>3.0421</v>
      </c>
      <c r="N8" s="28">
        <v>37987</v>
      </c>
      <c r="O8" s="723">
        <v>3.609</v>
      </c>
      <c r="P8" s="28">
        <v>37987</v>
      </c>
      <c r="Q8" s="723">
        <v>4.1421999999999999</v>
      </c>
      <c r="R8" s="28">
        <v>37987</v>
      </c>
      <c r="S8" s="723">
        <v>4.3346</v>
      </c>
      <c r="T8" s="28">
        <v>37987</v>
      </c>
      <c r="U8" s="723">
        <v>4.7042000000000002</v>
      </c>
      <c r="V8" s="41">
        <v>37987</v>
      </c>
      <c r="W8" s="723">
        <v>3.3205999999999998</v>
      </c>
      <c r="X8" s="28">
        <v>37987</v>
      </c>
      <c r="Y8" s="723">
        <v>3.9154999999999998</v>
      </c>
      <c r="Z8" s="28">
        <v>37987</v>
      </c>
      <c r="AA8" s="723">
        <v>4.3894000000000002</v>
      </c>
      <c r="AB8" s="28">
        <v>37987</v>
      </c>
      <c r="AC8" s="723">
        <v>4.6100000000000003</v>
      </c>
      <c r="AD8" s="28">
        <v>37987</v>
      </c>
      <c r="AE8" s="358">
        <v>5.0029000000000003</v>
      </c>
    </row>
    <row r="9" spans="1:33">
      <c r="A9" s="28">
        <v>37988</v>
      </c>
      <c r="B9" s="28">
        <v>37988</v>
      </c>
      <c r="C9" s="723">
        <v>3.0573999999999999</v>
      </c>
      <c r="D9" s="28">
        <v>37988</v>
      </c>
      <c r="E9" s="723">
        <v>3.5842999999999998</v>
      </c>
      <c r="F9" s="28">
        <v>37988</v>
      </c>
      <c r="G9" s="723">
        <v>4.1666999999999996</v>
      </c>
      <c r="H9" s="28">
        <v>37988</v>
      </c>
      <c r="I9" s="723">
        <v>4.3445999999999998</v>
      </c>
      <c r="J9" s="28">
        <v>37988</v>
      </c>
      <c r="K9" s="723">
        <v>4.7024999999999997</v>
      </c>
      <c r="L9" s="41">
        <v>37988</v>
      </c>
      <c r="M9" s="723">
        <v>3.0558999999999998</v>
      </c>
      <c r="N9" s="28">
        <v>37988</v>
      </c>
      <c r="O9" s="723">
        <v>3.6429</v>
      </c>
      <c r="P9" s="28">
        <v>37988</v>
      </c>
      <c r="Q9" s="723">
        <v>4.1818</v>
      </c>
      <c r="R9" s="28">
        <v>37988</v>
      </c>
      <c r="S9" s="723">
        <v>4.3696999999999999</v>
      </c>
      <c r="T9" s="28">
        <v>37988</v>
      </c>
      <c r="U9" s="723">
        <v>4.7385000000000002</v>
      </c>
      <c r="V9" s="41">
        <v>37988</v>
      </c>
      <c r="W9" s="723">
        <v>3.347</v>
      </c>
      <c r="X9" s="28">
        <v>37988</v>
      </c>
      <c r="Y9" s="723">
        <v>3.944</v>
      </c>
      <c r="Z9" s="28">
        <v>37988</v>
      </c>
      <c r="AA9" s="723">
        <v>4.415</v>
      </c>
      <c r="AB9" s="28">
        <v>37988</v>
      </c>
      <c r="AC9" s="723">
        <v>4.6280000000000001</v>
      </c>
      <c r="AD9" s="28">
        <v>37988</v>
      </c>
      <c r="AE9" s="358">
        <v>5.0119999999999996</v>
      </c>
    </row>
    <row r="10" spans="1:33">
      <c r="A10" s="28">
        <v>37991</v>
      </c>
      <c r="B10" s="28">
        <v>37991</v>
      </c>
      <c r="C10" s="723">
        <v>3.0539999999999998</v>
      </c>
      <c r="D10" s="28">
        <v>37991</v>
      </c>
      <c r="E10" s="723">
        <v>3.5990000000000002</v>
      </c>
      <c r="F10" s="28">
        <v>37991</v>
      </c>
      <c r="G10" s="723">
        <v>4.1580000000000004</v>
      </c>
      <c r="H10" s="28">
        <v>37991</v>
      </c>
      <c r="I10" s="723">
        <v>4.3849999999999998</v>
      </c>
      <c r="J10" s="28">
        <v>37991</v>
      </c>
      <c r="K10" s="723">
        <v>4.7</v>
      </c>
      <c r="L10" s="41">
        <v>37991</v>
      </c>
      <c r="M10" s="723">
        <v>3.0554000000000001</v>
      </c>
      <c r="N10" s="28">
        <v>37991</v>
      </c>
      <c r="O10" s="723">
        <v>3.6305000000000001</v>
      </c>
      <c r="P10" s="28">
        <v>37991</v>
      </c>
      <c r="Q10" s="723">
        <v>4.1736000000000004</v>
      </c>
      <c r="R10" s="28">
        <v>37991</v>
      </c>
      <c r="S10" s="723">
        <v>4.3689999999999998</v>
      </c>
      <c r="T10" s="28">
        <v>37991</v>
      </c>
      <c r="U10" s="723">
        <v>4.7384000000000004</v>
      </c>
      <c r="V10" s="41">
        <v>37991</v>
      </c>
      <c r="W10" s="723">
        <v>3.3370000000000002</v>
      </c>
      <c r="X10" s="28">
        <v>37991</v>
      </c>
      <c r="Y10" s="723">
        <v>3.9379999999999997</v>
      </c>
      <c r="Z10" s="28">
        <v>37991</v>
      </c>
      <c r="AA10" s="723">
        <v>4.4139999999999997</v>
      </c>
      <c r="AB10" s="28">
        <v>37991</v>
      </c>
      <c r="AC10" s="723">
        <v>4.6289999999999996</v>
      </c>
      <c r="AD10" s="28">
        <v>37991</v>
      </c>
      <c r="AE10" s="358">
        <v>5.016</v>
      </c>
    </row>
    <row r="11" spans="1:33">
      <c r="A11" s="28">
        <v>37992</v>
      </c>
      <c r="B11" s="28">
        <v>37992</v>
      </c>
      <c r="C11" s="723">
        <v>2.9811000000000001</v>
      </c>
      <c r="D11" s="28">
        <v>37992</v>
      </c>
      <c r="E11" s="723">
        <v>3.5305999999999997</v>
      </c>
      <c r="F11" s="28">
        <v>37992</v>
      </c>
      <c r="G11" s="723">
        <v>4.0872999999999999</v>
      </c>
      <c r="H11" s="28">
        <v>37992</v>
      </c>
      <c r="I11" s="723">
        <v>4.3209999999999997</v>
      </c>
      <c r="J11" s="28">
        <v>37992</v>
      </c>
      <c r="K11" s="723">
        <v>4.6417000000000002</v>
      </c>
      <c r="L11" s="41">
        <v>37992</v>
      </c>
      <c r="M11" s="723">
        <v>2.9788000000000001</v>
      </c>
      <c r="N11" s="28">
        <v>37992</v>
      </c>
      <c r="O11" s="723">
        <v>3.5566</v>
      </c>
      <c r="P11" s="28">
        <v>37992</v>
      </c>
      <c r="Q11" s="723">
        <v>4.1007999999999996</v>
      </c>
      <c r="R11" s="28">
        <v>37992</v>
      </c>
      <c r="S11" s="723">
        <v>4.3024000000000004</v>
      </c>
      <c r="T11" s="28">
        <v>37992</v>
      </c>
      <c r="U11" s="723">
        <v>4.6754999999999995</v>
      </c>
      <c r="V11" s="41">
        <v>37992</v>
      </c>
      <c r="W11" s="723">
        <v>3.27</v>
      </c>
      <c r="X11" s="28">
        <v>37992</v>
      </c>
      <c r="Y11" s="723">
        <v>3.8660000000000001</v>
      </c>
      <c r="Z11" s="28">
        <v>37992</v>
      </c>
      <c r="AA11" s="723">
        <v>4.3440000000000003</v>
      </c>
      <c r="AB11" s="28">
        <v>37992</v>
      </c>
      <c r="AC11" s="723">
        <v>4.5659999999999998</v>
      </c>
      <c r="AD11" s="28">
        <v>37992</v>
      </c>
      <c r="AE11" s="358">
        <v>4.9539999999999997</v>
      </c>
    </row>
    <row r="12" spans="1:33">
      <c r="A12" s="28">
        <v>37993</v>
      </c>
      <c r="B12" s="28">
        <v>37993</v>
      </c>
      <c r="C12" s="723">
        <v>2.96</v>
      </c>
      <c r="D12" s="28">
        <v>37993</v>
      </c>
      <c r="E12" s="723">
        <v>3.4950000000000001</v>
      </c>
      <c r="F12" s="28">
        <v>37993</v>
      </c>
      <c r="G12" s="723">
        <v>4.0720000000000001</v>
      </c>
      <c r="H12" s="28">
        <v>37993</v>
      </c>
      <c r="I12" s="723">
        <v>4.2990000000000004</v>
      </c>
      <c r="J12" s="28">
        <v>37993</v>
      </c>
      <c r="K12" s="723">
        <v>4.6390000000000002</v>
      </c>
      <c r="L12" s="41">
        <v>37993</v>
      </c>
      <c r="M12" s="723">
        <v>2.9558</v>
      </c>
      <c r="N12" s="28">
        <v>37993</v>
      </c>
      <c r="O12" s="723">
        <v>3.5305</v>
      </c>
      <c r="P12" s="28">
        <v>37993</v>
      </c>
      <c r="Q12" s="723">
        <v>4.0806000000000004</v>
      </c>
      <c r="R12" s="28">
        <v>37993</v>
      </c>
      <c r="S12" s="723">
        <v>4.2869999999999999</v>
      </c>
      <c r="T12" s="28">
        <v>37993</v>
      </c>
      <c r="U12" s="723">
        <v>4.6657000000000002</v>
      </c>
      <c r="V12" s="41">
        <v>37993</v>
      </c>
      <c r="W12" s="723">
        <v>3.2410000000000001</v>
      </c>
      <c r="X12" s="28">
        <v>37993</v>
      </c>
      <c r="Y12" s="723">
        <v>3.8420000000000001</v>
      </c>
      <c r="Z12" s="28">
        <v>37993</v>
      </c>
      <c r="AA12" s="723">
        <v>4.327</v>
      </c>
      <c r="AB12" s="28">
        <v>37993</v>
      </c>
      <c r="AC12" s="723">
        <v>4.5519999999999996</v>
      </c>
      <c r="AD12" s="28">
        <v>37993</v>
      </c>
      <c r="AE12" s="358">
        <v>4.9459999999999997</v>
      </c>
    </row>
    <row r="13" spans="1:33">
      <c r="A13" s="28">
        <v>37994</v>
      </c>
      <c r="B13" s="28">
        <v>37994</v>
      </c>
      <c r="C13" s="723">
        <v>2.9441000000000002</v>
      </c>
      <c r="D13" s="28">
        <v>37994</v>
      </c>
      <c r="E13" s="723">
        <v>3.4788000000000001</v>
      </c>
      <c r="F13" s="28">
        <v>37994</v>
      </c>
      <c r="G13" s="723">
        <v>4.0534999999999997</v>
      </c>
      <c r="H13" s="28">
        <v>37994</v>
      </c>
      <c r="I13" s="723">
        <v>4.2834000000000003</v>
      </c>
      <c r="J13" s="28">
        <v>37994</v>
      </c>
      <c r="K13" s="723">
        <v>4.6441999999999997</v>
      </c>
      <c r="L13" s="41">
        <v>37994</v>
      </c>
      <c r="M13" s="723">
        <v>2.9365000000000001</v>
      </c>
      <c r="N13" s="28">
        <v>37994</v>
      </c>
      <c r="O13" s="723">
        <v>3.5060000000000002</v>
      </c>
      <c r="P13" s="28">
        <v>37994</v>
      </c>
      <c r="Q13" s="723">
        <v>4.0580999999999996</v>
      </c>
      <c r="R13" s="28">
        <v>37994</v>
      </c>
      <c r="S13" s="723">
        <v>4.2679999999999998</v>
      </c>
      <c r="T13" s="28">
        <v>37994</v>
      </c>
      <c r="U13" s="723">
        <v>4.6641000000000004</v>
      </c>
      <c r="V13" s="41">
        <v>37994</v>
      </c>
      <c r="W13" s="723">
        <v>3.2309999999999999</v>
      </c>
      <c r="X13" s="28">
        <v>37994</v>
      </c>
      <c r="Y13" s="723">
        <v>3.8260000000000001</v>
      </c>
      <c r="Z13" s="28">
        <v>37994</v>
      </c>
      <c r="AA13" s="723">
        <v>4.3070000000000004</v>
      </c>
      <c r="AB13" s="28">
        <v>37994</v>
      </c>
      <c r="AC13" s="723">
        <v>4.5289999999999999</v>
      </c>
      <c r="AD13" s="28">
        <v>37994</v>
      </c>
      <c r="AE13" s="358">
        <v>4.93</v>
      </c>
    </row>
    <row r="14" spans="1:33">
      <c r="A14" s="28">
        <v>37995</v>
      </c>
      <c r="B14" s="28">
        <v>37995</v>
      </c>
      <c r="C14" s="723">
        <v>2.8542000000000001</v>
      </c>
      <c r="D14" s="28">
        <v>37995</v>
      </c>
      <c r="E14" s="723">
        <v>3.3919999999999999</v>
      </c>
      <c r="F14" s="28">
        <v>37995</v>
      </c>
      <c r="G14" s="723">
        <v>3.9643999999999999</v>
      </c>
      <c r="H14" s="28">
        <v>37995</v>
      </c>
      <c r="I14" s="723">
        <v>4.2157</v>
      </c>
      <c r="J14" s="28">
        <v>37995</v>
      </c>
      <c r="K14" s="723">
        <v>4.5799000000000003</v>
      </c>
      <c r="L14" s="41">
        <v>37995</v>
      </c>
      <c r="M14" s="723">
        <v>2.8258999999999999</v>
      </c>
      <c r="N14" s="28">
        <v>37995</v>
      </c>
      <c r="O14" s="723">
        <v>3.3999000000000001</v>
      </c>
      <c r="P14" s="28">
        <v>37995</v>
      </c>
      <c r="Q14" s="723">
        <v>3.9725999999999999</v>
      </c>
      <c r="R14" s="28">
        <v>37995</v>
      </c>
      <c r="S14" s="723">
        <v>4.1894999999999998</v>
      </c>
      <c r="T14" s="28">
        <v>37995</v>
      </c>
      <c r="U14" s="723">
        <v>4.6047000000000002</v>
      </c>
      <c r="V14" s="41">
        <v>37995</v>
      </c>
      <c r="W14" s="723">
        <v>3.1269999999999998</v>
      </c>
      <c r="X14" s="28">
        <v>37995</v>
      </c>
      <c r="Y14" s="723">
        <v>3.7290000000000001</v>
      </c>
      <c r="Z14" s="28">
        <v>37995</v>
      </c>
      <c r="AA14" s="723">
        <v>4.2279999999999998</v>
      </c>
      <c r="AB14" s="28">
        <v>37995</v>
      </c>
      <c r="AC14" s="723">
        <v>4.4539999999999997</v>
      </c>
      <c r="AD14" s="28">
        <v>37995</v>
      </c>
      <c r="AE14" s="358">
        <v>4.8689999999999998</v>
      </c>
    </row>
    <row r="15" spans="1:33">
      <c r="A15" s="28">
        <v>37998</v>
      </c>
      <c r="B15" s="28">
        <v>37998</v>
      </c>
      <c r="C15" s="723">
        <v>2.8262</v>
      </c>
      <c r="D15" s="28">
        <v>37998</v>
      </c>
      <c r="E15" s="723">
        <v>3.3521999999999998</v>
      </c>
      <c r="F15" s="28">
        <v>37998</v>
      </c>
      <c r="G15" s="723">
        <v>3.9441999999999999</v>
      </c>
      <c r="H15" s="28">
        <v>37998</v>
      </c>
      <c r="I15" s="723">
        <v>4.1752000000000002</v>
      </c>
      <c r="J15" s="28">
        <v>37998</v>
      </c>
      <c r="K15" s="723">
        <v>4.5461999999999998</v>
      </c>
      <c r="L15" s="41">
        <v>37998</v>
      </c>
      <c r="M15" s="723">
        <v>2.8039000000000001</v>
      </c>
      <c r="N15" s="28">
        <v>37998</v>
      </c>
      <c r="O15" s="723">
        <v>3.3813</v>
      </c>
      <c r="P15" s="28">
        <v>37998</v>
      </c>
      <c r="Q15" s="723">
        <v>3.9478</v>
      </c>
      <c r="R15" s="28">
        <v>37998</v>
      </c>
      <c r="S15" s="723">
        <v>4.1684000000000001</v>
      </c>
      <c r="T15" s="28">
        <v>37998</v>
      </c>
      <c r="U15" s="723">
        <v>4.5922999999999998</v>
      </c>
      <c r="V15" s="41">
        <v>37998</v>
      </c>
      <c r="W15" s="723">
        <v>3.101</v>
      </c>
      <c r="X15" s="28">
        <v>37998</v>
      </c>
      <c r="Y15" s="723">
        <v>3.7090000000000001</v>
      </c>
      <c r="Z15" s="28">
        <v>37998</v>
      </c>
      <c r="AA15" s="723">
        <v>4.194</v>
      </c>
      <c r="AB15" s="28">
        <v>37998</v>
      </c>
      <c r="AC15" s="723">
        <v>4.43</v>
      </c>
      <c r="AD15" s="28">
        <v>37998</v>
      </c>
      <c r="AE15" s="358">
        <v>4.8449999999999998</v>
      </c>
    </row>
    <row r="16" spans="1:33">
      <c r="A16" s="28">
        <v>37999</v>
      </c>
      <c r="B16" s="28">
        <v>37999</v>
      </c>
      <c r="C16" s="723">
        <v>2.8458999999999999</v>
      </c>
      <c r="D16" s="28">
        <v>37999</v>
      </c>
      <c r="E16" s="723">
        <v>3.3738000000000001</v>
      </c>
      <c r="F16" s="28">
        <v>37999</v>
      </c>
      <c r="G16" s="723">
        <v>3.9645000000000001</v>
      </c>
      <c r="H16" s="28">
        <v>37999</v>
      </c>
      <c r="I16" s="723">
        <v>4.1989000000000001</v>
      </c>
      <c r="J16" s="28">
        <v>37999</v>
      </c>
      <c r="K16" s="723">
        <v>4.5612000000000004</v>
      </c>
      <c r="L16" s="41">
        <v>37999</v>
      </c>
      <c r="M16" s="723">
        <v>2.8235999999999999</v>
      </c>
      <c r="N16" s="28">
        <v>37999</v>
      </c>
      <c r="O16" s="723">
        <v>3.4037000000000002</v>
      </c>
      <c r="P16" s="28">
        <v>37999</v>
      </c>
      <c r="Q16" s="723">
        <v>3.968</v>
      </c>
      <c r="R16" s="28">
        <v>37999</v>
      </c>
      <c r="S16" s="723">
        <v>4.1890000000000001</v>
      </c>
      <c r="T16" s="28">
        <v>37999</v>
      </c>
      <c r="U16" s="723">
        <v>4.6108000000000002</v>
      </c>
      <c r="V16" s="41">
        <v>37999</v>
      </c>
      <c r="W16" s="723">
        <v>3.1219999999999999</v>
      </c>
      <c r="X16" s="28">
        <v>37999</v>
      </c>
      <c r="Y16" s="723">
        <v>3.7359999999999998</v>
      </c>
      <c r="Z16" s="28">
        <v>37999</v>
      </c>
      <c r="AA16" s="723">
        <v>4.234</v>
      </c>
      <c r="AB16" s="28">
        <v>37999</v>
      </c>
      <c r="AC16" s="723">
        <v>4.4569999999999999</v>
      </c>
      <c r="AD16" s="28">
        <v>37999</v>
      </c>
      <c r="AE16" s="358">
        <v>4.8780000000000001</v>
      </c>
    </row>
    <row r="17" spans="1:31">
      <c r="A17" s="28">
        <v>38000</v>
      </c>
      <c r="B17" s="28">
        <v>38000</v>
      </c>
      <c r="C17" s="723">
        <v>2.859</v>
      </c>
      <c r="D17" s="28">
        <v>38000</v>
      </c>
      <c r="E17" s="723">
        <v>3.395</v>
      </c>
      <c r="F17" s="28">
        <v>38000</v>
      </c>
      <c r="G17" s="723">
        <v>3.9649999999999999</v>
      </c>
      <c r="H17" s="28">
        <v>38000</v>
      </c>
      <c r="I17" s="723">
        <v>4.2030000000000003</v>
      </c>
      <c r="J17" s="28">
        <v>38000</v>
      </c>
      <c r="K17" s="723">
        <v>4.5640000000000001</v>
      </c>
      <c r="L17" s="41">
        <v>38000</v>
      </c>
      <c r="M17" s="723">
        <v>2.8506999999999998</v>
      </c>
      <c r="N17" s="28">
        <v>38000</v>
      </c>
      <c r="O17" s="723">
        <v>3.4215999999999998</v>
      </c>
      <c r="P17" s="28">
        <v>38000</v>
      </c>
      <c r="Q17" s="723">
        <v>3.9736000000000002</v>
      </c>
      <c r="R17" s="28">
        <v>38000</v>
      </c>
      <c r="S17" s="723">
        <v>4.1947999999999999</v>
      </c>
      <c r="T17" s="28">
        <v>38000</v>
      </c>
      <c r="U17" s="723">
        <v>4.6082000000000001</v>
      </c>
      <c r="V17" s="41">
        <v>38000</v>
      </c>
      <c r="W17" s="723">
        <v>3.14</v>
      </c>
      <c r="X17" s="28">
        <v>38000</v>
      </c>
      <c r="Y17" s="723">
        <v>3.7480000000000002</v>
      </c>
      <c r="Z17" s="28">
        <v>38000</v>
      </c>
      <c r="AA17" s="723">
        <v>4.2370000000000001</v>
      </c>
      <c r="AB17" s="28">
        <v>38000</v>
      </c>
      <c r="AC17" s="723">
        <v>4.4580000000000002</v>
      </c>
      <c r="AD17" s="28">
        <v>38000</v>
      </c>
      <c r="AE17" s="358">
        <v>4.8719999999999999</v>
      </c>
    </row>
    <row r="18" spans="1:31">
      <c r="A18" s="28">
        <v>38001</v>
      </c>
      <c r="B18" s="28">
        <v>38001</v>
      </c>
      <c r="C18" s="723">
        <v>2.8769999999999998</v>
      </c>
      <c r="D18" s="28">
        <v>38001</v>
      </c>
      <c r="E18" s="723">
        <v>3.4</v>
      </c>
      <c r="F18" s="28">
        <v>38001</v>
      </c>
      <c r="G18" s="723">
        <v>3.988</v>
      </c>
      <c r="H18" s="28">
        <v>38001</v>
      </c>
      <c r="I18" s="723">
        <v>4.2169999999999996</v>
      </c>
      <c r="J18" s="28">
        <v>38001</v>
      </c>
      <c r="K18" s="723">
        <v>4.5739999999999998</v>
      </c>
      <c r="L18" s="41">
        <v>38001</v>
      </c>
      <c r="M18" s="723">
        <v>2.8641000000000001</v>
      </c>
      <c r="N18" s="28">
        <v>38001</v>
      </c>
      <c r="O18" s="723">
        <v>3.4321999999999999</v>
      </c>
      <c r="P18" s="28">
        <v>38001</v>
      </c>
      <c r="Q18" s="723">
        <v>3.9811000000000001</v>
      </c>
      <c r="R18" s="28">
        <v>38001</v>
      </c>
      <c r="S18" s="723">
        <v>4.1978</v>
      </c>
      <c r="T18" s="28">
        <v>38001</v>
      </c>
      <c r="U18" s="723">
        <v>4.6177999999999999</v>
      </c>
      <c r="V18" s="41">
        <v>38001</v>
      </c>
      <c r="W18" s="723">
        <v>3.1669999999999998</v>
      </c>
      <c r="X18" s="28">
        <v>38001</v>
      </c>
      <c r="Y18" s="723">
        <v>3.7679999999999998</v>
      </c>
      <c r="Z18" s="28">
        <v>38001</v>
      </c>
      <c r="AA18" s="723">
        <v>4.2460000000000004</v>
      </c>
      <c r="AB18" s="28">
        <v>38001</v>
      </c>
      <c r="AC18" s="723">
        <v>4.4630000000000001</v>
      </c>
      <c r="AD18" s="28">
        <v>38001</v>
      </c>
      <c r="AE18" s="358">
        <v>4.8870000000000005</v>
      </c>
    </row>
    <row r="19" spans="1:31">
      <c r="A19" s="28">
        <v>38002</v>
      </c>
      <c r="B19" s="28">
        <v>38002</v>
      </c>
      <c r="C19" s="723">
        <v>2.8729</v>
      </c>
      <c r="D19" s="28">
        <v>38002</v>
      </c>
      <c r="E19" s="723">
        <v>3.4163999999999999</v>
      </c>
      <c r="F19" s="28">
        <v>38002</v>
      </c>
      <c r="G19" s="723">
        <v>3.9994000000000001</v>
      </c>
      <c r="H19" s="28">
        <v>38002</v>
      </c>
      <c r="I19" s="723">
        <v>4.2267999999999999</v>
      </c>
      <c r="J19" s="28">
        <v>38002</v>
      </c>
      <c r="K19" s="723">
        <v>4.5978000000000003</v>
      </c>
      <c r="L19" s="41">
        <v>38002</v>
      </c>
      <c r="M19" s="723">
        <v>2.8597999999999999</v>
      </c>
      <c r="N19" s="28">
        <v>38002</v>
      </c>
      <c r="O19" s="723">
        <v>3.4375999999999998</v>
      </c>
      <c r="P19" s="28">
        <v>38002</v>
      </c>
      <c r="Q19" s="723">
        <v>3.9946999999999999</v>
      </c>
      <c r="R19" s="28">
        <v>38002</v>
      </c>
      <c r="S19" s="723">
        <v>4.2111000000000001</v>
      </c>
      <c r="T19" s="28">
        <v>38002</v>
      </c>
      <c r="U19" s="723">
        <v>4.6322999999999999</v>
      </c>
      <c r="V19" s="41">
        <v>38002</v>
      </c>
      <c r="W19" s="723">
        <v>3.17</v>
      </c>
      <c r="X19" s="28">
        <v>38002</v>
      </c>
      <c r="Y19" s="723">
        <v>3.7829999999999999</v>
      </c>
      <c r="Z19" s="28">
        <v>38002</v>
      </c>
      <c r="AA19" s="723">
        <v>4.2469999999999999</v>
      </c>
      <c r="AB19" s="28">
        <v>38002</v>
      </c>
      <c r="AC19" s="723">
        <v>4.468</v>
      </c>
      <c r="AD19" s="28">
        <v>38002</v>
      </c>
      <c r="AE19" s="358">
        <v>4.8949999999999996</v>
      </c>
    </row>
    <row r="20" spans="1:31">
      <c r="A20" s="28">
        <v>38005</v>
      </c>
      <c r="B20" s="28">
        <v>38005</v>
      </c>
      <c r="C20" s="723">
        <v>2.88</v>
      </c>
      <c r="D20" s="28">
        <v>38005</v>
      </c>
      <c r="E20" s="723">
        <v>3.42</v>
      </c>
      <c r="F20" s="28">
        <v>38005</v>
      </c>
      <c r="G20" s="723">
        <v>3.988</v>
      </c>
      <c r="H20" s="28">
        <v>38005</v>
      </c>
      <c r="I20" s="723">
        <v>4.2169999999999996</v>
      </c>
      <c r="J20" s="28">
        <v>38005</v>
      </c>
      <c r="K20" s="723">
        <v>4.5969999999999995</v>
      </c>
      <c r="L20" s="41">
        <v>38005</v>
      </c>
      <c r="M20" s="723">
        <v>2.8898000000000001</v>
      </c>
      <c r="N20" s="28">
        <v>38005</v>
      </c>
      <c r="O20" s="723">
        <v>3.4470999999999998</v>
      </c>
      <c r="P20" s="28">
        <v>38005</v>
      </c>
      <c r="Q20" s="723">
        <v>3.9976000000000003</v>
      </c>
      <c r="R20" s="28">
        <v>38005</v>
      </c>
      <c r="S20" s="723">
        <v>4.2159000000000004</v>
      </c>
      <c r="T20" s="28">
        <v>38005</v>
      </c>
      <c r="U20" s="723">
        <v>4.6379000000000001</v>
      </c>
      <c r="V20" s="41">
        <v>38005</v>
      </c>
      <c r="W20" s="723">
        <v>3.169</v>
      </c>
      <c r="X20" s="28">
        <v>38005</v>
      </c>
      <c r="Y20" s="723">
        <v>3.7829999999999999</v>
      </c>
      <c r="Z20" s="28">
        <v>38005</v>
      </c>
      <c r="AA20" s="723">
        <v>4.2569999999999997</v>
      </c>
      <c r="AB20" s="28">
        <v>38005</v>
      </c>
      <c r="AC20" s="723">
        <v>4.476</v>
      </c>
      <c r="AD20" s="28">
        <v>38005</v>
      </c>
      <c r="AE20" s="358">
        <v>4.915</v>
      </c>
    </row>
    <row r="21" spans="1:31">
      <c r="A21" s="28">
        <v>38006</v>
      </c>
      <c r="B21" s="28">
        <v>38006</v>
      </c>
      <c r="C21" s="723">
        <v>2.8359999999999999</v>
      </c>
      <c r="D21" s="28">
        <v>38006</v>
      </c>
      <c r="E21" s="723">
        <v>3.3740000000000001</v>
      </c>
      <c r="F21" s="28">
        <v>38006</v>
      </c>
      <c r="G21" s="723">
        <v>3.9580000000000002</v>
      </c>
      <c r="H21" s="28">
        <v>38006</v>
      </c>
      <c r="I21" s="723">
        <v>4.194</v>
      </c>
      <c r="J21" s="28">
        <v>38006</v>
      </c>
      <c r="K21" s="723">
        <v>4.5650000000000004</v>
      </c>
      <c r="L21" s="41">
        <v>38006</v>
      </c>
      <c r="M21" s="723">
        <v>2.8424999999999998</v>
      </c>
      <c r="N21" s="28">
        <v>38006</v>
      </c>
      <c r="O21" s="723">
        <v>3.4049999999999998</v>
      </c>
      <c r="P21" s="28">
        <v>38006</v>
      </c>
      <c r="Q21" s="723">
        <v>3.9672000000000001</v>
      </c>
      <c r="R21" s="28">
        <v>38006</v>
      </c>
      <c r="S21" s="723">
        <v>4.1891999999999996</v>
      </c>
      <c r="T21" s="28">
        <v>38006</v>
      </c>
      <c r="U21" s="723">
        <v>4.6116000000000001</v>
      </c>
      <c r="V21" s="41">
        <v>38006</v>
      </c>
      <c r="W21" s="723">
        <v>3.105</v>
      </c>
      <c r="X21" s="28">
        <v>38006</v>
      </c>
      <c r="Y21" s="723">
        <v>3.7250000000000001</v>
      </c>
      <c r="Z21" s="28">
        <v>38006</v>
      </c>
      <c r="AA21" s="723">
        <v>4.2190000000000003</v>
      </c>
      <c r="AB21" s="28">
        <v>38006</v>
      </c>
      <c r="AC21" s="723">
        <v>4.4560000000000004</v>
      </c>
      <c r="AD21" s="28">
        <v>38006</v>
      </c>
      <c r="AE21" s="358">
        <v>4.8849999999999998</v>
      </c>
    </row>
    <row r="22" spans="1:31">
      <c r="A22" s="28">
        <v>38007</v>
      </c>
      <c r="B22" s="28">
        <v>38007</v>
      </c>
      <c r="C22" s="723">
        <v>2.8500999999999999</v>
      </c>
      <c r="D22" s="28">
        <v>38007</v>
      </c>
      <c r="E22" s="723">
        <v>3.3992</v>
      </c>
      <c r="F22" s="28">
        <v>38007</v>
      </c>
      <c r="G22" s="723">
        <v>3.9779999999999998</v>
      </c>
      <c r="H22" s="28">
        <v>38007</v>
      </c>
      <c r="I22" s="723">
        <v>4.2138999999999998</v>
      </c>
      <c r="J22" s="28">
        <v>38007</v>
      </c>
      <c r="K22" s="723">
        <v>4.5780000000000003</v>
      </c>
      <c r="L22" s="41">
        <v>38007</v>
      </c>
      <c r="M22" s="723">
        <v>2.8608000000000002</v>
      </c>
      <c r="N22" s="28">
        <v>38007</v>
      </c>
      <c r="O22" s="723">
        <v>3.4295999999999998</v>
      </c>
      <c r="P22" s="28">
        <v>38007</v>
      </c>
      <c r="Q22" s="723">
        <v>3.9916</v>
      </c>
      <c r="R22" s="28">
        <v>38007</v>
      </c>
      <c r="S22" s="723">
        <v>4.2157999999999998</v>
      </c>
      <c r="T22" s="28">
        <v>38007</v>
      </c>
      <c r="U22" s="723">
        <v>4.6272000000000002</v>
      </c>
      <c r="V22" s="41">
        <v>38007</v>
      </c>
      <c r="W22" s="723">
        <v>3.133</v>
      </c>
      <c r="X22" s="28">
        <v>38007</v>
      </c>
      <c r="Y22" s="723">
        <v>3.7709999999999999</v>
      </c>
      <c r="Z22" s="28">
        <v>38007</v>
      </c>
      <c r="AA22" s="723">
        <v>4.2489999999999997</v>
      </c>
      <c r="AB22" s="28">
        <v>38007</v>
      </c>
      <c r="AC22" s="723">
        <v>4.4790000000000001</v>
      </c>
      <c r="AD22" s="28">
        <v>38007</v>
      </c>
      <c r="AE22" s="358">
        <v>4.9059999999999997</v>
      </c>
    </row>
    <row r="23" spans="1:31">
      <c r="A23" s="28">
        <v>38008</v>
      </c>
      <c r="B23" s="28">
        <v>38008</v>
      </c>
      <c r="C23" s="723">
        <v>2.8258999999999999</v>
      </c>
      <c r="D23" s="28">
        <v>38008</v>
      </c>
      <c r="E23" s="723">
        <v>3.3730000000000002</v>
      </c>
      <c r="F23" s="28">
        <v>38008</v>
      </c>
      <c r="G23" s="723">
        <v>3.9579</v>
      </c>
      <c r="H23" s="28">
        <v>38008</v>
      </c>
      <c r="I23" s="723">
        <v>4.1957000000000004</v>
      </c>
      <c r="J23" s="28">
        <v>38008</v>
      </c>
      <c r="K23" s="723">
        <v>4.5564</v>
      </c>
      <c r="L23" s="41">
        <v>38008</v>
      </c>
      <c r="M23" s="723">
        <v>2.8327999999999998</v>
      </c>
      <c r="N23" s="28">
        <v>38008</v>
      </c>
      <c r="O23" s="723">
        <v>3.3997000000000002</v>
      </c>
      <c r="P23" s="28">
        <v>38008</v>
      </c>
      <c r="Q23" s="723">
        <v>3.9679000000000002</v>
      </c>
      <c r="R23" s="28">
        <v>38008</v>
      </c>
      <c r="S23" s="723">
        <v>4.2050000000000001</v>
      </c>
      <c r="T23" s="28">
        <v>38008</v>
      </c>
      <c r="U23" s="723">
        <v>4.6065000000000005</v>
      </c>
      <c r="V23" s="41">
        <v>38008</v>
      </c>
      <c r="W23" s="723">
        <v>3.101</v>
      </c>
      <c r="X23" s="28">
        <v>38008</v>
      </c>
      <c r="Y23" s="723">
        <v>3.7429999999999999</v>
      </c>
      <c r="Z23" s="28">
        <v>38008</v>
      </c>
      <c r="AA23" s="723">
        <v>4.2300000000000004</v>
      </c>
      <c r="AB23" s="28">
        <v>38008</v>
      </c>
      <c r="AC23" s="723">
        <v>4.4580000000000002</v>
      </c>
      <c r="AD23" s="28">
        <v>38008</v>
      </c>
      <c r="AE23" s="358">
        <v>4.8840000000000003</v>
      </c>
    </row>
    <row r="24" spans="1:31">
      <c r="A24" s="28">
        <v>38009</v>
      </c>
      <c r="B24" s="28">
        <v>38009</v>
      </c>
      <c r="C24" s="723">
        <v>2.7942</v>
      </c>
      <c r="D24" s="28">
        <v>38009</v>
      </c>
      <c r="E24" s="723">
        <v>3.3336999999999999</v>
      </c>
      <c r="F24" s="28">
        <v>38009</v>
      </c>
      <c r="G24" s="723">
        <v>3.9287999999999998</v>
      </c>
      <c r="H24" s="28">
        <v>38009</v>
      </c>
      <c r="I24" s="723">
        <v>4.1699000000000002</v>
      </c>
      <c r="J24" s="28">
        <v>38009</v>
      </c>
      <c r="K24" s="723">
        <v>4.5473999999999997</v>
      </c>
      <c r="L24" s="41">
        <v>38009</v>
      </c>
      <c r="M24" s="723">
        <v>2.8016999999999999</v>
      </c>
      <c r="N24" s="28">
        <v>38009</v>
      </c>
      <c r="O24" s="723">
        <v>3.3614000000000002</v>
      </c>
      <c r="P24" s="28">
        <v>38009</v>
      </c>
      <c r="Q24" s="723">
        <v>3.9365999999999999</v>
      </c>
      <c r="R24" s="28">
        <v>38009</v>
      </c>
      <c r="S24" s="723">
        <v>4.1656000000000004</v>
      </c>
      <c r="T24" s="28">
        <v>38009</v>
      </c>
      <c r="U24" s="723">
        <v>4.5722000000000005</v>
      </c>
      <c r="V24" s="41">
        <v>38009</v>
      </c>
      <c r="W24" s="723">
        <v>3.0779999999999998</v>
      </c>
      <c r="X24" s="28">
        <v>38009</v>
      </c>
      <c r="Y24" s="723">
        <v>3.7109999999999999</v>
      </c>
      <c r="Z24" s="28">
        <v>38009</v>
      </c>
      <c r="AA24" s="723">
        <v>4.2039999999999997</v>
      </c>
      <c r="AB24" s="28">
        <v>38009</v>
      </c>
      <c r="AC24" s="723">
        <v>4.4340000000000002</v>
      </c>
      <c r="AD24" s="28">
        <v>38009</v>
      </c>
      <c r="AE24" s="358">
        <v>4.8789999999999996</v>
      </c>
    </row>
    <row r="25" spans="1:31">
      <c r="A25" s="28">
        <v>38012</v>
      </c>
      <c r="B25" s="28">
        <v>38012</v>
      </c>
      <c r="C25" s="723">
        <v>2.851</v>
      </c>
      <c r="D25" s="28">
        <v>38012</v>
      </c>
      <c r="E25" s="723">
        <v>3.403</v>
      </c>
      <c r="F25" s="28">
        <v>38012</v>
      </c>
      <c r="G25" s="723">
        <v>3.984</v>
      </c>
      <c r="H25" s="28">
        <v>38012</v>
      </c>
      <c r="I25" s="723">
        <v>4.2240000000000002</v>
      </c>
      <c r="J25" s="28">
        <v>38012</v>
      </c>
      <c r="K25" s="723">
        <v>4.585</v>
      </c>
      <c r="L25" s="41">
        <v>38012</v>
      </c>
      <c r="M25" s="723">
        <v>2.8612000000000002</v>
      </c>
      <c r="N25" s="28">
        <v>38012</v>
      </c>
      <c r="O25" s="723">
        <v>3.4245000000000001</v>
      </c>
      <c r="P25" s="28">
        <v>38012</v>
      </c>
      <c r="Q25" s="723">
        <v>3.9948999999999999</v>
      </c>
      <c r="R25" s="28">
        <v>38012</v>
      </c>
      <c r="S25" s="723">
        <v>4.2332999999999998</v>
      </c>
      <c r="T25" s="28">
        <v>38012</v>
      </c>
      <c r="U25" s="723">
        <v>4.6395999999999997</v>
      </c>
      <c r="V25" s="41">
        <v>38012</v>
      </c>
      <c r="W25" s="723">
        <v>3.137</v>
      </c>
      <c r="X25" s="28">
        <v>38012</v>
      </c>
      <c r="Y25" s="723">
        <v>3.77</v>
      </c>
      <c r="Z25" s="28">
        <v>38012</v>
      </c>
      <c r="AA25" s="723">
        <v>4.258</v>
      </c>
      <c r="AB25" s="28">
        <v>38012</v>
      </c>
      <c r="AC25" s="723">
        <v>4.49</v>
      </c>
      <c r="AD25" s="28">
        <v>38012</v>
      </c>
      <c r="AE25" s="358">
        <v>4.9260000000000002</v>
      </c>
    </row>
    <row r="26" spans="1:31">
      <c r="A26" s="28">
        <v>38013</v>
      </c>
      <c r="B26" s="28">
        <v>38013</v>
      </c>
      <c r="C26" s="723">
        <v>2.843</v>
      </c>
      <c r="D26" s="28">
        <v>38013</v>
      </c>
      <c r="E26" s="723">
        <v>3.3970000000000002</v>
      </c>
      <c r="F26" s="28">
        <v>38013</v>
      </c>
      <c r="G26" s="723">
        <v>3.9729999999999999</v>
      </c>
      <c r="H26" s="28">
        <v>38013</v>
      </c>
      <c r="I26" s="723">
        <v>4.218</v>
      </c>
      <c r="J26" s="28">
        <v>38013</v>
      </c>
      <c r="K26" s="723">
        <v>4.5759999999999996</v>
      </c>
      <c r="L26" s="41">
        <v>38013</v>
      </c>
      <c r="M26" s="723">
        <v>2.8473999999999999</v>
      </c>
      <c r="N26" s="28">
        <v>38013</v>
      </c>
      <c r="O26" s="723">
        <v>3.4104000000000001</v>
      </c>
      <c r="P26" s="28">
        <v>38013</v>
      </c>
      <c r="Q26" s="723">
        <v>3.9817999999999998</v>
      </c>
      <c r="R26" s="28">
        <v>38013</v>
      </c>
      <c r="S26" s="723">
        <v>4.2206000000000001</v>
      </c>
      <c r="T26" s="28">
        <v>38013</v>
      </c>
      <c r="U26" s="723">
        <v>4.6283000000000003</v>
      </c>
      <c r="V26" s="41">
        <v>38013</v>
      </c>
      <c r="W26" s="723">
        <v>3.1259999999999999</v>
      </c>
      <c r="X26" s="28">
        <v>38013</v>
      </c>
      <c r="Y26" s="723">
        <v>3.76</v>
      </c>
      <c r="Z26" s="28">
        <v>38013</v>
      </c>
      <c r="AA26" s="723">
        <v>4.2430000000000003</v>
      </c>
      <c r="AB26" s="28">
        <v>38013</v>
      </c>
      <c r="AC26" s="723">
        <v>4.4770000000000003</v>
      </c>
      <c r="AD26" s="28">
        <v>38013</v>
      </c>
      <c r="AE26" s="358">
        <v>4.91</v>
      </c>
    </row>
    <row r="27" spans="1:31">
      <c r="A27" s="28">
        <v>38014</v>
      </c>
      <c r="B27" s="28">
        <v>38014</v>
      </c>
      <c r="C27" s="723">
        <v>2.8250000000000002</v>
      </c>
      <c r="D27" s="28">
        <v>38014</v>
      </c>
      <c r="E27" s="723">
        <v>3.367</v>
      </c>
      <c r="F27" s="28">
        <v>38014</v>
      </c>
      <c r="G27" s="723">
        <v>3.964</v>
      </c>
      <c r="H27" s="28">
        <v>38014</v>
      </c>
      <c r="I27" s="723">
        <v>4.2060000000000004</v>
      </c>
      <c r="J27" s="28">
        <v>38014</v>
      </c>
      <c r="K27" s="723">
        <v>4.5730000000000004</v>
      </c>
      <c r="L27" s="41">
        <v>38014</v>
      </c>
      <c r="M27" s="723">
        <v>2.8372999999999999</v>
      </c>
      <c r="N27" s="28">
        <v>38014</v>
      </c>
      <c r="O27" s="723">
        <v>3.4024000000000001</v>
      </c>
      <c r="P27" s="28">
        <v>38014</v>
      </c>
      <c r="Q27" s="723">
        <v>3.9792000000000001</v>
      </c>
      <c r="R27" s="28">
        <v>38014</v>
      </c>
      <c r="S27" s="723">
        <v>4.2168999999999999</v>
      </c>
      <c r="T27" s="28">
        <v>38014</v>
      </c>
      <c r="U27" s="723">
        <v>4.6289999999999996</v>
      </c>
      <c r="V27" s="41">
        <v>38014</v>
      </c>
      <c r="W27" s="723">
        <v>3.105</v>
      </c>
      <c r="X27" s="28">
        <v>38014</v>
      </c>
      <c r="Y27" s="723">
        <v>3.754</v>
      </c>
      <c r="Z27" s="28">
        <v>38014</v>
      </c>
      <c r="AA27" s="723">
        <v>4.242</v>
      </c>
      <c r="AB27" s="28">
        <v>38014</v>
      </c>
      <c r="AC27" s="723">
        <v>4.4749999999999996</v>
      </c>
      <c r="AD27" s="28">
        <v>38014</v>
      </c>
      <c r="AE27" s="358">
        <v>4.907</v>
      </c>
    </row>
    <row r="28" spans="1:31">
      <c r="A28" s="28">
        <v>38015</v>
      </c>
      <c r="B28" s="28">
        <v>38015</v>
      </c>
      <c r="C28" s="723">
        <v>2.9830000000000001</v>
      </c>
      <c r="D28" s="28">
        <v>38015</v>
      </c>
      <c r="E28" s="723">
        <v>3.53</v>
      </c>
      <c r="F28" s="28">
        <v>38015</v>
      </c>
      <c r="G28" s="723">
        <v>4.0960000000000001</v>
      </c>
      <c r="H28" s="28">
        <v>38015</v>
      </c>
      <c r="I28" s="723">
        <v>4.3380000000000001</v>
      </c>
      <c r="J28" s="28">
        <v>38015</v>
      </c>
      <c r="K28" s="723">
        <v>4.6849999999999996</v>
      </c>
      <c r="L28" s="41">
        <v>38015</v>
      </c>
      <c r="M28" s="723">
        <v>2.9769999999999999</v>
      </c>
      <c r="N28" s="28">
        <v>38015</v>
      </c>
      <c r="O28" s="723">
        <v>3.5457000000000001</v>
      </c>
      <c r="P28" s="28">
        <v>38015</v>
      </c>
      <c r="Q28" s="723">
        <v>4.1006999999999998</v>
      </c>
      <c r="R28" s="28">
        <v>38015</v>
      </c>
      <c r="S28" s="723">
        <v>4.3274999999999997</v>
      </c>
      <c r="T28" s="28">
        <v>38015</v>
      </c>
      <c r="U28" s="723">
        <v>4.7287999999999997</v>
      </c>
      <c r="V28" s="41">
        <v>38015</v>
      </c>
      <c r="W28" s="723">
        <v>3.27</v>
      </c>
      <c r="X28" s="28">
        <v>38015</v>
      </c>
      <c r="Y28" s="723">
        <v>3.891</v>
      </c>
      <c r="Z28" s="28">
        <v>38015</v>
      </c>
      <c r="AA28" s="723">
        <v>4.359</v>
      </c>
      <c r="AB28" s="28">
        <v>38015</v>
      </c>
      <c r="AC28" s="723">
        <v>4.5910000000000002</v>
      </c>
      <c r="AD28" s="28">
        <v>38015</v>
      </c>
      <c r="AE28" s="358">
        <v>5.008</v>
      </c>
    </row>
    <row r="29" spans="1:31">
      <c r="A29" s="28">
        <v>38016</v>
      </c>
      <c r="B29" s="28">
        <v>38016</v>
      </c>
      <c r="C29" s="723">
        <v>2.9580000000000002</v>
      </c>
      <c r="D29" s="28">
        <v>38016</v>
      </c>
      <c r="E29" s="723">
        <v>3.4990000000000001</v>
      </c>
      <c r="F29" s="28">
        <v>38016</v>
      </c>
      <c r="G29" s="723">
        <v>4.07</v>
      </c>
      <c r="H29" s="28">
        <v>38016</v>
      </c>
      <c r="I29" s="723">
        <v>4.3019999999999996</v>
      </c>
      <c r="J29" s="28">
        <v>38016</v>
      </c>
      <c r="K29" s="723">
        <v>4.6470000000000002</v>
      </c>
      <c r="L29" s="41">
        <v>38016</v>
      </c>
      <c r="M29" s="723">
        <v>2.964</v>
      </c>
      <c r="N29" s="28">
        <v>38016</v>
      </c>
      <c r="O29" s="723">
        <v>3.5284</v>
      </c>
      <c r="P29" s="28">
        <v>38016</v>
      </c>
      <c r="Q29" s="723">
        <v>4.0800999999999998</v>
      </c>
      <c r="R29" s="28">
        <v>38016</v>
      </c>
      <c r="S29" s="723">
        <v>4.3036000000000003</v>
      </c>
      <c r="T29" s="28">
        <v>38016</v>
      </c>
      <c r="U29" s="723">
        <v>4.7023999999999999</v>
      </c>
      <c r="V29" s="41">
        <v>38016</v>
      </c>
      <c r="W29" s="723">
        <v>3.2570000000000001</v>
      </c>
      <c r="X29" s="28">
        <v>38016</v>
      </c>
      <c r="Y29" s="723">
        <v>3.8679999999999999</v>
      </c>
      <c r="Z29" s="28">
        <v>38016</v>
      </c>
      <c r="AA29" s="723">
        <v>4.3369999999999997</v>
      </c>
      <c r="AB29" s="28">
        <v>38016</v>
      </c>
      <c r="AC29" s="723">
        <v>4.5709999999999997</v>
      </c>
      <c r="AD29" s="28">
        <v>38016</v>
      </c>
      <c r="AE29" s="358">
        <v>4.9809999999999999</v>
      </c>
    </row>
    <row r="30" spans="1:31">
      <c r="A30" s="28">
        <v>38019</v>
      </c>
      <c r="B30" s="28">
        <v>38019</v>
      </c>
      <c r="C30" s="723">
        <v>2.9348999999999998</v>
      </c>
      <c r="D30" s="28">
        <v>38019</v>
      </c>
      <c r="E30" s="723">
        <v>3.4811000000000001</v>
      </c>
      <c r="F30" s="28">
        <v>38019</v>
      </c>
      <c r="G30" s="723">
        <v>4.0648999999999997</v>
      </c>
      <c r="H30" s="28">
        <v>38019</v>
      </c>
      <c r="I30" s="723">
        <v>4.2868000000000004</v>
      </c>
      <c r="J30" s="28">
        <v>38019</v>
      </c>
      <c r="K30" s="723">
        <v>4.6486000000000001</v>
      </c>
      <c r="L30" s="41">
        <v>38019</v>
      </c>
      <c r="M30" s="723">
        <v>2.9426000000000001</v>
      </c>
      <c r="N30" s="28">
        <v>38019</v>
      </c>
      <c r="O30" s="723">
        <v>3.508</v>
      </c>
      <c r="P30" s="28">
        <v>38019</v>
      </c>
      <c r="Q30" s="723">
        <v>4.0674000000000001</v>
      </c>
      <c r="R30" s="28">
        <v>38019</v>
      </c>
      <c r="S30" s="723">
        <v>4.2976000000000001</v>
      </c>
      <c r="T30" s="28">
        <v>38019</v>
      </c>
      <c r="U30" s="723">
        <v>4.7003000000000004</v>
      </c>
      <c r="V30" s="41">
        <v>38019</v>
      </c>
      <c r="W30" s="723">
        <v>3.222</v>
      </c>
      <c r="X30" s="28">
        <v>38019</v>
      </c>
      <c r="Y30" s="723">
        <v>3.8369999999999997</v>
      </c>
      <c r="Z30" s="28">
        <v>38019</v>
      </c>
      <c r="AA30" s="723">
        <v>4.319</v>
      </c>
      <c r="AB30" s="28">
        <v>38019</v>
      </c>
      <c r="AC30" s="723">
        <v>4.5590000000000002</v>
      </c>
      <c r="AD30" s="28">
        <v>38019</v>
      </c>
      <c r="AE30" s="358">
        <v>4.9619999999999997</v>
      </c>
    </row>
    <row r="31" spans="1:31">
      <c r="A31" s="28">
        <v>38020</v>
      </c>
      <c r="B31" s="28">
        <v>38020</v>
      </c>
      <c r="C31" s="723">
        <v>2.8830999999999998</v>
      </c>
      <c r="D31" s="28">
        <v>38020</v>
      </c>
      <c r="E31" s="723">
        <v>3.4386000000000001</v>
      </c>
      <c r="F31" s="28">
        <v>38020</v>
      </c>
      <c r="G31" s="723">
        <v>4.0327999999999999</v>
      </c>
      <c r="H31" s="28">
        <v>38020</v>
      </c>
      <c r="I31" s="723">
        <v>4.2587000000000002</v>
      </c>
      <c r="J31" s="28">
        <v>38020</v>
      </c>
      <c r="K31" s="723">
        <v>4.6212</v>
      </c>
      <c r="L31" s="41">
        <v>38020</v>
      </c>
      <c r="M31" s="723">
        <v>2.8852000000000002</v>
      </c>
      <c r="N31" s="28">
        <v>38020</v>
      </c>
      <c r="O31" s="723">
        <v>3.4683999999999999</v>
      </c>
      <c r="P31" s="28">
        <v>38020</v>
      </c>
      <c r="Q31" s="723">
        <v>4.0347</v>
      </c>
      <c r="R31" s="28">
        <v>38020</v>
      </c>
      <c r="S31" s="723">
        <v>4.2702</v>
      </c>
      <c r="T31" s="28">
        <v>38020</v>
      </c>
      <c r="U31" s="723">
        <v>4.6838999999999995</v>
      </c>
      <c r="V31" s="41">
        <v>38020</v>
      </c>
      <c r="W31" s="723">
        <v>3.1760000000000002</v>
      </c>
      <c r="X31" s="28">
        <v>38020</v>
      </c>
      <c r="Y31" s="723">
        <v>3.8069999999999999</v>
      </c>
      <c r="Z31" s="28">
        <v>38020</v>
      </c>
      <c r="AA31" s="723">
        <v>4.2910000000000004</v>
      </c>
      <c r="AB31" s="28">
        <v>38020</v>
      </c>
      <c r="AC31" s="723">
        <v>4.5309999999999997</v>
      </c>
      <c r="AD31" s="28">
        <v>38020</v>
      </c>
      <c r="AE31" s="358">
        <v>4.9539999999999997</v>
      </c>
    </row>
    <row r="32" spans="1:31">
      <c r="A32" s="28">
        <v>38021</v>
      </c>
      <c r="B32" s="28">
        <v>38021</v>
      </c>
      <c r="C32" s="723">
        <v>2.8708</v>
      </c>
      <c r="D32" s="28">
        <v>38021</v>
      </c>
      <c r="E32" s="723">
        <v>3.4333999999999998</v>
      </c>
      <c r="F32" s="28">
        <v>38021</v>
      </c>
      <c r="G32" s="723">
        <v>4.0225</v>
      </c>
      <c r="H32" s="28">
        <v>38021</v>
      </c>
      <c r="I32" s="723">
        <v>4.2694999999999999</v>
      </c>
      <c r="J32" s="28">
        <v>38021</v>
      </c>
      <c r="K32" s="723">
        <v>4.6121999999999996</v>
      </c>
      <c r="L32" s="41">
        <v>38021</v>
      </c>
      <c r="M32" s="723">
        <v>2.8715999999999999</v>
      </c>
      <c r="N32" s="28">
        <v>38021</v>
      </c>
      <c r="O32" s="723">
        <v>3.4588000000000001</v>
      </c>
      <c r="P32" s="28">
        <v>38021</v>
      </c>
      <c r="Q32" s="723">
        <v>4.0289000000000001</v>
      </c>
      <c r="R32" s="28">
        <v>38021</v>
      </c>
      <c r="S32" s="723">
        <v>4.2602000000000002</v>
      </c>
      <c r="T32" s="28">
        <v>38021</v>
      </c>
      <c r="U32" s="723">
        <v>4.6731999999999996</v>
      </c>
      <c r="V32" s="41">
        <v>38021</v>
      </c>
      <c r="W32" s="723">
        <v>3.1709999999999998</v>
      </c>
      <c r="X32" s="28">
        <v>38021</v>
      </c>
      <c r="Y32" s="723">
        <v>3.8029999999999999</v>
      </c>
      <c r="Z32" s="28">
        <v>38021</v>
      </c>
      <c r="AA32" s="723">
        <v>4.2839999999999998</v>
      </c>
      <c r="AB32" s="28">
        <v>38021</v>
      </c>
      <c r="AC32" s="723">
        <v>4.5250000000000004</v>
      </c>
      <c r="AD32" s="28">
        <v>38021</v>
      </c>
      <c r="AE32" s="358">
        <v>4.9290000000000003</v>
      </c>
    </row>
    <row r="33" spans="1:31">
      <c r="A33" s="28">
        <v>38022</v>
      </c>
      <c r="B33" s="28">
        <v>38022</v>
      </c>
      <c r="C33" s="723">
        <v>2.8551000000000002</v>
      </c>
      <c r="D33" s="28">
        <v>38022</v>
      </c>
      <c r="E33" s="723">
        <v>3.4224999999999999</v>
      </c>
      <c r="F33" s="28">
        <v>38022</v>
      </c>
      <c r="G33" s="723">
        <v>4.0083000000000002</v>
      </c>
      <c r="H33" s="28">
        <v>38022</v>
      </c>
      <c r="I33" s="723">
        <v>4.2557</v>
      </c>
      <c r="J33" s="28">
        <v>38022</v>
      </c>
      <c r="K33" s="723">
        <v>4.6018999999999997</v>
      </c>
      <c r="L33" s="41">
        <v>38022</v>
      </c>
      <c r="M33" s="723">
        <v>2.8496999999999999</v>
      </c>
      <c r="N33" s="28">
        <v>38022</v>
      </c>
      <c r="O33" s="723">
        <v>3.4382999999999999</v>
      </c>
      <c r="P33" s="28">
        <v>38022</v>
      </c>
      <c r="Q33" s="723">
        <v>4.0110000000000001</v>
      </c>
      <c r="R33" s="28">
        <v>38022</v>
      </c>
      <c r="S33" s="723">
        <v>4.2443999999999997</v>
      </c>
      <c r="T33" s="28">
        <v>38022</v>
      </c>
      <c r="U33" s="723">
        <v>4.6551999999999998</v>
      </c>
      <c r="V33" s="41">
        <v>38022</v>
      </c>
      <c r="W33" s="723">
        <v>3.157</v>
      </c>
      <c r="X33" s="28">
        <v>38022</v>
      </c>
      <c r="Y33" s="723">
        <v>3.7909999999999999</v>
      </c>
      <c r="Z33" s="28">
        <v>38022</v>
      </c>
      <c r="AA33" s="723">
        <v>4.2670000000000003</v>
      </c>
      <c r="AB33" s="28">
        <v>38022</v>
      </c>
      <c r="AC33" s="723">
        <v>4.5120000000000005</v>
      </c>
      <c r="AD33" s="28">
        <v>38022</v>
      </c>
      <c r="AE33" s="358">
        <v>4.92</v>
      </c>
    </row>
    <row r="34" spans="1:31">
      <c r="A34" s="28">
        <v>38023</v>
      </c>
      <c r="B34" s="28">
        <v>38023</v>
      </c>
      <c r="C34" s="723">
        <v>2.8043</v>
      </c>
      <c r="D34" s="28">
        <v>38023</v>
      </c>
      <c r="E34" s="723">
        <v>3.3622999999999998</v>
      </c>
      <c r="F34" s="28">
        <v>38023</v>
      </c>
      <c r="G34" s="723">
        <v>3.9582999999999999</v>
      </c>
      <c r="H34" s="28">
        <v>38023</v>
      </c>
      <c r="I34" s="723">
        <v>4.1973000000000003</v>
      </c>
      <c r="J34" s="28">
        <v>38023</v>
      </c>
      <c r="K34" s="723">
        <v>4.5613000000000001</v>
      </c>
      <c r="L34" s="41">
        <v>38023</v>
      </c>
      <c r="M34" s="723">
        <v>2.8050000000000002</v>
      </c>
      <c r="N34" s="28">
        <v>38023</v>
      </c>
      <c r="O34" s="723">
        <v>3.3942999999999999</v>
      </c>
      <c r="P34" s="28">
        <v>38023</v>
      </c>
      <c r="Q34" s="723">
        <v>3.9741</v>
      </c>
      <c r="R34" s="28">
        <v>38023</v>
      </c>
      <c r="S34" s="723">
        <v>4.2107000000000001</v>
      </c>
      <c r="T34" s="28">
        <v>38023</v>
      </c>
      <c r="U34" s="723">
        <v>4.625</v>
      </c>
      <c r="V34" s="41">
        <v>38023</v>
      </c>
      <c r="W34" s="723">
        <v>3.1280000000000001</v>
      </c>
      <c r="X34" s="28">
        <v>38023</v>
      </c>
      <c r="Y34" s="723">
        <v>3.754</v>
      </c>
      <c r="Z34" s="28">
        <v>38023</v>
      </c>
      <c r="AA34" s="723">
        <v>4.2309999999999999</v>
      </c>
      <c r="AB34" s="28">
        <v>38023</v>
      </c>
      <c r="AC34" s="723">
        <v>4.4740000000000002</v>
      </c>
      <c r="AD34" s="28">
        <v>38023</v>
      </c>
      <c r="AE34" s="358">
        <v>4.9180000000000001</v>
      </c>
    </row>
    <row r="35" spans="1:31">
      <c r="A35" s="28">
        <v>38026</v>
      </c>
      <c r="B35" s="28">
        <v>38026</v>
      </c>
      <c r="C35" s="723">
        <v>2.8090000000000002</v>
      </c>
      <c r="D35" s="28">
        <v>38026</v>
      </c>
      <c r="E35" s="723">
        <v>3.3563999999999998</v>
      </c>
      <c r="F35" s="28">
        <v>38026</v>
      </c>
      <c r="G35" s="723">
        <v>3.948</v>
      </c>
      <c r="H35" s="28">
        <v>38026</v>
      </c>
      <c r="I35" s="723">
        <v>4.1966000000000001</v>
      </c>
      <c r="J35" s="28">
        <v>38026</v>
      </c>
      <c r="K35" s="723">
        <v>4.5684000000000005</v>
      </c>
      <c r="L35" s="41">
        <v>38026</v>
      </c>
      <c r="M35" s="723">
        <v>2.8018999999999998</v>
      </c>
      <c r="N35" s="28">
        <v>38026</v>
      </c>
      <c r="O35" s="723">
        <v>3.3797000000000001</v>
      </c>
      <c r="P35" s="28">
        <v>38026</v>
      </c>
      <c r="Q35" s="723">
        <v>3.9613</v>
      </c>
      <c r="R35" s="28">
        <v>38026</v>
      </c>
      <c r="S35" s="723">
        <v>4.1980000000000004</v>
      </c>
      <c r="T35" s="28">
        <v>38026</v>
      </c>
      <c r="U35" s="723">
        <v>4.6192000000000002</v>
      </c>
      <c r="V35" s="41">
        <v>38026</v>
      </c>
      <c r="W35" s="723">
        <v>3.12</v>
      </c>
      <c r="X35" s="28">
        <v>38026</v>
      </c>
      <c r="Y35" s="723">
        <v>3.7410000000000001</v>
      </c>
      <c r="Z35" s="28">
        <v>38026</v>
      </c>
      <c r="AA35" s="723">
        <v>4.2229999999999999</v>
      </c>
      <c r="AB35" s="28">
        <v>38026</v>
      </c>
      <c r="AC35" s="723">
        <v>4.4690000000000003</v>
      </c>
      <c r="AD35" s="28">
        <v>38026</v>
      </c>
      <c r="AE35" s="358">
        <v>4.8879999999999999</v>
      </c>
    </row>
    <row r="36" spans="1:31">
      <c r="A36" s="28">
        <v>38027</v>
      </c>
      <c r="B36" s="28">
        <v>38027</v>
      </c>
      <c r="C36" s="723">
        <v>2.8220000000000001</v>
      </c>
      <c r="D36" s="28">
        <v>38027</v>
      </c>
      <c r="E36" s="723">
        <v>3.3730000000000002</v>
      </c>
      <c r="F36" s="28">
        <v>38027</v>
      </c>
      <c r="G36" s="723">
        <v>3.9660000000000002</v>
      </c>
      <c r="H36" s="28">
        <v>38027</v>
      </c>
      <c r="I36" s="723">
        <v>4.1989999999999998</v>
      </c>
      <c r="J36" s="28">
        <v>38027</v>
      </c>
      <c r="K36" s="723">
        <v>4.58</v>
      </c>
      <c r="L36" s="41">
        <v>38027</v>
      </c>
      <c r="M36" s="723">
        <v>2.8079999999999998</v>
      </c>
      <c r="N36" s="28">
        <v>38027</v>
      </c>
      <c r="O36" s="723">
        <v>3.3929</v>
      </c>
      <c r="P36" s="28">
        <v>38027</v>
      </c>
      <c r="Q36" s="723">
        <v>3.9713000000000003</v>
      </c>
      <c r="R36" s="28">
        <v>38027</v>
      </c>
      <c r="S36" s="723">
        <v>4.2074999999999996</v>
      </c>
      <c r="T36" s="28">
        <v>38027</v>
      </c>
      <c r="U36" s="723">
        <v>4.6262999999999996</v>
      </c>
      <c r="V36" s="41">
        <v>38027</v>
      </c>
      <c r="W36" s="723">
        <v>3.125</v>
      </c>
      <c r="X36" s="28">
        <v>38027</v>
      </c>
      <c r="Y36" s="723">
        <v>3.7509999999999999</v>
      </c>
      <c r="Z36" s="28">
        <v>38027</v>
      </c>
      <c r="AA36" s="723">
        <v>4.2279999999999998</v>
      </c>
      <c r="AB36" s="28">
        <v>38027</v>
      </c>
      <c r="AC36" s="723">
        <v>4.4779999999999998</v>
      </c>
      <c r="AD36" s="28">
        <v>38027</v>
      </c>
      <c r="AE36" s="358">
        <v>4.9020000000000001</v>
      </c>
    </row>
    <row r="37" spans="1:31">
      <c r="A37" s="28">
        <v>38028</v>
      </c>
      <c r="B37" s="28">
        <v>38028</v>
      </c>
      <c r="C37" s="723">
        <v>2.8149999999999999</v>
      </c>
      <c r="D37" s="28">
        <v>38028</v>
      </c>
      <c r="E37" s="723">
        <v>3.367</v>
      </c>
      <c r="F37" s="28">
        <v>38028</v>
      </c>
      <c r="G37" s="723">
        <v>3.9539999999999997</v>
      </c>
      <c r="H37" s="28">
        <v>38028</v>
      </c>
      <c r="I37" s="723">
        <v>4.1669999999999998</v>
      </c>
      <c r="J37" s="28">
        <v>38028</v>
      </c>
      <c r="K37" s="723">
        <v>4.5650000000000004</v>
      </c>
      <c r="L37" s="41">
        <v>38028</v>
      </c>
      <c r="M37" s="723">
        <v>2.7797999999999998</v>
      </c>
      <c r="N37" s="28">
        <v>38028</v>
      </c>
      <c r="O37" s="723">
        <v>3.3498999999999999</v>
      </c>
      <c r="P37" s="28">
        <v>38028</v>
      </c>
      <c r="Q37" s="723">
        <v>3.9412000000000003</v>
      </c>
      <c r="R37" s="28">
        <v>38028</v>
      </c>
      <c r="S37" s="723">
        <v>4.1830999999999996</v>
      </c>
      <c r="T37" s="28">
        <v>38028</v>
      </c>
      <c r="U37" s="723">
        <v>4.6006</v>
      </c>
      <c r="V37" s="41">
        <v>38028</v>
      </c>
      <c r="W37" s="723">
        <v>3.0960000000000001</v>
      </c>
      <c r="X37" s="28">
        <v>38028</v>
      </c>
      <c r="Y37" s="723">
        <v>3.7290000000000001</v>
      </c>
      <c r="Z37" s="28">
        <v>38028</v>
      </c>
      <c r="AA37" s="723">
        <v>4.2140000000000004</v>
      </c>
      <c r="AB37" s="28">
        <v>38028</v>
      </c>
      <c r="AC37" s="723">
        <v>4.468</v>
      </c>
      <c r="AD37" s="28">
        <v>38028</v>
      </c>
      <c r="AE37" s="358">
        <v>4.8879999999999999</v>
      </c>
    </row>
    <row r="38" spans="1:31">
      <c r="A38" s="28">
        <v>38029</v>
      </c>
      <c r="B38" s="28">
        <v>38029</v>
      </c>
      <c r="C38" s="723">
        <v>2.7730000000000001</v>
      </c>
      <c r="D38" s="28">
        <v>38029</v>
      </c>
      <c r="E38" s="723">
        <v>3.327</v>
      </c>
      <c r="F38" s="28">
        <v>38029</v>
      </c>
      <c r="G38" s="723">
        <v>3.9370000000000003</v>
      </c>
      <c r="H38" s="28">
        <v>38029</v>
      </c>
      <c r="I38" s="723">
        <v>4.165</v>
      </c>
      <c r="J38" s="28">
        <v>38029</v>
      </c>
      <c r="K38" s="723">
        <v>4.5529999999999999</v>
      </c>
      <c r="L38" s="41">
        <v>38029</v>
      </c>
      <c r="M38" s="723">
        <v>2.7654999999999998</v>
      </c>
      <c r="N38" s="28">
        <v>38029</v>
      </c>
      <c r="O38" s="723">
        <v>3.3504999999999998</v>
      </c>
      <c r="P38" s="28">
        <v>38029</v>
      </c>
      <c r="Q38" s="723">
        <v>3.9502000000000002</v>
      </c>
      <c r="R38" s="28">
        <v>38029</v>
      </c>
      <c r="S38" s="723">
        <v>4.1908000000000003</v>
      </c>
      <c r="T38" s="28">
        <v>38029</v>
      </c>
      <c r="U38" s="723">
        <v>4.6136999999999997</v>
      </c>
      <c r="V38" s="41">
        <v>38029</v>
      </c>
      <c r="W38" s="723">
        <v>3.073</v>
      </c>
      <c r="X38" s="28">
        <v>38029</v>
      </c>
      <c r="Y38" s="723">
        <v>3.7109999999999999</v>
      </c>
      <c r="Z38" s="28">
        <v>38029</v>
      </c>
      <c r="AA38" s="723">
        <v>4.2220000000000004</v>
      </c>
      <c r="AB38" s="28">
        <v>38029</v>
      </c>
      <c r="AC38" s="723">
        <v>4.4740000000000002</v>
      </c>
      <c r="AD38" s="28">
        <v>38029</v>
      </c>
      <c r="AE38" s="358">
        <v>4.907</v>
      </c>
    </row>
    <row r="39" spans="1:31">
      <c r="A39" s="28">
        <v>38030</v>
      </c>
      <c r="B39" s="28">
        <v>38030</v>
      </c>
      <c r="C39" s="723">
        <v>2.7641999999999998</v>
      </c>
      <c r="D39" s="28">
        <v>38030</v>
      </c>
      <c r="E39" s="723">
        <v>3.3172000000000001</v>
      </c>
      <c r="F39" s="28">
        <v>38030</v>
      </c>
      <c r="G39" s="723">
        <v>3.9252000000000002</v>
      </c>
      <c r="H39" s="28">
        <v>38030</v>
      </c>
      <c r="I39" s="723">
        <v>4.1521999999999997</v>
      </c>
      <c r="J39" s="28">
        <v>38030</v>
      </c>
      <c r="K39" s="723">
        <v>4.5431999999999997</v>
      </c>
      <c r="L39" s="41">
        <v>38030</v>
      </c>
      <c r="M39" s="723">
        <v>2.7509999999999999</v>
      </c>
      <c r="N39" s="28">
        <v>38030</v>
      </c>
      <c r="O39" s="723">
        <v>3.3365999999999998</v>
      </c>
      <c r="P39" s="28">
        <v>38030</v>
      </c>
      <c r="Q39" s="723">
        <v>3.9333999999999998</v>
      </c>
      <c r="R39" s="28">
        <v>38030</v>
      </c>
      <c r="S39" s="723">
        <v>4.1731999999999996</v>
      </c>
      <c r="T39" s="28">
        <v>38030</v>
      </c>
      <c r="U39" s="723">
        <v>4.5972999999999997</v>
      </c>
      <c r="V39" s="41">
        <v>38030</v>
      </c>
      <c r="W39" s="723">
        <v>3.052</v>
      </c>
      <c r="X39" s="28">
        <v>38030</v>
      </c>
      <c r="Y39" s="723">
        <v>3.6959999999999997</v>
      </c>
      <c r="Z39" s="28">
        <v>38030</v>
      </c>
      <c r="AA39" s="723">
        <v>4.2039999999999997</v>
      </c>
      <c r="AB39" s="28">
        <v>38030</v>
      </c>
      <c r="AC39" s="723">
        <v>4.4569999999999999</v>
      </c>
      <c r="AD39" s="28">
        <v>38030</v>
      </c>
      <c r="AE39" s="358">
        <v>4.883</v>
      </c>
    </row>
    <row r="40" spans="1:31">
      <c r="A40" s="28">
        <v>38033</v>
      </c>
      <c r="B40" s="28">
        <v>38033</v>
      </c>
      <c r="C40" s="723">
        <v>2.7640000000000002</v>
      </c>
      <c r="D40" s="28">
        <v>38033</v>
      </c>
      <c r="E40" s="723">
        <v>3.3149999999999999</v>
      </c>
      <c r="F40" s="28">
        <v>38033</v>
      </c>
      <c r="G40" s="723">
        <v>3.927</v>
      </c>
      <c r="H40" s="28">
        <v>38033</v>
      </c>
      <c r="I40" s="723">
        <v>4.1710000000000003</v>
      </c>
      <c r="J40" s="28">
        <v>38033</v>
      </c>
      <c r="K40" s="723">
        <v>4.5460000000000003</v>
      </c>
      <c r="L40" s="41">
        <v>38033</v>
      </c>
      <c r="M40" s="723">
        <v>2.7602000000000002</v>
      </c>
      <c r="N40" s="28">
        <v>38033</v>
      </c>
      <c r="O40" s="723">
        <v>3.3426</v>
      </c>
      <c r="P40" s="28">
        <v>38033</v>
      </c>
      <c r="Q40" s="723">
        <v>3.9453</v>
      </c>
      <c r="R40" s="28">
        <v>38033</v>
      </c>
      <c r="S40" s="723">
        <v>4.1836000000000002</v>
      </c>
      <c r="T40" s="28">
        <v>38033</v>
      </c>
      <c r="U40" s="723">
        <v>4.6044999999999998</v>
      </c>
      <c r="V40" s="41">
        <v>38033</v>
      </c>
      <c r="W40" s="723">
        <v>3.07</v>
      </c>
      <c r="X40" s="28">
        <v>38033</v>
      </c>
      <c r="Y40" s="723">
        <v>3.6959999999999997</v>
      </c>
      <c r="Z40" s="28">
        <v>38033</v>
      </c>
      <c r="AA40" s="723">
        <v>4.2169999999999996</v>
      </c>
      <c r="AB40" s="28">
        <v>38033</v>
      </c>
      <c r="AC40" s="723">
        <v>4.4719999999999995</v>
      </c>
      <c r="AD40" s="28">
        <v>38033</v>
      </c>
      <c r="AE40" s="358">
        <v>4.8959999999999999</v>
      </c>
    </row>
    <row r="41" spans="1:31">
      <c r="A41" s="28">
        <v>38034</v>
      </c>
      <c r="B41" s="28">
        <v>38034</v>
      </c>
      <c r="C41" s="723">
        <v>2.73</v>
      </c>
      <c r="D41" s="28">
        <v>38034</v>
      </c>
      <c r="E41" s="723">
        <v>3.2839999999999998</v>
      </c>
      <c r="F41" s="28">
        <v>38034</v>
      </c>
      <c r="G41" s="723">
        <v>3.8980000000000001</v>
      </c>
      <c r="H41" s="28">
        <v>38034</v>
      </c>
      <c r="I41" s="723">
        <v>4.1370000000000005</v>
      </c>
      <c r="J41" s="28">
        <v>38034</v>
      </c>
      <c r="K41" s="723">
        <v>4.5209999999999999</v>
      </c>
      <c r="L41" s="41">
        <v>38034</v>
      </c>
      <c r="M41" s="723">
        <v>2.7213000000000003</v>
      </c>
      <c r="N41" s="28">
        <v>38034</v>
      </c>
      <c r="O41" s="723">
        <v>3.3022</v>
      </c>
      <c r="P41" s="28">
        <v>38034</v>
      </c>
      <c r="Q41" s="723">
        <v>3.9108999999999998</v>
      </c>
      <c r="R41" s="28">
        <v>38034</v>
      </c>
      <c r="S41" s="723">
        <v>4.1527000000000003</v>
      </c>
      <c r="T41" s="28">
        <v>38034</v>
      </c>
      <c r="U41" s="723">
        <v>4.5784000000000002</v>
      </c>
      <c r="V41" s="41">
        <v>38034</v>
      </c>
      <c r="W41" s="723">
        <v>3.03</v>
      </c>
      <c r="X41" s="28">
        <v>38034</v>
      </c>
      <c r="Y41" s="723">
        <v>3.6779999999999999</v>
      </c>
      <c r="Z41" s="28">
        <v>38034</v>
      </c>
      <c r="AA41" s="723">
        <v>4.1840000000000002</v>
      </c>
      <c r="AB41" s="28">
        <v>38034</v>
      </c>
      <c r="AC41" s="723">
        <v>4.4409999999999998</v>
      </c>
      <c r="AD41" s="28">
        <v>38034</v>
      </c>
      <c r="AE41" s="358">
        <v>4.8840000000000003</v>
      </c>
    </row>
    <row r="42" spans="1:31">
      <c r="A42" s="28">
        <v>38035</v>
      </c>
      <c r="B42" s="28">
        <v>38035</v>
      </c>
      <c r="C42" s="723">
        <v>2.7284999999999999</v>
      </c>
      <c r="D42" s="28">
        <v>38035</v>
      </c>
      <c r="E42" s="723">
        <v>3.2694999999999999</v>
      </c>
      <c r="F42" s="28">
        <v>38035</v>
      </c>
      <c r="G42" s="723">
        <v>3.8965000000000001</v>
      </c>
      <c r="H42" s="28">
        <v>38035</v>
      </c>
      <c r="I42" s="723">
        <v>4.1455000000000002</v>
      </c>
      <c r="J42" s="28">
        <v>38035</v>
      </c>
      <c r="K42" s="723">
        <v>4.5344999999999995</v>
      </c>
      <c r="L42" s="41">
        <v>38035</v>
      </c>
      <c r="M42" s="723">
        <v>2.7204999999999999</v>
      </c>
      <c r="N42" s="28">
        <v>38035</v>
      </c>
      <c r="O42" s="723">
        <v>3.2965</v>
      </c>
      <c r="P42" s="28">
        <v>38035</v>
      </c>
      <c r="Q42" s="723">
        <v>3.9111000000000002</v>
      </c>
      <c r="R42" s="28">
        <v>38035</v>
      </c>
      <c r="S42" s="723">
        <v>4.1555999999999997</v>
      </c>
      <c r="T42" s="28">
        <v>38035</v>
      </c>
      <c r="U42" s="723">
        <v>4.5892999999999997</v>
      </c>
      <c r="V42" s="41">
        <v>38035</v>
      </c>
      <c r="W42" s="723">
        <v>3.0179999999999998</v>
      </c>
      <c r="X42" s="28">
        <v>38035</v>
      </c>
      <c r="Y42" s="723">
        <v>3.6549999999999998</v>
      </c>
      <c r="Z42" s="28">
        <v>38035</v>
      </c>
      <c r="AA42" s="723">
        <v>4.1859999999999999</v>
      </c>
      <c r="AB42" s="28">
        <v>38035</v>
      </c>
      <c r="AC42" s="723">
        <v>4.452</v>
      </c>
      <c r="AD42" s="28">
        <v>38035</v>
      </c>
      <c r="AE42" s="358">
        <v>4.8810000000000002</v>
      </c>
    </row>
    <row r="43" spans="1:31">
      <c r="A43" s="28">
        <v>38036</v>
      </c>
      <c r="B43" s="28">
        <v>38036</v>
      </c>
      <c r="C43" s="723">
        <v>2.7580999999999998</v>
      </c>
      <c r="D43" s="28">
        <v>38036</v>
      </c>
      <c r="E43" s="723">
        <v>3.3161</v>
      </c>
      <c r="F43" s="28">
        <v>38036</v>
      </c>
      <c r="G43" s="723">
        <v>3.9241000000000001</v>
      </c>
      <c r="H43" s="28">
        <v>38036</v>
      </c>
      <c r="I43" s="723">
        <v>4.1711</v>
      </c>
      <c r="J43" s="28">
        <v>38036</v>
      </c>
      <c r="K43" s="723">
        <v>4.5601000000000003</v>
      </c>
      <c r="L43" s="41">
        <v>38036</v>
      </c>
      <c r="M43" s="723">
        <v>2.7565</v>
      </c>
      <c r="N43" s="28">
        <v>38036</v>
      </c>
      <c r="O43" s="723">
        <v>3.3409</v>
      </c>
      <c r="P43" s="28">
        <v>38036</v>
      </c>
      <c r="Q43" s="723">
        <v>3.9495</v>
      </c>
      <c r="R43" s="28">
        <v>38036</v>
      </c>
      <c r="S43" s="723">
        <v>4.1913</v>
      </c>
      <c r="T43" s="28">
        <v>38036</v>
      </c>
      <c r="U43" s="723">
        <v>4.6245000000000003</v>
      </c>
      <c r="V43" s="41">
        <v>38036</v>
      </c>
      <c r="W43" s="723">
        <v>3.0619999999999998</v>
      </c>
      <c r="X43" s="28">
        <v>38036</v>
      </c>
      <c r="Y43" s="723">
        <v>3.7</v>
      </c>
      <c r="Z43" s="28">
        <v>38036</v>
      </c>
      <c r="AA43" s="723">
        <v>4.2140000000000004</v>
      </c>
      <c r="AB43" s="28">
        <v>38036</v>
      </c>
      <c r="AC43" s="723">
        <v>4.4690000000000003</v>
      </c>
      <c r="AD43" s="28">
        <v>38036</v>
      </c>
      <c r="AE43" s="358">
        <v>4.9000000000000004</v>
      </c>
    </row>
    <row r="44" spans="1:31">
      <c r="A44" s="28">
        <v>38037</v>
      </c>
      <c r="B44" s="28">
        <v>38037</v>
      </c>
      <c r="C44" s="723">
        <v>2.7960000000000003</v>
      </c>
      <c r="D44" s="28">
        <v>38037</v>
      </c>
      <c r="E44" s="723">
        <v>3.3477000000000001</v>
      </c>
      <c r="F44" s="28">
        <v>38037</v>
      </c>
      <c r="G44" s="723">
        <v>3.952</v>
      </c>
      <c r="H44" s="28">
        <v>38037</v>
      </c>
      <c r="I44" s="723">
        <v>4.1973000000000003</v>
      </c>
      <c r="J44" s="28">
        <v>38037</v>
      </c>
      <c r="K44" s="723">
        <v>4.5888</v>
      </c>
      <c r="L44" s="41">
        <v>38037</v>
      </c>
      <c r="M44" s="723">
        <v>2.7883</v>
      </c>
      <c r="N44" s="28">
        <v>38037</v>
      </c>
      <c r="O44" s="723">
        <v>3.3650000000000002</v>
      </c>
      <c r="P44" s="28">
        <v>38037</v>
      </c>
      <c r="Q44" s="723">
        <v>3.9683000000000002</v>
      </c>
      <c r="R44" s="28">
        <v>38037</v>
      </c>
      <c r="S44" s="723">
        <v>4.2064000000000004</v>
      </c>
      <c r="T44" s="28">
        <v>38037</v>
      </c>
      <c r="U44" s="723">
        <v>4.6378000000000004</v>
      </c>
      <c r="V44" s="41">
        <v>38037</v>
      </c>
      <c r="W44" s="723">
        <v>3.101</v>
      </c>
      <c r="X44" s="28">
        <v>38037</v>
      </c>
      <c r="Y44" s="723">
        <v>3.7279999999999998</v>
      </c>
      <c r="Z44" s="28">
        <v>38037</v>
      </c>
      <c r="AA44" s="723">
        <v>4.234</v>
      </c>
      <c r="AB44" s="28">
        <v>38037</v>
      </c>
      <c r="AC44" s="723">
        <v>4.4829999999999997</v>
      </c>
      <c r="AD44" s="28">
        <v>38037</v>
      </c>
      <c r="AE44" s="358">
        <v>4.9119999999999999</v>
      </c>
    </row>
    <row r="45" spans="1:31">
      <c r="A45" s="28">
        <v>38040</v>
      </c>
      <c r="B45" s="28">
        <v>38040</v>
      </c>
      <c r="C45" s="723">
        <v>2.7850000000000001</v>
      </c>
      <c r="D45" s="28">
        <v>38040</v>
      </c>
      <c r="E45" s="723">
        <v>3.327</v>
      </c>
      <c r="F45" s="28">
        <v>38040</v>
      </c>
      <c r="G45" s="723">
        <v>3.9350000000000001</v>
      </c>
      <c r="H45" s="28">
        <v>38040</v>
      </c>
      <c r="I45" s="723">
        <v>4.181</v>
      </c>
      <c r="J45" s="28">
        <v>38040</v>
      </c>
      <c r="K45" s="723">
        <v>4.57</v>
      </c>
      <c r="L45" s="41">
        <v>38040</v>
      </c>
      <c r="M45" s="723">
        <v>2.7850000000000001</v>
      </c>
      <c r="N45" s="28">
        <v>38040</v>
      </c>
      <c r="O45" s="723">
        <v>3.3574000000000002</v>
      </c>
      <c r="P45" s="28">
        <v>38040</v>
      </c>
      <c r="Q45" s="723">
        <v>3.9614000000000003</v>
      </c>
      <c r="R45" s="28">
        <v>38040</v>
      </c>
      <c r="S45" s="723">
        <v>4.1986999999999997</v>
      </c>
      <c r="T45" s="28">
        <v>38040</v>
      </c>
      <c r="U45" s="723">
        <v>4.6280999999999999</v>
      </c>
      <c r="V45" s="41">
        <v>38040</v>
      </c>
      <c r="W45" s="723">
        <v>3.0920000000000001</v>
      </c>
      <c r="X45" s="28">
        <v>38040</v>
      </c>
      <c r="Y45" s="723">
        <v>3.7130000000000001</v>
      </c>
      <c r="Z45" s="28">
        <v>38040</v>
      </c>
      <c r="AA45" s="723">
        <v>4.22</v>
      </c>
      <c r="AB45" s="28">
        <v>38040</v>
      </c>
      <c r="AC45" s="723">
        <v>4.4740000000000002</v>
      </c>
      <c r="AD45" s="28">
        <v>38040</v>
      </c>
      <c r="AE45" s="358">
        <v>4.9020000000000001</v>
      </c>
    </row>
    <row r="46" spans="1:31">
      <c r="A46" s="28">
        <v>38041</v>
      </c>
      <c r="B46" s="28">
        <v>38041</v>
      </c>
      <c r="C46" s="723">
        <v>2.7223000000000002</v>
      </c>
      <c r="D46" s="28">
        <v>38041</v>
      </c>
      <c r="E46" s="723">
        <v>3.2753000000000001</v>
      </c>
      <c r="F46" s="28">
        <v>38041</v>
      </c>
      <c r="G46" s="723">
        <v>3.8933</v>
      </c>
      <c r="H46" s="28">
        <v>38041</v>
      </c>
      <c r="I46" s="723">
        <v>4.1472999999999995</v>
      </c>
      <c r="J46" s="28">
        <v>38041</v>
      </c>
      <c r="K46" s="723">
        <v>4.5382999999999996</v>
      </c>
      <c r="L46" s="41">
        <v>38041</v>
      </c>
      <c r="M46" s="723">
        <v>2.7227000000000001</v>
      </c>
      <c r="N46" s="28">
        <v>38041</v>
      </c>
      <c r="O46" s="723">
        <v>3.3028</v>
      </c>
      <c r="P46" s="28">
        <v>38041</v>
      </c>
      <c r="Q46" s="723">
        <v>3.9186999999999999</v>
      </c>
      <c r="R46" s="28">
        <v>38041</v>
      </c>
      <c r="S46" s="723">
        <v>4.1596000000000002</v>
      </c>
      <c r="T46" s="28">
        <v>38041</v>
      </c>
      <c r="U46" s="723">
        <v>4.5918000000000001</v>
      </c>
      <c r="V46" s="41">
        <v>38041</v>
      </c>
      <c r="W46" s="723">
        <v>3.0266000000000002</v>
      </c>
      <c r="X46" s="28">
        <v>38041</v>
      </c>
      <c r="Y46" s="723">
        <v>3.6555</v>
      </c>
      <c r="Z46" s="28">
        <v>38041</v>
      </c>
      <c r="AA46" s="723">
        <v>4.1745000000000001</v>
      </c>
      <c r="AB46" s="28">
        <v>38041</v>
      </c>
      <c r="AC46" s="723">
        <v>4.4355000000000002</v>
      </c>
      <c r="AD46" s="28">
        <v>38041</v>
      </c>
      <c r="AE46" s="358">
        <v>4.8673000000000002</v>
      </c>
    </row>
    <row r="47" spans="1:31">
      <c r="A47" s="28">
        <v>38042</v>
      </c>
      <c r="B47" s="28">
        <v>38042</v>
      </c>
      <c r="C47" s="723">
        <v>2.6852999999999998</v>
      </c>
      <c r="D47" s="28">
        <v>38042</v>
      </c>
      <c r="E47" s="723">
        <v>3.2443</v>
      </c>
      <c r="F47" s="28">
        <v>38042</v>
      </c>
      <c r="G47" s="723">
        <v>3.8822999999999999</v>
      </c>
      <c r="H47" s="28">
        <v>38042</v>
      </c>
      <c r="I47" s="723">
        <v>4.1393000000000004</v>
      </c>
      <c r="J47" s="28">
        <v>38042</v>
      </c>
      <c r="K47" s="723">
        <v>4.5412999999999997</v>
      </c>
      <c r="L47" s="41">
        <v>38042</v>
      </c>
      <c r="M47" s="723">
        <v>2.6916000000000002</v>
      </c>
      <c r="N47" s="28">
        <v>38042</v>
      </c>
      <c r="O47" s="723">
        <v>3.2804000000000002</v>
      </c>
      <c r="P47" s="28">
        <v>38042</v>
      </c>
      <c r="Q47" s="723">
        <v>3.9083999999999999</v>
      </c>
      <c r="R47" s="28">
        <v>38042</v>
      </c>
      <c r="S47" s="723">
        <v>4.1558999999999999</v>
      </c>
      <c r="T47" s="28">
        <v>38042</v>
      </c>
      <c r="U47" s="723">
        <v>4.5941999999999998</v>
      </c>
      <c r="V47" s="41">
        <v>38042</v>
      </c>
      <c r="W47" s="723">
        <v>3.0059999999999998</v>
      </c>
      <c r="X47" s="28">
        <v>38042</v>
      </c>
      <c r="Y47" s="723">
        <v>3.63</v>
      </c>
      <c r="Z47" s="28">
        <v>38042</v>
      </c>
      <c r="AA47" s="723">
        <v>4.1710000000000003</v>
      </c>
      <c r="AB47" s="28">
        <v>38042</v>
      </c>
      <c r="AC47" s="723">
        <v>4.423</v>
      </c>
      <c r="AD47" s="28">
        <v>38042</v>
      </c>
      <c r="AE47" s="358">
        <v>4.8620000000000001</v>
      </c>
    </row>
    <row r="48" spans="1:31">
      <c r="A48" s="28">
        <v>38043</v>
      </c>
      <c r="B48" s="28">
        <v>38043</v>
      </c>
      <c r="C48" s="723">
        <v>2.6976</v>
      </c>
      <c r="D48" s="28">
        <v>38043</v>
      </c>
      <c r="E48" s="723">
        <v>3.2566000000000002</v>
      </c>
      <c r="F48" s="28">
        <v>38043</v>
      </c>
      <c r="G48" s="723">
        <v>3.8936000000000002</v>
      </c>
      <c r="H48" s="28">
        <v>38043</v>
      </c>
      <c r="I48" s="723">
        <v>4.1505999999999998</v>
      </c>
      <c r="J48" s="28">
        <v>38043</v>
      </c>
      <c r="K48" s="723">
        <v>4.5465999999999998</v>
      </c>
      <c r="L48" s="41">
        <v>38043</v>
      </c>
      <c r="M48" s="723">
        <v>2.6999</v>
      </c>
      <c r="N48" s="28">
        <v>38043</v>
      </c>
      <c r="O48" s="723">
        <v>3.2839</v>
      </c>
      <c r="P48" s="28">
        <v>38043</v>
      </c>
      <c r="Q48" s="723">
        <v>3.9148000000000001</v>
      </c>
      <c r="R48" s="28">
        <v>38043</v>
      </c>
      <c r="S48" s="723">
        <v>4.1646000000000001</v>
      </c>
      <c r="T48" s="28">
        <v>38043</v>
      </c>
      <c r="U48" s="723">
        <v>4.5972</v>
      </c>
      <c r="V48" s="41">
        <v>38043</v>
      </c>
      <c r="W48" s="723">
        <v>3.01</v>
      </c>
      <c r="X48" s="28">
        <v>38043</v>
      </c>
      <c r="Y48" s="723">
        <v>3.64</v>
      </c>
      <c r="Z48" s="28">
        <v>38043</v>
      </c>
      <c r="AA48" s="723">
        <v>4.1760000000000002</v>
      </c>
      <c r="AB48" s="28">
        <v>38043</v>
      </c>
      <c r="AC48" s="723">
        <v>4.4320000000000004</v>
      </c>
      <c r="AD48" s="28">
        <v>38043</v>
      </c>
      <c r="AE48" s="358">
        <v>4.8629999999999995</v>
      </c>
    </row>
    <row r="49" spans="1:31">
      <c r="A49" s="28">
        <v>38044</v>
      </c>
      <c r="B49" s="28">
        <v>38044</v>
      </c>
      <c r="C49" s="723">
        <v>2.6686000000000001</v>
      </c>
      <c r="D49" s="28">
        <v>38044</v>
      </c>
      <c r="E49" s="723">
        <v>3.2246000000000001</v>
      </c>
      <c r="F49" s="28">
        <v>38044</v>
      </c>
      <c r="G49" s="723">
        <v>3.8566000000000003</v>
      </c>
      <c r="H49" s="28">
        <v>38044</v>
      </c>
      <c r="I49" s="723">
        <v>4.1135999999999999</v>
      </c>
      <c r="J49" s="28">
        <v>38044</v>
      </c>
      <c r="K49" s="723">
        <v>4.5106000000000002</v>
      </c>
      <c r="L49" s="41">
        <v>38044</v>
      </c>
      <c r="M49" s="723">
        <v>2.6720000000000002</v>
      </c>
      <c r="N49" s="28">
        <v>38044</v>
      </c>
      <c r="O49" s="723">
        <v>3.2557999999999998</v>
      </c>
      <c r="P49" s="28">
        <v>38044</v>
      </c>
      <c r="Q49" s="723">
        <v>3.8795999999999999</v>
      </c>
      <c r="R49" s="28">
        <v>38044</v>
      </c>
      <c r="S49" s="723">
        <v>4.1313000000000004</v>
      </c>
      <c r="T49" s="28">
        <v>38044</v>
      </c>
      <c r="U49" s="723">
        <v>4.5643000000000002</v>
      </c>
      <c r="V49" s="41">
        <v>38044</v>
      </c>
      <c r="W49" s="723">
        <v>2.9820000000000002</v>
      </c>
      <c r="X49" s="28">
        <v>38044</v>
      </c>
      <c r="Y49" s="723">
        <v>3.6019999999999999</v>
      </c>
      <c r="Z49" s="28">
        <v>38044</v>
      </c>
      <c r="AA49" s="723">
        <v>4.1390000000000002</v>
      </c>
      <c r="AB49" s="28">
        <v>38044</v>
      </c>
      <c r="AC49" s="723">
        <v>4.3959999999999999</v>
      </c>
      <c r="AD49" s="28">
        <v>38044</v>
      </c>
      <c r="AE49" s="358">
        <v>4.83</v>
      </c>
    </row>
    <row r="50" spans="1:31">
      <c r="A50" s="28">
        <v>38047</v>
      </c>
      <c r="B50" s="28">
        <v>38047</v>
      </c>
      <c r="C50" s="723">
        <v>2.6949999999999998</v>
      </c>
      <c r="D50" s="28">
        <v>38047</v>
      </c>
      <c r="E50" s="723">
        <v>3.2509999999999999</v>
      </c>
      <c r="F50" s="28">
        <v>38047</v>
      </c>
      <c r="G50" s="723">
        <v>3.871</v>
      </c>
      <c r="H50" s="28">
        <v>38047</v>
      </c>
      <c r="I50" s="723">
        <v>4.1239999999999997</v>
      </c>
      <c r="J50" s="28">
        <v>38047</v>
      </c>
      <c r="K50" s="723">
        <v>4.5140000000000002</v>
      </c>
      <c r="L50" s="41">
        <v>38047</v>
      </c>
      <c r="M50" s="723">
        <v>2.6983999999999999</v>
      </c>
      <c r="N50" s="28">
        <v>38047</v>
      </c>
      <c r="O50" s="723">
        <v>3.2721</v>
      </c>
      <c r="P50" s="28">
        <v>38047</v>
      </c>
      <c r="Q50" s="723">
        <v>3.8872999999999998</v>
      </c>
      <c r="R50" s="28">
        <v>38047</v>
      </c>
      <c r="S50" s="723">
        <v>4.1341000000000001</v>
      </c>
      <c r="T50" s="28">
        <v>38047</v>
      </c>
      <c r="U50" s="723">
        <v>4.5678000000000001</v>
      </c>
      <c r="V50" s="41">
        <v>38047</v>
      </c>
      <c r="W50" s="723">
        <v>3.012</v>
      </c>
      <c r="X50" s="28">
        <v>38047</v>
      </c>
      <c r="Y50" s="723">
        <v>3.617</v>
      </c>
      <c r="Z50" s="28">
        <v>38047</v>
      </c>
      <c r="AA50" s="723">
        <v>4.1470000000000002</v>
      </c>
      <c r="AB50" s="28">
        <v>38047</v>
      </c>
      <c r="AC50" s="723">
        <v>4.399</v>
      </c>
      <c r="AD50" s="28">
        <v>38047</v>
      </c>
      <c r="AE50" s="358">
        <v>4.8319999999999999</v>
      </c>
    </row>
    <row r="51" spans="1:31">
      <c r="A51" s="28">
        <v>38048</v>
      </c>
      <c r="B51" s="28">
        <v>38048</v>
      </c>
      <c r="C51" s="723">
        <v>2.7347000000000001</v>
      </c>
      <c r="D51" s="28">
        <v>38048</v>
      </c>
      <c r="E51" s="723">
        <v>3.2854000000000001</v>
      </c>
      <c r="F51" s="28">
        <v>38048</v>
      </c>
      <c r="G51" s="723">
        <v>3.8938999999999999</v>
      </c>
      <c r="H51" s="28">
        <v>38048</v>
      </c>
      <c r="I51" s="723">
        <v>4.1382000000000003</v>
      </c>
      <c r="J51" s="28">
        <v>38048</v>
      </c>
      <c r="K51" s="723">
        <v>4.5153999999999996</v>
      </c>
      <c r="L51" s="41">
        <v>38048</v>
      </c>
      <c r="M51" s="723">
        <v>2.7524999999999999</v>
      </c>
      <c r="N51" s="28">
        <v>38048</v>
      </c>
      <c r="O51" s="723">
        <v>3.3132999999999999</v>
      </c>
      <c r="P51" s="28">
        <v>38048</v>
      </c>
      <c r="Q51" s="723">
        <v>3.9130000000000003</v>
      </c>
      <c r="R51" s="28">
        <v>38048</v>
      </c>
      <c r="S51" s="723">
        <v>4.1543000000000001</v>
      </c>
      <c r="T51" s="28">
        <v>38048</v>
      </c>
      <c r="U51" s="723">
        <v>4.5788000000000002</v>
      </c>
      <c r="V51" s="41">
        <v>38048</v>
      </c>
      <c r="W51" s="723">
        <v>3.0539999999999998</v>
      </c>
      <c r="X51" s="28">
        <v>38048</v>
      </c>
      <c r="Y51" s="723">
        <v>3.661</v>
      </c>
      <c r="Z51" s="28">
        <v>38048</v>
      </c>
      <c r="AA51" s="723">
        <v>4.1749999999999998</v>
      </c>
      <c r="AB51" s="28">
        <v>38048</v>
      </c>
      <c r="AC51" s="723">
        <v>4.4219999999999997</v>
      </c>
      <c r="AD51" s="28">
        <v>38048</v>
      </c>
      <c r="AE51" s="358">
        <v>4.8369999999999997</v>
      </c>
    </row>
    <row r="52" spans="1:31">
      <c r="A52" s="28">
        <v>38049</v>
      </c>
      <c r="B52" s="28">
        <v>38049</v>
      </c>
      <c r="C52" s="723">
        <v>2.7919999999999998</v>
      </c>
      <c r="D52" s="28">
        <v>38049</v>
      </c>
      <c r="E52" s="723">
        <v>3.34</v>
      </c>
      <c r="F52" s="28">
        <v>38049</v>
      </c>
      <c r="G52" s="723">
        <v>3.9390000000000001</v>
      </c>
      <c r="H52" s="28">
        <v>38049</v>
      </c>
      <c r="I52" s="723">
        <v>4.1849999999999996</v>
      </c>
      <c r="J52" s="28">
        <v>38049</v>
      </c>
      <c r="K52" s="723">
        <v>4.556</v>
      </c>
      <c r="L52" s="41">
        <v>38049</v>
      </c>
      <c r="M52" s="723">
        <v>2.8071999999999999</v>
      </c>
      <c r="N52" s="28">
        <v>38049</v>
      </c>
      <c r="O52" s="723">
        <v>3.3734000000000002</v>
      </c>
      <c r="P52" s="28">
        <v>38049</v>
      </c>
      <c r="Q52" s="723">
        <v>3.9647999999999999</v>
      </c>
      <c r="R52" s="28">
        <v>38049</v>
      </c>
      <c r="S52" s="723">
        <v>4.1997</v>
      </c>
      <c r="T52" s="28">
        <v>38049</v>
      </c>
      <c r="U52" s="723">
        <v>4.6152999999999995</v>
      </c>
      <c r="V52" s="41">
        <v>38049</v>
      </c>
      <c r="W52" s="723">
        <v>3.109</v>
      </c>
      <c r="X52" s="28">
        <v>38049</v>
      </c>
      <c r="Y52" s="723">
        <v>3.7149999999999999</v>
      </c>
      <c r="Z52" s="28">
        <v>38049</v>
      </c>
      <c r="AA52" s="723">
        <v>4.2210000000000001</v>
      </c>
      <c r="AB52" s="28">
        <v>38049</v>
      </c>
      <c r="AC52" s="723">
        <v>4.4710000000000001</v>
      </c>
      <c r="AD52" s="28">
        <v>38049</v>
      </c>
      <c r="AE52" s="358">
        <v>4.8689999999999998</v>
      </c>
    </row>
    <row r="53" spans="1:31">
      <c r="A53" s="28">
        <v>38050</v>
      </c>
      <c r="B53" s="28">
        <v>38050</v>
      </c>
      <c r="C53" s="723">
        <v>2.7429999999999999</v>
      </c>
      <c r="D53" s="28">
        <v>38050</v>
      </c>
      <c r="E53" s="723">
        <v>3.298</v>
      </c>
      <c r="F53" s="28">
        <v>38050</v>
      </c>
      <c r="G53" s="723">
        <v>3.9079999999999999</v>
      </c>
      <c r="H53" s="28">
        <v>38050</v>
      </c>
      <c r="I53" s="723">
        <v>4.1559999999999997</v>
      </c>
      <c r="J53" s="28">
        <v>38050</v>
      </c>
      <c r="K53" s="723">
        <v>4.53</v>
      </c>
      <c r="L53" s="41">
        <v>38050</v>
      </c>
      <c r="M53" s="723">
        <v>2.7631000000000001</v>
      </c>
      <c r="N53" s="28">
        <v>38050</v>
      </c>
      <c r="O53" s="723">
        <v>3.3306</v>
      </c>
      <c r="P53" s="28">
        <v>38050</v>
      </c>
      <c r="Q53" s="723">
        <v>3.9333</v>
      </c>
      <c r="R53" s="28">
        <v>38050</v>
      </c>
      <c r="S53" s="723">
        <v>4.1783999999999999</v>
      </c>
      <c r="T53" s="28">
        <v>38050</v>
      </c>
      <c r="U53" s="723">
        <v>4.5879000000000003</v>
      </c>
      <c r="V53" s="41">
        <v>38050</v>
      </c>
      <c r="W53" s="723">
        <v>3.0640000000000001</v>
      </c>
      <c r="X53" s="28">
        <v>38050</v>
      </c>
      <c r="Y53" s="723">
        <v>3.661</v>
      </c>
      <c r="Z53" s="28">
        <v>38050</v>
      </c>
      <c r="AA53" s="723">
        <v>4.1859999999999999</v>
      </c>
      <c r="AB53" s="28">
        <v>38050</v>
      </c>
      <c r="AC53" s="723">
        <v>4.4390000000000001</v>
      </c>
      <c r="AD53" s="28">
        <v>38050</v>
      </c>
      <c r="AE53" s="358">
        <v>4.8460000000000001</v>
      </c>
    </row>
    <row r="54" spans="1:31">
      <c r="A54" s="28">
        <v>38051</v>
      </c>
      <c r="B54" s="28">
        <v>38051</v>
      </c>
      <c r="C54" s="723">
        <v>2.601</v>
      </c>
      <c r="D54" s="28">
        <v>38051</v>
      </c>
      <c r="E54" s="723">
        <v>3.1480000000000001</v>
      </c>
      <c r="F54" s="28">
        <v>38051</v>
      </c>
      <c r="G54" s="723">
        <v>3.786</v>
      </c>
      <c r="H54" s="28">
        <v>38051</v>
      </c>
      <c r="I54" s="723">
        <v>4.0460000000000003</v>
      </c>
      <c r="J54" s="28">
        <v>38051</v>
      </c>
      <c r="K54" s="723">
        <v>4.4400000000000004</v>
      </c>
      <c r="L54" s="41">
        <v>38051</v>
      </c>
      <c r="M54" s="723">
        <v>2.6181999999999999</v>
      </c>
      <c r="N54" s="28">
        <v>38051</v>
      </c>
      <c r="O54" s="723">
        <v>3.1783999999999999</v>
      </c>
      <c r="P54" s="28">
        <v>38051</v>
      </c>
      <c r="Q54" s="723">
        <v>3.8155000000000001</v>
      </c>
      <c r="R54" s="28">
        <v>38051</v>
      </c>
      <c r="S54" s="723">
        <v>4.0704000000000002</v>
      </c>
      <c r="T54" s="28">
        <v>38051</v>
      </c>
      <c r="U54" s="723">
        <v>4.5019999999999998</v>
      </c>
      <c r="V54" s="41">
        <v>38051</v>
      </c>
      <c r="W54" s="723">
        <v>2.9319999999999999</v>
      </c>
      <c r="X54" s="28">
        <v>38051</v>
      </c>
      <c r="Y54" s="723">
        <v>3.5339999999999998</v>
      </c>
      <c r="Z54" s="28">
        <v>38051</v>
      </c>
      <c r="AA54" s="723">
        <v>4.0739999999999998</v>
      </c>
      <c r="AB54" s="28">
        <v>38051</v>
      </c>
      <c r="AC54" s="723">
        <v>4.3390000000000004</v>
      </c>
      <c r="AD54" s="28">
        <v>38051</v>
      </c>
      <c r="AE54" s="358">
        <v>4.766</v>
      </c>
    </row>
    <row r="55" spans="1:31">
      <c r="A55" s="28">
        <v>38054</v>
      </c>
      <c r="B55" s="28">
        <v>38054</v>
      </c>
      <c r="C55" s="723">
        <v>2.5529999999999999</v>
      </c>
      <c r="D55" s="28">
        <v>38054</v>
      </c>
      <c r="E55" s="723">
        <v>3.0859999999999999</v>
      </c>
      <c r="F55" s="28">
        <v>38054</v>
      </c>
      <c r="G55" s="723">
        <v>3.7250000000000001</v>
      </c>
      <c r="H55" s="28">
        <v>38054</v>
      </c>
      <c r="I55" s="723">
        <v>3.9929999999999999</v>
      </c>
      <c r="J55" s="28">
        <v>38054</v>
      </c>
      <c r="K55" s="723">
        <v>4.3840000000000003</v>
      </c>
      <c r="L55" s="41">
        <v>38054</v>
      </c>
      <c r="M55" s="723">
        <v>2.5697000000000001</v>
      </c>
      <c r="N55" s="28">
        <v>38054</v>
      </c>
      <c r="O55" s="723">
        <v>3.1204999999999998</v>
      </c>
      <c r="P55" s="28">
        <v>38054</v>
      </c>
      <c r="Q55" s="723">
        <v>3.7587000000000002</v>
      </c>
      <c r="R55" s="28">
        <v>38054</v>
      </c>
      <c r="S55" s="723">
        <v>4.0144000000000002</v>
      </c>
      <c r="T55" s="28">
        <v>38054</v>
      </c>
      <c r="U55" s="723">
        <v>4.4536999999999995</v>
      </c>
      <c r="V55" s="41">
        <v>38054</v>
      </c>
      <c r="W55" s="723">
        <v>2.8849999999999998</v>
      </c>
      <c r="X55" s="28">
        <v>38054</v>
      </c>
      <c r="Y55" s="723">
        <v>3.4750000000000001</v>
      </c>
      <c r="Z55" s="28">
        <v>38054</v>
      </c>
      <c r="AA55" s="723">
        <v>4.0289999999999999</v>
      </c>
      <c r="AB55" s="28">
        <v>38054</v>
      </c>
      <c r="AC55" s="723">
        <v>4.2869999999999999</v>
      </c>
      <c r="AD55" s="28">
        <v>38054</v>
      </c>
      <c r="AE55" s="358">
        <v>4.7759999999999998</v>
      </c>
    </row>
    <row r="56" spans="1:31">
      <c r="A56" s="28">
        <v>38055</v>
      </c>
      <c r="B56" s="28">
        <v>38055</v>
      </c>
      <c r="C56" s="723">
        <v>2.5419999999999998</v>
      </c>
      <c r="D56" s="28">
        <v>38055</v>
      </c>
      <c r="E56" s="723">
        <v>3.0720000000000001</v>
      </c>
      <c r="F56" s="28">
        <v>38055</v>
      </c>
      <c r="G56" s="723">
        <v>3.71</v>
      </c>
      <c r="H56" s="28">
        <v>38055</v>
      </c>
      <c r="I56" s="723">
        <v>3.98</v>
      </c>
      <c r="J56" s="28">
        <v>38055</v>
      </c>
      <c r="K56" s="723">
        <v>4.3639999999999999</v>
      </c>
      <c r="L56" s="41">
        <v>38055</v>
      </c>
      <c r="M56" s="723">
        <v>2.5590000000000002</v>
      </c>
      <c r="N56" s="28">
        <v>38055</v>
      </c>
      <c r="O56" s="723">
        <v>3.1095999999999999</v>
      </c>
      <c r="P56" s="28">
        <v>38055</v>
      </c>
      <c r="Q56" s="723">
        <v>3.7396000000000003</v>
      </c>
      <c r="R56" s="28">
        <v>38055</v>
      </c>
      <c r="S56" s="723">
        <v>3.9964</v>
      </c>
      <c r="T56" s="28">
        <v>38055</v>
      </c>
      <c r="U56" s="723">
        <v>4.4325000000000001</v>
      </c>
      <c r="V56" s="41">
        <v>38055</v>
      </c>
      <c r="W56" s="723">
        <v>2.8580000000000001</v>
      </c>
      <c r="X56" s="28">
        <v>38055</v>
      </c>
      <c r="Y56" s="723">
        <v>3.4529999999999998</v>
      </c>
      <c r="Z56" s="28">
        <v>38055</v>
      </c>
      <c r="AA56" s="723">
        <v>4.016</v>
      </c>
      <c r="AB56" s="28">
        <v>38055</v>
      </c>
      <c r="AC56" s="723">
        <v>4.2649999999999997</v>
      </c>
      <c r="AD56" s="28">
        <v>38055</v>
      </c>
      <c r="AE56" s="358">
        <v>4.7560000000000002</v>
      </c>
    </row>
    <row r="57" spans="1:31">
      <c r="A57" s="28">
        <v>38056</v>
      </c>
      <c r="B57" s="28">
        <v>38056</v>
      </c>
      <c r="C57" s="723">
        <v>2.5880000000000001</v>
      </c>
      <c r="D57" s="28">
        <v>38056</v>
      </c>
      <c r="E57" s="723">
        <v>3.1120000000000001</v>
      </c>
      <c r="F57" s="28">
        <v>38056</v>
      </c>
      <c r="G57" s="723">
        <v>3.7320000000000002</v>
      </c>
      <c r="H57" s="28">
        <v>38056</v>
      </c>
      <c r="I57" s="723">
        <v>3.9859999999999998</v>
      </c>
      <c r="J57" s="28">
        <v>38056</v>
      </c>
      <c r="K57" s="723">
        <v>4.375</v>
      </c>
      <c r="L57" s="41">
        <v>38056</v>
      </c>
      <c r="M57" s="723">
        <v>2.6031</v>
      </c>
      <c r="N57" s="28">
        <v>38056</v>
      </c>
      <c r="O57" s="723">
        <v>3.1442999999999999</v>
      </c>
      <c r="P57" s="28">
        <v>38056</v>
      </c>
      <c r="Q57" s="723">
        <v>3.7629000000000001</v>
      </c>
      <c r="R57" s="28">
        <v>38056</v>
      </c>
      <c r="S57" s="723">
        <v>4.0152999999999999</v>
      </c>
      <c r="T57" s="28">
        <v>38056</v>
      </c>
      <c r="U57" s="723">
        <v>4.4477000000000002</v>
      </c>
      <c r="V57" s="41">
        <v>38056</v>
      </c>
      <c r="W57" s="723">
        <v>2.8970000000000002</v>
      </c>
      <c r="X57" s="28">
        <v>38056</v>
      </c>
      <c r="Y57" s="723">
        <v>3.4790000000000001</v>
      </c>
      <c r="Z57" s="28">
        <v>38056</v>
      </c>
      <c r="AA57" s="723">
        <v>4.032</v>
      </c>
      <c r="AB57" s="28">
        <v>38056</v>
      </c>
      <c r="AC57" s="723">
        <v>4.282</v>
      </c>
      <c r="AD57" s="28">
        <v>38056</v>
      </c>
      <c r="AE57" s="358">
        <v>4.758</v>
      </c>
    </row>
    <row r="58" spans="1:31">
      <c r="A58" s="28">
        <v>38057</v>
      </c>
      <c r="B58" s="28">
        <v>38057</v>
      </c>
      <c r="C58" s="723">
        <v>2.5665</v>
      </c>
      <c r="D58" s="28">
        <v>38057</v>
      </c>
      <c r="E58" s="723">
        <v>3.0914999999999999</v>
      </c>
      <c r="F58" s="28">
        <v>38057</v>
      </c>
      <c r="G58" s="723">
        <v>3.7134999999999998</v>
      </c>
      <c r="H58" s="28">
        <v>38057</v>
      </c>
      <c r="I58" s="723">
        <v>3.9645000000000001</v>
      </c>
      <c r="J58" s="28">
        <v>38057</v>
      </c>
      <c r="K58" s="723">
        <v>4.3685</v>
      </c>
      <c r="L58" s="41">
        <v>38057</v>
      </c>
      <c r="M58" s="723">
        <v>2.5803000000000003</v>
      </c>
      <c r="N58" s="28">
        <v>38057</v>
      </c>
      <c r="O58" s="723">
        <v>3.1267999999999998</v>
      </c>
      <c r="P58" s="28">
        <v>38057</v>
      </c>
      <c r="Q58" s="723">
        <v>3.7483</v>
      </c>
      <c r="R58" s="28">
        <v>38057</v>
      </c>
      <c r="S58" s="723">
        <v>4.0008999999999997</v>
      </c>
      <c r="T58" s="28">
        <v>38057</v>
      </c>
      <c r="U58" s="723">
        <v>4.4360999999999997</v>
      </c>
      <c r="V58" s="41">
        <v>38057</v>
      </c>
      <c r="W58" s="723">
        <v>2.8879999999999999</v>
      </c>
      <c r="X58" s="28">
        <v>38057</v>
      </c>
      <c r="Y58" s="723">
        <v>3.4750000000000001</v>
      </c>
      <c r="Z58" s="28">
        <v>38057</v>
      </c>
      <c r="AA58" s="723">
        <v>4.024</v>
      </c>
      <c r="AB58" s="28">
        <v>38057</v>
      </c>
      <c r="AC58" s="723">
        <v>4.2750000000000004</v>
      </c>
      <c r="AD58" s="28">
        <v>38057</v>
      </c>
      <c r="AE58" s="358">
        <v>4.7560000000000002</v>
      </c>
    </row>
    <row r="59" spans="1:31">
      <c r="A59" s="28">
        <v>38058</v>
      </c>
      <c r="B59" s="28">
        <v>38058</v>
      </c>
      <c r="C59" s="723">
        <v>2.5596999999999999</v>
      </c>
      <c r="D59" s="28">
        <v>38058</v>
      </c>
      <c r="E59" s="723">
        <v>3.0870000000000002</v>
      </c>
      <c r="F59" s="28">
        <v>38058</v>
      </c>
      <c r="G59" s="723">
        <v>3.7080000000000002</v>
      </c>
      <c r="H59" s="28">
        <v>38058</v>
      </c>
      <c r="I59" s="723">
        <v>3.9563999999999999</v>
      </c>
      <c r="J59" s="28">
        <v>38058</v>
      </c>
      <c r="K59" s="723">
        <v>4.3749000000000002</v>
      </c>
      <c r="L59" s="41">
        <v>38058</v>
      </c>
      <c r="M59" s="723">
        <v>2.5742000000000003</v>
      </c>
      <c r="N59" s="28">
        <v>38058</v>
      </c>
      <c r="O59" s="723">
        <v>3.121</v>
      </c>
      <c r="P59" s="28">
        <v>38058</v>
      </c>
      <c r="Q59" s="723">
        <v>3.7423000000000002</v>
      </c>
      <c r="R59" s="28">
        <v>38058</v>
      </c>
      <c r="S59" s="723">
        <v>3.9962</v>
      </c>
      <c r="T59" s="28">
        <v>38058</v>
      </c>
      <c r="U59" s="723">
        <v>4.4339000000000004</v>
      </c>
      <c r="V59" s="41">
        <v>38058</v>
      </c>
      <c r="W59" s="723">
        <v>2.883</v>
      </c>
      <c r="X59" s="28">
        <v>38058</v>
      </c>
      <c r="Y59" s="723">
        <v>3.4649999999999999</v>
      </c>
      <c r="Z59" s="28">
        <v>38058</v>
      </c>
      <c r="AA59" s="723">
        <v>4.0039999999999996</v>
      </c>
      <c r="AB59" s="28">
        <v>38058</v>
      </c>
      <c r="AC59" s="723">
        <v>4.2569999999999997</v>
      </c>
      <c r="AD59" s="28">
        <v>38058</v>
      </c>
      <c r="AE59" s="358">
        <v>4.74</v>
      </c>
    </row>
    <row r="60" spans="1:31">
      <c r="A60" s="28">
        <v>38061</v>
      </c>
      <c r="B60" s="28">
        <v>38061</v>
      </c>
      <c r="C60" s="723">
        <v>2.5419999999999998</v>
      </c>
      <c r="D60" s="28">
        <v>38061</v>
      </c>
      <c r="E60" s="723">
        <v>3.069</v>
      </c>
      <c r="F60" s="28">
        <v>38061</v>
      </c>
      <c r="G60" s="723">
        <v>3.694</v>
      </c>
      <c r="H60" s="28">
        <v>38061</v>
      </c>
      <c r="I60" s="723">
        <v>3.956</v>
      </c>
      <c r="J60" s="28">
        <v>38061</v>
      </c>
      <c r="K60" s="723">
        <v>4.3680000000000003</v>
      </c>
      <c r="L60" s="41">
        <v>38061</v>
      </c>
      <c r="M60" s="723">
        <v>2.556</v>
      </c>
      <c r="N60" s="28">
        <v>38061</v>
      </c>
      <c r="O60" s="723">
        <v>3.1048999999999998</v>
      </c>
      <c r="P60" s="28">
        <v>38061</v>
      </c>
      <c r="Q60" s="723">
        <v>3.7284000000000002</v>
      </c>
      <c r="R60" s="28">
        <v>38061</v>
      </c>
      <c r="S60" s="723">
        <v>3.9807000000000001</v>
      </c>
      <c r="T60" s="28">
        <v>38061</v>
      </c>
      <c r="U60" s="723">
        <v>4.4208999999999996</v>
      </c>
      <c r="V60" s="41">
        <v>38061</v>
      </c>
      <c r="W60" s="723">
        <v>2.8677000000000001</v>
      </c>
      <c r="X60" s="28">
        <v>38061</v>
      </c>
      <c r="Y60" s="723">
        <v>3.4493</v>
      </c>
      <c r="Z60" s="28">
        <v>38061</v>
      </c>
      <c r="AA60" s="723">
        <v>3.9908000000000001</v>
      </c>
      <c r="AB60" s="28">
        <v>38061</v>
      </c>
      <c r="AC60" s="723">
        <v>4.2436999999999996</v>
      </c>
      <c r="AD60" s="28">
        <v>38061</v>
      </c>
      <c r="AE60" s="358">
        <v>4.7275999999999998</v>
      </c>
    </row>
    <row r="61" spans="1:31">
      <c r="A61" s="28">
        <v>38062</v>
      </c>
      <c r="B61" s="28">
        <v>38062</v>
      </c>
      <c r="C61" s="723">
        <v>2.5840000000000001</v>
      </c>
      <c r="D61" s="28">
        <v>38062</v>
      </c>
      <c r="E61" s="723">
        <v>3.121</v>
      </c>
      <c r="F61" s="28">
        <v>38062</v>
      </c>
      <c r="G61" s="723">
        <v>3.7429999999999999</v>
      </c>
      <c r="H61" s="28">
        <v>38062</v>
      </c>
      <c r="I61" s="723">
        <v>4.0049999999999999</v>
      </c>
      <c r="J61" s="28">
        <v>38062</v>
      </c>
      <c r="K61" s="723">
        <v>4.4039999999999999</v>
      </c>
      <c r="L61" s="41">
        <v>38062</v>
      </c>
      <c r="M61" s="723">
        <v>2.5888</v>
      </c>
      <c r="N61" s="28">
        <v>38062</v>
      </c>
      <c r="O61" s="723">
        <v>3.1499000000000001</v>
      </c>
      <c r="P61" s="28">
        <v>38062</v>
      </c>
      <c r="Q61" s="723">
        <v>3.7713999999999999</v>
      </c>
      <c r="R61" s="28">
        <v>38062</v>
      </c>
      <c r="S61" s="723">
        <v>4.0263999999999998</v>
      </c>
      <c r="T61" s="28">
        <v>38062</v>
      </c>
      <c r="U61" s="723">
        <v>4.4626000000000001</v>
      </c>
      <c r="V61" s="41">
        <v>38062</v>
      </c>
      <c r="W61" s="723">
        <v>2.9060000000000001</v>
      </c>
      <c r="X61" s="28">
        <v>38062</v>
      </c>
      <c r="Y61" s="723">
        <v>3.4990000000000001</v>
      </c>
      <c r="Z61" s="28">
        <v>38062</v>
      </c>
      <c r="AA61" s="723">
        <v>4.0339999999999998</v>
      </c>
      <c r="AB61" s="28">
        <v>38062</v>
      </c>
      <c r="AC61" s="723">
        <v>4.2869999999999999</v>
      </c>
      <c r="AD61" s="28">
        <v>38062</v>
      </c>
      <c r="AE61" s="358">
        <v>4.7880000000000003</v>
      </c>
    </row>
    <row r="62" spans="1:31">
      <c r="A62" s="28">
        <v>38063</v>
      </c>
      <c r="B62" s="28">
        <v>38063</v>
      </c>
      <c r="C62" s="723">
        <v>2.5301</v>
      </c>
      <c r="D62" s="28">
        <v>38063</v>
      </c>
      <c r="E62" s="723">
        <v>3.0741000000000001</v>
      </c>
      <c r="F62" s="28">
        <v>38063</v>
      </c>
      <c r="G62" s="723">
        <v>3.7000999999999999</v>
      </c>
      <c r="H62" s="28">
        <v>38063</v>
      </c>
      <c r="I62" s="723">
        <v>3.9661</v>
      </c>
      <c r="J62" s="28">
        <v>38063</v>
      </c>
      <c r="K62" s="723">
        <v>4.3700999999999999</v>
      </c>
      <c r="L62" s="41">
        <v>38063</v>
      </c>
      <c r="M62" s="723">
        <v>2.5377999999999998</v>
      </c>
      <c r="N62" s="28">
        <v>38063</v>
      </c>
      <c r="O62" s="723">
        <v>3.1071</v>
      </c>
      <c r="P62" s="28">
        <v>38063</v>
      </c>
      <c r="Q62" s="723">
        <v>3.7357</v>
      </c>
      <c r="R62" s="28">
        <v>38063</v>
      </c>
      <c r="S62" s="723">
        <v>3.9897999999999998</v>
      </c>
      <c r="T62" s="28">
        <v>38063</v>
      </c>
      <c r="U62" s="723">
        <v>4.4353999999999996</v>
      </c>
      <c r="V62" s="41">
        <v>38063</v>
      </c>
      <c r="W62" s="723">
        <v>2.8570000000000002</v>
      </c>
      <c r="X62" s="28">
        <v>38063</v>
      </c>
      <c r="Y62" s="723">
        <v>3.456</v>
      </c>
      <c r="Z62" s="28">
        <v>38063</v>
      </c>
      <c r="AA62" s="723">
        <v>3.9969999999999999</v>
      </c>
      <c r="AB62" s="28">
        <v>38063</v>
      </c>
      <c r="AC62" s="723">
        <v>4.2530000000000001</v>
      </c>
      <c r="AD62" s="28">
        <v>38063</v>
      </c>
      <c r="AE62" s="358">
        <v>4.7530000000000001</v>
      </c>
    </row>
    <row r="63" spans="1:31">
      <c r="A63" s="28">
        <v>38064</v>
      </c>
      <c r="B63" s="28">
        <v>38064</v>
      </c>
      <c r="C63" s="723">
        <v>2.5179999999999998</v>
      </c>
      <c r="D63" s="28">
        <v>38064</v>
      </c>
      <c r="E63" s="723">
        <v>3.0670000000000002</v>
      </c>
      <c r="F63" s="28">
        <v>38064</v>
      </c>
      <c r="G63" s="723">
        <v>3.7029999999999998</v>
      </c>
      <c r="H63" s="28">
        <v>38064</v>
      </c>
      <c r="I63" s="723">
        <v>3.9590000000000001</v>
      </c>
      <c r="J63" s="28">
        <v>38064</v>
      </c>
      <c r="K63" s="723">
        <v>4.3659999999999997</v>
      </c>
      <c r="L63" s="41">
        <v>38064</v>
      </c>
      <c r="M63" s="723">
        <v>2.5215000000000001</v>
      </c>
      <c r="N63" s="28">
        <v>38064</v>
      </c>
      <c r="O63" s="723">
        <v>3.1036999999999999</v>
      </c>
      <c r="P63" s="28">
        <v>38064</v>
      </c>
      <c r="Q63" s="723">
        <v>3.7286999999999999</v>
      </c>
      <c r="R63" s="28">
        <v>38064</v>
      </c>
      <c r="S63" s="723">
        <v>3.9830999999999999</v>
      </c>
      <c r="T63" s="28">
        <v>38064</v>
      </c>
      <c r="U63" s="723">
        <v>4.4283000000000001</v>
      </c>
      <c r="V63" s="41">
        <v>38064</v>
      </c>
      <c r="W63" s="723">
        <v>2.8410000000000002</v>
      </c>
      <c r="X63" s="28">
        <v>38064</v>
      </c>
      <c r="Y63" s="723">
        <v>3.4380000000000002</v>
      </c>
      <c r="Z63" s="28">
        <v>38064</v>
      </c>
      <c r="AA63" s="723">
        <v>3.9830000000000001</v>
      </c>
      <c r="AB63" s="28">
        <v>38064</v>
      </c>
      <c r="AC63" s="723">
        <v>4.2430000000000003</v>
      </c>
      <c r="AD63" s="28">
        <v>38064</v>
      </c>
      <c r="AE63" s="358">
        <v>4.7460000000000004</v>
      </c>
    </row>
    <row r="64" spans="1:31">
      <c r="A64" s="28">
        <v>38065</v>
      </c>
      <c r="B64" s="28">
        <v>38065</v>
      </c>
      <c r="C64" s="723">
        <v>2.5190000000000001</v>
      </c>
      <c r="D64" s="28">
        <v>38065</v>
      </c>
      <c r="E64" s="723">
        <v>3.0685000000000002</v>
      </c>
      <c r="F64" s="28">
        <v>38065</v>
      </c>
      <c r="G64" s="723">
        <v>3.7072000000000003</v>
      </c>
      <c r="H64" s="28">
        <v>38065</v>
      </c>
      <c r="I64" s="723">
        <v>3.9634999999999998</v>
      </c>
      <c r="J64" s="28">
        <v>38065</v>
      </c>
      <c r="K64" s="723">
        <v>4.3635000000000002</v>
      </c>
      <c r="L64" s="41">
        <v>38065</v>
      </c>
      <c r="M64" s="723">
        <v>2.5293000000000001</v>
      </c>
      <c r="N64" s="28">
        <v>38065</v>
      </c>
      <c r="O64" s="723">
        <v>3.1116999999999999</v>
      </c>
      <c r="P64" s="28">
        <v>38065</v>
      </c>
      <c r="Q64" s="723">
        <v>3.7351999999999999</v>
      </c>
      <c r="R64" s="28">
        <v>38065</v>
      </c>
      <c r="S64" s="723">
        <v>3.9899</v>
      </c>
      <c r="T64" s="28">
        <v>38065</v>
      </c>
      <c r="U64" s="723">
        <v>4.4328000000000003</v>
      </c>
      <c r="V64" s="41">
        <v>38065</v>
      </c>
      <c r="W64" s="723">
        <v>2.8519999999999999</v>
      </c>
      <c r="X64" s="28">
        <v>38065</v>
      </c>
      <c r="Y64" s="723">
        <v>3.4460000000000002</v>
      </c>
      <c r="Z64" s="28">
        <v>38065</v>
      </c>
      <c r="AA64" s="723">
        <v>3.992</v>
      </c>
      <c r="AB64" s="28">
        <v>38065</v>
      </c>
      <c r="AC64" s="723">
        <v>4.2510000000000003</v>
      </c>
      <c r="AD64" s="28">
        <v>38065</v>
      </c>
      <c r="AE64" s="358">
        <v>4.7519999999999998</v>
      </c>
    </row>
    <row r="65" spans="1:31">
      <c r="A65" s="28">
        <v>38068</v>
      </c>
      <c r="B65" s="28">
        <v>38068</v>
      </c>
      <c r="C65" s="723">
        <v>2.4986999999999999</v>
      </c>
      <c r="D65" s="28">
        <v>38068</v>
      </c>
      <c r="E65" s="723">
        <v>3.0447000000000002</v>
      </c>
      <c r="F65" s="28">
        <v>38068</v>
      </c>
      <c r="G65" s="723">
        <v>3.6846999999999999</v>
      </c>
      <c r="H65" s="28">
        <v>38068</v>
      </c>
      <c r="I65" s="723">
        <v>3.9487000000000001</v>
      </c>
      <c r="J65" s="28">
        <v>38068</v>
      </c>
      <c r="K65" s="723">
        <v>4.3547000000000002</v>
      </c>
      <c r="L65" s="41">
        <v>38068</v>
      </c>
      <c r="M65" s="723">
        <v>2.5038</v>
      </c>
      <c r="N65" s="28">
        <v>38068</v>
      </c>
      <c r="O65" s="723">
        <v>3.0853000000000002</v>
      </c>
      <c r="P65" s="28">
        <v>38068</v>
      </c>
      <c r="Q65" s="723">
        <v>3.7122999999999999</v>
      </c>
      <c r="R65" s="28">
        <v>38068</v>
      </c>
      <c r="S65" s="723">
        <v>3.9689999999999999</v>
      </c>
      <c r="T65" s="28">
        <v>38068</v>
      </c>
      <c r="U65" s="723">
        <v>4.4161999999999999</v>
      </c>
      <c r="V65" s="41">
        <v>38068</v>
      </c>
      <c r="W65" s="723">
        <v>2.8209999999999997</v>
      </c>
      <c r="X65" s="28">
        <v>38068</v>
      </c>
      <c r="Y65" s="723">
        <v>3.415</v>
      </c>
      <c r="Z65" s="28">
        <v>38068</v>
      </c>
      <c r="AA65" s="723">
        <v>3.9649999999999999</v>
      </c>
      <c r="AB65" s="28">
        <v>38068</v>
      </c>
      <c r="AC65" s="723">
        <v>4.2240000000000002</v>
      </c>
      <c r="AD65" s="28">
        <v>38068</v>
      </c>
      <c r="AE65" s="358">
        <v>4.7210000000000001</v>
      </c>
    </row>
    <row r="66" spans="1:31">
      <c r="A66" s="28">
        <v>38069</v>
      </c>
      <c r="B66" s="28">
        <v>38069</v>
      </c>
      <c r="C66" s="723">
        <v>2.524</v>
      </c>
      <c r="D66" s="28">
        <v>38069</v>
      </c>
      <c r="E66" s="723">
        <v>3.0659999999999998</v>
      </c>
      <c r="F66" s="28">
        <v>38069</v>
      </c>
      <c r="G66" s="723">
        <v>3.6970000000000001</v>
      </c>
      <c r="H66" s="28">
        <v>38069</v>
      </c>
      <c r="I66" s="723">
        <v>3.968</v>
      </c>
      <c r="J66" s="28">
        <v>38069</v>
      </c>
      <c r="K66" s="723">
        <v>4.3680000000000003</v>
      </c>
      <c r="L66" s="41">
        <v>38069</v>
      </c>
      <c r="M66" s="723">
        <v>2.5287999999999999</v>
      </c>
      <c r="N66" s="28">
        <v>38069</v>
      </c>
      <c r="O66" s="723">
        <v>3.1109</v>
      </c>
      <c r="P66" s="28">
        <v>38069</v>
      </c>
      <c r="Q66" s="723">
        <v>3.7305000000000001</v>
      </c>
      <c r="R66" s="28">
        <v>38069</v>
      </c>
      <c r="S66" s="723">
        <v>3.9854000000000003</v>
      </c>
      <c r="T66" s="28">
        <v>38069</v>
      </c>
      <c r="U66" s="723">
        <v>4.4337</v>
      </c>
      <c r="V66" s="41">
        <v>38069</v>
      </c>
      <c r="W66" s="723">
        <v>2.85</v>
      </c>
      <c r="X66" s="28">
        <v>38069</v>
      </c>
      <c r="Y66" s="723">
        <v>3.4380000000000002</v>
      </c>
      <c r="Z66" s="28">
        <v>38069</v>
      </c>
      <c r="AA66" s="723">
        <v>3.9809999999999999</v>
      </c>
      <c r="AB66" s="28">
        <v>38069</v>
      </c>
      <c r="AC66" s="723">
        <v>4.242</v>
      </c>
      <c r="AD66" s="28">
        <v>38069</v>
      </c>
      <c r="AE66" s="358">
        <v>4.7389999999999999</v>
      </c>
    </row>
    <row r="67" spans="1:31">
      <c r="A67" s="28">
        <v>38070</v>
      </c>
      <c r="B67" s="28">
        <v>38070</v>
      </c>
      <c r="C67" s="723">
        <v>2.4750999999999999</v>
      </c>
      <c r="D67" s="28">
        <v>38070</v>
      </c>
      <c r="E67" s="723">
        <v>3.0190999999999999</v>
      </c>
      <c r="F67" s="28">
        <v>38070</v>
      </c>
      <c r="G67" s="723">
        <v>3.6650999999999998</v>
      </c>
      <c r="H67" s="28">
        <v>38070</v>
      </c>
      <c r="I67" s="723">
        <v>3.9401000000000002</v>
      </c>
      <c r="J67" s="28">
        <v>38070</v>
      </c>
      <c r="K67" s="723">
        <v>4.3501000000000003</v>
      </c>
      <c r="L67" s="41">
        <v>38070</v>
      </c>
      <c r="M67" s="723">
        <v>2.4759000000000002</v>
      </c>
      <c r="N67" s="28">
        <v>38070</v>
      </c>
      <c r="O67" s="723">
        <v>3.0630999999999999</v>
      </c>
      <c r="P67" s="28">
        <v>38070</v>
      </c>
      <c r="Q67" s="723">
        <v>3.6992000000000003</v>
      </c>
      <c r="R67" s="28">
        <v>38070</v>
      </c>
      <c r="S67" s="723">
        <v>3.9594</v>
      </c>
      <c r="T67" s="28">
        <v>38070</v>
      </c>
      <c r="U67" s="723">
        <v>4.4164000000000003</v>
      </c>
      <c r="V67" s="41">
        <v>38070</v>
      </c>
      <c r="W67" s="723">
        <v>2.79</v>
      </c>
      <c r="X67" s="28">
        <v>38070</v>
      </c>
      <c r="Y67" s="723">
        <v>3.3879999999999999</v>
      </c>
      <c r="Z67" s="28">
        <v>38070</v>
      </c>
      <c r="AA67" s="723">
        <v>3.9619999999999997</v>
      </c>
      <c r="AB67" s="28">
        <v>38070</v>
      </c>
      <c r="AC67" s="723">
        <v>4.2169999999999996</v>
      </c>
      <c r="AD67" s="28">
        <v>38070</v>
      </c>
      <c r="AE67" s="358">
        <v>4.7030000000000003</v>
      </c>
    </row>
    <row r="68" spans="1:31">
      <c r="A68" s="28">
        <v>38071</v>
      </c>
      <c r="B68" s="28">
        <v>38071</v>
      </c>
      <c r="C68" s="723">
        <v>2.4430000000000001</v>
      </c>
      <c r="D68" s="28">
        <v>38071</v>
      </c>
      <c r="E68" s="723">
        <v>3.0030000000000001</v>
      </c>
      <c r="F68" s="28">
        <v>38071</v>
      </c>
      <c r="G68" s="723">
        <v>3.6520000000000001</v>
      </c>
      <c r="H68" s="28">
        <v>38071</v>
      </c>
      <c r="I68" s="723">
        <v>3.9249999999999998</v>
      </c>
      <c r="J68" s="28">
        <v>38071</v>
      </c>
      <c r="K68" s="723">
        <v>4.3469999999999995</v>
      </c>
      <c r="L68" s="41">
        <v>38071</v>
      </c>
      <c r="M68" s="723">
        <v>2.4462999999999999</v>
      </c>
      <c r="N68" s="28">
        <v>38071</v>
      </c>
      <c r="O68" s="723">
        <v>3.0333000000000001</v>
      </c>
      <c r="P68" s="28">
        <v>38071</v>
      </c>
      <c r="Q68" s="723">
        <v>3.6802999999999999</v>
      </c>
      <c r="R68" s="28">
        <v>38071</v>
      </c>
      <c r="S68" s="723">
        <v>3.9483000000000001</v>
      </c>
      <c r="T68" s="28">
        <v>38071</v>
      </c>
      <c r="U68" s="723">
        <v>4.4124999999999996</v>
      </c>
      <c r="V68" s="41">
        <v>38071</v>
      </c>
      <c r="W68" s="723">
        <v>2.7570000000000001</v>
      </c>
      <c r="X68" s="28">
        <v>38071</v>
      </c>
      <c r="Y68" s="723">
        <v>3.3574999999999999</v>
      </c>
      <c r="Z68" s="28">
        <v>38071</v>
      </c>
      <c r="AA68" s="723">
        <v>3.9449999999999998</v>
      </c>
      <c r="AB68" s="28">
        <v>38071</v>
      </c>
      <c r="AC68" s="723">
        <v>4.2047999999999996</v>
      </c>
      <c r="AD68" s="28">
        <v>38071</v>
      </c>
      <c r="AE68" s="358">
        <v>4.6975999999999996</v>
      </c>
    </row>
    <row r="69" spans="1:31">
      <c r="A69" s="28">
        <v>38072</v>
      </c>
      <c r="B69" s="28">
        <v>38072</v>
      </c>
      <c r="C69" s="723">
        <v>2.4691999999999998</v>
      </c>
      <c r="D69" s="28">
        <v>38072</v>
      </c>
      <c r="E69" s="723">
        <v>3.0232000000000001</v>
      </c>
      <c r="F69" s="28">
        <v>38072</v>
      </c>
      <c r="G69" s="723">
        <v>3.6781999999999999</v>
      </c>
      <c r="H69" s="28">
        <v>38072</v>
      </c>
      <c r="I69" s="723">
        <v>3.9512</v>
      </c>
      <c r="J69" s="28">
        <v>38072</v>
      </c>
      <c r="K69" s="723">
        <v>4.3751999999999995</v>
      </c>
      <c r="L69" s="41">
        <v>38072</v>
      </c>
      <c r="M69" s="723">
        <v>2.4723999999999999</v>
      </c>
      <c r="N69" s="28">
        <v>38072</v>
      </c>
      <c r="O69" s="723">
        <v>3.0630999999999999</v>
      </c>
      <c r="P69" s="28">
        <v>38072</v>
      </c>
      <c r="Q69" s="723">
        <v>3.7092000000000001</v>
      </c>
      <c r="R69" s="28">
        <v>38072</v>
      </c>
      <c r="S69" s="723">
        <v>3.9759000000000002</v>
      </c>
      <c r="T69" s="28">
        <v>38072</v>
      </c>
      <c r="U69" s="723">
        <v>4.4429999999999996</v>
      </c>
      <c r="V69" s="41">
        <v>38072</v>
      </c>
      <c r="W69" s="723">
        <v>2.7880000000000003</v>
      </c>
      <c r="X69" s="28">
        <v>38072</v>
      </c>
      <c r="Y69" s="723">
        <v>3.3970000000000002</v>
      </c>
      <c r="Z69" s="28">
        <v>38072</v>
      </c>
      <c r="AA69" s="723">
        <v>3.9769999999999999</v>
      </c>
      <c r="AB69" s="28">
        <v>38072</v>
      </c>
      <c r="AC69" s="723">
        <v>4.2359999999999998</v>
      </c>
      <c r="AD69" s="28">
        <v>38072</v>
      </c>
      <c r="AE69" s="358">
        <v>4.7450000000000001</v>
      </c>
    </row>
    <row r="70" spans="1:31">
      <c r="A70" s="28">
        <v>38075</v>
      </c>
      <c r="B70" s="28">
        <v>38075</v>
      </c>
      <c r="C70" s="723">
        <v>2.5499999999999998</v>
      </c>
      <c r="D70" s="28">
        <v>38075</v>
      </c>
      <c r="E70" s="723">
        <v>3.1160000000000001</v>
      </c>
      <c r="F70" s="28">
        <v>38075</v>
      </c>
      <c r="G70" s="723">
        <v>3.766</v>
      </c>
      <c r="H70" s="28">
        <v>38075</v>
      </c>
      <c r="I70" s="723">
        <v>4.0359999999999996</v>
      </c>
      <c r="J70" s="28">
        <v>38075</v>
      </c>
      <c r="K70" s="723">
        <v>4.4480000000000004</v>
      </c>
      <c r="L70" s="41">
        <v>38075</v>
      </c>
      <c r="M70" s="723">
        <v>2.5537999999999998</v>
      </c>
      <c r="N70" s="28">
        <v>38075</v>
      </c>
      <c r="O70" s="723">
        <v>3.1576</v>
      </c>
      <c r="P70" s="28">
        <v>38075</v>
      </c>
      <c r="Q70" s="723">
        <v>3.7965999999999998</v>
      </c>
      <c r="R70" s="28">
        <v>38075</v>
      </c>
      <c r="S70" s="723">
        <v>4.0564999999999998</v>
      </c>
      <c r="T70" s="28">
        <v>38075</v>
      </c>
      <c r="U70" s="723">
        <v>4.5084999999999997</v>
      </c>
      <c r="V70" s="41">
        <v>38075</v>
      </c>
      <c r="W70" s="723">
        <v>2.8702999999999999</v>
      </c>
      <c r="X70" s="28">
        <v>38075</v>
      </c>
      <c r="Y70" s="723">
        <v>3.4927000000000001</v>
      </c>
      <c r="Z70" s="28">
        <v>38075</v>
      </c>
      <c r="AA70" s="723">
        <v>4.0670000000000002</v>
      </c>
      <c r="AB70" s="28">
        <v>38075</v>
      </c>
      <c r="AC70" s="723">
        <v>4.3225999999999996</v>
      </c>
      <c r="AD70" s="28">
        <v>38075</v>
      </c>
      <c r="AE70" s="358">
        <v>4.819</v>
      </c>
    </row>
    <row r="71" spans="1:31">
      <c r="A71" s="28">
        <v>38076</v>
      </c>
      <c r="B71" s="28">
        <v>38076</v>
      </c>
      <c r="C71" s="723">
        <v>2.5345</v>
      </c>
      <c r="D71" s="28">
        <v>38076</v>
      </c>
      <c r="E71" s="723">
        <v>3.1071</v>
      </c>
      <c r="F71" s="28">
        <v>38076</v>
      </c>
      <c r="G71" s="723">
        <v>3.7545000000000002</v>
      </c>
      <c r="H71" s="28">
        <v>38076</v>
      </c>
      <c r="I71" s="723">
        <v>4.0251999999999999</v>
      </c>
      <c r="J71" s="28">
        <v>38076</v>
      </c>
      <c r="K71" s="723">
        <v>4.4352</v>
      </c>
      <c r="L71" s="41">
        <v>38076</v>
      </c>
      <c r="M71" s="723">
        <v>2.5411999999999999</v>
      </c>
      <c r="N71" s="28">
        <v>38076</v>
      </c>
      <c r="O71" s="723">
        <v>3.1413000000000002</v>
      </c>
      <c r="P71" s="28">
        <v>38076</v>
      </c>
      <c r="Q71" s="723">
        <v>3.7848000000000002</v>
      </c>
      <c r="R71" s="28">
        <v>38076</v>
      </c>
      <c r="S71" s="723">
        <v>4.0438999999999998</v>
      </c>
      <c r="T71" s="28">
        <v>38076</v>
      </c>
      <c r="U71" s="723">
        <v>4.4966999999999997</v>
      </c>
      <c r="V71" s="41">
        <v>38076</v>
      </c>
      <c r="W71" s="723">
        <v>2.8580000000000001</v>
      </c>
      <c r="X71" s="28">
        <v>38076</v>
      </c>
      <c r="Y71" s="723">
        <v>3.4670000000000001</v>
      </c>
      <c r="Z71" s="28">
        <v>38076</v>
      </c>
      <c r="AA71" s="723">
        <v>4.0439999999999996</v>
      </c>
      <c r="AB71" s="28">
        <v>38076</v>
      </c>
      <c r="AC71" s="723">
        <v>4.3070000000000004</v>
      </c>
      <c r="AD71" s="28">
        <v>38076</v>
      </c>
      <c r="AE71" s="358">
        <v>4.798</v>
      </c>
    </row>
    <row r="72" spans="1:31">
      <c r="A72" s="28">
        <v>38077</v>
      </c>
      <c r="B72" s="28">
        <v>38077</v>
      </c>
      <c r="C72" s="723">
        <v>2.5289999999999999</v>
      </c>
      <c r="D72" s="28">
        <v>38077</v>
      </c>
      <c r="E72" s="723">
        <v>3.0840000000000001</v>
      </c>
      <c r="F72" s="28">
        <v>38077</v>
      </c>
      <c r="G72" s="723">
        <v>3.734</v>
      </c>
      <c r="H72" s="28">
        <v>38077</v>
      </c>
      <c r="I72" s="723">
        <v>4.0060000000000002</v>
      </c>
      <c r="J72" s="28">
        <v>38077</v>
      </c>
      <c r="K72" s="723">
        <v>4.42</v>
      </c>
      <c r="L72" s="41">
        <v>38077</v>
      </c>
      <c r="M72" s="723">
        <v>2.5390000000000001</v>
      </c>
      <c r="N72" s="28">
        <v>38077</v>
      </c>
      <c r="O72" s="723">
        <v>3.1269</v>
      </c>
      <c r="P72" s="28">
        <v>38077</v>
      </c>
      <c r="Q72" s="723">
        <v>3.7717999999999998</v>
      </c>
      <c r="R72" s="28">
        <v>38077</v>
      </c>
      <c r="S72" s="723">
        <v>4.0323000000000002</v>
      </c>
      <c r="T72" s="28">
        <v>38077</v>
      </c>
      <c r="U72" s="723">
        <v>4.4862000000000002</v>
      </c>
      <c r="V72" s="41">
        <v>38077</v>
      </c>
      <c r="W72" s="723">
        <v>2.8519999999999999</v>
      </c>
      <c r="X72" s="28">
        <v>38077</v>
      </c>
      <c r="Y72" s="723">
        <v>3.452</v>
      </c>
      <c r="Z72" s="28">
        <v>38077</v>
      </c>
      <c r="AA72" s="723">
        <v>4.032</v>
      </c>
      <c r="AB72" s="28">
        <v>38077</v>
      </c>
      <c r="AC72" s="723">
        <v>4.2949999999999999</v>
      </c>
      <c r="AD72" s="28">
        <v>38077</v>
      </c>
      <c r="AE72" s="358">
        <v>4.7859999999999996</v>
      </c>
    </row>
    <row r="73" spans="1:31">
      <c r="A73" s="28">
        <v>38078</v>
      </c>
      <c r="B73" s="28">
        <v>38078</v>
      </c>
      <c r="C73" s="723">
        <v>2.5874999999999999</v>
      </c>
      <c r="D73" s="28">
        <v>38078</v>
      </c>
      <c r="E73" s="723">
        <v>3.1414</v>
      </c>
      <c r="F73" s="28">
        <v>38078</v>
      </c>
      <c r="G73" s="723">
        <v>3.7667000000000002</v>
      </c>
      <c r="H73" s="28">
        <v>38078</v>
      </c>
      <c r="I73" s="723">
        <v>4.0349000000000004</v>
      </c>
      <c r="J73" s="28">
        <v>38078</v>
      </c>
      <c r="K73" s="723">
        <v>4.4375999999999998</v>
      </c>
      <c r="L73" s="41">
        <v>38078</v>
      </c>
      <c r="M73" s="723">
        <v>2.5968</v>
      </c>
      <c r="N73" s="28">
        <v>38078</v>
      </c>
      <c r="O73" s="723">
        <v>3.1705000000000001</v>
      </c>
      <c r="P73" s="28">
        <v>38078</v>
      </c>
      <c r="Q73" s="723">
        <v>3.8014999999999999</v>
      </c>
      <c r="R73" s="28">
        <v>38078</v>
      </c>
      <c r="S73" s="723">
        <v>4.0589000000000004</v>
      </c>
      <c r="T73" s="28">
        <v>38078</v>
      </c>
      <c r="U73" s="723">
        <v>4.5054999999999996</v>
      </c>
      <c r="V73" s="41">
        <v>38078</v>
      </c>
      <c r="W73" s="723">
        <v>2.907</v>
      </c>
      <c r="X73" s="28">
        <v>38078</v>
      </c>
      <c r="Y73" s="723">
        <v>3.496</v>
      </c>
      <c r="Z73" s="28">
        <v>38078</v>
      </c>
      <c r="AA73" s="723">
        <v>4.0598000000000001</v>
      </c>
      <c r="AB73" s="28">
        <v>38078</v>
      </c>
      <c r="AC73" s="723">
        <v>4.3181000000000003</v>
      </c>
      <c r="AD73" s="28">
        <v>38078</v>
      </c>
      <c r="AE73" s="358">
        <v>4.8071999999999999</v>
      </c>
    </row>
    <row r="74" spans="1:31">
      <c r="A74" s="28">
        <v>38079</v>
      </c>
      <c r="B74" s="28">
        <v>38079</v>
      </c>
      <c r="C74" s="723">
        <v>2.7589999999999999</v>
      </c>
      <c r="D74" s="28">
        <v>38079</v>
      </c>
      <c r="E74" s="723">
        <v>3.3050000000000002</v>
      </c>
      <c r="F74" s="28">
        <v>38079</v>
      </c>
      <c r="G74" s="723">
        <v>3.9009999999999998</v>
      </c>
      <c r="H74" s="28">
        <v>38079</v>
      </c>
      <c r="I74" s="723">
        <v>4.1340000000000003</v>
      </c>
      <c r="J74" s="28">
        <v>38079</v>
      </c>
      <c r="K74" s="723">
        <v>4.5229999999999997</v>
      </c>
      <c r="L74" s="41">
        <v>38079</v>
      </c>
      <c r="M74" s="723">
        <v>2.7682000000000002</v>
      </c>
      <c r="N74" s="28">
        <v>38079</v>
      </c>
      <c r="O74" s="723">
        <v>3.3429000000000002</v>
      </c>
      <c r="P74" s="28">
        <v>38079</v>
      </c>
      <c r="Q74" s="723">
        <v>3.9361999999999999</v>
      </c>
      <c r="R74" s="28">
        <v>38079</v>
      </c>
      <c r="S74" s="723">
        <v>4.1769999999999996</v>
      </c>
      <c r="T74" s="28">
        <v>38079</v>
      </c>
      <c r="U74" s="723">
        <v>4.5991</v>
      </c>
      <c r="V74" s="41">
        <v>38079</v>
      </c>
      <c r="W74" s="723">
        <v>3.0880000000000001</v>
      </c>
      <c r="X74" s="28">
        <v>38079</v>
      </c>
      <c r="Y74" s="723">
        <v>3.665</v>
      </c>
      <c r="Z74" s="28">
        <v>38079</v>
      </c>
      <c r="AA74" s="723">
        <v>4.2050000000000001</v>
      </c>
      <c r="AB74" s="28">
        <v>38079</v>
      </c>
      <c r="AC74" s="723">
        <v>4.4429999999999996</v>
      </c>
      <c r="AD74" s="28">
        <v>38079</v>
      </c>
      <c r="AE74" s="358">
        <v>4.8879999999999999</v>
      </c>
    </row>
    <row r="75" spans="1:31">
      <c r="A75" s="28">
        <v>38082</v>
      </c>
      <c r="B75" s="28">
        <v>38082</v>
      </c>
      <c r="C75" s="723">
        <v>2.7707000000000002</v>
      </c>
      <c r="D75" s="28">
        <v>38082</v>
      </c>
      <c r="E75" s="723">
        <v>3.3284000000000002</v>
      </c>
      <c r="F75" s="28">
        <v>38082</v>
      </c>
      <c r="G75" s="723">
        <v>3.9293</v>
      </c>
      <c r="H75" s="28">
        <v>38082</v>
      </c>
      <c r="I75" s="723">
        <v>4.1608000000000001</v>
      </c>
      <c r="J75" s="28">
        <v>38082</v>
      </c>
      <c r="K75" s="723">
        <v>4.5574000000000003</v>
      </c>
      <c r="L75" s="41">
        <v>38082</v>
      </c>
      <c r="M75" s="723">
        <v>2.7734000000000001</v>
      </c>
      <c r="N75" s="28">
        <v>38082</v>
      </c>
      <c r="O75" s="723">
        <v>3.3590999999999998</v>
      </c>
      <c r="P75" s="28">
        <v>38082</v>
      </c>
      <c r="Q75" s="723">
        <v>3.9609999999999999</v>
      </c>
      <c r="R75" s="28">
        <v>38082</v>
      </c>
      <c r="S75" s="723">
        <v>4.1989000000000001</v>
      </c>
      <c r="T75" s="28">
        <v>38082</v>
      </c>
      <c r="U75" s="723">
        <v>4.6193</v>
      </c>
      <c r="V75" s="41">
        <v>38082</v>
      </c>
      <c r="W75" s="723">
        <v>3.1</v>
      </c>
      <c r="X75" s="28">
        <v>38082</v>
      </c>
      <c r="Y75" s="723">
        <v>3.6850000000000001</v>
      </c>
      <c r="Z75" s="28">
        <v>38082</v>
      </c>
      <c r="AA75" s="723">
        <v>4.2320000000000002</v>
      </c>
      <c r="AB75" s="28">
        <v>38082</v>
      </c>
      <c r="AC75" s="723">
        <v>4.4710000000000001</v>
      </c>
      <c r="AD75" s="28">
        <v>38082</v>
      </c>
      <c r="AE75" s="358">
        <v>4.9139999999999997</v>
      </c>
    </row>
    <row r="76" spans="1:31">
      <c r="A76" s="28">
        <v>38083</v>
      </c>
      <c r="B76" s="28">
        <v>38083</v>
      </c>
      <c r="C76" s="723">
        <v>2.7246000000000001</v>
      </c>
      <c r="D76" s="28">
        <v>38083</v>
      </c>
      <c r="E76" s="723">
        <v>3.2955999999999999</v>
      </c>
      <c r="F76" s="28">
        <v>38083</v>
      </c>
      <c r="G76" s="723">
        <v>3.9039999999999999</v>
      </c>
      <c r="H76" s="28">
        <v>38083</v>
      </c>
      <c r="I76" s="723">
        <v>4.1402000000000001</v>
      </c>
      <c r="J76" s="28">
        <v>38083</v>
      </c>
      <c r="K76" s="723">
        <v>4.5499000000000001</v>
      </c>
      <c r="L76" s="41">
        <v>38083</v>
      </c>
      <c r="M76" s="723">
        <v>2.7353000000000001</v>
      </c>
      <c r="N76" s="28">
        <v>38083</v>
      </c>
      <c r="O76" s="723">
        <v>3.3178000000000001</v>
      </c>
      <c r="P76" s="28">
        <v>38083</v>
      </c>
      <c r="Q76" s="723">
        <v>3.9342999999999999</v>
      </c>
      <c r="R76" s="28">
        <v>38083</v>
      </c>
      <c r="S76" s="723">
        <v>4.1809000000000003</v>
      </c>
      <c r="T76" s="28">
        <v>38083</v>
      </c>
      <c r="U76" s="723">
        <v>4.6082000000000001</v>
      </c>
      <c r="V76" s="41">
        <v>38083</v>
      </c>
      <c r="W76" s="723">
        <v>3.056</v>
      </c>
      <c r="X76" s="28">
        <v>38083</v>
      </c>
      <c r="Y76" s="723">
        <v>3.6459999999999999</v>
      </c>
      <c r="Z76" s="28">
        <v>38083</v>
      </c>
      <c r="AA76" s="723">
        <v>4.2060000000000004</v>
      </c>
      <c r="AB76" s="28">
        <v>38083</v>
      </c>
      <c r="AC76" s="723">
        <v>4.45</v>
      </c>
      <c r="AD76" s="28">
        <v>38083</v>
      </c>
      <c r="AE76" s="358">
        <v>4.8920000000000003</v>
      </c>
    </row>
    <row r="77" spans="1:31">
      <c r="A77" s="28">
        <v>38084</v>
      </c>
      <c r="B77" s="28">
        <v>38084</v>
      </c>
      <c r="C77" s="723">
        <v>2.6960999999999999</v>
      </c>
      <c r="D77" s="28">
        <v>38084</v>
      </c>
      <c r="E77" s="723">
        <v>3.2671999999999999</v>
      </c>
      <c r="F77" s="28">
        <v>38084</v>
      </c>
      <c r="G77" s="723">
        <v>3.88</v>
      </c>
      <c r="H77" s="28">
        <v>38084</v>
      </c>
      <c r="I77" s="723">
        <v>4.1181999999999999</v>
      </c>
      <c r="J77" s="28">
        <v>38084</v>
      </c>
      <c r="K77" s="723">
        <v>4.5210999999999997</v>
      </c>
      <c r="L77" s="41">
        <v>38084</v>
      </c>
      <c r="M77" s="723">
        <v>2.7002000000000002</v>
      </c>
      <c r="N77" s="28">
        <v>38084</v>
      </c>
      <c r="O77" s="723">
        <v>3.2869999999999999</v>
      </c>
      <c r="P77" s="28">
        <v>38084</v>
      </c>
      <c r="Q77" s="723">
        <v>3.9085000000000001</v>
      </c>
      <c r="R77" s="28">
        <v>38084</v>
      </c>
      <c r="S77" s="723">
        <v>4.1551999999999998</v>
      </c>
      <c r="T77" s="28">
        <v>38084</v>
      </c>
      <c r="U77" s="723">
        <v>4.5827</v>
      </c>
      <c r="V77" s="41">
        <v>38084</v>
      </c>
      <c r="W77" s="723">
        <v>3.0390000000000001</v>
      </c>
      <c r="X77" s="28">
        <v>38084</v>
      </c>
      <c r="Y77" s="723">
        <v>3.6269999999999998</v>
      </c>
      <c r="Z77" s="28">
        <v>38084</v>
      </c>
      <c r="AA77" s="723">
        <v>4.1920000000000002</v>
      </c>
      <c r="AB77" s="28">
        <v>38084</v>
      </c>
      <c r="AC77" s="723">
        <v>4.4459999999999997</v>
      </c>
      <c r="AD77" s="28">
        <v>38084</v>
      </c>
      <c r="AE77" s="358">
        <v>4.8940000000000001</v>
      </c>
    </row>
    <row r="78" spans="1:31">
      <c r="A78" s="28">
        <v>38085</v>
      </c>
      <c r="B78" s="28">
        <v>38085</v>
      </c>
      <c r="C78" s="723">
        <v>2.7010000000000001</v>
      </c>
      <c r="D78" s="28">
        <v>38085</v>
      </c>
      <c r="E78" s="723">
        <v>3.2679999999999998</v>
      </c>
      <c r="F78" s="28">
        <v>38085</v>
      </c>
      <c r="G78" s="723">
        <v>3.887</v>
      </c>
      <c r="H78" s="28">
        <v>38085</v>
      </c>
      <c r="I78" s="723">
        <v>4.1420000000000003</v>
      </c>
      <c r="J78" s="28">
        <v>38085</v>
      </c>
      <c r="K78" s="723">
        <v>4.5120000000000005</v>
      </c>
      <c r="L78" s="41">
        <v>38085</v>
      </c>
      <c r="M78" s="723">
        <v>2.7092000000000001</v>
      </c>
      <c r="N78" s="28">
        <v>38085</v>
      </c>
      <c r="O78" s="723">
        <v>3.3014999999999999</v>
      </c>
      <c r="P78" s="28">
        <v>38085</v>
      </c>
      <c r="Q78" s="723">
        <v>3.9211999999999998</v>
      </c>
      <c r="R78" s="28">
        <v>38085</v>
      </c>
      <c r="S78" s="723">
        <v>4.1672000000000002</v>
      </c>
      <c r="T78" s="28">
        <v>38085</v>
      </c>
      <c r="U78" s="723">
        <v>4.5933999999999999</v>
      </c>
      <c r="V78" s="41">
        <v>38085</v>
      </c>
      <c r="W78" s="723">
        <v>3.0390000000000001</v>
      </c>
      <c r="X78" s="28">
        <v>38085</v>
      </c>
      <c r="Y78" s="723">
        <v>3.6349999999999998</v>
      </c>
      <c r="Z78" s="28">
        <v>38085</v>
      </c>
      <c r="AA78" s="723">
        <v>4.1959999999999997</v>
      </c>
      <c r="AB78" s="28">
        <v>38085</v>
      </c>
      <c r="AC78" s="723">
        <v>4.444</v>
      </c>
      <c r="AD78" s="28">
        <v>38085</v>
      </c>
      <c r="AE78" s="358">
        <v>4.8959999999999999</v>
      </c>
    </row>
    <row r="79" spans="1:31">
      <c r="A79" s="28">
        <v>38086</v>
      </c>
      <c r="B79" s="28">
        <v>38086</v>
      </c>
      <c r="C79" s="723">
        <v>2.7008999999999999</v>
      </c>
      <c r="D79" s="28">
        <v>38086</v>
      </c>
      <c r="E79" s="723">
        <v>3.2677999999999998</v>
      </c>
      <c r="F79" s="28">
        <v>38086</v>
      </c>
      <c r="G79" s="723">
        <v>3.8867000000000003</v>
      </c>
      <c r="H79" s="28">
        <v>38086</v>
      </c>
      <c r="I79" s="723">
        <v>4.1420000000000003</v>
      </c>
      <c r="J79" s="28">
        <v>38086</v>
      </c>
      <c r="K79" s="723">
        <v>4.5133000000000001</v>
      </c>
      <c r="L79" s="41">
        <v>38086</v>
      </c>
      <c r="M79" s="723">
        <v>2.7100999999999997</v>
      </c>
      <c r="N79" s="28">
        <v>38086</v>
      </c>
      <c r="O79" s="723">
        <v>3.3001</v>
      </c>
      <c r="P79" s="28">
        <v>38086</v>
      </c>
      <c r="Q79" s="723">
        <v>3.9191000000000003</v>
      </c>
      <c r="R79" s="28">
        <v>38086</v>
      </c>
      <c r="S79" s="723">
        <v>4.1665000000000001</v>
      </c>
      <c r="T79" s="28">
        <v>38086</v>
      </c>
      <c r="U79" s="723">
        <v>4.5925000000000002</v>
      </c>
      <c r="V79" s="41">
        <v>38086</v>
      </c>
      <c r="W79" s="723">
        <v>3.0385</v>
      </c>
      <c r="X79" s="28">
        <v>38086</v>
      </c>
      <c r="Y79" s="723">
        <v>3.6355</v>
      </c>
      <c r="Z79" s="28">
        <v>38086</v>
      </c>
      <c r="AA79" s="723">
        <v>4.1955</v>
      </c>
      <c r="AB79" s="28">
        <v>38086</v>
      </c>
      <c r="AC79" s="723">
        <v>4.4467999999999996</v>
      </c>
      <c r="AD79" s="28">
        <v>38086</v>
      </c>
      <c r="AE79" s="358">
        <v>4.8987999999999996</v>
      </c>
    </row>
    <row r="80" spans="1:31">
      <c r="A80" s="28">
        <v>38089</v>
      </c>
      <c r="B80" s="28">
        <v>38089</v>
      </c>
      <c r="C80" s="723">
        <v>2.7035</v>
      </c>
      <c r="D80" s="28">
        <v>38089</v>
      </c>
      <c r="E80" s="723">
        <v>3.2705000000000002</v>
      </c>
      <c r="F80" s="28">
        <v>38089</v>
      </c>
      <c r="G80" s="723">
        <v>3.8877999999999999</v>
      </c>
      <c r="H80" s="28">
        <v>38089</v>
      </c>
      <c r="I80" s="723">
        <v>4.1426999999999996</v>
      </c>
      <c r="J80" s="28">
        <v>38089</v>
      </c>
      <c r="K80" s="723">
        <v>4.5138999999999996</v>
      </c>
      <c r="L80" s="41">
        <v>38089</v>
      </c>
      <c r="M80" s="723">
        <v>2.7126999999999999</v>
      </c>
      <c r="N80" s="28">
        <v>38089</v>
      </c>
      <c r="O80" s="723">
        <v>3.3014000000000001</v>
      </c>
      <c r="P80" s="28">
        <v>38089</v>
      </c>
      <c r="Q80" s="723">
        <v>3.9205000000000001</v>
      </c>
      <c r="R80" s="28">
        <v>38089</v>
      </c>
      <c r="S80" s="723">
        <v>4.1670999999999996</v>
      </c>
      <c r="T80" s="28">
        <v>38089</v>
      </c>
      <c r="U80" s="723">
        <v>4.5928000000000004</v>
      </c>
      <c r="V80" s="41">
        <v>38089</v>
      </c>
      <c r="W80" s="723">
        <v>3.0413999999999999</v>
      </c>
      <c r="X80" s="28">
        <v>38089</v>
      </c>
      <c r="Y80" s="723">
        <v>3.6377999999999999</v>
      </c>
      <c r="Z80" s="28">
        <v>38089</v>
      </c>
      <c r="AA80" s="723">
        <v>4.1963999999999997</v>
      </c>
      <c r="AB80" s="28">
        <v>38089</v>
      </c>
      <c r="AC80" s="723">
        <v>4.4473000000000003</v>
      </c>
      <c r="AD80" s="28">
        <v>38089</v>
      </c>
      <c r="AE80" s="358">
        <v>4.9000000000000004</v>
      </c>
    </row>
    <row r="81" spans="1:31">
      <c r="A81" s="28">
        <v>38090</v>
      </c>
      <c r="B81" s="28">
        <v>38090</v>
      </c>
      <c r="C81" s="723">
        <v>2.7970000000000002</v>
      </c>
      <c r="D81" s="28">
        <v>38090</v>
      </c>
      <c r="E81" s="723">
        <v>3.3639999999999999</v>
      </c>
      <c r="F81" s="28">
        <v>38090</v>
      </c>
      <c r="G81" s="723">
        <v>3.97</v>
      </c>
      <c r="H81" s="28">
        <v>38090</v>
      </c>
      <c r="I81" s="723">
        <v>4.2130000000000001</v>
      </c>
      <c r="J81" s="28">
        <v>38090</v>
      </c>
      <c r="K81" s="723">
        <v>4.5860000000000003</v>
      </c>
      <c r="L81" s="41">
        <v>38090</v>
      </c>
      <c r="M81" s="723">
        <v>2.8018000000000001</v>
      </c>
      <c r="N81" s="28">
        <v>38090</v>
      </c>
      <c r="O81" s="723">
        <v>3.3938000000000001</v>
      </c>
      <c r="P81" s="28">
        <v>38090</v>
      </c>
      <c r="Q81" s="723">
        <v>4.0041000000000002</v>
      </c>
      <c r="R81" s="28">
        <v>38090</v>
      </c>
      <c r="S81" s="723">
        <v>4.2428999999999997</v>
      </c>
      <c r="T81" s="28">
        <v>38090</v>
      </c>
      <c r="U81" s="723">
        <v>4.6604000000000001</v>
      </c>
      <c r="V81" s="41">
        <v>38090</v>
      </c>
      <c r="W81" s="723">
        <v>3.1339999999999999</v>
      </c>
      <c r="X81" s="28">
        <v>38090</v>
      </c>
      <c r="Y81" s="723">
        <v>3.7240000000000002</v>
      </c>
      <c r="Z81" s="28">
        <v>38090</v>
      </c>
      <c r="AA81" s="723">
        <v>4.2709999999999999</v>
      </c>
      <c r="AB81" s="28">
        <v>38090</v>
      </c>
      <c r="AC81" s="723">
        <v>4.516</v>
      </c>
      <c r="AD81" s="28">
        <v>38090</v>
      </c>
      <c r="AE81" s="358">
        <v>4.96</v>
      </c>
    </row>
    <row r="82" spans="1:31">
      <c r="A82" s="28">
        <v>38091</v>
      </c>
      <c r="B82" s="28">
        <v>38091</v>
      </c>
      <c r="C82" s="723">
        <v>2.8340000000000001</v>
      </c>
      <c r="D82" s="28">
        <v>38091</v>
      </c>
      <c r="E82" s="723">
        <v>3.3993000000000002</v>
      </c>
      <c r="F82" s="28">
        <v>38091</v>
      </c>
      <c r="G82" s="723">
        <v>3.9969000000000001</v>
      </c>
      <c r="H82" s="28">
        <v>38091</v>
      </c>
      <c r="I82" s="723">
        <v>4.2382999999999997</v>
      </c>
      <c r="J82" s="28">
        <v>38091</v>
      </c>
      <c r="K82" s="723">
        <v>4.5982000000000003</v>
      </c>
      <c r="L82" s="41">
        <v>38091</v>
      </c>
      <c r="M82" s="723">
        <v>2.8395999999999999</v>
      </c>
      <c r="N82" s="28">
        <v>38091</v>
      </c>
      <c r="O82" s="723">
        <v>3.4323000000000001</v>
      </c>
      <c r="P82" s="28">
        <v>38091</v>
      </c>
      <c r="Q82" s="723">
        <v>4.0301999999999998</v>
      </c>
      <c r="R82" s="28">
        <v>38091</v>
      </c>
      <c r="S82" s="723">
        <v>4.2653999999999996</v>
      </c>
      <c r="T82" s="28">
        <v>38091</v>
      </c>
      <c r="U82" s="723">
        <v>4.6798000000000002</v>
      </c>
      <c r="V82" s="41">
        <v>38091</v>
      </c>
      <c r="W82" s="723">
        <v>3.165</v>
      </c>
      <c r="X82" s="28">
        <v>38091</v>
      </c>
      <c r="Y82" s="723">
        <v>3.7519999999999998</v>
      </c>
      <c r="Z82" s="28">
        <v>38091</v>
      </c>
      <c r="AA82" s="723">
        <v>4.2939999999999996</v>
      </c>
      <c r="AB82" s="28">
        <v>38091</v>
      </c>
      <c r="AC82" s="723">
        <v>4.5369999999999999</v>
      </c>
      <c r="AD82" s="28">
        <v>38091</v>
      </c>
      <c r="AE82" s="358">
        <v>4.9719999999999995</v>
      </c>
    </row>
    <row r="83" spans="1:31">
      <c r="A83" s="28">
        <v>38092</v>
      </c>
      <c r="B83" s="28">
        <v>38092</v>
      </c>
      <c r="C83" s="723">
        <v>2.8317999999999999</v>
      </c>
      <c r="D83" s="28">
        <v>38092</v>
      </c>
      <c r="E83" s="723">
        <v>3.3940999999999999</v>
      </c>
      <c r="F83" s="28">
        <v>38092</v>
      </c>
      <c r="G83" s="723">
        <v>3.9858000000000002</v>
      </c>
      <c r="H83" s="28">
        <v>38092</v>
      </c>
      <c r="I83" s="723">
        <v>4.2252000000000001</v>
      </c>
      <c r="J83" s="28">
        <v>38092</v>
      </c>
      <c r="K83" s="723">
        <v>4.5792999999999999</v>
      </c>
      <c r="L83" s="41">
        <v>38092</v>
      </c>
      <c r="M83" s="723">
        <v>2.8364000000000003</v>
      </c>
      <c r="N83" s="28">
        <v>38092</v>
      </c>
      <c r="O83" s="723">
        <v>3.4247999999999998</v>
      </c>
      <c r="P83" s="28">
        <v>38092</v>
      </c>
      <c r="Q83" s="723">
        <v>4.0168999999999997</v>
      </c>
      <c r="R83" s="28">
        <v>38092</v>
      </c>
      <c r="S83" s="723">
        <v>4.2512999999999996</v>
      </c>
      <c r="T83" s="28">
        <v>38092</v>
      </c>
      <c r="U83" s="723">
        <v>4.6629000000000005</v>
      </c>
      <c r="V83" s="41">
        <v>38092</v>
      </c>
      <c r="W83" s="723">
        <v>3.1634000000000002</v>
      </c>
      <c r="X83" s="28">
        <v>38092</v>
      </c>
      <c r="Y83" s="723">
        <v>3.7479</v>
      </c>
      <c r="Z83" s="28">
        <v>38092</v>
      </c>
      <c r="AA83" s="723">
        <v>4.2834000000000003</v>
      </c>
      <c r="AB83" s="28">
        <v>38092</v>
      </c>
      <c r="AC83" s="723">
        <v>4.5247999999999999</v>
      </c>
      <c r="AD83" s="28">
        <v>38092</v>
      </c>
      <c r="AE83" s="358">
        <v>4.9564000000000004</v>
      </c>
    </row>
    <row r="84" spans="1:31">
      <c r="A84" s="28">
        <v>38093</v>
      </c>
      <c r="B84" s="28">
        <v>38093</v>
      </c>
      <c r="C84" s="723">
        <v>2.786</v>
      </c>
      <c r="D84" s="28">
        <v>38093</v>
      </c>
      <c r="E84" s="723">
        <v>3.35</v>
      </c>
      <c r="F84" s="28">
        <v>38093</v>
      </c>
      <c r="G84" s="723">
        <v>3.9370000000000003</v>
      </c>
      <c r="H84" s="28">
        <v>38093</v>
      </c>
      <c r="I84" s="723">
        <v>4.1840000000000002</v>
      </c>
      <c r="J84" s="28">
        <v>38093</v>
      </c>
      <c r="K84" s="723">
        <v>4.5469999999999997</v>
      </c>
      <c r="L84" s="41">
        <v>38093</v>
      </c>
      <c r="M84" s="723">
        <v>2.7896999999999998</v>
      </c>
      <c r="N84" s="28">
        <v>38093</v>
      </c>
      <c r="O84" s="723">
        <v>3.3749000000000002</v>
      </c>
      <c r="P84" s="28">
        <v>38093</v>
      </c>
      <c r="Q84" s="723">
        <v>3.9697</v>
      </c>
      <c r="R84" s="28">
        <v>38093</v>
      </c>
      <c r="S84" s="723">
        <v>4.2046999999999999</v>
      </c>
      <c r="T84" s="28">
        <v>38093</v>
      </c>
      <c r="U84" s="723">
        <v>4.6185999999999998</v>
      </c>
      <c r="V84" s="41">
        <v>38093</v>
      </c>
      <c r="W84" s="723">
        <v>3.125</v>
      </c>
      <c r="X84" s="28">
        <v>38093</v>
      </c>
      <c r="Y84" s="723">
        <v>3.7039999999999997</v>
      </c>
      <c r="Z84" s="28">
        <v>38093</v>
      </c>
      <c r="AA84" s="723">
        <v>4.2469999999999999</v>
      </c>
      <c r="AB84" s="28">
        <v>38093</v>
      </c>
      <c r="AC84" s="723">
        <v>4.4879999999999995</v>
      </c>
      <c r="AD84" s="28">
        <v>38093</v>
      </c>
      <c r="AE84" s="358">
        <v>4.9269999999999996</v>
      </c>
    </row>
    <row r="85" spans="1:31">
      <c r="A85" s="28">
        <v>38096</v>
      </c>
      <c r="B85" s="28">
        <v>38096</v>
      </c>
      <c r="C85" s="723">
        <v>2.7837000000000001</v>
      </c>
      <c r="D85" s="28">
        <v>38096</v>
      </c>
      <c r="E85" s="723">
        <v>3.3460000000000001</v>
      </c>
      <c r="F85" s="28">
        <v>38096</v>
      </c>
      <c r="G85" s="723">
        <v>3.9398</v>
      </c>
      <c r="H85" s="28">
        <v>38096</v>
      </c>
      <c r="I85" s="723">
        <v>4.1875</v>
      </c>
      <c r="J85" s="28">
        <v>38096</v>
      </c>
      <c r="K85" s="723">
        <v>4.5580999999999996</v>
      </c>
      <c r="L85" s="41">
        <v>38096</v>
      </c>
      <c r="M85" s="723">
        <v>2.7841</v>
      </c>
      <c r="N85" s="28">
        <v>38096</v>
      </c>
      <c r="O85" s="723">
        <v>3.3673999999999999</v>
      </c>
      <c r="P85" s="28">
        <v>38096</v>
      </c>
      <c r="Q85" s="723">
        <v>3.9689999999999999</v>
      </c>
      <c r="R85" s="28">
        <v>38096</v>
      </c>
      <c r="S85" s="723">
        <v>4.2054999999999998</v>
      </c>
      <c r="T85" s="28">
        <v>38096</v>
      </c>
      <c r="U85" s="723">
        <v>4.6222000000000003</v>
      </c>
      <c r="V85" s="41">
        <v>38096</v>
      </c>
      <c r="W85" s="723">
        <v>3.1019999999999999</v>
      </c>
      <c r="X85" s="28">
        <v>38096</v>
      </c>
      <c r="Y85" s="723">
        <v>3.673</v>
      </c>
      <c r="Z85" s="28">
        <v>38096</v>
      </c>
      <c r="AA85" s="723">
        <v>4.2460000000000004</v>
      </c>
      <c r="AB85" s="28">
        <v>38096</v>
      </c>
      <c r="AC85" s="723">
        <v>4.484</v>
      </c>
      <c r="AD85" s="28">
        <v>38096</v>
      </c>
      <c r="AE85" s="358">
        <v>4.9320000000000004</v>
      </c>
    </row>
    <row r="86" spans="1:31">
      <c r="A86" s="28">
        <v>38097</v>
      </c>
      <c r="B86" s="28">
        <v>38097</v>
      </c>
      <c r="C86" s="723">
        <v>2.8191000000000002</v>
      </c>
      <c r="D86" s="28">
        <v>38097</v>
      </c>
      <c r="E86" s="723">
        <v>3.3856999999999999</v>
      </c>
      <c r="F86" s="28">
        <v>38097</v>
      </c>
      <c r="G86" s="723">
        <v>3.9775</v>
      </c>
      <c r="H86" s="28">
        <v>38097</v>
      </c>
      <c r="I86" s="723">
        <v>4.2127999999999997</v>
      </c>
      <c r="J86" s="28">
        <v>38097</v>
      </c>
      <c r="K86" s="723">
        <v>4.5877999999999997</v>
      </c>
      <c r="L86" s="41">
        <v>38097</v>
      </c>
      <c r="M86" s="723">
        <v>2.8181000000000003</v>
      </c>
      <c r="N86" s="28">
        <v>38097</v>
      </c>
      <c r="O86" s="723">
        <v>3.4024999999999999</v>
      </c>
      <c r="P86" s="28">
        <v>38097</v>
      </c>
      <c r="Q86" s="723">
        <v>4.0042</v>
      </c>
      <c r="R86" s="28">
        <v>38097</v>
      </c>
      <c r="S86" s="723">
        <v>4.2407000000000004</v>
      </c>
      <c r="T86" s="28">
        <v>38097</v>
      </c>
      <c r="U86" s="723">
        <v>4.6536</v>
      </c>
      <c r="V86" s="41">
        <v>38097</v>
      </c>
      <c r="W86" s="723">
        <v>3.15</v>
      </c>
      <c r="X86" s="28">
        <v>38097</v>
      </c>
      <c r="Y86" s="723">
        <v>3.7290000000000001</v>
      </c>
      <c r="Z86" s="28">
        <v>38097</v>
      </c>
      <c r="AA86" s="723">
        <v>4.2780000000000005</v>
      </c>
      <c r="AB86" s="28">
        <v>38097</v>
      </c>
      <c r="AC86" s="723">
        <v>4.5199999999999996</v>
      </c>
      <c r="AD86" s="28">
        <v>38097</v>
      </c>
      <c r="AE86" s="358">
        <v>4.9539999999999997</v>
      </c>
    </row>
    <row r="87" spans="1:31">
      <c r="A87" s="28">
        <v>38098</v>
      </c>
      <c r="B87" s="28">
        <v>38098</v>
      </c>
      <c r="C87" s="723">
        <v>2.8467000000000002</v>
      </c>
      <c r="D87" s="28">
        <v>38098</v>
      </c>
      <c r="E87" s="723">
        <v>3.4104999999999999</v>
      </c>
      <c r="F87" s="28">
        <v>38098</v>
      </c>
      <c r="G87" s="723">
        <v>3.9946000000000002</v>
      </c>
      <c r="H87" s="28">
        <v>38098</v>
      </c>
      <c r="I87" s="723">
        <v>4.2260999999999997</v>
      </c>
      <c r="J87" s="28">
        <v>38098</v>
      </c>
      <c r="K87" s="723">
        <v>4.5998999999999999</v>
      </c>
      <c r="L87" s="41">
        <v>38098</v>
      </c>
      <c r="M87" s="723">
        <v>2.8515999999999999</v>
      </c>
      <c r="N87" s="28">
        <v>38098</v>
      </c>
      <c r="O87" s="723">
        <v>3.4298999999999999</v>
      </c>
      <c r="P87" s="28">
        <v>38098</v>
      </c>
      <c r="Q87" s="723">
        <v>4.0242000000000004</v>
      </c>
      <c r="R87" s="28">
        <v>38098</v>
      </c>
      <c r="S87" s="723">
        <v>4.2580999999999998</v>
      </c>
      <c r="T87" s="28">
        <v>38098</v>
      </c>
      <c r="U87" s="723">
        <v>4.6681999999999997</v>
      </c>
      <c r="V87" s="41">
        <v>38098</v>
      </c>
      <c r="W87" s="723">
        <v>3.1819999999999999</v>
      </c>
      <c r="X87" s="28">
        <v>38098</v>
      </c>
      <c r="Y87" s="723">
        <v>3.7560000000000002</v>
      </c>
      <c r="Z87" s="28">
        <v>38098</v>
      </c>
      <c r="AA87" s="723">
        <v>4.2960000000000003</v>
      </c>
      <c r="AB87" s="28">
        <v>38098</v>
      </c>
      <c r="AC87" s="723">
        <v>4.5410000000000004</v>
      </c>
      <c r="AD87" s="28">
        <v>38098</v>
      </c>
      <c r="AE87" s="358">
        <v>4.97</v>
      </c>
    </row>
    <row r="88" spans="1:31">
      <c r="A88" s="28">
        <v>38099</v>
      </c>
      <c r="B88" s="28">
        <v>38099</v>
      </c>
      <c r="C88" s="723">
        <v>2.8285999999999998</v>
      </c>
      <c r="D88" s="28">
        <v>38099</v>
      </c>
      <c r="E88" s="723">
        <v>3.3942999999999999</v>
      </c>
      <c r="F88" s="28">
        <v>38099</v>
      </c>
      <c r="G88" s="723">
        <v>3.9872999999999998</v>
      </c>
      <c r="H88" s="28">
        <v>38099</v>
      </c>
      <c r="I88" s="723">
        <v>4.2251000000000003</v>
      </c>
      <c r="J88" s="28">
        <v>38099</v>
      </c>
      <c r="K88" s="723">
        <v>4.6021999999999998</v>
      </c>
      <c r="L88" s="41">
        <v>38099</v>
      </c>
      <c r="M88" s="723">
        <v>2.8416000000000001</v>
      </c>
      <c r="N88" s="28">
        <v>38099</v>
      </c>
      <c r="O88" s="723">
        <v>3.4157000000000002</v>
      </c>
      <c r="P88" s="28">
        <v>38099</v>
      </c>
      <c r="Q88" s="723">
        <v>4.0229999999999997</v>
      </c>
      <c r="R88" s="28">
        <v>38099</v>
      </c>
      <c r="S88" s="723">
        <v>4.25</v>
      </c>
      <c r="T88" s="28">
        <v>38099</v>
      </c>
      <c r="U88" s="723">
        <v>4.6616999999999997</v>
      </c>
      <c r="V88" s="41">
        <v>38099</v>
      </c>
      <c r="W88" s="723">
        <v>3.1789999999999998</v>
      </c>
      <c r="X88" s="28">
        <v>38099</v>
      </c>
      <c r="Y88" s="723">
        <v>3.758</v>
      </c>
      <c r="Z88" s="28">
        <v>38099</v>
      </c>
      <c r="AA88" s="723">
        <v>4.3019999999999996</v>
      </c>
      <c r="AB88" s="28">
        <v>38099</v>
      </c>
      <c r="AC88" s="723">
        <v>4.53</v>
      </c>
      <c r="AD88" s="28">
        <v>38099</v>
      </c>
      <c r="AE88" s="358">
        <v>4.9489999999999998</v>
      </c>
    </row>
    <row r="89" spans="1:31">
      <c r="A89" s="28">
        <v>38100</v>
      </c>
      <c r="B89" s="28">
        <v>38100</v>
      </c>
      <c r="C89" s="723">
        <v>2.8590999999999998</v>
      </c>
      <c r="D89" s="28">
        <v>38100</v>
      </c>
      <c r="E89" s="723">
        <v>3.4205999999999999</v>
      </c>
      <c r="F89" s="28">
        <v>38100</v>
      </c>
      <c r="G89" s="723">
        <v>4.0091000000000001</v>
      </c>
      <c r="H89" s="28">
        <v>38100</v>
      </c>
      <c r="I89" s="723">
        <v>4.2401999999999997</v>
      </c>
      <c r="J89" s="28">
        <v>38100</v>
      </c>
      <c r="K89" s="723">
        <v>4.6109</v>
      </c>
      <c r="L89" s="41">
        <v>38100</v>
      </c>
      <c r="M89" s="723">
        <v>2.8738999999999999</v>
      </c>
      <c r="N89" s="28">
        <v>38100</v>
      </c>
      <c r="O89" s="723">
        <v>3.4451000000000001</v>
      </c>
      <c r="P89" s="28">
        <v>38100</v>
      </c>
      <c r="Q89" s="723">
        <v>4.0468999999999999</v>
      </c>
      <c r="R89" s="28">
        <v>38100</v>
      </c>
      <c r="S89" s="723">
        <v>4.2694999999999999</v>
      </c>
      <c r="T89" s="28">
        <v>38100</v>
      </c>
      <c r="U89" s="723">
        <v>4.6754999999999995</v>
      </c>
      <c r="V89" s="41">
        <v>38100</v>
      </c>
      <c r="W89" s="723">
        <v>3.202</v>
      </c>
      <c r="X89" s="28">
        <v>38100</v>
      </c>
      <c r="Y89" s="723">
        <v>3.7759999999999998</v>
      </c>
      <c r="Z89" s="28">
        <v>38100</v>
      </c>
      <c r="AA89" s="723">
        <v>4.3090000000000002</v>
      </c>
      <c r="AB89" s="28">
        <v>38100</v>
      </c>
      <c r="AC89" s="723">
        <v>4.5510000000000002</v>
      </c>
      <c r="AD89" s="28">
        <v>38100</v>
      </c>
      <c r="AE89" s="358">
        <v>4.9690000000000003</v>
      </c>
    </row>
    <row r="90" spans="1:31">
      <c r="A90" s="28">
        <v>38103</v>
      </c>
      <c r="B90" s="28">
        <v>38103</v>
      </c>
      <c r="C90" s="723">
        <v>2.8776999999999999</v>
      </c>
      <c r="D90" s="28">
        <v>38103</v>
      </c>
      <c r="E90" s="723">
        <v>3.4401000000000002</v>
      </c>
      <c r="F90" s="28">
        <v>38103</v>
      </c>
      <c r="G90" s="723">
        <v>4.0186999999999999</v>
      </c>
      <c r="H90" s="28">
        <v>38103</v>
      </c>
      <c r="I90" s="723">
        <v>4.2481999999999998</v>
      </c>
      <c r="J90" s="28">
        <v>38103</v>
      </c>
      <c r="K90" s="723">
        <v>4.6077000000000004</v>
      </c>
      <c r="L90" s="41">
        <v>38103</v>
      </c>
      <c r="M90" s="723">
        <v>2.8938000000000001</v>
      </c>
      <c r="N90" s="28">
        <v>38103</v>
      </c>
      <c r="O90" s="723">
        <v>3.4605999999999999</v>
      </c>
      <c r="P90" s="28">
        <v>38103</v>
      </c>
      <c r="Q90" s="723">
        <v>4.0536000000000003</v>
      </c>
      <c r="R90" s="28">
        <v>38103</v>
      </c>
      <c r="S90" s="723">
        <v>4.2717000000000001</v>
      </c>
      <c r="T90" s="28">
        <v>38103</v>
      </c>
      <c r="U90" s="723">
        <v>4.6725000000000003</v>
      </c>
      <c r="V90" s="41">
        <v>38103</v>
      </c>
      <c r="W90" s="723">
        <v>3.22</v>
      </c>
      <c r="X90" s="28">
        <v>38103</v>
      </c>
      <c r="Y90" s="723">
        <v>3.7890000000000001</v>
      </c>
      <c r="Z90" s="28">
        <v>38103</v>
      </c>
      <c r="AA90" s="723">
        <v>4.32</v>
      </c>
      <c r="AB90" s="28">
        <v>38103</v>
      </c>
      <c r="AC90" s="723">
        <v>4.556</v>
      </c>
      <c r="AD90" s="28">
        <v>38103</v>
      </c>
      <c r="AE90" s="358">
        <v>4.9690000000000003</v>
      </c>
    </row>
    <row r="91" spans="1:31">
      <c r="A91" s="28">
        <v>38104</v>
      </c>
      <c r="B91" s="28">
        <v>38104</v>
      </c>
      <c r="C91" s="723">
        <v>2.8931</v>
      </c>
      <c r="D91" s="28">
        <v>38104</v>
      </c>
      <c r="E91" s="723">
        <v>3.4521999999999999</v>
      </c>
      <c r="F91" s="28">
        <v>38104</v>
      </c>
      <c r="G91" s="723">
        <v>4.0209000000000001</v>
      </c>
      <c r="H91" s="28">
        <v>38104</v>
      </c>
      <c r="I91" s="723">
        <v>4.2497999999999996</v>
      </c>
      <c r="J91" s="28">
        <v>38104</v>
      </c>
      <c r="K91" s="723">
        <v>4.6063999999999998</v>
      </c>
      <c r="L91" s="41">
        <v>38104</v>
      </c>
      <c r="M91" s="723">
        <v>2.9111000000000002</v>
      </c>
      <c r="N91" s="28">
        <v>38104</v>
      </c>
      <c r="O91" s="723">
        <v>3.4754</v>
      </c>
      <c r="P91" s="28">
        <v>38104</v>
      </c>
      <c r="Q91" s="723">
        <v>4.0518000000000001</v>
      </c>
      <c r="R91" s="28">
        <v>38104</v>
      </c>
      <c r="S91" s="723">
        <v>4.2732999999999999</v>
      </c>
      <c r="T91" s="28">
        <v>38104</v>
      </c>
      <c r="U91" s="723">
        <v>4.6718000000000002</v>
      </c>
      <c r="V91" s="41">
        <v>38104</v>
      </c>
      <c r="W91" s="723">
        <v>3.2359999999999998</v>
      </c>
      <c r="X91" s="28">
        <v>38104</v>
      </c>
      <c r="Y91" s="723">
        <v>3.8029999999999999</v>
      </c>
      <c r="Z91" s="28">
        <v>38104</v>
      </c>
      <c r="AA91" s="723">
        <v>4.3259999999999996</v>
      </c>
      <c r="AB91" s="28">
        <v>38104</v>
      </c>
      <c r="AC91" s="723">
        <v>4.5549999999999997</v>
      </c>
      <c r="AD91" s="28">
        <v>38104</v>
      </c>
      <c r="AE91" s="358">
        <v>4.9619999999999997</v>
      </c>
    </row>
    <row r="92" spans="1:31">
      <c r="A92" s="28">
        <v>38105</v>
      </c>
      <c r="B92" s="28">
        <v>38105</v>
      </c>
      <c r="C92" s="723">
        <v>2.9012000000000002</v>
      </c>
      <c r="D92" s="28">
        <v>38105</v>
      </c>
      <c r="E92" s="723">
        <v>3.4592000000000001</v>
      </c>
      <c r="F92" s="28">
        <v>38105</v>
      </c>
      <c r="G92" s="723">
        <v>4.0266999999999999</v>
      </c>
      <c r="H92" s="28">
        <v>38105</v>
      </c>
      <c r="I92" s="723">
        <v>4.2538999999999998</v>
      </c>
      <c r="J92" s="28">
        <v>38105</v>
      </c>
      <c r="K92" s="723">
        <v>4.6163999999999996</v>
      </c>
      <c r="L92" s="41">
        <v>38105</v>
      </c>
      <c r="M92" s="723">
        <v>2.9207999999999998</v>
      </c>
      <c r="N92" s="28">
        <v>38105</v>
      </c>
      <c r="O92" s="723">
        <v>3.4828000000000001</v>
      </c>
      <c r="P92" s="28">
        <v>38105</v>
      </c>
      <c r="Q92" s="723">
        <v>4.0576999999999996</v>
      </c>
      <c r="R92" s="28">
        <v>38105</v>
      </c>
      <c r="S92" s="723">
        <v>4.2789999999999999</v>
      </c>
      <c r="T92" s="28">
        <v>38105</v>
      </c>
      <c r="U92" s="723">
        <v>4.6787999999999998</v>
      </c>
      <c r="V92" s="41">
        <v>38105</v>
      </c>
      <c r="W92" s="723">
        <v>3.2480000000000002</v>
      </c>
      <c r="X92" s="28">
        <v>38105</v>
      </c>
      <c r="Y92" s="723">
        <v>3.823</v>
      </c>
      <c r="Z92" s="28">
        <v>38105</v>
      </c>
      <c r="AA92" s="723">
        <v>4.3289999999999997</v>
      </c>
      <c r="AB92" s="28">
        <v>38105</v>
      </c>
      <c r="AC92" s="723">
        <v>4.5650000000000004</v>
      </c>
      <c r="AD92" s="28">
        <v>38105</v>
      </c>
      <c r="AE92" s="358">
        <v>4.9749999999999996</v>
      </c>
    </row>
    <row r="93" spans="1:31">
      <c r="A93" s="28">
        <v>38106</v>
      </c>
      <c r="B93" s="28">
        <v>38106</v>
      </c>
      <c r="C93" s="723">
        <v>2.8975</v>
      </c>
      <c r="D93" s="28">
        <v>38106</v>
      </c>
      <c r="E93" s="723">
        <v>3.4550999999999998</v>
      </c>
      <c r="F93" s="28">
        <v>38106</v>
      </c>
      <c r="G93" s="723">
        <v>4.0313999999999997</v>
      </c>
      <c r="H93" s="28">
        <v>38106</v>
      </c>
      <c r="I93" s="723">
        <v>4.2582000000000004</v>
      </c>
      <c r="J93" s="28">
        <v>38106</v>
      </c>
      <c r="K93" s="723">
        <v>4.6120000000000001</v>
      </c>
      <c r="L93" s="41">
        <v>38106</v>
      </c>
      <c r="M93" s="723">
        <v>2.9176000000000002</v>
      </c>
      <c r="N93" s="28">
        <v>38106</v>
      </c>
      <c r="O93" s="723">
        <v>3.4781</v>
      </c>
      <c r="P93" s="28">
        <v>38106</v>
      </c>
      <c r="Q93" s="723">
        <v>4.0612000000000004</v>
      </c>
      <c r="R93" s="28">
        <v>38106</v>
      </c>
      <c r="S93" s="723">
        <v>4.2843</v>
      </c>
      <c r="T93" s="28">
        <v>38106</v>
      </c>
      <c r="U93" s="723">
        <v>4.6847000000000003</v>
      </c>
      <c r="V93" s="41">
        <v>38106</v>
      </c>
      <c r="W93" s="723">
        <v>3.2530000000000001</v>
      </c>
      <c r="X93" s="28">
        <v>38106</v>
      </c>
      <c r="Y93" s="723">
        <v>3.8239999999999998</v>
      </c>
      <c r="Z93" s="28">
        <v>38106</v>
      </c>
      <c r="AA93" s="723">
        <v>4.34</v>
      </c>
      <c r="AB93" s="28">
        <v>38106</v>
      </c>
      <c r="AC93" s="723">
        <v>4.5739999999999998</v>
      </c>
      <c r="AD93" s="28">
        <v>38106</v>
      </c>
      <c r="AE93" s="358">
        <v>4.9859999999999998</v>
      </c>
    </row>
    <row r="94" spans="1:31">
      <c r="A94" s="28">
        <v>38107</v>
      </c>
      <c r="B94" s="28">
        <v>38107</v>
      </c>
      <c r="C94" s="723">
        <v>2.879</v>
      </c>
      <c r="D94" s="28">
        <v>38107</v>
      </c>
      <c r="E94" s="723">
        <v>3.4249999999999998</v>
      </c>
      <c r="F94" s="28">
        <v>38107</v>
      </c>
      <c r="G94" s="723">
        <v>4.0090000000000003</v>
      </c>
      <c r="H94" s="28">
        <v>38107</v>
      </c>
      <c r="I94" s="723">
        <v>4.2469999999999999</v>
      </c>
      <c r="J94" s="28">
        <v>38107</v>
      </c>
      <c r="K94" s="723">
        <v>4.6040000000000001</v>
      </c>
      <c r="L94" s="41">
        <v>38107</v>
      </c>
      <c r="M94" s="723">
        <v>2.8935</v>
      </c>
      <c r="N94" s="28">
        <v>38107</v>
      </c>
      <c r="O94" s="723">
        <v>3.4556</v>
      </c>
      <c r="P94" s="28">
        <v>38107</v>
      </c>
      <c r="Q94" s="723">
        <v>4.0381</v>
      </c>
      <c r="R94" s="28">
        <v>38107</v>
      </c>
      <c r="S94" s="723">
        <v>4.2603</v>
      </c>
      <c r="T94" s="28">
        <v>38107</v>
      </c>
      <c r="U94" s="723">
        <v>4.6664000000000003</v>
      </c>
      <c r="V94" s="41">
        <v>38107</v>
      </c>
      <c r="W94" s="723">
        <v>3.2326000000000001</v>
      </c>
      <c r="X94" s="28">
        <v>38107</v>
      </c>
      <c r="Y94" s="723">
        <v>3.8028</v>
      </c>
      <c r="Z94" s="28">
        <v>38107</v>
      </c>
      <c r="AA94" s="723">
        <v>4.3178999999999998</v>
      </c>
      <c r="AB94" s="28">
        <v>38107</v>
      </c>
      <c r="AC94" s="723">
        <v>4.5504999999999995</v>
      </c>
      <c r="AD94" s="28">
        <v>38107</v>
      </c>
      <c r="AE94" s="358">
        <v>4.9741999999999997</v>
      </c>
    </row>
    <row r="95" spans="1:31">
      <c r="A95" s="28">
        <v>38110</v>
      </c>
      <c r="B95" s="28">
        <v>38110</v>
      </c>
      <c r="C95" s="723">
        <v>2.8723000000000001</v>
      </c>
      <c r="D95" s="28">
        <v>38110</v>
      </c>
      <c r="E95" s="723">
        <v>3.4093</v>
      </c>
      <c r="F95" s="28">
        <v>38110</v>
      </c>
      <c r="G95" s="723">
        <v>3.9912999999999998</v>
      </c>
      <c r="H95" s="28">
        <v>38110</v>
      </c>
      <c r="I95" s="723">
        <v>4.2122999999999999</v>
      </c>
      <c r="J95" s="28">
        <v>38110</v>
      </c>
      <c r="K95" s="723">
        <v>4.5913000000000004</v>
      </c>
      <c r="L95" s="41">
        <v>38110</v>
      </c>
      <c r="M95" s="723">
        <v>2.8736999999999999</v>
      </c>
      <c r="N95" s="28">
        <v>38110</v>
      </c>
      <c r="O95" s="723">
        <v>3.4268000000000001</v>
      </c>
      <c r="P95" s="28">
        <v>38110</v>
      </c>
      <c r="Q95" s="723">
        <v>4.0099</v>
      </c>
      <c r="R95" s="28">
        <v>38110</v>
      </c>
      <c r="S95" s="723">
        <v>4.2393000000000001</v>
      </c>
      <c r="T95" s="28">
        <v>38110</v>
      </c>
      <c r="U95" s="723">
        <v>4.6433</v>
      </c>
      <c r="V95" s="41">
        <v>38110</v>
      </c>
      <c r="W95" s="723">
        <v>3.2168000000000001</v>
      </c>
      <c r="X95" s="28">
        <v>38110</v>
      </c>
      <c r="Y95" s="723">
        <v>3.7785000000000002</v>
      </c>
      <c r="Z95" s="28">
        <v>38110</v>
      </c>
      <c r="AA95" s="723">
        <v>4.2925000000000004</v>
      </c>
      <c r="AB95" s="28">
        <v>38110</v>
      </c>
      <c r="AC95" s="723">
        <v>4.5250000000000004</v>
      </c>
      <c r="AD95" s="28">
        <v>38110</v>
      </c>
      <c r="AE95" s="358">
        <v>4.9515000000000002</v>
      </c>
    </row>
    <row r="96" spans="1:31">
      <c r="A96" s="28">
        <v>38111</v>
      </c>
      <c r="B96" s="28">
        <v>38111</v>
      </c>
      <c r="C96" s="723">
        <v>2.8780000000000001</v>
      </c>
      <c r="D96" s="28">
        <v>38111</v>
      </c>
      <c r="E96" s="723">
        <v>3.419</v>
      </c>
      <c r="F96" s="28">
        <v>38111</v>
      </c>
      <c r="G96" s="723">
        <v>3.9980000000000002</v>
      </c>
      <c r="H96" s="28">
        <v>38111</v>
      </c>
      <c r="I96" s="723">
        <v>4.2370000000000001</v>
      </c>
      <c r="J96" s="28">
        <v>38111</v>
      </c>
      <c r="K96" s="723">
        <v>4.5940000000000003</v>
      </c>
      <c r="L96" s="41">
        <v>38111</v>
      </c>
      <c r="M96" s="723">
        <v>2.8887</v>
      </c>
      <c r="N96" s="28">
        <v>38111</v>
      </c>
      <c r="O96" s="723">
        <v>3.4430999999999998</v>
      </c>
      <c r="P96" s="28">
        <v>38111</v>
      </c>
      <c r="Q96" s="723">
        <v>4.0202</v>
      </c>
      <c r="R96" s="28">
        <v>38111</v>
      </c>
      <c r="S96" s="723">
        <v>4.2477999999999998</v>
      </c>
      <c r="T96" s="28">
        <v>38111</v>
      </c>
      <c r="U96" s="723">
        <v>4.6550000000000002</v>
      </c>
      <c r="V96" s="41">
        <v>38111</v>
      </c>
      <c r="W96" s="723">
        <v>3.214</v>
      </c>
      <c r="X96" s="28">
        <v>38111</v>
      </c>
      <c r="Y96" s="723">
        <v>3.7810000000000001</v>
      </c>
      <c r="Z96" s="28">
        <v>38111</v>
      </c>
      <c r="AA96" s="723">
        <v>4.298</v>
      </c>
      <c r="AB96" s="28">
        <v>38111</v>
      </c>
      <c r="AC96" s="723">
        <v>4.53</v>
      </c>
      <c r="AD96" s="28">
        <v>38111</v>
      </c>
      <c r="AE96" s="358">
        <v>4.9470000000000001</v>
      </c>
    </row>
    <row r="97" spans="1:31">
      <c r="A97" s="28">
        <v>38112</v>
      </c>
      <c r="B97" s="28">
        <v>38112</v>
      </c>
      <c r="C97" s="723">
        <v>2.8607</v>
      </c>
      <c r="D97" s="28">
        <v>38112</v>
      </c>
      <c r="E97" s="723">
        <v>3.4068000000000001</v>
      </c>
      <c r="F97" s="28">
        <v>38112</v>
      </c>
      <c r="G97" s="723">
        <v>4.0014000000000003</v>
      </c>
      <c r="H97" s="28">
        <v>38112</v>
      </c>
      <c r="I97" s="723">
        <v>4.2431999999999999</v>
      </c>
      <c r="J97" s="28">
        <v>38112</v>
      </c>
      <c r="K97" s="723">
        <v>4.6058000000000003</v>
      </c>
      <c r="L97" s="41">
        <v>38112</v>
      </c>
      <c r="M97" s="723">
        <v>2.8702999999999999</v>
      </c>
      <c r="N97" s="28">
        <v>38112</v>
      </c>
      <c r="O97" s="723">
        <v>3.4361999999999999</v>
      </c>
      <c r="P97" s="28">
        <v>38112</v>
      </c>
      <c r="Q97" s="723">
        <v>4.0213000000000001</v>
      </c>
      <c r="R97" s="28">
        <v>38112</v>
      </c>
      <c r="S97" s="723">
        <v>4.2533000000000003</v>
      </c>
      <c r="T97" s="28">
        <v>38112</v>
      </c>
      <c r="U97" s="723">
        <v>4.6631999999999998</v>
      </c>
      <c r="V97" s="41">
        <v>38112</v>
      </c>
      <c r="W97" s="723">
        <v>3.18</v>
      </c>
      <c r="X97" s="28">
        <v>38112</v>
      </c>
      <c r="Y97" s="723">
        <v>3.7610000000000001</v>
      </c>
      <c r="Z97" s="28">
        <v>38112</v>
      </c>
      <c r="AA97" s="723">
        <v>4.2949999999999999</v>
      </c>
      <c r="AB97" s="28">
        <v>38112</v>
      </c>
      <c r="AC97" s="723">
        <v>4.5359999999999996</v>
      </c>
      <c r="AD97" s="28">
        <v>38112</v>
      </c>
      <c r="AE97" s="358">
        <v>4.96</v>
      </c>
    </row>
    <row r="98" spans="1:31">
      <c r="A98" s="28">
        <v>38113</v>
      </c>
      <c r="B98" s="28">
        <v>38113</v>
      </c>
      <c r="C98" s="723">
        <v>2.927</v>
      </c>
      <c r="D98" s="28">
        <v>38113</v>
      </c>
      <c r="E98" s="723">
        <v>3.4750000000000001</v>
      </c>
      <c r="F98" s="28">
        <v>38113</v>
      </c>
      <c r="G98" s="723">
        <v>4.0510000000000002</v>
      </c>
      <c r="H98" s="28">
        <v>38113</v>
      </c>
      <c r="I98" s="723">
        <v>4.2910000000000004</v>
      </c>
      <c r="J98" s="28">
        <v>38113</v>
      </c>
      <c r="K98" s="723">
        <v>4.6550000000000002</v>
      </c>
      <c r="L98" s="41">
        <v>38113</v>
      </c>
      <c r="M98" s="723">
        <v>2.9379999999999997</v>
      </c>
      <c r="N98" s="28">
        <v>38113</v>
      </c>
      <c r="O98" s="723">
        <v>3.4986999999999999</v>
      </c>
      <c r="P98" s="28">
        <v>38113</v>
      </c>
      <c r="Q98" s="723">
        <v>4.0803000000000003</v>
      </c>
      <c r="R98" s="28">
        <v>38113</v>
      </c>
      <c r="S98" s="723">
        <v>4.3059000000000003</v>
      </c>
      <c r="T98" s="28">
        <v>38113</v>
      </c>
      <c r="U98" s="723">
        <v>4.7138999999999998</v>
      </c>
      <c r="V98" s="41">
        <v>38113</v>
      </c>
      <c r="W98" s="723">
        <v>3.2450000000000001</v>
      </c>
      <c r="X98" s="28">
        <v>38113</v>
      </c>
      <c r="Y98" s="723">
        <v>3.8180000000000001</v>
      </c>
      <c r="Z98" s="28">
        <v>38113</v>
      </c>
      <c r="AA98" s="723">
        <v>4.3479999999999999</v>
      </c>
      <c r="AB98" s="28">
        <v>38113</v>
      </c>
      <c r="AC98" s="723">
        <v>4.577</v>
      </c>
      <c r="AD98" s="28">
        <v>38113</v>
      </c>
      <c r="AE98" s="358">
        <v>4.9939999999999998</v>
      </c>
    </row>
    <row r="99" spans="1:31">
      <c r="A99" s="28">
        <v>38114</v>
      </c>
      <c r="B99" s="28">
        <v>38114</v>
      </c>
      <c r="C99" s="723">
        <v>3.048</v>
      </c>
      <c r="D99" s="28">
        <v>38114</v>
      </c>
      <c r="E99" s="723">
        <v>3.577</v>
      </c>
      <c r="F99" s="28">
        <v>38114</v>
      </c>
      <c r="G99" s="723">
        <v>4.1399999999999997</v>
      </c>
      <c r="H99" s="28">
        <v>38114</v>
      </c>
      <c r="I99" s="723">
        <v>4.3730000000000002</v>
      </c>
      <c r="J99" s="28">
        <v>38114</v>
      </c>
      <c r="K99" s="723">
        <v>4.7140000000000004</v>
      </c>
      <c r="L99" s="41">
        <v>38114</v>
      </c>
      <c r="M99" s="723">
        <v>3.0465</v>
      </c>
      <c r="N99" s="28">
        <v>38114</v>
      </c>
      <c r="O99" s="723">
        <v>3.6048999999999998</v>
      </c>
      <c r="P99" s="28">
        <v>38114</v>
      </c>
      <c r="Q99" s="723">
        <v>4.1684000000000001</v>
      </c>
      <c r="R99" s="28">
        <v>38114</v>
      </c>
      <c r="S99" s="723">
        <v>4.3874000000000004</v>
      </c>
      <c r="T99" s="28">
        <v>38114</v>
      </c>
      <c r="U99" s="723">
        <v>4.7725</v>
      </c>
      <c r="V99" s="41">
        <v>38114</v>
      </c>
      <c r="W99" s="723">
        <v>3.3450000000000002</v>
      </c>
      <c r="X99" s="28">
        <v>38114</v>
      </c>
      <c r="Y99" s="723">
        <v>3.9159999999999999</v>
      </c>
      <c r="Z99" s="28">
        <v>38114</v>
      </c>
      <c r="AA99" s="723">
        <v>4.4320000000000004</v>
      </c>
      <c r="AB99" s="28">
        <v>38114</v>
      </c>
      <c r="AC99" s="723">
        <v>4.6589999999999998</v>
      </c>
      <c r="AD99" s="28">
        <v>38114</v>
      </c>
      <c r="AE99" s="358">
        <v>5.0579999999999998</v>
      </c>
    </row>
    <row r="100" spans="1:31">
      <c r="A100" s="28">
        <v>38117</v>
      </c>
      <c r="B100" s="28">
        <v>38117</v>
      </c>
      <c r="C100" s="723">
        <v>3.0423</v>
      </c>
      <c r="D100" s="28">
        <v>38117</v>
      </c>
      <c r="E100" s="723">
        <v>3.5823</v>
      </c>
      <c r="F100" s="28">
        <v>38117</v>
      </c>
      <c r="G100" s="723">
        <v>4.1363000000000003</v>
      </c>
      <c r="H100" s="28">
        <v>38117</v>
      </c>
      <c r="I100" s="723">
        <v>4.3673000000000002</v>
      </c>
      <c r="J100" s="28">
        <v>38117</v>
      </c>
      <c r="K100" s="723">
        <v>4.7073</v>
      </c>
      <c r="L100" s="41">
        <v>38117</v>
      </c>
      <c r="M100" s="723">
        <v>3.0354999999999999</v>
      </c>
      <c r="N100" s="28">
        <v>38117</v>
      </c>
      <c r="O100" s="723">
        <v>3.5983999999999998</v>
      </c>
      <c r="P100" s="28">
        <v>38117</v>
      </c>
      <c r="Q100" s="723">
        <v>4.1547999999999998</v>
      </c>
      <c r="R100" s="28">
        <v>38117</v>
      </c>
      <c r="S100" s="723">
        <v>4.3754</v>
      </c>
      <c r="T100" s="28">
        <v>38117</v>
      </c>
      <c r="U100" s="723">
        <v>4.7565</v>
      </c>
      <c r="V100" s="41">
        <v>38117</v>
      </c>
      <c r="W100" s="723">
        <v>3.3410000000000002</v>
      </c>
      <c r="X100" s="28">
        <v>38117</v>
      </c>
      <c r="Y100" s="723">
        <v>3.919</v>
      </c>
      <c r="Z100" s="28">
        <v>38117</v>
      </c>
      <c r="AA100" s="723">
        <v>4.4329999999999998</v>
      </c>
      <c r="AB100" s="28">
        <v>38117</v>
      </c>
      <c r="AC100" s="723">
        <v>4.6760000000000002</v>
      </c>
      <c r="AD100" s="28">
        <v>38117</v>
      </c>
      <c r="AE100" s="358">
        <v>5.0529999999999999</v>
      </c>
    </row>
    <row r="101" spans="1:31">
      <c r="A101" s="28">
        <v>38118</v>
      </c>
      <c r="B101" s="28">
        <v>38118</v>
      </c>
      <c r="C101" s="723">
        <v>3.0448</v>
      </c>
      <c r="D101" s="28">
        <v>38118</v>
      </c>
      <c r="E101" s="723">
        <v>3.5747</v>
      </c>
      <c r="F101" s="28">
        <v>38118</v>
      </c>
      <c r="G101" s="723">
        <v>4.1356999999999999</v>
      </c>
      <c r="H101" s="28">
        <v>38118</v>
      </c>
      <c r="I101" s="723">
        <v>4.3564999999999996</v>
      </c>
      <c r="J101" s="28">
        <v>38118</v>
      </c>
      <c r="K101" s="723">
        <v>4.7036999999999995</v>
      </c>
      <c r="L101" s="41">
        <v>38118</v>
      </c>
      <c r="M101" s="723">
        <v>3.0406</v>
      </c>
      <c r="N101" s="28">
        <v>38118</v>
      </c>
      <c r="O101" s="723">
        <v>3.6025</v>
      </c>
      <c r="P101" s="28">
        <v>38118</v>
      </c>
      <c r="Q101" s="723">
        <v>4.1562000000000001</v>
      </c>
      <c r="R101" s="28">
        <v>38118</v>
      </c>
      <c r="S101" s="723">
        <v>4.3718000000000004</v>
      </c>
      <c r="T101" s="28">
        <v>38118</v>
      </c>
      <c r="U101" s="723">
        <v>4.7545999999999999</v>
      </c>
      <c r="V101" s="41">
        <v>38118</v>
      </c>
      <c r="W101" s="723">
        <v>3.335</v>
      </c>
      <c r="X101" s="28">
        <v>38118</v>
      </c>
      <c r="Y101" s="723">
        <v>3.915</v>
      </c>
      <c r="Z101" s="28">
        <v>38118</v>
      </c>
      <c r="AA101" s="723">
        <v>4.43</v>
      </c>
      <c r="AB101" s="28">
        <v>38118</v>
      </c>
      <c r="AC101" s="723">
        <v>4.6740000000000004</v>
      </c>
      <c r="AD101" s="28">
        <v>38118</v>
      </c>
      <c r="AE101" s="358">
        <v>5.056</v>
      </c>
    </row>
    <row r="102" spans="1:31">
      <c r="A102" s="28">
        <v>38119</v>
      </c>
      <c r="B102" s="28">
        <v>38119</v>
      </c>
      <c r="C102" s="723">
        <v>3.0619999999999998</v>
      </c>
      <c r="D102" s="28">
        <v>38119</v>
      </c>
      <c r="E102" s="723">
        <v>3.617</v>
      </c>
      <c r="F102" s="28">
        <v>38119</v>
      </c>
      <c r="G102" s="723">
        <v>4.1680000000000001</v>
      </c>
      <c r="H102" s="28">
        <v>38119</v>
      </c>
      <c r="I102" s="723">
        <v>4.4039999999999999</v>
      </c>
      <c r="J102" s="28">
        <v>38119</v>
      </c>
      <c r="K102" s="723">
        <v>4.7430000000000003</v>
      </c>
      <c r="L102" s="41">
        <v>38119</v>
      </c>
      <c r="M102" s="723">
        <v>3.0640000000000001</v>
      </c>
      <c r="N102" s="28">
        <v>38119</v>
      </c>
      <c r="O102" s="723">
        <v>3.6252</v>
      </c>
      <c r="P102" s="28">
        <v>38119</v>
      </c>
      <c r="Q102" s="723">
        <v>4.1860999999999997</v>
      </c>
      <c r="R102" s="28">
        <v>38119</v>
      </c>
      <c r="S102" s="723">
        <v>4.4053000000000004</v>
      </c>
      <c r="T102" s="28">
        <v>38119</v>
      </c>
      <c r="U102" s="723">
        <v>4.7888999999999999</v>
      </c>
      <c r="V102" s="41">
        <v>38119</v>
      </c>
      <c r="W102" s="723">
        <v>3.3580000000000001</v>
      </c>
      <c r="X102" s="28">
        <v>38119</v>
      </c>
      <c r="Y102" s="723">
        <v>3.9379999999999997</v>
      </c>
      <c r="Z102" s="28">
        <v>38119</v>
      </c>
      <c r="AA102" s="723">
        <v>4.4589999999999996</v>
      </c>
      <c r="AB102" s="28">
        <v>38119</v>
      </c>
      <c r="AC102" s="723">
        <v>4.7089999999999996</v>
      </c>
      <c r="AD102" s="28">
        <v>38119</v>
      </c>
      <c r="AE102" s="358">
        <v>5.0890000000000004</v>
      </c>
    </row>
    <row r="103" spans="1:31">
      <c r="A103" s="28">
        <v>38120</v>
      </c>
      <c r="B103" s="28">
        <v>38120</v>
      </c>
      <c r="C103" s="723">
        <v>3.0939999999999999</v>
      </c>
      <c r="D103" s="28">
        <v>38120</v>
      </c>
      <c r="E103" s="723">
        <v>3.6419999999999999</v>
      </c>
      <c r="F103" s="28">
        <v>38120</v>
      </c>
      <c r="G103" s="723">
        <v>4.1959999999999997</v>
      </c>
      <c r="H103" s="28">
        <v>38120</v>
      </c>
      <c r="I103" s="723">
        <v>4.4260000000000002</v>
      </c>
      <c r="J103" s="28">
        <v>38120</v>
      </c>
      <c r="K103" s="723">
        <v>4.7590000000000003</v>
      </c>
      <c r="L103" s="41">
        <v>38120</v>
      </c>
      <c r="M103" s="723">
        <v>3.0922000000000001</v>
      </c>
      <c r="N103" s="28">
        <v>38120</v>
      </c>
      <c r="O103" s="723">
        <v>3.6564999999999999</v>
      </c>
      <c r="P103" s="28">
        <v>38120</v>
      </c>
      <c r="Q103" s="723">
        <v>4.2092999999999998</v>
      </c>
      <c r="R103" s="28">
        <v>38120</v>
      </c>
      <c r="S103" s="723">
        <v>4.4234</v>
      </c>
      <c r="T103" s="28">
        <v>38120</v>
      </c>
      <c r="U103" s="723">
        <v>4.8053999999999997</v>
      </c>
      <c r="V103" s="41">
        <v>38120</v>
      </c>
      <c r="W103" s="723">
        <v>3.3849999999999998</v>
      </c>
      <c r="X103" s="28">
        <v>38120</v>
      </c>
      <c r="Y103" s="723">
        <v>3.9729999999999999</v>
      </c>
      <c r="Z103" s="28">
        <v>38120</v>
      </c>
      <c r="AA103" s="723">
        <v>4.4829999999999997</v>
      </c>
      <c r="AB103" s="28">
        <v>38120</v>
      </c>
      <c r="AC103" s="723">
        <v>4.72</v>
      </c>
      <c r="AD103" s="28">
        <v>38120</v>
      </c>
      <c r="AE103" s="358">
        <v>5.0940000000000003</v>
      </c>
    </row>
    <row r="104" spans="1:31">
      <c r="A104" s="28">
        <v>38121</v>
      </c>
      <c r="B104" s="28">
        <v>38121</v>
      </c>
      <c r="C104" s="723">
        <v>3.0640000000000001</v>
      </c>
      <c r="D104" s="28">
        <v>38121</v>
      </c>
      <c r="E104" s="723">
        <v>3.6086</v>
      </c>
      <c r="F104" s="28">
        <v>38121</v>
      </c>
      <c r="G104" s="723">
        <v>4.1627000000000001</v>
      </c>
      <c r="H104" s="28">
        <v>38121</v>
      </c>
      <c r="I104" s="723">
        <v>4.3716999999999997</v>
      </c>
      <c r="J104" s="28">
        <v>38121</v>
      </c>
      <c r="K104" s="723">
        <v>4.7291999999999996</v>
      </c>
      <c r="L104" s="41">
        <v>38121</v>
      </c>
      <c r="M104" s="723">
        <v>3.0592000000000001</v>
      </c>
      <c r="N104" s="28">
        <v>38121</v>
      </c>
      <c r="O104" s="723">
        <v>3.6227</v>
      </c>
      <c r="P104" s="28">
        <v>38121</v>
      </c>
      <c r="Q104" s="723">
        <v>4.1741000000000001</v>
      </c>
      <c r="R104" s="28">
        <v>38121</v>
      </c>
      <c r="S104" s="723">
        <v>4.3856000000000002</v>
      </c>
      <c r="T104" s="28">
        <v>38121</v>
      </c>
      <c r="U104" s="723">
        <v>4.7648999999999999</v>
      </c>
      <c r="V104" s="41">
        <v>38121</v>
      </c>
      <c r="W104" s="723">
        <v>3.347</v>
      </c>
      <c r="X104" s="28">
        <v>38121</v>
      </c>
      <c r="Y104" s="723">
        <v>3.948</v>
      </c>
      <c r="Z104" s="28">
        <v>38121</v>
      </c>
      <c r="AA104" s="723">
        <v>4.4550000000000001</v>
      </c>
      <c r="AB104" s="28">
        <v>38121</v>
      </c>
      <c r="AC104" s="723">
        <v>4.6920000000000002</v>
      </c>
      <c r="AD104" s="28">
        <v>38121</v>
      </c>
      <c r="AE104" s="358">
        <v>5.0750000000000002</v>
      </c>
    </row>
    <row r="105" spans="1:31">
      <c r="A105" s="28">
        <v>38124</v>
      </c>
      <c r="B105" s="28">
        <v>38124</v>
      </c>
      <c r="C105" s="723">
        <v>3.0118</v>
      </c>
      <c r="D105" s="28">
        <v>38124</v>
      </c>
      <c r="E105" s="723">
        <v>3.5540000000000003</v>
      </c>
      <c r="F105" s="28">
        <v>38124</v>
      </c>
      <c r="G105" s="723">
        <v>4.1250999999999998</v>
      </c>
      <c r="H105" s="28">
        <v>38124</v>
      </c>
      <c r="I105" s="723">
        <v>4.3347999999999995</v>
      </c>
      <c r="J105" s="28">
        <v>38124</v>
      </c>
      <c r="K105" s="723">
        <v>4.6952999999999996</v>
      </c>
      <c r="L105" s="41">
        <v>38124</v>
      </c>
      <c r="M105" s="723">
        <v>3.0059</v>
      </c>
      <c r="N105" s="28">
        <v>38124</v>
      </c>
      <c r="O105" s="723">
        <v>3.5739999999999998</v>
      </c>
      <c r="P105" s="28">
        <v>38124</v>
      </c>
      <c r="Q105" s="723">
        <v>4.1356999999999999</v>
      </c>
      <c r="R105" s="28">
        <v>38124</v>
      </c>
      <c r="S105" s="723">
        <v>4.3503999999999996</v>
      </c>
      <c r="T105" s="28">
        <v>38124</v>
      </c>
      <c r="U105" s="723">
        <v>4.7374999999999998</v>
      </c>
      <c r="V105" s="41">
        <v>38124</v>
      </c>
      <c r="W105" s="723">
        <v>3.294</v>
      </c>
      <c r="X105" s="28">
        <v>38124</v>
      </c>
      <c r="Y105" s="723">
        <v>3.895</v>
      </c>
      <c r="Z105" s="28">
        <v>38124</v>
      </c>
      <c r="AA105" s="723">
        <v>4.423</v>
      </c>
      <c r="AB105" s="28">
        <v>38124</v>
      </c>
      <c r="AC105" s="723">
        <v>4.6619999999999999</v>
      </c>
      <c r="AD105" s="28">
        <v>38124</v>
      </c>
      <c r="AE105" s="358">
        <v>5.0519999999999996</v>
      </c>
    </row>
    <row r="106" spans="1:31">
      <c r="A106" s="28">
        <v>38125</v>
      </c>
      <c r="B106" s="28">
        <v>38125</v>
      </c>
      <c r="C106" s="723">
        <v>3.0327999999999999</v>
      </c>
      <c r="D106" s="28">
        <v>38125</v>
      </c>
      <c r="E106" s="723">
        <v>3.5743999999999998</v>
      </c>
      <c r="F106" s="28">
        <v>38125</v>
      </c>
      <c r="G106" s="723">
        <v>4.1482000000000001</v>
      </c>
      <c r="H106" s="28">
        <v>38125</v>
      </c>
      <c r="I106" s="723">
        <v>4.3574000000000002</v>
      </c>
      <c r="J106" s="28">
        <v>38125</v>
      </c>
      <c r="K106" s="723">
        <v>4.7184999999999997</v>
      </c>
      <c r="L106" s="41">
        <v>38125</v>
      </c>
      <c r="M106" s="723">
        <v>3.0272999999999999</v>
      </c>
      <c r="N106" s="28">
        <v>38125</v>
      </c>
      <c r="O106" s="723">
        <v>3.5935999999999999</v>
      </c>
      <c r="P106" s="28">
        <v>38125</v>
      </c>
      <c r="Q106" s="723">
        <v>4.1590999999999996</v>
      </c>
      <c r="R106" s="28">
        <v>38125</v>
      </c>
      <c r="S106" s="723">
        <v>4.3739999999999997</v>
      </c>
      <c r="T106" s="28">
        <v>38125</v>
      </c>
      <c r="U106" s="723">
        <v>4.7595999999999998</v>
      </c>
      <c r="V106" s="41">
        <v>38125</v>
      </c>
      <c r="W106" s="723">
        <v>3.3159999999999998</v>
      </c>
      <c r="X106" s="28">
        <v>38125</v>
      </c>
      <c r="Y106" s="723">
        <v>3.9119999999999999</v>
      </c>
      <c r="Z106" s="28">
        <v>38125</v>
      </c>
      <c r="AA106" s="723">
        <v>4.4370000000000003</v>
      </c>
      <c r="AB106" s="28">
        <v>38125</v>
      </c>
      <c r="AC106" s="723">
        <v>4.6760000000000002</v>
      </c>
      <c r="AD106" s="28">
        <v>38125</v>
      </c>
      <c r="AE106" s="358">
        <v>5.0599999999999996</v>
      </c>
    </row>
    <row r="107" spans="1:31">
      <c r="A107" s="28">
        <v>38126</v>
      </c>
      <c r="B107" s="28">
        <v>38126</v>
      </c>
      <c r="C107" s="723">
        <v>3.0750000000000002</v>
      </c>
      <c r="D107" s="28">
        <v>38126</v>
      </c>
      <c r="E107" s="723">
        <v>3.6240000000000001</v>
      </c>
      <c r="F107" s="28">
        <v>38126</v>
      </c>
      <c r="G107" s="723">
        <v>4.1820000000000004</v>
      </c>
      <c r="H107" s="28">
        <v>38126</v>
      </c>
      <c r="I107" s="723">
        <v>4.4050000000000002</v>
      </c>
      <c r="J107" s="28">
        <v>38126</v>
      </c>
      <c r="K107" s="723">
        <v>4.7439999999999998</v>
      </c>
      <c r="L107" s="41">
        <v>38126</v>
      </c>
      <c r="M107" s="723">
        <v>3.0807000000000002</v>
      </c>
      <c r="N107" s="28">
        <v>38126</v>
      </c>
      <c r="O107" s="723">
        <v>3.6478000000000002</v>
      </c>
      <c r="P107" s="28">
        <v>38126</v>
      </c>
      <c r="Q107" s="723">
        <v>4.2083000000000004</v>
      </c>
      <c r="R107" s="28">
        <v>38126</v>
      </c>
      <c r="S107" s="723">
        <v>4.4222999999999999</v>
      </c>
      <c r="T107" s="28">
        <v>38126</v>
      </c>
      <c r="U107" s="723">
        <v>4.8041999999999998</v>
      </c>
      <c r="V107" s="41">
        <v>38126</v>
      </c>
      <c r="W107" s="723">
        <v>3.3679999999999999</v>
      </c>
      <c r="X107" s="28">
        <v>38126</v>
      </c>
      <c r="Y107" s="723">
        <v>3.968</v>
      </c>
      <c r="Z107" s="28">
        <v>38126</v>
      </c>
      <c r="AA107" s="723">
        <v>4.4829999999999997</v>
      </c>
      <c r="AB107" s="28">
        <v>38126</v>
      </c>
      <c r="AC107" s="723">
        <v>4.718</v>
      </c>
      <c r="AD107" s="28">
        <v>38126</v>
      </c>
      <c r="AE107" s="358">
        <v>5.1079999999999997</v>
      </c>
    </row>
    <row r="108" spans="1:31">
      <c r="A108" s="28">
        <v>38127</v>
      </c>
      <c r="B108" s="28">
        <v>38127</v>
      </c>
      <c r="C108" s="723">
        <v>3.0649999999999999</v>
      </c>
      <c r="D108" s="28">
        <v>38127</v>
      </c>
      <c r="E108" s="723">
        <v>3.6189999999999998</v>
      </c>
      <c r="F108" s="28">
        <v>38127</v>
      </c>
      <c r="G108" s="723">
        <v>4.17</v>
      </c>
      <c r="H108" s="28">
        <v>38127</v>
      </c>
      <c r="I108" s="723">
        <v>4.399</v>
      </c>
      <c r="J108" s="28">
        <v>38127</v>
      </c>
      <c r="K108" s="723">
        <v>4.7409999999999997</v>
      </c>
      <c r="L108" s="41">
        <v>38127</v>
      </c>
      <c r="M108" s="723">
        <v>3.0661999999999998</v>
      </c>
      <c r="N108" s="28">
        <v>38127</v>
      </c>
      <c r="O108" s="723">
        <v>3.6303000000000001</v>
      </c>
      <c r="P108" s="28">
        <v>38127</v>
      </c>
      <c r="Q108" s="723">
        <v>4.1936</v>
      </c>
      <c r="R108" s="28">
        <v>38127</v>
      </c>
      <c r="S108" s="723">
        <v>4.4076000000000004</v>
      </c>
      <c r="T108" s="28">
        <v>38127</v>
      </c>
      <c r="U108" s="723">
        <v>4.7877999999999998</v>
      </c>
      <c r="V108" s="41">
        <v>38127</v>
      </c>
      <c r="W108" s="723">
        <v>3.351</v>
      </c>
      <c r="X108" s="28">
        <v>38127</v>
      </c>
      <c r="Y108" s="723">
        <v>3.9510000000000001</v>
      </c>
      <c r="Z108" s="28">
        <v>38127</v>
      </c>
      <c r="AA108" s="723">
        <v>4.47</v>
      </c>
      <c r="AB108" s="28">
        <v>38127</v>
      </c>
      <c r="AC108" s="723">
        <v>4.7149999999999999</v>
      </c>
      <c r="AD108" s="28">
        <v>38127</v>
      </c>
      <c r="AE108" s="358">
        <v>5.1040000000000001</v>
      </c>
    </row>
    <row r="109" spans="1:31">
      <c r="A109" s="28">
        <v>38128</v>
      </c>
      <c r="B109" s="28">
        <v>38128</v>
      </c>
      <c r="C109" s="723">
        <v>3.0472999999999999</v>
      </c>
      <c r="D109" s="28">
        <v>38128</v>
      </c>
      <c r="E109" s="723">
        <v>3.6006999999999998</v>
      </c>
      <c r="F109" s="28">
        <v>38128</v>
      </c>
      <c r="G109" s="723">
        <v>4.1536999999999997</v>
      </c>
      <c r="H109" s="28">
        <v>38128</v>
      </c>
      <c r="I109" s="723">
        <v>4.3827999999999996</v>
      </c>
      <c r="J109" s="28">
        <v>38128</v>
      </c>
      <c r="K109" s="723">
        <v>4.7290000000000001</v>
      </c>
      <c r="L109" s="41">
        <v>38128</v>
      </c>
      <c r="M109" s="723">
        <v>3.0468000000000002</v>
      </c>
      <c r="N109" s="28">
        <v>38128</v>
      </c>
      <c r="O109" s="723">
        <v>3.613</v>
      </c>
      <c r="P109" s="28">
        <v>38128</v>
      </c>
      <c r="Q109" s="723">
        <v>4.1771000000000003</v>
      </c>
      <c r="R109" s="28">
        <v>38128</v>
      </c>
      <c r="S109" s="723">
        <v>4.3929</v>
      </c>
      <c r="T109" s="28">
        <v>38128</v>
      </c>
      <c r="U109" s="723">
        <v>4.7751000000000001</v>
      </c>
      <c r="V109" s="41">
        <v>38128</v>
      </c>
      <c r="W109" s="723">
        <v>3.3311999999999999</v>
      </c>
      <c r="X109" s="28">
        <v>38128</v>
      </c>
      <c r="Y109" s="723">
        <v>3.9331</v>
      </c>
      <c r="Z109" s="28">
        <v>38128</v>
      </c>
      <c r="AA109" s="723">
        <v>4.4539</v>
      </c>
      <c r="AB109" s="28">
        <v>38128</v>
      </c>
      <c r="AC109" s="723">
        <v>4.6998999999999995</v>
      </c>
      <c r="AD109" s="28">
        <v>38128</v>
      </c>
      <c r="AE109" s="358">
        <v>5.0971000000000002</v>
      </c>
    </row>
    <row r="110" spans="1:31">
      <c r="A110" s="28">
        <v>38131</v>
      </c>
      <c r="B110" s="28">
        <v>38131</v>
      </c>
      <c r="C110" s="723">
        <v>3.0760999999999998</v>
      </c>
      <c r="D110" s="28">
        <v>38131</v>
      </c>
      <c r="E110" s="723">
        <v>3.6334</v>
      </c>
      <c r="F110" s="28">
        <v>38131</v>
      </c>
      <c r="G110" s="723">
        <v>4.1814</v>
      </c>
      <c r="H110" s="28">
        <v>38131</v>
      </c>
      <c r="I110" s="723">
        <v>4.4109999999999996</v>
      </c>
      <c r="J110" s="28">
        <v>38131</v>
      </c>
      <c r="K110" s="723">
        <v>4.7484999999999999</v>
      </c>
      <c r="L110" s="41">
        <v>38131</v>
      </c>
      <c r="M110" s="723">
        <v>3.0705999999999998</v>
      </c>
      <c r="N110" s="28">
        <v>38131</v>
      </c>
      <c r="O110" s="723">
        <v>3.6377999999999999</v>
      </c>
      <c r="P110" s="28">
        <v>38131</v>
      </c>
      <c r="Q110" s="723">
        <v>4.202</v>
      </c>
      <c r="R110" s="28">
        <v>38131</v>
      </c>
      <c r="S110" s="723">
        <v>4.4157000000000002</v>
      </c>
      <c r="T110" s="28">
        <v>38131</v>
      </c>
      <c r="U110" s="723">
        <v>4.7912999999999997</v>
      </c>
      <c r="V110" s="41">
        <v>38131</v>
      </c>
      <c r="W110" s="723">
        <v>3.3730000000000002</v>
      </c>
      <c r="X110" s="28">
        <v>38131</v>
      </c>
      <c r="Y110" s="723">
        <v>3.97</v>
      </c>
      <c r="Z110" s="28">
        <v>38131</v>
      </c>
      <c r="AA110" s="723">
        <v>4.4889999999999999</v>
      </c>
      <c r="AB110" s="28">
        <v>38131</v>
      </c>
      <c r="AC110" s="723">
        <v>4.7210000000000001</v>
      </c>
      <c r="AD110" s="28">
        <v>38131</v>
      </c>
      <c r="AE110" s="358">
        <v>5.1059999999999999</v>
      </c>
    </row>
    <row r="111" spans="1:31">
      <c r="A111" s="28">
        <v>38132</v>
      </c>
      <c r="B111" s="28">
        <v>38132</v>
      </c>
      <c r="C111" s="723">
        <v>3.0554999999999999</v>
      </c>
      <c r="D111" s="28">
        <v>38132</v>
      </c>
      <c r="E111" s="723">
        <v>3.6090999999999998</v>
      </c>
      <c r="F111" s="28">
        <v>38132</v>
      </c>
      <c r="G111" s="723">
        <v>4.1643999999999997</v>
      </c>
      <c r="H111" s="28">
        <v>38132</v>
      </c>
      <c r="I111" s="723">
        <v>4.3967000000000001</v>
      </c>
      <c r="J111" s="28">
        <v>38132</v>
      </c>
      <c r="K111" s="723">
        <v>4.7352999999999996</v>
      </c>
      <c r="L111" s="41">
        <v>38132</v>
      </c>
      <c r="M111" s="723">
        <v>3.0508999999999999</v>
      </c>
      <c r="N111" s="28">
        <v>38132</v>
      </c>
      <c r="O111" s="723">
        <v>3.6143000000000001</v>
      </c>
      <c r="P111" s="28">
        <v>38132</v>
      </c>
      <c r="Q111" s="723">
        <v>4.1851000000000003</v>
      </c>
      <c r="R111" s="28">
        <v>38132</v>
      </c>
      <c r="S111" s="723">
        <v>4.4020000000000001</v>
      </c>
      <c r="T111" s="28">
        <v>38132</v>
      </c>
      <c r="U111" s="723">
        <v>4.7781000000000002</v>
      </c>
      <c r="V111" s="41">
        <v>38132</v>
      </c>
      <c r="W111" s="723">
        <v>3.347</v>
      </c>
      <c r="X111" s="28">
        <v>38132</v>
      </c>
      <c r="Y111" s="723">
        <v>3.9470000000000001</v>
      </c>
      <c r="Z111" s="28">
        <v>38132</v>
      </c>
      <c r="AA111" s="723">
        <v>4.468</v>
      </c>
      <c r="AB111" s="28">
        <v>38132</v>
      </c>
      <c r="AC111" s="723">
        <v>4.7140000000000004</v>
      </c>
      <c r="AD111" s="28">
        <v>38132</v>
      </c>
      <c r="AE111" s="358">
        <v>5.0999999999999996</v>
      </c>
    </row>
    <row r="112" spans="1:31">
      <c r="A112" s="28">
        <v>38133</v>
      </c>
      <c r="B112" s="28">
        <v>38133</v>
      </c>
      <c r="C112" s="723">
        <v>3.0230000000000001</v>
      </c>
      <c r="D112" s="28">
        <v>38133</v>
      </c>
      <c r="E112" s="723">
        <v>3.5640000000000001</v>
      </c>
      <c r="F112" s="28">
        <v>38133</v>
      </c>
      <c r="G112" s="723">
        <v>4.1319999999999997</v>
      </c>
      <c r="H112" s="28">
        <v>38133</v>
      </c>
      <c r="I112" s="723">
        <v>4.3659999999999997</v>
      </c>
      <c r="J112" s="28">
        <v>38133</v>
      </c>
      <c r="K112" s="723">
        <v>4.7039999999999997</v>
      </c>
      <c r="L112" s="41">
        <v>38133</v>
      </c>
      <c r="M112" s="723">
        <v>3.0306000000000002</v>
      </c>
      <c r="N112" s="28">
        <v>38133</v>
      </c>
      <c r="O112" s="723">
        <v>3.5844</v>
      </c>
      <c r="P112" s="28">
        <v>38133</v>
      </c>
      <c r="Q112" s="723">
        <v>4.1551999999999998</v>
      </c>
      <c r="R112" s="28">
        <v>38133</v>
      </c>
      <c r="S112" s="723">
        <v>4.3731</v>
      </c>
      <c r="T112" s="28">
        <v>38133</v>
      </c>
      <c r="U112" s="723">
        <v>4.7515000000000001</v>
      </c>
      <c r="V112" s="41">
        <v>38133</v>
      </c>
      <c r="W112" s="723">
        <v>3.3220999999999998</v>
      </c>
      <c r="X112" s="28">
        <v>38133</v>
      </c>
      <c r="Y112" s="723">
        <v>3.9169999999999998</v>
      </c>
      <c r="Z112" s="28">
        <v>38133</v>
      </c>
      <c r="AA112" s="723">
        <v>4.4379</v>
      </c>
      <c r="AB112" s="28">
        <v>38133</v>
      </c>
      <c r="AC112" s="723">
        <v>4.6835000000000004</v>
      </c>
      <c r="AD112" s="28">
        <v>38133</v>
      </c>
      <c r="AE112" s="358">
        <v>5.0724999999999998</v>
      </c>
    </row>
    <row r="113" spans="1:31">
      <c r="A113" s="28">
        <v>38134</v>
      </c>
      <c r="B113" s="28">
        <v>38134</v>
      </c>
      <c r="C113" s="723">
        <v>2.9603999999999999</v>
      </c>
      <c r="D113" s="28">
        <v>38134</v>
      </c>
      <c r="E113" s="723">
        <v>3.5056000000000003</v>
      </c>
      <c r="F113" s="28">
        <v>38134</v>
      </c>
      <c r="G113" s="723">
        <v>4.0852000000000004</v>
      </c>
      <c r="H113" s="28">
        <v>38134</v>
      </c>
      <c r="I113" s="723">
        <v>4.3235999999999999</v>
      </c>
      <c r="J113" s="28">
        <v>38134</v>
      </c>
      <c r="K113" s="723">
        <v>4.6716999999999995</v>
      </c>
      <c r="L113" s="41">
        <v>38134</v>
      </c>
      <c r="M113" s="723">
        <v>2.9689000000000001</v>
      </c>
      <c r="N113" s="28">
        <v>38134</v>
      </c>
      <c r="O113" s="723">
        <v>3.5259999999999998</v>
      </c>
      <c r="P113" s="28">
        <v>38134</v>
      </c>
      <c r="Q113" s="723">
        <v>4.1062000000000003</v>
      </c>
      <c r="R113" s="28">
        <v>38134</v>
      </c>
      <c r="S113" s="723">
        <v>4.3331999999999997</v>
      </c>
      <c r="T113" s="28">
        <v>38134</v>
      </c>
      <c r="U113" s="723">
        <v>4.7202999999999999</v>
      </c>
      <c r="V113" s="41">
        <v>38134</v>
      </c>
      <c r="W113" s="723">
        <v>3.2603</v>
      </c>
      <c r="X113" s="28">
        <v>38134</v>
      </c>
      <c r="Y113" s="723">
        <v>3.8573</v>
      </c>
      <c r="Z113" s="28">
        <v>38134</v>
      </c>
      <c r="AA113" s="723">
        <v>4.3907999999999996</v>
      </c>
      <c r="AB113" s="28">
        <v>38134</v>
      </c>
      <c r="AC113" s="723">
        <v>4.6398000000000001</v>
      </c>
      <c r="AD113" s="28">
        <v>38134</v>
      </c>
      <c r="AE113" s="358">
        <v>5.0373000000000001</v>
      </c>
    </row>
    <row r="114" spans="1:31">
      <c r="A114" s="28">
        <v>38135</v>
      </c>
      <c r="B114" s="28">
        <v>38135</v>
      </c>
      <c r="C114" s="723">
        <v>3.02</v>
      </c>
      <c r="D114" s="28">
        <v>38135</v>
      </c>
      <c r="E114" s="723">
        <v>3.5594000000000001</v>
      </c>
      <c r="F114" s="28">
        <v>38135</v>
      </c>
      <c r="G114" s="723">
        <v>4.1315</v>
      </c>
      <c r="H114" s="28">
        <v>38135</v>
      </c>
      <c r="I114" s="723">
        <v>4.3647999999999998</v>
      </c>
      <c r="J114" s="28">
        <v>38135</v>
      </c>
      <c r="K114" s="723">
        <v>4.7104999999999997</v>
      </c>
      <c r="L114" s="41">
        <v>38135</v>
      </c>
      <c r="M114" s="723">
        <v>3.0345</v>
      </c>
      <c r="N114" s="28">
        <v>38135</v>
      </c>
      <c r="O114" s="723">
        <v>3.5864000000000003</v>
      </c>
      <c r="P114" s="28">
        <v>38135</v>
      </c>
      <c r="Q114" s="723">
        <v>4.1557000000000004</v>
      </c>
      <c r="R114" s="28">
        <v>38135</v>
      </c>
      <c r="S114" s="723">
        <v>4.3784999999999998</v>
      </c>
      <c r="T114" s="28">
        <v>38135</v>
      </c>
      <c r="U114" s="723">
        <v>4.7595000000000001</v>
      </c>
      <c r="V114" s="41">
        <v>38135</v>
      </c>
      <c r="W114" s="723">
        <v>3.3140000000000001</v>
      </c>
      <c r="X114" s="28">
        <v>38135</v>
      </c>
      <c r="Y114" s="723">
        <v>3.911</v>
      </c>
      <c r="Z114" s="28">
        <v>38135</v>
      </c>
      <c r="AA114" s="723">
        <v>4.4359999999999999</v>
      </c>
      <c r="AB114" s="28">
        <v>38135</v>
      </c>
      <c r="AC114" s="723">
        <v>4.6760000000000002</v>
      </c>
      <c r="AD114" s="28">
        <v>38135</v>
      </c>
      <c r="AE114" s="358">
        <v>5.0670000000000002</v>
      </c>
    </row>
    <row r="115" spans="1:31">
      <c r="A115" s="28">
        <v>38138</v>
      </c>
      <c r="B115" s="28">
        <v>38138</v>
      </c>
      <c r="C115" s="723">
        <v>3.0880000000000001</v>
      </c>
      <c r="D115" s="28">
        <v>38138</v>
      </c>
      <c r="E115" s="723">
        <v>3.625</v>
      </c>
      <c r="F115" s="28">
        <v>38138</v>
      </c>
      <c r="G115" s="723">
        <v>4.194</v>
      </c>
      <c r="H115" s="28">
        <v>38138</v>
      </c>
      <c r="I115" s="723">
        <v>4.4160000000000004</v>
      </c>
      <c r="J115" s="28">
        <v>38138</v>
      </c>
      <c r="K115" s="723">
        <v>4.75</v>
      </c>
      <c r="L115" s="41">
        <v>38138</v>
      </c>
      <c r="M115" s="723">
        <v>3.0729000000000002</v>
      </c>
      <c r="N115" s="28">
        <v>38138</v>
      </c>
      <c r="O115" s="723">
        <v>3.6316000000000002</v>
      </c>
      <c r="P115" s="28">
        <v>38138</v>
      </c>
      <c r="Q115" s="723">
        <v>4.2008999999999999</v>
      </c>
      <c r="R115" s="28">
        <v>38138</v>
      </c>
      <c r="S115" s="723">
        <v>4.4218999999999999</v>
      </c>
      <c r="T115" s="28">
        <v>38138</v>
      </c>
      <c r="U115" s="723">
        <v>4.8013000000000003</v>
      </c>
      <c r="V115" s="41">
        <v>38138</v>
      </c>
      <c r="W115" s="723">
        <v>3.3624000000000001</v>
      </c>
      <c r="X115" s="28">
        <v>38138</v>
      </c>
      <c r="Y115" s="723">
        <v>3.9590000000000001</v>
      </c>
      <c r="Z115" s="28">
        <v>38138</v>
      </c>
      <c r="AA115" s="723">
        <v>4.4855</v>
      </c>
      <c r="AB115" s="28">
        <v>38138</v>
      </c>
      <c r="AC115" s="723">
        <v>4.7218</v>
      </c>
      <c r="AD115" s="28">
        <v>38138</v>
      </c>
      <c r="AE115" s="358">
        <v>5.1105999999999998</v>
      </c>
    </row>
    <row r="116" spans="1:31">
      <c r="A116" s="28">
        <v>38139</v>
      </c>
      <c r="B116" s="28">
        <v>38139</v>
      </c>
      <c r="C116" s="723">
        <v>3.0720000000000001</v>
      </c>
      <c r="D116" s="28">
        <v>38139</v>
      </c>
      <c r="E116" s="723">
        <v>3.6080000000000001</v>
      </c>
      <c r="F116" s="28">
        <v>38139</v>
      </c>
      <c r="G116" s="723">
        <v>4.1769999999999996</v>
      </c>
      <c r="H116" s="28">
        <v>38139</v>
      </c>
      <c r="I116" s="723">
        <v>4.4000000000000004</v>
      </c>
      <c r="J116" s="28">
        <v>38139</v>
      </c>
      <c r="K116" s="723">
        <v>4.74</v>
      </c>
      <c r="L116" s="41">
        <v>38139</v>
      </c>
      <c r="M116" s="723">
        <v>3.0802999999999998</v>
      </c>
      <c r="N116" s="28">
        <v>38139</v>
      </c>
      <c r="O116" s="723">
        <v>3.6326999999999998</v>
      </c>
      <c r="P116" s="28">
        <v>38139</v>
      </c>
      <c r="Q116" s="723">
        <v>4.1997</v>
      </c>
      <c r="R116" s="28">
        <v>38139</v>
      </c>
      <c r="S116" s="723">
        <v>4.4253999999999998</v>
      </c>
      <c r="T116" s="28">
        <v>38139</v>
      </c>
      <c r="U116" s="723">
        <v>4.7908999999999997</v>
      </c>
      <c r="V116" s="41">
        <v>38139</v>
      </c>
      <c r="W116" s="723">
        <v>3.3670999999999998</v>
      </c>
      <c r="X116" s="28">
        <v>38139</v>
      </c>
      <c r="Y116" s="723">
        <v>3.9622000000000002</v>
      </c>
      <c r="Z116" s="28">
        <v>38139</v>
      </c>
      <c r="AA116" s="723">
        <v>4.4824999999999999</v>
      </c>
      <c r="AB116" s="28">
        <v>38139</v>
      </c>
      <c r="AC116" s="723">
        <v>4.7160000000000002</v>
      </c>
      <c r="AD116" s="28">
        <v>38139</v>
      </c>
      <c r="AE116" s="358">
        <v>5.1026999999999996</v>
      </c>
    </row>
    <row r="117" spans="1:31">
      <c r="A117" s="28">
        <v>38140</v>
      </c>
      <c r="B117" s="28">
        <v>38140</v>
      </c>
      <c r="C117" s="723">
        <v>3.0914000000000001</v>
      </c>
      <c r="D117" s="28">
        <v>38140</v>
      </c>
      <c r="E117" s="723">
        <v>3.6261999999999999</v>
      </c>
      <c r="F117" s="28">
        <v>38140</v>
      </c>
      <c r="G117" s="723">
        <v>4.1932</v>
      </c>
      <c r="H117" s="28">
        <v>38140</v>
      </c>
      <c r="I117" s="723">
        <v>4.4160000000000004</v>
      </c>
      <c r="J117" s="28">
        <v>38140</v>
      </c>
      <c r="K117" s="723">
        <v>4.7626999999999997</v>
      </c>
      <c r="L117" s="41">
        <v>38140</v>
      </c>
      <c r="M117" s="723">
        <v>3.0983999999999998</v>
      </c>
      <c r="N117" s="28">
        <v>38140</v>
      </c>
      <c r="O117" s="723">
        <v>3.6497000000000002</v>
      </c>
      <c r="P117" s="28">
        <v>38140</v>
      </c>
      <c r="Q117" s="723">
        <v>4.2165999999999997</v>
      </c>
      <c r="R117" s="28">
        <v>38140</v>
      </c>
      <c r="S117" s="723">
        <v>4.4363999999999999</v>
      </c>
      <c r="T117" s="28">
        <v>38140</v>
      </c>
      <c r="U117" s="723">
        <v>4.8010000000000002</v>
      </c>
      <c r="V117" s="41">
        <v>38140</v>
      </c>
      <c r="W117" s="723">
        <v>3.38</v>
      </c>
      <c r="X117" s="28">
        <v>38140</v>
      </c>
      <c r="Y117" s="723">
        <v>3.9660000000000002</v>
      </c>
      <c r="Z117" s="28">
        <v>38140</v>
      </c>
      <c r="AA117" s="723">
        <v>4.5019999999999998</v>
      </c>
      <c r="AB117" s="28">
        <v>38140</v>
      </c>
      <c r="AC117" s="723">
        <v>4.734</v>
      </c>
      <c r="AD117" s="28">
        <v>38140</v>
      </c>
      <c r="AE117" s="358">
        <v>5.1139999999999999</v>
      </c>
    </row>
    <row r="118" spans="1:31">
      <c r="A118" s="28">
        <v>38141</v>
      </c>
      <c r="B118" s="28">
        <v>38141</v>
      </c>
      <c r="C118" s="723">
        <v>3.0867</v>
      </c>
      <c r="D118" s="28">
        <v>38141</v>
      </c>
      <c r="E118" s="723">
        <v>3.6249000000000002</v>
      </c>
      <c r="F118" s="28">
        <v>38141</v>
      </c>
      <c r="G118" s="723">
        <v>4.1969000000000003</v>
      </c>
      <c r="H118" s="28">
        <v>38141</v>
      </c>
      <c r="I118" s="723">
        <v>4.4189999999999996</v>
      </c>
      <c r="J118" s="28">
        <v>38141</v>
      </c>
      <c r="K118" s="723">
        <v>4.7531999999999996</v>
      </c>
      <c r="L118" s="41">
        <v>38141</v>
      </c>
      <c r="M118" s="723">
        <v>3.1025</v>
      </c>
      <c r="N118" s="28">
        <v>38141</v>
      </c>
      <c r="O118" s="723">
        <v>3.6554000000000002</v>
      </c>
      <c r="P118" s="28">
        <v>38141</v>
      </c>
      <c r="Q118" s="723">
        <v>4.2214999999999998</v>
      </c>
      <c r="R118" s="28">
        <v>38141</v>
      </c>
      <c r="S118" s="723">
        <v>4.4386000000000001</v>
      </c>
      <c r="T118" s="28">
        <v>38141</v>
      </c>
      <c r="U118" s="723">
        <v>4.7976000000000001</v>
      </c>
      <c r="V118" s="41">
        <v>38141</v>
      </c>
      <c r="W118" s="723">
        <v>3.3780000000000001</v>
      </c>
      <c r="X118" s="28">
        <v>38141</v>
      </c>
      <c r="Y118" s="723">
        <v>3.9670000000000001</v>
      </c>
      <c r="Z118" s="28">
        <v>38141</v>
      </c>
      <c r="AA118" s="723">
        <v>4.4969999999999999</v>
      </c>
      <c r="AB118" s="28">
        <v>38141</v>
      </c>
      <c r="AC118" s="723">
        <v>4.726</v>
      </c>
      <c r="AD118" s="28">
        <v>38141</v>
      </c>
      <c r="AE118" s="358">
        <v>5.1059999999999999</v>
      </c>
    </row>
    <row r="119" spans="1:31">
      <c r="A119" s="28">
        <v>38142</v>
      </c>
      <c r="B119" s="28">
        <v>38142</v>
      </c>
      <c r="C119" s="723">
        <v>3.1093000000000002</v>
      </c>
      <c r="D119" s="28">
        <v>38142</v>
      </c>
      <c r="E119" s="723">
        <v>3.6456</v>
      </c>
      <c r="F119" s="28">
        <v>38142</v>
      </c>
      <c r="G119" s="723">
        <v>4.2083000000000004</v>
      </c>
      <c r="H119" s="28">
        <v>38142</v>
      </c>
      <c r="I119" s="723">
        <v>4.4298000000000002</v>
      </c>
      <c r="J119" s="28">
        <v>38142</v>
      </c>
      <c r="K119" s="723">
        <v>4.7620000000000005</v>
      </c>
      <c r="L119" s="41">
        <v>38142</v>
      </c>
      <c r="M119" s="723">
        <v>3.1248</v>
      </c>
      <c r="N119" s="28">
        <v>38142</v>
      </c>
      <c r="O119" s="723">
        <v>3.6711999999999998</v>
      </c>
      <c r="P119" s="28">
        <v>38142</v>
      </c>
      <c r="Q119" s="723">
        <v>4.2314999999999996</v>
      </c>
      <c r="R119" s="28">
        <v>38142</v>
      </c>
      <c r="S119" s="723">
        <v>4.4470000000000001</v>
      </c>
      <c r="T119" s="28">
        <v>38142</v>
      </c>
      <c r="U119" s="723">
        <v>4.8019999999999996</v>
      </c>
      <c r="V119" s="41">
        <v>38142</v>
      </c>
      <c r="W119" s="723">
        <v>3.4009999999999998</v>
      </c>
      <c r="X119" s="28">
        <v>38142</v>
      </c>
      <c r="Y119" s="723">
        <v>3.9849999999999999</v>
      </c>
      <c r="Z119" s="28">
        <v>38142</v>
      </c>
      <c r="AA119" s="723">
        <v>4.5120000000000005</v>
      </c>
      <c r="AB119" s="28">
        <v>38142</v>
      </c>
      <c r="AC119" s="723">
        <v>4.7370000000000001</v>
      </c>
      <c r="AD119" s="28">
        <v>38142</v>
      </c>
      <c r="AE119" s="358">
        <v>5.1070000000000002</v>
      </c>
    </row>
    <row r="120" spans="1:31">
      <c r="A120" s="28">
        <v>38145</v>
      </c>
      <c r="B120" s="28">
        <v>38145</v>
      </c>
      <c r="C120" s="723">
        <v>3.1055000000000001</v>
      </c>
      <c r="D120" s="28">
        <v>38145</v>
      </c>
      <c r="E120" s="723">
        <v>3.6440999999999999</v>
      </c>
      <c r="F120" s="28">
        <v>38145</v>
      </c>
      <c r="G120" s="723">
        <v>4.2</v>
      </c>
      <c r="H120" s="28">
        <v>38145</v>
      </c>
      <c r="I120" s="723">
        <v>4.4207000000000001</v>
      </c>
      <c r="J120" s="28">
        <v>38145</v>
      </c>
      <c r="K120" s="723">
        <v>4.7484000000000002</v>
      </c>
      <c r="L120" s="41">
        <v>38145</v>
      </c>
      <c r="M120" s="723">
        <v>3.1189</v>
      </c>
      <c r="N120" s="28">
        <v>38145</v>
      </c>
      <c r="O120" s="723">
        <v>3.6650999999999998</v>
      </c>
      <c r="P120" s="28">
        <v>38145</v>
      </c>
      <c r="Q120" s="723">
        <v>4.2224000000000004</v>
      </c>
      <c r="R120" s="28">
        <v>38145</v>
      </c>
      <c r="S120" s="723">
        <v>4.4344999999999999</v>
      </c>
      <c r="T120" s="28">
        <v>38145</v>
      </c>
      <c r="U120" s="723">
        <v>4.7862</v>
      </c>
      <c r="V120" s="41">
        <v>38145</v>
      </c>
      <c r="W120" s="723">
        <v>3.4020000000000001</v>
      </c>
      <c r="X120" s="28">
        <v>38145</v>
      </c>
      <c r="Y120" s="723">
        <v>3.988</v>
      </c>
      <c r="Z120" s="28">
        <v>38145</v>
      </c>
      <c r="AA120" s="723">
        <v>4.5019999999999998</v>
      </c>
      <c r="AB120" s="28">
        <v>38145</v>
      </c>
      <c r="AC120" s="723">
        <v>4.7389999999999999</v>
      </c>
      <c r="AD120" s="28">
        <v>38145</v>
      </c>
      <c r="AE120" s="358">
        <v>5.1130000000000004</v>
      </c>
    </row>
    <row r="121" spans="1:31">
      <c r="A121" s="28">
        <v>38146</v>
      </c>
      <c r="B121" s="28">
        <v>38146</v>
      </c>
      <c r="C121" s="723">
        <v>3.0941000000000001</v>
      </c>
      <c r="D121" s="28">
        <v>38146</v>
      </c>
      <c r="E121" s="723">
        <v>3.6273999999999997</v>
      </c>
      <c r="F121" s="28">
        <v>38146</v>
      </c>
      <c r="G121" s="723">
        <v>4.1809000000000003</v>
      </c>
      <c r="H121" s="28">
        <v>38146</v>
      </c>
      <c r="I121" s="723">
        <v>4.4021999999999997</v>
      </c>
      <c r="J121" s="28">
        <v>38146</v>
      </c>
      <c r="K121" s="723">
        <v>4.7230999999999996</v>
      </c>
      <c r="L121" s="41">
        <v>38146</v>
      </c>
      <c r="M121" s="723">
        <v>3.1086</v>
      </c>
      <c r="N121" s="28">
        <v>38146</v>
      </c>
      <c r="O121" s="723">
        <v>3.6505000000000001</v>
      </c>
      <c r="P121" s="28">
        <v>38146</v>
      </c>
      <c r="Q121" s="723">
        <v>4.2054999999999998</v>
      </c>
      <c r="R121" s="28">
        <v>38146</v>
      </c>
      <c r="S121" s="723">
        <v>4.4158999999999997</v>
      </c>
      <c r="T121" s="28">
        <v>38146</v>
      </c>
      <c r="U121" s="723">
        <v>4.7702999999999998</v>
      </c>
      <c r="V121" s="41">
        <v>38146</v>
      </c>
      <c r="W121" s="723">
        <v>3.3927999999999998</v>
      </c>
      <c r="X121" s="28">
        <v>38146</v>
      </c>
      <c r="Y121" s="723">
        <v>3.9723000000000002</v>
      </c>
      <c r="Z121" s="28">
        <v>38146</v>
      </c>
      <c r="AA121" s="723">
        <v>4.4844999999999997</v>
      </c>
      <c r="AB121" s="28">
        <v>38146</v>
      </c>
      <c r="AC121" s="723">
        <v>4.7233000000000001</v>
      </c>
      <c r="AD121" s="28">
        <v>38146</v>
      </c>
      <c r="AE121" s="358">
        <v>5.0975999999999999</v>
      </c>
    </row>
    <row r="122" spans="1:31">
      <c r="A122" s="28">
        <v>38147</v>
      </c>
      <c r="B122" s="28">
        <v>38147</v>
      </c>
      <c r="C122" s="723">
        <v>3.1316999999999999</v>
      </c>
      <c r="D122" s="28">
        <v>38147</v>
      </c>
      <c r="E122" s="723">
        <v>3.6657000000000002</v>
      </c>
      <c r="F122" s="28">
        <v>38147</v>
      </c>
      <c r="G122" s="723">
        <v>4.2145000000000001</v>
      </c>
      <c r="H122" s="28">
        <v>38147</v>
      </c>
      <c r="I122" s="723">
        <v>4.4321000000000002</v>
      </c>
      <c r="J122" s="28">
        <v>38147</v>
      </c>
      <c r="K122" s="723">
        <v>4.7495000000000003</v>
      </c>
      <c r="L122" s="41">
        <v>38147</v>
      </c>
      <c r="M122" s="723">
        <v>3.1444999999999999</v>
      </c>
      <c r="N122" s="28">
        <v>38147</v>
      </c>
      <c r="O122" s="723">
        <v>3.6888999999999998</v>
      </c>
      <c r="P122" s="28">
        <v>38147</v>
      </c>
      <c r="Q122" s="723">
        <v>4.2427999999999999</v>
      </c>
      <c r="R122" s="28">
        <v>38147</v>
      </c>
      <c r="S122" s="723">
        <v>4.4473000000000003</v>
      </c>
      <c r="T122" s="28">
        <v>38147</v>
      </c>
      <c r="U122" s="723">
        <v>4.8004999999999995</v>
      </c>
      <c r="V122" s="41">
        <v>38147</v>
      </c>
      <c r="W122" s="723">
        <v>3.4279999999999999</v>
      </c>
      <c r="X122" s="28">
        <v>38147</v>
      </c>
      <c r="Y122" s="723">
        <v>4.0049999999999999</v>
      </c>
      <c r="Z122" s="28">
        <v>38147</v>
      </c>
      <c r="AA122" s="723">
        <v>4.5179999999999998</v>
      </c>
      <c r="AB122" s="28">
        <v>38147</v>
      </c>
      <c r="AC122" s="723">
        <v>4.7489999999999997</v>
      </c>
      <c r="AD122" s="28">
        <v>38147</v>
      </c>
      <c r="AE122" s="358">
        <v>5.1189999999999998</v>
      </c>
    </row>
    <row r="123" spans="1:31">
      <c r="A123" s="28">
        <v>38148</v>
      </c>
      <c r="B123" s="28">
        <v>38148</v>
      </c>
      <c r="C123" s="723">
        <v>3.1705000000000001</v>
      </c>
      <c r="D123" s="28">
        <v>38148</v>
      </c>
      <c r="E123" s="723">
        <v>3.6966999999999999</v>
      </c>
      <c r="F123" s="28">
        <v>38148</v>
      </c>
      <c r="G123" s="723">
        <v>4.2267000000000001</v>
      </c>
      <c r="H123" s="28">
        <v>38148</v>
      </c>
      <c r="I123" s="723">
        <v>4.4390000000000001</v>
      </c>
      <c r="J123" s="28">
        <v>38148</v>
      </c>
      <c r="K123" s="723">
        <v>4.7379999999999995</v>
      </c>
      <c r="L123" s="41">
        <v>38148</v>
      </c>
      <c r="M123" s="723">
        <v>3.1816</v>
      </c>
      <c r="N123" s="28">
        <v>38148</v>
      </c>
      <c r="O123" s="723">
        <v>3.7166000000000001</v>
      </c>
      <c r="P123" s="28">
        <v>38148</v>
      </c>
      <c r="Q123" s="723">
        <v>4.2576999999999998</v>
      </c>
      <c r="R123" s="28">
        <v>38148</v>
      </c>
      <c r="S123" s="723">
        <v>4.4553000000000003</v>
      </c>
      <c r="T123" s="28">
        <v>38148</v>
      </c>
      <c r="U123" s="723">
        <v>4.7922000000000002</v>
      </c>
      <c r="V123" s="41">
        <v>38148</v>
      </c>
      <c r="W123" s="723">
        <v>3.4649999999999999</v>
      </c>
      <c r="X123" s="28">
        <v>38148</v>
      </c>
      <c r="Y123" s="723">
        <v>4.03</v>
      </c>
      <c r="Z123" s="28">
        <v>38148</v>
      </c>
      <c r="AA123" s="723">
        <v>4.5289999999999999</v>
      </c>
      <c r="AB123" s="28">
        <v>38148</v>
      </c>
      <c r="AC123" s="723">
        <v>4.7519999999999998</v>
      </c>
      <c r="AD123" s="28">
        <v>38148</v>
      </c>
      <c r="AE123" s="358">
        <v>5.1130000000000004</v>
      </c>
    </row>
    <row r="124" spans="1:31">
      <c r="A124" s="28">
        <v>38149</v>
      </c>
      <c r="B124" s="28">
        <v>38149</v>
      </c>
      <c r="C124" s="723">
        <v>3.2320000000000002</v>
      </c>
      <c r="D124" s="28">
        <v>38149</v>
      </c>
      <c r="E124" s="723">
        <v>3.742</v>
      </c>
      <c r="F124" s="28">
        <v>38149</v>
      </c>
      <c r="G124" s="723">
        <v>4.2480000000000002</v>
      </c>
      <c r="H124" s="28">
        <v>38149</v>
      </c>
      <c r="I124" s="723">
        <v>4.4610000000000003</v>
      </c>
      <c r="J124" s="28">
        <v>38149</v>
      </c>
      <c r="K124" s="723">
        <v>4.7729999999999997</v>
      </c>
      <c r="L124" s="41">
        <v>38149</v>
      </c>
      <c r="M124" s="723">
        <v>3.2395</v>
      </c>
      <c r="N124" s="28">
        <v>38149</v>
      </c>
      <c r="O124" s="723">
        <v>3.7629999999999999</v>
      </c>
      <c r="P124" s="28">
        <v>38149</v>
      </c>
      <c r="Q124" s="723">
        <v>4.2887000000000004</v>
      </c>
      <c r="R124" s="28">
        <v>38149</v>
      </c>
      <c r="S124" s="723">
        <v>4.4787999999999997</v>
      </c>
      <c r="T124" s="28">
        <v>38149</v>
      </c>
      <c r="U124" s="723">
        <v>4.8117999999999999</v>
      </c>
      <c r="V124" s="41">
        <v>38149</v>
      </c>
      <c r="W124" s="723">
        <v>3.5249999999999999</v>
      </c>
      <c r="X124" s="28">
        <v>38149</v>
      </c>
      <c r="Y124" s="723">
        <v>4.085</v>
      </c>
      <c r="Z124" s="28">
        <v>38149</v>
      </c>
      <c r="AA124" s="723">
        <v>4.57</v>
      </c>
      <c r="AB124" s="28">
        <v>38149</v>
      </c>
      <c r="AC124" s="723">
        <v>4.8049999999999997</v>
      </c>
      <c r="AD124" s="28">
        <v>38149</v>
      </c>
      <c r="AE124" s="358">
        <v>5.1310000000000002</v>
      </c>
    </row>
    <row r="125" spans="1:31">
      <c r="A125" s="28">
        <v>38152</v>
      </c>
      <c r="B125" s="28">
        <v>38152</v>
      </c>
      <c r="C125" s="723">
        <v>3.2439999999999998</v>
      </c>
      <c r="D125" s="28">
        <v>38152</v>
      </c>
      <c r="E125" s="723">
        <v>3.7490000000000001</v>
      </c>
      <c r="F125" s="28">
        <v>38152</v>
      </c>
      <c r="G125" s="723">
        <v>4.2430000000000003</v>
      </c>
      <c r="H125" s="28">
        <v>38152</v>
      </c>
      <c r="I125" s="723">
        <v>4.4489999999999998</v>
      </c>
      <c r="J125" s="28">
        <v>38152</v>
      </c>
      <c r="K125" s="723">
        <v>4.7560000000000002</v>
      </c>
      <c r="L125" s="41">
        <v>38152</v>
      </c>
      <c r="M125" s="723">
        <v>3.2509000000000001</v>
      </c>
      <c r="N125" s="28">
        <v>38152</v>
      </c>
      <c r="O125" s="723">
        <v>3.7679999999999998</v>
      </c>
      <c r="P125" s="28">
        <v>38152</v>
      </c>
      <c r="Q125" s="723">
        <v>4.2836999999999996</v>
      </c>
      <c r="R125" s="28">
        <v>38152</v>
      </c>
      <c r="S125" s="723">
        <v>4.4695999999999998</v>
      </c>
      <c r="T125" s="28">
        <v>38152</v>
      </c>
      <c r="U125" s="723">
        <v>4.8027999999999995</v>
      </c>
      <c r="V125" s="41">
        <v>38152</v>
      </c>
      <c r="W125" s="723">
        <v>3.5390000000000001</v>
      </c>
      <c r="X125" s="28">
        <v>38152</v>
      </c>
      <c r="Y125" s="723">
        <v>4.0930999999999997</v>
      </c>
      <c r="Z125" s="28">
        <v>38152</v>
      </c>
      <c r="AA125" s="723">
        <v>4.5705999999999998</v>
      </c>
      <c r="AB125" s="28">
        <v>38152</v>
      </c>
      <c r="AC125" s="723">
        <v>4.8018000000000001</v>
      </c>
      <c r="AD125" s="28">
        <v>38152</v>
      </c>
      <c r="AE125" s="358">
        <v>5.1219000000000001</v>
      </c>
    </row>
    <row r="126" spans="1:31">
      <c r="A126" s="28">
        <v>38153</v>
      </c>
      <c r="B126" s="28">
        <v>38153</v>
      </c>
      <c r="C126" s="723">
        <v>3.1539999999999999</v>
      </c>
      <c r="D126" s="28">
        <v>38153</v>
      </c>
      <c r="E126" s="723">
        <v>3.6579999999999999</v>
      </c>
      <c r="F126" s="28">
        <v>38153</v>
      </c>
      <c r="G126" s="723">
        <v>4.1609999999999996</v>
      </c>
      <c r="H126" s="28">
        <v>38153</v>
      </c>
      <c r="I126" s="723">
        <v>4.37</v>
      </c>
      <c r="J126" s="28">
        <v>38153</v>
      </c>
      <c r="K126" s="723">
        <v>4.6870000000000003</v>
      </c>
      <c r="L126" s="41">
        <v>38153</v>
      </c>
      <c r="M126" s="723">
        <v>3.1617000000000002</v>
      </c>
      <c r="N126" s="28">
        <v>38153</v>
      </c>
      <c r="O126" s="723">
        <v>3.6793</v>
      </c>
      <c r="P126" s="28">
        <v>38153</v>
      </c>
      <c r="Q126" s="723">
        <v>4.2065999999999999</v>
      </c>
      <c r="R126" s="28">
        <v>38153</v>
      </c>
      <c r="S126" s="723">
        <v>4.3878000000000004</v>
      </c>
      <c r="T126" s="28">
        <v>38153</v>
      </c>
      <c r="U126" s="723">
        <v>4.7228000000000003</v>
      </c>
      <c r="V126" s="41">
        <v>38153</v>
      </c>
      <c r="W126" s="723">
        <v>3.452</v>
      </c>
      <c r="X126" s="28">
        <v>38153</v>
      </c>
      <c r="Y126" s="723">
        <v>3.996</v>
      </c>
      <c r="Z126" s="28">
        <v>38153</v>
      </c>
      <c r="AA126" s="723">
        <v>4.4850000000000003</v>
      </c>
      <c r="AB126" s="28">
        <v>38153</v>
      </c>
      <c r="AC126" s="723">
        <v>4.7030000000000003</v>
      </c>
      <c r="AD126" s="28">
        <v>38153</v>
      </c>
      <c r="AE126" s="358">
        <v>5.0640000000000001</v>
      </c>
    </row>
    <row r="127" spans="1:31">
      <c r="A127" s="28">
        <v>38154</v>
      </c>
      <c r="B127" s="28">
        <v>38154</v>
      </c>
      <c r="C127" s="723">
        <v>3.1989999999999998</v>
      </c>
      <c r="D127" s="28">
        <v>38154</v>
      </c>
      <c r="E127" s="723">
        <v>3.6989999999999998</v>
      </c>
      <c r="F127" s="28">
        <v>38154</v>
      </c>
      <c r="G127" s="723">
        <v>4.1980000000000004</v>
      </c>
      <c r="H127" s="28">
        <v>38154</v>
      </c>
      <c r="I127" s="723">
        <v>4.4059999999999997</v>
      </c>
      <c r="J127" s="28">
        <v>38154</v>
      </c>
      <c r="K127" s="723">
        <v>4.7169999999999996</v>
      </c>
      <c r="L127" s="41">
        <v>38154</v>
      </c>
      <c r="M127" s="723">
        <v>3.2052999999999998</v>
      </c>
      <c r="N127" s="28">
        <v>38154</v>
      </c>
      <c r="O127" s="723">
        <v>3.7156000000000002</v>
      </c>
      <c r="P127" s="28">
        <v>38154</v>
      </c>
      <c r="Q127" s="723">
        <v>4.2370000000000001</v>
      </c>
      <c r="R127" s="28">
        <v>38154</v>
      </c>
      <c r="S127" s="723">
        <v>4.4240000000000004</v>
      </c>
      <c r="T127" s="28">
        <v>38154</v>
      </c>
      <c r="U127" s="723">
        <v>4.7583000000000002</v>
      </c>
      <c r="V127" s="41">
        <v>38154</v>
      </c>
      <c r="W127" s="723">
        <v>3.4849999999999999</v>
      </c>
      <c r="X127" s="28">
        <v>38154</v>
      </c>
      <c r="Y127" s="723">
        <v>4.0220000000000002</v>
      </c>
      <c r="Z127" s="28">
        <v>38154</v>
      </c>
      <c r="AA127" s="723">
        <v>4.5039999999999996</v>
      </c>
      <c r="AB127" s="28">
        <v>38154</v>
      </c>
      <c r="AC127" s="723">
        <v>4.7219999999999995</v>
      </c>
      <c r="AD127" s="28">
        <v>38154</v>
      </c>
      <c r="AE127" s="358">
        <v>5.0709999999999997</v>
      </c>
    </row>
    <row r="128" spans="1:31">
      <c r="A128" s="28">
        <v>38155</v>
      </c>
      <c r="B128" s="28">
        <v>38155</v>
      </c>
      <c r="C128" s="723">
        <v>3.222</v>
      </c>
      <c r="D128" s="28">
        <v>38155</v>
      </c>
      <c r="E128" s="723">
        <v>3.7170000000000001</v>
      </c>
      <c r="F128" s="28">
        <v>38155</v>
      </c>
      <c r="G128" s="723">
        <v>4.2069999999999999</v>
      </c>
      <c r="H128" s="28">
        <v>38155</v>
      </c>
      <c r="I128" s="723">
        <v>4.4109999999999996</v>
      </c>
      <c r="J128" s="28">
        <v>38155</v>
      </c>
      <c r="K128" s="723">
        <v>4.7160000000000002</v>
      </c>
      <c r="L128" s="41">
        <v>38155</v>
      </c>
      <c r="M128" s="723">
        <v>3.2292999999999998</v>
      </c>
      <c r="N128" s="28">
        <v>38155</v>
      </c>
      <c r="O128" s="723">
        <v>3.7370000000000001</v>
      </c>
      <c r="P128" s="28">
        <v>38155</v>
      </c>
      <c r="Q128" s="723">
        <v>4.2525000000000004</v>
      </c>
      <c r="R128" s="28">
        <v>38155</v>
      </c>
      <c r="S128" s="723">
        <v>4.4345999999999997</v>
      </c>
      <c r="T128" s="28">
        <v>38155</v>
      </c>
      <c r="U128" s="723">
        <v>4.7632000000000003</v>
      </c>
      <c r="V128" s="41">
        <v>38155</v>
      </c>
      <c r="W128" s="723">
        <v>3.5140000000000002</v>
      </c>
      <c r="X128" s="28">
        <v>38155</v>
      </c>
      <c r="Y128" s="723">
        <v>4.0460000000000003</v>
      </c>
      <c r="Z128" s="28">
        <v>38155</v>
      </c>
      <c r="AA128" s="723">
        <v>4.5220000000000002</v>
      </c>
      <c r="AB128" s="28">
        <v>38155</v>
      </c>
      <c r="AC128" s="723">
        <v>4.7300000000000004</v>
      </c>
      <c r="AD128" s="28">
        <v>38155</v>
      </c>
      <c r="AE128" s="358">
        <v>5.07</v>
      </c>
    </row>
    <row r="129" spans="1:31">
      <c r="A129" s="28">
        <v>38156</v>
      </c>
      <c r="B129" s="28">
        <v>38156</v>
      </c>
      <c r="C129" s="723">
        <v>3.1640000000000001</v>
      </c>
      <c r="D129" s="28">
        <v>38156</v>
      </c>
      <c r="E129" s="723">
        <v>3.6589999999999998</v>
      </c>
      <c r="F129" s="28">
        <v>38156</v>
      </c>
      <c r="G129" s="723">
        <v>4.1660000000000004</v>
      </c>
      <c r="H129" s="28">
        <v>38156</v>
      </c>
      <c r="I129" s="723">
        <v>4.3780000000000001</v>
      </c>
      <c r="J129" s="28">
        <v>38156</v>
      </c>
      <c r="K129" s="723">
        <v>4.6859999999999999</v>
      </c>
      <c r="L129" s="41">
        <v>38156</v>
      </c>
      <c r="M129" s="723">
        <v>3.1760000000000002</v>
      </c>
      <c r="N129" s="28">
        <v>38156</v>
      </c>
      <c r="O129" s="723">
        <v>3.6861000000000002</v>
      </c>
      <c r="P129" s="28">
        <v>38156</v>
      </c>
      <c r="Q129" s="723">
        <v>4.2135999999999996</v>
      </c>
      <c r="R129" s="28">
        <v>38156</v>
      </c>
      <c r="S129" s="723">
        <v>4.4043999999999999</v>
      </c>
      <c r="T129" s="28">
        <v>38156</v>
      </c>
      <c r="U129" s="723">
        <v>4.7346000000000004</v>
      </c>
      <c r="V129" s="41">
        <v>38156</v>
      </c>
      <c r="W129" s="723">
        <v>3.4649999999999999</v>
      </c>
      <c r="X129" s="28">
        <v>38156</v>
      </c>
      <c r="Y129" s="723">
        <v>4.0039999999999996</v>
      </c>
      <c r="Z129" s="28">
        <v>38156</v>
      </c>
      <c r="AA129" s="723">
        <v>4.4870000000000001</v>
      </c>
      <c r="AB129" s="28">
        <v>38156</v>
      </c>
      <c r="AC129" s="723">
        <v>4.7</v>
      </c>
      <c r="AD129" s="28">
        <v>38156</v>
      </c>
      <c r="AE129" s="358">
        <v>5.0419999999999998</v>
      </c>
    </row>
    <row r="130" spans="1:31">
      <c r="A130" s="28">
        <v>38159</v>
      </c>
      <c r="B130" s="28">
        <v>38159</v>
      </c>
      <c r="C130" s="723">
        <v>3.1556000000000002</v>
      </c>
      <c r="D130" s="28">
        <v>38159</v>
      </c>
      <c r="E130" s="723">
        <v>3.6539000000000001</v>
      </c>
      <c r="F130" s="28">
        <v>38159</v>
      </c>
      <c r="G130" s="723">
        <v>4.1546000000000003</v>
      </c>
      <c r="H130" s="28">
        <v>38159</v>
      </c>
      <c r="I130" s="723">
        <v>4.3676000000000004</v>
      </c>
      <c r="J130" s="28">
        <v>38159</v>
      </c>
      <c r="K130" s="723">
        <v>4.6802000000000001</v>
      </c>
      <c r="L130" s="41">
        <v>38159</v>
      </c>
      <c r="M130" s="723">
        <v>3.1686999999999999</v>
      </c>
      <c r="N130" s="28">
        <v>38159</v>
      </c>
      <c r="O130" s="723">
        <v>3.6717</v>
      </c>
      <c r="P130" s="28">
        <v>38159</v>
      </c>
      <c r="Q130" s="723">
        <v>4.202</v>
      </c>
      <c r="R130" s="28">
        <v>38159</v>
      </c>
      <c r="S130" s="723">
        <v>4.3929999999999998</v>
      </c>
      <c r="T130" s="28">
        <v>38159</v>
      </c>
      <c r="U130" s="723">
        <v>4.7217000000000002</v>
      </c>
      <c r="V130" s="41">
        <v>38159</v>
      </c>
      <c r="W130" s="723">
        <v>3.46</v>
      </c>
      <c r="X130" s="28">
        <v>38159</v>
      </c>
      <c r="Y130" s="723">
        <v>3.9859999999999998</v>
      </c>
      <c r="Z130" s="28">
        <v>38159</v>
      </c>
      <c r="AA130" s="723">
        <v>4.4749999999999996</v>
      </c>
      <c r="AB130" s="28">
        <v>38159</v>
      </c>
      <c r="AC130" s="723">
        <v>4.6900000000000004</v>
      </c>
      <c r="AD130" s="28">
        <v>38159</v>
      </c>
      <c r="AE130" s="358">
        <v>5.0330000000000004</v>
      </c>
    </row>
    <row r="131" spans="1:31">
      <c r="A131" s="28">
        <v>38160</v>
      </c>
      <c r="B131" s="28">
        <v>38160</v>
      </c>
      <c r="C131" s="723">
        <v>3.18</v>
      </c>
      <c r="D131" s="28">
        <v>38160</v>
      </c>
      <c r="E131" s="723">
        <v>3.677</v>
      </c>
      <c r="F131" s="28">
        <v>38160</v>
      </c>
      <c r="G131" s="723">
        <v>4.1829999999999998</v>
      </c>
      <c r="H131" s="28">
        <v>38160</v>
      </c>
      <c r="I131" s="723">
        <v>4.3920000000000003</v>
      </c>
      <c r="J131" s="28">
        <v>38160</v>
      </c>
      <c r="K131" s="723">
        <v>4.7009999999999996</v>
      </c>
      <c r="L131" s="41">
        <v>38160</v>
      </c>
      <c r="M131" s="723">
        <v>3.1890000000000001</v>
      </c>
      <c r="N131" s="28">
        <v>38160</v>
      </c>
      <c r="O131" s="723">
        <v>3.6941999999999999</v>
      </c>
      <c r="P131" s="28">
        <v>38160</v>
      </c>
      <c r="Q131" s="723">
        <v>4.2229000000000001</v>
      </c>
      <c r="R131" s="28">
        <v>38160</v>
      </c>
      <c r="S131" s="723">
        <v>4.4119999999999999</v>
      </c>
      <c r="T131" s="28">
        <v>38160</v>
      </c>
      <c r="U131" s="723">
        <v>4.7477</v>
      </c>
      <c r="V131" s="41">
        <v>38160</v>
      </c>
      <c r="W131" s="723">
        <v>3.4819</v>
      </c>
      <c r="X131" s="28">
        <v>38160</v>
      </c>
      <c r="Y131" s="723">
        <v>4.0079000000000002</v>
      </c>
      <c r="Z131" s="28">
        <v>38160</v>
      </c>
      <c r="AA131" s="723">
        <v>4.4964000000000004</v>
      </c>
      <c r="AB131" s="28">
        <v>38160</v>
      </c>
      <c r="AC131" s="723">
        <v>4.7120999999999995</v>
      </c>
      <c r="AD131" s="28">
        <v>38160</v>
      </c>
      <c r="AE131" s="358">
        <v>5.0598999999999998</v>
      </c>
    </row>
    <row r="132" spans="1:31">
      <c r="A132" s="28">
        <v>38161</v>
      </c>
      <c r="B132" s="28">
        <v>38161</v>
      </c>
      <c r="C132" s="723">
        <v>3.1659999999999999</v>
      </c>
      <c r="D132" s="28">
        <v>38161</v>
      </c>
      <c r="E132" s="723">
        <v>3.6739999999999999</v>
      </c>
      <c r="F132" s="28">
        <v>38161</v>
      </c>
      <c r="G132" s="723">
        <v>4.1833</v>
      </c>
      <c r="H132" s="28">
        <v>38161</v>
      </c>
      <c r="I132" s="723">
        <v>4.3887</v>
      </c>
      <c r="J132" s="28">
        <v>38161</v>
      </c>
      <c r="K132" s="723">
        <v>4.7073999999999998</v>
      </c>
      <c r="L132" s="41">
        <v>38161</v>
      </c>
      <c r="M132" s="723">
        <v>3.1753</v>
      </c>
      <c r="N132" s="28">
        <v>38161</v>
      </c>
      <c r="O132" s="723">
        <v>3.69</v>
      </c>
      <c r="P132" s="28">
        <v>38161</v>
      </c>
      <c r="Q132" s="723">
        <v>4.2232000000000003</v>
      </c>
      <c r="R132" s="28">
        <v>38161</v>
      </c>
      <c r="S132" s="723">
        <v>4.4141000000000004</v>
      </c>
      <c r="T132" s="28">
        <v>38161</v>
      </c>
      <c r="U132" s="723">
        <v>4.7504</v>
      </c>
      <c r="V132" s="41">
        <v>38161</v>
      </c>
      <c r="W132" s="723">
        <v>3.4649999999999999</v>
      </c>
      <c r="X132" s="28">
        <v>38161</v>
      </c>
      <c r="Y132" s="723">
        <v>3.9939999999999998</v>
      </c>
      <c r="Z132" s="28">
        <v>38161</v>
      </c>
      <c r="AA132" s="723">
        <v>4.4879999999999995</v>
      </c>
      <c r="AB132" s="28">
        <v>38161</v>
      </c>
      <c r="AC132" s="723">
        <v>4.7069999999999999</v>
      </c>
      <c r="AD132" s="28">
        <v>38161</v>
      </c>
      <c r="AE132" s="358">
        <v>5.05</v>
      </c>
    </row>
    <row r="133" spans="1:31">
      <c r="A133" s="28">
        <v>38162</v>
      </c>
      <c r="B133" s="28">
        <v>38162</v>
      </c>
      <c r="C133" s="723">
        <v>3.0931000000000002</v>
      </c>
      <c r="D133" s="28">
        <v>38162</v>
      </c>
      <c r="E133" s="723">
        <v>3.5872000000000002</v>
      </c>
      <c r="F133" s="28">
        <v>38162</v>
      </c>
      <c r="G133" s="723">
        <v>4.1132</v>
      </c>
      <c r="H133" s="28">
        <v>38162</v>
      </c>
      <c r="I133" s="723">
        <v>4.3234000000000004</v>
      </c>
      <c r="J133" s="28">
        <v>38162</v>
      </c>
      <c r="K133" s="723">
        <v>4.6538000000000004</v>
      </c>
      <c r="L133" s="41">
        <v>38162</v>
      </c>
      <c r="M133" s="723">
        <v>3.1025999999999998</v>
      </c>
      <c r="N133" s="28">
        <v>38162</v>
      </c>
      <c r="O133" s="723">
        <v>3.6149</v>
      </c>
      <c r="P133" s="28">
        <v>38162</v>
      </c>
      <c r="Q133" s="723">
        <v>4.1547999999999998</v>
      </c>
      <c r="R133" s="28">
        <v>38162</v>
      </c>
      <c r="S133" s="723">
        <v>4.3517999999999999</v>
      </c>
      <c r="T133" s="28">
        <v>38162</v>
      </c>
      <c r="U133" s="723">
        <v>4.7003000000000004</v>
      </c>
      <c r="V133" s="41">
        <v>38162</v>
      </c>
      <c r="W133" s="723">
        <v>3.399</v>
      </c>
      <c r="X133" s="28">
        <v>38162</v>
      </c>
      <c r="Y133" s="723">
        <v>3.9359999999999999</v>
      </c>
      <c r="Z133" s="28">
        <v>38162</v>
      </c>
      <c r="AA133" s="723">
        <v>4.43</v>
      </c>
      <c r="AB133" s="28">
        <v>38162</v>
      </c>
      <c r="AC133" s="723">
        <v>4.6550000000000002</v>
      </c>
      <c r="AD133" s="28">
        <v>38162</v>
      </c>
      <c r="AE133" s="358">
        <v>5.0190000000000001</v>
      </c>
    </row>
    <row r="134" spans="1:31">
      <c r="A134" s="28">
        <v>38163</v>
      </c>
      <c r="B134" s="28">
        <v>38163</v>
      </c>
      <c r="C134" s="723">
        <v>3.1080999999999999</v>
      </c>
      <c r="D134" s="28">
        <v>38163</v>
      </c>
      <c r="E134" s="723">
        <v>3.61</v>
      </c>
      <c r="F134" s="28">
        <v>38163</v>
      </c>
      <c r="G134" s="723">
        <v>4.1394000000000002</v>
      </c>
      <c r="H134" s="28">
        <v>38163</v>
      </c>
      <c r="I134" s="723">
        <v>4.3494999999999999</v>
      </c>
      <c r="J134" s="28">
        <v>38163</v>
      </c>
      <c r="K134" s="723">
        <v>4.6710000000000003</v>
      </c>
      <c r="L134" s="41">
        <v>38163</v>
      </c>
      <c r="M134" s="723">
        <v>3.1171000000000002</v>
      </c>
      <c r="N134" s="28">
        <v>38163</v>
      </c>
      <c r="O134" s="723">
        <v>3.6390000000000002</v>
      </c>
      <c r="P134" s="28">
        <v>38163</v>
      </c>
      <c r="Q134" s="723">
        <v>4.18</v>
      </c>
      <c r="R134" s="28">
        <v>38163</v>
      </c>
      <c r="S134" s="723">
        <v>4.3779000000000003</v>
      </c>
      <c r="T134" s="28">
        <v>38163</v>
      </c>
      <c r="U134" s="723">
        <v>4.7184999999999997</v>
      </c>
      <c r="V134" s="41">
        <v>38163</v>
      </c>
      <c r="W134" s="723">
        <v>3.4119999999999999</v>
      </c>
      <c r="X134" s="28">
        <v>38163</v>
      </c>
      <c r="Y134" s="723">
        <v>3.956</v>
      </c>
      <c r="Z134" s="28">
        <v>38163</v>
      </c>
      <c r="AA134" s="723">
        <v>4.452</v>
      </c>
      <c r="AB134" s="28">
        <v>38163</v>
      </c>
      <c r="AC134" s="723">
        <v>4.6779999999999999</v>
      </c>
      <c r="AD134" s="28">
        <v>38163</v>
      </c>
      <c r="AE134" s="358">
        <v>5.0350000000000001</v>
      </c>
    </row>
    <row r="135" spans="1:31">
      <c r="A135" s="28">
        <v>38166</v>
      </c>
      <c r="B135" s="28">
        <v>38166</v>
      </c>
      <c r="C135" s="723">
        <v>3.1617000000000002</v>
      </c>
      <c r="D135" s="28">
        <v>38166</v>
      </c>
      <c r="E135" s="723">
        <v>3.6649000000000003</v>
      </c>
      <c r="F135" s="28">
        <v>38166</v>
      </c>
      <c r="G135" s="723">
        <v>4.1867000000000001</v>
      </c>
      <c r="H135" s="28">
        <v>38166</v>
      </c>
      <c r="I135" s="723">
        <v>4.3956</v>
      </c>
      <c r="J135" s="28">
        <v>38166</v>
      </c>
      <c r="K135" s="723">
        <v>4.7144000000000004</v>
      </c>
      <c r="L135" s="41">
        <v>38166</v>
      </c>
      <c r="M135" s="723">
        <v>3.1715</v>
      </c>
      <c r="N135" s="28">
        <v>38166</v>
      </c>
      <c r="O135" s="723">
        <v>3.6949000000000001</v>
      </c>
      <c r="P135" s="28">
        <v>38166</v>
      </c>
      <c r="Q135" s="723">
        <v>4.2298999999999998</v>
      </c>
      <c r="R135" s="28">
        <v>38166</v>
      </c>
      <c r="S135" s="723">
        <v>4.4226000000000001</v>
      </c>
      <c r="T135" s="28">
        <v>38166</v>
      </c>
      <c r="U135" s="723">
        <v>4.7571000000000003</v>
      </c>
      <c r="V135" s="41">
        <v>38166</v>
      </c>
      <c r="W135" s="723">
        <v>3.4620000000000002</v>
      </c>
      <c r="X135" s="28">
        <v>38166</v>
      </c>
      <c r="Y135" s="723">
        <v>4.0060000000000002</v>
      </c>
      <c r="Z135" s="28">
        <v>38166</v>
      </c>
      <c r="AA135" s="723">
        <v>4.4960000000000004</v>
      </c>
      <c r="AB135" s="28">
        <v>38166</v>
      </c>
      <c r="AC135" s="723">
        <v>4.7219999999999995</v>
      </c>
      <c r="AD135" s="28">
        <v>38166</v>
      </c>
      <c r="AE135" s="358">
        <v>5.0720000000000001</v>
      </c>
    </row>
    <row r="136" spans="1:31">
      <c r="A136" s="28">
        <v>38167</v>
      </c>
      <c r="B136" s="28">
        <v>38167</v>
      </c>
      <c r="C136" s="723">
        <v>3.1716000000000002</v>
      </c>
      <c r="D136" s="28">
        <v>38167</v>
      </c>
      <c r="E136" s="723">
        <v>3.6737000000000002</v>
      </c>
      <c r="F136" s="28">
        <v>38167</v>
      </c>
      <c r="G136" s="723">
        <v>4.1931000000000003</v>
      </c>
      <c r="H136" s="28">
        <v>38167</v>
      </c>
      <c r="I136" s="723">
        <v>4.3967999999999998</v>
      </c>
      <c r="J136" s="28">
        <v>38167</v>
      </c>
      <c r="K136" s="723">
        <v>4.7053000000000003</v>
      </c>
      <c r="L136" s="41">
        <v>38167</v>
      </c>
      <c r="M136" s="723">
        <v>3.1798999999999999</v>
      </c>
      <c r="N136" s="28">
        <v>38167</v>
      </c>
      <c r="O136" s="723">
        <v>3.7008000000000001</v>
      </c>
      <c r="P136" s="28">
        <v>38167</v>
      </c>
      <c r="Q136" s="723">
        <v>4.2316000000000003</v>
      </c>
      <c r="R136" s="28">
        <v>38167</v>
      </c>
      <c r="S136" s="723">
        <v>4.4230999999999998</v>
      </c>
      <c r="T136" s="28">
        <v>38167</v>
      </c>
      <c r="U136" s="723">
        <v>4.7481</v>
      </c>
      <c r="V136" s="41">
        <v>38167</v>
      </c>
      <c r="W136" s="723">
        <v>3.4729999999999999</v>
      </c>
      <c r="X136" s="28">
        <v>38167</v>
      </c>
      <c r="Y136" s="723">
        <v>4.01</v>
      </c>
      <c r="Z136" s="28">
        <v>38167</v>
      </c>
      <c r="AA136" s="723">
        <v>4.4960000000000004</v>
      </c>
      <c r="AB136" s="28">
        <v>38167</v>
      </c>
      <c r="AC136" s="723">
        <v>4.7219999999999995</v>
      </c>
      <c r="AD136" s="28">
        <v>38167</v>
      </c>
      <c r="AE136" s="358">
        <v>5.07</v>
      </c>
    </row>
    <row r="137" spans="1:31">
      <c r="A137" s="28">
        <v>38168</v>
      </c>
      <c r="B137" s="28">
        <v>38168</v>
      </c>
      <c r="C137" s="723">
        <v>3.1183000000000001</v>
      </c>
      <c r="D137" s="28">
        <v>38168</v>
      </c>
      <c r="E137" s="723">
        <v>3.6141999999999999</v>
      </c>
      <c r="F137" s="28">
        <v>38168</v>
      </c>
      <c r="G137" s="723">
        <v>4.1394000000000002</v>
      </c>
      <c r="H137" s="28">
        <v>38168</v>
      </c>
      <c r="I137" s="723">
        <v>4.3440000000000003</v>
      </c>
      <c r="J137" s="28">
        <v>38168</v>
      </c>
      <c r="K137" s="723">
        <v>4.6551</v>
      </c>
      <c r="L137" s="41">
        <v>38168</v>
      </c>
      <c r="M137" s="723">
        <v>3.1230000000000002</v>
      </c>
      <c r="N137" s="28">
        <v>38168</v>
      </c>
      <c r="O137" s="723">
        <v>3.6410999999999998</v>
      </c>
      <c r="P137" s="28">
        <v>38168</v>
      </c>
      <c r="Q137" s="723">
        <v>4.1787000000000001</v>
      </c>
      <c r="R137" s="28">
        <v>38168</v>
      </c>
      <c r="S137" s="723">
        <v>4.3720999999999997</v>
      </c>
      <c r="T137" s="28">
        <v>38168</v>
      </c>
      <c r="U137" s="723">
        <v>4.7001999999999997</v>
      </c>
      <c r="V137" s="41">
        <v>38168</v>
      </c>
      <c r="W137" s="723">
        <v>3.4220000000000002</v>
      </c>
      <c r="X137" s="28">
        <v>38168</v>
      </c>
      <c r="Y137" s="723">
        <v>3.96</v>
      </c>
      <c r="Z137" s="28">
        <v>38168</v>
      </c>
      <c r="AA137" s="723">
        <v>4.4400000000000004</v>
      </c>
      <c r="AB137" s="28">
        <v>38168</v>
      </c>
      <c r="AC137" s="723">
        <v>4.67</v>
      </c>
      <c r="AD137" s="28">
        <v>38168</v>
      </c>
      <c r="AE137" s="358">
        <v>5.0220000000000002</v>
      </c>
    </row>
    <row r="138" spans="1:31">
      <c r="A138" s="28">
        <v>38169</v>
      </c>
      <c r="B138" s="28">
        <v>38169</v>
      </c>
      <c r="C138" s="723">
        <v>3.1036000000000001</v>
      </c>
      <c r="D138" s="28">
        <v>38169</v>
      </c>
      <c r="E138" s="723">
        <v>3.6113</v>
      </c>
      <c r="F138" s="28">
        <v>38169</v>
      </c>
      <c r="G138" s="723">
        <v>4.1402999999999999</v>
      </c>
      <c r="H138" s="28">
        <v>38169</v>
      </c>
      <c r="I138" s="723">
        <v>4.3452999999999999</v>
      </c>
      <c r="J138" s="28">
        <v>38169</v>
      </c>
      <c r="K138" s="723">
        <v>4.657</v>
      </c>
      <c r="L138" s="41">
        <v>38169</v>
      </c>
      <c r="M138" s="723">
        <v>3.1095999999999999</v>
      </c>
      <c r="N138" s="28">
        <v>38169</v>
      </c>
      <c r="O138" s="723">
        <v>3.6396999999999999</v>
      </c>
      <c r="P138" s="28">
        <v>38169</v>
      </c>
      <c r="Q138" s="723">
        <v>4.1788999999999996</v>
      </c>
      <c r="R138" s="28">
        <v>38169</v>
      </c>
      <c r="S138" s="723">
        <v>4.3733000000000004</v>
      </c>
      <c r="T138" s="28">
        <v>38169</v>
      </c>
      <c r="U138" s="723">
        <v>4.7054999999999998</v>
      </c>
      <c r="V138" s="41">
        <v>38169</v>
      </c>
      <c r="W138" s="723">
        <v>3.411</v>
      </c>
      <c r="X138" s="28">
        <v>38169</v>
      </c>
      <c r="Y138" s="723">
        <v>3.9590000000000001</v>
      </c>
      <c r="Z138" s="28">
        <v>38169</v>
      </c>
      <c r="AA138" s="723">
        <v>4.4489999999999998</v>
      </c>
      <c r="AB138" s="28">
        <v>38169</v>
      </c>
      <c r="AC138" s="723">
        <v>4.68</v>
      </c>
      <c r="AD138" s="28">
        <v>38169</v>
      </c>
      <c r="AE138" s="358">
        <v>5.04</v>
      </c>
    </row>
    <row r="139" spans="1:31">
      <c r="A139" s="28">
        <v>38170</v>
      </c>
      <c r="B139" s="28">
        <v>38170</v>
      </c>
      <c r="C139" s="723">
        <v>3.0581999999999998</v>
      </c>
      <c r="D139" s="28">
        <v>38170</v>
      </c>
      <c r="E139" s="723">
        <v>3.5827999999999998</v>
      </c>
      <c r="F139" s="28">
        <v>38170</v>
      </c>
      <c r="G139" s="723">
        <v>4.0876999999999999</v>
      </c>
      <c r="H139" s="28">
        <v>38170</v>
      </c>
      <c r="I139" s="723">
        <v>4.2990000000000004</v>
      </c>
      <c r="J139" s="28">
        <v>38170</v>
      </c>
      <c r="K139" s="723">
        <v>4.6353</v>
      </c>
      <c r="L139" s="41">
        <v>38170</v>
      </c>
      <c r="M139" s="723">
        <v>3.0327000000000002</v>
      </c>
      <c r="N139" s="28">
        <v>38170</v>
      </c>
      <c r="O139" s="723">
        <v>3.5581</v>
      </c>
      <c r="P139" s="28">
        <v>38170</v>
      </c>
      <c r="Q139" s="723">
        <v>4.1128999999999998</v>
      </c>
      <c r="R139" s="28">
        <v>38170</v>
      </c>
      <c r="S139" s="723">
        <v>4.3148999999999997</v>
      </c>
      <c r="T139" s="28">
        <v>38170</v>
      </c>
      <c r="U139" s="723">
        <v>4.6543000000000001</v>
      </c>
      <c r="V139" s="41">
        <v>38170</v>
      </c>
      <c r="W139" s="723">
        <v>3.3439999999999999</v>
      </c>
      <c r="X139" s="28">
        <v>38170</v>
      </c>
      <c r="Y139" s="723">
        <v>3.8879999999999999</v>
      </c>
      <c r="Z139" s="28">
        <v>38170</v>
      </c>
      <c r="AA139" s="723">
        <v>4.399</v>
      </c>
      <c r="AB139" s="28">
        <v>38170</v>
      </c>
      <c r="AC139" s="723">
        <v>4.6349999999999998</v>
      </c>
      <c r="AD139" s="28">
        <v>38170</v>
      </c>
      <c r="AE139" s="358">
        <v>5.0019999999999998</v>
      </c>
    </row>
    <row r="140" spans="1:31">
      <c r="A140" s="28">
        <v>38173</v>
      </c>
      <c r="B140" s="28">
        <v>38173</v>
      </c>
      <c r="C140" s="723">
        <v>3.0289999999999999</v>
      </c>
      <c r="D140" s="28">
        <v>38173</v>
      </c>
      <c r="E140" s="723">
        <v>3.5430000000000001</v>
      </c>
      <c r="F140" s="28">
        <v>38173</v>
      </c>
      <c r="G140" s="723">
        <v>4.0789999999999997</v>
      </c>
      <c r="H140" s="28">
        <v>38173</v>
      </c>
      <c r="I140" s="723">
        <v>4.2930000000000001</v>
      </c>
      <c r="J140" s="28">
        <v>38173</v>
      </c>
      <c r="K140" s="723">
        <v>4.625</v>
      </c>
      <c r="L140" s="41">
        <v>38173</v>
      </c>
      <c r="M140" s="723">
        <v>3.0339999999999998</v>
      </c>
      <c r="N140" s="28">
        <v>38173</v>
      </c>
      <c r="O140" s="723">
        <v>3.5643000000000002</v>
      </c>
      <c r="P140" s="28">
        <v>38173</v>
      </c>
      <c r="Q140" s="723">
        <v>4.1196999999999999</v>
      </c>
      <c r="R140" s="28">
        <v>38173</v>
      </c>
      <c r="S140" s="723">
        <v>4.3213999999999997</v>
      </c>
      <c r="T140" s="28">
        <v>38173</v>
      </c>
      <c r="U140" s="723">
        <v>4.6589</v>
      </c>
      <c r="V140" s="41">
        <v>38173</v>
      </c>
      <c r="W140" s="723">
        <v>3.3319999999999999</v>
      </c>
      <c r="X140" s="28">
        <v>38173</v>
      </c>
      <c r="Y140" s="723">
        <v>3.8769999999999998</v>
      </c>
      <c r="Z140" s="28">
        <v>38173</v>
      </c>
      <c r="AA140" s="723">
        <v>4.3879999999999999</v>
      </c>
      <c r="AB140" s="28">
        <v>38173</v>
      </c>
      <c r="AC140" s="723">
        <v>4.6280000000000001</v>
      </c>
      <c r="AD140" s="28">
        <v>38173</v>
      </c>
      <c r="AE140" s="358">
        <v>4.9879999999999995</v>
      </c>
    </row>
    <row r="141" spans="1:31">
      <c r="A141" s="28">
        <v>38174</v>
      </c>
      <c r="B141" s="28">
        <v>38174</v>
      </c>
      <c r="C141" s="723">
        <v>3.036</v>
      </c>
      <c r="D141" s="28">
        <v>38174</v>
      </c>
      <c r="E141" s="723">
        <v>3.5449999999999999</v>
      </c>
      <c r="F141" s="28">
        <v>38174</v>
      </c>
      <c r="G141" s="723">
        <v>4.08</v>
      </c>
      <c r="H141" s="28">
        <v>38174</v>
      </c>
      <c r="I141" s="723">
        <v>4.2990000000000004</v>
      </c>
      <c r="J141" s="28">
        <v>38174</v>
      </c>
      <c r="K141" s="723">
        <v>4.6219999999999999</v>
      </c>
      <c r="L141" s="41">
        <v>38174</v>
      </c>
      <c r="M141" s="723">
        <v>3.0392999999999999</v>
      </c>
      <c r="N141" s="28">
        <v>38174</v>
      </c>
      <c r="O141" s="723">
        <v>3.5674000000000001</v>
      </c>
      <c r="P141" s="28">
        <v>38174</v>
      </c>
      <c r="Q141" s="723">
        <v>4.1185</v>
      </c>
      <c r="R141" s="28">
        <v>38174</v>
      </c>
      <c r="S141" s="723">
        <v>4.3217999999999996</v>
      </c>
      <c r="T141" s="28">
        <v>38174</v>
      </c>
      <c r="U141" s="723">
        <v>4.6635999999999997</v>
      </c>
      <c r="V141" s="41">
        <v>38174</v>
      </c>
      <c r="W141" s="723">
        <v>3.3359999999999999</v>
      </c>
      <c r="X141" s="28">
        <v>38174</v>
      </c>
      <c r="Y141" s="723">
        <v>3.88</v>
      </c>
      <c r="Z141" s="28">
        <v>38174</v>
      </c>
      <c r="AA141" s="723">
        <v>4.3849999999999998</v>
      </c>
      <c r="AB141" s="28">
        <v>38174</v>
      </c>
      <c r="AC141" s="723">
        <v>4.6239999999999997</v>
      </c>
      <c r="AD141" s="28">
        <v>38174</v>
      </c>
      <c r="AE141" s="358">
        <v>4.9879999999999995</v>
      </c>
    </row>
    <row r="142" spans="1:31">
      <c r="A142" s="28">
        <v>38175</v>
      </c>
      <c r="B142" s="28">
        <v>38175</v>
      </c>
      <c r="C142" s="723">
        <v>3.0078</v>
      </c>
      <c r="D142" s="28">
        <v>38175</v>
      </c>
      <c r="E142" s="723">
        <v>3.5211000000000001</v>
      </c>
      <c r="F142" s="28">
        <v>38175</v>
      </c>
      <c r="G142" s="723">
        <v>4.0595999999999997</v>
      </c>
      <c r="H142" s="28">
        <v>38175</v>
      </c>
      <c r="I142" s="723">
        <v>4.2809999999999997</v>
      </c>
      <c r="J142" s="28">
        <v>38175</v>
      </c>
      <c r="K142" s="723">
        <v>4.6074999999999999</v>
      </c>
      <c r="L142" s="41">
        <v>38175</v>
      </c>
      <c r="M142" s="723">
        <v>3.0049000000000001</v>
      </c>
      <c r="N142" s="28">
        <v>38175</v>
      </c>
      <c r="O142" s="723">
        <v>3.5371999999999999</v>
      </c>
      <c r="P142" s="28">
        <v>38175</v>
      </c>
      <c r="Q142" s="723">
        <v>4.0930999999999997</v>
      </c>
      <c r="R142" s="28">
        <v>38175</v>
      </c>
      <c r="S142" s="723">
        <v>4.2969999999999997</v>
      </c>
      <c r="T142" s="28">
        <v>38175</v>
      </c>
      <c r="U142" s="723">
        <v>4.6432000000000002</v>
      </c>
      <c r="V142" s="41">
        <v>38175</v>
      </c>
      <c r="W142" s="723">
        <v>3.3010000000000002</v>
      </c>
      <c r="X142" s="28">
        <v>38175</v>
      </c>
      <c r="Y142" s="723">
        <v>3.8410000000000002</v>
      </c>
      <c r="Z142" s="28">
        <v>38175</v>
      </c>
      <c r="AA142" s="723">
        <v>4.3609999999999998</v>
      </c>
      <c r="AB142" s="28">
        <v>38175</v>
      </c>
      <c r="AC142" s="723">
        <v>4.5960000000000001</v>
      </c>
      <c r="AD142" s="28">
        <v>38175</v>
      </c>
      <c r="AE142" s="358">
        <v>4.9619999999999997</v>
      </c>
    </row>
    <row r="143" spans="1:31">
      <c r="A143" s="28">
        <v>38176</v>
      </c>
      <c r="B143" s="28">
        <v>38176</v>
      </c>
      <c r="C143" s="723">
        <v>3.0085000000000002</v>
      </c>
      <c r="D143" s="28">
        <v>38176</v>
      </c>
      <c r="E143" s="723">
        <v>3.5169000000000001</v>
      </c>
      <c r="F143" s="28">
        <v>38176</v>
      </c>
      <c r="G143" s="723">
        <v>4.0534999999999997</v>
      </c>
      <c r="H143" s="28">
        <v>38176</v>
      </c>
      <c r="I143" s="723">
        <v>4.2766999999999999</v>
      </c>
      <c r="J143" s="28">
        <v>38176</v>
      </c>
      <c r="K143" s="723">
        <v>4.6006</v>
      </c>
      <c r="L143" s="41">
        <v>38176</v>
      </c>
      <c r="M143" s="723">
        <v>3.0055999999999998</v>
      </c>
      <c r="N143" s="28">
        <v>38176</v>
      </c>
      <c r="O143" s="723">
        <v>3.5348000000000002</v>
      </c>
      <c r="P143" s="28">
        <v>38176</v>
      </c>
      <c r="Q143" s="723">
        <v>4.0880999999999998</v>
      </c>
      <c r="R143" s="28">
        <v>38176</v>
      </c>
      <c r="S143" s="723">
        <v>4.2930999999999999</v>
      </c>
      <c r="T143" s="28">
        <v>38176</v>
      </c>
      <c r="U143" s="723">
        <v>4.6494</v>
      </c>
      <c r="V143" s="41">
        <v>38176</v>
      </c>
      <c r="W143" s="723">
        <v>3.306</v>
      </c>
      <c r="X143" s="28">
        <v>38176</v>
      </c>
      <c r="Y143" s="723">
        <v>3.8359999999999999</v>
      </c>
      <c r="Z143" s="28">
        <v>38176</v>
      </c>
      <c r="AA143" s="723">
        <v>4.3479999999999999</v>
      </c>
      <c r="AB143" s="28">
        <v>38176</v>
      </c>
      <c r="AC143" s="723">
        <v>4.585</v>
      </c>
      <c r="AD143" s="28">
        <v>38176</v>
      </c>
      <c r="AE143" s="358">
        <v>4.9489999999999998</v>
      </c>
    </row>
    <row r="144" spans="1:31">
      <c r="A144" s="28">
        <v>38177</v>
      </c>
      <c r="B144" s="28">
        <v>38177</v>
      </c>
      <c r="C144" s="723">
        <v>3.0129999999999999</v>
      </c>
      <c r="D144" s="28">
        <v>38177</v>
      </c>
      <c r="E144" s="723">
        <v>3.5211999999999999</v>
      </c>
      <c r="F144" s="28">
        <v>38177</v>
      </c>
      <c r="G144" s="723">
        <v>4.0552999999999999</v>
      </c>
      <c r="H144" s="28">
        <v>38177</v>
      </c>
      <c r="I144" s="723">
        <v>4.2797999999999998</v>
      </c>
      <c r="J144" s="28">
        <v>38177</v>
      </c>
      <c r="K144" s="723">
        <v>4.6033999999999997</v>
      </c>
      <c r="L144" s="41">
        <v>38177</v>
      </c>
      <c r="M144" s="723">
        <v>3.0110999999999999</v>
      </c>
      <c r="N144" s="28">
        <v>38177</v>
      </c>
      <c r="O144" s="723">
        <v>3.5396000000000001</v>
      </c>
      <c r="P144" s="28">
        <v>38177</v>
      </c>
      <c r="Q144" s="723">
        <v>4.0904999999999996</v>
      </c>
      <c r="R144" s="28">
        <v>38177</v>
      </c>
      <c r="S144" s="723">
        <v>4.2957999999999998</v>
      </c>
      <c r="T144" s="28">
        <v>38177</v>
      </c>
      <c r="U144" s="723">
        <v>4.6517999999999997</v>
      </c>
      <c r="V144" s="41">
        <v>38177</v>
      </c>
      <c r="W144" s="723">
        <v>3.3069999999999999</v>
      </c>
      <c r="X144" s="28">
        <v>38177</v>
      </c>
      <c r="Y144" s="723">
        <v>3.855</v>
      </c>
      <c r="Z144" s="28">
        <v>38177</v>
      </c>
      <c r="AA144" s="723">
        <v>4.3730000000000002</v>
      </c>
      <c r="AB144" s="28">
        <v>38177</v>
      </c>
      <c r="AC144" s="723">
        <v>4.6180000000000003</v>
      </c>
      <c r="AD144" s="28">
        <v>38177</v>
      </c>
      <c r="AE144" s="358">
        <v>4.9619999999999997</v>
      </c>
    </row>
    <row r="145" spans="1:31">
      <c r="A145" s="28">
        <v>38180</v>
      </c>
      <c r="B145" s="28">
        <v>38180</v>
      </c>
      <c r="C145" s="723">
        <v>3.0034000000000001</v>
      </c>
      <c r="D145" s="28">
        <v>38180</v>
      </c>
      <c r="E145" s="723">
        <v>3.5053000000000001</v>
      </c>
      <c r="F145" s="28">
        <v>38180</v>
      </c>
      <c r="G145" s="723">
        <v>4.0404</v>
      </c>
      <c r="H145" s="28">
        <v>38180</v>
      </c>
      <c r="I145" s="723">
        <v>4.2652999999999999</v>
      </c>
      <c r="J145" s="28">
        <v>38180</v>
      </c>
      <c r="K145" s="723">
        <v>4.5852000000000004</v>
      </c>
      <c r="L145" s="41">
        <v>38180</v>
      </c>
      <c r="M145" s="723">
        <v>2.9971000000000001</v>
      </c>
      <c r="N145" s="28">
        <v>38180</v>
      </c>
      <c r="O145" s="723">
        <v>3.5236999999999998</v>
      </c>
      <c r="P145" s="28">
        <v>38180</v>
      </c>
      <c r="Q145" s="723">
        <v>4.0763999999999996</v>
      </c>
      <c r="R145" s="28">
        <v>38180</v>
      </c>
      <c r="S145" s="723">
        <v>4.2827999999999999</v>
      </c>
      <c r="T145" s="28">
        <v>38180</v>
      </c>
      <c r="U145" s="723">
        <v>4.6378000000000004</v>
      </c>
      <c r="V145" s="41">
        <v>38180</v>
      </c>
      <c r="W145" s="723">
        <v>3.3119999999999998</v>
      </c>
      <c r="X145" s="28">
        <v>38180</v>
      </c>
      <c r="Y145" s="723">
        <v>3.839</v>
      </c>
      <c r="Z145" s="28">
        <v>38180</v>
      </c>
      <c r="AA145" s="723">
        <v>4.3380000000000001</v>
      </c>
      <c r="AB145" s="28">
        <v>38180</v>
      </c>
      <c r="AC145" s="723">
        <v>4.5739999999999998</v>
      </c>
      <c r="AD145" s="28">
        <v>38180</v>
      </c>
      <c r="AE145" s="358">
        <v>4.9459999999999997</v>
      </c>
    </row>
    <row r="146" spans="1:31">
      <c r="A146" s="28">
        <v>38181</v>
      </c>
      <c r="B146" s="28">
        <v>38181</v>
      </c>
      <c r="C146" s="723">
        <v>3.0587</v>
      </c>
      <c r="D146" s="28">
        <v>38181</v>
      </c>
      <c r="E146" s="723">
        <v>3.5655000000000001</v>
      </c>
      <c r="F146" s="28">
        <v>38181</v>
      </c>
      <c r="G146" s="723">
        <v>4.0915999999999997</v>
      </c>
      <c r="H146" s="28">
        <v>38181</v>
      </c>
      <c r="I146" s="723">
        <v>4.3079999999999998</v>
      </c>
      <c r="J146" s="28">
        <v>38181</v>
      </c>
      <c r="K146" s="723">
        <v>4.6226000000000003</v>
      </c>
      <c r="L146" s="41">
        <v>38181</v>
      </c>
      <c r="M146" s="723">
        <v>3.0558000000000001</v>
      </c>
      <c r="N146" s="28">
        <v>38181</v>
      </c>
      <c r="O146" s="723">
        <v>3.5846</v>
      </c>
      <c r="P146" s="28">
        <v>38181</v>
      </c>
      <c r="Q146" s="723">
        <v>4.1273999999999997</v>
      </c>
      <c r="R146" s="28">
        <v>38181</v>
      </c>
      <c r="S146" s="723">
        <v>4.3307000000000002</v>
      </c>
      <c r="T146" s="28">
        <v>38181</v>
      </c>
      <c r="U146" s="723">
        <v>4.6791</v>
      </c>
      <c r="V146" s="41">
        <v>38181</v>
      </c>
      <c r="W146" s="723">
        <v>3.3620000000000001</v>
      </c>
      <c r="X146" s="28">
        <v>38181</v>
      </c>
      <c r="Y146" s="723">
        <v>3.8919999999999999</v>
      </c>
      <c r="Z146" s="28">
        <v>38181</v>
      </c>
      <c r="AA146" s="723">
        <v>4.3849999999999998</v>
      </c>
      <c r="AB146" s="28">
        <v>38181</v>
      </c>
      <c r="AC146" s="723">
        <v>4.6159999999999997</v>
      </c>
      <c r="AD146" s="28">
        <v>38181</v>
      </c>
      <c r="AE146" s="358">
        <v>4.976</v>
      </c>
    </row>
    <row r="147" spans="1:31">
      <c r="A147" s="28">
        <v>38182</v>
      </c>
      <c r="B147" s="28">
        <v>38182</v>
      </c>
      <c r="C147" s="723">
        <v>3.048</v>
      </c>
      <c r="D147" s="28">
        <v>38182</v>
      </c>
      <c r="E147" s="723">
        <v>3.5510000000000002</v>
      </c>
      <c r="F147" s="28">
        <v>38182</v>
      </c>
      <c r="G147" s="723">
        <v>4.0750000000000002</v>
      </c>
      <c r="H147" s="28">
        <v>38182</v>
      </c>
      <c r="I147" s="723">
        <v>4.2869999999999999</v>
      </c>
      <c r="J147" s="28">
        <v>38182</v>
      </c>
      <c r="K147" s="723">
        <v>4.6189999999999998</v>
      </c>
      <c r="L147" s="41">
        <v>38182</v>
      </c>
      <c r="M147" s="723">
        <v>3.044</v>
      </c>
      <c r="N147" s="28">
        <v>38182</v>
      </c>
      <c r="O147" s="723">
        <v>3.5714999999999999</v>
      </c>
      <c r="P147" s="28">
        <v>38182</v>
      </c>
      <c r="Q147" s="723">
        <v>4.1167999999999996</v>
      </c>
      <c r="R147" s="28">
        <v>38182</v>
      </c>
      <c r="S147" s="723">
        <v>4.3211000000000004</v>
      </c>
      <c r="T147" s="28">
        <v>38182</v>
      </c>
      <c r="U147" s="723">
        <v>4.6707000000000001</v>
      </c>
      <c r="V147" s="41">
        <v>38182</v>
      </c>
      <c r="W147" s="723">
        <v>3.3380000000000001</v>
      </c>
      <c r="X147" s="28">
        <v>38182</v>
      </c>
      <c r="Y147" s="723">
        <v>3.8780000000000001</v>
      </c>
      <c r="Z147" s="28">
        <v>38182</v>
      </c>
      <c r="AA147" s="723">
        <v>4.367</v>
      </c>
      <c r="AB147" s="28">
        <v>38182</v>
      </c>
      <c r="AC147" s="723">
        <v>4.5999999999999996</v>
      </c>
      <c r="AD147" s="28">
        <v>38182</v>
      </c>
      <c r="AE147" s="358">
        <v>4.9610000000000003</v>
      </c>
    </row>
    <row r="148" spans="1:31">
      <c r="A148" s="28">
        <v>38183</v>
      </c>
      <c r="B148" s="28">
        <v>38183</v>
      </c>
      <c r="C148" s="723">
        <v>3.048</v>
      </c>
      <c r="D148" s="28">
        <v>38183</v>
      </c>
      <c r="E148" s="723">
        <v>3.55</v>
      </c>
      <c r="F148" s="28">
        <v>38183</v>
      </c>
      <c r="G148" s="723">
        <v>4.0739999999999998</v>
      </c>
      <c r="H148" s="28">
        <v>38183</v>
      </c>
      <c r="I148" s="723">
        <v>4.2880000000000003</v>
      </c>
      <c r="J148" s="28">
        <v>38183</v>
      </c>
      <c r="K148" s="723">
        <v>4.6159999999999997</v>
      </c>
      <c r="L148" s="41">
        <v>38183</v>
      </c>
      <c r="M148" s="723">
        <v>3.0478999999999998</v>
      </c>
      <c r="N148" s="28">
        <v>38183</v>
      </c>
      <c r="O148" s="723">
        <v>3.5743</v>
      </c>
      <c r="P148" s="28">
        <v>38183</v>
      </c>
      <c r="Q148" s="723">
        <v>4.1178999999999997</v>
      </c>
      <c r="R148" s="28">
        <v>38183</v>
      </c>
      <c r="S148" s="723">
        <v>4.3212000000000002</v>
      </c>
      <c r="T148" s="28">
        <v>38183</v>
      </c>
      <c r="U148" s="723">
        <v>4.6719999999999997</v>
      </c>
      <c r="V148" s="41">
        <v>38183</v>
      </c>
      <c r="W148" s="723">
        <v>3.3420000000000001</v>
      </c>
      <c r="X148" s="28">
        <v>38183</v>
      </c>
      <c r="Y148" s="723">
        <v>3.8780000000000001</v>
      </c>
      <c r="Z148" s="28">
        <v>38183</v>
      </c>
      <c r="AA148" s="723">
        <v>4.3680000000000003</v>
      </c>
      <c r="AB148" s="28">
        <v>38183</v>
      </c>
      <c r="AC148" s="723">
        <v>4.5979999999999999</v>
      </c>
      <c r="AD148" s="28">
        <v>38183</v>
      </c>
      <c r="AE148" s="358">
        <v>4.96</v>
      </c>
    </row>
    <row r="149" spans="1:31">
      <c r="A149" s="28">
        <v>38184</v>
      </c>
      <c r="B149" s="28">
        <v>38184</v>
      </c>
      <c r="C149" s="723">
        <v>2.9680999999999997</v>
      </c>
      <c r="D149" s="28">
        <v>38184</v>
      </c>
      <c r="E149" s="723">
        <v>3.4746999999999999</v>
      </c>
      <c r="F149" s="28">
        <v>38184</v>
      </c>
      <c r="G149" s="723">
        <v>4.0053999999999998</v>
      </c>
      <c r="H149" s="28">
        <v>38184</v>
      </c>
      <c r="I149" s="723">
        <v>4.2243000000000004</v>
      </c>
      <c r="J149" s="28">
        <v>38184</v>
      </c>
      <c r="K149" s="723">
        <v>4.5601000000000003</v>
      </c>
      <c r="L149" s="41">
        <v>38184</v>
      </c>
      <c r="M149" s="723">
        <v>2.9735</v>
      </c>
      <c r="N149" s="28">
        <v>38184</v>
      </c>
      <c r="O149" s="723">
        <v>3.4967999999999999</v>
      </c>
      <c r="P149" s="28">
        <v>38184</v>
      </c>
      <c r="Q149" s="723">
        <v>4.0526999999999997</v>
      </c>
      <c r="R149" s="28">
        <v>38184</v>
      </c>
      <c r="S149" s="723">
        <v>4.2610999999999999</v>
      </c>
      <c r="T149" s="28">
        <v>38184</v>
      </c>
      <c r="U149" s="723">
        <v>4.6223000000000001</v>
      </c>
      <c r="V149" s="41">
        <v>38184</v>
      </c>
      <c r="W149" s="723">
        <v>3.2690000000000001</v>
      </c>
      <c r="X149" s="28">
        <v>38184</v>
      </c>
      <c r="Y149" s="723">
        <v>3.8069999999999999</v>
      </c>
      <c r="Z149" s="28">
        <v>38184</v>
      </c>
      <c r="AA149" s="723">
        <v>4.3040000000000003</v>
      </c>
      <c r="AB149" s="28">
        <v>38184</v>
      </c>
      <c r="AC149" s="723">
        <v>4.5440000000000005</v>
      </c>
      <c r="AD149" s="28">
        <v>38184</v>
      </c>
      <c r="AE149" s="358">
        <v>4.9169999999999998</v>
      </c>
    </row>
    <row r="150" spans="1:31">
      <c r="A150" s="28">
        <v>38187</v>
      </c>
      <c r="B150" s="28">
        <v>38187</v>
      </c>
      <c r="C150" s="723">
        <v>2.9687999999999999</v>
      </c>
      <c r="D150" s="28">
        <v>38187</v>
      </c>
      <c r="E150" s="723">
        <v>3.4807999999999999</v>
      </c>
      <c r="F150" s="28">
        <v>38187</v>
      </c>
      <c r="G150" s="723">
        <v>4.0105000000000004</v>
      </c>
      <c r="H150" s="28">
        <v>38187</v>
      </c>
      <c r="I150" s="723">
        <v>4.2293000000000003</v>
      </c>
      <c r="J150" s="28">
        <v>38187</v>
      </c>
      <c r="K150" s="723">
        <v>4.5823</v>
      </c>
      <c r="L150" s="41">
        <v>38187</v>
      </c>
      <c r="M150" s="723">
        <v>2.9740000000000002</v>
      </c>
      <c r="N150" s="28">
        <v>38187</v>
      </c>
      <c r="O150" s="723">
        <v>3.4984999999999999</v>
      </c>
      <c r="P150" s="28">
        <v>38187</v>
      </c>
      <c r="Q150" s="723">
        <v>4.0495000000000001</v>
      </c>
      <c r="R150" s="28">
        <v>38187</v>
      </c>
      <c r="S150" s="723">
        <v>4.2617000000000003</v>
      </c>
      <c r="T150" s="28">
        <v>38187</v>
      </c>
      <c r="U150" s="723">
        <v>4.6227</v>
      </c>
      <c r="V150" s="41">
        <v>38187</v>
      </c>
      <c r="W150" s="723">
        <v>3.262</v>
      </c>
      <c r="X150" s="28">
        <v>38187</v>
      </c>
      <c r="Y150" s="723">
        <v>3.8040000000000003</v>
      </c>
      <c r="Z150" s="28">
        <v>38187</v>
      </c>
      <c r="AA150" s="723">
        <v>4.3049999999999997</v>
      </c>
      <c r="AB150" s="28">
        <v>38187</v>
      </c>
      <c r="AC150" s="723">
        <v>4.5410000000000004</v>
      </c>
      <c r="AD150" s="28">
        <v>38187</v>
      </c>
      <c r="AE150" s="358">
        <v>4.9210000000000003</v>
      </c>
    </row>
    <row r="151" spans="1:31">
      <c r="A151" s="28">
        <v>38188</v>
      </c>
      <c r="B151" s="28">
        <v>38188</v>
      </c>
      <c r="C151" s="723">
        <v>2.9828999999999999</v>
      </c>
      <c r="D151" s="28">
        <v>38188</v>
      </c>
      <c r="E151" s="723">
        <v>3.4980000000000002</v>
      </c>
      <c r="F151" s="28">
        <v>38188</v>
      </c>
      <c r="G151" s="723">
        <v>4.0274000000000001</v>
      </c>
      <c r="H151" s="28">
        <v>38188</v>
      </c>
      <c r="I151" s="723">
        <v>4.2473999999999998</v>
      </c>
      <c r="J151" s="28">
        <v>38188</v>
      </c>
      <c r="K151" s="723">
        <v>4.5846999999999998</v>
      </c>
      <c r="L151" s="41">
        <v>38188</v>
      </c>
      <c r="M151" s="723">
        <v>2.9904999999999999</v>
      </c>
      <c r="N151" s="28">
        <v>38188</v>
      </c>
      <c r="O151" s="723">
        <v>3.5160999999999998</v>
      </c>
      <c r="P151" s="28">
        <v>38188</v>
      </c>
      <c r="Q151" s="723">
        <v>4.0688000000000004</v>
      </c>
      <c r="R151" s="28">
        <v>38188</v>
      </c>
      <c r="S151" s="723">
        <v>4.2786</v>
      </c>
      <c r="T151" s="28">
        <v>38188</v>
      </c>
      <c r="U151" s="723">
        <v>4.6383000000000001</v>
      </c>
      <c r="V151" s="41">
        <v>38188</v>
      </c>
      <c r="W151" s="723">
        <v>3.2709999999999999</v>
      </c>
      <c r="X151" s="28">
        <v>38188</v>
      </c>
      <c r="Y151" s="723">
        <v>3.8129999999999997</v>
      </c>
      <c r="Z151" s="28">
        <v>38188</v>
      </c>
      <c r="AA151" s="723">
        <v>4.32</v>
      </c>
      <c r="AB151" s="28">
        <v>38188</v>
      </c>
      <c r="AC151" s="723">
        <v>4.55</v>
      </c>
      <c r="AD151" s="28">
        <v>38188</v>
      </c>
      <c r="AE151" s="358">
        <v>4.9279999999999999</v>
      </c>
    </row>
    <row r="152" spans="1:31">
      <c r="A152" s="28">
        <v>38189</v>
      </c>
      <c r="B152" s="28">
        <v>38189</v>
      </c>
      <c r="C152" s="723">
        <v>3.0880000000000001</v>
      </c>
      <c r="D152" s="28">
        <v>38189</v>
      </c>
      <c r="E152" s="723">
        <v>3.59</v>
      </c>
      <c r="F152" s="28">
        <v>38189</v>
      </c>
      <c r="G152" s="723">
        <v>4.1050000000000004</v>
      </c>
      <c r="H152" s="28">
        <v>38189</v>
      </c>
      <c r="I152" s="723">
        <v>4.3159999999999998</v>
      </c>
      <c r="J152" s="28">
        <v>38189</v>
      </c>
      <c r="K152" s="723">
        <v>4.641</v>
      </c>
      <c r="L152" s="41">
        <v>38189</v>
      </c>
      <c r="M152" s="723">
        <v>3.0819000000000001</v>
      </c>
      <c r="N152" s="28">
        <v>38189</v>
      </c>
      <c r="O152" s="723">
        <v>3.6074999999999999</v>
      </c>
      <c r="P152" s="28">
        <v>38189</v>
      </c>
      <c r="Q152" s="723">
        <v>4.1436999999999999</v>
      </c>
      <c r="R152" s="28">
        <v>38189</v>
      </c>
      <c r="S152" s="723">
        <v>4.3475999999999999</v>
      </c>
      <c r="T152" s="28">
        <v>38189</v>
      </c>
      <c r="U152" s="723">
        <v>4.6970000000000001</v>
      </c>
      <c r="V152" s="41">
        <v>38189</v>
      </c>
      <c r="W152" s="723">
        <v>3.363</v>
      </c>
      <c r="X152" s="28">
        <v>38189</v>
      </c>
      <c r="Y152" s="723">
        <v>3.9009999999999998</v>
      </c>
      <c r="Z152" s="28">
        <v>38189</v>
      </c>
      <c r="AA152" s="723">
        <v>4.3959999999999999</v>
      </c>
      <c r="AB152" s="28">
        <v>38189</v>
      </c>
      <c r="AC152" s="723">
        <v>4.6109999999999998</v>
      </c>
      <c r="AD152" s="28">
        <v>38189</v>
      </c>
      <c r="AE152" s="358">
        <v>4.976</v>
      </c>
    </row>
    <row r="153" spans="1:31">
      <c r="A153" s="28">
        <v>38190</v>
      </c>
      <c r="B153" s="28">
        <v>38190</v>
      </c>
      <c r="C153" s="723">
        <v>3.0430000000000001</v>
      </c>
      <c r="D153" s="28">
        <v>38190</v>
      </c>
      <c r="E153" s="723">
        <v>3.5460000000000003</v>
      </c>
      <c r="F153" s="28">
        <v>38190</v>
      </c>
      <c r="G153" s="723">
        <v>4.0679999999999996</v>
      </c>
      <c r="H153" s="28">
        <v>38190</v>
      </c>
      <c r="I153" s="723">
        <v>4.2809999999999997</v>
      </c>
      <c r="J153" s="28">
        <v>38190</v>
      </c>
      <c r="K153" s="723">
        <v>4.6029999999999998</v>
      </c>
      <c r="L153" s="41">
        <v>38190</v>
      </c>
      <c r="M153" s="723">
        <v>3.0474000000000001</v>
      </c>
      <c r="N153" s="28">
        <v>38190</v>
      </c>
      <c r="O153" s="723">
        <v>3.5704000000000002</v>
      </c>
      <c r="P153" s="28">
        <v>38190</v>
      </c>
      <c r="Q153" s="723">
        <v>4.1124000000000001</v>
      </c>
      <c r="R153" s="28">
        <v>38190</v>
      </c>
      <c r="S153" s="723">
        <v>4.3141999999999996</v>
      </c>
      <c r="T153" s="28">
        <v>38190</v>
      </c>
      <c r="U153" s="723">
        <v>4.6623999999999999</v>
      </c>
      <c r="V153" s="41">
        <v>38190</v>
      </c>
      <c r="W153" s="723">
        <v>3.33</v>
      </c>
      <c r="X153" s="28">
        <v>38190</v>
      </c>
      <c r="Y153" s="723">
        <v>3.8719999999999999</v>
      </c>
      <c r="Z153" s="28">
        <v>38190</v>
      </c>
      <c r="AA153" s="723">
        <v>4.3659999999999997</v>
      </c>
      <c r="AB153" s="28">
        <v>38190</v>
      </c>
      <c r="AC153" s="723">
        <v>4.5789999999999997</v>
      </c>
      <c r="AD153" s="28">
        <v>38190</v>
      </c>
      <c r="AE153" s="358">
        <v>4.9390000000000001</v>
      </c>
    </row>
    <row r="154" spans="1:31">
      <c r="A154" s="28">
        <v>38191</v>
      </c>
      <c r="B154" s="28">
        <v>38191</v>
      </c>
      <c r="C154" s="723">
        <v>3.0611000000000002</v>
      </c>
      <c r="D154" s="28">
        <v>38191</v>
      </c>
      <c r="E154" s="723">
        <v>3.5686</v>
      </c>
      <c r="F154" s="28">
        <v>38191</v>
      </c>
      <c r="G154" s="723">
        <v>4.0682</v>
      </c>
      <c r="H154" s="28">
        <v>38191</v>
      </c>
      <c r="I154" s="723">
        <v>4.2831000000000001</v>
      </c>
      <c r="J154" s="28">
        <v>38191</v>
      </c>
      <c r="K154" s="723">
        <v>4.5921000000000003</v>
      </c>
      <c r="L154" s="41">
        <v>38191</v>
      </c>
      <c r="M154" s="723">
        <v>3.0642999999999998</v>
      </c>
      <c r="N154" s="28">
        <v>38191</v>
      </c>
      <c r="O154" s="723">
        <v>3.5823</v>
      </c>
      <c r="P154" s="28">
        <v>38191</v>
      </c>
      <c r="Q154" s="723">
        <v>4.1123000000000003</v>
      </c>
      <c r="R154" s="28">
        <v>38191</v>
      </c>
      <c r="S154" s="723">
        <v>4.3103999999999996</v>
      </c>
      <c r="T154" s="28">
        <v>38191</v>
      </c>
      <c r="U154" s="723">
        <v>4.6527000000000003</v>
      </c>
      <c r="V154" s="41">
        <v>38191</v>
      </c>
      <c r="W154" s="723">
        <v>3.3479999999999999</v>
      </c>
      <c r="X154" s="28">
        <v>38191</v>
      </c>
      <c r="Y154" s="723">
        <v>3.879</v>
      </c>
      <c r="Z154" s="28">
        <v>38191</v>
      </c>
      <c r="AA154" s="723">
        <v>4.3639999999999999</v>
      </c>
      <c r="AB154" s="28">
        <v>38191</v>
      </c>
      <c r="AC154" s="723">
        <v>4.569</v>
      </c>
      <c r="AD154" s="28">
        <v>38191</v>
      </c>
      <c r="AE154" s="358">
        <v>4.9290000000000003</v>
      </c>
    </row>
    <row r="155" spans="1:31">
      <c r="A155" s="28">
        <v>38194</v>
      </c>
      <c r="B155" s="28">
        <v>38194</v>
      </c>
      <c r="C155" s="723">
        <v>3.0950000000000002</v>
      </c>
      <c r="D155" s="28">
        <v>38194</v>
      </c>
      <c r="E155" s="723">
        <v>3.593</v>
      </c>
      <c r="F155" s="28">
        <v>38194</v>
      </c>
      <c r="G155" s="723">
        <v>4.0940000000000003</v>
      </c>
      <c r="H155" s="28">
        <v>38194</v>
      </c>
      <c r="I155" s="723">
        <v>4.3029999999999999</v>
      </c>
      <c r="J155" s="28">
        <v>38194</v>
      </c>
      <c r="K155" s="723">
        <v>4.617</v>
      </c>
      <c r="L155" s="41">
        <v>38194</v>
      </c>
      <c r="M155" s="723">
        <v>3.1032999999999999</v>
      </c>
      <c r="N155" s="28">
        <v>38194</v>
      </c>
      <c r="O155" s="723">
        <v>3.6198999999999999</v>
      </c>
      <c r="P155" s="28">
        <v>38194</v>
      </c>
      <c r="Q155" s="723">
        <v>4.1410999999999998</v>
      </c>
      <c r="R155" s="28">
        <v>38194</v>
      </c>
      <c r="S155" s="723">
        <v>4.3358999999999996</v>
      </c>
      <c r="T155" s="28">
        <v>38194</v>
      </c>
      <c r="U155" s="723">
        <v>4.6722000000000001</v>
      </c>
      <c r="V155" s="41">
        <v>38194</v>
      </c>
      <c r="W155" s="723">
        <v>3.375</v>
      </c>
      <c r="X155" s="28">
        <v>38194</v>
      </c>
      <c r="Y155" s="723">
        <v>3.9140000000000001</v>
      </c>
      <c r="Z155" s="28">
        <v>38194</v>
      </c>
      <c r="AA155" s="723">
        <v>4.3860000000000001</v>
      </c>
      <c r="AB155" s="28">
        <v>38194</v>
      </c>
      <c r="AC155" s="723">
        <v>4.5949999999999998</v>
      </c>
      <c r="AD155" s="28">
        <v>38194</v>
      </c>
      <c r="AE155" s="358">
        <v>4.952</v>
      </c>
    </row>
    <row r="156" spans="1:31">
      <c r="A156" s="28">
        <v>38195</v>
      </c>
      <c r="B156" s="28">
        <v>38195</v>
      </c>
      <c r="C156" s="723">
        <v>3.1206</v>
      </c>
      <c r="D156" s="28">
        <v>38195</v>
      </c>
      <c r="E156" s="723">
        <v>3.6179999999999999</v>
      </c>
      <c r="F156" s="28">
        <v>38195</v>
      </c>
      <c r="G156" s="723">
        <v>4.1153000000000004</v>
      </c>
      <c r="H156" s="28">
        <v>38195</v>
      </c>
      <c r="I156" s="723">
        <v>4.3216000000000001</v>
      </c>
      <c r="J156" s="28">
        <v>38195</v>
      </c>
      <c r="K156" s="723">
        <v>4.6329000000000002</v>
      </c>
      <c r="L156" s="41">
        <v>38195</v>
      </c>
      <c r="M156" s="723">
        <v>3.1286999999999998</v>
      </c>
      <c r="N156" s="28">
        <v>38195</v>
      </c>
      <c r="O156" s="723">
        <v>3.6442999999999999</v>
      </c>
      <c r="P156" s="28">
        <v>38195</v>
      </c>
      <c r="Q156" s="723">
        <v>4.1577000000000002</v>
      </c>
      <c r="R156" s="28">
        <v>38195</v>
      </c>
      <c r="S156" s="723">
        <v>4.3494000000000002</v>
      </c>
      <c r="T156" s="28">
        <v>38195</v>
      </c>
      <c r="U156" s="723">
        <v>4.6906999999999996</v>
      </c>
      <c r="V156" s="41">
        <v>38195</v>
      </c>
      <c r="W156" s="723">
        <v>3.4009999999999998</v>
      </c>
      <c r="X156" s="28">
        <v>38195</v>
      </c>
      <c r="Y156" s="723">
        <v>3.9340000000000002</v>
      </c>
      <c r="Z156" s="28">
        <v>38195</v>
      </c>
      <c r="AA156" s="723">
        <v>4.4050000000000002</v>
      </c>
      <c r="AB156" s="28">
        <v>38195</v>
      </c>
      <c r="AC156" s="723">
        <v>4.6109999999999998</v>
      </c>
      <c r="AD156" s="28">
        <v>38195</v>
      </c>
      <c r="AE156" s="358">
        <v>4.9649999999999999</v>
      </c>
    </row>
    <row r="157" spans="1:31">
      <c r="A157" s="28">
        <v>38196</v>
      </c>
      <c r="B157" s="28">
        <v>38196</v>
      </c>
      <c r="C157" s="723">
        <v>3.1223999999999998</v>
      </c>
      <c r="D157" s="28">
        <v>38196</v>
      </c>
      <c r="E157" s="723">
        <v>3.6347</v>
      </c>
      <c r="F157" s="28">
        <v>38196</v>
      </c>
      <c r="G157" s="723">
        <v>4.1261999999999999</v>
      </c>
      <c r="H157" s="28">
        <v>38196</v>
      </c>
      <c r="I157" s="723">
        <v>4.3308999999999997</v>
      </c>
      <c r="J157" s="28">
        <v>38196</v>
      </c>
      <c r="K157" s="723">
        <v>4.6418999999999997</v>
      </c>
      <c r="L157" s="41">
        <v>38196</v>
      </c>
      <c r="M157" s="723">
        <v>3.1315</v>
      </c>
      <c r="N157" s="28">
        <v>38196</v>
      </c>
      <c r="O157" s="723">
        <v>3.6494999999999997</v>
      </c>
      <c r="P157" s="28">
        <v>38196</v>
      </c>
      <c r="Q157" s="723">
        <v>4.1698000000000004</v>
      </c>
      <c r="R157" s="28">
        <v>38196</v>
      </c>
      <c r="S157" s="723">
        <v>4.3570000000000002</v>
      </c>
      <c r="T157" s="28">
        <v>38196</v>
      </c>
      <c r="U157" s="723">
        <v>4.6978</v>
      </c>
      <c r="V157" s="41">
        <v>38196</v>
      </c>
      <c r="W157" s="723">
        <v>3.3980000000000001</v>
      </c>
      <c r="X157" s="28">
        <v>38196</v>
      </c>
      <c r="Y157" s="723">
        <v>3.9319999999999999</v>
      </c>
      <c r="Z157" s="28">
        <v>38196</v>
      </c>
      <c r="AA157" s="723">
        <v>4.4109999999999996</v>
      </c>
      <c r="AB157" s="28">
        <v>38196</v>
      </c>
      <c r="AC157" s="723">
        <v>4.617</v>
      </c>
      <c r="AD157" s="28">
        <v>38196</v>
      </c>
      <c r="AE157" s="358">
        <v>4.976</v>
      </c>
    </row>
    <row r="158" spans="1:31">
      <c r="A158" s="28">
        <v>38197</v>
      </c>
      <c r="B158" s="28">
        <v>38197</v>
      </c>
      <c r="C158" s="723">
        <v>3.0989</v>
      </c>
      <c r="D158" s="28">
        <v>38197</v>
      </c>
      <c r="E158" s="723">
        <v>3.6076000000000001</v>
      </c>
      <c r="F158" s="28">
        <v>38197</v>
      </c>
      <c r="G158" s="723">
        <v>4.1025999999999998</v>
      </c>
      <c r="H158" s="28">
        <v>38197</v>
      </c>
      <c r="I158" s="723">
        <v>4.3079000000000001</v>
      </c>
      <c r="J158" s="28">
        <v>38197</v>
      </c>
      <c r="K158" s="723">
        <v>4.6239999999999997</v>
      </c>
      <c r="L158" s="41">
        <v>38197</v>
      </c>
      <c r="M158" s="723">
        <v>3.1067</v>
      </c>
      <c r="N158" s="28">
        <v>38197</v>
      </c>
      <c r="O158" s="723">
        <v>3.6219999999999999</v>
      </c>
      <c r="P158" s="28">
        <v>38197</v>
      </c>
      <c r="Q158" s="723">
        <v>4.1437999999999997</v>
      </c>
      <c r="R158" s="28">
        <v>38197</v>
      </c>
      <c r="S158" s="723">
        <v>4.3331</v>
      </c>
      <c r="T158" s="28">
        <v>38197</v>
      </c>
      <c r="U158" s="723">
        <v>4.6777999999999995</v>
      </c>
      <c r="V158" s="41">
        <v>38197</v>
      </c>
      <c r="W158" s="723">
        <v>3.3759999999999999</v>
      </c>
      <c r="X158" s="28">
        <v>38197</v>
      </c>
      <c r="Y158" s="723">
        <v>3.907</v>
      </c>
      <c r="Z158" s="28">
        <v>38197</v>
      </c>
      <c r="AA158" s="723">
        <v>4.391</v>
      </c>
      <c r="AB158" s="28">
        <v>38197</v>
      </c>
      <c r="AC158" s="723">
        <v>4.6020000000000003</v>
      </c>
      <c r="AD158" s="28">
        <v>38197</v>
      </c>
      <c r="AE158" s="358">
        <v>4.9660000000000002</v>
      </c>
    </row>
    <row r="159" spans="1:31">
      <c r="A159" s="28">
        <v>38198</v>
      </c>
      <c r="B159" s="28">
        <v>38198</v>
      </c>
      <c r="C159" s="723">
        <v>3.0491000000000001</v>
      </c>
      <c r="D159" s="28">
        <v>38198</v>
      </c>
      <c r="E159" s="723">
        <v>3.5583999999999998</v>
      </c>
      <c r="F159" s="28">
        <v>38198</v>
      </c>
      <c r="G159" s="723">
        <v>4.0595999999999997</v>
      </c>
      <c r="H159" s="28">
        <v>38198</v>
      </c>
      <c r="I159" s="723">
        <v>4.2396000000000003</v>
      </c>
      <c r="J159" s="28">
        <v>38198</v>
      </c>
      <c r="K159" s="723">
        <v>4.5559000000000003</v>
      </c>
      <c r="L159" s="41">
        <v>38198</v>
      </c>
      <c r="M159" s="723">
        <v>3.0329000000000002</v>
      </c>
      <c r="N159" s="28">
        <v>38198</v>
      </c>
      <c r="O159" s="723">
        <v>3.5537000000000001</v>
      </c>
      <c r="P159" s="28">
        <v>38198</v>
      </c>
      <c r="Q159" s="723">
        <v>4.0838999999999999</v>
      </c>
      <c r="R159" s="28">
        <v>38198</v>
      </c>
      <c r="S159" s="723">
        <v>4.2760999999999996</v>
      </c>
      <c r="T159" s="28">
        <v>38198</v>
      </c>
      <c r="U159" s="723">
        <v>4.6251999999999995</v>
      </c>
      <c r="V159" s="41">
        <v>38198</v>
      </c>
      <c r="W159" s="723">
        <v>3.3109999999999999</v>
      </c>
      <c r="X159" s="28">
        <v>38198</v>
      </c>
      <c r="Y159" s="723">
        <v>3.8410000000000002</v>
      </c>
      <c r="Z159" s="28">
        <v>38198</v>
      </c>
      <c r="AA159" s="723">
        <v>4.335</v>
      </c>
      <c r="AB159" s="28">
        <v>38198</v>
      </c>
      <c r="AC159" s="723">
        <v>4.548</v>
      </c>
      <c r="AD159" s="28">
        <v>38198</v>
      </c>
      <c r="AE159" s="358">
        <v>4.9160000000000004</v>
      </c>
    </row>
    <row r="160" spans="1:31">
      <c r="A160" s="28">
        <v>38201</v>
      </c>
      <c r="B160" s="28">
        <v>38201</v>
      </c>
      <c r="C160" s="723">
        <v>3.0348999999999999</v>
      </c>
      <c r="D160" s="28">
        <v>38201</v>
      </c>
      <c r="E160" s="723">
        <v>3.5385999999999997</v>
      </c>
      <c r="F160" s="28">
        <v>38201</v>
      </c>
      <c r="G160" s="723">
        <v>4.0437000000000003</v>
      </c>
      <c r="H160" s="28">
        <v>38201</v>
      </c>
      <c r="I160" s="723">
        <v>4.2255000000000003</v>
      </c>
      <c r="J160" s="28">
        <v>38201</v>
      </c>
      <c r="K160" s="723">
        <v>4.5527999999999995</v>
      </c>
      <c r="L160" s="41">
        <v>38201</v>
      </c>
      <c r="M160" s="723">
        <v>3.0085999999999999</v>
      </c>
      <c r="N160" s="28">
        <v>38201</v>
      </c>
      <c r="O160" s="723">
        <v>3.5303</v>
      </c>
      <c r="P160" s="28">
        <v>38201</v>
      </c>
      <c r="Q160" s="723">
        <v>4.0627000000000004</v>
      </c>
      <c r="R160" s="28">
        <v>38201</v>
      </c>
      <c r="S160" s="723">
        <v>4.2620000000000005</v>
      </c>
      <c r="T160" s="28">
        <v>38201</v>
      </c>
      <c r="U160" s="723">
        <v>4.6120999999999999</v>
      </c>
      <c r="V160" s="41">
        <v>38201</v>
      </c>
      <c r="W160" s="723">
        <v>3.286</v>
      </c>
      <c r="X160" s="28">
        <v>38201</v>
      </c>
      <c r="Y160" s="723">
        <v>3.806</v>
      </c>
      <c r="Z160" s="28">
        <v>38201</v>
      </c>
      <c r="AA160" s="723">
        <v>4.3120000000000003</v>
      </c>
      <c r="AB160" s="28">
        <v>38201</v>
      </c>
      <c r="AC160" s="723">
        <v>4.5280000000000005</v>
      </c>
      <c r="AD160" s="28">
        <v>38201</v>
      </c>
      <c r="AE160" s="358">
        <v>4.8979999999999997</v>
      </c>
    </row>
    <row r="161" spans="1:31">
      <c r="A161" s="28">
        <v>38202</v>
      </c>
      <c r="B161" s="28">
        <v>38202</v>
      </c>
      <c r="C161" s="723">
        <v>3.004</v>
      </c>
      <c r="D161" s="28">
        <v>38202</v>
      </c>
      <c r="E161" s="723">
        <v>3.5030000000000001</v>
      </c>
      <c r="F161" s="28">
        <v>38202</v>
      </c>
      <c r="G161" s="723">
        <v>4.0119999999999996</v>
      </c>
      <c r="H161" s="28">
        <v>38202</v>
      </c>
      <c r="I161" s="723">
        <v>4.2149999999999999</v>
      </c>
      <c r="J161" s="28">
        <v>38202</v>
      </c>
      <c r="K161" s="723">
        <v>4.548</v>
      </c>
      <c r="L161" s="41">
        <v>38202</v>
      </c>
      <c r="M161" s="723">
        <v>3.0057</v>
      </c>
      <c r="N161" s="28">
        <v>38202</v>
      </c>
      <c r="O161" s="723">
        <v>3.524</v>
      </c>
      <c r="P161" s="28">
        <v>38202</v>
      </c>
      <c r="Q161" s="723">
        <v>4.0545999999999998</v>
      </c>
      <c r="R161" s="28">
        <v>38202</v>
      </c>
      <c r="S161" s="723">
        <v>4.2545999999999999</v>
      </c>
      <c r="T161" s="28">
        <v>38202</v>
      </c>
      <c r="U161" s="723">
        <v>4.6018999999999997</v>
      </c>
      <c r="V161" s="41">
        <v>38202</v>
      </c>
      <c r="W161" s="723">
        <v>3.282</v>
      </c>
      <c r="X161" s="28">
        <v>38202</v>
      </c>
      <c r="Y161" s="723">
        <v>3.8239999999999998</v>
      </c>
      <c r="Z161" s="28">
        <v>38202</v>
      </c>
      <c r="AA161" s="723">
        <v>4.3120000000000003</v>
      </c>
      <c r="AB161" s="28">
        <v>38202</v>
      </c>
      <c r="AC161" s="723">
        <v>4.54</v>
      </c>
      <c r="AD161" s="28">
        <v>38202</v>
      </c>
      <c r="AE161" s="358">
        <v>4.9130000000000003</v>
      </c>
    </row>
    <row r="162" spans="1:31">
      <c r="A162" s="28">
        <v>38203</v>
      </c>
      <c r="B162" s="28">
        <v>38203</v>
      </c>
      <c r="C162" s="723">
        <v>2.9876</v>
      </c>
      <c r="D162" s="28">
        <v>38203</v>
      </c>
      <c r="E162" s="723">
        <v>3.4950999999999999</v>
      </c>
      <c r="F162" s="28">
        <v>38203</v>
      </c>
      <c r="G162" s="723">
        <v>3.9971999999999999</v>
      </c>
      <c r="H162" s="28">
        <v>38203</v>
      </c>
      <c r="I162" s="723">
        <v>4.2032999999999996</v>
      </c>
      <c r="J162" s="28">
        <v>38203</v>
      </c>
      <c r="K162" s="723">
        <v>4.5335999999999999</v>
      </c>
      <c r="L162" s="41">
        <v>38203</v>
      </c>
      <c r="M162" s="723">
        <v>2.9915000000000003</v>
      </c>
      <c r="N162" s="28">
        <v>38203</v>
      </c>
      <c r="O162" s="723">
        <v>3.5023</v>
      </c>
      <c r="P162" s="28">
        <v>38203</v>
      </c>
      <c r="Q162" s="723">
        <v>4.0389999999999997</v>
      </c>
      <c r="R162" s="28">
        <v>38203</v>
      </c>
      <c r="S162" s="723">
        <v>4.2389999999999999</v>
      </c>
      <c r="T162" s="28">
        <v>38203</v>
      </c>
      <c r="U162" s="723">
        <v>4.5872000000000002</v>
      </c>
      <c r="V162" s="41">
        <v>38203</v>
      </c>
      <c r="W162" s="723">
        <v>3.2650000000000001</v>
      </c>
      <c r="X162" s="28">
        <v>38203</v>
      </c>
      <c r="Y162" s="723">
        <v>3.806</v>
      </c>
      <c r="Z162" s="28">
        <v>38203</v>
      </c>
      <c r="AA162" s="723">
        <v>4.2969999999999997</v>
      </c>
      <c r="AB162" s="28">
        <v>38203</v>
      </c>
      <c r="AC162" s="723">
        <v>4.5199999999999996</v>
      </c>
      <c r="AD162" s="28">
        <v>38203</v>
      </c>
      <c r="AE162" s="358">
        <v>4.9050000000000002</v>
      </c>
    </row>
    <row r="163" spans="1:31">
      <c r="A163" s="28">
        <v>38204</v>
      </c>
      <c r="B163" s="28">
        <v>38204</v>
      </c>
      <c r="C163" s="723">
        <v>2.9534000000000002</v>
      </c>
      <c r="D163" s="28">
        <v>38204</v>
      </c>
      <c r="E163" s="723">
        <v>3.46</v>
      </c>
      <c r="F163" s="28">
        <v>38204</v>
      </c>
      <c r="G163" s="723">
        <v>3.9679000000000002</v>
      </c>
      <c r="H163" s="28">
        <v>38204</v>
      </c>
      <c r="I163" s="723">
        <v>4.1774000000000004</v>
      </c>
      <c r="J163" s="28">
        <v>38204</v>
      </c>
      <c r="K163" s="723">
        <v>4.5102000000000002</v>
      </c>
      <c r="L163" s="41">
        <v>38204</v>
      </c>
      <c r="M163" s="723">
        <v>2.9572000000000003</v>
      </c>
      <c r="N163" s="28">
        <v>38204</v>
      </c>
      <c r="O163" s="723">
        <v>3.4656000000000002</v>
      </c>
      <c r="P163" s="28">
        <v>38204</v>
      </c>
      <c r="Q163" s="723">
        <v>4.0091000000000001</v>
      </c>
      <c r="R163" s="28">
        <v>38204</v>
      </c>
      <c r="S163" s="723">
        <v>4.2138999999999998</v>
      </c>
      <c r="T163" s="28">
        <v>38204</v>
      </c>
      <c r="U163" s="723">
        <v>4.5616000000000003</v>
      </c>
      <c r="V163" s="41">
        <v>38204</v>
      </c>
      <c r="W163" s="723">
        <v>3.2330000000000001</v>
      </c>
      <c r="X163" s="28">
        <v>38204</v>
      </c>
      <c r="Y163" s="723">
        <v>3.7759999999999998</v>
      </c>
      <c r="Z163" s="28">
        <v>38204</v>
      </c>
      <c r="AA163" s="723">
        <v>4.2679999999999998</v>
      </c>
      <c r="AB163" s="28">
        <v>38204</v>
      </c>
      <c r="AC163" s="723">
        <v>4.4980000000000002</v>
      </c>
      <c r="AD163" s="28">
        <v>38204</v>
      </c>
      <c r="AE163" s="358">
        <v>4.88</v>
      </c>
    </row>
    <row r="164" spans="1:31">
      <c r="A164" s="28">
        <v>38205</v>
      </c>
      <c r="B164" s="28">
        <v>38205</v>
      </c>
      <c r="C164" s="723">
        <v>2.86</v>
      </c>
      <c r="D164" s="28">
        <v>38205</v>
      </c>
      <c r="E164" s="723">
        <v>3.3529999999999998</v>
      </c>
      <c r="F164" s="28">
        <v>38205</v>
      </c>
      <c r="G164" s="723">
        <v>3.8890000000000002</v>
      </c>
      <c r="H164" s="28">
        <v>38205</v>
      </c>
      <c r="I164" s="723">
        <v>4.1079999999999997</v>
      </c>
      <c r="J164" s="28">
        <v>38205</v>
      </c>
      <c r="K164" s="723">
        <v>4.4489999999999998</v>
      </c>
      <c r="L164" s="41">
        <v>38205</v>
      </c>
      <c r="M164" s="723">
        <v>2.8687</v>
      </c>
      <c r="N164" s="28">
        <v>38205</v>
      </c>
      <c r="O164" s="723">
        <v>3.3742999999999999</v>
      </c>
      <c r="P164" s="28">
        <v>38205</v>
      </c>
      <c r="Q164" s="723">
        <v>3.9302999999999999</v>
      </c>
      <c r="R164" s="28">
        <v>38205</v>
      </c>
      <c r="S164" s="723">
        <v>4.141</v>
      </c>
      <c r="T164" s="28">
        <v>38205</v>
      </c>
      <c r="U164" s="723">
        <v>4.4981999999999998</v>
      </c>
      <c r="V164" s="41">
        <v>38205</v>
      </c>
      <c r="W164" s="723">
        <v>3.1453000000000002</v>
      </c>
      <c r="X164" s="28">
        <v>38205</v>
      </c>
      <c r="Y164" s="723">
        <v>3.6808999999999998</v>
      </c>
      <c r="Z164" s="28">
        <v>38205</v>
      </c>
      <c r="AA164" s="723">
        <v>4.1856</v>
      </c>
      <c r="AB164" s="28">
        <v>38205</v>
      </c>
      <c r="AC164" s="723">
        <v>4.4207999999999998</v>
      </c>
      <c r="AD164" s="28">
        <v>38205</v>
      </c>
      <c r="AE164" s="358">
        <v>4.8109000000000002</v>
      </c>
    </row>
    <row r="165" spans="1:31">
      <c r="A165" s="28">
        <v>38208</v>
      </c>
      <c r="B165" s="28">
        <v>38208</v>
      </c>
      <c r="C165" s="723">
        <v>2.8689999999999998</v>
      </c>
      <c r="D165" s="28">
        <v>38208</v>
      </c>
      <c r="E165" s="723">
        <v>3.3679999999999999</v>
      </c>
      <c r="F165" s="28">
        <v>38208</v>
      </c>
      <c r="G165" s="723">
        <v>3.899</v>
      </c>
      <c r="H165" s="28">
        <v>38208</v>
      </c>
      <c r="I165" s="723">
        <v>4.1120000000000001</v>
      </c>
      <c r="J165" s="28">
        <v>38208</v>
      </c>
      <c r="K165" s="723">
        <v>4.4539999999999997</v>
      </c>
      <c r="L165" s="41">
        <v>38208</v>
      </c>
      <c r="M165" s="723">
        <v>2.8809</v>
      </c>
      <c r="N165" s="28">
        <v>38208</v>
      </c>
      <c r="O165" s="723">
        <v>3.3833000000000002</v>
      </c>
      <c r="P165" s="28">
        <v>38208</v>
      </c>
      <c r="Q165" s="723">
        <v>3.9361999999999999</v>
      </c>
      <c r="R165" s="28">
        <v>38208</v>
      </c>
      <c r="S165" s="723">
        <v>4.1475</v>
      </c>
      <c r="T165" s="28">
        <v>38208</v>
      </c>
      <c r="U165" s="723">
        <v>4.5049000000000001</v>
      </c>
      <c r="V165" s="41">
        <v>38208</v>
      </c>
      <c r="W165" s="723">
        <v>3.1509999999999998</v>
      </c>
      <c r="X165" s="28">
        <v>38208</v>
      </c>
      <c r="Y165" s="723">
        <v>3.6920000000000002</v>
      </c>
      <c r="Z165" s="28">
        <v>38208</v>
      </c>
      <c r="AA165" s="723">
        <v>4.1879999999999997</v>
      </c>
      <c r="AB165" s="28">
        <v>38208</v>
      </c>
      <c r="AC165" s="723">
        <v>4.423</v>
      </c>
      <c r="AD165" s="28">
        <v>38208</v>
      </c>
      <c r="AE165" s="358">
        <v>4.8150000000000004</v>
      </c>
    </row>
    <row r="166" spans="1:31">
      <c r="A166" s="28">
        <v>38209</v>
      </c>
      <c r="B166" s="28">
        <v>38209</v>
      </c>
      <c r="C166" s="723">
        <v>2.8669000000000002</v>
      </c>
      <c r="D166" s="28">
        <v>38209</v>
      </c>
      <c r="E166" s="723">
        <v>3.3519999999999999</v>
      </c>
      <c r="F166" s="28">
        <v>38209</v>
      </c>
      <c r="G166" s="723">
        <v>3.88</v>
      </c>
      <c r="H166" s="28">
        <v>38209</v>
      </c>
      <c r="I166" s="723">
        <v>4.0955000000000004</v>
      </c>
      <c r="J166" s="28">
        <v>38209</v>
      </c>
      <c r="K166" s="723">
        <v>4.4390000000000001</v>
      </c>
      <c r="L166" s="41">
        <v>38209</v>
      </c>
      <c r="M166" s="723">
        <v>2.8765000000000001</v>
      </c>
      <c r="N166" s="28">
        <v>38209</v>
      </c>
      <c r="O166" s="723">
        <v>3.3746</v>
      </c>
      <c r="P166" s="28">
        <v>38209</v>
      </c>
      <c r="Q166" s="723">
        <v>3.9239000000000002</v>
      </c>
      <c r="R166" s="28">
        <v>38209</v>
      </c>
      <c r="S166" s="723">
        <v>4.1348000000000003</v>
      </c>
      <c r="T166" s="28">
        <v>38209</v>
      </c>
      <c r="U166" s="723">
        <v>4.4946999999999999</v>
      </c>
      <c r="V166" s="41">
        <v>38209</v>
      </c>
      <c r="W166" s="723">
        <v>3.1457999999999999</v>
      </c>
      <c r="X166" s="28">
        <v>38209</v>
      </c>
      <c r="Y166" s="723">
        <v>3.6920000000000002</v>
      </c>
      <c r="Z166" s="28">
        <v>38209</v>
      </c>
      <c r="AA166" s="723">
        <v>4.1769999999999996</v>
      </c>
      <c r="AB166" s="28">
        <v>38209</v>
      </c>
      <c r="AC166" s="723">
        <v>4.407</v>
      </c>
      <c r="AD166" s="28">
        <v>38209</v>
      </c>
      <c r="AE166" s="358">
        <v>4.7960000000000003</v>
      </c>
    </row>
    <row r="167" spans="1:31">
      <c r="A167" s="28">
        <v>38210</v>
      </c>
      <c r="B167" s="28">
        <v>38210</v>
      </c>
      <c r="C167" s="723">
        <v>2.8959000000000001</v>
      </c>
      <c r="D167" s="28">
        <v>38210</v>
      </c>
      <c r="E167" s="723">
        <v>3.4024999999999999</v>
      </c>
      <c r="F167" s="28">
        <v>38210</v>
      </c>
      <c r="G167" s="723">
        <v>3.9154</v>
      </c>
      <c r="H167" s="28">
        <v>38210</v>
      </c>
      <c r="I167" s="723">
        <v>4.1391999999999998</v>
      </c>
      <c r="J167" s="28">
        <v>38210</v>
      </c>
      <c r="K167" s="723">
        <v>4.4702000000000002</v>
      </c>
      <c r="L167" s="41">
        <v>38210</v>
      </c>
      <c r="M167" s="723">
        <v>2.9041999999999999</v>
      </c>
      <c r="N167" s="28">
        <v>38210</v>
      </c>
      <c r="O167" s="723">
        <v>3.4152</v>
      </c>
      <c r="P167" s="28">
        <v>38210</v>
      </c>
      <c r="Q167" s="723">
        <v>3.9550000000000001</v>
      </c>
      <c r="R167" s="28">
        <v>38210</v>
      </c>
      <c r="S167" s="723">
        <v>4.1643999999999997</v>
      </c>
      <c r="T167" s="28">
        <v>38210</v>
      </c>
      <c r="U167" s="723">
        <v>4.5198999999999998</v>
      </c>
      <c r="V167" s="41">
        <v>38210</v>
      </c>
      <c r="W167" s="723">
        <v>3.169</v>
      </c>
      <c r="X167" s="28">
        <v>38210</v>
      </c>
      <c r="Y167" s="723">
        <v>3.7069999999999999</v>
      </c>
      <c r="Z167" s="28">
        <v>38210</v>
      </c>
      <c r="AA167" s="723">
        <v>4.202</v>
      </c>
      <c r="AB167" s="28">
        <v>38210</v>
      </c>
      <c r="AC167" s="723">
        <v>4.4349999999999996</v>
      </c>
      <c r="AD167" s="28">
        <v>38210</v>
      </c>
      <c r="AE167" s="358">
        <v>4.8159999999999998</v>
      </c>
    </row>
    <row r="168" spans="1:31">
      <c r="A168" s="28">
        <v>38211</v>
      </c>
      <c r="B168" s="28">
        <v>38211</v>
      </c>
      <c r="C168" s="723">
        <v>2.8757999999999999</v>
      </c>
      <c r="D168" s="28">
        <v>38211</v>
      </c>
      <c r="E168" s="723">
        <v>3.3774000000000002</v>
      </c>
      <c r="F168" s="28">
        <v>38211</v>
      </c>
      <c r="G168" s="723">
        <v>3.8942999999999999</v>
      </c>
      <c r="H168" s="28">
        <v>38211</v>
      </c>
      <c r="I168" s="723">
        <v>4.1178999999999997</v>
      </c>
      <c r="J168" s="28">
        <v>38211</v>
      </c>
      <c r="K168" s="723">
        <v>4.4490999999999996</v>
      </c>
      <c r="L168" s="41">
        <v>38211</v>
      </c>
      <c r="M168" s="723">
        <v>2.8845000000000001</v>
      </c>
      <c r="N168" s="28">
        <v>38211</v>
      </c>
      <c r="O168" s="723">
        <v>3.3938999999999999</v>
      </c>
      <c r="P168" s="28">
        <v>38211</v>
      </c>
      <c r="Q168" s="723">
        <v>3.9348000000000001</v>
      </c>
      <c r="R168" s="28">
        <v>38211</v>
      </c>
      <c r="S168" s="723">
        <v>4.1447000000000003</v>
      </c>
      <c r="T168" s="28">
        <v>38211</v>
      </c>
      <c r="U168" s="723">
        <v>4.4974999999999996</v>
      </c>
      <c r="V168" s="41">
        <v>38211</v>
      </c>
      <c r="W168" s="723">
        <v>3.1619999999999999</v>
      </c>
      <c r="X168" s="28">
        <v>38211</v>
      </c>
      <c r="Y168" s="723">
        <v>3.7010000000000001</v>
      </c>
      <c r="Z168" s="28">
        <v>38211</v>
      </c>
      <c r="AA168" s="723">
        <v>4.1950000000000003</v>
      </c>
      <c r="AB168" s="28">
        <v>38211</v>
      </c>
      <c r="AC168" s="723">
        <v>4.4160000000000004</v>
      </c>
      <c r="AD168" s="28">
        <v>38211</v>
      </c>
      <c r="AE168" s="358">
        <v>4.8360000000000003</v>
      </c>
    </row>
    <row r="169" spans="1:31">
      <c r="A169" s="28">
        <v>38212</v>
      </c>
      <c r="B169" s="28">
        <v>38212</v>
      </c>
      <c r="C169" s="723">
        <v>2.8452000000000002</v>
      </c>
      <c r="D169" s="28">
        <v>38212</v>
      </c>
      <c r="E169" s="723">
        <v>3.3464</v>
      </c>
      <c r="F169" s="28">
        <v>38212</v>
      </c>
      <c r="G169" s="723">
        <v>3.8715000000000002</v>
      </c>
      <c r="H169" s="28">
        <v>38212</v>
      </c>
      <c r="I169" s="723">
        <v>4.0955000000000004</v>
      </c>
      <c r="J169" s="28">
        <v>38212</v>
      </c>
      <c r="K169" s="723">
        <v>4.4394</v>
      </c>
      <c r="L169" s="41">
        <v>38212</v>
      </c>
      <c r="M169" s="723">
        <v>2.8513999999999999</v>
      </c>
      <c r="N169" s="28">
        <v>38212</v>
      </c>
      <c r="O169" s="723">
        <v>3.3624999999999998</v>
      </c>
      <c r="P169" s="28">
        <v>38212</v>
      </c>
      <c r="Q169" s="723">
        <v>3.9123000000000001</v>
      </c>
      <c r="R169" s="28">
        <v>38212</v>
      </c>
      <c r="S169" s="723">
        <v>4.1233000000000004</v>
      </c>
      <c r="T169" s="28">
        <v>38212</v>
      </c>
      <c r="U169" s="723">
        <v>4.4802</v>
      </c>
      <c r="V169" s="41">
        <v>38212</v>
      </c>
      <c r="W169" s="723">
        <v>3.125</v>
      </c>
      <c r="X169" s="28">
        <v>38212</v>
      </c>
      <c r="Y169" s="723">
        <v>3.6520000000000001</v>
      </c>
      <c r="Z169" s="28">
        <v>38212</v>
      </c>
      <c r="AA169" s="723">
        <v>4.1589999999999998</v>
      </c>
      <c r="AB169" s="28">
        <v>38212</v>
      </c>
      <c r="AC169" s="723">
        <v>4.3940000000000001</v>
      </c>
      <c r="AD169" s="28">
        <v>38212</v>
      </c>
      <c r="AE169" s="358">
        <v>4.8159999999999998</v>
      </c>
    </row>
    <row r="170" spans="1:31">
      <c r="A170" s="28">
        <v>38215</v>
      </c>
      <c r="B170" s="28">
        <v>38215</v>
      </c>
      <c r="C170" s="723">
        <v>2.8839999999999999</v>
      </c>
      <c r="D170" s="28">
        <v>38215</v>
      </c>
      <c r="E170" s="723">
        <v>3.3919999999999999</v>
      </c>
      <c r="F170" s="28">
        <v>38215</v>
      </c>
      <c r="G170" s="723">
        <v>3.9140000000000001</v>
      </c>
      <c r="H170" s="28">
        <v>38215</v>
      </c>
      <c r="I170" s="723">
        <v>4.1260000000000003</v>
      </c>
      <c r="J170" s="28">
        <v>38215</v>
      </c>
      <c r="K170" s="723">
        <v>4.4640000000000004</v>
      </c>
      <c r="L170" s="41">
        <v>38215</v>
      </c>
      <c r="M170" s="723">
        <v>2.8910999999999998</v>
      </c>
      <c r="N170" s="28">
        <v>38215</v>
      </c>
      <c r="O170" s="723">
        <v>3.4068999999999998</v>
      </c>
      <c r="P170" s="28">
        <v>38215</v>
      </c>
      <c r="Q170" s="723">
        <v>3.9546999999999999</v>
      </c>
      <c r="R170" s="28">
        <v>38215</v>
      </c>
      <c r="S170" s="723">
        <v>4.1652000000000005</v>
      </c>
      <c r="T170" s="28">
        <v>38215</v>
      </c>
      <c r="U170" s="723">
        <v>4.5194999999999999</v>
      </c>
      <c r="V170" s="41">
        <v>38215</v>
      </c>
      <c r="W170" s="723">
        <v>3.1640000000000001</v>
      </c>
      <c r="X170" s="28">
        <v>38215</v>
      </c>
      <c r="Y170" s="723">
        <v>3.702</v>
      </c>
      <c r="Z170" s="28">
        <v>38215</v>
      </c>
      <c r="AA170" s="723">
        <v>4.1959999999999997</v>
      </c>
      <c r="AB170" s="28">
        <v>38215</v>
      </c>
      <c r="AC170" s="723">
        <v>4.4329999999999998</v>
      </c>
      <c r="AD170" s="28">
        <v>38215</v>
      </c>
      <c r="AE170" s="358">
        <v>4.8540000000000001</v>
      </c>
    </row>
    <row r="171" spans="1:31">
      <c r="A171" s="28">
        <v>38216</v>
      </c>
      <c r="B171" s="28">
        <v>38216</v>
      </c>
      <c r="C171" s="723">
        <v>2.8628999999999998</v>
      </c>
      <c r="D171" s="28">
        <v>38216</v>
      </c>
      <c r="E171" s="723">
        <v>3.3702999999999999</v>
      </c>
      <c r="F171" s="28">
        <v>38216</v>
      </c>
      <c r="G171" s="723">
        <v>3.8933</v>
      </c>
      <c r="H171" s="28">
        <v>38216</v>
      </c>
      <c r="I171" s="723">
        <v>4.1052</v>
      </c>
      <c r="J171" s="28">
        <v>38216</v>
      </c>
      <c r="K171" s="723">
        <v>4.4516999999999998</v>
      </c>
      <c r="L171" s="41">
        <v>38216</v>
      </c>
      <c r="M171" s="723">
        <v>2.8698000000000001</v>
      </c>
      <c r="N171" s="28">
        <v>38216</v>
      </c>
      <c r="O171" s="723">
        <v>3.3837000000000002</v>
      </c>
      <c r="P171" s="28">
        <v>38216</v>
      </c>
      <c r="Q171" s="723">
        <v>3.9340999999999999</v>
      </c>
      <c r="R171" s="28">
        <v>38216</v>
      </c>
      <c r="S171" s="723">
        <v>4.1424000000000003</v>
      </c>
      <c r="T171" s="28">
        <v>38216</v>
      </c>
      <c r="U171" s="723">
        <v>4.5016999999999996</v>
      </c>
      <c r="V171" s="41">
        <v>38216</v>
      </c>
      <c r="W171" s="723">
        <v>3.1390000000000002</v>
      </c>
      <c r="X171" s="28">
        <v>38216</v>
      </c>
      <c r="Y171" s="723">
        <v>3.6680000000000001</v>
      </c>
      <c r="Z171" s="28">
        <v>38216</v>
      </c>
      <c r="AA171" s="723">
        <v>4.1669999999999998</v>
      </c>
      <c r="AB171" s="28">
        <v>38216</v>
      </c>
      <c r="AC171" s="723">
        <v>4.4039999999999999</v>
      </c>
      <c r="AD171" s="28">
        <v>38216</v>
      </c>
      <c r="AE171" s="358">
        <v>4.8230000000000004</v>
      </c>
    </row>
    <row r="172" spans="1:31">
      <c r="A172" s="28">
        <v>38217</v>
      </c>
      <c r="B172" s="28">
        <v>38217</v>
      </c>
      <c r="C172" s="723">
        <v>2.8740000000000001</v>
      </c>
      <c r="D172" s="28">
        <v>38217</v>
      </c>
      <c r="E172" s="723">
        <v>3.375</v>
      </c>
      <c r="F172" s="28">
        <v>38217</v>
      </c>
      <c r="G172" s="723">
        <v>3.9089999999999998</v>
      </c>
      <c r="H172" s="28">
        <v>38217</v>
      </c>
      <c r="I172" s="723">
        <v>4.1310000000000002</v>
      </c>
      <c r="J172" s="28">
        <v>38217</v>
      </c>
      <c r="K172" s="723">
        <v>4.4649999999999999</v>
      </c>
      <c r="L172" s="41">
        <v>38217</v>
      </c>
      <c r="M172" s="723">
        <v>2.8845000000000001</v>
      </c>
      <c r="N172" s="28">
        <v>38217</v>
      </c>
      <c r="O172" s="723">
        <v>3.3963999999999999</v>
      </c>
      <c r="P172" s="28">
        <v>38217</v>
      </c>
      <c r="Q172" s="723">
        <v>3.9483999999999999</v>
      </c>
      <c r="R172" s="28">
        <v>38217</v>
      </c>
      <c r="S172" s="723">
        <v>4.1585999999999999</v>
      </c>
      <c r="T172" s="28">
        <v>38217</v>
      </c>
      <c r="U172" s="723">
        <v>4.5176999999999996</v>
      </c>
      <c r="V172" s="41">
        <v>38217</v>
      </c>
      <c r="W172" s="723">
        <v>3.1505000000000001</v>
      </c>
      <c r="X172" s="28">
        <v>38217</v>
      </c>
      <c r="Y172" s="723">
        <v>3.681</v>
      </c>
      <c r="Z172" s="28">
        <v>38217</v>
      </c>
      <c r="AA172" s="723">
        <v>4.1829999999999998</v>
      </c>
      <c r="AB172" s="28">
        <v>38217</v>
      </c>
      <c r="AC172" s="723">
        <v>4.4199000000000002</v>
      </c>
      <c r="AD172" s="28">
        <v>38217</v>
      </c>
      <c r="AE172" s="358">
        <v>4.8400999999999996</v>
      </c>
    </row>
    <row r="173" spans="1:31">
      <c r="A173" s="28">
        <v>38218</v>
      </c>
      <c r="B173" s="28">
        <v>38218</v>
      </c>
      <c r="C173" s="723">
        <v>2.875</v>
      </c>
      <c r="D173" s="28">
        <v>38218</v>
      </c>
      <c r="E173" s="723">
        <v>3.3810000000000002</v>
      </c>
      <c r="F173" s="28">
        <v>38218</v>
      </c>
      <c r="G173" s="723">
        <v>3.9079999999999999</v>
      </c>
      <c r="H173" s="28">
        <v>38218</v>
      </c>
      <c r="I173" s="723">
        <v>4.1230000000000002</v>
      </c>
      <c r="J173" s="28">
        <v>38218</v>
      </c>
      <c r="K173" s="723">
        <v>4.4719999999999995</v>
      </c>
      <c r="L173" s="41">
        <v>38218</v>
      </c>
      <c r="M173" s="723">
        <v>2.8782999999999999</v>
      </c>
      <c r="N173" s="28">
        <v>38218</v>
      </c>
      <c r="O173" s="723">
        <v>3.39</v>
      </c>
      <c r="P173" s="28">
        <v>38218</v>
      </c>
      <c r="Q173" s="723">
        <v>3.9409999999999998</v>
      </c>
      <c r="R173" s="28">
        <v>38218</v>
      </c>
      <c r="S173" s="723">
        <v>4.1519000000000004</v>
      </c>
      <c r="T173" s="28">
        <v>38218</v>
      </c>
      <c r="U173" s="723">
        <v>4.5106000000000002</v>
      </c>
      <c r="V173" s="41">
        <v>38218</v>
      </c>
      <c r="W173" s="723">
        <v>3.1240000000000001</v>
      </c>
      <c r="X173" s="28">
        <v>38218</v>
      </c>
      <c r="Y173" s="723">
        <v>3.6720000000000002</v>
      </c>
      <c r="Z173" s="28">
        <v>38218</v>
      </c>
      <c r="AA173" s="723">
        <v>4.1630000000000003</v>
      </c>
      <c r="AB173" s="28">
        <v>38218</v>
      </c>
      <c r="AC173" s="723">
        <v>4.4050000000000002</v>
      </c>
      <c r="AD173" s="28">
        <v>38218</v>
      </c>
      <c r="AE173" s="358">
        <v>4.8239999999999998</v>
      </c>
    </row>
    <row r="174" spans="1:31">
      <c r="A174" s="28">
        <v>38219</v>
      </c>
      <c r="B174" s="28">
        <v>38219</v>
      </c>
      <c r="C174" s="723">
        <v>2.8498000000000001</v>
      </c>
      <c r="D174" s="28">
        <v>38219</v>
      </c>
      <c r="E174" s="723">
        <v>3.3658999999999999</v>
      </c>
      <c r="F174" s="28">
        <v>38219</v>
      </c>
      <c r="G174" s="723">
        <v>3.8955000000000002</v>
      </c>
      <c r="H174" s="28">
        <v>38219</v>
      </c>
      <c r="I174" s="723">
        <v>4.1028000000000002</v>
      </c>
      <c r="J174" s="28">
        <v>38219</v>
      </c>
      <c r="K174" s="723">
        <v>4.4551999999999996</v>
      </c>
      <c r="L174" s="41">
        <v>38219</v>
      </c>
      <c r="M174" s="723">
        <v>2.8601999999999999</v>
      </c>
      <c r="N174" s="28">
        <v>38219</v>
      </c>
      <c r="O174" s="723">
        <v>3.3717000000000001</v>
      </c>
      <c r="P174" s="28">
        <v>38219</v>
      </c>
      <c r="Q174" s="723">
        <v>3.9256000000000002</v>
      </c>
      <c r="R174" s="28">
        <v>38219</v>
      </c>
      <c r="S174" s="723">
        <v>4.1372999999999998</v>
      </c>
      <c r="T174" s="28">
        <v>38219</v>
      </c>
      <c r="U174" s="723">
        <v>4.4988999999999999</v>
      </c>
      <c r="V174" s="41">
        <v>38219</v>
      </c>
      <c r="W174" s="723">
        <v>3.1110000000000002</v>
      </c>
      <c r="X174" s="28">
        <v>38219</v>
      </c>
      <c r="Y174" s="723">
        <v>3.66</v>
      </c>
      <c r="Z174" s="28">
        <v>38219</v>
      </c>
      <c r="AA174" s="723">
        <v>4.1520000000000001</v>
      </c>
      <c r="AB174" s="28">
        <v>38219</v>
      </c>
      <c r="AC174" s="723">
        <v>4.3959999999999999</v>
      </c>
      <c r="AD174" s="28">
        <v>38219</v>
      </c>
      <c r="AE174" s="358">
        <v>4.8170000000000002</v>
      </c>
    </row>
    <row r="175" spans="1:31">
      <c r="A175" s="28">
        <v>38222</v>
      </c>
      <c r="B175" s="28">
        <v>38222</v>
      </c>
      <c r="C175" s="723">
        <v>2.927</v>
      </c>
      <c r="D175" s="28">
        <v>38222</v>
      </c>
      <c r="E175" s="723">
        <v>3.43</v>
      </c>
      <c r="F175" s="28">
        <v>38222</v>
      </c>
      <c r="G175" s="723">
        <v>3.95</v>
      </c>
      <c r="H175" s="28">
        <v>38222</v>
      </c>
      <c r="I175" s="723">
        <v>4.1630000000000003</v>
      </c>
      <c r="J175" s="28">
        <v>38222</v>
      </c>
      <c r="K175" s="723">
        <v>4.5060000000000002</v>
      </c>
      <c r="L175" s="41">
        <v>38222</v>
      </c>
      <c r="M175" s="723">
        <v>2.923</v>
      </c>
      <c r="N175" s="28">
        <v>38222</v>
      </c>
      <c r="O175" s="723">
        <v>3.4388999999999998</v>
      </c>
      <c r="P175" s="28">
        <v>38222</v>
      </c>
      <c r="Q175" s="723">
        <v>3.9843999999999999</v>
      </c>
      <c r="R175" s="28">
        <v>38222</v>
      </c>
      <c r="S175" s="723">
        <v>4.1912000000000003</v>
      </c>
      <c r="T175" s="28">
        <v>38222</v>
      </c>
      <c r="U175" s="723">
        <v>4.5488999999999997</v>
      </c>
      <c r="V175" s="41">
        <v>38222</v>
      </c>
      <c r="W175" s="723">
        <v>3.1680000000000001</v>
      </c>
      <c r="X175" s="28">
        <v>38222</v>
      </c>
      <c r="Y175" s="723">
        <v>3.7210000000000001</v>
      </c>
      <c r="Z175" s="28">
        <v>38222</v>
      </c>
      <c r="AA175" s="723">
        <v>4.2060000000000004</v>
      </c>
      <c r="AB175" s="28">
        <v>38222</v>
      </c>
      <c r="AC175" s="723">
        <v>4.4480000000000004</v>
      </c>
      <c r="AD175" s="28">
        <v>38222</v>
      </c>
      <c r="AE175" s="358">
        <v>4.859</v>
      </c>
    </row>
    <row r="176" spans="1:31">
      <c r="A176" s="28">
        <v>38223</v>
      </c>
      <c r="B176" s="28">
        <v>38223</v>
      </c>
      <c r="C176" s="723">
        <v>2.923</v>
      </c>
      <c r="D176" s="28">
        <v>38223</v>
      </c>
      <c r="E176" s="723">
        <v>3.419</v>
      </c>
      <c r="F176" s="28">
        <v>38223</v>
      </c>
      <c r="G176" s="723">
        <v>3.9449999999999998</v>
      </c>
      <c r="H176" s="28">
        <v>38223</v>
      </c>
      <c r="I176" s="723">
        <v>4.157</v>
      </c>
      <c r="J176" s="28">
        <v>38223</v>
      </c>
      <c r="K176" s="723">
        <v>4.4980000000000002</v>
      </c>
      <c r="L176" s="41">
        <v>38223</v>
      </c>
      <c r="M176" s="723">
        <v>2.9302000000000001</v>
      </c>
      <c r="N176" s="28">
        <v>38223</v>
      </c>
      <c r="O176" s="723">
        <v>3.4409000000000001</v>
      </c>
      <c r="P176" s="28">
        <v>38223</v>
      </c>
      <c r="Q176" s="723">
        <v>3.9824999999999999</v>
      </c>
      <c r="R176" s="28">
        <v>38223</v>
      </c>
      <c r="S176" s="723">
        <v>4.1868999999999996</v>
      </c>
      <c r="T176" s="28">
        <v>38223</v>
      </c>
      <c r="U176" s="723">
        <v>4.5415000000000001</v>
      </c>
      <c r="V176" s="41">
        <v>38223</v>
      </c>
      <c r="W176" s="723">
        <v>3.173</v>
      </c>
      <c r="X176" s="28">
        <v>38223</v>
      </c>
      <c r="Y176" s="723">
        <v>3.7229999999999999</v>
      </c>
      <c r="Z176" s="28">
        <v>38223</v>
      </c>
      <c r="AA176" s="723">
        <v>4.2060000000000004</v>
      </c>
      <c r="AB176" s="28">
        <v>38223</v>
      </c>
      <c r="AC176" s="723">
        <v>4.4470000000000001</v>
      </c>
      <c r="AD176" s="28">
        <v>38223</v>
      </c>
      <c r="AE176" s="358">
        <v>4.8559999999999999</v>
      </c>
    </row>
    <row r="177" spans="1:31">
      <c r="A177" s="28">
        <v>38224</v>
      </c>
      <c r="B177" s="28">
        <v>38224</v>
      </c>
      <c r="C177" s="723">
        <v>2.8965999999999998</v>
      </c>
      <c r="D177" s="28">
        <v>38224</v>
      </c>
      <c r="E177" s="723">
        <v>3.4016000000000002</v>
      </c>
      <c r="F177" s="28">
        <v>38224</v>
      </c>
      <c r="G177" s="723">
        <v>3.9186000000000001</v>
      </c>
      <c r="H177" s="28">
        <v>38224</v>
      </c>
      <c r="I177" s="723">
        <v>4.1295999999999999</v>
      </c>
      <c r="J177" s="28">
        <v>38224</v>
      </c>
      <c r="K177" s="723">
        <v>4.4725999999999999</v>
      </c>
      <c r="L177" s="41">
        <v>38224</v>
      </c>
      <c r="M177" s="723">
        <v>2.8952</v>
      </c>
      <c r="N177" s="28">
        <v>38224</v>
      </c>
      <c r="O177" s="723">
        <v>3.4056999999999999</v>
      </c>
      <c r="P177" s="28">
        <v>38224</v>
      </c>
      <c r="Q177" s="723">
        <v>3.9462999999999999</v>
      </c>
      <c r="R177" s="28">
        <v>38224</v>
      </c>
      <c r="S177" s="723">
        <v>4.1508000000000003</v>
      </c>
      <c r="T177" s="28">
        <v>38224</v>
      </c>
      <c r="U177" s="723">
        <v>4.5054999999999996</v>
      </c>
      <c r="V177" s="41">
        <v>38224</v>
      </c>
      <c r="W177" s="723">
        <v>3.1390000000000002</v>
      </c>
      <c r="X177" s="28">
        <v>38224</v>
      </c>
      <c r="Y177" s="723">
        <v>3.6850000000000001</v>
      </c>
      <c r="Z177" s="28">
        <v>38224</v>
      </c>
      <c r="AA177" s="723">
        <v>4.1669999999999998</v>
      </c>
      <c r="AB177" s="28">
        <v>38224</v>
      </c>
      <c r="AC177" s="723">
        <v>4.4059999999999997</v>
      </c>
      <c r="AD177" s="28">
        <v>38224</v>
      </c>
      <c r="AE177" s="358">
        <v>4.8280000000000003</v>
      </c>
    </row>
    <row r="178" spans="1:31">
      <c r="A178" s="28">
        <v>38225</v>
      </c>
      <c r="B178" s="28">
        <v>38225</v>
      </c>
      <c r="C178" s="723">
        <v>2.8835999999999999</v>
      </c>
      <c r="D178" s="28">
        <v>38225</v>
      </c>
      <c r="E178" s="723">
        <v>3.3860999999999999</v>
      </c>
      <c r="F178" s="28">
        <v>38225</v>
      </c>
      <c r="G178" s="723">
        <v>3.9066999999999998</v>
      </c>
      <c r="H178" s="28">
        <v>38225</v>
      </c>
      <c r="I178" s="723">
        <v>4.1185</v>
      </c>
      <c r="J178" s="28">
        <v>38225</v>
      </c>
      <c r="K178" s="723">
        <v>4.4541000000000004</v>
      </c>
      <c r="L178" s="41">
        <v>38225</v>
      </c>
      <c r="M178" s="723">
        <v>2.8841000000000001</v>
      </c>
      <c r="N178" s="28">
        <v>38225</v>
      </c>
      <c r="O178" s="723">
        <v>3.3900999999999999</v>
      </c>
      <c r="P178" s="28">
        <v>38225</v>
      </c>
      <c r="Q178" s="723">
        <v>3.9352</v>
      </c>
      <c r="R178" s="28">
        <v>38225</v>
      </c>
      <c r="S178" s="723">
        <v>4.141</v>
      </c>
      <c r="T178" s="28">
        <v>38225</v>
      </c>
      <c r="U178" s="723">
        <v>4.4946999999999999</v>
      </c>
      <c r="V178" s="41">
        <v>38225</v>
      </c>
      <c r="W178" s="723">
        <v>3.13</v>
      </c>
      <c r="X178" s="28">
        <v>38225</v>
      </c>
      <c r="Y178" s="723">
        <v>3.67</v>
      </c>
      <c r="Z178" s="28">
        <v>38225</v>
      </c>
      <c r="AA178" s="723">
        <v>4.1550000000000002</v>
      </c>
      <c r="AB178" s="28">
        <v>38225</v>
      </c>
      <c r="AC178" s="723">
        <v>4.3959999999999999</v>
      </c>
      <c r="AD178" s="28">
        <v>38225</v>
      </c>
      <c r="AE178" s="358">
        <v>4.8129999999999997</v>
      </c>
    </row>
    <row r="179" spans="1:31">
      <c r="A179" s="28">
        <v>38226</v>
      </c>
      <c r="B179" s="28">
        <v>38226</v>
      </c>
      <c r="C179" s="723">
        <v>2.8740000000000001</v>
      </c>
      <c r="D179" s="28">
        <v>38226</v>
      </c>
      <c r="E179" s="723">
        <v>3.3679999999999999</v>
      </c>
      <c r="F179" s="28">
        <v>38226</v>
      </c>
      <c r="G179" s="723">
        <v>3.9020000000000001</v>
      </c>
      <c r="H179" s="28">
        <v>38226</v>
      </c>
      <c r="I179" s="723">
        <v>4.117</v>
      </c>
      <c r="J179" s="28">
        <v>38226</v>
      </c>
      <c r="K179" s="723">
        <v>4.4630000000000001</v>
      </c>
      <c r="L179" s="41">
        <v>38226</v>
      </c>
      <c r="M179" s="723">
        <v>2.8778000000000001</v>
      </c>
      <c r="N179" s="28">
        <v>38226</v>
      </c>
      <c r="O179" s="723">
        <v>3.3883000000000001</v>
      </c>
      <c r="P179" s="28">
        <v>38226</v>
      </c>
      <c r="Q179" s="723">
        <v>3.9370000000000003</v>
      </c>
      <c r="R179" s="28">
        <v>38226</v>
      </c>
      <c r="S179" s="723">
        <v>4.1433</v>
      </c>
      <c r="T179" s="28">
        <v>38226</v>
      </c>
      <c r="U179" s="723">
        <v>4.4996999999999998</v>
      </c>
      <c r="V179" s="41">
        <v>38226</v>
      </c>
      <c r="W179" s="723">
        <v>3.1150000000000002</v>
      </c>
      <c r="X179" s="28">
        <v>38226</v>
      </c>
      <c r="Y179" s="723">
        <v>3.661</v>
      </c>
      <c r="Z179" s="28">
        <v>38226</v>
      </c>
      <c r="AA179" s="723">
        <v>4.1539999999999999</v>
      </c>
      <c r="AB179" s="28">
        <v>38226</v>
      </c>
      <c r="AC179" s="723">
        <v>4.399</v>
      </c>
      <c r="AD179" s="28">
        <v>38226</v>
      </c>
      <c r="AE179" s="358">
        <v>4.8129999999999997</v>
      </c>
    </row>
    <row r="180" spans="1:31">
      <c r="A180" s="28">
        <v>38229</v>
      </c>
      <c r="B180" s="28">
        <v>38229</v>
      </c>
      <c r="C180" s="723">
        <v>2.8801999999999999</v>
      </c>
      <c r="D180" s="28">
        <v>38229</v>
      </c>
      <c r="E180" s="723">
        <v>3.3702000000000001</v>
      </c>
      <c r="F180" s="28">
        <v>38229</v>
      </c>
      <c r="G180" s="723">
        <v>3.9022000000000001</v>
      </c>
      <c r="H180" s="28">
        <v>38229</v>
      </c>
      <c r="I180" s="723">
        <v>4.1151999999999997</v>
      </c>
      <c r="J180" s="28">
        <v>38229</v>
      </c>
      <c r="K180" s="723">
        <v>4.4602000000000004</v>
      </c>
      <c r="L180" s="41">
        <v>38229</v>
      </c>
      <c r="M180" s="723">
        <v>2.8837000000000002</v>
      </c>
      <c r="N180" s="28">
        <v>38229</v>
      </c>
      <c r="O180" s="723">
        <v>3.3874</v>
      </c>
      <c r="P180" s="28">
        <v>38229</v>
      </c>
      <c r="Q180" s="723">
        <v>3.9314</v>
      </c>
      <c r="R180" s="28">
        <v>38229</v>
      </c>
      <c r="S180" s="723">
        <v>4.1372</v>
      </c>
      <c r="T180" s="28">
        <v>38229</v>
      </c>
      <c r="U180" s="723">
        <v>4.492</v>
      </c>
      <c r="V180" s="41">
        <v>38229</v>
      </c>
      <c r="W180" s="723">
        <v>3.12</v>
      </c>
      <c r="X180" s="28">
        <v>38229</v>
      </c>
      <c r="Y180" s="723">
        <v>3.66</v>
      </c>
      <c r="Z180" s="28">
        <v>38229</v>
      </c>
      <c r="AA180" s="723">
        <v>4.1479999999999997</v>
      </c>
      <c r="AB180" s="28">
        <v>38229</v>
      </c>
      <c r="AC180" s="723">
        <v>4.3890000000000002</v>
      </c>
      <c r="AD180" s="28">
        <v>38229</v>
      </c>
      <c r="AE180" s="358">
        <v>4.7990000000000004</v>
      </c>
    </row>
    <row r="181" spans="1:31">
      <c r="A181" s="28">
        <v>38230</v>
      </c>
      <c r="B181" s="28">
        <v>38230</v>
      </c>
      <c r="C181" s="723">
        <v>2.8346</v>
      </c>
      <c r="D181" s="28">
        <v>38230</v>
      </c>
      <c r="E181" s="723">
        <v>3.3161999999999998</v>
      </c>
      <c r="F181" s="28">
        <v>38230</v>
      </c>
      <c r="G181" s="723">
        <v>3.8534999999999999</v>
      </c>
      <c r="H181" s="28">
        <v>38230</v>
      </c>
      <c r="I181" s="723">
        <v>4.0682999999999998</v>
      </c>
      <c r="J181" s="28">
        <v>38230</v>
      </c>
      <c r="K181" s="723">
        <v>4.4317000000000002</v>
      </c>
      <c r="L181" s="41">
        <v>38230</v>
      </c>
      <c r="M181" s="723">
        <v>2.8391000000000002</v>
      </c>
      <c r="N181" s="28">
        <v>38230</v>
      </c>
      <c r="O181" s="723">
        <v>3.3395000000000001</v>
      </c>
      <c r="P181" s="28">
        <v>38230</v>
      </c>
      <c r="Q181" s="723">
        <v>3.8883000000000001</v>
      </c>
      <c r="R181" s="28">
        <v>38230</v>
      </c>
      <c r="S181" s="723">
        <v>4.0963000000000003</v>
      </c>
      <c r="T181" s="28">
        <v>38230</v>
      </c>
      <c r="U181" s="723">
        <v>4.4556000000000004</v>
      </c>
      <c r="V181" s="41">
        <v>38230</v>
      </c>
      <c r="W181" s="723">
        <v>3.0720000000000001</v>
      </c>
      <c r="X181" s="28">
        <v>38230</v>
      </c>
      <c r="Y181" s="723">
        <v>3.6109999999999998</v>
      </c>
      <c r="Z181" s="28">
        <v>38230</v>
      </c>
      <c r="AA181" s="723">
        <v>4.109</v>
      </c>
      <c r="AB181" s="28">
        <v>38230</v>
      </c>
      <c r="AC181" s="723">
        <v>4.3540000000000001</v>
      </c>
      <c r="AD181" s="28">
        <v>38230</v>
      </c>
      <c r="AE181" s="358">
        <v>4.7729999999999997</v>
      </c>
    </row>
    <row r="182" spans="1:31">
      <c r="A182" s="28">
        <v>38231</v>
      </c>
      <c r="B182" s="28">
        <v>38231</v>
      </c>
      <c r="C182" s="723">
        <v>2.855</v>
      </c>
      <c r="D182" s="28">
        <v>38231</v>
      </c>
      <c r="E182" s="723">
        <v>3.351</v>
      </c>
      <c r="F182" s="28">
        <v>38231</v>
      </c>
      <c r="G182" s="723">
        <v>3.88</v>
      </c>
      <c r="H182" s="28">
        <v>38231</v>
      </c>
      <c r="I182" s="723">
        <v>4.1050000000000004</v>
      </c>
      <c r="J182" s="28">
        <v>38231</v>
      </c>
      <c r="K182" s="723">
        <v>4.4450000000000003</v>
      </c>
      <c r="L182" s="41">
        <v>38231</v>
      </c>
      <c r="M182" s="723">
        <v>2.8580000000000001</v>
      </c>
      <c r="N182" s="28">
        <v>38231</v>
      </c>
      <c r="O182" s="723">
        <v>3.3599000000000001</v>
      </c>
      <c r="P182" s="28">
        <v>38231</v>
      </c>
      <c r="Q182" s="723">
        <v>3.9075000000000002</v>
      </c>
      <c r="R182" s="28">
        <v>38231</v>
      </c>
      <c r="S182" s="723">
        <v>4.1146000000000003</v>
      </c>
      <c r="T182" s="28">
        <v>38231</v>
      </c>
      <c r="U182" s="723">
        <v>4.4747000000000003</v>
      </c>
      <c r="V182" s="41">
        <v>38231</v>
      </c>
      <c r="W182" s="723">
        <v>3.0880000000000001</v>
      </c>
      <c r="X182" s="28">
        <v>38231</v>
      </c>
      <c r="Y182" s="723">
        <v>3.6269999999999998</v>
      </c>
      <c r="Z182" s="28">
        <v>38231</v>
      </c>
      <c r="AA182" s="723">
        <v>4.12</v>
      </c>
      <c r="AB182" s="28">
        <v>38231</v>
      </c>
      <c r="AC182" s="723">
        <v>4.3659999999999997</v>
      </c>
      <c r="AD182" s="28">
        <v>38231</v>
      </c>
      <c r="AE182" s="358">
        <v>4.7919999999999998</v>
      </c>
    </row>
    <row r="183" spans="1:31">
      <c r="A183" s="28">
        <v>38232</v>
      </c>
      <c r="B183" s="28">
        <v>38232</v>
      </c>
      <c r="C183" s="723">
        <v>2.9</v>
      </c>
      <c r="D183" s="28">
        <v>38232</v>
      </c>
      <c r="E183" s="723">
        <v>3.3810000000000002</v>
      </c>
      <c r="F183" s="28">
        <v>38232</v>
      </c>
      <c r="G183" s="723">
        <v>3.907</v>
      </c>
      <c r="H183" s="28">
        <v>38232</v>
      </c>
      <c r="I183" s="723">
        <v>4.1289999999999996</v>
      </c>
      <c r="J183" s="28">
        <v>38232</v>
      </c>
      <c r="K183" s="723">
        <v>4.4619999999999997</v>
      </c>
      <c r="L183" s="41">
        <v>38232</v>
      </c>
      <c r="M183" s="723">
        <v>2.9049</v>
      </c>
      <c r="N183" s="28">
        <v>38232</v>
      </c>
      <c r="O183" s="723">
        <v>3.3978000000000002</v>
      </c>
      <c r="P183" s="28">
        <v>38232</v>
      </c>
      <c r="Q183" s="723">
        <v>3.9401000000000002</v>
      </c>
      <c r="R183" s="28">
        <v>38232</v>
      </c>
      <c r="S183" s="723">
        <v>4.1449999999999996</v>
      </c>
      <c r="T183" s="28">
        <v>38232</v>
      </c>
      <c r="U183" s="723">
        <v>4.5034999999999998</v>
      </c>
      <c r="V183" s="41">
        <v>38232</v>
      </c>
      <c r="W183" s="723">
        <v>3.1269999999999998</v>
      </c>
      <c r="X183" s="28">
        <v>38232</v>
      </c>
      <c r="Y183" s="723">
        <v>3.6710000000000003</v>
      </c>
      <c r="Z183" s="28">
        <v>38232</v>
      </c>
      <c r="AA183" s="723">
        <v>4.1509999999999998</v>
      </c>
      <c r="AB183" s="28">
        <v>38232</v>
      </c>
      <c r="AC183" s="723">
        <v>4.3959999999999999</v>
      </c>
      <c r="AD183" s="28">
        <v>38232</v>
      </c>
      <c r="AE183" s="358">
        <v>4.8120000000000003</v>
      </c>
    </row>
    <row r="184" spans="1:31">
      <c r="A184" s="28">
        <v>38233</v>
      </c>
      <c r="B184" s="28">
        <v>38233</v>
      </c>
      <c r="C184" s="723">
        <v>3.0030000000000001</v>
      </c>
      <c r="D184" s="28">
        <v>38233</v>
      </c>
      <c r="E184" s="723">
        <v>3.4790000000000001</v>
      </c>
      <c r="F184" s="28">
        <v>38233</v>
      </c>
      <c r="G184" s="723">
        <v>3.99</v>
      </c>
      <c r="H184" s="28">
        <v>38233</v>
      </c>
      <c r="I184" s="723">
        <v>4.2050000000000001</v>
      </c>
      <c r="J184" s="28">
        <v>38233</v>
      </c>
      <c r="K184" s="723">
        <v>4.5270000000000001</v>
      </c>
      <c r="L184" s="41">
        <v>38233</v>
      </c>
      <c r="M184" s="723">
        <v>3.0137</v>
      </c>
      <c r="N184" s="28">
        <v>38233</v>
      </c>
      <c r="O184" s="723">
        <v>3.5000999999999998</v>
      </c>
      <c r="P184" s="28">
        <v>38233</v>
      </c>
      <c r="Q184" s="723">
        <v>4.0232999999999999</v>
      </c>
      <c r="R184" s="28">
        <v>38233</v>
      </c>
      <c r="S184" s="723">
        <v>4.2222999999999997</v>
      </c>
      <c r="T184" s="28">
        <v>38233</v>
      </c>
      <c r="U184" s="723">
        <v>4.5646000000000004</v>
      </c>
      <c r="V184" s="41">
        <v>38233</v>
      </c>
      <c r="W184" s="723">
        <v>3.2269999999999999</v>
      </c>
      <c r="X184" s="28">
        <v>38233</v>
      </c>
      <c r="Y184" s="723">
        <v>3.7640000000000002</v>
      </c>
      <c r="Z184" s="28">
        <v>38233</v>
      </c>
      <c r="AA184" s="723">
        <v>4.24</v>
      </c>
      <c r="AB184" s="28">
        <v>38233</v>
      </c>
      <c r="AC184" s="723">
        <v>4.4820000000000002</v>
      </c>
      <c r="AD184" s="28">
        <v>38233</v>
      </c>
      <c r="AE184" s="358">
        <v>4.8680000000000003</v>
      </c>
    </row>
    <row r="185" spans="1:31">
      <c r="A185" s="28">
        <v>38236</v>
      </c>
      <c r="B185" s="28">
        <v>38236</v>
      </c>
      <c r="C185" s="723">
        <v>2.9975000000000001</v>
      </c>
      <c r="D185" s="28">
        <v>38236</v>
      </c>
      <c r="E185" s="723">
        <v>3.4706000000000001</v>
      </c>
      <c r="F185" s="28">
        <v>38236</v>
      </c>
      <c r="G185" s="723">
        <v>3.9779999999999998</v>
      </c>
      <c r="H185" s="28">
        <v>38236</v>
      </c>
      <c r="I185" s="723">
        <v>4.1928000000000001</v>
      </c>
      <c r="J185" s="28">
        <v>38236</v>
      </c>
      <c r="K185" s="723">
        <v>4.5110999999999999</v>
      </c>
      <c r="L185" s="41">
        <v>38236</v>
      </c>
      <c r="M185" s="723">
        <v>3.0106999999999999</v>
      </c>
      <c r="N185" s="28">
        <v>38236</v>
      </c>
      <c r="O185" s="723">
        <v>3.4954999999999998</v>
      </c>
      <c r="P185" s="28">
        <v>38236</v>
      </c>
      <c r="Q185" s="723">
        <v>4.0133000000000001</v>
      </c>
      <c r="R185" s="28">
        <v>38236</v>
      </c>
      <c r="S185" s="723">
        <v>4.2111000000000001</v>
      </c>
      <c r="T185" s="28">
        <v>38236</v>
      </c>
      <c r="U185" s="723">
        <v>4.5534999999999997</v>
      </c>
      <c r="V185" s="41">
        <v>38236</v>
      </c>
      <c r="W185" s="723">
        <v>3.23</v>
      </c>
      <c r="X185" s="28">
        <v>38236</v>
      </c>
      <c r="Y185" s="723">
        <v>3.7530000000000001</v>
      </c>
      <c r="Z185" s="28">
        <v>38236</v>
      </c>
      <c r="AA185" s="723">
        <v>4.2190000000000003</v>
      </c>
      <c r="AB185" s="28">
        <v>38236</v>
      </c>
      <c r="AC185" s="723">
        <v>4.4530000000000003</v>
      </c>
      <c r="AD185" s="28">
        <v>38236</v>
      </c>
      <c r="AE185" s="358">
        <v>4.8579999999999997</v>
      </c>
    </row>
    <row r="186" spans="1:31">
      <c r="A186" s="28">
        <v>38237</v>
      </c>
      <c r="B186" s="28">
        <v>38237</v>
      </c>
      <c r="C186" s="723">
        <v>3.0310000000000001</v>
      </c>
      <c r="D186" s="28">
        <v>38237</v>
      </c>
      <c r="E186" s="723">
        <v>3.4870000000000001</v>
      </c>
      <c r="F186" s="28">
        <v>38237</v>
      </c>
      <c r="G186" s="723">
        <v>3.9779999999999998</v>
      </c>
      <c r="H186" s="28">
        <v>38237</v>
      </c>
      <c r="I186" s="723">
        <v>4.1890000000000001</v>
      </c>
      <c r="J186" s="28">
        <v>38237</v>
      </c>
      <c r="K186" s="723">
        <v>4.4980000000000002</v>
      </c>
      <c r="L186" s="41">
        <v>38237</v>
      </c>
      <c r="M186" s="723">
        <v>3.0444</v>
      </c>
      <c r="N186" s="28">
        <v>38237</v>
      </c>
      <c r="O186" s="723">
        <v>3.5143</v>
      </c>
      <c r="P186" s="28">
        <v>38237</v>
      </c>
      <c r="Q186" s="723">
        <v>4.0178000000000003</v>
      </c>
      <c r="R186" s="28">
        <v>38237</v>
      </c>
      <c r="S186" s="723">
        <v>4.2133000000000003</v>
      </c>
      <c r="T186" s="28">
        <v>38237</v>
      </c>
      <c r="U186" s="723">
        <v>4.5538999999999996</v>
      </c>
      <c r="V186" s="41">
        <v>38237</v>
      </c>
      <c r="W186" s="723">
        <v>3.2650000000000001</v>
      </c>
      <c r="X186" s="28">
        <v>38237</v>
      </c>
      <c r="Y186" s="723">
        <v>3.7730000000000001</v>
      </c>
      <c r="Z186" s="28">
        <v>38237</v>
      </c>
      <c r="AA186" s="723">
        <v>4.2309999999999999</v>
      </c>
      <c r="AB186" s="28">
        <v>38237</v>
      </c>
      <c r="AC186" s="723">
        <v>4.4589999999999996</v>
      </c>
      <c r="AD186" s="28">
        <v>38237</v>
      </c>
      <c r="AE186" s="358">
        <v>4.8579999999999997</v>
      </c>
    </row>
    <row r="187" spans="1:31">
      <c r="A187" s="28">
        <v>38238</v>
      </c>
      <c r="B187" s="28">
        <v>38238</v>
      </c>
      <c r="C187" s="723">
        <v>3.0289999999999999</v>
      </c>
      <c r="D187" s="28">
        <v>38238</v>
      </c>
      <c r="E187" s="723">
        <v>3.4820000000000002</v>
      </c>
      <c r="F187" s="28">
        <v>38238</v>
      </c>
      <c r="G187" s="723">
        <v>3.9774000000000003</v>
      </c>
      <c r="H187" s="28">
        <v>38238</v>
      </c>
      <c r="I187" s="723">
        <v>4.1900000000000004</v>
      </c>
      <c r="J187" s="28">
        <v>38238</v>
      </c>
      <c r="K187" s="723">
        <v>4.4930000000000003</v>
      </c>
      <c r="L187" s="41">
        <v>38238</v>
      </c>
      <c r="M187" s="723">
        <v>3.0392999999999999</v>
      </c>
      <c r="N187" s="28">
        <v>38238</v>
      </c>
      <c r="O187" s="723">
        <v>3.5074000000000001</v>
      </c>
      <c r="P187" s="28">
        <v>38238</v>
      </c>
      <c r="Q187" s="723">
        <v>4.0080999999999998</v>
      </c>
      <c r="R187" s="28">
        <v>38238</v>
      </c>
      <c r="S187" s="723">
        <v>4.1978999999999997</v>
      </c>
      <c r="T187" s="28">
        <v>38238</v>
      </c>
      <c r="U187" s="723">
        <v>4.5365000000000002</v>
      </c>
      <c r="V187" s="41">
        <v>38238</v>
      </c>
      <c r="W187" s="723">
        <v>3.2591000000000001</v>
      </c>
      <c r="X187" s="28">
        <v>38238</v>
      </c>
      <c r="Y187" s="723">
        <v>3.7671000000000001</v>
      </c>
      <c r="Z187" s="28">
        <v>38238</v>
      </c>
      <c r="AA187" s="723">
        <v>4.2224000000000004</v>
      </c>
      <c r="AB187" s="28">
        <v>38238</v>
      </c>
      <c r="AC187" s="723">
        <v>4.4493999999999998</v>
      </c>
      <c r="AD187" s="28">
        <v>38238</v>
      </c>
      <c r="AE187" s="358">
        <v>4.8452000000000002</v>
      </c>
    </row>
    <row r="188" spans="1:31">
      <c r="A188" s="28">
        <v>38239</v>
      </c>
      <c r="B188" s="28">
        <v>38239</v>
      </c>
      <c r="C188" s="723">
        <v>2.9729999999999999</v>
      </c>
      <c r="D188" s="28">
        <v>38239</v>
      </c>
      <c r="E188" s="723">
        <v>3.423</v>
      </c>
      <c r="F188" s="28">
        <v>38239</v>
      </c>
      <c r="G188" s="723">
        <v>3.9180000000000001</v>
      </c>
      <c r="H188" s="28">
        <v>38239</v>
      </c>
      <c r="I188" s="723">
        <v>4.1370000000000005</v>
      </c>
      <c r="J188" s="28">
        <v>38239</v>
      </c>
      <c r="K188" s="723">
        <v>4.4530000000000003</v>
      </c>
      <c r="L188" s="41">
        <v>38239</v>
      </c>
      <c r="M188" s="723">
        <v>2.9838</v>
      </c>
      <c r="N188" s="28">
        <v>38239</v>
      </c>
      <c r="O188" s="723">
        <v>3.4481000000000002</v>
      </c>
      <c r="P188" s="28">
        <v>38239</v>
      </c>
      <c r="Q188" s="723">
        <v>3.9510000000000001</v>
      </c>
      <c r="R188" s="28">
        <v>38239</v>
      </c>
      <c r="S188" s="723">
        <v>4.1448999999999998</v>
      </c>
      <c r="T188" s="28">
        <v>38239</v>
      </c>
      <c r="U188" s="723">
        <v>4.4976000000000003</v>
      </c>
      <c r="V188" s="41">
        <v>38239</v>
      </c>
      <c r="W188" s="723">
        <v>3.2080000000000002</v>
      </c>
      <c r="X188" s="28">
        <v>38239</v>
      </c>
      <c r="Y188" s="723">
        <v>3.702</v>
      </c>
      <c r="Z188" s="28">
        <v>38239</v>
      </c>
      <c r="AA188" s="723">
        <v>4.1660000000000004</v>
      </c>
      <c r="AB188" s="28">
        <v>38239</v>
      </c>
      <c r="AC188" s="723">
        <v>4.4000000000000004</v>
      </c>
      <c r="AD188" s="28">
        <v>38239</v>
      </c>
      <c r="AE188" s="358">
        <v>4.798</v>
      </c>
    </row>
    <row r="189" spans="1:31">
      <c r="A189" s="28">
        <v>38240</v>
      </c>
      <c r="B189" s="28">
        <v>38240</v>
      </c>
      <c r="C189" s="723">
        <v>2.9407000000000001</v>
      </c>
      <c r="D189" s="28">
        <v>38240</v>
      </c>
      <c r="E189" s="723">
        <v>3.3944000000000001</v>
      </c>
      <c r="F189" s="28">
        <v>38240</v>
      </c>
      <c r="G189" s="723">
        <v>3.8929999999999998</v>
      </c>
      <c r="H189" s="28">
        <v>38240</v>
      </c>
      <c r="I189" s="723">
        <v>4.1140999999999996</v>
      </c>
      <c r="J189" s="28">
        <v>38240</v>
      </c>
      <c r="K189" s="723">
        <v>4.4457000000000004</v>
      </c>
      <c r="L189" s="41">
        <v>38240</v>
      </c>
      <c r="M189" s="723">
        <v>2.9538000000000002</v>
      </c>
      <c r="N189" s="28">
        <v>38240</v>
      </c>
      <c r="O189" s="723">
        <v>3.4224999999999999</v>
      </c>
      <c r="P189" s="28">
        <v>38240</v>
      </c>
      <c r="Q189" s="723">
        <v>3.9247999999999998</v>
      </c>
      <c r="R189" s="28">
        <v>38240</v>
      </c>
      <c r="S189" s="723">
        <v>4.1210000000000004</v>
      </c>
      <c r="T189" s="28">
        <v>38240</v>
      </c>
      <c r="U189" s="723">
        <v>4.4832999999999998</v>
      </c>
      <c r="V189" s="41">
        <v>38240</v>
      </c>
      <c r="W189" s="723">
        <v>3.1789999999999998</v>
      </c>
      <c r="X189" s="28">
        <v>38240</v>
      </c>
      <c r="Y189" s="723">
        <v>3.673</v>
      </c>
      <c r="Z189" s="28">
        <v>38240</v>
      </c>
      <c r="AA189" s="723">
        <v>4.149</v>
      </c>
      <c r="AB189" s="28">
        <v>38240</v>
      </c>
      <c r="AC189" s="723">
        <v>4.383</v>
      </c>
      <c r="AD189" s="28">
        <v>38240</v>
      </c>
      <c r="AE189" s="358">
        <v>4.7839999999999998</v>
      </c>
    </row>
    <row r="190" spans="1:31">
      <c r="A190" s="28">
        <v>38243</v>
      </c>
      <c r="B190" s="28">
        <v>38243</v>
      </c>
      <c r="C190" s="723">
        <v>2.992</v>
      </c>
      <c r="D190" s="28">
        <v>38243</v>
      </c>
      <c r="E190" s="723">
        <v>3.4239999999999999</v>
      </c>
      <c r="F190" s="28">
        <v>38243</v>
      </c>
      <c r="G190" s="723">
        <v>3.9169999999999998</v>
      </c>
      <c r="H190" s="28">
        <v>38243</v>
      </c>
      <c r="I190" s="723">
        <v>4.1280000000000001</v>
      </c>
      <c r="J190" s="28">
        <v>38243</v>
      </c>
      <c r="K190" s="723">
        <v>4.4509999999999996</v>
      </c>
      <c r="L190" s="41">
        <v>38243</v>
      </c>
      <c r="M190" s="723">
        <v>2.9891999999999999</v>
      </c>
      <c r="N190" s="28">
        <v>38243</v>
      </c>
      <c r="O190" s="723">
        <v>3.4491999999999998</v>
      </c>
      <c r="P190" s="28">
        <v>38243</v>
      </c>
      <c r="Q190" s="723">
        <v>3.9397000000000002</v>
      </c>
      <c r="R190" s="28">
        <v>38243</v>
      </c>
      <c r="S190" s="723">
        <v>4.1337999999999999</v>
      </c>
      <c r="T190" s="28">
        <v>38243</v>
      </c>
      <c r="U190" s="723">
        <v>4.4937000000000005</v>
      </c>
      <c r="V190" s="41">
        <v>38243</v>
      </c>
      <c r="W190" s="723">
        <v>3.2</v>
      </c>
      <c r="X190" s="28">
        <v>38243</v>
      </c>
      <c r="Y190" s="723">
        <v>3.68</v>
      </c>
      <c r="Z190" s="28">
        <v>38243</v>
      </c>
      <c r="AA190" s="723">
        <v>4.1539999999999999</v>
      </c>
      <c r="AB190" s="28">
        <v>38243</v>
      </c>
      <c r="AC190" s="723">
        <v>4.3860000000000001</v>
      </c>
      <c r="AD190" s="28">
        <v>38243</v>
      </c>
      <c r="AE190" s="358">
        <v>4.7830000000000004</v>
      </c>
    </row>
    <row r="191" spans="1:31">
      <c r="A191" s="28">
        <v>38244</v>
      </c>
      <c r="B191" s="28">
        <v>38244</v>
      </c>
      <c r="C191" s="723">
        <v>2.9510000000000001</v>
      </c>
      <c r="D191" s="28">
        <v>38244</v>
      </c>
      <c r="E191" s="723">
        <v>3.407</v>
      </c>
      <c r="F191" s="28">
        <v>38244</v>
      </c>
      <c r="G191" s="723">
        <v>3.9020000000000001</v>
      </c>
      <c r="H191" s="28">
        <v>38244</v>
      </c>
      <c r="I191" s="723">
        <v>4.109</v>
      </c>
      <c r="J191" s="28">
        <v>38244</v>
      </c>
      <c r="K191" s="723">
        <v>4.4420000000000002</v>
      </c>
      <c r="L191" s="41">
        <v>38244</v>
      </c>
      <c r="M191" s="723">
        <v>2.9651000000000001</v>
      </c>
      <c r="N191" s="28">
        <v>38244</v>
      </c>
      <c r="O191" s="723">
        <v>3.4287000000000001</v>
      </c>
      <c r="P191" s="28">
        <v>38244</v>
      </c>
      <c r="Q191" s="723">
        <v>3.9249999999999998</v>
      </c>
      <c r="R191" s="28">
        <v>38244</v>
      </c>
      <c r="S191" s="723">
        <v>4.1219000000000001</v>
      </c>
      <c r="T191" s="28">
        <v>38244</v>
      </c>
      <c r="U191" s="723">
        <v>4.4804000000000004</v>
      </c>
      <c r="V191" s="41">
        <v>38244</v>
      </c>
      <c r="W191" s="723">
        <v>3.1859999999999999</v>
      </c>
      <c r="X191" s="28">
        <v>38244</v>
      </c>
      <c r="Y191" s="723">
        <v>3.6749999999999998</v>
      </c>
      <c r="Z191" s="28">
        <v>38244</v>
      </c>
      <c r="AA191" s="723">
        <v>4.1429999999999998</v>
      </c>
      <c r="AB191" s="28">
        <v>38244</v>
      </c>
      <c r="AC191" s="723">
        <v>4.3730000000000002</v>
      </c>
      <c r="AD191" s="28">
        <v>38244</v>
      </c>
      <c r="AE191" s="358">
        <v>4.7720000000000002</v>
      </c>
    </row>
    <row r="192" spans="1:31">
      <c r="A192" s="28">
        <v>38245</v>
      </c>
      <c r="B192" s="28">
        <v>38245</v>
      </c>
      <c r="C192" s="723">
        <v>2.968</v>
      </c>
      <c r="D192" s="28">
        <v>38245</v>
      </c>
      <c r="E192" s="723">
        <v>3.4260000000000002</v>
      </c>
      <c r="F192" s="28">
        <v>38245</v>
      </c>
      <c r="G192" s="723">
        <v>3.9130000000000003</v>
      </c>
      <c r="H192" s="28">
        <v>38245</v>
      </c>
      <c r="I192" s="723">
        <v>4.1210000000000004</v>
      </c>
      <c r="J192" s="28">
        <v>38245</v>
      </c>
      <c r="K192" s="723">
        <v>4.45</v>
      </c>
      <c r="L192" s="41">
        <v>38245</v>
      </c>
      <c r="M192" s="723">
        <v>2.9832999999999998</v>
      </c>
      <c r="N192" s="28">
        <v>38245</v>
      </c>
      <c r="O192" s="723">
        <v>3.4424999999999999</v>
      </c>
      <c r="P192" s="28">
        <v>38245</v>
      </c>
      <c r="Q192" s="723">
        <v>3.9344000000000001</v>
      </c>
      <c r="R192" s="28">
        <v>38245</v>
      </c>
      <c r="S192" s="723">
        <v>4.1292999999999997</v>
      </c>
      <c r="T192" s="28">
        <v>38245</v>
      </c>
      <c r="U192" s="723">
        <v>4.4858000000000002</v>
      </c>
      <c r="V192" s="41">
        <v>38245</v>
      </c>
      <c r="W192" s="723">
        <v>3.202</v>
      </c>
      <c r="X192" s="28">
        <v>38245</v>
      </c>
      <c r="Y192" s="723">
        <v>3.6879999999999997</v>
      </c>
      <c r="Z192" s="28">
        <v>38245</v>
      </c>
      <c r="AA192" s="723">
        <v>4.1539999999999999</v>
      </c>
      <c r="AB192" s="28">
        <v>38245</v>
      </c>
      <c r="AC192" s="723">
        <v>4.3760000000000003</v>
      </c>
      <c r="AD192" s="28">
        <v>38245</v>
      </c>
      <c r="AE192" s="358">
        <v>4.782</v>
      </c>
    </row>
    <row r="193" spans="1:31">
      <c r="A193" s="28">
        <v>38246</v>
      </c>
      <c r="B193" s="28">
        <v>38246</v>
      </c>
      <c r="C193" s="723">
        <v>2.9626000000000001</v>
      </c>
      <c r="D193" s="28">
        <v>38246</v>
      </c>
      <c r="E193" s="723">
        <v>3.4211999999999998</v>
      </c>
      <c r="F193" s="28">
        <v>38246</v>
      </c>
      <c r="G193" s="723">
        <v>3.9060999999999999</v>
      </c>
      <c r="H193" s="28">
        <v>38246</v>
      </c>
      <c r="I193" s="723">
        <v>4.1142000000000003</v>
      </c>
      <c r="J193" s="28">
        <v>38246</v>
      </c>
      <c r="K193" s="723">
        <v>4.4409000000000001</v>
      </c>
      <c r="L193" s="41">
        <v>38246</v>
      </c>
      <c r="M193" s="723">
        <v>2.9758</v>
      </c>
      <c r="N193" s="28">
        <v>38246</v>
      </c>
      <c r="O193" s="723">
        <v>3.4361000000000002</v>
      </c>
      <c r="P193" s="28">
        <v>38246</v>
      </c>
      <c r="Q193" s="723">
        <v>3.9257999999999997</v>
      </c>
      <c r="R193" s="28">
        <v>38246</v>
      </c>
      <c r="S193" s="723">
        <v>4.1185999999999998</v>
      </c>
      <c r="T193" s="28">
        <v>38246</v>
      </c>
      <c r="U193" s="723">
        <v>4.4744999999999999</v>
      </c>
      <c r="V193" s="41">
        <v>38246</v>
      </c>
      <c r="W193" s="723">
        <v>3.1960000000000002</v>
      </c>
      <c r="X193" s="28">
        <v>38246</v>
      </c>
      <c r="Y193" s="723">
        <v>3.681</v>
      </c>
      <c r="Z193" s="28">
        <v>38246</v>
      </c>
      <c r="AA193" s="723">
        <v>4.1479999999999997</v>
      </c>
      <c r="AB193" s="28">
        <v>38246</v>
      </c>
      <c r="AC193" s="723">
        <v>4.3689999999999998</v>
      </c>
      <c r="AD193" s="28">
        <v>38246</v>
      </c>
      <c r="AE193" s="358">
        <v>4.7720000000000002</v>
      </c>
    </row>
    <row r="194" spans="1:31">
      <c r="A194" s="28">
        <v>38247</v>
      </c>
      <c r="B194" s="28">
        <v>38247</v>
      </c>
      <c r="C194" s="723">
        <v>2.9323999999999999</v>
      </c>
      <c r="D194" s="28">
        <v>38247</v>
      </c>
      <c r="E194" s="723">
        <v>3.3868</v>
      </c>
      <c r="F194" s="28">
        <v>38247</v>
      </c>
      <c r="G194" s="723">
        <v>3.8745000000000003</v>
      </c>
      <c r="H194" s="28">
        <v>38247</v>
      </c>
      <c r="I194" s="723">
        <v>4.0838999999999999</v>
      </c>
      <c r="J194" s="28">
        <v>38247</v>
      </c>
      <c r="K194" s="723">
        <v>4.4161999999999999</v>
      </c>
      <c r="L194" s="41">
        <v>38247</v>
      </c>
      <c r="M194" s="723">
        <v>2.9453</v>
      </c>
      <c r="N194" s="28">
        <v>38247</v>
      </c>
      <c r="O194" s="723">
        <v>3.4045999999999998</v>
      </c>
      <c r="P194" s="28">
        <v>38247</v>
      </c>
      <c r="Q194" s="723">
        <v>3.8961999999999999</v>
      </c>
      <c r="R194" s="28">
        <v>38247</v>
      </c>
      <c r="S194" s="723">
        <v>4.0928000000000004</v>
      </c>
      <c r="T194" s="28">
        <v>38247</v>
      </c>
      <c r="U194" s="723">
        <v>4.4516999999999998</v>
      </c>
      <c r="V194" s="41">
        <v>38247</v>
      </c>
      <c r="W194" s="723">
        <v>3.1623999999999999</v>
      </c>
      <c r="X194" s="28">
        <v>38247</v>
      </c>
      <c r="Y194" s="723">
        <v>3.6484999999999999</v>
      </c>
      <c r="Z194" s="28">
        <v>38247</v>
      </c>
      <c r="AA194" s="723">
        <v>4.1193</v>
      </c>
      <c r="AB194" s="28">
        <v>38247</v>
      </c>
      <c r="AC194" s="723">
        <v>4.3390000000000004</v>
      </c>
      <c r="AD194" s="28">
        <v>38247</v>
      </c>
      <c r="AE194" s="358">
        <v>4.7498000000000005</v>
      </c>
    </row>
    <row r="195" spans="1:31">
      <c r="A195" s="28">
        <v>38250</v>
      </c>
      <c r="B195" s="28">
        <v>38250</v>
      </c>
      <c r="C195" s="723">
        <v>2.9247999999999998</v>
      </c>
      <c r="D195" s="28">
        <v>38250</v>
      </c>
      <c r="E195" s="723">
        <v>3.3723999999999998</v>
      </c>
      <c r="F195" s="28">
        <v>38250</v>
      </c>
      <c r="G195" s="723">
        <v>3.8593000000000002</v>
      </c>
      <c r="H195" s="28">
        <v>38250</v>
      </c>
      <c r="I195" s="723">
        <v>4.0678000000000001</v>
      </c>
      <c r="J195" s="28">
        <v>38250</v>
      </c>
      <c r="K195" s="723">
        <v>4.3967000000000001</v>
      </c>
      <c r="L195" s="41">
        <v>38250</v>
      </c>
      <c r="M195" s="723">
        <v>2.9392</v>
      </c>
      <c r="N195" s="28">
        <v>38250</v>
      </c>
      <c r="O195" s="723">
        <v>3.3915000000000002</v>
      </c>
      <c r="P195" s="28">
        <v>38250</v>
      </c>
      <c r="Q195" s="723">
        <v>3.8809</v>
      </c>
      <c r="R195" s="28">
        <v>38250</v>
      </c>
      <c r="S195" s="723">
        <v>4.0789999999999997</v>
      </c>
      <c r="T195" s="28">
        <v>38250</v>
      </c>
      <c r="U195" s="723">
        <v>4.4356</v>
      </c>
      <c r="V195" s="41">
        <v>38250</v>
      </c>
      <c r="W195" s="723">
        <v>3.16</v>
      </c>
      <c r="X195" s="28">
        <v>38250</v>
      </c>
      <c r="Y195" s="723">
        <v>3.6429999999999998</v>
      </c>
      <c r="Z195" s="28">
        <v>38250</v>
      </c>
      <c r="AA195" s="723">
        <v>4.1120000000000001</v>
      </c>
      <c r="AB195" s="28">
        <v>38250</v>
      </c>
      <c r="AC195" s="723">
        <v>4.3310000000000004</v>
      </c>
      <c r="AD195" s="28">
        <v>38250</v>
      </c>
      <c r="AE195" s="358">
        <v>4.7409999999999997</v>
      </c>
    </row>
    <row r="196" spans="1:31">
      <c r="A196" s="28">
        <v>38251</v>
      </c>
      <c r="B196" s="28">
        <v>38251</v>
      </c>
      <c r="C196" s="723">
        <v>2.9275000000000002</v>
      </c>
      <c r="D196" s="28">
        <v>38251</v>
      </c>
      <c r="E196" s="723">
        <v>3.3753000000000002</v>
      </c>
      <c r="F196" s="28">
        <v>38251</v>
      </c>
      <c r="G196" s="723">
        <v>3.8597999999999999</v>
      </c>
      <c r="H196" s="28">
        <v>38251</v>
      </c>
      <c r="I196" s="723">
        <v>4.0685000000000002</v>
      </c>
      <c r="J196" s="28">
        <v>38251</v>
      </c>
      <c r="K196" s="723">
        <v>4.3868</v>
      </c>
      <c r="L196" s="41">
        <v>38251</v>
      </c>
      <c r="M196" s="723">
        <v>2.9470999999999998</v>
      </c>
      <c r="N196" s="28">
        <v>38251</v>
      </c>
      <c r="O196" s="723">
        <v>3.3996</v>
      </c>
      <c r="P196" s="28">
        <v>38251</v>
      </c>
      <c r="Q196" s="723">
        <v>3.8868</v>
      </c>
      <c r="R196" s="28">
        <v>38251</v>
      </c>
      <c r="S196" s="723">
        <v>4.0853000000000002</v>
      </c>
      <c r="T196" s="28">
        <v>38251</v>
      </c>
      <c r="U196" s="723">
        <v>4.4396000000000004</v>
      </c>
      <c r="V196" s="41">
        <v>38251</v>
      </c>
      <c r="W196" s="723">
        <v>3.169</v>
      </c>
      <c r="X196" s="28">
        <v>38251</v>
      </c>
      <c r="Y196" s="723">
        <v>3.65</v>
      </c>
      <c r="Z196" s="28">
        <v>38251</v>
      </c>
      <c r="AA196" s="723">
        <v>4.1139999999999999</v>
      </c>
      <c r="AB196" s="28">
        <v>38251</v>
      </c>
      <c r="AC196" s="723">
        <v>4.3310000000000004</v>
      </c>
      <c r="AD196" s="28">
        <v>38251</v>
      </c>
      <c r="AE196" s="358">
        <v>4.74</v>
      </c>
    </row>
    <row r="197" spans="1:31">
      <c r="A197" s="28">
        <v>38252</v>
      </c>
      <c r="B197" s="28">
        <v>38252</v>
      </c>
      <c r="C197" s="723">
        <v>2.899</v>
      </c>
      <c r="D197" s="28">
        <v>38252</v>
      </c>
      <c r="E197" s="723">
        <v>3.3340000000000001</v>
      </c>
      <c r="F197" s="28">
        <v>38252</v>
      </c>
      <c r="G197" s="723">
        <v>3.823</v>
      </c>
      <c r="H197" s="28">
        <v>38252</v>
      </c>
      <c r="I197" s="723">
        <v>4.0380000000000003</v>
      </c>
      <c r="J197" s="28">
        <v>38252</v>
      </c>
      <c r="K197" s="723">
        <v>4.3550000000000004</v>
      </c>
      <c r="L197" s="41">
        <v>38252</v>
      </c>
      <c r="M197" s="723">
        <v>2.9186999999999999</v>
      </c>
      <c r="N197" s="28">
        <v>38252</v>
      </c>
      <c r="O197" s="723">
        <v>3.3670999999999998</v>
      </c>
      <c r="P197" s="28">
        <v>38252</v>
      </c>
      <c r="Q197" s="723">
        <v>3.8491999999999997</v>
      </c>
      <c r="R197" s="28">
        <v>38252</v>
      </c>
      <c r="S197" s="723">
        <v>4.0490000000000004</v>
      </c>
      <c r="T197" s="28">
        <v>38252</v>
      </c>
      <c r="U197" s="723">
        <v>4.3964999999999996</v>
      </c>
      <c r="V197" s="41">
        <v>38252</v>
      </c>
      <c r="W197" s="723">
        <v>3.1379999999999999</v>
      </c>
      <c r="X197" s="28">
        <v>38252</v>
      </c>
      <c r="Y197" s="723">
        <v>3.609</v>
      </c>
      <c r="Z197" s="28">
        <v>38252</v>
      </c>
      <c r="AA197" s="723">
        <v>4.0679999999999996</v>
      </c>
      <c r="AB197" s="28">
        <v>38252</v>
      </c>
      <c r="AC197" s="723">
        <v>4.2839999999999998</v>
      </c>
      <c r="AD197" s="28">
        <v>38252</v>
      </c>
      <c r="AE197" s="358">
        <v>4.6920000000000002</v>
      </c>
    </row>
    <row r="198" spans="1:31">
      <c r="A198" s="28">
        <v>38253</v>
      </c>
      <c r="B198" s="28">
        <v>38253</v>
      </c>
      <c r="C198" s="723">
        <v>2.8605999999999998</v>
      </c>
      <c r="D198" s="28">
        <v>38253</v>
      </c>
      <c r="E198" s="723">
        <v>3.3071999999999999</v>
      </c>
      <c r="F198" s="28">
        <v>38253</v>
      </c>
      <c r="G198" s="723">
        <v>3.7934999999999999</v>
      </c>
      <c r="H198" s="28">
        <v>38253</v>
      </c>
      <c r="I198" s="723">
        <v>4.0084</v>
      </c>
      <c r="J198" s="28">
        <v>38253</v>
      </c>
      <c r="K198" s="723">
        <v>4.3330000000000002</v>
      </c>
      <c r="L198" s="41">
        <v>38253</v>
      </c>
      <c r="M198" s="723">
        <v>2.8759000000000001</v>
      </c>
      <c r="N198" s="28">
        <v>38253</v>
      </c>
      <c r="O198" s="723">
        <v>3.3262999999999998</v>
      </c>
      <c r="P198" s="28">
        <v>38253</v>
      </c>
      <c r="Q198" s="723">
        <v>3.8166000000000002</v>
      </c>
      <c r="R198" s="28">
        <v>38253</v>
      </c>
      <c r="S198" s="723">
        <v>4.0198</v>
      </c>
      <c r="T198" s="28">
        <v>38253</v>
      </c>
      <c r="U198" s="723">
        <v>4.3657000000000004</v>
      </c>
      <c r="V198" s="41">
        <v>38253</v>
      </c>
      <c r="W198" s="723">
        <v>3.101</v>
      </c>
      <c r="X198" s="28">
        <v>38253</v>
      </c>
      <c r="Y198" s="723">
        <v>3.5819999999999999</v>
      </c>
      <c r="Z198" s="28">
        <v>38253</v>
      </c>
      <c r="AA198" s="723">
        <v>4.0469999999999997</v>
      </c>
      <c r="AB198" s="28">
        <v>38253</v>
      </c>
      <c r="AC198" s="723">
        <v>4.2679999999999998</v>
      </c>
      <c r="AD198" s="28">
        <v>38253</v>
      </c>
      <c r="AE198" s="358">
        <v>4.6749999999999998</v>
      </c>
    </row>
    <row r="199" spans="1:31">
      <c r="A199" s="28">
        <v>38254</v>
      </c>
      <c r="B199" s="28">
        <v>38254</v>
      </c>
      <c r="C199" s="723">
        <v>2.8928000000000003</v>
      </c>
      <c r="D199" s="28">
        <v>38254</v>
      </c>
      <c r="E199" s="723">
        <v>3.3365999999999998</v>
      </c>
      <c r="F199" s="28">
        <v>38254</v>
      </c>
      <c r="G199" s="723">
        <v>3.8181000000000003</v>
      </c>
      <c r="H199" s="28">
        <v>38254</v>
      </c>
      <c r="I199" s="723">
        <v>4.03</v>
      </c>
      <c r="J199" s="28">
        <v>38254</v>
      </c>
      <c r="K199" s="723">
        <v>4.3487</v>
      </c>
      <c r="L199" s="41">
        <v>38254</v>
      </c>
      <c r="M199" s="723">
        <v>2.9116999999999997</v>
      </c>
      <c r="N199" s="28">
        <v>38254</v>
      </c>
      <c r="O199" s="723">
        <v>3.3588</v>
      </c>
      <c r="P199" s="28">
        <v>38254</v>
      </c>
      <c r="Q199" s="723">
        <v>3.8420000000000001</v>
      </c>
      <c r="R199" s="28">
        <v>38254</v>
      </c>
      <c r="S199" s="723">
        <v>4.0420999999999996</v>
      </c>
      <c r="T199" s="28">
        <v>38254</v>
      </c>
      <c r="U199" s="723">
        <v>4.3849999999999998</v>
      </c>
      <c r="V199" s="41">
        <v>38254</v>
      </c>
      <c r="W199" s="723">
        <v>3.1259999999999999</v>
      </c>
      <c r="X199" s="28">
        <v>38254</v>
      </c>
      <c r="Y199" s="723">
        <v>3.601</v>
      </c>
      <c r="Z199" s="28">
        <v>38254</v>
      </c>
      <c r="AA199" s="723">
        <v>4.0599999999999996</v>
      </c>
      <c r="AB199" s="28">
        <v>38254</v>
      </c>
      <c r="AC199" s="723">
        <v>4.28</v>
      </c>
      <c r="AD199" s="28">
        <v>38254</v>
      </c>
      <c r="AE199" s="358">
        <v>4.6790000000000003</v>
      </c>
    </row>
    <row r="200" spans="1:31">
      <c r="A200" s="28">
        <v>38257</v>
      </c>
      <c r="B200" s="28">
        <v>38257</v>
      </c>
      <c r="C200" s="723">
        <v>2.855</v>
      </c>
      <c r="D200" s="28">
        <v>38257</v>
      </c>
      <c r="E200" s="723">
        <v>3.2839999999999998</v>
      </c>
      <c r="F200" s="28">
        <v>38257</v>
      </c>
      <c r="G200" s="723">
        <v>3.778</v>
      </c>
      <c r="H200" s="28">
        <v>38257</v>
      </c>
      <c r="I200" s="723">
        <v>4.0010000000000003</v>
      </c>
      <c r="J200" s="28">
        <v>38257</v>
      </c>
      <c r="K200" s="723">
        <v>4.319</v>
      </c>
      <c r="L200" s="41">
        <v>38257</v>
      </c>
      <c r="M200" s="723">
        <v>2.8792</v>
      </c>
      <c r="N200" s="28">
        <v>38257</v>
      </c>
      <c r="O200" s="723">
        <v>3.3256000000000001</v>
      </c>
      <c r="P200" s="28">
        <v>38257</v>
      </c>
      <c r="Q200" s="723">
        <v>3.8115999999999999</v>
      </c>
      <c r="R200" s="28">
        <v>38257</v>
      </c>
      <c r="S200" s="723">
        <v>4.0148000000000001</v>
      </c>
      <c r="T200" s="28">
        <v>38257</v>
      </c>
      <c r="U200" s="723">
        <v>4.3562000000000003</v>
      </c>
      <c r="V200" s="41">
        <v>38257</v>
      </c>
      <c r="W200" s="723">
        <v>3.0939999999999999</v>
      </c>
      <c r="X200" s="28">
        <v>38257</v>
      </c>
      <c r="Y200" s="723">
        <v>3.5670000000000002</v>
      </c>
      <c r="Z200" s="28">
        <v>38257</v>
      </c>
      <c r="AA200" s="723">
        <v>4.0309999999999997</v>
      </c>
      <c r="AB200" s="28">
        <v>38257</v>
      </c>
      <c r="AC200" s="723">
        <v>4.2469999999999999</v>
      </c>
      <c r="AD200" s="28">
        <v>38257</v>
      </c>
      <c r="AE200" s="358">
        <v>4.6479999999999997</v>
      </c>
    </row>
    <row r="201" spans="1:31">
      <c r="A201" s="28">
        <v>38258</v>
      </c>
      <c r="B201" s="28">
        <v>38258</v>
      </c>
      <c r="C201" s="723">
        <v>2.8672</v>
      </c>
      <c r="D201" s="28">
        <v>38258</v>
      </c>
      <c r="E201" s="723">
        <v>3.3052000000000001</v>
      </c>
      <c r="F201" s="28">
        <v>38258</v>
      </c>
      <c r="G201" s="723">
        <v>3.7875999999999999</v>
      </c>
      <c r="H201" s="28">
        <v>38258</v>
      </c>
      <c r="I201" s="723">
        <v>4.0094000000000003</v>
      </c>
      <c r="J201" s="28">
        <v>38258</v>
      </c>
      <c r="K201" s="723">
        <v>4.3272000000000004</v>
      </c>
      <c r="L201" s="41">
        <v>38258</v>
      </c>
      <c r="M201" s="723">
        <v>2.8933999999999997</v>
      </c>
      <c r="N201" s="28">
        <v>38258</v>
      </c>
      <c r="O201" s="723">
        <v>3.3380999999999998</v>
      </c>
      <c r="P201" s="28">
        <v>38258</v>
      </c>
      <c r="Q201" s="723">
        <v>3.8224999999999998</v>
      </c>
      <c r="R201" s="28">
        <v>38258</v>
      </c>
      <c r="S201" s="723">
        <v>4.0251000000000001</v>
      </c>
      <c r="T201" s="28">
        <v>38258</v>
      </c>
      <c r="U201" s="723">
        <v>4.3657000000000004</v>
      </c>
      <c r="V201" s="41">
        <v>38258</v>
      </c>
      <c r="W201" s="723">
        <v>3.1019999999999999</v>
      </c>
      <c r="X201" s="28">
        <v>38258</v>
      </c>
      <c r="Y201" s="723">
        <v>3.5779999999999998</v>
      </c>
      <c r="Z201" s="28">
        <v>38258</v>
      </c>
      <c r="AA201" s="723">
        <v>4.0359999999999996</v>
      </c>
      <c r="AB201" s="28">
        <v>38258</v>
      </c>
      <c r="AC201" s="723">
        <v>4.2530000000000001</v>
      </c>
      <c r="AD201" s="28">
        <v>38258</v>
      </c>
      <c r="AE201" s="358">
        <v>4.6479999999999997</v>
      </c>
    </row>
    <row r="202" spans="1:31">
      <c r="A202" s="28">
        <v>38259</v>
      </c>
      <c r="B202" s="28">
        <v>38259</v>
      </c>
      <c r="C202" s="723">
        <v>2.9024000000000001</v>
      </c>
      <c r="D202" s="28">
        <v>38259</v>
      </c>
      <c r="E202" s="723">
        <v>3.3458999999999999</v>
      </c>
      <c r="F202" s="28">
        <v>38259</v>
      </c>
      <c r="G202" s="723">
        <v>3.8334999999999999</v>
      </c>
      <c r="H202" s="28">
        <v>38259</v>
      </c>
      <c r="I202" s="723">
        <v>4.0556999999999999</v>
      </c>
      <c r="J202" s="28">
        <v>38259</v>
      </c>
      <c r="K202" s="723">
        <v>4.3833000000000002</v>
      </c>
      <c r="L202" s="41">
        <v>38259</v>
      </c>
      <c r="M202" s="723">
        <v>2.9281999999999999</v>
      </c>
      <c r="N202" s="28">
        <v>38259</v>
      </c>
      <c r="O202" s="723">
        <v>3.3818999999999999</v>
      </c>
      <c r="P202" s="28">
        <v>38259</v>
      </c>
      <c r="Q202" s="723">
        <v>3.8624000000000001</v>
      </c>
      <c r="R202" s="28">
        <v>38259</v>
      </c>
      <c r="S202" s="723">
        <v>4.0662000000000003</v>
      </c>
      <c r="T202" s="28">
        <v>38259</v>
      </c>
      <c r="U202" s="723">
        <v>4.4088000000000003</v>
      </c>
      <c r="V202" s="41">
        <v>38259</v>
      </c>
      <c r="W202" s="723">
        <v>3.1280000000000001</v>
      </c>
      <c r="X202" s="28">
        <v>38259</v>
      </c>
      <c r="Y202" s="723">
        <v>3.609</v>
      </c>
      <c r="Z202" s="28">
        <v>38259</v>
      </c>
      <c r="AA202" s="723">
        <v>4.0759999999999996</v>
      </c>
      <c r="AB202" s="28">
        <v>38259</v>
      </c>
      <c r="AC202" s="723">
        <v>4.2910000000000004</v>
      </c>
      <c r="AD202" s="28">
        <v>38259</v>
      </c>
      <c r="AE202" s="358">
        <v>4.6849999999999996</v>
      </c>
    </row>
    <row r="203" spans="1:31">
      <c r="A203" s="28">
        <v>38260</v>
      </c>
      <c r="B203" s="28">
        <v>38260</v>
      </c>
      <c r="C203" s="723">
        <v>2.8757999999999999</v>
      </c>
      <c r="D203" s="28">
        <v>38260</v>
      </c>
      <c r="E203" s="723">
        <v>3.3298000000000001</v>
      </c>
      <c r="F203" s="28">
        <v>38260</v>
      </c>
      <c r="G203" s="723">
        <v>3.8285999999999998</v>
      </c>
      <c r="H203" s="28">
        <v>38260</v>
      </c>
      <c r="I203" s="723">
        <v>4.0549999999999997</v>
      </c>
      <c r="J203" s="28">
        <v>38260</v>
      </c>
      <c r="K203" s="723">
        <v>4.3898000000000001</v>
      </c>
      <c r="L203" s="41">
        <v>38260</v>
      </c>
      <c r="M203" s="723">
        <v>2.9043000000000001</v>
      </c>
      <c r="N203" s="28">
        <v>38260</v>
      </c>
      <c r="O203" s="723">
        <v>3.3685</v>
      </c>
      <c r="P203" s="28">
        <v>38260</v>
      </c>
      <c r="Q203" s="723">
        <v>3.8608000000000002</v>
      </c>
      <c r="R203" s="28">
        <v>38260</v>
      </c>
      <c r="S203" s="723">
        <v>4.0663999999999998</v>
      </c>
      <c r="T203" s="28">
        <v>38260</v>
      </c>
      <c r="U203" s="723">
        <v>4.4154</v>
      </c>
      <c r="V203" s="41">
        <v>38260</v>
      </c>
      <c r="W203" s="723">
        <v>3.1120000000000001</v>
      </c>
      <c r="X203" s="28">
        <v>38260</v>
      </c>
      <c r="Y203" s="723">
        <v>3.6080000000000001</v>
      </c>
      <c r="Z203" s="28">
        <v>38260</v>
      </c>
      <c r="AA203" s="723">
        <v>4.0839999999999996</v>
      </c>
      <c r="AB203" s="28">
        <v>38260</v>
      </c>
      <c r="AC203" s="723">
        <v>4.306</v>
      </c>
      <c r="AD203" s="28">
        <v>38260</v>
      </c>
      <c r="AE203" s="358">
        <v>4.71</v>
      </c>
    </row>
    <row r="204" spans="1:31">
      <c r="A204" s="28">
        <v>38261</v>
      </c>
      <c r="B204" s="28">
        <v>38261</v>
      </c>
      <c r="C204" s="723">
        <v>2.8868999999999998</v>
      </c>
      <c r="D204" s="28">
        <v>38261</v>
      </c>
      <c r="E204" s="723">
        <v>3.3523000000000001</v>
      </c>
      <c r="F204" s="28">
        <v>38261</v>
      </c>
      <c r="G204" s="723">
        <v>3.8571999999999997</v>
      </c>
      <c r="H204" s="28">
        <v>38261</v>
      </c>
      <c r="I204" s="723">
        <v>4.0867000000000004</v>
      </c>
      <c r="J204" s="28">
        <v>38261</v>
      </c>
      <c r="K204" s="723">
        <v>4.4185999999999996</v>
      </c>
      <c r="L204" s="41">
        <v>38261</v>
      </c>
      <c r="M204" s="723">
        <v>2.9144000000000001</v>
      </c>
      <c r="N204" s="28">
        <v>38261</v>
      </c>
      <c r="O204" s="723">
        <v>3.3917000000000002</v>
      </c>
      <c r="P204" s="28">
        <v>38261</v>
      </c>
      <c r="Q204" s="723">
        <v>3.8906999999999998</v>
      </c>
      <c r="R204" s="28">
        <v>38261</v>
      </c>
      <c r="S204" s="723">
        <v>4.0986000000000002</v>
      </c>
      <c r="T204" s="28">
        <v>38261</v>
      </c>
      <c r="U204" s="723">
        <v>4.4470000000000001</v>
      </c>
      <c r="V204" s="41">
        <v>38261</v>
      </c>
      <c r="W204" s="723">
        <v>3.1189999999999998</v>
      </c>
      <c r="X204" s="28">
        <v>38261</v>
      </c>
      <c r="Y204" s="723">
        <v>3.629</v>
      </c>
      <c r="Z204" s="28">
        <v>38261</v>
      </c>
      <c r="AA204" s="723">
        <v>4.1020000000000003</v>
      </c>
      <c r="AB204" s="28">
        <v>38261</v>
      </c>
      <c r="AC204" s="723">
        <v>4.327</v>
      </c>
      <c r="AD204" s="28">
        <v>38261</v>
      </c>
      <c r="AE204" s="358">
        <v>4.7649999999999997</v>
      </c>
    </row>
    <row r="205" spans="1:31">
      <c r="A205" s="28">
        <v>38264</v>
      </c>
      <c r="B205" s="28">
        <v>38264</v>
      </c>
      <c r="C205" s="723">
        <v>2.9201999999999999</v>
      </c>
      <c r="D205" s="28">
        <v>38264</v>
      </c>
      <c r="E205" s="723">
        <v>3.3769</v>
      </c>
      <c r="F205" s="28">
        <v>38264</v>
      </c>
      <c r="G205" s="723">
        <v>3.8717999999999999</v>
      </c>
      <c r="H205" s="28">
        <v>38264</v>
      </c>
      <c r="I205" s="723">
        <v>4.0984999999999996</v>
      </c>
      <c r="J205" s="28">
        <v>38264</v>
      </c>
      <c r="K205" s="723">
        <v>4.4250999999999996</v>
      </c>
      <c r="L205" s="41">
        <v>38264</v>
      </c>
      <c r="M205" s="723">
        <v>2.9434</v>
      </c>
      <c r="N205" s="28">
        <v>38264</v>
      </c>
      <c r="O205" s="723">
        <v>3.4138999999999999</v>
      </c>
      <c r="P205" s="28">
        <v>38264</v>
      </c>
      <c r="Q205" s="723">
        <v>3.9058000000000002</v>
      </c>
      <c r="R205" s="28">
        <v>38264</v>
      </c>
      <c r="S205" s="723">
        <v>4.1100000000000003</v>
      </c>
      <c r="T205" s="28">
        <v>38264</v>
      </c>
      <c r="U205" s="723">
        <v>4.4549000000000003</v>
      </c>
      <c r="V205" s="41">
        <v>38264</v>
      </c>
      <c r="W205" s="723">
        <v>3.1579999999999999</v>
      </c>
      <c r="X205" s="28">
        <v>38264</v>
      </c>
      <c r="Y205" s="723">
        <v>3.65</v>
      </c>
      <c r="Z205" s="28">
        <v>38264</v>
      </c>
      <c r="AA205" s="723">
        <v>4.12</v>
      </c>
      <c r="AB205" s="28">
        <v>38264</v>
      </c>
      <c r="AC205" s="723">
        <v>4.343</v>
      </c>
      <c r="AD205" s="28">
        <v>38264</v>
      </c>
      <c r="AE205" s="358">
        <v>4.7489999999999997</v>
      </c>
    </row>
    <row r="206" spans="1:31">
      <c r="A206" s="28">
        <v>38265</v>
      </c>
      <c r="B206" s="28">
        <v>38265</v>
      </c>
      <c r="C206" s="723">
        <v>2.8820000000000001</v>
      </c>
      <c r="D206" s="28">
        <v>38265</v>
      </c>
      <c r="E206" s="723">
        <v>3.3410000000000002</v>
      </c>
      <c r="F206" s="28">
        <v>38265</v>
      </c>
      <c r="G206" s="723">
        <v>3.8340000000000001</v>
      </c>
      <c r="H206" s="28">
        <v>38265</v>
      </c>
      <c r="I206" s="723">
        <v>4.0570000000000004</v>
      </c>
      <c r="J206" s="28">
        <v>38265</v>
      </c>
      <c r="K206" s="723">
        <v>4.3760000000000003</v>
      </c>
      <c r="L206" s="41">
        <v>38265</v>
      </c>
      <c r="M206" s="723">
        <v>2.9088000000000003</v>
      </c>
      <c r="N206" s="28">
        <v>38265</v>
      </c>
      <c r="O206" s="723">
        <v>3.37</v>
      </c>
      <c r="P206" s="28">
        <v>38265</v>
      </c>
      <c r="Q206" s="723">
        <v>3.8662000000000001</v>
      </c>
      <c r="R206" s="28">
        <v>38265</v>
      </c>
      <c r="S206" s="723">
        <v>4.0712000000000002</v>
      </c>
      <c r="T206" s="28">
        <v>38265</v>
      </c>
      <c r="U206" s="723">
        <v>4.4168000000000003</v>
      </c>
      <c r="V206" s="41">
        <v>38265</v>
      </c>
      <c r="W206" s="723">
        <v>3.1310000000000002</v>
      </c>
      <c r="X206" s="28">
        <v>38265</v>
      </c>
      <c r="Y206" s="723">
        <v>3.6059999999999999</v>
      </c>
      <c r="Z206" s="28">
        <v>38265</v>
      </c>
      <c r="AA206" s="723">
        <v>4.0880000000000001</v>
      </c>
      <c r="AB206" s="28">
        <v>38265</v>
      </c>
      <c r="AC206" s="723">
        <v>4.3079999999999998</v>
      </c>
      <c r="AD206" s="28">
        <v>38265</v>
      </c>
      <c r="AE206" s="358">
        <v>4.7190000000000003</v>
      </c>
    </row>
    <row r="207" spans="1:31">
      <c r="A207" s="28">
        <v>38266</v>
      </c>
      <c r="B207" s="28">
        <v>38266</v>
      </c>
      <c r="C207" s="723">
        <v>2.891</v>
      </c>
      <c r="D207" s="28">
        <v>38266</v>
      </c>
      <c r="E207" s="723">
        <v>3.3420000000000001</v>
      </c>
      <c r="F207" s="28">
        <v>38266</v>
      </c>
      <c r="G207" s="723">
        <v>3.8319999999999999</v>
      </c>
      <c r="H207" s="28">
        <v>38266</v>
      </c>
      <c r="I207" s="723">
        <v>4.0609999999999999</v>
      </c>
      <c r="J207" s="28">
        <v>38266</v>
      </c>
      <c r="K207" s="723">
        <v>4.3789999999999996</v>
      </c>
      <c r="L207" s="41">
        <v>38266</v>
      </c>
      <c r="M207" s="723">
        <v>2.9097</v>
      </c>
      <c r="N207" s="28">
        <v>38266</v>
      </c>
      <c r="O207" s="723">
        <v>3.3681999999999999</v>
      </c>
      <c r="P207" s="28">
        <v>38266</v>
      </c>
      <c r="Q207" s="723">
        <v>3.8620999999999999</v>
      </c>
      <c r="R207" s="28">
        <v>38266</v>
      </c>
      <c r="S207" s="723">
        <v>4.0669000000000004</v>
      </c>
      <c r="T207" s="28">
        <v>38266</v>
      </c>
      <c r="U207" s="723">
        <v>4.4112999999999998</v>
      </c>
      <c r="V207" s="41">
        <v>38266</v>
      </c>
      <c r="W207" s="723">
        <v>3.129</v>
      </c>
      <c r="X207" s="28">
        <v>38266</v>
      </c>
      <c r="Y207" s="723">
        <v>3.6040000000000001</v>
      </c>
      <c r="Z207" s="28">
        <v>38266</v>
      </c>
      <c r="AA207" s="723">
        <v>4.0789999999999997</v>
      </c>
      <c r="AB207" s="28">
        <v>38266</v>
      </c>
      <c r="AC207" s="723">
        <v>4.3040000000000003</v>
      </c>
      <c r="AD207" s="28">
        <v>38266</v>
      </c>
      <c r="AE207" s="358">
        <v>4.7080000000000002</v>
      </c>
    </row>
    <row r="208" spans="1:31">
      <c r="A208" s="28">
        <v>38267</v>
      </c>
      <c r="B208" s="28">
        <v>38267</v>
      </c>
      <c r="C208" s="723">
        <v>2.9130000000000003</v>
      </c>
      <c r="D208" s="28">
        <v>38267</v>
      </c>
      <c r="E208" s="723">
        <v>3.3660000000000001</v>
      </c>
      <c r="F208" s="28">
        <v>38267</v>
      </c>
      <c r="G208" s="723">
        <v>3.855</v>
      </c>
      <c r="H208" s="28">
        <v>38267</v>
      </c>
      <c r="I208" s="723">
        <v>4.0839999999999996</v>
      </c>
      <c r="J208" s="28">
        <v>38267</v>
      </c>
      <c r="K208" s="723">
        <v>4.4000000000000004</v>
      </c>
      <c r="L208" s="41">
        <v>38267</v>
      </c>
      <c r="M208" s="723">
        <v>2.9201000000000001</v>
      </c>
      <c r="N208" s="28">
        <v>38267</v>
      </c>
      <c r="O208" s="723">
        <v>3.3854000000000002</v>
      </c>
      <c r="P208" s="28">
        <v>38267</v>
      </c>
      <c r="Q208" s="723">
        <v>3.8904999999999998</v>
      </c>
      <c r="R208" s="28">
        <v>38267</v>
      </c>
      <c r="S208" s="723">
        <v>4.0895000000000001</v>
      </c>
      <c r="T208" s="28">
        <v>38267</v>
      </c>
      <c r="U208" s="723">
        <v>4.4341999999999997</v>
      </c>
      <c r="V208" s="41">
        <v>38267</v>
      </c>
      <c r="W208" s="723">
        <v>3.1390000000000002</v>
      </c>
      <c r="X208" s="28">
        <v>38267</v>
      </c>
      <c r="Y208" s="723">
        <v>3.621</v>
      </c>
      <c r="Z208" s="28">
        <v>38267</v>
      </c>
      <c r="AA208" s="723">
        <v>4.1070000000000002</v>
      </c>
      <c r="AB208" s="28">
        <v>38267</v>
      </c>
      <c r="AC208" s="723">
        <v>4.3289999999999997</v>
      </c>
      <c r="AD208" s="28">
        <v>38267</v>
      </c>
      <c r="AE208" s="358">
        <v>4.7320000000000002</v>
      </c>
    </row>
    <row r="209" spans="1:31">
      <c r="A209" s="28">
        <v>38268</v>
      </c>
      <c r="B209" s="28">
        <v>38268</v>
      </c>
      <c r="C209" s="723">
        <v>2.8315999999999999</v>
      </c>
      <c r="D209" s="28">
        <v>38268</v>
      </c>
      <c r="E209" s="723">
        <v>3.2795000000000001</v>
      </c>
      <c r="F209" s="28">
        <v>38268</v>
      </c>
      <c r="G209" s="723">
        <v>3.7799</v>
      </c>
      <c r="H209" s="28">
        <v>38268</v>
      </c>
      <c r="I209" s="723">
        <v>4.0145999999999997</v>
      </c>
      <c r="J209" s="28">
        <v>38268</v>
      </c>
      <c r="K209" s="723">
        <v>4.3438999999999997</v>
      </c>
      <c r="L209" s="41">
        <v>38268</v>
      </c>
      <c r="M209" s="723">
        <v>2.8395999999999999</v>
      </c>
      <c r="N209" s="28">
        <v>38268</v>
      </c>
      <c r="O209" s="723">
        <v>3.3014999999999999</v>
      </c>
      <c r="P209" s="28">
        <v>38268</v>
      </c>
      <c r="Q209" s="723">
        <v>3.8161</v>
      </c>
      <c r="R209" s="28">
        <v>38268</v>
      </c>
      <c r="S209" s="723">
        <v>4.0198999999999998</v>
      </c>
      <c r="T209" s="28">
        <v>38268</v>
      </c>
      <c r="U209" s="723">
        <v>4.3731999999999998</v>
      </c>
      <c r="V209" s="41">
        <v>38268</v>
      </c>
      <c r="W209" s="723">
        <v>3.0489999999999999</v>
      </c>
      <c r="X209" s="28">
        <v>38268</v>
      </c>
      <c r="Y209" s="723">
        <v>3.5380000000000003</v>
      </c>
      <c r="Z209" s="28">
        <v>38268</v>
      </c>
      <c r="AA209" s="723">
        <v>4.0330000000000004</v>
      </c>
      <c r="AB209" s="28">
        <v>38268</v>
      </c>
      <c r="AC209" s="723">
        <v>4.2590000000000003</v>
      </c>
      <c r="AD209" s="28">
        <v>38268</v>
      </c>
      <c r="AE209" s="358">
        <v>4.6740000000000004</v>
      </c>
    </row>
    <row r="210" spans="1:31">
      <c r="A210" s="28">
        <v>38271</v>
      </c>
      <c r="B210" s="28">
        <v>38271</v>
      </c>
      <c r="C210" s="723">
        <v>2.8332000000000002</v>
      </c>
      <c r="D210" s="28">
        <v>38271</v>
      </c>
      <c r="E210" s="723">
        <v>3.286</v>
      </c>
      <c r="F210" s="28">
        <v>38271</v>
      </c>
      <c r="G210" s="723">
        <v>3.7894000000000001</v>
      </c>
      <c r="H210" s="28">
        <v>38271</v>
      </c>
      <c r="I210" s="723">
        <v>4.0240999999999998</v>
      </c>
      <c r="J210" s="28">
        <v>38271</v>
      </c>
      <c r="K210" s="723">
        <v>4.3597000000000001</v>
      </c>
      <c r="L210" s="41">
        <v>38271</v>
      </c>
      <c r="M210" s="723">
        <v>2.8384</v>
      </c>
      <c r="N210" s="28">
        <v>38271</v>
      </c>
      <c r="O210" s="723">
        <v>3.3068</v>
      </c>
      <c r="P210" s="28">
        <v>38271</v>
      </c>
      <c r="Q210" s="723">
        <v>3.8247999999999998</v>
      </c>
      <c r="R210" s="28">
        <v>38271</v>
      </c>
      <c r="S210" s="723">
        <v>4.0294999999999996</v>
      </c>
      <c r="T210" s="28">
        <v>38271</v>
      </c>
      <c r="U210" s="723">
        <v>4.3902999999999999</v>
      </c>
      <c r="V210" s="41">
        <v>38271</v>
      </c>
      <c r="W210" s="723">
        <v>3.0529999999999999</v>
      </c>
      <c r="X210" s="28">
        <v>38271</v>
      </c>
      <c r="Y210" s="723">
        <v>3.5460000000000003</v>
      </c>
      <c r="Z210" s="28">
        <v>38271</v>
      </c>
      <c r="AA210" s="723">
        <v>4.0430000000000001</v>
      </c>
      <c r="AB210" s="28">
        <v>38271</v>
      </c>
      <c r="AC210" s="723">
        <v>4.2729999999999997</v>
      </c>
      <c r="AD210" s="28">
        <v>38271</v>
      </c>
      <c r="AE210" s="358">
        <v>4.6909999999999998</v>
      </c>
    </row>
    <row r="211" spans="1:31">
      <c r="A211" s="28">
        <v>38272</v>
      </c>
      <c r="B211" s="28">
        <v>38272</v>
      </c>
      <c r="C211" s="723">
        <v>2.7850000000000001</v>
      </c>
      <c r="D211" s="28">
        <v>38272</v>
      </c>
      <c r="E211" s="723">
        <v>3.2439999999999998</v>
      </c>
      <c r="F211" s="28">
        <v>38272</v>
      </c>
      <c r="G211" s="723">
        <v>3.76</v>
      </c>
      <c r="H211" s="28">
        <v>38272</v>
      </c>
      <c r="I211" s="723">
        <v>3.984</v>
      </c>
      <c r="J211" s="28">
        <v>38272</v>
      </c>
      <c r="K211" s="723">
        <v>4.32</v>
      </c>
      <c r="L211" s="41">
        <v>38272</v>
      </c>
      <c r="M211" s="723">
        <v>2.7993999999999999</v>
      </c>
      <c r="N211" s="28">
        <v>38272</v>
      </c>
      <c r="O211" s="723">
        <v>3.2622999999999998</v>
      </c>
      <c r="P211" s="28">
        <v>38272</v>
      </c>
      <c r="Q211" s="723">
        <v>3.7797999999999998</v>
      </c>
      <c r="R211" s="28">
        <v>38272</v>
      </c>
      <c r="S211" s="723">
        <v>3.9866999999999999</v>
      </c>
      <c r="T211" s="28">
        <v>38272</v>
      </c>
      <c r="U211" s="723">
        <v>4.3491999999999997</v>
      </c>
      <c r="V211" s="41">
        <v>38272</v>
      </c>
      <c r="W211" s="723">
        <v>3.016</v>
      </c>
      <c r="X211" s="28">
        <v>38272</v>
      </c>
      <c r="Y211" s="723">
        <v>3.5070000000000001</v>
      </c>
      <c r="Z211" s="28">
        <v>38272</v>
      </c>
      <c r="AA211" s="723">
        <v>4.0069999999999997</v>
      </c>
      <c r="AB211" s="28">
        <v>38272</v>
      </c>
      <c r="AC211" s="723">
        <v>4.2370000000000001</v>
      </c>
      <c r="AD211" s="28">
        <v>38272</v>
      </c>
      <c r="AE211" s="358">
        <v>4.6559999999999997</v>
      </c>
    </row>
    <row r="212" spans="1:31">
      <c r="A212" s="28">
        <v>38273</v>
      </c>
      <c r="B212" s="28">
        <v>38273</v>
      </c>
      <c r="C212" s="723">
        <v>2.7919999999999998</v>
      </c>
      <c r="D212" s="28">
        <v>38273</v>
      </c>
      <c r="E212" s="723">
        <v>3.2429999999999999</v>
      </c>
      <c r="F212" s="28">
        <v>38273</v>
      </c>
      <c r="G212" s="723">
        <v>3.7509999999999999</v>
      </c>
      <c r="H212" s="28">
        <v>38273</v>
      </c>
      <c r="I212" s="723">
        <v>3.9830000000000001</v>
      </c>
      <c r="J212" s="28">
        <v>38273</v>
      </c>
      <c r="K212" s="723">
        <v>4.3159999999999998</v>
      </c>
      <c r="L212" s="41">
        <v>38273</v>
      </c>
      <c r="M212" s="723">
        <v>2.8031000000000001</v>
      </c>
      <c r="N212" s="28">
        <v>38273</v>
      </c>
      <c r="O212" s="723">
        <v>3.2664</v>
      </c>
      <c r="P212" s="28">
        <v>38273</v>
      </c>
      <c r="Q212" s="723">
        <v>3.7822</v>
      </c>
      <c r="R212" s="28">
        <v>38273</v>
      </c>
      <c r="S212" s="723">
        <v>3.9929000000000001</v>
      </c>
      <c r="T212" s="28">
        <v>38273</v>
      </c>
      <c r="U212" s="723">
        <v>4.3544999999999998</v>
      </c>
      <c r="V212" s="41">
        <v>38273</v>
      </c>
      <c r="W212" s="723">
        <v>3.0179999999999998</v>
      </c>
      <c r="X212" s="28">
        <v>38273</v>
      </c>
      <c r="Y212" s="723">
        <v>3.51</v>
      </c>
      <c r="Z212" s="28">
        <v>38273</v>
      </c>
      <c r="AA212" s="723">
        <v>4.0030000000000001</v>
      </c>
      <c r="AB212" s="28">
        <v>38273</v>
      </c>
      <c r="AC212" s="723">
        <v>4.2300000000000004</v>
      </c>
      <c r="AD212" s="28">
        <v>38273</v>
      </c>
      <c r="AE212" s="358">
        <v>4.649</v>
      </c>
    </row>
    <row r="213" spans="1:31">
      <c r="A213" s="28">
        <v>38274</v>
      </c>
      <c r="B213" s="28">
        <v>38274</v>
      </c>
      <c r="C213" s="723">
        <v>2.7640000000000002</v>
      </c>
      <c r="D213" s="28">
        <v>38274</v>
      </c>
      <c r="E213" s="723">
        <v>3.2210000000000001</v>
      </c>
      <c r="F213" s="28">
        <v>38274</v>
      </c>
      <c r="G213" s="723">
        <v>3.7269999999999999</v>
      </c>
      <c r="H213" s="28">
        <v>38274</v>
      </c>
      <c r="I213" s="723">
        <v>3.9569999999999999</v>
      </c>
      <c r="J213" s="28">
        <v>38274</v>
      </c>
      <c r="K213" s="723">
        <v>4.2939999999999996</v>
      </c>
      <c r="L213" s="41">
        <v>38274</v>
      </c>
      <c r="M213" s="723">
        <v>2.7757000000000001</v>
      </c>
      <c r="N213" s="28">
        <v>38274</v>
      </c>
      <c r="O213" s="723">
        <v>3.2403</v>
      </c>
      <c r="P213" s="28">
        <v>38274</v>
      </c>
      <c r="Q213" s="723">
        <v>3.7566000000000002</v>
      </c>
      <c r="R213" s="28">
        <v>38274</v>
      </c>
      <c r="S213" s="723">
        <v>3.9617</v>
      </c>
      <c r="T213" s="28">
        <v>38274</v>
      </c>
      <c r="U213" s="723">
        <v>4.3319999999999999</v>
      </c>
      <c r="V213" s="41">
        <v>38274</v>
      </c>
      <c r="W213" s="723">
        <v>2.992</v>
      </c>
      <c r="X213" s="28">
        <v>38274</v>
      </c>
      <c r="Y213" s="723">
        <v>3.4870000000000001</v>
      </c>
      <c r="Z213" s="28">
        <v>38274</v>
      </c>
      <c r="AA213" s="723">
        <v>3.98</v>
      </c>
      <c r="AB213" s="28">
        <v>38274</v>
      </c>
      <c r="AC213" s="723">
        <v>4.2069999999999999</v>
      </c>
      <c r="AD213" s="28">
        <v>38274</v>
      </c>
      <c r="AE213" s="358">
        <v>4.6239999999999997</v>
      </c>
    </row>
    <row r="214" spans="1:31">
      <c r="A214" s="28">
        <v>38275</v>
      </c>
      <c r="B214" s="28">
        <v>38275</v>
      </c>
      <c r="C214" s="723">
        <v>2.7450000000000001</v>
      </c>
      <c r="D214" s="28">
        <v>38275</v>
      </c>
      <c r="E214" s="723">
        <v>3.2050000000000001</v>
      </c>
      <c r="F214" s="28">
        <v>38275</v>
      </c>
      <c r="G214" s="723">
        <v>3.7309999999999999</v>
      </c>
      <c r="H214" s="28">
        <v>38275</v>
      </c>
      <c r="I214" s="723">
        <v>3.9660000000000002</v>
      </c>
      <c r="J214" s="28">
        <v>38275</v>
      </c>
      <c r="K214" s="723">
        <v>4.3049999999999997</v>
      </c>
      <c r="L214" s="41">
        <v>38275</v>
      </c>
      <c r="M214" s="723">
        <v>2.7705000000000002</v>
      </c>
      <c r="N214" s="28">
        <v>38275</v>
      </c>
      <c r="O214" s="723">
        <v>3.2421000000000002</v>
      </c>
      <c r="P214" s="28">
        <v>38275</v>
      </c>
      <c r="Q214" s="723">
        <v>3.7660999999999998</v>
      </c>
      <c r="R214" s="28">
        <v>38275</v>
      </c>
      <c r="S214" s="723">
        <v>3.9740000000000002</v>
      </c>
      <c r="T214" s="28">
        <v>38275</v>
      </c>
      <c r="U214" s="723">
        <v>4.343</v>
      </c>
      <c r="V214" s="41">
        <v>38275</v>
      </c>
      <c r="W214" s="723">
        <v>2.9859999999999998</v>
      </c>
      <c r="X214" s="28">
        <v>38275</v>
      </c>
      <c r="Y214" s="723">
        <v>3.4910000000000001</v>
      </c>
      <c r="Z214" s="28">
        <v>38275</v>
      </c>
      <c r="AA214" s="723">
        <v>3.9980000000000002</v>
      </c>
      <c r="AB214" s="28">
        <v>38275</v>
      </c>
      <c r="AC214" s="723">
        <v>4.2309999999999999</v>
      </c>
      <c r="AD214" s="28">
        <v>38275</v>
      </c>
      <c r="AE214" s="358">
        <v>4.649</v>
      </c>
    </row>
    <row r="215" spans="1:31">
      <c r="A215" s="28">
        <v>38278</v>
      </c>
      <c r="B215" s="28">
        <v>38278</v>
      </c>
      <c r="C215" s="723">
        <v>2.7338</v>
      </c>
      <c r="D215" s="28">
        <v>38278</v>
      </c>
      <c r="E215" s="723">
        <v>3.1913999999999998</v>
      </c>
      <c r="F215" s="28">
        <v>38278</v>
      </c>
      <c r="G215" s="723">
        <v>3.7204999999999999</v>
      </c>
      <c r="H215" s="28">
        <v>38278</v>
      </c>
      <c r="I215" s="723">
        <v>3.9567000000000001</v>
      </c>
      <c r="J215" s="28">
        <v>38278</v>
      </c>
      <c r="K215" s="723">
        <v>4.3038999999999996</v>
      </c>
      <c r="L215" s="41">
        <v>38278</v>
      </c>
      <c r="M215" s="723">
        <v>2.7565</v>
      </c>
      <c r="N215" s="28">
        <v>38278</v>
      </c>
      <c r="O215" s="723">
        <v>3.2326000000000001</v>
      </c>
      <c r="P215" s="28">
        <v>38278</v>
      </c>
      <c r="Q215" s="723">
        <v>3.754</v>
      </c>
      <c r="R215" s="28">
        <v>38278</v>
      </c>
      <c r="S215" s="723">
        <v>3.9674999999999998</v>
      </c>
      <c r="T215" s="28">
        <v>38278</v>
      </c>
      <c r="U215" s="723">
        <v>4.3375000000000004</v>
      </c>
      <c r="V215" s="41">
        <v>38278</v>
      </c>
      <c r="W215" s="723">
        <v>2.968</v>
      </c>
      <c r="X215" s="28">
        <v>38278</v>
      </c>
      <c r="Y215" s="723">
        <v>3.4750000000000001</v>
      </c>
      <c r="Z215" s="28">
        <v>38278</v>
      </c>
      <c r="AA215" s="723">
        <v>3.9820000000000002</v>
      </c>
      <c r="AB215" s="28">
        <v>38278</v>
      </c>
      <c r="AC215" s="723">
        <v>4.218</v>
      </c>
      <c r="AD215" s="28">
        <v>38278</v>
      </c>
      <c r="AE215" s="358">
        <v>4.6319999999999997</v>
      </c>
    </row>
    <row r="216" spans="1:31">
      <c r="A216" s="28">
        <v>38279</v>
      </c>
      <c r="B216" s="28">
        <v>38279</v>
      </c>
      <c r="C216" s="723">
        <v>2.7450999999999999</v>
      </c>
      <c r="D216" s="28">
        <v>38279</v>
      </c>
      <c r="E216" s="723">
        <v>3.2081</v>
      </c>
      <c r="F216" s="28">
        <v>38279</v>
      </c>
      <c r="G216" s="723">
        <v>3.7435</v>
      </c>
      <c r="H216" s="28">
        <v>38279</v>
      </c>
      <c r="I216" s="723">
        <v>3.9797000000000002</v>
      </c>
      <c r="J216" s="28">
        <v>38279</v>
      </c>
      <c r="K216" s="723">
        <v>4.3265000000000002</v>
      </c>
      <c r="L216" s="41">
        <v>38279</v>
      </c>
      <c r="M216" s="723">
        <v>2.7704</v>
      </c>
      <c r="N216" s="28">
        <v>38279</v>
      </c>
      <c r="O216" s="723">
        <v>3.2505999999999999</v>
      </c>
      <c r="P216" s="28">
        <v>38279</v>
      </c>
      <c r="Q216" s="723">
        <v>3.7738</v>
      </c>
      <c r="R216" s="28">
        <v>38279</v>
      </c>
      <c r="S216" s="723">
        <v>3.9883999999999999</v>
      </c>
      <c r="T216" s="28">
        <v>38279</v>
      </c>
      <c r="U216" s="723">
        <v>4.3616999999999999</v>
      </c>
      <c r="V216" s="41">
        <v>38279</v>
      </c>
      <c r="W216" s="723">
        <v>2.9740000000000002</v>
      </c>
      <c r="X216" s="28">
        <v>38279</v>
      </c>
      <c r="Y216" s="723">
        <v>3.4849999999999999</v>
      </c>
      <c r="Z216" s="28">
        <v>38279</v>
      </c>
      <c r="AA216" s="723">
        <v>4.0010000000000003</v>
      </c>
      <c r="AB216" s="28">
        <v>38279</v>
      </c>
      <c r="AC216" s="723">
        <v>4.242</v>
      </c>
      <c r="AD216" s="28">
        <v>38279</v>
      </c>
      <c r="AE216" s="358">
        <v>4.6289999999999996</v>
      </c>
    </row>
    <row r="217" spans="1:31">
      <c r="A217" s="28">
        <v>38280</v>
      </c>
      <c r="B217" s="28">
        <v>38280</v>
      </c>
      <c r="C217" s="723">
        <v>2.7048999999999999</v>
      </c>
      <c r="D217" s="28">
        <v>38280</v>
      </c>
      <c r="E217" s="723">
        <v>3.1621999999999999</v>
      </c>
      <c r="F217" s="28">
        <v>38280</v>
      </c>
      <c r="G217" s="723">
        <v>3.6951999999999998</v>
      </c>
      <c r="H217" s="28">
        <v>38280</v>
      </c>
      <c r="I217" s="723">
        <v>3.9336000000000002</v>
      </c>
      <c r="J217" s="28">
        <v>38280</v>
      </c>
      <c r="K217" s="723">
        <v>4.2864000000000004</v>
      </c>
      <c r="L217" s="41">
        <v>38280</v>
      </c>
      <c r="M217" s="723">
        <v>2.7265999999999999</v>
      </c>
      <c r="N217" s="28">
        <v>38280</v>
      </c>
      <c r="O217" s="723">
        <v>3.202</v>
      </c>
      <c r="P217" s="28">
        <v>38280</v>
      </c>
      <c r="Q217" s="723">
        <v>3.7240000000000002</v>
      </c>
      <c r="R217" s="28">
        <v>38280</v>
      </c>
      <c r="S217" s="723">
        <v>3.9405000000000001</v>
      </c>
      <c r="T217" s="28">
        <v>38280</v>
      </c>
      <c r="U217" s="723">
        <v>4.32</v>
      </c>
      <c r="V217" s="41">
        <v>38280</v>
      </c>
      <c r="W217" s="723">
        <v>2.9370000000000003</v>
      </c>
      <c r="X217" s="28">
        <v>38280</v>
      </c>
      <c r="Y217" s="723">
        <v>3.4460000000000002</v>
      </c>
      <c r="Z217" s="28">
        <v>38280</v>
      </c>
      <c r="AA217" s="723">
        <v>3.956</v>
      </c>
      <c r="AB217" s="28">
        <v>38280</v>
      </c>
      <c r="AC217" s="723">
        <v>4.2</v>
      </c>
      <c r="AD217" s="28">
        <v>38280</v>
      </c>
      <c r="AE217" s="358">
        <v>4.5890000000000004</v>
      </c>
    </row>
    <row r="218" spans="1:31">
      <c r="A218" s="28">
        <v>38281</v>
      </c>
      <c r="B218" s="28">
        <v>38281</v>
      </c>
      <c r="C218" s="723">
        <v>2.7189999999999999</v>
      </c>
      <c r="D218" s="28">
        <v>38281</v>
      </c>
      <c r="E218" s="723">
        <v>3.1949999999999998</v>
      </c>
      <c r="F218" s="28">
        <v>38281</v>
      </c>
      <c r="G218" s="723">
        <v>3.7080000000000002</v>
      </c>
      <c r="H218" s="28">
        <v>38281</v>
      </c>
      <c r="I218" s="723">
        <v>3.9409999999999998</v>
      </c>
      <c r="J218" s="28">
        <v>38281</v>
      </c>
      <c r="K218" s="723">
        <v>4.2859999999999996</v>
      </c>
      <c r="L218" s="41">
        <v>38281</v>
      </c>
      <c r="M218" s="723">
        <v>2.7372999999999998</v>
      </c>
      <c r="N218" s="28">
        <v>38281</v>
      </c>
      <c r="O218" s="723">
        <v>3.2161</v>
      </c>
      <c r="P218" s="28">
        <v>38281</v>
      </c>
      <c r="Q218" s="723">
        <v>3.7288999999999999</v>
      </c>
      <c r="R218" s="28">
        <v>38281</v>
      </c>
      <c r="S218" s="723">
        <v>3.9441000000000002</v>
      </c>
      <c r="T218" s="28">
        <v>38281</v>
      </c>
      <c r="U218" s="723">
        <v>4.3251999999999997</v>
      </c>
      <c r="V218" s="41">
        <v>38281</v>
      </c>
      <c r="W218" s="723">
        <v>2.9485999999999999</v>
      </c>
      <c r="X218" s="28">
        <v>38281</v>
      </c>
      <c r="Y218" s="723">
        <v>3.4548999999999999</v>
      </c>
      <c r="Z218" s="28">
        <v>38281</v>
      </c>
      <c r="AA218" s="723">
        <v>3.9614000000000003</v>
      </c>
      <c r="AB218" s="28">
        <v>38281</v>
      </c>
      <c r="AC218" s="723">
        <v>4.2030000000000003</v>
      </c>
      <c r="AD218" s="28">
        <v>38281</v>
      </c>
      <c r="AE218" s="358">
        <v>4.5911</v>
      </c>
    </row>
    <row r="219" spans="1:31">
      <c r="A219" s="28">
        <v>38282</v>
      </c>
      <c r="B219" s="28">
        <v>38282</v>
      </c>
      <c r="C219" s="723">
        <v>2.7229999999999999</v>
      </c>
      <c r="D219" s="28">
        <v>38282</v>
      </c>
      <c r="E219" s="723">
        <v>3.19</v>
      </c>
      <c r="F219" s="28">
        <v>38282</v>
      </c>
      <c r="G219" s="723">
        <v>3.7</v>
      </c>
      <c r="H219" s="28">
        <v>38282</v>
      </c>
      <c r="I219" s="723">
        <v>3.9340000000000002</v>
      </c>
      <c r="J219" s="28">
        <v>38282</v>
      </c>
      <c r="K219" s="723">
        <v>4.2789999999999999</v>
      </c>
      <c r="L219" s="41">
        <v>38282</v>
      </c>
      <c r="M219" s="723">
        <v>2.7431999999999999</v>
      </c>
      <c r="N219" s="28">
        <v>38282</v>
      </c>
      <c r="O219" s="723">
        <v>3.2191999999999998</v>
      </c>
      <c r="P219" s="28">
        <v>38282</v>
      </c>
      <c r="Q219" s="723">
        <v>3.7260999999999997</v>
      </c>
      <c r="R219" s="28">
        <v>38282</v>
      </c>
      <c r="S219" s="723">
        <v>3.9379</v>
      </c>
      <c r="T219" s="28">
        <v>38282</v>
      </c>
      <c r="U219" s="723">
        <v>4.3235000000000001</v>
      </c>
      <c r="V219" s="41">
        <v>38282</v>
      </c>
      <c r="W219" s="723">
        <v>2.9529999999999998</v>
      </c>
      <c r="X219" s="28">
        <v>38282</v>
      </c>
      <c r="Y219" s="723">
        <v>3.4580000000000002</v>
      </c>
      <c r="Z219" s="28">
        <v>38282</v>
      </c>
      <c r="AA219" s="723">
        <v>3.9569999999999999</v>
      </c>
      <c r="AB219" s="28">
        <v>38282</v>
      </c>
      <c r="AC219" s="723">
        <v>4.1959999999999997</v>
      </c>
      <c r="AD219" s="28">
        <v>38282</v>
      </c>
      <c r="AE219" s="358">
        <v>4.5830000000000002</v>
      </c>
    </row>
    <row r="220" spans="1:31">
      <c r="A220" s="28">
        <v>38285</v>
      </c>
      <c r="B220" s="28">
        <v>38285</v>
      </c>
      <c r="C220" s="723">
        <v>2.6930000000000001</v>
      </c>
      <c r="D220" s="28">
        <v>38285</v>
      </c>
      <c r="E220" s="723">
        <v>3.1509999999999998</v>
      </c>
      <c r="F220" s="28">
        <v>38285</v>
      </c>
      <c r="G220" s="723">
        <v>3.6659999999999999</v>
      </c>
      <c r="H220" s="28">
        <v>38285</v>
      </c>
      <c r="I220" s="723">
        <v>3.903</v>
      </c>
      <c r="J220" s="28">
        <v>38285</v>
      </c>
      <c r="K220" s="723">
        <v>4.2539999999999996</v>
      </c>
      <c r="L220" s="41">
        <v>38285</v>
      </c>
      <c r="M220" s="723">
        <v>2.71</v>
      </c>
      <c r="N220" s="28">
        <v>38285</v>
      </c>
      <c r="O220" s="723">
        <v>3.1823999999999999</v>
      </c>
      <c r="P220" s="28">
        <v>38285</v>
      </c>
      <c r="Q220" s="723">
        <v>3.6909000000000001</v>
      </c>
      <c r="R220" s="28">
        <v>38285</v>
      </c>
      <c r="S220" s="723">
        <v>3.9074</v>
      </c>
      <c r="T220" s="28">
        <v>38285</v>
      </c>
      <c r="U220" s="723">
        <v>4.2934000000000001</v>
      </c>
      <c r="V220" s="41">
        <v>38285</v>
      </c>
      <c r="W220" s="723">
        <v>2.919</v>
      </c>
      <c r="X220" s="28">
        <v>38285</v>
      </c>
      <c r="Y220" s="723">
        <v>3.41</v>
      </c>
      <c r="Z220" s="28">
        <v>38285</v>
      </c>
      <c r="AA220" s="723">
        <v>3.9079999999999999</v>
      </c>
      <c r="AB220" s="28">
        <v>38285</v>
      </c>
      <c r="AC220" s="723">
        <v>4.1429999999999998</v>
      </c>
      <c r="AD220" s="28">
        <v>38285</v>
      </c>
      <c r="AE220" s="358">
        <v>4.57</v>
      </c>
    </row>
    <row r="221" spans="1:31">
      <c r="A221" s="28">
        <v>38286</v>
      </c>
      <c r="B221" s="28">
        <v>38286</v>
      </c>
      <c r="C221" s="723">
        <v>2.6928999999999998</v>
      </c>
      <c r="D221" s="28">
        <v>38286</v>
      </c>
      <c r="E221" s="723">
        <v>3.1503000000000001</v>
      </c>
      <c r="F221" s="28">
        <v>38286</v>
      </c>
      <c r="G221" s="723">
        <v>3.6682000000000001</v>
      </c>
      <c r="H221" s="28">
        <v>38286</v>
      </c>
      <c r="I221" s="723">
        <v>3.9066000000000001</v>
      </c>
      <c r="J221" s="28">
        <v>38286</v>
      </c>
      <c r="K221" s="723">
        <v>4.2538999999999998</v>
      </c>
      <c r="L221" s="41">
        <v>38286</v>
      </c>
      <c r="M221" s="723">
        <v>2.7119999999999997</v>
      </c>
      <c r="N221" s="28">
        <v>38286</v>
      </c>
      <c r="O221" s="723">
        <v>3.1842999999999999</v>
      </c>
      <c r="P221" s="28">
        <v>38286</v>
      </c>
      <c r="Q221" s="723">
        <v>3.6928000000000001</v>
      </c>
      <c r="R221" s="28">
        <v>38286</v>
      </c>
      <c r="S221" s="723">
        <v>3.9093</v>
      </c>
      <c r="T221" s="28">
        <v>38286</v>
      </c>
      <c r="U221" s="723">
        <v>4.2980999999999998</v>
      </c>
      <c r="V221" s="41">
        <v>38286</v>
      </c>
      <c r="W221" s="723">
        <v>2.92</v>
      </c>
      <c r="X221" s="28">
        <v>38286</v>
      </c>
      <c r="Y221" s="723">
        <v>3.4169999999999998</v>
      </c>
      <c r="Z221" s="28">
        <v>38286</v>
      </c>
      <c r="AA221" s="723">
        <v>3.9249999999999998</v>
      </c>
      <c r="AB221" s="28">
        <v>38286</v>
      </c>
      <c r="AC221" s="723">
        <v>4.1639999999999997</v>
      </c>
      <c r="AD221" s="28">
        <v>38286</v>
      </c>
      <c r="AE221" s="358">
        <v>4.5640000000000001</v>
      </c>
    </row>
    <row r="222" spans="1:31">
      <c r="A222" s="28">
        <v>38287</v>
      </c>
      <c r="B222" s="28">
        <v>38287</v>
      </c>
      <c r="C222" s="723">
        <v>2.7180999999999997</v>
      </c>
      <c r="D222" s="28">
        <v>38287</v>
      </c>
      <c r="E222" s="723">
        <v>3.1757</v>
      </c>
      <c r="F222" s="28">
        <v>38287</v>
      </c>
      <c r="G222" s="723">
        <v>3.6867000000000001</v>
      </c>
      <c r="H222" s="28">
        <v>38287</v>
      </c>
      <c r="I222" s="723">
        <v>3.9220000000000002</v>
      </c>
      <c r="J222" s="28">
        <v>38287</v>
      </c>
      <c r="K222" s="723">
        <v>4.2567000000000004</v>
      </c>
      <c r="L222" s="41">
        <v>38287</v>
      </c>
      <c r="M222" s="723">
        <v>2.7395</v>
      </c>
      <c r="N222" s="28">
        <v>38287</v>
      </c>
      <c r="O222" s="723">
        <v>3.2107999999999999</v>
      </c>
      <c r="P222" s="28">
        <v>38287</v>
      </c>
      <c r="Q222" s="723">
        <v>3.7115999999999998</v>
      </c>
      <c r="R222" s="28">
        <v>38287</v>
      </c>
      <c r="S222" s="723">
        <v>3.9258999999999999</v>
      </c>
      <c r="T222" s="28">
        <v>38287</v>
      </c>
      <c r="U222" s="723">
        <v>4.3079999999999998</v>
      </c>
      <c r="V222" s="41">
        <v>38287</v>
      </c>
      <c r="W222" s="723">
        <v>2.9409999999999998</v>
      </c>
      <c r="X222" s="28">
        <v>38287</v>
      </c>
      <c r="Y222" s="723">
        <v>3.44</v>
      </c>
      <c r="Z222" s="28">
        <v>38287</v>
      </c>
      <c r="AA222" s="723">
        <v>3.9510000000000001</v>
      </c>
      <c r="AB222" s="28">
        <v>38287</v>
      </c>
      <c r="AC222" s="723">
        <v>4.181</v>
      </c>
      <c r="AD222" s="28">
        <v>38287</v>
      </c>
      <c r="AE222" s="358">
        <v>4.5839999999999996</v>
      </c>
    </row>
    <row r="223" spans="1:31">
      <c r="A223" s="28">
        <v>38288</v>
      </c>
      <c r="B223" s="28">
        <v>38288</v>
      </c>
      <c r="C223" s="723">
        <v>2.7439999999999998</v>
      </c>
      <c r="D223" s="28">
        <v>38288</v>
      </c>
      <c r="E223" s="723">
        <v>3.2109999999999999</v>
      </c>
      <c r="F223" s="28">
        <v>38288</v>
      </c>
      <c r="G223" s="723">
        <v>3.7269999999999999</v>
      </c>
      <c r="H223" s="28">
        <v>38288</v>
      </c>
      <c r="I223" s="723">
        <v>3.9539999999999997</v>
      </c>
      <c r="J223" s="28">
        <v>38288</v>
      </c>
      <c r="K223" s="723">
        <v>4.29</v>
      </c>
      <c r="L223" s="41">
        <v>38288</v>
      </c>
      <c r="M223" s="723">
        <v>2.7721999999999998</v>
      </c>
      <c r="N223" s="28">
        <v>38288</v>
      </c>
      <c r="O223" s="723">
        <v>3.2477999999999998</v>
      </c>
      <c r="P223" s="28">
        <v>38288</v>
      </c>
      <c r="Q223" s="723">
        <v>3.7547999999999999</v>
      </c>
      <c r="R223" s="28">
        <v>38288</v>
      </c>
      <c r="S223" s="723">
        <v>3.9664999999999999</v>
      </c>
      <c r="T223" s="28">
        <v>38288</v>
      </c>
      <c r="U223" s="723">
        <v>4.3398000000000003</v>
      </c>
      <c r="V223" s="41">
        <v>38288</v>
      </c>
      <c r="W223" s="723">
        <v>2.96</v>
      </c>
      <c r="X223" s="28">
        <v>38288</v>
      </c>
      <c r="Y223" s="723">
        <v>3.4630000000000001</v>
      </c>
      <c r="Z223" s="28">
        <v>38288</v>
      </c>
      <c r="AA223" s="723">
        <v>3.9849999999999999</v>
      </c>
      <c r="AB223" s="28">
        <v>38288</v>
      </c>
      <c r="AC223" s="723">
        <v>4.2160000000000002</v>
      </c>
      <c r="AD223" s="28">
        <v>38288</v>
      </c>
      <c r="AE223" s="358">
        <v>4.6139999999999999</v>
      </c>
    </row>
    <row r="224" spans="1:31">
      <c r="A224" s="28">
        <v>38289</v>
      </c>
      <c r="B224" s="28">
        <v>38289</v>
      </c>
      <c r="C224" s="723">
        <v>2.7429999999999999</v>
      </c>
      <c r="D224" s="28">
        <v>38289</v>
      </c>
      <c r="E224" s="723">
        <v>3.2</v>
      </c>
      <c r="F224" s="28">
        <v>38289</v>
      </c>
      <c r="G224" s="723">
        <v>3.7170000000000001</v>
      </c>
      <c r="H224" s="28">
        <v>38289</v>
      </c>
      <c r="I224" s="723">
        <v>3.9409999999999998</v>
      </c>
      <c r="J224" s="28">
        <v>38289</v>
      </c>
      <c r="K224" s="723">
        <v>4.2780000000000005</v>
      </c>
      <c r="L224" s="41">
        <v>38289</v>
      </c>
      <c r="M224" s="723">
        <v>2.7656999999999998</v>
      </c>
      <c r="N224" s="28">
        <v>38289</v>
      </c>
      <c r="O224" s="723">
        <v>3.2345000000000002</v>
      </c>
      <c r="P224" s="28">
        <v>38289</v>
      </c>
      <c r="Q224" s="723">
        <v>3.7404000000000002</v>
      </c>
      <c r="R224" s="28">
        <v>38289</v>
      </c>
      <c r="S224" s="723">
        <v>3.9523000000000001</v>
      </c>
      <c r="T224" s="28">
        <v>38289</v>
      </c>
      <c r="U224" s="723">
        <v>4.3254999999999999</v>
      </c>
      <c r="V224" s="41">
        <v>38289</v>
      </c>
      <c r="W224" s="723">
        <v>2.9619999999999997</v>
      </c>
      <c r="X224" s="28">
        <v>38289</v>
      </c>
      <c r="Y224" s="723">
        <v>3.452</v>
      </c>
      <c r="Z224" s="28">
        <v>38289</v>
      </c>
      <c r="AA224" s="723">
        <v>3.97</v>
      </c>
      <c r="AB224" s="28">
        <v>38289</v>
      </c>
      <c r="AC224" s="723">
        <v>4.2039999999999997</v>
      </c>
      <c r="AD224" s="28">
        <v>38289</v>
      </c>
      <c r="AE224" s="358">
        <v>4.5979999999999999</v>
      </c>
    </row>
    <row r="225" spans="1:31">
      <c r="A225" s="28">
        <v>38292</v>
      </c>
      <c r="B225" s="28">
        <v>38292</v>
      </c>
      <c r="C225" s="723">
        <v>2.7229999999999999</v>
      </c>
      <c r="D225" s="28">
        <v>38292</v>
      </c>
      <c r="E225" s="723">
        <v>3.194</v>
      </c>
      <c r="F225" s="28">
        <v>38292</v>
      </c>
      <c r="G225" s="723">
        <v>3.7130000000000001</v>
      </c>
      <c r="H225" s="28">
        <v>38292</v>
      </c>
      <c r="I225" s="723">
        <v>3.9359999999999999</v>
      </c>
      <c r="J225" s="28">
        <v>38292</v>
      </c>
      <c r="K225" s="723">
        <v>4.2750000000000004</v>
      </c>
      <c r="L225" s="41">
        <v>38292</v>
      </c>
      <c r="M225" s="723">
        <v>2.7532999999999999</v>
      </c>
      <c r="N225" s="28">
        <v>38292</v>
      </c>
      <c r="O225" s="723">
        <v>3.2248999999999999</v>
      </c>
      <c r="P225" s="28">
        <v>38292</v>
      </c>
      <c r="Q225" s="723">
        <v>3.7340999999999998</v>
      </c>
      <c r="R225" s="28">
        <v>38292</v>
      </c>
      <c r="S225" s="723">
        <v>3.9477000000000002</v>
      </c>
      <c r="T225" s="28">
        <v>38292</v>
      </c>
      <c r="U225" s="723">
        <v>4.3175999999999997</v>
      </c>
      <c r="V225" s="41">
        <v>38292</v>
      </c>
      <c r="W225" s="723">
        <v>2.9459999999999997</v>
      </c>
      <c r="X225" s="28">
        <v>38292</v>
      </c>
      <c r="Y225" s="723">
        <v>3.444</v>
      </c>
      <c r="Z225" s="28">
        <v>38292</v>
      </c>
      <c r="AA225" s="723">
        <v>3.968</v>
      </c>
      <c r="AB225" s="28">
        <v>38292</v>
      </c>
      <c r="AC225" s="723">
        <v>4.2030000000000003</v>
      </c>
      <c r="AD225" s="28">
        <v>38292</v>
      </c>
      <c r="AE225" s="358">
        <v>4.601</v>
      </c>
    </row>
    <row r="226" spans="1:31">
      <c r="A226" s="28">
        <v>38293</v>
      </c>
      <c r="B226" s="28">
        <v>38293</v>
      </c>
      <c r="C226" s="723">
        <v>2.7749999999999999</v>
      </c>
      <c r="D226" s="28">
        <v>38293</v>
      </c>
      <c r="E226" s="723">
        <v>3.2480000000000002</v>
      </c>
      <c r="F226" s="28">
        <v>38293</v>
      </c>
      <c r="G226" s="723">
        <v>3.7490000000000001</v>
      </c>
      <c r="H226" s="28">
        <v>38293</v>
      </c>
      <c r="I226" s="723">
        <v>3.9820000000000002</v>
      </c>
      <c r="J226" s="28">
        <v>38293</v>
      </c>
      <c r="K226" s="723">
        <v>4.3129999999999997</v>
      </c>
      <c r="L226" s="41">
        <v>38293</v>
      </c>
      <c r="M226" s="723">
        <v>2.8040000000000003</v>
      </c>
      <c r="N226" s="28">
        <v>38293</v>
      </c>
      <c r="O226" s="723">
        <v>3.2736999999999998</v>
      </c>
      <c r="P226" s="28">
        <v>38293</v>
      </c>
      <c r="Q226" s="723">
        <v>3.7738</v>
      </c>
      <c r="R226" s="28">
        <v>38293</v>
      </c>
      <c r="S226" s="723">
        <v>3.9838</v>
      </c>
      <c r="T226" s="28">
        <v>38293</v>
      </c>
      <c r="U226" s="723">
        <v>4.3506</v>
      </c>
      <c r="V226" s="41">
        <v>38293</v>
      </c>
      <c r="W226" s="723">
        <v>2.996</v>
      </c>
      <c r="X226" s="28">
        <v>38293</v>
      </c>
      <c r="Y226" s="723">
        <v>3.492</v>
      </c>
      <c r="Z226" s="28">
        <v>38293</v>
      </c>
      <c r="AA226" s="723">
        <v>4</v>
      </c>
      <c r="AB226" s="28">
        <v>38293</v>
      </c>
      <c r="AC226" s="723">
        <v>4.2359999999999998</v>
      </c>
      <c r="AD226" s="28">
        <v>38293</v>
      </c>
      <c r="AE226" s="358">
        <v>4.6310000000000002</v>
      </c>
    </row>
    <row r="227" spans="1:31">
      <c r="A227" s="28">
        <v>38294</v>
      </c>
      <c r="B227" s="28">
        <v>38294</v>
      </c>
      <c r="C227" s="723">
        <v>2.7570000000000001</v>
      </c>
      <c r="D227" s="28">
        <v>38294</v>
      </c>
      <c r="E227" s="723">
        <v>3.222</v>
      </c>
      <c r="F227" s="28">
        <v>38294</v>
      </c>
      <c r="G227" s="723">
        <v>3.7269999999999999</v>
      </c>
      <c r="H227" s="28">
        <v>38294</v>
      </c>
      <c r="I227" s="723">
        <v>3.9619999999999997</v>
      </c>
      <c r="J227" s="28">
        <v>38294</v>
      </c>
      <c r="K227" s="723">
        <v>4.2930000000000001</v>
      </c>
      <c r="L227" s="41">
        <v>38294</v>
      </c>
      <c r="M227" s="723">
        <v>2.7881</v>
      </c>
      <c r="N227" s="28">
        <v>38294</v>
      </c>
      <c r="O227" s="723">
        <v>3.2565</v>
      </c>
      <c r="P227" s="28">
        <v>38294</v>
      </c>
      <c r="Q227" s="723">
        <v>3.7612999999999999</v>
      </c>
      <c r="R227" s="28">
        <v>38294</v>
      </c>
      <c r="S227" s="723">
        <v>3.9754</v>
      </c>
      <c r="T227" s="28">
        <v>38294</v>
      </c>
      <c r="U227" s="723">
        <v>4.3387000000000002</v>
      </c>
      <c r="V227" s="41">
        <v>38294</v>
      </c>
      <c r="W227" s="723">
        <v>2.9830000000000001</v>
      </c>
      <c r="X227" s="28">
        <v>38294</v>
      </c>
      <c r="Y227" s="723">
        <v>3.4740000000000002</v>
      </c>
      <c r="Z227" s="28">
        <v>38294</v>
      </c>
      <c r="AA227" s="723">
        <v>3.9889999999999999</v>
      </c>
      <c r="AB227" s="28">
        <v>38294</v>
      </c>
      <c r="AC227" s="723">
        <v>4.22</v>
      </c>
      <c r="AD227" s="28">
        <v>38294</v>
      </c>
      <c r="AE227" s="358">
        <v>4.6150000000000002</v>
      </c>
    </row>
    <row r="228" spans="1:31">
      <c r="A228" s="28">
        <v>38295</v>
      </c>
      <c r="B228" s="28">
        <v>38295</v>
      </c>
      <c r="C228" s="723">
        <v>2.7179000000000002</v>
      </c>
      <c r="D228" s="28">
        <v>38295</v>
      </c>
      <c r="E228" s="723">
        <v>3.1728999999999998</v>
      </c>
      <c r="F228" s="28">
        <v>38295</v>
      </c>
      <c r="G228" s="723">
        <v>3.6772</v>
      </c>
      <c r="H228" s="28">
        <v>38295</v>
      </c>
      <c r="I228" s="723">
        <v>3.9138000000000002</v>
      </c>
      <c r="J228" s="28">
        <v>38295</v>
      </c>
      <c r="K228" s="723">
        <v>4.2434000000000003</v>
      </c>
      <c r="L228" s="41">
        <v>38295</v>
      </c>
      <c r="M228" s="723">
        <v>2.7438000000000002</v>
      </c>
      <c r="N228" s="28">
        <v>38295</v>
      </c>
      <c r="O228" s="723">
        <v>3.2040999999999999</v>
      </c>
      <c r="P228" s="28">
        <v>38295</v>
      </c>
      <c r="Q228" s="723">
        <v>3.7086000000000001</v>
      </c>
      <c r="R228" s="28">
        <v>38295</v>
      </c>
      <c r="S228" s="723">
        <v>3.9224000000000001</v>
      </c>
      <c r="T228" s="28">
        <v>38295</v>
      </c>
      <c r="U228" s="723">
        <v>4.2878999999999996</v>
      </c>
      <c r="V228" s="41">
        <v>38295</v>
      </c>
      <c r="W228" s="723">
        <v>2.9449999999999998</v>
      </c>
      <c r="X228" s="28">
        <v>38295</v>
      </c>
      <c r="Y228" s="723">
        <v>3.4239999999999999</v>
      </c>
      <c r="Z228" s="28">
        <v>38295</v>
      </c>
      <c r="AA228" s="723">
        <v>3.9359999999999999</v>
      </c>
      <c r="AB228" s="28">
        <v>38295</v>
      </c>
      <c r="AC228" s="723">
        <v>4.1719999999999997</v>
      </c>
      <c r="AD228" s="28">
        <v>38295</v>
      </c>
      <c r="AE228" s="358">
        <v>4.5339999999999998</v>
      </c>
    </row>
    <row r="229" spans="1:31">
      <c r="A229" s="28">
        <v>38296</v>
      </c>
      <c r="B229" s="28">
        <v>38296</v>
      </c>
      <c r="C229" s="723">
        <v>2.7949999999999999</v>
      </c>
      <c r="D229" s="28">
        <v>38296</v>
      </c>
      <c r="E229" s="723">
        <v>3.2427999999999999</v>
      </c>
      <c r="F229" s="28">
        <v>38296</v>
      </c>
      <c r="G229" s="723">
        <v>3.7406000000000001</v>
      </c>
      <c r="H229" s="28">
        <v>38296</v>
      </c>
      <c r="I229" s="723">
        <v>3.9733000000000001</v>
      </c>
      <c r="J229" s="28">
        <v>38296</v>
      </c>
      <c r="K229" s="723">
        <v>4.2937000000000003</v>
      </c>
      <c r="L229" s="41">
        <v>38296</v>
      </c>
      <c r="M229" s="723">
        <v>2.8209</v>
      </c>
      <c r="N229" s="28">
        <v>38296</v>
      </c>
      <c r="O229" s="723">
        <v>3.2770000000000001</v>
      </c>
      <c r="P229" s="28">
        <v>38296</v>
      </c>
      <c r="Q229" s="723">
        <v>3.7719</v>
      </c>
      <c r="R229" s="28">
        <v>38296</v>
      </c>
      <c r="S229" s="723">
        <v>3.9823</v>
      </c>
      <c r="T229" s="28">
        <v>38296</v>
      </c>
      <c r="U229" s="723">
        <v>4.3422000000000001</v>
      </c>
      <c r="V229" s="41">
        <v>38296</v>
      </c>
      <c r="W229" s="723">
        <v>3.0110000000000001</v>
      </c>
      <c r="X229" s="28">
        <v>38296</v>
      </c>
      <c r="Y229" s="723">
        <v>3.4990000000000001</v>
      </c>
      <c r="Z229" s="28">
        <v>38296</v>
      </c>
      <c r="AA229" s="723">
        <v>3.9939999999999998</v>
      </c>
      <c r="AB229" s="28">
        <v>38296</v>
      </c>
      <c r="AC229" s="723">
        <v>4.2270000000000003</v>
      </c>
      <c r="AD229" s="28">
        <v>38296</v>
      </c>
      <c r="AE229" s="358">
        <v>4.577</v>
      </c>
    </row>
    <row r="230" spans="1:31">
      <c r="A230" s="28">
        <v>38299</v>
      </c>
      <c r="B230" s="28">
        <v>38299</v>
      </c>
      <c r="C230" s="723">
        <v>2.8012999999999999</v>
      </c>
      <c r="D230" s="28">
        <v>38299</v>
      </c>
      <c r="E230" s="723">
        <v>3.2433000000000001</v>
      </c>
      <c r="F230" s="28">
        <v>38299</v>
      </c>
      <c r="G230" s="723">
        <v>3.7393000000000001</v>
      </c>
      <c r="H230" s="28">
        <v>38299</v>
      </c>
      <c r="I230" s="723">
        <v>3.9693000000000001</v>
      </c>
      <c r="J230" s="28">
        <v>38299</v>
      </c>
      <c r="K230" s="723">
        <v>4.2892999999999999</v>
      </c>
      <c r="L230" s="41">
        <v>38299</v>
      </c>
      <c r="M230" s="723">
        <v>2.8279000000000001</v>
      </c>
      <c r="N230" s="28">
        <v>38299</v>
      </c>
      <c r="O230" s="723">
        <v>3.2759999999999998</v>
      </c>
      <c r="P230" s="28">
        <v>38299</v>
      </c>
      <c r="Q230" s="723">
        <v>3.7591999999999999</v>
      </c>
      <c r="R230" s="28">
        <v>38299</v>
      </c>
      <c r="S230" s="723">
        <v>3.9746999999999999</v>
      </c>
      <c r="T230" s="28">
        <v>38299</v>
      </c>
      <c r="U230" s="723">
        <v>4.3307000000000002</v>
      </c>
      <c r="V230" s="41">
        <v>38299</v>
      </c>
      <c r="W230" s="723">
        <v>3.0190000000000001</v>
      </c>
      <c r="X230" s="28">
        <v>38299</v>
      </c>
      <c r="Y230" s="723">
        <v>3.4929999999999999</v>
      </c>
      <c r="Z230" s="28">
        <v>38299</v>
      </c>
      <c r="AA230" s="723">
        <v>3.9830000000000001</v>
      </c>
      <c r="AB230" s="28">
        <v>38299</v>
      </c>
      <c r="AC230" s="723">
        <v>4.2149999999999999</v>
      </c>
      <c r="AD230" s="28">
        <v>38299</v>
      </c>
      <c r="AE230" s="358">
        <v>4.5640000000000001</v>
      </c>
    </row>
    <row r="231" spans="1:31">
      <c r="A231" s="28">
        <v>38300</v>
      </c>
      <c r="B231" s="28">
        <v>38300</v>
      </c>
      <c r="C231" s="723">
        <v>2.7490000000000001</v>
      </c>
      <c r="D231" s="28">
        <v>38300</v>
      </c>
      <c r="E231" s="723">
        <v>3.202</v>
      </c>
      <c r="F231" s="28">
        <v>38300</v>
      </c>
      <c r="G231" s="723">
        <v>3.7130000000000001</v>
      </c>
      <c r="H231" s="28">
        <v>38300</v>
      </c>
      <c r="I231" s="723">
        <v>3.9340000000000002</v>
      </c>
      <c r="J231" s="28">
        <v>38300</v>
      </c>
      <c r="K231" s="723">
        <v>4.2560000000000002</v>
      </c>
      <c r="L231" s="41">
        <v>38300</v>
      </c>
      <c r="M231" s="723">
        <v>2.7786</v>
      </c>
      <c r="N231" s="28">
        <v>38300</v>
      </c>
      <c r="O231" s="723">
        <v>3.2292999999999998</v>
      </c>
      <c r="P231" s="28">
        <v>38300</v>
      </c>
      <c r="Q231" s="723">
        <v>3.7237999999999998</v>
      </c>
      <c r="R231" s="28">
        <v>38300</v>
      </c>
      <c r="S231" s="723">
        <v>3.9367999999999999</v>
      </c>
      <c r="T231" s="28">
        <v>38300</v>
      </c>
      <c r="U231" s="723">
        <v>4.2961999999999998</v>
      </c>
      <c r="V231" s="41">
        <v>38300</v>
      </c>
      <c r="W231" s="723">
        <v>2.9619999999999997</v>
      </c>
      <c r="X231" s="28">
        <v>38300</v>
      </c>
      <c r="Y231" s="723">
        <v>3.4470000000000001</v>
      </c>
      <c r="Z231" s="28">
        <v>38300</v>
      </c>
      <c r="AA231" s="723">
        <v>3.944</v>
      </c>
      <c r="AB231" s="28">
        <v>38300</v>
      </c>
      <c r="AC231" s="723">
        <v>4.1779999999999999</v>
      </c>
      <c r="AD231" s="28">
        <v>38300</v>
      </c>
      <c r="AE231" s="358">
        <v>4.5280000000000005</v>
      </c>
    </row>
    <row r="232" spans="1:31">
      <c r="A232" s="28">
        <v>38301</v>
      </c>
      <c r="B232" s="28">
        <v>38301</v>
      </c>
      <c r="C232" s="723">
        <v>2.7517</v>
      </c>
      <c r="D232" s="28">
        <v>38301</v>
      </c>
      <c r="E232" s="723">
        <v>3.2071000000000001</v>
      </c>
      <c r="F232" s="28">
        <v>38301</v>
      </c>
      <c r="G232" s="723">
        <v>3.7161999999999997</v>
      </c>
      <c r="H232" s="28">
        <v>38301</v>
      </c>
      <c r="I232" s="723">
        <v>3.9367999999999999</v>
      </c>
      <c r="J232" s="28">
        <v>38301</v>
      </c>
      <c r="K232" s="723">
        <v>4.2518000000000002</v>
      </c>
      <c r="L232" s="41">
        <v>38301</v>
      </c>
      <c r="M232" s="723">
        <v>2.7795000000000001</v>
      </c>
      <c r="N232" s="28">
        <v>38301</v>
      </c>
      <c r="O232" s="723">
        <v>3.2334999999999998</v>
      </c>
      <c r="P232" s="28">
        <v>38301</v>
      </c>
      <c r="Q232" s="723">
        <v>3.7284999999999999</v>
      </c>
      <c r="R232" s="28">
        <v>38301</v>
      </c>
      <c r="S232" s="723">
        <v>3.9401000000000002</v>
      </c>
      <c r="T232" s="28">
        <v>38301</v>
      </c>
      <c r="U232" s="723">
        <v>4.2965</v>
      </c>
      <c r="V232" s="41">
        <v>38301</v>
      </c>
      <c r="W232" s="723">
        <v>2.9670000000000001</v>
      </c>
      <c r="X232" s="28">
        <v>38301</v>
      </c>
      <c r="Y232" s="723">
        <v>3.4569999999999999</v>
      </c>
      <c r="Z232" s="28">
        <v>38301</v>
      </c>
      <c r="AA232" s="723">
        <v>3.95</v>
      </c>
      <c r="AB232" s="28">
        <v>38301</v>
      </c>
      <c r="AC232" s="723">
        <v>4.1840000000000002</v>
      </c>
      <c r="AD232" s="28">
        <v>38301</v>
      </c>
      <c r="AE232" s="358">
        <v>4.532</v>
      </c>
    </row>
    <row r="233" spans="1:31">
      <c r="A233" s="28">
        <v>38302</v>
      </c>
      <c r="B233" s="28">
        <v>38302</v>
      </c>
      <c r="C233" s="723">
        <v>2.6949999999999998</v>
      </c>
      <c r="D233" s="28">
        <v>38302</v>
      </c>
      <c r="E233" s="723">
        <v>3.145</v>
      </c>
      <c r="F233" s="28">
        <v>38302</v>
      </c>
      <c r="G233" s="723">
        <v>3.6579999999999999</v>
      </c>
      <c r="H233" s="28">
        <v>38302</v>
      </c>
      <c r="I233" s="723">
        <v>3.891</v>
      </c>
      <c r="J233" s="28">
        <v>38302</v>
      </c>
      <c r="K233" s="723">
        <v>4.2160000000000002</v>
      </c>
      <c r="L233" s="41">
        <v>38302</v>
      </c>
      <c r="M233" s="723">
        <v>2.7241</v>
      </c>
      <c r="N233" s="28">
        <v>38302</v>
      </c>
      <c r="O233" s="723">
        <v>3.1760999999999999</v>
      </c>
      <c r="P233" s="28">
        <v>38302</v>
      </c>
      <c r="Q233" s="723">
        <v>3.6772</v>
      </c>
      <c r="R233" s="28">
        <v>38302</v>
      </c>
      <c r="S233" s="723">
        <v>3.8914999999999997</v>
      </c>
      <c r="T233" s="28">
        <v>38302</v>
      </c>
      <c r="U233" s="723">
        <v>4.2561999999999998</v>
      </c>
      <c r="V233" s="41">
        <v>38302</v>
      </c>
      <c r="W233" s="723">
        <v>2.9085999999999999</v>
      </c>
      <c r="X233" s="28">
        <v>38302</v>
      </c>
      <c r="Y233" s="723">
        <v>3.4016999999999999</v>
      </c>
      <c r="Z233" s="28">
        <v>38302</v>
      </c>
      <c r="AA233" s="723">
        <v>3.8956</v>
      </c>
      <c r="AB233" s="28">
        <v>38302</v>
      </c>
      <c r="AC233" s="723">
        <v>4.1345999999999998</v>
      </c>
      <c r="AD233" s="28">
        <v>38302</v>
      </c>
      <c r="AE233" s="358">
        <v>4.4863</v>
      </c>
    </row>
    <row r="234" spans="1:31">
      <c r="A234" s="28">
        <v>38303</v>
      </c>
      <c r="B234" s="28">
        <v>38303</v>
      </c>
      <c r="C234" s="723">
        <v>2.665</v>
      </c>
      <c r="D234" s="28">
        <v>38303</v>
      </c>
      <c r="E234" s="723">
        <v>3.109</v>
      </c>
      <c r="F234" s="28">
        <v>38303</v>
      </c>
      <c r="G234" s="723">
        <v>3.6240000000000001</v>
      </c>
      <c r="H234" s="28">
        <v>38303</v>
      </c>
      <c r="I234" s="723">
        <v>3.85</v>
      </c>
      <c r="J234" s="28">
        <v>38303</v>
      </c>
      <c r="K234" s="723">
        <v>4.1740000000000004</v>
      </c>
      <c r="L234" s="41">
        <v>38303</v>
      </c>
      <c r="M234" s="723">
        <v>2.6886999999999999</v>
      </c>
      <c r="N234" s="28">
        <v>38303</v>
      </c>
      <c r="O234" s="723">
        <v>3.1360999999999999</v>
      </c>
      <c r="P234" s="28">
        <v>38303</v>
      </c>
      <c r="Q234" s="723">
        <v>3.6381999999999999</v>
      </c>
      <c r="R234" s="28">
        <v>38303</v>
      </c>
      <c r="S234" s="723">
        <v>3.8490000000000002</v>
      </c>
      <c r="T234" s="28">
        <v>38303</v>
      </c>
      <c r="U234" s="723">
        <v>4.2126999999999999</v>
      </c>
      <c r="V234" s="41">
        <v>38303</v>
      </c>
      <c r="W234" s="723">
        <v>2.8919999999999999</v>
      </c>
      <c r="X234" s="28">
        <v>38303</v>
      </c>
      <c r="Y234" s="723">
        <v>3.3839999999999999</v>
      </c>
      <c r="Z234" s="28">
        <v>38303</v>
      </c>
      <c r="AA234" s="723">
        <v>3.8769999999999998</v>
      </c>
      <c r="AB234" s="28">
        <v>38303</v>
      </c>
      <c r="AC234" s="723">
        <v>4.1189999999999998</v>
      </c>
      <c r="AD234" s="28">
        <v>38303</v>
      </c>
      <c r="AE234" s="358">
        <v>4.4790000000000001</v>
      </c>
    </row>
    <row r="235" spans="1:31">
      <c r="A235" s="28">
        <v>38306</v>
      </c>
      <c r="B235" s="28">
        <v>38306</v>
      </c>
      <c r="C235" s="723">
        <v>2.6850000000000001</v>
      </c>
      <c r="D235" s="28">
        <v>38306</v>
      </c>
      <c r="E235" s="723">
        <v>3.12</v>
      </c>
      <c r="F235" s="28">
        <v>38306</v>
      </c>
      <c r="G235" s="723">
        <v>3.621</v>
      </c>
      <c r="H235" s="28">
        <v>38306</v>
      </c>
      <c r="I235" s="723">
        <v>3.8450000000000002</v>
      </c>
      <c r="J235" s="28">
        <v>38306</v>
      </c>
      <c r="K235" s="723">
        <v>4.1689999999999996</v>
      </c>
      <c r="L235" s="41">
        <v>38306</v>
      </c>
      <c r="M235" s="723">
        <v>2.7098</v>
      </c>
      <c r="N235" s="28">
        <v>38306</v>
      </c>
      <c r="O235" s="723">
        <v>3.1469999999999998</v>
      </c>
      <c r="P235" s="28">
        <v>38306</v>
      </c>
      <c r="Q235" s="723">
        <v>3.6355</v>
      </c>
      <c r="R235" s="28">
        <v>38306</v>
      </c>
      <c r="S235" s="723">
        <v>3.8468</v>
      </c>
      <c r="T235" s="28">
        <v>38306</v>
      </c>
      <c r="U235" s="723">
        <v>4.2126999999999999</v>
      </c>
      <c r="V235" s="41">
        <v>38306</v>
      </c>
      <c r="W235" s="723">
        <v>2.891</v>
      </c>
      <c r="X235" s="28">
        <v>38306</v>
      </c>
      <c r="Y235" s="723">
        <v>3.375</v>
      </c>
      <c r="Z235" s="28">
        <v>38306</v>
      </c>
      <c r="AA235" s="723">
        <v>3.8620000000000001</v>
      </c>
      <c r="AB235" s="28">
        <v>38306</v>
      </c>
      <c r="AC235" s="723">
        <v>4.0919999999999996</v>
      </c>
      <c r="AD235" s="28">
        <v>38306</v>
      </c>
      <c r="AE235" s="358">
        <v>4.4809999999999999</v>
      </c>
    </row>
    <row r="236" spans="1:31">
      <c r="A236" s="28">
        <v>38307</v>
      </c>
      <c r="B236" s="28">
        <v>38307</v>
      </c>
      <c r="C236" s="723">
        <v>2.6947000000000001</v>
      </c>
      <c r="D236" s="28">
        <v>38307</v>
      </c>
      <c r="E236" s="723">
        <v>3.1164000000000001</v>
      </c>
      <c r="F236" s="28">
        <v>38307</v>
      </c>
      <c r="G236" s="723">
        <v>3.5983999999999998</v>
      </c>
      <c r="H236" s="28">
        <v>38307</v>
      </c>
      <c r="I236" s="723">
        <v>3.8231999999999999</v>
      </c>
      <c r="J236" s="28">
        <v>38307</v>
      </c>
      <c r="K236" s="723">
        <v>4.1451000000000002</v>
      </c>
      <c r="L236" s="41">
        <v>38307</v>
      </c>
      <c r="M236" s="723">
        <v>2.7155</v>
      </c>
      <c r="N236" s="28">
        <v>38307</v>
      </c>
      <c r="O236" s="723">
        <v>3.1442000000000001</v>
      </c>
      <c r="P236" s="28">
        <v>38307</v>
      </c>
      <c r="Q236" s="723">
        <v>3.6160999999999999</v>
      </c>
      <c r="R236" s="28">
        <v>38307</v>
      </c>
      <c r="S236" s="723">
        <v>3.8210999999999999</v>
      </c>
      <c r="T236" s="28">
        <v>38307</v>
      </c>
      <c r="U236" s="723">
        <v>4.1855000000000002</v>
      </c>
      <c r="V236" s="41">
        <v>38307</v>
      </c>
      <c r="W236" s="723">
        <v>2.9026000000000001</v>
      </c>
      <c r="X236" s="28">
        <v>38307</v>
      </c>
      <c r="Y236" s="723">
        <v>3.3763999999999998</v>
      </c>
      <c r="Z236" s="28">
        <v>38307</v>
      </c>
      <c r="AA236" s="723">
        <v>3.8444000000000003</v>
      </c>
      <c r="AB236" s="28">
        <v>38307</v>
      </c>
      <c r="AC236" s="723">
        <v>4.0712000000000002</v>
      </c>
      <c r="AD236" s="28">
        <v>38307</v>
      </c>
      <c r="AE236" s="358">
        <v>4.4611999999999998</v>
      </c>
    </row>
    <row r="237" spans="1:31">
      <c r="A237" s="28">
        <v>38308</v>
      </c>
      <c r="B237" s="28">
        <v>38308</v>
      </c>
      <c r="C237" s="723">
        <v>2.7016999999999998</v>
      </c>
      <c r="D237" s="28">
        <v>38308</v>
      </c>
      <c r="E237" s="723">
        <v>3.1286999999999998</v>
      </c>
      <c r="F237" s="28">
        <v>38308</v>
      </c>
      <c r="G237" s="723">
        <v>3.6164000000000001</v>
      </c>
      <c r="H237" s="28">
        <v>38308</v>
      </c>
      <c r="I237" s="723">
        <v>3.8418999999999999</v>
      </c>
      <c r="J237" s="28">
        <v>38308</v>
      </c>
      <c r="K237" s="723">
        <v>4.1638000000000002</v>
      </c>
      <c r="L237" s="41">
        <v>38308</v>
      </c>
      <c r="M237" s="723">
        <v>2.7218</v>
      </c>
      <c r="N237" s="28">
        <v>38308</v>
      </c>
      <c r="O237" s="723">
        <v>3.1574</v>
      </c>
      <c r="P237" s="28">
        <v>38308</v>
      </c>
      <c r="Q237" s="723">
        <v>3.6315</v>
      </c>
      <c r="R237" s="28">
        <v>38308</v>
      </c>
      <c r="S237" s="723">
        <v>3.8378000000000001</v>
      </c>
      <c r="T237" s="28">
        <v>38308</v>
      </c>
      <c r="U237" s="723">
        <v>4.2031999999999998</v>
      </c>
      <c r="V237" s="41">
        <v>38308</v>
      </c>
      <c r="W237" s="723">
        <v>2.911</v>
      </c>
      <c r="X237" s="28">
        <v>38308</v>
      </c>
      <c r="Y237" s="723">
        <v>3.387</v>
      </c>
      <c r="Z237" s="28">
        <v>38308</v>
      </c>
      <c r="AA237" s="723">
        <v>3.8529999999999998</v>
      </c>
      <c r="AB237" s="28">
        <v>38308</v>
      </c>
      <c r="AC237" s="723">
        <v>4.0830000000000002</v>
      </c>
      <c r="AD237" s="28">
        <v>38308</v>
      </c>
      <c r="AE237" s="358">
        <v>4.4770000000000003</v>
      </c>
    </row>
    <row r="238" spans="1:31">
      <c r="A238" s="28">
        <v>38309</v>
      </c>
      <c r="B238" s="28">
        <v>38309</v>
      </c>
      <c r="C238" s="723">
        <v>2.7480000000000002</v>
      </c>
      <c r="D238" s="28">
        <v>38309</v>
      </c>
      <c r="E238" s="723">
        <v>3.177</v>
      </c>
      <c r="F238" s="28">
        <v>38309</v>
      </c>
      <c r="G238" s="723">
        <v>3.661</v>
      </c>
      <c r="H238" s="28">
        <v>38309</v>
      </c>
      <c r="I238" s="723">
        <v>3.8820000000000001</v>
      </c>
      <c r="J238" s="28">
        <v>38309</v>
      </c>
      <c r="K238" s="723">
        <v>4.1989999999999998</v>
      </c>
      <c r="L238" s="41">
        <v>38309</v>
      </c>
      <c r="M238" s="723">
        <v>2.766</v>
      </c>
      <c r="N238" s="28">
        <v>38309</v>
      </c>
      <c r="O238" s="723">
        <v>3.2015000000000002</v>
      </c>
      <c r="P238" s="28">
        <v>38309</v>
      </c>
      <c r="Q238" s="723">
        <v>3.6757</v>
      </c>
      <c r="R238" s="28">
        <v>38309</v>
      </c>
      <c r="S238" s="723">
        <v>3.8818000000000001</v>
      </c>
      <c r="T238" s="28">
        <v>38309</v>
      </c>
      <c r="U238" s="723">
        <v>4.2460000000000004</v>
      </c>
      <c r="V238" s="41">
        <v>38309</v>
      </c>
      <c r="W238" s="723">
        <v>2.95</v>
      </c>
      <c r="X238" s="28">
        <v>38309</v>
      </c>
      <c r="Y238" s="723">
        <v>3.4279999999999999</v>
      </c>
      <c r="Z238" s="28">
        <v>38309</v>
      </c>
      <c r="AA238" s="723">
        <v>3.9</v>
      </c>
      <c r="AB238" s="28">
        <v>38309</v>
      </c>
      <c r="AC238" s="723">
        <v>4.1289999999999996</v>
      </c>
      <c r="AD238" s="28">
        <v>38309</v>
      </c>
      <c r="AE238" s="358">
        <v>4.5179999999999998</v>
      </c>
    </row>
    <row r="239" spans="1:31">
      <c r="A239" s="28">
        <v>38310</v>
      </c>
      <c r="B239" s="28">
        <v>38310</v>
      </c>
      <c r="C239" s="723">
        <v>2.7229999999999999</v>
      </c>
      <c r="D239" s="28">
        <v>38310</v>
      </c>
      <c r="E239" s="723">
        <v>3.1480000000000001</v>
      </c>
      <c r="F239" s="28">
        <v>38310</v>
      </c>
      <c r="G239" s="723">
        <v>3.63</v>
      </c>
      <c r="H239" s="28">
        <v>38310</v>
      </c>
      <c r="I239" s="723">
        <v>3.8519999999999999</v>
      </c>
      <c r="J239" s="28">
        <v>38310</v>
      </c>
      <c r="K239" s="723">
        <v>4.1669999999999998</v>
      </c>
      <c r="L239" s="41">
        <v>38310</v>
      </c>
      <c r="M239" s="723">
        <v>2.7484999999999999</v>
      </c>
      <c r="N239" s="28">
        <v>38310</v>
      </c>
      <c r="O239" s="723">
        <v>3.1810999999999998</v>
      </c>
      <c r="P239" s="28">
        <v>38310</v>
      </c>
      <c r="Q239" s="723">
        <v>3.653</v>
      </c>
      <c r="R239" s="28">
        <v>38310</v>
      </c>
      <c r="S239" s="723">
        <v>3.8588</v>
      </c>
      <c r="T239" s="28">
        <v>38310</v>
      </c>
      <c r="U239" s="723">
        <v>4.2192999999999996</v>
      </c>
      <c r="V239" s="41">
        <v>38310</v>
      </c>
      <c r="W239" s="723">
        <v>2.9260000000000002</v>
      </c>
      <c r="X239" s="28">
        <v>38310</v>
      </c>
      <c r="Y239" s="723">
        <v>3.407</v>
      </c>
      <c r="Z239" s="28">
        <v>38310</v>
      </c>
      <c r="AA239" s="723">
        <v>3.8780000000000001</v>
      </c>
      <c r="AB239" s="28">
        <v>38310</v>
      </c>
      <c r="AC239" s="723">
        <v>4.1029999999999998</v>
      </c>
      <c r="AD239" s="28">
        <v>38310</v>
      </c>
      <c r="AE239" s="358">
        <v>4.4960000000000004</v>
      </c>
    </row>
    <row r="240" spans="1:31">
      <c r="A240" s="28">
        <v>38313</v>
      </c>
      <c r="B240" s="28">
        <v>38313</v>
      </c>
      <c r="C240" s="723">
        <v>2.6974999999999998</v>
      </c>
      <c r="D240" s="28">
        <v>38313</v>
      </c>
      <c r="E240" s="723">
        <v>3.1252</v>
      </c>
      <c r="F240" s="28">
        <v>38313</v>
      </c>
      <c r="G240" s="723">
        <v>3.6126</v>
      </c>
      <c r="H240" s="28">
        <v>38313</v>
      </c>
      <c r="I240" s="723">
        <v>3.8361000000000001</v>
      </c>
      <c r="J240" s="28">
        <v>38313</v>
      </c>
      <c r="K240" s="723">
        <v>4.1577999999999999</v>
      </c>
      <c r="L240" s="41">
        <v>38313</v>
      </c>
      <c r="M240" s="723">
        <v>2.7161</v>
      </c>
      <c r="N240" s="28">
        <v>38313</v>
      </c>
      <c r="O240" s="723">
        <v>3.1478999999999999</v>
      </c>
      <c r="P240" s="28">
        <v>38313</v>
      </c>
      <c r="Q240" s="723">
        <v>3.6254999999999997</v>
      </c>
      <c r="R240" s="28">
        <v>38313</v>
      </c>
      <c r="S240" s="723">
        <v>3.8344</v>
      </c>
      <c r="T240" s="28">
        <v>38313</v>
      </c>
      <c r="U240" s="723">
        <v>4.1966000000000001</v>
      </c>
      <c r="V240" s="41">
        <v>38313</v>
      </c>
      <c r="W240" s="723">
        <v>2.9049999999999998</v>
      </c>
      <c r="X240" s="28">
        <v>38313</v>
      </c>
      <c r="Y240" s="723">
        <v>3.3769999999999998</v>
      </c>
      <c r="Z240" s="28">
        <v>38313</v>
      </c>
      <c r="AA240" s="723">
        <v>3.8529999999999998</v>
      </c>
      <c r="AB240" s="28">
        <v>38313</v>
      </c>
      <c r="AC240" s="723">
        <v>4.0819999999999999</v>
      </c>
      <c r="AD240" s="28">
        <v>38313</v>
      </c>
      <c r="AE240" s="358">
        <v>4.47</v>
      </c>
    </row>
    <row r="241" spans="1:31">
      <c r="A241" s="28">
        <v>38314</v>
      </c>
      <c r="B241" s="28">
        <v>38314</v>
      </c>
      <c r="C241" s="723">
        <v>2.6772999999999998</v>
      </c>
      <c r="D241" s="28">
        <v>38314</v>
      </c>
      <c r="E241" s="723">
        <v>3.1046999999999998</v>
      </c>
      <c r="F241" s="28">
        <v>38314</v>
      </c>
      <c r="G241" s="723">
        <v>3.5939999999999999</v>
      </c>
      <c r="H241" s="28">
        <v>38314</v>
      </c>
      <c r="I241" s="723">
        <v>3.8172000000000001</v>
      </c>
      <c r="J241" s="28">
        <v>38314</v>
      </c>
      <c r="K241" s="723">
        <v>4.1397000000000004</v>
      </c>
      <c r="L241" s="41">
        <v>38314</v>
      </c>
      <c r="M241" s="723">
        <v>2.6959</v>
      </c>
      <c r="N241" s="28">
        <v>38314</v>
      </c>
      <c r="O241" s="723">
        <v>3.1284000000000001</v>
      </c>
      <c r="P241" s="28">
        <v>38314</v>
      </c>
      <c r="Q241" s="723">
        <v>3.6085000000000003</v>
      </c>
      <c r="R241" s="28">
        <v>38314</v>
      </c>
      <c r="S241" s="723">
        <v>3.8174999999999999</v>
      </c>
      <c r="T241" s="28">
        <v>38314</v>
      </c>
      <c r="U241" s="723">
        <v>4.1798999999999999</v>
      </c>
      <c r="V241" s="41">
        <v>38314</v>
      </c>
      <c r="W241" s="723">
        <v>2.883</v>
      </c>
      <c r="X241" s="28">
        <v>38314</v>
      </c>
      <c r="Y241" s="723">
        <v>3.3559999999999999</v>
      </c>
      <c r="Z241" s="28">
        <v>38314</v>
      </c>
      <c r="AA241" s="723">
        <v>3.8289999999999997</v>
      </c>
      <c r="AB241" s="28">
        <v>38314</v>
      </c>
      <c r="AC241" s="723">
        <v>4.0620000000000003</v>
      </c>
      <c r="AD241" s="28">
        <v>38314</v>
      </c>
      <c r="AE241" s="358">
        <v>4.4550000000000001</v>
      </c>
    </row>
    <row r="242" spans="1:31">
      <c r="A242" s="28">
        <v>38315</v>
      </c>
      <c r="B242" s="28">
        <v>38315</v>
      </c>
      <c r="C242" s="723">
        <v>2.6631</v>
      </c>
      <c r="D242" s="28">
        <v>38315</v>
      </c>
      <c r="E242" s="723">
        <v>3.0985999999999998</v>
      </c>
      <c r="F242" s="28">
        <v>38315</v>
      </c>
      <c r="G242" s="723">
        <v>3.5924</v>
      </c>
      <c r="H242" s="28">
        <v>38315</v>
      </c>
      <c r="I242" s="723">
        <v>3.8172000000000001</v>
      </c>
      <c r="J242" s="28">
        <v>38315</v>
      </c>
      <c r="K242" s="723">
        <v>4.1364000000000001</v>
      </c>
      <c r="L242" s="41">
        <v>38315</v>
      </c>
      <c r="M242" s="723">
        <v>2.6795</v>
      </c>
      <c r="N242" s="28">
        <v>38315</v>
      </c>
      <c r="O242" s="723">
        <v>3.1154000000000002</v>
      </c>
      <c r="P242" s="28">
        <v>38315</v>
      </c>
      <c r="Q242" s="723">
        <v>3.6031</v>
      </c>
      <c r="R242" s="28">
        <v>38315</v>
      </c>
      <c r="S242" s="723">
        <v>3.8155000000000001</v>
      </c>
      <c r="T242" s="28">
        <v>38315</v>
      </c>
      <c r="U242" s="723">
        <v>4.1765999999999996</v>
      </c>
      <c r="V242" s="41">
        <v>38315</v>
      </c>
      <c r="W242" s="723">
        <v>2.8740000000000001</v>
      </c>
      <c r="X242" s="28">
        <v>38315</v>
      </c>
      <c r="Y242" s="723">
        <v>3.351</v>
      </c>
      <c r="Z242" s="28">
        <v>38315</v>
      </c>
      <c r="AA242" s="723">
        <v>3.823</v>
      </c>
      <c r="AB242" s="28">
        <v>38315</v>
      </c>
      <c r="AC242" s="723">
        <v>4.0599999999999996</v>
      </c>
      <c r="AD242" s="28">
        <v>38315</v>
      </c>
      <c r="AE242" s="358">
        <v>4.4480000000000004</v>
      </c>
    </row>
    <row r="243" spans="1:31">
      <c r="A243" s="28">
        <v>38316</v>
      </c>
      <c r="B243" s="28">
        <v>38316</v>
      </c>
      <c r="C243" s="723">
        <v>2.6269999999999998</v>
      </c>
      <c r="D243" s="28">
        <v>38316</v>
      </c>
      <c r="E243" s="723">
        <v>3.0703999999999998</v>
      </c>
      <c r="F243" s="28">
        <v>38316</v>
      </c>
      <c r="G243" s="723">
        <v>3.5657000000000001</v>
      </c>
      <c r="H243" s="28">
        <v>38316</v>
      </c>
      <c r="I243" s="723">
        <v>3.7927999999999997</v>
      </c>
      <c r="J243" s="28">
        <v>38316</v>
      </c>
      <c r="K243" s="723">
        <v>4.1158000000000001</v>
      </c>
      <c r="L243" s="41">
        <v>38316</v>
      </c>
      <c r="M243" s="723">
        <v>2.6428000000000003</v>
      </c>
      <c r="N243" s="28">
        <v>38316</v>
      </c>
      <c r="O243" s="723">
        <v>3.0842999999999998</v>
      </c>
      <c r="P243" s="28">
        <v>38316</v>
      </c>
      <c r="Q243" s="723">
        <v>3.5747999999999998</v>
      </c>
      <c r="R243" s="28">
        <v>38316</v>
      </c>
      <c r="S243" s="723">
        <v>3.7869999999999999</v>
      </c>
      <c r="T243" s="28">
        <v>38316</v>
      </c>
      <c r="U243" s="723">
        <v>4.1501000000000001</v>
      </c>
      <c r="V243" s="41">
        <v>38316</v>
      </c>
      <c r="W243" s="723">
        <v>2.8479999999999999</v>
      </c>
      <c r="X243" s="28">
        <v>38316</v>
      </c>
      <c r="Y243" s="723">
        <v>3.3239999999999998</v>
      </c>
      <c r="Z243" s="28">
        <v>38316</v>
      </c>
      <c r="AA243" s="723">
        <v>3.7970000000000002</v>
      </c>
      <c r="AB243" s="28">
        <v>38316</v>
      </c>
      <c r="AC243" s="723">
        <v>4.0350000000000001</v>
      </c>
      <c r="AD243" s="28">
        <v>38316</v>
      </c>
      <c r="AE243" s="358">
        <v>4.4189999999999996</v>
      </c>
    </row>
    <row r="244" spans="1:31">
      <c r="A244" s="28">
        <v>38317</v>
      </c>
      <c r="B244" s="28">
        <v>38317</v>
      </c>
      <c r="C244" s="723">
        <v>2.6257999999999999</v>
      </c>
      <c r="D244" s="28">
        <v>38317</v>
      </c>
      <c r="E244" s="723">
        <v>3.073</v>
      </c>
      <c r="F244" s="28">
        <v>38317</v>
      </c>
      <c r="G244" s="723">
        <v>3.5667</v>
      </c>
      <c r="H244" s="28">
        <v>38317</v>
      </c>
      <c r="I244" s="723">
        <v>3.7917999999999998</v>
      </c>
      <c r="J244" s="28">
        <v>38317</v>
      </c>
      <c r="K244" s="723">
        <v>4.1052999999999997</v>
      </c>
      <c r="L244" s="41">
        <v>38317</v>
      </c>
      <c r="M244" s="723">
        <v>2.6461000000000001</v>
      </c>
      <c r="N244" s="28">
        <v>38317</v>
      </c>
      <c r="O244" s="723">
        <v>3.0882000000000001</v>
      </c>
      <c r="P244" s="28">
        <v>38317</v>
      </c>
      <c r="Q244" s="723">
        <v>3.5775000000000001</v>
      </c>
      <c r="R244" s="28">
        <v>38317</v>
      </c>
      <c r="S244" s="723">
        <v>3.7885</v>
      </c>
      <c r="T244" s="28">
        <v>38317</v>
      </c>
      <c r="U244" s="723">
        <v>4.1441999999999997</v>
      </c>
      <c r="V244" s="41">
        <v>38317</v>
      </c>
      <c r="W244" s="723">
        <v>2.8380000000000001</v>
      </c>
      <c r="X244" s="28">
        <v>38317</v>
      </c>
      <c r="Y244" s="723">
        <v>3.319</v>
      </c>
      <c r="Z244" s="28">
        <v>38317</v>
      </c>
      <c r="AA244" s="723">
        <v>3.7930000000000001</v>
      </c>
      <c r="AB244" s="28">
        <v>38317</v>
      </c>
      <c r="AC244" s="723">
        <v>4.03</v>
      </c>
      <c r="AD244" s="28">
        <v>38317</v>
      </c>
      <c r="AE244" s="358">
        <v>4.4139999999999997</v>
      </c>
    </row>
    <row r="245" spans="1:31">
      <c r="A245" s="28">
        <v>38320</v>
      </c>
      <c r="B245" s="28">
        <v>38320</v>
      </c>
      <c r="C245" s="723">
        <v>2.665</v>
      </c>
      <c r="D245" s="28">
        <v>38320</v>
      </c>
      <c r="E245" s="723">
        <v>3.1189999999999998</v>
      </c>
      <c r="F245" s="28">
        <v>38320</v>
      </c>
      <c r="G245" s="723">
        <v>3.6059999999999999</v>
      </c>
      <c r="H245" s="28">
        <v>38320</v>
      </c>
      <c r="I245" s="723">
        <v>3.8319999999999999</v>
      </c>
      <c r="J245" s="28">
        <v>38320</v>
      </c>
      <c r="K245" s="723">
        <v>4.1440000000000001</v>
      </c>
      <c r="L245" s="41">
        <v>38320</v>
      </c>
      <c r="M245" s="723">
        <v>2.69</v>
      </c>
      <c r="N245" s="28">
        <v>38320</v>
      </c>
      <c r="O245" s="723">
        <v>3.1341999999999999</v>
      </c>
      <c r="P245" s="28">
        <v>38320</v>
      </c>
      <c r="Q245" s="723">
        <v>3.6234999999999999</v>
      </c>
      <c r="R245" s="28">
        <v>38320</v>
      </c>
      <c r="S245" s="723">
        <v>3.8315999999999999</v>
      </c>
      <c r="T245" s="28">
        <v>38320</v>
      </c>
      <c r="U245" s="723">
        <v>4.1877000000000004</v>
      </c>
      <c r="V245" s="41">
        <v>38320</v>
      </c>
      <c r="W245" s="723">
        <v>2.8650000000000002</v>
      </c>
      <c r="X245" s="28">
        <v>38320</v>
      </c>
      <c r="Y245" s="723">
        <v>3.3479999999999999</v>
      </c>
      <c r="Z245" s="28">
        <v>38320</v>
      </c>
      <c r="AA245" s="723">
        <v>3.8250000000000002</v>
      </c>
      <c r="AB245" s="28">
        <v>38320</v>
      </c>
      <c r="AC245" s="723">
        <v>4.0659999999999998</v>
      </c>
      <c r="AD245" s="28">
        <v>38320</v>
      </c>
      <c r="AE245" s="358">
        <v>4.4580000000000002</v>
      </c>
    </row>
    <row r="246" spans="1:31">
      <c r="A246" s="28">
        <v>38321</v>
      </c>
      <c r="B246" s="28">
        <v>38321</v>
      </c>
      <c r="C246" s="723">
        <v>2.6390000000000002</v>
      </c>
      <c r="D246" s="28">
        <v>38321</v>
      </c>
      <c r="E246" s="723">
        <v>3.0880000000000001</v>
      </c>
      <c r="F246" s="28">
        <v>38321</v>
      </c>
      <c r="G246" s="723">
        <v>3.5830000000000002</v>
      </c>
      <c r="H246" s="28">
        <v>38321</v>
      </c>
      <c r="I246" s="723">
        <v>3.8079999999999998</v>
      </c>
      <c r="J246" s="28">
        <v>38321</v>
      </c>
      <c r="K246" s="723">
        <v>4.12</v>
      </c>
      <c r="L246" s="41">
        <v>38321</v>
      </c>
      <c r="M246" s="723">
        <v>2.6698</v>
      </c>
      <c r="N246" s="28">
        <v>38321</v>
      </c>
      <c r="O246" s="723">
        <v>3.1114000000000002</v>
      </c>
      <c r="P246" s="28">
        <v>38321</v>
      </c>
      <c r="Q246" s="723">
        <v>3.6021000000000001</v>
      </c>
      <c r="R246" s="28">
        <v>38321</v>
      </c>
      <c r="S246" s="723">
        <v>3.8163999999999998</v>
      </c>
      <c r="T246" s="28">
        <v>38321</v>
      </c>
      <c r="U246" s="723">
        <v>4.1669999999999998</v>
      </c>
      <c r="V246" s="41">
        <v>38321</v>
      </c>
      <c r="W246" s="723">
        <v>2.847</v>
      </c>
      <c r="X246" s="28">
        <v>38321</v>
      </c>
      <c r="Y246" s="723">
        <v>3.327</v>
      </c>
      <c r="Z246" s="28">
        <v>38321</v>
      </c>
      <c r="AA246" s="723">
        <v>3.8050000000000002</v>
      </c>
      <c r="AB246" s="28">
        <v>38321</v>
      </c>
      <c r="AC246" s="723">
        <v>4.0430000000000001</v>
      </c>
      <c r="AD246" s="28">
        <v>38321</v>
      </c>
      <c r="AE246" s="358">
        <v>4.4260000000000002</v>
      </c>
    </row>
    <row r="247" spans="1:31">
      <c r="A247" s="28">
        <v>38322</v>
      </c>
      <c r="B247" s="28">
        <v>38322</v>
      </c>
      <c r="C247" s="723">
        <v>2.6259999999999999</v>
      </c>
      <c r="D247" s="28">
        <v>38322</v>
      </c>
      <c r="E247" s="723">
        <v>3.0840000000000001</v>
      </c>
      <c r="F247" s="28">
        <v>38322</v>
      </c>
      <c r="G247" s="723">
        <v>3.5750000000000002</v>
      </c>
      <c r="H247" s="28">
        <v>38322</v>
      </c>
      <c r="I247" s="723">
        <v>3.802</v>
      </c>
      <c r="J247" s="28">
        <v>38322</v>
      </c>
      <c r="K247" s="723">
        <v>4.1159999999999997</v>
      </c>
      <c r="L247" s="41">
        <v>38322</v>
      </c>
      <c r="M247" s="723">
        <v>2.6442999999999999</v>
      </c>
      <c r="N247" s="28">
        <v>38322</v>
      </c>
      <c r="O247" s="723">
        <v>3.0893999999999999</v>
      </c>
      <c r="P247" s="28">
        <v>38322</v>
      </c>
      <c r="Q247" s="723">
        <v>3.5846999999999998</v>
      </c>
      <c r="R247" s="28">
        <v>38322</v>
      </c>
      <c r="S247" s="723">
        <v>3.8003</v>
      </c>
      <c r="T247" s="28">
        <v>38322</v>
      </c>
      <c r="U247" s="723">
        <v>4.1494999999999997</v>
      </c>
      <c r="V247" s="41">
        <v>38322</v>
      </c>
      <c r="W247" s="723">
        <v>2.8210999999999999</v>
      </c>
      <c r="X247" s="28">
        <v>38322</v>
      </c>
      <c r="Y247" s="723">
        <v>3.3035000000000001</v>
      </c>
      <c r="Z247" s="28">
        <v>38322</v>
      </c>
      <c r="AA247" s="723">
        <v>3.7883</v>
      </c>
      <c r="AB247" s="28">
        <v>38322</v>
      </c>
      <c r="AC247" s="723">
        <v>4.0259999999999998</v>
      </c>
      <c r="AD247" s="28">
        <v>38322</v>
      </c>
      <c r="AE247" s="358">
        <v>4.4109999999999996</v>
      </c>
    </row>
    <row r="248" spans="1:31">
      <c r="A248" s="28">
        <v>38323</v>
      </c>
      <c r="B248" s="28">
        <v>38323</v>
      </c>
      <c r="C248" s="723">
        <v>2.6949999999999998</v>
      </c>
      <c r="D248" s="28">
        <v>38323</v>
      </c>
      <c r="E248" s="723">
        <v>3.1480000000000001</v>
      </c>
      <c r="F248" s="28">
        <v>38323</v>
      </c>
      <c r="G248" s="723">
        <v>3.6269999999999998</v>
      </c>
      <c r="H248" s="28">
        <v>38323</v>
      </c>
      <c r="I248" s="723">
        <v>3.85</v>
      </c>
      <c r="J248" s="28">
        <v>38323</v>
      </c>
      <c r="K248" s="723">
        <v>4.1559999999999997</v>
      </c>
      <c r="L248" s="41">
        <v>38323</v>
      </c>
      <c r="M248" s="723">
        <v>2.7172000000000001</v>
      </c>
      <c r="N248" s="28">
        <v>38323</v>
      </c>
      <c r="O248" s="723">
        <v>3.1593999999999998</v>
      </c>
      <c r="P248" s="28">
        <v>38323</v>
      </c>
      <c r="Q248" s="723">
        <v>3.641</v>
      </c>
      <c r="R248" s="28">
        <v>38323</v>
      </c>
      <c r="S248" s="723">
        <v>3.8517999999999999</v>
      </c>
      <c r="T248" s="28">
        <v>38323</v>
      </c>
      <c r="U248" s="723">
        <v>4.1970000000000001</v>
      </c>
      <c r="V248" s="41">
        <v>38323</v>
      </c>
      <c r="W248" s="723">
        <v>2.89</v>
      </c>
      <c r="X248" s="28">
        <v>38323</v>
      </c>
      <c r="Y248" s="723">
        <v>3.371</v>
      </c>
      <c r="Z248" s="28">
        <v>38323</v>
      </c>
      <c r="AA248" s="723">
        <v>3.8410000000000002</v>
      </c>
      <c r="AB248" s="28">
        <v>38323</v>
      </c>
      <c r="AC248" s="723">
        <v>4.08</v>
      </c>
      <c r="AD248" s="28">
        <v>38323</v>
      </c>
      <c r="AE248" s="358">
        <v>4.4619999999999997</v>
      </c>
    </row>
    <row r="249" spans="1:31">
      <c r="A249" s="28">
        <v>38324</v>
      </c>
      <c r="B249" s="28">
        <v>38324</v>
      </c>
      <c r="C249" s="723">
        <v>2.6139999999999999</v>
      </c>
      <c r="D249" s="28">
        <v>38324</v>
      </c>
      <c r="E249" s="723">
        <v>3.0590000000000002</v>
      </c>
      <c r="F249" s="28">
        <v>38324</v>
      </c>
      <c r="G249" s="723">
        <v>3.5529999999999999</v>
      </c>
      <c r="H249" s="28">
        <v>38324</v>
      </c>
      <c r="I249" s="723">
        <v>3.778</v>
      </c>
      <c r="J249" s="28">
        <v>38324</v>
      </c>
      <c r="K249" s="723">
        <v>4.0910000000000002</v>
      </c>
      <c r="L249" s="41">
        <v>38324</v>
      </c>
      <c r="M249" s="723">
        <v>2.6333000000000002</v>
      </c>
      <c r="N249" s="28">
        <v>38324</v>
      </c>
      <c r="O249" s="723">
        <v>3.0701000000000001</v>
      </c>
      <c r="P249" s="28">
        <v>38324</v>
      </c>
      <c r="Q249" s="723">
        <v>3.5609999999999999</v>
      </c>
      <c r="R249" s="28">
        <v>38324</v>
      </c>
      <c r="S249" s="723">
        <v>3.7795999999999998</v>
      </c>
      <c r="T249" s="28">
        <v>38324</v>
      </c>
      <c r="U249" s="723">
        <v>4.1280000000000001</v>
      </c>
      <c r="V249" s="41">
        <v>38324</v>
      </c>
      <c r="W249" s="723">
        <v>2.823</v>
      </c>
      <c r="X249" s="28">
        <v>38324</v>
      </c>
      <c r="Y249" s="723">
        <v>3.2930000000000001</v>
      </c>
      <c r="Z249" s="28">
        <v>38324</v>
      </c>
      <c r="AA249" s="723">
        <v>3.778</v>
      </c>
      <c r="AB249" s="28">
        <v>38324</v>
      </c>
      <c r="AC249" s="723">
        <v>4.016</v>
      </c>
      <c r="AD249" s="28">
        <v>38324</v>
      </c>
      <c r="AE249" s="358">
        <v>4.3940000000000001</v>
      </c>
    </row>
    <row r="250" spans="1:31">
      <c r="A250" s="28">
        <v>38327</v>
      </c>
      <c r="B250" s="28">
        <v>38327</v>
      </c>
      <c r="C250" s="723">
        <v>2.57</v>
      </c>
      <c r="D250" s="28">
        <v>38327</v>
      </c>
      <c r="E250" s="723">
        <v>3.008</v>
      </c>
      <c r="F250" s="28">
        <v>38327</v>
      </c>
      <c r="G250" s="723">
        <v>3.5110000000000001</v>
      </c>
      <c r="H250" s="28">
        <v>38327</v>
      </c>
      <c r="I250" s="723">
        <v>3.7330000000000001</v>
      </c>
      <c r="J250" s="28">
        <v>38327</v>
      </c>
      <c r="K250" s="723">
        <v>4.05</v>
      </c>
      <c r="L250" s="41">
        <v>38327</v>
      </c>
      <c r="M250" s="723">
        <v>2.5901000000000001</v>
      </c>
      <c r="N250" s="28">
        <v>38327</v>
      </c>
      <c r="O250" s="723">
        <v>3.0278999999999998</v>
      </c>
      <c r="P250" s="28">
        <v>38327</v>
      </c>
      <c r="Q250" s="723">
        <v>3.5209000000000001</v>
      </c>
      <c r="R250" s="28">
        <v>38327</v>
      </c>
      <c r="S250" s="723">
        <v>3.7381000000000002</v>
      </c>
      <c r="T250" s="28">
        <v>38327</v>
      </c>
      <c r="U250" s="723">
        <v>4.0879000000000003</v>
      </c>
      <c r="V250" s="41">
        <v>38327</v>
      </c>
      <c r="W250" s="723">
        <v>2.7970000000000002</v>
      </c>
      <c r="X250" s="28">
        <v>38327</v>
      </c>
      <c r="Y250" s="723">
        <v>3.2530000000000001</v>
      </c>
      <c r="Z250" s="28">
        <v>38327</v>
      </c>
      <c r="AA250" s="723">
        <v>3.7359999999999998</v>
      </c>
      <c r="AB250" s="28">
        <v>38327</v>
      </c>
      <c r="AC250" s="723">
        <v>3.976</v>
      </c>
      <c r="AD250" s="28">
        <v>38327</v>
      </c>
      <c r="AE250" s="358">
        <v>4.3520000000000003</v>
      </c>
    </row>
    <row r="251" spans="1:31">
      <c r="A251" s="28">
        <v>38328</v>
      </c>
      <c r="B251" s="28">
        <v>38328</v>
      </c>
      <c r="C251" s="723">
        <v>2.5544000000000002</v>
      </c>
      <c r="D251" s="28">
        <v>38328</v>
      </c>
      <c r="E251" s="723">
        <v>2.9798</v>
      </c>
      <c r="F251" s="28">
        <v>38328</v>
      </c>
      <c r="G251" s="723">
        <v>3.4803999999999999</v>
      </c>
      <c r="H251" s="28">
        <v>38328</v>
      </c>
      <c r="I251" s="723">
        <v>3.7126999999999999</v>
      </c>
      <c r="J251" s="28">
        <v>38328</v>
      </c>
      <c r="K251" s="723">
        <v>4.0278</v>
      </c>
      <c r="L251" s="41">
        <v>38328</v>
      </c>
      <c r="M251" s="723">
        <v>2.5720999999999998</v>
      </c>
      <c r="N251" s="28">
        <v>38328</v>
      </c>
      <c r="O251" s="723">
        <v>2.9988999999999999</v>
      </c>
      <c r="P251" s="28">
        <v>38328</v>
      </c>
      <c r="Q251" s="723">
        <v>3.4903</v>
      </c>
      <c r="R251" s="28">
        <v>38328</v>
      </c>
      <c r="S251" s="723">
        <v>3.7118000000000002</v>
      </c>
      <c r="T251" s="28">
        <v>38328</v>
      </c>
      <c r="U251" s="723">
        <v>4.0636000000000001</v>
      </c>
      <c r="V251" s="41">
        <v>38328</v>
      </c>
      <c r="W251" s="723">
        <v>2.7640000000000002</v>
      </c>
      <c r="X251" s="28">
        <v>38328</v>
      </c>
      <c r="Y251" s="723">
        <v>3.226</v>
      </c>
      <c r="Z251" s="28">
        <v>38328</v>
      </c>
      <c r="AA251" s="723">
        <v>3.7090000000000001</v>
      </c>
      <c r="AB251" s="28">
        <v>38328</v>
      </c>
      <c r="AC251" s="723">
        <v>3.9470000000000001</v>
      </c>
      <c r="AD251" s="28">
        <v>38328</v>
      </c>
      <c r="AE251" s="358">
        <v>4.3259999999999996</v>
      </c>
    </row>
    <row r="252" spans="1:31">
      <c r="A252" s="28">
        <v>38329</v>
      </c>
      <c r="B252" s="28">
        <v>38329</v>
      </c>
      <c r="C252" s="723">
        <v>2.5460000000000003</v>
      </c>
      <c r="D252" s="28">
        <v>38329</v>
      </c>
      <c r="E252" s="723">
        <v>2.9649999999999999</v>
      </c>
      <c r="F252" s="28">
        <v>38329</v>
      </c>
      <c r="G252" s="723">
        <v>3.4529999999999998</v>
      </c>
      <c r="H252" s="28">
        <v>38329</v>
      </c>
      <c r="I252" s="723">
        <v>3.6819999999999999</v>
      </c>
      <c r="J252" s="28">
        <v>38329</v>
      </c>
      <c r="K252" s="723">
        <v>4.0019999999999998</v>
      </c>
      <c r="L252" s="41">
        <v>38329</v>
      </c>
      <c r="M252" s="723">
        <v>2.5670000000000002</v>
      </c>
      <c r="N252" s="28">
        <v>38329</v>
      </c>
      <c r="O252" s="723">
        <v>2.9859999999999998</v>
      </c>
      <c r="P252" s="28">
        <v>38329</v>
      </c>
      <c r="Q252" s="723">
        <v>3.4618000000000002</v>
      </c>
      <c r="R252" s="28">
        <v>38329</v>
      </c>
      <c r="S252" s="723">
        <v>3.6842000000000001</v>
      </c>
      <c r="T252" s="28">
        <v>38329</v>
      </c>
      <c r="U252" s="723">
        <v>4.0305</v>
      </c>
      <c r="V252" s="41">
        <v>38329</v>
      </c>
      <c r="W252" s="723">
        <v>2.7608000000000001</v>
      </c>
      <c r="X252" s="28">
        <v>38329</v>
      </c>
      <c r="Y252" s="723">
        <v>3.2126999999999999</v>
      </c>
      <c r="Z252" s="28">
        <v>38329</v>
      </c>
      <c r="AA252" s="723">
        <v>3.68</v>
      </c>
      <c r="AB252" s="28">
        <v>38329</v>
      </c>
      <c r="AC252" s="723">
        <v>3.9203000000000001</v>
      </c>
      <c r="AD252" s="28">
        <v>38329</v>
      </c>
      <c r="AE252" s="358">
        <v>4.2972000000000001</v>
      </c>
    </row>
    <row r="253" spans="1:31">
      <c r="A253" s="28">
        <v>38330</v>
      </c>
      <c r="B253" s="28">
        <v>38330</v>
      </c>
      <c r="C253" s="723">
        <v>2.5470999999999999</v>
      </c>
      <c r="D253" s="28">
        <v>38330</v>
      </c>
      <c r="E253" s="723">
        <v>2.9510000000000001</v>
      </c>
      <c r="F253" s="28">
        <v>38330</v>
      </c>
      <c r="G253" s="723">
        <v>3.4258000000000002</v>
      </c>
      <c r="H253" s="28">
        <v>38330</v>
      </c>
      <c r="I253" s="723">
        <v>3.6606999999999998</v>
      </c>
      <c r="J253" s="28">
        <v>38330</v>
      </c>
      <c r="K253" s="723">
        <v>3.9647000000000001</v>
      </c>
      <c r="L253" s="41">
        <v>38330</v>
      </c>
      <c r="M253" s="723">
        <v>2.5634000000000001</v>
      </c>
      <c r="N253" s="28">
        <v>38330</v>
      </c>
      <c r="O253" s="723">
        <v>2.9679000000000002</v>
      </c>
      <c r="P253" s="28">
        <v>38330</v>
      </c>
      <c r="Q253" s="723">
        <v>3.4401000000000002</v>
      </c>
      <c r="R253" s="28">
        <v>38330</v>
      </c>
      <c r="S253" s="723">
        <v>3.6577999999999999</v>
      </c>
      <c r="T253" s="28">
        <v>38330</v>
      </c>
      <c r="U253" s="723">
        <v>4.0027999999999997</v>
      </c>
      <c r="V253" s="41">
        <v>38330</v>
      </c>
      <c r="W253" s="723">
        <v>2.75</v>
      </c>
      <c r="X253" s="28">
        <v>38330</v>
      </c>
      <c r="Y253" s="723">
        <v>3.1869999999999998</v>
      </c>
      <c r="Z253" s="28">
        <v>38330</v>
      </c>
      <c r="AA253" s="723">
        <v>3.6480000000000001</v>
      </c>
      <c r="AB253" s="28">
        <v>38330</v>
      </c>
      <c r="AC253" s="723">
        <v>3.8839999999999999</v>
      </c>
      <c r="AD253" s="28">
        <v>38330</v>
      </c>
      <c r="AE253" s="358">
        <v>4.2569999999999997</v>
      </c>
    </row>
    <row r="254" spans="1:31">
      <c r="A254" s="28">
        <v>38331</v>
      </c>
      <c r="B254" s="28">
        <v>38331</v>
      </c>
      <c r="C254" s="723">
        <v>2.5415000000000001</v>
      </c>
      <c r="D254" s="28">
        <v>38331</v>
      </c>
      <c r="E254" s="723">
        <v>2.9405999999999999</v>
      </c>
      <c r="F254" s="28">
        <v>38331</v>
      </c>
      <c r="G254" s="723">
        <v>3.4087000000000001</v>
      </c>
      <c r="H254" s="28">
        <v>38331</v>
      </c>
      <c r="I254" s="723">
        <v>3.6425999999999998</v>
      </c>
      <c r="J254" s="28">
        <v>38331</v>
      </c>
      <c r="K254" s="723">
        <v>3.9369000000000001</v>
      </c>
      <c r="L254" s="41">
        <v>38331</v>
      </c>
      <c r="M254" s="723">
        <v>2.5680000000000001</v>
      </c>
      <c r="N254" s="28">
        <v>38331</v>
      </c>
      <c r="O254" s="723">
        <v>2.9679000000000002</v>
      </c>
      <c r="P254" s="28">
        <v>38331</v>
      </c>
      <c r="Q254" s="723">
        <v>3.4337</v>
      </c>
      <c r="R254" s="28">
        <v>38331</v>
      </c>
      <c r="S254" s="723">
        <v>3.6484000000000001</v>
      </c>
      <c r="T254" s="28">
        <v>38331</v>
      </c>
      <c r="U254" s="723">
        <v>3.9863</v>
      </c>
      <c r="V254" s="41">
        <v>38331</v>
      </c>
      <c r="W254" s="723">
        <v>2.7640000000000002</v>
      </c>
      <c r="X254" s="28">
        <v>38331</v>
      </c>
      <c r="Y254" s="723">
        <v>3.1869999999999998</v>
      </c>
      <c r="Z254" s="28">
        <v>38331</v>
      </c>
      <c r="AA254" s="723">
        <v>3.6379999999999999</v>
      </c>
      <c r="AB254" s="28">
        <v>38331</v>
      </c>
      <c r="AC254" s="723">
        <v>3.8639999999999999</v>
      </c>
      <c r="AD254" s="28">
        <v>38331</v>
      </c>
      <c r="AE254" s="358">
        <v>4.25</v>
      </c>
    </row>
    <row r="255" spans="1:31">
      <c r="A255" s="28">
        <v>38334</v>
      </c>
      <c r="B255" s="28">
        <v>38334</v>
      </c>
      <c r="C255" s="723">
        <v>2.54</v>
      </c>
      <c r="D255" s="28">
        <v>38334</v>
      </c>
      <c r="E255" s="723">
        <v>2.944</v>
      </c>
      <c r="F255" s="28">
        <v>38334</v>
      </c>
      <c r="G255" s="723">
        <v>3.4060000000000001</v>
      </c>
      <c r="H255" s="28">
        <v>38334</v>
      </c>
      <c r="I255" s="723">
        <v>3.6230000000000002</v>
      </c>
      <c r="J255" s="28">
        <v>38334</v>
      </c>
      <c r="K255" s="723">
        <v>3.931</v>
      </c>
      <c r="L255" s="41">
        <v>38334</v>
      </c>
      <c r="M255" s="723">
        <v>2.5608</v>
      </c>
      <c r="N255" s="28">
        <v>38334</v>
      </c>
      <c r="O255" s="723">
        <v>2.9327999999999999</v>
      </c>
      <c r="P255" s="28">
        <v>38334</v>
      </c>
      <c r="Q255" s="723">
        <v>3.4211999999999998</v>
      </c>
      <c r="R255" s="28">
        <v>38334</v>
      </c>
      <c r="S255" s="723">
        <v>3.6269</v>
      </c>
      <c r="T255" s="28">
        <v>38334</v>
      </c>
      <c r="U255" s="723">
        <v>3.9670999999999998</v>
      </c>
      <c r="V255" s="41">
        <v>38334</v>
      </c>
      <c r="W255" s="723">
        <v>2.7640000000000002</v>
      </c>
      <c r="X255" s="28">
        <v>38334</v>
      </c>
      <c r="Y255" s="723">
        <v>3.1760000000000002</v>
      </c>
      <c r="Z255" s="28">
        <v>38334</v>
      </c>
      <c r="AA255" s="723">
        <v>3.621</v>
      </c>
      <c r="AB255" s="28">
        <v>38334</v>
      </c>
      <c r="AC255" s="723">
        <v>3.8479999999999999</v>
      </c>
      <c r="AD255" s="28">
        <v>38334</v>
      </c>
      <c r="AE255" s="358">
        <v>4.234</v>
      </c>
    </row>
    <row r="256" spans="1:31">
      <c r="A256" s="28">
        <v>38335</v>
      </c>
      <c r="B256" s="28">
        <v>38335</v>
      </c>
      <c r="C256" s="723">
        <v>2.5460000000000003</v>
      </c>
      <c r="D256" s="28">
        <v>38335</v>
      </c>
      <c r="E256" s="723">
        <v>2.931</v>
      </c>
      <c r="F256" s="28">
        <v>38335</v>
      </c>
      <c r="G256" s="723">
        <v>3.3929999999999998</v>
      </c>
      <c r="H256" s="28">
        <v>38335</v>
      </c>
      <c r="I256" s="723">
        <v>3.6150000000000002</v>
      </c>
      <c r="J256" s="28">
        <v>38335</v>
      </c>
      <c r="K256" s="723">
        <v>3.9220000000000002</v>
      </c>
      <c r="L256" s="41">
        <v>38335</v>
      </c>
      <c r="M256" s="723">
        <v>2.5731999999999999</v>
      </c>
      <c r="N256" s="28">
        <v>38335</v>
      </c>
      <c r="O256" s="723">
        <v>2.9403999999999999</v>
      </c>
      <c r="P256" s="28">
        <v>38335</v>
      </c>
      <c r="Q256" s="723">
        <v>3.4236</v>
      </c>
      <c r="R256" s="28">
        <v>38335</v>
      </c>
      <c r="S256" s="723">
        <v>3.6254999999999997</v>
      </c>
      <c r="T256" s="28">
        <v>38335</v>
      </c>
      <c r="U256" s="723">
        <v>3.9647000000000001</v>
      </c>
      <c r="V256" s="41">
        <v>38335</v>
      </c>
      <c r="W256" s="723">
        <v>2.7690000000000001</v>
      </c>
      <c r="X256" s="28">
        <v>38335</v>
      </c>
      <c r="Y256" s="723">
        <v>3.181</v>
      </c>
      <c r="Z256" s="28">
        <v>38335</v>
      </c>
      <c r="AA256" s="723">
        <v>3.625</v>
      </c>
      <c r="AB256" s="28">
        <v>38335</v>
      </c>
      <c r="AC256" s="723">
        <v>3.85</v>
      </c>
      <c r="AD256" s="28">
        <v>38335</v>
      </c>
      <c r="AE256" s="358">
        <v>4.2379999999999995</v>
      </c>
    </row>
    <row r="257" spans="1:31">
      <c r="A257" s="28">
        <v>38336</v>
      </c>
      <c r="B257" s="28">
        <v>38336</v>
      </c>
      <c r="C257" s="723">
        <v>2.5339999999999998</v>
      </c>
      <c r="D257" s="28">
        <v>38336</v>
      </c>
      <c r="E257" s="723">
        <v>2.9039999999999999</v>
      </c>
      <c r="F257" s="28">
        <v>38336</v>
      </c>
      <c r="G257" s="723">
        <v>3.3479999999999999</v>
      </c>
      <c r="H257" s="28">
        <v>38336</v>
      </c>
      <c r="I257" s="723">
        <v>3.5640000000000001</v>
      </c>
      <c r="J257" s="28">
        <v>38336</v>
      </c>
      <c r="K257" s="723">
        <v>3.8660000000000001</v>
      </c>
      <c r="L257" s="41">
        <v>38336</v>
      </c>
      <c r="M257" s="723">
        <v>2.5449999999999999</v>
      </c>
      <c r="N257" s="28">
        <v>38336</v>
      </c>
      <c r="O257" s="723">
        <v>2.9</v>
      </c>
      <c r="P257" s="28">
        <v>38336</v>
      </c>
      <c r="Q257" s="723">
        <v>3.3698999999999999</v>
      </c>
      <c r="R257" s="28">
        <v>38336</v>
      </c>
      <c r="S257" s="723">
        <v>3.5659999999999998</v>
      </c>
      <c r="T257" s="28">
        <v>38336</v>
      </c>
      <c r="U257" s="723">
        <v>3.9037999999999999</v>
      </c>
      <c r="V257" s="41">
        <v>38336</v>
      </c>
      <c r="W257" s="723">
        <v>2.742</v>
      </c>
      <c r="X257" s="28">
        <v>38336</v>
      </c>
      <c r="Y257" s="723">
        <v>3.1419999999999999</v>
      </c>
      <c r="Z257" s="28">
        <v>38336</v>
      </c>
      <c r="AA257" s="723">
        <v>3.5760000000000001</v>
      </c>
      <c r="AB257" s="28">
        <v>38336</v>
      </c>
      <c r="AC257" s="723">
        <v>3.7880000000000003</v>
      </c>
      <c r="AD257" s="28">
        <v>38336</v>
      </c>
      <c r="AE257" s="358">
        <v>4.1760000000000002</v>
      </c>
    </row>
    <row r="258" spans="1:31">
      <c r="A258" s="28">
        <v>38337</v>
      </c>
      <c r="B258" s="28">
        <v>38337</v>
      </c>
      <c r="C258" s="723">
        <v>2.5907</v>
      </c>
      <c r="D258" s="28">
        <v>38337</v>
      </c>
      <c r="E258" s="723">
        <v>2.9662999999999999</v>
      </c>
      <c r="F258" s="28">
        <v>38337</v>
      </c>
      <c r="G258" s="723">
        <v>3.3887</v>
      </c>
      <c r="H258" s="28">
        <v>38337</v>
      </c>
      <c r="I258" s="723">
        <v>3.5952000000000002</v>
      </c>
      <c r="J258" s="28">
        <v>38337</v>
      </c>
      <c r="K258" s="723">
        <v>3.8963000000000001</v>
      </c>
      <c r="L258" s="41">
        <v>38337</v>
      </c>
      <c r="M258" s="723">
        <v>2.6053999999999999</v>
      </c>
      <c r="N258" s="28">
        <v>38337</v>
      </c>
      <c r="O258" s="723">
        <v>2.9624999999999999</v>
      </c>
      <c r="P258" s="28">
        <v>38337</v>
      </c>
      <c r="Q258" s="723">
        <v>3.4153000000000002</v>
      </c>
      <c r="R258" s="28">
        <v>38337</v>
      </c>
      <c r="S258" s="723">
        <v>3.6002999999999998</v>
      </c>
      <c r="T258" s="28">
        <v>38337</v>
      </c>
      <c r="U258" s="723">
        <v>3.9310999999999998</v>
      </c>
      <c r="V258" s="41">
        <v>38337</v>
      </c>
      <c r="W258" s="723">
        <v>2.806</v>
      </c>
      <c r="X258" s="28">
        <v>38337</v>
      </c>
      <c r="Y258" s="723">
        <v>3.2130000000000001</v>
      </c>
      <c r="Z258" s="28">
        <v>38337</v>
      </c>
      <c r="AA258" s="723">
        <v>3.617</v>
      </c>
      <c r="AB258" s="28">
        <v>38337</v>
      </c>
      <c r="AC258" s="723">
        <v>3.823</v>
      </c>
      <c r="AD258" s="28">
        <v>38337</v>
      </c>
      <c r="AE258" s="358">
        <v>4.1970000000000001</v>
      </c>
    </row>
    <row r="259" spans="1:31">
      <c r="A259" s="28">
        <v>38338</v>
      </c>
      <c r="B259" s="28">
        <v>38338</v>
      </c>
      <c r="C259" s="723">
        <v>2.6421000000000001</v>
      </c>
      <c r="D259" s="28">
        <v>38338</v>
      </c>
      <c r="E259" s="723">
        <v>3.02</v>
      </c>
      <c r="F259" s="28">
        <v>38338</v>
      </c>
      <c r="G259" s="723">
        <v>3.4377</v>
      </c>
      <c r="H259" s="28">
        <v>38338</v>
      </c>
      <c r="I259" s="723">
        <v>3.6404999999999998</v>
      </c>
      <c r="J259" s="28">
        <v>38338</v>
      </c>
      <c r="K259" s="723">
        <v>3.9382999999999999</v>
      </c>
      <c r="L259" s="41">
        <v>38338</v>
      </c>
      <c r="M259" s="723">
        <v>2.6541999999999999</v>
      </c>
      <c r="N259" s="28">
        <v>38338</v>
      </c>
      <c r="O259" s="723">
        <v>3.0165000000000002</v>
      </c>
      <c r="P259" s="28">
        <v>38338</v>
      </c>
      <c r="Q259" s="723">
        <v>3.4622000000000002</v>
      </c>
      <c r="R259" s="28">
        <v>38338</v>
      </c>
      <c r="S259" s="723">
        <v>3.6447000000000003</v>
      </c>
      <c r="T259" s="28">
        <v>38338</v>
      </c>
      <c r="U259" s="723">
        <v>3.9741</v>
      </c>
      <c r="V259" s="41">
        <v>38338</v>
      </c>
      <c r="W259" s="723">
        <v>2.8479999999999999</v>
      </c>
      <c r="X259" s="28">
        <v>38338</v>
      </c>
      <c r="Y259" s="723">
        <v>3.2650000000000001</v>
      </c>
      <c r="Z259" s="28">
        <v>38338</v>
      </c>
      <c r="AA259" s="723">
        <v>3.6630000000000003</v>
      </c>
      <c r="AB259" s="28">
        <v>38338</v>
      </c>
      <c r="AC259" s="723">
        <v>3.867</v>
      </c>
      <c r="AD259" s="28">
        <v>38338</v>
      </c>
      <c r="AE259" s="358">
        <v>4.2430000000000003</v>
      </c>
    </row>
    <row r="260" spans="1:31">
      <c r="A260" s="28">
        <v>38341</v>
      </c>
      <c r="B260" s="28">
        <v>38341</v>
      </c>
      <c r="C260" s="723">
        <v>2.6084000000000001</v>
      </c>
      <c r="D260" s="28">
        <v>38341</v>
      </c>
      <c r="E260" s="723">
        <v>2.9845999999999999</v>
      </c>
      <c r="F260" s="28">
        <v>38341</v>
      </c>
      <c r="G260" s="723">
        <v>3.4157999999999999</v>
      </c>
      <c r="H260" s="28">
        <v>38341</v>
      </c>
      <c r="I260" s="723">
        <v>3.6246</v>
      </c>
      <c r="J260" s="28">
        <v>38341</v>
      </c>
      <c r="K260" s="723">
        <v>3.9146999999999998</v>
      </c>
      <c r="L260" s="41">
        <v>38341</v>
      </c>
      <c r="M260" s="723">
        <v>2.6175999999999999</v>
      </c>
      <c r="N260" s="28">
        <v>38341</v>
      </c>
      <c r="O260" s="723">
        <v>2.9771999999999998</v>
      </c>
      <c r="P260" s="28">
        <v>38341</v>
      </c>
      <c r="Q260" s="723">
        <v>3.4365999999999999</v>
      </c>
      <c r="R260" s="28">
        <v>38341</v>
      </c>
      <c r="S260" s="723">
        <v>3.6236000000000002</v>
      </c>
      <c r="T260" s="28">
        <v>38341</v>
      </c>
      <c r="U260" s="723">
        <v>3.9554</v>
      </c>
      <c r="V260" s="41">
        <v>38341</v>
      </c>
      <c r="W260" s="723">
        <v>2.819</v>
      </c>
      <c r="X260" s="28">
        <v>38341</v>
      </c>
      <c r="Y260" s="723">
        <v>3.23</v>
      </c>
      <c r="Z260" s="28">
        <v>38341</v>
      </c>
      <c r="AA260" s="723">
        <v>3.6360000000000001</v>
      </c>
      <c r="AB260" s="28">
        <v>38341</v>
      </c>
      <c r="AC260" s="723">
        <v>3.8460000000000001</v>
      </c>
      <c r="AD260" s="28">
        <v>38341</v>
      </c>
      <c r="AE260" s="358">
        <v>4.2270000000000003</v>
      </c>
    </row>
    <row r="261" spans="1:31">
      <c r="A261" s="28">
        <v>38342</v>
      </c>
      <c r="B261" s="28">
        <v>38342</v>
      </c>
      <c r="C261" s="723">
        <v>2.661</v>
      </c>
      <c r="D261" s="28">
        <v>38342</v>
      </c>
      <c r="E261" s="723">
        <v>3.0219999999999998</v>
      </c>
      <c r="F261" s="28">
        <v>38342</v>
      </c>
      <c r="G261" s="723">
        <v>3.4409999999999998</v>
      </c>
      <c r="H261" s="28">
        <v>38342</v>
      </c>
      <c r="I261" s="723">
        <v>3.6470000000000002</v>
      </c>
      <c r="J261" s="28">
        <v>38342</v>
      </c>
      <c r="K261" s="723">
        <v>3.9359999999999999</v>
      </c>
      <c r="L261" s="41">
        <v>38342</v>
      </c>
      <c r="M261" s="723">
        <v>2.6753999999999998</v>
      </c>
      <c r="N261" s="28">
        <v>38342</v>
      </c>
      <c r="O261" s="723">
        <v>3.0247000000000002</v>
      </c>
      <c r="P261" s="28">
        <v>38342</v>
      </c>
      <c r="Q261" s="723">
        <v>3.4702999999999999</v>
      </c>
      <c r="R261" s="28">
        <v>38342</v>
      </c>
      <c r="S261" s="723">
        <v>3.6513999999999998</v>
      </c>
      <c r="T261" s="28">
        <v>38342</v>
      </c>
      <c r="U261" s="723">
        <v>3.9832999999999998</v>
      </c>
      <c r="V261" s="41">
        <v>38342</v>
      </c>
      <c r="W261" s="723">
        <v>2.875</v>
      </c>
      <c r="X261" s="28">
        <v>38342</v>
      </c>
      <c r="Y261" s="723">
        <v>3.2690000000000001</v>
      </c>
      <c r="Z261" s="28">
        <v>38342</v>
      </c>
      <c r="AA261" s="723">
        <v>3.673</v>
      </c>
      <c r="AB261" s="28">
        <v>38342</v>
      </c>
      <c r="AC261" s="723">
        <v>3.87</v>
      </c>
      <c r="AD261" s="28">
        <v>38342</v>
      </c>
      <c r="AE261" s="358">
        <v>4.2409999999999997</v>
      </c>
    </row>
    <row r="262" spans="1:31">
      <c r="A262" s="28">
        <v>38343</v>
      </c>
      <c r="B262" s="28">
        <v>38343</v>
      </c>
      <c r="C262" s="723">
        <v>2.6955</v>
      </c>
      <c r="D262" s="28">
        <v>38343</v>
      </c>
      <c r="E262" s="723">
        <v>3.0466000000000002</v>
      </c>
      <c r="F262" s="28">
        <v>38343</v>
      </c>
      <c r="G262" s="723">
        <v>3.4571999999999998</v>
      </c>
      <c r="H262" s="28">
        <v>38343</v>
      </c>
      <c r="I262" s="723">
        <v>3.6604000000000001</v>
      </c>
      <c r="J262" s="28">
        <v>38343</v>
      </c>
      <c r="K262" s="723">
        <v>3.9466000000000001</v>
      </c>
      <c r="L262" s="41">
        <v>38343</v>
      </c>
      <c r="M262" s="723">
        <v>2.7004999999999999</v>
      </c>
      <c r="N262" s="28">
        <v>38343</v>
      </c>
      <c r="O262" s="723">
        <v>3.0421999999999998</v>
      </c>
      <c r="P262" s="28">
        <v>38343</v>
      </c>
      <c r="Q262" s="723">
        <v>3.4765999999999999</v>
      </c>
      <c r="R262" s="28">
        <v>38343</v>
      </c>
      <c r="S262" s="723">
        <v>3.6547000000000001</v>
      </c>
      <c r="T262" s="28">
        <v>38343</v>
      </c>
      <c r="U262" s="723">
        <v>3.9878</v>
      </c>
      <c r="V262" s="41">
        <v>38343</v>
      </c>
      <c r="W262" s="723">
        <v>2.9026999999999998</v>
      </c>
      <c r="X262" s="28">
        <v>38343</v>
      </c>
      <c r="Y262" s="723">
        <v>3.2835000000000001</v>
      </c>
      <c r="Z262" s="28">
        <v>38343</v>
      </c>
      <c r="AA262" s="723">
        <v>3.6783999999999999</v>
      </c>
      <c r="AB262" s="28">
        <v>38343</v>
      </c>
      <c r="AC262" s="723">
        <v>3.8746999999999998</v>
      </c>
      <c r="AD262" s="28">
        <v>38343</v>
      </c>
      <c r="AE262" s="358">
        <v>4.2474999999999996</v>
      </c>
    </row>
    <row r="263" spans="1:31">
      <c r="A263" s="28">
        <v>38344</v>
      </c>
      <c r="B263" s="28">
        <v>38344</v>
      </c>
      <c r="C263" s="723">
        <v>2.6497999999999999</v>
      </c>
      <c r="D263" s="28">
        <v>38344</v>
      </c>
      <c r="E263" s="723">
        <v>2.9962</v>
      </c>
      <c r="F263" s="28">
        <v>38344</v>
      </c>
      <c r="G263" s="723">
        <v>3.4209000000000001</v>
      </c>
      <c r="H263" s="28">
        <v>38344</v>
      </c>
      <c r="I263" s="723">
        <v>3.6288999999999998</v>
      </c>
      <c r="J263" s="28">
        <v>38344</v>
      </c>
      <c r="K263" s="723">
        <v>3.9279999999999999</v>
      </c>
      <c r="L263" s="41">
        <v>38344</v>
      </c>
      <c r="M263" s="723">
        <v>2.6534</v>
      </c>
      <c r="N263" s="28">
        <v>38344</v>
      </c>
      <c r="O263" s="723">
        <v>2.9943</v>
      </c>
      <c r="P263" s="28">
        <v>38344</v>
      </c>
      <c r="Q263" s="723">
        <v>3.4407999999999999</v>
      </c>
      <c r="R263" s="28">
        <v>38344</v>
      </c>
      <c r="S263" s="723">
        <v>3.6219000000000001</v>
      </c>
      <c r="T263" s="28">
        <v>38344</v>
      </c>
      <c r="U263" s="723">
        <v>3.9645999999999999</v>
      </c>
      <c r="V263" s="41">
        <v>38344</v>
      </c>
      <c r="W263" s="723">
        <v>2.8519999999999999</v>
      </c>
      <c r="X263" s="28">
        <v>38344</v>
      </c>
      <c r="Y263" s="723">
        <v>3.2269999999999999</v>
      </c>
      <c r="Z263" s="28">
        <v>38344</v>
      </c>
      <c r="AA263" s="723">
        <v>3.6440000000000001</v>
      </c>
      <c r="AB263" s="28">
        <v>38344</v>
      </c>
      <c r="AC263" s="723">
        <v>3.847</v>
      </c>
      <c r="AD263" s="28">
        <v>38344</v>
      </c>
      <c r="AE263" s="358">
        <v>4.2290000000000001</v>
      </c>
    </row>
    <row r="264" spans="1:31">
      <c r="A264" s="28">
        <v>38345</v>
      </c>
      <c r="B264" s="28">
        <v>38345</v>
      </c>
      <c r="C264" s="723">
        <v>2.6531000000000002</v>
      </c>
      <c r="D264" s="28">
        <v>38345</v>
      </c>
      <c r="E264" s="723">
        <v>2.9986000000000002</v>
      </c>
      <c r="F264" s="28">
        <v>38345</v>
      </c>
      <c r="G264" s="723">
        <v>3.4241999999999999</v>
      </c>
      <c r="H264" s="28">
        <v>38345</v>
      </c>
      <c r="I264" s="723">
        <v>3.6297999999999999</v>
      </c>
      <c r="J264" s="28">
        <v>38345</v>
      </c>
      <c r="K264" s="723">
        <v>3.9175</v>
      </c>
      <c r="L264" s="41">
        <v>38345</v>
      </c>
      <c r="M264" s="723">
        <v>2.6547999999999998</v>
      </c>
      <c r="N264" s="28">
        <v>38345</v>
      </c>
      <c r="O264" s="723">
        <v>2.9952000000000001</v>
      </c>
      <c r="P264" s="28">
        <v>38345</v>
      </c>
      <c r="Q264" s="723">
        <v>3.4428000000000001</v>
      </c>
      <c r="R264" s="28">
        <v>38345</v>
      </c>
      <c r="S264" s="723">
        <v>3.6245000000000003</v>
      </c>
      <c r="T264" s="28">
        <v>38345</v>
      </c>
      <c r="U264" s="723">
        <v>3.9676999999999998</v>
      </c>
      <c r="V264" s="41">
        <v>38345</v>
      </c>
      <c r="W264" s="723">
        <v>2.8546</v>
      </c>
      <c r="X264" s="28">
        <v>38345</v>
      </c>
      <c r="Y264" s="723">
        <v>3.2294</v>
      </c>
      <c r="Z264" s="28">
        <v>38345</v>
      </c>
      <c r="AA264" s="723">
        <v>3.6475</v>
      </c>
      <c r="AB264" s="28">
        <v>38345</v>
      </c>
      <c r="AC264" s="723">
        <v>3.8464999999999998</v>
      </c>
      <c r="AD264" s="28">
        <v>38345</v>
      </c>
      <c r="AE264" s="358">
        <v>4.2298</v>
      </c>
    </row>
    <row r="265" spans="1:31">
      <c r="A265" s="28">
        <v>38348</v>
      </c>
      <c r="B265" s="28">
        <v>38348</v>
      </c>
      <c r="C265" s="723">
        <v>2.6640000000000001</v>
      </c>
      <c r="D265" s="28">
        <v>38348</v>
      </c>
      <c r="E265" s="723">
        <v>3.0148999999999999</v>
      </c>
      <c r="F265" s="28">
        <v>38348</v>
      </c>
      <c r="G265" s="723">
        <v>3.4413</v>
      </c>
      <c r="H265" s="28">
        <v>38348</v>
      </c>
      <c r="I265" s="723">
        <v>3.6497000000000002</v>
      </c>
      <c r="J265" s="28">
        <v>38348</v>
      </c>
      <c r="K265" s="723">
        <v>3.9495</v>
      </c>
      <c r="L265" s="41">
        <v>38348</v>
      </c>
      <c r="M265" s="723">
        <v>2.6627999999999998</v>
      </c>
      <c r="N265" s="28">
        <v>38348</v>
      </c>
      <c r="O265" s="723">
        <v>3.0110000000000001</v>
      </c>
      <c r="P265" s="28">
        <v>38348</v>
      </c>
      <c r="Q265" s="723">
        <v>3.4611999999999998</v>
      </c>
      <c r="R265" s="28">
        <v>38348</v>
      </c>
      <c r="S265" s="723">
        <v>3.6427</v>
      </c>
      <c r="T265" s="28">
        <v>38348</v>
      </c>
      <c r="U265" s="723">
        <v>3.9855999999999998</v>
      </c>
      <c r="V265" s="41">
        <v>38348</v>
      </c>
      <c r="W265" s="723">
        <v>2.859</v>
      </c>
      <c r="X265" s="28">
        <v>38348</v>
      </c>
      <c r="Y265" s="723">
        <v>3.2410000000000001</v>
      </c>
      <c r="Z265" s="28">
        <v>38348</v>
      </c>
      <c r="AA265" s="723">
        <v>3.649</v>
      </c>
      <c r="AB265" s="28">
        <v>38348</v>
      </c>
      <c r="AC265" s="723">
        <v>3.8559999999999999</v>
      </c>
      <c r="AD265" s="28">
        <v>38348</v>
      </c>
      <c r="AE265" s="358">
        <v>4.242</v>
      </c>
    </row>
    <row r="266" spans="1:31">
      <c r="A266" s="28">
        <v>38349</v>
      </c>
      <c r="B266" s="28">
        <v>38349</v>
      </c>
      <c r="C266" s="723">
        <v>2.7250000000000001</v>
      </c>
      <c r="D266" s="28">
        <v>38349</v>
      </c>
      <c r="E266" s="723">
        <v>3.0739999999999998</v>
      </c>
      <c r="F266" s="28">
        <v>38349</v>
      </c>
      <c r="G266" s="723">
        <v>3.5</v>
      </c>
      <c r="H266" s="28">
        <v>38349</v>
      </c>
      <c r="I266" s="723">
        <v>3.706</v>
      </c>
      <c r="J266" s="28">
        <v>38349</v>
      </c>
      <c r="K266" s="723">
        <v>4.0039999999999996</v>
      </c>
      <c r="L266" s="41">
        <v>38349</v>
      </c>
      <c r="M266" s="723">
        <v>2.7166999999999999</v>
      </c>
      <c r="N266" s="28">
        <v>38349</v>
      </c>
      <c r="O266" s="723">
        <v>3.0703999999999998</v>
      </c>
      <c r="P266" s="28">
        <v>38349</v>
      </c>
      <c r="Q266" s="723">
        <v>3.5234000000000001</v>
      </c>
      <c r="R266" s="28">
        <v>38349</v>
      </c>
      <c r="S266" s="723">
        <v>3.7012</v>
      </c>
      <c r="T266" s="28">
        <v>38349</v>
      </c>
      <c r="U266" s="723">
        <v>4.0396000000000001</v>
      </c>
      <c r="V266" s="41">
        <v>38349</v>
      </c>
      <c r="W266" s="723">
        <v>2.9279999999999999</v>
      </c>
      <c r="X266" s="28">
        <v>38349</v>
      </c>
      <c r="Y266" s="723">
        <v>3.3330000000000002</v>
      </c>
      <c r="Z266" s="28">
        <v>38349</v>
      </c>
      <c r="AA266" s="723">
        <v>3.6920000000000002</v>
      </c>
      <c r="AB266" s="28">
        <v>38349</v>
      </c>
      <c r="AC266" s="723">
        <v>3.887</v>
      </c>
      <c r="AD266" s="28">
        <v>38349</v>
      </c>
      <c r="AE266" s="358">
        <v>4.2780000000000005</v>
      </c>
    </row>
    <row r="267" spans="1:31">
      <c r="A267" s="28">
        <v>38350</v>
      </c>
      <c r="B267" s="28">
        <v>38350</v>
      </c>
      <c r="C267" s="723">
        <v>2.7640000000000002</v>
      </c>
      <c r="D267" s="28">
        <v>38350</v>
      </c>
      <c r="E267" s="723">
        <v>3.133</v>
      </c>
      <c r="F267" s="28">
        <v>38350</v>
      </c>
      <c r="G267" s="723">
        <v>3.5419999999999998</v>
      </c>
      <c r="H267" s="28">
        <v>38350</v>
      </c>
      <c r="I267" s="723">
        <v>3.7450000000000001</v>
      </c>
      <c r="J267" s="28">
        <v>38350</v>
      </c>
      <c r="K267" s="723">
        <v>4.0389999999999997</v>
      </c>
      <c r="L267" s="41">
        <v>38350</v>
      </c>
      <c r="M267" s="723">
        <v>2.7654000000000001</v>
      </c>
      <c r="N267" s="28">
        <v>38350</v>
      </c>
      <c r="O267" s="723">
        <v>3.1227999999999998</v>
      </c>
      <c r="P267" s="28">
        <v>38350</v>
      </c>
      <c r="Q267" s="723">
        <v>3.5634999999999999</v>
      </c>
      <c r="R267" s="28">
        <v>38350</v>
      </c>
      <c r="S267" s="723">
        <v>3.7403</v>
      </c>
      <c r="T267" s="28">
        <v>38350</v>
      </c>
      <c r="U267" s="723">
        <v>4.0747999999999998</v>
      </c>
      <c r="V267" s="41">
        <v>38350</v>
      </c>
      <c r="W267" s="723">
        <v>2.972</v>
      </c>
      <c r="X267" s="28">
        <v>38350</v>
      </c>
      <c r="Y267" s="723">
        <v>3.3650000000000002</v>
      </c>
      <c r="Z267" s="28">
        <v>38350</v>
      </c>
      <c r="AA267" s="723">
        <v>3.7480000000000002</v>
      </c>
      <c r="AB267" s="28">
        <v>38350</v>
      </c>
      <c r="AC267" s="723">
        <v>3.9359999999999999</v>
      </c>
      <c r="AD267" s="28">
        <v>38350</v>
      </c>
      <c r="AE267" s="358">
        <v>4.3250000000000002</v>
      </c>
    </row>
    <row r="268" spans="1:31">
      <c r="A268" s="28">
        <v>38351</v>
      </c>
      <c r="B268" s="28">
        <v>38351</v>
      </c>
      <c r="C268" s="723">
        <v>2.7229999999999999</v>
      </c>
      <c r="D268" s="28">
        <v>38351</v>
      </c>
      <c r="E268" s="723">
        <v>3.093</v>
      </c>
      <c r="F268" s="28">
        <v>38351</v>
      </c>
      <c r="G268" s="723">
        <v>3.5220000000000002</v>
      </c>
      <c r="H268" s="28">
        <v>38351</v>
      </c>
      <c r="I268" s="723">
        <v>3.7240000000000002</v>
      </c>
      <c r="J268" s="28">
        <v>38351</v>
      </c>
      <c r="K268" s="723">
        <v>4.0209999999999999</v>
      </c>
      <c r="L268" s="41">
        <v>38351</v>
      </c>
      <c r="M268" s="723">
        <v>2.7374000000000001</v>
      </c>
      <c r="N268" s="28">
        <v>38351</v>
      </c>
      <c r="O268" s="723">
        <v>3.0863</v>
      </c>
      <c r="P268" s="28">
        <v>38351</v>
      </c>
      <c r="Q268" s="723">
        <v>3.536</v>
      </c>
      <c r="R268" s="28">
        <v>38351</v>
      </c>
      <c r="S268" s="723">
        <v>3.7111000000000001</v>
      </c>
      <c r="T268" s="28">
        <v>38351</v>
      </c>
      <c r="U268" s="723">
        <v>4.0507999999999997</v>
      </c>
      <c r="V268" s="41">
        <v>38351</v>
      </c>
      <c r="W268" s="723">
        <v>2.9239999999999999</v>
      </c>
      <c r="X268" s="28">
        <v>38351</v>
      </c>
      <c r="Y268" s="723">
        <v>3.331</v>
      </c>
      <c r="Z268" s="28">
        <v>38351</v>
      </c>
      <c r="AA268" s="723">
        <v>3.734</v>
      </c>
      <c r="AB268" s="28">
        <v>38351</v>
      </c>
      <c r="AC268" s="723">
        <v>3.915</v>
      </c>
      <c r="AD268" s="28">
        <v>38351</v>
      </c>
      <c r="AE268" s="358">
        <v>4.2949999999999999</v>
      </c>
    </row>
    <row r="269" spans="1:31">
      <c r="A269" s="28">
        <v>38352</v>
      </c>
      <c r="B269" s="28">
        <v>38352</v>
      </c>
      <c r="C269" s="723">
        <v>2.7202999999999999</v>
      </c>
      <c r="D269" s="28">
        <v>38352</v>
      </c>
      <c r="E269" s="723">
        <v>3.0863999999999998</v>
      </c>
      <c r="F269" s="28">
        <v>38352</v>
      </c>
      <c r="G269" s="723">
        <v>3.5173999999999999</v>
      </c>
      <c r="H269" s="28">
        <v>38352</v>
      </c>
      <c r="I269" s="723">
        <v>3.7204000000000002</v>
      </c>
      <c r="J269" s="28">
        <v>38352</v>
      </c>
      <c r="K269" s="723">
        <v>4.0209000000000001</v>
      </c>
      <c r="L269" s="41">
        <v>38352</v>
      </c>
      <c r="M269" s="723">
        <v>2.7349999999999999</v>
      </c>
      <c r="N269" s="28">
        <v>38352</v>
      </c>
      <c r="O269" s="723">
        <v>3.0830000000000002</v>
      </c>
      <c r="P269" s="28">
        <v>38352</v>
      </c>
      <c r="Q269" s="723">
        <v>3.5350000000000001</v>
      </c>
      <c r="R269" s="28">
        <v>38352</v>
      </c>
      <c r="S269" s="723">
        <v>3.7080000000000002</v>
      </c>
      <c r="T269" s="28">
        <v>38352</v>
      </c>
      <c r="U269" s="723">
        <v>4.0488</v>
      </c>
      <c r="V269" s="41">
        <v>38352</v>
      </c>
      <c r="W269" s="723">
        <v>2.9249999999999998</v>
      </c>
      <c r="X269" s="28">
        <v>38352</v>
      </c>
      <c r="Y269" s="723">
        <v>3.3279999999999998</v>
      </c>
      <c r="Z269" s="28">
        <v>38352</v>
      </c>
      <c r="AA269" s="723">
        <v>3.7330000000000001</v>
      </c>
      <c r="AB269" s="28">
        <v>38352</v>
      </c>
      <c r="AC269" s="723">
        <v>3.9210000000000003</v>
      </c>
      <c r="AD269" s="28">
        <v>38352</v>
      </c>
      <c r="AE269" s="358">
        <v>4.3040000000000003</v>
      </c>
    </row>
    <row r="270" spans="1:31">
      <c r="A270" s="28">
        <v>38355</v>
      </c>
      <c r="B270" s="28">
        <v>38355</v>
      </c>
      <c r="C270" s="723">
        <v>2.6920000000000002</v>
      </c>
      <c r="D270" s="28">
        <v>38355</v>
      </c>
      <c r="E270" s="723">
        <v>3.044</v>
      </c>
      <c r="F270" s="28">
        <v>38355</v>
      </c>
      <c r="G270" s="723">
        <v>3.4670000000000001</v>
      </c>
      <c r="H270" s="28">
        <v>38355</v>
      </c>
      <c r="I270" s="723">
        <v>3.669</v>
      </c>
      <c r="J270" s="28">
        <v>38355</v>
      </c>
      <c r="K270" s="723">
        <v>3.9660000000000002</v>
      </c>
      <c r="L270" s="41">
        <v>38355</v>
      </c>
      <c r="M270" s="723">
        <v>2.7099000000000002</v>
      </c>
      <c r="N270" s="28">
        <v>38355</v>
      </c>
      <c r="O270" s="723">
        <v>3.0495000000000001</v>
      </c>
      <c r="P270" s="28">
        <v>38355</v>
      </c>
      <c r="Q270" s="723">
        <v>3.4948000000000001</v>
      </c>
      <c r="R270" s="28">
        <v>38355</v>
      </c>
      <c r="S270" s="723">
        <v>3.6649000000000003</v>
      </c>
      <c r="T270" s="28">
        <v>38355</v>
      </c>
      <c r="U270" s="723">
        <v>4.0087000000000002</v>
      </c>
      <c r="V270" s="41">
        <v>38355</v>
      </c>
      <c r="W270" s="723">
        <v>2.9058000000000002</v>
      </c>
      <c r="X270" s="28">
        <v>38355</v>
      </c>
      <c r="Y270" s="723">
        <v>3.298</v>
      </c>
      <c r="Z270" s="28">
        <v>38355</v>
      </c>
      <c r="AA270" s="723">
        <v>3.6894999999999998</v>
      </c>
      <c r="AB270" s="28">
        <v>38355</v>
      </c>
      <c r="AC270" s="723">
        <v>3.8792</v>
      </c>
      <c r="AD270" s="28">
        <v>38355</v>
      </c>
      <c r="AE270" s="358">
        <v>4.2610000000000001</v>
      </c>
    </row>
    <row r="271" spans="1:31">
      <c r="A271" s="28">
        <v>38356</v>
      </c>
      <c r="B271" s="28">
        <v>38356</v>
      </c>
      <c r="C271" s="723">
        <v>2.7170000000000001</v>
      </c>
      <c r="D271" s="28">
        <v>38356</v>
      </c>
      <c r="E271" s="723">
        <v>3.0710000000000002</v>
      </c>
      <c r="F271" s="28">
        <v>38356</v>
      </c>
      <c r="G271" s="723">
        <v>3.4779999999999998</v>
      </c>
      <c r="H271" s="28">
        <v>38356</v>
      </c>
      <c r="I271" s="723">
        <v>3.6790000000000003</v>
      </c>
      <c r="J271" s="28">
        <v>38356</v>
      </c>
      <c r="K271" s="723">
        <v>3.9740000000000002</v>
      </c>
      <c r="L271" s="41">
        <v>38356</v>
      </c>
      <c r="M271" s="723">
        <v>2.7335000000000003</v>
      </c>
      <c r="N271" s="28">
        <v>38356</v>
      </c>
      <c r="O271" s="723">
        <v>3.0756000000000001</v>
      </c>
      <c r="P271" s="28">
        <v>38356</v>
      </c>
      <c r="Q271" s="723">
        <v>3.5116000000000001</v>
      </c>
      <c r="R271" s="28">
        <v>38356</v>
      </c>
      <c r="S271" s="723">
        <v>3.6729000000000003</v>
      </c>
      <c r="T271" s="28">
        <v>38356</v>
      </c>
      <c r="U271" s="723">
        <v>4.0187999999999997</v>
      </c>
      <c r="V271" s="41">
        <v>38356</v>
      </c>
      <c r="W271" s="723">
        <v>2.9260000000000002</v>
      </c>
      <c r="X271" s="28">
        <v>38356</v>
      </c>
      <c r="Y271" s="723">
        <v>3.3090000000000002</v>
      </c>
      <c r="Z271" s="28">
        <v>38356</v>
      </c>
      <c r="AA271" s="723">
        <v>3.7029999999999998</v>
      </c>
      <c r="AB271" s="28">
        <v>38356</v>
      </c>
      <c r="AC271" s="723">
        <v>3.8810000000000002</v>
      </c>
      <c r="AD271" s="28">
        <v>38356</v>
      </c>
      <c r="AE271" s="358">
        <v>4.2640000000000002</v>
      </c>
    </row>
    <row r="272" spans="1:31">
      <c r="A272" s="28">
        <v>38357</v>
      </c>
      <c r="B272" s="28">
        <v>38357</v>
      </c>
      <c r="C272" s="723">
        <v>2.714</v>
      </c>
      <c r="D272" s="28">
        <v>38357</v>
      </c>
      <c r="E272" s="723">
        <v>3.0720000000000001</v>
      </c>
      <c r="F272" s="28">
        <v>38357</v>
      </c>
      <c r="G272" s="723">
        <v>3.488</v>
      </c>
      <c r="H272" s="28">
        <v>38357</v>
      </c>
      <c r="I272" s="723">
        <v>3.6890000000000001</v>
      </c>
      <c r="J272" s="28">
        <v>38357</v>
      </c>
      <c r="K272" s="723">
        <v>3.9790000000000001</v>
      </c>
      <c r="L272" s="41">
        <v>38357</v>
      </c>
      <c r="M272" s="723">
        <v>2.7256</v>
      </c>
      <c r="N272" s="28">
        <v>38357</v>
      </c>
      <c r="O272" s="723">
        <v>3.0710999999999999</v>
      </c>
      <c r="P272" s="28">
        <v>38357</v>
      </c>
      <c r="Q272" s="723">
        <v>3.5108000000000001</v>
      </c>
      <c r="R272" s="28">
        <v>38357</v>
      </c>
      <c r="S272" s="723">
        <v>3.6762000000000001</v>
      </c>
      <c r="T272" s="28">
        <v>38357</v>
      </c>
      <c r="U272" s="723">
        <v>4.0186999999999999</v>
      </c>
      <c r="V272" s="41">
        <v>38357</v>
      </c>
      <c r="W272" s="723">
        <v>2.9239999999999999</v>
      </c>
      <c r="X272" s="28">
        <v>38357</v>
      </c>
      <c r="Y272" s="723">
        <v>3.3050000000000002</v>
      </c>
      <c r="Z272" s="28">
        <v>38357</v>
      </c>
      <c r="AA272" s="723">
        <v>3.706</v>
      </c>
      <c r="AB272" s="28">
        <v>38357</v>
      </c>
      <c r="AC272" s="723">
        <v>3.8879999999999999</v>
      </c>
      <c r="AD272" s="28">
        <v>38357</v>
      </c>
      <c r="AE272" s="358">
        <v>4.2620000000000005</v>
      </c>
    </row>
    <row r="273" spans="1:31">
      <c r="A273" s="28">
        <v>38358</v>
      </c>
      <c r="B273" s="28">
        <v>38358</v>
      </c>
      <c r="C273" s="723">
        <v>2.6718999999999999</v>
      </c>
      <c r="D273" s="28">
        <v>38358</v>
      </c>
      <c r="E273" s="723">
        <v>3.0284</v>
      </c>
      <c r="F273" s="28">
        <v>38358</v>
      </c>
      <c r="G273" s="723">
        <v>3.4527999999999999</v>
      </c>
      <c r="H273" s="28">
        <v>38358</v>
      </c>
      <c r="I273" s="723">
        <v>3.6583000000000001</v>
      </c>
      <c r="J273" s="28">
        <v>38358</v>
      </c>
      <c r="K273" s="723">
        <v>3.9380999999999999</v>
      </c>
      <c r="L273" s="41">
        <v>38358</v>
      </c>
      <c r="M273" s="723">
        <v>2.6827999999999999</v>
      </c>
      <c r="N273" s="28">
        <v>38358</v>
      </c>
      <c r="O273" s="723">
        <v>3.0272999999999999</v>
      </c>
      <c r="P273" s="28">
        <v>38358</v>
      </c>
      <c r="Q273" s="723">
        <v>3.4744000000000002</v>
      </c>
      <c r="R273" s="28">
        <v>38358</v>
      </c>
      <c r="S273" s="723">
        <v>3.6465999999999998</v>
      </c>
      <c r="T273" s="28">
        <v>38358</v>
      </c>
      <c r="U273" s="723">
        <v>3.9881000000000002</v>
      </c>
      <c r="V273" s="41">
        <v>38358</v>
      </c>
      <c r="W273" s="723">
        <v>2.883</v>
      </c>
      <c r="X273" s="28">
        <v>38358</v>
      </c>
      <c r="Y273" s="723">
        <v>3.2669999999999999</v>
      </c>
      <c r="Z273" s="28">
        <v>38358</v>
      </c>
      <c r="AA273" s="723">
        <v>3.6710000000000003</v>
      </c>
      <c r="AB273" s="28">
        <v>38358</v>
      </c>
      <c r="AC273" s="723">
        <v>3.8620000000000001</v>
      </c>
      <c r="AD273" s="28">
        <v>38358</v>
      </c>
      <c r="AE273" s="358">
        <v>4.2430000000000003</v>
      </c>
    </row>
    <row r="274" spans="1:31">
      <c r="A274" s="28">
        <v>38359</v>
      </c>
      <c r="B274" s="28">
        <v>38359</v>
      </c>
      <c r="C274" s="723">
        <v>2.6589999999999998</v>
      </c>
      <c r="D274" s="28">
        <v>38359</v>
      </c>
      <c r="E274" s="723">
        <v>3.0150000000000001</v>
      </c>
      <c r="F274" s="28">
        <v>38359</v>
      </c>
      <c r="G274" s="723">
        <v>3.4319999999999999</v>
      </c>
      <c r="H274" s="28">
        <v>38359</v>
      </c>
      <c r="I274" s="723">
        <v>3.637</v>
      </c>
      <c r="J274" s="28">
        <v>38359</v>
      </c>
      <c r="K274" s="723">
        <v>3.92</v>
      </c>
      <c r="L274" s="41">
        <v>38359</v>
      </c>
      <c r="M274" s="723">
        <v>2.6778</v>
      </c>
      <c r="N274" s="28">
        <v>38359</v>
      </c>
      <c r="O274" s="723">
        <v>3.0181</v>
      </c>
      <c r="P274" s="28">
        <v>38359</v>
      </c>
      <c r="Q274" s="723">
        <v>3.4584000000000001</v>
      </c>
      <c r="R274" s="28">
        <v>38359</v>
      </c>
      <c r="S274" s="723">
        <v>3.6287000000000003</v>
      </c>
      <c r="T274" s="28">
        <v>38359</v>
      </c>
      <c r="U274" s="723">
        <v>3.9672999999999998</v>
      </c>
      <c r="V274" s="41">
        <v>38359</v>
      </c>
      <c r="W274" s="723">
        <v>2.8730000000000002</v>
      </c>
      <c r="X274" s="28">
        <v>38359</v>
      </c>
      <c r="Y274" s="723">
        <v>3.2560000000000002</v>
      </c>
      <c r="Z274" s="28">
        <v>38359</v>
      </c>
      <c r="AA274" s="723">
        <v>3.6549999999999998</v>
      </c>
      <c r="AB274" s="28">
        <v>38359</v>
      </c>
      <c r="AC274" s="723">
        <v>3.8450000000000002</v>
      </c>
      <c r="AD274" s="28">
        <v>38359</v>
      </c>
      <c r="AE274" s="358">
        <v>4.2220000000000004</v>
      </c>
    </row>
    <row r="275" spans="1:31">
      <c r="A275" s="28">
        <v>38362</v>
      </c>
      <c r="B275" s="28">
        <v>38362</v>
      </c>
      <c r="C275" s="723">
        <v>2.6406000000000001</v>
      </c>
      <c r="D275" s="28">
        <v>38362</v>
      </c>
      <c r="E275" s="723">
        <v>2.9929999999999999</v>
      </c>
      <c r="F275" s="28">
        <v>38362</v>
      </c>
      <c r="G275" s="723">
        <v>3.4138000000000002</v>
      </c>
      <c r="H275" s="28">
        <v>38362</v>
      </c>
      <c r="I275" s="723">
        <v>3.6200999999999999</v>
      </c>
      <c r="J275" s="28">
        <v>38362</v>
      </c>
      <c r="K275" s="723">
        <v>3.9142000000000001</v>
      </c>
      <c r="L275" s="41">
        <v>38362</v>
      </c>
      <c r="M275" s="723">
        <v>2.6589</v>
      </c>
      <c r="N275" s="28">
        <v>38362</v>
      </c>
      <c r="O275" s="723">
        <v>2.9984000000000002</v>
      </c>
      <c r="P275" s="28">
        <v>38362</v>
      </c>
      <c r="Q275" s="723">
        <v>3.4390999999999998</v>
      </c>
      <c r="R275" s="28">
        <v>38362</v>
      </c>
      <c r="S275" s="723">
        <v>3.6104000000000003</v>
      </c>
      <c r="T275" s="28">
        <v>38362</v>
      </c>
      <c r="U275" s="723">
        <v>3.9537</v>
      </c>
      <c r="V275" s="41">
        <v>38362</v>
      </c>
      <c r="W275" s="723">
        <v>2.8559999999999999</v>
      </c>
      <c r="X275" s="28">
        <v>38362</v>
      </c>
      <c r="Y275" s="723">
        <v>3.238</v>
      </c>
      <c r="Z275" s="28">
        <v>38362</v>
      </c>
      <c r="AA275" s="723">
        <v>3.637</v>
      </c>
      <c r="AB275" s="28">
        <v>38362</v>
      </c>
      <c r="AC275" s="723">
        <v>3.8289999999999997</v>
      </c>
      <c r="AD275" s="28">
        <v>38362</v>
      </c>
      <c r="AE275" s="358">
        <v>4.2060000000000004</v>
      </c>
    </row>
    <row r="276" spans="1:31">
      <c r="A276" s="28">
        <v>38363</v>
      </c>
      <c r="B276" s="28">
        <v>38363</v>
      </c>
      <c r="C276" s="723">
        <v>2.6560000000000001</v>
      </c>
      <c r="D276" s="28">
        <v>38363</v>
      </c>
      <c r="E276" s="723">
        <v>3.01</v>
      </c>
      <c r="F276" s="28">
        <v>38363</v>
      </c>
      <c r="G276" s="723">
        <v>3.4279999999999999</v>
      </c>
      <c r="H276" s="28">
        <v>38363</v>
      </c>
      <c r="I276" s="723">
        <v>3.6339999999999999</v>
      </c>
      <c r="J276" s="28">
        <v>38363</v>
      </c>
      <c r="K276" s="723">
        <v>3.9180000000000001</v>
      </c>
      <c r="L276" s="41">
        <v>38363</v>
      </c>
      <c r="M276" s="723">
        <v>2.6654</v>
      </c>
      <c r="N276" s="28">
        <v>38363</v>
      </c>
      <c r="O276" s="723">
        <v>3.0051999999999999</v>
      </c>
      <c r="P276" s="28">
        <v>38363</v>
      </c>
      <c r="Q276" s="723">
        <v>3.4443999999999999</v>
      </c>
      <c r="R276" s="28">
        <v>38363</v>
      </c>
      <c r="S276" s="723">
        <v>3.6156999999999999</v>
      </c>
      <c r="T276" s="28">
        <v>38363</v>
      </c>
      <c r="U276" s="723">
        <v>3.9607000000000001</v>
      </c>
      <c r="V276" s="41">
        <v>38363</v>
      </c>
      <c r="W276" s="723">
        <v>2.8639999999999999</v>
      </c>
      <c r="X276" s="28">
        <v>38363</v>
      </c>
      <c r="Y276" s="723">
        <v>3.242</v>
      </c>
      <c r="Z276" s="28">
        <v>38363</v>
      </c>
      <c r="AA276" s="723">
        <v>3.637</v>
      </c>
      <c r="AB276" s="28">
        <v>38363</v>
      </c>
      <c r="AC276" s="723">
        <v>3.8330000000000002</v>
      </c>
      <c r="AD276" s="28">
        <v>38363</v>
      </c>
      <c r="AE276" s="358">
        <v>4.2069999999999999</v>
      </c>
    </row>
    <row r="277" spans="1:31">
      <c r="A277" s="28">
        <v>38364</v>
      </c>
      <c r="B277" s="28">
        <v>38364</v>
      </c>
      <c r="C277" s="723">
        <v>2.6595</v>
      </c>
      <c r="D277" s="28">
        <v>38364</v>
      </c>
      <c r="E277" s="723">
        <v>3.0144000000000002</v>
      </c>
      <c r="F277" s="28">
        <v>38364</v>
      </c>
      <c r="G277" s="723">
        <v>3.4293</v>
      </c>
      <c r="H277" s="28">
        <v>38364</v>
      </c>
      <c r="I277" s="723">
        <v>3.6374</v>
      </c>
      <c r="J277" s="28">
        <v>38364</v>
      </c>
      <c r="K277" s="723">
        <v>3.9218000000000002</v>
      </c>
      <c r="L277" s="41">
        <v>38364</v>
      </c>
      <c r="M277" s="723">
        <v>2.6688000000000001</v>
      </c>
      <c r="N277" s="28">
        <v>38364</v>
      </c>
      <c r="O277" s="723">
        <v>3.0085999999999999</v>
      </c>
      <c r="P277" s="28">
        <v>38364</v>
      </c>
      <c r="Q277" s="723">
        <v>3.4457</v>
      </c>
      <c r="R277" s="28">
        <v>38364</v>
      </c>
      <c r="S277" s="723">
        <v>3.6166</v>
      </c>
      <c r="T277" s="28">
        <v>38364</v>
      </c>
      <c r="U277" s="723">
        <v>3.9784000000000002</v>
      </c>
      <c r="V277" s="41">
        <v>38364</v>
      </c>
      <c r="W277" s="723">
        <v>2.8660000000000001</v>
      </c>
      <c r="X277" s="28">
        <v>38364</v>
      </c>
      <c r="Y277" s="723">
        <v>3.242</v>
      </c>
      <c r="Z277" s="28">
        <v>38364</v>
      </c>
      <c r="AA277" s="723">
        <v>3.6349999999999998</v>
      </c>
      <c r="AB277" s="28">
        <v>38364</v>
      </c>
      <c r="AC277" s="723">
        <v>3.831</v>
      </c>
      <c r="AD277" s="28">
        <v>38364</v>
      </c>
      <c r="AE277" s="358">
        <v>4.2160000000000002</v>
      </c>
    </row>
    <row r="278" spans="1:31">
      <c r="A278" s="28">
        <v>38365</v>
      </c>
      <c r="B278" s="28">
        <v>38365</v>
      </c>
      <c r="C278" s="723">
        <v>2.6078999999999999</v>
      </c>
      <c r="D278" s="28">
        <v>38365</v>
      </c>
      <c r="E278" s="723">
        <v>2.9598</v>
      </c>
      <c r="F278" s="28">
        <v>38365</v>
      </c>
      <c r="G278" s="723">
        <v>3.3877000000000002</v>
      </c>
      <c r="H278" s="28">
        <v>38365</v>
      </c>
      <c r="I278" s="723">
        <v>3.597</v>
      </c>
      <c r="J278" s="28">
        <v>38365</v>
      </c>
      <c r="K278" s="723">
        <v>3.8853999999999997</v>
      </c>
      <c r="L278" s="41">
        <v>38365</v>
      </c>
      <c r="M278" s="723">
        <v>2.6156000000000001</v>
      </c>
      <c r="N278" s="28">
        <v>38365</v>
      </c>
      <c r="O278" s="723">
        <v>2.9571000000000001</v>
      </c>
      <c r="P278" s="28">
        <v>38365</v>
      </c>
      <c r="Q278" s="723">
        <v>3.4018999999999999</v>
      </c>
      <c r="R278" s="28">
        <v>38365</v>
      </c>
      <c r="S278" s="723">
        <v>3.5811999999999999</v>
      </c>
      <c r="T278" s="28">
        <v>38365</v>
      </c>
      <c r="U278" s="723">
        <v>3.9397000000000002</v>
      </c>
      <c r="V278" s="41">
        <v>38365</v>
      </c>
      <c r="W278" s="723">
        <v>2.8180000000000001</v>
      </c>
      <c r="X278" s="28">
        <v>38365</v>
      </c>
      <c r="Y278" s="723">
        <v>3.1890000000000001</v>
      </c>
      <c r="Z278" s="28">
        <v>38365</v>
      </c>
      <c r="AA278" s="723">
        <v>3.5990000000000002</v>
      </c>
      <c r="AB278" s="28">
        <v>38365</v>
      </c>
      <c r="AC278" s="723">
        <v>3.794</v>
      </c>
      <c r="AD278" s="28">
        <v>38365</v>
      </c>
      <c r="AE278" s="358">
        <v>4.1769999999999996</v>
      </c>
    </row>
    <row r="279" spans="1:31">
      <c r="A279" s="28">
        <v>38366</v>
      </c>
      <c r="B279" s="28">
        <v>38366</v>
      </c>
      <c r="C279" s="723">
        <v>2.6150000000000002</v>
      </c>
      <c r="D279" s="28">
        <v>38366</v>
      </c>
      <c r="E279" s="723">
        <v>2.9750000000000001</v>
      </c>
      <c r="F279" s="28">
        <v>38366</v>
      </c>
      <c r="G279" s="723">
        <v>3.387</v>
      </c>
      <c r="H279" s="28">
        <v>38366</v>
      </c>
      <c r="I279" s="723">
        <v>3.6</v>
      </c>
      <c r="J279" s="28">
        <v>38366</v>
      </c>
      <c r="K279" s="723">
        <v>3.87</v>
      </c>
      <c r="L279" s="41">
        <v>38366</v>
      </c>
      <c r="M279" s="723">
        <v>2.6284000000000001</v>
      </c>
      <c r="N279" s="28">
        <v>38366</v>
      </c>
      <c r="O279" s="723">
        <v>2.9679000000000002</v>
      </c>
      <c r="P279" s="28">
        <v>38366</v>
      </c>
      <c r="Q279" s="723">
        <v>3.4039000000000001</v>
      </c>
      <c r="R279" s="28">
        <v>38366</v>
      </c>
      <c r="S279" s="723">
        <v>3.5784000000000002</v>
      </c>
      <c r="T279" s="28">
        <v>38366</v>
      </c>
      <c r="U279" s="723">
        <v>3.927</v>
      </c>
      <c r="V279" s="41">
        <v>38366</v>
      </c>
      <c r="W279" s="723">
        <v>2.8239999999999998</v>
      </c>
      <c r="X279" s="28">
        <v>38366</v>
      </c>
      <c r="Y279" s="723">
        <v>3.2040000000000002</v>
      </c>
      <c r="Z279" s="28">
        <v>38366</v>
      </c>
      <c r="AA279" s="723">
        <v>3.597</v>
      </c>
      <c r="AB279" s="28">
        <v>38366</v>
      </c>
      <c r="AC279" s="723">
        <v>3.786</v>
      </c>
      <c r="AD279" s="28">
        <v>38366</v>
      </c>
      <c r="AE279" s="358">
        <v>4.1680000000000001</v>
      </c>
    </row>
    <row r="280" spans="1:31">
      <c r="A280" s="28">
        <v>38369</v>
      </c>
      <c r="B280" s="28">
        <v>38369</v>
      </c>
      <c r="C280" s="723">
        <v>2.6116999999999999</v>
      </c>
      <c r="D280" s="28">
        <v>38369</v>
      </c>
      <c r="E280" s="723">
        <v>2.9701</v>
      </c>
      <c r="F280" s="28">
        <v>38369</v>
      </c>
      <c r="G280" s="723">
        <v>3.3749000000000002</v>
      </c>
      <c r="H280" s="28">
        <v>38369</v>
      </c>
      <c r="I280" s="723">
        <v>3.5851999999999999</v>
      </c>
      <c r="J280" s="28">
        <v>38369</v>
      </c>
      <c r="K280" s="723">
        <v>3.8532999999999999</v>
      </c>
      <c r="L280" s="41">
        <v>38369</v>
      </c>
      <c r="M280" s="723">
        <v>2.6229</v>
      </c>
      <c r="N280" s="28">
        <v>38369</v>
      </c>
      <c r="O280" s="723">
        <v>2.9615999999999998</v>
      </c>
      <c r="P280" s="28">
        <v>38369</v>
      </c>
      <c r="Q280" s="723">
        <v>3.3919000000000001</v>
      </c>
      <c r="R280" s="28">
        <v>38369</v>
      </c>
      <c r="S280" s="723">
        <v>3.5629</v>
      </c>
      <c r="T280" s="28">
        <v>38369</v>
      </c>
      <c r="U280" s="723">
        <v>3.9089</v>
      </c>
      <c r="V280" s="41">
        <v>38369</v>
      </c>
      <c r="W280" s="723">
        <v>2.8170000000000002</v>
      </c>
      <c r="X280" s="28">
        <v>38369</v>
      </c>
      <c r="Y280" s="723">
        <v>3.194</v>
      </c>
      <c r="Z280" s="28">
        <v>38369</v>
      </c>
      <c r="AA280" s="723">
        <v>3.5840000000000001</v>
      </c>
      <c r="AB280" s="28">
        <v>38369</v>
      </c>
      <c r="AC280" s="723">
        <v>3.77</v>
      </c>
      <c r="AD280" s="28">
        <v>38369</v>
      </c>
      <c r="AE280" s="358">
        <v>4.141</v>
      </c>
    </row>
    <row r="281" spans="1:31">
      <c r="A281" s="28">
        <v>38370</v>
      </c>
      <c r="B281" s="28">
        <v>38370</v>
      </c>
      <c r="C281" s="723">
        <v>2.617</v>
      </c>
      <c r="D281" s="28">
        <v>38370</v>
      </c>
      <c r="E281" s="723">
        <v>2.9769999999999999</v>
      </c>
      <c r="F281" s="28">
        <v>38370</v>
      </c>
      <c r="G281" s="723">
        <v>3.371</v>
      </c>
      <c r="H281" s="28">
        <v>38370</v>
      </c>
      <c r="I281" s="723">
        <v>3.5750000000000002</v>
      </c>
      <c r="J281" s="28">
        <v>38370</v>
      </c>
      <c r="K281" s="723">
        <v>3.8369999999999997</v>
      </c>
      <c r="L281" s="41">
        <v>38370</v>
      </c>
      <c r="M281" s="723">
        <v>2.6301999999999999</v>
      </c>
      <c r="N281" s="28">
        <v>38370</v>
      </c>
      <c r="O281" s="723">
        <v>2.9679000000000002</v>
      </c>
      <c r="P281" s="28">
        <v>38370</v>
      </c>
      <c r="Q281" s="723">
        <v>3.3887</v>
      </c>
      <c r="R281" s="28">
        <v>38370</v>
      </c>
      <c r="S281" s="723">
        <v>3.5579000000000001</v>
      </c>
      <c r="T281" s="28">
        <v>38370</v>
      </c>
      <c r="U281" s="723">
        <v>3.8986999999999998</v>
      </c>
      <c r="V281" s="41">
        <v>38370</v>
      </c>
      <c r="W281" s="723">
        <v>2.8260000000000001</v>
      </c>
      <c r="X281" s="28">
        <v>38370</v>
      </c>
      <c r="Y281" s="723">
        <v>3.2029999999999998</v>
      </c>
      <c r="Z281" s="28">
        <v>38370</v>
      </c>
      <c r="AA281" s="723">
        <v>3.5750000000000002</v>
      </c>
      <c r="AB281" s="28">
        <v>38370</v>
      </c>
      <c r="AC281" s="723">
        <v>3.76</v>
      </c>
      <c r="AD281" s="28">
        <v>38370</v>
      </c>
      <c r="AE281" s="358">
        <v>4.1269999999999998</v>
      </c>
    </row>
    <row r="282" spans="1:31">
      <c r="A282" s="28">
        <v>38371</v>
      </c>
      <c r="B282" s="28">
        <v>38371</v>
      </c>
      <c r="C282" s="723">
        <v>2.6101000000000001</v>
      </c>
      <c r="D282" s="28">
        <v>38371</v>
      </c>
      <c r="E282" s="723">
        <v>2.9661</v>
      </c>
      <c r="F282" s="28">
        <v>38371</v>
      </c>
      <c r="G282" s="723">
        <v>3.3580999999999999</v>
      </c>
      <c r="H282" s="28">
        <v>38371</v>
      </c>
      <c r="I282" s="723">
        <v>3.5560999999999998</v>
      </c>
      <c r="J282" s="28">
        <v>38371</v>
      </c>
      <c r="K282" s="723">
        <v>3.8071000000000002</v>
      </c>
      <c r="L282" s="41">
        <v>38371</v>
      </c>
      <c r="M282" s="723">
        <v>2.6259999999999999</v>
      </c>
      <c r="N282" s="28">
        <v>38371</v>
      </c>
      <c r="O282" s="723">
        <v>2.9558999999999997</v>
      </c>
      <c r="P282" s="28">
        <v>38371</v>
      </c>
      <c r="Q282" s="723">
        <v>3.3729</v>
      </c>
      <c r="R282" s="28">
        <v>38371</v>
      </c>
      <c r="S282" s="723">
        <v>3.5364</v>
      </c>
      <c r="T282" s="28">
        <v>38371</v>
      </c>
      <c r="U282" s="723">
        <v>3.8651999999999997</v>
      </c>
      <c r="V282" s="41">
        <v>38371</v>
      </c>
      <c r="W282" s="723">
        <v>2.8170000000000002</v>
      </c>
      <c r="X282" s="28">
        <v>38371</v>
      </c>
      <c r="Y282" s="723">
        <v>3.1869999999999998</v>
      </c>
      <c r="Z282" s="28">
        <v>38371</v>
      </c>
      <c r="AA282" s="723">
        <v>3.5629999999999997</v>
      </c>
      <c r="AB282" s="28">
        <v>38371</v>
      </c>
      <c r="AC282" s="723">
        <v>3.7439999999999998</v>
      </c>
      <c r="AD282" s="28">
        <v>38371</v>
      </c>
      <c r="AE282" s="358">
        <v>4.1020000000000003</v>
      </c>
    </row>
    <row r="283" spans="1:31">
      <c r="A283" s="28">
        <v>38372</v>
      </c>
      <c r="B283" s="28">
        <v>38372</v>
      </c>
      <c r="C283" s="723">
        <v>2.6549999999999998</v>
      </c>
      <c r="D283" s="28">
        <v>38372</v>
      </c>
      <c r="E283" s="723">
        <v>3.0179999999999998</v>
      </c>
      <c r="F283" s="28">
        <v>38372</v>
      </c>
      <c r="G283" s="723">
        <v>3.4129999999999998</v>
      </c>
      <c r="H283" s="28">
        <v>38372</v>
      </c>
      <c r="I283" s="723">
        <v>3.6120000000000001</v>
      </c>
      <c r="J283" s="28">
        <v>38372</v>
      </c>
      <c r="K283" s="723">
        <v>3.8730000000000002</v>
      </c>
      <c r="L283" s="41">
        <v>38372</v>
      </c>
      <c r="M283" s="723">
        <v>2.6627999999999998</v>
      </c>
      <c r="N283" s="28">
        <v>38372</v>
      </c>
      <c r="O283" s="723">
        <v>3.0042</v>
      </c>
      <c r="P283" s="28">
        <v>38372</v>
      </c>
      <c r="Q283" s="723">
        <v>3.4214000000000002</v>
      </c>
      <c r="R283" s="28">
        <v>38372</v>
      </c>
      <c r="S283" s="723">
        <v>3.5878999999999999</v>
      </c>
      <c r="T283" s="28">
        <v>38372</v>
      </c>
      <c r="U283" s="723">
        <v>3.9205000000000001</v>
      </c>
      <c r="V283" s="41">
        <v>38372</v>
      </c>
      <c r="W283" s="723">
        <v>2.8534999999999999</v>
      </c>
      <c r="X283" s="28">
        <v>38372</v>
      </c>
      <c r="Y283" s="723">
        <v>3.2301000000000002</v>
      </c>
      <c r="Z283" s="28">
        <v>38372</v>
      </c>
      <c r="AA283" s="723">
        <v>3.6116000000000001</v>
      </c>
      <c r="AB283" s="28">
        <v>38372</v>
      </c>
      <c r="AC283" s="723">
        <v>3.7989000000000002</v>
      </c>
      <c r="AD283" s="28">
        <v>38372</v>
      </c>
      <c r="AE283" s="358">
        <v>4.1576000000000004</v>
      </c>
    </row>
    <row r="284" spans="1:31">
      <c r="A284" s="28">
        <v>38373</v>
      </c>
      <c r="B284" s="28">
        <v>38373</v>
      </c>
      <c r="C284" s="723">
        <v>2.6269999999999998</v>
      </c>
      <c r="D284" s="28">
        <v>38373</v>
      </c>
      <c r="E284" s="723">
        <v>2.99</v>
      </c>
      <c r="F284" s="28">
        <v>38373</v>
      </c>
      <c r="G284" s="723">
        <v>3.403</v>
      </c>
      <c r="H284" s="28">
        <v>38373</v>
      </c>
      <c r="I284" s="723">
        <v>3.6040000000000001</v>
      </c>
      <c r="J284" s="28">
        <v>38373</v>
      </c>
      <c r="K284" s="723">
        <v>3.8759999999999999</v>
      </c>
      <c r="L284" s="41">
        <v>38373</v>
      </c>
      <c r="M284" s="723">
        <v>2.6417999999999999</v>
      </c>
      <c r="N284" s="28">
        <v>38373</v>
      </c>
      <c r="O284" s="723">
        <v>2.9874999999999998</v>
      </c>
      <c r="P284" s="28">
        <v>38373</v>
      </c>
      <c r="Q284" s="723">
        <v>3.4150999999999998</v>
      </c>
      <c r="R284" s="28">
        <v>38373</v>
      </c>
      <c r="S284" s="723">
        <v>3.5855999999999999</v>
      </c>
      <c r="T284" s="28">
        <v>38373</v>
      </c>
      <c r="U284" s="723">
        <v>3.9258999999999999</v>
      </c>
      <c r="V284" s="41">
        <v>38373</v>
      </c>
      <c r="W284" s="723">
        <v>2.8319999999999999</v>
      </c>
      <c r="X284" s="28">
        <v>38373</v>
      </c>
      <c r="Y284" s="723">
        <v>3.2080000000000002</v>
      </c>
      <c r="Z284" s="28">
        <v>38373</v>
      </c>
      <c r="AA284" s="723">
        <v>3.593</v>
      </c>
      <c r="AB284" s="28">
        <v>38373</v>
      </c>
      <c r="AC284" s="723">
        <v>3.77</v>
      </c>
      <c r="AD284" s="28">
        <v>38373</v>
      </c>
      <c r="AE284" s="358">
        <v>4.1310000000000002</v>
      </c>
    </row>
    <row r="285" spans="1:31">
      <c r="A285" s="28">
        <v>38376</v>
      </c>
      <c r="B285" s="28">
        <v>38376</v>
      </c>
      <c r="C285" s="723">
        <v>2.6104000000000003</v>
      </c>
      <c r="D285" s="28">
        <v>38376</v>
      </c>
      <c r="E285" s="723">
        <v>2.9731999999999998</v>
      </c>
      <c r="F285" s="28">
        <v>38376</v>
      </c>
      <c r="G285" s="723">
        <v>3.3795000000000002</v>
      </c>
      <c r="H285" s="28">
        <v>38376</v>
      </c>
      <c r="I285" s="723">
        <v>3.5783</v>
      </c>
      <c r="J285" s="28">
        <v>38376</v>
      </c>
      <c r="K285" s="723">
        <v>3.8468</v>
      </c>
      <c r="L285" s="41">
        <v>38376</v>
      </c>
      <c r="M285" s="723">
        <v>2.6254</v>
      </c>
      <c r="N285" s="28">
        <v>38376</v>
      </c>
      <c r="O285" s="723">
        <v>2.9708999999999999</v>
      </c>
      <c r="P285" s="28">
        <v>38376</v>
      </c>
      <c r="Q285" s="723">
        <v>3.3925000000000001</v>
      </c>
      <c r="R285" s="28">
        <v>38376</v>
      </c>
      <c r="S285" s="723">
        <v>3.5605000000000002</v>
      </c>
      <c r="T285" s="28">
        <v>38376</v>
      </c>
      <c r="U285" s="723">
        <v>3.8952</v>
      </c>
      <c r="V285" s="41">
        <v>38376</v>
      </c>
      <c r="W285" s="723">
        <v>2.8159999999999998</v>
      </c>
      <c r="X285" s="28">
        <v>38376</v>
      </c>
      <c r="Y285" s="723">
        <v>3.2010000000000001</v>
      </c>
      <c r="Z285" s="28">
        <v>38376</v>
      </c>
      <c r="AA285" s="723">
        <v>3.5840000000000001</v>
      </c>
      <c r="AB285" s="28">
        <v>38376</v>
      </c>
      <c r="AC285" s="723">
        <v>3.762</v>
      </c>
      <c r="AD285" s="28">
        <v>38376</v>
      </c>
      <c r="AE285" s="358">
        <v>4.141</v>
      </c>
    </row>
    <row r="286" spans="1:31">
      <c r="A286" s="28">
        <v>38377</v>
      </c>
      <c r="B286" s="28">
        <v>38377</v>
      </c>
      <c r="C286" s="723">
        <v>2.6185</v>
      </c>
      <c r="D286" s="28">
        <v>38377</v>
      </c>
      <c r="E286" s="723">
        <v>2.9845999999999999</v>
      </c>
      <c r="F286" s="28">
        <v>38377</v>
      </c>
      <c r="G286" s="723">
        <v>3.3877999999999999</v>
      </c>
      <c r="H286" s="28">
        <v>38377</v>
      </c>
      <c r="I286" s="723">
        <v>3.5832000000000002</v>
      </c>
      <c r="J286" s="28">
        <v>38377</v>
      </c>
      <c r="K286" s="723">
        <v>3.8395000000000001</v>
      </c>
      <c r="L286" s="41">
        <v>38377</v>
      </c>
      <c r="M286" s="723">
        <v>2.6337999999999999</v>
      </c>
      <c r="N286" s="28">
        <v>38377</v>
      </c>
      <c r="O286" s="723">
        <v>2.9811000000000001</v>
      </c>
      <c r="P286" s="28">
        <v>38377</v>
      </c>
      <c r="Q286" s="723">
        <v>3.4012000000000002</v>
      </c>
      <c r="R286" s="28">
        <v>38377</v>
      </c>
      <c r="S286" s="723">
        <v>3.5666000000000002</v>
      </c>
      <c r="T286" s="28">
        <v>38377</v>
      </c>
      <c r="U286" s="723">
        <v>3.8961000000000001</v>
      </c>
      <c r="V286" s="41">
        <v>38377</v>
      </c>
      <c r="W286" s="723">
        <v>2.827</v>
      </c>
      <c r="X286" s="28">
        <v>38377</v>
      </c>
      <c r="Y286" s="723">
        <v>3.206</v>
      </c>
      <c r="Z286" s="28">
        <v>38377</v>
      </c>
      <c r="AA286" s="723">
        <v>3.59</v>
      </c>
      <c r="AB286" s="28">
        <v>38377</v>
      </c>
      <c r="AC286" s="723">
        <v>3.7690000000000001</v>
      </c>
      <c r="AD286" s="28">
        <v>38377</v>
      </c>
      <c r="AE286" s="358">
        <v>4.1370000000000005</v>
      </c>
    </row>
    <row r="287" spans="1:31">
      <c r="A287" s="28">
        <v>38378</v>
      </c>
      <c r="B287" s="28">
        <v>38378</v>
      </c>
      <c r="C287" s="723">
        <v>2.641</v>
      </c>
      <c r="D287" s="28">
        <v>38378</v>
      </c>
      <c r="E287" s="723">
        <v>3.012</v>
      </c>
      <c r="F287" s="28">
        <v>38378</v>
      </c>
      <c r="G287" s="723">
        <v>3.4009999999999998</v>
      </c>
      <c r="H287" s="28">
        <v>38378</v>
      </c>
      <c r="I287" s="723">
        <v>3.5950000000000002</v>
      </c>
      <c r="J287" s="28">
        <v>38378</v>
      </c>
      <c r="K287" s="723">
        <v>3.8460000000000001</v>
      </c>
      <c r="L287" s="41">
        <v>38378</v>
      </c>
      <c r="M287" s="723">
        <v>2.6536</v>
      </c>
      <c r="N287" s="28">
        <v>38378</v>
      </c>
      <c r="O287" s="723">
        <v>3.0019999999999998</v>
      </c>
      <c r="P287" s="28">
        <v>38378</v>
      </c>
      <c r="Q287" s="723">
        <v>3.4167000000000001</v>
      </c>
      <c r="R287" s="28">
        <v>38378</v>
      </c>
      <c r="S287" s="723">
        <v>3.5770999999999997</v>
      </c>
      <c r="T287" s="28">
        <v>38378</v>
      </c>
      <c r="U287" s="723">
        <v>3.9018000000000002</v>
      </c>
      <c r="V287" s="41">
        <v>38378</v>
      </c>
      <c r="W287" s="723">
        <v>2.8456999999999999</v>
      </c>
      <c r="X287" s="28">
        <v>38378</v>
      </c>
      <c r="Y287" s="723">
        <v>3.2288000000000001</v>
      </c>
      <c r="Z287" s="28">
        <v>38378</v>
      </c>
      <c r="AA287" s="723">
        <v>3.6036000000000001</v>
      </c>
      <c r="AB287" s="28">
        <v>38378</v>
      </c>
      <c r="AC287" s="723">
        <v>3.7814000000000001</v>
      </c>
      <c r="AD287" s="28">
        <v>38378</v>
      </c>
      <c r="AE287" s="358">
        <v>4.1406999999999998</v>
      </c>
    </row>
    <row r="288" spans="1:31">
      <c r="A288" s="28">
        <v>38379</v>
      </c>
      <c r="B288" s="28">
        <v>38379</v>
      </c>
      <c r="C288" s="723">
        <v>2.6745999999999999</v>
      </c>
      <c r="D288" s="28">
        <v>38379</v>
      </c>
      <c r="E288" s="723">
        <v>3.04</v>
      </c>
      <c r="F288" s="28">
        <v>38379</v>
      </c>
      <c r="G288" s="723">
        <v>3.4281999999999999</v>
      </c>
      <c r="H288" s="28">
        <v>38379</v>
      </c>
      <c r="I288" s="723">
        <v>3.6274999999999999</v>
      </c>
      <c r="J288" s="28">
        <v>38379</v>
      </c>
      <c r="K288" s="723">
        <v>3.8712</v>
      </c>
      <c r="L288" s="41">
        <v>38379</v>
      </c>
      <c r="M288" s="723">
        <v>2.6836000000000002</v>
      </c>
      <c r="N288" s="28">
        <v>38379</v>
      </c>
      <c r="O288" s="723">
        <v>3.0320999999999998</v>
      </c>
      <c r="P288" s="28">
        <v>38379</v>
      </c>
      <c r="Q288" s="723">
        <v>3.4455</v>
      </c>
      <c r="R288" s="28">
        <v>38379</v>
      </c>
      <c r="S288" s="723">
        <v>3.6032000000000002</v>
      </c>
      <c r="T288" s="28">
        <v>38379</v>
      </c>
      <c r="U288" s="723">
        <v>3.9253</v>
      </c>
      <c r="V288" s="41">
        <v>38379</v>
      </c>
      <c r="W288" s="723">
        <v>2.8730000000000002</v>
      </c>
      <c r="X288" s="28">
        <v>38379</v>
      </c>
      <c r="Y288" s="723">
        <v>3.2450000000000001</v>
      </c>
      <c r="Z288" s="28">
        <v>38379</v>
      </c>
      <c r="AA288" s="723">
        <v>3.6240000000000001</v>
      </c>
      <c r="AB288" s="28">
        <v>38379</v>
      </c>
      <c r="AC288" s="723">
        <v>3.8029999999999999</v>
      </c>
      <c r="AD288" s="28">
        <v>38379</v>
      </c>
      <c r="AE288" s="358">
        <v>4.1760000000000002</v>
      </c>
    </row>
    <row r="289" spans="1:31">
      <c r="A289" s="28">
        <v>38380</v>
      </c>
      <c r="B289" s="28">
        <v>38380</v>
      </c>
      <c r="C289" s="723">
        <v>2.6276000000000002</v>
      </c>
      <c r="D289" s="28">
        <v>38380</v>
      </c>
      <c r="E289" s="723">
        <v>2.9916</v>
      </c>
      <c r="F289" s="28">
        <v>38380</v>
      </c>
      <c r="G289" s="723">
        <v>3.3866000000000001</v>
      </c>
      <c r="H289" s="28">
        <v>38380</v>
      </c>
      <c r="I289" s="723">
        <v>3.5826000000000002</v>
      </c>
      <c r="J289" s="28">
        <v>38380</v>
      </c>
      <c r="K289" s="723">
        <v>3.8406000000000002</v>
      </c>
      <c r="L289" s="41">
        <v>38380</v>
      </c>
      <c r="M289" s="723">
        <v>2.6345999999999998</v>
      </c>
      <c r="N289" s="28">
        <v>38380</v>
      </c>
      <c r="O289" s="723">
        <v>2.9817999999999998</v>
      </c>
      <c r="P289" s="28">
        <v>38380</v>
      </c>
      <c r="Q289" s="723">
        <v>3.3984999999999999</v>
      </c>
      <c r="R289" s="28">
        <v>38380</v>
      </c>
      <c r="S289" s="723">
        <v>3.5590000000000002</v>
      </c>
      <c r="T289" s="28">
        <v>38380</v>
      </c>
      <c r="U289" s="723">
        <v>3.8898000000000001</v>
      </c>
      <c r="V289" s="41">
        <v>38380</v>
      </c>
      <c r="W289" s="723">
        <v>2.8307000000000002</v>
      </c>
      <c r="X289" s="28">
        <v>38380</v>
      </c>
      <c r="Y289" s="723">
        <v>3.1951999999999998</v>
      </c>
      <c r="Z289" s="28">
        <v>38380</v>
      </c>
      <c r="AA289" s="723">
        <v>3.5781000000000001</v>
      </c>
      <c r="AB289" s="28">
        <v>38380</v>
      </c>
      <c r="AC289" s="723">
        <v>3.7605</v>
      </c>
      <c r="AD289" s="28">
        <v>38380</v>
      </c>
      <c r="AE289" s="358">
        <v>4.1436999999999999</v>
      </c>
    </row>
    <row r="290" spans="1:31">
      <c r="A290" s="28">
        <v>38383</v>
      </c>
      <c r="B290" s="28">
        <v>38383</v>
      </c>
      <c r="C290" s="723">
        <v>2.6352000000000002</v>
      </c>
      <c r="D290" s="28">
        <v>38383</v>
      </c>
      <c r="E290" s="723">
        <v>2.9882</v>
      </c>
      <c r="F290" s="28">
        <v>38383</v>
      </c>
      <c r="G290" s="723">
        <v>3.38</v>
      </c>
      <c r="H290" s="28">
        <v>38383</v>
      </c>
      <c r="I290" s="723">
        <v>3.5741000000000001</v>
      </c>
      <c r="J290" s="28">
        <v>38383</v>
      </c>
      <c r="K290" s="723">
        <v>3.8277999999999999</v>
      </c>
      <c r="L290" s="41">
        <v>38383</v>
      </c>
      <c r="M290" s="723">
        <v>2.6398000000000001</v>
      </c>
      <c r="N290" s="28">
        <v>38383</v>
      </c>
      <c r="O290" s="723">
        <v>2.9835000000000003</v>
      </c>
      <c r="P290" s="28">
        <v>38383</v>
      </c>
      <c r="Q290" s="723">
        <v>3.3971999999999998</v>
      </c>
      <c r="R290" s="28">
        <v>38383</v>
      </c>
      <c r="S290" s="723">
        <v>3.5550999999999999</v>
      </c>
      <c r="T290" s="28">
        <v>38383</v>
      </c>
      <c r="U290" s="723">
        <v>3.8820999999999999</v>
      </c>
      <c r="V290" s="41">
        <v>38383</v>
      </c>
      <c r="W290" s="723">
        <v>2.8239999999999998</v>
      </c>
      <c r="X290" s="28">
        <v>38383</v>
      </c>
      <c r="Y290" s="723">
        <v>3.198</v>
      </c>
      <c r="Z290" s="28">
        <v>38383</v>
      </c>
      <c r="AA290" s="723">
        <v>3.58</v>
      </c>
      <c r="AB290" s="28">
        <v>38383</v>
      </c>
      <c r="AC290" s="723">
        <v>3.7530000000000001</v>
      </c>
      <c r="AD290" s="28">
        <v>38383</v>
      </c>
      <c r="AE290" s="358">
        <v>4.1260000000000003</v>
      </c>
    </row>
    <row r="291" spans="1:31">
      <c r="A291" s="28">
        <v>38384</v>
      </c>
      <c r="B291" s="28">
        <v>38384</v>
      </c>
      <c r="C291" s="723">
        <v>2.64</v>
      </c>
      <c r="D291" s="28">
        <v>38384</v>
      </c>
      <c r="E291" s="723">
        <v>2.9910000000000001</v>
      </c>
      <c r="F291" s="28">
        <v>38384</v>
      </c>
      <c r="G291" s="723">
        <v>3.3769999999999998</v>
      </c>
      <c r="H291" s="28">
        <v>38384</v>
      </c>
      <c r="I291" s="723">
        <v>3.5720000000000001</v>
      </c>
      <c r="J291" s="28">
        <v>38384</v>
      </c>
      <c r="K291" s="723">
        <v>3.8239999999999998</v>
      </c>
      <c r="L291" s="41">
        <v>38384</v>
      </c>
      <c r="M291" s="723">
        <v>2.6406999999999998</v>
      </c>
      <c r="N291" s="28">
        <v>38384</v>
      </c>
      <c r="O291" s="723">
        <v>2.9788000000000001</v>
      </c>
      <c r="P291" s="28">
        <v>38384</v>
      </c>
      <c r="Q291" s="723">
        <v>3.3875000000000002</v>
      </c>
      <c r="R291" s="28">
        <v>38384</v>
      </c>
      <c r="S291" s="723">
        <v>3.5436000000000001</v>
      </c>
      <c r="T291" s="28">
        <v>38384</v>
      </c>
      <c r="U291" s="723">
        <v>3.8687</v>
      </c>
      <c r="V291" s="41">
        <v>38384</v>
      </c>
      <c r="W291" s="723">
        <v>2.8220000000000001</v>
      </c>
      <c r="X291" s="28">
        <v>38384</v>
      </c>
      <c r="Y291" s="723">
        <v>3.1949999999999998</v>
      </c>
      <c r="Z291" s="28">
        <v>38384</v>
      </c>
      <c r="AA291" s="723">
        <v>3.5709999999999997</v>
      </c>
      <c r="AB291" s="28">
        <v>38384</v>
      </c>
      <c r="AC291" s="723">
        <v>3.74</v>
      </c>
      <c r="AD291" s="28">
        <v>38384</v>
      </c>
      <c r="AE291" s="358">
        <v>4.1150000000000002</v>
      </c>
    </row>
    <row r="292" spans="1:31">
      <c r="A292" s="28">
        <v>38385</v>
      </c>
      <c r="B292" s="28">
        <v>38385</v>
      </c>
      <c r="C292" s="723">
        <v>2.6536</v>
      </c>
      <c r="D292" s="28">
        <v>38385</v>
      </c>
      <c r="E292" s="723">
        <v>3.0057999999999998</v>
      </c>
      <c r="F292" s="28">
        <v>38385</v>
      </c>
      <c r="G292" s="723">
        <v>3.3902000000000001</v>
      </c>
      <c r="H292" s="28">
        <v>38385</v>
      </c>
      <c r="I292" s="723">
        <v>3.5840999999999998</v>
      </c>
      <c r="J292" s="28">
        <v>38385</v>
      </c>
      <c r="K292" s="723">
        <v>3.8277000000000001</v>
      </c>
      <c r="L292" s="41">
        <v>38385</v>
      </c>
      <c r="M292" s="723">
        <v>2.6573000000000002</v>
      </c>
      <c r="N292" s="28">
        <v>38385</v>
      </c>
      <c r="O292" s="723">
        <v>3.0013999999999998</v>
      </c>
      <c r="P292" s="28">
        <v>38385</v>
      </c>
      <c r="Q292" s="723">
        <v>3.4045000000000001</v>
      </c>
      <c r="R292" s="28">
        <v>38385</v>
      </c>
      <c r="S292" s="723">
        <v>3.5590000000000002</v>
      </c>
      <c r="T292" s="28">
        <v>38385</v>
      </c>
      <c r="U292" s="723">
        <v>3.8755999999999999</v>
      </c>
      <c r="V292" s="41">
        <v>38385</v>
      </c>
      <c r="W292" s="723">
        <v>2.8378000000000001</v>
      </c>
      <c r="X292" s="28">
        <v>38385</v>
      </c>
      <c r="Y292" s="723">
        <v>3.2126999999999999</v>
      </c>
      <c r="Z292" s="28">
        <v>38385</v>
      </c>
      <c r="AA292" s="723">
        <v>3.5874999999999999</v>
      </c>
      <c r="AB292" s="28">
        <v>38385</v>
      </c>
      <c r="AC292" s="723">
        <v>3.754</v>
      </c>
      <c r="AD292" s="28">
        <v>38385</v>
      </c>
      <c r="AE292" s="358">
        <v>4.12</v>
      </c>
    </row>
    <row r="293" spans="1:31">
      <c r="A293" s="28">
        <v>38386</v>
      </c>
      <c r="B293" s="28">
        <v>38386</v>
      </c>
      <c r="C293" s="723">
        <v>2.6766999999999999</v>
      </c>
      <c r="D293" s="28">
        <v>38386</v>
      </c>
      <c r="E293" s="723">
        <v>3.0304000000000002</v>
      </c>
      <c r="F293" s="28">
        <v>38386</v>
      </c>
      <c r="G293" s="723">
        <v>3.4056999999999999</v>
      </c>
      <c r="H293" s="28">
        <v>38386</v>
      </c>
      <c r="I293" s="723">
        <v>3.5971000000000002</v>
      </c>
      <c r="J293" s="28">
        <v>38386</v>
      </c>
      <c r="K293" s="723">
        <v>3.8361000000000001</v>
      </c>
      <c r="L293" s="41">
        <v>38386</v>
      </c>
      <c r="M293" s="723">
        <v>2.6816</v>
      </c>
      <c r="N293" s="28">
        <v>38386</v>
      </c>
      <c r="O293" s="723">
        <v>3.0246</v>
      </c>
      <c r="P293" s="28">
        <v>38386</v>
      </c>
      <c r="Q293" s="723">
        <v>3.4215</v>
      </c>
      <c r="R293" s="28">
        <v>38386</v>
      </c>
      <c r="S293" s="723">
        <v>3.5716000000000001</v>
      </c>
      <c r="T293" s="28">
        <v>38386</v>
      </c>
      <c r="U293" s="723">
        <v>3.8843999999999999</v>
      </c>
      <c r="V293" s="41">
        <v>38386</v>
      </c>
      <c r="W293" s="723">
        <v>2.863</v>
      </c>
      <c r="X293" s="28">
        <v>38386</v>
      </c>
      <c r="Y293" s="723">
        <v>3.2290000000000001</v>
      </c>
      <c r="Z293" s="28">
        <v>38386</v>
      </c>
      <c r="AA293" s="723">
        <v>3.5979999999999999</v>
      </c>
      <c r="AB293" s="28">
        <v>38386</v>
      </c>
      <c r="AC293" s="723">
        <v>3.7629999999999999</v>
      </c>
      <c r="AD293" s="28">
        <v>38386</v>
      </c>
      <c r="AE293" s="358">
        <v>4.1210000000000004</v>
      </c>
    </row>
    <row r="294" spans="1:31">
      <c r="A294" s="28">
        <v>38387</v>
      </c>
      <c r="B294" s="28">
        <v>38387</v>
      </c>
      <c r="C294" s="723">
        <v>2.6339999999999999</v>
      </c>
      <c r="D294" s="28">
        <v>38387</v>
      </c>
      <c r="E294" s="723">
        <v>2.9779999999999998</v>
      </c>
      <c r="F294" s="28">
        <v>38387</v>
      </c>
      <c r="G294" s="723">
        <v>3.34</v>
      </c>
      <c r="H294" s="28">
        <v>38387</v>
      </c>
      <c r="I294" s="723">
        <v>3.5270000000000001</v>
      </c>
      <c r="J294" s="28">
        <v>38387</v>
      </c>
      <c r="K294" s="723">
        <v>3.7530000000000001</v>
      </c>
      <c r="L294" s="41">
        <v>38387</v>
      </c>
      <c r="M294" s="723">
        <v>2.6454</v>
      </c>
      <c r="N294" s="28">
        <v>38387</v>
      </c>
      <c r="O294" s="723">
        <v>2.9765999999999999</v>
      </c>
      <c r="P294" s="28">
        <v>38387</v>
      </c>
      <c r="Q294" s="723">
        <v>3.3607</v>
      </c>
      <c r="R294" s="28">
        <v>38387</v>
      </c>
      <c r="S294" s="723">
        <v>3.5066000000000002</v>
      </c>
      <c r="T294" s="28">
        <v>38387</v>
      </c>
      <c r="U294" s="723">
        <v>3.8138999999999998</v>
      </c>
      <c r="V294" s="41">
        <v>38387</v>
      </c>
      <c r="W294" s="723">
        <v>2.827</v>
      </c>
      <c r="X294" s="28">
        <v>38387</v>
      </c>
      <c r="Y294" s="723">
        <v>3.1920000000000002</v>
      </c>
      <c r="Z294" s="28">
        <v>38387</v>
      </c>
      <c r="AA294" s="723">
        <v>3.548</v>
      </c>
      <c r="AB294" s="28">
        <v>38387</v>
      </c>
      <c r="AC294" s="723">
        <v>3.706</v>
      </c>
      <c r="AD294" s="28">
        <v>38387</v>
      </c>
      <c r="AE294" s="358">
        <v>4.0579999999999998</v>
      </c>
    </row>
    <row r="295" spans="1:31">
      <c r="A295" s="28">
        <v>38390</v>
      </c>
      <c r="B295" s="28">
        <v>38390</v>
      </c>
      <c r="C295" s="723">
        <v>2.6516999999999999</v>
      </c>
      <c r="D295" s="28">
        <v>38390</v>
      </c>
      <c r="E295" s="723">
        <v>2.9832999999999998</v>
      </c>
      <c r="F295" s="28">
        <v>38390</v>
      </c>
      <c r="G295" s="723">
        <v>3.3351999999999999</v>
      </c>
      <c r="H295" s="28">
        <v>38390</v>
      </c>
      <c r="I295" s="723">
        <v>3.5135999999999998</v>
      </c>
      <c r="J295" s="28">
        <v>38390</v>
      </c>
      <c r="K295" s="723">
        <v>3.7277</v>
      </c>
      <c r="L295" s="41">
        <v>38390</v>
      </c>
      <c r="M295" s="723">
        <v>2.66</v>
      </c>
      <c r="N295" s="28">
        <v>38390</v>
      </c>
      <c r="O295" s="723">
        <v>2.9807000000000001</v>
      </c>
      <c r="P295" s="28">
        <v>38390</v>
      </c>
      <c r="Q295" s="723">
        <v>3.3529</v>
      </c>
      <c r="R295" s="28">
        <v>38390</v>
      </c>
      <c r="S295" s="723">
        <v>3.4912000000000001</v>
      </c>
      <c r="T295" s="28">
        <v>38390</v>
      </c>
      <c r="U295" s="723">
        <v>3.7858000000000001</v>
      </c>
      <c r="V295" s="41">
        <v>38390</v>
      </c>
      <c r="W295" s="723">
        <v>2.8458000000000001</v>
      </c>
      <c r="X295" s="28">
        <v>38390</v>
      </c>
      <c r="Y295" s="723">
        <v>3.1974999999999998</v>
      </c>
      <c r="Z295" s="28">
        <v>38390</v>
      </c>
      <c r="AA295" s="723">
        <v>3.5409999999999999</v>
      </c>
      <c r="AB295" s="28">
        <v>38390</v>
      </c>
      <c r="AC295" s="723">
        <v>3.6917999999999997</v>
      </c>
      <c r="AD295" s="28">
        <v>38390</v>
      </c>
      <c r="AE295" s="358">
        <v>4.0338000000000003</v>
      </c>
    </row>
    <row r="296" spans="1:31">
      <c r="A296" s="28">
        <v>38391</v>
      </c>
      <c r="B296" s="28">
        <v>38391</v>
      </c>
      <c r="C296" s="723">
        <v>2.6539999999999999</v>
      </c>
      <c r="D296" s="28">
        <v>38391</v>
      </c>
      <c r="E296" s="723">
        <v>2.9750000000000001</v>
      </c>
      <c r="F296" s="28">
        <v>38391</v>
      </c>
      <c r="G296" s="723">
        <v>3.319</v>
      </c>
      <c r="H296" s="28">
        <v>38391</v>
      </c>
      <c r="I296" s="723">
        <v>3.4939999999999998</v>
      </c>
      <c r="J296" s="28">
        <v>38391</v>
      </c>
      <c r="K296" s="723">
        <v>3.7109999999999999</v>
      </c>
      <c r="L296" s="41">
        <v>38391</v>
      </c>
      <c r="M296" s="723">
        <v>2.6623999999999999</v>
      </c>
      <c r="N296" s="28">
        <v>38391</v>
      </c>
      <c r="O296" s="723">
        <v>2.9741999999999997</v>
      </c>
      <c r="P296" s="28">
        <v>38391</v>
      </c>
      <c r="Q296" s="723">
        <v>3.3384</v>
      </c>
      <c r="R296" s="28">
        <v>38391</v>
      </c>
      <c r="S296" s="723">
        <v>3.4750000000000001</v>
      </c>
      <c r="T296" s="28">
        <v>38391</v>
      </c>
      <c r="U296" s="723">
        <v>3.7654999999999998</v>
      </c>
      <c r="V296" s="41">
        <v>38391</v>
      </c>
      <c r="W296" s="723">
        <v>2.8420000000000001</v>
      </c>
      <c r="X296" s="28">
        <v>38391</v>
      </c>
      <c r="Y296" s="723">
        <v>3.1709999999999998</v>
      </c>
      <c r="Z296" s="28">
        <v>38391</v>
      </c>
      <c r="AA296" s="723">
        <v>3.51</v>
      </c>
      <c r="AB296" s="28">
        <v>38391</v>
      </c>
      <c r="AC296" s="723">
        <v>3.6619999999999999</v>
      </c>
      <c r="AD296" s="28">
        <v>38391</v>
      </c>
      <c r="AE296" s="358">
        <v>4.0069999999999997</v>
      </c>
    </row>
    <row r="297" spans="1:31">
      <c r="A297" s="28">
        <v>38392</v>
      </c>
      <c r="B297" s="28">
        <v>38392</v>
      </c>
      <c r="C297" s="723">
        <v>2.637</v>
      </c>
      <c r="D297" s="28">
        <v>38392</v>
      </c>
      <c r="E297" s="723">
        <v>2.9550000000000001</v>
      </c>
      <c r="F297" s="28">
        <v>38392</v>
      </c>
      <c r="G297" s="723">
        <v>3.3010000000000002</v>
      </c>
      <c r="H297" s="28">
        <v>38392</v>
      </c>
      <c r="I297" s="723">
        <v>3.4820000000000002</v>
      </c>
      <c r="J297" s="28">
        <v>38392</v>
      </c>
      <c r="K297" s="723">
        <v>3.6970000000000001</v>
      </c>
      <c r="L297" s="41">
        <v>38392</v>
      </c>
      <c r="M297" s="723">
        <v>2.6379999999999999</v>
      </c>
      <c r="N297" s="28">
        <v>38392</v>
      </c>
      <c r="O297" s="723">
        <v>2.9510000000000001</v>
      </c>
      <c r="P297" s="28">
        <v>38392</v>
      </c>
      <c r="Q297" s="723">
        <v>3.3193999999999999</v>
      </c>
      <c r="R297" s="28">
        <v>38392</v>
      </c>
      <c r="S297" s="723">
        <v>3.4580000000000002</v>
      </c>
      <c r="T297" s="28">
        <v>38392</v>
      </c>
      <c r="U297" s="723">
        <v>3.7496999999999998</v>
      </c>
      <c r="V297" s="41">
        <v>38392</v>
      </c>
      <c r="W297" s="723">
        <v>2.8182</v>
      </c>
      <c r="X297" s="28">
        <v>38392</v>
      </c>
      <c r="Y297" s="723">
        <v>3.1461000000000001</v>
      </c>
      <c r="Z297" s="28">
        <v>38392</v>
      </c>
      <c r="AA297" s="723">
        <v>3.492</v>
      </c>
      <c r="AB297" s="28">
        <v>38392</v>
      </c>
      <c r="AC297" s="723">
        <v>3.6448999999999998</v>
      </c>
      <c r="AD297" s="28">
        <v>38392</v>
      </c>
      <c r="AE297" s="358">
        <v>3.9957000000000003</v>
      </c>
    </row>
    <row r="298" spans="1:31">
      <c r="A298" s="28">
        <v>38393</v>
      </c>
      <c r="B298" s="28">
        <v>38393</v>
      </c>
      <c r="C298" s="723">
        <v>2.6080000000000001</v>
      </c>
      <c r="D298" s="28">
        <v>38393</v>
      </c>
      <c r="E298" s="723">
        <v>2.94</v>
      </c>
      <c r="F298" s="28">
        <v>38393</v>
      </c>
      <c r="G298" s="723">
        <v>3.2989999999999999</v>
      </c>
      <c r="H298" s="28">
        <v>38393</v>
      </c>
      <c r="I298" s="723">
        <v>3.4849999999999999</v>
      </c>
      <c r="J298" s="28">
        <v>38393</v>
      </c>
      <c r="K298" s="723">
        <v>3.706</v>
      </c>
      <c r="L298" s="41">
        <v>38393</v>
      </c>
      <c r="M298" s="723">
        <v>2.6147</v>
      </c>
      <c r="N298" s="28">
        <v>38393</v>
      </c>
      <c r="O298" s="723">
        <v>2.9346999999999999</v>
      </c>
      <c r="P298" s="28">
        <v>38393</v>
      </c>
      <c r="Q298" s="723">
        <v>3.3163</v>
      </c>
      <c r="R298" s="28">
        <v>38393</v>
      </c>
      <c r="S298" s="723">
        <v>3.4611999999999998</v>
      </c>
      <c r="T298" s="28">
        <v>38393</v>
      </c>
      <c r="U298" s="723">
        <v>3.7576000000000001</v>
      </c>
      <c r="V298" s="41">
        <v>38393</v>
      </c>
      <c r="W298" s="723">
        <v>2.794</v>
      </c>
      <c r="X298" s="28">
        <v>38393</v>
      </c>
      <c r="Y298" s="723">
        <v>3.137</v>
      </c>
      <c r="Z298" s="28">
        <v>38393</v>
      </c>
      <c r="AA298" s="723">
        <v>3.5</v>
      </c>
      <c r="AB298" s="28">
        <v>38393</v>
      </c>
      <c r="AC298" s="723">
        <v>3.6659999999999999</v>
      </c>
      <c r="AD298" s="28">
        <v>38393</v>
      </c>
      <c r="AE298" s="358">
        <v>4.0220000000000002</v>
      </c>
    </row>
    <row r="299" spans="1:31">
      <c r="A299" s="28">
        <v>38394</v>
      </c>
      <c r="B299" s="28">
        <v>38394</v>
      </c>
      <c r="C299" s="723">
        <v>2.6059999999999999</v>
      </c>
      <c r="D299" s="28">
        <v>38394</v>
      </c>
      <c r="E299" s="723">
        <v>2.9390000000000001</v>
      </c>
      <c r="F299" s="28">
        <v>38394</v>
      </c>
      <c r="G299" s="723">
        <v>3.3109999999999999</v>
      </c>
      <c r="H299" s="28">
        <v>38394</v>
      </c>
      <c r="I299" s="723">
        <v>3.4990000000000001</v>
      </c>
      <c r="J299" s="28">
        <v>38394</v>
      </c>
      <c r="K299" s="723">
        <v>3.73</v>
      </c>
      <c r="L299" s="41">
        <v>38394</v>
      </c>
      <c r="M299" s="723">
        <v>2.6147</v>
      </c>
      <c r="N299" s="28">
        <v>38394</v>
      </c>
      <c r="O299" s="723">
        <v>2.9378000000000002</v>
      </c>
      <c r="P299" s="28">
        <v>38394</v>
      </c>
      <c r="Q299" s="723">
        <v>3.3294999999999999</v>
      </c>
      <c r="R299" s="28">
        <v>38394</v>
      </c>
      <c r="S299" s="723">
        <v>3.4763999999999999</v>
      </c>
      <c r="T299" s="28">
        <v>38394</v>
      </c>
      <c r="U299" s="723">
        <v>3.7839</v>
      </c>
      <c r="V299" s="41">
        <v>38394</v>
      </c>
      <c r="W299" s="723">
        <v>2.79</v>
      </c>
      <c r="X299" s="28">
        <v>38394</v>
      </c>
      <c r="Y299" s="723">
        <v>3.1390000000000002</v>
      </c>
      <c r="Z299" s="28">
        <v>38394</v>
      </c>
      <c r="AA299" s="723">
        <v>3.5070000000000001</v>
      </c>
      <c r="AB299" s="28">
        <v>38394</v>
      </c>
      <c r="AC299" s="723">
        <v>3.6589999999999998</v>
      </c>
      <c r="AD299" s="28">
        <v>38394</v>
      </c>
      <c r="AE299" s="358">
        <v>4.0179999999999998</v>
      </c>
    </row>
    <row r="300" spans="1:31">
      <c r="A300" s="28">
        <v>38397</v>
      </c>
      <c r="B300" s="28">
        <v>38397</v>
      </c>
      <c r="C300" s="723">
        <v>2.63</v>
      </c>
      <c r="D300" s="28">
        <v>38397</v>
      </c>
      <c r="E300" s="723">
        <v>2.9659</v>
      </c>
      <c r="F300" s="28">
        <v>38397</v>
      </c>
      <c r="G300" s="723">
        <v>3.3391000000000002</v>
      </c>
      <c r="H300" s="28">
        <v>38397</v>
      </c>
      <c r="I300" s="723">
        <v>3.5209000000000001</v>
      </c>
      <c r="J300" s="28">
        <v>38397</v>
      </c>
      <c r="K300" s="723">
        <v>3.7593999999999999</v>
      </c>
      <c r="L300" s="41">
        <v>38397</v>
      </c>
      <c r="M300" s="723">
        <v>2.6345999999999998</v>
      </c>
      <c r="N300" s="28">
        <v>38397</v>
      </c>
      <c r="O300" s="723">
        <v>2.9656000000000002</v>
      </c>
      <c r="P300" s="28">
        <v>38397</v>
      </c>
      <c r="Q300" s="723">
        <v>3.3570000000000002</v>
      </c>
      <c r="R300" s="28">
        <v>38397</v>
      </c>
      <c r="S300" s="723">
        <v>3.5003000000000002</v>
      </c>
      <c r="T300" s="28">
        <v>38397</v>
      </c>
      <c r="U300" s="723">
        <v>3.8111999999999999</v>
      </c>
      <c r="V300" s="41">
        <v>38397</v>
      </c>
      <c r="W300" s="723">
        <v>2.8040000000000003</v>
      </c>
      <c r="X300" s="28">
        <v>38397</v>
      </c>
      <c r="Y300" s="723">
        <v>3.157</v>
      </c>
      <c r="Z300" s="28">
        <v>38397</v>
      </c>
      <c r="AA300" s="723">
        <v>3.532</v>
      </c>
      <c r="AB300" s="28">
        <v>38397</v>
      </c>
      <c r="AC300" s="723">
        <v>3.6840000000000002</v>
      </c>
      <c r="AD300" s="28">
        <v>38397</v>
      </c>
      <c r="AE300" s="358">
        <v>4.0490000000000004</v>
      </c>
    </row>
    <row r="301" spans="1:31">
      <c r="A301" s="28">
        <v>38398</v>
      </c>
      <c r="B301" s="28">
        <v>38398</v>
      </c>
      <c r="C301" s="723">
        <v>2.6720000000000002</v>
      </c>
      <c r="D301" s="28">
        <v>38398</v>
      </c>
      <c r="E301" s="723">
        <v>2.9980000000000002</v>
      </c>
      <c r="F301" s="28">
        <v>38398</v>
      </c>
      <c r="G301" s="723">
        <v>3.3609999999999998</v>
      </c>
      <c r="H301" s="28">
        <v>38398</v>
      </c>
      <c r="I301" s="723">
        <v>3.544</v>
      </c>
      <c r="J301" s="28">
        <v>38398</v>
      </c>
      <c r="K301" s="723">
        <v>3.7810000000000001</v>
      </c>
      <c r="L301" s="41">
        <v>38398</v>
      </c>
      <c r="M301" s="723">
        <v>2.6659999999999999</v>
      </c>
      <c r="N301" s="28">
        <v>38398</v>
      </c>
      <c r="O301" s="723">
        <v>2.9984000000000002</v>
      </c>
      <c r="P301" s="28">
        <v>38398</v>
      </c>
      <c r="Q301" s="723">
        <v>3.3843000000000001</v>
      </c>
      <c r="R301" s="28">
        <v>38398</v>
      </c>
      <c r="S301" s="723">
        <v>3.5249999999999999</v>
      </c>
      <c r="T301" s="28">
        <v>38398</v>
      </c>
      <c r="U301" s="723">
        <v>3.8330000000000002</v>
      </c>
      <c r="V301" s="41">
        <v>38398</v>
      </c>
      <c r="W301" s="723">
        <v>2.8372999999999999</v>
      </c>
      <c r="X301" s="28">
        <v>38398</v>
      </c>
      <c r="Y301" s="723">
        <v>3.1935000000000002</v>
      </c>
      <c r="Z301" s="28">
        <v>38398</v>
      </c>
      <c r="AA301" s="723">
        <v>3.5592999999999999</v>
      </c>
      <c r="AB301" s="28">
        <v>38398</v>
      </c>
      <c r="AC301" s="723">
        <v>3.7086999999999999</v>
      </c>
      <c r="AD301" s="28">
        <v>38398</v>
      </c>
      <c r="AE301" s="358">
        <v>4.0735000000000001</v>
      </c>
    </row>
    <row r="302" spans="1:31">
      <c r="A302" s="28">
        <v>38399</v>
      </c>
      <c r="B302" s="28">
        <v>38399</v>
      </c>
      <c r="C302" s="723">
        <v>2.6850000000000001</v>
      </c>
      <c r="D302" s="28">
        <v>38399</v>
      </c>
      <c r="E302" s="723">
        <v>3.0249999999999999</v>
      </c>
      <c r="F302" s="28">
        <v>38399</v>
      </c>
      <c r="G302" s="723">
        <v>3.3970000000000002</v>
      </c>
      <c r="H302" s="28">
        <v>38399</v>
      </c>
      <c r="I302" s="723">
        <v>3.58</v>
      </c>
      <c r="J302" s="28">
        <v>38399</v>
      </c>
      <c r="K302" s="723">
        <v>3.819</v>
      </c>
      <c r="L302" s="41">
        <v>38399</v>
      </c>
      <c r="M302" s="723">
        <v>2.6766999999999999</v>
      </c>
      <c r="N302" s="28">
        <v>38399</v>
      </c>
      <c r="O302" s="723">
        <v>3.0177999999999998</v>
      </c>
      <c r="P302" s="28">
        <v>38399</v>
      </c>
      <c r="Q302" s="723">
        <v>3.4152</v>
      </c>
      <c r="R302" s="28">
        <v>38399</v>
      </c>
      <c r="S302" s="723">
        <v>3.5611000000000002</v>
      </c>
      <c r="T302" s="28">
        <v>38399</v>
      </c>
      <c r="U302" s="723">
        <v>3.8702999999999999</v>
      </c>
      <c r="V302" s="41">
        <v>38399</v>
      </c>
      <c r="W302" s="723">
        <v>2.855</v>
      </c>
      <c r="X302" s="28">
        <v>38399</v>
      </c>
      <c r="Y302" s="723">
        <v>3.22</v>
      </c>
      <c r="Z302" s="28">
        <v>38399</v>
      </c>
      <c r="AA302" s="723">
        <v>3.5859999999999999</v>
      </c>
      <c r="AB302" s="28">
        <v>38399</v>
      </c>
      <c r="AC302" s="723">
        <v>3.738</v>
      </c>
      <c r="AD302" s="28">
        <v>38399</v>
      </c>
      <c r="AE302" s="358">
        <v>4.1040000000000001</v>
      </c>
    </row>
    <row r="303" spans="1:31">
      <c r="A303" s="28">
        <v>38400</v>
      </c>
      <c r="B303" s="28">
        <v>38400</v>
      </c>
      <c r="C303" s="723">
        <v>2.6962999999999999</v>
      </c>
      <c r="D303" s="28">
        <v>38400</v>
      </c>
      <c r="E303" s="723">
        <v>3.0386000000000002</v>
      </c>
      <c r="F303" s="28">
        <v>38400</v>
      </c>
      <c r="G303" s="723">
        <v>3.4180000000000001</v>
      </c>
      <c r="H303" s="28">
        <v>38400</v>
      </c>
      <c r="I303" s="723">
        <v>3.6021000000000001</v>
      </c>
      <c r="J303" s="28">
        <v>38400</v>
      </c>
      <c r="K303" s="723">
        <v>3.8431999999999999</v>
      </c>
      <c r="L303" s="41">
        <v>38400</v>
      </c>
      <c r="M303" s="723">
        <v>2.6926999999999999</v>
      </c>
      <c r="N303" s="28">
        <v>38400</v>
      </c>
      <c r="O303" s="723">
        <v>3.0402</v>
      </c>
      <c r="P303" s="28">
        <v>38400</v>
      </c>
      <c r="Q303" s="723">
        <v>3.4434</v>
      </c>
      <c r="R303" s="28">
        <v>38400</v>
      </c>
      <c r="S303" s="723">
        <v>3.5869999999999997</v>
      </c>
      <c r="T303" s="28">
        <v>38400</v>
      </c>
      <c r="U303" s="723">
        <v>3.8973</v>
      </c>
      <c r="V303" s="41">
        <v>38400</v>
      </c>
      <c r="W303" s="723">
        <v>2.871</v>
      </c>
      <c r="X303" s="28">
        <v>38400</v>
      </c>
      <c r="Y303" s="723">
        <v>3.2391000000000001</v>
      </c>
      <c r="Z303" s="28">
        <v>38400</v>
      </c>
      <c r="AA303" s="723">
        <v>3.6126</v>
      </c>
      <c r="AB303" s="28">
        <v>38400</v>
      </c>
      <c r="AC303" s="723">
        <v>3.7660999999999998</v>
      </c>
      <c r="AD303" s="28">
        <v>38400</v>
      </c>
      <c r="AE303" s="358">
        <v>4.1295000000000002</v>
      </c>
    </row>
    <row r="304" spans="1:31">
      <c r="A304" s="28">
        <v>38401</v>
      </c>
      <c r="B304" s="28">
        <v>38401</v>
      </c>
      <c r="C304" s="723">
        <v>2.75</v>
      </c>
      <c r="D304" s="28">
        <v>38401</v>
      </c>
      <c r="E304" s="723">
        <v>3.125</v>
      </c>
      <c r="F304" s="28">
        <v>38401</v>
      </c>
      <c r="G304" s="723">
        <v>3.512</v>
      </c>
      <c r="H304" s="28">
        <v>38401</v>
      </c>
      <c r="I304" s="723">
        <v>3.694</v>
      </c>
      <c r="J304" s="28">
        <v>38401</v>
      </c>
      <c r="K304" s="723">
        <v>3.9510000000000001</v>
      </c>
      <c r="L304" s="41">
        <v>38401</v>
      </c>
      <c r="M304" s="723">
        <v>2.7502</v>
      </c>
      <c r="N304" s="28">
        <v>38401</v>
      </c>
      <c r="O304" s="723">
        <v>3.1183999999999998</v>
      </c>
      <c r="P304" s="28">
        <v>38401</v>
      </c>
      <c r="Q304" s="723">
        <v>3.5319000000000003</v>
      </c>
      <c r="R304" s="28">
        <v>38401</v>
      </c>
      <c r="S304" s="723">
        <v>3.6787999999999998</v>
      </c>
      <c r="T304" s="28">
        <v>38401</v>
      </c>
      <c r="U304" s="723">
        <v>3.9948999999999999</v>
      </c>
      <c r="V304" s="41">
        <v>38401</v>
      </c>
      <c r="W304" s="723">
        <v>2.9239999999999999</v>
      </c>
      <c r="X304" s="28">
        <v>38401</v>
      </c>
      <c r="Y304" s="723">
        <v>3.3109999999999999</v>
      </c>
      <c r="Z304" s="28">
        <v>38401</v>
      </c>
      <c r="AA304" s="723">
        <v>3.6920000000000002</v>
      </c>
      <c r="AB304" s="28">
        <v>38401</v>
      </c>
      <c r="AC304" s="723">
        <v>3.851</v>
      </c>
      <c r="AD304" s="28">
        <v>38401</v>
      </c>
      <c r="AE304" s="358">
        <v>4.218</v>
      </c>
    </row>
    <row r="305" spans="1:31">
      <c r="A305" s="28">
        <v>38404</v>
      </c>
      <c r="B305" s="28">
        <v>38404</v>
      </c>
      <c r="C305" s="723">
        <v>2.7749999999999999</v>
      </c>
      <c r="D305" s="28">
        <v>38404</v>
      </c>
      <c r="E305" s="723">
        <v>3.1577999999999999</v>
      </c>
      <c r="F305" s="28">
        <v>38404</v>
      </c>
      <c r="G305" s="723">
        <v>3.5470999999999999</v>
      </c>
      <c r="H305" s="28">
        <v>38404</v>
      </c>
      <c r="I305" s="723">
        <v>3.7309999999999999</v>
      </c>
      <c r="J305" s="28">
        <v>38404</v>
      </c>
      <c r="K305" s="723">
        <v>3.9845000000000002</v>
      </c>
      <c r="L305" s="41">
        <v>38404</v>
      </c>
      <c r="M305" s="723">
        <v>2.7761</v>
      </c>
      <c r="N305" s="28">
        <v>38404</v>
      </c>
      <c r="O305" s="723">
        <v>3.1488999999999998</v>
      </c>
      <c r="P305" s="28">
        <v>38404</v>
      </c>
      <c r="Q305" s="723">
        <v>3.5657000000000001</v>
      </c>
      <c r="R305" s="28">
        <v>38404</v>
      </c>
      <c r="S305" s="723">
        <v>3.7155</v>
      </c>
      <c r="T305" s="28">
        <v>38404</v>
      </c>
      <c r="U305" s="723">
        <v>4.0275999999999996</v>
      </c>
      <c r="V305" s="41">
        <v>38404</v>
      </c>
      <c r="W305" s="723">
        <v>2.94</v>
      </c>
      <c r="X305" s="28">
        <v>38404</v>
      </c>
      <c r="Y305" s="723">
        <v>3.34</v>
      </c>
      <c r="Z305" s="28">
        <v>38404</v>
      </c>
      <c r="AA305" s="723">
        <v>3.72</v>
      </c>
      <c r="AB305" s="28">
        <v>38404</v>
      </c>
      <c r="AC305" s="723">
        <v>3.8839999999999999</v>
      </c>
      <c r="AD305" s="28">
        <v>38404</v>
      </c>
      <c r="AE305" s="358">
        <v>4.26</v>
      </c>
    </row>
    <row r="306" spans="1:31">
      <c r="A306" s="28">
        <v>38405</v>
      </c>
      <c r="B306" s="28">
        <v>38405</v>
      </c>
      <c r="C306" s="723">
        <v>2.7614000000000001</v>
      </c>
      <c r="D306" s="28">
        <v>38405</v>
      </c>
      <c r="E306" s="723">
        <v>3.1446000000000001</v>
      </c>
      <c r="F306" s="28">
        <v>38405</v>
      </c>
      <c r="G306" s="723">
        <v>3.5407999999999999</v>
      </c>
      <c r="H306" s="28">
        <v>38405</v>
      </c>
      <c r="I306" s="723">
        <v>3.7258</v>
      </c>
      <c r="J306" s="28">
        <v>38405</v>
      </c>
      <c r="K306" s="723">
        <v>3.9756</v>
      </c>
      <c r="L306" s="41">
        <v>38405</v>
      </c>
      <c r="M306" s="723">
        <v>2.7595999999999998</v>
      </c>
      <c r="N306" s="28">
        <v>38405</v>
      </c>
      <c r="O306" s="723">
        <v>3.1371000000000002</v>
      </c>
      <c r="P306" s="28">
        <v>38405</v>
      </c>
      <c r="Q306" s="723">
        <v>3.5605000000000002</v>
      </c>
      <c r="R306" s="28">
        <v>38405</v>
      </c>
      <c r="S306" s="723">
        <v>3.7121</v>
      </c>
      <c r="T306" s="28">
        <v>38405</v>
      </c>
      <c r="U306" s="723">
        <v>4.0239000000000003</v>
      </c>
      <c r="V306" s="41">
        <v>38405</v>
      </c>
      <c r="W306" s="723">
        <v>2.93</v>
      </c>
      <c r="X306" s="28">
        <v>38405</v>
      </c>
      <c r="Y306" s="723">
        <v>3.2989999999999999</v>
      </c>
      <c r="Z306" s="28">
        <v>38405</v>
      </c>
      <c r="AA306" s="723">
        <v>3.7229999999999999</v>
      </c>
      <c r="AB306" s="28">
        <v>38405</v>
      </c>
      <c r="AC306" s="723">
        <v>3.92</v>
      </c>
      <c r="AD306" s="28">
        <v>38405</v>
      </c>
      <c r="AE306" s="358">
        <v>4.2379999999999995</v>
      </c>
    </row>
    <row r="307" spans="1:31">
      <c r="A307" s="28">
        <v>38406</v>
      </c>
      <c r="B307" s="28">
        <v>38406</v>
      </c>
      <c r="C307" s="723">
        <v>2.7410000000000001</v>
      </c>
      <c r="D307" s="28">
        <v>38406</v>
      </c>
      <c r="E307" s="723">
        <v>3.129</v>
      </c>
      <c r="F307" s="28">
        <v>38406</v>
      </c>
      <c r="G307" s="723">
        <v>3.53</v>
      </c>
      <c r="H307" s="28">
        <v>38406</v>
      </c>
      <c r="I307" s="723">
        <v>3.722</v>
      </c>
      <c r="J307" s="28">
        <v>38406</v>
      </c>
      <c r="K307" s="723">
        <v>3.98</v>
      </c>
      <c r="L307" s="41">
        <v>38406</v>
      </c>
      <c r="M307" s="723">
        <v>2.7504999999999997</v>
      </c>
      <c r="N307" s="28">
        <v>38406</v>
      </c>
      <c r="O307" s="723">
        <v>3.1252</v>
      </c>
      <c r="P307" s="28">
        <v>38406</v>
      </c>
      <c r="Q307" s="723">
        <v>3.5545999999999998</v>
      </c>
      <c r="R307" s="28">
        <v>38406</v>
      </c>
      <c r="S307" s="723">
        <v>3.7117</v>
      </c>
      <c r="T307" s="28">
        <v>38406</v>
      </c>
      <c r="U307" s="723">
        <v>4.0305999999999997</v>
      </c>
      <c r="V307" s="41">
        <v>38406</v>
      </c>
      <c r="W307" s="723">
        <v>2.9210000000000003</v>
      </c>
      <c r="X307" s="28">
        <v>38406</v>
      </c>
      <c r="Y307" s="723">
        <v>3.3130000000000002</v>
      </c>
      <c r="Z307" s="28">
        <v>38406</v>
      </c>
      <c r="AA307" s="723">
        <v>3.7109999999999999</v>
      </c>
      <c r="AB307" s="28">
        <v>38406</v>
      </c>
      <c r="AC307" s="723">
        <v>3.8740000000000001</v>
      </c>
      <c r="AD307" s="28">
        <v>38406</v>
      </c>
      <c r="AE307" s="358">
        <v>4.2640000000000002</v>
      </c>
    </row>
    <row r="308" spans="1:31">
      <c r="A308" s="28">
        <v>38407</v>
      </c>
      <c r="B308" s="28">
        <v>38407</v>
      </c>
      <c r="C308" s="723">
        <v>2.7679999999999998</v>
      </c>
      <c r="D308" s="28">
        <v>38407</v>
      </c>
      <c r="E308" s="723">
        <v>3.161</v>
      </c>
      <c r="F308" s="28">
        <v>38407</v>
      </c>
      <c r="G308" s="723">
        <v>3.569</v>
      </c>
      <c r="H308" s="28">
        <v>38407</v>
      </c>
      <c r="I308" s="723">
        <v>3.7650000000000001</v>
      </c>
      <c r="J308" s="28">
        <v>38407</v>
      </c>
      <c r="K308" s="723">
        <v>4.016</v>
      </c>
      <c r="L308" s="41">
        <v>38407</v>
      </c>
      <c r="M308" s="723">
        <v>2.766</v>
      </c>
      <c r="N308" s="28">
        <v>38407</v>
      </c>
      <c r="O308" s="723">
        <v>3.1478000000000002</v>
      </c>
      <c r="P308" s="28">
        <v>38407</v>
      </c>
      <c r="Q308" s="723">
        <v>3.5807000000000002</v>
      </c>
      <c r="R308" s="28">
        <v>38407</v>
      </c>
      <c r="S308" s="723">
        <v>3.7404000000000002</v>
      </c>
      <c r="T308" s="28">
        <v>38407</v>
      </c>
      <c r="U308" s="723">
        <v>4.0560999999999998</v>
      </c>
      <c r="V308" s="41">
        <v>38407</v>
      </c>
      <c r="W308" s="723">
        <v>2.9390000000000001</v>
      </c>
      <c r="X308" s="28">
        <v>38407</v>
      </c>
      <c r="Y308" s="723">
        <v>3.3380000000000001</v>
      </c>
      <c r="Z308" s="28">
        <v>38407</v>
      </c>
      <c r="AA308" s="723">
        <v>3.7330000000000001</v>
      </c>
      <c r="AB308" s="28">
        <v>38407</v>
      </c>
      <c r="AC308" s="723">
        <v>3.9119999999999999</v>
      </c>
      <c r="AD308" s="28">
        <v>38407</v>
      </c>
      <c r="AE308" s="358">
        <v>4.3029999999999999</v>
      </c>
    </row>
    <row r="309" spans="1:31">
      <c r="A309" s="28">
        <v>38408</v>
      </c>
      <c r="B309" s="28">
        <v>38408</v>
      </c>
      <c r="C309" s="723">
        <v>2.7690000000000001</v>
      </c>
      <c r="D309" s="28">
        <v>38408</v>
      </c>
      <c r="E309" s="723">
        <v>3.153</v>
      </c>
      <c r="F309" s="28">
        <v>38408</v>
      </c>
      <c r="G309" s="723">
        <v>3.5529999999999999</v>
      </c>
      <c r="H309" s="28">
        <v>38408</v>
      </c>
      <c r="I309" s="723">
        <v>3.7429999999999999</v>
      </c>
      <c r="J309" s="28">
        <v>38408</v>
      </c>
      <c r="K309" s="723">
        <v>3.9910000000000001</v>
      </c>
      <c r="L309" s="41">
        <v>38408</v>
      </c>
      <c r="M309" s="723">
        <v>2.766</v>
      </c>
      <c r="N309" s="28">
        <v>38408</v>
      </c>
      <c r="O309" s="723">
        <v>3.1425000000000001</v>
      </c>
      <c r="P309" s="28">
        <v>38408</v>
      </c>
      <c r="Q309" s="723">
        <v>3.5699000000000001</v>
      </c>
      <c r="R309" s="28">
        <v>38408</v>
      </c>
      <c r="S309" s="723">
        <v>3.7263999999999999</v>
      </c>
      <c r="T309" s="28">
        <v>38408</v>
      </c>
      <c r="U309" s="723">
        <v>4.0373999999999999</v>
      </c>
      <c r="V309" s="41">
        <v>38408</v>
      </c>
      <c r="W309" s="723">
        <v>2.9420000000000002</v>
      </c>
      <c r="X309" s="28">
        <v>38408</v>
      </c>
      <c r="Y309" s="723">
        <v>3.33</v>
      </c>
      <c r="Z309" s="28">
        <v>38408</v>
      </c>
      <c r="AA309" s="723">
        <v>3.7069999999999999</v>
      </c>
      <c r="AB309" s="28">
        <v>38408</v>
      </c>
      <c r="AC309" s="723">
        <v>3.8839999999999999</v>
      </c>
      <c r="AD309" s="28">
        <v>38408</v>
      </c>
      <c r="AE309" s="358">
        <v>4.2590000000000003</v>
      </c>
    </row>
    <row r="310" spans="1:31">
      <c r="A310" s="28">
        <v>38411</v>
      </c>
      <c r="B310" s="28">
        <v>38411</v>
      </c>
      <c r="C310" s="723">
        <v>2.762</v>
      </c>
      <c r="D310" s="28">
        <v>38411</v>
      </c>
      <c r="E310" s="723">
        <v>3.145</v>
      </c>
      <c r="F310" s="28">
        <v>38411</v>
      </c>
      <c r="G310" s="723">
        <v>3.5489999999999999</v>
      </c>
      <c r="H310" s="28">
        <v>38411</v>
      </c>
      <c r="I310" s="723">
        <v>3.7439999999999998</v>
      </c>
      <c r="J310" s="28">
        <v>38411</v>
      </c>
      <c r="K310" s="723">
        <v>3.9939999999999998</v>
      </c>
      <c r="L310" s="41">
        <v>38411</v>
      </c>
      <c r="M310" s="723">
        <v>2.7602000000000002</v>
      </c>
      <c r="N310" s="28">
        <v>38411</v>
      </c>
      <c r="O310" s="723">
        <v>3.1440000000000001</v>
      </c>
      <c r="P310" s="28">
        <v>38411</v>
      </c>
      <c r="Q310" s="723">
        <v>3.5733999999999999</v>
      </c>
      <c r="R310" s="28">
        <v>38411</v>
      </c>
      <c r="S310" s="723">
        <v>3.7298999999999998</v>
      </c>
      <c r="T310" s="28">
        <v>38411</v>
      </c>
      <c r="U310" s="723">
        <v>4.0270000000000001</v>
      </c>
      <c r="V310" s="41">
        <v>38411</v>
      </c>
      <c r="W310" s="723">
        <v>2.9370000000000003</v>
      </c>
      <c r="X310" s="28">
        <v>38411</v>
      </c>
      <c r="Y310" s="723">
        <v>3.3340000000000001</v>
      </c>
      <c r="Z310" s="28">
        <v>38411</v>
      </c>
      <c r="AA310" s="723">
        <v>3.714</v>
      </c>
      <c r="AB310" s="28">
        <v>38411</v>
      </c>
      <c r="AC310" s="723">
        <v>3.89</v>
      </c>
      <c r="AD310" s="28">
        <v>38411</v>
      </c>
      <c r="AE310" s="358">
        <v>4.2629999999999999</v>
      </c>
    </row>
    <row r="311" spans="1:31">
      <c r="A311" s="28">
        <v>38412</v>
      </c>
      <c r="B311" s="28">
        <v>38412</v>
      </c>
      <c r="C311" s="723">
        <v>2.7679999999999998</v>
      </c>
      <c r="D311" s="28">
        <v>38412</v>
      </c>
      <c r="E311" s="723">
        <v>3.1669999999999998</v>
      </c>
      <c r="F311" s="28">
        <v>38412</v>
      </c>
      <c r="G311" s="723">
        <v>3.5760000000000001</v>
      </c>
      <c r="H311" s="28">
        <v>38412</v>
      </c>
      <c r="I311" s="723">
        <v>3.7669999999999999</v>
      </c>
      <c r="J311" s="28">
        <v>38412</v>
      </c>
      <c r="K311" s="723">
        <v>4.0259999999999998</v>
      </c>
      <c r="L311" s="41">
        <v>38412</v>
      </c>
      <c r="M311" s="723">
        <v>2.7603999999999997</v>
      </c>
      <c r="N311" s="28">
        <v>38412</v>
      </c>
      <c r="O311" s="723">
        <v>3.1535000000000002</v>
      </c>
      <c r="P311" s="28">
        <v>38412</v>
      </c>
      <c r="Q311" s="723">
        <v>3.5920000000000001</v>
      </c>
      <c r="R311" s="28">
        <v>38412</v>
      </c>
      <c r="S311" s="723">
        <v>3.7522000000000002</v>
      </c>
      <c r="T311" s="28">
        <v>38412</v>
      </c>
      <c r="U311" s="723">
        <v>4.0644999999999998</v>
      </c>
      <c r="V311" s="41">
        <v>38412</v>
      </c>
      <c r="W311" s="723">
        <v>2.9336000000000002</v>
      </c>
      <c r="X311" s="28">
        <v>38412</v>
      </c>
      <c r="Y311" s="723">
        <v>3.3403999999999998</v>
      </c>
      <c r="Z311" s="28">
        <v>38412</v>
      </c>
      <c r="AA311" s="723">
        <v>3.7294</v>
      </c>
      <c r="AB311" s="28">
        <v>38412</v>
      </c>
      <c r="AC311" s="723">
        <v>3.9178999999999999</v>
      </c>
      <c r="AD311" s="28">
        <v>38412</v>
      </c>
      <c r="AE311" s="358">
        <v>4.2706</v>
      </c>
    </row>
    <row r="312" spans="1:31">
      <c r="A312" s="28">
        <v>38413</v>
      </c>
      <c r="B312" s="28">
        <v>38413</v>
      </c>
      <c r="C312" s="723">
        <v>2.7850000000000001</v>
      </c>
      <c r="D312" s="28">
        <v>38413</v>
      </c>
      <c r="E312" s="723">
        <v>3.1930000000000001</v>
      </c>
      <c r="F312" s="28">
        <v>38413</v>
      </c>
      <c r="G312" s="723">
        <v>3.6120000000000001</v>
      </c>
      <c r="H312" s="28">
        <v>38413</v>
      </c>
      <c r="I312" s="723">
        <v>3.8090000000000002</v>
      </c>
      <c r="J312" s="28">
        <v>38413</v>
      </c>
      <c r="K312" s="723">
        <v>4.07</v>
      </c>
      <c r="L312" s="41">
        <v>38413</v>
      </c>
      <c r="M312" s="723">
        <v>2.7751999999999999</v>
      </c>
      <c r="N312" s="28">
        <v>38413</v>
      </c>
      <c r="O312" s="723">
        <v>3.1812</v>
      </c>
      <c r="P312" s="28">
        <v>38413</v>
      </c>
      <c r="Q312" s="723">
        <v>3.6318999999999999</v>
      </c>
      <c r="R312" s="28">
        <v>38413</v>
      </c>
      <c r="S312" s="723">
        <v>3.7948</v>
      </c>
      <c r="T312" s="28">
        <v>38413</v>
      </c>
      <c r="U312" s="723">
        <v>4.1154999999999999</v>
      </c>
      <c r="V312" s="41">
        <v>38413</v>
      </c>
      <c r="W312" s="723">
        <v>2.9550000000000001</v>
      </c>
      <c r="X312" s="28">
        <v>38413</v>
      </c>
      <c r="Y312" s="723">
        <v>3.3609999999999998</v>
      </c>
      <c r="Z312" s="28">
        <v>38413</v>
      </c>
      <c r="AA312" s="723">
        <v>3.758</v>
      </c>
      <c r="AB312" s="28">
        <v>38413</v>
      </c>
      <c r="AC312" s="723">
        <v>3.9409999999999998</v>
      </c>
      <c r="AD312" s="28">
        <v>38413</v>
      </c>
      <c r="AE312" s="358">
        <v>4.3319999999999999</v>
      </c>
    </row>
    <row r="313" spans="1:31">
      <c r="A313" s="28">
        <v>38414</v>
      </c>
      <c r="B313" s="28">
        <v>38414</v>
      </c>
      <c r="C313" s="723">
        <v>2.7618999999999998</v>
      </c>
      <c r="D313" s="28">
        <v>38414</v>
      </c>
      <c r="E313" s="723">
        <v>3.1671999999999998</v>
      </c>
      <c r="F313" s="28">
        <v>38414</v>
      </c>
      <c r="G313" s="723">
        <v>3.5943000000000001</v>
      </c>
      <c r="H313" s="28">
        <v>38414</v>
      </c>
      <c r="I313" s="723">
        <v>3.7907999999999999</v>
      </c>
      <c r="J313" s="28">
        <v>38414</v>
      </c>
      <c r="K313" s="723">
        <v>4.0590999999999999</v>
      </c>
      <c r="L313" s="41">
        <v>38414</v>
      </c>
      <c r="M313" s="723">
        <v>2.7519999999999998</v>
      </c>
      <c r="N313" s="28">
        <v>38414</v>
      </c>
      <c r="O313" s="723">
        <v>3.1536</v>
      </c>
      <c r="P313" s="28">
        <v>38414</v>
      </c>
      <c r="Q313" s="723">
        <v>3.6132999999999997</v>
      </c>
      <c r="R313" s="28">
        <v>38414</v>
      </c>
      <c r="S313" s="723">
        <v>3.7877000000000001</v>
      </c>
      <c r="T313" s="28">
        <v>38414</v>
      </c>
      <c r="U313" s="723">
        <v>4.1032999999999999</v>
      </c>
      <c r="V313" s="41">
        <v>38414</v>
      </c>
      <c r="W313" s="723">
        <v>2.93</v>
      </c>
      <c r="X313" s="28">
        <v>38414</v>
      </c>
      <c r="Y313" s="723">
        <v>3.3420000000000001</v>
      </c>
      <c r="Z313" s="28">
        <v>38414</v>
      </c>
      <c r="AA313" s="723">
        <v>3.7439999999999998</v>
      </c>
      <c r="AB313" s="28">
        <v>38414</v>
      </c>
      <c r="AC313" s="723">
        <v>3.9290000000000003</v>
      </c>
      <c r="AD313" s="28">
        <v>38414</v>
      </c>
      <c r="AE313" s="358">
        <v>4.3209999999999997</v>
      </c>
    </row>
    <row r="314" spans="1:31">
      <c r="A314" s="28">
        <v>38415</v>
      </c>
      <c r="B314" s="28">
        <v>38415</v>
      </c>
      <c r="C314" s="723">
        <v>2.7119999999999997</v>
      </c>
      <c r="D314" s="28">
        <v>38415</v>
      </c>
      <c r="E314" s="723">
        <v>3.1017000000000001</v>
      </c>
      <c r="F314" s="28">
        <v>38415</v>
      </c>
      <c r="G314" s="723">
        <v>3.5291999999999999</v>
      </c>
      <c r="H314" s="28">
        <v>38415</v>
      </c>
      <c r="I314" s="723">
        <v>3.7282999999999999</v>
      </c>
      <c r="J314" s="28">
        <v>38415</v>
      </c>
      <c r="K314" s="723">
        <v>3.99</v>
      </c>
      <c r="L314" s="41">
        <v>38415</v>
      </c>
      <c r="M314" s="723">
        <v>2.6999</v>
      </c>
      <c r="N314" s="28">
        <v>38415</v>
      </c>
      <c r="O314" s="723">
        <v>3.0848</v>
      </c>
      <c r="P314" s="28">
        <v>38415</v>
      </c>
      <c r="Q314" s="723">
        <v>3.5468000000000002</v>
      </c>
      <c r="R314" s="28">
        <v>38415</v>
      </c>
      <c r="S314" s="723">
        <v>3.7255000000000003</v>
      </c>
      <c r="T314" s="28">
        <v>38415</v>
      </c>
      <c r="U314" s="723">
        <v>4.0303000000000004</v>
      </c>
      <c r="V314" s="41">
        <v>38415</v>
      </c>
      <c r="W314" s="723">
        <v>2.89</v>
      </c>
      <c r="X314" s="28">
        <v>38415</v>
      </c>
      <c r="Y314" s="723">
        <v>3.2810000000000001</v>
      </c>
      <c r="Z314" s="28">
        <v>38415</v>
      </c>
      <c r="AA314" s="723">
        <v>3.6870000000000003</v>
      </c>
      <c r="AB314" s="28">
        <v>38415</v>
      </c>
      <c r="AC314" s="723">
        <v>3.8740000000000001</v>
      </c>
      <c r="AD314" s="28">
        <v>38415</v>
      </c>
      <c r="AE314" s="358">
        <v>4.258</v>
      </c>
    </row>
    <row r="315" spans="1:31">
      <c r="A315" s="28">
        <v>38418</v>
      </c>
      <c r="B315" s="28">
        <v>38418</v>
      </c>
      <c r="C315" s="723">
        <v>2.6818</v>
      </c>
      <c r="D315" s="28">
        <v>38418</v>
      </c>
      <c r="E315" s="723">
        <v>3.0716999999999999</v>
      </c>
      <c r="F315" s="28">
        <v>38418</v>
      </c>
      <c r="G315" s="723">
        <v>3.5041000000000002</v>
      </c>
      <c r="H315" s="28">
        <v>38418</v>
      </c>
      <c r="I315" s="723">
        <v>3.7098</v>
      </c>
      <c r="J315" s="28">
        <v>38418</v>
      </c>
      <c r="K315" s="723">
        <v>3.9725000000000001</v>
      </c>
      <c r="L315" s="41">
        <v>38418</v>
      </c>
      <c r="M315" s="723">
        <v>2.6677999999999997</v>
      </c>
      <c r="N315" s="28">
        <v>38418</v>
      </c>
      <c r="O315" s="723">
        <v>3.0518000000000001</v>
      </c>
      <c r="P315" s="28">
        <v>38418</v>
      </c>
      <c r="Q315" s="723">
        <v>3.5179999999999998</v>
      </c>
      <c r="R315" s="28">
        <v>38418</v>
      </c>
      <c r="S315" s="723">
        <v>3.7004000000000001</v>
      </c>
      <c r="T315" s="28">
        <v>38418</v>
      </c>
      <c r="U315" s="723">
        <v>4</v>
      </c>
      <c r="V315" s="41">
        <v>38418</v>
      </c>
      <c r="W315" s="723">
        <v>2.8620000000000001</v>
      </c>
      <c r="X315" s="28">
        <v>38418</v>
      </c>
      <c r="Y315" s="723">
        <v>3.2519999999999998</v>
      </c>
      <c r="Z315" s="28">
        <v>38418</v>
      </c>
      <c r="AA315" s="723">
        <v>3.6680000000000001</v>
      </c>
      <c r="AB315" s="28">
        <v>38418</v>
      </c>
      <c r="AC315" s="723">
        <v>3.86</v>
      </c>
      <c r="AD315" s="28">
        <v>38418</v>
      </c>
      <c r="AE315" s="358">
        <v>4.2450000000000001</v>
      </c>
    </row>
    <row r="316" spans="1:31">
      <c r="A316" s="28">
        <v>38419</v>
      </c>
      <c r="B316" s="28">
        <v>38419</v>
      </c>
      <c r="C316" s="723">
        <v>2.6949999999999998</v>
      </c>
      <c r="D316" s="28">
        <v>38419</v>
      </c>
      <c r="E316" s="723">
        <v>3.105</v>
      </c>
      <c r="F316" s="28">
        <v>38419</v>
      </c>
      <c r="G316" s="723">
        <v>3.5510000000000002</v>
      </c>
      <c r="H316" s="28">
        <v>38419</v>
      </c>
      <c r="I316" s="723">
        <v>3.758</v>
      </c>
      <c r="J316" s="28">
        <v>38419</v>
      </c>
      <c r="K316" s="723">
        <v>4.0179999999999998</v>
      </c>
      <c r="L316" s="41">
        <v>38419</v>
      </c>
      <c r="M316" s="723">
        <v>2.6867999999999999</v>
      </c>
      <c r="N316" s="28">
        <v>38419</v>
      </c>
      <c r="O316" s="723">
        <v>3.0821999999999998</v>
      </c>
      <c r="P316" s="28">
        <v>38419</v>
      </c>
      <c r="Q316" s="723">
        <v>3.5594999999999999</v>
      </c>
      <c r="R316" s="28">
        <v>38419</v>
      </c>
      <c r="S316" s="723">
        <v>3.7500999999999998</v>
      </c>
      <c r="T316" s="28">
        <v>38419</v>
      </c>
      <c r="U316" s="723">
        <v>4.0382999999999996</v>
      </c>
      <c r="V316" s="41">
        <v>38419</v>
      </c>
      <c r="W316" s="723">
        <v>2.8780000000000001</v>
      </c>
      <c r="X316" s="28">
        <v>38419</v>
      </c>
      <c r="Y316" s="723">
        <v>3.2850000000000001</v>
      </c>
      <c r="Z316" s="28">
        <v>38419</v>
      </c>
      <c r="AA316" s="723">
        <v>3.7109999999999999</v>
      </c>
      <c r="AB316" s="28">
        <v>38419</v>
      </c>
      <c r="AC316" s="723">
        <v>3.903</v>
      </c>
      <c r="AD316" s="28">
        <v>38419</v>
      </c>
      <c r="AE316" s="358">
        <v>4.2960000000000003</v>
      </c>
    </row>
    <row r="317" spans="1:31">
      <c r="A317" s="28">
        <v>38420</v>
      </c>
      <c r="B317" s="28">
        <v>38420</v>
      </c>
      <c r="C317" s="723">
        <v>2.7290000000000001</v>
      </c>
      <c r="D317" s="28">
        <v>38420</v>
      </c>
      <c r="E317" s="723">
        <v>3.153</v>
      </c>
      <c r="F317" s="28">
        <v>38420</v>
      </c>
      <c r="G317" s="723">
        <v>3.5950000000000002</v>
      </c>
      <c r="H317" s="28">
        <v>38420</v>
      </c>
      <c r="I317" s="723">
        <v>3.7949999999999999</v>
      </c>
      <c r="J317" s="28">
        <v>38420</v>
      </c>
      <c r="K317" s="723">
        <v>4.0599999999999996</v>
      </c>
      <c r="L317" s="41">
        <v>38420</v>
      </c>
      <c r="M317" s="723">
        <v>2.7260999999999997</v>
      </c>
      <c r="N317" s="28">
        <v>38420</v>
      </c>
      <c r="O317" s="723">
        <v>3.1371000000000002</v>
      </c>
      <c r="P317" s="28">
        <v>38420</v>
      </c>
      <c r="Q317" s="723">
        <v>3.6092</v>
      </c>
      <c r="R317" s="28">
        <v>38420</v>
      </c>
      <c r="S317" s="723">
        <v>3.7980999999999998</v>
      </c>
      <c r="T317" s="28">
        <v>38420</v>
      </c>
      <c r="U317" s="723">
        <v>4.0896999999999997</v>
      </c>
      <c r="V317" s="41">
        <v>38420</v>
      </c>
      <c r="W317" s="723">
        <v>2.91</v>
      </c>
      <c r="X317" s="28">
        <v>38420</v>
      </c>
      <c r="Y317" s="723">
        <v>3.331</v>
      </c>
      <c r="Z317" s="28">
        <v>38420</v>
      </c>
      <c r="AA317" s="723">
        <v>3.754</v>
      </c>
      <c r="AB317" s="28">
        <v>38420</v>
      </c>
      <c r="AC317" s="723">
        <v>3.9459999999999997</v>
      </c>
      <c r="AD317" s="28">
        <v>38420</v>
      </c>
      <c r="AE317" s="358">
        <v>4.3369999999999997</v>
      </c>
    </row>
    <row r="318" spans="1:31">
      <c r="A318" s="28">
        <v>38421</v>
      </c>
      <c r="B318" s="28">
        <v>38421</v>
      </c>
      <c r="C318" s="723">
        <v>2.7389999999999999</v>
      </c>
      <c r="D318" s="28">
        <v>38421</v>
      </c>
      <c r="E318" s="723">
        <v>3.165</v>
      </c>
      <c r="F318" s="28">
        <v>38421</v>
      </c>
      <c r="G318" s="723">
        <v>3.6139999999999999</v>
      </c>
      <c r="H318" s="28">
        <v>38421</v>
      </c>
      <c r="I318" s="723">
        <v>3.82</v>
      </c>
      <c r="J318" s="28">
        <v>38421</v>
      </c>
      <c r="K318" s="723">
        <v>4.0869999999999997</v>
      </c>
      <c r="L318" s="41">
        <v>38421</v>
      </c>
      <c r="M318" s="723">
        <v>2.7326999999999999</v>
      </c>
      <c r="N318" s="28">
        <v>38421</v>
      </c>
      <c r="O318" s="723">
        <v>3.1448999999999998</v>
      </c>
      <c r="P318" s="28">
        <v>38421</v>
      </c>
      <c r="Q318" s="723">
        <v>3.6221999999999999</v>
      </c>
      <c r="R318" s="28">
        <v>38421</v>
      </c>
      <c r="S318" s="723">
        <v>3.8138999999999998</v>
      </c>
      <c r="T318" s="28">
        <v>38421</v>
      </c>
      <c r="U318" s="723">
        <v>4.1059000000000001</v>
      </c>
      <c r="V318" s="41">
        <v>38421</v>
      </c>
      <c r="W318" s="723">
        <v>2.9180000000000001</v>
      </c>
      <c r="X318" s="28">
        <v>38421</v>
      </c>
      <c r="Y318" s="723">
        <v>3.343</v>
      </c>
      <c r="Z318" s="28">
        <v>38421</v>
      </c>
      <c r="AA318" s="723">
        <v>3.7669999999999999</v>
      </c>
      <c r="AB318" s="28">
        <v>38421</v>
      </c>
      <c r="AC318" s="723">
        <v>3.9619999999999997</v>
      </c>
      <c r="AD318" s="28">
        <v>38421</v>
      </c>
      <c r="AE318" s="358">
        <v>4.3739999999999997</v>
      </c>
    </row>
    <row r="319" spans="1:31">
      <c r="A319" s="28">
        <v>38422</v>
      </c>
      <c r="B319" s="28">
        <v>38422</v>
      </c>
      <c r="C319" s="723">
        <v>2.7227999999999999</v>
      </c>
      <c r="D319" s="28">
        <v>38422</v>
      </c>
      <c r="E319" s="723">
        <v>3.1505000000000001</v>
      </c>
      <c r="F319" s="28">
        <v>38422</v>
      </c>
      <c r="G319" s="723">
        <v>3.6005000000000003</v>
      </c>
      <c r="H319" s="28">
        <v>38422</v>
      </c>
      <c r="I319" s="723">
        <v>3.8087</v>
      </c>
      <c r="J319" s="28">
        <v>38422</v>
      </c>
      <c r="K319" s="723">
        <v>4.0842999999999998</v>
      </c>
      <c r="L319" s="41">
        <v>38422</v>
      </c>
      <c r="M319" s="723">
        <v>2.7183999999999999</v>
      </c>
      <c r="N319" s="28">
        <v>38422</v>
      </c>
      <c r="O319" s="723">
        <v>3.1310000000000002</v>
      </c>
      <c r="P319" s="28">
        <v>38422</v>
      </c>
      <c r="Q319" s="723">
        <v>3.6113</v>
      </c>
      <c r="R319" s="28">
        <v>38422</v>
      </c>
      <c r="S319" s="723">
        <v>3.8048000000000002</v>
      </c>
      <c r="T319" s="28">
        <v>38422</v>
      </c>
      <c r="U319" s="723">
        <v>4.1040999999999999</v>
      </c>
      <c r="V319" s="41">
        <v>38422</v>
      </c>
      <c r="W319" s="723">
        <v>2.9053</v>
      </c>
      <c r="X319" s="28">
        <v>38422</v>
      </c>
      <c r="Y319" s="723">
        <v>3.3294999999999999</v>
      </c>
      <c r="Z319" s="28">
        <v>38422</v>
      </c>
      <c r="AA319" s="723">
        <v>3.7578</v>
      </c>
      <c r="AB319" s="28">
        <v>38422</v>
      </c>
      <c r="AC319" s="723">
        <v>3.9558999999999997</v>
      </c>
      <c r="AD319" s="28">
        <v>38422</v>
      </c>
      <c r="AE319" s="358">
        <v>4.3712</v>
      </c>
    </row>
    <row r="320" spans="1:31">
      <c r="A320" s="28">
        <v>38425</v>
      </c>
      <c r="B320" s="28">
        <v>38425</v>
      </c>
      <c r="C320" s="723">
        <v>2.7433000000000001</v>
      </c>
      <c r="D320" s="28">
        <v>38425</v>
      </c>
      <c r="E320" s="723">
        <v>3.1701999999999999</v>
      </c>
      <c r="F320" s="28">
        <v>38425</v>
      </c>
      <c r="G320" s="723">
        <v>3.6082999999999998</v>
      </c>
      <c r="H320" s="28">
        <v>38425</v>
      </c>
      <c r="I320" s="723">
        <v>3.8128000000000002</v>
      </c>
      <c r="J320" s="28">
        <v>38425</v>
      </c>
      <c r="K320" s="723">
        <v>4.0868000000000002</v>
      </c>
      <c r="L320" s="41">
        <v>38425</v>
      </c>
      <c r="M320" s="723">
        <v>2.7393000000000001</v>
      </c>
      <c r="N320" s="28">
        <v>38425</v>
      </c>
      <c r="O320" s="723">
        <v>3.1499000000000001</v>
      </c>
      <c r="P320" s="28">
        <v>38425</v>
      </c>
      <c r="Q320" s="723">
        <v>3.6192000000000002</v>
      </c>
      <c r="R320" s="28">
        <v>38425</v>
      </c>
      <c r="S320" s="723">
        <v>3.8067000000000002</v>
      </c>
      <c r="T320" s="28">
        <v>38425</v>
      </c>
      <c r="U320" s="723">
        <v>4.1055000000000001</v>
      </c>
      <c r="V320" s="41">
        <v>38425</v>
      </c>
      <c r="W320" s="723">
        <v>2.9220000000000002</v>
      </c>
      <c r="X320" s="28">
        <v>38425</v>
      </c>
      <c r="Y320" s="723">
        <v>3.3380000000000001</v>
      </c>
      <c r="Z320" s="28">
        <v>38425</v>
      </c>
      <c r="AA320" s="723">
        <v>3.7679999999999998</v>
      </c>
      <c r="AB320" s="28">
        <v>38425</v>
      </c>
      <c r="AC320" s="723">
        <v>3.9609999999999999</v>
      </c>
      <c r="AD320" s="28">
        <v>38425</v>
      </c>
      <c r="AE320" s="358">
        <v>4.38</v>
      </c>
    </row>
    <row r="321" spans="1:31">
      <c r="A321" s="28">
        <v>38426</v>
      </c>
      <c r="B321" s="28">
        <v>38426</v>
      </c>
      <c r="C321" s="723">
        <v>2.7071000000000001</v>
      </c>
      <c r="D321" s="28">
        <v>38426</v>
      </c>
      <c r="E321" s="723">
        <v>3.1231</v>
      </c>
      <c r="F321" s="28">
        <v>38426</v>
      </c>
      <c r="G321" s="723">
        <v>3.5465999999999998</v>
      </c>
      <c r="H321" s="28">
        <v>38426</v>
      </c>
      <c r="I321" s="723">
        <v>3.7443</v>
      </c>
      <c r="J321" s="28">
        <v>38426</v>
      </c>
      <c r="K321" s="723">
        <v>4.0248999999999997</v>
      </c>
      <c r="L321" s="41">
        <v>38426</v>
      </c>
      <c r="M321" s="723">
        <v>2.7061999999999999</v>
      </c>
      <c r="N321" s="28">
        <v>38426</v>
      </c>
      <c r="O321" s="723">
        <v>3.1038000000000001</v>
      </c>
      <c r="P321" s="28">
        <v>38426</v>
      </c>
      <c r="Q321" s="723">
        <v>3.5620000000000003</v>
      </c>
      <c r="R321" s="28">
        <v>38426</v>
      </c>
      <c r="S321" s="723">
        <v>3.7496999999999998</v>
      </c>
      <c r="T321" s="28">
        <v>38426</v>
      </c>
      <c r="U321" s="723">
        <v>4.0476000000000001</v>
      </c>
      <c r="V321" s="41">
        <v>38426</v>
      </c>
      <c r="W321" s="723">
        <v>2.891</v>
      </c>
      <c r="X321" s="28">
        <v>38426</v>
      </c>
      <c r="Y321" s="723">
        <v>3.2911000000000001</v>
      </c>
      <c r="Z321" s="28">
        <v>38426</v>
      </c>
      <c r="AA321" s="723">
        <v>3.7101999999999999</v>
      </c>
      <c r="AB321" s="28">
        <v>38426</v>
      </c>
      <c r="AC321" s="723">
        <v>3.903</v>
      </c>
      <c r="AD321" s="28">
        <v>38426</v>
      </c>
      <c r="AE321" s="358">
        <v>4.3181000000000003</v>
      </c>
    </row>
    <row r="322" spans="1:31">
      <c r="A322" s="28">
        <v>38427</v>
      </c>
      <c r="B322" s="28">
        <v>38427</v>
      </c>
      <c r="C322" s="723">
        <v>2.7210000000000001</v>
      </c>
      <c r="D322" s="28">
        <v>38427</v>
      </c>
      <c r="E322" s="723">
        <v>3.109</v>
      </c>
      <c r="F322" s="28">
        <v>38427</v>
      </c>
      <c r="G322" s="723">
        <v>3.5140000000000002</v>
      </c>
      <c r="H322" s="28">
        <v>38427</v>
      </c>
      <c r="I322" s="723">
        <v>3.71</v>
      </c>
      <c r="J322" s="28">
        <v>38427</v>
      </c>
      <c r="K322" s="723">
        <v>3.9670000000000001</v>
      </c>
      <c r="L322" s="41">
        <v>38427</v>
      </c>
      <c r="M322" s="723">
        <v>2.7237999999999998</v>
      </c>
      <c r="N322" s="28">
        <v>38427</v>
      </c>
      <c r="O322" s="723">
        <v>3.1017000000000001</v>
      </c>
      <c r="P322" s="28">
        <v>38427</v>
      </c>
      <c r="Q322" s="723">
        <v>3.5301</v>
      </c>
      <c r="R322" s="28">
        <v>38427</v>
      </c>
      <c r="S322" s="723">
        <v>3.7067000000000001</v>
      </c>
      <c r="T322" s="28">
        <v>38427</v>
      </c>
      <c r="U322" s="723">
        <v>3.9967999999999999</v>
      </c>
      <c r="V322" s="41">
        <v>38427</v>
      </c>
      <c r="W322" s="723">
        <v>2.9167999999999998</v>
      </c>
      <c r="X322" s="28">
        <v>38427</v>
      </c>
      <c r="Y322" s="723">
        <v>3.3014999999999999</v>
      </c>
      <c r="Z322" s="28">
        <v>38427</v>
      </c>
      <c r="AA322" s="723">
        <v>3.6879999999999997</v>
      </c>
      <c r="AB322" s="28">
        <v>38427</v>
      </c>
      <c r="AC322" s="723">
        <v>3.8658999999999999</v>
      </c>
      <c r="AD322" s="28">
        <v>38427</v>
      </c>
      <c r="AE322" s="358">
        <v>4.2691999999999997</v>
      </c>
    </row>
    <row r="323" spans="1:31">
      <c r="A323" s="28">
        <v>38428</v>
      </c>
      <c r="B323" s="28">
        <v>38428</v>
      </c>
      <c r="C323" s="723">
        <v>2.7305999999999999</v>
      </c>
      <c r="D323" s="28">
        <v>38428</v>
      </c>
      <c r="E323" s="723">
        <v>3.1154000000000002</v>
      </c>
      <c r="F323" s="28">
        <v>38428</v>
      </c>
      <c r="G323" s="723">
        <v>3.5282999999999998</v>
      </c>
      <c r="H323" s="28">
        <v>38428</v>
      </c>
      <c r="I323" s="723">
        <v>3.7194000000000003</v>
      </c>
      <c r="J323" s="28">
        <v>38428</v>
      </c>
      <c r="K323" s="723">
        <v>3.9803999999999999</v>
      </c>
      <c r="L323" s="41">
        <v>38428</v>
      </c>
      <c r="M323" s="723">
        <v>2.7349999999999999</v>
      </c>
      <c r="N323" s="28">
        <v>38428</v>
      </c>
      <c r="O323" s="723">
        <v>3.1111</v>
      </c>
      <c r="P323" s="28">
        <v>38428</v>
      </c>
      <c r="Q323" s="723">
        <v>3.5455000000000001</v>
      </c>
      <c r="R323" s="28">
        <v>38428</v>
      </c>
      <c r="S323" s="723">
        <v>3.7206999999999999</v>
      </c>
      <c r="T323" s="28">
        <v>38428</v>
      </c>
      <c r="U323" s="723">
        <v>4.0140000000000002</v>
      </c>
      <c r="V323" s="41">
        <v>38428</v>
      </c>
      <c r="W323" s="723">
        <v>2.9260999999999999</v>
      </c>
      <c r="X323" s="28">
        <v>38428</v>
      </c>
      <c r="Y323" s="723">
        <v>3.3033999999999999</v>
      </c>
      <c r="Z323" s="28">
        <v>38428</v>
      </c>
      <c r="AA323" s="723">
        <v>3.7067000000000001</v>
      </c>
      <c r="AB323" s="28">
        <v>38428</v>
      </c>
      <c r="AC323" s="723">
        <v>3.8921000000000001</v>
      </c>
      <c r="AD323" s="28">
        <v>38428</v>
      </c>
      <c r="AE323" s="358">
        <v>4.3011999999999997</v>
      </c>
    </row>
    <row r="324" spans="1:31">
      <c r="A324" s="28">
        <v>38429</v>
      </c>
      <c r="B324" s="28">
        <v>38429</v>
      </c>
      <c r="C324" s="723">
        <v>2.7519999999999998</v>
      </c>
      <c r="D324" s="28">
        <v>38429</v>
      </c>
      <c r="E324" s="723">
        <v>3.145</v>
      </c>
      <c r="F324" s="28">
        <v>38429</v>
      </c>
      <c r="G324" s="723">
        <v>3.5449999999999999</v>
      </c>
      <c r="H324" s="28">
        <v>38429</v>
      </c>
      <c r="I324" s="723">
        <v>3.73</v>
      </c>
      <c r="J324" s="28">
        <v>38429</v>
      </c>
      <c r="K324" s="723">
        <v>4.0019999999999998</v>
      </c>
      <c r="L324" s="41">
        <v>38429</v>
      </c>
      <c r="M324" s="723">
        <v>2.7570000000000001</v>
      </c>
      <c r="N324" s="28">
        <v>38429</v>
      </c>
      <c r="O324" s="723">
        <v>3.1415000000000002</v>
      </c>
      <c r="P324" s="28">
        <v>38429</v>
      </c>
      <c r="Q324" s="723">
        <v>3.5752000000000002</v>
      </c>
      <c r="R324" s="28">
        <v>38429</v>
      </c>
      <c r="S324" s="723">
        <v>3.7496</v>
      </c>
      <c r="T324" s="28">
        <v>38429</v>
      </c>
      <c r="U324" s="723">
        <v>4.0419</v>
      </c>
      <c r="V324" s="41">
        <v>38429</v>
      </c>
      <c r="W324" s="723">
        <v>2.9459999999999997</v>
      </c>
      <c r="X324" s="28">
        <v>38429</v>
      </c>
      <c r="Y324" s="723">
        <v>3.3319999999999999</v>
      </c>
      <c r="Z324" s="28">
        <v>38429</v>
      </c>
      <c r="AA324" s="723">
        <v>3.7279999999999998</v>
      </c>
      <c r="AB324" s="28">
        <v>38429</v>
      </c>
      <c r="AC324" s="723">
        <v>3.9140000000000001</v>
      </c>
      <c r="AD324" s="28">
        <v>38429</v>
      </c>
      <c r="AE324" s="358">
        <v>4.3209999999999997</v>
      </c>
    </row>
    <row r="325" spans="1:31">
      <c r="A325" s="28">
        <v>38432</v>
      </c>
      <c r="B325" s="28">
        <v>38432</v>
      </c>
      <c r="C325" s="723">
        <v>2.7988</v>
      </c>
      <c r="D325" s="28">
        <v>38432</v>
      </c>
      <c r="E325" s="723">
        <v>3.1877</v>
      </c>
      <c r="F325" s="28">
        <v>38432</v>
      </c>
      <c r="G325" s="723">
        <v>3.5777000000000001</v>
      </c>
      <c r="H325" s="28">
        <v>38432</v>
      </c>
      <c r="I325" s="723">
        <v>3.7587000000000002</v>
      </c>
      <c r="J325" s="28">
        <v>38432</v>
      </c>
      <c r="K325" s="723">
        <v>4.0216000000000003</v>
      </c>
      <c r="L325" s="41">
        <v>38432</v>
      </c>
      <c r="M325" s="723">
        <v>2.8025000000000002</v>
      </c>
      <c r="N325" s="28">
        <v>38432</v>
      </c>
      <c r="O325" s="723">
        <v>3.1814</v>
      </c>
      <c r="P325" s="28">
        <v>38432</v>
      </c>
      <c r="Q325" s="723">
        <v>3.6057000000000001</v>
      </c>
      <c r="R325" s="28">
        <v>38432</v>
      </c>
      <c r="S325" s="723">
        <v>3.7766000000000002</v>
      </c>
      <c r="T325" s="28">
        <v>38432</v>
      </c>
      <c r="U325" s="723">
        <v>4.0632000000000001</v>
      </c>
      <c r="V325" s="41">
        <v>38432</v>
      </c>
      <c r="W325" s="723">
        <v>2.996</v>
      </c>
      <c r="X325" s="28">
        <v>38432</v>
      </c>
      <c r="Y325" s="723">
        <v>3.375</v>
      </c>
      <c r="Z325" s="28">
        <v>38432</v>
      </c>
      <c r="AA325" s="723">
        <v>3.7549999999999999</v>
      </c>
      <c r="AB325" s="28">
        <v>38432</v>
      </c>
      <c r="AC325" s="723">
        <v>3.9430000000000001</v>
      </c>
      <c r="AD325" s="28">
        <v>38432</v>
      </c>
      <c r="AE325" s="358">
        <v>4.3449999999999998</v>
      </c>
    </row>
    <row r="326" spans="1:31">
      <c r="A326" s="28">
        <v>38433</v>
      </c>
      <c r="B326" s="28">
        <v>38433</v>
      </c>
      <c r="C326" s="723">
        <v>2.7717999999999998</v>
      </c>
      <c r="D326" s="28">
        <v>38433</v>
      </c>
      <c r="E326" s="723">
        <v>3.1545999999999998</v>
      </c>
      <c r="F326" s="28">
        <v>38433</v>
      </c>
      <c r="G326" s="723">
        <v>3.5342000000000002</v>
      </c>
      <c r="H326" s="28">
        <v>38433</v>
      </c>
      <c r="I326" s="723">
        <v>3.7161999999999997</v>
      </c>
      <c r="J326" s="28">
        <v>38433</v>
      </c>
      <c r="K326" s="723">
        <v>3.9782999999999999</v>
      </c>
      <c r="L326" s="41">
        <v>38433</v>
      </c>
      <c r="M326" s="723">
        <v>2.7757000000000001</v>
      </c>
      <c r="N326" s="28">
        <v>38433</v>
      </c>
      <c r="O326" s="723">
        <v>3.1448</v>
      </c>
      <c r="P326" s="28">
        <v>38433</v>
      </c>
      <c r="Q326" s="723">
        <v>3.5640000000000001</v>
      </c>
      <c r="R326" s="28">
        <v>38433</v>
      </c>
      <c r="S326" s="723">
        <v>3.7385999999999999</v>
      </c>
      <c r="T326" s="28">
        <v>38433</v>
      </c>
      <c r="U326" s="723">
        <v>4.0218999999999996</v>
      </c>
      <c r="V326" s="41">
        <v>38433</v>
      </c>
      <c r="W326" s="723">
        <v>2.9859999999999998</v>
      </c>
      <c r="X326" s="28">
        <v>38433</v>
      </c>
      <c r="Y326" s="723">
        <v>3.3529999999999998</v>
      </c>
      <c r="Z326" s="28">
        <v>38433</v>
      </c>
      <c r="AA326" s="723">
        <v>3.7370000000000001</v>
      </c>
      <c r="AB326" s="28">
        <v>38433</v>
      </c>
      <c r="AC326" s="723">
        <v>3.9239999999999999</v>
      </c>
      <c r="AD326" s="28">
        <v>38433</v>
      </c>
      <c r="AE326" s="358">
        <v>4.3220000000000001</v>
      </c>
    </row>
    <row r="327" spans="1:31">
      <c r="A327" s="28">
        <v>38434</v>
      </c>
      <c r="B327" s="28">
        <v>38434</v>
      </c>
      <c r="C327" s="723">
        <v>2.8172999999999999</v>
      </c>
      <c r="D327" s="28">
        <v>38434</v>
      </c>
      <c r="E327" s="723">
        <v>3.2016999999999998</v>
      </c>
      <c r="F327" s="28">
        <v>38434</v>
      </c>
      <c r="G327" s="723">
        <v>3.5871</v>
      </c>
      <c r="H327" s="28">
        <v>38434</v>
      </c>
      <c r="I327" s="723">
        <v>3.7671999999999999</v>
      </c>
      <c r="J327" s="28">
        <v>38434</v>
      </c>
      <c r="K327" s="723">
        <v>4.0236999999999998</v>
      </c>
      <c r="L327" s="41">
        <v>38434</v>
      </c>
      <c r="M327" s="723">
        <v>2.8201999999999998</v>
      </c>
      <c r="N327" s="28">
        <v>38434</v>
      </c>
      <c r="O327" s="723">
        <v>3.1955999999999998</v>
      </c>
      <c r="P327" s="28">
        <v>38434</v>
      </c>
      <c r="Q327" s="723">
        <v>3.6166</v>
      </c>
      <c r="R327" s="28">
        <v>38434</v>
      </c>
      <c r="S327" s="723">
        <v>3.7896000000000001</v>
      </c>
      <c r="T327" s="28">
        <v>38434</v>
      </c>
      <c r="U327" s="723">
        <v>4.0685000000000002</v>
      </c>
      <c r="V327" s="41">
        <v>38434</v>
      </c>
      <c r="W327" s="723">
        <v>3.028</v>
      </c>
      <c r="X327" s="28">
        <v>38434</v>
      </c>
      <c r="Y327" s="723">
        <v>3.395</v>
      </c>
      <c r="Z327" s="28">
        <v>38434</v>
      </c>
      <c r="AA327" s="723">
        <v>3.778</v>
      </c>
      <c r="AB327" s="28">
        <v>38434</v>
      </c>
      <c r="AC327" s="723">
        <v>3.964</v>
      </c>
      <c r="AD327" s="28">
        <v>38434</v>
      </c>
      <c r="AE327" s="358">
        <v>4.3739999999999997</v>
      </c>
    </row>
    <row r="328" spans="1:31">
      <c r="A328" s="28">
        <v>38435</v>
      </c>
      <c r="B328" s="28">
        <v>38435</v>
      </c>
      <c r="C328" s="723">
        <v>2.8092000000000001</v>
      </c>
      <c r="D328" s="28">
        <v>38435</v>
      </c>
      <c r="E328" s="723">
        <v>3.1831999999999998</v>
      </c>
      <c r="F328" s="28">
        <v>38435</v>
      </c>
      <c r="G328" s="723">
        <v>3.5617999999999999</v>
      </c>
      <c r="H328" s="28">
        <v>38435</v>
      </c>
      <c r="I328" s="723">
        <v>3.7429999999999999</v>
      </c>
      <c r="J328" s="28">
        <v>38435</v>
      </c>
      <c r="K328" s="723">
        <v>4.0038999999999998</v>
      </c>
      <c r="L328" s="41">
        <v>38435</v>
      </c>
      <c r="M328" s="723">
        <v>2.806</v>
      </c>
      <c r="N328" s="28">
        <v>38435</v>
      </c>
      <c r="O328" s="723">
        <v>3.1722000000000001</v>
      </c>
      <c r="P328" s="28">
        <v>38435</v>
      </c>
      <c r="Q328" s="723">
        <v>3.5869</v>
      </c>
      <c r="R328" s="28">
        <v>38435</v>
      </c>
      <c r="S328" s="723">
        <v>3.7591999999999999</v>
      </c>
      <c r="T328" s="28">
        <v>38435</v>
      </c>
      <c r="U328" s="723">
        <v>4.0423</v>
      </c>
      <c r="V328" s="41">
        <v>38435</v>
      </c>
      <c r="W328" s="723">
        <v>3.0150000000000001</v>
      </c>
      <c r="X328" s="28">
        <v>38435</v>
      </c>
      <c r="Y328" s="723">
        <v>3.3689999999999998</v>
      </c>
      <c r="Z328" s="28">
        <v>38435</v>
      </c>
      <c r="AA328" s="723">
        <v>3.7490000000000001</v>
      </c>
      <c r="AB328" s="28">
        <v>38435</v>
      </c>
      <c r="AC328" s="723">
        <v>3.9329999999999998</v>
      </c>
      <c r="AD328" s="28">
        <v>38435</v>
      </c>
      <c r="AE328" s="358">
        <v>4.3449999999999998</v>
      </c>
    </row>
    <row r="329" spans="1:31">
      <c r="A329" s="28">
        <v>38436</v>
      </c>
      <c r="B329" s="28">
        <v>38436</v>
      </c>
      <c r="C329" s="723">
        <v>2.8138999999999998</v>
      </c>
      <c r="D329" s="28">
        <v>38436</v>
      </c>
      <c r="E329" s="723">
        <v>3.1897000000000002</v>
      </c>
      <c r="F329" s="28">
        <v>38436</v>
      </c>
      <c r="G329" s="723">
        <v>3.5657000000000001</v>
      </c>
      <c r="H329" s="28">
        <v>38436</v>
      </c>
      <c r="I329" s="723">
        <v>3.7448000000000001</v>
      </c>
      <c r="J329" s="28">
        <v>38436</v>
      </c>
      <c r="K329" s="723">
        <v>4.0034000000000001</v>
      </c>
      <c r="L329" s="41">
        <v>38436</v>
      </c>
      <c r="M329" s="723">
        <v>2.8090000000000002</v>
      </c>
      <c r="N329" s="28">
        <v>38436</v>
      </c>
      <c r="O329" s="723">
        <v>3.1798000000000002</v>
      </c>
      <c r="P329" s="28">
        <v>38436</v>
      </c>
      <c r="Q329" s="723">
        <v>3.5937999999999999</v>
      </c>
      <c r="R329" s="28">
        <v>38436</v>
      </c>
      <c r="S329" s="723">
        <v>3.7641</v>
      </c>
      <c r="T329" s="28">
        <v>38436</v>
      </c>
      <c r="U329" s="723">
        <v>4.0464000000000002</v>
      </c>
      <c r="V329" s="41">
        <v>38436</v>
      </c>
      <c r="W329" s="723">
        <v>3.02</v>
      </c>
      <c r="X329" s="28">
        <v>38436</v>
      </c>
      <c r="Y329" s="723">
        <v>3.3754</v>
      </c>
      <c r="Z329" s="28">
        <v>38436</v>
      </c>
      <c r="AA329" s="723">
        <v>3.7526999999999999</v>
      </c>
      <c r="AB329" s="28">
        <v>38436</v>
      </c>
      <c r="AC329" s="723">
        <v>3.9340999999999999</v>
      </c>
      <c r="AD329" s="28">
        <v>38436</v>
      </c>
      <c r="AE329" s="358">
        <v>4.3564999999999996</v>
      </c>
    </row>
    <row r="330" spans="1:31">
      <c r="A330" s="28">
        <v>38439</v>
      </c>
      <c r="B330" s="28">
        <v>38439</v>
      </c>
      <c r="C330" s="723">
        <v>2.8148999999999997</v>
      </c>
      <c r="D330" s="28">
        <v>38439</v>
      </c>
      <c r="E330" s="723">
        <v>3.1903999999999999</v>
      </c>
      <c r="F330" s="28">
        <v>38439</v>
      </c>
      <c r="G330" s="723">
        <v>3.5666000000000002</v>
      </c>
      <c r="H330" s="28">
        <v>38439</v>
      </c>
      <c r="I330" s="723">
        <v>3.7475000000000001</v>
      </c>
      <c r="J330" s="28">
        <v>38439</v>
      </c>
      <c r="K330" s="723">
        <v>4.0044000000000004</v>
      </c>
      <c r="L330" s="41">
        <v>38439</v>
      </c>
      <c r="M330" s="723">
        <v>2.8098999999999998</v>
      </c>
      <c r="N330" s="28">
        <v>38439</v>
      </c>
      <c r="O330" s="723">
        <v>3.1794000000000002</v>
      </c>
      <c r="P330" s="28">
        <v>38439</v>
      </c>
      <c r="Q330" s="723">
        <v>3.5937999999999999</v>
      </c>
      <c r="R330" s="28">
        <v>38439</v>
      </c>
      <c r="S330" s="723">
        <v>3.7641</v>
      </c>
      <c r="T330" s="28">
        <v>38439</v>
      </c>
      <c r="U330" s="723">
        <v>4.0469999999999997</v>
      </c>
      <c r="V330" s="41">
        <v>38439</v>
      </c>
      <c r="W330" s="723">
        <v>3.0209999999999999</v>
      </c>
      <c r="X330" s="28">
        <v>38439</v>
      </c>
      <c r="Y330" s="723">
        <v>3.3761000000000001</v>
      </c>
      <c r="Z330" s="28">
        <v>38439</v>
      </c>
      <c r="AA330" s="723">
        <v>3.7537000000000003</v>
      </c>
      <c r="AB330" s="28">
        <v>38439</v>
      </c>
      <c r="AC330" s="723">
        <v>3.9373</v>
      </c>
      <c r="AD330" s="28">
        <v>38439</v>
      </c>
      <c r="AE330" s="358">
        <v>4.3570000000000002</v>
      </c>
    </row>
    <row r="331" spans="1:31">
      <c r="A331" s="28">
        <v>38440</v>
      </c>
      <c r="B331" s="28">
        <v>38440</v>
      </c>
      <c r="C331" s="723">
        <v>2.8079999999999998</v>
      </c>
      <c r="D331" s="28">
        <v>38440</v>
      </c>
      <c r="E331" s="723">
        <v>3.1819999999999999</v>
      </c>
      <c r="F331" s="28">
        <v>38440</v>
      </c>
      <c r="G331" s="723">
        <v>3.556</v>
      </c>
      <c r="H331" s="28">
        <v>38440</v>
      </c>
      <c r="I331" s="723">
        <v>3.742</v>
      </c>
      <c r="J331" s="28">
        <v>38440</v>
      </c>
      <c r="K331" s="723">
        <v>3.9990000000000001</v>
      </c>
      <c r="L331" s="41">
        <v>38440</v>
      </c>
      <c r="M331" s="723">
        <v>2.8064</v>
      </c>
      <c r="N331" s="28">
        <v>38440</v>
      </c>
      <c r="O331" s="723">
        <v>3.1745000000000001</v>
      </c>
      <c r="P331" s="28">
        <v>38440</v>
      </c>
      <c r="Q331" s="723">
        <v>3.5836000000000001</v>
      </c>
      <c r="R331" s="28">
        <v>38440</v>
      </c>
      <c r="S331" s="723">
        <v>3.7553000000000001</v>
      </c>
      <c r="T331" s="28">
        <v>38440</v>
      </c>
      <c r="U331" s="723">
        <v>4.0388000000000002</v>
      </c>
      <c r="V331" s="41">
        <v>38440</v>
      </c>
      <c r="W331" s="723">
        <v>3.0154999999999998</v>
      </c>
      <c r="X331" s="28">
        <v>38440</v>
      </c>
      <c r="Y331" s="723">
        <v>3.3725000000000001</v>
      </c>
      <c r="Z331" s="28">
        <v>38440</v>
      </c>
      <c r="AA331" s="723">
        <v>3.7479</v>
      </c>
      <c r="AB331" s="28">
        <v>38440</v>
      </c>
      <c r="AC331" s="723">
        <v>3.9308999999999998</v>
      </c>
      <c r="AD331" s="28">
        <v>38440</v>
      </c>
      <c r="AE331" s="358">
        <v>4.3422999999999998</v>
      </c>
    </row>
    <row r="332" spans="1:31">
      <c r="A332" s="28">
        <v>38441</v>
      </c>
      <c r="B332" s="28">
        <v>38441</v>
      </c>
      <c r="C332" s="723">
        <v>2.7686000000000002</v>
      </c>
      <c r="D332" s="28">
        <v>38441</v>
      </c>
      <c r="E332" s="723">
        <v>3.1379000000000001</v>
      </c>
      <c r="F332" s="28">
        <v>38441</v>
      </c>
      <c r="G332" s="723">
        <v>3.5220000000000002</v>
      </c>
      <c r="H332" s="28">
        <v>38441</v>
      </c>
      <c r="I332" s="723">
        <v>3.7115999999999998</v>
      </c>
      <c r="J332" s="28">
        <v>38441</v>
      </c>
      <c r="K332" s="723">
        <v>3.9737999999999998</v>
      </c>
      <c r="L332" s="41">
        <v>38441</v>
      </c>
      <c r="M332" s="723">
        <v>2.7679999999999998</v>
      </c>
      <c r="N332" s="28">
        <v>38441</v>
      </c>
      <c r="O332" s="723">
        <v>3.1322999999999999</v>
      </c>
      <c r="P332" s="28">
        <v>38441</v>
      </c>
      <c r="Q332" s="723">
        <v>3.5505</v>
      </c>
      <c r="R332" s="28">
        <v>38441</v>
      </c>
      <c r="S332" s="723">
        <v>3.7244999999999999</v>
      </c>
      <c r="T332" s="28">
        <v>38441</v>
      </c>
      <c r="U332" s="723">
        <v>4.0129999999999999</v>
      </c>
      <c r="V332" s="41">
        <v>38441</v>
      </c>
      <c r="W332" s="723">
        <v>2.9756</v>
      </c>
      <c r="X332" s="28">
        <v>38441</v>
      </c>
      <c r="Y332" s="723">
        <v>3.3289</v>
      </c>
      <c r="Z332" s="28">
        <v>38441</v>
      </c>
      <c r="AA332" s="723">
        <v>3.7145999999999999</v>
      </c>
      <c r="AB332" s="28">
        <v>38441</v>
      </c>
      <c r="AC332" s="723">
        <v>3.9003000000000001</v>
      </c>
      <c r="AD332" s="28">
        <v>38441</v>
      </c>
      <c r="AE332" s="358">
        <v>4.3169000000000004</v>
      </c>
    </row>
    <row r="333" spans="1:31">
      <c r="A333" s="28">
        <v>38442</v>
      </c>
      <c r="B333" s="28">
        <v>38442</v>
      </c>
      <c r="C333" s="723">
        <v>2.7050000000000001</v>
      </c>
      <c r="D333" s="28">
        <v>38442</v>
      </c>
      <c r="E333" s="723">
        <v>3.0649999999999999</v>
      </c>
      <c r="F333" s="28">
        <v>38442</v>
      </c>
      <c r="G333" s="723">
        <v>3.4620000000000002</v>
      </c>
      <c r="H333" s="28">
        <v>38442</v>
      </c>
      <c r="I333" s="723">
        <v>3.6539999999999999</v>
      </c>
      <c r="J333" s="28">
        <v>38442</v>
      </c>
      <c r="K333" s="723">
        <v>3.9239999999999999</v>
      </c>
      <c r="L333" s="41">
        <v>38442</v>
      </c>
      <c r="M333" s="723">
        <v>2.7076000000000002</v>
      </c>
      <c r="N333" s="28">
        <v>38442</v>
      </c>
      <c r="O333" s="723">
        <v>3.0707</v>
      </c>
      <c r="P333" s="28">
        <v>38442</v>
      </c>
      <c r="Q333" s="723">
        <v>3.4969999999999999</v>
      </c>
      <c r="R333" s="28">
        <v>38442</v>
      </c>
      <c r="S333" s="723">
        <v>3.6747000000000001</v>
      </c>
      <c r="T333" s="28">
        <v>38442</v>
      </c>
      <c r="U333" s="723">
        <v>3.9674</v>
      </c>
      <c r="V333" s="41">
        <v>38442</v>
      </c>
      <c r="W333" s="723">
        <v>2.9039999999999999</v>
      </c>
      <c r="X333" s="28">
        <v>38442</v>
      </c>
      <c r="Y333" s="723">
        <v>3.2625000000000002</v>
      </c>
      <c r="Z333" s="28">
        <v>38442</v>
      </c>
      <c r="AA333" s="723">
        <v>3.6587000000000001</v>
      </c>
      <c r="AB333" s="28">
        <v>38442</v>
      </c>
      <c r="AC333" s="723">
        <v>3.8266999999999998</v>
      </c>
      <c r="AD333" s="28">
        <v>38442</v>
      </c>
      <c r="AE333" s="358">
        <v>4.2625999999999999</v>
      </c>
    </row>
    <row r="334" spans="1:31">
      <c r="A334" s="28">
        <v>38443</v>
      </c>
      <c r="B334" s="28">
        <v>38443</v>
      </c>
      <c r="C334" s="723">
        <v>2.69</v>
      </c>
      <c r="D334" s="28">
        <v>38443</v>
      </c>
      <c r="E334" s="723">
        <v>3.05</v>
      </c>
      <c r="F334" s="28">
        <v>38443</v>
      </c>
      <c r="G334" s="723">
        <v>3.4620000000000002</v>
      </c>
      <c r="H334" s="28">
        <v>38443</v>
      </c>
      <c r="I334" s="723">
        <v>3.6579999999999999</v>
      </c>
      <c r="J334" s="28">
        <v>38443</v>
      </c>
      <c r="K334" s="723">
        <v>3.93</v>
      </c>
      <c r="L334" s="41">
        <v>38443</v>
      </c>
      <c r="M334" s="723">
        <v>2.6856</v>
      </c>
      <c r="N334" s="28">
        <v>38443</v>
      </c>
      <c r="O334" s="723">
        <v>3.0495000000000001</v>
      </c>
      <c r="P334" s="28">
        <v>38443</v>
      </c>
      <c r="Q334" s="723">
        <v>3.4847000000000001</v>
      </c>
      <c r="R334" s="28">
        <v>38443</v>
      </c>
      <c r="S334" s="723">
        <v>3.6669</v>
      </c>
      <c r="T334" s="28">
        <v>38443</v>
      </c>
      <c r="U334" s="723">
        <v>3.9641000000000002</v>
      </c>
      <c r="V334" s="41">
        <v>38443</v>
      </c>
      <c r="W334" s="723">
        <v>2.8813</v>
      </c>
      <c r="X334" s="28">
        <v>38443</v>
      </c>
      <c r="Y334" s="723">
        <v>3.2422</v>
      </c>
      <c r="Z334" s="28">
        <v>38443</v>
      </c>
      <c r="AA334" s="723">
        <v>3.6463000000000001</v>
      </c>
      <c r="AB334" s="28">
        <v>38443</v>
      </c>
      <c r="AC334" s="723">
        <v>3.8169</v>
      </c>
      <c r="AD334" s="28">
        <v>38443</v>
      </c>
      <c r="AE334" s="358">
        <v>4.2515000000000001</v>
      </c>
    </row>
    <row r="335" spans="1:31">
      <c r="A335" s="28">
        <v>38446</v>
      </c>
      <c r="B335" s="28">
        <v>38446</v>
      </c>
      <c r="C335" s="723">
        <v>2.6760999999999999</v>
      </c>
      <c r="D335" s="28">
        <v>38446</v>
      </c>
      <c r="E335" s="723">
        <v>3.03</v>
      </c>
      <c r="F335" s="28">
        <v>38446</v>
      </c>
      <c r="G335" s="723">
        <v>3.4352999999999998</v>
      </c>
      <c r="H335" s="28">
        <v>38446</v>
      </c>
      <c r="I335" s="723">
        <v>3.6309</v>
      </c>
      <c r="J335" s="28">
        <v>38446</v>
      </c>
      <c r="K335" s="723">
        <v>3.9072</v>
      </c>
      <c r="L335" s="41">
        <v>38446</v>
      </c>
      <c r="M335" s="723">
        <v>2.6692</v>
      </c>
      <c r="N335" s="28">
        <v>38446</v>
      </c>
      <c r="O335" s="723">
        <v>3.0297999999999998</v>
      </c>
      <c r="P335" s="28">
        <v>38446</v>
      </c>
      <c r="Q335" s="723">
        <v>3.4588000000000001</v>
      </c>
      <c r="R335" s="28">
        <v>38446</v>
      </c>
      <c r="S335" s="723">
        <v>3.6364000000000001</v>
      </c>
      <c r="T335" s="28">
        <v>38446</v>
      </c>
      <c r="U335" s="723">
        <v>3.9340999999999999</v>
      </c>
      <c r="V335" s="41">
        <v>38446</v>
      </c>
      <c r="W335" s="723">
        <v>2.8740000000000001</v>
      </c>
      <c r="X335" s="28">
        <v>38446</v>
      </c>
      <c r="Y335" s="723">
        <v>3.238</v>
      </c>
      <c r="Z335" s="28">
        <v>38446</v>
      </c>
      <c r="AA335" s="723">
        <v>3.6349999999999998</v>
      </c>
      <c r="AB335" s="28">
        <v>38446</v>
      </c>
      <c r="AC335" s="723">
        <v>3.7949999999999999</v>
      </c>
      <c r="AD335" s="28">
        <v>38446</v>
      </c>
      <c r="AE335" s="358">
        <v>4.2359999999999998</v>
      </c>
    </row>
    <row r="336" spans="1:31">
      <c r="A336" s="28">
        <v>38447</v>
      </c>
      <c r="B336" s="28">
        <v>38447</v>
      </c>
      <c r="C336" s="723">
        <v>2.6846999999999999</v>
      </c>
      <c r="D336" s="28">
        <v>38447</v>
      </c>
      <c r="E336" s="723">
        <v>3.0419999999999998</v>
      </c>
      <c r="F336" s="28">
        <v>38447</v>
      </c>
      <c r="G336" s="723">
        <v>3.4491000000000001</v>
      </c>
      <c r="H336" s="28">
        <v>38447</v>
      </c>
      <c r="I336" s="723">
        <v>3.6425000000000001</v>
      </c>
      <c r="J336" s="28">
        <v>38447</v>
      </c>
      <c r="K336" s="723">
        <v>3.9184999999999999</v>
      </c>
      <c r="L336" s="41">
        <v>38447</v>
      </c>
      <c r="M336" s="723">
        <v>2.6787000000000001</v>
      </c>
      <c r="N336" s="28">
        <v>38447</v>
      </c>
      <c r="O336" s="723">
        <v>3.0407000000000002</v>
      </c>
      <c r="P336" s="28">
        <v>38447</v>
      </c>
      <c r="Q336" s="723">
        <v>3.4717000000000002</v>
      </c>
      <c r="R336" s="28">
        <v>38447</v>
      </c>
      <c r="S336" s="723">
        <v>3.6484999999999999</v>
      </c>
      <c r="T336" s="28">
        <v>38447</v>
      </c>
      <c r="U336" s="723">
        <v>3.9462000000000002</v>
      </c>
      <c r="V336" s="41">
        <v>38447</v>
      </c>
      <c r="W336" s="723">
        <v>2.8820000000000001</v>
      </c>
      <c r="X336" s="28">
        <v>38447</v>
      </c>
      <c r="Y336" s="723">
        <v>3.2519999999999998</v>
      </c>
      <c r="Z336" s="28">
        <v>38447</v>
      </c>
      <c r="AA336" s="723">
        <v>3.6440000000000001</v>
      </c>
      <c r="AB336" s="28">
        <v>38447</v>
      </c>
      <c r="AC336" s="723">
        <v>3.8050000000000002</v>
      </c>
      <c r="AD336" s="28">
        <v>38447</v>
      </c>
      <c r="AE336" s="358">
        <v>4.2430000000000003</v>
      </c>
    </row>
    <row r="337" spans="1:31">
      <c r="A337" s="28">
        <v>38448</v>
      </c>
      <c r="B337" s="28">
        <v>38448</v>
      </c>
      <c r="C337" s="723">
        <v>2.6606000000000001</v>
      </c>
      <c r="D337" s="28">
        <v>38448</v>
      </c>
      <c r="E337" s="723">
        <v>3.0177</v>
      </c>
      <c r="F337" s="28">
        <v>38448</v>
      </c>
      <c r="G337" s="723">
        <v>3.4323999999999999</v>
      </c>
      <c r="H337" s="28">
        <v>38448</v>
      </c>
      <c r="I337" s="723">
        <v>3.6294</v>
      </c>
      <c r="J337" s="28">
        <v>38448</v>
      </c>
      <c r="K337" s="723">
        <v>3.9146999999999998</v>
      </c>
      <c r="L337" s="41">
        <v>38448</v>
      </c>
      <c r="M337" s="723">
        <v>2.6640000000000001</v>
      </c>
      <c r="N337" s="28">
        <v>38448</v>
      </c>
      <c r="O337" s="723">
        <v>3.0253999999999999</v>
      </c>
      <c r="P337" s="28">
        <v>38448</v>
      </c>
      <c r="Q337" s="723">
        <v>3.4632999999999998</v>
      </c>
      <c r="R337" s="28">
        <v>38448</v>
      </c>
      <c r="S337" s="723">
        <v>3.6425000000000001</v>
      </c>
      <c r="T337" s="28">
        <v>38448</v>
      </c>
      <c r="U337" s="723">
        <v>3.9525999999999999</v>
      </c>
      <c r="V337" s="41">
        <v>38448</v>
      </c>
      <c r="W337" s="723">
        <v>2.8660000000000001</v>
      </c>
      <c r="X337" s="28">
        <v>38448</v>
      </c>
      <c r="Y337" s="723">
        <v>3.2359999999999998</v>
      </c>
      <c r="Z337" s="28">
        <v>38448</v>
      </c>
      <c r="AA337" s="723">
        <v>3.6390000000000002</v>
      </c>
      <c r="AB337" s="28">
        <v>38448</v>
      </c>
      <c r="AC337" s="723">
        <v>3.8040000000000003</v>
      </c>
      <c r="AD337" s="28">
        <v>38448</v>
      </c>
      <c r="AE337" s="358">
        <v>4.2460000000000004</v>
      </c>
    </row>
    <row r="338" spans="1:31">
      <c r="A338" s="28">
        <v>38449</v>
      </c>
      <c r="B338" s="28">
        <v>38449</v>
      </c>
      <c r="C338" s="723">
        <v>2.6259999999999999</v>
      </c>
      <c r="D338" s="28">
        <v>38449</v>
      </c>
      <c r="E338" s="723">
        <v>2.9830000000000001</v>
      </c>
      <c r="F338" s="28">
        <v>38449</v>
      </c>
      <c r="G338" s="723">
        <v>3.403</v>
      </c>
      <c r="H338" s="28">
        <v>38449</v>
      </c>
      <c r="I338" s="723">
        <v>3.5990000000000002</v>
      </c>
      <c r="J338" s="28">
        <v>38449</v>
      </c>
      <c r="K338" s="723">
        <v>3.895</v>
      </c>
      <c r="L338" s="41">
        <v>38449</v>
      </c>
      <c r="M338" s="723">
        <v>2.6234999999999999</v>
      </c>
      <c r="N338" s="28">
        <v>38449</v>
      </c>
      <c r="O338" s="723">
        <v>2.9813000000000001</v>
      </c>
      <c r="P338" s="28">
        <v>38449</v>
      </c>
      <c r="Q338" s="723">
        <v>3.4197000000000002</v>
      </c>
      <c r="R338" s="28">
        <v>38449</v>
      </c>
      <c r="S338" s="723">
        <v>3.6032999999999999</v>
      </c>
      <c r="T338" s="28">
        <v>38449</v>
      </c>
      <c r="U338" s="723">
        <v>3.9196</v>
      </c>
      <c r="V338" s="41">
        <v>38449</v>
      </c>
      <c r="W338" s="723">
        <v>2.8220000000000001</v>
      </c>
      <c r="X338" s="28">
        <v>38449</v>
      </c>
      <c r="Y338" s="723">
        <v>3.1909999999999998</v>
      </c>
      <c r="Z338" s="28">
        <v>38449</v>
      </c>
      <c r="AA338" s="723">
        <v>3.5869999999999997</v>
      </c>
      <c r="AB338" s="28">
        <v>38449</v>
      </c>
      <c r="AC338" s="723">
        <v>3.766</v>
      </c>
      <c r="AD338" s="28">
        <v>38449</v>
      </c>
      <c r="AE338" s="358">
        <v>4.2130000000000001</v>
      </c>
    </row>
    <row r="339" spans="1:31">
      <c r="A339" s="28">
        <v>38450</v>
      </c>
      <c r="B339" s="28">
        <v>38450</v>
      </c>
      <c r="C339" s="723">
        <v>2.6315</v>
      </c>
      <c r="D339" s="28">
        <v>38450</v>
      </c>
      <c r="E339" s="723">
        <v>2.9973999999999998</v>
      </c>
      <c r="F339" s="28">
        <v>38450</v>
      </c>
      <c r="G339" s="723">
        <v>3.4291999999999998</v>
      </c>
      <c r="H339" s="28">
        <v>38450</v>
      </c>
      <c r="I339" s="723">
        <v>3.6295999999999999</v>
      </c>
      <c r="J339" s="28">
        <v>38450</v>
      </c>
      <c r="K339" s="723">
        <v>3.9283000000000001</v>
      </c>
      <c r="L339" s="41">
        <v>38450</v>
      </c>
      <c r="M339" s="723">
        <v>2.6272000000000002</v>
      </c>
      <c r="N339" s="28">
        <v>38450</v>
      </c>
      <c r="O339" s="723">
        <v>2.9979</v>
      </c>
      <c r="P339" s="28">
        <v>38450</v>
      </c>
      <c r="Q339" s="723">
        <v>3.4457</v>
      </c>
      <c r="R339" s="28">
        <v>38450</v>
      </c>
      <c r="S339" s="723">
        <v>3.6326000000000001</v>
      </c>
      <c r="T339" s="28">
        <v>38450</v>
      </c>
      <c r="U339" s="723">
        <v>3.96</v>
      </c>
      <c r="V339" s="41">
        <v>38450</v>
      </c>
      <c r="W339" s="723">
        <v>2.835</v>
      </c>
      <c r="X339" s="28">
        <v>38450</v>
      </c>
      <c r="Y339" s="723">
        <v>3.2040000000000002</v>
      </c>
      <c r="Z339" s="28">
        <v>38450</v>
      </c>
      <c r="AA339" s="723">
        <v>3.617</v>
      </c>
      <c r="AB339" s="28">
        <v>38450</v>
      </c>
      <c r="AC339" s="723">
        <v>3.7880000000000003</v>
      </c>
      <c r="AD339" s="28">
        <v>38450</v>
      </c>
      <c r="AE339" s="358">
        <v>4.25</v>
      </c>
    </row>
    <row r="340" spans="1:31">
      <c r="A340" s="28">
        <v>38453</v>
      </c>
      <c r="B340" s="28">
        <v>38453</v>
      </c>
      <c r="C340" s="723">
        <v>2.6109999999999998</v>
      </c>
      <c r="D340" s="28">
        <v>38453</v>
      </c>
      <c r="E340" s="723">
        <v>2.9779999999999998</v>
      </c>
      <c r="F340" s="28">
        <v>38453</v>
      </c>
      <c r="G340" s="723">
        <v>3.3980000000000001</v>
      </c>
      <c r="H340" s="28">
        <v>38453</v>
      </c>
      <c r="I340" s="723">
        <v>3.6019999999999999</v>
      </c>
      <c r="J340" s="28">
        <v>38453</v>
      </c>
      <c r="K340" s="723">
        <v>3.8929999999999998</v>
      </c>
      <c r="L340" s="41">
        <v>38453</v>
      </c>
      <c r="M340" s="723">
        <v>2.6164000000000001</v>
      </c>
      <c r="N340" s="28">
        <v>38453</v>
      </c>
      <c r="O340" s="723">
        <v>2.9839000000000002</v>
      </c>
      <c r="P340" s="28">
        <v>38453</v>
      </c>
      <c r="Q340" s="723">
        <v>3.4262000000000001</v>
      </c>
      <c r="R340" s="28">
        <v>38453</v>
      </c>
      <c r="S340" s="723">
        <v>3.6101999999999999</v>
      </c>
      <c r="T340" s="28">
        <v>38453</v>
      </c>
      <c r="U340" s="723">
        <v>3.9314999999999998</v>
      </c>
      <c r="V340" s="41">
        <v>38453</v>
      </c>
      <c r="W340" s="723">
        <v>2.8170000000000002</v>
      </c>
      <c r="X340" s="28">
        <v>38453</v>
      </c>
      <c r="Y340" s="723">
        <v>3.1909999999999998</v>
      </c>
      <c r="Z340" s="28">
        <v>38453</v>
      </c>
      <c r="AA340" s="723">
        <v>3.5960000000000001</v>
      </c>
      <c r="AB340" s="28">
        <v>38453</v>
      </c>
      <c r="AC340" s="723">
        <v>3.77</v>
      </c>
      <c r="AD340" s="28">
        <v>38453</v>
      </c>
      <c r="AE340" s="358">
        <v>4.2229999999999999</v>
      </c>
    </row>
    <row r="341" spans="1:31">
      <c r="A341" s="28">
        <v>38454</v>
      </c>
      <c r="B341" s="28">
        <v>38454</v>
      </c>
      <c r="C341" s="723">
        <v>2.6221000000000001</v>
      </c>
      <c r="D341" s="28">
        <v>38454</v>
      </c>
      <c r="E341" s="723">
        <v>2.9839000000000002</v>
      </c>
      <c r="F341" s="28">
        <v>38454</v>
      </c>
      <c r="G341" s="723">
        <v>3.3963000000000001</v>
      </c>
      <c r="H341" s="28">
        <v>38454</v>
      </c>
      <c r="I341" s="723">
        <v>3.5941000000000001</v>
      </c>
      <c r="J341" s="28">
        <v>38454</v>
      </c>
      <c r="K341" s="723">
        <v>3.8852000000000002</v>
      </c>
      <c r="L341" s="41">
        <v>38454</v>
      </c>
      <c r="M341" s="723">
        <v>2.6214</v>
      </c>
      <c r="N341" s="28">
        <v>38454</v>
      </c>
      <c r="O341" s="723">
        <v>2.9834000000000001</v>
      </c>
      <c r="P341" s="28">
        <v>38454</v>
      </c>
      <c r="Q341" s="723">
        <v>3.4173999999999998</v>
      </c>
      <c r="R341" s="28">
        <v>38454</v>
      </c>
      <c r="S341" s="723">
        <v>3.5983999999999998</v>
      </c>
      <c r="T341" s="28">
        <v>38454</v>
      </c>
      <c r="U341" s="723">
        <v>3.9163000000000001</v>
      </c>
      <c r="V341" s="41">
        <v>38454</v>
      </c>
      <c r="W341" s="723">
        <v>2.8180000000000001</v>
      </c>
      <c r="X341" s="28">
        <v>38454</v>
      </c>
      <c r="Y341" s="723">
        <v>3.1880000000000002</v>
      </c>
      <c r="Z341" s="28">
        <v>38454</v>
      </c>
      <c r="AA341" s="723">
        <v>3.5840000000000001</v>
      </c>
      <c r="AB341" s="28">
        <v>38454</v>
      </c>
      <c r="AC341" s="723">
        <v>3.7570000000000001</v>
      </c>
      <c r="AD341" s="28">
        <v>38454</v>
      </c>
      <c r="AE341" s="358">
        <v>4.2130000000000001</v>
      </c>
    </row>
    <row r="342" spans="1:31">
      <c r="A342" s="28">
        <v>38455</v>
      </c>
      <c r="B342" s="28">
        <v>38455</v>
      </c>
      <c r="C342" s="723">
        <v>2.6057999999999999</v>
      </c>
      <c r="D342" s="28">
        <v>38455</v>
      </c>
      <c r="E342" s="723">
        <v>2.9621</v>
      </c>
      <c r="F342" s="28">
        <v>38455</v>
      </c>
      <c r="G342" s="723">
        <v>3.3704000000000001</v>
      </c>
      <c r="H342" s="28">
        <v>38455</v>
      </c>
      <c r="I342" s="723">
        <v>3.5657000000000001</v>
      </c>
      <c r="J342" s="28">
        <v>38455</v>
      </c>
      <c r="K342" s="723">
        <v>3.8593000000000002</v>
      </c>
      <c r="L342" s="41">
        <v>38455</v>
      </c>
      <c r="M342" s="723">
        <v>2.6044999999999998</v>
      </c>
      <c r="N342" s="28">
        <v>38455</v>
      </c>
      <c r="O342" s="723">
        <v>2.9582999999999999</v>
      </c>
      <c r="P342" s="28">
        <v>38455</v>
      </c>
      <c r="Q342" s="723">
        <v>3.3877000000000002</v>
      </c>
      <c r="R342" s="28">
        <v>38455</v>
      </c>
      <c r="S342" s="723">
        <v>3.5667</v>
      </c>
      <c r="T342" s="28">
        <v>38455</v>
      </c>
      <c r="U342" s="723">
        <v>3.8883000000000001</v>
      </c>
      <c r="V342" s="41">
        <v>38455</v>
      </c>
      <c r="W342" s="723">
        <v>2.8040000000000003</v>
      </c>
      <c r="X342" s="28">
        <v>38455</v>
      </c>
      <c r="Y342" s="723">
        <v>3.1659999999999999</v>
      </c>
      <c r="Z342" s="28">
        <v>38455</v>
      </c>
      <c r="AA342" s="723">
        <v>3.56</v>
      </c>
      <c r="AB342" s="28">
        <v>38455</v>
      </c>
      <c r="AC342" s="723">
        <v>3.73</v>
      </c>
      <c r="AD342" s="28">
        <v>38455</v>
      </c>
      <c r="AE342" s="358">
        <v>4.1849999999999996</v>
      </c>
    </row>
    <row r="343" spans="1:31">
      <c r="A343" s="28">
        <v>38456</v>
      </c>
      <c r="B343" s="28">
        <v>38456</v>
      </c>
      <c r="C343" s="723">
        <v>2.6093999999999999</v>
      </c>
      <c r="D343" s="28">
        <v>38456</v>
      </c>
      <c r="E343" s="723">
        <v>2.9710000000000001</v>
      </c>
      <c r="F343" s="28">
        <v>38456</v>
      </c>
      <c r="G343" s="723">
        <v>3.3860999999999999</v>
      </c>
      <c r="H343" s="28">
        <v>38456</v>
      </c>
      <c r="I343" s="723">
        <v>3.5826000000000002</v>
      </c>
      <c r="J343" s="28">
        <v>38456</v>
      </c>
      <c r="K343" s="723">
        <v>3.8749000000000002</v>
      </c>
      <c r="L343" s="41">
        <v>38456</v>
      </c>
      <c r="M343" s="723">
        <v>2.6101000000000001</v>
      </c>
      <c r="N343" s="28">
        <v>38456</v>
      </c>
      <c r="O343" s="723">
        <v>2.9691999999999998</v>
      </c>
      <c r="P343" s="28">
        <v>38456</v>
      </c>
      <c r="Q343" s="723">
        <v>3.4054000000000002</v>
      </c>
      <c r="R343" s="28">
        <v>38456</v>
      </c>
      <c r="S343" s="723">
        <v>3.5857999999999999</v>
      </c>
      <c r="T343" s="28">
        <v>38456</v>
      </c>
      <c r="U343" s="723">
        <v>3.9049999999999998</v>
      </c>
      <c r="V343" s="41">
        <v>38456</v>
      </c>
      <c r="W343" s="723">
        <v>2.8029999999999999</v>
      </c>
      <c r="X343" s="28">
        <v>38456</v>
      </c>
      <c r="Y343" s="723">
        <v>3.1680000000000001</v>
      </c>
      <c r="Z343" s="28">
        <v>38456</v>
      </c>
      <c r="AA343" s="723">
        <v>3.5750000000000002</v>
      </c>
      <c r="AB343" s="28">
        <v>38456</v>
      </c>
      <c r="AC343" s="723">
        <v>3.746</v>
      </c>
      <c r="AD343" s="28">
        <v>38456</v>
      </c>
      <c r="AE343" s="358">
        <v>4.21</v>
      </c>
    </row>
    <row r="344" spans="1:31">
      <c r="A344" s="28">
        <v>38457</v>
      </c>
      <c r="B344" s="28">
        <v>38457</v>
      </c>
      <c r="C344" s="723">
        <v>2.5655999999999999</v>
      </c>
      <c r="D344" s="28">
        <v>38457</v>
      </c>
      <c r="E344" s="723">
        <v>2.9310999999999998</v>
      </c>
      <c r="F344" s="28">
        <v>38457</v>
      </c>
      <c r="G344" s="723">
        <v>3.3447</v>
      </c>
      <c r="H344" s="28">
        <v>38457</v>
      </c>
      <c r="I344" s="723">
        <v>3.5445000000000002</v>
      </c>
      <c r="J344" s="28">
        <v>38457</v>
      </c>
      <c r="K344" s="723">
        <v>3.8473999999999999</v>
      </c>
      <c r="L344" s="41">
        <v>38457</v>
      </c>
      <c r="M344" s="723">
        <v>2.5642</v>
      </c>
      <c r="N344" s="28">
        <v>38457</v>
      </c>
      <c r="O344" s="723">
        <v>2.9239999999999999</v>
      </c>
      <c r="P344" s="28">
        <v>38457</v>
      </c>
      <c r="Q344" s="723">
        <v>3.3668</v>
      </c>
      <c r="R344" s="28">
        <v>38457</v>
      </c>
      <c r="S344" s="723">
        <v>3.5550999999999999</v>
      </c>
      <c r="T344" s="28">
        <v>38457</v>
      </c>
      <c r="U344" s="723">
        <v>3.8734000000000002</v>
      </c>
      <c r="V344" s="41">
        <v>38457</v>
      </c>
      <c r="W344" s="723">
        <v>2.7720000000000002</v>
      </c>
      <c r="X344" s="28">
        <v>38457</v>
      </c>
      <c r="Y344" s="723">
        <v>3.14</v>
      </c>
      <c r="Z344" s="28">
        <v>38457</v>
      </c>
      <c r="AA344" s="723">
        <v>3.5629999999999997</v>
      </c>
      <c r="AB344" s="28">
        <v>38457</v>
      </c>
      <c r="AC344" s="723">
        <v>3.75</v>
      </c>
      <c r="AD344" s="28">
        <v>38457</v>
      </c>
      <c r="AE344" s="358">
        <v>4.1779999999999999</v>
      </c>
    </row>
    <row r="345" spans="1:31">
      <c r="A345" s="28">
        <v>38460</v>
      </c>
      <c r="B345" s="28">
        <v>38460</v>
      </c>
      <c r="C345" s="723">
        <v>2.5329999999999999</v>
      </c>
      <c r="D345" s="28">
        <v>38460</v>
      </c>
      <c r="E345" s="723">
        <v>2.89</v>
      </c>
      <c r="F345" s="28">
        <v>38460</v>
      </c>
      <c r="G345" s="723">
        <v>3.3130000000000002</v>
      </c>
      <c r="H345" s="28">
        <v>38460</v>
      </c>
      <c r="I345" s="723">
        <v>3.5169999999999999</v>
      </c>
      <c r="J345" s="28">
        <v>38460</v>
      </c>
      <c r="K345" s="723">
        <v>3.8209999999999997</v>
      </c>
      <c r="L345" s="41">
        <v>38460</v>
      </c>
      <c r="M345" s="723">
        <v>2.5358000000000001</v>
      </c>
      <c r="N345" s="28">
        <v>38460</v>
      </c>
      <c r="O345" s="723">
        <v>2.8936999999999999</v>
      </c>
      <c r="P345" s="28">
        <v>38460</v>
      </c>
      <c r="Q345" s="723">
        <v>3.3365999999999998</v>
      </c>
      <c r="R345" s="28">
        <v>38460</v>
      </c>
      <c r="S345" s="723">
        <v>3.5247999999999999</v>
      </c>
      <c r="T345" s="28">
        <v>38460</v>
      </c>
      <c r="U345" s="723">
        <v>3.8447</v>
      </c>
      <c r="V345" s="41">
        <v>38460</v>
      </c>
      <c r="W345" s="723">
        <v>2.738</v>
      </c>
      <c r="X345" s="28">
        <v>38460</v>
      </c>
      <c r="Y345" s="723">
        <v>3.1120000000000001</v>
      </c>
      <c r="Z345" s="28">
        <v>38460</v>
      </c>
      <c r="AA345" s="723">
        <v>3.516</v>
      </c>
      <c r="AB345" s="28">
        <v>38460</v>
      </c>
      <c r="AC345" s="723">
        <v>3.6970000000000001</v>
      </c>
      <c r="AD345" s="28">
        <v>38460</v>
      </c>
      <c r="AE345" s="358">
        <v>4.1589999999999998</v>
      </c>
    </row>
    <row r="346" spans="1:31">
      <c r="A346" s="28">
        <v>38461</v>
      </c>
      <c r="B346" s="28">
        <v>38461</v>
      </c>
      <c r="C346" s="723">
        <v>2.5148000000000001</v>
      </c>
      <c r="D346" s="28">
        <v>38461</v>
      </c>
      <c r="E346" s="723">
        <v>2.8708</v>
      </c>
      <c r="F346" s="28">
        <v>38461</v>
      </c>
      <c r="G346" s="723">
        <v>3.294</v>
      </c>
      <c r="H346" s="28">
        <v>38461</v>
      </c>
      <c r="I346" s="723">
        <v>3.4984000000000002</v>
      </c>
      <c r="J346" s="28">
        <v>38461</v>
      </c>
      <c r="K346" s="723">
        <v>3.8026</v>
      </c>
      <c r="L346" s="41">
        <v>38461</v>
      </c>
      <c r="M346" s="723">
        <v>2.5197000000000003</v>
      </c>
      <c r="N346" s="28">
        <v>38461</v>
      </c>
      <c r="O346" s="723">
        <v>2.8752</v>
      </c>
      <c r="P346" s="28">
        <v>38461</v>
      </c>
      <c r="Q346" s="723">
        <v>3.3174999999999999</v>
      </c>
      <c r="R346" s="28">
        <v>38461</v>
      </c>
      <c r="S346" s="723">
        <v>3.5068999999999999</v>
      </c>
      <c r="T346" s="28">
        <v>38461</v>
      </c>
      <c r="U346" s="723">
        <v>3.8207</v>
      </c>
      <c r="V346" s="41">
        <v>38461</v>
      </c>
      <c r="W346" s="723">
        <v>2.7210000000000001</v>
      </c>
      <c r="X346" s="28">
        <v>38461</v>
      </c>
      <c r="Y346" s="723">
        <v>3.089</v>
      </c>
      <c r="Z346" s="28">
        <v>38461</v>
      </c>
      <c r="AA346" s="723">
        <v>3.4969999999999999</v>
      </c>
      <c r="AB346" s="28">
        <v>38461</v>
      </c>
      <c r="AC346" s="723">
        <v>3.6790000000000003</v>
      </c>
      <c r="AD346" s="28">
        <v>38461</v>
      </c>
      <c r="AE346" s="358">
        <v>4.1340000000000003</v>
      </c>
    </row>
    <row r="347" spans="1:31">
      <c r="A347" s="28">
        <v>38462</v>
      </c>
      <c r="B347" s="28">
        <v>38462</v>
      </c>
      <c r="C347" s="723">
        <v>2.5263999999999998</v>
      </c>
      <c r="D347" s="28">
        <v>38462</v>
      </c>
      <c r="E347" s="723">
        <v>2.8797999999999999</v>
      </c>
      <c r="F347" s="28">
        <v>38462</v>
      </c>
      <c r="G347" s="723">
        <v>3.3062</v>
      </c>
      <c r="H347" s="28">
        <v>38462</v>
      </c>
      <c r="I347" s="723">
        <v>3.5110000000000001</v>
      </c>
      <c r="J347" s="28">
        <v>38462</v>
      </c>
      <c r="K347" s="723">
        <v>3.8134000000000001</v>
      </c>
      <c r="L347" s="41">
        <v>38462</v>
      </c>
      <c r="M347" s="723">
        <v>2.5259</v>
      </c>
      <c r="N347" s="28">
        <v>38462</v>
      </c>
      <c r="O347" s="723">
        <v>2.8839999999999999</v>
      </c>
      <c r="P347" s="28">
        <v>38462</v>
      </c>
      <c r="Q347" s="723">
        <v>3.3294999999999999</v>
      </c>
      <c r="R347" s="28">
        <v>38462</v>
      </c>
      <c r="S347" s="723">
        <v>3.5230999999999999</v>
      </c>
      <c r="T347" s="28">
        <v>38462</v>
      </c>
      <c r="U347" s="723">
        <v>3.8388</v>
      </c>
      <c r="V347" s="41">
        <v>38462</v>
      </c>
      <c r="W347" s="723">
        <v>2.72</v>
      </c>
      <c r="X347" s="28">
        <v>38462</v>
      </c>
      <c r="Y347" s="723">
        <v>3.097</v>
      </c>
      <c r="Z347" s="28">
        <v>38462</v>
      </c>
      <c r="AA347" s="723">
        <v>3.5089999999999999</v>
      </c>
      <c r="AB347" s="28">
        <v>38462</v>
      </c>
      <c r="AC347" s="723">
        <v>3.6879999999999997</v>
      </c>
      <c r="AD347" s="28">
        <v>38462</v>
      </c>
      <c r="AE347" s="358">
        <v>4.1470000000000002</v>
      </c>
    </row>
    <row r="348" spans="1:31">
      <c r="A348" s="28">
        <v>38463</v>
      </c>
      <c r="B348" s="28">
        <v>38463</v>
      </c>
      <c r="C348" s="723">
        <v>2.5350000000000001</v>
      </c>
      <c r="D348" s="28">
        <v>38463</v>
      </c>
      <c r="E348" s="723">
        <v>2.8879999999999999</v>
      </c>
      <c r="F348" s="28">
        <v>38463</v>
      </c>
      <c r="G348" s="723">
        <v>3.3220000000000001</v>
      </c>
      <c r="H348" s="28">
        <v>38463</v>
      </c>
      <c r="I348" s="723">
        <v>3.5390000000000001</v>
      </c>
      <c r="J348" s="28">
        <v>38463</v>
      </c>
      <c r="K348" s="723">
        <v>3.8220000000000001</v>
      </c>
      <c r="L348" s="41">
        <v>38463</v>
      </c>
      <c r="M348" s="723">
        <v>2.5455999999999999</v>
      </c>
      <c r="N348" s="28">
        <v>38463</v>
      </c>
      <c r="O348" s="723">
        <v>2.9077000000000002</v>
      </c>
      <c r="P348" s="28">
        <v>38463</v>
      </c>
      <c r="Q348" s="723">
        <v>3.3542000000000001</v>
      </c>
      <c r="R348" s="28">
        <v>38463</v>
      </c>
      <c r="S348" s="723">
        <v>3.5522999999999998</v>
      </c>
      <c r="T348" s="28">
        <v>38463</v>
      </c>
      <c r="U348" s="723">
        <v>3.8611</v>
      </c>
      <c r="V348" s="41">
        <v>38463</v>
      </c>
      <c r="W348" s="723">
        <v>2.7429999999999999</v>
      </c>
      <c r="X348" s="28">
        <v>38463</v>
      </c>
      <c r="Y348" s="723">
        <v>3.12</v>
      </c>
      <c r="Z348" s="28">
        <v>38463</v>
      </c>
      <c r="AA348" s="723">
        <v>3.5409999999999999</v>
      </c>
      <c r="AB348" s="28">
        <v>38463</v>
      </c>
      <c r="AC348" s="723">
        <v>3.734</v>
      </c>
      <c r="AD348" s="28">
        <v>38463</v>
      </c>
      <c r="AE348" s="358">
        <v>4.2039999999999997</v>
      </c>
    </row>
    <row r="349" spans="1:31">
      <c r="A349" s="28">
        <v>38464</v>
      </c>
      <c r="B349" s="28">
        <v>38464</v>
      </c>
      <c r="C349" s="723">
        <v>2.528</v>
      </c>
      <c r="D349" s="28">
        <v>38464</v>
      </c>
      <c r="E349" s="723">
        <v>2.8839999999999999</v>
      </c>
      <c r="F349" s="28">
        <v>38464</v>
      </c>
      <c r="G349" s="723">
        <v>3.3220000000000001</v>
      </c>
      <c r="H349" s="28">
        <v>38464</v>
      </c>
      <c r="I349" s="723">
        <v>3.5339999999999998</v>
      </c>
      <c r="J349" s="28">
        <v>38464</v>
      </c>
      <c r="K349" s="723">
        <v>3.8170000000000002</v>
      </c>
      <c r="L349" s="41">
        <v>38464</v>
      </c>
      <c r="M349" s="723">
        <v>2.5305999999999997</v>
      </c>
      <c r="N349" s="28">
        <v>38464</v>
      </c>
      <c r="O349" s="723">
        <v>2.8909000000000002</v>
      </c>
      <c r="P349" s="28">
        <v>38464</v>
      </c>
      <c r="Q349" s="723">
        <v>3.3406000000000002</v>
      </c>
      <c r="R349" s="28">
        <v>38464</v>
      </c>
      <c r="S349" s="723">
        <v>3.5365000000000002</v>
      </c>
      <c r="T349" s="28">
        <v>38464</v>
      </c>
      <c r="U349" s="723">
        <v>3.8489</v>
      </c>
      <c r="V349" s="41">
        <v>38464</v>
      </c>
      <c r="W349" s="723">
        <v>2.7240000000000002</v>
      </c>
      <c r="X349" s="28">
        <v>38464</v>
      </c>
      <c r="Y349" s="723">
        <v>3.1030000000000002</v>
      </c>
      <c r="Z349" s="28">
        <v>38464</v>
      </c>
      <c r="AA349" s="723">
        <v>3.5209999999999999</v>
      </c>
      <c r="AB349" s="28">
        <v>38464</v>
      </c>
      <c r="AC349" s="723">
        <v>3.7050000000000001</v>
      </c>
      <c r="AD349" s="28">
        <v>38464</v>
      </c>
      <c r="AE349" s="358">
        <v>4.181</v>
      </c>
    </row>
    <row r="350" spans="1:31">
      <c r="A350" s="28">
        <v>38467</v>
      </c>
      <c r="B350" s="28">
        <v>38467</v>
      </c>
      <c r="C350" s="723">
        <v>2.5253000000000001</v>
      </c>
      <c r="D350" s="28">
        <v>38467</v>
      </c>
      <c r="E350" s="723">
        <v>2.8719999999999999</v>
      </c>
      <c r="F350" s="28">
        <v>38467</v>
      </c>
      <c r="G350" s="723">
        <v>3.3020999999999998</v>
      </c>
      <c r="H350" s="28">
        <v>38467</v>
      </c>
      <c r="I350" s="723">
        <v>3.4996999999999998</v>
      </c>
      <c r="J350" s="28">
        <v>38467</v>
      </c>
      <c r="K350" s="723">
        <v>3.7974000000000001</v>
      </c>
      <c r="L350" s="41">
        <v>38467</v>
      </c>
      <c r="M350" s="723">
        <v>2.5259999999999998</v>
      </c>
      <c r="N350" s="28">
        <v>38467</v>
      </c>
      <c r="O350" s="723">
        <v>2.8813</v>
      </c>
      <c r="P350" s="28">
        <v>38467</v>
      </c>
      <c r="Q350" s="723">
        <v>3.3220000000000001</v>
      </c>
      <c r="R350" s="28">
        <v>38467</v>
      </c>
      <c r="S350" s="723">
        <v>3.5146999999999999</v>
      </c>
      <c r="T350" s="28">
        <v>38467</v>
      </c>
      <c r="U350" s="723">
        <v>3.8281000000000001</v>
      </c>
      <c r="V350" s="41">
        <v>38467</v>
      </c>
      <c r="W350" s="723">
        <v>2.726</v>
      </c>
      <c r="X350" s="28">
        <v>38467</v>
      </c>
      <c r="Y350" s="723">
        <v>3.089</v>
      </c>
      <c r="Z350" s="28">
        <v>38467</v>
      </c>
      <c r="AA350" s="723">
        <v>3.5089999999999999</v>
      </c>
      <c r="AB350" s="28">
        <v>38467</v>
      </c>
      <c r="AC350" s="723">
        <v>3.7010000000000001</v>
      </c>
      <c r="AD350" s="28">
        <v>38467</v>
      </c>
      <c r="AE350" s="358">
        <v>4.1360000000000001</v>
      </c>
    </row>
    <row r="351" spans="1:31">
      <c r="A351" s="28">
        <v>38468</v>
      </c>
      <c r="B351" s="28">
        <v>38468</v>
      </c>
      <c r="C351" s="723">
        <v>2.5278</v>
      </c>
      <c r="D351" s="28">
        <v>38468</v>
      </c>
      <c r="E351" s="723">
        <v>2.8750999999999998</v>
      </c>
      <c r="F351" s="28">
        <v>38468</v>
      </c>
      <c r="G351" s="723">
        <v>3.3014999999999999</v>
      </c>
      <c r="H351" s="28">
        <v>38468</v>
      </c>
      <c r="I351" s="723">
        <v>3.4980000000000002</v>
      </c>
      <c r="J351" s="28">
        <v>38468</v>
      </c>
      <c r="K351" s="723">
        <v>3.7892000000000001</v>
      </c>
      <c r="L351" s="41">
        <v>38468</v>
      </c>
      <c r="M351" s="723">
        <v>2.5282999999999998</v>
      </c>
      <c r="N351" s="28">
        <v>38468</v>
      </c>
      <c r="O351" s="723">
        <v>2.8853</v>
      </c>
      <c r="P351" s="28">
        <v>38468</v>
      </c>
      <c r="Q351" s="723">
        <v>3.3228</v>
      </c>
      <c r="R351" s="28">
        <v>38468</v>
      </c>
      <c r="S351" s="723">
        <v>3.5133000000000001</v>
      </c>
      <c r="T351" s="28">
        <v>38468</v>
      </c>
      <c r="U351" s="723">
        <v>3.8250000000000002</v>
      </c>
      <c r="V351" s="41">
        <v>38468</v>
      </c>
      <c r="W351" s="723">
        <v>2.7189999999999999</v>
      </c>
      <c r="X351" s="28">
        <v>38468</v>
      </c>
      <c r="Y351" s="723">
        <v>3.0880000000000001</v>
      </c>
      <c r="Z351" s="28">
        <v>38468</v>
      </c>
      <c r="AA351" s="723">
        <v>3.4889999999999999</v>
      </c>
      <c r="AB351" s="28">
        <v>38468</v>
      </c>
      <c r="AC351" s="723">
        <v>3.6739999999999999</v>
      </c>
      <c r="AD351" s="28">
        <v>38468</v>
      </c>
      <c r="AE351" s="358">
        <v>4.1390000000000002</v>
      </c>
    </row>
    <row r="352" spans="1:31">
      <c r="A352" s="28">
        <v>38469</v>
      </c>
      <c r="B352" s="28">
        <v>38469</v>
      </c>
      <c r="C352" s="723">
        <v>2.4950000000000001</v>
      </c>
      <c r="D352" s="28">
        <v>38469</v>
      </c>
      <c r="E352" s="723">
        <v>2.8439999999999999</v>
      </c>
      <c r="F352" s="28">
        <v>38469</v>
      </c>
      <c r="G352" s="723">
        <v>3.27</v>
      </c>
      <c r="H352" s="28">
        <v>38469</v>
      </c>
      <c r="I352" s="723">
        <v>3.4729999999999999</v>
      </c>
      <c r="J352" s="28">
        <v>38469</v>
      </c>
      <c r="K352" s="723">
        <v>3.762</v>
      </c>
      <c r="L352" s="41">
        <v>38469</v>
      </c>
      <c r="M352" s="723">
        <v>2.4973999999999998</v>
      </c>
      <c r="N352" s="28">
        <v>38469</v>
      </c>
      <c r="O352" s="723">
        <v>2.8485</v>
      </c>
      <c r="P352" s="28">
        <v>38469</v>
      </c>
      <c r="Q352" s="723">
        <v>3.2879999999999998</v>
      </c>
      <c r="R352" s="28">
        <v>38469</v>
      </c>
      <c r="S352" s="723">
        <v>3.4845999999999999</v>
      </c>
      <c r="T352" s="28">
        <v>38469</v>
      </c>
      <c r="U352" s="723">
        <v>3.7917000000000001</v>
      </c>
      <c r="V352" s="41">
        <v>38469</v>
      </c>
      <c r="W352" s="723">
        <v>2.6874000000000002</v>
      </c>
      <c r="X352" s="28">
        <v>38469</v>
      </c>
      <c r="Y352" s="723">
        <v>3.0514999999999999</v>
      </c>
      <c r="Z352" s="28">
        <v>38469</v>
      </c>
      <c r="AA352" s="723">
        <v>3.4552</v>
      </c>
      <c r="AB352" s="28">
        <v>38469</v>
      </c>
      <c r="AC352" s="723">
        <v>3.6408</v>
      </c>
      <c r="AD352" s="28">
        <v>38469</v>
      </c>
      <c r="AE352" s="358">
        <v>4.1108000000000002</v>
      </c>
    </row>
    <row r="353" spans="1:31">
      <c r="A353" s="28">
        <v>38470</v>
      </c>
      <c r="B353" s="28">
        <v>38470</v>
      </c>
      <c r="C353" s="723">
        <v>2.4725000000000001</v>
      </c>
      <c r="D353" s="28">
        <v>38470</v>
      </c>
      <c r="E353" s="723">
        <v>2.8214000000000001</v>
      </c>
      <c r="F353" s="28">
        <v>38470</v>
      </c>
      <c r="G353" s="723">
        <v>3.2534999999999998</v>
      </c>
      <c r="H353" s="28">
        <v>38470</v>
      </c>
      <c r="I353" s="723">
        <v>3.4592000000000001</v>
      </c>
      <c r="J353" s="28">
        <v>38470</v>
      </c>
      <c r="K353" s="723">
        <v>3.7513000000000001</v>
      </c>
      <c r="L353" s="41">
        <v>38470</v>
      </c>
      <c r="M353" s="723">
        <v>2.4740000000000002</v>
      </c>
      <c r="N353" s="28">
        <v>38470</v>
      </c>
      <c r="O353" s="723">
        <v>2.8279999999999998</v>
      </c>
      <c r="P353" s="28">
        <v>38470</v>
      </c>
      <c r="Q353" s="723">
        <v>3.2728000000000002</v>
      </c>
      <c r="R353" s="28">
        <v>38470</v>
      </c>
      <c r="S353" s="723">
        <v>3.4742999999999999</v>
      </c>
      <c r="T353" s="28">
        <v>38470</v>
      </c>
      <c r="U353" s="723">
        <v>3.7827999999999999</v>
      </c>
      <c r="V353" s="41">
        <v>38470</v>
      </c>
      <c r="W353" s="723">
        <v>2.6650999999999998</v>
      </c>
      <c r="X353" s="28">
        <v>38470</v>
      </c>
      <c r="Y353" s="723">
        <v>3.0297999999999998</v>
      </c>
      <c r="Z353" s="28">
        <v>38470</v>
      </c>
      <c r="AA353" s="723">
        <v>3.4403999999999999</v>
      </c>
      <c r="AB353" s="28">
        <v>38470</v>
      </c>
      <c r="AC353" s="723">
        <v>3.6276000000000002</v>
      </c>
      <c r="AD353" s="28">
        <v>38470</v>
      </c>
      <c r="AE353" s="358">
        <v>4.1025</v>
      </c>
    </row>
    <row r="354" spans="1:31">
      <c r="A354" s="28">
        <v>38471</v>
      </c>
      <c r="B354" s="28">
        <v>38471</v>
      </c>
      <c r="C354" s="723">
        <v>2.4601000000000002</v>
      </c>
      <c r="D354" s="28">
        <v>38471</v>
      </c>
      <c r="E354" s="723">
        <v>2.8102</v>
      </c>
      <c r="F354" s="28">
        <v>38471</v>
      </c>
      <c r="G354" s="723">
        <v>3.2465999999999999</v>
      </c>
      <c r="H354" s="28">
        <v>38471</v>
      </c>
      <c r="I354" s="723">
        <v>3.452</v>
      </c>
      <c r="J354" s="28">
        <v>38471</v>
      </c>
      <c r="K354" s="723">
        <v>3.7416999999999998</v>
      </c>
      <c r="L354" s="41">
        <v>38471</v>
      </c>
      <c r="M354" s="723">
        <v>2.4653999999999998</v>
      </c>
      <c r="N354" s="28">
        <v>38471</v>
      </c>
      <c r="O354" s="723">
        <v>2.8214999999999999</v>
      </c>
      <c r="P354" s="28">
        <v>38471</v>
      </c>
      <c r="Q354" s="723">
        <v>3.2721999999999998</v>
      </c>
      <c r="R354" s="28">
        <v>38471</v>
      </c>
      <c r="S354" s="723">
        <v>3.4797000000000002</v>
      </c>
      <c r="T354" s="28">
        <v>38471</v>
      </c>
      <c r="U354" s="723">
        <v>3.7776999999999998</v>
      </c>
      <c r="V354" s="41">
        <v>38471</v>
      </c>
      <c r="W354" s="723">
        <v>2.6539999999999999</v>
      </c>
      <c r="X354" s="28">
        <v>38471</v>
      </c>
      <c r="Y354" s="723">
        <v>3.0419999999999998</v>
      </c>
      <c r="Z354" s="28">
        <v>38471</v>
      </c>
      <c r="AA354" s="723">
        <v>3.4630000000000001</v>
      </c>
      <c r="AB354" s="28">
        <v>38471</v>
      </c>
      <c r="AC354" s="723">
        <v>3.6509999999999998</v>
      </c>
      <c r="AD354" s="28">
        <v>38471</v>
      </c>
      <c r="AE354" s="358">
        <v>4.1219999999999999</v>
      </c>
    </row>
    <row r="355" spans="1:31">
      <c r="A355" s="28">
        <v>38474</v>
      </c>
      <c r="B355" s="28">
        <v>38474</v>
      </c>
      <c r="C355" s="723">
        <v>2.4655</v>
      </c>
      <c r="D355" s="28">
        <v>38474</v>
      </c>
      <c r="E355" s="723">
        <v>2.8157999999999999</v>
      </c>
      <c r="F355" s="28">
        <v>38474</v>
      </c>
      <c r="G355" s="723">
        <v>3.2547000000000001</v>
      </c>
      <c r="H355" s="28">
        <v>38474</v>
      </c>
      <c r="I355" s="723">
        <v>3.4611999999999998</v>
      </c>
      <c r="J355" s="28">
        <v>38474</v>
      </c>
      <c r="K355" s="723">
        <v>3.7541000000000002</v>
      </c>
      <c r="L355" s="41">
        <v>38474</v>
      </c>
      <c r="M355" s="723">
        <v>2.4662999999999999</v>
      </c>
      <c r="N355" s="28">
        <v>38474</v>
      </c>
      <c r="O355" s="723">
        <v>2.8220999999999998</v>
      </c>
      <c r="P355" s="28">
        <v>38474</v>
      </c>
      <c r="Q355" s="723">
        <v>3.2745000000000002</v>
      </c>
      <c r="R355" s="28">
        <v>38474</v>
      </c>
      <c r="S355" s="723">
        <v>3.4821</v>
      </c>
      <c r="T355" s="28">
        <v>38474</v>
      </c>
      <c r="U355" s="723">
        <v>3.7831000000000001</v>
      </c>
      <c r="V355" s="41">
        <v>38474</v>
      </c>
      <c r="W355" s="723">
        <v>2.6531000000000002</v>
      </c>
      <c r="X355" s="28">
        <v>38474</v>
      </c>
      <c r="Y355" s="723">
        <v>3.0407999999999999</v>
      </c>
      <c r="Z355" s="28">
        <v>38474</v>
      </c>
      <c r="AA355" s="723">
        <v>3.4670999999999998</v>
      </c>
      <c r="AB355" s="28">
        <v>38474</v>
      </c>
      <c r="AC355" s="723">
        <v>3.6547999999999998</v>
      </c>
      <c r="AD355" s="28">
        <v>38474</v>
      </c>
      <c r="AE355" s="358">
        <v>4.1257000000000001</v>
      </c>
    </row>
    <row r="356" spans="1:31">
      <c r="A356" s="28">
        <v>38475</v>
      </c>
      <c r="B356" s="28">
        <v>38475</v>
      </c>
      <c r="C356" s="723">
        <v>2.4375999999999998</v>
      </c>
      <c r="D356" s="28">
        <v>38475</v>
      </c>
      <c r="E356" s="723">
        <v>2.7881</v>
      </c>
      <c r="F356" s="28">
        <v>38475</v>
      </c>
      <c r="G356" s="723">
        <v>3.2302</v>
      </c>
      <c r="H356" s="28">
        <v>38475</v>
      </c>
      <c r="I356" s="723">
        <v>3.4375</v>
      </c>
      <c r="J356" s="28">
        <v>38475</v>
      </c>
      <c r="K356" s="723">
        <v>3.7265999999999999</v>
      </c>
      <c r="L356" s="41">
        <v>38475</v>
      </c>
      <c r="M356" s="723">
        <v>2.4405000000000001</v>
      </c>
      <c r="N356" s="28">
        <v>38475</v>
      </c>
      <c r="O356" s="723">
        <v>2.7974000000000001</v>
      </c>
      <c r="P356" s="28">
        <v>38475</v>
      </c>
      <c r="Q356" s="723">
        <v>3.2507000000000001</v>
      </c>
      <c r="R356" s="28">
        <v>38475</v>
      </c>
      <c r="S356" s="723">
        <v>3.4632000000000001</v>
      </c>
      <c r="T356" s="28">
        <v>38475</v>
      </c>
      <c r="U356" s="723">
        <v>3.7633000000000001</v>
      </c>
      <c r="V356" s="41">
        <v>38475</v>
      </c>
      <c r="W356" s="723">
        <v>2.6339999999999999</v>
      </c>
      <c r="X356" s="28">
        <v>38475</v>
      </c>
      <c r="Y356" s="723">
        <v>3.0129999999999999</v>
      </c>
      <c r="Z356" s="28">
        <v>38475</v>
      </c>
      <c r="AA356" s="723">
        <v>3.45</v>
      </c>
      <c r="AB356" s="28">
        <v>38475</v>
      </c>
      <c r="AC356" s="723">
        <v>3.633</v>
      </c>
      <c r="AD356" s="28">
        <v>38475</v>
      </c>
      <c r="AE356" s="358">
        <v>4.1180000000000003</v>
      </c>
    </row>
    <row r="357" spans="1:31">
      <c r="A357" s="28">
        <v>38476</v>
      </c>
      <c r="B357" s="28">
        <v>38476</v>
      </c>
      <c r="C357" s="723">
        <v>2.4653999999999998</v>
      </c>
      <c r="D357" s="28">
        <v>38476</v>
      </c>
      <c r="E357" s="723">
        <v>2.8233000000000001</v>
      </c>
      <c r="F357" s="28">
        <v>38476</v>
      </c>
      <c r="G357" s="723">
        <v>3.2671999999999999</v>
      </c>
      <c r="H357" s="28">
        <v>38476</v>
      </c>
      <c r="I357" s="723">
        <v>3.4794999999999998</v>
      </c>
      <c r="J357" s="28">
        <v>38476</v>
      </c>
      <c r="K357" s="723">
        <v>3.7825000000000002</v>
      </c>
      <c r="L357" s="41">
        <v>38476</v>
      </c>
      <c r="M357" s="723">
        <v>2.4664000000000001</v>
      </c>
      <c r="N357" s="28">
        <v>38476</v>
      </c>
      <c r="O357" s="723">
        <v>2.8277999999999999</v>
      </c>
      <c r="P357" s="28">
        <v>38476</v>
      </c>
      <c r="Q357" s="723">
        <v>3.2879</v>
      </c>
      <c r="R357" s="28">
        <v>38476</v>
      </c>
      <c r="S357" s="723">
        <v>3.4994000000000001</v>
      </c>
      <c r="T357" s="28">
        <v>38476</v>
      </c>
      <c r="U357" s="723">
        <v>3.8054999999999999</v>
      </c>
      <c r="V357" s="41">
        <v>38476</v>
      </c>
      <c r="W357" s="723">
        <v>2.6572</v>
      </c>
      <c r="X357" s="28">
        <v>38476</v>
      </c>
      <c r="Y357" s="723">
        <v>3.0424000000000002</v>
      </c>
      <c r="Z357" s="28">
        <v>38476</v>
      </c>
      <c r="AA357" s="723">
        <v>3.4882</v>
      </c>
      <c r="AB357" s="28">
        <v>38476</v>
      </c>
      <c r="AC357" s="723">
        <v>3.6730999999999998</v>
      </c>
      <c r="AD357" s="28">
        <v>38476</v>
      </c>
      <c r="AE357" s="358">
        <v>4.1615000000000002</v>
      </c>
    </row>
    <row r="358" spans="1:31">
      <c r="A358" s="28">
        <v>38477</v>
      </c>
      <c r="B358" s="28">
        <v>38477</v>
      </c>
      <c r="C358" s="723">
        <v>2.4449999999999998</v>
      </c>
      <c r="D358" s="28">
        <v>38477</v>
      </c>
      <c r="E358" s="723">
        <v>2.8010000000000002</v>
      </c>
      <c r="F358" s="28">
        <v>38477</v>
      </c>
      <c r="G358" s="723">
        <v>3.2490000000000001</v>
      </c>
      <c r="H358" s="28">
        <v>38477</v>
      </c>
      <c r="I358" s="723">
        <v>3.4660000000000002</v>
      </c>
      <c r="J358" s="28">
        <v>38477</v>
      </c>
      <c r="K358" s="723">
        <v>3.7403</v>
      </c>
      <c r="L358" s="41">
        <v>38477</v>
      </c>
      <c r="M358" s="723">
        <v>2.4525999999999999</v>
      </c>
      <c r="N358" s="28">
        <v>38477</v>
      </c>
      <c r="O358" s="723">
        <v>2.8146</v>
      </c>
      <c r="P358" s="28">
        <v>38477</v>
      </c>
      <c r="Q358" s="723">
        <v>3.2725</v>
      </c>
      <c r="R358" s="28">
        <v>38477</v>
      </c>
      <c r="S358" s="723">
        <v>3.4843000000000002</v>
      </c>
      <c r="T358" s="28">
        <v>38477</v>
      </c>
      <c r="U358" s="723">
        <v>3.7949999999999999</v>
      </c>
      <c r="V358" s="41">
        <v>38477</v>
      </c>
      <c r="W358" s="723">
        <v>2.6470000000000002</v>
      </c>
      <c r="X358" s="28">
        <v>38477</v>
      </c>
      <c r="Y358" s="723">
        <v>3.0310000000000001</v>
      </c>
      <c r="Z358" s="28">
        <v>38477</v>
      </c>
      <c r="AA358" s="723">
        <v>3.4710000000000001</v>
      </c>
      <c r="AB358" s="28">
        <v>38477</v>
      </c>
      <c r="AC358" s="723">
        <v>3.66</v>
      </c>
      <c r="AD358" s="28">
        <v>38477</v>
      </c>
      <c r="AE358" s="358">
        <v>4.1420000000000003</v>
      </c>
    </row>
    <row r="359" spans="1:31">
      <c r="A359" s="28">
        <v>38478</v>
      </c>
      <c r="B359" s="28">
        <v>38478</v>
      </c>
      <c r="C359" s="723">
        <v>2.496</v>
      </c>
      <c r="D359" s="28">
        <v>38478</v>
      </c>
      <c r="E359" s="723">
        <v>2.863</v>
      </c>
      <c r="F359" s="28">
        <v>38478</v>
      </c>
      <c r="G359" s="723">
        <v>3.3010000000000002</v>
      </c>
      <c r="H359" s="28">
        <v>38478</v>
      </c>
      <c r="I359" s="723">
        <v>3.5070000000000001</v>
      </c>
      <c r="J359" s="28">
        <v>38478</v>
      </c>
      <c r="K359" s="723">
        <v>3.7970000000000002</v>
      </c>
      <c r="L359" s="41">
        <v>38478</v>
      </c>
      <c r="M359" s="723">
        <v>2.4965999999999999</v>
      </c>
      <c r="N359" s="28">
        <v>38478</v>
      </c>
      <c r="O359" s="723">
        <v>2.87</v>
      </c>
      <c r="P359" s="28">
        <v>38478</v>
      </c>
      <c r="Q359" s="723">
        <v>3.3174999999999999</v>
      </c>
      <c r="R359" s="28">
        <v>38478</v>
      </c>
      <c r="S359" s="723">
        <v>3.5297999999999998</v>
      </c>
      <c r="T359" s="28">
        <v>38478</v>
      </c>
      <c r="U359" s="723">
        <v>3.8319000000000001</v>
      </c>
      <c r="V359" s="41">
        <v>38478</v>
      </c>
      <c r="W359" s="723">
        <v>2.6870000000000003</v>
      </c>
      <c r="X359" s="28">
        <v>38478</v>
      </c>
      <c r="Y359" s="723">
        <v>3.0779999999999998</v>
      </c>
      <c r="Z359" s="28">
        <v>38478</v>
      </c>
      <c r="AA359" s="723">
        <v>3.516</v>
      </c>
      <c r="AB359" s="28">
        <v>38478</v>
      </c>
      <c r="AC359" s="723">
        <v>3.7050000000000001</v>
      </c>
      <c r="AD359" s="28">
        <v>38478</v>
      </c>
      <c r="AE359" s="358">
        <v>4.1710000000000003</v>
      </c>
    </row>
    <row r="360" spans="1:31">
      <c r="A360" s="28">
        <v>38481</v>
      </c>
      <c r="B360" s="28">
        <v>38481</v>
      </c>
      <c r="C360" s="723">
        <v>2.4689999999999999</v>
      </c>
      <c r="D360" s="28">
        <v>38481</v>
      </c>
      <c r="E360" s="723">
        <v>2.83</v>
      </c>
      <c r="F360" s="28">
        <v>38481</v>
      </c>
      <c r="G360" s="723">
        <v>3.266</v>
      </c>
      <c r="H360" s="28">
        <v>38481</v>
      </c>
      <c r="I360" s="723">
        <v>3.4790000000000001</v>
      </c>
      <c r="J360" s="28">
        <v>38481</v>
      </c>
      <c r="K360" s="723">
        <v>3.7530000000000001</v>
      </c>
      <c r="L360" s="41">
        <v>38481</v>
      </c>
      <c r="M360" s="723">
        <v>2.4813000000000001</v>
      </c>
      <c r="N360" s="28">
        <v>38481</v>
      </c>
      <c r="O360" s="723">
        <v>2.8451</v>
      </c>
      <c r="P360" s="28">
        <v>38481</v>
      </c>
      <c r="Q360" s="723">
        <v>3.2930000000000001</v>
      </c>
      <c r="R360" s="28">
        <v>38481</v>
      </c>
      <c r="S360" s="723">
        <v>3.4992000000000001</v>
      </c>
      <c r="T360" s="28">
        <v>38481</v>
      </c>
      <c r="U360" s="723">
        <v>3.7997999999999998</v>
      </c>
      <c r="V360" s="41">
        <v>38481</v>
      </c>
      <c r="W360" s="723">
        <v>2.6739999999999999</v>
      </c>
      <c r="X360" s="28">
        <v>38481</v>
      </c>
      <c r="Y360" s="723">
        <v>3.056</v>
      </c>
      <c r="Z360" s="28">
        <v>38481</v>
      </c>
      <c r="AA360" s="723">
        <v>3.49</v>
      </c>
      <c r="AB360" s="28">
        <v>38481</v>
      </c>
      <c r="AC360" s="723">
        <v>3.6790000000000003</v>
      </c>
      <c r="AD360" s="28">
        <v>38481</v>
      </c>
      <c r="AE360" s="358">
        <v>4.133</v>
      </c>
    </row>
    <row r="361" spans="1:31">
      <c r="A361" s="28">
        <v>38482</v>
      </c>
      <c r="B361" s="28">
        <v>38482</v>
      </c>
      <c r="C361" s="723">
        <v>2.4340000000000002</v>
      </c>
      <c r="D361" s="28">
        <v>38482</v>
      </c>
      <c r="E361" s="723">
        <v>2.786</v>
      </c>
      <c r="F361" s="28">
        <v>38482</v>
      </c>
      <c r="G361" s="723">
        <v>3.222</v>
      </c>
      <c r="H361" s="28">
        <v>38482</v>
      </c>
      <c r="I361" s="723">
        <v>3.4329999999999998</v>
      </c>
      <c r="J361" s="28">
        <v>38482</v>
      </c>
      <c r="K361" s="723">
        <v>3.7069999999999999</v>
      </c>
      <c r="L361" s="41">
        <v>38482</v>
      </c>
      <c r="M361" s="723">
        <v>2.4344000000000001</v>
      </c>
      <c r="N361" s="28">
        <v>38482</v>
      </c>
      <c r="O361" s="723">
        <v>2.7898000000000001</v>
      </c>
      <c r="P361" s="28">
        <v>38482</v>
      </c>
      <c r="Q361" s="723">
        <v>3.2359</v>
      </c>
      <c r="R361" s="28">
        <v>38482</v>
      </c>
      <c r="S361" s="723">
        <v>3.4464000000000001</v>
      </c>
      <c r="T361" s="28">
        <v>38482</v>
      </c>
      <c r="U361" s="723">
        <v>3.7416999999999998</v>
      </c>
      <c r="V361" s="41">
        <v>38482</v>
      </c>
      <c r="W361" s="723">
        <v>2.629</v>
      </c>
      <c r="X361" s="28">
        <v>38482</v>
      </c>
      <c r="Y361" s="723">
        <v>3.0110000000000001</v>
      </c>
      <c r="Z361" s="28">
        <v>38482</v>
      </c>
      <c r="AA361" s="723">
        <v>3.4329999999999998</v>
      </c>
      <c r="AB361" s="28">
        <v>38482</v>
      </c>
      <c r="AC361" s="723">
        <v>3.6219999999999999</v>
      </c>
      <c r="AD361" s="28">
        <v>38482</v>
      </c>
      <c r="AE361" s="358">
        <v>4.0819999999999999</v>
      </c>
    </row>
    <row r="362" spans="1:31">
      <c r="A362" s="28">
        <v>38483</v>
      </c>
      <c r="B362" s="28">
        <v>38483</v>
      </c>
      <c r="C362" s="723">
        <v>2.4180000000000001</v>
      </c>
      <c r="D362" s="28">
        <v>38483</v>
      </c>
      <c r="E362" s="723">
        <v>2.7570000000000001</v>
      </c>
      <c r="F362" s="28">
        <v>38483</v>
      </c>
      <c r="G362" s="723">
        <v>3.1840000000000002</v>
      </c>
      <c r="H362" s="28">
        <v>38483</v>
      </c>
      <c r="I362" s="723">
        <v>3.3929999999999998</v>
      </c>
      <c r="J362" s="28">
        <v>38483</v>
      </c>
      <c r="K362" s="723">
        <v>3.6659999999999999</v>
      </c>
      <c r="L362" s="41">
        <v>38483</v>
      </c>
      <c r="M362" s="723">
        <v>2.4182999999999999</v>
      </c>
      <c r="N362" s="28">
        <v>38483</v>
      </c>
      <c r="O362" s="723">
        <v>2.7612000000000001</v>
      </c>
      <c r="P362" s="28">
        <v>38483</v>
      </c>
      <c r="Q362" s="723">
        <v>3.2004999999999999</v>
      </c>
      <c r="R362" s="28">
        <v>38483</v>
      </c>
      <c r="S362" s="723">
        <v>3.4085000000000001</v>
      </c>
      <c r="T362" s="28">
        <v>38483</v>
      </c>
      <c r="U362" s="723">
        <v>3.7018</v>
      </c>
      <c r="V362" s="41">
        <v>38483</v>
      </c>
      <c r="W362" s="723">
        <v>2.609</v>
      </c>
      <c r="X362" s="28">
        <v>38483</v>
      </c>
      <c r="Y362" s="723">
        <v>2.98</v>
      </c>
      <c r="Z362" s="28">
        <v>38483</v>
      </c>
      <c r="AA362" s="723">
        <v>3.407</v>
      </c>
      <c r="AB362" s="28">
        <v>38483</v>
      </c>
      <c r="AC362" s="723">
        <v>3.5869999999999997</v>
      </c>
      <c r="AD362" s="28">
        <v>38483</v>
      </c>
      <c r="AE362" s="358">
        <v>4.0460000000000003</v>
      </c>
    </row>
    <row r="363" spans="1:31">
      <c r="A363" s="28">
        <v>38484</v>
      </c>
      <c r="B363" s="28">
        <v>38484</v>
      </c>
      <c r="C363" s="723">
        <v>2.4405999999999999</v>
      </c>
      <c r="D363" s="28">
        <v>38484</v>
      </c>
      <c r="E363" s="723">
        <v>2.7797000000000001</v>
      </c>
      <c r="F363" s="28">
        <v>38484</v>
      </c>
      <c r="G363" s="723">
        <v>3.1947999999999999</v>
      </c>
      <c r="H363" s="28">
        <v>38484</v>
      </c>
      <c r="I363" s="723">
        <v>3.4012000000000002</v>
      </c>
      <c r="J363" s="28">
        <v>38484</v>
      </c>
      <c r="K363" s="723">
        <v>3.6730999999999998</v>
      </c>
      <c r="L363" s="41">
        <v>38484</v>
      </c>
      <c r="M363" s="723">
        <v>2.44</v>
      </c>
      <c r="N363" s="28">
        <v>38484</v>
      </c>
      <c r="O363" s="723">
        <v>2.7819000000000003</v>
      </c>
      <c r="P363" s="28">
        <v>38484</v>
      </c>
      <c r="Q363" s="723">
        <v>3.2111000000000001</v>
      </c>
      <c r="R363" s="28">
        <v>38484</v>
      </c>
      <c r="S363" s="723">
        <v>3.4157000000000002</v>
      </c>
      <c r="T363" s="28">
        <v>38484</v>
      </c>
      <c r="U363" s="723">
        <v>3.7090999999999998</v>
      </c>
      <c r="V363" s="41">
        <v>38484</v>
      </c>
      <c r="W363" s="723">
        <v>2.6339999999999999</v>
      </c>
      <c r="X363" s="28">
        <v>38484</v>
      </c>
      <c r="Y363" s="723">
        <v>3.0019999999999998</v>
      </c>
      <c r="Z363" s="28">
        <v>38484</v>
      </c>
      <c r="AA363" s="723">
        <v>3.41</v>
      </c>
      <c r="AB363" s="28">
        <v>38484</v>
      </c>
      <c r="AC363" s="723">
        <v>3.593</v>
      </c>
      <c r="AD363" s="28">
        <v>38484</v>
      </c>
      <c r="AE363" s="358">
        <v>4.0540000000000003</v>
      </c>
    </row>
    <row r="364" spans="1:31">
      <c r="A364" s="28">
        <v>38485</v>
      </c>
      <c r="B364" s="28">
        <v>38485</v>
      </c>
      <c r="C364" s="723">
        <v>2.4417</v>
      </c>
      <c r="D364" s="28">
        <v>38485</v>
      </c>
      <c r="E364" s="723">
        <v>2.7711000000000001</v>
      </c>
      <c r="F364" s="28">
        <v>38485</v>
      </c>
      <c r="G364" s="723">
        <v>3.1743999999999999</v>
      </c>
      <c r="H364" s="28">
        <v>38485</v>
      </c>
      <c r="I364" s="723">
        <v>3.3767</v>
      </c>
      <c r="J364" s="28">
        <v>38485</v>
      </c>
      <c r="K364" s="723">
        <v>3.6435</v>
      </c>
      <c r="L364" s="41">
        <v>38485</v>
      </c>
      <c r="M364" s="723">
        <v>2.4409000000000001</v>
      </c>
      <c r="N364" s="28">
        <v>38485</v>
      </c>
      <c r="O364" s="723">
        <v>2.7719</v>
      </c>
      <c r="P364" s="28">
        <v>38485</v>
      </c>
      <c r="Q364" s="723">
        <v>3.1920000000000002</v>
      </c>
      <c r="R364" s="28">
        <v>38485</v>
      </c>
      <c r="S364" s="723">
        <v>3.3938000000000001</v>
      </c>
      <c r="T364" s="28">
        <v>38485</v>
      </c>
      <c r="U364" s="723">
        <v>3.6842999999999999</v>
      </c>
      <c r="V364" s="41">
        <v>38485</v>
      </c>
      <c r="W364" s="723">
        <v>2.6339999999999999</v>
      </c>
      <c r="X364" s="28">
        <v>38485</v>
      </c>
      <c r="Y364" s="723">
        <v>2.9889999999999999</v>
      </c>
      <c r="Z364" s="28">
        <v>38485</v>
      </c>
      <c r="AA364" s="723">
        <v>3.395</v>
      </c>
      <c r="AB364" s="28">
        <v>38485</v>
      </c>
      <c r="AC364" s="723">
        <v>3.573</v>
      </c>
      <c r="AD364" s="28">
        <v>38485</v>
      </c>
      <c r="AE364" s="358">
        <v>4.0410000000000004</v>
      </c>
    </row>
    <row r="365" spans="1:31">
      <c r="A365" s="28">
        <v>38488</v>
      </c>
      <c r="B365" s="28">
        <v>38488</v>
      </c>
      <c r="C365" s="723">
        <v>2.4460000000000002</v>
      </c>
      <c r="D365" s="28">
        <v>38488</v>
      </c>
      <c r="E365" s="723">
        <v>2.7810000000000001</v>
      </c>
      <c r="F365" s="28">
        <v>38488</v>
      </c>
      <c r="G365" s="723">
        <v>3.169</v>
      </c>
      <c r="H365" s="28">
        <v>38488</v>
      </c>
      <c r="I365" s="723">
        <v>3.3660000000000001</v>
      </c>
      <c r="J365" s="28">
        <v>38488</v>
      </c>
      <c r="K365" s="723">
        <v>3.65</v>
      </c>
      <c r="L365" s="41">
        <v>38488</v>
      </c>
      <c r="M365" s="723">
        <v>2.4374000000000002</v>
      </c>
      <c r="N365" s="28">
        <v>38488</v>
      </c>
      <c r="O365" s="723">
        <v>2.7697000000000003</v>
      </c>
      <c r="P365" s="28">
        <v>38488</v>
      </c>
      <c r="Q365" s="723">
        <v>3.1964000000000001</v>
      </c>
      <c r="R365" s="28">
        <v>38488</v>
      </c>
      <c r="S365" s="723">
        <v>3.3935</v>
      </c>
      <c r="T365" s="28">
        <v>38488</v>
      </c>
      <c r="U365" s="723">
        <v>3.6901000000000002</v>
      </c>
      <c r="V365" s="41">
        <v>38488</v>
      </c>
      <c r="W365" s="723">
        <v>2.6349999999999998</v>
      </c>
      <c r="X365" s="28">
        <v>38488</v>
      </c>
      <c r="Y365" s="723">
        <v>2.988</v>
      </c>
      <c r="Z365" s="28">
        <v>38488</v>
      </c>
      <c r="AA365" s="723">
        <v>3.4020000000000001</v>
      </c>
      <c r="AB365" s="28">
        <v>38488</v>
      </c>
      <c r="AC365" s="723">
        <v>3.5819999999999999</v>
      </c>
      <c r="AD365" s="28">
        <v>38488</v>
      </c>
      <c r="AE365" s="358">
        <v>4.0419999999999998</v>
      </c>
    </row>
    <row r="366" spans="1:31">
      <c r="A366" s="28">
        <v>38489</v>
      </c>
      <c r="B366" s="28">
        <v>38489</v>
      </c>
      <c r="C366" s="723">
        <v>2.4350000000000001</v>
      </c>
      <c r="D366" s="28">
        <v>38489</v>
      </c>
      <c r="E366" s="723">
        <v>2.7629999999999999</v>
      </c>
      <c r="F366" s="28">
        <v>38489</v>
      </c>
      <c r="G366" s="723">
        <v>3.1709999999999998</v>
      </c>
      <c r="H366" s="28">
        <v>38489</v>
      </c>
      <c r="I366" s="723">
        <v>3.3780000000000001</v>
      </c>
      <c r="J366" s="28">
        <v>38489</v>
      </c>
      <c r="K366" s="723">
        <v>3.6480000000000001</v>
      </c>
      <c r="L366" s="41">
        <v>38489</v>
      </c>
      <c r="M366" s="723">
        <v>2.4318</v>
      </c>
      <c r="N366" s="28">
        <v>38489</v>
      </c>
      <c r="O366" s="723">
        <v>2.7641999999999998</v>
      </c>
      <c r="P366" s="28">
        <v>38489</v>
      </c>
      <c r="Q366" s="723">
        <v>3.1905999999999999</v>
      </c>
      <c r="R366" s="28">
        <v>38489</v>
      </c>
      <c r="S366" s="723">
        <v>3.3881000000000001</v>
      </c>
      <c r="T366" s="28">
        <v>38489</v>
      </c>
      <c r="U366" s="723">
        <v>3.6941000000000002</v>
      </c>
      <c r="V366" s="41">
        <v>38489</v>
      </c>
      <c r="W366" s="723">
        <v>2.617</v>
      </c>
      <c r="X366" s="28">
        <v>38489</v>
      </c>
      <c r="Y366" s="723">
        <v>2.976</v>
      </c>
      <c r="Z366" s="28">
        <v>38489</v>
      </c>
      <c r="AA366" s="723">
        <v>3.391</v>
      </c>
      <c r="AB366" s="28">
        <v>38489</v>
      </c>
      <c r="AC366" s="723">
        <v>3.5590000000000002</v>
      </c>
      <c r="AD366" s="28">
        <v>38489</v>
      </c>
      <c r="AE366" s="358">
        <v>4.0350000000000001</v>
      </c>
    </row>
    <row r="367" spans="1:31">
      <c r="A367" s="28">
        <v>38490</v>
      </c>
      <c r="B367" s="28">
        <v>38490</v>
      </c>
      <c r="C367" s="723">
        <v>2.4331</v>
      </c>
      <c r="D367" s="28">
        <v>38490</v>
      </c>
      <c r="E367" s="723">
        <v>2.7551000000000001</v>
      </c>
      <c r="F367" s="28">
        <v>38490</v>
      </c>
      <c r="G367" s="723">
        <v>3.1505000000000001</v>
      </c>
      <c r="H367" s="28">
        <v>38490</v>
      </c>
      <c r="I367" s="723">
        <v>3.3542000000000001</v>
      </c>
      <c r="J367" s="28">
        <v>38490</v>
      </c>
      <c r="K367" s="723">
        <v>3.6181000000000001</v>
      </c>
      <c r="L367" s="41">
        <v>38490</v>
      </c>
      <c r="M367" s="723">
        <v>2.4266999999999999</v>
      </c>
      <c r="N367" s="28">
        <v>38490</v>
      </c>
      <c r="O367" s="723">
        <v>2.7523999999999997</v>
      </c>
      <c r="P367" s="28">
        <v>38490</v>
      </c>
      <c r="Q367" s="723">
        <v>3.1724000000000001</v>
      </c>
      <c r="R367" s="28">
        <v>38490</v>
      </c>
      <c r="S367" s="723">
        <v>3.3689999999999998</v>
      </c>
      <c r="T367" s="28">
        <v>38490</v>
      </c>
      <c r="U367" s="723">
        <v>3.6657000000000002</v>
      </c>
      <c r="V367" s="41">
        <v>38490</v>
      </c>
      <c r="W367" s="723">
        <v>2.6219999999999999</v>
      </c>
      <c r="X367" s="28">
        <v>38490</v>
      </c>
      <c r="Y367" s="723">
        <v>2.9769999999999999</v>
      </c>
      <c r="Z367" s="28">
        <v>38490</v>
      </c>
      <c r="AA367" s="723">
        <v>3.391</v>
      </c>
      <c r="AB367" s="28">
        <v>38490</v>
      </c>
      <c r="AC367" s="723">
        <v>3.5649999999999999</v>
      </c>
      <c r="AD367" s="28">
        <v>38490</v>
      </c>
      <c r="AE367" s="358">
        <v>4.0149999999999997</v>
      </c>
    </row>
    <row r="368" spans="1:31">
      <c r="A368" s="28">
        <v>38491</v>
      </c>
      <c r="B368" s="28">
        <v>38491</v>
      </c>
      <c r="C368" s="723">
        <v>2.4479000000000002</v>
      </c>
      <c r="D368" s="28">
        <v>38491</v>
      </c>
      <c r="E368" s="723">
        <v>2.7732999999999999</v>
      </c>
      <c r="F368" s="28">
        <v>38491</v>
      </c>
      <c r="G368" s="723">
        <v>3.1692</v>
      </c>
      <c r="H368" s="28">
        <v>38491</v>
      </c>
      <c r="I368" s="723">
        <v>3.3721999999999999</v>
      </c>
      <c r="J368" s="28">
        <v>38491</v>
      </c>
      <c r="K368" s="723">
        <v>3.6297000000000001</v>
      </c>
      <c r="L368" s="41">
        <v>38491</v>
      </c>
      <c r="M368" s="723">
        <v>2.4489000000000001</v>
      </c>
      <c r="N368" s="28">
        <v>38491</v>
      </c>
      <c r="O368" s="723">
        <v>2.7784</v>
      </c>
      <c r="P368" s="28">
        <v>38491</v>
      </c>
      <c r="Q368" s="723">
        <v>3.1995</v>
      </c>
      <c r="R368" s="28">
        <v>38491</v>
      </c>
      <c r="S368" s="723">
        <v>3.3959999999999999</v>
      </c>
      <c r="T368" s="28">
        <v>38491</v>
      </c>
      <c r="U368" s="723">
        <v>3.6871</v>
      </c>
      <c r="V368" s="41">
        <v>38491</v>
      </c>
      <c r="W368" s="723">
        <v>2.645</v>
      </c>
      <c r="X368" s="28">
        <v>38491</v>
      </c>
      <c r="Y368" s="723">
        <v>3.0019999999999998</v>
      </c>
      <c r="Z368" s="28">
        <v>38491</v>
      </c>
      <c r="AA368" s="723">
        <v>3.41</v>
      </c>
      <c r="AB368" s="28">
        <v>38491</v>
      </c>
      <c r="AC368" s="723">
        <v>3.5880000000000001</v>
      </c>
      <c r="AD368" s="28">
        <v>38491</v>
      </c>
      <c r="AE368" s="358">
        <v>4.0369999999999999</v>
      </c>
    </row>
    <row r="369" spans="1:31">
      <c r="A369" s="28">
        <v>38492</v>
      </c>
      <c r="B369" s="28">
        <v>38492</v>
      </c>
      <c r="C369" s="723">
        <v>2.4809999999999999</v>
      </c>
      <c r="D369" s="28">
        <v>38492</v>
      </c>
      <c r="E369" s="723">
        <v>2.8120000000000003</v>
      </c>
      <c r="F369" s="28">
        <v>38492</v>
      </c>
      <c r="G369" s="723">
        <v>3.194</v>
      </c>
      <c r="H369" s="28">
        <v>38492</v>
      </c>
      <c r="I369" s="723">
        <v>3.3879999999999999</v>
      </c>
      <c r="J369" s="28">
        <v>38492</v>
      </c>
      <c r="K369" s="723">
        <v>3.6589999999999998</v>
      </c>
      <c r="L369" s="41">
        <v>38492</v>
      </c>
      <c r="M369" s="723">
        <v>2.4771999999999998</v>
      </c>
      <c r="N369" s="28">
        <v>38492</v>
      </c>
      <c r="O369" s="723">
        <v>2.8075999999999999</v>
      </c>
      <c r="P369" s="28">
        <v>38492</v>
      </c>
      <c r="Q369" s="723">
        <v>3.2262</v>
      </c>
      <c r="R369" s="28">
        <v>38492</v>
      </c>
      <c r="S369" s="723">
        <v>3.4178000000000002</v>
      </c>
      <c r="T369" s="28">
        <v>38492</v>
      </c>
      <c r="U369" s="723">
        <v>3.7092000000000001</v>
      </c>
      <c r="V369" s="41">
        <v>38492</v>
      </c>
      <c r="W369" s="723">
        <v>2.6669999999999998</v>
      </c>
      <c r="X369" s="28">
        <v>38492</v>
      </c>
      <c r="Y369" s="723">
        <v>3.0129999999999999</v>
      </c>
      <c r="Z369" s="28">
        <v>38492</v>
      </c>
      <c r="AA369" s="723">
        <v>3.4260000000000002</v>
      </c>
      <c r="AB369" s="28">
        <v>38492</v>
      </c>
      <c r="AC369" s="723">
        <v>3.6029999999999998</v>
      </c>
      <c r="AD369" s="28">
        <v>38492</v>
      </c>
      <c r="AE369" s="358">
        <v>4.0540000000000003</v>
      </c>
    </row>
    <row r="370" spans="1:31">
      <c r="A370" s="28">
        <v>38495</v>
      </c>
      <c r="B370" s="28">
        <v>38495</v>
      </c>
      <c r="C370" s="723">
        <v>2.4599000000000002</v>
      </c>
      <c r="D370" s="28">
        <v>38495</v>
      </c>
      <c r="E370" s="723">
        <v>2.78</v>
      </c>
      <c r="F370" s="28">
        <v>38495</v>
      </c>
      <c r="G370" s="723">
        <v>3.1573000000000002</v>
      </c>
      <c r="H370" s="28">
        <v>38495</v>
      </c>
      <c r="I370" s="723">
        <v>3.3502999999999998</v>
      </c>
      <c r="J370" s="28">
        <v>38495</v>
      </c>
      <c r="K370" s="723">
        <v>3.62</v>
      </c>
      <c r="L370" s="41">
        <v>38495</v>
      </c>
      <c r="M370" s="723">
        <v>2.4569000000000001</v>
      </c>
      <c r="N370" s="28">
        <v>38495</v>
      </c>
      <c r="O370" s="723">
        <v>2.7758000000000003</v>
      </c>
      <c r="P370" s="28">
        <v>38495</v>
      </c>
      <c r="Q370" s="723">
        <v>3.1884000000000001</v>
      </c>
      <c r="R370" s="28">
        <v>38495</v>
      </c>
      <c r="S370" s="723">
        <v>3.3835000000000002</v>
      </c>
      <c r="T370" s="28">
        <v>38495</v>
      </c>
      <c r="U370" s="723">
        <v>3.6732</v>
      </c>
      <c r="V370" s="41">
        <v>38495</v>
      </c>
      <c r="W370" s="723">
        <v>2.67</v>
      </c>
      <c r="X370" s="28">
        <v>38495</v>
      </c>
      <c r="Y370" s="723">
        <v>3.0009999999999999</v>
      </c>
      <c r="Z370" s="28">
        <v>38495</v>
      </c>
      <c r="AA370" s="723">
        <v>3.4020000000000001</v>
      </c>
      <c r="AB370" s="28">
        <v>38495</v>
      </c>
      <c r="AC370" s="723">
        <v>3.5750000000000002</v>
      </c>
      <c r="AD370" s="28">
        <v>38495</v>
      </c>
      <c r="AE370" s="358">
        <v>4.0149999999999997</v>
      </c>
    </row>
    <row r="371" spans="1:31">
      <c r="A371" s="28">
        <v>38496</v>
      </c>
      <c r="B371" s="28">
        <v>38496</v>
      </c>
      <c r="C371" s="723">
        <v>2.415</v>
      </c>
      <c r="D371" s="28">
        <v>38496</v>
      </c>
      <c r="E371" s="723">
        <v>2.7351999999999999</v>
      </c>
      <c r="F371" s="28">
        <v>38496</v>
      </c>
      <c r="G371" s="723">
        <v>3.1238000000000001</v>
      </c>
      <c r="H371" s="28">
        <v>38496</v>
      </c>
      <c r="I371" s="723">
        <v>3.3197999999999999</v>
      </c>
      <c r="J371" s="28">
        <v>38496</v>
      </c>
      <c r="K371" s="723">
        <v>3.5949</v>
      </c>
      <c r="L371" s="41">
        <v>38496</v>
      </c>
      <c r="M371" s="723">
        <v>2.4127000000000001</v>
      </c>
      <c r="N371" s="28">
        <v>38496</v>
      </c>
      <c r="O371" s="723">
        <v>2.7317</v>
      </c>
      <c r="P371" s="28">
        <v>38496</v>
      </c>
      <c r="Q371" s="723">
        <v>3.1564000000000001</v>
      </c>
      <c r="R371" s="28">
        <v>38496</v>
      </c>
      <c r="S371" s="723">
        <v>3.3521000000000001</v>
      </c>
      <c r="T371" s="28">
        <v>38496</v>
      </c>
      <c r="U371" s="723">
        <v>3.6499000000000001</v>
      </c>
      <c r="V371" s="41">
        <v>38496</v>
      </c>
      <c r="W371" s="723">
        <v>2.61</v>
      </c>
      <c r="X371" s="28">
        <v>38496</v>
      </c>
      <c r="Y371" s="723">
        <v>2.9569999999999999</v>
      </c>
      <c r="Z371" s="28">
        <v>38496</v>
      </c>
      <c r="AA371" s="723">
        <v>3.3650000000000002</v>
      </c>
      <c r="AB371" s="28">
        <v>38496</v>
      </c>
      <c r="AC371" s="723">
        <v>3.5529999999999999</v>
      </c>
      <c r="AD371" s="28">
        <v>38496</v>
      </c>
      <c r="AE371" s="358">
        <v>3.992</v>
      </c>
    </row>
    <row r="372" spans="1:31">
      <c r="A372" s="28">
        <v>38497</v>
      </c>
      <c r="B372" s="28">
        <v>38497</v>
      </c>
      <c r="C372" s="723">
        <v>2.39</v>
      </c>
      <c r="D372" s="28">
        <v>38497</v>
      </c>
      <c r="E372" s="723">
        <v>2.714</v>
      </c>
      <c r="F372" s="28">
        <v>38497</v>
      </c>
      <c r="G372" s="723">
        <v>3.1219999999999999</v>
      </c>
      <c r="H372" s="28">
        <v>38497</v>
      </c>
      <c r="I372" s="723">
        <v>3.3260000000000001</v>
      </c>
      <c r="J372" s="28">
        <v>38497</v>
      </c>
      <c r="K372" s="723">
        <v>3.5979999999999999</v>
      </c>
      <c r="L372" s="41">
        <v>38497</v>
      </c>
      <c r="M372" s="723">
        <v>2.3932000000000002</v>
      </c>
      <c r="N372" s="28">
        <v>38497</v>
      </c>
      <c r="O372" s="723">
        <v>2.7258</v>
      </c>
      <c r="P372" s="28">
        <v>38497</v>
      </c>
      <c r="Q372" s="723">
        <v>3.1579999999999999</v>
      </c>
      <c r="R372" s="28">
        <v>38497</v>
      </c>
      <c r="S372" s="723">
        <v>3.3557999999999999</v>
      </c>
      <c r="T372" s="28">
        <v>38497</v>
      </c>
      <c r="U372" s="723">
        <v>3.6482000000000001</v>
      </c>
      <c r="V372" s="41">
        <v>38497</v>
      </c>
      <c r="W372" s="723">
        <v>2.5910000000000002</v>
      </c>
      <c r="X372" s="28">
        <v>38497</v>
      </c>
      <c r="Y372" s="723">
        <v>2.956</v>
      </c>
      <c r="Z372" s="28">
        <v>38497</v>
      </c>
      <c r="AA372" s="723">
        <v>3.3679999999999999</v>
      </c>
      <c r="AB372" s="28">
        <v>38497</v>
      </c>
      <c r="AC372" s="723">
        <v>3.556</v>
      </c>
      <c r="AD372" s="28">
        <v>38497</v>
      </c>
      <c r="AE372" s="358">
        <v>3.9990000000000001</v>
      </c>
    </row>
    <row r="373" spans="1:31">
      <c r="A373" s="28">
        <v>38498</v>
      </c>
      <c r="B373" s="28">
        <v>38498</v>
      </c>
      <c r="C373" s="723">
        <v>2.3936000000000002</v>
      </c>
      <c r="D373" s="28">
        <v>38498</v>
      </c>
      <c r="E373" s="723">
        <v>2.7288999999999999</v>
      </c>
      <c r="F373" s="28">
        <v>38498</v>
      </c>
      <c r="G373" s="723">
        <v>3.1387</v>
      </c>
      <c r="H373" s="28">
        <v>38498</v>
      </c>
      <c r="I373" s="723">
        <v>3.3483999999999998</v>
      </c>
      <c r="J373" s="28">
        <v>38498</v>
      </c>
      <c r="K373" s="723">
        <v>3.6349</v>
      </c>
      <c r="L373" s="41">
        <v>38498</v>
      </c>
      <c r="M373" s="723">
        <v>2.3988999999999998</v>
      </c>
      <c r="N373" s="28">
        <v>38498</v>
      </c>
      <c r="O373" s="723">
        <v>2.7347000000000001</v>
      </c>
      <c r="P373" s="28">
        <v>38498</v>
      </c>
      <c r="Q373" s="723">
        <v>3.1694</v>
      </c>
      <c r="R373" s="28">
        <v>38498</v>
      </c>
      <c r="S373" s="723">
        <v>3.3738999999999999</v>
      </c>
      <c r="T373" s="28">
        <v>38498</v>
      </c>
      <c r="U373" s="723">
        <v>3.6816</v>
      </c>
      <c r="V373" s="41">
        <v>38498</v>
      </c>
      <c r="W373" s="723">
        <v>2.5948000000000002</v>
      </c>
      <c r="X373" s="28">
        <v>38498</v>
      </c>
      <c r="Y373" s="723">
        <v>2.9598</v>
      </c>
      <c r="Z373" s="28">
        <v>38498</v>
      </c>
      <c r="AA373" s="723">
        <v>3.3807</v>
      </c>
      <c r="AB373" s="28">
        <v>38498</v>
      </c>
      <c r="AC373" s="723">
        <v>3.5813999999999999</v>
      </c>
      <c r="AD373" s="28">
        <v>38498</v>
      </c>
      <c r="AE373" s="358">
        <v>4.0057999999999998</v>
      </c>
    </row>
    <row r="374" spans="1:31">
      <c r="A374" s="28">
        <v>38499</v>
      </c>
      <c r="B374" s="28">
        <v>38499</v>
      </c>
      <c r="C374" s="723">
        <v>2.3986000000000001</v>
      </c>
      <c r="D374" s="28">
        <v>38499</v>
      </c>
      <c r="E374" s="723">
        <v>2.7294999999999998</v>
      </c>
      <c r="F374" s="28">
        <v>38499</v>
      </c>
      <c r="G374" s="723">
        <v>3.1509999999999998</v>
      </c>
      <c r="H374" s="28">
        <v>38499</v>
      </c>
      <c r="I374" s="723">
        <v>3.3658000000000001</v>
      </c>
      <c r="J374" s="28">
        <v>38499</v>
      </c>
      <c r="K374" s="723">
        <v>3.6611000000000002</v>
      </c>
      <c r="L374" s="41">
        <v>38499</v>
      </c>
      <c r="M374" s="723">
        <v>2.3936999999999999</v>
      </c>
      <c r="N374" s="28">
        <v>38499</v>
      </c>
      <c r="O374" s="723">
        <v>2.7354000000000003</v>
      </c>
      <c r="P374" s="28">
        <v>38499</v>
      </c>
      <c r="Q374" s="723">
        <v>3.1770999999999998</v>
      </c>
      <c r="R374" s="28">
        <v>38499</v>
      </c>
      <c r="S374" s="723">
        <v>3.3826999999999998</v>
      </c>
      <c r="T374" s="28">
        <v>38499</v>
      </c>
      <c r="U374" s="723">
        <v>3.7025000000000001</v>
      </c>
      <c r="V374" s="41">
        <v>38499</v>
      </c>
      <c r="W374" s="723">
        <v>2.569</v>
      </c>
      <c r="X374" s="28">
        <v>38499</v>
      </c>
      <c r="Y374" s="723">
        <v>2.9470000000000001</v>
      </c>
      <c r="Z374" s="28">
        <v>38499</v>
      </c>
      <c r="AA374" s="723">
        <v>3.375</v>
      </c>
      <c r="AB374" s="28">
        <v>38499</v>
      </c>
      <c r="AC374" s="723">
        <v>3.5609999999999999</v>
      </c>
      <c r="AD374" s="28">
        <v>38499</v>
      </c>
      <c r="AE374" s="358">
        <v>4.0309999999999997</v>
      </c>
    </row>
    <row r="375" spans="1:31">
      <c r="A375" s="28">
        <v>38502</v>
      </c>
      <c r="B375" s="28">
        <v>38502</v>
      </c>
      <c r="C375" s="723">
        <v>2.4001999999999999</v>
      </c>
      <c r="D375" s="28">
        <v>38502</v>
      </c>
      <c r="E375" s="723">
        <v>2.7313999999999998</v>
      </c>
      <c r="F375" s="28">
        <v>38502</v>
      </c>
      <c r="G375" s="723">
        <v>3.1505999999999998</v>
      </c>
      <c r="H375" s="28">
        <v>38502</v>
      </c>
      <c r="I375" s="723">
        <v>3.3662000000000001</v>
      </c>
      <c r="J375" s="28">
        <v>38502</v>
      </c>
      <c r="K375" s="723">
        <v>3.6644000000000001</v>
      </c>
      <c r="L375" s="41">
        <v>38502</v>
      </c>
      <c r="M375" s="723">
        <v>2.3963000000000001</v>
      </c>
      <c r="N375" s="28">
        <v>38502</v>
      </c>
      <c r="O375" s="723">
        <v>2.7408999999999999</v>
      </c>
      <c r="P375" s="28">
        <v>38502</v>
      </c>
      <c r="Q375" s="723">
        <v>3.1804000000000001</v>
      </c>
      <c r="R375" s="28">
        <v>38502</v>
      </c>
      <c r="S375" s="723">
        <v>3.3864999999999998</v>
      </c>
      <c r="T375" s="28">
        <v>38502</v>
      </c>
      <c r="U375" s="723">
        <v>3.7086000000000001</v>
      </c>
      <c r="V375" s="41">
        <v>38502</v>
      </c>
      <c r="W375" s="723">
        <v>2.5659999999999998</v>
      </c>
      <c r="X375" s="28">
        <v>38502</v>
      </c>
      <c r="Y375" s="723">
        <v>2.9390000000000001</v>
      </c>
      <c r="Z375" s="28">
        <v>38502</v>
      </c>
      <c r="AA375" s="723">
        <v>3.371</v>
      </c>
      <c r="AB375" s="28">
        <v>38502</v>
      </c>
      <c r="AC375" s="723">
        <v>3.5529999999999999</v>
      </c>
      <c r="AD375" s="28">
        <v>38502</v>
      </c>
      <c r="AE375" s="358">
        <v>4.0369999999999999</v>
      </c>
    </row>
    <row r="376" spans="1:31">
      <c r="A376" s="28">
        <v>38503</v>
      </c>
      <c r="B376" s="28">
        <v>38503</v>
      </c>
      <c r="C376" s="723">
        <v>2.3544</v>
      </c>
      <c r="D376" s="28">
        <v>38503</v>
      </c>
      <c r="E376" s="723">
        <v>2.6772999999999998</v>
      </c>
      <c r="F376" s="28">
        <v>38503</v>
      </c>
      <c r="G376" s="723">
        <v>3.0933000000000002</v>
      </c>
      <c r="H376" s="28">
        <v>38503</v>
      </c>
      <c r="I376" s="723">
        <v>3.3075999999999999</v>
      </c>
      <c r="J376" s="28">
        <v>38503</v>
      </c>
      <c r="K376" s="723">
        <v>3.6015000000000001</v>
      </c>
      <c r="L376" s="41">
        <v>38503</v>
      </c>
      <c r="M376" s="723">
        <v>2.3487999999999998</v>
      </c>
      <c r="N376" s="28">
        <v>38503</v>
      </c>
      <c r="O376" s="723">
        <v>2.6875</v>
      </c>
      <c r="P376" s="28">
        <v>38503</v>
      </c>
      <c r="Q376" s="723">
        <v>3.1211000000000002</v>
      </c>
      <c r="R376" s="28">
        <v>38503</v>
      </c>
      <c r="S376" s="723">
        <v>3.3319999999999999</v>
      </c>
      <c r="T376" s="28">
        <v>38503</v>
      </c>
      <c r="U376" s="723">
        <v>3.6447000000000003</v>
      </c>
      <c r="V376" s="41">
        <v>38503</v>
      </c>
      <c r="W376" s="723">
        <v>2.52</v>
      </c>
      <c r="X376" s="28">
        <v>38503</v>
      </c>
      <c r="Y376" s="723">
        <v>2.8839999999999999</v>
      </c>
      <c r="Z376" s="28">
        <v>38503</v>
      </c>
      <c r="AA376" s="723">
        <v>3.3127</v>
      </c>
      <c r="AB376" s="28">
        <v>38503</v>
      </c>
      <c r="AC376" s="723">
        <v>3.4944000000000002</v>
      </c>
      <c r="AD376" s="28">
        <v>38503</v>
      </c>
      <c r="AE376" s="358">
        <v>3.9706000000000001</v>
      </c>
    </row>
    <row r="377" spans="1:31">
      <c r="A377" s="28">
        <v>38504</v>
      </c>
      <c r="B377" s="28">
        <v>38504</v>
      </c>
      <c r="C377" s="723">
        <v>2.2963</v>
      </c>
      <c r="D377" s="28">
        <v>38504</v>
      </c>
      <c r="E377" s="723">
        <v>2.6254999999999997</v>
      </c>
      <c r="F377" s="28">
        <v>38504</v>
      </c>
      <c r="G377" s="723">
        <v>3.0516999999999999</v>
      </c>
      <c r="H377" s="28">
        <v>38504</v>
      </c>
      <c r="I377" s="723">
        <v>3.2694999999999999</v>
      </c>
      <c r="J377" s="28">
        <v>38504</v>
      </c>
      <c r="K377" s="723">
        <v>3.5699000000000001</v>
      </c>
      <c r="L377" s="41">
        <v>38504</v>
      </c>
      <c r="M377" s="723">
        <v>2.2980999999999998</v>
      </c>
      <c r="N377" s="28">
        <v>38504</v>
      </c>
      <c r="O377" s="723">
        <v>2.64</v>
      </c>
      <c r="P377" s="28">
        <v>38504</v>
      </c>
      <c r="Q377" s="723">
        <v>3.0851999999999999</v>
      </c>
      <c r="R377" s="28">
        <v>38504</v>
      </c>
      <c r="S377" s="723">
        <v>3.3003999999999998</v>
      </c>
      <c r="T377" s="28">
        <v>38504</v>
      </c>
      <c r="U377" s="723">
        <v>3.6208999999999998</v>
      </c>
      <c r="V377" s="41">
        <v>38504</v>
      </c>
      <c r="W377" s="723">
        <v>2.4820000000000002</v>
      </c>
      <c r="X377" s="28">
        <v>38504</v>
      </c>
      <c r="Y377" s="723">
        <v>2.8460000000000001</v>
      </c>
      <c r="Z377" s="28">
        <v>38504</v>
      </c>
      <c r="AA377" s="723">
        <v>3.2930000000000001</v>
      </c>
      <c r="AB377" s="28">
        <v>38504</v>
      </c>
      <c r="AC377" s="723">
        <v>3.4750000000000001</v>
      </c>
      <c r="AD377" s="28">
        <v>38504</v>
      </c>
      <c r="AE377" s="358">
        <v>3.9370000000000003</v>
      </c>
    </row>
    <row r="378" spans="1:31">
      <c r="A378" s="28">
        <v>38505</v>
      </c>
      <c r="B378" s="28">
        <v>38505</v>
      </c>
      <c r="C378" s="723">
        <v>2.2999000000000001</v>
      </c>
      <c r="D378" s="28">
        <v>38505</v>
      </c>
      <c r="E378" s="723">
        <v>2.6236000000000002</v>
      </c>
      <c r="F378" s="28">
        <v>38505</v>
      </c>
      <c r="G378" s="723">
        <v>3.0419999999999998</v>
      </c>
      <c r="H378" s="28">
        <v>38505</v>
      </c>
      <c r="I378" s="723">
        <v>3.2473000000000001</v>
      </c>
      <c r="J378" s="28">
        <v>38505</v>
      </c>
      <c r="K378" s="723">
        <v>3.5387</v>
      </c>
      <c r="L378" s="41">
        <v>38505</v>
      </c>
      <c r="M378" s="723">
        <v>2.3035999999999999</v>
      </c>
      <c r="N378" s="28">
        <v>38505</v>
      </c>
      <c r="O378" s="723">
        <v>2.637</v>
      </c>
      <c r="P378" s="28">
        <v>38505</v>
      </c>
      <c r="Q378" s="723">
        <v>3.0657999999999999</v>
      </c>
      <c r="R378" s="28">
        <v>38505</v>
      </c>
      <c r="S378" s="723">
        <v>3.2763999999999998</v>
      </c>
      <c r="T378" s="28">
        <v>38505</v>
      </c>
      <c r="U378" s="723">
        <v>3.5883000000000003</v>
      </c>
      <c r="V378" s="41">
        <v>38505</v>
      </c>
      <c r="W378" s="723">
        <v>2.488</v>
      </c>
      <c r="X378" s="28">
        <v>38505</v>
      </c>
      <c r="Y378" s="723">
        <v>2.8479999999999999</v>
      </c>
      <c r="Z378" s="28">
        <v>38505</v>
      </c>
      <c r="AA378" s="723">
        <v>3.28</v>
      </c>
      <c r="AB378" s="28">
        <v>38505</v>
      </c>
      <c r="AC378" s="723">
        <v>3.4590000000000001</v>
      </c>
      <c r="AD378" s="28">
        <v>38505</v>
      </c>
      <c r="AE378" s="358">
        <v>3.9039999999999999</v>
      </c>
    </row>
    <row r="379" spans="1:31">
      <c r="A379" s="28">
        <v>38506</v>
      </c>
      <c r="B379" s="28">
        <v>38506</v>
      </c>
      <c r="C379" s="723">
        <v>2.3064999999999998</v>
      </c>
      <c r="D379" s="28">
        <v>38506</v>
      </c>
      <c r="E379" s="723">
        <v>2.6301999999999999</v>
      </c>
      <c r="F379" s="28">
        <v>38506</v>
      </c>
      <c r="G379" s="723">
        <v>3.0621999999999998</v>
      </c>
      <c r="H379" s="28">
        <v>38506</v>
      </c>
      <c r="I379" s="723">
        <v>3.2633000000000001</v>
      </c>
      <c r="J379" s="28">
        <v>38506</v>
      </c>
      <c r="K379" s="723">
        <v>3.5495999999999999</v>
      </c>
      <c r="L379" s="41">
        <v>38506</v>
      </c>
      <c r="M379" s="723">
        <v>2.3098999999999998</v>
      </c>
      <c r="N379" s="28">
        <v>38506</v>
      </c>
      <c r="O379" s="723">
        <v>2.641</v>
      </c>
      <c r="P379" s="28">
        <v>38506</v>
      </c>
      <c r="Q379" s="723">
        <v>3.0819000000000001</v>
      </c>
      <c r="R379" s="28">
        <v>38506</v>
      </c>
      <c r="S379" s="723">
        <v>3.2936000000000001</v>
      </c>
      <c r="T379" s="28">
        <v>38506</v>
      </c>
      <c r="U379" s="723">
        <v>3.6012</v>
      </c>
      <c r="V379" s="41">
        <v>38506</v>
      </c>
      <c r="W379" s="723">
        <v>2.492</v>
      </c>
      <c r="X379" s="28">
        <v>38506</v>
      </c>
      <c r="Y379" s="723">
        <v>2.85</v>
      </c>
      <c r="Z379" s="28">
        <v>38506</v>
      </c>
      <c r="AA379" s="723">
        <v>3.278</v>
      </c>
      <c r="AB379" s="28">
        <v>38506</v>
      </c>
      <c r="AC379" s="723">
        <v>3.4590000000000001</v>
      </c>
      <c r="AD379" s="28">
        <v>38506</v>
      </c>
      <c r="AE379" s="358">
        <v>3.9079999999999999</v>
      </c>
    </row>
    <row r="380" spans="1:31">
      <c r="A380" s="28">
        <v>38509</v>
      </c>
      <c r="B380" s="28">
        <v>38509</v>
      </c>
      <c r="C380" s="723">
        <v>2.2881</v>
      </c>
      <c r="D380" s="28">
        <v>38509</v>
      </c>
      <c r="E380" s="723">
        <v>2.6194999999999999</v>
      </c>
      <c r="F380" s="28">
        <v>38509</v>
      </c>
      <c r="G380" s="723">
        <v>3.0421999999999998</v>
      </c>
      <c r="H380" s="28">
        <v>38509</v>
      </c>
      <c r="I380" s="723">
        <v>3.2444999999999999</v>
      </c>
      <c r="J380" s="28">
        <v>38509</v>
      </c>
      <c r="K380" s="723">
        <v>3.5272999999999999</v>
      </c>
      <c r="L380" s="41">
        <v>38509</v>
      </c>
      <c r="M380" s="723">
        <v>2.2913999999999999</v>
      </c>
      <c r="N380" s="28">
        <v>38509</v>
      </c>
      <c r="O380" s="723">
        <v>2.6301000000000001</v>
      </c>
      <c r="P380" s="28">
        <v>38509</v>
      </c>
      <c r="Q380" s="723">
        <v>3.0640000000000001</v>
      </c>
      <c r="R380" s="28">
        <v>38509</v>
      </c>
      <c r="S380" s="723">
        <v>3.2747000000000002</v>
      </c>
      <c r="T380" s="28">
        <v>38509</v>
      </c>
      <c r="U380" s="723">
        <v>3.5766999999999998</v>
      </c>
      <c r="V380" s="41">
        <v>38509</v>
      </c>
      <c r="W380" s="723">
        <v>2.468</v>
      </c>
      <c r="X380" s="28">
        <v>38509</v>
      </c>
      <c r="Y380" s="723">
        <v>2.83</v>
      </c>
      <c r="Z380" s="28">
        <v>38509</v>
      </c>
      <c r="AA380" s="723">
        <v>3.2549999999999999</v>
      </c>
      <c r="AB380" s="28">
        <v>38509</v>
      </c>
      <c r="AC380" s="723">
        <v>3.4430000000000001</v>
      </c>
      <c r="AD380" s="28">
        <v>38509</v>
      </c>
      <c r="AE380" s="358">
        <v>3.8879999999999999</v>
      </c>
    </row>
    <row r="381" spans="1:31">
      <c r="A381" s="28">
        <v>38510</v>
      </c>
      <c r="B381" s="28">
        <v>38510</v>
      </c>
      <c r="C381" s="723">
        <v>2.2395999999999998</v>
      </c>
      <c r="D381" s="28">
        <v>38510</v>
      </c>
      <c r="E381" s="723">
        <v>2.5684</v>
      </c>
      <c r="F381" s="28">
        <v>38510</v>
      </c>
      <c r="G381" s="723">
        <v>2.9864999999999999</v>
      </c>
      <c r="H381" s="28">
        <v>38510</v>
      </c>
      <c r="I381" s="723">
        <v>3.1863000000000001</v>
      </c>
      <c r="J381" s="28">
        <v>38510</v>
      </c>
      <c r="K381" s="723">
        <v>3.4626000000000001</v>
      </c>
      <c r="L381" s="41">
        <v>38510</v>
      </c>
      <c r="M381" s="723">
        <v>2.2414000000000001</v>
      </c>
      <c r="N381" s="28">
        <v>38510</v>
      </c>
      <c r="O381" s="723">
        <v>2.577</v>
      </c>
      <c r="P381" s="28">
        <v>38510</v>
      </c>
      <c r="Q381" s="723">
        <v>3.008</v>
      </c>
      <c r="R381" s="28">
        <v>38510</v>
      </c>
      <c r="S381" s="723">
        <v>3.2227000000000001</v>
      </c>
      <c r="T381" s="28">
        <v>38510</v>
      </c>
      <c r="U381" s="723">
        <v>3.5154000000000001</v>
      </c>
      <c r="V381" s="41">
        <v>38510</v>
      </c>
      <c r="W381" s="723">
        <v>2.411</v>
      </c>
      <c r="X381" s="28">
        <v>38510</v>
      </c>
      <c r="Y381" s="723">
        <v>2.7709999999999999</v>
      </c>
      <c r="Z381" s="28">
        <v>38510</v>
      </c>
      <c r="AA381" s="723">
        <v>3.1869999999999998</v>
      </c>
      <c r="AB381" s="28">
        <v>38510</v>
      </c>
      <c r="AC381" s="723">
        <v>3.4060000000000001</v>
      </c>
      <c r="AD381" s="28">
        <v>38510</v>
      </c>
      <c r="AE381" s="358">
        <v>3.823</v>
      </c>
    </row>
    <row r="382" spans="1:31">
      <c r="A382" s="28">
        <v>38511</v>
      </c>
      <c r="B382" s="28">
        <v>38511</v>
      </c>
      <c r="C382" s="723">
        <v>2.2069999999999999</v>
      </c>
      <c r="D382" s="28">
        <v>38511</v>
      </c>
      <c r="E382" s="723">
        <v>2.5419999999999998</v>
      </c>
      <c r="F382" s="28">
        <v>38511</v>
      </c>
      <c r="G382" s="723">
        <v>2.956</v>
      </c>
      <c r="H382" s="28">
        <v>38511</v>
      </c>
      <c r="I382" s="723">
        <v>3.1680000000000001</v>
      </c>
      <c r="J382" s="28">
        <v>38511</v>
      </c>
      <c r="K382" s="723">
        <v>3.4329999999999998</v>
      </c>
      <c r="L382" s="41">
        <v>38511</v>
      </c>
      <c r="M382" s="723">
        <v>2.2149000000000001</v>
      </c>
      <c r="N382" s="28">
        <v>38511</v>
      </c>
      <c r="O382" s="723">
        <v>2.5507999999999997</v>
      </c>
      <c r="P382" s="28">
        <v>38511</v>
      </c>
      <c r="Q382" s="723">
        <v>2.9809999999999999</v>
      </c>
      <c r="R382" s="28">
        <v>38511</v>
      </c>
      <c r="S382" s="723">
        <v>3.1896</v>
      </c>
      <c r="T382" s="28">
        <v>38511</v>
      </c>
      <c r="U382" s="723">
        <v>3.4817</v>
      </c>
      <c r="V382" s="41">
        <v>38511</v>
      </c>
      <c r="W382" s="723">
        <v>2.3849</v>
      </c>
      <c r="X382" s="28">
        <v>38511</v>
      </c>
      <c r="Y382" s="723">
        <v>2.7481</v>
      </c>
      <c r="Z382" s="28">
        <v>38511</v>
      </c>
      <c r="AA382" s="723">
        <v>3.1560999999999999</v>
      </c>
      <c r="AB382" s="28">
        <v>38511</v>
      </c>
      <c r="AC382" s="723">
        <v>3.3734999999999999</v>
      </c>
      <c r="AD382" s="28">
        <v>38511</v>
      </c>
      <c r="AE382" s="358">
        <v>3.7864</v>
      </c>
    </row>
    <row r="383" spans="1:31">
      <c r="A383" s="28">
        <v>38512</v>
      </c>
      <c r="B383" s="28">
        <v>38512</v>
      </c>
      <c r="C383" s="723">
        <v>2.2109999999999999</v>
      </c>
      <c r="D383" s="28">
        <v>38512</v>
      </c>
      <c r="E383" s="723">
        <v>2.5460000000000003</v>
      </c>
      <c r="F383" s="28">
        <v>38512</v>
      </c>
      <c r="G383" s="723">
        <v>2.96</v>
      </c>
      <c r="H383" s="28">
        <v>38512</v>
      </c>
      <c r="I383" s="723">
        <v>3.169</v>
      </c>
      <c r="J383" s="28">
        <v>38512</v>
      </c>
      <c r="K383" s="723">
        <v>3.4359999999999999</v>
      </c>
      <c r="L383" s="41">
        <v>38512</v>
      </c>
      <c r="M383" s="723">
        <v>2.2254</v>
      </c>
      <c r="N383" s="28">
        <v>38512</v>
      </c>
      <c r="O383" s="723">
        <v>2.5568999999999997</v>
      </c>
      <c r="P383" s="28">
        <v>38512</v>
      </c>
      <c r="Q383" s="723">
        <v>2.9855999999999998</v>
      </c>
      <c r="R383" s="28">
        <v>38512</v>
      </c>
      <c r="S383" s="723">
        <v>3.1905999999999999</v>
      </c>
      <c r="T383" s="28">
        <v>38512</v>
      </c>
      <c r="U383" s="723">
        <v>3.4820000000000002</v>
      </c>
      <c r="V383" s="41">
        <v>38512</v>
      </c>
      <c r="W383" s="723">
        <v>2.407</v>
      </c>
      <c r="X383" s="28">
        <v>38512</v>
      </c>
      <c r="Y383" s="723">
        <v>2.7469999999999999</v>
      </c>
      <c r="Z383" s="28">
        <v>38512</v>
      </c>
      <c r="AA383" s="723">
        <v>3.169</v>
      </c>
      <c r="AB383" s="28">
        <v>38512</v>
      </c>
      <c r="AC383" s="723">
        <v>3.3839999999999999</v>
      </c>
      <c r="AD383" s="28">
        <v>38512</v>
      </c>
      <c r="AE383" s="358">
        <v>3.798</v>
      </c>
    </row>
    <row r="384" spans="1:31">
      <c r="A384" s="28">
        <v>38513</v>
      </c>
      <c r="B384" s="28">
        <v>38513</v>
      </c>
      <c r="C384" s="723">
        <v>2.2431000000000001</v>
      </c>
      <c r="D384" s="28">
        <v>38513</v>
      </c>
      <c r="E384" s="723">
        <v>2.5731000000000002</v>
      </c>
      <c r="F384" s="28">
        <v>38513</v>
      </c>
      <c r="G384" s="723">
        <v>2.9809999999999999</v>
      </c>
      <c r="H384" s="28">
        <v>38513</v>
      </c>
      <c r="I384" s="723">
        <v>3.1852999999999998</v>
      </c>
      <c r="J384" s="28">
        <v>38513</v>
      </c>
      <c r="K384" s="723">
        <v>3.4497</v>
      </c>
      <c r="L384" s="41">
        <v>38513</v>
      </c>
      <c r="M384" s="723">
        <v>2.2549000000000001</v>
      </c>
      <c r="N384" s="28">
        <v>38513</v>
      </c>
      <c r="O384" s="723">
        <v>2.5822000000000003</v>
      </c>
      <c r="P384" s="28">
        <v>38513</v>
      </c>
      <c r="Q384" s="723">
        <v>3.0036</v>
      </c>
      <c r="R384" s="28">
        <v>38513</v>
      </c>
      <c r="S384" s="723">
        <v>3.21</v>
      </c>
      <c r="T384" s="28">
        <v>38513</v>
      </c>
      <c r="U384" s="723">
        <v>3.4986999999999999</v>
      </c>
      <c r="V384" s="41">
        <v>38513</v>
      </c>
      <c r="W384" s="723">
        <v>2.4409999999999998</v>
      </c>
      <c r="X384" s="28">
        <v>38513</v>
      </c>
      <c r="Y384" s="723">
        <v>2.7810000000000001</v>
      </c>
      <c r="Z384" s="28">
        <v>38513</v>
      </c>
      <c r="AA384" s="723">
        <v>3.1880000000000002</v>
      </c>
      <c r="AB384" s="28">
        <v>38513</v>
      </c>
      <c r="AC384" s="723">
        <v>3.4020000000000001</v>
      </c>
      <c r="AD384" s="28">
        <v>38513</v>
      </c>
      <c r="AE384" s="358">
        <v>3.8109999999999999</v>
      </c>
    </row>
    <row r="385" spans="1:31">
      <c r="A385" s="28">
        <v>38516</v>
      </c>
      <c r="B385" s="28">
        <v>38516</v>
      </c>
      <c r="C385" s="723">
        <v>2.2490000000000001</v>
      </c>
      <c r="D385" s="28">
        <v>38516</v>
      </c>
      <c r="E385" s="723">
        <v>2.5941000000000001</v>
      </c>
      <c r="F385" s="28">
        <v>38516</v>
      </c>
      <c r="G385" s="723">
        <v>3.0194999999999999</v>
      </c>
      <c r="H385" s="28">
        <v>38516</v>
      </c>
      <c r="I385" s="723">
        <v>3.2273999999999998</v>
      </c>
      <c r="J385" s="28">
        <v>38516</v>
      </c>
      <c r="K385" s="723">
        <v>3.4981999999999998</v>
      </c>
      <c r="L385" s="41">
        <v>38516</v>
      </c>
      <c r="M385" s="723">
        <v>2.2597</v>
      </c>
      <c r="N385" s="28">
        <v>38516</v>
      </c>
      <c r="O385" s="723">
        <v>2.6013000000000002</v>
      </c>
      <c r="P385" s="28">
        <v>38516</v>
      </c>
      <c r="Q385" s="723">
        <v>3.0411999999999999</v>
      </c>
      <c r="R385" s="28">
        <v>38516</v>
      </c>
      <c r="S385" s="723">
        <v>3.25</v>
      </c>
      <c r="T385" s="28">
        <v>38516</v>
      </c>
      <c r="U385" s="723">
        <v>3.5487000000000002</v>
      </c>
      <c r="V385" s="41">
        <v>38516</v>
      </c>
      <c r="W385" s="723">
        <v>2.4460000000000002</v>
      </c>
      <c r="X385" s="28">
        <v>38516</v>
      </c>
      <c r="Y385" s="723">
        <v>2.7909999999999999</v>
      </c>
      <c r="Z385" s="28">
        <v>38516</v>
      </c>
      <c r="AA385" s="723">
        <v>3.2189999999999999</v>
      </c>
      <c r="AB385" s="28">
        <v>38516</v>
      </c>
      <c r="AC385" s="723">
        <v>3.4390000000000001</v>
      </c>
      <c r="AD385" s="28">
        <v>38516</v>
      </c>
      <c r="AE385" s="358">
        <v>3.8559999999999999</v>
      </c>
    </row>
    <row r="386" spans="1:31">
      <c r="A386" s="28">
        <v>38517</v>
      </c>
      <c r="B386" s="28">
        <v>38517</v>
      </c>
      <c r="C386" s="723">
        <v>2.2692999999999999</v>
      </c>
      <c r="D386" s="28">
        <v>38517</v>
      </c>
      <c r="E386" s="723">
        <v>2.6135000000000002</v>
      </c>
      <c r="F386" s="28">
        <v>38517</v>
      </c>
      <c r="G386" s="723">
        <v>3.0339999999999998</v>
      </c>
      <c r="H386" s="28">
        <v>38517</v>
      </c>
      <c r="I386" s="723">
        <v>3.2408000000000001</v>
      </c>
      <c r="J386" s="28">
        <v>38517</v>
      </c>
      <c r="K386" s="723">
        <v>3.5169000000000001</v>
      </c>
      <c r="L386" s="41">
        <v>38517</v>
      </c>
      <c r="M386" s="723">
        <v>2.2759999999999998</v>
      </c>
      <c r="N386" s="28">
        <v>38517</v>
      </c>
      <c r="O386" s="723">
        <v>2.6248</v>
      </c>
      <c r="P386" s="28">
        <v>38517</v>
      </c>
      <c r="Q386" s="723">
        <v>3.0562</v>
      </c>
      <c r="R386" s="28">
        <v>38517</v>
      </c>
      <c r="S386" s="723">
        <v>3.2631999999999999</v>
      </c>
      <c r="T386" s="28">
        <v>38517</v>
      </c>
      <c r="U386" s="723">
        <v>3.5598999999999998</v>
      </c>
      <c r="V386" s="41">
        <v>38517</v>
      </c>
      <c r="W386" s="723">
        <v>2.4700000000000002</v>
      </c>
      <c r="X386" s="28">
        <v>38517</v>
      </c>
      <c r="Y386" s="723">
        <v>2.8250000000000002</v>
      </c>
      <c r="Z386" s="28">
        <v>38517</v>
      </c>
      <c r="AA386" s="723">
        <v>3.2359999999999998</v>
      </c>
      <c r="AB386" s="28">
        <v>38517</v>
      </c>
      <c r="AC386" s="723">
        <v>3.4569999999999999</v>
      </c>
      <c r="AD386" s="28">
        <v>38517</v>
      </c>
      <c r="AE386" s="358">
        <v>3.8689999999999998</v>
      </c>
    </row>
    <row r="387" spans="1:31">
      <c r="A387" s="28">
        <v>38518</v>
      </c>
      <c r="B387" s="28">
        <v>38518</v>
      </c>
      <c r="C387" s="723">
        <v>2.331</v>
      </c>
      <c r="D387" s="28">
        <v>38518</v>
      </c>
      <c r="E387" s="723">
        <v>2.6930000000000001</v>
      </c>
      <c r="F387" s="28">
        <v>38518</v>
      </c>
      <c r="G387" s="723">
        <v>3.1110000000000002</v>
      </c>
      <c r="H387" s="28">
        <v>38518</v>
      </c>
      <c r="I387" s="723">
        <v>3.3220000000000001</v>
      </c>
      <c r="J387" s="28">
        <v>38518</v>
      </c>
      <c r="K387" s="723">
        <v>3.6080000000000001</v>
      </c>
      <c r="L387" s="41">
        <v>38518</v>
      </c>
      <c r="M387" s="723">
        <v>2.3472</v>
      </c>
      <c r="N387" s="28">
        <v>38518</v>
      </c>
      <c r="O387" s="723">
        <v>2.7103999999999999</v>
      </c>
      <c r="P387" s="28">
        <v>38518</v>
      </c>
      <c r="Q387" s="723">
        <v>3.1440000000000001</v>
      </c>
      <c r="R387" s="28">
        <v>38518</v>
      </c>
      <c r="S387" s="723">
        <v>3.3509000000000002</v>
      </c>
      <c r="T387" s="28">
        <v>38518</v>
      </c>
      <c r="U387" s="723">
        <v>3.6566999999999998</v>
      </c>
      <c r="V387" s="41">
        <v>38518</v>
      </c>
      <c r="W387" s="723">
        <v>2.5419999999999998</v>
      </c>
      <c r="X387" s="28">
        <v>38518</v>
      </c>
      <c r="Y387" s="723">
        <v>2.9102999999999999</v>
      </c>
      <c r="Z387" s="28">
        <v>38518</v>
      </c>
      <c r="AA387" s="723">
        <v>3.3233999999999999</v>
      </c>
      <c r="AB387" s="28">
        <v>38518</v>
      </c>
      <c r="AC387" s="723">
        <v>3.5463</v>
      </c>
      <c r="AD387" s="28">
        <v>38518</v>
      </c>
      <c r="AE387" s="358">
        <v>3.9704000000000002</v>
      </c>
    </row>
    <row r="388" spans="1:31">
      <c r="A388" s="28">
        <v>38519</v>
      </c>
      <c r="B388" s="28">
        <v>38519</v>
      </c>
      <c r="C388" s="723">
        <v>2.3650000000000002</v>
      </c>
      <c r="D388" s="28">
        <v>38519</v>
      </c>
      <c r="E388" s="723">
        <v>2.7290000000000001</v>
      </c>
      <c r="F388" s="28">
        <v>38519</v>
      </c>
      <c r="G388" s="723">
        <v>3.145</v>
      </c>
      <c r="H388" s="28">
        <v>38519</v>
      </c>
      <c r="I388" s="723">
        <v>3.351</v>
      </c>
      <c r="J388" s="28">
        <v>38519</v>
      </c>
      <c r="K388" s="723">
        <v>3.6269999999999998</v>
      </c>
      <c r="L388" s="41">
        <v>38519</v>
      </c>
      <c r="M388" s="723">
        <v>2.3704000000000001</v>
      </c>
      <c r="N388" s="28">
        <v>38519</v>
      </c>
      <c r="O388" s="723">
        <v>2.7372999999999998</v>
      </c>
      <c r="P388" s="28">
        <v>38519</v>
      </c>
      <c r="Q388" s="723">
        <v>3.1673</v>
      </c>
      <c r="R388" s="28">
        <v>38519</v>
      </c>
      <c r="S388" s="723">
        <v>3.3721999999999999</v>
      </c>
      <c r="T388" s="28">
        <v>38519</v>
      </c>
      <c r="U388" s="723">
        <v>3.6654999999999998</v>
      </c>
      <c r="V388" s="41">
        <v>38519</v>
      </c>
      <c r="W388" s="723">
        <v>2.5613000000000001</v>
      </c>
      <c r="X388" s="28">
        <v>38519</v>
      </c>
      <c r="Y388" s="723">
        <v>2.9346999999999999</v>
      </c>
      <c r="Z388" s="28">
        <v>38519</v>
      </c>
      <c r="AA388" s="723">
        <v>3.3487</v>
      </c>
      <c r="AB388" s="28">
        <v>38519</v>
      </c>
      <c r="AC388" s="723">
        <v>3.5735000000000001</v>
      </c>
      <c r="AD388" s="28">
        <v>38519</v>
      </c>
      <c r="AE388" s="358">
        <v>3.9702000000000002</v>
      </c>
    </row>
    <row r="389" spans="1:31">
      <c r="A389" s="28">
        <v>38520</v>
      </c>
      <c r="B389" s="28">
        <v>38520</v>
      </c>
      <c r="C389" s="723">
        <v>2.3519999999999999</v>
      </c>
      <c r="D389" s="28">
        <v>38520</v>
      </c>
      <c r="E389" s="723">
        <v>2.7130000000000001</v>
      </c>
      <c r="F389" s="28">
        <v>38520</v>
      </c>
      <c r="G389" s="723">
        <v>3.1219999999999999</v>
      </c>
      <c r="H389" s="28">
        <v>38520</v>
      </c>
      <c r="I389" s="723">
        <v>3.3260000000000001</v>
      </c>
      <c r="J389" s="28">
        <v>38520</v>
      </c>
      <c r="K389" s="723">
        <v>3.597</v>
      </c>
      <c r="L389" s="41">
        <v>38520</v>
      </c>
      <c r="M389" s="723">
        <v>2.359</v>
      </c>
      <c r="N389" s="28">
        <v>38520</v>
      </c>
      <c r="O389" s="723">
        <v>2.7206000000000001</v>
      </c>
      <c r="P389" s="28">
        <v>38520</v>
      </c>
      <c r="Q389" s="723">
        <v>3.1444000000000001</v>
      </c>
      <c r="R389" s="28">
        <v>38520</v>
      </c>
      <c r="S389" s="723">
        <v>3.3479999999999999</v>
      </c>
      <c r="T389" s="28">
        <v>38520</v>
      </c>
      <c r="U389" s="723">
        <v>3.6409000000000002</v>
      </c>
      <c r="V389" s="41">
        <v>38520</v>
      </c>
      <c r="W389" s="723">
        <v>2.5640000000000001</v>
      </c>
      <c r="X389" s="28">
        <v>38520</v>
      </c>
      <c r="Y389" s="723">
        <v>2.9180000000000001</v>
      </c>
      <c r="Z389" s="28">
        <v>38520</v>
      </c>
      <c r="AA389" s="723">
        <v>3.331</v>
      </c>
      <c r="AB389" s="28">
        <v>38520</v>
      </c>
      <c r="AC389" s="723">
        <v>3.5529999999999999</v>
      </c>
      <c r="AD389" s="28">
        <v>38520</v>
      </c>
      <c r="AE389" s="358">
        <v>3.964</v>
      </c>
    </row>
    <row r="390" spans="1:31">
      <c r="A390" s="28">
        <v>38523</v>
      </c>
      <c r="B390" s="28">
        <v>38523</v>
      </c>
      <c r="C390" s="723">
        <v>2.3186999999999998</v>
      </c>
      <c r="D390" s="28">
        <v>38523</v>
      </c>
      <c r="E390" s="723">
        <v>2.6949000000000001</v>
      </c>
      <c r="F390" s="28">
        <v>38523</v>
      </c>
      <c r="G390" s="723">
        <v>3.1242999999999999</v>
      </c>
      <c r="H390" s="28">
        <v>38523</v>
      </c>
      <c r="I390" s="723">
        <v>3.3353000000000002</v>
      </c>
      <c r="J390" s="28">
        <v>38523</v>
      </c>
      <c r="K390" s="723">
        <v>3.6156000000000001</v>
      </c>
      <c r="L390" s="41">
        <v>38523</v>
      </c>
      <c r="M390" s="723">
        <v>2.3222</v>
      </c>
      <c r="N390" s="28">
        <v>38523</v>
      </c>
      <c r="O390" s="723">
        <v>2.7019000000000002</v>
      </c>
      <c r="P390" s="28">
        <v>38523</v>
      </c>
      <c r="Q390" s="723">
        <v>3.1454</v>
      </c>
      <c r="R390" s="28">
        <v>38523</v>
      </c>
      <c r="S390" s="723">
        <v>3.3573</v>
      </c>
      <c r="T390" s="28">
        <v>38523</v>
      </c>
      <c r="U390" s="723">
        <v>3.6569000000000003</v>
      </c>
      <c r="V390" s="41">
        <v>38523</v>
      </c>
      <c r="W390" s="723">
        <v>2.5304000000000002</v>
      </c>
      <c r="X390" s="28">
        <v>38523</v>
      </c>
      <c r="Y390" s="723">
        <v>2.9008000000000003</v>
      </c>
      <c r="Z390" s="28">
        <v>38523</v>
      </c>
      <c r="AA390" s="723">
        <v>3.3298000000000001</v>
      </c>
      <c r="AB390" s="28">
        <v>38523</v>
      </c>
      <c r="AC390" s="723">
        <v>3.56</v>
      </c>
      <c r="AD390" s="28">
        <v>38523</v>
      </c>
      <c r="AE390" s="358">
        <v>3.9823</v>
      </c>
    </row>
    <row r="391" spans="1:31">
      <c r="A391" s="28">
        <v>38524</v>
      </c>
      <c r="B391" s="28">
        <v>38524</v>
      </c>
      <c r="C391" s="723">
        <v>2.2395999999999998</v>
      </c>
      <c r="D391" s="28">
        <v>38524</v>
      </c>
      <c r="E391" s="723">
        <v>2.6059000000000001</v>
      </c>
      <c r="F391" s="28">
        <v>38524</v>
      </c>
      <c r="G391" s="723">
        <v>3.0381</v>
      </c>
      <c r="H391" s="28">
        <v>38524</v>
      </c>
      <c r="I391" s="723">
        <v>3.2484999999999999</v>
      </c>
      <c r="J391" s="28">
        <v>38524</v>
      </c>
      <c r="K391" s="723">
        <v>3.5276999999999998</v>
      </c>
      <c r="L391" s="41">
        <v>38524</v>
      </c>
      <c r="M391" s="723">
        <v>2.2532000000000001</v>
      </c>
      <c r="N391" s="28">
        <v>38524</v>
      </c>
      <c r="O391" s="723">
        <v>2.6208</v>
      </c>
      <c r="P391" s="28">
        <v>38524</v>
      </c>
      <c r="Q391" s="723">
        <v>3.0653000000000001</v>
      </c>
      <c r="R391" s="28">
        <v>38524</v>
      </c>
      <c r="S391" s="723">
        <v>3.2782</v>
      </c>
      <c r="T391" s="28">
        <v>38524</v>
      </c>
      <c r="U391" s="723">
        <v>3.5771999999999999</v>
      </c>
      <c r="V391" s="41">
        <v>38524</v>
      </c>
      <c r="W391" s="723">
        <v>2.4500000000000002</v>
      </c>
      <c r="X391" s="28">
        <v>38524</v>
      </c>
      <c r="Y391" s="723">
        <v>2.8170000000000002</v>
      </c>
      <c r="Z391" s="28">
        <v>38524</v>
      </c>
      <c r="AA391" s="723">
        <v>3.2530000000000001</v>
      </c>
      <c r="AB391" s="28">
        <v>38524</v>
      </c>
      <c r="AC391" s="723">
        <v>3.4769999999999999</v>
      </c>
      <c r="AD391" s="28">
        <v>38524</v>
      </c>
      <c r="AE391" s="358">
        <v>3.9009999999999998</v>
      </c>
    </row>
    <row r="392" spans="1:31">
      <c r="A392" s="28">
        <v>38525</v>
      </c>
      <c r="B392" s="28">
        <v>38525</v>
      </c>
      <c r="C392" s="723">
        <v>2.1989999999999998</v>
      </c>
      <c r="D392" s="28">
        <v>38525</v>
      </c>
      <c r="E392" s="723">
        <v>2.5543</v>
      </c>
      <c r="F392" s="28">
        <v>38525</v>
      </c>
      <c r="G392" s="723">
        <v>2.9794</v>
      </c>
      <c r="H392" s="28">
        <v>38525</v>
      </c>
      <c r="I392" s="723">
        <v>3.1838000000000002</v>
      </c>
      <c r="J392" s="28">
        <v>38525</v>
      </c>
      <c r="K392" s="723">
        <v>3.4697</v>
      </c>
      <c r="L392" s="41">
        <v>38525</v>
      </c>
      <c r="M392" s="723">
        <v>2.1966999999999999</v>
      </c>
      <c r="N392" s="28">
        <v>38525</v>
      </c>
      <c r="O392" s="723">
        <v>2.5539000000000001</v>
      </c>
      <c r="P392" s="28">
        <v>38525</v>
      </c>
      <c r="Q392" s="723">
        <v>2.9922</v>
      </c>
      <c r="R392" s="28">
        <v>38525</v>
      </c>
      <c r="S392" s="723">
        <v>3.2063999999999999</v>
      </c>
      <c r="T392" s="28">
        <v>38525</v>
      </c>
      <c r="U392" s="723">
        <v>3.5009000000000001</v>
      </c>
      <c r="V392" s="41">
        <v>38525</v>
      </c>
      <c r="W392" s="723">
        <v>2.3929999999999998</v>
      </c>
      <c r="X392" s="28">
        <v>38525</v>
      </c>
      <c r="Y392" s="723">
        <v>2.7429999999999999</v>
      </c>
      <c r="Z392" s="28">
        <v>38525</v>
      </c>
      <c r="AA392" s="723">
        <v>3.181</v>
      </c>
      <c r="AB392" s="28">
        <v>38525</v>
      </c>
      <c r="AC392" s="723">
        <v>3.399</v>
      </c>
      <c r="AD392" s="28">
        <v>38525</v>
      </c>
      <c r="AE392" s="358">
        <v>3.823</v>
      </c>
    </row>
    <row r="393" spans="1:31">
      <c r="A393" s="28">
        <v>38526</v>
      </c>
      <c r="B393" s="28">
        <v>38526</v>
      </c>
      <c r="C393" s="723">
        <v>2.2029999999999998</v>
      </c>
      <c r="D393" s="28">
        <v>38526</v>
      </c>
      <c r="E393" s="723">
        <v>2.5569999999999999</v>
      </c>
      <c r="F393" s="28">
        <v>38526</v>
      </c>
      <c r="G393" s="723">
        <v>2.9809999999999999</v>
      </c>
      <c r="H393" s="28">
        <v>38526</v>
      </c>
      <c r="I393" s="723">
        <v>3.1930000000000001</v>
      </c>
      <c r="J393" s="28">
        <v>38526</v>
      </c>
      <c r="K393" s="723">
        <v>3.4649999999999999</v>
      </c>
      <c r="L393" s="41">
        <v>38526</v>
      </c>
      <c r="M393" s="723">
        <v>2.2145000000000001</v>
      </c>
      <c r="N393" s="28">
        <v>38526</v>
      </c>
      <c r="O393" s="723">
        <v>2.5712999999999999</v>
      </c>
      <c r="P393" s="28">
        <v>38526</v>
      </c>
      <c r="Q393" s="723">
        <v>3.0043000000000002</v>
      </c>
      <c r="R393" s="28">
        <v>38526</v>
      </c>
      <c r="S393" s="723">
        <v>3.2141000000000002</v>
      </c>
      <c r="T393" s="28">
        <v>38526</v>
      </c>
      <c r="U393" s="723">
        <v>3.5137</v>
      </c>
      <c r="V393" s="41">
        <v>38526</v>
      </c>
      <c r="W393" s="723">
        <v>2.4140000000000001</v>
      </c>
      <c r="X393" s="28">
        <v>38526</v>
      </c>
      <c r="Y393" s="723">
        <v>2.7629999999999999</v>
      </c>
      <c r="Z393" s="28">
        <v>38526</v>
      </c>
      <c r="AA393" s="723">
        <v>3.1960000000000002</v>
      </c>
      <c r="AB393" s="28">
        <v>38526</v>
      </c>
      <c r="AC393" s="723">
        <v>3.403</v>
      </c>
      <c r="AD393" s="28">
        <v>38526</v>
      </c>
      <c r="AE393" s="358">
        <v>3.8250000000000002</v>
      </c>
    </row>
    <row r="394" spans="1:31">
      <c r="A394" s="28">
        <v>38527</v>
      </c>
      <c r="B394" s="28">
        <v>38527</v>
      </c>
      <c r="C394" s="723">
        <v>2.2010000000000001</v>
      </c>
      <c r="D394" s="28">
        <v>38527</v>
      </c>
      <c r="E394" s="723">
        <v>2.5470000000000002</v>
      </c>
      <c r="F394" s="28">
        <v>38527</v>
      </c>
      <c r="G394" s="723">
        <v>2.9569999999999999</v>
      </c>
      <c r="H394" s="28">
        <v>38527</v>
      </c>
      <c r="I394" s="723">
        <v>3.1549999999999998</v>
      </c>
      <c r="J394" s="28">
        <v>38527</v>
      </c>
      <c r="K394" s="723">
        <v>3.4460000000000002</v>
      </c>
      <c r="L394" s="41">
        <v>38527</v>
      </c>
      <c r="M394" s="723">
        <v>2.2101000000000002</v>
      </c>
      <c r="N394" s="28">
        <v>38527</v>
      </c>
      <c r="O394" s="723">
        <v>2.5609000000000002</v>
      </c>
      <c r="P394" s="28">
        <v>38527</v>
      </c>
      <c r="Q394" s="723">
        <v>2.9872999999999998</v>
      </c>
      <c r="R394" s="28">
        <v>38527</v>
      </c>
      <c r="S394" s="723">
        <v>3.1945999999999999</v>
      </c>
      <c r="T394" s="28">
        <v>38527</v>
      </c>
      <c r="U394" s="723">
        <v>3.4938000000000002</v>
      </c>
      <c r="V394" s="41">
        <v>38527</v>
      </c>
      <c r="W394" s="723">
        <v>2.4020000000000001</v>
      </c>
      <c r="X394" s="28">
        <v>38527</v>
      </c>
      <c r="Y394" s="723">
        <v>2.742</v>
      </c>
      <c r="Z394" s="28">
        <v>38527</v>
      </c>
      <c r="AA394" s="723">
        <v>3.1709999999999998</v>
      </c>
      <c r="AB394" s="28">
        <v>38527</v>
      </c>
      <c r="AC394" s="723">
        <v>3.3780000000000001</v>
      </c>
      <c r="AD394" s="28">
        <v>38527</v>
      </c>
      <c r="AE394" s="358">
        <v>3.802</v>
      </c>
    </row>
    <row r="395" spans="1:31">
      <c r="A395" s="28">
        <v>38530</v>
      </c>
      <c r="B395" s="28">
        <v>38530</v>
      </c>
      <c r="C395" s="723">
        <v>2.1875</v>
      </c>
      <c r="D395" s="28">
        <v>38530</v>
      </c>
      <c r="E395" s="723">
        <v>2.5343</v>
      </c>
      <c r="F395" s="28">
        <v>38530</v>
      </c>
      <c r="G395" s="723">
        <v>2.9459999999999997</v>
      </c>
      <c r="H395" s="28">
        <v>38530</v>
      </c>
      <c r="I395" s="723">
        <v>3.145</v>
      </c>
      <c r="J395" s="28">
        <v>38530</v>
      </c>
      <c r="K395" s="723">
        <v>3.4365999999999999</v>
      </c>
      <c r="L395" s="41">
        <v>38530</v>
      </c>
      <c r="M395" s="723">
        <v>2.1835</v>
      </c>
      <c r="N395" s="28">
        <v>38530</v>
      </c>
      <c r="O395" s="723">
        <v>2.5356999999999998</v>
      </c>
      <c r="P395" s="28">
        <v>38530</v>
      </c>
      <c r="Q395" s="723">
        <v>2.9661999999999997</v>
      </c>
      <c r="R395" s="28">
        <v>38530</v>
      </c>
      <c r="S395" s="723">
        <v>3.173</v>
      </c>
      <c r="T395" s="28">
        <v>38530</v>
      </c>
      <c r="U395" s="723">
        <v>3.4748000000000001</v>
      </c>
      <c r="V395" s="41">
        <v>38530</v>
      </c>
      <c r="W395" s="723">
        <v>2.3849999999999998</v>
      </c>
      <c r="X395" s="28">
        <v>38530</v>
      </c>
      <c r="Y395" s="723">
        <v>2.7210000000000001</v>
      </c>
      <c r="Z395" s="28">
        <v>38530</v>
      </c>
      <c r="AA395" s="723">
        <v>3.16</v>
      </c>
      <c r="AB395" s="28">
        <v>38530</v>
      </c>
      <c r="AC395" s="723">
        <v>3.3580000000000001</v>
      </c>
      <c r="AD395" s="28">
        <v>38530</v>
      </c>
      <c r="AE395" s="358">
        <v>3.79</v>
      </c>
    </row>
    <row r="396" spans="1:31">
      <c r="A396" s="28">
        <v>38531</v>
      </c>
      <c r="B396" s="28">
        <v>38531</v>
      </c>
      <c r="C396" s="723">
        <v>2.2200000000000002</v>
      </c>
      <c r="D396" s="28">
        <v>38531</v>
      </c>
      <c r="E396" s="723">
        <v>2.5680000000000001</v>
      </c>
      <c r="F396" s="28">
        <v>38531</v>
      </c>
      <c r="G396" s="723">
        <v>2.9939999999999998</v>
      </c>
      <c r="H396" s="28">
        <v>38531</v>
      </c>
      <c r="I396" s="723">
        <v>3.2</v>
      </c>
      <c r="J396" s="28">
        <v>38531</v>
      </c>
      <c r="K396" s="723">
        <v>3.4809999999999999</v>
      </c>
      <c r="L396" s="41">
        <v>38531</v>
      </c>
      <c r="M396" s="723">
        <v>2.2202000000000002</v>
      </c>
      <c r="N396" s="28">
        <v>38531</v>
      </c>
      <c r="O396" s="723">
        <v>2.5766</v>
      </c>
      <c r="P396" s="28">
        <v>38531</v>
      </c>
      <c r="Q396" s="723">
        <v>3.0121000000000002</v>
      </c>
      <c r="R396" s="28">
        <v>38531</v>
      </c>
      <c r="S396" s="723">
        <v>3.222</v>
      </c>
      <c r="T396" s="28">
        <v>38531</v>
      </c>
      <c r="U396" s="723">
        <v>3.5282999999999998</v>
      </c>
      <c r="V396" s="41">
        <v>38531</v>
      </c>
      <c r="W396" s="723">
        <v>2.4238</v>
      </c>
      <c r="X396" s="28">
        <v>38531</v>
      </c>
      <c r="Y396" s="723">
        <v>2.7622999999999998</v>
      </c>
      <c r="Z396" s="28">
        <v>38531</v>
      </c>
      <c r="AA396" s="723">
        <v>3.2073</v>
      </c>
      <c r="AB396" s="28">
        <v>38531</v>
      </c>
      <c r="AC396" s="723">
        <v>3.4066000000000001</v>
      </c>
      <c r="AD396" s="28">
        <v>38531</v>
      </c>
      <c r="AE396" s="358">
        <v>3.8479000000000001</v>
      </c>
    </row>
    <row r="397" spans="1:31">
      <c r="A397" s="28">
        <v>38532</v>
      </c>
      <c r="B397" s="28">
        <v>38532</v>
      </c>
      <c r="C397" s="723">
        <v>2.2290000000000001</v>
      </c>
      <c r="D397" s="28">
        <v>38532</v>
      </c>
      <c r="E397" s="723">
        <v>2.5869999999999997</v>
      </c>
      <c r="F397" s="28">
        <v>38532</v>
      </c>
      <c r="G397" s="723">
        <v>3.0179999999999998</v>
      </c>
      <c r="H397" s="28">
        <v>38532</v>
      </c>
      <c r="I397" s="723">
        <v>3.2410000000000001</v>
      </c>
      <c r="J397" s="28">
        <v>38532</v>
      </c>
      <c r="K397" s="723">
        <v>3.512</v>
      </c>
      <c r="L397" s="41">
        <v>38532</v>
      </c>
      <c r="M397" s="723">
        <v>2.2242000000000002</v>
      </c>
      <c r="N397" s="28">
        <v>38532</v>
      </c>
      <c r="O397" s="723">
        <v>2.5811999999999999</v>
      </c>
      <c r="P397" s="28">
        <v>38532</v>
      </c>
      <c r="Q397" s="723">
        <v>3.0268999999999999</v>
      </c>
      <c r="R397" s="28">
        <v>38532</v>
      </c>
      <c r="S397" s="723">
        <v>3.2423000000000002</v>
      </c>
      <c r="T397" s="28">
        <v>38532</v>
      </c>
      <c r="U397" s="723">
        <v>3.5571999999999999</v>
      </c>
      <c r="V397" s="41">
        <v>38532</v>
      </c>
      <c r="W397" s="723">
        <v>2.4300000000000002</v>
      </c>
      <c r="X397" s="28">
        <v>38532</v>
      </c>
      <c r="Y397" s="723">
        <v>2.7759999999999998</v>
      </c>
      <c r="Z397" s="28">
        <v>38532</v>
      </c>
      <c r="AA397" s="723">
        <v>3.2189999999999999</v>
      </c>
      <c r="AB397" s="28">
        <v>38532</v>
      </c>
      <c r="AC397" s="723">
        <v>3.4340000000000002</v>
      </c>
      <c r="AD397" s="28">
        <v>38532</v>
      </c>
      <c r="AE397" s="358">
        <v>3.85</v>
      </c>
    </row>
    <row r="398" spans="1:31">
      <c r="A398" s="28">
        <v>38533</v>
      </c>
      <c r="B398" s="28">
        <v>38533</v>
      </c>
      <c r="C398" s="723">
        <v>2.1920000000000002</v>
      </c>
      <c r="D398" s="28">
        <v>38533</v>
      </c>
      <c r="E398" s="723">
        <v>2.5350000000000001</v>
      </c>
      <c r="F398" s="28">
        <v>38533</v>
      </c>
      <c r="G398" s="723">
        <v>2.9609999999999999</v>
      </c>
      <c r="H398" s="28">
        <v>38533</v>
      </c>
      <c r="I398" s="723">
        <v>3.17</v>
      </c>
      <c r="J398" s="28">
        <v>38533</v>
      </c>
      <c r="K398" s="723">
        <v>3.46</v>
      </c>
      <c r="L398" s="41">
        <v>38533</v>
      </c>
      <c r="M398" s="723">
        <v>2.1934</v>
      </c>
      <c r="N398" s="28">
        <v>38533</v>
      </c>
      <c r="O398" s="723">
        <v>2.5425</v>
      </c>
      <c r="P398" s="28">
        <v>38533</v>
      </c>
      <c r="Q398" s="723">
        <v>2.9805000000000001</v>
      </c>
      <c r="R398" s="28">
        <v>38533</v>
      </c>
      <c r="S398" s="723">
        <v>3.1938</v>
      </c>
      <c r="T398" s="28">
        <v>38533</v>
      </c>
      <c r="U398" s="723">
        <v>3.5030000000000001</v>
      </c>
      <c r="V398" s="41">
        <v>38533</v>
      </c>
      <c r="W398" s="723">
        <v>2.3980000000000001</v>
      </c>
      <c r="X398" s="28">
        <v>38533</v>
      </c>
      <c r="Y398" s="723">
        <v>2.7290000000000001</v>
      </c>
      <c r="Z398" s="28">
        <v>38533</v>
      </c>
      <c r="AA398" s="723">
        <v>3.1659999999999999</v>
      </c>
      <c r="AB398" s="28">
        <v>38533</v>
      </c>
      <c r="AC398" s="723">
        <v>3.379</v>
      </c>
      <c r="AD398" s="28">
        <v>38533</v>
      </c>
      <c r="AE398" s="358">
        <v>3.7919999999999998</v>
      </c>
    </row>
    <row r="399" spans="1:31">
      <c r="A399" s="28">
        <v>38534</v>
      </c>
      <c r="B399" s="28">
        <v>38534</v>
      </c>
      <c r="C399" s="723">
        <v>2.2305000000000001</v>
      </c>
      <c r="D399" s="28">
        <v>38534</v>
      </c>
      <c r="E399" s="723">
        <v>2.5689000000000002</v>
      </c>
      <c r="F399" s="28">
        <v>38534</v>
      </c>
      <c r="G399" s="723">
        <v>2.9868999999999999</v>
      </c>
      <c r="H399" s="28">
        <v>38534</v>
      </c>
      <c r="I399" s="723">
        <v>3.1903999999999999</v>
      </c>
      <c r="J399" s="28">
        <v>38534</v>
      </c>
      <c r="K399" s="723">
        <v>3.4796</v>
      </c>
      <c r="L399" s="41">
        <v>38534</v>
      </c>
      <c r="M399" s="723">
        <v>2.2330000000000001</v>
      </c>
      <c r="N399" s="28">
        <v>38534</v>
      </c>
      <c r="O399" s="723">
        <v>2.5749</v>
      </c>
      <c r="P399" s="28">
        <v>38534</v>
      </c>
      <c r="Q399" s="723">
        <v>3.0064000000000002</v>
      </c>
      <c r="R399" s="28">
        <v>38534</v>
      </c>
      <c r="S399" s="723">
        <v>3.2156000000000002</v>
      </c>
      <c r="T399" s="28">
        <v>38534</v>
      </c>
      <c r="U399" s="723">
        <v>3.5263</v>
      </c>
      <c r="V399" s="41">
        <v>38534</v>
      </c>
      <c r="W399" s="723">
        <v>2.4409999999999998</v>
      </c>
      <c r="X399" s="28">
        <v>38534</v>
      </c>
      <c r="Y399" s="723">
        <v>2.766</v>
      </c>
      <c r="Z399" s="28">
        <v>38534</v>
      </c>
      <c r="AA399" s="723">
        <v>3.1989999999999998</v>
      </c>
      <c r="AB399" s="28">
        <v>38534</v>
      </c>
      <c r="AC399" s="723">
        <v>3.3980000000000001</v>
      </c>
      <c r="AD399" s="28">
        <v>38534</v>
      </c>
      <c r="AE399" s="358">
        <v>3.8140000000000001</v>
      </c>
    </row>
    <row r="400" spans="1:31">
      <c r="A400" s="28">
        <v>38537</v>
      </c>
      <c r="B400" s="28">
        <v>38537</v>
      </c>
      <c r="C400" s="723">
        <v>2.2679999999999998</v>
      </c>
      <c r="D400" s="28">
        <v>38537</v>
      </c>
      <c r="E400" s="723">
        <v>2.5951</v>
      </c>
      <c r="F400" s="28">
        <v>38537</v>
      </c>
      <c r="G400" s="723">
        <v>3.0064000000000002</v>
      </c>
      <c r="H400" s="28">
        <v>38537</v>
      </c>
      <c r="I400" s="723">
        <v>3.21</v>
      </c>
      <c r="J400" s="28">
        <v>38537</v>
      </c>
      <c r="K400" s="723">
        <v>3.4918</v>
      </c>
      <c r="L400" s="41">
        <v>38537</v>
      </c>
      <c r="M400" s="723">
        <v>2.2702999999999998</v>
      </c>
      <c r="N400" s="28">
        <v>38537</v>
      </c>
      <c r="O400" s="723">
        <v>2.6029</v>
      </c>
      <c r="P400" s="28">
        <v>38537</v>
      </c>
      <c r="Q400" s="723">
        <v>3.0270000000000001</v>
      </c>
      <c r="R400" s="28">
        <v>38537</v>
      </c>
      <c r="S400" s="723">
        <v>3.2334999999999998</v>
      </c>
      <c r="T400" s="28">
        <v>38537</v>
      </c>
      <c r="U400" s="723">
        <v>3.5388999999999999</v>
      </c>
      <c r="V400" s="41">
        <v>38537</v>
      </c>
      <c r="W400" s="723">
        <v>2.4689999999999999</v>
      </c>
      <c r="X400" s="28">
        <v>38537</v>
      </c>
      <c r="Y400" s="723">
        <v>2.786</v>
      </c>
      <c r="Z400" s="28">
        <v>38537</v>
      </c>
      <c r="AA400" s="723">
        <v>3.2050000000000001</v>
      </c>
      <c r="AB400" s="28">
        <v>38537</v>
      </c>
      <c r="AC400" s="723">
        <v>3.4140000000000001</v>
      </c>
      <c r="AD400" s="28">
        <v>38537</v>
      </c>
      <c r="AE400" s="358">
        <v>3.8279999999999998</v>
      </c>
    </row>
    <row r="401" spans="1:31">
      <c r="A401" s="28">
        <v>38538</v>
      </c>
      <c r="B401" s="28">
        <v>38538</v>
      </c>
      <c r="C401" s="723">
        <v>2.3182999999999998</v>
      </c>
      <c r="D401" s="28">
        <v>38538</v>
      </c>
      <c r="E401" s="723">
        <v>2.6452999999999998</v>
      </c>
      <c r="F401" s="28">
        <v>38538</v>
      </c>
      <c r="G401" s="723">
        <v>3.0423</v>
      </c>
      <c r="H401" s="28">
        <v>38538</v>
      </c>
      <c r="I401" s="723">
        <v>3.2403</v>
      </c>
      <c r="J401" s="28">
        <v>38538</v>
      </c>
      <c r="K401" s="723">
        <v>3.5293000000000001</v>
      </c>
      <c r="L401" s="41">
        <v>38538</v>
      </c>
      <c r="M401" s="723">
        <v>2.3210999999999999</v>
      </c>
      <c r="N401" s="28">
        <v>38538</v>
      </c>
      <c r="O401" s="723">
        <v>2.6492</v>
      </c>
      <c r="P401" s="28">
        <v>38538</v>
      </c>
      <c r="Q401" s="723">
        <v>3.0701000000000001</v>
      </c>
      <c r="R401" s="28">
        <v>38538</v>
      </c>
      <c r="S401" s="723">
        <v>3.2728999999999999</v>
      </c>
      <c r="T401" s="28">
        <v>38538</v>
      </c>
      <c r="U401" s="723">
        <v>3.5773999999999999</v>
      </c>
      <c r="V401" s="41">
        <v>38538</v>
      </c>
      <c r="W401" s="723">
        <v>2.516</v>
      </c>
      <c r="X401" s="28">
        <v>38538</v>
      </c>
      <c r="Y401" s="723">
        <v>2.831</v>
      </c>
      <c r="Z401" s="28">
        <v>38538</v>
      </c>
      <c r="AA401" s="723">
        <v>3.2450000000000001</v>
      </c>
      <c r="AB401" s="28">
        <v>38538</v>
      </c>
      <c r="AC401" s="723">
        <v>3.4489999999999998</v>
      </c>
      <c r="AD401" s="28">
        <v>38538</v>
      </c>
      <c r="AE401" s="358">
        <v>3.86</v>
      </c>
    </row>
    <row r="402" spans="1:31">
      <c r="A402" s="28">
        <v>38539</v>
      </c>
      <c r="B402" s="28">
        <v>38539</v>
      </c>
      <c r="C402" s="723">
        <v>2.3285999999999998</v>
      </c>
      <c r="D402" s="28">
        <v>38539</v>
      </c>
      <c r="E402" s="723">
        <v>2.6602000000000001</v>
      </c>
      <c r="F402" s="28">
        <v>38539</v>
      </c>
      <c r="G402" s="723">
        <v>3.0556000000000001</v>
      </c>
      <c r="H402" s="28">
        <v>38539</v>
      </c>
      <c r="I402" s="723">
        <v>3.258</v>
      </c>
      <c r="J402" s="28">
        <v>38539</v>
      </c>
      <c r="K402" s="723">
        <v>3.5392999999999999</v>
      </c>
      <c r="L402" s="41">
        <v>38539</v>
      </c>
      <c r="M402" s="723">
        <v>2.3304</v>
      </c>
      <c r="N402" s="28">
        <v>38539</v>
      </c>
      <c r="O402" s="723">
        <v>2.6587000000000001</v>
      </c>
      <c r="P402" s="28">
        <v>38539</v>
      </c>
      <c r="Q402" s="723">
        <v>3.0787</v>
      </c>
      <c r="R402" s="28">
        <v>38539</v>
      </c>
      <c r="S402" s="723">
        <v>3.2806000000000002</v>
      </c>
      <c r="T402" s="28">
        <v>38539</v>
      </c>
      <c r="U402" s="723">
        <v>3.5861999999999998</v>
      </c>
      <c r="V402" s="41">
        <v>38539</v>
      </c>
      <c r="W402" s="723">
        <v>2.5259999999999998</v>
      </c>
      <c r="X402" s="28">
        <v>38539</v>
      </c>
      <c r="Y402" s="723">
        <v>2.8450000000000002</v>
      </c>
      <c r="Z402" s="28">
        <v>38539</v>
      </c>
      <c r="AA402" s="723">
        <v>3.2629999999999999</v>
      </c>
      <c r="AB402" s="28">
        <v>38539</v>
      </c>
      <c r="AC402" s="723">
        <v>3.4609999999999999</v>
      </c>
      <c r="AD402" s="28">
        <v>38539</v>
      </c>
      <c r="AE402" s="358">
        <v>3.8689999999999998</v>
      </c>
    </row>
    <row r="403" spans="1:31">
      <c r="A403" s="28">
        <v>38540</v>
      </c>
      <c r="B403" s="28">
        <v>38540</v>
      </c>
      <c r="C403" s="723">
        <v>2.2749000000000001</v>
      </c>
      <c r="D403" s="28">
        <v>38540</v>
      </c>
      <c r="E403" s="723">
        <v>2.6151</v>
      </c>
      <c r="F403" s="28">
        <v>38540</v>
      </c>
      <c r="G403" s="723">
        <v>3.0106999999999999</v>
      </c>
      <c r="H403" s="28">
        <v>38540</v>
      </c>
      <c r="I403" s="723">
        <v>3.2185000000000001</v>
      </c>
      <c r="J403" s="28">
        <v>38540</v>
      </c>
      <c r="K403" s="723">
        <v>3.5053999999999998</v>
      </c>
      <c r="L403" s="41">
        <v>38540</v>
      </c>
      <c r="M403" s="723">
        <v>2.2787999999999999</v>
      </c>
      <c r="N403" s="28">
        <v>38540</v>
      </c>
      <c r="O403" s="723">
        <v>2.6101000000000001</v>
      </c>
      <c r="P403" s="28">
        <v>38540</v>
      </c>
      <c r="Q403" s="723">
        <v>3.0371999999999999</v>
      </c>
      <c r="R403" s="28">
        <v>38540</v>
      </c>
      <c r="S403" s="723">
        <v>3.2425000000000002</v>
      </c>
      <c r="T403" s="28">
        <v>38540</v>
      </c>
      <c r="U403" s="723">
        <v>3.5547</v>
      </c>
      <c r="V403" s="41">
        <v>38540</v>
      </c>
      <c r="W403" s="723">
        <v>2.4779999999999998</v>
      </c>
      <c r="X403" s="28">
        <v>38540</v>
      </c>
      <c r="Y403" s="723">
        <v>2.802</v>
      </c>
      <c r="Z403" s="28">
        <v>38540</v>
      </c>
      <c r="AA403" s="723">
        <v>3.2109999999999999</v>
      </c>
      <c r="AB403" s="28">
        <v>38540</v>
      </c>
      <c r="AC403" s="723">
        <v>3.4239999999999999</v>
      </c>
      <c r="AD403" s="28">
        <v>38540</v>
      </c>
      <c r="AE403" s="358">
        <v>3.8490000000000002</v>
      </c>
    </row>
    <row r="404" spans="1:31">
      <c r="A404" s="28">
        <v>38541</v>
      </c>
      <c r="B404" s="28">
        <v>38541</v>
      </c>
      <c r="C404" s="723">
        <v>2.2959999999999998</v>
      </c>
      <c r="D404" s="28">
        <v>38541</v>
      </c>
      <c r="E404" s="723">
        <v>2.621</v>
      </c>
      <c r="F404" s="28">
        <v>38541</v>
      </c>
      <c r="G404" s="723">
        <v>3.0150000000000001</v>
      </c>
      <c r="H404" s="28">
        <v>38541</v>
      </c>
      <c r="I404" s="723">
        <v>3.2149999999999999</v>
      </c>
      <c r="J404" s="28">
        <v>38541</v>
      </c>
      <c r="K404" s="723">
        <v>3.508</v>
      </c>
      <c r="L404" s="41">
        <v>38541</v>
      </c>
      <c r="M404" s="723">
        <v>2.3022999999999998</v>
      </c>
      <c r="N404" s="28">
        <v>38541</v>
      </c>
      <c r="O404" s="723">
        <v>2.6192000000000002</v>
      </c>
      <c r="P404" s="28">
        <v>38541</v>
      </c>
      <c r="Q404" s="723">
        <v>3.0396000000000001</v>
      </c>
      <c r="R404" s="28">
        <v>38541</v>
      </c>
      <c r="S404" s="723">
        <v>3.2410999999999999</v>
      </c>
      <c r="T404" s="28">
        <v>38541</v>
      </c>
      <c r="U404" s="723">
        <v>3.5507999999999997</v>
      </c>
      <c r="V404" s="41">
        <v>38541</v>
      </c>
      <c r="W404" s="723">
        <v>2.5003000000000002</v>
      </c>
      <c r="X404" s="28">
        <v>38541</v>
      </c>
      <c r="Y404" s="723">
        <v>2.8134000000000001</v>
      </c>
      <c r="Z404" s="28">
        <v>38541</v>
      </c>
      <c r="AA404" s="723">
        <v>3.2143000000000002</v>
      </c>
      <c r="AB404" s="28">
        <v>38541</v>
      </c>
      <c r="AC404" s="723">
        <v>3.4234999999999998</v>
      </c>
      <c r="AD404" s="28">
        <v>38541</v>
      </c>
      <c r="AE404" s="358">
        <v>3.8462000000000001</v>
      </c>
    </row>
    <row r="405" spans="1:31">
      <c r="A405" s="28">
        <v>38544</v>
      </c>
      <c r="B405" s="28">
        <v>38544</v>
      </c>
      <c r="C405" s="723">
        <v>2.3370000000000002</v>
      </c>
      <c r="D405" s="28">
        <v>38544</v>
      </c>
      <c r="E405" s="723">
        <v>2.6686999999999999</v>
      </c>
      <c r="F405" s="28">
        <v>38544</v>
      </c>
      <c r="G405" s="723">
        <v>3.0674000000000001</v>
      </c>
      <c r="H405" s="28">
        <v>38544</v>
      </c>
      <c r="I405" s="723">
        <v>3.2667999999999999</v>
      </c>
      <c r="J405" s="28">
        <v>38544</v>
      </c>
      <c r="K405" s="723">
        <v>3.5624000000000002</v>
      </c>
      <c r="L405" s="41">
        <v>38544</v>
      </c>
      <c r="M405" s="723">
        <v>2.3429000000000002</v>
      </c>
      <c r="N405" s="28">
        <v>38544</v>
      </c>
      <c r="O405" s="723">
        <v>2.6653000000000002</v>
      </c>
      <c r="P405" s="28">
        <v>38544</v>
      </c>
      <c r="Q405" s="723">
        <v>3.0905</v>
      </c>
      <c r="R405" s="28">
        <v>38544</v>
      </c>
      <c r="S405" s="723">
        <v>3.2919</v>
      </c>
      <c r="T405" s="28">
        <v>38544</v>
      </c>
      <c r="U405" s="723">
        <v>3.6059999999999999</v>
      </c>
      <c r="V405" s="41">
        <v>38544</v>
      </c>
      <c r="W405" s="723">
        <v>2.5339999999999998</v>
      </c>
      <c r="X405" s="28">
        <v>38544</v>
      </c>
      <c r="Y405" s="723">
        <v>2.8460000000000001</v>
      </c>
      <c r="Z405" s="28">
        <v>38544</v>
      </c>
      <c r="AA405" s="723">
        <v>3.258</v>
      </c>
      <c r="AB405" s="28">
        <v>38544</v>
      </c>
      <c r="AC405" s="723">
        <v>3.4689999999999999</v>
      </c>
      <c r="AD405" s="28">
        <v>38544</v>
      </c>
      <c r="AE405" s="358">
        <v>3.8890000000000002</v>
      </c>
    </row>
    <row r="406" spans="1:31">
      <c r="A406" s="28">
        <v>38545</v>
      </c>
      <c r="B406" s="28">
        <v>38545</v>
      </c>
      <c r="C406" s="723">
        <v>2.3319999999999999</v>
      </c>
      <c r="D406" s="28">
        <v>38545</v>
      </c>
      <c r="E406" s="723">
        <v>2.6589999999999998</v>
      </c>
      <c r="F406" s="28">
        <v>38545</v>
      </c>
      <c r="G406" s="723">
        <v>3.0539999999999998</v>
      </c>
      <c r="H406" s="28">
        <v>38545</v>
      </c>
      <c r="I406" s="723">
        <v>3.2519999999999998</v>
      </c>
      <c r="J406" s="28">
        <v>38545</v>
      </c>
      <c r="K406" s="723">
        <v>3.5460000000000003</v>
      </c>
      <c r="L406" s="41">
        <v>38545</v>
      </c>
      <c r="M406" s="723">
        <v>2.3471000000000002</v>
      </c>
      <c r="N406" s="28">
        <v>38545</v>
      </c>
      <c r="O406" s="723">
        <v>2.6630000000000003</v>
      </c>
      <c r="P406" s="28">
        <v>38545</v>
      </c>
      <c r="Q406" s="723">
        <v>3.0882999999999998</v>
      </c>
      <c r="R406" s="28">
        <v>38545</v>
      </c>
      <c r="S406" s="723">
        <v>3.2869999999999999</v>
      </c>
      <c r="T406" s="28">
        <v>38545</v>
      </c>
      <c r="U406" s="723">
        <v>3.5973999999999999</v>
      </c>
      <c r="V406" s="41">
        <v>38545</v>
      </c>
      <c r="W406" s="723">
        <v>2.544</v>
      </c>
      <c r="X406" s="28">
        <v>38545</v>
      </c>
      <c r="Y406" s="723">
        <v>2.8529999999999998</v>
      </c>
      <c r="Z406" s="28">
        <v>38545</v>
      </c>
      <c r="AA406" s="723">
        <v>3.2610000000000001</v>
      </c>
      <c r="AB406" s="28">
        <v>38545</v>
      </c>
      <c r="AC406" s="723">
        <v>3.472</v>
      </c>
      <c r="AD406" s="28">
        <v>38545</v>
      </c>
      <c r="AE406" s="358">
        <v>3.8810000000000002</v>
      </c>
    </row>
    <row r="407" spans="1:31">
      <c r="A407" s="28">
        <v>38546</v>
      </c>
      <c r="B407" s="28">
        <v>38546</v>
      </c>
      <c r="C407" s="723">
        <v>2.3639999999999999</v>
      </c>
      <c r="D407" s="28">
        <v>38546</v>
      </c>
      <c r="E407" s="723">
        <v>2.694</v>
      </c>
      <c r="F407" s="28">
        <v>38546</v>
      </c>
      <c r="G407" s="723">
        <v>3.0920000000000001</v>
      </c>
      <c r="H407" s="28">
        <v>38546</v>
      </c>
      <c r="I407" s="723">
        <v>3.2949999999999999</v>
      </c>
      <c r="J407" s="28">
        <v>38546</v>
      </c>
      <c r="K407" s="723">
        <v>3.577</v>
      </c>
      <c r="L407" s="41">
        <v>38546</v>
      </c>
      <c r="M407" s="723">
        <v>2.3662999999999998</v>
      </c>
      <c r="N407" s="28">
        <v>38546</v>
      </c>
      <c r="O407" s="723">
        <v>2.6844999999999999</v>
      </c>
      <c r="P407" s="28">
        <v>38546</v>
      </c>
      <c r="Q407" s="723">
        <v>3.1112000000000002</v>
      </c>
      <c r="R407" s="28">
        <v>38546</v>
      </c>
      <c r="S407" s="723">
        <v>3.3104</v>
      </c>
      <c r="T407" s="28">
        <v>38546</v>
      </c>
      <c r="U407" s="723">
        <v>3.6221000000000001</v>
      </c>
      <c r="V407" s="41">
        <v>38546</v>
      </c>
      <c r="W407" s="723">
        <v>2.556</v>
      </c>
      <c r="X407" s="28">
        <v>38546</v>
      </c>
      <c r="Y407" s="723">
        <v>2.867</v>
      </c>
      <c r="Z407" s="28">
        <v>38546</v>
      </c>
      <c r="AA407" s="723">
        <v>3.2749999999999999</v>
      </c>
      <c r="AB407" s="28">
        <v>38546</v>
      </c>
      <c r="AC407" s="723">
        <v>3.4809999999999999</v>
      </c>
      <c r="AD407" s="28">
        <v>38546</v>
      </c>
      <c r="AE407" s="358">
        <v>3.9060000000000001</v>
      </c>
    </row>
    <row r="408" spans="1:31">
      <c r="A408" s="28">
        <v>38547</v>
      </c>
      <c r="B408" s="28">
        <v>38547</v>
      </c>
      <c r="C408" s="723">
        <v>2.3820000000000001</v>
      </c>
      <c r="D408" s="28">
        <v>38547</v>
      </c>
      <c r="E408" s="723">
        <v>2.72</v>
      </c>
      <c r="F408" s="28">
        <v>38547</v>
      </c>
      <c r="G408" s="723">
        <v>3.121</v>
      </c>
      <c r="H408" s="28">
        <v>38547</v>
      </c>
      <c r="I408" s="723">
        <v>3.3210000000000002</v>
      </c>
      <c r="J408" s="28">
        <v>38547</v>
      </c>
      <c r="K408" s="723">
        <v>3.6189999999999998</v>
      </c>
      <c r="L408" s="41">
        <v>38547</v>
      </c>
      <c r="M408" s="723">
        <v>2.3847</v>
      </c>
      <c r="N408" s="28">
        <v>38547</v>
      </c>
      <c r="O408" s="723">
        <v>2.7111999999999998</v>
      </c>
      <c r="P408" s="28">
        <v>38547</v>
      </c>
      <c r="Q408" s="723">
        <v>3.1453000000000002</v>
      </c>
      <c r="R408" s="28">
        <v>38547</v>
      </c>
      <c r="S408" s="723">
        <v>3.3473999999999999</v>
      </c>
      <c r="T408" s="28">
        <v>38547</v>
      </c>
      <c r="U408" s="723">
        <v>3.6606000000000001</v>
      </c>
      <c r="V408" s="41">
        <v>38547</v>
      </c>
      <c r="W408" s="723">
        <v>2.5789999999999997</v>
      </c>
      <c r="X408" s="28">
        <v>38547</v>
      </c>
      <c r="Y408" s="723">
        <v>2.8970000000000002</v>
      </c>
      <c r="Z408" s="28">
        <v>38547</v>
      </c>
      <c r="AA408" s="723">
        <v>3.3119999999999998</v>
      </c>
      <c r="AB408" s="28">
        <v>38547</v>
      </c>
      <c r="AC408" s="723">
        <v>3.5249999999999999</v>
      </c>
      <c r="AD408" s="28">
        <v>38547</v>
      </c>
      <c r="AE408" s="358">
        <v>3.9409999999999998</v>
      </c>
    </row>
    <row r="409" spans="1:31">
      <c r="A409" s="28">
        <v>38548</v>
      </c>
      <c r="B409" s="28">
        <v>38548</v>
      </c>
      <c r="C409" s="723">
        <v>2.3944999999999999</v>
      </c>
      <c r="D409" s="28">
        <v>38548</v>
      </c>
      <c r="E409" s="723">
        <v>2.7334000000000001</v>
      </c>
      <c r="F409" s="28">
        <v>38548</v>
      </c>
      <c r="G409" s="723">
        <v>3.1206999999999998</v>
      </c>
      <c r="H409" s="28">
        <v>38548</v>
      </c>
      <c r="I409" s="723">
        <v>3.3231999999999999</v>
      </c>
      <c r="J409" s="28">
        <v>38548</v>
      </c>
      <c r="K409" s="723">
        <v>3.6109999999999998</v>
      </c>
      <c r="L409" s="41">
        <v>38548</v>
      </c>
      <c r="M409" s="723">
        <v>2.3895</v>
      </c>
      <c r="N409" s="28">
        <v>38548</v>
      </c>
      <c r="O409" s="723">
        <v>2.7170999999999998</v>
      </c>
      <c r="P409" s="28">
        <v>38548</v>
      </c>
      <c r="Q409" s="723">
        <v>3.1454</v>
      </c>
      <c r="R409" s="28">
        <v>38548</v>
      </c>
      <c r="S409" s="723">
        <v>3.3458999999999999</v>
      </c>
      <c r="T409" s="28">
        <v>38548</v>
      </c>
      <c r="U409" s="723">
        <v>3.6554000000000002</v>
      </c>
      <c r="V409" s="41">
        <v>38548</v>
      </c>
      <c r="W409" s="723">
        <v>2.5813999999999999</v>
      </c>
      <c r="X409" s="28">
        <v>38548</v>
      </c>
      <c r="Y409" s="723">
        <v>2.9013999999999998</v>
      </c>
      <c r="Z409" s="28">
        <v>38548</v>
      </c>
      <c r="AA409" s="723">
        <v>3.3100999999999998</v>
      </c>
      <c r="AB409" s="28">
        <v>38548</v>
      </c>
      <c r="AC409" s="723">
        <v>3.5221999999999998</v>
      </c>
      <c r="AD409" s="28">
        <v>38548</v>
      </c>
      <c r="AE409" s="358">
        <v>3.9369000000000001</v>
      </c>
    </row>
    <row r="410" spans="1:31">
      <c r="A410" s="28">
        <v>38551</v>
      </c>
      <c r="B410" s="28">
        <v>38551</v>
      </c>
      <c r="C410" s="723">
        <v>2.3740000000000001</v>
      </c>
      <c r="D410" s="28">
        <v>38551</v>
      </c>
      <c r="E410" s="723">
        <v>2.7050000000000001</v>
      </c>
      <c r="F410" s="28">
        <v>38551</v>
      </c>
      <c r="G410" s="723">
        <v>3.1030000000000002</v>
      </c>
      <c r="H410" s="28">
        <v>38551</v>
      </c>
      <c r="I410" s="723">
        <v>3.306</v>
      </c>
      <c r="J410" s="28">
        <v>38551</v>
      </c>
      <c r="K410" s="723">
        <v>3.5840000000000001</v>
      </c>
      <c r="L410" s="41">
        <v>38551</v>
      </c>
      <c r="M410" s="723">
        <v>2.3723999999999998</v>
      </c>
      <c r="N410" s="28">
        <v>38551</v>
      </c>
      <c r="O410" s="723">
        <v>2.6951000000000001</v>
      </c>
      <c r="P410" s="28">
        <v>38551</v>
      </c>
      <c r="Q410" s="723">
        <v>3.1208</v>
      </c>
      <c r="R410" s="28">
        <v>38551</v>
      </c>
      <c r="S410" s="723">
        <v>3.3222999999999998</v>
      </c>
      <c r="T410" s="28">
        <v>38551</v>
      </c>
      <c r="U410" s="723">
        <v>3.6278999999999999</v>
      </c>
      <c r="V410" s="41">
        <v>38551</v>
      </c>
      <c r="W410" s="723">
        <v>2.5529999999999999</v>
      </c>
      <c r="X410" s="28">
        <v>38551</v>
      </c>
      <c r="Y410" s="723">
        <v>2.8730000000000002</v>
      </c>
      <c r="Z410" s="28">
        <v>38551</v>
      </c>
      <c r="AA410" s="723">
        <v>3.2770000000000001</v>
      </c>
      <c r="AB410" s="28">
        <v>38551</v>
      </c>
      <c r="AC410" s="723">
        <v>3.4859999999999998</v>
      </c>
      <c r="AD410" s="28">
        <v>38551</v>
      </c>
      <c r="AE410" s="358">
        <v>3.9079999999999999</v>
      </c>
    </row>
    <row r="411" spans="1:31">
      <c r="A411" s="28">
        <v>38552</v>
      </c>
      <c r="B411" s="28">
        <v>38552</v>
      </c>
      <c r="C411" s="723">
        <v>2.391</v>
      </c>
      <c r="D411" s="28">
        <v>38552</v>
      </c>
      <c r="E411" s="723">
        <v>2.7309999999999999</v>
      </c>
      <c r="F411" s="28">
        <v>38552</v>
      </c>
      <c r="G411" s="723">
        <v>3.1240000000000001</v>
      </c>
      <c r="H411" s="28">
        <v>38552</v>
      </c>
      <c r="I411" s="723">
        <v>3.32</v>
      </c>
      <c r="J411" s="28">
        <v>38552</v>
      </c>
      <c r="K411" s="723">
        <v>3.6059999999999999</v>
      </c>
      <c r="L411" s="41">
        <v>38552</v>
      </c>
      <c r="M411" s="723">
        <v>2.3906999999999998</v>
      </c>
      <c r="N411" s="28">
        <v>38552</v>
      </c>
      <c r="O411" s="723">
        <v>2.7179000000000002</v>
      </c>
      <c r="P411" s="28">
        <v>38552</v>
      </c>
      <c r="Q411" s="723">
        <v>3.1453000000000002</v>
      </c>
      <c r="R411" s="28">
        <v>38552</v>
      </c>
      <c r="S411" s="723">
        <v>3.3486000000000002</v>
      </c>
      <c r="T411" s="28">
        <v>38552</v>
      </c>
      <c r="U411" s="723">
        <v>3.6486999999999998</v>
      </c>
      <c r="V411" s="41">
        <v>38552</v>
      </c>
      <c r="W411" s="723">
        <v>2.5712000000000002</v>
      </c>
      <c r="X411" s="28">
        <v>38552</v>
      </c>
      <c r="Y411" s="723">
        <v>2.8954</v>
      </c>
      <c r="Z411" s="28">
        <v>38552</v>
      </c>
      <c r="AA411" s="723">
        <v>3.3016999999999999</v>
      </c>
      <c r="AB411" s="28">
        <v>38552</v>
      </c>
      <c r="AC411" s="723">
        <v>3.5103999999999997</v>
      </c>
      <c r="AD411" s="28">
        <v>38552</v>
      </c>
      <c r="AE411" s="358">
        <v>3.9291999999999998</v>
      </c>
    </row>
    <row r="412" spans="1:31">
      <c r="A412" s="28">
        <v>38553</v>
      </c>
      <c r="B412" s="28">
        <v>38553</v>
      </c>
      <c r="C412" s="723">
        <v>2.4039999999999999</v>
      </c>
      <c r="D412" s="28">
        <v>38553</v>
      </c>
      <c r="E412" s="723">
        <v>2.7490000000000001</v>
      </c>
      <c r="F412" s="28">
        <v>38553</v>
      </c>
      <c r="G412" s="723">
        <v>3.1459999999999999</v>
      </c>
      <c r="H412" s="28">
        <v>38553</v>
      </c>
      <c r="I412" s="723">
        <v>3.35</v>
      </c>
      <c r="J412" s="28">
        <v>38553</v>
      </c>
      <c r="K412" s="723">
        <v>3.6219999999999999</v>
      </c>
      <c r="L412" s="41">
        <v>38553</v>
      </c>
      <c r="M412" s="723">
        <v>2.4011</v>
      </c>
      <c r="N412" s="28">
        <v>38553</v>
      </c>
      <c r="O412" s="723">
        <v>2.7316000000000003</v>
      </c>
      <c r="P412" s="28">
        <v>38553</v>
      </c>
      <c r="Q412" s="723">
        <v>3.1616</v>
      </c>
      <c r="R412" s="28">
        <v>38553</v>
      </c>
      <c r="S412" s="723">
        <v>3.3660000000000001</v>
      </c>
      <c r="T412" s="28">
        <v>38553</v>
      </c>
      <c r="U412" s="723">
        <v>3.6667000000000001</v>
      </c>
      <c r="V412" s="41">
        <v>38553</v>
      </c>
      <c r="W412" s="723">
        <v>2.589</v>
      </c>
      <c r="X412" s="28">
        <v>38553</v>
      </c>
      <c r="Y412" s="723">
        <v>2.91</v>
      </c>
      <c r="Z412" s="28">
        <v>38553</v>
      </c>
      <c r="AA412" s="723">
        <v>3.3220000000000001</v>
      </c>
      <c r="AB412" s="28">
        <v>38553</v>
      </c>
      <c r="AC412" s="723">
        <v>3.5339999999999998</v>
      </c>
      <c r="AD412" s="28">
        <v>38553</v>
      </c>
      <c r="AE412" s="358">
        <v>3.9510000000000001</v>
      </c>
    </row>
    <row r="413" spans="1:31">
      <c r="A413" s="28">
        <v>38554</v>
      </c>
      <c r="B413" s="28">
        <v>38554</v>
      </c>
      <c r="C413" s="723">
        <v>2.3708</v>
      </c>
      <c r="D413" s="28">
        <v>38554</v>
      </c>
      <c r="E413" s="723">
        <v>2.7288000000000001</v>
      </c>
      <c r="F413" s="28">
        <v>38554</v>
      </c>
      <c r="G413" s="723">
        <v>3.1315</v>
      </c>
      <c r="H413" s="28">
        <v>38554</v>
      </c>
      <c r="I413" s="723">
        <v>3.3285</v>
      </c>
      <c r="J413" s="28">
        <v>38554</v>
      </c>
      <c r="K413" s="723">
        <v>3.6107</v>
      </c>
      <c r="L413" s="41">
        <v>38554</v>
      </c>
      <c r="M413" s="723">
        <v>2.3874</v>
      </c>
      <c r="N413" s="28">
        <v>38554</v>
      </c>
      <c r="O413" s="723">
        <v>2.7201</v>
      </c>
      <c r="P413" s="28">
        <v>38554</v>
      </c>
      <c r="Q413" s="723">
        <v>3.1577999999999999</v>
      </c>
      <c r="R413" s="28">
        <v>38554</v>
      </c>
      <c r="S413" s="723">
        <v>3.3628999999999998</v>
      </c>
      <c r="T413" s="28">
        <v>38554</v>
      </c>
      <c r="U413" s="723">
        <v>3.6657000000000002</v>
      </c>
      <c r="V413" s="41">
        <v>38554</v>
      </c>
      <c r="W413" s="723">
        <v>2.5752999999999999</v>
      </c>
      <c r="X413" s="28">
        <v>38554</v>
      </c>
      <c r="Y413" s="723">
        <v>2.899</v>
      </c>
      <c r="Z413" s="28">
        <v>38554</v>
      </c>
      <c r="AA413" s="723">
        <v>3.3172000000000001</v>
      </c>
      <c r="AB413" s="28">
        <v>38554</v>
      </c>
      <c r="AC413" s="723">
        <v>3.5289000000000001</v>
      </c>
      <c r="AD413" s="28">
        <v>38554</v>
      </c>
      <c r="AE413" s="358">
        <v>3.9483000000000001</v>
      </c>
    </row>
    <row r="414" spans="1:31">
      <c r="A414" s="28">
        <v>38555</v>
      </c>
      <c r="B414" s="28">
        <v>38555</v>
      </c>
      <c r="C414" s="723">
        <v>2.343</v>
      </c>
      <c r="D414" s="28">
        <v>38555</v>
      </c>
      <c r="E414" s="723">
        <v>2.68</v>
      </c>
      <c r="F414" s="28">
        <v>38555</v>
      </c>
      <c r="G414" s="723">
        <v>3.0819999999999999</v>
      </c>
      <c r="H414" s="28">
        <v>38555</v>
      </c>
      <c r="I414" s="723">
        <v>3.2829999999999999</v>
      </c>
      <c r="J414" s="28">
        <v>38555</v>
      </c>
      <c r="K414" s="723">
        <v>3.5579999999999998</v>
      </c>
      <c r="L414" s="41">
        <v>38555</v>
      </c>
      <c r="M414" s="723">
        <v>2.3437999999999999</v>
      </c>
      <c r="N414" s="28">
        <v>38555</v>
      </c>
      <c r="O414" s="723">
        <v>2.669</v>
      </c>
      <c r="P414" s="28">
        <v>38555</v>
      </c>
      <c r="Q414" s="723">
        <v>3.1002999999999998</v>
      </c>
      <c r="R414" s="28">
        <v>38555</v>
      </c>
      <c r="S414" s="723">
        <v>3.3024</v>
      </c>
      <c r="T414" s="28">
        <v>38555</v>
      </c>
      <c r="U414" s="723">
        <v>3.6040000000000001</v>
      </c>
      <c r="V414" s="41">
        <v>38555</v>
      </c>
      <c r="W414" s="723">
        <v>2.5339999999999998</v>
      </c>
      <c r="X414" s="28">
        <v>38555</v>
      </c>
      <c r="Y414" s="723">
        <v>2.8559999999999999</v>
      </c>
      <c r="Z414" s="28">
        <v>38555</v>
      </c>
      <c r="AA414" s="723">
        <v>3.2530000000000001</v>
      </c>
      <c r="AB414" s="28">
        <v>38555</v>
      </c>
      <c r="AC414" s="723">
        <v>3.4620000000000002</v>
      </c>
      <c r="AD414" s="28">
        <v>38555</v>
      </c>
      <c r="AE414" s="358">
        <v>3.883</v>
      </c>
    </row>
    <row r="415" spans="1:31">
      <c r="A415" s="28">
        <v>38558</v>
      </c>
      <c r="B415" s="28">
        <v>38558</v>
      </c>
      <c r="C415" s="723">
        <v>2.3374000000000001</v>
      </c>
      <c r="D415" s="28">
        <v>38558</v>
      </c>
      <c r="E415" s="723">
        <v>2.6705999999999999</v>
      </c>
      <c r="F415" s="28">
        <v>38558</v>
      </c>
      <c r="G415" s="723">
        <v>3.0657999999999999</v>
      </c>
      <c r="H415" s="28">
        <v>38558</v>
      </c>
      <c r="I415" s="723">
        <v>3.2658</v>
      </c>
      <c r="J415" s="28">
        <v>38558</v>
      </c>
      <c r="K415" s="723">
        <v>3.5385999999999997</v>
      </c>
      <c r="L415" s="41">
        <v>38558</v>
      </c>
      <c r="M415" s="723">
        <v>2.3378000000000001</v>
      </c>
      <c r="N415" s="28">
        <v>38558</v>
      </c>
      <c r="O415" s="723">
        <v>2.6568000000000001</v>
      </c>
      <c r="P415" s="28">
        <v>38558</v>
      </c>
      <c r="Q415" s="723">
        <v>3.0825</v>
      </c>
      <c r="R415" s="28">
        <v>38558</v>
      </c>
      <c r="S415" s="723">
        <v>3.2831999999999999</v>
      </c>
      <c r="T415" s="28">
        <v>38558</v>
      </c>
      <c r="U415" s="723">
        <v>3.5836999999999999</v>
      </c>
      <c r="V415" s="41">
        <v>38558</v>
      </c>
      <c r="W415" s="723">
        <v>2.5289999999999999</v>
      </c>
      <c r="X415" s="28">
        <v>38558</v>
      </c>
      <c r="Y415" s="723">
        <v>2.8450000000000002</v>
      </c>
      <c r="Z415" s="28">
        <v>38558</v>
      </c>
      <c r="AA415" s="723">
        <v>3.2330000000000001</v>
      </c>
      <c r="AB415" s="28">
        <v>38558</v>
      </c>
      <c r="AC415" s="723">
        <v>3.44</v>
      </c>
      <c r="AD415" s="28">
        <v>38558</v>
      </c>
      <c r="AE415" s="358">
        <v>3.86</v>
      </c>
    </row>
    <row r="416" spans="1:31">
      <c r="A416" s="28">
        <v>38559</v>
      </c>
      <c r="B416" s="28">
        <v>38559</v>
      </c>
      <c r="C416" s="723">
        <v>2.3658000000000001</v>
      </c>
      <c r="D416" s="28">
        <v>38559</v>
      </c>
      <c r="E416" s="723">
        <v>2.6995</v>
      </c>
      <c r="F416" s="28">
        <v>38559</v>
      </c>
      <c r="G416" s="723">
        <v>3.0920999999999998</v>
      </c>
      <c r="H416" s="28">
        <v>38559</v>
      </c>
      <c r="I416" s="723">
        <v>3.2919999999999998</v>
      </c>
      <c r="J416" s="28">
        <v>38559</v>
      </c>
      <c r="K416" s="723">
        <v>3.5619000000000001</v>
      </c>
      <c r="L416" s="41">
        <v>38559</v>
      </c>
      <c r="M416" s="723">
        <v>2.3658999999999999</v>
      </c>
      <c r="N416" s="28">
        <v>38559</v>
      </c>
      <c r="O416" s="723">
        <v>2.6915</v>
      </c>
      <c r="P416" s="28">
        <v>38559</v>
      </c>
      <c r="Q416" s="723">
        <v>3.1084999999999998</v>
      </c>
      <c r="R416" s="28">
        <v>38559</v>
      </c>
      <c r="S416" s="723">
        <v>3.3094000000000001</v>
      </c>
      <c r="T416" s="28">
        <v>38559</v>
      </c>
      <c r="U416" s="723">
        <v>3.6067</v>
      </c>
      <c r="V416" s="41">
        <v>38559</v>
      </c>
      <c r="W416" s="723">
        <v>2.556</v>
      </c>
      <c r="X416" s="28">
        <v>38559</v>
      </c>
      <c r="Y416" s="723">
        <v>2.8719999999999999</v>
      </c>
      <c r="Z416" s="28">
        <v>38559</v>
      </c>
      <c r="AA416" s="723">
        <v>3.2610000000000001</v>
      </c>
      <c r="AB416" s="28">
        <v>38559</v>
      </c>
      <c r="AC416" s="723">
        <v>3.4590000000000001</v>
      </c>
      <c r="AD416" s="28">
        <v>38559</v>
      </c>
      <c r="AE416" s="358">
        <v>3.8839999999999999</v>
      </c>
    </row>
    <row r="417" spans="1:31">
      <c r="A417" s="28">
        <v>38560</v>
      </c>
      <c r="B417" s="28">
        <v>38560</v>
      </c>
      <c r="C417" s="723">
        <v>2.3559000000000001</v>
      </c>
      <c r="D417" s="28">
        <v>38560</v>
      </c>
      <c r="E417" s="723">
        <v>2.6865999999999999</v>
      </c>
      <c r="F417" s="28">
        <v>38560</v>
      </c>
      <c r="G417" s="723">
        <v>3.0758999999999999</v>
      </c>
      <c r="H417" s="28">
        <v>38560</v>
      </c>
      <c r="I417" s="723">
        <v>3.2738</v>
      </c>
      <c r="J417" s="28">
        <v>38560</v>
      </c>
      <c r="K417" s="723">
        <v>3.5455000000000001</v>
      </c>
      <c r="L417" s="41">
        <v>38560</v>
      </c>
      <c r="M417" s="723">
        <v>2.3561999999999999</v>
      </c>
      <c r="N417" s="28">
        <v>38560</v>
      </c>
      <c r="O417" s="723">
        <v>2.6722999999999999</v>
      </c>
      <c r="P417" s="28">
        <v>38560</v>
      </c>
      <c r="Q417" s="723">
        <v>3.0895999999999999</v>
      </c>
      <c r="R417" s="28">
        <v>38560</v>
      </c>
      <c r="S417" s="723">
        <v>3.2909000000000002</v>
      </c>
      <c r="T417" s="28">
        <v>38560</v>
      </c>
      <c r="U417" s="723">
        <v>3.5878000000000001</v>
      </c>
      <c r="V417" s="41">
        <v>38560</v>
      </c>
      <c r="W417" s="723">
        <v>2.5489999999999999</v>
      </c>
      <c r="X417" s="28">
        <v>38560</v>
      </c>
      <c r="Y417" s="723">
        <v>2.8529999999999998</v>
      </c>
      <c r="Z417" s="28">
        <v>38560</v>
      </c>
      <c r="AA417" s="723">
        <v>3.2509999999999999</v>
      </c>
      <c r="AB417" s="28">
        <v>38560</v>
      </c>
      <c r="AC417" s="723">
        <v>3.4569999999999999</v>
      </c>
      <c r="AD417" s="28">
        <v>38560</v>
      </c>
      <c r="AE417" s="358">
        <v>3.871</v>
      </c>
    </row>
    <row r="418" spans="1:31">
      <c r="A418" s="28">
        <v>38561</v>
      </c>
      <c r="B418" s="28">
        <v>38561</v>
      </c>
      <c r="C418" s="723">
        <v>2.3816999999999999</v>
      </c>
      <c r="D418" s="28">
        <v>38561</v>
      </c>
      <c r="E418" s="723">
        <v>2.7042000000000002</v>
      </c>
      <c r="F418" s="28">
        <v>38561</v>
      </c>
      <c r="G418" s="723">
        <v>3.0887000000000002</v>
      </c>
      <c r="H418" s="28">
        <v>38561</v>
      </c>
      <c r="I418" s="723">
        <v>3.2867999999999999</v>
      </c>
      <c r="J418" s="28">
        <v>38561</v>
      </c>
      <c r="K418" s="723">
        <v>3.5585</v>
      </c>
      <c r="L418" s="41">
        <v>38561</v>
      </c>
      <c r="M418" s="723">
        <v>2.3755000000000002</v>
      </c>
      <c r="N418" s="28">
        <v>38561</v>
      </c>
      <c r="O418" s="723">
        <v>2.6882999999999999</v>
      </c>
      <c r="P418" s="28">
        <v>38561</v>
      </c>
      <c r="Q418" s="723">
        <v>3.1002999999999998</v>
      </c>
      <c r="R418" s="28">
        <v>38561</v>
      </c>
      <c r="S418" s="723">
        <v>3.3</v>
      </c>
      <c r="T418" s="28">
        <v>38561</v>
      </c>
      <c r="U418" s="723">
        <v>3.5967000000000002</v>
      </c>
      <c r="V418" s="41">
        <v>38561</v>
      </c>
      <c r="W418" s="723">
        <v>2.5672000000000001</v>
      </c>
      <c r="X418" s="28">
        <v>38561</v>
      </c>
      <c r="Y418" s="723">
        <v>2.8689</v>
      </c>
      <c r="Z418" s="28">
        <v>38561</v>
      </c>
      <c r="AA418" s="723">
        <v>3.2622</v>
      </c>
      <c r="AB418" s="28">
        <v>38561</v>
      </c>
      <c r="AC418" s="723">
        <v>3.4681999999999999</v>
      </c>
      <c r="AD418" s="28">
        <v>38561</v>
      </c>
      <c r="AE418" s="358">
        <v>3.8787000000000003</v>
      </c>
    </row>
    <row r="419" spans="1:31">
      <c r="A419" s="28">
        <v>38562</v>
      </c>
      <c r="B419" s="28">
        <v>38562</v>
      </c>
      <c r="C419" s="723">
        <v>2.4001000000000001</v>
      </c>
      <c r="D419" s="28">
        <v>38562</v>
      </c>
      <c r="E419" s="723">
        <v>2.7213000000000003</v>
      </c>
      <c r="F419" s="28">
        <v>38562</v>
      </c>
      <c r="G419" s="723">
        <v>3.1011000000000002</v>
      </c>
      <c r="H419" s="28">
        <v>38562</v>
      </c>
      <c r="I419" s="723">
        <v>3.2976000000000001</v>
      </c>
      <c r="J419" s="28">
        <v>38562</v>
      </c>
      <c r="K419" s="723">
        <v>3.5655999999999999</v>
      </c>
      <c r="L419" s="41">
        <v>38562</v>
      </c>
      <c r="M419" s="723">
        <v>2.3970000000000002</v>
      </c>
      <c r="N419" s="28">
        <v>38562</v>
      </c>
      <c r="O419" s="723">
        <v>2.7048000000000001</v>
      </c>
      <c r="P419" s="28">
        <v>38562</v>
      </c>
      <c r="Q419" s="723">
        <v>3.1133000000000002</v>
      </c>
      <c r="R419" s="28">
        <v>38562</v>
      </c>
      <c r="S419" s="723">
        <v>3.3113000000000001</v>
      </c>
      <c r="T419" s="28">
        <v>38562</v>
      </c>
      <c r="U419" s="723">
        <v>3.6048</v>
      </c>
      <c r="V419" s="41">
        <v>38562</v>
      </c>
      <c r="W419" s="723">
        <v>2.5939999999999999</v>
      </c>
      <c r="X419" s="28">
        <v>38562</v>
      </c>
      <c r="Y419" s="723">
        <v>2.8849999999999998</v>
      </c>
      <c r="Z419" s="28">
        <v>38562</v>
      </c>
      <c r="AA419" s="723">
        <v>3.278</v>
      </c>
      <c r="AB419" s="28">
        <v>38562</v>
      </c>
      <c r="AC419" s="723">
        <v>3.4779999999999998</v>
      </c>
      <c r="AD419" s="28">
        <v>38562</v>
      </c>
      <c r="AE419" s="358">
        <v>3.8890000000000002</v>
      </c>
    </row>
    <row r="420" spans="1:31">
      <c r="A420" s="28">
        <v>38565</v>
      </c>
      <c r="B420" s="28">
        <v>38565</v>
      </c>
      <c r="C420" s="723">
        <v>2.4443000000000001</v>
      </c>
      <c r="D420" s="28">
        <v>38565</v>
      </c>
      <c r="E420" s="723">
        <v>2.7755000000000001</v>
      </c>
      <c r="F420" s="28">
        <v>38565</v>
      </c>
      <c r="G420" s="723">
        <v>3.1583999999999999</v>
      </c>
      <c r="H420" s="28">
        <v>38565</v>
      </c>
      <c r="I420" s="723">
        <v>3.3529999999999998</v>
      </c>
      <c r="J420" s="28">
        <v>38565</v>
      </c>
      <c r="K420" s="723">
        <v>3.613</v>
      </c>
      <c r="L420" s="41">
        <v>38565</v>
      </c>
      <c r="M420" s="723">
        <v>2.4418000000000002</v>
      </c>
      <c r="N420" s="28">
        <v>38565</v>
      </c>
      <c r="O420" s="723">
        <v>2.7587999999999999</v>
      </c>
      <c r="P420" s="28">
        <v>38565</v>
      </c>
      <c r="Q420" s="723">
        <v>3.1644000000000001</v>
      </c>
      <c r="R420" s="28">
        <v>38565</v>
      </c>
      <c r="S420" s="723">
        <v>3.3628999999999998</v>
      </c>
      <c r="T420" s="28">
        <v>38565</v>
      </c>
      <c r="U420" s="723">
        <v>3.6577999999999999</v>
      </c>
      <c r="V420" s="41">
        <v>38565</v>
      </c>
      <c r="W420" s="723">
        <v>2.6349999999999998</v>
      </c>
      <c r="X420" s="28">
        <v>38565</v>
      </c>
      <c r="Y420" s="723">
        <v>2.9359999999999999</v>
      </c>
      <c r="Z420" s="28">
        <v>38565</v>
      </c>
      <c r="AA420" s="723">
        <v>3.3290000000000002</v>
      </c>
      <c r="AB420" s="28">
        <v>38565</v>
      </c>
      <c r="AC420" s="723">
        <v>3.528</v>
      </c>
      <c r="AD420" s="28">
        <v>38565</v>
      </c>
      <c r="AE420" s="358">
        <v>3.9449999999999998</v>
      </c>
    </row>
    <row r="421" spans="1:31">
      <c r="A421" s="28">
        <v>38566</v>
      </c>
      <c r="B421" s="28">
        <v>38566</v>
      </c>
      <c r="C421" s="723">
        <v>2.4563000000000001</v>
      </c>
      <c r="D421" s="28">
        <v>38566</v>
      </c>
      <c r="E421" s="723">
        <v>2.7961999999999998</v>
      </c>
      <c r="F421" s="28">
        <v>38566</v>
      </c>
      <c r="G421" s="723">
        <v>3.181</v>
      </c>
      <c r="H421" s="28">
        <v>38566</v>
      </c>
      <c r="I421" s="723">
        <v>3.3763999999999998</v>
      </c>
      <c r="J421" s="28">
        <v>38566</v>
      </c>
      <c r="K421" s="723">
        <v>3.6358999999999999</v>
      </c>
      <c r="L421" s="41">
        <v>38566</v>
      </c>
      <c r="M421" s="723">
        <v>2.4548000000000001</v>
      </c>
      <c r="N421" s="28">
        <v>38566</v>
      </c>
      <c r="O421" s="723">
        <v>2.7873999999999999</v>
      </c>
      <c r="P421" s="28">
        <v>38566</v>
      </c>
      <c r="Q421" s="723">
        <v>3.1922000000000001</v>
      </c>
      <c r="R421" s="28">
        <v>38566</v>
      </c>
      <c r="S421" s="723">
        <v>3.3925999999999998</v>
      </c>
      <c r="T421" s="28">
        <v>38566</v>
      </c>
      <c r="U421" s="723">
        <v>3.6886000000000001</v>
      </c>
      <c r="V421" s="41">
        <v>38566</v>
      </c>
      <c r="W421" s="723">
        <v>2.6589999999999998</v>
      </c>
      <c r="X421" s="28">
        <v>38566</v>
      </c>
      <c r="Y421" s="723">
        <v>2.9710000000000001</v>
      </c>
      <c r="Z421" s="28">
        <v>38566</v>
      </c>
      <c r="AA421" s="723">
        <v>3.363</v>
      </c>
      <c r="AB421" s="28">
        <v>38566</v>
      </c>
      <c r="AC421" s="723">
        <v>3.56</v>
      </c>
      <c r="AD421" s="28">
        <v>38566</v>
      </c>
      <c r="AE421" s="358">
        <v>3.972</v>
      </c>
    </row>
    <row r="422" spans="1:31">
      <c r="A422" s="28">
        <v>38567</v>
      </c>
      <c r="B422" s="28">
        <v>38567</v>
      </c>
      <c r="C422" s="723">
        <v>2.4319999999999999</v>
      </c>
      <c r="D422" s="28">
        <v>38567</v>
      </c>
      <c r="E422" s="723">
        <v>2.77</v>
      </c>
      <c r="F422" s="28">
        <v>38567</v>
      </c>
      <c r="G422" s="723">
        <v>3.1549999999999998</v>
      </c>
      <c r="H422" s="28">
        <v>38567</v>
      </c>
      <c r="I422" s="723">
        <v>3.3410000000000002</v>
      </c>
      <c r="J422" s="28">
        <v>38567</v>
      </c>
      <c r="K422" s="723">
        <v>3.61</v>
      </c>
      <c r="L422" s="41">
        <v>38567</v>
      </c>
      <c r="M422" s="723">
        <v>2.4451999999999998</v>
      </c>
      <c r="N422" s="28">
        <v>38567</v>
      </c>
      <c r="O422" s="723">
        <v>2.7778999999999998</v>
      </c>
      <c r="P422" s="28">
        <v>38567</v>
      </c>
      <c r="Q422" s="723">
        <v>3.1817000000000002</v>
      </c>
      <c r="R422" s="28">
        <v>38567</v>
      </c>
      <c r="S422" s="723">
        <v>3.3820000000000001</v>
      </c>
      <c r="T422" s="28">
        <v>38567</v>
      </c>
      <c r="U422" s="723">
        <v>3.6771000000000003</v>
      </c>
      <c r="V422" s="41">
        <v>38567</v>
      </c>
      <c r="W422" s="723">
        <v>2.653</v>
      </c>
      <c r="X422" s="28">
        <v>38567</v>
      </c>
      <c r="Y422" s="723">
        <v>2.9609999999999999</v>
      </c>
      <c r="Z422" s="28">
        <v>38567</v>
      </c>
      <c r="AA422" s="723">
        <v>3.35</v>
      </c>
      <c r="AB422" s="28">
        <v>38567</v>
      </c>
      <c r="AC422" s="723">
        <v>3.55</v>
      </c>
      <c r="AD422" s="28">
        <v>38567</v>
      </c>
      <c r="AE422" s="358">
        <v>3.968</v>
      </c>
    </row>
    <row r="423" spans="1:31">
      <c r="A423" s="28">
        <v>38568</v>
      </c>
      <c r="B423" s="28">
        <v>38568</v>
      </c>
      <c r="C423" s="723">
        <v>2.4489999999999998</v>
      </c>
      <c r="D423" s="28">
        <v>38568</v>
      </c>
      <c r="E423" s="723">
        <v>2.786</v>
      </c>
      <c r="F423" s="28">
        <v>38568</v>
      </c>
      <c r="G423" s="723">
        <v>3.1669999999999998</v>
      </c>
      <c r="H423" s="28">
        <v>38568</v>
      </c>
      <c r="I423" s="723">
        <v>3.3570000000000002</v>
      </c>
      <c r="J423" s="28">
        <v>38568</v>
      </c>
      <c r="K423" s="723">
        <v>3.6259999999999999</v>
      </c>
      <c r="L423" s="41">
        <v>38568</v>
      </c>
      <c r="M423" s="723">
        <v>2.4552999999999998</v>
      </c>
      <c r="N423" s="28">
        <v>38568</v>
      </c>
      <c r="O423" s="723">
        <v>2.7867999999999999</v>
      </c>
      <c r="P423" s="28">
        <v>38568</v>
      </c>
      <c r="Q423" s="723">
        <v>3.1879</v>
      </c>
      <c r="R423" s="28">
        <v>38568</v>
      </c>
      <c r="S423" s="723">
        <v>3.3879999999999999</v>
      </c>
      <c r="T423" s="28">
        <v>38568</v>
      </c>
      <c r="U423" s="723">
        <v>3.6821000000000002</v>
      </c>
      <c r="V423" s="41">
        <v>38568</v>
      </c>
      <c r="W423" s="723">
        <v>2.6579999999999999</v>
      </c>
      <c r="X423" s="28">
        <v>38568</v>
      </c>
      <c r="Y423" s="723">
        <v>2.9710000000000001</v>
      </c>
      <c r="Z423" s="28">
        <v>38568</v>
      </c>
      <c r="AA423" s="723">
        <v>3.3620000000000001</v>
      </c>
      <c r="AB423" s="28">
        <v>38568</v>
      </c>
      <c r="AC423" s="723">
        <v>3.5609999999999999</v>
      </c>
      <c r="AD423" s="28">
        <v>38568</v>
      </c>
      <c r="AE423" s="358">
        <v>3.9729999999999999</v>
      </c>
    </row>
    <row r="424" spans="1:31">
      <c r="A424" s="28">
        <v>38569</v>
      </c>
      <c r="B424" s="28">
        <v>38569</v>
      </c>
      <c r="C424" s="723">
        <v>2.5089999999999999</v>
      </c>
      <c r="D424" s="28">
        <v>38569</v>
      </c>
      <c r="E424" s="723">
        <v>2.8540000000000001</v>
      </c>
      <c r="F424" s="28">
        <v>38569</v>
      </c>
      <c r="G424" s="723">
        <v>3.2320000000000002</v>
      </c>
      <c r="H424" s="28">
        <v>38569</v>
      </c>
      <c r="I424" s="723">
        <v>3.427</v>
      </c>
      <c r="J424" s="28">
        <v>38569</v>
      </c>
      <c r="K424" s="723">
        <v>3.677</v>
      </c>
      <c r="L424" s="41">
        <v>38569</v>
      </c>
      <c r="M424" s="723">
        <v>2.5023999999999997</v>
      </c>
      <c r="N424" s="28">
        <v>38569</v>
      </c>
      <c r="O424" s="723">
        <v>2.8397000000000001</v>
      </c>
      <c r="P424" s="28">
        <v>38569</v>
      </c>
      <c r="Q424" s="723">
        <v>3.2363</v>
      </c>
      <c r="R424" s="28">
        <v>38569</v>
      </c>
      <c r="S424" s="723">
        <v>3.4337</v>
      </c>
      <c r="T424" s="28">
        <v>38569</v>
      </c>
      <c r="U424" s="723">
        <v>3.7241</v>
      </c>
      <c r="V424" s="41">
        <v>38569</v>
      </c>
      <c r="W424" s="723">
        <v>2.6930000000000001</v>
      </c>
      <c r="X424" s="28">
        <v>38569</v>
      </c>
      <c r="Y424" s="723">
        <v>3.016</v>
      </c>
      <c r="Z424" s="28">
        <v>38569</v>
      </c>
      <c r="AA424" s="723">
        <v>3.4079999999999999</v>
      </c>
      <c r="AB424" s="28">
        <v>38569</v>
      </c>
      <c r="AC424" s="723">
        <v>3.6029999999999998</v>
      </c>
      <c r="AD424" s="28">
        <v>38569</v>
      </c>
      <c r="AE424" s="358">
        <v>4.0129999999999999</v>
      </c>
    </row>
    <row r="425" spans="1:31">
      <c r="A425" s="28">
        <v>38572</v>
      </c>
      <c r="B425" s="28">
        <v>38572</v>
      </c>
      <c r="C425" s="723">
        <v>2.4969999999999999</v>
      </c>
      <c r="D425" s="28">
        <v>38572</v>
      </c>
      <c r="E425" s="723">
        <v>2.8450000000000002</v>
      </c>
      <c r="F425" s="28">
        <v>38572</v>
      </c>
      <c r="G425" s="723">
        <v>3.2160000000000002</v>
      </c>
      <c r="H425" s="28">
        <v>38572</v>
      </c>
      <c r="I425" s="723">
        <v>3.403</v>
      </c>
      <c r="J425" s="28">
        <v>38572</v>
      </c>
      <c r="K425" s="723">
        <v>3.6680000000000001</v>
      </c>
      <c r="L425" s="41">
        <v>38572</v>
      </c>
      <c r="M425" s="723">
        <v>2.4983</v>
      </c>
      <c r="N425" s="28">
        <v>38572</v>
      </c>
      <c r="O425" s="723">
        <v>2.8365</v>
      </c>
      <c r="P425" s="28">
        <v>38572</v>
      </c>
      <c r="Q425" s="723">
        <v>3.2303000000000002</v>
      </c>
      <c r="R425" s="28">
        <v>38572</v>
      </c>
      <c r="S425" s="723">
        <v>3.4264999999999999</v>
      </c>
      <c r="T425" s="28">
        <v>38572</v>
      </c>
      <c r="U425" s="723">
        <v>3.7145000000000001</v>
      </c>
      <c r="V425" s="41">
        <v>38572</v>
      </c>
      <c r="W425" s="723">
        <v>2.6909999999999998</v>
      </c>
      <c r="X425" s="28">
        <v>38572</v>
      </c>
      <c r="Y425" s="723">
        <v>3.012</v>
      </c>
      <c r="Z425" s="28">
        <v>38572</v>
      </c>
      <c r="AA425" s="723">
        <v>3.4039999999999999</v>
      </c>
      <c r="AB425" s="28">
        <v>38572</v>
      </c>
      <c r="AC425" s="723">
        <v>3.6</v>
      </c>
      <c r="AD425" s="28">
        <v>38572</v>
      </c>
      <c r="AE425" s="358">
        <v>4.0069999999999997</v>
      </c>
    </row>
    <row r="426" spans="1:31">
      <c r="A426" s="28">
        <v>38573</v>
      </c>
      <c r="B426" s="28">
        <v>38573</v>
      </c>
      <c r="C426" s="723">
        <v>2.516</v>
      </c>
      <c r="D426" s="28">
        <v>38573</v>
      </c>
      <c r="E426" s="723">
        <v>2.8650000000000002</v>
      </c>
      <c r="F426" s="28">
        <v>38573</v>
      </c>
      <c r="G426" s="723">
        <v>3.2320000000000002</v>
      </c>
      <c r="H426" s="28">
        <v>38573</v>
      </c>
      <c r="I426" s="723">
        <v>3.4220000000000002</v>
      </c>
      <c r="J426" s="28">
        <v>38573</v>
      </c>
      <c r="K426" s="723">
        <v>3.6749999999999998</v>
      </c>
      <c r="L426" s="41">
        <v>38573</v>
      </c>
      <c r="M426" s="723">
        <v>2.5110000000000001</v>
      </c>
      <c r="N426" s="28">
        <v>38573</v>
      </c>
      <c r="O426" s="723">
        <v>2.8479000000000001</v>
      </c>
      <c r="P426" s="28">
        <v>38573</v>
      </c>
      <c r="Q426" s="723">
        <v>3.2362000000000002</v>
      </c>
      <c r="R426" s="28">
        <v>38573</v>
      </c>
      <c r="S426" s="723">
        <v>3.4302000000000001</v>
      </c>
      <c r="T426" s="28">
        <v>38573</v>
      </c>
      <c r="U426" s="723">
        <v>3.7162999999999999</v>
      </c>
      <c r="V426" s="41">
        <v>38573</v>
      </c>
      <c r="W426" s="723">
        <v>2.7080000000000002</v>
      </c>
      <c r="X426" s="28">
        <v>38573</v>
      </c>
      <c r="Y426" s="723">
        <v>3.02</v>
      </c>
      <c r="Z426" s="28">
        <v>38573</v>
      </c>
      <c r="AA426" s="723">
        <v>3.41</v>
      </c>
      <c r="AB426" s="28">
        <v>38573</v>
      </c>
      <c r="AC426" s="723">
        <v>3.6040000000000001</v>
      </c>
      <c r="AD426" s="28">
        <v>38573</v>
      </c>
      <c r="AE426" s="358">
        <v>4.0140000000000002</v>
      </c>
    </row>
    <row r="427" spans="1:31">
      <c r="A427" s="28">
        <v>38574</v>
      </c>
      <c r="B427" s="28">
        <v>38574</v>
      </c>
      <c r="C427" s="723">
        <v>2.4980000000000002</v>
      </c>
      <c r="D427" s="28">
        <v>38574</v>
      </c>
      <c r="E427" s="723">
        <v>2.8359999999999999</v>
      </c>
      <c r="F427" s="28">
        <v>38574</v>
      </c>
      <c r="G427" s="723">
        <v>3.1989999999999998</v>
      </c>
      <c r="H427" s="28">
        <v>38574</v>
      </c>
      <c r="I427" s="723">
        <v>3.3849999999999998</v>
      </c>
      <c r="J427" s="28">
        <v>38574</v>
      </c>
      <c r="K427" s="723">
        <v>3.6480000000000001</v>
      </c>
      <c r="L427" s="41">
        <v>38574</v>
      </c>
      <c r="M427" s="723">
        <v>2.4967999999999999</v>
      </c>
      <c r="N427" s="28">
        <v>38574</v>
      </c>
      <c r="O427" s="723">
        <v>2.8281999999999998</v>
      </c>
      <c r="P427" s="28">
        <v>38574</v>
      </c>
      <c r="Q427" s="723">
        <v>3.2147000000000001</v>
      </c>
      <c r="R427" s="28">
        <v>38574</v>
      </c>
      <c r="S427" s="723">
        <v>3.4076</v>
      </c>
      <c r="T427" s="28">
        <v>38574</v>
      </c>
      <c r="U427" s="723">
        <v>3.6931000000000003</v>
      </c>
      <c r="V427" s="41">
        <v>38574</v>
      </c>
      <c r="W427" s="723">
        <v>2.6920000000000002</v>
      </c>
      <c r="X427" s="28">
        <v>38574</v>
      </c>
      <c r="Y427" s="723">
        <v>2.9980000000000002</v>
      </c>
      <c r="Z427" s="28">
        <v>38574</v>
      </c>
      <c r="AA427" s="723">
        <v>3.39</v>
      </c>
      <c r="AB427" s="28">
        <v>38574</v>
      </c>
      <c r="AC427" s="723">
        <v>3.5819999999999999</v>
      </c>
      <c r="AD427" s="28">
        <v>38574</v>
      </c>
      <c r="AE427" s="358">
        <v>3.9929999999999999</v>
      </c>
    </row>
    <row r="428" spans="1:31">
      <c r="A428" s="28">
        <v>38575</v>
      </c>
      <c r="B428" s="28">
        <v>38575</v>
      </c>
      <c r="C428" s="723">
        <v>2.4893999999999998</v>
      </c>
      <c r="D428" s="28">
        <v>38575</v>
      </c>
      <c r="E428" s="723">
        <v>2.8268</v>
      </c>
      <c r="F428" s="28">
        <v>38575</v>
      </c>
      <c r="G428" s="723">
        <v>3.1928000000000001</v>
      </c>
      <c r="H428" s="28">
        <v>38575</v>
      </c>
      <c r="I428" s="723">
        <v>3.3820000000000001</v>
      </c>
      <c r="J428" s="28">
        <v>38575</v>
      </c>
      <c r="K428" s="723">
        <v>3.6484000000000001</v>
      </c>
      <c r="L428" s="41">
        <v>38575</v>
      </c>
      <c r="M428" s="723">
        <v>2.484</v>
      </c>
      <c r="N428" s="28">
        <v>38575</v>
      </c>
      <c r="O428" s="723">
        <v>2.8149999999999999</v>
      </c>
      <c r="P428" s="28">
        <v>38575</v>
      </c>
      <c r="Q428" s="723">
        <v>3.2048999999999999</v>
      </c>
      <c r="R428" s="28">
        <v>38575</v>
      </c>
      <c r="S428" s="723">
        <v>3.3996</v>
      </c>
      <c r="T428" s="28">
        <v>38575</v>
      </c>
      <c r="U428" s="723">
        <v>3.6855000000000002</v>
      </c>
      <c r="V428" s="41">
        <v>38575</v>
      </c>
      <c r="W428" s="723">
        <v>2.69</v>
      </c>
      <c r="X428" s="28">
        <v>38575</v>
      </c>
      <c r="Y428" s="723">
        <v>2.98</v>
      </c>
      <c r="Z428" s="28">
        <v>38575</v>
      </c>
      <c r="AA428" s="723">
        <v>3.38</v>
      </c>
      <c r="AB428" s="28">
        <v>38575</v>
      </c>
      <c r="AC428" s="723">
        <v>3.5720000000000001</v>
      </c>
      <c r="AD428" s="28">
        <v>38575</v>
      </c>
      <c r="AE428" s="358">
        <v>3.9820000000000002</v>
      </c>
    </row>
    <row r="429" spans="1:31">
      <c r="A429" s="28">
        <v>38576</v>
      </c>
      <c r="B429" s="28">
        <v>38576</v>
      </c>
      <c r="C429" s="723">
        <v>2.4241000000000001</v>
      </c>
      <c r="D429" s="28">
        <v>38576</v>
      </c>
      <c r="E429" s="723">
        <v>2.7557</v>
      </c>
      <c r="F429" s="28">
        <v>38576</v>
      </c>
      <c r="G429" s="723">
        <v>3.1271</v>
      </c>
      <c r="H429" s="28">
        <v>38576</v>
      </c>
      <c r="I429" s="723">
        <v>3.32</v>
      </c>
      <c r="J429" s="28">
        <v>38576</v>
      </c>
      <c r="K429" s="723">
        <v>3.5878000000000001</v>
      </c>
      <c r="L429" s="41">
        <v>38576</v>
      </c>
      <c r="M429" s="723">
        <v>2.4325999999999999</v>
      </c>
      <c r="N429" s="28">
        <v>38576</v>
      </c>
      <c r="O429" s="723">
        <v>2.7605</v>
      </c>
      <c r="P429" s="28">
        <v>38576</v>
      </c>
      <c r="Q429" s="723">
        <v>3.1537000000000002</v>
      </c>
      <c r="R429" s="28">
        <v>38576</v>
      </c>
      <c r="S429" s="723">
        <v>3.3532000000000002</v>
      </c>
      <c r="T429" s="28">
        <v>38576</v>
      </c>
      <c r="U429" s="723">
        <v>3.6433</v>
      </c>
      <c r="V429" s="41">
        <v>38576</v>
      </c>
      <c r="W429" s="723">
        <v>2.625</v>
      </c>
      <c r="X429" s="28">
        <v>38576</v>
      </c>
      <c r="Y429" s="723">
        <v>2.923</v>
      </c>
      <c r="Z429" s="28">
        <v>38576</v>
      </c>
      <c r="AA429" s="723">
        <v>3.3319999999999999</v>
      </c>
      <c r="AB429" s="28">
        <v>38576</v>
      </c>
      <c r="AC429" s="723">
        <v>3.5289999999999999</v>
      </c>
      <c r="AD429" s="28">
        <v>38576</v>
      </c>
      <c r="AE429" s="358">
        <v>3.944</v>
      </c>
    </row>
    <row r="430" spans="1:31">
      <c r="A430" s="28">
        <v>38579</v>
      </c>
      <c r="B430" s="28">
        <v>38579</v>
      </c>
      <c r="C430" s="723">
        <v>2.4043999999999999</v>
      </c>
      <c r="D430" s="28">
        <v>38579</v>
      </c>
      <c r="E430" s="723">
        <v>2.7361</v>
      </c>
      <c r="F430" s="28">
        <v>38579</v>
      </c>
      <c r="G430" s="723">
        <v>3.117</v>
      </c>
      <c r="H430" s="28">
        <v>38579</v>
      </c>
      <c r="I430" s="723">
        <v>3.3092000000000001</v>
      </c>
      <c r="J430" s="28">
        <v>38579</v>
      </c>
      <c r="K430" s="723">
        <v>3.5792000000000002</v>
      </c>
      <c r="L430" s="41">
        <v>38579</v>
      </c>
      <c r="M430" s="723">
        <v>2.4077999999999999</v>
      </c>
      <c r="N430" s="28">
        <v>38579</v>
      </c>
      <c r="O430" s="723">
        <v>2.7359</v>
      </c>
      <c r="P430" s="28">
        <v>38579</v>
      </c>
      <c r="Q430" s="723">
        <v>3.1379999999999999</v>
      </c>
      <c r="R430" s="28">
        <v>38579</v>
      </c>
      <c r="S430" s="723">
        <v>3.3410000000000002</v>
      </c>
      <c r="T430" s="28">
        <v>38579</v>
      </c>
      <c r="U430" s="723">
        <v>3.6282999999999999</v>
      </c>
      <c r="V430" s="41">
        <v>38579</v>
      </c>
      <c r="W430" s="723">
        <v>2.601</v>
      </c>
      <c r="X430" s="28">
        <v>38579</v>
      </c>
      <c r="Y430" s="723">
        <v>2.903</v>
      </c>
      <c r="Z430" s="28">
        <v>38579</v>
      </c>
      <c r="AA430" s="723">
        <v>3.3180000000000001</v>
      </c>
      <c r="AB430" s="28">
        <v>38579</v>
      </c>
      <c r="AC430" s="723">
        <v>3.5169999999999999</v>
      </c>
      <c r="AD430" s="28">
        <v>38579</v>
      </c>
      <c r="AE430" s="358">
        <v>3.9279999999999999</v>
      </c>
    </row>
    <row r="431" spans="1:31">
      <c r="A431" s="28">
        <v>38580</v>
      </c>
      <c r="B431" s="28">
        <v>38580</v>
      </c>
      <c r="C431" s="723">
        <v>2.3763999999999998</v>
      </c>
      <c r="D431" s="28">
        <v>38580</v>
      </c>
      <c r="E431" s="723">
        <v>2.7031000000000001</v>
      </c>
      <c r="F431" s="28">
        <v>38580</v>
      </c>
      <c r="G431" s="723">
        <v>3.0817000000000001</v>
      </c>
      <c r="H431" s="28">
        <v>38580</v>
      </c>
      <c r="I431" s="723">
        <v>3.2759999999999998</v>
      </c>
      <c r="J431" s="28">
        <v>38580</v>
      </c>
      <c r="K431" s="723">
        <v>3.5491000000000001</v>
      </c>
      <c r="L431" s="41">
        <v>38580</v>
      </c>
      <c r="M431" s="723">
        <v>2.3719999999999999</v>
      </c>
      <c r="N431" s="28">
        <v>38580</v>
      </c>
      <c r="O431" s="723">
        <v>2.6954000000000002</v>
      </c>
      <c r="P431" s="28">
        <v>38580</v>
      </c>
      <c r="Q431" s="723">
        <v>3.0951</v>
      </c>
      <c r="R431" s="28">
        <v>38580</v>
      </c>
      <c r="S431" s="723">
        <v>3.2968000000000002</v>
      </c>
      <c r="T431" s="28">
        <v>38580</v>
      </c>
      <c r="U431" s="723">
        <v>3.5893999999999999</v>
      </c>
      <c r="V431" s="41">
        <v>38580</v>
      </c>
      <c r="W431" s="723">
        <v>2.5670000000000002</v>
      </c>
      <c r="X431" s="28">
        <v>38580</v>
      </c>
      <c r="Y431" s="723">
        <v>2.859</v>
      </c>
      <c r="Z431" s="28">
        <v>38580</v>
      </c>
      <c r="AA431" s="723">
        <v>3.27</v>
      </c>
      <c r="AB431" s="28">
        <v>38580</v>
      </c>
      <c r="AC431" s="723">
        <v>3.4689999999999999</v>
      </c>
      <c r="AD431" s="28">
        <v>38580</v>
      </c>
      <c r="AE431" s="358">
        <v>3.8849999999999998</v>
      </c>
    </row>
    <row r="432" spans="1:31">
      <c r="A432" s="28">
        <v>38581</v>
      </c>
      <c r="B432" s="28">
        <v>38581</v>
      </c>
      <c r="C432" s="723">
        <v>2.3650000000000002</v>
      </c>
      <c r="D432" s="28">
        <v>38581</v>
      </c>
      <c r="E432" s="723">
        <v>2.6905000000000001</v>
      </c>
      <c r="F432" s="28">
        <v>38581</v>
      </c>
      <c r="G432" s="723">
        <v>3.0682</v>
      </c>
      <c r="H432" s="28">
        <v>38581</v>
      </c>
      <c r="I432" s="723">
        <v>3.2656000000000001</v>
      </c>
      <c r="J432" s="28">
        <v>38581</v>
      </c>
      <c r="K432" s="723">
        <v>3.5346000000000002</v>
      </c>
      <c r="L432" s="41">
        <v>38581</v>
      </c>
      <c r="M432" s="723">
        <v>2.3731999999999998</v>
      </c>
      <c r="N432" s="28">
        <v>38581</v>
      </c>
      <c r="O432" s="723">
        <v>2.6953</v>
      </c>
      <c r="P432" s="28">
        <v>38581</v>
      </c>
      <c r="Q432" s="723">
        <v>3.0943999999999998</v>
      </c>
      <c r="R432" s="28">
        <v>38581</v>
      </c>
      <c r="S432" s="723">
        <v>3.2940999999999998</v>
      </c>
      <c r="T432" s="28">
        <v>38581</v>
      </c>
      <c r="U432" s="723">
        <v>3.5865999999999998</v>
      </c>
      <c r="V432" s="41">
        <v>38581</v>
      </c>
      <c r="W432" s="723">
        <v>2.5629999999999997</v>
      </c>
      <c r="X432" s="28">
        <v>38581</v>
      </c>
      <c r="Y432" s="723">
        <v>2.8570000000000002</v>
      </c>
      <c r="Z432" s="28">
        <v>38581</v>
      </c>
      <c r="AA432" s="723">
        <v>3.2690000000000001</v>
      </c>
      <c r="AB432" s="28">
        <v>38581</v>
      </c>
      <c r="AC432" s="723">
        <v>3.4660000000000002</v>
      </c>
      <c r="AD432" s="28">
        <v>38581</v>
      </c>
      <c r="AE432" s="358">
        <v>3.8860000000000001</v>
      </c>
    </row>
    <row r="433" spans="1:31">
      <c r="A433" s="28">
        <v>38582</v>
      </c>
      <c r="B433" s="28">
        <v>38582</v>
      </c>
      <c r="C433" s="723">
        <v>2.3525999999999998</v>
      </c>
      <c r="D433" s="28">
        <v>38582</v>
      </c>
      <c r="E433" s="723">
        <v>2.6724999999999999</v>
      </c>
      <c r="F433" s="28">
        <v>38582</v>
      </c>
      <c r="G433" s="723">
        <v>3.0472999999999999</v>
      </c>
      <c r="H433" s="28">
        <v>38582</v>
      </c>
      <c r="I433" s="723">
        <v>3.2448000000000001</v>
      </c>
      <c r="J433" s="28">
        <v>38582</v>
      </c>
      <c r="K433" s="723">
        <v>3.5146999999999999</v>
      </c>
      <c r="L433" s="41">
        <v>38582</v>
      </c>
      <c r="M433" s="723">
        <v>2.3515000000000001</v>
      </c>
      <c r="N433" s="28">
        <v>38582</v>
      </c>
      <c r="O433" s="723">
        <v>2.6669</v>
      </c>
      <c r="P433" s="28">
        <v>38582</v>
      </c>
      <c r="Q433" s="723">
        <v>3.0636000000000001</v>
      </c>
      <c r="R433" s="28">
        <v>38582</v>
      </c>
      <c r="S433" s="723">
        <v>3.2627999999999999</v>
      </c>
      <c r="T433" s="28">
        <v>38582</v>
      </c>
      <c r="U433" s="723">
        <v>3.556</v>
      </c>
      <c r="V433" s="41">
        <v>38582</v>
      </c>
      <c r="W433" s="723">
        <v>2.54</v>
      </c>
      <c r="X433" s="28">
        <v>38582</v>
      </c>
      <c r="Y433" s="723">
        <v>2.8289999999999997</v>
      </c>
      <c r="Z433" s="28">
        <v>38582</v>
      </c>
      <c r="AA433" s="723">
        <v>3.2359999999999998</v>
      </c>
      <c r="AB433" s="28">
        <v>38582</v>
      </c>
      <c r="AC433" s="723">
        <v>3.4319999999999999</v>
      </c>
      <c r="AD433" s="28">
        <v>38582</v>
      </c>
      <c r="AE433" s="358">
        <v>3.8490000000000002</v>
      </c>
    </row>
    <row r="434" spans="1:31">
      <c r="A434" s="28">
        <v>38583</v>
      </c>
      <c r="B434" s="28">
        <v>38583</v>
      </c>
      <c r="C434" s="723">
        <v>2.36</v>
      </c>
      <c r="D434" s="28">
        <v>38583</v>
      </c>
      <c r="E434" s="723">
        <v>2.6758999999999999</v>
      </c>
      <c r="F434" s="28">
        <v>38583</v>
      </c>
      <c r="G434" s="723">
        <v>3.0455999999999999</v>
      </c>
      <c r="H434" s="28">
        <v>38583</v>
      </c>
      <c r="I434" s="723">
        <v>3.2427000000000001</v>
      </c>
      <c r="J434" s="28">
        <v>38583</v>
      </c>
      <c r="K434" s="723">
        <v>3.5124</v>
      </c>
      <c r="L434" s="41">
        <v>38583</v>
      </c>
      <c r="M434" s="723">
        <v>2.3563999999999998</v>
      </c>
      <c r="N434" s="28">
        <v>38583</v>
      </c>
      <c r="O434" s="723">
        <v>2.6710000000000003</v>
      </c>
      <c r="P434" s="28">
        <v>38583</v>
      </c>
      <c r="Q434" s="723">
        <v>3.0636000000000001</v>
      </c>
      <c r="R434" s="28">
        <v>38583</v>
      </c>
      <c r="S434" s="723">
        <v>3.2616000000000001</v>
      </c>
      <c r="T434" s="28">
        <v>38583</v>
      </c>
      <c r="U434" s="723">
        <v>3.5540000000000003</v>
      </c>
      <c r="V434" s="41">
        <v>38583</v>
      </c>
      <c r="W434" s="723">
        <v>2.5467</v>
      </c>
      <c r="X434" s="28">
        <v>38583</v>
      </c>
      <c r="Y434" s="723">
        <v>2.8321000000000001</v>
      </c>
      <c r="Z434" s="28">
        <v>38583</v>
      </c>
      <c r="AA434" s="723">
        <v>3.2368999999999999</v>
      </c>
      <c r="AB434" s="28">
        <v>38583</v>
      </c>
      <c r="AC434" s="723">
        <v>3.4306000000000001</v>
      </c>
      <c r="AD434" s="28">
        <v>38583</v>
      </c>
      <c r="AE434" s="358">
        <v>3.8489</v>
      </c>
    </row>
    <row r="435" spans="1:31">
      <c r="A435" s="28">
        <v>38586</v>
      </c>
      <c r="B435" s="28">
        <v>38586</v>
      </c>
      <c r="C435" s="723">
        <v>2.3544</v>
      </c>
      <c r="D435" s="28">
        <v>38586</v>
      </c>
      <c r="E435" s="723">
        <v>2.68</v>
      </c>
      <c r="F435" s="28">
        <v>38586</v>
      </c>
      <c r="G435" s="723">
        <v>3.0449999999999999</v>
      </c>
      <c r="H435" s="28">
        <v>38586</v>
      </c>
      <c r="I435" s="723">
        <v>3.2431999999999999</v>
      </c>
      <c r="J435" s="28">
        <v>38586</v>
      </c>
      <c r="K435" s="723">
        <v>3.5093000000000001</v>
      </c>
      <c r="L435" s="41">
        <v>38586</v>
      </c>
      <c r="M435" s="723">
        <v>2.3529</v>
      </c>
      <c r="N435" s="28">
        <v>38586</v>
      </c>
      <c r="O435" s="723">
        <v>2.6673999999999998</v>
      </c>
      <c r="P435" s="28">
        <v>38586</v>
      </c>
      <c r="Q435" s="723">
        <v>3.0543999999999998</v>
      </c>
      <c r="R435" s="28">
        <v>38586</v>
      </c>
      <c r="S435" s="723">
        <v>3.2513999999999998</v>
      </c>
      <c r="T435" s="28">
        <v>38586</v>
      </c>
      <c r="U435" s="723">
        <v>3.5425</v>
      </c>
      <c r="V435" s="41">
        <v>38586</v>
      </c>
      <c r="W435" s="723">
        <v>2.5470000000000002</v>
      </c>
      <c r="X435" s="28">
        <v>38586</v>
      </c>
      <c r="Y435" s="723">
        <v>2.8239999999999998</v>
      </c>
      <c r="Z435" s="28">
        <v>38586</v>
      </c>
      <c r="AA435" s="723">
        <v>3.222</v>
      </c>
      <c r="AB435" s="28">
        <v>38586</v>
      </c>
      <c r="AC435" s="723">
        <v>3.419</v>
      </c>
      <c r="AD435" s="28">
        <v>38586</v>
      </c>
      <c r="AE435" s="358">
        <v>3.8319999999999999</v>
      </c>
    </row>
    <row r="436" spans="1:31">
      <c r="A436" s="28">
        <v>38587</v>
      </c>
      <c r="B436" s="28">
        <v>38587</v>
      </c>
      <c r="C436" s="723">
        <v>2.3653</v>
      </c>
      <c r="D436" s="28">
        <v>38587</v>
      </c>
      <c r="E436" s="723">
        <v>2.6669</v>
      </c>
      <c r="F436" s="28">
        <v>38587</v>
      </c>
      <c r="G436" s="723">
        <v>3.0221</v>
      </c>
      <c r="H436" s="28">
        <v>38587</v>
      </c>
      <c r="I436" s="723">
        <v>3.2147000000000001</v>
      </c>
      <c r="J436" s="28">
        <v>38587</v>
      </c>
      <c r="K436" s="723">
        <v>3.4805000000000001</v>
      </c>
      <c r="L436" s="41">
        <v>38587</v>
      </c>
      <c r="M436" s="723">
        <v>2.3631000000000002</v>
      </c>
      <c r="N436" s="28">
        <v>38587</v>
      </c>
      <c r="O436" s="723">
        <v>2.6640000000000001</v>
      </c>
      <c r="P436" s="28">
        <v>38587</v>
      </c>
      <c r="Q436" s="723">
        <v>3.0419</v>
      </c>
      <c r="R436" s="28">
        <v>38587</v>
      </c>
      <c r="S436" s="723">
        <v>3.2357</v>
      </c>
      <c r="T436" s="28">
        <v>38587</v>
      </c>
      <c r="U436" s="723">
        <v>3.5255999999999998</v>
      </c>
      <c r="V436" s="41">
        <v>38587</v>
      </c>
      <c r="W436" s="723">
        <v>2.556</v>
      </c>
      <c r="X436" s="28">
        <v>38587</v>
      </c>
      <c r="Y436" s="723">
        <v>2.8209999999999997</v>
      </c>
      <c r="Z436" s="28">
        <v>38587</v>
      </c>
      <c r="AA436" s="723">
        <v>3.214</v>
      </c>
      <c r="AB436" s="28">
        <v>38587</v>
      </c>
      <c r="AC436" s="723">
        <v>3.4060000000000001</v>
      </c>
      <c r="AD436" s="28">
        <v>38587</v>
      </c>
      <c r="AE436" s="358">
        <v>3.8159999999999998</v>
      </c>
    </row>
    <row r="437" spans="1:31">
      <c r="A437" s="28">
        <v>38588</v>
      </c>
      <c r="B437" s="28">
        <v>38588</v>
      </c>
      <c r="C437" s="723">
        <v>2.3723999999999998</v>
      </c>
      <c r="D437" s="28">
        <v>38588</v>
      </c>
      <c r="E437" s="723">
        <v>2.6696999999999997</v>
      </c>
      <c r="F437" s="28">
        <v>38588</v>
      </c>
      <c r="G437" s="723">
        <v>3.0217999999999998</v>
      </c>
      <c r="H437" s="28">
        <v>38588</v>
      </c>
      <c r="I437" s="723">
        <v>3.2160000000000002</v>
      </c>
      <c r="J437" s="28">
        <v>38588</v>
      </c>
      <c r="K437" s="723">
        <v>3.4784000000000002</v>
      </c>
      <c r="L437" s="41">
        <v>38588</v>
      </c>
      <c r="M437" s="723">
        <v>2.3688000000000002</v>
      </c>
      <c r="N437" s="28">
        <v>38588</v>
      </c>
      <c r="O437" s="723">
        <v>2.6644999999999999</v>
      </c>
      <c r="P437" s="28">
        <v>38588</v>
      </c>
      <c r="Q437" s="723">
        <v>3.0411999999999999</v>
      </c>
      <c r="R437" s="28">
        <v>38588</v>
      </c>
      <c r="S437" s="723">
        <v>3.2317999999999998</v>
      </c>
      <c r="T437" s="28">
        <v>38588</v>
      </c>
      <c r="U437" s="723">
        <v>3.5202</v>
      </c>
      <c r="V437" s="41">
        <v>38588</v>
      </c>
      <c r="W437" s="723">
        <v>2.56</v>
      </c>
      <c r="X437" s="28">
        <v>38588</v>
      </c>
      <c r="Y437" s="723">
        <v>2.8260000000000001</v>
      </c>
      <c r="Z437" s="28">
        <v>38588</v>
      </c>
      <c r="AA437" s="723">
        <v>3.214</v>
      </c>
      <c r="AB437" s="28">
        <v>38588</v>
      </c>
      <c r="AC437" s="723">
        <v>3.4060000000000001</v>
      </c>
      <c r="AD437" s="28">
        <v>38588</v>
      </c>
      <c r="AE437" s="358">
        <v>3.8149999999999999</v>
      </c>
    </row>
    <row r="438" spans="1:31">
      <c r="A438" s="28">
        <v>38589</v>
      </c>
      <c r="B438" s="28">
        <v>38589</v>
      </c>
      <c r="C438" s="723">
        <v>2.3468999999999998</v>
      </c>
      <c r="D438" s="28">
        <v>38589</v>
      </c>
      <c r="E438" s="723">
        <v>2.6494</v>
      </c>
      <c r="F438" s="28">
        <v>38589</v>
      </c>
      <c r="G438" s="723">
        <v>3.0011000000000001</v>
      </c>
      <c r="H438" s="28">
        <v>38589</v>
      </c>
      <c r="I438" s="723">
        <v>3.1970999999999998</v>
      </c>
      <c r="J438" s="28">
        <v>38589</v>
      </c>
      <c r="K438" s="723">
        <v>3.4632999999999998</v>
      </c>
      <c r="L438" s="41">
        <v>38589</v>
      </c>
      <c r="M438" s="723">
        <v>2.3443000000000001</v>
      </c>
      <c r="N438" s="28">
        <v>38589</v>
      </c>
      <c r="O438" s="723">
        <v>2.6391</v>
      </c>
      <c r="P438" s="28">
        <v>38589</v>
      </c>
      <c r="Q438" s="723">
        <v>3.0164</v>
      </c>
      <c r="R438" s="28">
        <v>38589</v>
      </c>
      <c r="S438" s="723">
        <v>3.2076000000000002</v>
      </c>
      <c r="T438" s="28">
        <v>38589</v>
      </c>
      <c r="U438" s="723">
        <v>3.4980000000000002</v>
      </c>
      <c r="V438" s="41">
        <v>38589</v>
      </c>
      <c r="W438" s="723">
        <v>2.5310000000000001</v>
      </c>
      <c r="X438" s="28">
        <v>38589</v>
      </c>
      <c r="Y438" s="723">
        <v>2.7960000000000003</v>
      </c>
      <c r="Z438" s="28">
        <v>38589</v>
      </c>
      <c r="AA438" s="723">
        <v>3.1890000000000001</v>
      </c>
      <c r="AB438" s="28">
        <v>38589</v>
      </c>
      <c r="AC438" s="723">
        <v>3.3820000000000001</v>
      </c>
      <c r="AD438" s="28">
        <v>38589</v>
      </c>
      <c r="AE438" s="358">
        <v>3.7909999999999999</v>
      </c>
    </row>
    <row r="439" spans="1:31">
      <c r="A439" s="28">
        <v>38590</v>
      </c>
      <c r="B439" s="28">
        <v>38590</v>
      </c>
      <c r="C439" s="723">
        <v>2.3715000000000002</v>
      </c>
      <c r="D439" s="28">
        <v>38590</v>
      </c>
      <c r="E439" s="723">
        <v>2.6654999999999998</v>
      </c>
      <c r="F439" s="28">
        <v>38590</v>
      </c>
      <c r="G439" s="723">
        <v>3.0097</v>
      </c>
      <c r="H439" s="28">
        <v>38590</v>
      </c>
      <c r="I439" s="723">
        <v>3.1935000000000002</v>
      </c>
      <c r="J439" s="28">
        <v>38590</v>
      </c>
      <c r="K439" s="723">
        <v>3.4657999999999998</v>
      </c>
      <c r="L439" s="41">
        <v>38590</v>
      </c>
      <c r="M439" s="723">
        <v>2.3673000000000002</v>
      </c>
      <c r="N439" s="28">
        <v>38590</v>
      </c>
      <c r="O439" s="723">
        <v>2.6558000000000002</v>
      </c>
      <c r="P439" s="28">
        <v>38590</v>
      </c>
      <c r="Q439" s="723">
        <v>3.0259999999999998</v>
      </c>
      <c r="R439" s="28">
        <v>38590</v>
      </c>
      <c r="S439" s="723">
        <v>3.2134999999999998</v>
      </c>
      <c r="T439" s="28">
        <v>38590</v>
      </c>
      <c r="U439" s="723">
        <v>3.5018000000000002</v>
      </c>
      <c r="V439" s="41">
        <v>38590</v>
      </c>
      <c r="W439" s="723">
        <v>2.5579999999999998</v>
      </c>
      <c r="X439" s="28">
        <v>38590</v>
      </c>
      <c r="Y439" s="723">
        <v>2.8180000000000001</v>
      </c>
      <c r="Z439" s="28">
        <v>38590</v>
      </c>
      <c r="AA439" s="723">
        <v>3.2010000000000001</v>
      </c>
      <c r="AB439" s="28">
        <v>38590</v>
      </c>
      <c r="AC439" s="723">
        <v>3.3959999999999999</v>
      </c>
      <c r="AD439" s="28">
        <v>38590</v>
      </c>
      <c r="AE439" s="358">
        <v>3.8050000000000002</v>
      </c>
    </row>
    <row r="440" spans="1:31">
      <c r="A440" s="28">
        <v>38593</v>
      </c>
      <c r="B440" s="28">
        <v>38593</v>
      </c>
      <c r="C440" s="723">
        <v>2.3754</v>
      </c>
      <c r="D440" s="28">
        <v>38593</v>
      </c>
      <c r="E440" s="723">
        <v>2.6684000000000001</v>
      </c>
      <c r="F440" s="28">
        <v>38593</v>
      </c>
      <c r="G440" s="723">
        <v>3.0093000000000001</v>
      </c>
      <c r="H440" s="28">
        <v>38593</v>
      </c>
      <c r="I440" s="723">
        <v>3.1932999999999998</v>
      </c>
      <c r="J440" s="28">
        <v>38593</v>
      </c>
      <c r="K440" s="723">
        <v>3.4634999999999998</v>
      </c>
      <c r="L440" s="41">
        <v>38593</v>
      </c>
      <c r="M440" s="723">
        <v>2.3727</v>
      </c>
      <c r="N440" s="28">
        <v>38593</v>
      </c>
      <c r="O440" s="723">
        <v>2.6623999999999999</v>
      </c>
      <c r="P440" s="28">
        <v>38593</v>
      </c>
      <c r="Q440" s="723">
        <v>3.0280999999999998</v>
      </c>
      <c r="R440" s="28">
        <v>38593</v>
      </c>
      <c r="S440" s="723">
        <v>3.2099000000000002</v>
      </c>
      <c r="T440" s="28">
        <v>38593</v>
      </c>
      <c r="U440" s="723">
        <v>3.5032000000000001</v>
      </c>
      <c r="V440" s="41">
        <v>38593</v>
      </c>
      <c r="W440" s="723">
        <v>2.5649999999999999</v>
      </c>
      <c r="X440" s="28">
        <v>38593</v>
      </c>
      <c r="Y440" s="723">
        <v>2.8220000000000001</v>
      </c>
      <c r="Z440" s="28">
        <v>38593</v>
      </c>
      <c r="AA440" s="723">
        <v>3.1989999999999998</v>
      </c>
      <c r="AB440" s="28">
        <v>38593</v>
      </c>
      <c r="AC440" s="723">
        <v>3.3839999999999999</v>
      </c>
      <c r="AD440" s="28">
        <v>38593</v>
      </c>
      <c r="AE440" s="358">
        <v>3.79</v>
      </c>
    </row>
    <row r="441" spans="1:31">
      <c r="A441" s="28">
        <v>38594</v>
      </c>
      <c r="B441" s="28">
        <v>38594</v>
      </c>
      <c r="C441" s="723">
        <v>2.3875000000000002</v>
      </c>
      <c r="D441" s="28">
        <v>38594</v>
      </c>
      <c r="E441" s="723">
        <v>2.6711</v>
      </c>
      <c r="F441" s="28">
        <v>38594</v>
      </c>
      <c r="G441" s="723">
        <v>3.0102000000000002</v>
      </c>
      <c r="H441" s="28">
        <v>38594</v>
      </c>
      <c r="I441" s="723">
        <v>3.1941999999999999</v>
      </c>
      <c r="J441" s="28">
        <v>38594</v>
      </c>
      <c r="K441" s="723">
        <v>3.4670999999999998</v>
      </c>
      <c r="L441" s="41">
        <v>38594</v>
      </c>
      <c r="M441" s="723">
        <v>2.3780999999999999</v>
      </c>
      <c r="N441" s="28">
        <v>38594</v>
      </c>
      <c r="O441" s="723">
        <v>2.6627999999999998</v>
      </c>
      <c r="P441" s="28">
        <v>38594</v>
      </c>
      <c r="Q441" s="723">
        <v>3.0270000000000001</v>
      </c>
      <c r="R441" s="28">
        <v>38594</v>
      </c>
      <c r="S441" s="723">
        <v>3.2081</v>
      </c>
      <c r="T441" s="28">
        <v>38594</v>
      </c>
      <c r="U441" s="723">
        <v>3.5007999999999999</v>
      </c>
      <c r="V441" s="41">
        <v>38594</v>
      </c>
      <c r="W441" s="723">
        <v>2.5640000000000001</v>
      </c>
      <c r="X441" s="28">
        <v>38594</v>
      </c>
      <c r="Y441" s="723">
        <v>2.8220000000000001</v>
      </c>
      <c r="Z441" s="28">
        <v>38594</v>
      </c>
      <c r="AA441" s="723">
        <v>3.1989999999999998</v>
      </c>
      <c r="AB441" s="28">
        <v>38594</v>
      </c>
      <c r="AC441" s="723">
        <v>3.3890000000000002</v>
      </c>
      <c r="AD441" s="28">
        <v>38594</v>
      </c>
      <c r="AE441" s="358">
        <v>3.7869999999999999</v>
      </c>
    </row>
    <row r="442" spans="1:31">
      <c r="A442" s="28">
        <v>38595</v>
      </c>
      <c r="B442" s="28">
        <v>38595</v>
      </c>
      <c r="C442" s="723">
        <v>2.3418000000000001</v>
      </c>
      <c r="D442" s="28">
        <v>38595</v>
      </c>
      <c r="E442" s="723">
        <v>2.6200999999999999</v>
      </c>
      <c r="F442" s="28">
        <v>38595</v>
      </c>
      <c r="G442" s="723">
        <v>2.9615999999999998</v>
      </c>
      <c r="H442" s="28">
        <v>38595</v>
      </c>
      <c r="I442" s="723">
        <v>3.1452</v>
      </c>
      <c r="J442" s="28">
        <v>38595</v>
      </c>
      <c r="K442" s="723">
        <v>3.4188999999999998</v>
      </c>
      <c r="L442" s="41">
        <v>38595</v>
      </c>
      <c r="M442" s="723">
        <v>2.3326000000000002</v>
      </c>
      <c r="N442" s="28">
        <v>38595</v>
      </c>
      <c r="O442" s="723">
        <v>2.6097000000000001</v>
      </c>
      <c r="P442" s="28">
        <v>38595</v>
      </c>
      <c r="Q442" s="723">
        <v>2.9782000000000002</v>
      </c>
      <c r="R442" s="28">
        <v>38595</v>
      </c>
      <c r="S442" s="723">
        <v>3.1642999999999999</v>
      </c>
      <c r="T442" s="28">
        <v>38595</v>
      </c>
      <c r="U442" s="723">
        <v>3.4470000000000001</v>
      </c>
      <c r="V442" s="41">
        <v>38595</v>
      </c>
      <c r="W442" s="723">
        <v>2.5127000000000002</v>
      </c>
      <c r="X442" s="28">
        <v>38595</v>
      </c>
      <c r="Y442" s="723">
        <v>2.7675999999999998</v>
      </c>
      <c r="Z442" s="28">
        <v>38595</v>
      </c>
      <c r="AA442" s="723">
        <v>3.1507999999999998</v>
      </c>
      <c r="AB442" s="28">
        <v>38595</v>
      </c>
      <c r="AC442" s="723">
        <v>3.3418000000000001</v>
      </c>
      <c r="AD442" s="28">
        <v>38595</v>
      </c>
      <c r="AE442" s="358">
        <v>3.7429000000000001</v>
      </c>
    </row>
    <row r="443" spans="1:31">
      <c r="A443" s="28">
        <v>38596</v>
      </c>
      <c r="B443" s="28">
        <v>38596</v>
      </c>
      <c r="C443" s="723">
        <v>2.2829000000000002</v>
      </c>
      <c r="D443" s="28">
        <v>38596</v>
      </c>
      <c r="E443" s="723">
        <v>2.5657000000000001</v>
      </c>
      <c r="F443" s="28">
        <v>38596</v>
      </c>
      <c r="G443" s="723">
        <v>2.9177999999999997</v>
      </c>
      <c r="H443" s="28">
        <v>38596</v>
      </c>
      <c r="I443" s="723">
        <v>3.1051000000000002</v>
      </c>
      <c r="J443" s="28">
        <v>38596</v>
      </c>
      <c r="K443" s="723">
        <v>3.3834</v>
      </c>
      <c r="L443" s="41">
        <v>38596</v>
      </c>
      <c r="M443" s="723">
        <v>2.2753999999999999</v>
      </c>
      <c r="N443" s="28">
        <v>38596</v>
      </c>
      <c r="O443" s="723">
        <v>2.5558999999999998</v>
      </c>
      <c r="P443" s="28">
        <v>38596</v>
      </c>
      <c r="Q443" s="723">
        <v>2.9358</v>
      </c>
      <c r="R443" s="28">
        <v>38596</v>
      </c>
      <c r="S443" s="723">
        <v>3.1274999999999999</v>
      </c>
      <c r="T443" s="28">
        <v>38596</v>
      </c>
      <c r="U443" s="723">
        <v>3.4121000000000001</v>
      </c>
      <c r="V443" s="41">
        <v>38596</v>
      </c>
      <c r="W443" s="723">
        <v>2.4660000000000002</v>
      </c>
      <c r="X443" s="28">
        <v>38596</v>
      </c>
      <c r="Y443" s="723">
        <v>2.7229999999999999</v>
      </c>
      <c r="Z443" s="28">
        <v>38596</v>
      </c>
      <c r="AA443" s="723">
        <v>3.1139999999999999</v>
      </c>
      <c r="AB443" s="28">
        <v>38596</v>
      </c>
      <c r="AC443" s="723">
        <v>3.3090000000000002</v>
      </c>
      <c r="AD443" s="28">
        <v>38596</v>
      </c>
      <c r="AE443" s="358">
        <v>3.71</v>
      </c>
    </row>
    <row r="444" spans="1:31">
      <c r="A444" s="28">
        <v>38597</v>
      </c>
      <c r="B444" s="28">
        <v>38597</v>
      </c>
      <c r="C444" s="723">
        <v>2.2681</v>
      </c>
      <c r="D444" s="28">
        <v>38597</v>
      </c>
      <c r="E444" s="723">
        <v>2.5579000000000001</v>
      </c>
      <c r="F444" s="28">
        <v>38597</v>
      </c>
      <c r="G444" s="723">
        <v>2.9108000000000001</v>
      </c>
      <c r="H444" s="28">
        <v>38597</v>
      </c>
      <c r="I444" s="723">
        <v>3.1000999999999999</v>
      </c>
      <c r="J444" s="28">
        <v>38597</v>
      </c>
      <c r="K444" s="723">
        <v>3.3868</v>
      </c>
      <c r="L444" s="41">
        <v>38597</v>
      </c>
      <c r="M444" s="723">
        <v>2.2595999999999998</v>
      </c>
      <c r="N444" s="28">
        <v>38597</v>
      </c>
      <c r="O444" s="723">
        <v>2.5505</v>
      </c>
      <c r="P444" s="28">
        <v>38597</v>
      </c>
      <c r="Q444" s="723">
        <v>2.9285999999999999</v>
      </c>
      <c r="R444" s="28">
        <v>38597</v>
      </c>
      <c r="S444" s="723">
        <v>3.1202000000000001</v>
      </c>
      <c r="T444" s="28">
        <v>38597</v>
      </c>
      <c r="U444" s="723">
        <v>3.4081000000000001</v>
      </c>
      <c r="V444" s="41">
        <v>38597</v>
      </c>
      <c r="W444" s="723">
        <v>2.4470000000000001</v>
      </c>
      <c r="X444" s="28">
        <v>38597</v>
      </c>
      <c r="Y444" s="723">
        <v>2.7119999999999997</v>
      </c>
      <c r="Z444" s="28">
        <v>38597</v>
      </c>
      <c r="AA444" s="723">
        <v>3.1030000000000002</v>
      </c>
      <c r="AB444" s="28">
        <v>38597</v>
      </c>
      <c r="AC444" s="723">
        <v>3.2959999999999998</v>
      </c>
      <c r="AD444" s="28">
        <v>38597</v>
      </c>
      <c r="AE444" s="358">
        <v>3.698</v>
      </c>
    </row>
    <row r="445" spans="1:31">
      <c r="A445" s="28">
        <v>38600</v>
      </c>
      <c r="B445" s="28">
        <v>38600</v>
      </c>
      <c r="C445" s="723">
        <v>2.2606000000000002</v>
      </c>
      <c r="D445" s="28">
        <v>38600</v>
      </c>
      <c r="E445" s="723">
        <v>2.5505</v>
      </c>
      <c r="F445" s="28">
        <v>38600</v>
      </c>
      <c r="G445" s="723">
        <v>2.9026999999999998</v>
      </c>
      <c r="H445" s="28">
        <v>38600</v>
      </c>
      <c r="I445" s="723">
        <v>3.0910000000000002</v>
      </c>
      <c r="J445" s="28">
        <v>38600</v>
      </c>
      <c r="K445" s="723">
        <v>3.3759000000000001</v>
      </c>
      <c r="L445" s="41">
        <v>38600</v>
      </c>
      <c r="M445" s="723">
        <v>2.2549999999999999</v>
      </c>
      <c r="N445" s="28">
        <v>38600</v>
      </c>
      <c r="O445" s="723">
        <v>2.5426000000000002</v>
      </c>
      <c r="P445" s="28">
        <v>38600</v>
      </c>
      <c r="Q445" s="723">
        <v>2.9211999999999998</v>
      </c>
      <c r="R445" s="28">
        <v>38600</v>
      </c>
      <c r="S445" s="723">
        <v>3.1124000000000001</v>
      </c>
      <c r="T445" s="28">
        <v>38600</v>
      </c>
      <c r="U445" s="723">
        <v>3.3980999999999999</v>
      </c>
      <c r="V445" s="41">
        <v>38600</v>
      </c>
      <c r="W445" s="723">
        <v>2.4449999999999998</v>
      </c>
      <c r="X445" s="28">
        <v>38600</v>
      </c>
      <c r="Y445" s="723">
        <v>2.7069999999999999</v>
      </c>
      <c r="Z445" s="28">
        <v>38600</v>
      </c>
      <c r="AA445" s="723">
        <v>3.0920000000000001</v>
      </c>
      <c r="AB445" s="28">
        <v>38600</v>
      </c>
      <c r="AC445" s="723">
        <v>3.29</v>
      </c>
      <c r="AD445" s="28">
        <v>38600</v>
      </c>
      <c r="AE445" s="358">
        <v>3.6879999999999997</v>
      </c>
    </row>
    <row r="446" spans="1:31">
      <c r="A446" s="28">
        <v>38601</v>
      </c>
      <c r="B446" s="28">
        <v>38601</v>
      </c>
      <c r="C446" s="723">
        <v>2.2873999999999999</v>
      </c>
      <c r="D446" s="28">
        <v>38601</v>
      </c>
      <c r="E446" s="723">
        <v>2.581</v>
      </c>
      <c r="F446" s="28">
        <v>38601</v>
      </c>
      <c r="G446" s="723">
        <v>2.93</v>
      </c>
      <c r="H446" s="28">
        <v>38601</v>
      </c>
      <c r="I446" s="723">
        <v>3.1219000000000001</v>
      </c>
      <c r="J446" s="28">
        <v>38601</v>
      </c>
      <c r="K446" s="723">
        <v>3.3986000000000001</v>
      </c>
      <c r="L446" s="41">
        <v>38601</v>
      </c>
      <c r="M446" s="723">
        <v>2.2890000000000001</v>
      </c>
      <c r="N446" s="28">
        <v>38601</v>
      </c>
      <c r="O446" s="723">
        <v>2.5747</v>
      </c>
      <c r="P446" s="28">
        <v>38601</v>
      </c>
      <c r="Q446" s="723">
        <v>2.9491000000000001</v>
      </c>
      <c r="R446" s="28">
        <v>38601</v>
      </c>
      <c r="S446" s="723">
        <v>3.1387</v>
      </c>
      <c r="T446" s="28">
        <v>38601</v>
      </c>
      <c r="U446" s="723">
        <v>3.4222000000000001</v>
      </c>
      <c r="V446" s="41">
        <v>38601</v>
      </c>
      <c r="W446" s="723">
        <v>2.4689999999999999</v>
      </c>
      <c r="X446" s="28">
        <v>38601</v>
      </c>
      <c r="Y446" s="723">
        <v>2.7359999999999998</v>
      </c>
      <c r="Z446" s="28">
        <v>38601</v>
      </c>
      <c r="AA446" s="723">
        <v>3.125</v>
      </c>
      <c r="AB446" s="28">
        <v>38601</v>
      </c>
      <c r="AC446" s="723">
        <v>3.3149999999999999</v>
      </c>
      <c r="AD446" s="28">
        <v>38601</v>
      </c>
      <c r="AE446" s="358">
        <v>3.7050000000000001</v>
      </c>
    </row>
    <row r="447" spans="1:31">
      <c r="A447" s="28">
        <v>38602</v>
      </c>
      <c r="B447" s="28">
        <v>38602</v>
      </c>
      <c r="C447" s="723">
        <v>2.2963</v>
      </c>
      <c r="D447" s="28">
        <v>38602</v>
      </c>
      <c r="E447" s="723">
        <v>2.5916000000000001</v>
      </c>
      <c r="F447" s="28">
        <v>38602</v>
      </c>
      <c r="G447" s="723">
        <v>2.9473000000000003</v>
      </c>
      <c r="H447" s="28">
        <v>38602</v>
      </c>
      <c r="I447" s="723">
        <v>3.1404999999999998</v>
      </c>
      <c r="J447" s="28">
        <v>38602</v>
      </c>
      <c r="K447" s="723">
        <v>3.4156</v>
      </c>
      <c r="L447" s="41">
        <v>38602</v>
      </c>
      <c r="M447" s="723">
        <v>2.3007</v>
      </c>
      <c r="N447" s="28">
        <v>38602</v>
      </c>
      <c r="O447" s="723">
        <v>2.585</v>
      </c>
      <c r="P447" s="28">
        <v>38602</v>
      </c>
      <c r="Q447" s="723">
        <v>2.9676999999999998</v>
      </c>
      <c r="R447" s="28">
        <v>38602</v>
      </c>
      <c r="S447" s="723">
        <v>3.1595</v>
      </c>
      <c r="T447" s="28">
        <v>38602</v>
      </c>
      <c r="U447" s="723">
        <v>3.4399000000000002</v>
      </c>
      <c r="V447" s="41">
        <v>38602</v>
      </c>
      <c r="W447" s="723">
        <v>2.4790000000000001</v>
      </c>
      <c r="X447" s="28">
        <v>38602</v>
      </c>
      <c r="Y447" s="723">
        <v>2.7464</v>
      </c>
      <c r="Z447" s="28">
        <v>38602</v>
      </c>
      <c r="AA447" s="723">
        <v>3.141</v>
      </c>
      <c r="AB447" s="28">
        <v>38602</v>
      </c>
      <c r="AC447" s="723">
        <v>3.3326000000000002</v>
      </c>
      <c r="AD447" s="28">
        <v>38602</v>
      </c>
      <c r="AE447" s="358">
        <v>3.7267999999999999</v>
      </c>
    </row>
    <row r="448" spans="1:31">
      <c r="A448" s="28">
        <v>38603</v>
      </c>
      <c r="B448" s="28">
        <v>38603</v>
      </c>
      <c r="C448" s="723">
        <v>2.2843</v>
      </c>
      <c r="D448" s="28">
        <v>38603</v>
      </c>
      <c r="E448" s="723">
        <v>2.5720000000000001</v>
      </c>
      <c r="F448" s="28">
        <v>38603</v>
      </c>
      <c r="G448" s="723">
        <v>2.9209000000000001</v>
      </c>
      <c r="H448" s="28">
        <v>38603</v>
      </c>
      <c r="I448" s="723">
        <v>3.1147999999999998</v>
      </c>
      <c r="J448" s="28">
        <v>38603</v>
      </c>
      <c r="K448" s="723">
        <v>3.3919000000000001</v>
      </c>
      <c r="L448" s="41">
        <v>38603</v>
      </c>
      <c r="M448" s="723">
        <v>2.2890999999999999</v>
      </c>
      <c r="N448" s="28">
        <v>38603</v>
      </c>
      <c r="O448" s="723">
        <v>2.5646</v>
      </c>
      <c r="P448" s="28">
        <v>38603</v>
      </c>
      <c r="Q448" s="723">
        <v>2.9401999999999999</v>
      </c>
      <c r="R448" s="28">
        <v>38603</v>
      </c>
      <c r="S448" s="723">
        <v>3.1293000000000002</v>
      </c>
      <c r="T448" s="28">
        <v>38603</v>
      </c>
      <c r="U448" s="723">
        <v>3.4119999999999999</v>
      </c>
      <c r="V448" s="41">
        <v>38603</v>
      </c>
      <c r="W448" s="723">
        <v>2.4660000000000002</v>
      </c>
      <c r="X448" s="28">
        <v>38603</v>
      </c>
      <c r="Y448" s="723">
        <v>2.7290000000000001</v>
      </c>
      <c r="Z448" s="28">
        <v>38603</v>
      </c>
      <c r="AA448" s="723">
        <v>3.1150000000000002</v>
      </c>
      <c r="AB448" s="28">
        <v>38603</v>
      </c>
      <c r="AC448" s="723">
        <v>3.306</v>
      </c>
      <c r="AD448" s="28">
        <v>38603</v>
      </c>
      <c r="AE448" s="358">
        <v>3.6959999999999997</v>
      </c>
    </row>
    <row r="449" spans="1:31">
      <c r="A449" s="28">
        <v>38604</v>
      </c>
      <c r="B449" s="28">
        <v>38604</v>
      </c>
      <c r="C449" s="723">
        <v>2.2875999999999999</v>
      </c>
      <c r="D449" s="28">
        <v>38604</v>
      </c>
      <c r="E449" s="723">
        <v>2.5651000000000002</v>
      </c>
      <c r="F449" s="28">
        <v>38604</v>
      </c>
      <c r="G449" s="723">
        <v>2.9028</v>
      </c>
      <c r="H449" s="28">
        <v>38604</v>
      </c>
      <c r="I449" s="723">
        <v>3.0949</v>
      </c>
      <c r="J449" s="28">
        <v>38604</v>
      </c>
      <c r="K449" s="723">
        <v>3.3656000000000001</v>
      </c>
      <c r="L449" s="41">
        <v>38604</v>
      </c>
      <c r="M449" s="723">
        <v>2.2942</v>
      </c>
      <c r="N449" s="28">
        <v>38604</v>
      </c>
      <c r="O449" s="723">
        <v>2.5573999999999999</v>
      </c>
      <c r="P449" s="28">
        <v>38604</v>
      </c>
      <c r="Q449" s="723">
        <v>2.9228000000000001</v>
      </c>
      <c r="R449" s="28">
        <v>38604</v>
      </c>
      <c r="S449" s="723">
        <v>3.1091000000000002</v>
      </c>
      <c r="T449" s="28">
        <v>38604</v>
      </c>
      <c r="U449" s="723">
        <v>3.3906000000000001</v>
      </c>
      <c r="V449" s="41">
        <v>38604</v>
      </c>
      <c r="W449" s="723">
        <v>2.4710000000000001</v>
      </c>
      <c r="X449" s="28">
        <v>38604</v>
      </c>
      <c r="Y449" s="723">
        <v>2.72</v>
      </c>
      <c r="Z449" s="28">
        <v>38604</v>
      </c>
      <c r="AA449" s="723">
        <v>3.101</v>
      </c>
      <c r="AB449" s="28">
        <v>38604</v>
      </c>
      <c r="AC449" s="723">
        <v>3.2879999999999998</v>
      </c>
      <c r="AD449" s="28">
        <v>38604</v>
      </c>
      <c r="AE449" s="358">
        <v>3.6779999999999999</v>
      </c>
    </row>
    <row r="450" spans="1:31">
      <c r="A450" s="28">
        <v>38607</v>
      </c>
      <c r="B450" s="28">
        <v>38607</v>
      </c>
      <c r="C450" s="723">
        <v>2.3553000000000002</v>
      </c>
      <c r="D450" s="28">
        <v>38607</v>
      </c>
      <c r="E450" s="723">
        <v>2.6341000000000001</v>
      </c>
      <c r="F450" s="28">
        <v>38607</v>
      </c>
      <c r="G450" s="723">
        <v>2.9855999999999998</v>
      </c>
      <c r="H450" s="28">
        <v>38607</v>
      </c>
      <c r="I450" s="723">
        <v>3.1692</v>
      </c>
      <c r="J450" s="28">
        <v>38607</v>
      </c>
      <c r="K450" s="723">
        <v>3.4434</v>
      </c>
      <c r="L450" s="41">
        <v>38607</v>
      </c>
      <c r="M450" s="723">
        <v>2.3565999999999998</v>
      </c>
      <c r="N450" s="28">
        <v>38607</v>
      </c>
      <c r="O450" s="723">
        <v>2.6259000000000001</v>
      </c>
      <c r="P450" s="28">
        <v>38607</v>
      </c>
      <c r="Q450" s="723">
        <v>2.9976000000000003</v>
      </c>
      <c r="R450" s="28">
        <v>38607</v>
      </c>
      <c r="S450" s="723">
        <v>3.1814</v>
      </c>
      <c r="T450" s="28">
        <v>38607</v>
      </c>
      <c r="U450" s="723">
        <v>3.4697</v>
      </c>
      <c r="V450" s="41">
        <v>38607</v>
      </c>
      <c r="W450" s="723">
        <v>2.5270000000000001</v>
      </c>
      <c r="X450" s="28">
        <v>38607</v>
      </c>
      <c r="Y450" s="723">
        <v>2.78</v>
      </c>
      <c r="Z450" s="28">
        <v>38607</v>
      </c>
      <c r="AA450" s="723">
        <v>3.1619999999999999</v>
      </c>
      <c r="AB450" s="28">
        <v>38607</v>
      </c>
      <c r="AC450" s="723">
        <v>3.35</v>
      </c>
      <c r="AD450" s="28">
        <v>38607</v>
      </c>
      <c r="AE450" s="358">
        <v>3.7490000000000001</v>
      </c>
    </row>
    <row r="451" spans="1:31">
      <c r="A451" s="28">
        <v>38608</v>
      </c>
      <c r="B451" s="28">
        <v>38608</v>
      </c>
      <c r="C451" s="723">
        <v>2.3384999999999998</v>
      </c>
      <c r="D451" s="28">
        <v>38608</v>
      </c>
      <c r="E451" s="723">
        <v>2.6065</v>
      </c>
      <c r="F451" s="28">
        <v>38608</v>
      </c>
      <c r="G451" s="723">
        <v>2.9567000000000001</v>
      </c>
      <c r="H451" s="28">
        <v>38608</v>
      </c>
      <c r="I451" s="723">
        <v>3.1391999999999998</v>
      </c>
      <c r="J451" s="28">
        <v>38608</v>
      </c>
      <c r="K451" s="723">
        <v>3.4214000000000002</v>
      </c>
      <c r="L451" s="41">
        <v>38608</v>
      </c>
      <c r="M451" s="723">
        <v>2.3414999999999999</v>
      </c>
      <c r="N451" s="28">
        <v>38608</v>
      </c>
      <c r="O451" s="723">
        <v>2.6025</v>
      </c>
      <c r="P451" s="28">
        <v>38608</v>
      </c>
      <c r="Q451" s="723">
        <v>2.9691000000000001</v>
      </c>
      <c r="R451" s="28">
        <v>38608</v>
      </c>
      <c r="S451" s="723">
        <v>3.1512000000000002</v>
      </c>
      <c r="T451" s="28">
        <v>38608</v>
      </c>
      <c r="U451" s="723">
        <v>3.4441000000000002</v>
      </c>
      <c r="V451" s="41">
        <v>38608</v>
      </c>
      <c r="W451" s="723">
        <v>2.5110000000000001</v>
      </c>
      <c r="X451" s="28">
        <v>38608</v>
      </c>
      <c r="Y451" s="723">
        <v>2.76</v>
      </c>
      <c r="Z451" s="28">
        <v>38608</v>
      </c>
      <c r="AA451" s="723">
        <v>3.137</v>
      </c>
      <c r="AB451" s="28">
        <v>38608</v>
      </c>
      <c r="AC451" s="723">
        <v>3.3330000000000002</v>
      </c>
      <c r="AD451" s="28">
        <v>38608</v>
      </c>
      <c r="AE451" s="358">
        <v>3.7349999999999999</v>
      </c>
    </row>
    <row r="452" spans="1:31">
      <c r="A452" s="28">
        <v>38609</v>
      </c>
      <c r="B452" s="28">
        <v>38609</v>
      </c>
      <c r="C452" s="723">
        <v>2.3529999999999998</v>
      </c>
      <c r="D452" s="28">
        <v>38609</v>
      </c>
      <c r="E452" s="723">
        <v>2.6109</v>
      </c>
      <c r="F452" s="28">
        <v>38609</v>
      </c>
      <c r="G452" s="723">
        <v>2.9550000000000001</v>
      </c>
      <c r="H452" s="28">
        <v>38609</v>
      </c>
      <c r="I452" s="723">
        <v>3.1334</v>
      </c>
      <c r="J452" s="28">
        <v>38609</v>
      </c>
      <c r="K452" s="723">
        <v>3.4097</v>
      </c>
      <c r="L452" s="41">
        <v>38609</v>
      </c>
      <c r="M452" s="723">
        <v>2.3515000000000001</v>
      </c>
      <c r="N452" s="28">
        <v>38609</v>
      </c>
      <c r="O452" s="723">
        <v>2.6067</v>
      </c>
      <c r="P452" s="28">
        <v>38609</v>
      </c>
      <c r="Q452" s="723">
        <v>2.9685000000000001</v>
      </c>
      <c r="R452" s="28">
        <v>38609</v>
      </c>
      <c r="S452" s="723">
        <v>3.1480000000000001</v>
      </c>
      <c r="T452" s="28">
        <v>38609</v>
      </c>
      <c r="U452" s="723">
        <v>3.4371999999999998</v>
      </c>
      <c r="V452" s="41">
        <v>38609</v>
      </c>
      <c r="W452" s="723">
        <v>2.5207000000000002</v>
      </c>
      <c r="X452" s="28">
        <v>38609</v>
      </c>
      <c r="Y452" s="723">
        <v>2.7643</v>
      </c>
      <c r="Z452" s="28">
        <v>38609</v>
      </c>
      <c r="AA452" s="723">
        <v>3.1366999999999998</v>
      </c>
      <c r="AB452" s="28">
        <v>38609</v>
      </c>
      <c r="AC452" s="723">
        <v>3.3277000000000001</v>
      </c>
      <c r="AD452" s="28">
        <v>38609</v>
      </c>
      <c r="AE452" s="358">
        <v>3.7294999999999998</v>
      </c>
    </row>
    <row r="453" spans="1:31">
      <c r="A453" s="28">
        <v>38610</v>
      </c>
      <c r="B453" s="28">
        <v>38610</v>
      </c>
      <c r="C453" s="723">
        <v>2.3727999999999998</v>
      </c>
      <c r="D453" s="28">
        <v>38610</v>
      </c>
      <c r="E453" s="723">
        <v>2.6347</v>
      </c>
      <c r="F453" s="28">
        <v>38610</v>
      </c>
      <c r="G453" s="723">
        <v>2.9741999999999997</v>
      </c>
      <c r="H453" s="28">
        <v>38610</v>
      </c>
      <c r="I453" s="723">
        <v>3.1518000000000002</v>
      </c>
      <c r="J453" s="28">
        <v>38610</v>
      </c>
      <c r="K453" s="723">
        <v>3.4270999999999998</v>
      </c>
      <c r="L453" s="41">
        <v>38610</v>
      </c>
      <c r="M453" s="723">
        <v>2.3748</v>
      </c>
      <c r="N453" s="28">
        <v>38610</v>
      </c>
      <c r="O453" s="723">
        <v>2.6329000000000002</v>
      </c>
      <c r="P453" s="28">
        <v>38610</v>
      </c>
      <c r="Q453" s="723">
        <v>2.9878999999999998</v>
      </c>
      <c r="R453" s="28">
        <v>38610</v>
      </c>
      <c r="S453" s="723">
        <v>3.1653000000000002</v>
      </c>
      <c r="T453" s="28">
        <v>38610</v>
      </c>
      <c r="U453" s="723">
        <v>3.4531000000000001</v>
      </c>
      <c r="V453" s="41">
        <v>38610</v>
      </c>
      <c r="W453" s="723">
        <v>2.544</v>
      </c>
      <c r="X453" s="28">
        <v>38610</v>
      </c>
      <c r="Y453" s="723">
        <v>2.7960000000000003</v>
      </c>
      <c r="Z453" s="28">
        <v>38610</v>
      </c>
      <c r="AA453" s="723">
        <v>3.1589999999999998</v>
      </c>
      <c r="AB453" s="28">
        <v>38610</v>
      </c>
      <c r="AC453" s="723">
        <v>3.355</v>
      </c>
      <c r="AD453" s="28">
        <v>38610</v>
      </c>
      <c r="AE453" s="358">
        <v>3.7490000000000001</v>
      </c>
    </row>
    <row r="454" spans="1:31">
      <c r="A454" s="28">
        <v>38611</v>
      </c>
      <c r="B454" s="28">
        <v>38611</v>
      </c>
      <c r="C454" s="723">
        <v>2.37</v>
      </c>
      <c r="D454" s="28">
        <v>38611</v>
      </c>
      <c r="E454" s="723">
        <v>2.6320000000000001</v>
      </c>
      <c r="F454" s="28">
        <v>38611</v>
      </c>
      <c r="G454" s="723">
        <v>2.9729999999999999</v>
      </c>
      <c r="H454" s="28">
        <v>38611</v>
      </c>
      <c r="I454" s="723">
        <v>3.1619999999999999</v>
      </c>
      <c r="J454" s="28">
        <v>38611</v>
      </c>
      <c r="K454" s="723">
        <v>3.4249999999999998</v>
      </c>
      <c r="L454" s="41">
        <v>38611</v>
      </c>
      <c r="M454" s="723">
        <v>2.3810000000000002</v>
      </c>
      <c r="N454" s="28">
        <v>38611</v>
      </c>
      <c r="O454" s="723">
        <v>2.6375000000000002</v>
      </c>
      <c r="P454" s="28">
        <v>38611</v>
      </c>
      <c r="Q454" s="723">
        <v>2.9962999999999997</v>
      </c>
      <c r="R454" s="28">
        <v>38611</v>
      </c>
      <c r="S454" s="723">
        <v>3.1720000000000002</v>
      </c>
      <c r="T454" s="28">
        <v>38611</v>
      </c>
      <c r="U454" s="723">
        <v>3.4523999999999999</v>
      </c>
      <c r="V454" s="41">
        <v>38611</v>
      </c>
      <c r="W454" s="723">
        <v>2.552</v>
      </c>
      <c r="X454" s="28">
        <v>38611</v>
      </c>
      <c r="Y454" s="723">
        <v>2.81</v>
      </c>
      <c r="Z454" s="28">
        <v>38611</v>
      </c>
      <c r="AA454" s="723">
        <v>3.1709999999999998</v>
      </c>
      <c r="AB454" s="28">
        <v>38611</v>
      </c>
      <c r="AC454" s="723">
        <v>3.3639999999999999</v>
      </c>
      <c r="AD454" s="28">
        <v>38611</v>
      </c>
      <c r="AE454" s="358">
        <v>3.7549999999999999</v>
      </c>
    </row>
    <row r="455" spans="1:31">
      <c r="A455" s="28">
        <v>38614</v>
      </c>
      <c r="B455" s="28">
        <v>38614</v>
      </c>
      <c r="C455" s="723">
        <v>2.3719999999999999</v>
      </c>
      <c r="D455" s="28">
        <v>38614</v>
      </c>
      <c r="E455" s="723">
        <v>2.6339999999999999</v>
      </c>
      <c r="F455" s="28">
        <v>38614</v>
      </c>
      <c r="G455" s="723">
        <v>2.9740000000000002</v>
      </c>
      <c r="H455" s="28">
        <v>38614</v>
      </c>
      <c r="I455" s="723">
        <v>3.1629999999999998</v>
      </c>
      <c r="J455" s="28">
        <v>38614</v>
      </c>
      <c r="K455" s="723">
        <v>3.4260000000000002</v>
      </c>
      <c r="L455" s="41">
        <v>38614</v>
      </c>
      <c r="M455" s="723">
        <v>2.37</v>
      </c>
      <c r="N455" s="28">
        <v>38614</v>
      </c>
      <c r="O455" s="723">
        <v>2.6273999999999997</v>
      </c>
      <c r="P455" s="28">
        <v>38614</v>
      </c>
      <c r="Q455" s="723">
        <v>2.9851999999999999</v>
      </c>
      <c r="R455" s="28">
        <v>38614</v>
      </c>
      <c r="S455" s="723">
        <v>3.1593999999999998</v>
      </c>
      <c r="T455" s="28">
        <v>38614</v>
      </c>
      <c r="U455" s="723">
        <v>3.4508000000000001</v>
      </c>
      <c r="V455" s="41">
        <v>38614</v>
      </c>
      <c r="W455" s="723">
        <v>2.5390000000000001</v>
      </c>
      <c r="X455" s="28">
        <v>38614</v>
      </c>
      <c r="Y455" s="723">
        <v>2.7829999999999999</v>
      </c>
      <c r="Z455" s="28">
        <v>38614</v>
      </c>
      <c r="AA455" s="723">
        <v>3.1469999999999998</v>
      </c>
      <c r="AB455" s="28">
        <v>38614</v>
      </c>
      <c r="AC455" s="723">
        <v>3.3420000000000001</v>
      </c>
      <c r="AD455" s="28">
        <v>38614</v>
      </c>
      <c r="AE455" s="358">
        <v>3.75</v>
      </c>
    </row>
    <row r="456" spans="1:31">
      <c r="A456" s="28">
        <v>38615</v>
      </c>
      <c r="B456" s="28">
        <v>38615</v>
      </c>
      <c r="C456" s="723">
        <v>2.3609999999999998</v>
      </c>
      <c r="D456" s="28">
        <v>38615</v>
      </c>
      <c r="E456" s="723">
        <v>2.6240000000000001</v>
      </c>
      <c r="F456" s="28">
        <v>38615</v>
      </c>
      <c r="G456" s="723">
        <v>2.9649999999999999</v>
      </c>
      <c r="H456" s="28">
        <v>38615</v>
      </c>
      <c r="I456" s="723">
        <v>3.1259999999999999</v>
      </c>
      <c r="J456" s="28">
        <v>38615</v>
      </c>
      <c r="K456" s="723">
        <v>3.4180000000000001</v>
      </c>
      <c r="L456" s="41">
        <v>38615</v>
      </c>
      <c r="M456" s="723">
        <v>2.3605999999999998</v>
      </c>
      <c r="N456" s="28">
        <v>38615</v>
      </c>
      <c r="O456" s="723">
        <v>2.6166999999999998</v>
      </c>
      <c r="P456" s="28">
        <v>38615</v>
      </c>
      <c r="Q456" s="723">
        <v>2.9701</v>
      </c>
      <c r="R456" s="28">
        <v>38615</v>
      </c>
      <c r="S456" s="723">
        <v>3.1432000000000002</v>
      </c>
      <c r="T456" s="28">
        <v>38615</v>
      </c>
      <c r="U456" s="723">
        <v>3.4258999999999999</v>
      </c>
      <c r="V456" s="41">
        <v>38615</v>
      </c>
      <c r="W456" s="723">
        <v>2.5305</v>
      </c>
      <c r="X456" s="28">
        <v>38615</v>
      </c>
      <c r="Y456" s="723">
        <v>2.7721</v>
      </c>
      <c r="Z456" s="28">
        <v>38615</v>
      </c>
      <c r="AA456" s="723">
        <v>3.1324999999999998</v>
      </c>
      <c r="AB456" s="28">
        <v>38615</v>
      </c>
      <c r="AC456" s="723">
        <v>3.3239999999999998</v>
      </c>
      <c r="AD456" s="28">
        <v>38615</v>
      </c>
      <c r="AE456" s="358">
        <v>3.7288000000000001</v>
      </c>
    </row>
    <row r="457" spans="1:31">
      <c r="A457" s="28">
        <v>38616</v>
      </c>
      <c r="B457" s="28">
        <v>38616</v>
      </c>
      <c r="C457" s="723">
        <v>2.3203</v>
      </c>
      <c r="D457" s="28">
        <v>38616</v>
      </c>
      <c r="E457" s="723">
        <v>2.5750000000000002</v>
      </c>
      <c r="F457" s="28">
        <v>38616</v>
      </c>
      <c r="G457" s="723">
        <v>2.9062999999999999</v>
      </c>
      <c r="H457" s="28">
        <v>38616</v>
      </c>
      <c r="I457" s="723">
        <v>3.0663999999999998</v>
      </c>
      <c r="J457" s="28">
        <v>38616</v>
      </c>
      <c r="K457" s="723">
        <v>3.3557000000000001</v>
      </c>
      <c r="L457" s="41">
        <v>38616</v>
      </c>
      <c r="M457" s="723">
        <v>2.3201000000000001</v>
      </c>
      <c r="N457" s="28">
        <v>38616</v>
      </c>
      <c r="O457" s="723">
        <v>2.5670999999999999</v>
      </c>
      <c r="P457" s="28">
        <v>38616</v>
      </c>
      <c r="Q457" s="723">
        <v>2.911</v>
      </c>
      <c r="R457" s="28">
        <v>38616</v>
      </c>
      <c r="S457" s="723">
        <v>3.0819000000000001</v>
      </c>
      <c r="T457" s="28">
        <v>38616</v>
      </c>
      <c r="U457" s="723">
        <v>3.3597999999999999</v>
      </c>
      <c r="V457" s="41">
        <v>38616</v>
      </c>
      <c r="W457" s="723">
        <v>2.496</v>
      </c>
      <c r="X457" s="28">
        <v>38616</v>
      </c>
      <c r="Y457" s="723">
        <v>2.7279999999999998</v>
      </c>
      <c r="Z457" s="28">
        <v>38616</v>
      </c>
      <c r="AA457" s="723">
        <v>3.0859999999999999</v>
      </c>
      <c r="AB457" s="28">
        <v>38616</v>
      </c>
      <c r="AC457" s="723">
        <v>3.2810000000000001</v>
      </c>
      <c r="AD457" s="28">
        <v>38616</v>
      </c>
      <c r="AE457" s="358">
        <v>3.6749999999999998</v>
      </c>
    </row>
    <row r="458" spans="1:31">
      <c r="A458" s="28">
        <v>38617</v>
      </c>
      <c r="B458" s="28">
        <v>38617</v>
      </c>
      <c r="C458" s="723">
        <v>2.3204000000000002</v>
      </c>
      <c r="D458" s="28">
        <v>38617</v>
      </c>
      <c r="E458" s="723">
        <v>2.5752000000000002</v>
      </c>
      <c r="F458" s="28">
        <v>38617</v>
      </c>
      <c r="G458" s="723">
        <v>2.9070999999999998</v>
      </c>
      <c r="H458" s="28">
        <v>38617</v>
      </c>
      <c r="I458" s="723">
        <v>3.0720000000000001</v>
      </c>
      <c r="J458" s="28">
        <v>38617</v>
      </c>
      <c r="K458" s="723">
        <v>3.3565999999999998</v>
      </c>
      <c r="L458" s="41">
        <v>38617</v>
      </c>
      <c r="M458" s="723">
        <v>2.3193000000000001</v>
      </c>
      <c r="N458" s="28">
        <v>38617</v>
      </c>
      <c r="O458" s="723">
        <v>2.5655000000000001</v>
      </c>
      <c r="P458" s="28">
        <v>38617</v>
      </c>
      <c r="Q458" s="723">
        <v>2.9108000000000001</v>
      </c>
      <c r="R458" s="28">
        <v>38617</v>
      </c>
      <c r="S458" s="723">
        <v>3.0821999999999998</v>
      </c>
      <c r="T458" s="28">
        <v>38617</v>
      </c>
      <c r="U458" s="723">
        <v>3.3595000000000002</v>
      </c>
      <c r="V458" s="41">
        <v>38617</v>
      </c>
      <c r="W458" s="723">
        <v>2.4969999999999999</v>
      </c>
      <c r="X458" s="28">
        <v>38617</v>
      </c>
      <c r="Y458" s="723">
        <v>2.7349999999999999</v>
      </c>
      <c r="Z458" s="28">
        <v>38617</v>
      </c>
      <c r="AA458" s="723">
        <v>3.09</v>
      </c>
      <c r="AB458" s="28">
        <v>38617</v>
      </c>
      <c r="AC458" s="723">
        <v>3.286</v>
      </c>
      <c r="AD458" s="28">
        <v>38617</v>
      </c>
      <c r="AE458" s="358">
        <v>3.6779999999999999</v>
      </c>
    </row>
    <row r="459" spans="1:31">
      <c r="A459" s="28">
        <v>38618</v>
      </c>
      <c r="B459" s="28">
        <v>38618</v>
      </c>
      <c r="C459" s="723">
        <v>2.367</v>
      </c>
      <c r="D459" s="28">
        <v>38618</v>
      </c>
      <c r="E459" s="723">
        <v>2.6179999999999999</v>
      </c>
      <c r="F459" s="28">
        <v>38618</v>
      </c>
      <c r="G459" s="723">
        <v>2.93</v>
      </c>
      <c r="H459" s="28">
        <v>38618</v>
      </c>
      <c r="I459" s="723">
        <v>3.1040000000000001</v>
      </c>
      <c r="J459" s="28">
        <v>38618</v>
      </c>
      <c r="K459" s="723">
        <v>3.371</v>
      </c>
      <c r="L459" s="41">
        <v>38618</v>
      </c>
      <c r="M459" s="723">
        <v>2.3738999999999999</v>
      </c>
      <c r="N459" s="28">
        <v>38618</v>
      </c>
      <c r="O459" s="723">
        <v>2.6185999999999998</v>
      </c>
      <c r="P459" s="28">
        <v>38618</v>
      </c>
      <c r="Q459" s="723">
        <v>2.9491000000000001</v>
      </c>
      <c r="R459" s="28">
        <v>38618</v>
      </c>
      <c r="S459" s="723">
        <v>3.117</v>
      </c>
      <c r="T459" s="28">
        <v>38618</v>
      </c>
      <c r="U459" s="723">
        <v>3.3944000000000001</v>
      </c>
      <c r="V459" s="41">
        <v>38618</v>
      </c>
      <c r="W459" s="723">
        <v>2.548</v>
      </c>
      <c r="X459" s="28">
        <v>38618</v>
      </c>
      <c r="Y459" s="723">
        <v>2.7839999999999998</v>
      </c>
      <c r="Z459" s="28">
        <v>38618</v>
      </c>
      <c r="AA459" s="723">
        <v>3.1240000000000001</v>
      </c>
      <c r="AB459" s="28">
        <v>38618</v>
      </c>
      <c r="AC459" s="723">
        <v>3.3170000000000002</v>
      </c>
      <c r="AD459" s="28">
        <v>38618</v>
      </c>
      <c r="AE459" s="358">
        <v>3.7010000000000001</v>
      </c>
    </row>
    <row r="460" spans="1:31">
      <c r="A460" s="28">
        <v>38621</v>
      </c>
      <c r="B460" s="28">
        <v>38621</v>
      </c>
      <c r="C460" s="723">
        <v>2.4252000000000002</v>
      </c>
      <c r="D460" s="28">
        <v>38621</v>
      </c>
      <c r="E460" s="723">
        <v>2.6842000000000001</v>
      </c>
      <c r="F460" s="28">
        <v>38621</v>
      </c>
      <c r="G460" s="723">
        <v>2.9946000000000002</v>
      </c>
      <c r="H460" s="28">
        <v>38621</v>
      </c>
      <c r="I460" s="723">
        <v>3.1737000000000002</v>
      </c>
      <c r="J460" s="28">
        <v>38621</v>
      </c>
      <c r="K460" s="723">
        <v>3.4379</v>
      </c>
      <c r="L460" s="41">
        <v>38621</v>
      </c>
      <c r="M460" s="723">
        <v>2.4247999999999998</v>
      </c>
      <c r="N460" s="28">
        <v>38621</v>
      </c>
      <c r="O460" s="723">
        <v>2.6795999999999998</v>
      </c>
      <c r="P460" s="28">
        <v>38621</v>
      </c>
      <c r="Q460" s="723">
        <v>3.0131000000000001</v>
      </c>
      <c r="R460" s="28">
        <v>38621</v>
      </c>
      <c r="S460" s="723">
        <v>3.1802000000000001</v>
      </c>
      <c r="T460" s="28">
        <v>38621</v>
      </c>
      <c r="U460" s="723">
        <v>3.4594</v>
      </c>
      <c r="V460" s="41">
        <v>38621</v>
      </c>
      <c r="W460" s="723">
        <v>2.597</v>
      </c>
      <c r="X460" s="28">
        <v>38621</v>
      </c>
      <c r="Y460" s="723">
        <v>2.843</v>
      </c>
      <c r="Z460" s="28">
        <v>38621</v>
      </c>
      <c r="AA460" s="723">
        <v>3.181</v>
      </c>
      <c r="AB460" s="28">
        <v>38621</v>
      </c>
      <c r="AC460" s="723">
        <v>3.3740000000000001</v>
      </c>
      <c r="AD460" s="28">
        <v>38621</v>
      </c>
      <c r="AE460" s="358">
        <v>3.762</v>
      </c>
    </row>
    <row r="461" spans="1:31">
      <c r="A461" s="28">
        <v>38622</v>
      </c>
      <c r="B461" s="28">
        <v>38622</v>
      </c>
      <c r="C461" s="723">
        <v>2.4394</v>
      </c>
      <c r="D461" s="28">
        <v>38622</v>
      </c>
      <c r="E461" s="723">
        <v>2.6960999999999999</v>
      </c>
      <c r="F461" s="28">
        <v>38622</v>
      </c>
      <c r="G461" s="723">
        <v>3.0070000000000001</v>
      </c>
      <c r="H461" s="28">
        <v>38622</v>
      </c>
      <c r="I461" s="723">
        <v>3.1793</v>
      </c>
      <c r="J461" s="28">
        <v>38622</v>
      </c>
      <c r="K461" s="723">
        <v>3.4424999999999999</v>
      </c>
      <c r="L461" s="41">
        <v>38622</v>
      </c>
      <c r="M461" s="723">
        <v>2.4401999999999999</v>
      </c>
      <c r="N461" s="28">
        <v>38622</v>
      </c>
      <c r="O461" s="723">
        <v>2.6917999999999997</v>
      </c>
      <c r="P461" s="28">
        <v>38622</v>
      </c>
      <c r="Q461" s="723">
        <v>3.0224000000000002</v>
      </c>
      <c r="R461" s="28">
        <v>38622</v>
      </c>
      <c r="S461" s="723">
        <v>3.1850000000000001</v>
      </c>
      <c r="T461" s="28">
        <v>38622</v>
      </c>
      <c r="U461" s="723">
        <v>3.4630000000000001</v>
      </c>
      <c r="V461" s="41">
        <v>38622</v>
      </c>
      <c r="W461" s="723">
        <v>2.613</v>
      </c>
      <c r="X461" s="28">
        <v>38622</v>
      </c>
      <c r="Y461" s="723">
        <v>2.8580000000000001</v>
      </c>
      <c r="Z461" s="28">
        <v>38622</v>
      </c>
      <c r="AA461" s="723">
        <v>3.1859999999999999</v>
      </c>
      <c r="AB461" s="28">
        <v>38622</v>
      </c>
      <c r="AC461" s="723">
        <v>3.3780000000000001</v>
      </c>
      <c r="AD461" s="28">
        <v>38622</v>
      </c>
      <c r="AE461" s="358">
        <v>3.76</v>
      </c>
    </row>
    <row r="462" spans="1:31">
      <c r="A462" s="28">
        <v>38623</v>
      </c>
      <c r="B462" s="28">
        <v>38623</v>
      </c>
      <c r="C462" s="723">
        <v>2.4609999999999999</v>
      </c>
      <c r="D462" s="28">
        <v>38623</v>
      </c>
      <c r="E462" s="723">
        <v>2.714</v>
      </c>
      <c r="F462" s="28">
        <v>38623</v>
      </c>
      <c r="G462" s="723">
        <v>3.01</v>
      </c>
      <c r="H462" s="28">
        <v>38623</v>
      </c>
      <c r="I462" s="723">
        <v>3.1789999999999998</v>
      </c>
      <c r="J462" s="28">
        <v>38623</v>
      </c>
      <c r="K462" s="723">
        <v>3.43</v>
      </c>
      <c r="L462" s="41">
        <v>38623</v>
      </c>
      <c r="M462" s="723">
        <v>2.4605000000000001</v>
      </c>
      <c r="N462" s="28">
        <v>38623</v>
      </c>
      <c r="O462" s="723">
        <v>2.7071000000000001</v>
      </c>
      <c r="P462" s="28">
        <v>38623</v>
      </c>
      <c r="Q462" s="723">
        <v>3.0232000000000001</v>
      </c>
      <c r="R462" s="28">
        <v>38623</v>
      </c>
      <c r="S462" s="723">
        <v>3.1852</v>
      </c>
      <c r="T462" s="28">
        <v>38623</v>
      </c>
      <c r="U462" s="723">
        <v>3.4548999999999999</v>
      </c>
      <c r="V462" s="41">
        <v>38623</v>
      </c>
      <c r="W462" s="723">
        <v>2.63</v>
      </c>
      <c r="X462" s="28">
        <v>38623</v>
      </c>
      <c r="Y462" s="723">
        <v>2.8689999999999998</v>
      </c>
      <c r="Z462" s="28">
        <v>38623</v>
      </c>
      <c r="AA462" s="723">
        <v>3.19</v>
      </c>
      <c r="AB462" s="28">
        <v>38623</v>
      </c>
      <c r="AC462" s="723">
        <v>3.38</v>
      </c>
      <c r="AD462" s="28">
        <v>38623</v>
      </c>
      <c r="AE462" s="358">
        <v>3.7560000000000002</v>
      </c>
    </row>
    <row r="463" spans="1:31">
      <c r="A463" s="28">
        <v>38624</v>
      </c>
      <c r="B463" s="28">
        <v>38624</v>
      </c>
      <c r="C463" s="723">
        <v>2.4958999999999998</v>
      </c>
      <c r="D463" s="28">
        <v>38624</v>
      </c>
      <c r="E463" s="723">
        <v>2.7494000000000001</v>
      </c>
      <c r="F463" s="28">
        <v>38624</v>
      </c>
      <c r="G463" s="723">
        <v>3.0345</v>
      </c>
      <c r="H463" s="28">
        <v>38624</v>
      </c>
      <c r="I463" s="723">
        <v>3.1974</v>
      </c>
      <c r="J463" s="28">
        <v>38624</v>
      </c>
      <c r="K463" s="723">
        <v>3.4393000000000002</v>
      </c>
      <c r="L463" s="41">
        <v>38624</v>
      </c>
      <c r="M463" s="723">
        <v>2.5049000000000001</v>
      </c>
      <c r="N463" s="28">
        <v>38624</v>
      </c>
      <c r="O463" s="723">
        <v>2.7513999999999998</v>
      </c>
      <c r="P463" s="28">
        <v>38624</v>
      </c>
      <c r="Q463" s="723">
        <v>3.0564</v>
      </c>
      <c r="R463" s="28">
        <v>38624</v>
      </c>
      <c r="S463" s="723">
        <v>3.2103000000000002</v>
      </c>
      <c r="T463" s="28">
        <v>38624</v>
      </c>
      <c r="U463" s="723">
        <v>3.4712999999999998</v>
      </c>
      <c r="V463" s="41">
        <v>38624</v>
      </c>
      <c r="W463" s="723">
        <v>2.6760000000000002</v>
      </c>
      <c r="X463" s="28">
        <v>38624</v>
      </c>
      <c r="Y463" s="723">
        <v>2.91</v>
      </c>
      <c r="Z463" s="28">
        <v>38624</v>
      </c>
      <c r="AA463" s="723">
        <v>3.2189999999999999</v>
      </c>
      <c r="AB463" s="28">
        <v>38624</v>
      </c>
      <c r="AC463" s="723">
        <v>3.403</v>
      </c>
      <c r="AD463" s="28">
        <v>38624</v>
      </c>
      <c r="AE463" s="358">
        <v>3.7730000000000001</v>
      </c>
    </row>
    <row r="464" spans="1:31">
      <c r="A464" s="28">
        <v>38625</v>
      </c>
      <c r="B464" s="28">
        <v>38625</v>
      </c>
      <c r="C464" s="723">
        <v>2.4975000000000001</v>
      </c>
      <c r="D464" s="28">
        <v>38625</v>
      </c>
      <c r="E464" s="723">
        <v>2.7479</v>
      </c>
      <c r="F464" s="28">
        <v>38625</v>
      </c>
      <c r="G464" s="723">
        <v>3.0285000000000002</v>
      </c>
      <c r="H464" s="28">
        <v>38625</v>
      </c>
      <c r="I464" s="723">
        <v>3.1918000000000002</v>
      </c>
      <c r="J464" s="28">
        <v>38625</v>
      </c>
      <c r="K464" s="723">
        <v>3.4297</v>
      </c>
      <c r="L464" s="41">
        <v>38625</v>
      </c>
      <c r="M464" s="723">
        <v>2.5074000000000001</v>
      </c>
      <c r="N464" s="28">
        <v>38625</v>
      </c>
      <c r="O464" s="723">
        <v>2.7443</v>
      </c>
      <c r="P464" s="28">
        <v>38625</v>
      </c>
      <c r="Q464" s="723">
        <v>3.0474000000000001</v>
      </c>
      <c r="R464" s="28">
        <v>38625</v>
      </c>
      <c r="S464" s="723">
        <v>3.2006000000000001</v>
      </c>
      <c r="T464" s="28">
        <v>38625</v>
      </c>
      <c r="U464" s="723">
        <v>3.4647999999999999</v>
      </c>
      <c r="V464" s="41">
        <v>38625</v>
      </c>
      <c r="W464" s="723">
        <v>2.68</v>
      </c>
      <c r="X464" s="28">
        <v>38625</v>
      </c>
      <c r="Y464" s="723">
        <v>2.9089999999999998</v>
      </c>
      <c r="Z464" s="28">
        <v>38625</v>
      </c>
      <c r="AA464" s="723">
        <v>3.2170000000000001</v>
      </c>
      <c r="AB464" s="28">
        <v>38625</v>
      </c>
      <c r="AC464" s="723">
        <v>3.399</v>
      </c>
      <c r="AD464" s="28">
        <v>38625</v>
      </c>
      <c r="AE464" s="358">
        <v>3.7669999999999999</v>
      </c>
    </row>
    <row r="465" spans="1:31">
      <c r="A465" s="28">
        <v>38628</v>
      </c>
      <c r="B465" s="28">
        <v>38628</v>
      </c>
      <c r="C465" s="723">
        <v>2.5293999999999999</v>
      </c>
      <c r="D465" s="28">
        <v>38628</v>
      </c>
      <c r="E465" s="723">
        <v>2.7835000000000001</v>
      </c>
      <c r="F465" s="28">
        <v>38628</v>
      </c>
      <c r="G465" s="723">
        <v>3.0724999999999998</v>
      </c>
      <c r="H465" s="28">
        <v>38628</v>
      </c>
      <c r="I465" s="723">
        <v>3.2418</v>
      </c>
      <c r="J465" s="28">
        <v>38628</v>
      </c>
      <c r="K465" s="723">
        <v>3.4771999999999998</v>
      </c>
      <c r="L465" s="41">
        <v>38628</v>
      </c>
      <c r="M465" s="723">
        <v>2.5381</v>
      </c>
      <c r="N465" s="28">
        <v>38628</v>
      </c>
      <c r="O465" s="723">
        <v>2.7801</v>
      </c>
      <c r="P465" s="28">
        <v>38628</v>
      </c>
      <c r="Q465" s="723">
        <v>3.0905999999999998</v>
      </c>
      <c r="R465" s="28">
        <v>38628</v>
      </c>
      <c r="S465" s="723">
        <v>3.2444000000000002</v>
      </c>
      <c r="T465" s="28">
        <v>38628</v>
      </c>
      <c r="U465" s="723">
        <v>3.5045999999999999</v>
      </c>
      <c r="V465" s="41">
        <v>38628</v>
      </c>
      <c r="W465" s="723">
        <v>2.6970000000000001</v>
      </c>
      <c r="X465" s="28">
        <v>38628</v>
      </c>
      <c r="Y465" s="723">
        <v>2.9350000000000001</v>
      </c>
      <c r="Z465" s="28">
        <v>38628</v>
      </c>
      <c r="AA465" s="723">
        <v>3.2490000000000001</v>
      </c>
      <c r="AB465" s="28">
        <v>38628</v>
      </c>
      <c r="AC465" s="723">
        <v>3.4340000000000002</v>
      </c>
      <c r="AD465" s="28">
        <v>38628</v>
      </c>
      <c r="AE465" s="358">
        <v>3.7970000000000002</v>
      </c>
    </row>
    <row r="466" spans="1:31">
      <c r="A466" s="28">
        <v>38629</v>
      </c>
      <c r="B466" s="28">
        <v>38629</v>
      </c>
      <c r="C466" s="723">
        <v>2.5247000000000002</v>
      </c>
      <c r="D466" s="28">
        <v>38629</v>
      </c>
      <c r="E466" s="723">
        <v>2.7786999999999997</v>
      </c>
      <c r="F466" s="28">
        <v>38629</v>
      </c>
      <c r="G466" s="723">
        <v>3.0642</v>
      </c>
      <c r="H466" s="28">
        <v>38629</v>
      </c>
      <c r="I466" s="723">
        <v>3.2332000000000001</v>
      </c>
      <c r="J466" s="28">
        <v>38629</v>
      </c>
      <c r="K466" s="723">
        <v>3.4664999999999999</v>
      </c>
      <c r="L466" s="41">
        <v>38629</v>
      </c>
      <c r="M466" s="723">
        <v>2.5348999999999999</v>
      </c>
      <c r="N466" s="28">
        <v>38629</v>
      </c>
      <c r="O466" s="723">
        <v>2.7753000000000001</v>
      </c>
      <c r="P466" s="28">
        <v>38629</v>
      </c>
      <c r="Q466" s="723">
        <v>3.0813000000000001</v>
      </c>
      <c r="R466" s="28">
        <v>38629</v>
      </c>
      <c r="S466" s="723">
        <v>3.2330000000000001</v>
      </c>
      <c r="T466" s="28">
        <v>38629</v>
      </c>
      <c r="U466" s="723">
        <v>3.4931000000000001</v>
      </c>
      <c r="V466" s="41">
        <v>38629</v>
      </c>
      <c r="W466" s="723">
        <v>2.7010000000000001</v>
      </c>
      <c r="X466" s="28">
        <v>38629</v>
      </c>
      <c r="Y466" s="723">
        <v>2.9379999999999997</v>
      </c>
      <c r="Z466" s="28">
        <v>38629</v>
      </c>
      <c r="AA466" s="723">
        <v>3.246</v>
      </c>
      <c r="AB466" s="28">
        <v>38629</v>
      </c>
      <c r="AC466" s="723">
        <v>3.43</v>
      </c>
      <c r="AD466" s="28">
        <v>38629</v>
      </c>
      <c r="AE466" s="358">
        <v>3.794</v>
      </c>
    </row>
    <row r="467" spans="1:31">
      <c r="A467" s="28">
        <v>38630</v>
      </c>
      <c r="B467" s="28">
        <v>38630</v>
      </c>
      <c r="C467" s="723">
        <v>2.5156000000000001</v>
      </c>
      <c r="D467" s="28">
        <v>38630</v>
      </c>
      <c r="E467" s="723">
        <v>2.7690000000000001</v>
      </c>
      <c r="F467" s="28">
        <v>38630</v>
      </c>
      <c r="G467" s="723">
        <v>3.0537999999999998</v>
      </c>
      <c r="H467" s="28">
        <v>38630</v>
      </c>
      <c r="I467" s="723">
        <v>3.2223000000000002</v>
      </c>
      <c r="J467" s="28">
        <v>38630</v>
      </c>
      <c r="K467" s="723">
        <v>3.4534000000000002</v>
      </c>
      <c r="L467" s="41">
        <v>38630</v>
      </c>
      <c r="M467" s="723">
        <v>2.5258000000000003</v>
      </c>
      <c r="N467" s="28">
        <v>38630</v>
      </c>
      <c r="O467" s="723">
        <v>2.7656000000000001</v>
      </c>
      <c r="P467" s="28">
        <v>38630</v>
      </c>
      <c r="Q467" s="723">
        <v>3.0686</v>
      </c>
      <c r="R467" s="28">
        <v>38630</v>
      </c>
      <c r="S467" s="723">
        <v>3.2210999999999999</v>
      </c>
      <c r="T467" s="28">
        <v>38630</v>
      </c>
      <c r="U467" s="723">
        <v>3.4750999999999999</v>
      </c>
      <c r="V467" s="41">
        <v>38630</v>
      </c>
      <c r="W467" s="723">
        <v>2.694</v>
      </c>
      <c r="X467" s="28">
        <v>38630</v>
      </c>
      <c r="Y467" s="723">
        <v>2.9329999999999998</v>
      </c>
      <c r="Z467" s="28">
        <v>38630</v>
      </c>
      <c r="AA467" s="723">
        <v>3.2429999999999999</v>
      </c>
      <c r="AB467" s="28">
        <v>38630</v>
      </c>
      <c r="AC467" s="723">
        <v>3.4359999999999999</v>
      </c>
      <c r="AD467" s="28">
        <v>38630</v>
      </c>
      <c r="AE467" s="358">
        <v>3.7960000000000003</v>
      </c>
    </row>
    <row r="468" spans="1:31">
      <c r="A468" s="28">
        <v>38631</v>
      </c>
      <c r="B468" s="28">
        <v>38631</v>
      </c>
      <c r="C468" s="723">
        <v>2.5560999999999998</v>
      </c>
      <c r="D468" s="28">
        <v>38631</v>
      </c>
      <c r="E468" s="723">
        <v>2.7900999999999998</v>
      </c>
      <c r="F468" s="28">
        <v>38631</v>
      </c>
      <c r="G468" s="723">
        <v>3.0731000000000002</v>
      </c>
      <c r="H468" s="28">
        <v>38631</v>
      </c>
      <c r="I468" s="723">
        <v>3.2290999999999999</v>
      </c>
      <c r="J468" s="28">
        <v>38631</v>
      </c>
      <c r="K468" s="723">
        <v>3.4721000000000002</v>
      </c>
      <c r="L468" s="41">
        <v>38631</v>
      </c>
      <c r="M468" s="723">
        <v>2.5594999999999999</v>
      </c>
      <c r="N468" s="28">
        <v>38631</v>
      </c>
      <c r="O468" s="723">
        <v>2.7827999999999999</v>
      </c>
      <c r="P468" s="28">
        <v>38631</v>
      </c>
      <c r="Q468" s="723">
        <v>3.0823</v>
      </c>
      <c r="R468" s="28">
        <v>38631</v>
      </c>
      <c r="S468" s="723">
        <v>3.2271999999999998</v>
      </c>
      <c r="T468" s="28">
        <v>38631</v>
      </c>
      <c r="U468" s="723">
        <v>3.4811000000000001</v>
      </c>
      <c r="V468" s="41">
        <v>38631</v>
      </c>
      <c r="W468" s="723">
        <v>2.7370000000000001</v>
      </c>
      <c r="X468" s="28">
        <v>38631</v>
      </c>
      <c r="Y468" s="723">
        <v>2.9529999999999998</v>
      </c>
      <c r="Z468" s="28">
        <v>38631</v>
      </c>
      <c r="AA468" s="723">
        <v>3.2560000000000002</v>
      </c>
      <c r="AB468" s="28">
        <v>38631</v>
      </c>
      <c r="AC468" s="723">
        <v>3.4420000000000002</v>
      </c>
      <c r="AD468" s="28">
        <v>38631</v>
      </c>
      <c r="AE468" s="358">
        <v>3.8079999999999998</v>
      </c>
    </row>
    <row r="469" spans="1:31">
      <c r="A469" s="28">
        <v>38632</v>
      </c>
      <c r="B469" s="28">
        <v>38632</v>
      </c>
      <c r="C469" s="723">
        <v>2.5709999999999997</v>
      </c>
      <c r="D469" s="28">
        <v>38632</v>
      </c>
      <c r="E469" s="723">
        <v>2.794</v>
      </c>
      <c r="F469" s="28">
        <v>38632</v>
      </c>
      <c r="G469" s="723">
        <v>3.0649999999999999</v>
      </c>
      <c r="H469" s="28">
        <v>38632</v>
      </c>
      <c r="I469" s="723">
        <v>3.2160000000000002</v>
      </c>
      <c r="J469" s="28">
        <v>38632</v>
      </c>
      <c r="K469" s="723">
        <v>3.456</v>
      </c>
      <c r="L469" s="41">
        <v>38632</v>
      </c>
      <c r="M469" s="723">
        <v>2.5747999999999998</v>
      </c>
      <c r="N469" s="28">
        <v>38632</v>
      </c>
      <c r="O469" s="723">
        <v>2.7880000000000003</v>
      </c>
      <c r="P469" s="28">
        <v>38632</v>
      </c>
      <c r="Q469" s="723">
        <v>3.077</v>
      </c>
      <c r="R469" s="28">
        <v>38632</v>
      </c>
      <c r="S469" s="723">
        <v>3.2202000000000002</v>
      </c>
      <c r="T469" s="28">
        <v>38632</v>
      </c>
      <c r="U469" s="723">
        <v>3.4685999999999999</v>
      </c>
      <c r="V469" s="41">
        <v>38632</v>
      </c>
      <c r="W469" s="723">
        <v>2.7410000000000001</v>
      </c>
      <c r="X469" s="28">
        <v>38632</v>
      </c>
      <c r="Y469" s="723">
        <v>2.952</v>
      </c>
      <c r="Z469" s="28">
        <v>38632</v>
      </c>
      <c r="AA469" s="723">
        <v>3.2509999999999999</v>
      </c>
      <c r="AB469" s="28">
        <v>38632</v>
      </c>
      <c r="AC469" s="723">
        <v>3.4359999999999999</v>
      </c>
      <c r="AD469" s="28">
        <v>38632</v>
      </c>
      <c r="AE469" s="358">
        <v>3.798</v>
      </c>
    </row>
    <row r="470" spans="1:31">
      <c r="A470" s="28">
        <v>38635</v>
      </c>
      <c r="B470" s="28">
        <v>38635</v>
      </c>
      <c r="C470" s="723">
        <v>2.5636999999999999</v>
      </c>
      <c r="D470" s="28">
        <v>38635</v>
      </c>
      <c r="E470" s="723">
        <v>2.7848999999999999</v>
      </c>
      <c r="F470" s="28">
        <v>38635</v>
      </c>
      <c r="G470" s="723">
        <v>3.0518999999999998</v>
      </c>
      <c r="H470" s="28">
        <v>38635</v>
      </c>
      <c r="I470" s="723">
        <v>3.2006000000000001</v>
      </c>
      <c r="J470" s="28">
        <v>38635</v>
      </c>
      <c r="K470" s="723">
        <v>3.4401000000000002</v>
      </c>
      <c r="L470" s="41">
        <v>38635</v>
      </c>
      <c r="M470" s="723">
        <v>2.5651999999999999</v>
      </c>
      <c r="N470" s="28">
        <v>38635</v>
      </c>
      <c r="O470" s="723">
        <v>2.7786999999999997</v>
      </c>
      <c r="P470" s="28">
        <v>38635</v>
      </c>
      <c r="Q470" s="723">
        <v>3.0617000000000001</v>
      </c>
      <c r="R470" s="28">
        <v>38635</v>
      </c>
      <c r="S470" s="723">
        <v>3.2023999999999999</v>
      </c>
      <c r="T470" s="28">
        <v>38635</v>
      </c>
      <c r="U470" s="723">
        <v>3.4508000000000001</v>
      </c>
      <c r="V470" s="41">
        <v>38635</v>
      </c>
      <c r="W470" s="723">
        <v>2.7359999999999998</v>
      </c>
      <c r="X470" s="28">
        <v>38635</v>
      </c>
      <c r="Y470" s="723">
        <v>2.9550000000000001</v>
      </c>
      <c r="Z470" s="28">
        <v>38635</v>
      </c>
      <c r="AA470" s="723">
        <v>3.2439999999999998</v>
      </c>
      <c r="AB470" s="28">
        <v>38635</v>
      </c>
      <c r="AC470" s="723">
        <v>3.4319999999999999</v>
      </c>
      <c r="AD470" s="28">
        <v>38635</v>
      </c>
      <c r="AE470" s="358">
        <v>3.7839999999999998</v>
      </c>
    </row>
    <row r="471" spans="1:31">
      <c r="A471" s="28">
        <v>38636</v>
      </c>
      <c r="B471" s="28">
        <v>38636</v>
      </c>
      <c r="C471" s="723">
        <v>2.5811000000000002</v>
      </c>
      <c r="D471" s="28">
        <v>38636</v>
      </c>
      <c r="E471" s="723">
        <v>2.8098999999999998</v>
      </c>
      <c r="F471" s="28">
        <v>38636</v>
      </c>
      <c r="G471" s="723">
        <v>3.077</v>
      </c>
      <c r="H471" s="28">
        <v>38636</v>
      </c>
      <c r="I471" s="723">
        <v>3.2342</v>
      </c>
      <c r="J471" s="28">
        <v>38636</v>
      </c>
      <c r="K471" s="723">
        <v>3.4699</v>
      </c>
      <c r="L471" s="41">
        <v>38636</v>
      </c>
      <c r="M471" s="723">
        <v>2.5798999999999999</v>
      </c>
      <c r="N471" s="28">
        <v>38636</v>
      </c>
      <c r="O471" s="723">
        <v>2.8008999999999999</v>
      </c>
      <c r="P471" s="28">
        <v>38636</v>
      </c>
      <c r="Q471" s="723">
        <v>3.0880000000000001</v>
      </c>
      <c r="R471" s="28">
        <v>38636</v>
      </c>
      <c r="S471" s="723">
        <v>3.2294999999999998</v>
      </c>
      <c r="T471" s="28">
        <v>38636</v>
      </c>
      <c r="U471" s="723">
        <v>3.4786000000000001</v>
      </c>
      <c r="V471" s="41">
        <v>38636</v>
      </c>
      <c r="W471" s="723">
        <v>2.7530000000000001</v>
      </c>
      <c r="X471" s="28">
        <v>38636</v>
      </c>
      <c r="Y471" s="723">
        <v>2.9729999999999999</v>
      </c>
      <c r="Z471" s="28">
        <v>38636</v>
      </c>
      <c r="AA471" s="723">
        <v>3.27</v>
      </c>
      <c r="AB471" s="28">
        <v>38636</v>
      </c>
      <c r="AC471" s="723">
        <v>3.4590000000000001</v>
      </c>
      <c r="AD471" s="28">
        <v>38636</v>
      </c>
      <c r="AE471" s="358">
        <v>3.8180000000000001</v>
      </c>
    </row>
    <row r="472" spans="1:31">
      <c r="A472" s="28">
        <v>38637</v>
      </c>
      <c r="B472" s="28">
        <v>38637</v>
      </c>
      <c r="C472" s="723">
        <v>2.5964999999999998</v>
      </c>
      <c r="D472" s="28">
        <v>38637</v>
      </c>
      <c r="E472" s="723">
        <v>2.8311999999999999</v>
      </c>
      <c r="F472" s="28">
        <v>38637</v>
      </c>
      <c r="G472" s="723">
        <v>3.1095999999999999</v>
      </c>
      <c r="H472" s="28">
        <v>38637</v>
      </c>
      <c r="I472" s="723">
        <v>3.2692000000000001</v>
      </c>
      <c r="J472" s="28">
        <v>38637</v>
      </c>
      <c r="K472" s="723">
        <v>3.5034000000000001</v>
      </c>
      <c r="L472" s="41">
        <v>38637</v>
      </c>
      <c r="M472" s="723">
        <v>2.5944000000000003</v>
      </c>
      <c r="N472" s="28">
        <v>38637</v>
      </c>
      <c r="O472" s="723">
        <v>2.8252999999999999</v>
      </c>
      <c r="P472" s="28">
        <v>38637</v>
      </c>
      <c r="Q472" s="723">
        <v>3.1196999999999999</v>
      </c>
      <c r="R472" s="28">
        <v>38637</v>
      </c>
      <c r="S472" s="723">
        <v>3.2654999999999998</v>
      </c>
      <c r="T472" s="28">
        <v>38637</v>
      </c>
      <c r="U472" s="723">
        <v>3.5114000000000001</v>
      </c>
      <c r="V472" s="41">
        <v>38637</v>
      </c>
      <c r="W472" s="723">
        <v>2.7679999999999998</v>
      </c>
      <c r="X472" s="28">
        <v>38637</v>
      </c>
      <c r="Y472" s="723">
        <v>2.9950000000000001</v>
      </c>
      <c r="Z472" s="28">
        <v>38637</v>
      </c>
      <c r="AA472" s="723">
        <v>3.3010000000000002</v>
      </c>
      <c r="AB472" s="28">
        <v>38637</v>
      </c>
      <c r="AC472" s="723">
        <v>3.4910000000000001</v>
      </c>
      <c r="AD472" s="28">
        <v>38637</v>
      </c>
      <c r="AE472" s="358">
        <v>3.8490000000000002</v>
      </c>
    </row>
    <row r="473" spans="1:31">
      <c r="A473" s="28">
        <v>38638</v>
      </c>
      <c r="B473" s="28">
        <v>38638</v>
      </c>
      <c r="C473" s="723">
        <v>2.6214</v>
      </c>
      <c r="D473" s="28">
        <v>38638</v>
      </c>
      <c r="E473" s="723">
        <v>2.8721000000000001</v>
      </c>
      <c r="F473" s="28">
        <v>38638</v>
      </c>
      <c r="G473" s="723">
        <v>3.1606999999999998</v>
      </c>
      <c r="H473" s="28">
        <v>38638</v>
      </c>
      <c r="I473" s="723">
        <v>3.3252999999999999</v>
      </c>
      <c r="J473" s="28">
        <v>38638</v>
      </c>
      <c r="K473" s="723">
        <v>3.5636999999999999</v>
      </c>
      <c r="L473" s="41">
        <v>38638</v>
      </c>
      <c r="M473" s="723">
        <v>2.6223999999999998</v>
      </c>
      <c r="N473" s="28">
        <v>38638</v>
      </c>
      <c r="O473" s="723">
        <v>2.8717000000000001</v>
      </c>
      <c r="P473" s="28">
        <v>38638</v>
      </c>
      <c r="Q473" s="723">
        <v>3.1751</v>
      </c>
      <c r="R473" s="28">
        <v>38638</v>
      </c>
      <c r="S473" s="723">
        <v>3.3231999999999999</v>
      </c>
      <c r="T473" s="28">
        <v>38638</v>
      </c>
      <c r="U473" s="723">
        <v>3.5720999999999998</v>
      </c>
      <c r="V473" s="41">
        <v>38638</v>
      </c>
      <c r="W473" s="723">
        <v>2.7968000000000002</v>
      </c>
      <c r="X473" s="28">
        <v>38638</v>
      </c>
      <c r="Y473" s="723">
        <v>3.0419999999999998</v>
      </c>
      <c r="Z473" s="28">
        <v>38638</v>
      </c>
      <c r="AA473" s="723">
        <v>3.3555999999999999</v>
      </c>
      <c r="AB473" s="28">
        <v>38638</v>
      </c>
      <c r="AC473" s="723">
        <v>3.5516000000000001</v>
      </c>
      <c r="AD473" s="28">
        <v>38638</v>
      </c>
      <c r="AE473" s="358">
        <v>3.9106000000000001</v>
      </c>
    </row>
    <row r="474" spans="1:31">
      <c r="A474" s="28">
        <v>38639</v>
      </c>
      <c r="B474" s="28">
        <v>38639</v>
      </c>
      <c r="C474" s="723">
        <v>2.6193999999999997</v>
      </c>
      <c r="D474" s="28">
        <v>38639</v>
      </c>
      <c r="E474" s="723">
        <v>2.8792999999999997</v>
      </c>
      <c r="F474" s="28">
        <v>38639</v>
      </c>
      <c r="G474" s="723">
        <v>3.1669</v>
      </c>
      <c r="H474" s="28">
        <v>38639</v>
      </c>
      <c r="I474" s="723">
        <v>3.3302999999999998</v>
      </c>
      <c r="J474" s="28">
        <v>38639</v>
      </c>
      <c r="K474" s="723">
        <v>3.5695000000000001</v>
      </c>
      <c r="L474" s="41">
        <v>38639</v>
      </c>
      <c r="M474" s="723">
        <v>2.6198999999999999</v>
      </c>
      <c r="N474" s="28">
        <v>38639</v>
      </c>
      <c r="O474" s="723">
        <v>2.8734000000000002</v>
      </c>
      <c r="P474" s="28">
        <v>38639</v>
      </c>
      <c r="Q474" s="723">
        <v>3.1818</v>
      </c>
      <c r="R474" s="28">
        <v>38639</v>
      </c>
      <c r="S474" s="723">
        <v>3.3296999999999999</v>
      </c>
      <c r="T474" s="28">
        <v>38639</v>
      </c>
      <c r="U474" s="723">
        <v>3.5796000000000001</v>
      </c>
      <c r="V474" s="41">
        <v>38639</v>
      </c>
      <c r="W474" s="723">
        <v>2.7919999999999998</v>
      </c>
      <c r="X474" s="28">
        <v>38639</v>
      </c>
      <c r="Y474" s="723">
        <v>3.0470000000000002</v>
      </c>
      <c r="Z474" s="28">
        <v>38639</v>
      </c>
      <c r="AA474" s="723">
        <v>3.363</v>
      </c>
      <c r="AB474" s="28">
        <v>38639</v>
      </c>
      <c r="AC474" s="723">
        <v>3.5540000000000003</v>
      </c>
      <c r="AD474" s="28">
        <v>38639</v>
      </c>
      <c r="AE474" s="358">
        <v>3.9089999999999998</v>
      </c>
    </row>
    <row r="475" spans="1:31">
      <c r="A475" s="28">
        <v>38642</v>
      </c>
      <c r="B475" s="28">
        <v>38642</v>
      </c>
      <c r="C475" s="723">
        <v>2.6455000000000002</v>
      </c>
      <c r="D475" s="28">
        <v>38642</v>
      </c>
      <c r="E475" s="723">
        <v>2.8967999999999998</v>
      </c>
      <c r="F475" s="28">
        <v>38642</v>
      </c>
      <c r="G475" s="723">
        <v>3.1758000000000002</v>
      </c>
      <c r="H475" s="28">
        <v>38642</v>
      </c>
      <c r="I475" s="723">
        <v>3.3371</v>
      </c>
      <c r="J475" s="28">
        <v>38642</v>
      </c>
      <c r="K475" s="723">
        <v>3.5720999999999998</v>
      </c>
      <c r="L475" s="41">
        <v>38642</v>
      </c>
      <c r="M475" s="723">
        <v>2.6431</v>
      </c>
      <c r="N475" s="28">
        <v>38642</v>
      </c>
      <c r="O475" s="723">
        <v>2.8866000000000001</v>
      </c>
      <c r="P475" s="28">
        <v>38642</v>
      </c>
      <c r="Q475" s="723">
        <v>3.1875</v>
      </c>
      <c r="R475" s="28">
        <v>38642</v>
      </c>
      <c r="S475" s="723">
        <v>3.3325</v>
      </c>
      <c r="T475" s="28">
        <v>38642</v>
      </c>
      <c r="U475" s="723">
        <v>3.5825</v>
      </c>
      <c r="V475" s="41">
        <v>38642</v>
      </c>
      <c r="W475" s="723">
        <v>2.806</v>
      </c>
      <c r="X475" s="28">
        <v>38642</v>
      </c>
      <c r="Y475" s="723">
        <v>3.056</v>
      </c>
      <c r="Z475" s="28">
        <v>38642</v>
      </c>
      <c r="AA475" s="723">
        <v>3.3660000000000001</v>
      </c>
      <c r="AB475" s="28">
        <v>38642</v>
      </c>
      <c r="AC475" s="723">
        <v>3.5550000000000002</v>
      </c>
      <c r="AD475" s="28">
        <v>38642</v>
      </c>
      <c r="AE475" s="358">
        <v>3.9079999999999999</v>
      </c>
    </row>
    <row r="476" spans="1:31">
      <c r="A476" s="28">
        <v>38643</v>
      </c>
      <c r="B476" s="28">
        <v>38643</v>
      </c>
      <c r="C476" s="723">
        <v>2.6280000000000001</v>
      </c>
      <c r="D476" s="28">
        <v>38643</v>
      </c>
      <c r="E476" s="723">
        <v>2.8810000000000002</v>
      </c>
      <c r="F476" s="28">
        <v>38643</v>
      </c>
      <c r="G476" s="723">
        <v>3.1619999999999999</v>
      </c>
      <c r="H476" s="28">
        <v>38643</v>
      </c>
      <c r="I476" s="723">
        <v>3.32</v>
      </c>
      <c r="J476" s="28">
        <v>38643</v>
      </c>
      <c r="K476" s="723">
        <v>3.5590000000000002</v>
      </c>
      <c r="L476" s="41">
        <v>38643</v>
      </c>
      <c r="M476" s="723">
        <v>2.6362999999999999</v>
      </c>
      <c r="N476" s="28">
        <v>38643</v>
      </c>
      <c r="O476" s="723">
        <v>2.8799000000000001</v>
      </c>
      <c r="P476" s="28">
        <v>38643</v>
      </c>
      <c r="Q476" s="723">
        <v>3.1818</v>
      </c>
      <c r="R476" s="28">
        <v>38643</v>
      </c>
      <c r="S476" s="723">
        <v>3.3271000000000002</v>
      </c>
      <c r="T476" s="28">
        <v>38643</v>
      </c>
      <c r="U476" s="723">
        <v>3.5775999999999999</v>
      </c>
      <c r="V476" s="41">
        <v>38643</v>
      </c>
      <c r="W476" s="723">
        <v>2.8010000000000002</v>
      </c>
      <c r="X476" s="28">
        <v>38643</v>
      </c>
      <c r="Y476" s="723">
        <v>3.0510000000000002</v>
      </c>
      <c r="Z476" s="28">
        <v>38643</v>
      </c>
      <c r="AA476" s="723">
        <v>3.3609999999999998</v>
      </c>
      <c r="AB476" s="28">
        <v>38643</v>
      </c>
      <c r="AC476" s="723">
        <v>3.5489999999999999</v>
      </c>
      <c r="AD476" s="28">
        <v>38643</v>
      </c>
      <c r="AE476" s="358">
        <v>3.903</v>
      </c>
    </row>
    <row r="477" spans="1:31">
      <c r="A477" s="28">
        <v>38644</v>
      </c>
      <c r="B477" s="28">
        <v>38644</v>
      </c>
      <c r="C477" s="723">
        <v>2.6059000000000001</v>
      </c>
      <c r="D477" s="28">
        <v>38644</v>
      </c>
      <c r="E477" s="723">
        <v>2.8608000000000002</v>
      </c>
      <c r="F477" s="28">
        <v>38644</v>
      </c>
      <c r="G477" s="723">
        <v>3.1435</v>
      </c>
      <c r="H477" s="28">
        <v>38644</v>
      </c>
      <c r="I477" s="723">
        <v>3.3028</v>
      </c>
      <c r="J477" s="28">
        <v>38644</v>
      </c>
      <c r="K477" s="723">
        <v>3.5434000000000001</v>
      </c>
      <c r="L477" s="41">
        <v>38644</v>
      </c>
      <c r="M477" s="723">
        <v>2.6008</v>
      </c>
      <c r="N477" s="28">
        <v>38644</v>
      </c>
      <c r="O477" s="723">
        <v>2.8462000000000001</v>
      </c>
      <c r="P477" s="28">
        <v>38644</v>
      </c>
      <c r="Q477" s="723">
        <v>3.1511</v>
      </c>
      <c r="R477" s="28">
        <v>38644</v>
      </c>
      <c r="S477" s="723">
        <v>3.2976999999999999</v>
      </c>
      <c r="T477" s="28">
        <v>38644</v>
      </c>
      <c r="U477" s="723">
        <v>3.5503999999999998</v>
      </c>
      <c r="V477" s="41">
        <v>38644</v>
      </c>
      <c r="W477" s="723">
        <v>2.7690999999999999</v>
      </c>
      <c r="X477" s="28">
        <v>38644</v>
      </c>
      <c r="Y477" s="723">
        <v>3.0182000000000002</v>
      </c>
      <c r="Z477" s="28">
        <v>38644</v>
      </c>
      <c r="AA477" s="723">
        <v>3.3304999999999998</v>
      </c>
      <c r="AB477" s="28">
        <v>38644</v>
      </c>
      <c r="AC477" s="723">
        <v>3.5198</v>
      </c>
      <c r="AD477" s="28">
        <v>38644</v>
      </c>
      <c r="AE477" s="358">
        <v>3.8771</v>
      </c>
    </row>
    <row r="478" spans="1:31">
      <c r="A478" s="28">
        <v>38645</v>
      </c>
      <c r="B478" s="28">
        <v>38645</v>
      </c>
      <c r="C478" s="723">
        <v>2.653</v>
      </c>
      <c r="D478" s="28">
        <v>38645</v>
      </c>
      <c r="E478" s="723">
        <v>2.89</v>
      </c>
      <c r="F478" s="28">
        <v>38645</v>
      </c>
      <c r="G478" s="723">
        <v>3.1749999999999998</v>
      </c>
      <c r="H478" s="28">
        <v>38645</v>
      </c>
      <c r="I478" s="723">
        <v>3.3330000000000002</v>
      </c>
      <c r="J478" s="28">
        <v>38645</v>
      </c>
      <c r="K478" s="723">
        <v>3.5720000000000001</v>
      </c>
      <c r="L478" s="41">
        <v>38645</v>
      </c>
      <c r="M478" s="723">
        <v>2.6461999999999999</v>
      </c>
      <c r="N478" s="28">
        <v>38645</v>
      </c>
      <c r="O478" s="723">
        <v>2.8853999999999997</v>
      </c>
      <c r="P478" s="28">
        <v>38645</v>
      </c>
      <c r="Q478" s="723">
        <v>3.1838000000000002</v>
      </c>
      <c r="R478" s="28">
        <v>38645</v>
      </c>
      <c r="S478" s="723">
        <v>3.3283</v>
      </c>
      <c r="T478" s="28">
        <v>38645</v>
      </c>
      <c r="U478" s="723">
        <v>3.5806</v>
      </c>
      <c r="V478" s="41">
        <v>38645</v>
      </c>
      <c r="W478" s="723">
        <v>2.82</v>
      </c>
      <c r="X478" s="28">
        <v>38645</v>
      </c>
      <c r="Y478" s="723">
        <v>3.0619999999999998</v>
      </c>
      <c r="Z478" s="28">
        <v>38645</v>
      </c>
      <c r="AA478" s="723">
        <v>3.3650000000000002</v>
      </c>
      <c r="AB478" s="28">
        <v>38645</v>
      </c>
      <c r="AC478" s="723">
        <v>3.55</v>
      </c>
      <c r="AD478" s="28">
        <v>38645</v>
      </c>
      <c r="AE478" s="358">
        <v>3.9049999999999998</v>
      </c>
    </row>
    <row r="479" spans="1:31">
      <c r="A479" s="28">
        <v>38646</v>
      </c>
      <c r="B479" s="28">
        <v>38646</v>
      </c>
      <c r="C479" s="723">
        <v>2.6132999999999997</v>
      </c>
      <c r="D479" s="28">
        <v>38646</v>
      </c>
      <c r="E479" s="723">
        <v>2.8445</v>
      </c>
      <c r="F479" s="28">
        <v>38646</v>
      </c>
      <c r="G479" s="723">
        <v>3.1206999999999998</v>
      </c>
      <c r="H479" s="28">
        <v>38646</v>
      </c>
      <c r="I479" s="723">
        <v>3.2762000000000002</v>
      </c>
      <c r="J479" s="28">
        <v>38646</v>
      </c>
      <c r="K479" s="723">
        <v>3.5091000000000001</v>
      </c>
      <c r="L479" s="41">
        <v>38646</v>
      </c>
      <c r="M479" s="723">
        <v>2.6059999999999999</v>
      </c>
      <c r="N479" s="28">
        <v>38646</v>
      </c>
      <c r="O479" s="723">
        <v>2.8346</v>
      </c>
      <c r="P479" s="28">
        <v>38646</v>
      </c>
      <c r="Q479" s="723">
        <v>3.1274999999999999</v>
      </c>
      <c r="R479" s="28">
        <v>38646</v>
      </c>
      <c r="S479" s="723">
        <v>3.2683</v>
      </c>
      <c r="T479" s="28">
        <v>38646</v>
      </c>
      <c r="U479" s="723">
        <v>3.5167000000000002</v>
      </c>
      <c r="V479" s="41">
        <v>38646</v>
      </c>
      <c r="W479" s="723">
        <v>2.7810000000000001</v>
      </c>
      <c r="X479" s="28">
        <v>38646</v>
      </c>
      <c r="Y479" s="723">
        <v>3.012</v>
      </c>
      <c r="Z479" s="28">
        <v>38646</v>
      </c>
      <c r="AA479" s="723">
        <v>3.3130000000000002</v>
      </c>
      <c r="AB479" s="28">
        <v>38646</v>
      </c>
      <c r="AC479" s="723">
        <v>3.4950000000000001</v>
      </c>
      <c r="AD479" s="28">
        <v>38646</v>
      </c>
      <c r="AE479" s="358">
        <v>3.8439999999999999</v>
      </c>
    </row>
    <row r="480" spans="1:31">
      <c r="A480" s="28">
        <v>38649</v>
      </c>
      <c r="B480" s="28">
        <v>38649</v>
      </c>
      <c r="C480" s="723">
        <v>2.597</v>
      </c>
      <c r="D480" s="28">
        <v>38649</v>
      </c>
      <c r="E480" s="723">
        <v>2.8239999999999998</v>
      </c>
      <c r="F480" s="28">
        <v>38649</v>
      </c>
      <c r="G480" s="723">
        <v>3.1110000000000002</v>
      </c>
      <c r="H480" s="28">
        <v>38649</v>
      </c>
      <c r="I480" s="723">
        <v>3.2679999999999998</v>
      </c>
      <c r="J480" s="28">
        <v>38649</v>
      </c>
      <c r="K480" s="723">
        <v>3.5070000000000001</v>
      </c>
      <c r="L480" s="41">
        <v>38649</v>
      </c>
      <c r="M480" s="723">
        <v>2.6031</v>
      </c>
      <c r="N480" s="28">
        <v>38649</v>
      </c>
      <c r="O480" s="723">
        <v>2.8313999999999999</v>
      </c>
      <c r="P480" s="28">
        <v>38649</v>
      </c>
      <c r="Q480" s="723">
        <v>3.1303000000000001</v>
      </c>
      <c r="R480" s="28">
        <v>38649</v>
      </c>
      <c r="S480" s="723">
        <v>3.2725</v>
      </c>
      <c r="T480" s="28">
        <v>38649</v>
      </c>
      <c r="U480" s="723">
        <v>3.5213000000000001</v>
      </c>
      <c r="V480" s="41">
        <v>38649</v>
      </c>
      <c r="W480" s="723">
        <v>2.7850000000000001</v>
      </c>
      <c r="X480" s="28">
        <v>38649</v>
      </c>
      <c r="Y480" s="723">
        <v>3.0089999999999999</v>
      </c>
      <c r="Z480" s="28">
        <v>38649</v>
      </c>
      <c r="AA480" s="723">
        <v>3.323</v>
      </c>
      <c r="AB480" s="28">
        <v>38649</v>
      </c>
      <c r="AC480" s="723">
        <v>3.5060000000000002</v>
      </c>
      <c r="AD480" s="28">
        <v>38649</v>
      </c>
      <c r="AE480" s="358">
        <v>3.8540000000000001</v>
      </c>
    </row>
    <row r="481" spans="1:31">
      <c r="A481" s="28">
        <v>38650</v>
      </c>
      <c r="B481" s="28">
        <v>38650</v>
      </c>
      <c r="C481" s="723">
        <v>2.681</v>
      </c>
      <c r="D481" s="28">
        <v>38650</v>
      </c>
      <c r="E481" s="723">
        <v>2.915</v>
      </c>
      <c r="F481" s="28">
        <v>38650</v>
      </c>
      <c r="G481" s="723">
        <v>3.1909999999999998</v>
      </c>
      <c r="H481" s="28">
        <v>38650</v>
      </c>
      <c r="I481" s="723">
        <v>3.343</v>
      </c>
      <c r="J481" s="28">
        <v>38650</v>
      </c>
      <c r="K481" s="723">
        <v>3.577</v>
      </c>
      <c r="L481" s="41">
        <v>38650</v>
      </c>
      <c r="M481" s="723">
        <v>2.6764999999999999</v>
      </c>
      <c r="N481" s="28">
        <v>38650</v>
      </c>
      <c r="O481" s="723">
        <v>2.9169</v>
      </c>
      <c r="P481" s="28">
        <v>38650</v>
      </c>
      <c r="Q481" s="723">
        <v>3.2103999999999999</v>
      </c>
      <c r="R481" s="28">
        <v>38650</v>
      </c>
      <c r="S481" s="723">
        <v>3.3487</v>
      </c>
      <c r="T481" s="28">
        <v>38650</v>
      </c>
      <c r="U481" s="723">
        <v>3.5979000000000001</v>
      </c>
      <c r="V481" s="41">
        <v>38650</v>
      </c>
      <c r="W481" s="723">
        <v>2.8450000000000002</v>
      </c>
      <c r="X481" s="28">
        <v>38650</v>
      </c>
      <c r="Y481" s="723">
        <v>3.0920000000000001</v>
      </c>
      <c r="Z481" s="28">
        <v>38650</v>
      </c>
      <c r="AA481" s="723">
        <v>3.3940000000000001</v>
      </c>
      <c r="AB481" s="28">
        <v>38650</v>
      </c>
      <c r="AC481" s="723">
        <v>3.5709999999999997</v>
      </c>
      <c r="AD481" s="28">
        <v>38650</v>
      </c>
      <c r="AE481" s="358">
        <v>3.92</v>
      </c>
    </row>
    <row r="482" spans="1:31">
      <c r="A482" s="28">
        <v>38651</v>
      </c>
      <c r="B482" s="28">
        <v>38651</v>
      </c>
      <c r="C482" s="723">
        <v>2.7279999999999998</v>
      </c>
      <c r="D482" s="28">
        <v>38651</v>
      </c>
      <c r="E482" s="723">
        <v>2.9790000000000001</v>
      </c>
      <c r="F482" s="28">
        <v>38651</v>
      </c>
      <c r="G482" s="723">
        <v>3.2629999999999999</v>
      </c>
      <c r="H482" s="28">
        <v>38651</v>
      </c>
      <c r="I482" s="723">
        <v>3.42</v>
      </c>
      <c r="J482" s="28">
        <v>38651</v>
      </c>
      <c r="K482" s="723">
        <v>3.65</v>
      </c>
      <c r="L482" s="41">
        <v>38651</v>
      </c>
      <c r="M482" s="723">
        <v>2.7244000000000002</v>
      </c>
      <c r="N482" s="28">
        <v>38651</v>
      </c>
      <c r="O482" s="723">
        <v>2.9750000000000001</v>
      </c>
      <c r="P482" s="28">
        <v>38651</v>
      </c>
      <c r="Q482" s="723">
        <v>3.2763</v>
      </c>
      <c r="R482" s="28">
        <v>38651</v>
      </c>
      <c r="S482" s="723">
        <v>3.4116</v>
      </c>
      <c r="T482" s="28">
        <v>38651</v>
      </c>
      <c r="U482" s="723">
        <v>3.6560000000000001</v>
      </c>
      <c r="V482" s="41">
        <v>38651</v>
      </c>
      <c r="W482" s="723">
        <v>2.8959999999999999</v>
      </c>
      <c r="X482" s="28">
        <v>38651</v>
      </c>
      <c r="Y482" s="723">
        <v>3.1419999999999999</v>
      </c>
      <c r="Z482" s="28">
        <v>38651</v>
      </c>
      <c r="AA482" s="723">
        <v>3.4449999999999998</v>
      </c>
      <c r="AB482" s="28">
        <v>38651</v>
      </c>
      <c r="AC482" s="723">
        <v>3.6310000000000002</v>
      </c>
      <c r="AD482" s="28">
        <v>38651</v>
      </c>
      <c r="AE482" s="358">
        <v>3.9689999999999999</v>
      </c>
    </row>
    <row r="483" spans="1:31">
      <c r="A483" s="28">
        <v>38652</v>
      </c>
      <c r="B483" s="28">
        <v>38652</v>
      </c>
      <c r="C483" s="723">
        <v>2.7553000000000001</v>
      </c>
      <c r="D483" s="28">
        <v>38652</v>
      </c>
      <c r="E483" s="723">
        <v>3.0062000000000002</v>
      </c>
      <c r="F483" s="28">
        <v>38652</v>
      </c>
      <c r="G483" s="723">
        <v>3.2902</v>
      </c>
      <c r="H483" s="28">
        <v>38652</v>
      </c>
      <c r="I483" s="723">
        <v>3.4405000000000001</v>
      </c>
      <c r="J483" s="28">
        <v>38652</v>
      </c>
      <c r="K483" s="723">
        <v>3.6749999999999998</v>
      </c>
      <c r="L483" s="41">
        <v>38652</v>
      </c>
      <c r="M483" s="723">
        <v>2.7526000000000002</v>
      </c>
      <c r="N483" s="28">
        <v>38652</v>
      </c>
      <c r="O483" s="723">
        <v>3.0030999999999999</v>
      </c>
      <c r="P483" s="28">
        <v>38652</v>
      </c>
      <c r="Q483" s="723">
        <v>3.3043</v>
      </c>
      <c r="R483" s="28">
        <v>38652</v>
      </c>
      <c r="S483" s="723">
        <v>3.4394999999999998</v>
      </c>
      <c r="T483" s="28">
        <v>38652</v>
      </c>
      <c r="U483" s="723">
        <v>3.6888999999999998</v>
      </c>
      <c r="V483" s="41">
        <v>38652</v>
      </c>
      <c r="W483" s="723">
        <v>2.8963999999999999</v>
      </c>
      <c r="X483" s="28">
        <v>38652</v>
      </c>
      <c r="Y483" s="723">
        <v>3.1423000000000001</v>
      </c>
      <c r="Z483" s="28">
        <v>38652</v>
      </c>
      <c r="AA483" s="723">
        <v>3.4451999999999998</v>
      </c>
      <c r="AB483" s="28">
        <v>38652</v>
      </c>
      <c r="AC483" s="723">
        <v>3.6311999999999998</v>
      </c>
      <c r="AD483" s="28">
        <v>38652</v>
      </c>
      <c r="AE483" s="358">
        <v>3.9691000000000001</v>
      </c>
    </row>
    <row r="484" spans="1:31">
      <c r="A484" s="28">
        <v>38653</v>
      </c>
      <c r="B484" s="28">
        <v>38653</v>
      </c>
      <c r="C484" s="723">
        <v>2.7781000000000002</v>
      </c>
      <c r="D484" s="28">
        <v>38653</v>
      </c>
      <c r="E484" s="723">
        <v>3.0320999999999998</v>
      </c>
      <c r="F484" s="28">
        <v>38653</v>
      </c>
      <c r="G484" s="723">
        <v>3.3003999999999998</v>
      </c>
      <c r="H484" s="28">
        <v>38653</v>
      </c>
      <c r="I484" s="723">
        <v>3.4460999999999999</v>
      </c>
      <c r="J484" s="28">
        <v>38653</v>
      </c>
      <c r="K484" s="723">
        <v>3.6753999999999998</v>
      </c>
      <c r="L484" s="41">
        <v>38653</v>
      </c>
      <c r="M484" s="723">
        <v>2.7662</v>
      </c>
      <c r="N484" s="28">
        <v>38653</v>
      </c>
      <c r="O484" s="723">
        <v>3.0190999999999999</v>
      </c>
      <c r="P484" s="28">
        <v>38653</v>
      </c>
      <c r="Q484" s="723">
        <v>3.3075000000000001</v>
      </c>
      <c r="R484" s="28">
        <v>38653</v>
      </c>
      <c r="S484" s="723">
        <v>3.4234999999999998</v>
      </c>
      <c r="T484" s="28">
        <v>38653</v>
      </c>
      <c r="U484" s="723">
        <v>3.6791999999999998</v>
      </c>
      <c r="V484" s="41">
        <v>38653</v>
      </c>
      <c r="W484" s="723">
        <v>2.95</v>
      </c>
      <c r="X484" s="28">
        <v>38653</v>
      </c>
      <c r="Y484" s="723">
        <v>3.1909999999999998</v>
      </c>
      <c r="Z484" s="28">
        <v>38653</v>
      </c>
      <c r="AA484" s="723">
        <v>3.4939999999999998</v>
      </c>
      <c r="AB484" s="28">
        <v>38653</v>
      </c>
      <c r="AC484" s="723">
        <v>3.67</v>
      </c>
      <c r="AD484" s="28">
        <v>38653</v>
      </c>
      <c r="AE484" s="358">
        <v>4.0190000000000001</v>
      </c>
    </row>
    <row r="485" spans="1:31">
      <c r="A485" s="28">
        <v>38656</v>
      </c>
      <c r="B485" s="28">
        <v>38656</v>
      </c>
      <c r="C485" s="723">
        <v>2.78</v>
      </c>
      <c r="D485" s="28">
        <v>38656</v>
      </c>
      <c r="E485" s="723">
        <v>3.0339999999999998</v>
      </c>
      <c r="F485" s="28">
        <v>38656</v>
      </c>
      <c r="G485" s="723">
        <v>3.2890000000000001</v>
      </c>
      <c r="H485" s="28">
        <v>38656</v>
      </c>
      <c r="I485" s="723">
        <v>3.4319999999999999</v>
      </c>
      <c r="J485" s="28">
        <v>38656</v>
      </c>
      <c r="K485" s="723">
        <v>3.6579999999999999</v>
      </c>
      <c r="L485" s="41">
        <v>38656</v>
      </c>
      <c r="M485" s="723">
        <v>2.7665999999999999</v>
      </c>
      <c r="N485" s="28">
        <v>38656</v>
      </c>
      <c r="O485" s="723">
        <v>3.0246</v>
      </c>
      <c r="P485" s="28">
        <v>38656</v>
      </c>
      <c r="Q485" s="723">
        <v>3.298</v>
      </c>
      <c r="R485" s="28">
        <v>38656</v>
      </c>
      <c r="S485" s="723">
        <v>3.4233000000000002</v>
      </c>
      <c r="T485" s="28">
        <v>38656</v>
      </c>
      <c r="U485" s="723">
        <v>3.6604999999999999</v>
      </c>
      <c r="V485" s="41">
        <v>38656</v>
      </c>
      <c r="W485" s="723">
        <v>2.956</v>
      </c>
      <c r="X485" s="28">
        <v>38656</v>
      </c>
      <c r="Y485" s="723">
        <v>3.1949999999999998</v>
      </c>
      <c r="Z485" s="28">
        <v>38656</v>
      </c>
      <c r="AA485" s="723">
        <v>3.4969999999999999</v>
      </c>
      <c r="AB485" s="28">
        <v>38656</v>
      </c>
      <c r="AC485" s="723">
        <v>3.6549999999999998</v>
      </c>
      <c r="AD485" s="28">
        <v>38656</v>
      </c>
      <c r="AE485" s="358">
        <v>3.9980000000000002</v>
      </c>
    </row>
    <row r="486" spans="1:31">
      <c r="A486" s="28">
        <v>38657</v>
      </c>
      <c r="B486" s="28">
        <v>38657</v>
      </c>
      <c r="C486" s="723">
        <v>2.798</v>
      </c>
      <c r="D486" s="28">
        <v>38657</v>
      </c>
      <c r="E486" s="723">
        <v>3.0550000000000002</v>
      </c>
      <c r="F486" s="28">
        <v>38657</v>
      </c>
      <c r="G486" s="723">
        <v>3.3119999999999998</v>
      </c>
      <c r="H486" s="28">
        <v>38657</v>
      </c>
      <c r="I486" s="723">
        <v>3.456</v>
      </c>
      <c r="J486" s="28">
        <v>38657</v>
      </c>
      <c r="K486" s="723">
        <v>3.6739999999999999</v>
      </c>
      <c r="L486" s="41">
        <v>38657</v>
      </c>
      <c r="M486" s="723">
        <v>2.7885</v>
      </c>
      <c r="N486" s="28">
        <v>38657</v>
      </c>
      <c r="O486" s="723">
        <v>3.0478999999999998</v>
      </c>
      <c r="P486" s="28">
        <v>38657</v>
      </c>
      <c r="Q486" s="723">
        <v>3.3268</v>
      </c>
      <c r="R486" s="28">
        <v>38657</v>
      </c>
      <c r="S486" s="723">
        <v>3.4508000000000001</v>
      </c>
      <c r="T486" s="28">
        <v>38657</v>
      </c>
      <c r="U486" s="723">
        <v>3.6859000000000002</v>
      </c>
      <c r="V486" s="41">
        <v>38657</v>
      </c>
      <c r="W486" s="723">
        <v>2.9649999999999999</v>
      </c>
      <c r="X486" s="28">
        <v>38657</v>
      </c>
      <c r="Y486" s="723">
        <v>3.2080000000000002</v>
      </c>
      <c r="Z486" s="28">
        <v>38657</v>
      </c>
      <c r="AA486" s="723">
        <v>3.504</v>
      </c>
      <c r="AB486" s="28">
        <v>38657</v>
      </c>
      <c r="AC486" s="723">
        <v>3.677</v>
      </c>
      <c r="AD486" s="28">
        <v>38657</v>
      </c>
      <c r="AE486" s="358">
        <v>4.0179999999999998</v>
      </c>
    </row>
    <row r="487" spans="1:31">
      <c r="A487" s="28">
        <v>38658</v>
      </c>
      <c r="B487" s="28">
        <v>38658</v>
      </c>
      <c r="C487" s="723">
        <v>2.8368000000000002</v>
      </c>
      <c r="D487" s="28">
        <v>38658</v>
      </c>
      <c r="E487" s="723">
        <v>3.1009000000000002</v>
      </c>
      <c r="F487" s="28">
        <v>38658</v>
      </c>
      <c r="G487" s="723">
        <v>3.3557999999999999</v>
      </c>
      <c r="H487" s="28">
        <v>38658</v>
      </c>
      <c r="I487" s="723">
        <v>3.4933999999999998</v>
      </c>
      <c r="J487" s="28">
        <v>38658</v>
      </c>
      <c r="K487" s="723">
        <v>3.7117</v>
      </c>
      <c r="L487" s="41">
        <v>38658</v>
      </c>
      <c r="M487" s="723">
        <v>2.8273000000000001</v>
      </c>
      <c r="N487" s="28">
        <v>38658</v>
      </c>
      <c r="O487" s="723">
        <v>3.0960000000000001</v>
      </c>
      <c r="P487" s="28">
        <v>38658</v>
      </c>
      <c r="Q487" s="723">
        <v>3.3714</v>
      </c>
      <c r="R487" s="28">
        <v>38658</v>
      </c>
      <c r="S487" s="723">
        <v>3.49</v>
      </c>
      <c r="T487" s="28">
        <v>38658</v>
      </c>
      <c r="U487" s="723">
        <v>3.7233999999999998</v>
      </c>
      <c r="V487" s="41">
        <v>38658</v>
      </c>
      <c r="W487" s="723">
        <v>3.0049999999999999</v>
      </c>
      <c r="X487" s="28">
        <v>38658</v>
      </c>
      <c r="Y487" s="723">
        <v>3.258</v>
      </c>
      <c r="Z487" s="28">
        <v>38658</v>
      </c>
      <c r="AA487" s="723">
        <v>3.5550000000000002</v>
      </c>
      <c r="AB487" s="28">
        <v>38658</v>
      </c>
      <c r="AC487" s="723">
        <v>3.7189999999999999</v>
      </c>
      <c r="AD487" s="28">
        <v>38658</v>
      </c>
      <c r="AE487" s="358">
        <v>4.0549999999999997</v>
      </c>
    </row>
    <row r="488" spans="1:31">
      <c r="A488" s="28">
        <v>38659</v>
      </c>
      <c r="B488" s="28">
        <v>38659</v>
      </c>
      <c r="C488" s="723">
        <v>2.8422999999999998</v>
      </c>
      <c r="D488" s="28">
        <v>38659</v>
      </c>
      <c r="E488" s="723">
        <v>3.1131000000000002</v>
      </c>
      <c r="F488" s="28">
        <v>38659</v>
      </c>
      <c r="G488" s="723">
        <v>3.3677000000000001</v>
      </c>
      <c r="H488" s="28">
        <v>38659</v>
      </c>
      <c r="I488" s="723">
        <v>3.5066000000000002</v>
      </c>
      <c r="J488" s="28">
        <v>38659</v>
      </c>
      <c r="K488" s="723">
        <v>3.7201</v>
      </c>
      <c r="L488" s="41">
        <v>38659</v>
      </c>
      <c r="M488" s="723">
        <v>2.8285999999999998</v>
      </c>
      <c r="N488" s="28">
        <v>38659</v>
      </c>
      <c r="O488" s="723">
        <v>3.1042000000000001</v>
      </c>
      <c r="P488" s="28">
        <v>38659</v>
      </c>
      <c r="Q488" s="723">
        <v>3.3820000000000001</v>
      </c>
      <c r="R488" s="28">
        <v>38659</v>
      </c>
      <c r="S488" s="723">
        <v>3.5013999999999998</v>
      </c>
      <c r="T488" s="28">
        <v>38659</v>
      </c>
      <c r="U488" s="723">
        <v>3.734</v>
      </c>
      <c r="V488" s="41">
        <v>38659</v>
      </c>
      <c r="W488" s="723">
        <v>3.02</v>
      </c>
      <c r="X488" s="28">
        <v>38659</v>
      </c>
      <c r="Y488" s="723">
        <v>3.2730000000000001</v>
      </c>
      <c r="Z488" s="28">
        <v>38659</v>
      </c>
      <c r="AA488" s="723">
        <v>3.5649999999999999</v>
      </c>
      <c r="AB488" s="28">
        <v>38659</v>
      </c>
      <c r="AC488" s="723">
        <v>3.7370000000000001</v>
      </c>
      <c r="AD488" s="28">
        <v>38659</v>
      </c>
      <c r="AE488" s="358">
        <v>4.069</v>
      </c>
    </row>
    <row r="489" spans="1:31">
      <c r="A489" s="28">
        <v>38660</v>
      </c>
      <c r="B489" s="28">
        <v>38660</v>
      </c>
      <c r="C489" s="723">
        <v>2.8693</v>
      </c>
      <c r="D489" s="28">
        <v>38660</v>
      </c>
      <c r="E489" s="723">
        <v>3.1459999999999999</v>
      </c>
      <c r="F489" s="28">
        <v>38660</v>
      </c>
      <c r="G489" s="723">
        <v>3.3917999999999999</v>
      </c>
      <c r="H489" s="28">
        <v>38660</v>
      </c>
      <c r="I489" s="723">
        <v>3.5379</v>
      </c>
      <c r="J489" s="28">
        <v>38660</v>
      </c>
      <c r="K489" s="723">
        <v>3.742</v>
      </c>
      <c r="L489" s="41">
        <v>38660</v>
      </c>
      <c r="M489" s="723">
        <v>2.8532999999999999</v>
      </c>
      <c r="N489" s="28">
        <v>38660</v>
      </c>
      <c r="O489" s="723">
        <v>3.1354000000000002</v>
      </c>
      <c r="P489" s="28">
        <v>38660</v>
      </c>
      <c r="Q489" s="723">
        <v>3.4083999999999999</v>
      </c>
      <c r="R489" s="28">
        <v>38660</v>
      </c>
      <c r="S489" s="723">
        <v>3.5234999999999999</v>
      </c>
      <c r="T489" s="28">
        <v>38660</v>
      </c>
      <c r="U489" s="723">
        <v>3.7549000000000001</v>
      </c>
      <c r="V489" s="41">
        <v>38660</v>
      </c>
      <c r="W489" s="723">
        <v>3.0369999999999999</v>
      </c>
      <c r="X489" s="28">
        <v>38660</v>
      </c>
      <c r="Y489" s="723">
        <v>3.2970000000000002</v>
      </c>
      <c r="Z489" s="28">
        <v>38660</v>
      </c>
      <c r="AA489" s="723">
        <v>3.5869999999999997</v>
      </c>
      <c r="AB489" s="28">
        <v>38660</v>
      </c>
      <c r="AC489" s="723">
        <v>3.7589999999999999</v>
      </c>
      <c r="AD489" s="28">
        <v>38660</v>
      </c>
      <c r="AE489" s="358">
        <v>4.0890000000000004</v>
      </c>
    </row>
    <row r="490" spans="1:31">
      <c r="A490" s="28">
        <v>38663</v>
      </c>
      <c r="B490" s="28">
        <v>38663</v>
      </c>
      <c r="C490" s="723">
        <v>2.8927</v>
      </c>
      <c r="D490" s="28">
        <v>38663</v>
      </c>
      <c r="E490" s="723">
        <v>3.1671</v>
      </c>
      <c r="F490" s="28">
        <v>38663</v>
      </c>
      <c r="G490" s="723">
        <v>3.4032</v>
      </c>
      <c r="H490" s="28">
        <v>38663</v>
      </c>
      <c r="I490" s="723">
        <v>3.5427999999999997</v>
      </c>
      <c r="J490" s="28">
        <v>38663</v>
      </c>
      <c r="K490" s="723">
        <v>3.7464</v>
      </c>
      <c r="L490" s="41">
        <v>38663</v>
      </c>
      <c r="M490" s="723">
        <v>2.8767</v>
      </c>
      <c r="N490" s="28">
        <v>38663</v>
      </c>
      <c r="O490" s="723">
        <v>3.1528</v>
      </c>
      <c r="P490" s="28">
        <v>38663</v>
      </c>
      <c r="Q490" s="723">
        <v>3.419</v>
      </c>
      <c r="R490" s="28">
        <v>38663</v>
      </c>
      <c r="S490" s="723">
        <v>3.5291999999999999</v>
      </c>
      <c r="T490" s="28">
        <v>38663</v>
      </c>
      <c r="U490" s="723">
        <v>3.7602000000000002</v>
      </c>
      <c r="V490" s="41">
        <v>38663</v>
      </c>
      <c r="W490" s="723">
        <v>3.073</v>
      </c>
      <c r="X490" s="28">
        <v>38663</v>
      </c>
      <c r="Y490" s="723">
        <v>3.3180000000000001</v>
      </c>
      <c r="Z490" s="28">
        <v>38663</v>
      </c>
      <c r="AA490" s="723">
        <v>3.605</v>
      </c>
      <c r="AB490" s="28">
        <v>38663</v>
      </c>
      <c r="AC490" s="723">
        <v>3.77</v>
      </c>
      <c r="AD490" s="28">
        <v>38663</v>
      </c>
      <c r="AE490" s="358">
        <v>4.0970000000000004</v>
      </c>
    </row>
    <row r="491" spans="1:31">
      <c r="A491" s="28">
        <v>38664</v>
      </c>
      <c r="B491" s="28">
        <v>38664</v>
      </c>
      <c r="C491" s="723">
        <v>2.8460000000000001</v>
      </c>
      <c r="D491" s="28">
        <v>38664</v>
      </c>
      <c r="E491" s="723">
        <v>3.11</v>
      </c>
      <c r="F491" s="28">
        <v>38664</v>
      </c>
      <c r="G491" s="723">
        <v>3.351</v>
      </c>
      <c r="H491" s="28">
        <v>38664</v>
      </c>
      <c r="I491" s="723">
        <v>3.488</v>
      </c>
      <c r="J491" s="28">
        <v>38664</v>
      </c>
      <c r="K491" s="723">
        <v>3.6909999999999998</v>
      </c>
      <c r="L491" s="41">
        <v>38664</v>
      </c>
      <c r="M491" s="723">
        <v>2.8447</v>
      </c>
      <c r="N491" s="28">
        <v>38664</v>
      </c>
      <c r="O491" s="723">
        <v>3.1113</v>
      </c>
      <c r="P491" s="28">
        <v>38664</v>
      </c>
      <c r="Q491" s="723">
        <v>3.3773</v>
      </c>
      <c r="R491" s="28">
        <v>38664</v>
      </c>
      <c r="S491" s="723">
        <v>3.4828000000000001</v>
      </c>
      <c r="T491" s="28">
        <v>38664</v>
      </c>
      <c r="U491" s="723">
        <v>3.7170999999999998</v>
      </c>
      <c r="V491" s="41">
        <v>38664</v>
      </c>
      <c r="W491" s="723">
        <v>3.0442</v>
      </c>
      <c r="X491" s="28">
        <v>38664</v>
      </c>
      <c r="Y491" s="723">
        <v>3.2797000000000001</v>
      </c>
      <c r="Z491" s="28">
        <v>38664</v>
      </c>
      <c r="AA491" s="723">
        <v>3.5657999999999999</v>
      </c>
      <c r="AB491" s="28">
        <v>38664</v>
      </c>
      <c r="AC491" s="723">
        <v>3.7368000000000001</v>
      </c>
      <c r="AD491" s="28">
        <v>38664</v>
      </c>
      <c r="AE491" s="358">
        <v>4.0500999999999996</v>
      </c>
    </row>
    <row r="492" spans="1:31">
      <c r="A492" s="28">
        <v>38665</v>
      </c>
      <c r="B492" s="28">
        <v>38665</v>
      </c>
      <c r="C492" s="723">
        <v>2.92</v>
      </c>
      <c r="D492" s="28">
        <v>38665</v>
      </c>
      <c r="E492" s="723">
        <v>3.1880000000000002</v>
      </c>
      <c r="F492" s="28">
        <v>38665</v>
      </c>
      <c r="G492" s="723">
        <v>3.423</v>
      </c>
      <c r="H492" s="28">
        <v>38665</v>
      </c>
      <c r="I492" s="723">
        <v>3.5569999999999999</v>
      </c>
      <c r="J492" s="28">
        <v>38665</v>
      </c>
      <c r="K492" s="723">
        <v>3.7519999999999998</v>
      </c>
      <c r="L492" s="41">
        <v>38665</v>
      </c>
      <c r="M492" s="723">
        <v>2.9112</v>
      </c>
      <c r="N492" s="28">
        <v>38665</v>
      </c>
      <c r="O492" s="723">
        <v>3.1840999999999999</v>
      </c>
      <c r="P492" s="28">
        <v>38665</v>
      </c>
      <c r="Q492" s="723">
        <v>3.4352999999999998</v>
      </c>
      <c r="R492" s="28">
        <v>38665</v>
      </c>
      <c r="S492" s="723">
        <v>3.5497999999999998</v>
      </c>
      <c r="T492" s="28">
        <v>38665</v>
      </c>
      <c r="U492" s="723">
        <v>3.7717999999999998</v>
      </c>
      <c r="V492" s="41">
        <v>38665</v>
      </c>
      <c r="W492" s="723">
        <v>3.1059999999999999</v>
      </c>
      <c r="X492" s="28">
        <v>38665</v>
      </c>
      <c r="Y492" s="723">
        <v>3.3439999999999999</v>
      </c>
      <c r="Z492" s="28">
        <v>38665</v>
      </c>
      <c r="AA492" s="723">
        <v>3.629</v>
      </c>
      <c r="AB492" s="28">
        <v>38665</v>
      </c>
      <c r="AC492" s="723">
        <v>3.7909999999999999</v>
      </c>
      <c r="AD492" s="28">
        <v>38665</v>
      </c>
      <c r="AE492" s="358">
        <v>4.1079999999999997</v>
      </c>
    </row>
    <row r="493" spans="1:31">
      <c r="A493" s="28">
        <v>38666</v>
      </c>
      <c r="B493" s="28">
        <v>38666</v>
      </c>
      <c r="C493" s="723">
        <v>2.903</v>
      </c>
      <c r="D493" s="28">
        <v>38666</v>
      </c>
      <c r="E493" s="723">
        <v>3.1720000000000002</v>
      </c>
      <c r="F493" s="28">
        <v>38666</v>
      </c>
      <c r="G493" s="723">
        <v>3.4178999999999999</v>
      </c>
      <c r="H493" s="28">
        <v>38666</v>
      </c>
      <c r="I493" s="723">
        <v>3.5550000000000002</v>
      </c>
      <c r="J493" s="28">
        <v>38666</v>
      </c>
      <c r="K493" s="723">
        <v>3.7490000000000001</v>
      </c>
      <c r="L493" s="41">
        <v>38666</v>
      </c>
      <c r="M493" s="723">
        <v>2.8919999999999999</v>
      </c>
      <c r="N493" s="28">
        <v>38666</v>
      </c>
      <c r="O493" s="723">
        <v>3.1669999999999998</v>
      </c>
      <c r="P493" s="28">
        <v>38666</v>
      </c>
      <c r="Q493" s="723">
        <v>3.4298000000000002</v>
      </c>
      <c r="R493" s="28">
        <v>38666</v>
      </c>
      <c r="S493" s="723">
        <v>3.5468000000000002</v>
      </c>
      <c r="T493" s="28">
        <v>38666</v>
      </c>
      <c r="U493" s="723">
        <v>3.7662</v>
      </c>
      <c r="V493" s="41">
        <v>38666</v>
      </c>
      <c r="W493" s="723">
        <v>3.089</v>
      </c>
      <c r="X493" s="28">
        <v>38666</v>
      </c>
      <c r="Y493" s="723">
        <v>3.3340000000000001</v>
      </c>
      <c r="Z493" s="28">
        <v>38666</v>
      </c>
      <c r="AA493" s="723">
        <v>3.6240000000000001</v>
      </c>
      <c r="AB493" s="28">
        <v>38666</v>
      </c>
      <c r="AC493" s="723">
        <v>3.7880000000000003</v>
      </c>
      <c r="AD493" s="28">
        <v>38666</v>
      </c>
      <c r="AE493" s="358">
        <v>4.1109999999999998</v>
      </c>
    </row>
    <row r="494" spans="1:31">
      <c r="A494" s="28">
        <v>38667</v>
      </c>
      <c r="B494" s="28">
        <v>38667</v>
      </c>
      <c r="C494" s="723">
        <v>2.9070999999999998</v>
      </c>
      <c r="D494" s="28">
        <v>38667</v>
      </c>
      <c r="E494" s="723">
        <v>3.1726999999999999</v>
      </c>
      <c r="F494" s="28">
        <v>38667</v>
      </c>
      <c r="G494" s="723">
        <v>3.4175</v>
      </c>
      <c r="H494" s="28">
        <v>38667</v>
      </c>
      <c r="I494" s="723">
        <v>3.5550999999999999</v>
      </c>
      <c r="J494" s="28">
        <v>38667</v>
      </c>
      <c r="K494" s="723">
        <v>3.7475000000000001</v>
      </c>
      <c r="L494" s="41">
        <v>38667</v>
      </c>
      <c r="M494" s="723">
        <v>2.8904999999999998</v>
      </c>
      <c r="N494" s="28">
        <v>38667</v>
      </c>
      <c r="O494" s="723">
        <v>3.157</v>
      </c>
      <c r="P494" s="28">
        <v>38667</v>
      </c>
      <c r="Q494" s="723">
        <v>3.4175</v>
      </c>
      <c r="R494" s="28">
        <v>38667</v>
      </c>
      <c r="S494" s="723">
        <v>3.5339</v>
      </c>
      <c r="T494" s="28">
        <v>38667</v>
      </c>
      <c r="U494" s="723">
        <v>3.7542999999999997</v>
      </c>
      <c r="V494" s="41">
        <v>38667</v>
      </c>
      <c r="W494" s="723">
        <v>3.0823</v>
      </c>
      <c r="X494" s="28">
        <v>38667</v>
      </c>
      <c r="Y494" s="723">
        <v>3.3233999999999999</v>
      </c>
      <c r="Z494" s="28">
        <v>38667</v>
      </c>
      <c r="AA494" s="723">
        <v>3.6132</v>
      </c>
      <c r="AB494" s="28">
        <v>38667</v>
      </c>
      <c r="AC494" s="723">
        <v>3.7772000000000001</v>
      </c>
      <c r="AD494" s="28">
        <v>38667</v>
      </c>
      <c r="AE494" s="358">
        <v>4.0999999999999996</v>
      </c>
    </row>
    <row r="495" spans="1:31">
      <c r="A495" s="28">
        <v>38670</v>
      </c>
      <c r="B495" s="28">
        <v>38670</v>
      </c>
      <c r="C495" s="723">
        <v>2.9239999999999999</v>
      </c>
      <c r="D495" s="28">
        <v>38670</v>
      </c>
      <c r="E495" s="723">
        <v>3.1909999999999998</v>
      </c>
      <c r="F495" s="28">
        <v>38670</v>
      </c>
      <c r="G495" s="723">
        <v>3.4390000000000001</v>
      </c>
      <c r="H495" s="28">
        <v>38670</v>
      </c>
      <c r="I495" s="723">
        <v>3.57</v>
      </c>
      <c r="J495" s="28">
        <v>38670</v>
      </c>
      <c r="K495" s="723">
        <v>3.7669999999999999</v>
      </c>
      <c r="L495" s="41">
        <v>38670</v>
      </c>
      <c r="M495" s="723">
        <v>2.9081999999999999</v>
      </c>
      <c r="N495" s="28">
        <v>38670</v>
      </c>
      <c r="O495" s="723">
        <v>3.1779999999999999</v>
      </c>
      <c r="P495" s="28">
        <v>38670</v>
      </c>
      <c r="Q495" s="723">
        <v>3.4401000000000002</v>
      </c>
      <c r="R495" s="28">
        <v>38670</v>
      </c>
      <c r="S495" s="723">
        <v>3.5567000000000002</v>
      </c>
      <c r="T495" s="28">
        <v>38670</v>
      </c>
      <c r="U495" s="723">
        <v>3.7774000000000001</v>
      </c>
      <c r="V495" s="41">
        <v>38670</v>
      </c>
      <c r="W495" s="723">
        <v>3.1055999999999999</v>
      </c>
      <c r="X495" s="28">
        <v>38670</v>
      </c>
      <c r="Y495" s="723">
        <v>3.3462999999999998</v>
      </c>
      <c r="Z495" s="28">
        <v>38670</v>
      </c>
      <c r="AA495" s="723">
        <v>3.6360999999999999</v>
      </c>
      <c r="AB495" s="28">
        <v>38670</v>
      </c>
      <c r="AC495" s="723">
        <v>3.7873999999999999</v>
      </c>
      <c r="AD495" s="28">
        <v>38670</v>
      </c>
      <c r="AE495" s="358">
        <v>4.1257999999999999</v>
      </c>
    </row>
    <row r="496" spans="1:31">
      <c r="A496" s="28">
        <v>38671</v>
      </c>
      <c r="B496" s="28">
        <v>38671</v>
      </c>
      <c r="C496" s="723">
        <v>2.887</v>
      </c>
      <c r="D496" s="28">
        <v>38671</v>
      </c>
      <c r="E496" s="723">
        <v>3.1509999999999998</v>
      </c>
      <c r="F496" s="28">
        <v>38671</v>
      </c>
      <c r="G496" s="723">
        <v>3.4079999999999999</v>
      </c>
      <c r="H496" s="28">
        <v>38671</v>
      </c>
      <c r="I496" s="723">
        <v>3.544</v>
      </c>
      <c r="J496" s="28">
        <v>38671</v>
      </c>
      <c r="K496" s="723">
        <v>3.7389999999999999</v>
      </c>
      <c r="L496" s="41">
        <v>38671</v>
      </c>
      <c r="M496" s="723">
        <v>2.8797999999999999</v>
      </c>
      <c r="N496" s="28">
        <v>38671</v>
      </c>
      <c r="O496" s="723">
        <v>3.1390000000000002</v>
      </c>
      <c r="P496" s="28">
        <v>38671</v>
      </c>
      <c r="Q496" s="723">
        <v>3.4077000000000002</v>
      </c>
      <c r="R496" s="28">
        <v>38671</v>
      </c>
      <c r="S496" s="723">
        <v>3.5341</v>
      </c>
      <c r="T496" s="28">
        <v>38671</v>
      </c>
      <c r="U496" s="723">
        <v>3.7484000000000002</v>
      </c>
      <c r="V496" s="41">
        <v>38671</v>
      </c>
      <c r="W496" s="723">
        <v>3.0651999999999999</v>
      </c>
      <c r="X496" s="28">
        <v>38671</v>
      </c>
      <c r="Y496" s="723">
        <v>3.3045</v>
      </c>
      <c r="Z496" s="28">
        <v>38671</v>
      </c>
      <c r="AA496" s="723">
        <v>3.6040000000000001</v>
      </c>
      <c r="AB496" s="28">
        <v>38671</v>
      </c>
      <c r="AC496" s="723">
        <v>3.774</v>
      </c>
      <c r="AD496" s="28">
        <v>38671</v>
      </c>
      <c r="AE496" s="358">
        <v>4.0933999999999999</v>
      </c>
    </row>
    <row r="497" spans="1:31">
      <c r="A497" s="28">
        <v>38672</v>
      </c>
      <c r="B497" s="28">
        <v>38672</v>
      </c>
      <c r="C497" s="723">
        <v>2.8159999999999998</v>
      </c>
      <c r="D497" s="28">
        <v>38672</v>
      </c>
      <c r="E497" s="723">
        <v>3.0649999999999999</v>
      </c>
      <c r="F497" s="28">
        <v>38672</v>
      </c>
      <c r="G497" s="723">
        <v>3.327</v>
      </c>
      <c r="H497" s="28">
        <v>38672</v>
      </c>
      <c r="I497" s="723">
        <v>3.464</v>
      </c>
      <c r="J497" s="28">
        <v>38672</v>
      </c>
      <c r="K497" s="723">
        <v>3.67</v>
      </c>
      <c r="L497" s="41">
        <v>38672</v>
      </c>
      <c r="M497" s="723">
        <v>2.8136000000000001</v>
      </c>
      <c r="N497" s="28">
        <v>38672</v>
      </c>
      <c r="O497" s="723">
        <v>3.0615999999999999</v>
      </c>
      <c r="P497" s="28">
        <v>38672</v>
      </c>
      <c r="Q497" s="723">
        <v>3.3269000000000002</v>
      </c>
      <c r="R497" s="28">
        <v>38672</v>
      </c>
      <c r="S497" s="723">
        <v>3.4533</v>
      </c>
      <c r="T497" s="28">
        <v>38672</v>
      </c>
      <c r="U497" s="723">
        <v>3.6747000000000001</v>
      </c>
      <c r="V497" s="41">
        <v>38672</v>
      </c>
      <c r="W497" s="723">
        <v>3.0110000000000001</v>
      </c>
      <c r="X497" s="28">
        <v>38672</v>
      </c>
      <c r="Y497" s="723">
        <v>3.2349999999999999</v>
      </c>
      <c r="Z497" s="28">
        <v>38672</v>
      </c>
      <c r="AA497" s="723">
        <v>3.5230000000000001</v>
      </c>
      <c r="AB497" s="28">
        <v>38672</v>
      </c>
      <c r="AC497" s="723">
        <v>3.681</v>
      </c>
      <c r="AD497" s="28">
        <v>38672</v>
      </c>
      <c r="AE497" s="358">
        <v>4.01</v>
      </c>
    </row>
    <row r="498" spans="1:31">
      <c r="A498" s="28">
        <v>38673</v>
      </c>
      <c r="B498" s="28">
        <v>38673</v>
      </c>
      <c r="C498" s="723">
        <v>2.8491999999999997</v>
      </c>
      <c r="D498" s="28">
        <v>38673</v>
      </c>
      <c r="E498" s="723">
        <v>3.0911</v>
      </c>
      <c r="F498" s="28">
        <v>38673</v>
      </c>
      <c r="G498" s="723">
        <v>3.3467000000000002</v>
      </c>
      <c r="H498" s="28">
        <v>38673</v>
      </c>
      <c r="I498" s="723">
        <v>3.4790000000000001</v>
      </c>
      <c r="J498" s="28">
        <v>38673</v>
      </c>
      <c r="K498" s="723">
        <v>3.6859999999999999</v>
      </c>
      <c r="L498" s="41">
        <v>38673</v>
      </c>
      <c r="M498" s="723">
        <v>2.8504</v>
      </c>
      <c r="N498" s="28">
        <v>38673</v>
      </c>
      <c r="O498" s="723">
        <v>3.0893999999999999</v>
      </c>
      <c r="P498" s="28">
        <v>38673</v>
      </c>
      <c r="Q498" s="723">
        <v>3.3477000000000001</v>
      </c>
      <c r="R498" s="28">
        <v>38673</v>
      </c>
      <c r="S498" s="723">
        <v>3.4702999999999999</v>
      </c>
      <c r="T498" s="28">
        <v>38673</v>
      </c>
      <c r="U498" s="723">
        <v>3.6917999999999997</v>
      </c>
      <c r="V498" s="41">
        <v>38673</v>
      </c>
      <c r="W498" s="723">
        <v>3.0339999999999998</v>
      </c>
      <c r="X498" s="28">
        <v>38673</v>
      </c>
      <c r="Y498" s="723">
        <v>3.2530000000000001</v>
      </c>
      <c r="Z498" s="28">
        <v>38673</v>
      </c>
      <c r="AA498" s="723">
        <v>3.5390000000000001</v>
      </c>
      <c r="AB498" s="28">
        <v>38673</v>
      </c>
      <c r="AC498" s="723">
        <v>3.6930000000000001</v>
      </c>
      <c r="AD498" s="28">
        <v>38673</v>
      </c>
      <c r="AE498" s="358">
        <v>4.0129999999999999</v>
      </c>
    </row>
    <row r="499" spans="1:31">
      <c r="A499" s="28">
        <v>38674</v>
      </c>
      <c r="B499" s="28">
        <v>38674</v>
      </c>
      <c r="C499" s="723">
        <v>2.992</v>
      </c>
      <c r="D499" s="28">
        <v>38674</v>
      </c>
      <c r="E499" s="723">
        <v>3.2320000000000002</v>
      </c>
      <c r="F499" s="28">
        <v>38674</v>
      </c>
      <c r="G499" s="723">
        <v>3.4590000000000001</v>
      </c>
      <c r="H499" s="28">
        <v>38674</v>
      </c>
      <c r="I499" s="723">
        <v>3.585</v>
      </c>
      <c r="J499" s="28">
        <v>38674</v>
      </c>
      <c r="K499" s="723">
        <v>3.7730000000000001</v>
      </c>
      <c r="L499" s="41">
        <v>38674</v>
      </c>
      <c r="M499" s="723">
        <v>2.9710000000000001</v>
      </c>
      <c r="N499" s="28">
        <v>38674</v>
      </c>
      <c r="O499" s="723">
        <v>3.2172999999999998</v>
      </c>
      <c r="P499" s="28">
        <v>38674</v>
      </c>
      <c r="Q499" s="723">
        <v>3.4535999999999998</v>
      </c>
      <c r="R499" s="28">
        <v>38674</v>
      </c>
      <c r="S499" s="723">
        <v>3.5638000000000001</v>
      </c>
      <c r="T499" s="28">
        <v>38674</v>
      </c>
      <c r="U499" s="723">
        <v>3.7753000000000001</v>
      </c>
      <c r="V499" s="41">
        <v>38674</v>
      </c>
      <c r="W499" s="723">
        <v>3.1480000000000001</v>
      </c>
      <c r="X499" s="28">
        <v>38674</v>
      </c>
      <c r="Y499" s="723">
        <v>3.3660000000000001</v>
      </c>
      <c r="Z499" s="28">
        <v>38674</v>
      </c>
      <c r="AA499" s="723">
        <v>3.63</v>
      </c>
      <c r="AB499" s="28">
        <v>38674</v>
      </c>
      <c r="AC499" s="723">
        <v>3.782</v>
      </c>
      <c r="AD499" s="28">
        <v>38674</v>
      </c>
      <c r="AE499" s="358">
        <v>4.0880000000000001</v>
      </c>
    </row>
    <row r="500" spans="1:31">
      <c r="A500" s="28">
        <v>38677</v>
      </c>
      <c r="B500" s="28">
        <v>38677</v>
      </c>
      <c r="C500" s="723">
        <v>2.9169999999999998</v>
      </c>
      <c r="D500" s="28">
        <v>38677</v>
      </c>
      <c r="E500" s="723">
        <v>3.1539999999999999</v>
      </c>
      <c r="F500" s="28">
        <v>38677</v>
      </c>
      <c r="G500" s="723">
        <v>3.391</v>
      </c>
      <c r="H500" s="28">
        <v>38677</v>
      </c>
      <c r="I500" s="723">
        <v>3.5190000000000001</v>
      </c>
      <c r="J500" s="28">
        <v>38677</v>
      </c>
      <c r="K500" s="723">
        <v>3.714</v>
      </c>
      <c r="L500" s="41">
        <v>38677</v>
      </c>
      <c r="M500" s="723">
        <v>2.9172000000000002</v>
      </c>
      <c r="N500" s="28">
        <v>38677</v>
      </c>
      <c r="O500" s="723">
        <v>3.1534</v>
      </c>
      <c r="P500" s="28">
        <v>38677</v>
      </c>
      <c r="Q500" s="723">
        <v>3.3974000000000002</v>
      </c>
      <c r="R500" s="28">
        <v>38677</v>
      </c>
      <c r="S500" s="723">
        <v>3.5087000000000002</v>
      </c>
      <c r="T500" s="28">
        <v>38677</v>
      </c>
      <c r="U500" s="723">
        <v>3.7195</v>
      </c>
      <c r="V500" s="41">
        <v>38677</v>
      </c>
      <c r="W500" s="723">
        <v>3.0947</v>
      </c>
      <c r="X500" s="28">
        <v>38677</v>
      </c>
      <c r="Y500" s="723">
        <v>3.3056999999999999</v>
      </c>
      <c r="Z500" s="28">
        <v>38677</v>
      </c>
      <c r="AA500" s="723">
        <v>3.5722</v>
      </c>
      <c r="AB500" s="28">
        <v>38677</v>
      </c>
      <c r="AC500" s="723">
        <v>3.7267000000000001</v>
      </c>
      <c r="AD500" s="28">
        <v>38677</v>
      </c>
      <c r="AE500" s="358">
        <v>4.0350999999999999</v>
      </c>
    </row>
    <row r="501" spans="1:31">
      <c r="A501" s="28">
        <v>38678</v>
      </c>
      <c r="B501" s="28">
        <v>38678</v>
      </c>
      <c r="C501" s="723">
        <v>2.9210000000000003</v>
      </c>
      <c r="D501" s="28">
        <v>38678</v>
      </c>
      <c r="E501" s="723">
        <v>3.1549999999999998</v>
      </c>
      <c r="F501" s="28">
        <v>38678</v>
      </c>
      <c r="G501" s="723">
        <v>3.3970000000000002</v>
      </c>
      <c r="H501" s="28">
        <v>38678</v>
      </c>
      <c r="I501" s="723">
        <v>3.5230000000000001</v>
      </c>
      <c r="J501" s="28">
        <v>38678</v>
      </c>
      <c r="K501" s="723">
        <v>3.7130000000000001</v>
      </c>
      <c r="L501" s="41">
        <v>38678</v>
      </c>
      <c r="M501" s="723">
        <v>2.9156</v>
      </c>
      <c r="N501" s="28">
        <v>38678</v>
      </c>
      <c r="O501" s="723">
        <v>3.1507999999999998</v>
      </c>
      <c r="P501" s="28">
        <v>38678</v>
      </c>
      <c r="Q501" s="723">
        <v>3.3970000000000002</v>
      </c>
      <c r="R501" s="28">
        <v>38678</v>
      </c>
      <c r="S501" s="723">
        <v>3.5066999999999999</v>
      </c>
      <c r="T501" s="28">
        <v>38678</v>
      </c>
      <c r="U501" s="723">
        <v>3.7162999999999999</v>
      </c>
      <c r="V501" s="41">
        <v>38678</v>
      </c>
      <c r="W501" s="723">
        <v>3.0990000000000002</v>
      </c>
      <c r="X501" s="28">
        <v>38678</v>
      </c>
      <c r="Y501" s="723">
        <v>3.3130000000000002</v>
      </c>
      <c r="Z501" s="28">
        <v>38678</v>
      </c>
      <c r="AA501" s="723">
        <v>3.59</v>
      </c>
      <c r="AB501" s="28">
        <v>38678</v>
      </c>
      <c r="AC501" s="723">
        <v>3.742</v>
      </c>
      <c r="AD501" s="28">
        <v>38678</v>
      </c>
      <c r="AE501" s="358">
        <v>4.0380000000000003</v>
      </c>
    </row>
    <row r="502" spans="1:31">
      <c r="A502" s="28">
        <v>38679</v>
      </c>
      <c r="B502" s="28">
        <v>38679</v>
      </c>
      <c r="C502" s="723">
        <v>2.9100999999999999</v>
      </c>
      <c r="D502" s="28">
        <v>38679</v>
      </c>
      <c r="E502" s="723">
        <v>3.1429</v>
      </c>
      <c r="F502" s="28">
        <v>38679</v>
      </c>
      <c r="G502" s="723">
        <v>3.3841999999999999</v>
      </c>
      <c r="H502" s="28">
        <v>38679</v>
      </c>
      <c r="I502" s="723">
        <v>3.5093999999999999</v>
      </c>
      <c r="J502" s="28">
        <v>38679</v>
      </c>
      <c r="K502" s="723">
        <v>3.7025999999999999</v>
      </c>
      <c r="L502" s="41">
        <v>38679</v>
      </c>
      <c r="M502" s="723">
        <v>2.9032</v>
      </c>
      <c r="N502" s="28">
        <v>38679</v>
      </c>
      <c r="O502" s="723">
        <v>3.1396999999999999</v>
      </c>
      <c r="P502" s="28">
        <v>38679</v>
      </c>
      <c r="Q502" s="723">
        <v>3.3852000000000002</v>
      </c>
      <c r="R502" s="28">
        <v>38679</v>
      </c>
      <c r="S502" s="723">
        <v>3.4944999999999999</v>
      </c>
      <c r="T502" s="28">
        <v>38679</v>
      </c>
      <c r="U502" s="723">
        <v>3.7034000000000002</v>
      </c>
      <c r="V502" s="41">
        <v>38679</v>
      </c>
      <c r="W502" s="723">
        <v>3.093</v>
      </c>
      <c r="X502" s="28">
        <v>38679</v>
      </c>
      <c r="Y502" s="723">
        <v>3.3069999999999999</v>
      </c>
      <c r="Z502" s="28">
        <v>38679</v>
      </c>
      <c r="AA502" s="723">
        <v>3.581</v>
      </c>
      <c r="AB502" s="28">
        <v>38679</v>
      </c>
      <c r="AC502" s="723">
        <v>3.738</v>
      </c>
      <c r="AD502" s="28">
        <v>38679</v>
      </c>
      <c r="AE502" s="358">
        <v>4.0380000000000003</v>
      </c>
    </row>
    <row r="503" spans="1:31">
      <c r="A503" s="28">
        <v>38680</v>
      </c>
      <c r="B503" s="28">
        <v>38680</v>
      </c>
      <c r="C503" s="723">
        <v>2.8346999999999998</v>
      </c>
      <c r="D503" s="28">
        <v>38680</v>
      </c>
      <c r="E503" s="723">
        <v>3.0573999999999999</v>
      </c>
      <c r="F503" s="28">
        <v>38680</v>
      </c>
      <c r="G503" s="723">
        <v>3.3003</v>
      </c>
      <c r="H503" s="28">
        <v>38680</v>
      </c>
      <c r="I503" s="723">
        <v>3.4278</v>
      </c>
      <c r="J503" s="28">
        <v>38680</v>
      </c>
      <c r="K503" s="723">
        <v>3.6284000000000001</v>
      </c>
      <c r="L503" s="41">
        <v>38680</v>
      </c>
      <c r="M503" s="723">
        <v>2.8303000000000003</v>
      </c>
      <c r="N503" s="28">
        <v>38680</v>
      </c>
      <c r="O503" s="723">
        <v>3.0548999999999999</v>
      </c>
      <c r="P503" s="28">
        <v>38680</v>
      </c>
      <c r="Q503" s="723">
        <v>3.3024</v>
      </c>
      <c r="R503" s="28">
        <v>38680</v>
      </c>
      <c r="S503" s="723">
        <v>3.4138999999999999</v>
      </c>
      <c r="T503" s="28">
        <v>38680</v>
      </c>
      <c r="U503" s="723">
        <v>3.6280999999999999</v>
      </c>
      <c r="V503" s="41">
        <v>38680</v>
      </c>
      <c r="W503" s="723">
        <v>3.0129999999999999</v>
      </c>
      <c r="X503" s="28">
        <v>38680</v>
      </c>
      <c r="Y503" s="723">
        <v>3.214</v>
      </c>
      <c r="Z503" s="28">
        <v>38680</v>
      </c>
      <c r="AA503" s="723">
        <v>3.488</v>
      </c>
      <c r="AB503" s="28">
        <v>38680</v>
      </c>
      <c r="AC503" s="723">
        <v>3.6360000000000001</v>
      </c>
      <c r="AD503" s="28">
        <v>38680</v>
      </c>
      <c r="AE503" s="358">
        <v>3.9590000000000001</v>
      </c>
    </row>
    <row r="504" spans="1:31">
      <c r="A504" s="28">
        <v>38681</v>
      </c>
      <c r="B504" s="28">
        <v>38681</v>
      </c>
      <c r="C504" s="723">
        <v>2.8475999999999999</v>
      </c>
      <c r="D504" s="28">
        <v>38681</v>
      </c>
      <c r="E504" s="723">
        <v>3.0691999999999999</v>
      </c>
      <c r="F504" s="28">
        <v>38681</v>
      </c>
      <c r="G504" s="723">
        <v>3.3098000000000001</v>
      </c>
      <c r="H504" s="28">
        <v>38681</v>
      </c>
      <c r="I504" s="723">
        <v>3.4439000000000002</v>
      </c>
      <c r="J504" s="28">
        <v>38681</v>
      </c>
      <c r="K504" s="723">
        <v>3.6465000000000001</v>
      </c>
      <c r="L504" s="41">
        <v>38681</v>
      </c>
      <c r="M504" s="723">
        <v>2.8468</v>
      </c>
      <c r="N504" s="28">
        <v>38681</v>
      </c>
      <c r="O504" s="723">
        <v>3.0653000000000001</v>
      </c>
      <c r="P504" s="28">
        <v>38681</v>
      </c>
      <c r="Q504" s="723">
        <v>3.3113999999999999</v>
      </c>
      <c r="R504" s="28">
        <v>38681</v>
      </c>
      <c r="S504" s="723">
        <v>3.4226000000000001</v>
      </c>
      <c r="T504" s="28">
        <v>38681</v>
      </c>
      <c r="U504" s="723">
        <v>3.6358000000000001</v>
      </c>
      <c r="V504" s="41">
        <v>38681</v>
      </c>
      <c r="W504" s="723">
        <v>3.0339999999999998</v>
      </c>
      <c r="X504" s="28">
        <v>38681</v>
      </c>
      <c r="Y504" s="723">
        <v>3.234</v>
      </c>
      <c r="Z504" s="28">
        <v>38681</v>
      </c>
      <c r="AA504" s="723">
        <v>3.5049999999999999</v>
      </c>
      <c r="AB504" s="28">
        <v>38681</v>
      </c>
      <c r="AC504" s="723">
        <v>3.6589999999999998</v>
      </c>
      <c r="AD504" s="28">
        <v>38681</v>
      </c>
      <c r="AE504" s="358">
        <v>3.97</v>
      </c>
    </row>
    <row r="505" spans="1:31">
      <c r="A505" s="28">
        <v>38684</v>
      </c>
      <c r="B505" s="28">
        <v>38684</v>
      </c>
      <c r="C505" s="723">
        <v>2.8607</v>
      </c>
      <c r="D505" s="28">
        <v>38684</v>
      </c>
      <c r="E505" s="723">
        <v>3.0750999999999999</v>
      </c>
      <c r="F505" s="28">
        <v>38684</v>
      </c>
      <c r="G505" s="723">
        <v>3.3079000000000001</v>
      </c>
      <c r="H505" s="28">
        <v>38684</v>
      </c>
      <c r="I505" s="723">
        <v>3.4295</v>
      </c>
      <c r="J505" s="28">
        <v>38684</v>
      </c>
      <c r="K505" s="723">
        <v>3.6356000000000002</v>
      </c>
      <c r="L505" s="41">
        <v>38684</v>
      </c>
      <c r="M505" s="723">
        <v>2.8604000000000003</v>
      </c>
      <c r="N505" s="28">
        <v>38684</v>
      </c>
      <c r="O505" s="723">
        <v>3.0720999999999998</v>
      </c>
      <c r="P505" s="28">
        <v>38684</v>
      </c>
      <c r="Q505" s="723">
        <v>3.3083</v>
      </c>
      <c r="R505" s="28">
        <v>38684</v>
      </c>
      <c r="S505" s="723">
        <v>3.4125000000000001</v>
      </c>
      <c r="T505" s="28">
        <v>38684</v>
      </c>
      <c r="U505" s="723">
        <v>3.6314000000000002</v>
      </c>
      <c r="V505" s="41">
        <v>38684</v>
      </c>
      <c r="W505" s="723">
        <v>3.0470000000000002</v>
      </c>
      <c r="X505" s="28">
        <v>38684</v>
      </c>
      <c r="Y505" s="723">
        <v>3.2349999999999999</v>
      </c>
      <c r="Z505" s="28">
        <v>38684</v>
      </c>
      <c r="AA505" s="723">
        <v>3.4990000000000001</v>
      </c>
      <c r="AB505" s="28">
        <v>38684</v>
      </c>
      <c r="AC505" s="723">
        <v>3.6560000000000001</v>
      </c>
      <c r="AD505" s="28">
        <v>38684</v>
      </c>
      <c r="AE505" s="358">
        <v>3.9660000000000002</v>
      </c>
    </row>
    <row r="506" spans="1:31">
      <c r="A506" s="28">
        <v>38685</v>
      </c>
      <c r="B506" s="28">
        <v>38685</v>
      </c>
      <c r="C506" s="723">
        <v>2.911</v>
      </c>
      <c r="D506" s="28">
        <v>38685</v>
      </c>
      <c r="E506" s="723">
        <v>3.13</v>
      </c>
      <c r="F506" s="28">
        <v>38685</v>
      </c>
      <c r="G506" s="723">
        <v>3.3620000000000001</v>
      </c>
      <c r="H506" s="28">
        <v>38685</v>
      </c>
      <c r="I506" s="723">
        <v>3.4870000000000001</v>
      </c>
      <c r="J506" s="28">
        <v>38685</v>
      </c>
      <c r="K506" s="723">
        <v>3.6890000000000001</v>
      </c>
      <c r="L506" s="41">
        <v>38685</v>
      </c>
      <c r="M506" s="723">
        <v>2.9001000000000001</v>
      </c>
      <c r="N506" s="28">
        <v>38685</v>
      </c>
      <c r="O506" s="723">
        <v>3.1204999999999998</v>
      </c>
      <c r="P506" s="28">
        <v>38685</v>
      </c>
      <c r="Q506" s="723">
        <v>3.3607</v>
      </c>
      <c r="R506" s="28">
        <v>38685</v>
      </c>
      <c r="S506" s="723">
        <v>3.4622000000000002</v>
      </c>
      <c r="T506" s="28">
        <v>38685</v>
      </c>
      <c r="U506" s="723">
        <v>3.6827000000000001</v>
      </c>
      <c r="V506" s="41">
        <v>38685</v>
      </c>
      <c r="W506" s="723">
        <v>3.089</v>
      </c>
      <c r="X506" s="28">
        <v>38685</v>
      </c>
      <c r="Y506" s="723">
        <v>3.2909999999999999</v>
      </c>
      <c r="Z506" s="28">
        <v>38685</v>
      </c>
      <c r="AA506" s="723">
        <v>3.5529999999999999</v>
      </c>
      <c r="AB506" s="28">
        <v>38685</v>
      </c>
      <c r="AC506" s="723">
        <v>3.71</v>
      </c>
      <c r="AD506" s="28">
        <v>38685</v>
      </c>
      <c r="AE506" s="358">
        <v>4.0190000000000001</v>
      </c>
    </row>
    <row r="507" spans="1:31">
      <c r="A507" s="28">
        <v>38686</v>
      </c>
      <c r="B507" s="28">
        <v>38686</v>
      </c>
      <c r="C507" s="723">
        <v>2.9049999999999998</v>
      </c>
      <c r="D507" s="28">
        <v>38686</v>
      </c>
      <c r="E507" s="723">
        <v>3.1179999999999999</v>
      </c>
      <c r="F507" s="28">
        <v>38686</v>
      </c>
      <c r="G507" s="723">
        <v>3.3460000000000001</v>
      </c>
      <c r="H507" s="28">
        <v>38686</v>
      </c>
      <c r="I507" s="723">
        <v>3.4689999999999999</v>
      </c>
      <c r="J507" s="28">
        <v>38686</v>
      </c>
      <c r="K507" s="723">
        <v>3.673</v>
      </c>
      <c r="L507" s="41">
        <v>38686</v>
      </c>
      <c r="M507" s="723">
        <v>2.899</v>
      </c>
      <c r="N507" s="28">
        <v>38686</v>
      </c>
      <c r="O507" s="723">
        <v>3.1219000000000001</v>
      </c>
      <c r="P507" s="28">
        <v>38686</v>
      </c>
      <c r="Q507" s="723">
        <v>3.3521999999999998</v>
      </c>
      <c r="R507" s="28">
        <v>38686</v>
      </c>
      <c r="S507" s="723">
        <v>3.4531000000000001</v>
      </c>
      <c r="T507" s="28">
        <v>38686</v>
      </c>
      <c r="U507" s="723">
        <v>3.6701000000000001</v>
      </c>
      <c r="V507" s="41">
        <v>38686</v>
      </c>
      <c r="W507" s="723">
        <v>3.09</v>
      </c>
      <c r="X507" s="28">
        <v>38686</v>
      </c>
      <c r="Y507" s="723">
        <v>3.2789999999999999</v>
      </c>
      <c r="Z507" s="28">
        <v>38686</v>
      </c>
      <c r="AA507" s="723">
        <v>3.5419999999999998</v>
      </c>
      <c r="AB507" s="28">
        <v>38686</v>
      </c>
      <c r="AC507" s="723">
        <v>3.6989999999999998</v>
      </c>
      <c r="AD507" s="28">
        <v>38686</v>
      </c>
      <c r="AE507" s="358">
        <v>4.008</v>
      </c>
    </row>
    <row r="508" spans="1:31">
      <c r="A508" s="28">
        <v>38687</v>
      </c>
      <c r="B508" s="28">
        <v>38687</v>
      </c>
      <c r="C508" s="723">
        <v>2.855</v>
      </c>
      <c r="D508" s="28">
        <v>38687</v>
      </c>
      <c r="E508" s="723">
        <v>3.0649999999999999</v>
      </c>
      <c r="F508" s="28">
        <v>38687</v>
      </c>
      <c r="G508" s="723">
        <v>3.302</v>
      </c>
      <c r="H508" s="28">
        <v>38687</v>
      </c>
      <c r="I508" s="723">
        <v>3.427</v>
      </c>
      <c r="J508" s="28">
        <v>38687</v>
      </c>
      <c r="K508" s="723">
        <v>3.6339999999999999</v>
      </c>
      <c r="L508" s="41">
        <v>38687</v>
      </c>
      <c r="M508" s="723">
        <v>2.8410000000000002</v>
      </c>
      <c r="N508" s="28">
        <v>38687</v>
      </c>
      <c r="O508" s="723">
        <v>3.0640999999999998</v>
      </c>
      <c r="P508" s="28">
        <v>38687</v>
      </c>
      <c r="Q508" s="723">
        <v>3.3056999999999999</v>
      </c>
      <c r="R508" s="28">
        <v>38687</v>
      </c>
      <c r="S508" s="723">
        <v>3.4091</v>
      </c>
      <c r="T508" s="28">
        <v>38687</v>
      </c>
      <c r="U508" s="723">
        <v>3.6288999999999998</v>
      </c>
      <c r="V508" s="41">
        <v>38687</v>
      </c>
      <c r="W508" s="723">
        <v>3.0379999999999998</v>
      </c>
      <c r="X508" s="28">
        <v>38687</v>
      </c>
      <c r="Y508" s="723">
        <v>3.234</v>
      </c>
      <c r="Z508" s="28">
        <v>38687</v>
      </c>
      <c r="AA508" s="723">
        <v>3.5009999999999999</v>
      </c>
      <c r="AB508" s="28">
        <v>38687</v>
      </c>
      <c r="AC508" s="723">
        <v>3.6560000000000001</v>
      </c>
      <c r="AD508" s="28">
        <v>38687</v>
      </c>
      <c r="AE508" s="358">
        <v>3.9710000000000001</v>
      </c>
    </row>
    <row r="509" spans="1:31">
      <c r="A509" s="28">
        <v>38688</v>
      </c>
      <c r="B509" s="28">
        <v>38688</v>
      </c>
      <c r="C509" s="723">
        <v>2.8130999999999999</v>
      </c>
      <c r="D509" s="28">
        <v>38688</v>
      </c>
      <c r="E509" s="723">
        <v>3.0377999999999998</v>
      </c>
      <c r="F509" s="28">
        <v>38688</v>
      </c>
      <c r="G509" s="723">
        <v>3.2808999999999999</v>
      </c>
      <c r="H509" s="28">
        <v>38688</v>
      </c>
      <c r="I509" s="723">
        <v>3.4074</v>
      </c>
      <c r="J509" s="28">
        <v>38688</v>
      </c>
      <c r="K509" s="723">
        <v>3.6212999999999997</v>
      </c>
      <c r="L509" s="41">
        <v>38688</v>
      </c>
      <c r="M509" s="723">
        <v>2.8115000000000001</v>
      </c>
      <c r="N509" s="28">
        <v>38688</v>
      </c>
      <c r="O509" s="723">
        <v>3.0472999999999999</v>
      </c>
      <c r="P509" s="28">
        <v>38688</v>
      </c>
      <c r="Q509" s="723">
        <v>3.2921</v>
      </c>
      <c r="R509" s="28">
        <v>38688</v>
      </c>
      <c r="S509" s="723">
        <v>3.3971</v>
      </c>
      <c r="T509" s="28">
        <v>38688</v>
      </c>
      <c r="U509" s="723">
        <v>3.6154000000000002</v>
      </c>
      <c r="V509" s="41">
        <v>38688</v>
      </c>
      <c r="W509" s="723">
        <v>3.0021</v>
      </c>
      <c r="X509" s="28">
        <v>38688</v>
      </c>
      <c r="Y509" s="723">
        <v>3.2143999999999999</v>
      </c>
      <c r="Z509" s="28">
        <v>38688</v>
      </c>
      <c r="AA509" s="723">
        <v>3.4874000000000001</v>
      </c>
      <c r="AB509" s="28">
        <v>38688</v>
      </c>
      <c r="AC509" s="723">
        <v>3.6465000000000001</v>
      </c>
      <c r="AD509" s="28">
        <v>38688</v>
      </c>
      <c r="AE509" s="358">
        <v>3.9523999999999999</v>
      </c>
    </row>
    <row r="510" spans="1:31">
      <c r="A510" s="28">
        <v>38691</v>
      </c>
      <c r="B510" s="28">
        <v>38691</v>
      </c>
      <c r="C510" s="723">
        <v>2.8391000000000002</v>
      </c>
      <c r="D510" s="28">
        <v>38691</v>
      </c>
      <c r="E510" s="723">
        <v>3.0569999999999999</v>
      </c>
      <c r="F510" s="28">
        <v>38691</v>
      </c>
      <c r="G510" s="723">
        <v>3.3018999999999998</v>
      </c>
      <c r="H510" s="28">
        <v>38691</v>
      </c>
      <c r="I510" s="723">
        <v>3.4260000000000002</v>
      </c>
      <c r="J510" s="28">
        <v>38691</v>
      </c>
      <c r="K510" s="723">
        <v>3.6413000000000002</v>
      </c>
      <c r="L510" s="41">
        <v>38691</v>
      </c>
      <c r="M510" s="723">
        <v>2.8331</v>
      </c>
      <c r="N510" s="28">
        <v>38691</v>
      </c>
      <c r="O510" s="723">
        <v>3.0648</v>
      </c>
      <c r="P510" s="28">
        <v>38691</v>
      </c>
      <c r="Q510" s="723">
        <v>3.3117999999999999</v>
      </c>
      <c r="R510" s="28">
        <v>38691</v>
      </c>
      <c r="S510" s="723">
        <v>3.4165999999999999</v>
      </c>
      <c r="T510" s="28">
        <v>38691</v>
      </c>
      <c r="U510" s="723">
        <v>3.6351</v>
      </c>
      <c r="V510" s="41">
        <v>38691</v>
      </c>
      <c r="W510" s="723">
        <v>3.0289999999999999</v>
      </c>
      <c r="X510" s="28">
        <v>38691</v>
      </c>
      <c r="Y510" s="723">
        <v>3.2349999999999999</v>
      </c>
      <c r="Z510" s="28">
        <v>38691</v>
      </c>
      <c r="AA510" s="723">
        <v>3.5009999999999999</v>
      </c>
      <c r="AB510" s="28">
        <v>38691</v>
      </c>
      <c r="AC510" s="723">
        <v>3.657</v>
      </c>
      <c r="AD510" s="28">
        <v>38691</v>
      </c>
      <c r="AE510" s="358">
        <v>3.9809999999999999</v>
      </c>
    </row>
    <row r="511" spans="1:31">
      <c r="A511" s="28">
        <v>38692</v>
      </c>
      <c r="B511" s="28">
        <v>38692</v>
      </c>
      <c r="C511" s="723">
        <v>2.8296000000000001</v>
      </c>
      <c r="D511" s="28">
        <v>38692</v>
      </c>
      <c r="E511" s="723">
        <v>3.0453000000000001</v>
      </c>
      <c r="F511" s="28">
        <v>38692</v>
      </c>
      <c r="G511" s="723">
        <v>3.2582</v>
      </c>
      <c r="H511" s="28">
        <v>38692</v>
      </c>
      <c r="I511" s="723">
        <v>3.3929999999999998</v>
      </c>
      <c r="J511" s="28">
        <v>38692</v>
      </c>
      <c r="K511" s="723">
        <v>3.5994000000000002</v>
      </c>
      <c r="L511" s="41">
        <v>38692</v>
      </c>
      <c r="M511" s="723">
        <v>2.8185000000000002</v>
      </c>
      <c r="N511" s="28">
        <v>38692</v>
      </c>
      <c r="O511" s="723">
        <v>3.0297000000000001</v>
      </c>
      <c r="P511" s="28">
        <v>38692</v>
      </c>
      <c r="Q511" s="723">
        <v>3.2679999999999998</v>
      </c>
      <c r="R511" s="28">
        <v>38692</v>
      </c>
      <c r="S511" s="723">
        <v>3.3740999999999999</v>
      </c>
      <c r="T511" s="28">
        <v>38692</v>
      </c>
      <c r="U511" s="723">
        <v>3.5924999999999998</v>
      </c>
      <c r="V511" s="41">
        <v>38692</v>
      </c>
      <c r="W511" s="723">
        <v>3.0089999999999999</v>
      </c>
      <c r="X511" s="28">
        <v>38692</v>
      </c>
      <c r="Y511" s="723">
        <v>3.2040000000000002</v>
      </c>
      <c r="Z511" s="28">
        <v>38692</v>
      </c>
      <c r="AA511" s="723">
        <v>3.4649999999999999</v>
      </c>
      <c r="AB511" s="28">
        <v>38692</v>
      </c>
      <c r="AC511" s="723">
        <v>3.621</v>
      </c>
      <c r="AD511" s="28">
        <v>38692</v>
      </c>
      <c r="AE511" s="358">
        <v>3.9430000000000001</v>
      </c>
    </row>
    <row r="512" spans="1:31">
      <c r="A512" s="28">
        <v>38693</v>
      </c>
      <c r="B512" s="28">
        <v>38693</v>
      </c>
      <c r="C512" s="723">
        <v>2.8592</v>
      </c>
      <c r="D512" s="28">
        <v>38693</v>
      </c>
      <c r="E512" s="723">
        <v>3.0804</v>
      </c>
      <c r="F512" s="28">
        <v>38693</v>
      </c>
      <c r="G512" s="723">
        <v>3.2970000000000002</v>
      </c>
      <c r="H512" s="28">
        <v>38693</v>
      </c>
      <c r="I512" s="723">
        <v>3.4268999999999998</v>
      </c>
      <c r="J512" s="28">
        <v>38693</v>
      </c>
      <c r="K512" s="723">
        <v>3.6343000000000001</v>
      </c>
      <c r="L512" s="41">
        <v>38693</v>
      </c>
      <c r="M512" s="723">
        <v>2.8498000000000001</v>
      </c>
      <c r="N512" s="28">
        <v>38693</v>
      </c>
      <c r="O512" s="723">
        <v>3.0600999999999998</v>
      </c>
      <c r="P512" s="28">
        <v>38693</v>
      </c>
      <c r="Q512" s="723">
        <v>3.3043</v>
      </c>
      <c r="R512" s="28">
        <v>38693</v>
      </c>
      <c r="S512" s="723">
        <v>3.4076</v>
      </c>
      <c r="T512" s="28">
        <v>38693</v>
      </c>
      <c r="U512" s="723">
        <v>3.6234999999999999</v>
      </c>
      <c r="V512" s="41">
        <v>38693</v>
      </c>
      <c r="W512" s="723">
        <v>3.0390000000000001</v>
      </c>
      <c r="X512" s="28">
        <v>38693</v>
      </c>
      <c r="Y512" s="723">
        <v>3.2389999999999999</v>
      </c>
      <c r="Z512" s="28">
        <v>38693</v>
      </c>
      <c r="AA512" s="723">
        <v>3.4929999999999999</v>
      </c>
      <c r="AB512" s="28">
        <v>38693</v>
      </c>
      <c r="AC512" s="723">
        <v>3.6440000000000001</v>
      </c>
      <c r="AD512" s="28">
        <v>38693</v>
      </c>
      <c r="AE512" s="358">
        <v>3.97</v>
      </c>
    </row>
    <row r="513" spans="1:31">
      <c r="A513" s="28">
        <v>38694</v>
      </c>
      <c r="B513" s="28">
        <v>38694</v>
      </c>
      <c r="C513" s="723">
        <v>2.8500999999999999</v>
      </c>
      <c r="D513" s="28">
        <v>38694</v>
      </c>
      <c r="E513" s="723">
        <v>3.0491000000000001</v>
      </c>
      <c r="F513" s="28">
        <v>38694</v>
      </c>
      <c r="G513" s="723">
        <v>3.2698999999999998</v>
      </c>
      <c r="H513" s="28">
        <v>38694</v>
      </c>
      <c r="I513" s="723">
        <v>3.3912</v>
      </c>
      <c r="J513" s="28">
        <v>38694</v>
      </c>
      <c r="K513" s="723">
        <v>3.5967000000000002</v>
      </c>
      <c r="L513" s="41">
        <v>38694</v>
      </c>
      <c r="M513" s="723">
        <v>2.8439000000000001</v>
      </c>
      <c r="N513" s="28">
        <v>38694</v>
      </c>
      <c r="O513" s="723">
        <v>3.0387</v>
      </c>
      <c r="P513" s="28">
        <v>38694</v>
      </c>
      <c r="Q513" s="723">
        <v>3.2776999999999998</v>
      </c>
      <c r="R513" s="28">
        <v>38694</v>
      </c>
      <c r="S513" s="723">
        <v>3.3793000000000002</v>
      </c>
      <c r="T513" s="28">
        <v>38694</v>
      </c>
      <c r="U513" s="723">
        <v>3.5962000000000001</v>
      </c>
      <c r="V513" s="41">
        <v>38694</v>
      </c>
      <c r="W513" s="723">
        <v>3.0339999999999998</v>
      </c>
      <c r="X513" s="28">
        <v>38694</v>
      </c>
      <c r="Y513" s="723">
        <v>3.218</v>
      </c>
      <c r="Z513" s="28">
        <v>38694</v>
      </c>
      <c r="AA513" s="723">
        <v>3.472</v>
      </c>
      <c r="AB513" s="28">
        <v>38694</v>
      </c>
      <c r="AC513" s="723">
        <v>3.621</v>
      </c>
      <c r="AD513" s="28">
        <v>38694</v>
      </c>
      <c r="AE513" s="358">
        <v>3.9409999999999998</v>
      </c>
    </row>
    <row r="514" spans="1:31">
      <c r="A514" s="28">
        <v>38695</v>
      </c>
      <c r="B514" s="28">
        <v>38695</v>
      </c>
      <c r="C514" s="723">
        <v>2.9268999999999998</v>
      </c>
      <c r="D514" s="28">
        <v>38695</v>
      </c>
      <c r="E514" s="723">
        <v>3.1358000000000001</v>
      </c>
      <c r="F514" s="28">
        <v>38695</v>
      </c>
      <c r="G514" s="723">
        <v>3.3439999999999999</v>
      </c>
      <c r="H514" s="28">
        <v>38695</v>
      </c>
      <c r="I514" s="723">
        <v>3.4592000000000001</v>
      </c>
      <c r="J514" s="28">
        <v>38695</v>
      </c>
      <c r="K514" s="723">
        <v>3.6536999999999997</v>
      </c>
      <c r="L514" s="41">
        <v>38695</v>
      </c>
      <c r="M514" s="723">
        <v>2.9167999999999998</v>
      </c>
      <c r="N514" s="28">
        <v>38695</v>
      </c>
      <c r="O514" s="723">
        <v>3.1175000000000002</v>
      </c>
      <c r="P514" s="28">
        <v>38695</v>
      </c>
      <c r="Q514" s="723">
        <v>3.3487</v>
      </c>
      <c r="R514" s="28">
        <v>38695</v>
      </c>
      <c r="S514" s="723">
        <v>3.4468000000000001</v>
      </c>
      <c r="T514" s="28">
        <v>38695</v>
      </c>
      <c r="U514" s="723">
        <v>3.6576</v>
      </c>
      <c r="V514" s="41">
        <v>38695</v>
      </c>
      <c r="W514" s="723">
        <v>3.105</v>
      </c>
      <c r="X514" s="28">
        <v>38695</v>
      </c>
      <c r="Y514" s="723">
        <v>3.3</v>
      </c>
      <c r="Z514" s="28">
        <v>38695</v>
      </c>
      <c r="AA514" s="723">
        <v>3.536</v>
      </c>
      <c r="AB514" s="28">
        <v>38695</v>
      </c>
      <c r="AC514" s="723">
        <v>3.6819999999999999</v>
      </c>
      <c r="AD514" s="28">
        <v>38695</v>
      </c>
      <c r="AE514" s="358">
        <v>3.992</v>
      </c>
    </row>
    <row r="515" spans="1:31">
      <c r="A515" s="28">
        <v>38698</v>
      </c>
      <c r="B515" s="28">
        <v>38698</v>
      </c>
      <c r="C515" s="723">
        <v>2.9060000000000001</v>
      </c>
      <c r="D515" s="28">
        <v>38698</v>
      </c>
      <c r="E515" s="723">
        <v>3.105</v>
      </c>
      <c r="F515" s="28">
        <v>38698</v>
      </c>
      <c r="G515" s="723">
        <v>3.3130000000000002</v>
      </c>
      <c r="H515" s="28">
        <v>38698</v>
      </c>
      <c r="I515" s="723">
        <v>3.4340000000000002</v>
      </c>
      <c r="J515" s="28">
        <v>38698</v>
      </c>
      <c r="K515" s="723">
        <v>3.6280000000000001</v>
      </c>
      <c r="L515" s="41">
        <v>38698</v>
      </c>
      <c r="M515" s="723">
        <v>2.9072</v>
      </c>
      <c r="N515" s="28">
        <v>38698</v>
      </c>
      <c r="O515" s="723">
        <v>3.0998000000000001</v>
      </c>
      <c r="P515" s="28">
        <v>38698</v>
      </c>
      <c r="Q515" s="723">
        <v>3.3266</v>
      </c>
      <c r="R515" s="28">
        <v>38698</v>
      </c>
      <c r="S515" s="723">
        <v>3.4239999999999999</v>
      </c>
      <c r="T515" s="28">
        <v>38698</v>
      </c>
      <c r="U515" s="723">
        <v>3.6351</v>
      </c>
      <c r="V515" s="41">
        <v>38698</v>
      </c>
      <c r="W515" s="723">
        <v>3.0990000000000002</v>
      </c>
      <c r="X515" s="28">
        <v>38698</v>
      </c>
      <c r="Y515" s="723">
        <v>3.2839999999999998</v>
      </c>
      <c r="Z515" s="28">
        <v>38698</v>
      </c>
      <c r="AA515" s="723">
        <v>3.5190000000000001</v>
      </c>
      <c r="AB515" s="28">
        <v>38698</v>
      </c>
      <c r="AC515" s="723">
        <v>3.6659999999999999</v>
      </c>
      <c r="AD515" s="28">
        <v>38698</v>
      </c>
      <c r="AE515" s="358">
        <v>3.9809999999999999</v>
      </c>
    </row>
    <row r="516" spans="1:31">
      <c r="A516" s="28">
        <v>38699</v>
      </c>
      <c r="B516" s="28">
        <v>38699</v>
      </c>
      <c r="C516" s="723">
        <v>2.9184999999999999</v>
      </c>
      <c r="D516" s="28">
        <v>38699</v>
      </c>
      <c r="E516" s="723">
        <v>3.1067999999999998</v>
      </c>
      <c r="F516" s="28">
        <v>38699</v>
      </c>
      <c r="G516" s="723">
        <v>3.3033999999999999</v>
      </c>
      <c r="H516" s="28">
        <v>38699</v>
      </c>
      <c r="I516" s="723">
        <v>3.4209000000000001</v>
      </c>
      <c r="J516" s="28">
        <v>38699</v>
      </c>
      <c r="K516" s="723">
        <v>3.6109</v>
      </c>
      <c r="L516" s="41">
        <v>38699</v>
      </c>
      <c r="M516" s="723">
        <v>2.9154999999999998</v>
      </c>
      <c r="N516" s="28">
        <v>38699</v>
      </c>
      <c r="O516" s="723">
        <v>3.0960000000000001</v>
      </c>
      <c r="P516" s="28">
        <v>38699</v>
      </c>
      <c r="Q516" s="723">
        <v>3.3125999999999998</v>
      </c>
      <c r="R516" s="28">
        <v>38699</v>
      </c>
      <c r="S516" s="723">
        <v>3.4047999999999998</v>
      </c>
      <c r="T516" s="28">
        <v>38699</v>
      </c>
      <c r="U516" s="723">
        <v>3.6139999999999999</v>
      </c>
      <c r="V516" s="41">
        <v>38699</v>
      </c>
      <c r="W516" s="723">
        <v>3.1059999999999999</v>
      </c>
      <c r="X516" s="28">
        <v>38699</v>
      </c>
      <c r="Y516" s="723">
        <v>3.28</v>
      </c>
      <c r="Z516" s="28">
        <v>38699</v>
      </c>
      <c r="AA516" s="723">
        <v>3.504</v>
      </c>
      <c r="AB516" s="28">
        <v>38699</v>
      </c>
      <c r="AC516" s="723">
        <v>3.649</v>
      </c>
      <c r="AD516" s="28">
        <v>38699</v>
      </c>
      <c r="AE516" s="358">
        <v>3.9590000000000001</v>
      </c>
    </row>
    <row r="517" spans="1:31">
      <c r="A517" s="28">
        <v>38700</v>
      </c>
      <c r="B517" s="28">
        <v>38700</v>
      </c>
      <c r="C517" s="723">
        <v>2.903</v>
      </c>
      <c r="D517" s="28">
        <v>38700</v>
      </c>
      <c r="E517" s="723">
        <v>3.0783999999999998</v>
      </c>
      <c r="F517" s="28">
        <v>38700</v>
      </c>
      <c r="G517" s="723">
        <v>3.2709999999999999</v>
      </c>
      <c r="H517" s="28">
        <v>38700</v>
      </c>
      <c r="I517" s="723">
        <v>3.3862999999999999</v>
      </c>
      <c r="J517" s="28">
        <v>38700</v>
      </c>
      <c r="K517" s="723">
        <v>3.5766</v>
      </c>
      <c r="L517" s="41">
        <v>38700</v>
      </c>
      <c r="M517" s="723">
        <v>2.8993000000000002</v>
      </c>
      <c r="N517" s="28">
        <v>38700</v>
      </c>
      <c r="O517" s="723">
        <v>3.0693000000000001</v>
      </c>
      <c r="P517" s="28">
        <v>38700</v>
      </c>
      <c r="Q517" s="723">
        <v>3.2786</v>
      </c>
      <c r="R517" s="28">
        <v>38700</v>
      </c>
      <c r="S517" s="723">
        <v>3.371</v>
      </c>
      <c r="T517" s="28">
        <v>38700</v>
      </c>
      <c r="U517" s="723">
        <v>3.5811999999999999</v>
      </c>
      <c r="V517" s="41">
        <v>38700</v>
      </c>
      <c r="W517" s="723">
        <v>3.0910000000000002</v>
      </c>
      <c r="X517" s="28">
        <v>38700</v>
      </c>
      <c r="Y517" s="723">
        <v>3.2530000000000001</v>
      </c>
      <c r="Z517" s="28">
        <v>38700</v>
      </c>
      <c r="AA517" s="723">
        <v>3.484</v>
      </c>
      <c r="AB517" s="28">
        <v>38700</v>
      </c>
      <c r="AC517" s="723">
        <v>3.6269999999999998</v>
      </c>
      <c r="AD517" s="28">
        <v>38700</v>
      </c>
      <c r="AE517" s="358">
        <v>3.9239999999999999</v>
      </c>
    </row>
    <row r="518" spans="1:31">
      <c r="A518" s="28">
        <v>38701</v>
      </c>
      <c r="B518" s="28">
        <v>38701</v>
      </c>
      <c r="C518" s="723">
        <v>2.9119999999999999</v>
      </c>
      <c r="D518" s="28">
        <v>38701</v>
      </c>
      <c r="E518" s="723">
        <v>3.0819999999999999</v>
      </c>
      <c r="F518" s="28">
        <v>38701</v>
      </c>
      <c r="G518" s="723">
        <v>3.2690000000000001</v>
      </c>
      <c r="H518" s="28">
        <v>38701</v>
      </c>
      <c r="I518" s="723">
        <v>3.387</v>
      </c>
      <c r="J518" s="28">
        <v>38701</v>
      </c>
      <c r="K518" s="723">
        <v>3.5779999999999998</v>
      </c>
      <c r="L518" s="41">
        <v>38701</v>
      </c>
      <c r="M518" s="723">
        <v>2.9192</v>
      </c>
      <c r="N518" s="28">
        <v>38701</v>
      </c>
      <c r="O518" s="723">
        <v>3.0903999999999998</v>
      </c>
      <c r="P518" s="28">
        <v>38701</v>
      </c>
      <c r="Q518" s="723">
        <v>3.2957000000000001</v>
      </c>
      <c r="R518" s="28">
        <v>38701</v>
      </c>
      <c r="S518" s="723">
        <v>3.3847999999999998</v>
      </c>
      <c r="T518" s="28">
        <v>38701</v>
      </c>
      <c r="U518" s="723">
        <v>3.5931999999999999</v>
      </c>
      <c r="V518" s="41">
        <v>38701</v>
      </c>
      <c r="W518" s="723">
        <v>3.1160000000000001</v>
      </c>
      <c r="X518" s="28">
        <v>38701</v>
      </c>
      <c r="Y518" s="723">
        <v>3.27</v>
      </c>
      <c r="Z518" s="28">
        <v>38701</v>
      </c>
      <c r="AA518" s="723">
        <v>3.496</v>
      </c>
      <c r="AB518" s="28">
        <v>38701</v>
      </c>
      <c r="AC518" s="723">
        <v>3.6349999999999998</v>
      </c>
      <c r="AD518" s="28">
        <v>38701</v>
      </c>
      <c r="AE518" s="358">
        <v>3.944</v>
      </c>
    </row>
    <row r="519" spans="1:31">
      <c r="A519" s="28">
        <v>38702</v>
      </c>
      <c r="B519" s="28">
        <v>38702</v>
      </c>
      <c r="C519" s="723">
        <v>2.907</v>
      </c>
      <c r="D519" s="28">
        <v>38702</v>
      </c>
      <c r="E519" s="723">
        <v>3.08</v>
      </c>
      <c r="F519" s="28">
        <v>38702</v>
      </c>
      <c r="G519" s="723">
        <v>3.2589999999999999</v>
      </c>
      <c r="H519" s="28">
        <v>38702</v>
      </c>
      <c r="I519" s="723">
        <v>3.3810000000000002</v>
      </c>
      <c r="J519" s="28">
        <v>38702</v>
      </c>
      <c r="K519" s="723">
        <v>3.5579999999999998</v>
      </c>
      <c r="L519" s="41">
        <v>38702</v>
      </c>
      <c r="M519" s="723">
        <v>2.9013</v>
      </c>
      <c r="N519" s="28">
        <v>38702</v>
      </c>
      <c r="O519" s="723">
        <v>3.0621999999999998</v>
      </c>
      <c r="P519" s="28">
        <v>38702</v>
      </c>
      <c r="Q519" s="723">
        <v>3.2646000000000002</v>
      </c>
      <c r="R519" s="28">
        <v>38702</v>
      </c>
      <c r="S519" s="723">
        <v>3.3555000000000001</v>
      </c>
      <c r="T519" s="28">
        <v>38702</v>
      </c>
      <c r="U519" s="723">
        <v>3.5569999999999999</v>
      </c>
      <c r="V519" s="41">
        <v>38702</v>
      </c>
      <c r="W519" s="723">
        <v>3.1059999999999999</v>
      </c>
      <c r="X519" s="28">
        <v>38702</v>
      </c>
      <c r="Y519" s="723">
        <v>3.2560000000000002</v>
      </c>
      <c r="Z519" s="28">
        <v>38702</v>
      </c>
      <c r="AA519" s="723">
        <v>3.4729999999999999</v>
      </c>
      <c r="AB519" s="28">
        <v>38702</v>
      </c>
      <c r="AC519" s="723">
        <v>3.61</v>
      </c>
      <c r="AD519" s="28">
        <v>38702</v>
      </c>
      <c r="AE519" s="358">
        <v>3.9089999999999998</v>
      </c>
    </row>
    <row r="520" spans="1:31">
      <c r="A520" s="28">
        <v>38705</v>
      </c>
      <c r="B520" s="28">
        <v>38705</v>
      </c>
      <c r="C520" s="723">
        <v>2.9003999999999999</v>
      </c>
      <c r="D520" s="28">
        <v>38705</v>
      </c>
      <c r="E520" s="723">
        <v>3.0874999999999999</v>
      </c>
      <c r="F520" s="28">
        <v>38705</v>
      </c>
      <c r="G520" s="723">
        <v>3.2557999999999998</v>
      </c>
      <c r="H520" s="28">
        <v>38705</v>
      </c>
      <c r="I520" s="723">
        <v>3.3765999999999998</v>
      </c>
      <c r="J520" s="28">
        <v>38705</v>
      </c>
      <c r="K520" s="723">
        <v>3.5508999999999999</v>
      </c>
      <c r="L520" s="41">
        <v>38705</v>
      </c>
      <c r="M520" s="723">
        <v>2.9013</v>
      </c>
      <c r="N520" s="28">
        <v>38705</v>
      </c>
      <c r="O520" s="723">
        <v>3.0676999999999999</v>
      </c>
      <c r="P520" s="28">
        <v>38705</v>
      </c>
      <c r="Q520" s="723">
        <v>3.2641</v>
      </c>
      <c r="R520" s="28">
        <v>38705</v>
      </c>
      <c r="S520" s="723">
        <v>3.3519999999999999</v>
      </c>
      <c r="T520" s="28">
        <v>38705</v>
      </c>
      <c r="U520" s="723">
        <v>3.5506000000000002</v>
      </c>
      <c r="V520" s="41">
        <v>38705</v>
      </c>
      <c r="W520" s="723">
        <v>3.1070000000000002</v>
      </c>
      <c r="X520" s="28">
        <v>38705</v>
      </c>
      <c r="Y520" s="723">
        <v>3.2650000000000001</v>
      </c>
      <c r="Z520" s="28">
        <v>38705</v>
      </c>
      <c r="AA520" s="723">
        <v>3.476</v>
      </c>
      <c r="AB520" s="28">
        <v>38705</v>
      </c>
      <c r="AC520" s="723">
        <v>3.613</v>
      </c>
      <c r="AD520" s="28">
        <v>38705</v>
      </c>
      <c r="AE520" s="358">
        <v>3.9049999999999998</v>
      </c>
    </row>
    <row r="521" spans="1:31">
      <c r="A521" s="28">
        <v>38706</v>
      </c>
      <c r="B521" s="28">
        <v>38706</v>
      </c>
      <c r="C521" s="723">
        <v>2.9178999999999999</v>
      </c>
      <c r="D521" s="28">
        <v>38706</v>
      </c>
      <c r="E521" s="723">
        <v>3.1057999999999999</v>
      </c>
      <c r="F521" s="28">
        <v>38706</v>
      </c>
      <c r="G521" s="723">
        <v>3.2679</v>
      </c>
      <c r="H521" s="28">
        <v>38706</v>
      </c>
      <c r="I521" s="723">
        <v>3.3780000000000001</v>
      </c>
      <c r="J521" s="28">
        <v>38706</v>
      </c>
      <c r="K521" s="723">
        <v>3.5573999999999999</v>
      </c>
      <c r="L521" s="41">
        <v>38706</v>
      </c>
      <c r="M521" s="723">
        <v>2.9196</v>
      </c>
      <c r="N521" s="28">
        <v>38706</v>
      </c>
      <c r="O521" s="723">
        <v>3.0849000000000002</v>
      </c>
      <c r="P521" s="28">
        <v>38706</v>
      </c>
      <c r="Q521" s="723">
        <v>3.2755000000000001</v>
      </c>
      <c r="R521" s="28">
        <v>38706</v>
      </c>
      <c r="S521" s="723">
        <v>3.3605</v>
      </c>
      <c r="T521" s="28">
        <v>38706</v>
      </c>
      <c r="U521" s="723">
        <v>3.5575000000000001</v>
      </c>
      <c r="V521" s="41">
        <v>38706</v>
      </c>
      <c r="W521" s="723">
        <v>3.1259999999999999</v>
      </c>
      <c r="X521" s="28">
        <v>38706</v>
      </c>
      <c r="Y521" s="723">
        <v>3.2829999999999999</v>
      </c>
      <c r="Z521" s="28">
        <v>38706</v>
      </c>
      <c r="AA521" s="723">
        <v>3.4870000000000001</v>
      </c>
      <c r="AB521" s="28">
        <v>38706</v>
      </c>
      <c r="AC521" s="723">
        <v>3.62</v>
      </c>
      <c r="AD521" s="28">
        <v>38706</v>
      </c>
      <c r="AE521" s="358">
        <v>3.91</v>
      </c>
    </row>
    <row r="522" spans="1:31">
      <c r="A522" s="28">
        <v>38707</v>
      </c>
      <c r="B522" s="28">
        <v>38707</v>
      </c>
      <c r="C522" s="723">
        <v>2.9769999999999999</v>
      </c>
      <c r="D522" s="28">
        <v>38707</v>
      </c>
      <c r="E522" s="723">
        <v>3.1509999999999998</v>
      </c>
      <c r="F522" s="28">
        <v>38707</v>
      </c>
      <c r="G522" s="723">
        <v>3.302</v>
      </c>
      <c r="H522" s="28">
        <v>38707</v>
      </c>
      <c r="I522" s="723">
        <v>3.3940000000000001</v>
      </c>
      <c r="J522" s="28">
        <v>38707</v>
      </c>
      <c r="K522" s="723">
        <v>3.56</v>
      </c>
      <c r="L522" s="41">
        <v>38707</v>
      </c>
      <c r="M522" s="723">
        <v>2.9767999999999999</v>
      </c>
      <c r="N522" s="28">
        <v>38707</v>
      </c>
      <c r="O522" s="723">
        <v>3.1484999999999999</v>
      </c>
      <c r="P522" s="28">
        <v>38707</v>
      </c>
      <c r="Q522" s="723">
        <v>3.3308</v>
      </c>
      <c r="R522" s="28">
        <v>38707</v>
      </c>
      <c r="S522" s="723">
        <v>3.4104000000000001</v>
      </c>
      <c r="T522" s="28">
        <v>38707</v>
      </c>
      <c r="U522" s="723">
        <v>3.6032999999999999</v>
      </c>
      <c r="V522" s="41">
        <v>38707</v>
      </c>
      <c r="W522" s="723">
        <v>3.1709999999999998</v>
      </c>
      <c r="X522" s="28">
        <v>38707</v>
      </c>
      <c r="Y522" s="723">
        <v>3.335</v>
      </c>
      <c r="Z522" s="28">
        <v>38707</v>
      </c>
      <c r="AA522" s="723">
        <v>3.5310000000000001</v>
      </c>
      <c r="AB522" s="28">
        <v>38707</v>
      </c>
      <c r="AC522" s="723">
        <v>3.661</v>
      </c>
      <c r="AD522" s="28">
        <v>38707</v>
      </c>
      <c r="AE522" s="358">
        <v>3.948</v>
      </c>
    </row>
    <row r="523" spans="1:31">
      <c r="A523" s="28">
        <v>38708</v>
      </c>
      <c r="B523" s="28">
        <v>38708</v>
      </c>
      <c r="C523" s="723">
        <v>2.9779999999999998</v>
      </c>
      <c r="D523" s="28">
        <v>38708</v>
      </c>
      <c r="E523" s="723">
        <v>3.149</v>
      </c>
      <c r="F523" s="28">
        <v>38708</v>
      </c>
      <c r="G523" s="723">
        <v>3.2930000000000001</v>
      </c>
      <c r="H523" s="28">
        <v>38708</v>
      </c>
      <c r="I523" s="723">
        <v>3.3929999999999998</v>
      </c>
      <c r="J523" s="28">
        <v>38708</v>
      </c>
      <c r="K523" s="723">
        <v>3.5629999999999997</v>
      </c>
      <c r="L523" s="41">
        <v>38708</v>
      </c>
      <c r="M523" s="723">
        <v>2.9706000000000001</v>
      </c>
      <c r="N523" s="28">
        <v>38708</v>
      </c>
      <c r="O523" s="723">
        <v>3.1246</v>
      </c>
      <c r="P523" s="28">
        <v>38708</v>
      </c>
      <c r="Q523" s="723">
        <v>3.2965999999999998</v>
      </c>
      <c r="R523" s="28">
        <v>38708</v>
      </c>
      <c r="S523" s="723">
        <v>3.3715000000000002</v>
      </c>
      <c r="T523" s="28">
        <v>38708</v>
      </c>
      <c r="U523" s="723">
        <v>3.5640999999999998</v>
      </c>
      <c r="V523" s="41">
        <v>38708</v>
      </c>
      <c r="W523" s="723">
        <v>3.1739999999999999</v>
      </c>
      <c r="X523" s="28">
        <v>38708</v>
      </c>
      <c r="Y523" s="723">
        <v>3.3220000000000001</v>
      </c>
      <c r="Z523" s="28">
        <v>38708</v>
      </c>
      <c r="AA523" s="723">
        <v>3.5110000000000001</v>
      </c>
      <c r="AB523" s="28">
        <v>38708</v>
      </c>
      <c r="AC523" s="723">
        <v>3.6390000000000002</v>
      </c>
      <c r="AD523" s="28">
        <v>38708</v>
      </c>
      <c r="AE523" s="358">
        <v>3.9249999999999998</v>
      </c>
    </row>
    <row r="524" spans="1:31">
      <c r="A524" s="28">
        <v>38709</v>
      </c>
      <c r="B524" s="28">
        <v>38709</v>
      </c>
      <c r="C524" s="723">
        <v>2.9769999999999999</v>
      </c>
      <c r="D524" s="28">
        <v>38709</v>
      </c>
      <c r="E524" s="723">
        <v>3.1469999999999998</v>
      </c>
      <c r="F524" s="28">
        <v>38709</v>
      </c>
      <c r="G524" s="723">
        <v>3.2919999999999998</v>
      </c>
      <c r="H524" s="28">
        <v>38709</v>
      </c>
      <c r="I524" s="723">
        <v>3.3940000000000001</v>
      </c>
      <c r="J524" s="28">
        <v>38709</v>
      </c>
      <c r="K524" s="723">
        <v>3.5579999999999998</v>
      </c>
      <c r="L524" s="41">
        <v>38709</v>
      </c>
      <c r="M524" s="723">
        <v>2.9584999999999999</v>
      </c>
      <c r="N524" s="28">
        <v>38709</v>
      </c>
      <c r="O524" s="723">
        <v>3.0962999999999998</v>
      </c>
      <c r="P524" s="28">
        <v>38709</v>
      </c>
      <c r="Q524" s="723">
        <v>3.2690999999999999</v>
      </c>
      <c r="R524" s="28">
        <v>38709</v>
      </c>
      <c r="S524" s="723">
        <v>3.3420999999999998</v>
      </c>
      <c r="T524" s="28">
        <v>38709</v>
      </c>
      <c r="U524" s="723">
        <v>3.5365000000000002</v>
      </c>
      <c r="V524" s="41">
        <v>38709</v>
      </c>
      <c r="W524" s="723">
        <v>3.1634000000000002</v>
      </c>
      <c r="X524" s="28">
        <v>38709</v>
      </c>
      <c r="Y524" s="723">
        <v>3.2923999999999998</v>
      </c>
      <c r="Z524" s="28">
        <v>38709</v>
      </c>
      <c r="AA524" s="723">
        <v>3.4820000000000002</v>
      </c>
      <c r="AB524" s="28">
        <v>38709</v>
      </c>
      <c r="AC524" s="723">
        <v>3.6052999999999997</v>
      </c>
      <c r="AD524" s="28">
        <v>38709</v>
      </c>
      <c r="AE524" s="358">
        <v>3.9045999999999998</v>
      </c>
    </row>
    <row r="525" spans="1:31">
      <c r="A525" s="28">
        <v>38712</v>
      </c>
      <c r="B525" s="28">
        <v>38712</v>
      </c>
      <c r="C525" s="723">
        <v>2.9983</v>
      </c>
      <c r="D525" s="28">
        <v>38712</v>
      </c>
      <c r="E525" s="723">
        <v>3.1539999999999999</v>
      </c>
      <c r="F525" s="28">
        <v>38712</v>
      </c>
      <c r="G525" s="723">
        <v>3.2965</v>
      </c>
      <c r="H525" s="28">
        <v>38712</v>
      </c>
      <c r="I525" s="723">
        <v>3.3955000000000002</v>
      </c>
      <c r="J525" s="28">
        <v>38712</v>
      </c>
      <c r="K525" s="723">
        <v>3.5582000000000003</v>
      </c>
      <c r="L525" s="41">
        <v>38712</v>
      </c>
      <c r="M525" s="723">
        <v>2.9689000000000001</v>
      </c>
      <c r="N525" s="28">
        <v>38712</v>
      </c>
      <c r="O525" s="723">
        <v>3.1236999999999999</v>
      </c>
      <c r="P525" s="28">
        <v>38712</v>
      </c>
      <c r="Q525" s="723">
        <v>3.2984999999999998</v>
      </c>
      <c r="R525" s="28">
        <v>38712</v>
      </c>
      <c r="S525" s="723">
        <v>3.3656000000000001</v>
      </c>
      <c r="T525" s="28">
        <v>38712</v>
      </c>
      <c r="U525" s="723">
        <v>3.5657000000000001</v>
      </c>
      <c r="V525" s="41">
        <v>38712</v>
      </c>
      <c r="W525" s="723">
        <v>3.1844000000000001</v>
      </c>
      <c r="X525" s="28">
        <v>38712</v>
      </c>
      <c r="Y525" s="723">
        <v>3.2995000000000001</v>
      </c>
      <c r="Z525" s="28">
        <v>38712</v>
      </c>
      <c r="AA525" s="723">
        <v>3.4863</v>
      </c>
      <c r="AB525" s="28">
        <v>38712</v>
      </c>
      <c r="AC525" s="723">
        <v>3.6063000000000001</v>
      </c>
      <c r="AD525" s="28">
        <v>38712</v>
      </c>
      <c r="AE525" s="358">
        <v>3.9070999999999998</v>
      </c>
    </row>
    <row r="526" spans="1:31">
      <c r="A526" s="28">
        <v>38713</v>
      </c>
      <c r="B526" s="28">
        <v>38713</v>
      </c>
      <c r="C526" s="723">
        <v>2.9633000000000003</v>
      </c>
      <c r="D526" s="28">
        <v>38713</v>
      </c>
      <c r="E526" s="723">
        <v>3.1387</v>
      </c>
      <c r="F526" s="28">
        <v>38713</v>
      </c>
      <c r="G526" s="723">
        <v>3.2896000000000001</v>
      </c>
      <c r="H526" s="28">
        <v>38713</v>
      </c>
      <c r="I526" s="723">
        <v>3.3946000000000001</v>
      </c>
      <c r="J526" s="28">
        <v>38713</v>
      </c>
      <c r="K526" s="723">
        <v>3.5482</v>
      </c>
      <c r="L526" s="41">
        <v>38713</v>
      </c>
      <c r="M526" s="723">
        <v>2.9577</v>
      </c>
      <c r="N526" s="28">
        <v>38713</v>
      </c>
      <c r="O526" s="723">
        <v>3.0947</v>
      </c>
      <c r="P526" s="28">
        <v>38713</v>
      </c>
      <c r="Q526" s="723">
        <v>3.2641</v>
      </c>
      <c r="R526" s="28">
        <v>38713</v>
      </c>
      <c r="S526" s="723">
        <v>3.3439000000000001</v>
      </c>
      <c r="T526" s="28">
        <v>38713</v>
      </c>
      <c r="U526" s="723">
        <v>3.5385</v>
      </c>
      <c r="V526" s="41">
        <v>38713</v>
      </c>
      <c r="W526" s="723">
        <v>3.1494</v>
      </c>
      <c r="X526" s="28">
        <v>38713</v>
      </c>
      <c r="Y526" s="723">
        <v>3.2842000000000002</v>
      </c>
      <c r="Z526" s="28">
        <v>38713</v>
      </c>
      <c r="AA526" s="723">
        <v>3.4790999999999999</v>
      </c>
      <c r="AB526" s="28">
        <v>38713</v>
      </c>
      <c r="AC526" s="723">
        <v>3.6057999999999999</v>
      </c>
      <c r="AD526" s="28">
        <v>38713</v>
      </c>
      <c r="AE526" s="358">
        <v>3.8883999999999999</v>
      </c>
    </row>
    <row r="527" spans="1:31">
      <c r="A527" s="28">
        <v>38714</v>
      </c>
      <c r="B527" s="28">
        <v>38714</v>
      </c>
      <c r="C527" s="723">
        <v>2.9359999999999999</v>
      </c>
      <c r="D527" s="28">
        <v>38714</v>
      </c>
      <c r="E527" s="723">
        <v>3.0830000000000002</v>
      </c>
      <c r="F527" s="28">
        <v>38714</v>
      </c>
      <c r="G527" s="723">
        <v>3.2309999999999999</v>
      </c>
      <c r="H527" s="28">
        <v>38714</v>
      </c>
      <c r="I527" s="723">
        <v>3.3220000000000001</v>
      </c>
      <c r="J527" s="28">
        <v>38714</v>
      </c>
      <c r="K527" s="723">
        <v>3.4950000000000001</v>
      </c>
      <c r="L527" s="41">
        <v>38714</v>
      </c>
      <c r="M527" s="723">
        <v>2.9194</v>
      </c>
      <c r="N527" s="28">
        <v>38714</v>
      </c>
      <c r="O527" s="723">
        <v>3.0567000000000002</v>
      </c>
      <c r="P527" s="28">
        <v>38714</v>
      </c>
      <c r="Q527" s="723">
        <v>3.2358000000000002</v>
      </c>
      <c r="R527" s="28">
        <v>38714</v>
      </c>
      <c r="S527" s="723">
        <v>3.3136999999999999</v>
      </c>
      <c r="T527" s="28">
        <v>38714</v>
      </c>
      <c r="U527" s="723">
        <v>3.5066000000000002</v>
      </c>
      <c r="V527" s="41">
        <v>38714</v>
      </c>
      <c r="W527" s="723">
        <v>3.1271</v>
      </c>
      <c r="X527" s="28">
        <v>38714</v>
      </c>
      <c r="Y527" s="723">
        <v>3.2524999999999999</v>
      </c>
      <c r="Z527" s="28">
        <v>38714</v>
      </c>
      <c r="AA527" s="723">
        <v>3.4491000000000001</v>
      </c>
      <c r="AB527" s="28">
        <v>38714</v>
      </c>
      <c r="AC527" s="723">
        <v>3.5783</v>
      </c>
      <c r="AD527" s="28">
        <v>38714</v>
      </c>
      <c r="AE527" s="358">
        <v>3.8548</v>
      </c>
    </row>
    <row r="528" spans="1:31">
      <c r="A528" s="28">
        <v>38715</v>
      </c>
      <c r="B528" s="28">
        <v>38715</v>
      </c>
      <c r="C528" s="723">
        <v>2.9470000000000001</v>
      </c>
      <c r="D528" s="28">
        <v>38715</v>
      </c>
      <c r="E528" s="723">
        <v>3.0990000000000002</v>
      </c>
      <c r="F528" s="28">
        <v>38715</v>
      </c>
      <c r="G528" s="723">
        <v>3.24</v>
      </c>
      <c r="H528" s="28">
        <v>38715</v>
      </c>
      <c r="I528" s="723">
        <v>3.3260000000000001</v>
      </c>
      <c r="J528" s="28">
        <v>38715</v>
      </c>
      <c r="K528" s="723">
        <v>3.4969999999999999</v>
      </c>
      <c r="L528" s="41">
        <v>38715</v>
      </c>
      <c r="M528" s="723">
        <v>2.9577</v>
      </c>
      <c r="N528" s="28">
        <v>38715</v>
      </c>
      <c r="O528" s="723">
        <v>3.1009000000000002</v>
      </c>
      <c r="P528" s="28">
        <v>38715</v>
      </c>
      <c r="Q528" s="723">
        <v>3.2696999999999998</v>
      </c>
      <c r="R528" s="28">
        <v>38715</v>
      </c>
      <c r="S528" s="723">
        <v>3.3439000000000001</v>
      </c>
      <c r="T528" s="28">
        <v>38715</v>
      </c>
      <c r="U528" s="723">
        <v>3.5331000000000001</v>
      </c>
      <c r="V528" s="41">
        <v>38715</v>
      </c>
      <c r="W528" s="723">
        <v>3.1579999999999999</v>
      </c>
      <c r="X528" s="28">
        <v>38715</v>
      </c>
      <c r="Y528" s="723">
        <v>3.2869999999999999</v>
      </c>
      <c r="Z528" s="28">
        <v>38715</v>
      </c>
      <c r="AA528" s="723">
        <v>3.472</v>
      </c>
      <c r="AB528" s="28">
        <v>38715</v>
      </c>
      <c r="AC528" s="723">
        <v>3.589</v>
      </c>
      <c r="AD528" s="28">
        <v>38715</v>
      </c>
      <c r="AE528" s="358">
        <v>3.88</v>
      </c>
    </row>
    <row r="529" spans="1:31">
      <c r="A529" s="28">
        <v>38716</v>
      </c>
      <c r="B529" s="28">
        <v>38716</v>
      </c>
      <c r="C529" s="723">
        <v>2.9454000000000002</v>
      </c>
      <c r="D529" s="28">
        <v>38716</v>
      </c>
      <c r="E529" s="723">
        <v>3.0992999999999999</v>
      </c>
      <c r="F529" s="28">
        <v>38716</v>
      </c>
      <c r="G529" s="723">
        <v>3.2465999999999999</v>
      </c>
      <c r="H529" s="28">
        <v>38716</v>
      </c>
      <c r="I529" s="723">
        <v>3.3222</v>
      </c>
      <c r="J529" s="28">
        <v>38716</v>
      </c>
      <c r="K529" s="723">
        <v>3.4958</v>
      </c>
      <c r="L529" s="41">
        <v>38716</v>
      </c>
      <c r="M529" s="723">
        <v>2.9359000000000002</v>
      </c>
      <c r="N529" s="28">
        <v>38716</v>
      </c>
      <c r="O529" s="723">
        <v>3.0682</v>
      </c>
      <c r="P529" s="28">
        <v>38716</v>
      </c>
      <c r="Q529" s="723">
        <v>3.2381000000000002</v>
      </c>
      <c r="R529" s="28">
        <v>38716</v>
      </c>
      <c r="S529" s="723">
        <v>3.3195999999999999</v>
      </c>
      <c r="T529" s="28">
        <v>38716</v>
      </c>
      <c r="U529" s="723">
        <v>3.5131000000000001</v>
      </c>
      <c r="V529" s="41">
        <v>38716</v>
      </c>
      <c r="W529" s="723">
        <v>3.1299000000000001</v>
      </c>
      <c r="X529" s="28">
        <v>38716</v>
      </c>
      <c r="Y529" s="723">
        <v>3.2612999999999999</v>
      </c>
      <c r="Z529" s="28">
        <v>38716</v>
      </c>
      <c r="AA529" s="723">
        <v>3.4411</v>
      </c>
      <c r="AB529" s="28">
        <v>38716</v>
      </c>
      <c r="AC529" s="723">
        <v>3.5564999999999998</v>
      </c>
      <c r="AD529" s="28">
        <v>38716</v>
      </c>
      <c r="AE529" s="358">
        <v>3.8555000000000001</v>
      </c>
    </row>
    <row r="530" spans="1:31">
      <c r="A530" s="28">
        <v>38719</v>
      </c>
      <c r="B530" s="28">
        <v>38719</v>
      </c>
      <c r="C530" s="723">
        <v>2.9836</v>
      </c>
      <c r="D530" s="28">
        <v>38719</v>
      </c>
      <c r="E530" s="723">
        <v>3.1335999999999999</v>
      </c>
      <c r="F530" s="28">
        <v>38719</v>
      </c>
      <c r="G530" s="723">
        <v>3.2701000000000002</v>
      </c>
      <c r="H530" s="28">
        <v>38719</v>
      </c>
      <c r="I530" s="723">
        <v>3.3546</v>
      </c>
      <c r="J530" s="28">
        <v>38719</v>
      </c>
      <c r="K530" s="723">
        <v>3.5244999999999997</v>
      </c>
      <c r="L530" s="41">
        <v>38719</v>
      </c>
      <c r="M530" s="723">
        <v>2.9687999999999999</v>
      </c>
      <c r="N530" s="28">
        <v>38719</v>
      </c>
      <c r="O530" s="723">
        <v>3.1080999999999999</v>
      </c>
      <c r="P530" s="28">
        <v>38719</v>
      </c>
      <c r="Q530" s="723">
        <v>3.2747999999999999</v>
      </c>
      <c r="R530" s="28">
        <v>38719</v>
      </c>
      <c r="S530" s="723">
        <v>3.3504</v>
      </c>
      <c r="T530" s="28">
        <v>38719</v>
      </c>
      <c r="U530" s="723">
        <v>3.5337000000000001</v>
      </c>
      <c r="V530" s="41">
        <v>38719</v>
      </c>
      <c r="W530" s="723">
        <v>3.1680999999999999</v>
      </c>
      <c r="X530" s="28">
        <v>38719</v>
      </c>
      <c r="Y530" s="723">
        <v>3.2959000000000001</v>
      </c>
      <c r="Z530" s="28">
        <v>38719</v>
      </c>
      <c r="AA530" s="723">
        <v>3.4771000000000001</v>
      </c>
      <c r="AB530" s="28">
        <v>38719</v>
      </c>
      <c r="AC530" s="723">
        <v>3.5918999999999999</v>
      </c>
      <c r="AD530" s="28">
        <v>38719</v>
      </c>
      <c r="AE530" s="358">
        <v>3.8862999999999999</v>
      </c>
    </row>
    <row r="531" spans="1:31">
      <c r="A531" s="28">
        <v>38720</v>
      </c>
      <c r="B531" s="28">
        <v>38720</v>
      </c>
      <c r="C531" s="723">
        <v>2.9592999999999998</v>
      </c>
      <c r="D531" s="28">
        <v>38720</v>
      </c>
      <c r="E531" s="723">
        <v>3.1118000000000001</v>
      </c>
      <c r="F531" s="28">
        <v>38720</v>
      </c>
      <c r="G531" s="723">
        <v>3.2580999999999998</v>
      </c>
      <c r="H531" s="28">
        <v>38720</v>
      </c>
      <c r="I531" s="723">
        <v>3.3633999999999999</v>
      </c>
      <c r="J531" s="28">
        <v>38720</v>
      </c>
      <c r="K531" s="723">
        <v>3.5167000000000002</v>
      </c>
      <c r="L531" s="41">
        <v>38720</v>
      </c>
      <c r="M531" s="723">
        <v>2.9510999999999998</v>
      </c>
      <c r="N531" s="28">
        <v>38720</v>
      </c>
      <c r="O531" s="723">
        <v>3.0895999999999999</v>
      </c>
      <c r="P531" s="28">
        <v>38720</v>
      </c>
      <c r="Q531" s="723">
        <v>3.2641</v>
      </c>
      <c r="R531" s="28">
        <v>38720</v>
      </c>
      <c r="S531" s="723">
        <v>3.3418999999999999</v>
      </c>
      <c r="T531" s="28">
        <v>38720</v>
      </c>
      <c r="U531" s="723">
        <v>3.5286999999999997</v>
      </c>
      <c r="V531" s="41">
        <v>38720</v>
      </c>
      <c r="W531" s="723">
        <v>3.165</v>
      </c>
      <c r="X531" s="28">
        <v>38720</v>
      </c>
      <c r="Y531" s="723">
        <v>3.2959999999999998</v>
      </c>
      <c r="Z531" s="28">
        <v>38720</v>
      </c>
      <c r="AA531" s="723">
        <v>3.49</v>
      </c>
      <c r="AB531" s="28">
        <v>38720</v>
      </c>
      <c r="AC531" s="723">
        <v>3.6179999999999999</v>
      </c>
      <c r="AD531" s="28">
        <v>38720</v>
      </c>
      <c r="AE531" s="358">
        <v>3.899</v>
      </c>
    </row>
    <row r="532" spans="1:31">
      <c r="A532" s="28">
        <v>38721</v>
      </c>
      <c r="B532" s="28">
        <v>38721</v>
      </c>
      <c r="C532" s="723">
        <v>2.8651999999999997</v>
      </c>
      <c r="D532" s="28">
        <v>38721</v>
      </c>
      <c r="E532" s="723">
        <v>3.0135000000000001</v>
      </c>
      <c r="F532" s="28">
        <v>38721</v>
      </c>
      <c r="G532" s="723">
        <v>3.1922999999999999</v>
      </c>
      <c r="H532" s="28">
        <v>38721</v>
      </c>
      <c r="I532" s="723">
        <v>3.3067000000000002</v>
      </c>
      <c r="J532" s="28">
        <v>38721</v>
      </c>
      <c r="K532" s="723">
        <v>3.4832000000000001</v>
      </c>
      <c r="L532" s="41">
        <v>38721</v>
      </c>
      <c r="M532" s="723">
        <v>2.8534999999999999</v>
      </c>
      <c r="N532" s="28">
        <v>38721</v>
      </c>
      <c r="O532" s="723">
        <v>3.0078</v>
      </c>
      <c r="P532" s="28">
        <v>38721</v>
      </c>
      <c r="Q532" s="723">
        <v>3.2086000000000001</v>
      </c>
      <c r="R532" s="28">
        <v>38721</v>
      </c>
      <c r="S532" s="723">
        <v>3.3026</v>
      </c>
      <c r="T532" s="28">
        <v>38721</v>
      </c>
      <c r="U532" s="723">
        <v>3.4996999999999998</v>
      </c>
      <c r="V532" s="41">
        <v>38721</v>
      </c>
      <c r="W532" s="723">
        <v>3.0670000000000002</v>
      </c>
      <c r="X532" s="28">
        <v>38721</v>
      </c>
      <c r="Y532" s="723">
        <v>3.2120000000000002</v>
      </c>
      <c r="Z532" s="28">
        <v>38721</v>
      </c>
      <c r="AA532" s="723">
        <v>3.4350000000000001</v>
      </c>
      <c r="AB532" s="28">
        <v>38721</v>
      </c>
      <c r="AC532" s="723">
        <v>3.5739999999999998</v>
      </c>
      <c r="AD532" s="28">
        <v>38721</v>
      </c>
      <c r="AE532" s="358">
        <v>3.871</v>
      </c>
    </row>
    <row r="533" spans="1:31">
      <c r="A533" s="28">
        <v>38722</v>
      </c>
      <c r="B533" s="28">
        <v>38722</v>
      </c>
      <c r="C533" s="723">
        <v>2.8578000000000001</v>
      </c>
      <c r="D533" s="28">
        <v>38722</v>
      </c>
      <c r="E533" s="723">
        <v>3.0122</v>
      </c>
      <c r="F533" s="28">
        <v>38722</v>
      </c>
      <c r="G533" s="723">
        <v>3.1874000000000002</v>
      </c>
      <c r="H533" s="28">
        <v>38722</v>
      </c>
      <c r="I533" s="723">
        <v>3.3018000000000001</v>
      </c>
      <c r="J533" s="28">
        <v>38722</v>
      </c>
      <c r="K533" s="723">
        <v>3.4735</v>
      </c>
      <c r="L533" s="41">
        <v>38722</v>
      </c>
      <c r="M533" s="723">
        <v>2.843</v>
      </c>
      <c r="N533" s="28">
        <v>38722</v>
      </c>
      <c r="O533" s="723">
        <v>2.9969000000000001</v>
      </c>
      <c r="P533" s="28">
        <v>38722</v>
      </c>
      <c r="Q533" s="723">
        <v>3.1979000000000002</v>
      </c>
      <c r="R533" s="28">
        <v>38722</v>
      </c>
      <c r="S533" s="723">
        <v>3.2944</v>
      </c>
      <c r="T533" s="28">
        <v>38722</v>
      </c>
      <c r="U533" s="723">
        <v>3.4901</v>
      </c>
      <c r="V533" s="41">
        <v>38722</v>
      </c>
      <c r="W533" s="723">
        <v>3.0550000000000002</v>
      </c>
      <c r="X533" s="28">
        <v>38722</v>
      </c>
      <c r="Y533" s="723">
        <v>3.2050000000000001</v>
      </c>
      <c r="Z533" s="28">
        <v>38722</v>
      </c>
      <c r="AA533" s="723">
        <v>3.4239999999999999</v>
      </c>
      <c r="AB533" s="28">
        <v>38722</v>
      </c>
      <c r="AC533" s="723">
        <v>3.5629999999999997</v>
      </c>
      <c r="AD533" s="28">
        <v>38722</v>
      </c>
      <c r="AE533" s="358">
        <v>3.8559999999999999</v>
      </c>
    </row>
    <row r="534" spans="1:31">
      <c r="A534" s="28">
        <v>38723</v>
      </c>
      <c r="B534" s="28">
        <v>38723</v>
      </c>
      <c r="C534" s="723">
        <v>2.8401000000000001</v>
      </c>
      <c r="D534" s="28">
        <v>38723</v>
      </c>
      <c r="E534" s="723">
        <v>3.0114000000000001</v>
      </c>
      <c r="F534" s="28">
        <v>38723</v>
      </c>
      <c r="G534" s="723">
        <v>3.1775000000000002</v>
      </c>
      <c r="H534" s="28">
        <v>38723</v>
      </c>
      <c r="I534" s="723">
        <v>3.2879999999999998</v>
      </c>
      <c r="J534" s="28">
        <v>38723</v>
      </c>
      <c r="K534" s="723">
        <v>3.4460000000000002</v>
      </c>
      <c r="L534" s="41">
        <v>38723</v>
      </c>
      <c r="M534" s="723">
        <v>2.8345000000000002</v>
      </c>
      <c r="N534" s="28">
        <v>38723</v>
      </c>
      <c r="O534" s="723">
        <v>2.9965999999999999</v>
      </c>
      <c r="P534" s="28">
        <v>38723</v>
      </c>
      <c r="Q534" s="723">
        <v>3.1875999999999998</v>
      </c>
      <c r="R534" s="28">
        <v>38723</v>
      </c>
      <c r="S534" s="723">
        <v>3.2820999999999998</v>
      </c>
      <c r="T534" s="28">
        <v>38723</v>
      </c>
      <c r="U534" s="723">
        <v>3.4767000000000001</v>
      </c>
      <c r="V534" s="41">
        <v>38723</v>
      </c>
      <c r="W534" s="723">
        <v>3.052</v>
      </c>
      <c r="X534" s="28">
        <v>38723</v>
      </c>
      <c r="Y534" s="723">
        <v>3.2</v>
      </c>
      <c r="Z534" s="28">
        <v>38723</v>
      </c>
      <c r="AA534" s="723">
        <v>3.4159999999999999</v>
      </c>
      <c r="AB534" s="28">
        <v>38723</v>
      </c>
      <c r="AC534" s="723">
        <v>3.552</v>
      </c>
      <c r="AD534" s="28">
        <v>38723</v>
      </c>
      <c r="AE534" s="358">
        <v>3.84</v>
      </c>
    </row>
    <row r="535" spans="1:31">
      <c r="A535" s="28">
        <v>38726</v>
      </c>
      <c r="B535" s="28">
        <v>38726</v>
      </c>
      <c r="C535" s="723">
        <v>2.8580999999999999</v>
      </c>
      <c r="D535" s="28">
        <v>38726</v>
      </c>
      <c r="E535" s="723">
        <v>3.0103</v>
      </c>
      <c r="F535" s="28">
        <v>38726</v>
      </c>
      <c r="G535" s="723">
        <v>3.1833</v>
      </c>
      <c r="H535" s="28">
        <v>38726</v>
      </c>
      <c r="I535" s="723">
        <v>3.2833999999999999</v>
      </c>
      <c r="J535" s="28">
        <v>38726</v>
      </c>
      <c r="K535" s="723">
        <v>3.4339</v>
      </c>
      <c r="L535" s="41">
        <v>38726</v>
      </c>
      <c r="M535" s="723">
        <v>2.8689999999999998</v>
      </c>
      <c r="N535" s="28">
        <v>38726</v>
      </c>
      <c r="O535" s="723">
        <v>3.0194000000000001</v>
      </c>
      <c r="P535" s="28">
        <v>38726</v>
      </c>
      <c r="Q535" s="723">
        <v>3.1930999999999998</v>
      </c>
      <c r="R535" s="28">
        <v>38726</v>
      </c>
      <c r="S535" s="723">
        <v>3.2812000000000001</v>
      </c>
      <c r="T535" s="28">
        <v>38726</v>
      </c>
      <c r="U535" s="723">
        <v>3.4702000000000002</v>
      </c>
      <c r="V535" s="41">
        <v>38726</v>
      </c>
      <c r="W535" s="723">
        <v>3.0901999999999998</v>
      </c>
      <c r="X535" s="28">
        <v>38726</v>
      </c>
      <c r="Y535" s="723">
        <v>3.2240000000000002</v>
      </c>
      <c r="Z535" s="28">
        <v>38726</v>
      </c>
      <c r="AA535" s="723">
        <v>3.4236</v>
      </c>
      <c r="AB535" s="28">
        <v>38726</v>
      </c>
      <c r="AC535" s="723">
        <v>3.5503999999999998</v>
      </c>
      <c r="AD535" s="28">
        <v>38726</v>
      </c>
      <c r="AE535" s="358">
        <v>3.8323999999999998</v>
      </c>
    </row>
    <row r="536" spans="1:31">
      <c r="A536" s="28">
        <v>38727</v>
      </c>
      <c r="B536" s="28">
        <v>38727</v>
      </c>
      <c r="C536" s="723">
        <v>2.911</v>
      </c>
      <c r="D536" s="28">
        <v>38727</v>
      </c>
      <c r="E536" s="723">
        <v>3.0539999999999998</v>
      </c>
      <c r="F536" s="28">
        <v>38727</v>
      </c>
      <c r="G536" s="723">
        <v>3.1989999999999998</v>
      </c>
      <c r="H536" s="28">
        <v>38727</v>
      </c>
      <c r="I536" s="723">
        <v>3.28</v>
      </c>
      <c r="J536" s="28">
        <v>38727</v>
      </c>
      <c r="K536" s="723">
        <v>3.4540000000000002</v>
      </c>
      <c r="L536" s="41">
        <v>38727</v>
      </c>
      <c r="M536" s="723">
        <v>2.9079999999999999</v>
      </c>
      <c r="N536" s="28">
        <v>38727</v>
      </c>
      <c r="O536" s="723">
        <v>3.0604</v>
      </c>
      <c r="P536" s="28">
        <v>38727</v>
      </c>
      <c r="Q536" s="723">
        <v>3.2223999999999999</v>
      </c>
      <c r="R536" s="28">
        <v>38727</v>
      </c>
      <c r="S536" s="723">
        <v>3.3086000000000002</v>
      </c>
      <c r="T536" s="28">
        <v>38727</v>
      </c>
      <c r="U536" s="723">
        <v>3.4971999999999999</v>
      </c>
      <c r="V536" s="41">
        <v>38727</v>
      </c>
      <c r="W536" s="723">
        <v>3.12</v>
      </c>
      <c r="X536" s="28">
        <v>38727</v>
      </c>
      <c r="Y536" s="723">
        <v>3.2509999999999999</v>
      </c>
      <c r="Z536" s="28">
        <v>38727</v>
      </c>
      <c r="AA536" s="723">
        <v>3.4409999999999998</v>
      </c>
      <c r="AB536" s="28">
        <v>38727</v>
      </c>
      <c r="AC536" s="723">
        <v>3.5569999999999999</v>
      </c>
      <c r="AD536" s="28">
        <v>38727</v>
      </c>
      <c r="AE536" s="358">
        <v>3.835</v>
      </c>
    </row>
    <row r="537" spans="1:31">
      <c r="A537" s="28">
        <v>38728</v>
      </c>
      <c r="B537" s="28">
        <v>38728</v>
      </c>
      <c r="C537" s="723">
        <v>2.9384999999999999</v>
      </c>
      <c r="D537" s="28">
        <v>38728</v>
      </c>
      <c r="E537" s="723">
        <v>3.0764</v>
      </c>
      <c r="F537" s="28">
        <v>38728</v>
      </c>
      <c r="G537" s="723">
        <v>3.2183999999999999</v>
      </c>
      <c r="H537" s="28">
        <v>38728</v>
      </c>
      <c r="I537" s="723">
        <v>3.2976000000000001</v>
      </c>
      <c r="J537" s="28">
        <v>38728</v>
      </c>
      <c r="K537" s="723">
        <v>3.4708999999999999</v>
      </c>
      <c r="L537" s="41">
        <v>38728</v>
      </c>
      <c r="M537" s="723">
        <v>2.9346999999999999</v>
      </c>
      <c r="N537" s="28">
        <v>38728</v>
      </c>
      <c r="O537" s="723">
        <v>3.0781000000000001</v>
      </c>
      <c r="P537" s="28">
        <v>38728</v>
      </c>
      <c r="Q537" s="723">
        <v>3.2376</v>
      </c>
      <c r="R537" s="28">
        <v>38728</v>
      </c>
      <c r="S537" s="723">
        <v>3.3214999999999999</v>
      </c>
      <c r="T537" s="28">
        <v>38728</v>
      </c>
      <c r="U537" s="723">
        <v>3.5066999999999999</v>
      </c>
      <c r="V537" s="41">
        <v>38728</v>
      </c>
      <c r="W537" s="723">
        <v>3.1440000000000001</v>
      </c>
      <c r="X537" s="28">
        <v>38728</v>
      </c>
      <c r="Y537" s="723">
        <v>3.2749999999999999</v>
      </c>
      <c r="Z537" s="28">
        <v>38728</v>
      </c>
      <c r="AA537" s="723">
        <v>3.4620000000000002</v>
      </c>
      <c r="AB537" s="28">
        <v>38728</v>
      </c>
      <c r="AC537" s="723">
        <v>3.5779999999999998</v>
      </c>
      <c r="AD537" s="28">
        <v>38728</v>
      </c>
      <c r="AE537" s="358">
        <v>3.8540000000000001</v>
      </c>
    </row>
    <row r="538" spans="1:31">
      <c r="A538" s="28">
        <v>38729</v>
      </c>
      <c r="B538" s="28">
        <v>38729</v>
      </c>
      <c r="C538" s="723">
        <v>2.9165999999999999</v>
      </c>
      <c r="D538" s="28">
        <v>38729</v>
      </c>
      <c r="E538" s="723">
        <v>3.0581</v>
      </c>
      <c r="F538" s="28">
        <v>38729</v>
      </c>
      <c r="G538" s="723">
        <v>3.2010000000000001</v>
      </c>
      <c r="H538" s="28">
        <v>38729</v>
      </c>
      <c r="I538" s="723">
        <v>3.2825000000000002</v>
      </c>
      <c r="J538" s="28">
        <v>38729</v>
      </c>
      <c r="K538" s="723">
        <v>3.4569000000000001</v>
      </c>
      <c r="L538" s="41">
        <v>38729</v>
      </c>
      <c r="M538" s="723">
        <v>2.91</v>
      </c>
      <c r="N538" s="28">
        <v>38729</v>
      </c>
      <c r="O538" s="723">
        <v>3.0547</v>
      </c>
      <c r="P538" s="28">
        <v>38729</v>
      </c>
      <c r="Q538" s="723">
        <v>3.214</v>
      </c>
      <c r="R538" s="28">
        <v>38729</v>
      </c>
      <c r="S538" s="723">
        <v>3.2978000000000001</v>
      </c>
      <c r="T538" s="28">
        <v>38729</v>
      </c>
      <c r="U538" s="723">
        <v>3.4863</v>
      </c>
      <c r="V538" s="41">
        <v>38729</v>
      </c>
      <c r="W538" s="723">
        <v>3.1259999999999999</v>
      </c>
      <c r="X538" s="28">
        <v>38729</v>
      </c>
      <c r="Y538" s="723">
        <v>3.2549999999999999</v>
      </c>
      <c r="Z538" s="28">
        <v>38729</v>
      </c>
      <c r="AA538" s="723">
        <v>3.4470000000000001</v>
      </c>
      <c r="AB538" s="28">
        <v>38729</v>
      </c>
      <c r="AC538" s="723">
        <v>3.5590000000000002</v>
      </c>
      <c r="AD538" s="28">
        <v>38729</v>
      </c>
      <c r="AE538" s="358">
        <v>3.8380000000000001</v>
      </c>
    </row>
    <row r="539" spans="1:31">
      <c r="A539" s="28">
        <v>38730</v>
      </c>
      <c r="B539" s="28">
        <v>38730</v>
      </c>
      <c r="C539" s="723">
        <v>2.9142000000000001</v>
      </c>
      <c r="D539" s="28">
        <v>38730</v>
      </c>
      <c r="E539" s="723">
        <v>3.0489000000000002</v>
      </c>
      <c r="F539" s="28">
        <v>38730</v>
      </c>
      <c r="G539" s="723">
        <v>3.1958000000000002</v>
      </c>
      <c r="H539" s="28">
        <v>38730</v>
      </c>
      <c r="I539" s="723">
        <v>3.2782</v>
      </c>
      <c r="J539" s="28">
        <v>38730</v>
      </c>
      <c r="K539" s="723">
        <v>3.4557000000000002</v>
      </c>
      <c r="L539" s="41">
        <v>38730</v>
      </c>
      <c r="M539" s="723">
        <v>2.9024000000000001</v>
      </c>
      <c r="N539" s="28">
        <v>38730</v>
      </c>
      <c r="O539" s="723">
        <v>3.0413999999999999</v>
      </c>
      <c r="P539" s="28">
        <v>38730</v>
      </c>
      <c r="Q539" s="723">
        <v>3.2029000000000001</v>
      </c>
      <c r="R539" s="28">
        <v>38730</v>
      </c>
      <c r="S539" s="723">
        <v>3.2862999999999998</v>
      </c>
      <c r="T539" s="28">
        <v>38730</v>
      </c>
      <c r="U539" s="723">
        <v>3.4777</v>
      </c>
      <c r="V539" s="41">
        <v>38730</v>
      </c>
      <c r="W539" s="723">
        <v>3.1139999999999999</v>
      </c>
      <c r="X539" s="28">
        <v>38730</v>
      </c>
      <c r="Y539" s="723">
        <v>3.2389999999999999</v>
      </c>
      <c r="Z539" s="28">
        <v>38730</v>
      </c>
      <c r="AA539" s="723">
        <v>3.4329999999999998</v>
      </c>
      <c r="AB539" s="28">
        <v>38730</v>
      </c>
      <c r="AC539" s="723">
        <v>3.548</v>
      </c>
      <c r="AD539" s="28">
        <v>38730</v>
      </c>
      <c r="AE539" s="358">
        <v>3.8260000000000001</v>
      </c>
    </row>
    <row r="540" spans="1:31">
      <c r="A540" s="28">
        <v>38733</v>
      </c>
      <c r="B540" s="28">
        <v>38733</v>
      </c>
      <c r="C540" s="723">
        <v>2.9032</v>
      </c>
      <c r="D540" s="28">
        <v>38733</v>
      </c>
      <c r="E540" s="723">
        <v>3.0427</v>
      </c>
      <c r="F540" s="28">
        <v>38733</v>
      </c>
      <c r="G540" s="723">
        <v>3.1924000000000001</v>
      </c>
      <c r="H540" s="28">
        <v>38733</v>
      </c>
      <c r="I540" s="723">
        <v>3.2759</v>
      </c>
      <c r="J540" s="28">
        <v>38733</v>
      </c>
      <c r="K540" s="723">
        <v>3.4563999999999999</v>
      </c>
      <c r="L540" s="41">
        <v>38733</v>
      </c>
      <c r="M540" s="723">
        <v>2.8994</v>
      </c>
      <c r="N540" s="28">
        <v>38733</v>
      </c>
      <c r="O540" s="723">
        <v>3.0446</v>
      </c>
      <c r="P540" s="28">
        <v>38733</v>
      </c>
      <c r="Q540" s="723">
        <v>3.2103999999999999</v>
      </c>
      <c r="R540" s="28">
        <v>38733</v>
      </c>
      <c r="S540" s="723">
        <v>3.2961999999999998</v>
      </c>
      <c r="T540" s="28">
        <v>38733</v>
      </c>
      <c r="U540" s="723">
        <v>3.4902000000000002</v>
      </c>
      <c r="V540" s="41">
        <v>38733</v>
      </c>
      <c r="W540" s="723">
        <v>3.11</v>
      </c>
      <c r="X540" s="28">
        <v>38733</v>
      </c>
      <c r="Y540" s="723">
        <v>3.2349999999999999</v>
      </c>
      <c r="Z540" s="28">
        <v>38733</v>
      </c>
      <c r="AA540" s="723">
        <v>3.4329999999999998</v>
      </c>
      <c r="AB540" s="28">
        <v>38733</v>
      </c>
      <c r="AC540" s="723">
        <v>3.532</v>
      </c>
      <c r="AD540" s="28">
        <v>38733</v>
      </c>
      <c r="AE540" s="358">
        <v>3.8220000000000001</v>
      </c>
    </row>
    <row r="541" spans="1:31">
      <c r="A541" s="28">
        <v>38734</v>
      </c>
      <c r="B541" s="28">
        <v>38734</v>
      </c>
      <c r="C541" s="723">
        <v>2.8852000000000002</v>
      </c>
      <c r="D541" s="28">
        <v>38734</v>
      </c>
      <c r="E541" s="723">
        <v>3.0211000000000001</v>
      </c>
      <c r="F541" s="28">
        <v>38734</v>
      </c>
      <c r="G541" s="723">
        <v>3.1814999999999998</v>
      </c>
      <c r="H541" s="28">
        <v>38734</v>
      </c>
      <c r="I541" s="723">
        <v>3.2688999999999999</v>
      </c>
      <c r="J541" s="28">
        <v>38734</v>
      </c>
      <c r="K541" s="723">
        <v>3.4422999999999999</v>
      </c>
      <c r="L541" s="41">
        <v>38734</v>
      </c>
      <c r="M541" s="723">
        <v>2.8816999999999999</v>
      </c>
      <c r="N541" s="28">
        <v>38734</v>
      </c>
      <c r="O541" s="723">
        <v>3.0249000000000001</v>
      </c>
      <c r="P541" s="28">
        <v>38734</v>
      </c>
      <c r="Q541" s="723">
        <v>3.1985000000000001</v>
      </c>
      <c r="R541" s="28">
        <v>38734</v>
      </c>
      <c r="S541" s="723">
        <v>3.2919999999999998</v>
      </c>
      <c r="T541" s="28">
        <v>38734</v>
      </c>
      <c r="U541" s="723">
        <v>3.4838</v>
      </c>
      <c r="V541" s="41">
        <v>38734</v>
      </c>
      <c r="W541" s="723">
        <v>3.0920999999999998</v>
      </c>
      <c r="X541" s="28">
        <v>38734</v>
      </c>
      <c r="Y541" s="723">
        <v>3.2134999999999998</v>
      </c>
      <c r="Z541" s="28">
        <v>38734</v>
      </c>
      <c r="AA541" s="723">
        <v>3.4209999999999998</v>
      </c>
      <c r="AB541" s="28">
        <v>38734</v>
      </c>
      <c r="AC541" s="723">
        <v>3.5249999999999999</v>
      </c>
      <c r="AD541" s="28">
        <v>38734</v>
      </c>
      <c r="AE541" s="358">
        <v>3.8195000000000001</v>
      </c>
    </row>
    <row r="542" spans="1:31">
      <c r="A542" s="28">
        <v>38735</v>
      </c>
      <c r="B542" s="28">
        <v>38735</v>
      </c>
      <c r="C542" s="723">
        <v>2.9083999999999999</v>
      </c>
      <c r="D542" s="28">
        <v>38735</v>
      </c>
      <c r="E542" s="723">
        <v>3.0455999999999999</v>
      </c>
      <c r="F542" s="28">
        <v>38735</v>
      </c>
      <c r="G542" s="723">
        <v>3.198</v>
      </c>
      <c r="H542" s="28">
        <v>38735</v>
      </c>
      <c r="I542" s="723">
        <v>3.2824</v>
      </c>
      <c r="J542" s="28">
        <v>38735</v>
      </c>
      <c r="K542" s="723">
        <v>3.4637000000000002</v>
      </c>
      <c r="L542" s="41">
        <v>38735</v>
      </c>
      <c r="M542" s="723">
        <v>2.8965999999999998</v>
      </c>
      <c r="N542" s="28">
        <v>38735</v>
      </c>
      <c r="O542" s="723">
        <v>3.0453000000000001</v>
      </c>
      <c r="P542" s="28">
        <v>38735</v>
      </c>
      <c r="Q542" s="723">
        <v>3.2147999999999999</v>
      </c>
      <c r="R542" s="28">
        <v>38735</v>
      </c>
      <c r="S542" s="723">
        <v>3.3092000000000001</v>
      </c>
      <c r="T542" s="28">
        <v>38735</v>
      </c>
      <c r="U542" s="723">
        <v>3.5</v>
      </c>
      <c r="V542" s="41">
        <v>38735</v>
      </c>
      <c r="W542" s="723">
        <v>3.1139999999999999</v>
      </c>
      <c r="X542" s="28">
        <v>38735</v>
      </c>
      <c r="Y542" s="723">
        <v>3.2519999999999998</v>
      </c>
      <c r="Z542" s="28">
        <v>38735</v>
      </c>
      <c r="AA542" s="723">
        <v>3.4540000000000002</v>
      </c>
      <c r="AB542" s="28">
        <v>38735</v>
      </c>
      <c r="AC542" s="723">
        <v>3.569</v>
      </c>
      <c r="AD542" s="28">
        <v>38735</v>
      </c>
      <c r="AE542" s="358">
        <v>3.8369999999999997</v>
      </c>
    </row>
    <row r="543" spans="1:31">
      <c r="A543" s="28">
        <v>38736</v>
      </c>
      <c r="B543" s="28">
        <v>38736</v>
      </c>
      <c r="C543" s="723">
        <v>2.9683000000000002</v>
      </c>
      <c r="D543" s="28">
        <v>38736</v>
      </c>
      <c r="E543" s="723">
        <v>3.1177000000000001</v>
      </c>
      <c r="F543" s="28">
        <v>38736</v>
      </c>
      <c r="G543" s="723">
        <v>3.2616000000000001</v>
      </c>
      <c r="H543" s="28">
        <v>38736</v>
      </c>
      <c r="I543" s="723">
        <v>3.3449</v>
      </c>
      <c r="J543" s="28">
        <v>38736</v>
      </c>
      <c r="K543" s="723">
        <v>3.5209999999999999</v>
      </c>
      <c r="L543" s="41">
        <v>38736</v>
      </c>
      <c r="M543" s="723">
        <v>2.9584000000000001</v>
      </c>
      <c r="N543" s="28">
        <v>38736</v>
      </c>
      <c r="O543" s="723">
        <v>3.1173000000000002</v>
      </c>
      <c r="P543" s="28">
        <v>38736</v>
      </c>
      <c r="Q543" s="723">
        <v>3.2795000000000001</v>
      </c>
      <c r="R543" s="28">
        <v>38736</v>
      </c>
      <c r="S543" s="723">
        <v>3.3691</v>
      </c>
      <c r="T543" s="28">
        <v>38736</v>
      </c>
      <c r="U543" s="723">
        <v>3.5573000000000001</v>
      </c>
      <c r="V543" s="41">
        <v>38736</v>
      </c>
      <c r="W543" s="723">
        <v>3.181</v>
      </c>
      <c r="X543" s="28">
        <v>38736</v>
      </c>
      <c r="Y543" s="723">
        <v>3.323</v>
      </c>
      <c r="Z543" s="28">
        <v>38736</v>
      </c>
      <c r="AA543" s="723">
        <v>3.5220000000000002</v>
      </c>
      <c r="AB543" s="28">
        <v>38736</v>
      </c>
      <c r="AC543" s="723">
        <v>3.633</v>
      </c>
      <c r="AD543" s="28">
        <v>38736</v>
      </c>
      <c r="AE543" s="358">
        <v>3.9039999999999999</v>
      </c>
    </row>
    <row r="544" spans="1:31">
      <c r="A544" s="28">
        <v>38737</v>
      </c>
      <c r="B544" s="28">
        <v>38737</v>
      </c>
      <c r="C544" s="723">
        <v>2.984</v>
      </c>
      <c r="D544" s="28">
        <v>38737</v>
      </c>
      <c r="E544" s="723">
        <v>3.145</v>
      </c>
      <c r="F544" s="28">
        <v>38737</v>
      </c>
      <c r="G544" s="723">
        <v>3.2919999999999998</v>
      </c>
      <c r="H544" s="28">
        <v>38737</v>
      </c>
      <c r="I544" s="723">
        <v>3.4</v>
      </c>
      <c r="J544" s="28">
        <v>38737</v>
      </c>
      <c r="K544" s="723">
        <v>3.532</v>
      </c>
      <c r="L544" s="41">
        <v>38737</v>
      </c>
      <c r="M544" s="723">
        <v>2.9723000000000002</v>
      </c>
      <c r="N544" s="28">
        <v>38737</v>
      </c>
      <c r="O544" s="723">
        <v>3.1446999999999998</v>
      </c>
      <c r="P544" s="28">
        <v>38737</v>
      </c>
      <c r="Q544" s="723">
        <v>3.3128000000000002</v>
      </c>
      <c r="R544" s="28">
        <v>38737</v>
      </c>
      <c r="S544" s="723">
        <v>3.4037000000000002</v>
      </c>
      <c r="T544" s="28">
        <v>38737</v>
      </c>
      <c r="U544" s="723">
        <v>3.593</v>
      </c>
      <c r="V544" s="41">
        <v>38737</v>
      </c>
      <c r="W544" s="723">
        <v>3.19</v>
      </c>
      <c r="X544" s="28">
        <v>38737</v>
      </c>
      <c r="Y544" s="723">
        <v>3.3410000000000002</v>
      </c>
      <c r="Z544" s="28">
        <v>38737</v>
      </c>
      <c r="AA544" s="723">
        <v>3.544</v>
      </c>
      <c r="AB544" s="28">
        <v>38737</v>
      </c>
      <c r="AC544" s="723">
        <v>3.6539999999999999</v>
      </c>
      <c r="AD544" s="28">
        <v>38737</v>
      </c>
      <c r="AE544" s="358">
        <v>3.9239999999999999</v>
      </c>
    </row>
    <row r="545" spans="1:31">
      <c r="A545" s="28">
        <v>38740</v>
      </c>
      <c r="B545" s="28">
        <v>38740</v>
      </c>
      <c r="C545" s="723">
        <v>3.0030000000000001</v>
      </c>
      <c r="D545" s="28">
        <v>38740</v>
      </c>
      <c r="E545" s="723">
        <v>3.165</v>
      </c>
      <c r="F545" s="28">
        <v>38740</v>
      </c>
      <c r="G545" s="723">
        <v>3.3130000000000002</v>
      </c>
      <c r="H545" s="28">
        <v>38740</v>
      </c>
      <c r="I545" s="723">
        <v>3.4129999999999998</v>
      </c>
      <c r="J545" s="28">
        <v>38740</v>
      </c>
      <c r="K545" s="723">
        <v>3.556</v>
      </c>
      <c r="L545" s="41">
        <v>38740</v>
      </c>
      <c r="M545" s="723">
        <v>2.9870999999999999</v>
      </c>
      <c r="N545" s="28">
        <v>38740</v>
      </c>
      <c r="O545" s="723">
        <v>3.1612</v>
      </c>
      <c r="P545" s="28">
        <v>38740</v>
      </c>
      <c r="Q545" s="723">
        <v>3.3281999999999998</v>
      </c>
      <c r="R545" s="28">
        <v>38740</v>
      </c>
      <c r="S545" s="723">
        <v>3.4117000000000002</v>
      </c>
      <c r="T545" s="28">
        <v>38740</v>
      </c>
      <c r="U545" s="723">
        <v>3.6029999999999998</v>
      </c>
      <c r="V545" s="41">
        <v>38740</v>
      </c>
      <c r="W545" s="723">
        <v>3.206</v>
      </c>
      <c r="X545" s="28">
        <v>38740</v>
      </c>
      <c r="Y545" s="723">
        <v>3.355</v>
      </c>
      <c r="Z545" s="28">
        <v>38740</v>
      </c>
      <c r="AA545" s="723">
        <v>3.5510000000000002</v>
      </c>
      <c r="AB545" s="28">
        <v>38740</v>
      </c>
      <c r="AC545" s="723">
        <v>3.6630000000000003</v>
      </c>
      <c r="AD545" s="28">
        <v>38740</v>
      </c>
      <c r="AE545" s="358">
        <v>3.915</v>
      </c>
    </row>
    <row r="546" spans="1:31">
      <c r="A546" s="28">
        <v>38741</v>
      </c>
      <c r="B546" s="28">
        <v>38741</v>
      </c>
      <c r="C546" s="723">
        <v>2.9849999999999999</v>
      </c>
      <c r="D546" s="28">
        <v>38741</v>
      </c>
      <c r="E546" s="723">
        <v>3.1589999999999998</v>
      </c>
      <c r="F546" s="28">
        <v>38741</v>
      </c>
      <c r="G546" s="723">
        <v>3.3029999999999999</v>
      </c>
      <c r="H546" s="28">
        <v>38741</v>
      </c>
      <c r="I546" s="723">
        <v>3.3890000000000002</v>
      </c>
      <c r="J546" s="28">
        <v>38741</v>
      </c>
      <c r="K546" s="723">
        <v>3.5550000000000002</v>
      </c>
      <c r="L546" s="41">
        <v>38741</v>
      </c>
      <c r="M546" s="723">
        <v>2.9651000000000001</v>
      </c>
      <c r="N546" s="28">
        <v>38741</v>
      </c>
      <c r="O546" s="723">
        <v>3.1425000000000001</v>
      </c>
      <c r="P546" s="28">
        <v>38741</v>
      </c>
      <c r="Q546" s="723">
        <v>3.3113999999999999</v>
      </c>
      <c r="R546" s="28">
        <v>38741</v>
      </c>
      <c r="S546" s="723">
        <v>3.3978000000000002</v>
      </c>
      <c r="T546" s="28">
        <v>38741</v>
      </c>
      <c r="U546" s="723">
        <v>3.5893999999999999</v>
      </c>
      <c r="V546" s="41">
        <v>38741</v>
      </c>
      <c r="W546" s="723">
        <v>3.1970000000000001</v>
      </c>
      <c r="X546" s="28">
        <v>38741</v>
      </c>
      <c r="Y546" s="723">
        <v>3.347</v>
      </c>
      <c r="Z546" s="28">
        <v>38741</v>
      </c>
      <c r="AA546" s="723">
        <v>3.55</v>
      </c>
      <c r="AB546" s="28">
        <v>38741</v>
      </c>
      <c r="AC546" s="723">
        <v>3.6669999999999998</v>
      </c>
      <c r="AD546" s="28">
        <v>38741</v>
      </c>
      <c r="AE546" s="358">
        <v>3.9350000000000001</v>
      </c>
    </row>
    <row r="547" spans="1:31">
      <c r="A547" s="28">
        <v>38742</v>
      </c>
      <c r="B547" s="28">
        <v>38742</v>
      </c>
      <c r="C547" s="723">
        <v>3.0196000000000001</v>
      </c>
      <c r="D547" s="28">
        <v>38742</v>
      </c>
      <c r="E547" s="723">
        <v>3.2046999999999999</v>
      </c>
      <c r="F547" s="28">
        <v>38742</v>
      </c>
      <c r="G547" s="723">
        <v>3.3528000000000002</v>
      </c>
      <c r="H547" s="28">
        <v>38742</v>
      </c>
      <c r="I547" s="723">
        <v>3.4333</v>
      </c>
      <c r="J547" s="28">
        <v>38742</v>
      </c>
      <c r="K547" s="723">
        <v>3.617</v>
      </c>
      <c r="L547" s="41">
        <v>38742</v>
      </c>
      <c r="M547" s="723">
        <v>3.0064000000000002</v>
      </c>
      <c r="N547" s="28">
        <v>38742</v>
      </c>
      <c r="O547" s="723">
        <v>3.1970000000000001</v>
      </c>
      <c r="P547" s="28">
        <v>38742</v>
      </c>
      <c r="Q547" s="723">
        <v>3.3746999999999998</v>
      </c>
      <c r="R547" s="28">
        <v>38742</v>
      </c>
      <c r="S547" s="723">
        <v>3.4590999999999998</v>
      </c>
      <c r="T547" s="28">
        <v>38742</v>
      </c>
      <c r="U547" s="723">
        <v>3.6537999999999999</v>
      </c>
      <c r="V547" s="41">
        <v>38742</v>
      </c>
      <c r="W547" s="723">
        <v>3.218</v>
      </c>
      <c r="X547" s="28">
        <v>38742</v>
      </c>
      <c r="Y547" s="723">
        <v>3.3759999999999999</v>
      </c>
      <c r="Z547" s="28">
        <v>38742</v>
      </c>
      <c r="AA547" s="723">
        <v>3.585</v>
      </c>
      <c r="AB547" s="28">
        <v>38742</v>
      </c>
      <c r="AC547" s="723">
        <v>3.694</v>
      </c>
      <c r="AD547" s="28">
        <v>38742</v>
      </c>
      <c r="AE547" s="358">
        <v>3.9689999999999999</v>
      </c>
    </row>
    <row r="548" spans="1:31">
      <c r="A548" s="28">
        <v>38743</v>
      </c>
      <c r="B548" s="28">
        <v>38743</v>
      </c>
      <c r="C548" s="723">
        <v>3.048</v>
      </c>
      <c r="D548" s="28">
        <v>38743</v>
      </c>
      <c r="E548" s="723">
        <v>3.2519999999999998</v>
      </c>
      <c r="F548" s="28">
        <v>38743</v>
      </c>
      <c r="G548" s="723">
        <v>3.41</v>
      </c>
      <c r="H548" s="28">
        <v>38743</v>
      </c>
      <c r="I548" s="723">
        <v>3.4870000000000001</v>
      </c>
      <c r="J548" s="28">
        <v>38743</v>
      </c>
      <c r="K548" s="723">
        <v>3.6890000000000001</v>
      </c>
      <c r="L548" s="41">
        <v>38743</v>
      </c>
      <c r="M548" s="723">
        <v>3.0301</v>
      </c>
      <c r="N548" s="28">
        <v>38743</v>
      </c>
      <c r="O548" s="723">
        <v>3.2364000000000002</v>
      </c>
      <c r="P548" s="28">
        <v>38743</v>
      </c>
      <c r="Q548" s="723">
        <v>3.4272999999999998</v>
      </c>
      <c r="R548" s="28">
        <v>38743</v>
      </c>
      <c r="S548" s="723">
        <v>3.5148000000000001</v>
      </c>
      <c r="T548" s="28">
        <v>38743</v>
      </c>
      <c r="U548" s="723">
        <v>3.7183999999999999</v>
      </c>
      <c r="V548" s="41">
        <v>38743</v>
      </c>
      <c r="W548" s="723">
        <v>3.2490000000000001</v>
      </c>
      <c r="X548" s="28">
        <v>38743</v>
      </c>
      <c r="Y548" s="723">
        <v>3.423</v>
      </c>
      <c r="Z548" s="28">
        <v>38743</v>
      </c>
      <c r="AA548" s="723">
        <v>3.6419999999999999</v>
      </c>
      <c r="AB548" s="28">
        <v>38743</v>
      </c>
      <c r="AC548" s="723">
        <v>3.7570000000000001</v>
      </c>
      <c r="AD548" s="28">
        <v>38743</v>
      </c>
      <c r="AE548" s="358">
        <v>4.0380000000000003</v>
      </c>
    </row>
    <row r="549" spans="1:31">
      <c r="A549" s="28">
        <v>38744</v>
      </c>
      <c r="B549" s="28">
        <v>38744</v>
      </c>
      <c r="C549" s="723">
        <v>3.0510000000000002</v>
      </c>
      <c r="D549" s="28">
        <v>38744</v>
      </c>
      <c r="E549" s="723">
        <v>3.2560000000000002</v>
      </c>
      <c r="F549" s="28">
        <v>38744</v>
      </c>
      <c r="G549" s="723">
        <v>3.4140000000000001</v>
      </c>
      <c r="H549" s="28">
        <v>38744</v>
      </c>
      <c r="I549" s="723">
        <v>3.496</v>
      </c>
      <c r="J549" s="28">
        <v>38744</v>
      </c>
      <c r="K549" s="723">
        <v>3.6879999999999997</v>
      </c>
      <c r="L549" s="41">
        <v>38744</v>
      </c>
      <c r="M549" s="723">
        <v>3.0345</v>
      </c>
      <c r="N549" s="28">
        <v>38744</v>
      </c>
      <c r="O549" s="723">
        <v>3.2321</v>
      </c>
      <c r="P549" s="28">
        <v>38744</v>
      </c>
      <c r="Q549" s="723">
        <v>3.4222000000000001</v>
      </c>
      <c r="R549" s="28">
        <v>38744</v>
      </c>
      <c r="S549" s="723">
        <v>3.5072000000000001</v>
      </c>
      <c r="T549" s="28">
        <v>38744</v>
      </c>
      <c r="U549" s="723">
        <v>3.7111999999999998</v>
      </c>
      <c r="V549" s="41">
        <v>38744</v>
      </c>
      <c r="W549" s="723">
        <v>3.2522000000000002</v>
      </c>
      <c r="X549" s="28">
        <v>38744</v>
      </c>
      <c r="Y549" s="723">
        <v>3.4180999999999999</v>
      </c>
      <c r="Z549" s="28">
        <v>38744</v>
      </c>
      <c r="AA549" s="723">
        <v>3.6343000000000001</v>
      </c>
      <c r="AB549" s="28">
        <v>38744</v>
      </c>
      <c r="AC549" s="723">
        <v>3.7458</v>
      </c>
      <c r="AD549" s="28">
        <v>38744</v>
      </c>
      <c r="AE549" s="358">
        <v>4.0458999999999996</v>
      </c>
    </row>
    <row r="550" spans="1:31">
      <c r="A550" s="28">
        <v>38747</v>
      </c>
      <c r="B550" s="28">
        <v>38747</v>
      </c>
      <c r="C550" s="723">
        <v>3.0787</v>
      </c>
      <c r="D550" s="28">
        <v>38747</v>
      </c>
      <c r="E550" s="723">
        <v>3.266</v>
      </c>
      <c r="F550" s="28">
        <v>38747</v>
      </c>
      <c r="G550" s="723">
        <v>3.4112</v>
      </c>
      <c r="H550" s="28">
        <v>38747</v>
      </c>
      <c r="I550" s="723">
        <v>3.4895</v>
      </c>
      <c r="J550" s="28">
        <v>38747</v>
      </c>
      <c r="K550" s="723">
        <v>3.6741999999999999</v>
      </c>
      <c r="L550" s="41">
        <v>38747</v>
      </c>
      <c r="M550" s="723">
        <v>3.0607000000000002</v>
      </c>
      <c r="N550" s="28">
        <v>38747</v>
      </c>
      <c r="O550" s="723">
        <v>3.2425000000000002</v>
      </c>
      <c r="P550" s="28">
        <v>38747</v>
      </c>
      <c r="Q550" s="723">
        <v>3.4220000000000002</v>
      </c>
      <c r="R550" s="28">
        <v>38747</v>
      </c>
      <c r="S550" s="723">
        <v>3.4965000000000002</v>
      </c>
      <c r="T550" s="28">
        <v>38747</v>
      </c>
      <c r="U550" s="723">
        <v>3.6943999999999999</v>
      </c>
      <c r="V550" s="41">
        <v>38747</v>
      </c>
      <c r="W550" s="723">
        <v>3.278</v>
      </c>
      <c r="X550" s="28">
        <v>38747</v>
      </c>
      <c r="Y550" s="723">
        <v>3.4340000000000002</v>
      </c>
      <c r="Z550" s="28">
        <v>38747</v>
      </c>
      <c r="AA550" s="723">
        <v>3.6459999999999999</v>
      </c>
      <c r="AB550" s="28">
        <v>38747</v>
      </c>
      <c r="AC550" s="723">
        <v>3.758</v>
      </c>
      <c r="AD550" s="28">
        <v>38747</v>
      </c>
      <c r="AE550" s="358">
        <v>4.0250000000000004</v>
      </c>
    </row>
    <row r="551" spans="1:31">
      <c r="A551" s="28">
        <v>38748</v>
      </c>
      <c r="B551" s="28">
        <v>38748</v>
      </c>
      <c r="C551" s="723">
        <v>3.0750000000000002</v>
      </c>
      <c r="D551" s="28">
        <v>38748</v>
      </c>
      <c r="E551" s="723">
        <v>3.2570000000000001</v>
      </c>
      <c r="F551" s="28">
        <v>38748</v>
      </c>
      <c r="G551" s="723">
        <v>3.4089999999999998</v>
      </c>
      <c r="H551" s="28">
        <v>38748</v>
      </c>
      <c r="I551" s="723">
        <v>3.4889999999999999</v>
      </c>
      <c r="J551" s="28">
        <v>38748</v>
      </c>
      <c r="K551" s="723">
        <v>3.6579999999999999</v>
      </c>
      <c r="L551" s="41">
        <v>38748</v>
      </c>
      <c r="M551" s="723">
        <v>3.0596000000000001</v>
      </c>
      <c r="N551" s="28">
        <v>38748</v>
      </c>
      <c r="O551" s="723">
        <v>3.2387999999999999</v>
      </c>
      <c r="P551" s="28">
        <v>38748</v>
      </c>
      <c r="Q551" s="723">
        <v>3.4177</v>
      </c>
      <c r="R551" s="28">
        <v>38748</v>
      </c>
      <c r="S551" s="723">
        <v>3.4914000000000001</v>
      </c>
      <c r="T551" s="28">
        <v>38748</v>
      </c>
      <c r="U551" s="723">
        <v>3.6865999999999999</v>
      </c>
      <c r="V551" s="41">
        <v>38748</v>
      </c>
      <c r="W551" s="723">
        <v>3.2829999999999999</v>
      </c>
      <c r="X551" s="28">
        <v>38748</v>
      </c>
      <c r="Y551" s="723">
        <v>3.4390000000000001</v>
      </c>
      <c r="Z551" s="28">
        <v>38748</v>
      </c>
      <c r="AA551" s="723">
        <v>3.657</v>
      </c>
      <c r="AB551" s="28">
        <v>38748</v>
      </c>
      <c r="AC551" s="723">
        <v>3.7720000000000002</v>
      </c>
      <c r="AD551" s="28">
        <v>38748</v>
      </c>
      <c r="AE551" s="358">
        <v>4.0469999999999997</v>
      </c>
    </row>
    <row r="552" spans="1:31">
      <c r="A552" s="28">
        <v>38749</v>
      </c>
      <c r="B552" s="28">
        <v>38749</v>
      </c>
      <c r="C552" s="723">
        <v>3.1230000000000002</v>
      </c>
      <c r="D552" s="28">
        <v>38749</v>
      </c>
      <c r="E552" s="723">
        <v>3.3</v>
      </c>
      <c r="F552" s="28">
        <v>38749</v>
      </c>
      <c r="G552" s="723">
        <v>3.456</v>
      </c>
      <c r="H552" s="28">
        <v>38749</v>
      </c>
      <c r="I552" s="723">
        <v>3.524</v>
      </c>
      <c r="J552" s="28">
        <v>38749</v>
      </c>
      <c r="K552" s="723">
        <v>3.6909999999999998</v>
      </c>
      <c r="L552" s="41">
        <v>38749</v>
      </c>
      <c r="M552" s="723">
        <v>3.1017999999999999</v>
      </c>
      <c r="N552" s="28">
        <v>38749</v>
      </c>
      <c r="O552" s="723">
        <v>3.2896000000000001</v>
      </c>
      <c r="P552" s="28">
        <v>38749</v>
      </c>
      <c r="Q552" s="723">
        <v>3.4762</v>
      </c>
      <c r="R552" s="28">
        <v>38749</v>
      </c>
      <c r="S552" s="723">
        <v>3.5455999999999999</v>
      </c>
      <c r="T552" s="28">
        <v>38749</v>
      </c>
      <c r="U552" s="723">
        <v>3.7347000000000001</v>
      </c>
      <c r="V552" s="41">
        <v>38749</v>
      </c>
      <c r="W552" s="723">
        <v>3.3159999999999998</v>
      </c>
      <c r="X552" s="28">
        <v>38749</v>
      </c>
      <c r="Y552" s="723">
        <v>3.4830000000000001</v>
      </c>
      <c r="Z552" s="28">
        <v>38749</v>
      </c>
      <c r="AA552" s="723">
        <v>3.7010000000000001</v>
      </c>
      <c r="AB552" s="28">
        <v>38749</v>
      </c>
      <c r="AC552" s="723">
        <v>3.819</v>
      </c>
      <c r="AD552" s="28">
        <v>38749</v>
      </c>
      <c r="AE552" s="358">
        <v>4.085</v>
      </c>
    </row>
    <row r="553" spans="1:31">
      <c r="A553" s="28">
        <v>38750</v>
      </c>
      <c r="B553" s="28">
        <v>38750</v>
      </c>
      <c r="C553" s="723">
        <v>3.0979999999999999</v>
      </c>
      <c r="D553" s="28">
        <v>38750</v>
      </c>
      <c r="E553" s="723">
        <v>3.2919999999999998</v>
      </c>
      <c r="F553" s="28">
        <v>38750</v>
      </c>
      <c r="G553" s="723">
        <v>3.45</v>
      </c>
      <c r="H553" s="28">
        <v>38750</v>
      </c>
      <c r="I553" s="723">
        <v>3.5270000000000001</v>
      </c>
      <c r="J553" s="28">
        <v>38750</v>
      </c>
      <c r="K553" s="723">
        <v>3.68</v>
      </c>
      <c r="L553" s="41">
        <v>38750</v>
      </c>
      <c r="M553" s="723">
        <v>3.0781000000000001</v>
      </c>
      <c r="N553" s="28">
        <v>38750</v>
      </c>
      <c r="O553" s="723">
        <v>3.2706</v>
      </c>
      <c r="P553" s="28">
        <v>38750</v>
      </c>
      <c r="Q553" s="723">
        <v>3.4596999999999998</v>
      </c>
      <c r="R553" s="28">
        <v>38750</v>
      </c>
      <c r="S553" s="723">
        <v>3.5268000000000002</v>
      </c>
      <c r="T553" s="28">
        <v>38750</v>
      </c>
      <c r="U553" s="723">
        <v>3.7113</v>
      </c>
      <c r="V553" s="41">
        <v>38750</v>
      </c>
      <c r="W553" s="723">
        <v>3.3079999999999998</v>
      </c>
      <c r="X553" s="28">
        <v>38750</v>
      </c>
      <c r="Y553" s="723">
        <v>3.4769999999999999</v>
      </c>
      <c r="Z553" s="28">
        <v>38750</v>
      </c>
      <c r="AA553" s="723">
        <v>3.6989999999999998</v>
      </c>
      <c r="AB553" s="28">
        <v>38750</v>
      </c>
      <c r="AC553" s="723">
        <v>3.8159999999999998</v>
      </c>
      <c r="AD553" s="28">
        <v>38750</v>
      </c>
      <c r="AE553" s="358">
        <v>4.08</v>
      </c>
    </row>
    <row r="554" spans="1:31">
      <c r="A554" s="28">
        <v>38751</v>
      </c>
      <c r="B554" s="28">
        <v>38751</v>
      </c>
      <c r="C554" s="723">
        <v>3.0838999999999999</v>
      </c>
      <c r="D554" s="28">
        <v>38751</v>
      </c>
      <c r="E554" s="723">
        <v>3.2721999999999998</v>
      </c>
      <c r="F554" s="28">
        <v>38751</v>
      </c>
      <c r="G554" s="723">
        <v>3.4313000000000002</v>
      </c>
      <c r="H554" s="28">
        <v>38751</v>
      </c>
      <c r="I554" s="723">
        <v>3.4941</v>
      </c>
      <c r="J554" s="28">
        <v>38751</v>
      </c>
      <c r="K554" s="723">
        <v>3.6566000000000001</v>
      </c>
      <c r="L554" s="41">
        <v>38751</v>
      </c>
      <c r="M554" s="723">
        <v>3.0638999999999998</v>
      </c>
      <c r="N554" s="28">
        <v>38751</v>
      </c>
      <c r="O554" s="723">
        <v>3.2515999999999998</v>
      </c>
      <c r="P554" s="28">
        <v>38751</v>
      </c>
      <c r="Q554" s="723">
        <v>3.4386000000000001</v>
      </c>
      <c r="R554" s="28">
        <v>38751</v>
      </c>
      <c r="S554" s="723">
        <v>3.5066000000000002</v>
      </c>
      <c r="T554" s="28">
        <v>38751</v>
      </c>
      <c r="U554" s="723">
        <v>3.6968000000000001</v>
      </c>
      <c r="V554" s="41">
        <v>38751</v>
      </c>
      <c r="W554" s="723">
        <v>3.2961</v>
      </c>
      <c r="X554" s="28">
        <v>38751</v>
      </c>
      <c r="Y554" s="723">
        <v>3.4571000000000001</v>
      </c>
      <c r="Z554" s="28">
        <v>38751</v>
      </c>
      <c r="AA554" s="723">
        <v>3.6798999999999999</v>
      </c>
      <c r="AB554" s="28">
        <v>38751</v>
      </c>
      <c r="AC554" s="723">
        <v>3.7961999999999998</v>
      </c>
      <c r="AD554" s="28">
        <v>38751</v>
      </c>
      <c r="AE554" s="358">
        <v>4.0507999999999997</v>
      </c>
    </row>
    <row r="555" spans="1:31">
      <c r="A555" s="28">
        <v>38754</v>
      </c>
      <c r="B555" s="28">
        <v>38754</v>
      </c>
      <c r="C555" s="723">
        <v>3.0865</v>
      </c>
      <c r="D555" s="28">
        <v>38754</v>
      </c>
      <c r="E555" s="723">
        <v>3.2690000000000001</v>
      </c>
      <c r="F555" s="28">
        <v>38754</v>
      </c>
      <c r="G555" s="723">
        <v>3.4247999999999998</v>
      </c>
      <c r="H555" s="28">
        <v>38754</v>
      </c>
      <c r="I555" s="723">
        <v>3.4876</v>
      </c>
      <c r="J555" s="28">
        <v>38754</v>
      </c>
      <c r="K555" s="723">
        <v>3.6516000000000002</v>
      </c>
      <c r="L555" s="41">
        <v>38754</v>
      </c>
      <c r="M555" s="723">
        <v>3.0689000000000002</v>
      </c>
      <c r="N555" s="28">
        <v>38754</v>
      </c>
      <c r="O555" s="723">
        <v>3.2532000000000001</v>
      </c>
      <c r="P555" s="28">
        <v>38754</v>
      </c>
      <c r="Q555" s="723">
        <v>3.4420000000000002</v>
      </c>
      <c r="R555" s="28">
        <v>38754</v>
      </c>
      <c r="S555" s="723">
        <v>3.5045000000000002</v>
      </c>
      <c r="T555" s="28">
        <v>38754</v>
      </c>
      <c r="U555" s="723">
        <v>3.6928999999999998</v>
      </c>
      <c r="V555" s="41">
        <v>38754</v>
      </c>
      <c r="W555" s="723">
        <v>3.2930000000000001</v>
      </c>
      <c r="X555" s="28">
        <v>38754</v>
      </c>
      <c r="Y555" s="723">
        <v>3.456</v>
      </c>
      <c r="Z555" s="28">
        <v>38754</v>
      </c>
      <c r="AA555" s="723">
        <v>3.6749999999999998</v>
      </c>
      <c r="AB555" s="28">
        <v>38754</v>
      </c>
      <c r="AC555" s="723">
        <v>3.7960000000000003</v>
      </c>
      <c r="AD555" s="28">
        <v>38754</v>
      </c>
      <c r="AE555" s="358">
        <v>4.0640000000000001</v>
      </c>
    </row>
    <row r="556" spans="1:31">
      <c r="A556" s="28">
        <v>38755</v>
      </c>
      <c r="B556" s="28">
        <v>38755</v>
      </c>
      <c r="C556" s="723">
        <v>3.0943000000000001</v>
      </c>
      <c r="D556" s="28">
        <v>38755</v>
      </c>
      <c r="E556" s="723">
        <v>3.2976000000000001</v>
      </c>
      <c r="F556" s="28">
        <v>38755</v>
      </c>
      <c r="G556" s="723">
        <v>3.4605000000000001</v>
      </c>
      <c r="H556" s="28">
        <v>38755</v>
      </c>
      <c r="I556" s="723">
        <v>3.5310000000000001</v>
      </c>
      <c r="J556" s="28">
        <v>38755</v>
      </c>
      <c r="K556" s="723">
        <v>3.6995</v>
      </c>
      <c r="L556" s="41">
        <v>38755</v>
      </c>
      <c r="M556" s="723">
        <v>3.0701000000000001</v>
      </c>
      <c r="N556" s="28">
        <v>38755</v>
      </c>
      <c r="O556" s="723">
        <v>3.2711000000000001</v>
      </c>
      <c r="P556" s="28">
        <v>38755</v>
      </c>
      <c r="Q556" s="723">
        <v>3.4672000000000001</v>
      </c>
      <c r="R556" s="28">
        <v>38755</v>
      </c>
      <c r="S556" s="723">
        <v>3.5318000000000001</v>
      </c>
      <c r="T556" s="28">
        <v>38755</v>
      </c>
      <c r="U556" s="723">
        <v>3.7237</v>
      </c>
      <c r="V556" s="41">
        <v>38755</v>
      </c>
      <c r="W556" s="723">
        <v>3.2949999999999999</v>
      </c>
      <c r="X556" s="28">
        <v>38755</v>
      </c>
      <c r="Y556" s="723">
        <v>3.47</v>
      </c>
      <c r="Z556" s="28">
        <v>38755</v>
      </c>
      <c r="AA556" s="723">
        <v>3.698</v>
      </c>
      <c r="AB556" s="28">
        <v>38755</v>
      </c>
      <c r="AC556" s="723">
        <v>3.8250000000000002</v>
      </c>
      <c r="AD556" s="28">
        <v>38755</v>
      </c>
      <c r="AE556" s="358">
        <v>4.0960000000000001</v>
      </c>
    </row>
    <row r="557" spans="1:31">
      <c r="A557" s="28">
        <v>38756</v>
      </c>
      <c r="B557" s="28">
        <v>38756</v>
      </c>
      <c r="C557" s="723">
        <v>3.0806</v>
      </c>
      <c r="D557" s="28">
        <v>38756</v>
      </c>
      <c r="E557" s="723">
        <v>3.2766999999999999</v>
      </c>
      <c r="F557" s="28">
        <v>38756</v>
      </c>
      <c r="G557" s="723">
        <v>3.4445999999999999</v>
      </c>
      <c r="H557" s="28">
        <v>38756</v>
      </c>
      <c r="I557" s="723">
        <v>3.5179999999999998</v>
      </c>
      <c r="J557" s="28">
        <v>38756</v>
      </c>
      <c r="K557" s="723">
        <v>3.6844999999999999</v>
      </c>
      <c r="L557" s="41">
        <v>38756</v>
      </c>
      <c r="M557" s="723">
        <v>3.0615999999999999</v>
      </c>
      <c r="N557" s="28">
        <v>38756</v>
      </c>
      <c r="O557" s="723">
        <v>3.2595000000000001</v>
      </c>
      <c r="P557" s="28">
        <v>38756</v>
      </c>
      <c r="Q557" s="723">
        <v>3.4561999999999999</v>
      </c>
      <c r="R557" s="28">
        <v>38756</v>
      </c>
      <c r="S557" s="723">
        <v>3.5202999999999998</v>
      </c>
      <c r="T557" s="28">
        <v>38756</v>
      </c>
      <c r="U557" s="723">
        <v>3.7137000000000002</v>
      </c>
      <c r="V557" s="41">
        <v>38756</v>
      </c>
      <c r="W557" s="723">
        <v>3.286</v>
      </c>
      <c r="X557" s="28">
        <v>38756</v>
      </c>
      <c r="Y557" s="723">
        <v>3.4550000000000001</v>
      </c>
      <c r="Z557" s="28">
        <v>38756</v>
      </c>
      <c r="AA557" s="723">
        <v>3.6909999999999998</v>
      </c>
      <c r="AB557" s="28">
        <v>38756</v>
      </c>
      <c r="AC557" s="723">
        <v>3.82</v>
      </c>
      <c r="AD557" s="28">
        <v>38756</v>
      </c>
      <c r="AE557" s="358">
        <v>4.0880000000000001</v>
      </c>
    </row>
    <row r="558" spans="1:31">
      <c r="A558" s="28">
        <v>38757</v>
      </c>
      <c r="B558" s="28">
        <v>38757</v>
      </c>
      <c r="C558" s="723">
        <v>3.0630999999999999</v>
      </c>
      <c r="D558" s="28">
        <v>38757</v>
      </c>
      <c r="E558" s="723">
        <v>3.2568999999999999</v>
      </c>
      <c r="F558" s="28">
        <v>38757</v>
      </c>
      <c r="G558" s="723">
        <v>3.4241000000000001</v>
      </c>
      <c r="H558" s="28">
        <v>38757</v>
      </c>
      <c r="I558" s="723">
        <v>3.4950000000000001</v>
      </c>
      <c r="J558" s="28">
        <v>38757</v>
      </c>
      <c r="K558" s="723">
        <v>3.6608000000000001</v>
      </c>
      <c r="L558" s="41">
        <v>38757</v>
      </c>
      <c r="M558" s="723">
        <v>3.0335999999999999</v>
      </c>
      <c r="N558" s="28">
        <v>38757</v>
      </c>
      <c r="O558" s="723">
        <v>3.2343999999999999</v>
      </c>
      <c r="P558" s="28">
        <v>38757</v>
      </c>
      <c r="Q558" s="723">
        <v>3.4308999999999998</v>
      </c>
      <c r="R558" s="28">
        <v>38757</v>
      </c>
      <c r="S558" s="723">
        <v>3.4942000000000002</v>
      </c>
      <c r="T558" s="28">
        <v>38757</v>
      </c>
      <c r="U558" s="723">
        <v>3.6865000000000001</v>
      </c>
      <c r="V558" s="41">
        <v>38757</v>
      </c>
      <c r="W558" s="723">
        <v>3.2669999999999999</v>
      </c>
      <c r="X558" s="28">
        <v>38757</v>
      </c>
      <c r="Y558" s="723">
        <v>3.4319999999999999</v>
      </c>
      <c r="Z558" s="28">
        <v>38757</v>
      </c>
      <c r="AA558" s="723">
        <v>3.6640000000000001</v>
      </c>
      <c r="AB558" s="28">
        <v>38757</v>
      </c>
      <c r="AC558" s="723">
        <v>3.7909999999999999</v>
      </c>
      <c r="AD558" s="28">
        <v>38757</v>
      </c>
      <c r="AE558" s="358">
        <v>4.0629999999999997</v>
      </c>
    </row>
    <row r="559" spans="1:31">
      <c r="A559" s="28">
        <v>38758</v>
      </c>
      <c r="B559" s="28">
        <v>38758</v>
      </c>
      <c r="C559" s="723">
        <v>3.0495999999999999</v>
      </c>
      <c r="D559" s="28">
        <v>38758</v>
      </c>
      <c r="E559" s="723">
        <v>3.2435</v>
      </c>
      <c r="F559" s="28">
        <v>38758</v>
      </c>
      <c r="G559" s="723">
        <v>3.4142000000000001</v>
      </c>
      <c r="H559" s="28">
        <v>38758</v>
      </c>
      <c r="I559" s="723">
        <v>3.4883999999999999</v>
      </c>
      <c r="J559" s="28">
        <v>38758</v>
      </c>
      <c r="K559" s="723">
        <v>3.6555999999999997</v>
      </c>
      <c r="L559" s="41">
        <v>38758</v>
      </c>
      <c r="M559" s="723">
        <v>3.0297999999999998</v>
      </c>
      <c r="N559" s="28">
        <v>38758</v>
      </c>
      <c r="O559" s="723">
        <v>3.2292999999999998</v>
      </c>
      <c r="P559" s="28">
        <v>38758</v>
      </c>
      <c r="Q559" s="723">
        <v>3.4262999999999999</v>
      </c>
      <c r="R559" s="28">
        <v>38758</v>
      </c>
      <c r="S559" s="723">
        <v>3.4914000000000001</v>
      </c>
      <c r="T559" s="28">
        <v>38758</v>
      </c>
      <c r="U559" s="723">
        <v>3.6855000000000002</v>
      </c>
      <c r="V559" s="41">
        <v>38758</v>
      </c>
      <c r="W559" s="723">
        <v>3.2589999999999999</v>
      </c>
      <c r="X559" s="28">
        <v>38758</v>
      </c>
      <c r="Y559" s="723">
        <v>3.43</v>
      </c>
      <c r="Z559" s="28">
        <v>38758</v>
      </c>
      <c r="AA559" s="723">
        <v>3.66</v>
      </c>
      <c r="AB559" s="28">
        <v>38758</v>
      </c>
      <c r="AC559" s="723">
        <v>3.79</v>
      </c>
      <c r="AD559" s="28">
        <v>38758</v>
      </c>
      <c r="AE559" s="358">
        <v>4.0590000000000002</v>
      </c>
    </row>
    <row r="560" spans="1:31">
      <c r="A560" s="28">
        <v>38761</v>
      </c>
      <c r="B560" s="28">
        <v>38761</v>
      </c>
      <c r="C560" s="723">
        <v>3.0705</v>
      </c>
      <c r="D560" s="28">
        <v>38761</v>
      </c>
      <c r="E560" s="723">
        <v>3.2713000000000001</v>
      </c>
      <c r="F560" s="28">
        <v>38761</v>
      </c>
      <c r="G560" s="723">
        <v>3.4420000000000002</v>
      </c>
      <c r="H560" s="28">
        <v>38761</v>
      </c>
      <c r="I560" s="723">
        <v>3.5156999999999998</v>
      </c>
      <c r="J560" s="28">
        <v>38761</v>
      </c>
      <c r="K560" s="723">
        <v>3.6821999999999999</v>
      </c>
      <c r="L560" s="41">
        <v>38761</v>
      </c>
      <c r="M560" s="723">
        <v>3.0434999999999999</v>
      </c>
      <c r="N560" s="28">
        <v>38761</v>
      </c>
      <c r="O560" s="723">
        <v>3.2441</v>
      </c>
      <c r="P560" s="28">
        <v>38761</v>
      </c>
      <c r="Q560" s="723">
        <v>3.4428999999999998</v>
      </c>
      <c r="R560" s="28">
        <v>38761</v>
      </c>
      <c r="S560" s="723">
        <v>3.5070999999999999</v>
      </c>
      <c r="T560" s="28">
        <v>38761</v>
      </c>
      <c r="U560" s="723">
        <v>3.7000999999999999</v>
      </c>
      <c r="V560" s="41">
        <v>38761</v>
      </c>
      <c r="W560" s="723">
        <v>3.2759999999999998</v>
      </c>
      <c r="X560" s="28">
        <v>38761</v>
      </c>
      <c r="Y560" s="723">
        <v>3.4449999999999998</v>
      </c>
      <c r="Z560" s="28">
        <v>38761</v>
      </c>
      <c r="AA560" s="723">
        <v>3.6790000000000003</v>
      </c>
      <c r="AB560" s="28">
        <v>38761</v>
      </c>
      <c r="AC560" s="723">
        <v>3.806</v>
      </c>
      <c r="AD560" s="28">
        <v>38761</v>
      </c>
      <c r="AE560" s="358">
        <v>4.077</v>
      </c>
    </row>
    <row r="561" spans="1:31">
      <c r="A561" s="28">
        <v>38762</v>
      </c>
      <c r="B561" s="28">
        <v>38762</v>
      </c>
      <c r="C561" s="723">
        <v>3.0699000000000001</v>
      </c>
      <c r="D561" s="28">
        <v>38762</v>
      </c>
      <c r="E561" s="723">
        <v>3.2675999999999998</v>
      </c>
      <c r="F561" s="28">
        <v>38762</v>
      </c>
      <c r="G561" s="723">
        <v>3.4338000000000002</v>
      </c>
      <c r="H561" s="28">
        <v>38762</v>
      </c>
      <c r="I561" s="723">
        <v>3.5103999999999997</v>
      </c>
      <c r="J561" s="28">
        <v>38762</v>
      </c>
      <c r="K561" s="723">
        <v>3.6878000000000002</v>
      </c>
      <c r="L561" s="41">
        <v>38762</v>
      </c>
      <c r="M561" s="723">
        <v>3.0426000000000002</v>
      </c>
      <c r="N561" s="28">
        <v>38762</v>
      </c>
      <c r="O561" s="723">
        <v>3.2437</v>
      </c>
      <c r="P561" s="28">
        <v>38762</v>
      </c>
      <c r="Q561" s="723">
        <v>3.4459</v>
      </c>
      <c r="R561" s="28">
        <v>38762</v>
      </c>
      <c r="S561" s="723">
        <v>3.5093999999999999</v>
      </c>
      <c r="T561" s="28">
        <v>38762</v>
      </c>
      <c r="U561" s="723">
        <v>3.7052</v>
      </c>
      <c r="V561" s="41">
        <v>38762</v>
      </c>
      <c r="W561" s="723">
        <v>3.27</v>
      </c>
      <c r="X561" s="28">
        <v>38762</v>
      </c>
      <c r="Y561" s="723">
        <v>3.444</v>
      </c>
      <c r="Z561" s="28">
        <v>38762</v>
      </c>
      <c r="AA561" s="723">
        <v>3.6779999999999999</v>
      </c>
      <c r="AB561" s="28">
        <v>38762</v>
      </c>
      <c r="AC561" s="723">
        <v>3.8040000000000003</v>
      </c>
      <c r="AD561" s="28">
        <v>38762</v>
      </c>
      <c r="AE561" s="358">
        <v>4.0739999999999998</v>
      </c>
    </row>
    <row r="562" spans="1:31">
      <c r="A562" s="28">
        <v>38763</v>
      </c>
      <c r="B562" s="28">
        <v>38763</v>
      </c>
      <c r="C562" s="723">
        <v>3.0720999999999998</v>
      </c>
      <c r="D562" s="28">
        <v>38763</v>
      </c>
      <c r="E562" s="723">
        <v>3.2654000000000001</v>
      </c>
      <c r="F562" s="28">
        <v>38763</v>
      </c>
      <c r="G562" s="723">
        <v>3.4371</v>
      </c>
      <c r="H562" s="28">
        <v>38763</v>
      </c>
      <c r="I562" s="723">
        <v>3.5056000000000003</v>
      </c>
      <c r="J562" s="28">
        <v>38763</v>
      </c>
      <c r="K562" s="723">
        <v>3.6915</v>
      </c>
      <c r="L562" s="41">
        <v>38763</v>
      </c>
      <c r="M562" s="723">
        <v>3.0432000000000001</v>
      </c>
      <c r="N562" s="28">
        <v>38763</v>
      </c>
      <c r="O562" s="723">
        <v>3.2511999999999999</v>
      </c>
      <c r="P562" s="28">
        <v>38763</v>
      </c>
      <c r="Q562" s="723">
        <v>3.4525999999999999</v>
      </c>
      <c r="R562" s="28">
        <v>38763</v>
      </c>
      <c r="S562" s="723">
        <v>3.5190999999999999</v>
      </c>
      <c r="T562" s="28">
        <v>38763</v>
      </c>
      <c r="U562" s="723">
        <v>3.7164000000000001</v>
      </c>
      <c r="V562" s="41">
        <v>38763</v>
      </c>
      <c r="W562" s="723">
        <v>3.2759999999999998</v>
      </c>
      <c r="X562" s="28">
        <v>38763</v>
      </c>
      <c r="Y562" s="723">
        <v>3.4550000000000001</v>
      </c>
      <c r="Z562" s="28">
        <v>38763</v>
      </c>
      <c r="AA562" s="723">
        <v>3.6879999999999997</v>
      </c>
      <c r="AB562" s="28">
        <v>38763</v>
      </c>
      <c r="AC562" s="723">
        <v>3.8140000000000001</v>
      </c>
      <c r="AD562" s="28">
        <v>38763</v>
      </c>
      <c r="AE562" s="358">
        <v>4.0830000000000002</v>
      </c>
    </row>
    <row r="563" spans="1:31">
      <c r="A563" s="28">
        <v>38764</v>
      </c>
      <c r="B563" s="28">
        <v>38764</v>
      </c>
      <c r="C563" s="723">
        <v>3.0886</v>
      </c>
      <c r="D563" s="28">
        <v>38764</v>
      </c>
      <c r="E563" s="723">
        <v>3.2808999999999999</v>
      </c>
      <c r="F563" s="28">
        <v>38764</v>
      </c>
      <c r="G563" s="723">
        <v>3.4502999999999999</v>
      </c>
      <c r="H563" s="28">
        <v>38764</v>
      </c>
      <c r="I563" s="723">
        <v>3.5196000000000001</v>
      </c>
      <c r="J563" s="28">
        <v>38764</v>
      </c>
      <c r="K563" s="723">
        <v>3.7053000000000003</v>
      </c>
      <c r="L563" s="41">
        <v>38764</v>
      </c>
      <c r="M563" s="723">
        <v>3.0590000000000002</v>
      </c>
      <c r="N563" s="28">
        <v>38764</v>
      </c>
      <c r="O563" s="723">
        <v>3.2599</v>
      </c>
      <c r="P563" s="28">
        <v>38764</v>
      </c>
      <c r="Q563" s="723">
        <v>3.4611999999999998</v>
      </c>
      <c r="R563" s="28">
        <v>38764</v>
      </c>
      <c r="S563" s="723">
        <v>3.5272999999999999</v>
      </c>
      <c r="T563" s="28">
        <v>38764</v>
      </c>
      <c r="U563" s="723">
        <v>3.7244000000000002</v>
      </c>
      <c r="V563" s="41">
        <v>38764</v>
      </c>
      <c r="W563" s="723">
        <v>3.286</v>
      </c>
      <c r="X563" s="28">
        <v>38764</v>
      </c>
      <c r="Y563" s="723">
        <v>3.4609999999999999</v>
      </c>
      <c r="Z563" s="28">
        <v>38764</v>
      </c>
      <c r="AA563" s="723">
        <v>3.6920000000000002</v>
      </c>
      <c r="AB563" s="28">
        <v>38764</v>
      </c>
      <c r="AC563" s="723">
        <v>3.8170000000000002</v>
      </c>
      <c r="AD563" s="28">
        <v>38764</v>
      </c>
      <c r="AE563" s="358">
        <v>4.0890000000000004</v>
      </c>
    </row>
    <row r="564" spans="1:31">
      <c r="A564" s="28">
        <v>38765</v>
      </c>
      <c r="B564" s="28">
        <v>38765</v>
      </c>
      <c r="C564" s="723">
        <v>3.0358999999999998</v>
      </c>
      <c r="D564" s="28">
        <v>38765</v>
      </c>
      <c r="E564" s="723">
        <v>3.2218</v>
      </c>
      <c r="F564" s="28">
        <v>38765</v>
      </c>
      <c r="G564" s="723">
        <v>3.3935</v>
      </c>
      <c r="H564" s="28">
        <v>38765</v>
      </c>
      <c r="I564" s="723">
        <v>3.4649000000000001</v>
      </c>
      <c r="J564" s="28">
        <v>38765</v>
      </c>
      <c r="K564" s="723">
        <v>3.6532</v>
      </c>
      <c r="L564" s="41">
        <v>38765</v>
      </c>
      <c r="M564" s="723">
        <v>3.0045000000000002</v>
      </c>
      <c r="N564" s="28">
        <v>38765</v>
      </c>
      <c r="O564" s="723">
        <v>3.1947999999999999</v>
      </c>
      <c r="P564" s="28">
        <v>38765</v>
      </c>
      <c r="Q564" s="723">
        <v>3.3969</v>
      </c>
      <c r="R564" s="28">
        <v>38765</v>
      </c>
      <c r="S564" s="723">
        <v>3.4638</v>
      </c>
      <c r="T564" s="28">
        <v>38765</v>
      </c>
      <c r="U564" s="723">
        <v>3.6631</v>
      </c>
      <c r="V564" s="41">
        <v>38765</v>
      </c>
      <c r="W564" s="723">
        <v>3.2469999999999999</v>
      </c>
      <c r="X564" s="28">
        <v>38765</v>
      </c>
      <c r="Y564" s="723">
        <v>3.407</v>
      </c>
      <c r="Z564" s="28">
        <v>38765</v>
      </c>
      <c r="AA564" s="723">
        <v>3.637</v>
      </c>
      <c r="AB564" s="28">
        <v>38765</v>
      </c>
      <c r="AC564" s="723">
        <v>3.7640000000000002</v>
      </c>
      <c r="AD564" s="28">
        <v>38765</v>
      </c>
      <c r="AE564" s="358">
        <v>4.04</v>
      </c>
    </row>
    <row r="565" spans="1:31">
      <c r="A565" s="28">
        <v>38768</v>
      </c>
      <c r="B565" s="28">
        <v>38768</v>
      </c>
      <c r="C565" s="723">
        <v>3.0173999999999999</v>
      </c>
      <c r="D565" s="28">
        <v>38768</v>
      </c>
      <c r="E565" s="723">
        <v>3.2069000000000001</v>
      </c>
      <c r="F565" s="28">
        <v>38768</v>
      </c>
      <c r="G565" s="723">
        <v>3.3763000000000001</v>
      </c>
      <c r="H565" s="28">
        <v>38768</v>
      </c>
      <c r="I565" s="723">
        <v>3.4472</v>
      </c>
      <c r="J565" s="28">
        <v>38768</v>
      </c>
      <c r="K565" s="723">
        <v>3.6356999999999999</v>
      </c>
      <c r="L565" s="41">
        <v>38768</v>
      </c>
      <c r="M565" s="723">
        <v>2.9965000000000002</v>
      </c>
      <c r="N565" s="28">
        <v>38768</v>
      </c>
      <c r="O565" s="723">
        <v>3.1818</v>
      </c>
      <c r="P565" s="28">
        <v>38768</v>
      </c>
      <c r="Q565" s="723">
        <v>3.3847999999999998</v>
      </c>
      <c r="R565" s="28">
        <v>38768</v>
      </c>
      <c r="S565" s="723">
        <v>3.4544999999999999</v>
      </c>
      <c r="T565" s="28">
        <v>38768</v>
      </c>
      <c r="U565" s="723">
        <v>3.6511</v>
      </c>
      <c r="V565" s="41">
        <v>38768</v>
      </c>
      <c r="W565" s="723">
        <v>3.2269999999999999</v>
      </c>
      <c r="X565" s="28">
        <v>38768</v>
      </c>
      <c r="Y565" s="723">
        <v>3.383</v>
      </c>
      <c r="Z565" s="28">
        <v>38768</v>
      </c>
      <c r="AA565" s="723">
        <v>3.6080000000000001</v>
      </c>
      <c r="AB565" s="28">
        <v>38768</v>
      </c>
      <c r="AC565" s="723">
        <v>3.7269999999999999</v>
      </c>
      <c r="AD565" s="28">
        <v>38768</v>
      </c>
      <c r="AE565" s="358">
        <v>3.9969999999999999</v>
      </c>
    </row>
    <row r="566" spans="1:31">
      <c r="A566" s="28">
        <v>38769</v>
      </c>
      <c r="B566" s="28">
        <v>38769</v>
      </c>
      <c r="C566" s="723">
        <v>3.0423</v>
      </c>
      <c r="D566" s="28">
        <v>38769</v>
      </c>
      <c r="E566" s="723">
        <v>3.2294</v>
      </c>
      <c r="F566" s="28">
        <v>38769</v>
      </c>
      <c r="G566" s="723">
        <v>3.3917000000000002</v>
      </c>
      <c r="H566" s="28">
        <v>38769</v>
      </c>
      <c r="I566" s="723">
        <v>3.4605999999999999</v>
      </c>
      <c r="J566" s="28">
        <v>38769</v>
      </c>
      <c r="K566" s="723">
        <v>3.6465000000000001</v>
      </c>
      <c r="L566" s="41">
        <v>38769</v>
      </c>
      <c r="M566" s="723">
        <v>3.0230999999999999</v>
      </c>
      <c r="N566" s="28">
        <v>38769</v>
      </c>
      <c r="O566" s="723">
        <v>3.1987000000000001</v>
      </c>
      <c r="P566" s="28">
        <v>38769</v>
      </c>
      <c r="Q566" s="723">
        <v>3.4003000000000001</v>
      </c>
      <c r="R566" s="28">
        <v>38769</v>
      </c>
      <c r="S566" s="723">
        <v>3.468</v>
      </c>
      <c r="T566" s="28">
        <v>38769</v>
      </c>
      <c r="U566" s="723">
        <v>3.6621000000000001</v>
      </c>
      <c r="V566" s="41">
        <v>38769</v>
      </c>
      <c r="W566" s="723">
        <v>3.2519999999999998</v>
      </c>
      <c r="X566" s="28">
        <v>38769</v>
      </c>
      <c r="Y566" s="723">
        <v>3.4079999999999999</v>
      </c>
      <c r="Z566" s="28">
        <v>38769</v>
      </c>
      <c r="AA566" s="723">
        <v>3.63</v>
      </c>
      <c r="AB566" s="28">
        <v>38769</v>
      </c>
      <c r="AC566" s="723">
        <v>3.7549999999999999</v>
      </c>
      <c r="AD566" s="28">
        <v>38769</v>
      </c>
      <c r="AE566" s="358">
        <v>4.03</v>
      </c>
    </row>
    <row r="567" spans="1:31">
      <c r="A567" s="28">
        <v>38770</v>
      </c>
      <c r="B567" s="28">
        <v>38770</v>
      </c>
      <c r="C567" s="723">
        <v>3.0329999999999999</v>
      </c>
      <c r="D567" s="28">
        <v>38770</v>
      </c>
      <c r="E567" s="723">
        <v>3.2120000000000002</v>
      </c>
      <c r="F567" s="28">
        <v>38770</v>
      </c>
      <c r="G567" s="723">
        <v>3.3609999999999998</v>
      </c>
      <c r="H567" s="28">
        <v>38770</v>
      </c>
      <c r="I567" s="723">
        <v>3.4409999999999998</v>
      </c>
      <c r="J567" s="28">
        <v>38770</v>
      </c>
      <c r="K567" s="723">
        <v>3.6080000000000001</v>
      </c>
      <c r="L567" s="41">
        <v>38770</v>
      </c>
      <c r="M567" s="723">
        <v>3.0203000000000002</v>
      </c>
      <c r="N567" s="28">
        <v>38770</v>
      </c>
      <c r="O567" s="723">
        <v>3.1802000000000001</v>
      </c>
      <c r="P567" s="28">
        <v>38770</v>
      </c>
      <c r="Q567" s="723">
        <v>3.3731</v>
      </c>
      <c r="R567" s="28">
        <v>38770</v>
      </c>
      <c r="S567" s="723">
        <v>3.4386000000000001</v>
      </c>
      <c r="T567" s="28">
        <v>38770</v>
      </c>
      <c r="U567" s="723">
        <v>3.6341999999999999</v>
      </c>
      <c r="V567" s="41">
        <v>38770</v>
      </c>
      <c r="W567" s="723">
        <v>3.254</v>
      </c>
      <c r="X567" s="28">
        <v>38770</v>
      </c>
      <c r="Y567" s="723">
        <v>3.3959999999999999</v>
      </c>
      <c r="Z567" s="28">
        <v>38770</v>
      </c>
      <c r="AA567" s="723">
        <v>3.6139999999999999</v>
      </c>
      <c r="AB567" s="28">
        <v>38770</v>
      </c>
      <c r="AC567" s="723">
        <v>3.7349999999999999</v>
      </c>
      <c r="AD567" s="28">
        <v>38770</v>
      </c>
      <c r="AE567" s="358">
        <v>4.0049999999999999</v>
      </c>
    </row>
    <row r="568" spans="1:31">
      <c r="A568" s="28">
        <v>38771</v>
      </c>
      <c r="B568" s="28">
        <v>38771</v>
      </c>
      <c r="C568" s="723">
        <v>3.11</v>
      </c>
      <c r="D568" s="28">
        <v>38771</v>
      </c>
      <c r="E568" s="723">
        <v>3.2669999999999999</v>
      </c>
      <c r="F568" s="28">
        <v>38771</v>
      </c>
      <c r="G568" s="723">
        <v>3.4119999999999999</v>
      </c>
      <c r="H568" s="28">
        <v>38771</v>
      </c>
      <c r="I568" s="723">
        <v>3.496</v>
      </c>
      <c r="J568" s="28">
        <v>38771</v>
      </c>
      <c r="K568" s="723">
        <v>3.66</v>
      </c>
      <c r="L568" s="41">
        <v>38771</v>
      </c>
      <c r="M568" s="723">
        <v>3.0914999999999999</v>
      </c>
      <c r="N568" s="28">
        <v>38771</v>
      </c>
      <c r="O568" s="723">
        <v>3.2563</v>
      </c>
      <c r="P568" s="28">
        <v>38771</v>
      </c>
      <c r="Q568" s="723">
        <v>3.4380999999999999</v>
      </c>
      <c r="R568" s="28">
        <v>38771</v>
      </c>
      <c r="S568" s="723">
        <v>3.5011000000000001</v>
      </c>
      <c r="T568" s="28">
        <v>38771</v>
      </c>
      <c r="U568" s="723">
        <v>3.6926000000000001</v>
      </c>
      <c r="V568" s="41">
        <v>38771</v>
      </c>
      <c r="W568" s="723">
        <v>3.323</v>
      </c>
      <c r="X568" s="28">
        <v>38771</v>
      </c>
      <c r="Y568" s="723">
        <v>3.47</v>
      </c>
      <c r="Z568" s="28">
        <v>38771</v>
      </c>
      <c r="AA568" s="723">
        <v>3.6710000000000003</v>
      </c>
      <c r="AB568" s="28">
        <v>38771</v>
      </c>
      <c r="AC568" s="723">
        <v>3.79</v>
      </c>
      <c r="AD568" s="28">
        <v>38771</v>
      </c>
      <c r="AE568" s="358">
        <v>4.0609999999999999</v>
      </c>
    </row>
    <row r="569" spans="1:31">
      <c r="A569" s="28">
        <v>38772</v>
      </c>
      <c r="B569" s="28">
        <v>38772</v>
      </c>
      <c r="C569" s="723">
        <v>3.12</v>
      </c>
      <c r="D569" s="28">
        <v>38772</v>
      </c>
      <c r="E569" s="723">
        <v>3.2839999999999998</v>
      </c>
      <c r="F569" s="28">
        <v>38772</v>
      </c>
      <c r="G569" s="723">
        <v>3.43</v>
      </c>
      <c r="H569" s="28">
        <v>38772</v>
      </c>
      <c r="I569" s="723">
        <v>3.5129999999999999</v>
      </c>
      <c r="J569" s="28">
        <v>38772</v>
      </c>
      <c r="K569" s="723">
        <v>3.6760000000000002</v>
      </c>
      <c r="L569" s="41">
        <v>38772</v>
      </c>
      <c r="M569" s="723">
        <v>3.1025</v>
      </c>
      <c r="N569" s="28">
        <v>38772</v>
      </c>
      <c r="O569" s="723">
        <v>3.2658</v>
      </c>
      <c r="P569" s="28">
        <v>38772</v>
      </c>
      <c r="Q569" s="723">
        <v>3.4493999999999998</v>
      </c>
      <c r="R569" s="28">
        <v>38772</v>
      </c>
      <c r="S569" s="723">
        <v>3.5106999999999999</v>
      </c>
      <c r="T569" s="28">
        <v>38772</v>
      </c>
      <c r="U569" s="723">
        <v>3.6989999999999998</v>
      </c>
      <c r="V569" s="41">
        <v>38772</v>
      </c>
      <c r="W569" s="723">
        <v>3.323</v>
      </c>
      <c r="X569" s="28">
        <v>38772</v>
      </c>
      <c r="Y569" s="723">
        <v>3.47</v>
      </c>
      <c r="Z569" s="28">
        <v>38772</v>
      </c>
      <c r="AA569" s="723">
        <v>3.669</v>
      </c>
      <c r="AB569" s="28">
        <v>38772</v>
      </c>
      <c r="AC569" s="723">
        <v>3.778</v>
      </c>
      <c r="AD569" s="28">
        <v>38772</v>
      </c>
      <c r="AE569" s="358">
        <v>4.0279999999999996</v>
      </c>
    </row>
    <row r="570" spans="1:31">
      <c r="A570" s="28">
        <v>38775</v>
      </c>
      <c r="B570" s="28">
        <v>38775</v>
      </c>
      <c r="C570" s="723">
        <v>3.1739999999999999</v>
      </c>
      <c r="D570" s="28">
        <v>38775</v>
      </c>
      <c r="E570" s="723">
        <v>3.33</v>
      </c>
      <c r="F570" s="28">
        <v>38775</v>
      </c>
      <c r="G570" s="723">
        <v>3.4670000000000001</v>
      </c>
      <c r="H570" s="28">
        <v>38775</v>
      </c>
      <c r="I570" s="723">
        <v>3.54</v>
      </c>
      <c r="J570" s="28">
        <v>38775</v>
      </c>
      <c r="K570" s="723">
        <v>3.7010000000000001</v>
      </c>
      <c r="L570" s="41">
        <v>38775</v>
      </c>
      <c r="M570" s="723">
        <v>3.1520999999999999</v>
      </c>
      <c r="N570" s="28">
        <v>38775</v>
      </c>
      <c r="O570" s="723">
        <v>3.3195999999999999</v>
      </c>
      <c r="P570" s="28">
        <v>38775</v>
      </c>
      <c r="Q570" s="723">
        <v>3.4950999999999999</v>
      </c>
      <c r="R570" s="28">
        <v>38775</v>
      </c>
      <c r="S570" s="723">
        <v>3.5526999999999997</v>
      </c>
      <c r="T570" s="28">
        <v>38775</v>
      </c>
      <c r="U570" s="723">
        <v>3.7372999999999998</v>
      </c>
      <c r="V570" s="41">
        <v>38775</v>
      </c>
      <c r="W570" s="723">
        <v>3.3679999999999999</v>
      </c>
      <c r="X570" s="28">
        <v>38775</v>
      </c>
      <c r="Y570" s="723">
        <v>3.5129999999999999</v>
      </c>
      <c r="Z570" s="28">
        <v>38775</v>
      </c>
      <c r="AA570" s="723">
        <v>3.7069999999999999</v>
      </c>
      <c r="AB570" s="28">
        <v>38775</v>
      </c>
      <c r="AC570" s="723">
        <v>3.8149999999999999</v>
      </c>
      <c r="AD570" s="28">
        <v>38775</v>
      </c>
      <c r="AE570" s="358">
        <v>4.056</v>
      </c>
    </row>
    <row r="571" spans="1:31">
      <c r="A571" s="28">
        <v>38776</v>
      </c>
      <c r="B571" s="28">
        <v>38776</v>
      </c>
      <c r="C571" s="723">
        <v>3.1448999999999998</v>
      </c>
      <c r="D571" s="28">
        <v>38776</v>
      </c>
      <c r="E571" s="723">
        <v>3.3005</v>
      </c>
      <c r="F571" s="28">
        <v>38776</v>
      </c>
      <c r="G571" s="723">
        <v>3.4344000000000001</v>
      </c>
      <c r="H571" s="28">
        <v>38776</v>
      </c>
      <c r="I571" s="723">
        <v>3.5110000000000001</v>
      </c>
      <c r="J571" s="28">
        <v>38776</v>
      </c>
      <c r="K571" s="723">
        <v>3.6635999999999997</v>
      </c>
      <c r="L571" s="41">
        <v>38776</v>
      </c>
      <c r="M571" s="723">
        <v>3.1238000000000001</v>
      </c>
      <c r="N571" s="28">
        <v>38776</v>
      </c>
      <c r="O571" s="723">
        <v>3.2789000000000001</v>
      </c>
      <c r="P571" s="28">
        <v>38776</v>
      </c>
      <c r="Q571" s="723">
        <v>3.4544000000000001</v>
      </c>
      <c r="R571" s="28">
        <v>38776</v>
      </c>
      <c r="S571" s="723">
        <v>3.5106000000000002</v>
      </c>
      <c r="T571" s="28">
        <v>38776</v>
      </c>
      <c r="U571" s="723">
        <v>3.6924000000000001</v>
      </c>
      <c r="V571" s="41">
        <v>38776</v>
      </c>
      <c r="W571" s="723">
        <v>3.3479999999999999</v>
      </c>
      <c r="X571" s="28">
        <v>38776</v>
      </c>
      <c r="Y571" s="723">
        <v>3.48</v>
      </c>
      <c r="Z571" s="28">
        <v>38776</v>
      </c>
      <c r="AA571" s="723">
        <v>3.6720000000000002</v>
      </c>
      <c r="AB571" s="28">
        <v>38776</v>
      </c>
      <c r="AC571" s="723">
        <v>3.78</v>
      </c>
      <c r="AD571" s="28">
        <v>38776</v>
      </c>
      <c r="AE571" s="358">
        <v>4.0250000000000004</v>
      </c>
    </row>
    <row r="572" spans="1:31">
      <c r="A572" s="28">
        <v>38777</v>
      </c>
      <c r="B572" s="28">
        <v>38777</v>
      </c>
      <c r="C572" s="723">
        <v>3.1539999999999999</v>
      </c>
      <c r="D572" s="28">
        <v>38777</v>
      </c>
      <c r="E572" s="723">
        <v>3.3130000000000002</v>
      </c>
      <c r="F572" s="28">
        <v>38777</v>
      </c>
      <c r="G572" s="723">
        <v>3.448</v>
      </c>
      <c r="H572" s="28">
        <v>38777</v>
      </c>
      <c r="I572" s="723">
        <v>3.5209999999999999</v>
      </c>
      <c r="J572" s="28">
        <v>38777</v>
      </c>
      <c r="K572" s="723">
        <v>3.6749999999999998</v>
      </c>
      <c r="L572" s="41">
        <v>38777</v>
      </c>
      <c r="M572" s="723">
        <v>3.1360999999999999</v>
      </c>
      <c r="N572" s="28">
        <v>38777</v>
      </c>
      <c r="O572" s="723">
        <v>3.2948</v>
      </c>
      <c r="P572" s="28">
        <v>38777</v>
      </c>
      <c r="Q572" s="723">
        <v>3.4758</v>
      </c>
      <c r="R572" s="28">
        <v>38777</v>
      </c>
      <c r="S572" s="723">
        <v>3.5337000000000001</v>
      </c>
      <c r="T572" s="28">
        <v>38777</v>
      </c>
      <c r="U572" s="723">
        <v>3.7164000000000001</v>
      </c>
      <c r="V572" s="41">
        <v>38777</v>
      </c>
      <c r="W572" s="723">
        <v>3.36</v>
      </c>
      <c r="X572" s="28">
        <v>38777</v>
      </c>
      <c r="Y572" s="723">
        <v>3.4980000000000002</v>
      </c>
      <c r="Z572" s="28">
        <v>38777</v>
      </c>
      <c r="AA572" s="723">
        <v>3.7</v>
      </c>
      <c r="AB572" s="28">
        <v>38777</v>
      </c>
      <c r="AC572" s="723">
        <v>3.8120000000000003</v>
      </c>
      <c r="AD572" s="28">
        <v>38777</v>
      </c>
      <c r="AE572" s="358">
        <v>4.0549999999999997</v>
      </c>
    </row>
    <row r="573" spans="1:31">
      <c r="A573" s="28">
        <v>38778</v>
      </c>
      <c r="B573" s="28">
        <v>38778</v>
      </c>
      <c r="C573" s="723">
        <v>3.2151000000000001</v>
      </c>
      <c r="D573" s="28">
        <v>38778</v>
      </c>
      <c r="E573" s="723">
        <v>3.3872</v>
      </c>
      <c r="F573" s="28">
        <v>38778</v>
      </c>
      <c r="G573" s="723">
        <v>3.5158</v>
      </c>
      <c r="H573" s="28">
        <v>38778</v>
      </c>
      <c r="I573" s="723">
        <v>3.5840999999999998</v>
      </c>
      <c r="J573" s="28">
        <v>38778</v>
      </c>
      <c r="K573" s="723">
        <v>3.7313000000000001</v>
      </c>
      <c r="L573" s="41">
        <v>38778</v>
      </c>
      <c r="M573" s="723">
        <v>3.2010999999999998</v>
      </c>
      <c r="N573" s="28">
        <v>38778</v>
      </c>
      <c r="O573" s="723">
        <v>3.3681999999999999</v>
      </c>
      <c r="P573" s="28">
        <v>38778</v>
      </c>
      <c r="Q573" s="723">
        <v>3.5449000000000002</v>
      </c>
      <c r="R573" s="28">
        <v>38778</v>
      </c>
      <c r="S573" s="723">
        <v>3.5994000000000002</v>
      </c>
      <c r="T573" s="28">
        <v>38778</v>
      </c>
      <c r="U573" s="723">
        <v>3.7768999999999999</v>
      </c>
      <c r="V573" s="41">
        <v>38778</v>
      </c>
      <c r="W573" s="723">
        <v>3.4249999999999998</v>
      </c>
      <c r="X573" s="28">
        <v>38778</v>
      </c>
      <c r="Y573" s="723">
        <v>3.581</v>
      </c>
      <c r="Z573" s="28">
        <v>38778</v>
      </c>
      <c r="AA573" s="723">
        <v>3.7749999999999999</v>
      </c>
      <c r="AB573" s="28">
        <v>38778</v>
      </c>
      <c r="AC573" s="723">
        <v>3.895</v>
      </c>
      <c r="AD573" s="28">
        <v>38778</v>
      </c>
      <c r="AE573" s="358">
        <v>4.1420000000000003</v>
      </c>
    </row>
    <row r="574" spans="1:31">
      <c r="A574" s="28">
        <v>38779</v>
      </c>
      <c r="B574" s="28">
        <v>38779</v>
      </c>
      <c r="C574" s="723">
        <v>3.2473000000000001</v>
      </c>
      <c r="D574" s="28">
        <v>38779</v>
      </c>
      <c r="E574" s="723">
        <v>3.4184999999999999</v>
      </c>
      <c r="F574" s="28">
        <v>38779</v>
      </c>
      <c r="G574" s="723">
        <v>3.5406</v>
      </c>
      <c r="H574" s="28">
        <v>38779</v>
      </c>
      <c r="I574" s="723">
        <v>3.5998000000000001</v>
      </c>
      <c r="J574" s="28">
        <v>38779</v>
      </c>
      <c r="K574" s="723">
        <v>3.7401999999999997</v>
      </c>
      <c r="L574" s="41">
        <v>38779</v>
      </c>
      <c r="M574" s="723">
        <v>3.2302</v>
      </c>
      <c r="N574" s="28">
        <v>38779</v>
      </c>
      <c r="O574" s="723">
        <v>3.3976000000000002</v>
      </c>
      <c r="P574" s="28">
        <v>38779</v>
      </c>
      <c r="Q574" s="723">
        <v>3.5651000000000002</v>
      </c>
      <c r="R574" s="28">
        <v>38779</v>
      </c>
      <c r="S574" s="723">
        <v>3.6141999999999999</v>
      </c>
      <c r="T574" s="28">
        <v>38779</v>
      </c>
      <c r="U574" s="723">
        <v>3.7873999999999999</v>
      </c>
      <c r="V574" s="41">
        <v>38779</v>
      </c>
      <c r="W574" s="723">
        <v>3.4561999999999999</v>
      </c>
      <c r="X574" s="28">
        <v>38779</v>
      </c>
      <c r="Y574" s="723">
        <v>3.6122000000000001</v>
      </c>
      <c r="Z574" s="28">
        <v>38779</v>
      </c>
      <c r="AA574" s="723">
        <v>3.7948</v>
      </c>
      <c r="AB574" s="28">
        <v>38779</v>
      </c>
      <c r="AC574" s="723">
        <v>3.9106999999999998</v>
      </c>
      <c r="AD574" s="28">
        <v>38779</v>
      </c>
      <c r="AE574" s="358">
        <v>4.1562999999999999</v>
      </c>
    </row>
    <row r="575" spans="1:31">
      <c r="A575" s="28">
        <v>38782</v>
      </c>
      <c r="B575" s="28">
        <v>38782</v>
      </c>
      <c r="C575" s="723">
        <v>3.2435999999999998</v>
      </c>
      <c r="D575" s="28">
        <v>38782</v>
      </c>
      <c r="E575" s="723">
        <v>3.4176000000000002</v>
      </c>
      <c r="F575" s="28">
        <v>38782</v>
      </c>
      <c r="G575" s="723">
        <v>3.5345</v>
      </c>
      <c r="H575" s="28">
        <v>38782</v>
      </c>
      <c r="I575" s="723">
        <v>3.5935000000000001</v>
      </c>
      <c r="J575" s="28">
        <v>38782</v>
      </c>
      <c r="K575" s="723">
        <v>3.7111999999999998</v>
      </c>
      <c r="L575" s="41">
        <v>38782</v>
      </c>
      <c r="M575" s="723">
        <v>3.2208999999999999</v>
      </c>
      <c r="N575" s="28">
        <v>38782</v>
      </c>
      <c r="O575" s="723">
        <v>3.3944000000000001</v>
      </c>
      <c r="P575" s="28">
        <v>38782</v>
      </c>
      <c r="Q575" s="723">
        <v>3.5590000000000002</v>
      </c>
      <c r="R575" s="28">
        <v>38782</v>
      </c>
      <c r="S575" s="723">
        <v>3.6055999999999999</v>
      </c>
      <c r="T575" s="28">
        <v>38782</v>
      </c>
      <c r="U575" s="723">
        <v>3.7789000000000001</v>
      </c>
      <c r="V575" s="41">
        <v>38782</v>
      </c>
      <c r="W575" s="723">
        <v>3.4540999999999999</v>
      </c>
      <c r="X575" s="28">
        <v>38782</v>
      </c>
      <c r="Y575" s="723">
        <v>3.6109999999999998</v>
      </c>
      <c r="Z575" s="28">
        <v>38782</v>
      </c>
      <c r="AA575" s="723">
        <v>3.7875000000000001</v>
      </c>
      <c r="AB575" s="28">
        <v>38782</v>
      </c>
      <c r="AC575" s="723">
        <v>3.9043000000000001</v>
      </c>
      <c r="AD575" s="28">
        <v>38782</v>
      </c>
      <c r="AE575" s="358">
        <v>4.1445999999999996</v>
      </c>
    </row>
    <row r="576" spans="1:31">
      <c r="A576" s="28">
        <v>38783</v>
      </c>
      <c r="B576" s="28">
        <v>38783</v>
      </c>
      <c r="C576" s="723">
        <v>3.25</v>
      </c>
      <c r="D576" s="28">
        <v>38783</v>
      </c>
      <c r="E576" s="723">
        <v>3.42</v>
      </c>
      <c r="F576" s="28">
        <v>38783</v>
      </c>
      <c r="G576" s="723">
        <v>3.552</v>
      </c>
      <c r="H576" s="28">
        <v>38783</v>
      </c>
      <c r="I576" s="723">
        <v>3.62</v>
      </c>
      <c r="J576" s="28">
        <v>38783</v>
      </c>
      <c r="K576" s="723">
        <v>3.7450000000000001</v>
      </c>
      <c r="L576" s="41">
        <v>38783</v>
      </c>
      <c r="M576" s="723">
        <v>3.2296</v>
      </c>
      <c r="N576" s="28">
        <v>38783</v>
      </c>
      <c r="O576" s="723">
        <v>3.3957999999999999</v>
      </c>
      <c r="P576" s="28">
        <v>38783</v>
      </c>
      <c r="Q576" s="723">
        <v>3.5705999999999998</v>
      </c>
      <c r="R576" s="28">
        <v>38783</v>
      </c>
      <c r="S576" s="723">
        <v>3.6166999999999998</v>
      </c>
      <c r="T576" s="28">
        <v>38783</v>
      </c>
      <c r="U576" s="723">
        <v>3.7925</v>
      </c>
      <c r="V576" s="41">
        <v>38783</v>
      </c>
      <c r="W576" s="723">
        <v>3.4630000000000001</v>
      </c>
      <c r="X576" s="28">
        <v>38783</v>
      </c>
      <c r="Y576" s="723">
        <v>3.6120000000000001</v>
      </c>
      <c r="Z576" s="28">
        <v>38783</v>
      </c>
      <c r="AA576" s="723">
        <v>3.802</v>
      </c>
      <c r="AB576" s="28">
        <v>38783</v>
      </c>
      <c r="AC576" s="723">
        <v>3.9220000000000002</v>
      </c>
      <c r="AD576" s="28">
        <v>38783</v>
      </c>
      <c r="AE576" s="358">
        <v>4.1319999999999997</v>
      </c>
    </row>
    <row r="577" spans="1:31">
      <c r="A577" s="28">
        <v>38784</v>
      </c>
      <c r="B577" s="28">
        <v>38784</v>
      </c>
      <c r="C577" s="723">
        <v>3.2839999999999998</v>
      </c>
      <c r="D577" s="28">
        <v>38784</v>
      </c>
      <c r="E577" s="723">
        <v>3.4540000000000002</v>
      </c>
      <c r="F577" s="28">
        <v>38784</v>
      </c>
      <c r="G577" s="723">
        <v>3.5840000000000001</v>
      </c>
      <c r="H577" s="28">
        <v>38784</v>
      </c>
      <c r="I577" s="723">
        <v>3.6520000000000001</v>
      </c>
      <c r="J577" s="28">
        <v>38784</v>
      </c>
      <c r="K577" s="723">
        <v>3.8069999999999999</v>
      </c>
      <c r="L577" s="41">
        <v>38784</v>
      </c>
      <c r="M577" s="723">
        <v>3.2593000000000001</v>
      </c>
      <c r="N577" s="28">
        <v>38784</v>
      </c>
      <c r="O577" s="723">
        <v>3.4394</v>
      </c>
      <c r="P577" s="28">
        <v>38784</v>
      </c>
      <c r="Q577" s="723">
        <v>3.6145</v>
      </c>
      <c r="R577" s="28">
        <v>38784</v>
      </c>
      <c r="S577" s="723">
        <v>3.6612</v>
      </c>
      <c r="T577" s="28">
        <v>38784</v>
      </c>
      <c r="U577" s="723">
        <v>3.8424999999999998</v>
      </c>
      <c r="V577" s="41">
        <v>38784</v>
      </c>
      <c r="W577" s="723">
        <v>3.4790000000000001</v>
      </c>
      <c r="X577" s="28">
        <v>38784</v>
      </c>
      <c r="Y577" s="723">
        <v>3.6390000000000002</v>
      </c>
      <c r="Z577" s="28">
        <v>38784</v>
      </c>
      <c r="AA577" s="723">
        <v>3.827</v>
      </c>
      <c r="AB577" s="28">
        <v>38784</v>
      </c>
      <c r="AC577" s="723">
        <v>3.9489999999999998</v>
      </c>
      <c r="AD577" s="28">
        <v>38784</v>
      </c>
      <c r="AE577" s="358">
        <v>4.1710000000000003</v>
      </c>
    </row>
    <row r="578" spans="1:31">
      <c r="A578" s="28">
        <v>38785</v>
      </c>
      <c r="B578" s="28">
        <v>38785</v>
      </c>
      <c r="C578" s="723">
        <v>3.2709999999999999</v>
      </c>
      <c r="D578" s="28">
        <v>38785</v>
      </c>
      <c r="E578" s="723">
        <v>3.4569999999999999</v>
      </c>
      <c r="F578" s="28">
        <v>38785</v>
      </c>
      <c r="G578" s="723">
        <v>3.593</v>
      </c>
      <c r="H578" s="28">
        <v>38785</v>
      </c>
      <c r="I578" s="723">
        <v>3.6669999999999998</v>
      </c>
      <c r="J578" s="28">
        <v>38785</v>
      </c>
      <c r="K578" s="723">
        <v>3.8289999999999997</v>
      </c>
      <c r="L578" s="41">
        <v>38785</v>
      </c>
      <c r="M578" s="723">
        <v>3.2461000000000002</v>
      </c>
      <c r="N578" s="28">
        <v>38785</v>
      </c>
      <c r="O578" s="723">
        <v>3.4304000000000001</v>
      </c>
      <c r="P578" s="28">
        <v>38785</v>
      </c>
      <c r="Q578" s="723">
        <v>3.6139000000000001</v>
      </c>
      <c r="R578" s="28">
        <v>38785</v>
      </c>
      <c r="S578" s="723">
        <v>3.6592000000000002</v>
      </c>
      <c r="T578" s="28">
        <v>38785</v>
      </c>
      <c r="U578" s="723">
        <v>3.8481000000000001</v>
      </c>
      <c r="V578" s="41">
        <v>38785</v>
      </c>
      <c r="W578" s="723">
        <v>3.4830000000000001</v>
      </c>
      <c r="X578" s="28">
        <v>38785</v>
      </c>
      <c r="Y578" s="723">
        <v>3.649</v>
      </c>
      <c r="Z578" s="28">
        <v>38785</v>
      </c>
      <c r="AA578" s="723">
        <v>3.8490000000000002</v>
      </c>
      <c r="AB578" s="28">
        <v>38785</v>
      </c>
      <c r="AC578" s="723">
        <v>3.9830000000000001</v>
      </c>
      <c r="AD578" s="28">
        <v>38785</v>
      </c>
      <c r="AE578" s="358">
        <v>4.2320000000000002</v>
      </c>
    </row>
    <row r="579" spans="1:31">
      <c r="A579" s="28">
        <v>38786</v>
      </c>
      <c r="B579" s="28">
        <v>38786</v>
      </c>
      <c r="C579" s="723">
        <v>3.3087</v>
      </c>
      <c r="D579" s="28">
        <v>38786</v>
      </c>
      <c r="E579" s="723">
        <v>3.4855</v>
      </c>
      <c r="F579" s="28">
        <v>38786</v>
      </c>
      <c r="G579" s="723">
        <v>3.6242000000000001</v>
      </c>
      <c r="H579" s="28">
        <v>38786</v>
      </c>
      <c r="I579" s="723">
        <v>3.6966000000000001</v>
      </c>
      <c r="J579" s="28">
        <v>38786</v>
      </c>
      <c r="K579" s="723">
        <v>3.8727999999999998</v>
      </c>
      <c r="L579" s="41">
        <v>38786</v>
      </c>
      <c r="M579" s="723">
        <v>3.2879</v>
      </c>
      <c r="N579" s="28">
        <v>38786</v>
      </c>
      <c r="O579" s="723">
        <v>3.4687000000000001</v>
      </c>
      <c r="P579" s="28">
        <v>38786</v>
      </c>
      <c r="Q579" s="723">
        <v>3.6536999999999997</v>
      </c>
      <c r="R579" s="28">
        <v>38786</v>
      </c>
      <c r="S579" s="723">
        <v>3.6972</v>
      </c>
      <c r="T579" s="28">
        <v>38786</v>
      </c>
      <c r="U579" s="723">
        <v>3.8894000000000002</v>
      </c>
      <c r="V579" s="41">
        <v>38786</v>
      </c>
      <c r="W579" s="723">
        <v>3.5202999999999998</v>
      </c>
      <c r="X579" s="28">
        <v>38786</v>
      </c>
      <c r="Y579" s="723">
        <v>3.6882999999999999</v>
      </c>
      <c r="Z579" s="28">
        <v>38786</v>
      </c>
      <c r="AA579" s="723">
        <v>3.8881999999999999</v>
      </c>
      <c r="AB579" s="28">
        <v>38786</v>
      </c>
      <c r="AC579" s="723">
        <v>4.0225</v>
      </c>
      <c r="AD579" s="28">
        <v>38786</v>
      </c>
      <c r="AE579" s="358">
        <v>4.2778999999999998</v>
      </c>
    </row>
    <row r="580" spans="1:31">
      <c r="A580" s="28">
        <v>38789</v>
      </c>
      <c r="B580" s="28">
        <v>38789</v>
      </c>
      <c r="C580" s="723">
        <v>3.3313999999999999</v>
      </c>
      <c r="D580" s="28">
        <v>38789</v>
      </c>
      <c r="E580" s="723">
        <v>3.5093999999999999</v>
      </c>
      <c r="F580" s="28">
        <v>38789</v>
      </c>
      <c r="G580" s="723">
        <v>3.6499000000000001</v>
      </c>
      <c r="H580" s="28">
        <v>38789</v>
      </c>
      <c r="I580" s="723">
        <v>3.7241</v>
      </c>
      <c r="J580" s="28">
        <v>38789</v>
      </c>
      <c r="K580" s="723">
        <v>3.8961999999999999</v>
      </c>
      <c r="L580" s="41">
        <v>38789</v>
      </c>
      <c r="M580" s="723">
        <v>3.3045</v>
      </c>
      <c r="N580" s="28">
        <v>38789</v>
      </c>
      <c r="O580" s="723">
        <v>3.4931000000000001</v>
      </c>
      <c r="P580" s="28">
        <v>38789</v>
      </c>
      <c r="Q580" s="723">
        <v>3.6793</v>
      </c>
      <c r="R580" s="28">
        <v>38789</v>
      </c>
      <c r="S580" s="723">
        <v>3.7237999999999998</v>
      </c>
      <c r="T580" s="28">
        <v>38789</v>
      </c>
      <c r="U580" s="723">
        <v>3.9169999999999998</v>
      </c>
      <c r="V580" s="41">
        <v>38789</v>
      </c>
      <c r="W580" s="723">
        <v>3.5369999999999999</v>
      </c>
      <c r="X580" s="28">
        <v>38789</v>
      </c>
      <c r="Y580" s="723">
        <v>3.702</v>
      </c>
      <c r="Z580" s="28">
        <v>38789</v>
      </c>
      <c r="AA580" s="723">
        <v>3.9089999999999998</v>
      </c>
      <c r="AB580" s="28">
        <v>38789</v>
      </c>
      <c r="AC580" s="723">
        <v>4.0430000000000001</v>
      </c>
      <c r="AD580" s="28">
        <v>38789</v>
      </c>
      <c r="AE580" s="358">
        <v>4.2919999999999998</v>
      </c>
    </row>
    <row r="581" spans="1:31">
      <c r="A581" s="28">
        <v>38790</v>
      </c>
      <c r="B581" s="28">
        <v>38790</v>
      </c>
      <c r="C581" s="723">
        <v>3.2701000000000002</v>
      </c>
      <c r="D581" s="28">
        <v>38790</v>
      </c>
      <c r="E581" s="723">
        <v>3.4624000000000001</v>
      </c>
      <c r="F581" s="28">
        <v>38790</v>
      </c>
      <c r="G581" s="723">
        <v>3.6097999999999999</v>
      </c>
      <c r="H581" s="28">
        <v>38790</v>
      </c>
      <c r="I581" s="723">
        <v>3.6432000000000002</v>
      </c>
      <c r="J581" s="28">
        <v>38790</v>
      </c>
      <c r="K581" s="723">
        <v>3.8266</v>
      </c>
      <c r="L581" s="41">
        <v>38790</v>
      </c>
      <c r="M581" s="723">
        <v>3.2640000000000002</v>
      </c>
      <c r="N581" s="28">
        <v>38790</v>
      </c>
      <c r="O581" s="723">
        <v>3.4356</v>
      </c>
      <c r="P581" s="28">
        <v>38790</v>
      </c>
      <c r="Q581" s="723">
        <v>3.6189</v>
      </c>
      <c r="R581" s="28">
        <v>38790</v>
      </c>
      <c r="S581" s="723">
        <v>3.6635999999999997</v>
      </c>
      <c r="T581" s="28">
        <v>38790</v>
      </c>
      <c r="U581" s="723">
        <v>3.8570000000000002</v>
      </c>
      <c r="V581" s="41">
        <v>38790</v>
      </c>
      <c r="W581" s="723">
        <v>3.496</v>
      </c>
      <c r="X581" s="28">
        <v>38790</v>
      </c>
      <c r="Y581" s="723">
        <v>3.6539999999999999</v>
      </c>
      <c r="Z581" s="28">
        <v>38790</v>
      </c>
      <c r="AA581" s="723">
        <v>3.8639999999999999</v>
      </c>
      <c r="AB581" s="28">
        <v>38790</v>
      </c>
      <c r="AC581" s="723">
        <v>4.0010000000000003</v>
      </c>
      <c r="AD581" s="28">
        <v>38790</v>
      </c>
      <c r="AE581" s="358">
        <v>4.2480000000000002</v>
      </c>
    </row>
    <row r="582" spans="1:31">
      <c r="A582" s="28">
        <v>38791</v>
      </c>
      <c r="B582" s="28">
        <v>38791</v>
      </c>
      <c r="C582" s="723">
        <v>3.3186999999999998</v>
      </c>
      <c r="D582" s="28">
        <v>38791</v>
      </c>
      <c r="E582" s="723">
        <v>3.5127999999999999</v>
      </c>
      <c r="F582" s="28">
        <v>38791</v>
      </c>
      <c r="G582" s="723">
        <v>3.6448</v>
      </c>
      <c r="H582" s="28">
        <v>38791</v>
      </c>
      <c r="I582" s="723">
        <v>3.6917</v>
      </c>
      <c r="J582" s="28">
        <v>38791</v>
      </c>
      <c r="K582" s="723">
        <v>3.8534000000000002</v>
      </c>
      <c r="L582" s="41">
        <v>38791</v>
      </c>
      <c r="M582" s="723">
        <v>3.3006000000000002</v>
      </c>
      <c r="N582" s="28">
        <v>38791</v>
      </c>
      <c r="O582" s="723">
        <v>3.4773999999999998</v>
      </c>
      <c r="P582" s="28">
        <v>38791</v>
      </c>
      <c r="Q582" s="723">
        <v>3.6591</v>
      </c>
      <c r="R582" s="28">
        <v>38791</v>
      </c>
      <c r="S582" s="723">
        <v>3.7035</v>
      </c>
      <c r="T582" s="28">
        <v>38791</v>
      </c>
      <c r="U582" s="723">
        <v>3.8887999999999998</v>
      </c>
      <c r="V582" s="41">
        <v>38791</v>
      </c>
      <c r="W582" s="723">
        <v>3.5339999999999998</v>
      </c>
      <c r="X582" s="28">
        <v>38791</v>
      </c>
      <c r="Y582" s="723">
        <v>3.69</v>
      </c>
      <c r="Z582" s="28">
        <v>38791</v>
      </c>
      <c r="AA582" s="723">
        <v>3.9</v>
      </c>
      <c r="AB582" s="28">
        <v>38791</v>
      </c>
      <c r="AC582" s="723">
        <v>4.0359999999999996</v>
      </c>
      <c r="AD582" s="28">
        <v>38791</v>
      </c>
      <c r="AE582" s="358">
        <v>4.2750000000000004</v>
      </c>
    </row>
    <row r="583" spans="1:31">
      <c r="A583" s="28">
        <v>38792</v>
      </c>
      <c r="B583" s="28">
        <v>38792</v>
      </c>
      <c r="C583" s="723">
        <v>3.3062</v>
      </c>
      <c r="D583" s="28">
        <v>38792</v>
      </c>
      <c r="E583" s="723">
        <v>3.4849999999999999</v>
      </c>
      <c r="F583" s="28">
        <v>38792</v>
      </c>
      <c r="G583" s="723">
        <v>3.6166999999999998</v>
      </c>
      <c r="H583" s="28">
        <v>38792</v>
      </c>
      <c r="I583" s="723">
        <v>3.6593</v>
      </c>
      <c r="J583" s="28">
        <v>38792</v>
      </c>
      <c r="K583" s="723">
        <v>3.8079999999999998</v>
      </c>
      <c r="L583" s="41">
        <v>38792</v>
      </c>
      <c r="M583" s="723">
        <v>3.2902</v>
      </c>
      <c r="N583" s="28">
        <v>38792</v>
      </c>
      <c r="O583" s="723">
        <v>3.4571000000000001</v>
      </c>
      <c r="P583" s="28">
        <v>38792</v>
      </c>
      <c r="Q583" s="723">
        <v>3.6320000000000001</v>
      </c>
      <c r="R583" s="28">
        <v>38792</v>
      </c>
      <c r="S583" s="723">
        <v>3.6709000000000001</v>
      </c>
      <c r="T583" s="28">
        <v>38792</v>
      </c>
      <c r="U583" s="723">
        <v>3.8529</v>
      </c>
      <c r="V583" s="41">
        <v>38792</v>
      </c>
      <c r="W583" s="723">
        <v>3.5249999999999999</v>
      </c>
      <c r="X583" s="28">
        <v>38792</v>
      </c>
      <c r="Y583" s="723">
        <v>3.6720000000000002</v>
      </c>
      <c r="Z583" s="28">
        <v>38792</v>
      </c>
      <c r="AA583" s="723">
        <v>3.8730000000000002</v>
      </c>
      <c r="AB583" s="28">
        <v>38792</v>
      </c>
      <c r="AC583" s="723">
        <v>4.0049999999999999</v>
      </c>
      <c r="AD583" s="28">
        <v>38792</v>
      </c>
      <c r="AE583" s="358">
        <v>4.2430000000000003</v>
      </c>
    </row>
    <row r="584" spans="1:31">
      <c r="A584" s="28">
        <v>38793</v>
      </c>
      <c r="B584" s="28">
        <v>38793</v>
      </c>
      <c r="C584" s="723">
        <v>3.3397999999999999</v>
      </c>
      <c r="D584" s="28">
        <v>38793</v>
      </c>
      <c r="E584" s="723">
        <v>3.5192999999999999</v>
      </c>
      <c r="F584" s="28">
        <v>38793</v>
      </c>
      <c r="G584" s="723">
        <v>3.6503000000000001</v>
      </c>
      <c r="H584" s="28">
        <v>38793</v>
      </c>
      <c r="I584" s="723">
        <v>3.6947000000000001</v>
      </c>
      <c r="J584" s="28">
        <v>38793</v>
      </c>
      <c r="K584" s="723">
        <v>3.8410000000000002</v>
      </c>
      <c r="L584" s="41">
        <v>38793</v>
      </c>
      <c r="M584" s="723">
        <v>3.3290000000000002</v>
      </c>
      <c r="N584" s="28">
        <v>38793</v>
      </c>
      <c r="O584" s="723">
        <v>3.4946999999999999</v>
      </c>
      <c r="P584" s="28">
        <v>38793</v>
      </c>
      <c r="Q584" s="723">
        <v>3.6673</v>
      </c>
      <c r="R584" s="28">
        <v>38793</v>
      </c>
      <c r="S584" s="723">
        <v>3.7057000000000002</v>
      </c>
      <c r="T584" s="28">
        <v>38793</v>
      </c>
      <c r="U584" s="723">
        <v>3.887</v>
      </c>
      <c r="V584" s="41">
        <v>38793</v>
      </c>
      <c r="W584" s="723">
        <v>3.5620000000000003</v>
      </c>
      <c r="X584" s="28">
        <v>38793</v>
      </c>
      <c r="Y584" s="723">
        <v>3.7080000000000002</v>
      </c>
      <c r="Z584" s="28">
        <v>38793</v>
      </c>
      <c r="AA584" s="723">
        <v>3.9079999999999999</v>
      </c>
      <c r="AB584" s="28">
        <v>38793</v>
      </c>
      <c r="AC584" s="723">
        <v>4.0359999999999996</v>
      </c>
      <c r="AD584" s="28">
        <v>38793</v>
      </c>
      <c r="AE584" s="358">
        <v>4.2839999999999998</v>
      </c>
    </row>
    <row r="585" spans="1:31">
      <c r="A585" s="28">
        <v>38796</v>
      </c>
      <c r="B585" s="28">
        <v>38796</v>
      </c>
      <c r="C585" s="723">
        <v>3.3185000000000002</v>
      </c>
      <c r="D585" s="28">
        <v>38796</v>
      </c>
      <c r="E585" s="723">
        <v>3.4973999999999998</v>
      </c>
      <c r="F585" s="28">
        <v>38796</v>
      </c>
      <c r="G585" s="723">
        <v>3.6272000000000002</v>
      </c>
      <c r="H585" s="28">
        <v>38796</v>
      </c>
      <c r="I585" s="723">
        <v>3.6806999999999999</v>
      </c>
      <c r="J585" s="28">
        <v>38796</v>
      </c>
      <c r="K585" s="723">
        <v>3.8201999999999998</v>
      </c>
      <c r="L585" s="41">
        <v>38796</v>
      </c>
      <c r="M585" s="723">
        <v>3.3079000000000001</v>
      </c>
      <c r="N585" s="28">
        <v>38796</v>
      </c>
      <c r="O585" s="723">
        <v>3.4683999999999999</v>
      </c>
      <c r="P585" s="28">
        <v>38796</v>
      </c>
      <c r="Q585" s="723">
        <v>3.64</v>
      </c>
      <c r="R585" s="28">
        <v>38796</v>
      </c>
      <c r="S585" s="723">
        <v>3.6778</v>
      </c>
      <c r="T585" s="28">
        <v>38796</v>
      </c>
      <c r="U585" s="723">
        <v>3.8580999999999999</v>
      </c>
      <c r="V585" s="41">
        <v>38796</v>
      </c>
      <c r="W585" s="723">
        <v>3.5430000000000001</v>
      </c>
      <c r="X585" s="28">
        <v>38796</v>
      </c>
      <c r="Y585" s="723">
        <v>3.6870000000000003</v>
      </c>
      <c r="Z585" s="28">
        <v>38796</v>
      </c>
      <c r="AA585" s="723">
        <v>3.8849999999999998</v>
      </c>
      <c r="AB585" s="28">
        <v>38796</v>
      </c>
      <c r="AC585" s="723">
        <v>4.0129999999999999</v>
      </c>
      <c r="AD585" s="28">
        <v>38796</v>
      </c>
      <c r="AE585" s="358">
        <v>4.2610000000000001</v>
      </c>
    </row>
    <row r="586" spans="1:31">
      <c r="A586" s="28">
        <v>38797</v>
      </c>
      <c r="B586" s="28">
        <v>38797</v>
      </c>
      <c r="C586" s="723">
        <v>3.3220999999999998</v>
      </c>
      <c r="D586" s="28">
        <v>38797</v>
      </c>
      <c r="E586" s="723">
        <v>3.5007000000000001</v>
      </c>
      <c r="F586" s="28">
        <v>38797</v>
      </c>
      <c r="G586" s="723">
        <v>3.6263000000000001</v>
      </c>
      <c r="H586" s="28">
        <v>38797</v>
      </c>
      <c r="I586" s="723">
        <v>3.6884000000000001</v>
      </c>
      <c r="J586" s="28">
        <v>38797</v>
      </c>
      <c r="K586" s="723">
        <v>3.8233999999999999</v>
      </c>
      <c r="L586" s="41">
        <v>38797</v>
      </c>
      <c r="M586" s="723">
        <v>3.3071000000000002</v>
      </c>
      <c r="N586" s="28">
        <v>38797</v>
      </c>
      <c r="O586" s="723">
        <v>3.4725999999999999</v>
      </c>
      <c r="P586" s="28">
        <v>38797</v>
      </c>
      <c r="Q586" s="723">
        <v>3.6433</v>
      </c>
      <c r="R586" s="28">
        <v>38797</v>
      </c>
      <c r="S586" s="723">
        <v>3.6810999999999998</v>
      </c>
      <c r="T586" s="28">
        <v>38797</v>
      </c>
      <c r="U586" s="723">
        <v>3.8574000000000002</v>
      </c>
      <c r="V586" s="41">
        <v>38797</v>
      </c>
      <c r="W586" s="723">
        <v>3.5489999999999999</v>
      </c>
      <c r="X586" s="28">
        <v>38797</v>
      </c>
      <c r="Y586" s="723">
        <v>3.6909999999999998</v>
      </c>
      <c r="Z586" s="28">
        <v>38797</v>
      </c>
      <c r="AA586" s="723">
        <v>3.8890000000000002</v>
      </c>
      <c r="AB586" s="28">
        <v>38797</v>
      </c>
      <c r="AC586" s="723">
        <v>4.0190000000000001</v>
      </c>
      <c r="AD586" s="28">
        <v>38797</v>
      </c>
      <c r="AE586" s="358">
        <v>4.2620000000000005</v>
      </c>
    </row>
    <row r="587" spans="1:31">
      <c r="A587" s="28">
        <v>38798</v>
      </c>
      <c r="B587" s="28">
        <v>38798</v>
      </c>
      <c r="C587" s="723">
        <v>3.3077000000000001</v>
      </c>
      <c r="D587" s="28">
        <v>38798</v>
      </c>
      <c r="E587" s="723">
        <v>3.4817999999999998</v>
      </c>
      <c r="F587" s="28">
        <v>38798</v>
      </c>
      <c r="G587" s="723">
        <v>3.605</v>
      </c>
      <c r="H587" s="28">
        <v>38798</v>
      </c>
      <c r="I587" s="723">
        <v>3.6473</v>
      </c>
      <c r="J587" s="28">
        <v>38798</v>
      </c>
      <c r="K587" s="723">
        <v>3.79</v>
      </c>
      <c r="L587" s="41">
        <v>38798</v>
      </c>
      <c r="M587" s="723">
        <v>3.2942999999999998</v>
      </c>
      <c r="N587" s="28">
        <v>38798</v>
      </c>
      <c r="O587" s="723">
        <v>3.4531999999999998</v>
      </c>
      <c r="P587" s="28">
        <v>38798</v>
      </c>
      <c r="Q587" s="723">
        <v>3.6230000000000002</v>
      </c>
      <c r="R587" s="28">
        <v>38798</v>
      </c>
      <c r="S587" s="723">
        <v>3.6606000000000001</v>
      </c>
      <c r="T587" s="28">
        <v>38798</v>
      </c>
      <c r="U587" s="723">
        <v>3.8338000000000001</v>
      </c>
      <c r="V587" s="41">
        <v>38798</v>
      </c>
      <c r="W587" s="723">
        <v>3.54</v>
      </c>
      <c r="X587" s="28">
        <v>38798</v>
      </c>
      <c r="Y587" s="723">
        <v>3.6710000000000003</v>
      </c>
      <c r="Z587" s="28">
        <v>38798</v>
      </c>
      <c r="AA587" s="723">
        <v>3.8689999999999998</v>
      </c>
      <c r="AB587" s="28">
        <v>38798</v>
      </c>
      <c r="AC587" s="723">
        <v>4</v>
      </c>
      <c r="AD587" s="28">
        <v>38798</v>
      </c>
      <c r="AE587" s="358">
        <v>4.242</v>
      </c>
    </row>
    <row r="588" spans="1:31">
      <c r="A588" s="28">
        <v>38799</v>
      </c>
      <c r="B588" s="28">
        <v>38799</v>
      </c>
      <c r="C588" s="723">
        <v>3.3340000000000001</v>
      </c>
      <c r="D588" s="28">
        <v>38799</v>
      </c>
      <c r="E588" s="723">
        <v>3.492</v>
      </c>
      <c r="F588" s="28">
        <v>38799</v>
      </c>
      <c r="G588" s="723">
        <v>3.6230000000000002</v>
      </c>
      <c r="H588" s="28">
        <v>38799</v>
      </c>
      <c r="I588" s="723">
        <v>3.6829999999999998</v>
      </c>
      <c r="J588" s="28">
        <v>38799</v>
      </c>
      <c r="K588" s="723">
        <v>3.835</v>
      </c>
      <c r="L588" s="41">
        <v>38799</v>
      </c>
      <c r="M588" s="723">
        <v>3.3148</v>
      </c>
      <c r="N588" s="28">
        <v>38799</v>
      </c>
      <c r="O588" s="723">
        <v>3.4792999999999998</v>
      </c>
      <c r="P588" s="28">
        <v>38799</v>
      </c>
      <c r="Q588" s="723">
        <v>3.6545999999999998</v>
      </c>
      <c r="R588" s="28">
        <v>38799</v>
      </c>
      <c r="S588" s="723">
        <v>3.6917999999999997</v>
      </c>
      <c r="T588" s="28">
        <v>38799</v>
      </c>
      <c r="U588" s="723">
        <v>3.8681000000000001</v>
      </c>
      <c r="V588" s="41">
        <v>38799</v>
      </c>
      <c r="W588" s="723">
        <v>3.5566</v>
      </c>
      <c r="X588" s="28">
        <v>38799</v>
      </c>
      <c r="Y588" s="723">
        <v>3.6953</v>
      </c>
      <c r="Z588" s="28">
        <v>38799</v>
      </c>
      <c r="AA588" s="723">
        <v>3.8994</v>
      </c>
      <c r="AB588" s="28">
        <v>38799</v>
      </c>
      <c r="AC588" s="723">
        <v>4.0309999999999997</v>
      </c>
      <c r="AD588" s="28">
        <v>38799</v>
      </c>
      <c r="AE588" s="358">
        <v>4.2704000000000004</v>
      </c>
    </row>
    <row r="589" spans="1:31">
      <c r="A589" s="28">
        <v>38800</v>
      </c>
      <c r="B589" s="28">
        <v>38800</v>
      </c>
      <c r="C589" s="723">
        <v>3.2850000000000001</v>
      </c>
      <c r="D589" s="28">
        <v>38800</v>
      </c>
      <c r="E589" s="723">
        <v>3.4540000000000002</v>
      </c>
      <c r="F589" s="28">
        <v>38800</v>
      </c>
      <c r="G589" s="723">
        <v>3.5950000000000002</v>
      </c>
      <c r="H589" s="28">
        <v>38800</v>
      </c>
      <c r="I589" s="723">
        <v>3.65</v>
      </c>
      <c r="J589" s="28">
        <v>38800</v>
      </c>
      <c r="K589" s="723">
        <v>3.8050000000000002</v>
      </c>
      <c r="L589" s="41">
        <v>38800</v>
      </c>
      <c r="M589" s="723">
        <v>3.2723</v>
      </c>
      <c r="N589" s="28">
        <v>38800</v>
      </c>
      <c r="O589" s="723">
        <v>3.4306000000000001</v>
      </c>
      <c r="P589" s="28">
        <v>38800</v>
      </c>
      <c r="Q589" s="723">
        <v>3.6151999999999997</v>
      </c>
      <c r="R589" s="28">
        <v>38800</v>
      </c>
      <c r="S589" s="723">
        <v>3.6541000000000001</v>
      </c>
      <c r="T589" s="28">
        <v>38800</v>
      </c>
      <c r="U589" s="723">
        <v>3.8302</v>
      </c>
      <c r="V589" s="41">
        <v>38800</v>
      </c>
      <c r="W589" s="723">
        <v>3.5140000000000002</v>
      </c>
      <c r="X589" s="28">
        <v>38800</v>
      </c>
      <c r="Y589" s="723">
        <v>3.6440000000000001</v>
      </c>
      <c r="Z589" s="28">
        <v>38800</v>
      </c>
      <c r="AA589" s="723">
        <v>3.855</v>
      </c>
      <c r="AB589" s="28">
        <v>38800</v>
      </c>
      <c r="AC589" s="723">
        <v>3.992</v>
      </c>
      <c r="AD589" s="28">
        <v>38800</v>
      </c>
      <c r="AE589" s="358">
        <v>4.2439999999999998</v>
      </c>
    </row>
    <row r="590" spans="1:31">
      <c r="A590" s="28">
        <v>38803</v>
      </c>
      <c r="B590" s="28">
        <v>38803</v>
      </c>
      <c r="C590" s="723">
        <v>3.2858999999999998</v>
      </c>
      <c r="D590" s="28">
        <v>38803</v>
      </c>
      <c r="E590" s="723">
        <v>3.4401999999999999</v>
      </c>
      <c r="F590" s="28">
        <v>38803</v>
      </c>
      <c r="G590" s="723">
        <v>3.5867</v>
      </c>
      <c r="H590" s="28">
        <v>38803</v>
      </c>
      <c r="I590" s="723">
        <v>3.6499000000000001</v>
      </c>
      <c r="J590" s="28">
        <v>38803</v>
      </c>
      <c r="K590" s="723">
        <v>3.8086000000000002</v>
      </c>
      <c r="L590" s="41">
        <v>38803</v>
      </c>
      <c r="M590" s="723">
        <v>3.2721999999999998</v>
      </c>
      <c r="N590" s="28">
        <v>38803</v>
      </c>
      <c r="O590" s="723">
        <v>3.4340999999999999</v>
      </c>
      <c r="P590" s="28">
        <v>38803</v>
      </c>
      <c r="Q590" s="723">
        <v>3.6185999999999998</v>
      </c>
      <c r="R590" s="28">
        <v>38803</v>
      </c>
      <c r="S590" s="723">
        <v>3.6572</v>
      </c>
      <c r="T590" s="28">
        <v>38803</v>
      </c>
      <c r="U590" s="723">
        <v>3.8364000000000003</v>
      </c>
      <c r="V590" s="41">
        <v>38803</v>
      </c>
      <c r="W590" s="723">
        <v>3.51</v>
      </c>
      <c r="X590" s="28">
        <v>38803</v>
      </c>
      <c r="Y590" s="723">
        <v>3.6470000000000002</v>
      </c>
      <c r="Z590" s="28">
        <v>38803</v>
      </c>
      <c r="AA590" s="723">
        <v>3.859</v>
      </c>
      <c r="AB590" s="28">
        <v>38803</v>
      </c>
      <c r="AC590" s="723">
        <v>3.996</v>
      </c>
      <c r="AD590" s="28">
        <v>38803</v>
      </c>
      <c r="AE590" s="358">
        <v>4.2469999999999999</v>
      </c>
    </row>
    <row r="591" spans="1:31">
      <c r="A591" s="28">
        <v>38804</v>
      </c>
      <c r="B591" s="28">
        <v>38804</v>
      </c>
      <c r="C591" s="723">
        <v>3.3839999999999999</v>
      </c>
      <c r="D591" s="28">
        <v>38804</v>
      </c>
      <c r="E591" s="723">
        <v>3.5489999999999999</v>
      </c>
      <c r="F591" s="28">
        <v>38804</v>
      </c>
      <c r="G591" s="723">
        <v>3.6819999999999999</v>
      </c>
      <c r="H591" s="28">
        <v>38804</v>
      </c>
      <c r="I591" s="723">
        <v>3.762</v>
      </c>
      <c r="J591" s="28">
        <v>38804</v>
      </c>
      <c r="K591" s="723">
        <v>3.8839999999999999</v>
      </c>
      <c r="L591" s="41">
        <v>38804</v>
      </c>
      <c r="M591" s="723">
        <v>3.3677000000000001</v>
      </c>
      <c r="N591" s="28">
        <v>38804</v>
      </c>
      <c r="O591" s="723">
        <v>3.5392999999999999</v>
      </c>
      <c r="P591" s="28">
        <v>38804</v>
      </c>
      <c r="Q591" s="723">
        <v>3.7143999999999999</v>
      </c>
      <c r="R591" s="28">
        <v>38804</v>
      </c>
      <c r="S591" s="723">
        <v>3.7526999999999999</v>
      </c>
      <c r="T591" s="28">
        <v>38804</v>
      </c>
      <c r="U591" s="723">
        <v>3.9233000000000002</v>
      </c>
      <c r="V591" s="41">
        <v>38804</v>
      </c>
      <c r="W591" s="723">
        <v>3.597</v>
      </c>
      <c r="X591" s="28">
        <v>38804</v>
      </c>
      <c r="Y591" s="723">
        <v>3.7389999999999999</v>
      </c>
      <c r="Z591" s="28">
        <v>38804</v>
      </c>
      <c r="AA591" s="723">
        <v>3.9470000000000001</v>
      </c>
      <c r="AB591" s="28">
        <v>38804</v>
      </c>
      <c r="AC591" s="723">
        <v>4.0759999999999996</v>
      </c>
      <c r="AD591" s="28">
        <v>38804</v>
      </c>
      <c r="AE591" s="358">
        <v>4.3220000000000001</v>
      </c>
    </row>
    <row r="592" spans="1:31">
      <c r="A592" s="28">
        <v>38805</v>
      </c>
      <c r="B592" s="28">
        <v>38805</v>
      </c>
      <c r="C592" s="723">
        <v>3.4173999999999998</v>
      </c>
      <c r="D592" s="28">
        <v>38805</v>
      </c>
      <c r="E592" s="723">
        <v>3.5869</v>
      </c>
      <c r="F592" s="28">
        <v>38805</v>
      </c>
      <c r="G592" s="723">
        <v>3.7149000000000001</v>
      </c>
      <c r="H592" s="28">
        <v>38805</v>
      </c>
      <c r="I592" s="723">
        <v>3.7740999999999998</v>
      </c>
      <c r="J592" s="28">
        <v>38805</v>
      </c>
      <c r="K592" s="723">
        <v>3.9161999999999999</v>
      </c>
      <c r="L592" s="41">
        <v>38805</v>
      </c>
      <c r="M592" s="723">
        <v>3.4009</v>
      </c>
      <c r="N592" s="28">
        <v>38805</v>
      </c>
      <c r="O592" s="723">
        <v>3.5747</v>
      </c>
      <c r="P592" s="28">
        <v>38805</v>
      </c>
      <c r="Q592" s="723">
        <v>3.7458</v>
      </c>
      <c r="R592" s="28">
        <v>38805</v>
      </c>
      <c r="S592" s="723">
        <v>3.782</v>
      </c>
      <c r="T592" s="28">
        <v>38805</v>
      </c>
      <c r="U592" s="723">
        <v>3.9533</v>
      </c>
      <c r="V592" s="41">
        <v>38805</v>
      </c>
      <c r="W592" s="723">
        <v>3.6379999999999999</v>
      </c>
      <c r="X592" s="28">
        <v>38805</v>
      </c>
      <c r="Y592" s="723">
        <v>3.7789999999999999</v>
      </c>
      <c r="Z592" s="28">
        <v>38805</v>
      </c>
      <c r="AA592" s="723">
        <v>3.9859999999999998</v>
      </c>
      <c r="AB592" s="28">
        <v>38805</v>
      </c>
      <c r="AC592" s="723">
        <v>4.1150000000000002</v>
      </c>
      <c r="AD592" s="28">
        <v>38805</v>
      </c>
      <c r="AE592" s="358">
        <v>4.3570000000000002</v>
      </c>
    </row>
    <row r="593" spans="1:31">
      <c r="A593" s="28">
        <v>38806</v>
      </c>
      <c r="B593" s="28">
        <v>38806</v>
      </c>
      <c r="C593" s="723">
        <v>3.4365000000000001</v>
      </c>
      <c r="D593" s="28">
        <v>38806</v>
      </c>
      <c r="E593" s="723">
        <v>3.6093999999999999</v>
      </c>
      <c r="F593" s="28">
        <v>38806</v>
      </c>
      <c r="G593" s="723">
        <v>3.7382</v>
      </c>
      <c r="H593" s="28">
        <v>38806</v>
      </c>
      <c r="I593" s="723">
        <v>3.7993999999999999</v>
      </c>
      <c r="J593" s="28">
        <v>38806</v>
      </c>
      <c r="K593" s="723">
        <v>3.9318999999999997</v>
      </c>
      <c r="L593" s="41">
        <v>38806</v>
      </c>
      <c r="M593" s="723">
        <v>3.4186999999999999</v>
      </c>
      <c r="N593" s="28">
        <v>38806</v>
      </c>
      <c r="O593" s="723">
        <v>3.5983999999999998</v>
      </c>
      <c r="P593" s="28">
        <v>38806</v>
      </c>
      <c r="Q593" s="723">
        <v>3.7702</v>
      </c>
      <c r="R593" s="28">
        <v>38806</v>
      </c>
      <c r="S593" s="723">
        <v>3.8077999999999999</v>
      </c>
      <c r="T593" s="28">
        <v>38806</v>
      </c>
      <c r="U593" s="723">
        <v>3.9794</v>
      </c>
      <c r="V593" s="41">
        <v>38806</v>
      </c>
      <c r="W593" s="723">
        <v>3.6555</v>
      </c>
      <c r="X593" s="28">
        <v>38806</v>
      </c>
      <c r="Y593" s="723">
        <v>3.8016999999999999</v>
      </c>
      <c r="Z593" s="28">
        <v>38806</v>
      </c>
      <c r="AA593" s="723">
        <v>4.0105000000000004</v>
      </c>
      <c r="AB593" s="28">
        <v>38806</v>
      </c>
      <c r="AC593" s="723">
        <v>4.1405000000000003</v>
      </c>
      <c r="AD593" s="28">
        <v>38806</v>
      </c>
      <c r="AE593" s="358">
        <v>4.3731999999999998</v>
      </c>
    </row>
    <row r="594" spans="1:31">
      <c r="A594" s="28">
        <v>38807</v>
      </c>
      <c r="B594" s="28">
        <v>38807</v>
      </c>
      <c r="C594" s="723">
        <v>3.4239000000000002</v>
      </c>
      <c r="D594" s="28">
        <v>38807</v>
      </c>
      <c r="E594" s="723">
        <v>3.6019999999999999</v>
      </c>
      <c r="F594" s="28">
        <v>38807</v>
      </c>
      <c r="G594" s="723">
        <v>3.7355</v>
      </c>
      <c r="H594" s="28">
        <v>38807</v>
      </c>
      <c r="I594" s="723">
        <v>3.7961</v>
      </c>
      <c r="J594" s="28">
        <v>38807</v>
      </c>
      <c r="K594" s="723">
        <v>3.919</v>
      </c>
      <c r="L594" s="41">
        <v>38807</v>
      </c>
      <c r="M594" s="723">
        <v>3.4024000000000001</v>
      </c>
      <c r="N594" s="28">
        <v>38807</v>
      </c>
      <c r="O594" s="723">
        <v>3.5777999999999999</v>
      </c>
      <c r="P594" s="28">
        <v>38807</v>
      </c>
      <c r="Q594" s="723">
        <v>3.7528000000000001</v>
      </c>
      <c r="R594" s="28">
        <v>38807</v>
      </c>
      <c r="S594" s="723">
        <v>3.7915999999999999</v>
      </c>
      <c r="T594" s="28">
        <v>38807</v>
      </c>
      <c r="U594" s="723">
        <v>3.9621</v>
      </c>
      <c r="V594" s="41">
        <v>38807</v>
      </c>
      <c r="W594" s="723">
        <v>3.6560000000000001</v>
      </c>
      <c r="X594" s="28">
        <v>38807</v>
      </c>
      <c r="Y594" s="723">
        <v>3.7989999999999999</v>
      </c>
      <c r="Z594" s="28">
        <v>38807</v>
      </c>
      <c r="AA594" s="723">
        <v>3.9990000000000001</v>
      </c>
      <c r="AB594" s="28">
        <v>38807</v>
      </c>
      <c r="AC594" s="723">
        <v>4.1310000000000002</v>
      </c>
      <c r="AD594" s="28">
        <v>38807</v>
      </c>
      <c r="AE594" s="358">
        <v>4.375</v>
      </c>
    </row>
    <row r="595" spans="1:31">
      <c r="A595" s="28">
        <v>38810</v>
      </c>
      <c r="B595" s="28">
        <v>38810</v>
      </c>
      <c r="C595" s="723">
        <v>3.4718</v>
      </c>
      <c r="D595" s="28">
        <v>38810</v>
      </c>
      <c r="E595" s="723">
        <v>3.6623000000000001</v>
      </c>
      <c r="F595" s="28">
        <v>38810</v>
      </c>
      <c r="G595" s="723">
        <v>3.7885</v>
      </c>
      <c r="H595" s="28">
        <v>38810</v>
      </c>
      <c r="I595" s="723">
        <v>3.8528000000000002</v>
      </c>
      <c r="J595" s="28">
        <v>38810</v>
      </c>
      <c r="K595" s="723">
        <v>3.9786999999999999</v>
      </c>
      <c r="L595" s="41">
        <v>38810</v>
      </c>
      <c r="M595" s="723">
        <v>3.4422999999999999</v>
      </c>
      <c r="N595" s="28">
        <v>38810</v>
      </c>
      <c r="O595" s="723">
        <v>3.6364000000000001</v>
      </c>
      <c r="P595" s="28">
        <v>38810</v>
      </c>
      <c r="Q595" s="723">
        <v>3.8066</v>
      </c>
      <c r="R595" s="28">
        <v>38810</v>
      </c>
      <c r="S595" s="723">
        <v>3.8411999999999997</v>
      </c>
      <c r="T595" s="28">
        <v>38810</v>
      </c>
      <c r="U595" s="723">
        <v>4.0115999999999996</v>
      </c>
      <c r="V595" s="41">
        <v>38810</v>
      </c>
      <c r="W595" s="723">
        <v>3.6970000000000001</v>
      </c>
      <c r="X595" s="28">
        <v>38810</v>
      </c>
      <c r="Y595" s="723">
        <v>3.8479999999999999</v>
      </c>
      <c r="Z595" s="28">
        <v>38810</v>
      </c>
      <c r="AA595" s="723">
        <v>4.0540000000000003</v>
      </c>
      <c r="AB595" s="28">
        <v>38810</v>
      </c>
      <c r="AC595" s="723">
        <v>4.1859999999999999</v>
      </c>
      <c r="AD595" s="28">
        <v>38810</v>
      </c>
      <c r="AE595" s="358">
        <v>4.4279999999999999</v>
      </c>
    </row>
    <row r="596" spans="1:31">
      <c r="A596" s="28">
        <v>38811</v>
      </c>
      <c r="B596" s="28">
        <v>38811</v>
      </c>
      <c r="C596" s="723">
        <v>3.4668000000000001</v>
      </c>
      <c r="D596" s="28">
        <v>38811</v>
      </c>
      <c r="E596" s="723">
        <v>3.6564999999999999</v>
      </c>
      <c r="F596" s="28">
        <v>38811</v>
      </c>
      <c r="G596" s="723">
        <v>3.7919999999999998</v>
      </c>
      <c r="H596" s="28">
        <v>38811</v>
      </c>
      <c r="I596" s="723">
        <v>3.8616999999999999</v>
      </c>
      <c r="J596" s="28">
        <v>38811</v>
      </c>
      <c r="K596" s="723">
        <v>3.9891999999999999</v>
      </c>
      <c r="L596" s="41">
        <v>38811</v>
      </c>
      <c r="M596" s="723">
        <v>3.4438</v>
      </c>
      <c r="N596" s="28">
        <v>38811</v>
      </c>
      <c r="O596" s="723">
        <v>3.6442999999999999</v>
      </c>
      <c r="P596" s="28">
        <v>38811</v>
      </c>
      <c r="Q596" s="723">
        <v>3.8254000000000001</v>
      </c>
      <c r="R596" s="28">
        <v>38811</v>
      </c>
      <c r="S596" s="723">
        <v>3.8603000000000001</v>
      </c>
      <c r="T596" s="28">
        <v>38811</v>
      </c>
      <c r="U596" s="723">
        <v>4.0338000000000003</v>
      </c>
      <c r="V596" s="41">
        <v>38811</v>
      </c>
      <c r="W596" s="723">
        <v>3.6970000000000001</v>
      </c>
      <c r="X596" s="28">
        <v>38811</v>
      </c>
      <c r="Y596" s="723">
        <v>3.8609999999999998</v>
      </c>
      <c r="Z596" s="28">
        <v>38811</v>
      </c>
      <c r="AA596" s="723">
        <v>4.0750000000000002</v>
      </c>
      <c r="AB596" s="28">
        <v>38811</v>
      </c>
      <c r="AC596" s="723">
        <v>4.2110000000000003</v>
      </c>
      <c r="AD596" s="28">
        <v>38811</v>
      </c>
      <c r="AE596" s="358">
        <v>4.4569999999999999</v>
      </c>
    </row>
    <row r="597" spans="1:31">
      <c r="A597" s="28">
        <v>38812</v>
      </c>
      <c r="B597" s="28">
        <v>38812</v>
      </c>
      <c r="C597" s="723">
        <v>3.4712000000000001</v>
      </c>
      <c r="D597" s="28">
        <v>38812</v>
      </c>
      <c r="E597" s="723">
        <v>3.6515</v>
      </c>
      <c r="F597" s="28">
        <v>38812</v>
      </c>
      <c r="G597" s="723">
        <v>3.8026</v>
      </c>
      <c r="H597" s="28">
        <v>38812</v>
      </c>
      <c r="I597" s="723">
        <v>3.8746</v>
      </c>
      <c r="J597" s="28">
        <v>38812</v>
      </c>
      <c r="K597" s="723">
        <v>4.0252999999999997</v>
      </c>
      <c r="L597" s="41">
        <v>38812</v>
      </c>
      <c r="M597" s="723">
        <v>3.4382000000000001</v>
      </c>
      <c r="N597" s="28">
        <v>38812</v>
      </c>
      <c r="O597" s="723">
        <v>3.6390000000000002</v>
      </c>
      <c r="P597" s="28">
        <v>38812</v>
      </c>
      <c r="Q597" s="723">
        <v>3.8336000000000001</v>
      </c>
      <c r="R597" s="28">
        <v>38812</v>
      </c>
      <c r="S597" s="723">
        <v>3.8681999999999999</v>
      </c>
      <c r="T597" s="28">
        <v>38812</v>
      </c>
      <c r="U597" s="723">
        <v>4.0568</v>
      </c>
      <c r="V597" s="41">
        <v>38812</v>
      </c>
      <c r="W597" s="723">
        <v>3.6879999999999997</v>
      </c>
      <c r="X597" s="28">
        <v>38812</v>
      </c>
      <c r="Y597" s="723">
        <v>3.8540000000000001</v>
      </c>
      <c r="Z597" s="28">
        <v>38812</v>
      </c>
      <c r="AA597" s="723">
        <v>4.0780000000000003</v>
      </c>
      <c r="AB597" s="28">
        <v>38812</v>
      </c>
      <c r="AC597" s="723">
        <v>4.2210000000000001</v>
      </c>
      <c r="AD597" s="28">
        <v>38812</v>
      </c>
      <c r="AE597" s="358">
        <v>4.4790000000000001</v>
      </c>
    </row>
    <row r="598" spans="1:31">
      <c r="A598" s="28">
        <v>38813</v>
      </c>
      <c r="B598" s="28">
        <v>38813</v>
      </c>
      <c r="C598" s="723">
        <v>3.444</v>
      </c>
      <c r="D598" s="28">
        <v>38813</v>
      </c>
      <c r="E598" s="723">
        <v>3.661</v>
      </c>
      <c r="F598" s="28">
        <v>38813</v>
      </c>
      <c r="G598" s="723">
        <v>3.835</v>
      </c>
      <c r="H598" s="28">
        <v>38813</v>
      </c>
      <c r="I598" s="723">
        <v>3.887</v>
      </c>
      <c r="J598" s="28">
        <v>38813</v>
      </c>
      <c r="K598" s="723">
        <v>4.09</v>
      </c>
      <c r="L598" s="41">
        <v>38813</v>
      </c>
      <c r="M598" s="723">
        <v>3.4308999999999998</v>
      </c>
      <c r="N598" s="28">
        <v>38813</v>
      </c>
      <c r="O598" s="723">
        <v>3.6543999999999999</v>
      </c>
      <c r="P598" s="28">
        <v>38813</v>
      </c>
      <c r="Q598" s="723">
        <v>3.8719000000000001</v>
      </c>
      <c r="R598" s="28">
        <v>38813</v>
      </c>
      <c r="S598" s="723">
        <v>3.9131</v>
      </c>
      <c r="T598" s="28">
        <v>38813</v>
      </c>
      <c r="U598" s="723">
        <v>4.1161000000000003</v>
      </c>
      <c r="V598" s="41">
        <v>38813</v>
      </c>
      <c r="W598" s="723">
        <v>3.665</v>
      </c>
      <c r="X598" s="28">
        <v>38813</v>
      </c>
      <c r="Y598" s="723">
        <v>3.8609999999999998</v>
      </c>
      <c r="Z598" s="28">
        <v>38813</v>
      </c>
      <c r="AA598" s="723">
        <v>4.0990000000000002</v>
      </c>
      <c r="AB598" s="28">
        <v>38813</v>
      </c>
      <c r="AC598" s="723">
        <v>4.2539999999999996</v>
      </c>
      <c r="AD598" s="28">
        <v>38813</v>
      </c>
      <c r="AE598" s="358">
        <v>4.5209999999999999</v>
      </c>
    </row>
    <row r="599" spans="1:31">
      <c r="A599" s="28">
        <v>38814</v>
      </c>
      <c r="B599" s="28">
        <v>38814</v>
      </c>
      <c r="C599" s="723">
        <v>3.4361999999999999</v>
      </c>
      <c r="D599" s="28">
        <v>38814</v>
      </c>
      <c r="E599" s="723">
        <v>3.6545000000000001</v>
      </c>
      <c r="F599" s="28">
        <v>38814</v>
      </c>
      <c r="G599" s="723">
        <v>3.8424</v>
      </c>
      <c r="H599" s="28">
        <v>38814</v>
      </c>
      <c r="I599" s="723">
        <v>3.8959999999999999</v>
      </c>
      <c r="J599" s="28">
        <v>38814</v>
      </c>
      <c r="K599" s="723">
        <v>4.1070000000000002</v>
      </c>
      <c r="L599" s="41">
        <v>38814</v>
      </c>
      <c r="M599" s="723">
        <v>3.4152</v>
      </c>
      <c r="N599" s="28">
        <v>38814</v>
      </c>
      <c r="O599" s="723">
        <v>3.6457999999999999</v>
      </c>
      <c r="P599" s="28">
        <v>38814</v>
      </c>
      <c r="Q599" s="723">
        <v>3.8666999999999998</v>
      </c>
      <c r="R599" s="28">
        <v>38814</v>
      </c>
      <c r="S599" s="723">
        <v>3.9142000000000001</v>
      </c>
      <c r="T599" s="28">
        <v>38814</v>
      </c>
      <c r="U599" s="723">
        <v>4.1242000000000001</v>
      </c>
      <c r="V599" s="41">
        <v>38814</v>
      </c>
      <c r="W599" s="723">
        <v>3.6459999999999999</v>
      </c>
      <c r="X599" s="28">
        <v>38814</v>
      </c>
      <c r="Y599" s="723">
        <v>3.8519999999999999</v>
      </c>
      <c r="Z599" s="28">
        <v>38814</v>
      </c>
      <c r="AA599" s="723">
        <v>4.0979999999999999</v>
      </c>
      <c r="AB599" s="28">
        <v>38814</v>
      </c>
      <c r="AC599" s="723">
        <v>4.2569999999999997</v>
      </c>
      <c r="AD599" s="28">
        <v>38814</v>
      </c>
      <c r="AE599" s="358">
        <v>4.5410000000000004</v>
      </c>
    </row>
    <row r="600" spans="1:31">
      <c r="A600" s="28">
        <v>38817</v>
      </c>
      <c r="B600" s="28">
        <v>38817</v>
      </c>
      <c r="C600" s="723">
        <v>3.4489999999999998</v>
      </c>
      <c r="D600" s="28">
        <v>38817</v>
      </c>
      <c r="E600" s="723">
        <v>3.6703999999999999</v>
      </c>
      <c r="F600" s="28">
        <v>38817</v>
      </c>
      <c r="G600" s="723">
        <v>3.8479000000000001</v>
      </c>
      <c r="H600" s="28">
        <v>38817</v>
      </c>
      <c r="I600" s="723">
        <v>3.9096000000000002</v>
      </c>
      <c r="J600" s="28">
        <v>38817</v>
      </c>
      <c r="K600" s="723">
        <v>4.1101000000000001</v>
      </c>
      <c r="L600" s="41">
        <v>38817</v>
      </c>
      <c r="M600" s="723">
        <v>3.4318</v>
      </c>
      <c r="N600" s="28">
        <v>38817</v>
      </c>
      <c r="O600" s="723">
        <v>3.6551</v>
      </c>
      <c r="P600" s="28">
        <v>38817</v>
      </c>
      <c r="Q600" s="723">
        <v>3.8666</v>
      </c>
      <c r="R600" s="28">
        <v>38817</v>
      </c>
      <c r="S600" s="723">
        <v>3.9089999999999998</v>
      </c>
      <c r="T600" s="28">
        <v>38817</v>
      </c>
      <c r="U600" s="723">
        <v>4.1131000000000002</v>
      </c>
      <c r="V600" s="41">
        <v>38817</v>
      </c>
      <c r="W600" s="723">
        <v>3.6640000000000001</v>
      </c>
      <c r="X600" s="28">
        <v>38817</v>
      </c>
      <c r="Y600" s="723">
        <v>3.8650000000000002</v>
      </c>
      <c r="Z600" s="28">
        <v>38817</v>
      </c>
      <c r="AA600" s="723">
        <v>4.1079999999999997</v>
      </c>
      <c r="AB600" s="28">
        <v>38817</v>
      </c>
      <c r="AC600" s="723">
        <v>4.2560000000000002</v>
      </c>
      <c r="AD600" s="28">
        <v>38817</v>
      </c>
      <c r="AE600" s="358">
        <v>4.5330000000000004</v>
      </c>
    </row>
    <row r="601" spans="1:31">
      <c r="A601" s="28">
        <v>38818</v>
      </c>
      <c r="B601" s="28">
        <v>38818</v>
      </c>
      <c r="C601" s="723">
        <v>3.4188999999999998</v>
      </c>
      <c r="D601" s="28">
        <v>38818</v>
      </c>
      <c r="E601" s="723">
        <v>3.6478000000000002</v>
      </c>
      <c r="F601" s="28">
        <v>38818</v>
      </c>
      <c r="G601" s="723">
        <v>3.8224999999999998</v>
      </c>
      <c r="H601" s="28">
        <v>38818</v>
      </c>
      <c r="I601" s="723">
        <v>3.8828</v>
      </c>
      <c r="J601" s="28">
        <v>38818</v>
      </c>
      <c r="K601" s="723">
        <v>4.0738000000000003</v>
      </c>
      <c r="L601" s="41">
        <v>38818</v>
      </c>
      <c r="M601" s="723">
        <v>3.4258999999999999</v>
      </c>
      <c r="N601" s="28">
        <v>38818</v>
      </c>
      <c r="O601" s="723">
        <v>3.6423000000000001</v>
      </c>
      <c r="P601" s="28">
        <v>38818</v>
      </c>
      <c r="Q601" s="723">
        <v>3.8504</v>
      </c>
      <c r="R601" s="28">
        <v>38818</v>
      </c>
      <c r="S601" s="723">
        <v>3.8902000000000001</v>
      </c>
      <c r="T601" s="28">
        <v>38818</v>
      </c>
      <c r="U601" s="723">
        <v>4.09</v>
      </c>
      <c r="V601" s="41">
        <v>38818</v>
      </c>
      <c r="W601" s="723">
        <v>3.6619999999999999</v>
      </c>
      <c r="X601" s="28">
        <v>38818</v>
      </c>
      <c r="Y601" s="723">
        <v>3.8580000000000001</v>
      </c>
      <c r="Z601" s="28">
        <v>38818</v>
      </c>
      <c r="AA601" s="723">
        <v>4.09</v>
      </c>
      <c r="AB601" s="28">
        <v>38818</v>
      </c>
      <c r="AC601" s="723">
        <v>4.2389999999999999</v>
      </c>
      <c r="AD601" s="28">
        <v>38818</v>
      </c>
      <c r="AE601" s="358">
        <v>4.5060000000000002</v>
      </c>
    </row>
    <row r="602" spans="1:31">
      <c r="A602" s="28">
        <v>38819</v>
      </c>
      <c r="B602" s="28">
        <v>38819</v>
      </c>
      <c r="C602" s="723">
        <v>3.4354</v>
      </c>
      <c r="D602" s="28">
        <v>38819</v>
      </c>
      <c r="E602" s="723">
        <v>3.6595</v>
      </c>
      <c r="F602" s="28">
        <v>38819</v>
      </c>
      <c r="G602" s="723">
        <v>3.8353000000000002</v>
      </c>
      <c r="H602" s="28">
        <v>38819</v>
      </c>
      <c r="I602" s="723">
        <v>3.8940000000000001</v>
      </c>
      <c r="J602" s="28">
        <v>38819</v>
      </c>
      <c r="K602" s="723">
        <v>4.0792000000000002</v>
      </c>
      <c r="L602" s="41">
        <v>38819</v>
      </c>
      <c r="M602" s="723">
        <v>3.4380000000000002</v>
      </c>
      <c r="N602" s="28">
        <v>38819</v>
      </c>
      <c r="O602" s="723">
        <v>3.6635</v>
      </c>
      <c r="P602" s="28">
        <v>38819</v>
      </c>
      <c r="Q602" s="723">
        <v>3.8664000000000001</v>
      </c>
      <c r="R602" s="28">
        <v>38819</v>
      </c>
      <c r="S602" s="723">
        <v>3.9026000000000001</v>
      </c>
      <c r="T602" s="28">
        <v>38819</v>
      </c>
      <c r="U602" s="723">
        <v>4.0968</v>
      </c>
      <c r="V602" s="41">
        <v>38819</v>
      </c>
      <c r="W602" s="723">
        <v>3.6680000000000001</v>
      </c>
      <c r="X602" s="28">
        <v>38819</v>
      </c>
      <c r="Y602" s="723">
        <v>3.8730000000000002</v>
      </c>
      <c r="Z602" s="28">
        <v>38819</v>
      </c>
      <c r="AA602" s="723">
        <v>4.1040000000000001</v>
      </c>
      <c r="AB602" s="28">
        <v>38819</v>
      </c>
      <c r="AC602" s="723">
        <v>4.2469999999999999</v>
      </c>
      <c r="AD602" s="28">
        <v>38819</v>
      </c>
      <c r="AE602" s="358">
        <v>4.51</v>
      </c>
    </row>
    <row r="603" spans="1:31">
      <c r="A603" s="28">
        <v>38820</v>
      </c>
      <c r="B603" s="28">
        <v>38820</v>
      </c>
      <c r="C603" s="723">
        <v>3.4910000000000001</v>
      </c>
      <c r="D603" s="28">
        <v>38820</v>
      </c>
      <c r="E603" s="723">
        <v>3.7176999999999998</v>
      </c>
      <c r="F603" s="28">
        <v>38820</v>
      </c>
      <c r="G603" s="723">
        <v>3.9060999999999999</v>
      </c>
      <c r="H603" s="28">
        <v>38820</v>
      </c>
      <c r="I603" s="723">
        <v>3.9611000000000001</v>
      </c>
      <c r="J603" s="28">
        <v>38820</v>
      </c>
      <c r="K603" s="723">
        <v>4.1478999999999999</v>
      </c>
      <c r="L603" s="41">
        <v>38820</v>
      </c>
      <c r="M603" s="723">
        <v>3.4817999999999998</v>
      </c>
      <c r="N603" s="28">
        <v>38820</v>
      </c>
      <c r="O603" s="723">
        <v>3.7233000000000001</v>
      </c>
      <c r="P603" s="28">
        <v>38820</v>
      </c>
      <c r="Q603" s="723">
        <v>3.9342999999999999</v>
      </c>
      <c r="R603" s="28">
        <v>38820</v>
      </c>
      <c r="S603" s="723">
        <v>3.9691000000000001</v>
      </c>
      <c r="T603" s="28">
        <v>38820</v>
      </c>
      <c r="U603" s="723">
        <v>4.1631</v>
      </c>
      <c r="V603" s="41">
        <v>38820</v>
      </c>
      <c r="W603" s="723">
        <v>3.7189999999999999</v>
      </c>
      <c r="X603" s="28">
        <v>38820</v>
      </c>
      <c r="Y603" s="723">
        <v>3.93</v>
      </c>
      <c r="Z603" s="28">
        <v>38820</v>
      </c>
      <c r="AA603" s="723">
        <v>4.165</v>
      </c>
      <c r="AB603" s="28">
        <v>38820</v>
      </c>
      <c r="AC603" s="723">
        <v>4.3109999999999999</v>
      </c>
      <c r="AD603" s="28">
        <v>38820</v>
      </c>
      <c r="AE603" s="358">
        <v>4.5730000000000004</v>
      </c>
    </row>
    <row r="604" spans="1:31">
      <c r="A604" s="28">
        <v>38821</v>
      </c>
      <c r="B604" s="28">
        <v>38821</v>
      </c>
      <c r="C604" s="723">
        <v>3.4912999999999998</v>
      </c>
      <c r="D604" s="28">
        <v>38821</v>
      </c>
      <c r="E604" s="723">
        <v>3.7197</v>
      </c>
      <c r="F604" s="28">
        <v>38821</v>
      </c>
      <c r="G604" s="723">
        <v>3.9115000000000002</v>
      </c>
      <c r="H604" s="28">
        <v>38821</v>
      </c>
      <c r="I604" s="723">
        <v>3.9634999999999998</v>
      </c>
      <c r="J604" s="28">
        <v>38821</v>
      </c>
      <c r="K604" s="723">
        <v>4.1501999999999999</v>
      </c>
      <c r="L604" s="41">
        <v>38821</v>
      </c>
      <c r="M604" s="723">
        <v>3.4788000000000001</v>
      </c>
      <c r="N604" s="28">
        <v>38821</v>
      </c>
      <c r="O604" s="723">
        <v>3.7244999999999999</v>
      </c>
      <c r="P604" s="28">
        <v>38821</v>
      </c>
      <c r="Q604" s="723">
        <v>3.9388999999999998</v>
      </c>
      <c r="R604" s="28">
        <v>38821</v>
      </c>
      <c r="S604" s="723">
        <v>3.9741999999999997</v>
      </c>
      <c r="T604" s="28">
        <v>38821</v>
      </c>
      <c r="U604" s="723">
        <v>4.1668000000000003</v>
      </c>
      <c r="V604" s="41">
        <v>38821</v>
      </c>
      <c r="W604" s="723">
        <v>3.7212000000000001</v>
      </c>
      <c r="X604" s="28">
        <v>38821</v>
      </c>
      <c r="Y604" s="723">
        <v>3.9314</v>
      </c>
      <c r="Z604" s="28">
        <v>38821</v>
      </c>
      <c r="AA604" s="723">
        <v>4.1692</v>
      </c>
      <c r="AB604" s="28">
        <v>38821</v>
      </c>
      <c r="AC604" s="723">
        <v>4.3132999999999999</v>
      </c>
      <c r="AD604" s="28">
        <v>38821</v>
      </c>
      <c r="AE604" s="358">
        <v>4.5762</v>
      </c>
    </row>
    <row r="605" spans="1:31">
      <c r="A605" s="28">
        <v>38824</v>
      </c>
      <c r="B605" s="28">
        <v>38824</v>
      </c>
      <c r="C605" s="723">
        <v>3.4874999999999998</v>
      </c>
      <c r="D605" s="28">
        <v>38824</v>
      </c>
      <c r="E605" s="723">
        <v>3.7153999999999998</v>
      </c>
      <c r="F605" s="28">
        <v>38824</v>
      </c>
      <c r="G605" s="723">
        <v>3.9413999999999998</v>
      </c>
      <c r="H605" s="28">
        <v>38824</v>
      </c>
      <c r="I605" s="723">
        <v>3.9619999999999997</v>
      </c>
      <c r="J605" s="28">
        <v>38824</v>
      </c>
      <c r="K605" s="723">
        <v>4.1478999999999999</v>
      </c>
      <c r="L605" s="41">
        <v>38824</v>
      </c>
      <c r="M605" s="723">
        <v>3.4832000000000001</v>
      </c>
      <c r="N605" s="28">
        <v>38824</v>
      </c>
      <c r="O605" s="723">
        <v>3.7252000000000001</v>
      </c>
      <c r="P605" s="28">
        <v>38824</v>
      </c>
      <c r="Q605" s="723">
        <v>3.9380999999999999</v>
      </c>
      <c r="R605" s="28">
        <v>38824</v>
      </c>
      <c r="S605" s="723">
        <v>3.9729000000000001</v>
      </c>
      <c r="T605" s="28">
        <v>38824</v>
      </c>
      <c r="U605" s="723">
        <v>4.1680999999999999</v>
      </c>
      <c r="V605" s="41">
        <v>38824</v>
      </c>
      <c r="W605" s="723">
        <v>3.7227000000000001</v>
      </c>
      <c r="X605" s="28">
        <v>38824</v>
      </c>
      <c r="Y605" s="723">
        <v>3.9321000000000002</v>
      </c>
      <c r="Z605" s="28">
        <v>38824</v>
      </c>
      <c r="AA605" s="723">
        <v>4.1679000000000004</v>
      </c>
      <c r="AB605" s="28">
        <v>38824</v>
      </c>
      <c r="AC605" s="723">
        <v>4.3106999999999998</v>
      </c>
      <c r="AD605" s="28">
        <v>38824</v>
      </c>
      <c r="AE605" s="358">
        <v>4.5750999999999999</v>
      </c>
    </row>
    <row r="606" spans="1:31">
      <c r="A606" s="28">
        <v>38825</v>
      </c>
      <c r="B606" s="28">
        <v>38825</v>
      </c>
      <c r="C606" s="723">
        <v>3.4765000000000001</v>
      </c>
      <c r="D606" s="28">
        <v>38825</v>
      </c>
      <c r="E606" s="723">
        <v>3.7016</v>
      </c>
      <c r="F606" s="28">
        <v>38825</v>
      </c>
      <c r="G606" s="723">
        <v>3.9015</v>
      </c>
      <c r="H606" s="28">
        <v>38825</v>
      </c>
      <c r="I606" s="723">
        <v>3.9605000000000001</v>
      </c>
      <c r="J606" s="28">
        <v>38825</v>
      </c>
      <c r="K606" s="723">
        <v>4.1493000000000002</v>
      </c>
      <c r="L606" s="41">
        <v>38825</v>
      </c>
      <c r="M606" s="723">
        <v>3.4647999999999999</v>
      </c>
      <c r="N606" s="28">
        <v>38825</v>
      </c>
      <c r="O606" s="723">
        <v>3.7050000000000001</v>
      </c>
      <c r="P606" s="28">
        <v>38825</v>
      </c>
      <c r="Q606" s="723">
        <v>3.927</v>
      </c>
      <c r="R606" s="28">
        <v>38825</v>
      </c>
      <c r="S606" s="723">
        <v>3.9647999999999999</v>
      </c>
      <c r="T606" s="28">
        <v>38825</v>
      </c>
      <c r="U606" s="723">
        <v>4.1611000000000002</v>
      </c>
      <c r="V606" s="41">
        <v>38825</v>
      </c>
      <c r="W606" s="723">
        <v>3.7010000000000001</v>
      </c>
      <c r="X606" s="28">
        <v>38825</v>
      </c>
      <c r="Y606" s="723">
        <v>3.919</v>
      </c>
      <c r="Z606" s="28">
        <v>38825</v>
      </c>
      <c r="AA606" s="723">
        <v>4.1669999999999998</v>
      </c>
      <c r="AB606" s="28">
        <v>38825</v>
      </c>
      <c r="AC606" s="723">
        <v>4.319</v>
      </c>
      <c r="AD606" s="28">
        <v>38825</v>
      </c>
      <c r="AE606" s="358">
        <v>4.5830000000000002</v>
      </c>
    </row>
    <row r="607" spans="1:31">
      <c r="A607" s="28">
        <v>38826</v>
      </c>
      <c r="B607" s="28">
        <v>38826</v>
      </c>
      <c r="C607" s="723">
        <v>3.4823</v>
      </c>
      <c r="D607" s="28">
        <v>38826</v>
      </c>
      <c r="E607" s="723">
        <v>3.7067999999999999</v>
      </c>
      <c r="F607" s="28">
        <v>38826</v>
      </c>
      <c r="G607" s="723">
        <v>3.9001999999999999</v>
      </c>
      <c r="H607" s="28">
        <v>38826</v>
      </c>
      <c r="I607" s="723">
        <v>3.9605999999999999</v>
      </c>
      <c r="J607" s="28">
        <v>38826</v>
      </c>
      <c r="K607" s="723">
        <v>4.1497999999999999</v>
      </c>
      <c r="L607" s="41">
        <v>38826</v>
      </c>
      <c r="M607" s="723">
        <v>3.4714999999999998</v>
      </c>
      <c r="N607" s="28">
        <v>38826</v>
      </c>
      <c r="O607" s="723">
        <v>3.706</v>
      </c>
      <c r="P607" s="28">
        <v>38826</v>
      </c>
      <c r="Q607" s="723">
        <v>3.93</v>
      </c>
      <c r="R607" s="28">
        <v>38826</v>
      </c>
      <c r="S607" s="723">
        <v>3.9674999999999998</v>
      </c>
      <c r="T607" s="28">
        <v>38826</v>
      </c>
      <c r="U607" s="723">
        <v>4.1635</v>
      </c>
      <c r="V607" s="41">
        <v>38826</v>
      </c>
      <c r="W607" s="723">
        <v>3.7039999999999997</v>
      </c>
      <c r="X607" s="28">
        <v>38826</v>
      </c>
      <c r="Y607" s="723">
        <v>3.9220000000000002</v>
      </c>
      <c r="Z607" s="28">
        <v>38826</v>
      </c>
      <c r="AA607" s="723">
        <v>4.1669999999999998</v>
      </c>
      <c r="AB607" s="28">
        <v>38826</v>
      </c>
      <c r="AC607" s="723">
        <v>4.3159999999999998</v>
      </c>
      <c r="AD607" s="28">
        <v>38826</v>
      </c>
      <c r="AE607" s="358">
        <v>4.5830000000000002</v>
      </c>
    </row>
    <row r="608" spans="1:31">
      <c r="A608" s="28">
        <v>38827</v>
      </c>
      <c r="B608" s="28">
        <v>38827</v>
      </c>
      <c r="C608" s="723">
        <v>3.4693999999999998</v>
      </c>
      <c r="D608" s="28">
        <v>38827</v>
      </c>
      <c r="E608" s="723">
        <v>3.6863000000000001</v>
      </c>
      <c r="F608" s="28">
        <v>38827</v>
      </c>
      <c r="G608" s="723">
        <v>3.8787000000000003</v>
      </c>
      <c r="H608" s="28">
        <v>38827</v>
      </c>
      <c r="I608" s="723">
        <v>3.9401999999999999</v>
      </c>
      <c r="J608" s="28">
        <v>38827</v>
      </c>
      <c r="K608" s="723">
        <v>4.125</v>
      </c>
      <c r="L608" s="41">
        <v>38827</v>
      </c>
      <c r="M608" s="723">
        <v>3.4569999999999999</v>
      </c>
      <c r="N608" s="28">
        <v>38827</v>
      </c>
      <c r="O608" s="723">
        <v>3.6851000000000003</v>
      </c>
      <c r="P608" s="28">
        <v>38827</v>
      </c>
      <c r="Q608" s="723">
        <v>3.9041000000000001</v>
      </c>
      <c r="R608" s="28">
        <v>38827</v>
      </c>
      <c r="S608" s="723">
        <v>3.9409999999999998</v>
      </c>
      <c r="T608" s="28">
        <v>38827</v>
      </c>
      <c r="U608" s="723">
        <v>4.1346999999999996</v>
      </c>
      <c r="V608" s="41">
        <v>38827</v>
      </c>
      <c r="W608" s="723">
        <v>3.7010000000000001</v>
      </c>
      <c r="X608" s="28">
        <v>38827</v>
      </c>
      <c r="Y608" s="723">
        <v>3.9130000000000003</v>
      </c>
      <c r="Z608" s="28">
        <v>38827</v>
      </c>
      <c r="AA608" s="723">
        <v>4.1550000000000002</v>
      </c>
      <c r="AB608" s="28">
        <v>38827</v>
      </c>
      <c r="AC608" s="723">
        <v>4.3049999999999997</v>
      </c>
      <c r="AD608" s="28">
        <v>38827</v>
      </c>
      <c r="AE608" s="358">
        <v>4.5679999999999996</v>
      </c>
    </row>
    <row r="609" spans="1:31">
      <c r="A609" s="28">
        <v>38828</v>
      </c>
      <c r="B609" s="28">
        <v>38828</v>
      </c>
      <c r="C609" s="723">
        <v>3.4817</v>
      </c>
      <c r="D609" s="28">
        <v>38828</v>
      </c>
      <c r="E609" s="723">
        <v>3.7035</v>
      </c>
      <c r="F609" s="28">
        <v>38828</v>
      </c>
      <c r="G609" s="723">
        <v>3.9003999999999999</v>
      </c>
      <c r="H609" s="28">
        <v>38828</v>
      </c>
      <c r="I609" s="723">
        <v>3.9609000000000001</v>
      </c>
      <c r="J609" s="28">
        <v>38828</v>
      </c>
      <c r="K609" s="723">
        <v>4.1367000000000003</v>
      </c>
      <c r="L609" s="41">
        <v>38828</v>
      </c>
      <c r="M609" s="723">
        <v>3.4657</v>
      </c>
      <c r="N609" s="28">
        <v>38828</v>
      </c>
      <c r="O609" s="723">
        <v>3.7054</v>
      </c>
      <c r="P609" s="28">
        <v>38828</v>
      </c>
      <c r="Q609" s="723">
        <v>3.9247000000000001</v>
      </c>
      <c r="R609" s="28">
        <v>38828</v>
      </c>
      <c r="S609" s="723">
        <v>3.9638999999999998</v>
      </c>
      <c r="T609" s="28">
        <v>38828</v>
      </c>
      <c r="U609" s="723">
        <v>4.1588000000000003</v>
      </c>
      <c r="V609" s="41">
        <v>38828</v>
      </c>
      <c r="W609" s="723">
        <v>3.706</v>
      </c>
      <c r="X609" s="28">
        <v>38828</v>
      </c>
      <c r="Y609" s="723">
        <v>3.919</v>
      </c>
      <c r="Z609" s="28">
        <v>38828</v>
      </c>
      <c r="AA609" s="723">
        <v>4.1669999999999998</v>
      </c>
      <c r="AB609" s="28">
        <v>38828</v>
      </c>
      <c r="AC609" s="723">
        <v>4.3170000000000002</v>
      </c>
      <c r="AD609" s="28">
        <v>38828</v>
      </c>
      <c r="AE609" s="358">
        <v>4.5809999999999995</v>
      </c>
    </row>
    <row r="610" spans="1:31">
      <c r="A610" s="28">
        <v>38831</v>
      </c>
      <c r="B610" s="28">
        <v>38831</v>
      </c>
      <c r="C610" s="723">
        <v>3.4861</v>
      </c>
      <c r="D610" s="28">
        <v>38831</v>
      </c>
      <c r="E610" s="723">
        <v>3.7025999999999999</v>
      </c>
      <c r="F610" s="28">
        <v>38831</v>
      </c>
      <c r="G610" s="723">
        <v>3.8921999999999999</v>
      </c>
      <c r="H610" s="28">
        <v>38831</v>
      </c>
      <c r="I610" s="723">
        <v>3.9516</v>
      </c>
      <c r="J610" s="28">
        <v>38831</v>
      </c>
      <c r="K610" s="723">
        <v>4.1254</v>
      </c>
      <c r="L610" s="41">
        <v>38831</v>
      </c>
      <c r="M610" s="723">
        <v>3.4733000000000001</v>
      </c>
      <c r="N610" s="28">
        <v>38831</v>
      </c>
      <c r="O610" s="723">
        <v>3.7033</v>
      </c>
      <c r="P610" s="28">
        <v>38831</v>
      </c>
      <c r="Q610" s="723">
        <v>3.9169</v>
      </c>
      <c r="R610" s="28">
        <v>38831</v>
      </c>
      <c r="S610" s="723">
        <v>3.9529000000000001</v>
      </c>
      <c r="T610" s="28">
        <v>38831</v>
      </c>
      <c r="U610" s="723">
        <v>4.1505000000000001</v>
      </c>
      <c r="V610" s="41">
        <v>38831</v>
      </c>
      <c r="W610" s="723">
        <v>3.7029999999999998</v>
      </c>
      <c r="X610" s="28">
        <v>38831</v>
      </c>
      <c r="Y610" s="723">
        <v>3.915</v>
      </c>
      <c r="Z610" s="28">
        <v>38831</v>
      </c>
      <c r="AA610" s="723">
        <v>4.1479999999999997</v>
      </c>
      <c r="AB610" s="28">
        <v>38831</v>
      </c>
      <c r="AC610" s="723">
        <v>4.3</v>
      </c>
      <c r="AD610" s="28">
        <v>38831</v>
      </c>
      <c r="AE610" s="358">
        <v>4.5650000000000004</v>
      </c>
    </row>
    <row r="611" spans="1:31">
      <c r="A611" s="28">
        <v>38832</v>
      </c>
      <c r="B611" s="28">
        <v>38832</v>
      </c>
      <c r="C611" s="723">
        <v>3.5409999999999999</v>
      </c>
      <c r="D611" s="28">
        <v>38832</v>
      </c>
      <c r="E611" s="723">
        <v>3.7669999999999999</v>
      </c>
      <c r="F611" s="28">
        <v>38832</v>
      </c>
      <c r="G611" s="723">
        <v>3.9489999999999998</v>
      </c>
      <c r="H611" s="28">
        <v>38832</v>
      </c>
      <c r="I611" s="723">
        <v>4.0209999999999999</v>
      </c>
      <c r="J611" s="28">
        <v>38832</v>
      </c>
      <c r="K611" s="723">
        <v>4.1749999999999998</v>
      </c>
      <c r="L611" s="41">
        <v>38832</v>
      </c>
      <c r="M611" s="723">
        <v>3.5244</v>
      </c>
      <c r="N611" s="28">
        <v>38832</v>
      </c>
      <c r="O611" s="723">
        <v>3.7589000000000001</v>
      </c>
      <c r="P611" s="28">
        <v>38832</v>
      </c>
      <c r="Q611" s="723">
        <v>3.9649999999999999</v>
      </c>
      <c r="R611" s="28">
        <v>38832</v>
      </c>
      <c r="S611" s="723">
        <v>4.0007000000000001</v>
      </c>
      <c r="T611" s="28">
        <v>38832</v>
      </c>
      <c r="U611" s="723">
        <v>4.1929999999999996</v>
      </c>
      <c r="V611" s="41">
        <v>38832</v>
      </c>
      <c r="W611" s="723">
        <v>3.7669999999999999</v>
      </c>
      <c r="X611" s="28">
        <v>38832</v>
      </c>
      <c r="Y611" s="723">
        <v>3.984</v>
      </c>
      <c r="Z611" s="28">
        <v>38832</v>
      </c>
      <c r="AA611" s="723">
        <v>4.2130000000000001</v>
      </c>
      <c r="AB611" s="28">
        <v>38832</v>
      </c>
      <c r="AC611" s="723">
        <v>4.3579999999999997</v>
      </c>
      <c r="AD611" s="28">
        <v>38832</v>
      </c>
      <c r="AE611" s="358">
        <v>4.6129999999999995</v>
      </c>
    </row>
    <row r="612" spans="1:31">
      <c r="A612" s="28">
        <v>38833</v>
      </c>
      <c r="B612" s="28">
        <v>38833</v>
      </c>
      <c r="C612" s="723">
        <v>3.5779999999999998</v>
      </c>
      <c r="D612" s="28">
        <v>38833</v>
      </c>
      <c r="E612" s="723">
        <v>3.7829999999999999</v>
      </c>
      <c r="F612" s="28">
        <v>38833</v>
      </c>
      <c r="G612" s="723">
        <v>3.95</v>
      </c>
      <c r="H612" s="28">
        <v>38833</v>
      </c>
      <c r="I612" s="723">
        <v>4.0039999999999996</v>
      </c>
      <c r="J612" s="28">
        <v>38833</v>
      </c>
      <c r="K612" s="723">
        <v>4.157</v>
      </c>
      <c r="L612" s="41">
        <v>38833</v>
      </c>
      <c r="M612" s="723">
        <v>3.5636999999999999</v>
      </c>
      <c r="N612" s="28">
        <v>38833</v>
      </c>
      <c r="O612" s="723">
        <v>3.7862</v>
      </c>
      <c r="P612" s="28">
        <v>38833</v>
      </c>
      <c r="Q612" s="723">
        <v>3.9779</v>
      </c>
      <c r="R612" s="28">
        <v>38833</v>
      </c>
      <c r="S612" s="723">
        <v>4.0099</v>
      </c>
      <c r="T612" s="28">
        <v>38833</v>
      </c>
      <c r="U612" s="723">
        <v>4.1989999999999998</v>
      </c>
      <c r="V612" s="41">
        <v>38833</v>
      </c>
      <c r="W612" s="723">
        <v>3.7970000000000002</v>
      </c>
      <c r="X612" s="28">
        <v>38833</v>
      </c>
      <c r="Y612" s="723">
        <v>4.0039999999999996</v>
      </c>
      <c r="Z612" s="28">
        <v>38833</v>
      </c>
      <c r="AA612" s="723">
        <v>4.218</v>
      </c>
      <c r="AB612" s="28">
        <v>38833</v>
      </c>
      <c r="AC612" s="723">
        <v>4.359</v>
      </c>
      <c r="AD612" s="28">
        <v>38833</v>
      </c>
      <c r="AE612" s="358">
        <v>4.6079999999999997</v>
      </c>
    </row>
    <row r="613" spans="1:31">
      <c r="A613" s="28">
        <v>38834</v>
      </c>
      <c r="B613" s="28">
        <v>38834</v>
      </c>
      <c r="C613" s="723">
        <v>3.5409999999999999</v>
      </c>
      <c r="D613" s="28">
        <v>38834</v>
      </c>
      <c r="E613" s="723">
        <v>3.76</v>
      </c>
      <c r="F613" s="28">
        <v>38834</v>
      </c>
      <c r="G613" s="723">
        <v>3.9279999999999999</v>
      </c>
      <c r="H613" s="28">
        <v>38834</v>
      </c>
      <c r="I613" s="723">
        <v>4.0049999999999999</v>
      </c>
      <c r="J613" s="28">
        <v>38834</v>
      </c>
      <c r="K613" s="723">
        <v>4.1500000000000004</v>
      </c>
      <c r="L613" s="41">
        <v>38834</v>
      </c>
      <c r="M613" s="723">
        <v>3.5240999999999998</v>
      </c>
      <c r="N613" s="28">
        <v>38834</v>
      </c>
      <c r="O613" s="723">
        <v>3.7427000000000001</v>
      </c>
      <c r="P613" s="28">
        <v>38834</v>
      </c>
      <c r="Q613" s="723">
        <v>3.9420000000000002</v>
      </c>
      <c r="R613" s="28">
        <v>38834</v>
      </c>
      <c r="S613" s="723">
        <v>3.9767999999999999</v>
      </c>
      <c r="T613" s="28">
        <v>38834</v>
      </c>
      <c r="U613" s="723">
        <v>4.1664000000000003</v>
      </c>
      <c r="V613" s="41">
        <v>38834</v>
      </c>
      <c r="W613" s="723">
        <v>3.7789999999999999</v>
      </c>
      <c r="X613" s="28">
        <v>38834</v>
      </c>
      <c r="Y613" s="723">
        <v>3.9769999999999999</v>
      </c>
      <c r="Z613" s="28">
        <v>38834</v>
      </c>
      <c r="AA613" s="723">
        <v>4.1989999999999998</v>
      </c>
      <c r="AB613" s="28">
        <v>38834</v>
      </c>
      <c r="AC613" s="723">
        <v>4.3440000000000003</v>
      </c>
      <c r="AD613" s="28">
        <v>38834</v>
      </c>
      <c r="AE613" s="358">
        <v>4.59</v>
      </c>
    </row>
    <row r="614" spans="1:31">
      <c r="A614" s="28">
        <v>38835</v>
      </c>
      <c r="B614" s="28">
        <v>38835</v>
      </c>
      <c r="C614" s="723">
        <v>3.5421</v>
      </c>
      <c r="D614" s="28">
        <v>38835</v>
      </c>
      <c r="E614" s="723">
        <v>3.7570999999999999</v>
      </c>
      <c r="F614" s="28">
        <v>38835</v>
      </c>
      <c r="G614" s="723">
        <v>3.9154999999999998</v>
      </c>
      <c r="H614" s="28">
        <v>38835</v>
      </c>
      <c r="I614" s="723">
        <v>3.9901999999999997</v>
      </c>
      <c r="J614" s="28">
        <v>38835</v>
      </c>
      <c r="K614" s="723">
        <v>4.1318000000000001</v>
      </c>
      <c r="L614" s="41">
        <v>38835</v>
      </c>
      <c r="M614" s="723">
        <v>3.5261</v>
      </c>
      <c r="N614" s="28">
        <v>38835</v>
      </c>
      <c r="O614" s="723">
        <v>3.7383999999999999</v>
      </c>
      <c r="P614" s="28">
        <v>38835</v>
      </c>
      <c r="Q614" s="723">
        <v>3.9281999999999999</v>
      </c>
      <c r="R614" s="28">
        <v>38835</v>
      </c>
      <c r="S614" s="723">
        <v>3.9603999999999999</v>
      </c>
      <c r="T614" s="28">
        <v>38835</v>
      </c>
      <c r="U614" s="723">
        <v>4.1470000000000002</v>
      </c>
      <c r="V614" s="41">
        <v>38835</v>
      </c>
      <c r="W614" s="723">
        <v>3.774</v>
      </c>
      <c r="X614" s="28">
        <v>38835</v>
      </c>
      <c r="Y614" s="723">
        <v>3.964</v>
      </c>
      <c r="Z614" s="28">
        <v>38835</v>
      </c>
      <c r="AA614" s="723">
        <v>4.18</v>
      </c>
      <c r="AB614" s="28">
        <v>38835</v>
      </c>
      <c r="AC614" s="723">
        <v>4.3230000000000004</v>
      </c>
      <c r="AD614" s="28">
        <v>38835</v>
      </c>
      <c r="AE614" s="358">
        <v>4.5709999999999997</v>
      </c>
    </row>
    <row r="615" spans="1:31">
      <c r="A615" s="28">
        <v>38838</v>
      </c>
      <c r="B615" s="28">
        <v>38838</v>
      </c>
      <c r="C615" s="723">
        <v>3.548</v>
      </c>
      <c r="D615" s="28">
        <v>38838</v>
      </c>
      <c r="E615" s="723">
        <v>3.7584</v>
      </c>
      <c r="F615" s="28">
        <v>38838</v>
      </c>
      <c r="G615" s="723">
        <v>3.9142000000000001</v>
      </c>
      <c r="H615" s="28">
        <v>38838</v>
      </c>
      <c r="I615" s="723">
        <v>3.9948999999999999</v>
      </c>
      <c r="J615" s="28">
        <v>38838</v>
      </c>
      <c r="K615" s="723">
        <v>4.1334999999999997</v>
      </c>
      <c r="L615" s="41">
        <v>38838</v>
      </c>
      <c r="M615" s="723">
        <v>3.5215999999999998</v>
      </c>
      <c r="N615" s="28">
        <v>38838</v>
      </c>
      <c r="O615" s="723">
        <v>3.7399</v>
      </c>
      <c r="P615" s="28">
        <v>38838</v>
      </c>
      <c r="Q615" s="723">
        <v>3.9279999999999999</v>
      </c>
      <c r="R615" s="28">
        <v>38838</v>
      </c>
      <c r="S615" s="723">
        <v>3.9588999999999999</v>
      </c>
      <c r="T615" s="28">
        <v>38838</v>
      </c>
      <c r="U615" s="723">
        <v>4.1432000000000002</v>
      </c>
      <c r="V615" s="41">
        <v>38838</v>
      </c>
      <c r="W615" s="723">
        <v>3.7852999999999999</v>
      </c>
      <c r="X615" s="28">
        <v>38838</v>
      </c>
      <c r="Y615" s="723">
        <v>3.9662999999999999</v>
      </c>
      <c r="Z615" s="28">
        <v>38838</v>
      </c>
      <c r="AA615" s="723">
        <v>4.1818999999999997</v>
      </c>
      <c r="AB615" s="28">
        <v>38838</v>
      </c>
      <c r="AC615" s="723">
        <v>4.3281000000000001</v>
      </c>
      <c r="AD615" s="28">
        <v>38838</v>
      </c>
      <c r="AE615" s="358">
        <v>4.5705999999999998</v>
      </c>
    </row>
    <row r="616" spans="1:31">
      <c r="A616" s="28">
        <v>38839</v>
      </c>
      <c r="B616" s="28">
        <v>38839</v>
      </c>
      <c r="C616" s="723">
        <v>3.5638999999999998</v>
      </c>
      <c r="D616" s="28">
        <v>38839</v>
      </c>
      <c r="E616" s="723">
        <v>3.7808000000000002</v>
      </c>
      <c r="F616" s="28">
        <v>38839</v>
      </c>
      <c r="G616" s="723">
        <v>3.9329000000000001</v>
      </c>
      <c r="H616" s="28">
        <v>38839</v>
      </c>
      <c r="I616" s="723">
        <v>4.0094000000000003</v>
      </c>
      <c r="J616" s="28">
        <v>38839</v>
      </c>
      <c r="K616" s="723">
        <v>4.1487999999999996</v>
      </c>
      <c r="L616" s="41">
        <v>38839</v>
      </c>
      <c r="M616" s="723">
        <v>3.5533000000000001</v>
      </c>
      <c r="N616" s="28">
        <v>38839</v>
      </c>
      <c r="O616" s="723">
        <v>3.7654000000000001</v>
      </c>
      <c r="P616" s="28">
        <v>38839</v>
      </c>
      <c r="Q616" s="723">
        <v>3.9577999999999998</v>
      </c>
      <c r="R616" s="28">
        <v>38839</v>
      </c>
      <c r="S616" s="723">
        <v>3.9910999999999999</v>
      </c>
      <c r="T616" s="28">
        <v>38839</v>
      </c>
      <c r="U616" s="723">
        <v>4.1772999999999998</v>
      </c>
      <c r="V616" s="41">
        <v>38839</v>
      </c>
      <c r="W616" s="723">
        <v>3.7949999999999999</v>
      </c>
      <c r="X616" s="28">
        <v>38839</v>
      </c>
      <c r="Y616" s="723">
        <v>3.99</v>
      </c>
      <c r="Z616" s="28">
        <v>38839</v>
      </c>
      <c r="AA616" s="723">
        <v>4.2039999999999997</v>
      </c>
      <c r="AB616" s="28">
        <v>38839</v>
      </c>
      <c r="AC616" s="723">
        <v>4.343</v>
      </c>
      <c r="AD616" s="28">
        <v>38839</v>
      </c>
      <c r="AE616" s="358">
        <v>4.5910000000000002</v>
      </c>
    </row>
    <row r="617" spans="1:31">
      <c r="A617" s="28">
        <v>38840</v>
      </c>
      <c r="B617" s="28">
        <v>38840</v>
      </c>
      <c r="C617" s="723">
        <v>3.5750000000000002</v>
      </c>
      <c r="D617" s="28">
        <v>38840</v>
      </c>
      <c r="E617" s="723">
        <v>3.7890000000000001</v>
      </c>
      <c r="F617" s="28">
        <v>38840</v>
      </c>
      <c r="G617" s="723">
        <v>3.9580000000000002</v>
      </c>
      <c r="H617" s="28">
        <v>38840</v>
      </c>
      <c r="I617" s="723">
        <v>4.0250000000000004</v>
      </c>
      <c r="J617" s="28">
        <v>38840</v>
      </c>
      <c r="K617" s="723">
        <v>4.181</v>
      </c>
      <c r="L617" s="41">
        <v>38840</v>
      </c>
      <c r="M617" s="723">
        <v>3.5573000000000001</v>
      </c>
      <c r="N617" s="28">
        <v>38840</v>
      </c>
      <c r="O617" s="723">
        <v>3.7804000000000002</v>
      </c>
      <c r="P617" s="28">
        <v>38840</v>
      </c>
      <c r="Q617" s="723">
        <v>3.9771000000000001</v>
      </c>
      <c r="R617" s="28">
        <v>38840</v>
      </c>
      <c r="S617" s="723">
        <v>4.0136000000000003</v>
      </c>
      <c r="T617" s="28">
        <v>38840</v>
      </c>
      <c r="U617" s="723">
        <v>4.2022000000000004</v>
      </c>
      <c r="V617" s="41">
        <v>38840</v>
      </c>
      <c r="W617" s="723">
        <v>3.794</v>
      </c>
      <c r="X617" s="28">
        <v>38840</v>
      </c>
      <c r="Y617" s="723">
        <v>4.0030000000000001</v>
      </c>
      <c r="Z617" s="28">
        <v>38840</v>
      </c>
      <c r="AA617" s="723">
        <v>4.2229999999999999</v>
      </c>
      <c r="AB617" s="28">
        <v>38840</v>
      </c>
      <c r="AC617" s="723">
        <v>4.3659999999999997</v>
      </c>
      <c r="AD617" s="28">
        <v>38840</v>
      </c>
      <c r="AE617" s="358">
        <v>4.6120000000000001</v>
      </c>
    </row>
    <row r="618" spans="1:31">
      <c r="A618" s="28">
        <v>38841</v>
      </c>
      <c r="B618" s="28">
        <v>38841</v>
      </c>
      <c r="C618" s="723">
        <v>3.5931999999999999</v>
      </c>
      <c r="D618" s="28">
        <v>38841</v>
      </c>
      <c r="E618" s="723">
        <v>3.8109000000000002</v>
      </c>
      <c r="F618" s="28">
        <v>38841</v>
      </c>
      <c r="G618" s="723">
        <v>3.9784000000000002</v>
      </c>
      <c r="H618" s="28">
        <v>38841</v>
      </c>
      <c r="I618" s="723">
        <v>4.0349000000000004</v>
      </c>
      <c r="J618" s="28">
        <v>38841</v>
      </c>
      <c r="K618" s="723">
        <v>4.1931000000000003</v>
      </c>
      <c r="L618" s="41">
        <v>38841</v>
      </c>
      <c r="M618" s="723">
        <v>3.5760999999999998</v>
      </c>
      <c r="N618" s="28">
        <v>38841</v>
      </c>
      <c r="O618" s="723">
        <v>3.8041</v>
      </c>
      <c r="P618" s="28">
        <v>38841</v>
      </c>
      <c r="Q618" s="723">
        <v>4.0045999999999999</v>
      </c>
      <c r="R618" s="28">
        <v>38841</v>
      </c>
      <c r="S618" s="723">
        <v>4.0411000000000001</v>
      </c>
      <c r="T618" s="28">
        <v>38841</v>
      </c>
      <c r="U618" s="723">
        <v>4.2286999999999999</v>
      </c>
      <c r="V618" s="41">
        <v>38841</v>
      </c>
      <c r="W618" s="723">
        <v>3.819</v>
      </c>
      <c r="X618" s="28">
        <v>38841</v>
      </c>
      <c r="Y618" s="723">
        <v>4.03</v>
      </c>
      <c r="Z618" s="28">
        <v>38841</v>
      </c>
      <c r="AA618" s="723">
        <v>4.2460000000000004</v>
      </c>
      <c r="AB618" s="28">
        <v>38841</v>
      </c>
      <c r="AC618" s="723">
        <v>4.3890000000000002</v>
      </c>
      <c r="AD618" s="28">
        <v>38841</v>
      </c>
      <c r="AE618" s="358">
        <v>4.6340000000000003</v>
      </c>
    </row>
    <row r="619" spans="1:31">
      <c r="A619" s="28">
        <v>38842</v>
      </c>
      <c r="B619" s="28">
        <v>38842</v>
      </c>
      <c r="C619" s="723">
        <v>3.5655999999999999</v>
      </c>
      <c r="D619" s="28">
        <v>38842</v>
      </c>
      <c r="E619" s="723">
        <v>3.7744999999999997</v>
      </c>
      <c r="F619" s="28">
        <v>38842</v>
      </c>
      <c r="G619" s="723">
        <v>3.9428999999999998</v>
      </c>
      <c r="H619" s="28">
        <v>38842</v>
      </c>
      <c r="I619" s="723">
        <v>4.0109000000000004</v>
      </c>
      <c r="J619" s="28">
        <v>38842</v>
      </c>
      <c r="K619" s="723">
        <v>4.1795999999999998</v>
      </c>
      <c r="L619" s="41">
        <v>38842</v>
      </c>
      <c r="M619" s="723">
        <v>3.5465999999999998</v>
      </c>
      <c r="N619" s="28">
        <v>38842</v>
      </c>
      <c r="O619" s="723">
        <v>3.7650999999999999</v>
      </c>
      <c r="P619" s="28">
        <v>38842</v>
      </c>
      <c r="Q619" s="723">
        <v>3.9718999999999998</v>
      </c>
      <c r="R619" s="28">
        <v>38842</v>
      </c>
      <c r="S619" s="723">
        <v>4.0087999999999999</v>
      </c>
      <c r="T619" s="28">
        <v>38842</v>
      </c>
      <c r="U619" s="723">
        <v>4.2057000000000002</v>
      </c>
      <c r="V619" s="41">
        <v>38842</v>
      </c>
      <c r="W619" s="723">
        <v>3.794</v>
      </c>
      <c r="X619" s="28">
        <v>38842</v>
      </c>
      <c r="Y619" s="723">
        <v>3.9990000000000001</v>
      </c>
      <c r="Z619" s="28">
        <v>38842</v>
      </c>
      <c r="AA619" s="723">
        <v>4.2190000000000003</v>
      </c>
      <c r="AB619" s="28">
        <v>38842</v>
      </c>
      <c r="AC619" s="723">
        <v>4.3609999999999998</v>
      </c>
      <c r="AD619" s="28">
        <v>38842</v>
      </c>
      <c r="AE619" s="358">
        <v>4.6100000000000003</v>
      </c>
    </row>
    <row r="620" spans="1:31">
      <c r="A620" s="28">
        <v>38845</v>
      </c>
      <c r="B620" s="28">
        <v>38845</v>
      </c>
      <c r="C620" s="723">
        <v>3.5929000000000002</v>
      </c>
      <c r="D620" s="28">
        <v>38845</v>
      </c>
      <c r="E620" s="723">
        <v>3.8056000000000001</v>
      </c>
      <c r="F620" s="28">
        <v>38845</v>
      </c>
      <c r="G620" s="723">
        <v>3.9655</v>
      </c>
      <c r="H620" s="28">
        <v>38845</v>
      </c>
      <c r="I620" s="723">
        <v>4.0320999999999998</v>
      </c>
      <c r="J620" s="28">
        <v>38845</v>
      </c>
      <c r="K620" s="723">
        <v>4.1971999999999996</v>
      </c>
      <c r="L620" s="41">
        <v>38845</v>
      </c>
      <c r="M620" s="723">
        <v>3.5735000000000001</v>
      </c>
      <c r="N620" s="28">
        <v>38845</v>
      </c>
      <c r="O620" s="723">
        <v>3.7934999999999999</v>
      </c>
      <c r="P620" s="28">
        <v>38845</v>
      </c>
      <c r="Q620" s="723">
        <v>3.9877000000000002</v>
      </c>
      <c r="R620" s="28">
        <v>38845</v>
      </c>
      <c r="S620" s="723">
        <v>4.0297000000000001</v>
      </c>
      <c r="T620" s="28">
        <v>38845</v>
      </c>
      <c r="U620" s="723">
        <v>4.2205000000000004</v>
      </c>
      <c r="V620" s="41">
        <v>38845</v>
      </c>
      <c r="W620" s="723">
        <v>3.8159999999999998</v>
      </c>
      <c r="X620" s="28">
        <v>38845</v>
      </c>
      <c r="Y620" s="723">
        <v>4.0209999999999999</v>
      </c>
      <c r="Z620" s="28">
        <v>38845</v>
      </c>
      <c r="AA620" s="723">
        <v>4.2300000000000004</v>
      </c>
      <c r="AB620" s="28">
        <v>38845</v>
      </c>
      <c r="AC620" s="723">
        <v>4.3680000000000003</v>
      </c>
      <c r="AD620" s="28">
        <v>38845</v>
      </c>
      <c r="AE620" s="358">
        <v>4.6150000000000002</v>
      </c>
    </row>
    <row r="621" spans="1:31">
      <c r="A621" s="28">
        <v>38846</v>
      </c>
      <c r="B621" s="28">
        <v>38846</v>
      </c>
      <c r="C621" s="723">
        <v>3.5924</v>
      </c>
      <c r="D621" s="28">
        <v>38846</v>
      </c>
      <c r="E621" s="723">
        <v>3.8102999999999998</v>
      </c>
      <c r="F621" s="28">
        <v>38846</v>
      </c>
      <c r="G621" s="723">
        <v>3.9773000000000001</v>
      </c>
      <c r="H621" s="28">
        <v>38846</v>
      </c>
      <c r="I621" s="723">
        <v>4.0452000000000004</v>
      </c>
      <c r="J621" s="28">
        <v>38846</v>
      </c>
      <c r="K621" s="723">
        <v>4.2134</v>
      </c>
      <c r="L621" s="41">
        <v>38846</v>
      </c>
      <c r="M621" s="723">
        <v>3.5760000000000001</v>
      </c>
      <c r="N621" s="28">
        <v>38846</v>
      </c>
      <c r="O621" s="723">
        <v>3.7960000000000003</v>
      </c>
      <c r="P621" s="28">
        <v>38846</v>
      </c>
      <c r="Q621" s="723">
        <v>3.9986999999999999</v>
      </c>
      <c r="R621" s="28">
        <v>38846</v>
      </c>
      <c r="S621" s="723">
        <v>4.0388999999999999</v>
      </c>
      <c r="T621" s="28">
        <v>38846</v>
      </c>
      <c r="U621" s="723">
        <v>4.2297000000000002</v>
      </c>
      <c r="V621" s="41">
        <v>38846</v>
      </c>
      <c r="W621" s="723">
        <v>3.8180000000000001</v>
      </c>
      <c r="X621" s="28">
        <v>38846</v>
      </c>
      <c r="Y621" s="723">
        <v>4.0259999999999998</v>
      </c>
      <c r="Z621" s="28">
        <v>38846</v>
      </c>
      <c r="AA621" s="723">
        <v>4.2439999999999998</v>
      </c>
      <c r="AB621" s="28">
        <v>38846</v>
      </c>
      <c r="AC621" s="723">
        <v>4.3870000000000005</v>
      </c>
      <c r="AD621" s="28">
        <v>38846</v>
      </c>
      <c r="AE621" s="358">
        <v>4.6310000000000002</v>
      </c>
    </row>
    <row r="622" spans="1:31">
      <c r="A622" s="28">
        <v>38847</v>
      </c>
      <c r="B622" s="28">
        <v>38847</v>
      </c>
      <c r="C622" s="723">
        <v>3.5529999999999999</v>
      </c>
      <c r="D622" s="28">
        <v>38847</v>
      </c>
      <c r="E622" s="723">
        <v>3.762</v>
      </c>
      <c r="F622" s="28">
        <v>38847</v>
      </c>
      <c r="G622" s="723">
        <v>3.9420000000000002</v>
      </c>
      <c r="H622" s="28">
        <v>38847</v>
      </c>
      <c r="I622" s="723">
        <v>4.0250000000000004</v>
      </c>
      <c r="J622" s="28">
        <v>38847</v>
      </c>
      <c r="K622" s="723">
        <v>4.173</v>
      </c>
      <c r="L622" s="41">
        <v>38847</v>
      </c>
      <c r="M622" s="723">
        <v>3.5327000000000002</v>
      </c>
      <c r="N622" s="28">
        <v>38847</v>
      </c>
      <c r="O622" s="723">
        <v>3.7456</v>
      </c>
      <c r="P622" s="28">
        <v>38847</v>
      </c>
      <c r="Q622" s="723">
        <v>3.9537</v>
      </c>
      <c r="R622" s="28">
        <v>38847</v>
      </c>
      <c r="S622" s="723">
        <v>3.9992000000000001</v>
      </c>
      <c r="T622" s="28">
        <v>38847</v>
      </c>
      <c r="U622" s="723">
        <v>4.1908000000000003</v>
      </c>
      <c r="V622" s="41">
        <v>38847</v>
      </c>
      <c r="W622" s="723">
        <v>3.7890000000000001</v>
      </c>
      <c r="X622" s="28">
        <v>38847</v>
      </c>
      <c r="Y622" s="723">
        <v>3.988</v>
      </c>
      <c r="Z622" s="28">
        <v>38847</v>
      </c>
      <c r="AA622" s="723">
        <v>4.2110000000000003</v>
      </c>
      <c r="AB622" s="28">
        <v>38847</v>
      </c>
      <c r="AC622" s="723">
        <v>4.3559999999999999</v>
      </c>
      <c r="AD622" s="28">
        <v>38847</v>
      </c>
      <c r="AE622" s="358">
        <v>4.6059999999999999</v>
      </c>
    </row>
    <row r="623" spans="1:31">
      <c r="A623" s="28">
        <v>38848</v>
      </c>
      <c r="B623" s="28">
        <v>38848</v>
      </c>
      <c r="C623" s="723">
        <v>3.6188000000000002</v>
      </c>
      <c r="D623" s="28">
        <v>38848</v>
      </c>
      <c r="E623" s="723">
        <v>3.8363</v>
      </c>
      <c r="F623" s="28">
        <v>38848</v>
      </c>
      <c r="G623" s="723">
        <v>4.0141</v>
      </c>
      <c r="H623" s="28">
        <v>38848</v>
      </c>
      <c r="I623" s="723">
        <v>4.0998999999999999</v>
      </c>
      <c r="J623" s="28">
        <v>38848</v>
      </c>
      <c r="K623" s="723">
        <v>4.2523999999999997</v>
      </c>
      <c r="L623" s="41">
        <v>38848</v>
      </c>
      <c r="M623" s="723">
        <v>3.5944000000000003</v>
      </c>
      <c r="N623" s="28">
        <v>38848</v>
      </c>
      <c r="O623" s="723">
        <v>3.8262999999999998</v>
      </c>
      <c r="P623" s="28">
        <v>38848</v>
      </c>
      <c r="Q623" s="723">
        <v>4.0317999999999996</v>
      </c>
      <c r="R623" s="28">
        <v>38848</v>
      </c>
      <c r="S623" s="723">
        <v>4.0780000000000003</v>
      </c>
      <c r="T623" s="28">
        <v>38848</v>
      </c>
      <c r="U623" s="723">
        <v>4.2686999999999999</v>
      </c>
      <c r="V623" s="41">
        <v>38848</v>
      </c>
      <c r="W623" s="723">
        <v>3.8359999999999999</v>
      </c>
      <c r="X623" s="28">
        <v>38848</v>
      </c>
      <c r="Y623" s="723">
        <v>4.0519999999999996</v>
      </c>
      <c r="Z623" s="28">
        <v>38848</v>
      </c>
      <c r="AA623" s="723">
        <v>4.2750000000000004</v>
      </c>
      <c r="AB623" s="28">
        <v>38848</v>
      </c>
      <c r="AC623" s="723">
        <v>4.4089999999999998</v>
      </c>
      <c r="AD623" s="28">
        <v>38848</v>
      </c>
      <c r="AE623" s="358">
        <v>4.6660000000000004</v>
      </c>
    </row>
    <row r="624" spans="1:31">
      <c r="A624" s="28">
        <v>38849</v>
      </c>
      <c r="B624" s="28">
        <v>38849</v>
      </c>
      <c r="C624" s="723">
        <v>3.6029999999999998</v>
      </c>
      <c r="D624" s="28">
        <v>38849</v>
      </c>
      <c r="E624" s="723">
        <v>3.8239999999999998</v>
      </c>
      <c r="F624" s="28">
        <v>38849</v>
      </c>
      <c r="G624" s="723">
        <v>4.0129999999999999</v>
      </c>
      <c r="H624" s="28">
        <v>38849</v>
      </c>
      <c r="I624" s="723">
        <v>4.0810000000000004</v>
      </c>
      <c r="J624" s="28">
        <v>38849</v>
      </c>
      <c r="K624" s="723">
        <v>4.2649999999999997</v>
      </c>
      <c r="L624" s="41">
        <v>38849</v>
      </c>
      <c r="M624" s="723">
        <v>3.5705999999999998</v>
      </c>
      <c r="N624" s="28">
        <v>38849</v>
      </c>
      <c r="O624" s="723">
        <v>3.8166000000000002</v>
      </c>
      <c r="P624" s="28">
        <v>38849</v>
      </c>
      <c r="Q624" s="723">
        <v>4.0392000000000001</v>
      </c>
      <c r="R624" s="28">
        <v>38849</v>
      </c>
      <c r="S624" s="723">
        <v>4.0891999999999999</v>
      </c>
      <c r="T624" s="28">
        <v>38849</v>
      </c>
      <c r="U624" s="723">
        <v>4.2838000000000003</v>
      </c>
      <c r="V624" s="41">
        <v>38849</v>
      </c>
      <c r="W624" s="723">
        <v>3.823</v>
      </c>
      <c r="X624" s="28">
        <v>38849</v>
      </c>
      <c r="Y624" s="723">
        <v>4.0410000000000004</v>
      </c>
      <c r="Z624" s="28">
        <v>38849</v>
      </c>
      <c r="AA624" s="723">
        <v>4.2809999999999997</v>
      </c>
      <c r="AB624" s="28">
        <v>38849</v>
      </c>
      <c r="AC624" s="723">
        <v>4.42</v>
      </c>
      <c r="AD624" s="28">
        <v>38849</v>
      </c>
      <c r="AE624" s="358">
        <v>4.6829999999999998</v>
      </c>
    </row>
    <row r="625" spans="1:31">
      <c r="A625" s="28">
        <v>38852</v>
      </c>
      <c r="B625" s="28">
        <v>38852</v>
      </c>
      <c r="C625" s="723">
        <v>3.5194999999999999</v>
      </c>
      <c r="D625" s="28">
        <v>38852</v>
      </c>
      <c r="E625" s="723">
        <v>3.7427999999999999</v>
      </c>
      <c r="F625" s="28">
        <v>38852</v>
      </c>
      <c r="G625" s="723">
        <v>3.9573</v>
      </c>
      <c r="H625" s="28">
        <v>38852</v>
      </c>
      <c r="I625" s="723">
        <v>4.0369000000000002</v>
      </c>
      <c r="J625" s="28">
        <v>38852</v>
      </c>
      <c r="K625" s="723">
        <v>4.2222999999999997</v>
      </c>
      <c r="L625" s="41">
        <v>38852</v>
      </c>
      <c r="M625" s="723">
        <v>3.4874999999999998</v>
      </c>
      <c r="N625" s="28">
        <v>38852</v>
      </c>
      <c r="O625" s="723">
        <v>3.7316000000000003</v>
      </c>
      <c r="P625" s="28">
        <v>38852</v>
      </c>
      <c r="Q625" s="723">
        <v>3.9708000000000001</v>
      </c>
      <c r="R625" s="28">
        <v>38852</v>
      </c>
      <c r="S625" s="723">
        <v>4.0266999999999999</v>
      </c>
      <c r="T625" s="28">
        <v>38852</v>
      </c>
      <c r="U625" s="723">
        <v>4.2320000000000002</v>
      </c>
      <c r="V625" s="41">
        <v>38852</v>
      </c>
      <c r="W625" s="723">
        <v>3.75</v>
      </c>
      <c r="X625" s="28">
        <v>38852</v>
      </c>
      <c r="Y625" s="723">
        <v>3.9689999999999999</v>
      </c>
      <c r="Z625" s="28">
        <v>38852</v>
      </c>
      <c r="AA625" s="723">
        <v>4.2169999999999996</v>
      </c>
      <c r="AB625" s="28">
        <v>38852</v>
      </c>
      <c r="AC625" s="723">
        <v>4.3609999999999998</v>
      </c>
      <c r="AD625" s="28">
        <v>38852</v>
      </c>
      <c r="AE625" s="358">
        <v>4.641</v>
      </c>
    </row>
    <row r="626" spans="1:31">
      <c r="A626" s="28">
        <v>38853</v>
      </c>
      <c r="B626" s="28">
        <v>38853</v>
      </c>
      <c r="C626" s="723">
        <v>3.4794</v>
      </c>
      <c r="D626" s="28">
        <v>38853</v>
      </c>
      <c r="E626" s="723">
        <v>3.6947000000000001</v>
      </c>
      <c r="F626" s="28">
        <v>38853</v>
      </c>
      <c r="G626" s="723">
        <v>3.9073000000000002</v>
      </c>
      <c r="H626" s="28">
        <v>38853</v>
      </c>
      <c r="I626" s="723">
        <v>3.9938000000000002</v>
      </c>
      <c r="J626" s="28">
        <v>38853</v>
      </c>
      <c r="K626" s="723">
        <v>4.1757999999999997</v>
      </c>
      <c r="L626" s="41">
        <v>38853</v>
      </c>
      <c r="M626" s="723">
        <v>3.4508000000000001</v>
      </c>
      <c r="N626" s="28">
        <v>38853</v>
      </c>
      <c r="O626" s="723">
        <v>3.6939000000000002</v>
      </c>
      <c r="P626" s="28">
        <v>38853</v>
      </c>
      <c r="Q626" s="723">
        <v>3.9294000000000002</v>
      </c>
      <c r="R626" s="28">
        <v>38853</v>
      </c>
      <c r="S626" s="723">
        <v>3.9853000000000001</v>
      </c>
      <c r="T626" s="28">
        <v>38853</v>
      </c>
      <c r="U626" s="723">
        <v>4.1905000000000001</v>
      </c>
      <c r="V626" s="41">
        <v>38853</v>
      </c>
      <c r="W626" s="723">
        <v>3.7109999999999999</v>
      </c>
      <c r="X626" s="28">
        <v>38853</v>
      </c>
      <c r="Y626" s="723">
        <v>3.931</v>
      </c>
      <c r="Z626" s="28">
        <v>38853</v>
      </c>
      <c r="AA626" s="723">
        <v>4.1790000000000003</v>
      </c>
      <c r="AB626" s="28">
        <v>38853</v>
      </c>
      <c r="AC626" s="723">
        <v>4.3220000000000001</v>
      </c>
      <c r="AD626" s="28">
        <v>38853</v>
      </c>
      <c r="AE626" s="358">
        <v>4.6029999999999998</v>
      </c>
    </row>
    <row r="627" spans="1:31">
      <c r="A627" s="28">
        <v>38854</v>
      </c>
      <c r="B627" s="28">
        <v>38854</v>
      </c>
      <c r="C627" s="723">
        <v>3.53</v>
      </c>
      <c r="D627" s="28">
        <v>38854</v>
      </c>
      <c r="E627" s="723">
        <v>3.7629999999999999</v>
      </c>
      <c r="F627" s="28">
        <v>38854</v>
      </c>
      <c r="G627" s="723">
        <v>3.9870000000000001</v>
      </c>
      <c r="H627" s="28">
        <v>38854</v>
      </c>
      <c r="I627" s="723">
        <v>4.0890000000000004</v>
      </c>
      <c r="J627" s="28">
        <v>38854</v>
      </c>
      <c r="K627" s="723">
        <v>4.2720000000000002</v>
      </c>
      <c r="L627" s="41">
        <v>38854</v>
      </c>
      <c r="M627" s="723">
        <v>3.4971999999999999</v>
      </c>
      <c r="N627" s="28">
        <v>38854</v>
      </c>
      <c r="O627" s="723">
        <v>3.7504</v>
      </c>
      <c r="P627" s="28">
        <v>38854</v>
      </c>
      <c r="Q627" s="723">
        <v>3.9994000000000001</v>
      </c>
      <c r="R627" s="28">
        <v>38854</v>
      </c>
      <c r="S627" s="723">
        <v>4.0598000000000001</v>
      </c>
      <c r="T627" s="28">
        <v>38854</v>
      </c>
      <c r="U627" s="723">
        <v>4.2731000000000003</v>
      </c>
      <c r="V627" s="41">
        <v>38854</v>
      </c>
      <c r="W627" s="723">
        <v>3.7509999999999999</v>
      </c>
      <c r="X627" s="28">
        <v>38854</v>
      </c>
      <c r="Y627" s="723">
        <v>3.9790000000000001</v>
      </c>
      <c r="Z627" s="28">
        <v>38854</v>
      </c>
      <c r="AA627" s="723">
        <v>4.2450000000000001</v>
      </c>
      <c r="AB627" s="28">
        <v>38854</v>
      </c>
      <c r="AC627" s="723">
        <v>4.3970000000000002</v>
      </c>
      <c r="AD627" s="28">
        <v>38854</v>
      </c>
      <c r="AE627" s="358">
        <v>4.6859999999999999</v>
      </c>
    </row>
    <row r="628" spans="1:31">
      <c r="A628" s="28">
        <v>38855</v>
      </c>
      <c r="B628" s="28">
        <v>38855</v>
      </c>
      <c r="C628" s="723">
        <v>3.4912000000000001</v>
      </c>
      <c r="D628" s="28">
        <v>38855</v>
      </c>
      <c r="E628" s="723">
        <v>3.7119</v>
      </c>
      <c r="F628" s="28">
        <v>38855</v>
      </c>
      <c r="G628" s="723">
        <v>3.9314</v>
      </c>
      <c r="H628" s="28">
        <v>38855</v>
      </c>
      <c r="I628" s="723">
        <v>4.0282</v>
      </c>
      <c r="J628" s="28">
        <v>38855</v>
      </c>
      <c r="K628" s="723">
        <v>4.2221000000000002</v>
      </c>
      <c r="L628" s="41">
        <v>38855</v>
      </c>
      <c r="M628" s="723">
        <v>3.4662000000000002</v>
      </c>
      <c r="N628" s="28">
        <v>38855</v>
      </c>
      <c r="O628" s="723">
        <v>3.7118000000000002</v>
      </c>
      <c r="P628" s="28">
        <v>38855</v>
      </c>
      <c r="Q628" s="723">
        <v>3.9534000000000002</v>
      </c>
      <c r="R628" s="28">
        <v>38855</v>
      </c>
      <c r="S628" s="723">
        <v>4.0143000000000004</v>
      </c>
      <c r="T628" s="28">
        <v>38855</v>
      </c>
      <c r="U628" s="723">
        <v>4.2347000000000001</v>
      </c>
      <c r="V628" s="41">
        <v>38855</v>
      </c>
      <c r="W628" s="723">
        <v>3.718</v>
      </c>
      <c r="X628" s="28">
        <v>38855</v>
      </c>
      <c r="Y628" s="723">
        <v>3.9350000000000001</v>
      </c>
      <c r="Z628" s="28">
        <v>38855</v>
      </c>
      <c r="AA628" s="723">
        <v>4.1959999999999997</v>
      </c>
      <c r="AB628" s="28">
        <v>38855</v>
      </c>
      <c r="AC628" s="723">
        <v>4.3469999999999995</v>
      </c>
      <c r="AD628" s="28">
        <v>38855</v>
      </c>
      <c r="AE628" s="358">
        <v>4.6449999999999996</v>
      </c>
    </row>
    <row r="629" spans="1:31">
      <c r="A629" s="28">
        <v>38856</v>
      </c>
      <c r="B629" s="28">
        <v>38856</v>
      </c>
      <c r="C629" s="723">
        <v>3.4769999999999999</v>
      </c>
      <c r="D629" s="28">
        <v>38856</v>
      </c>
      <c r="E629" s="723">
        <v>3.6859999999999999</v>
      </c>
      <c r="F629" s="28">
        <v>38856</v>
      </c>
      <c r="G629" s="723">
        <v>3.899</v>
      </c>
      <c r="H629" s="28">
        <v>38856</v>
      </c>
      <c r="I629" s="723">
        <v>3.9870000000000001</v>
      </c>
      <c r="J629" s="28">
        <v>38856</v>
      </c>
      <c r="K629" s="723">
        <v>4.1740000000000004</v>
      </c>
      <c r="L629" s="41">
        <v>38856</v>
      </c>
      <c r="M629" s="723">
        <v>3.4508999999999999</v>
      </c>
      <c r="N629" s="28">
        <v>38856</v>
      </c>
      <c r="O629" s="723">
        <v>3.6844999999999999</v>
      </c>
      <c r="P629" s="28">
        <v>38856</v>
      </c>
      <c r="Q629" s="723">
        <v>3.9167999999999998</v>
      </c>
      <c r="R629" s="28">
        <v>38856</v>
      </c>
      <c r="S629" s="723">
        <v>3.9782999999999999</v>
      </c>
      <c r="T629" s="28">
        <v>38856</v>
      </c>
      <c r="U629" s="723">
        <v>4.1954000000000002</v>
      </c>
      <c r="V629" s="41">
        <v>38856</v>
      </c>
      <c r="W629" s="723">
        <v>3.7109999999999999</v>
      </c>
      <c r="X629" s="28">
        <v>38856</v>
      </c>
      <c r="Y629" s="723">
        <v>3.9159999999999999</v>
      </c>
      <c r="Z629" s="28">
        <v>38856</v>
      </c>
      <c r="AA629" s="723">
        <v>4.1710000000000003</v>
      </c>
      <c r="AB629" s="28">
        <v>38856</v>
      </c>
      <c r="AC629" s="723">
        <v>4.32</v>
      </c>
      <c r="AD629" s="28">
        <v>38856</v>
      </c>
      <c r="AE629" s="358">
        <v>4.609</v>
      </c>
    </row>
    <row r="630" spans="1:31">
      <c r="A630" s="28">
        <v>38859</v>
      </c>
      <c r="B630" s="28">
        <v>38859</v>
      </c>
      <c r="C630" s="723">
        <v>3.407</v>
      </c>
      <c r="D630" s="28">
        <v>38859</v>
      </c>
      <c r="E630" s="723">
        <v>3.609</v>
      </c>
      <c r="F630" s="28">
        <v>38859</v>
      </c>
      <c r="G630" s="723">
        <v>3.8319999999999999</v>
      </c>
      <c r="H630" s="28">
        <v>38859</v>
      </c>
      <c r="I630" s="723">
        <v>3.9370000000000003</v>
      </c>
      <c r="J630" s="28">
        <v>38859</v>
      </c>
      <c r="K630" s="723">
        <v>4.1079999999999997</v>
      </c>
      <c r="L630" s="41">
        <v>38859</v>
      </c>
      <c r="M630" s="723">
        <v>3.3883999999999999</v>
      </c>
      <c r="N630" s="28">
        <v>38859</v>
      </c>
      <c r="O630" s="723">
        <v>3.6101999999999999</v>
      </c>
      <c r="P630" s="28">
        <v>38859</v>
      </c>
      <c r="Q630" s="723">
        <v>3.8452999999999999</v>
      </c>
      <c r="R630" s="28">
        <v>38859</v>
      </c>
      <c r="S630" s="723">
        <v>3.9074</v>
      </c>
      <c r="T630" s="28">
        <v>38859</v>
      </c>
      <c r="U630" s="723">
        <v>4.1196999999999999</v>
      </c>
      <c r="V630" s="41">
        <v>38859</v>
      </c>
      <c r="W630" s="723">
        <v>3.6539999999999999</v>
      </c>
      <c r="X630" s="28">
        <v>38859</v>
      </c>
      <c r="Y630" s="723">
        <v>3.847</v>
      </c>
      <c r="Z630" s="28">
        <v>38859</v>
      </c>
      <c r="AA630" s="723">
        <v>4.1040000000000001</v>
      </c>
      <c r="AB630" s="28">
        <v>38859</v>
      </c>
      <c r="AC630" s="723">
        <v>4.2610000000000001</v>
      </c>
      <c r="AD630" s="28">
        <v>38859</v>
      </c>
      <c r="AE630" s="358">
        <v>4.5549999999999997</v>
      </c>
    </row>
    <row r="631" spans="1:31">
      <c r="A631" s="28">
        <v>38860</v>
      </c>
      <c r="B631" s="28">
        <v>38860</v>
      </c>
      <c r="C631" s="723">
        <v>3.4247999999999998</v>
      </c>
      <c r="D631" s="28">
        <v>38860</v>
      </c>
      <c r="E631" s="723">
        <v>3.6265999999999998</v>
      </c>
      <c r="F631" s="28">
        <v>38860</v>
      </c>
      <c r="G631" s="723">
        <v>3.8450000000000002</v>
      </c>
      <c r="H631" s="28">
        <v>38860</v>
      </c>
      <c r="I631" s="723">
        <v>3.9472</v>
      </c>
      <c r="J631" s="28">
        <v>38860</v>
      </c>
      <c r="K631" s="723">
        <v>4.1158999999999999</v>
      </c>
      <c r="L631" s="41">
        <v>38860</v>
      </c>
      <c r="M631" s="723">
        <v>3.4135</v>
      </c>
      <c r="N631" s="28">
        <v>38860</v>
      </c>
      <c r="O631" s="723">
        <v>3.6316000000000002</v>
      </c>
      <c r="P631" s="28">
        <v>38860</v>
      </c>
      <c r="Q631" s="723">
        <v>3.8616999999999999</v>
      </c>
      <c r="R631" s="28">
        <v>38860</v>
      </c>
      <c r="S631" s="723">
        <v>3.9239999999999999</v>
      </c>
      <c r="T631" s="28">
        <v>38860</v>
      </c>
      <c r="U631" s="723">
        <v>4.1318000000000001</v>
      </c>
      <c r="V631" s="41">
        <v>38860</v>
      </c>
      <c r="W631" s="723">
        <v>3.67</v>
      </c>
      <c r="X631" s="28">
        <v>38860</v>
      </c>
      <c r="Y631" s="723">
        <v>3.8660000000000001</v>
      </c>
      <c r="Z631" s="28">
        <v>38860</v>
      </c>
      <c r="AA631" s="723">
        <v>4.1180000000000003</v>
      </c>
      <c r="AB631" s="28">
        <v>38860</v>
      </c>
      <c r="AC631" s="723">
        <v>4.2729999999999997</v>
      </c>
      <c r="AD631" s="28">
        <v>38860</v>
      </c>
      <c r="AE631" s="358">
        <v>4.5599999999999996</v>
      </c>
    </row>
    <row r="632" spans="1:31">
      <c r="A632" s="28">
        <v>38861</v>
      </c>
      <c r="B632" s="28">
        <v>38861</v>
      </c>
      <c r="C632" s="723">
        <v>3.4092000000000002</v>
      </c>
      <c r="D632" s="28">
        <v>38861</v>
      </c>
      <c r="E632" s="723">
        <v>3.6015000000000001</v>
      </c>
      <c r="F632" s="28">
        <v>38861</v>
      </c>
      <c r="G632" s="723">
        <v>3.8068</v>
      </c>
      <c r="H632" s="28">
        <v>38861</v>
      </c>
      <c r="I632" s="723">
        <v>3.8833000000000002</v>
      </c>
      <c r="J632" s="28">
        <v>38861</v>
      </c>
      <c r="K632" s="723">
        <v>4.0693999999999999</v>
      </c>
      <c r="L632" s="41">
        <v>38861</v>
      </c>
      <c r="M632" s="723">
        <v>3.4001999999999999</v>
      </c>
      <c r="N632" s="28">
        <v>38861</v>
      </c>
      <c r="O632" s="723">
        <v>3.6032000000000002</v>
      </c>
      <c r="P632" s="28">
        <v>38861</v>
      </c>
      <c r="Q632" s="723">
        <v>3.8227000000000002</v>
      </c>
      <c r="R632" s="28">
        <v>38861</v>
      </c>
      <c r="S632" s="723">
        <v>3.883</v>
      </c>
      <c r="T632" s="28">
        <v>38861</v>
      </c>
      <c r="U632" s="723">
        <v>4.0891999999999999</v>
      </c>
      <c r="V632" s="41">
        <v>38861</v>
      </c>
      <c r="W632" s="723">
        <v>3.653</v>
      </c>
      <c r="X632" s="28">
        <v>38861</v>
      </c>
      <c r="Y632" s="723">
        <v>3.839</v>
      </c>
      <c r="Z632" s="28">
        <v>38861</v>
      </c>
      <c r="AA632" s="723">
        <v>4.085</v>
      </c>
      <c r="AB632" s="28">
        <v>38861</v>
      </c>
      <c r="AC632" s="723">
        <v>4.2350000000000003</v>
      </c>
      <c r="AD632" s="28">
        <v>38861</v>
      </c>
      <c r="AE632" s="358">
        <v>4.5209999999999999</v>
      </c>
    </row>
    <row r="633" spans="1:31">
      <c r="A633" s="28">
        <v>38862</v>
      </c>
      <c r="B633" s="28">
        <v>38862</v>
      </c>
      <c r="C633" s="723">
        <v>3.4089999999999998</v>
      </c>
      <c r="D633" s="28">
        <v>38862</v>
      </c>
      <c r="E633" s="723">
        <v>3.5960999999999999</v>
      </c>
      <c r="F633" s="28">
        <v>38862</v>
      </c>
      <c r="G633" s="723">
        <v>3.7951000000000001</v>
      </c>
      <c r="H633" s="28">
        <v>38862</v>
      </c>
      <c r="I633" s="723">
        <v>3.8666</v>
      </c>
      <c r="J633" s="28">
        <v>38862</v>
      </c>
      <c r="K633" s="723">
        <v>4.0574000000000003</v>
      </c>
      <c r="L633" s="41">
        <v>38862</v>
      </c>
      <c r="M633" s="723">
        <v>3.3982000000000001</v>
      </c>
      <c r="N633" s="28">
        <v>38862</v>
      </c>
      <c r="O633" s="723">
        <v>3.5960999999999999</v>
      </c>
      <c r="P633" s="28">
        <v>38862</v>
      </c>
      <c r="Q633" s="723">
        <v>3.8109999999999999</v>
      </c>
      <c r="R633" s="28">
        <v>38862</v>
      </c>
      <c r="S633" s="723">
        <v>3.8788999999999998</v>
      </c>
      <c r="T633" s="28">
        <v>38862</v>
      </c>
      <c r="U633" s="723">
        <v>4.0818000000000003</v>
      </c>
      <c r="V633" s="41">
        <v>38862</v>
      </c>
      <c r="W633" s="723">
        <v>3.653</v>
      </c>
      <c r="X633" s="28">
        <v>38862</v>
      </c>
      <c r="Y633" s="723">
        <v>3.8340000000000001</v>
      </c>
      <c r="Z633" s="28">
        <v>38862</v>
      </c>
      <c r="AA633" s="723">
        <v>4.077</v>
      </c>
      <c r="AB633" s="28">
        <v>38862</v>
      </c>
      <c r="AC633" s="723">
        <v>4.2300000000000004</v>
      </c>
      <c r="AD633" s="28">
        <v>38862</v>
      </c>
      <c r="AE633" s="358">
        <v>4.516</v>
      </c>
    </row>
    <row r="634" spans="1:31">
      <c r="A634" s="28">
        <v>38863</v>
      </c>
      <c r="B634" s="28">
        <v>38863</v>
      </c>
      <c r="C634" s="723">
        <v>3.4163000000000001</v>
      </c>
      <c r="D634" s="28">
        <v>38863</v>
      </c>
      <c r="E634" s="723">
        <v>3.6055000000000001</v>
      </c>
      <c r="F634" s="28">
        <v>38863</v>
      </c>
      <c r="G634" s="723">
        <v>3.8012999999999999</v>
      </c>
      <c r="H634" s="28">
        <v>38863</v>
      </c>
      <c r="I634" s="723">
        <v>3.8784999999999998</v>
      </c>
      <c r="J634" s="28">
        <v>38863</v>
      </c>
      <c r="K634" s="723">
        <v>4.0652999999999997</v>
      </c>
      <c r="L634" s="41">
        <v>38863</v>
      </c>
      <c r="M634" s="723">
        <v>3.4058000000000002</v>
      </c>
      <c r="N634" s="28">
        <v>38863</v>
      </c>
      <c r="O634" s="723">
        <v>3.6067</v>
      </c>
      <c r="P634" s="28">
        <v>38863</v>
      </c>
      <c r="Q634" s="723">
        <v>3.8147000000000002</v>
      </c>
      <c r="R634" s="28">
        <v>38863</v>
      </c>
      <c r="S634" s="723">
        <v>3.8839000000000001</v>
      </c>
      <c r="T634" s="28">
        <v>38863</v>
      </c>
      <c r="U634" s="723">
        <v>4.0861000000000001</v>
      </c>
      <c r="V634" s="41">
        <v>38863</v>
      </c>
      <c r="W634" s="723">
        <v>3.6619999999999999</v>
      </c>
      <c r="X634" s="28">
        <v>38863</v>
      </c>
      <c r="Y634" s="723">
        <v>3.8410000000000002</v>
      </c>
      <c r="Z634" s="28">
        <v>38863</v>
      </c>
      <c r="AA634" s="723">
        <v>4.0789999999999997</v>
      </c>
      <c r="AB634" s="28">
        <v>38863</v>
      </c>
      <c r="AC634" s="723">
        <v>4.2300000000000004</v>
      </c>
      <c r="AD634" s="28">
        <v>38863</v>
      </c>
      <c r="AE634" s="358">
        <v>4.516</v>
      </c>
    </row>
    <row r="635" spans="1:31">
      <c r="A635" s="28">
        <v>38866</v>
      </c>
      <c r="B635" s="28">
        <v>38866</v>
      </c>
      <c r="C635" s="723">
        <v>3.4331999999999998</v>
      </c>
      <c r="D635" s="28">
        <v>38866</v>
      </c>
      <c r="E635" s="723">
        <v>3.6269</v>
      </c>
      <c r="F635" s="28">
        <v>38866</v>
      </c>
      <c r="G635" s="723">
        <v>3.8087</v>
      </c>
      <c r="H635" s="28">
        <v>38866</v>
      </c>
      <c r="I635" s="723">
        <v>3.8967999999999998</v>
      </c>
      <c r="J635" s="28">
        <v>38866</v>
      </c>
      <c r="K635" s="723">
        <v>4.0902000000000003</v>
      </c>
      <c r="L635" s="41">
        <v>38866</v>
      </c>
      <c r="M635" s="723">
        <v>3.4159000000000002</v>
      </c>
      <c r="N635" s="28">
        <v>38866</v>
      </c>
      <c r="O635" s="723">
        <v>3.6158000000000001</v>
      </c>
      <c r="P635" s="28">
        <v>38866</v>
      </c>
      <c r="Q635" s="723">
        <v>3.8212000000000002</v>
      </c>
      <c r="R635" s="28">
        <v>38866</v>
      </c>
      <c r="S635" s="723">
        <v>3.8908</v>
      </c>
      <c r="T635" s="28">
        <v>38866</v>
      </c>
      <c r="U635" s="723">
        <v>4.0911999999999997</v>
      </c>
      <c r="V635" s="41">
        <v>38866</v>
      </c>
      <c r="W635" s="723">
        <v>3.6794000000000002</v>
      </c>
      <c r="X635" s="28">
        <v>38866</v>
      </c>
      <c r="Y635" s="723">
        <v>3.8531</v>
      </c>
      <c r="Z635" s="28">
        <v>38866</v>
      </c>
      <c r="AA635" s="723">
        <v>4.0887000000000002</v>
      </c>
      <c r="AB635" s="28">
        <v>38866</v>
      </c>
      <c r="AC635" s="723">
        <v>4.2384000000000004</v>
      </c>
      <c r="AD635" s="28">
        <v>38866</v>
      </c>
      <c r="AE635" s="358">
        <v>4.5190000000000001</v>
      </c>
    </row>
    <row r="636" spans="1:31">
      <c r="A636" s="28">
        <v>38867</v>
      </c>
      <c r="B636" s="28">
        <v>38867</v>
      </c>
      <c r="C636" s="723">
        <v>3.4746000000000001</v>
      </c>
      <c r="D636" s="28">
        <v>38867</v>
      </c>
      <c r="E636" s="723">
        <v>3.6760999999999999</v>
      </c>
      <c r="F636" s="28">
        <v>38867</v>
      </c>
      <c r="G636" s="723">
        <v>3.8561999999999999</v>
      </c>
      <c r="H636" s="28">
        <v>38867</v>
      </c>
      <c r="I636" s="723">
        <v>3.9428999999999998</v>
      </c>
      <c r="J636" s="28">
        <v>38867</v>
      </c>
      <c r="K636" s="723">
        <v>4.1289999999999996</v>
      </c>
      <c r="L636" s="41">
        <v>38867</v>
      </c>
      <c r="M636" s="723">
        <v>3.4638</v>
      </c>
      <c r="N636" s="28">
        <v>38867</v>
      </c>
      <c r="O636" s="723">
        <v>3.6652</v>
      </c>
      <c r="P636" s="28">
        <v>38867</v>
      </c>
      <c r="Q636" s="723">
        <v>3.8689</v>
      </c>
      <c r="R636" s="28">
        <v>38867</v>
      </c>
      <c r="S636" s="723">
        <v>3.9386999999999999</v>
      </c>
      <c r="T636" s="28">
        <v>38867</v>
      </c>
      <c r="U636" s="723">
        <v>4.1383999999999999</v>
      </c>
      <c r="V636" s="41">
        <v>38867</v>
      </c>
      <c r="W636" s="723">
        <v>3.714</v>
      </c>
      <c r="X636" s="28">
        <v>38867</v>
      </c>
      <c r="Y636" s="723">
        <v>3.8970000000000002</v>
      </c>
      <c r="Z636" s="28">
        <v>38867</v>
      </c>
      <c r="AA636" s="723">
        <v>4.1269999999999998</v>
      </c>
      <c r="AB636" s="28">
        <v>38867</v>
      </c>
      <c r="AC636" s="723">
        <v>4.2750000000000004</v>
      </c>
      <c r="AD636" s="28">
        <v>38867</v>
      </c>
      <c r="AE636" s="358">
        <v>4.5609999999999999</v>
      </c>
    </row>
    <row r="637" spans="1:31">
      <c r="A637" s="28">
        <v>38868</v>
      </c>
      <c r="B637" s="28">
        <v>38868</v>
      </c>
      <c r="C637" s="723">
        <v>3.5228999999999999</v>
      </c>
      <c r="D637" s="28">
        <v>38868</v>
      </c>
      <c r="E637" s="723">
        <v>3.7166000000000001</v>
      </c>
      <c r="F637" s="28">
        <v>38868</v>
      </c>
      <c r="G637" s="723">
        <v>3.8921999999999999</v>
      </c>
      <c r="H637" s="28">
        <v>38868</v>
      </c>
      <c r="I637" s="723">
        <v>3.9990000000000001</v>
      </c>
      <c r="J637" s="28">
        <v>38868</v>
      </c>
      <c r="K637" s="723">
        <v>4.1704999999999997</v>
      </c>
      <c r="L637" s="41">
        <v>38868</v>
      </c>
      <c r="M637" s="723">
        <v>3.5144000000000002</v>
      </c>
      <c r="N637" s="28">
        <v>38868</v>
      </c>
      <c r="O637" s="723">
        <v>3.7153999999999998</v>
      </c>
      <c r="P637" s="28">
        <v>38868</v>
      </c>
      <c r="Q637" s="723">
        <v>3.9142000000000001</v>
      </c>
      <c r="R637" s="28">
        <v>38868</v>
      </c>
      <c r="S637" s="723">
        <v>3.9836</v>
      </c>
      <c r="T637" s="28">
        <v>38868</v>
      </c>
      <c r="U637" s="723">
        <v>4.1802000000000001</v>
      </c>
      <c r="V637" s="41">
        <v>38868</v>
      </c>
      <c r="W637" s="723">
        <v>3.7640000000000002</v>
      </c>
      <c r="X637" s="28">
        <v>38868</v>
      </c>
      <c r="Y637" s="723">
        <v>3.9470000000000001</v>
      </c>
      <c r="Z637" s="28">
        <v>38868</v>
      </c>
      <c r="AA637" s="723">
        <v>4.1660000000000004</v>
      </c>
      <c r="AB637" s="28">
        <v>38868</v>
      </c>
      <c r="AC637" s="723">
        <v>4.3129999999999997</v>
      </c>
      <c r="AD637" s="28">
        <v>38868</v>
      </c>
      <c r="AE637" s="358">
        <v>4.5960000000000001</v>
      </c>
    </row>
    <row r="638" spans="1:31">
      <c r="A638" s="28">
        <v>38869</v>
      </c>
      <c r="B638" s="28">
        <v>38869</v>
      </c>
      <c r="C638" s="723">
        <v>3.5404</v>
      </c>
      <c r="D638" s="28">
        <v>38869</v>
      </c>
      <c r="E638" s="723">
        <v>3.7311000000000001</v>
      </c>
      <c r="F638" s="28">
        <v>38869</v>
      </c>
      <c r="G638" s="723">
        <v>3.9034</v>
      </c>
      <c r="H638" s="28">
        <v>38869</v>
      </c>
      <c r="I638" s="723">
        <v>4.0110000000000001</v>
      </c>
      <c r="J638" s="28">
        <v>38869</v>
      </c>
      <c r="K638" s="723">
        <v>4.1833</v>
      </c>
      <c r="L638" s="41">
        <v>38869</v>
      </c>
      <c r="M638" s="723">
        <v>3.5338000000000003</v>
      </c>
      <c r="N638" s="28">
        <v>38869</v>
      </c>
      <c r="O638" s="723">
        <v>3.7292000000000001</v>
      </c>
      <c r="P638" s="28">
        <v>38869</v>
      </c>
      <c r="Q638" s="723">
        <v>3.9295999999999998</v>
      </c>
      <c r="R638" s="28">
        <v>38869</v>
      </c>
      <c r="S638" s="723">
        <v>3.9965999999999999</v>
      </c>
      <c r="T638" s="28">
        <v>38869</v>
      </c>
      <c r="U638" s="723">
        <v>4.1951999999999998</v>
      </c>
      <c r="V638" s="41">
        <v>38869</v>
      </c>
      <c r="W638" s="723">
        <v>3.7829999999999999</v>
      </c>
      <c r="X638" s="28">
        <v>38869</v>
      </c>
      <c r="Y638" s="723">
        <v>3.968</v>
      </c>
      <c r="Z638" s="28">
        <v>38869</v>
      </c>
      <c r="AA638" s="723">
        <v>4.1859999999999999</v>
      </c>
      <c r="AB638" s="28">
        <v>38869</v>
      </c>
      <c r="AC638" s="723">
        <v>4.3289999999999997</v>
      </c>
      <c r="AD638" s="28">
        <v>38869</v>
      </c>
      <c r="AE638" s="358">
        <v>4.617</v>
      </c>
    </row>
    <row r="639" spans="1:31">
      <c r="A639" s="28">
        <v>38870</v>
      </c>
      <c r="B639" s="28">
        <v>38870</v>
      </c>
      <c r="C639" s="723">
        <v>3.4938000000000002</v>
      </c>
      <c r="D639" s="28">
        <v>38870</v>
      </c>
      <c r="E639" s="723">
        <v>3.6722999999999999</v>
      </c>
      <c r="F639" s="28">
        <v>38870</v>
      </c>
      <c r="G639" s="723">
        <v>3.8433999999999999</v>
      </c>
      <c r="H639" s="28">
        <v>38870</v>
      </c>
      <c r="I639" s="723">
        <v>3.9512</v>
      </c>
      <c r="J639" s="28">
        <v>38870</v>
      </c>
      <c r="K639" s="723">
        <v>4.1193999999999997</v>
      </c>
      <c r="L639" s="41">
        <v>38870</v>
      </c>
      <c r="M639" s="723">
        <v>3.4849999999999999</v>
      </c>
      <c r="N639" s="28">
        <v>38870</v>
      </c>
      <c r="O639" s="723">
        <v>3.6686999999999999</v>
      </c>
      <c r="P639" s="28">
        <v>38870</v>
      </c>
      <c r="Q639" s="723">
        <v>3.8624000000000001</v>
      </c>
      <c r="R639" s="28">
        <v>38870</v>
      </c>
      <c r="S639" s="723">
        <v>3.9295</v>
      </c>
      <c r="T639" s="28">
        <v>38870</v>
      </c>
      <c r="U639" s="723">
        <v>4.1269999999999998</v>
      </c>
      <c r="V639" s="41">
        <v>38870</v>
      </c>
      <c r="W639" s="723">
        <v>3.7490000000000001</v>
      </c>
      <c r="X639" s="28">
        <v>38870</v>
      </c>
      <c r="Y639" s="723">
        <v>3.919</v>
      </c>
      <c r="Z639" s="28">
        <v>38870</v>
      </c>
      <c r="AA639" s="723">
        <v>4.141</v>
      </c>
      <c r="AB639" s="28">
        <v>38870</v>
      </c>
      <c r="AC639" s="723">
        <v>4.2809999999999997</v>
      </c>
      <c r="AD639" s="28">
        <v>38870</v>
      </c>
      <c r="AE639" s="358">
        <v>4.5659999999999998</v>
      </c>
    </row>
    <row r="640" spans="1:31">
      <c r="A640" s="28">
        <v>38873</v>
      </c>
      <c r="B640" s="28">
        <v>38873</v>
      </c>
      <c r="C640" s="723">
        <v>3.5453999999999999</v>
      </c>
      <c r="D640" s="28">
        <v>38873</v>
      </c>
      <c r="E640" s="723">
        <v>3.7260999999999997</v>
      </c>
      <c r="F640" s="28">
        <v>38873</v>
      </c>
      <c r="G640" s="723">
        <v>3.8820000000000001</v>
      </c>
      <c r="H640" s="28">
        <v>38873</v>
      </c>
      <c r="I640" s="723">
        <v>3.9895</v>
      </c>
      <c r="J640" s="28">
        <v>38873</v>
      </c>
      <c r="K640" s="723">
        <v>4.1561000000000003</v>
      </c>
      <c r="L640" s="41">
        <v>38873</v>
      </c>
      <c r="M640" s="723">
        <v>3.5430000000000001</v>
      </c>
      <c r="N640" s="28">
        <v>38873</v>
      </c>
      <c r="O640" s="723">
        <v>3.7271000000000001</v>
      </c>
      <c r="P640" s="28">
        <v>38873</v>
      </c>
      <c r="Q640" s="723">
        <v>3.9098999999999999</v>
      </c>
      <c r="R640" s="28">
        <v>38873</v>
      </c>
      <c r="S640" s="723">
        <v>3.9727000000000001</v>
      </c>
      <c r="T640" s="28">
        <v>38873</v>
      </c>
      <c r="U640" s="723">
        <v>4.1677999999999997</v>
      </c>
      <c r="V640" s="41">
        <v>38873</v>
      </c>
      <c r="W640" s="723">
        <v>3.8045</v>
      </c>
      <c r="X640" s="28">
        <v>38873</v>
      </c>
      <c r="Y640" s="723">
        <v>3.9755000000000003</v>
      </c>
      <c r="Z640" s="28">
        <v>38873</v>
      </c>
      <c r="AA640" s="723">
        <v>4.1886000000000001</v>
      </c>
      <c r="AB640" s="28">
        <v>38873</v>
      </c>
      <c r="AC640" s="723">
        <v>4.3245000000000005</v>
      </c>
      <c r="AD640" s="28">
        <v>38873</v>
      </c>
      <c r="AE640" s="358">
        <v>4.6004000000000005</v>
      </c>
    </row>
    <row r="641" spans="1:31">
      <c r="A641" s="28">
        <v>38874</v>
      </c>
      <c r="B641" s="28">
        <v>38874</v>
      </c>
      <c r="C641" s="723">
        <v>3.5688</v>
      </c>
      <c r="D641" s="28">
        <v>38874</v>
      </c>
      <c r="E641" s="723">
        <v>3.7639</v>
      </c>
      <c r="F641" s="28">
        <v>38874</v>
      </c>
      <c r="G641" s="723">
        <v>3.9177999999999997</v>
      </c>
      <c r="H641" s="28">
        <v>38874</v>
      </c>
      <c r="I641" s="723">
        <v>4.0125999999999999</v>
      </c>
      <c r="J641" s="28">
        <v>38874</v>
      </c>
      <c r="K641" s="723">
        <v>4.1768999999999998</v>
      </c>
      <c r="L641" s="41">
        <v>38874</v>
      </c>
      <c r="M641" s="723">
        <v>3.5628000000000002</v>
      </c>
      <c r="N641" s="28">
        <v>38874</v>
      </c>
      <c r="O641" s="723">
        <v>3.7537000000000003</v>
      </c>
      <c r="P641" s="28">
        <v>38874</v>
      </c>
      <c r="Q641" s="723">
        <v>3.9323999999999999</v>
      </c>
      <c r="R641" s="28">
        <v>38874</v>
      </c>
      <c r="S641" s="723">
        <v>3.9893999999999998</v>
      </c>
      <c r="T641" s="28">
        <v>38874</v>
      </c>
      <c r="U641" s="723">
        <v>4.2073999999999998</v>
      </c>
      <c r="V641" s="41">
        <v>38874</v>
      </c>
      <c r="W641" s="723">
        <v>3.823</v>
      </c>
      <c r="X641" s="28">
        <v>38874</v>
      </c>
      <c r="Y641" s="723">
        <v>4.0010000000000003</v>
      </c>
      <c r="Z641" s="28">
        <v>38874</v>
      </c>
      <c r="AA641" s="723">
        <v>4.2119999999999997</v>
      </c>
      <c r="AB641" s="28">
        <v>38874</v>
      </c>
      <c r="AC641" s="723">
        <v>4.3479999999999999</v>
      </c>
      <c r="AD641" s="28">
        <v>38874</v>
      </c>
      <c r="AE641" s="358">
        <v>4.62</v>
      </c>
    </row>
    <row r="642" spans="1:31">
      <c r="A642" s="28">
        <v>38875</v>
      </c>
      <c r="B642" s="28">
        <v>38875</v>
      </c>
      <c r="C642" s="723">
        <v>3.5762</v>
      </c>
      <c r="D642" s="28">
        <v>38875</v>
      </c>
      <c r="E642" s="723">
        <v>3.7730999999999999</v>
      </c>
      <c r="F642" s="28">
        <v>38875</v>
      </c>
      <c r="G642" s="723">
        <v>3.9375999999999998</v>
      </c>
      <c r="H642" s="28">
        <v>38875</v>
      </c>
      <c r="I642" s="723">
        <v>4.0331999999999999</v>
      </c>
      <c r="J642" s="28">
        <v>38875</v>
      </c>
      <c r="K642" s="723">
        <v>4.1897000000000002</v>
      </c>
      <c r="L642" s="41">
        <v>38875</v>
      </c>
      <c r="M642" s="723">
        <v>3.5785</v>
      </c>
      <c r="N642" s="28">
        <v>38875</v>
      </c>
      <c r="O642" s="723">
        <v>3.7669000000000001</v>
      </c>
      <c r="P642" s="28">
        <v>38875</v>
      </c>
      <c r="Q642" s="723">
        <v>3.9449000000000001</v>
      </c>
      <c r="R642" s="28">
        <v>38875</v>
      </c>
      <c r="S642" s="723">
        <v>4.0057999999999998</v>
      </c>
      <c r="T642" s="28">
        <v>38875</v>
      </c>
      <c r="U642" s="723">
        <v>4.2164000000000001</v>
      </c>
      <c r="V642" s="41">
        <v>38875</v>
      </c>
      <c r="W642" s="723">
        <v>3.8250000000000002</v>
      </c>
      <c r="X642" s="28">
        <v>38875</v>
      </c>
      <c r="Y642" s="723">
        <v>4.0060000000000002</v>
      </c>
      <c r="Z642" s="28">
        <v>38875</v>
      </c>
      <c r="AA642" s="723">
        <v>4.2210000000000001</v>
      </c>
      <c r="AB642" s="28">
        <v>38875</v>
      </c>
      <c r="AC642" s="723">
        <v>4.3570000000000002</v>
      </c>
      <c r="AD642" s="28">
        <v>38875</v>
      </c>
      <c r="AE642" s="358">
        <v>4.6280000000000001</v>
      </c>
    </row>
    <row r="643" spans="1:31">
      <c r="A643" s="28">
        <v>38876</v>
      </c>
      <c r="B643" s="28">
        <v>38876</v>
      </c>
      <c r="C643" s="723">
        <v>3.4821</v>
      </c>
      <c r="D643" s="28">
        <v>38876</v>
      </c>
      <c r="E643" s="723">
        <v>3.6793</v>
      </c>
      <c r="F643" s="28">
        <v>38876</v>
      </c>
      <c r="G643" s="723">
        <v>3.8506999999999998</v>
      </c>
      <c r="H643" s="28">
        <v>38876</v>
      </c>
      <c r="I643" s="723">
        <v>3.9512</v>
      </c>
      <c r="J643" s="28">
        <v>38876</v>
      </c>
      <c r="K643" s="723">
        <v>4.1097000000000001</v>
      </c>
      <c r="L643" s="41">
        <v>38876</v>
      </c>
      <c r="M643" s="723">
        <v>3.4826999999999999</v>
      </c>
      <c r="N643" s="28">
        <v>38876</v>
      </c>
      <c r="O643" s="723">
        <v>3.6678999999999999</v>
      </c>
      <c r="P643" s="28">
        <v>38876</v>
      </c>
      <c r="Q643" s="723">
        <v>3.8538000000000001</v>
      </c>
      <c r="R643" s="28">
        <v>38876</v>
      </c>
      <c r="S643" s="723">
        <v>3.9191000000000003</v>
      </c>
      <c r="T643" s="28">
        <v>38876</v>
      </c>
      <c r="U643" s="723">
        <v>4.1383999999999999</v>
      </c>
      <c r="V643" s="41">
        <v>38876</v>
      </c>
      <c r="W643" s="723">
        <v>3.7509999999999999</v>
      </c>
      <c r="X643" s="28">
        <v>38876</v>
      </c>
      <c r="Y643" s="723">
        <v>3.9279999999999999</v>
      </c>
      <c r="Z643" s="28">
        <v>38876</v>
      </c>
      <c r="AA643" s="723">
        <v>4.1520000000000001</v>
      </c>
      <c r="AB643" s="28">
        <v>38876</v>
      </c>
      <c r="AC643" s="723">
        <v>4.2850000000000001</v>
      </c>
      <c r="AD643" s="28">
        <v>38876</v>
      </c>
      <c r="AE643" s="358">
        <v>4.5590000000000002</v>
      </c>
    </row>
    <row r="644" spans="1:31">
      <c r="A644" s="28">
        <v>38877</v>
      </c>
      <c r="B644" s="28">
        <v>38877</v>
      </c>
      <c r="C644" s="723">
        <v>3.4786000000000001</v>
      </c>
      <c r="D644" s="28">
        <v>38877</v>
      </c>
      <c r="E644" s="723">
        <v>3.6859000000000002</v>
      </c>
      <c r="F644" s="28">
        <v>38877</v>
      </c>
      <c r="G644" s="723">
        <v>3.8585000000000003</v>
      </c>
      <c r="H644" s="28">
        <v>38877</v>
      </c>
      <c r="I644" s="723">
        <v>3.9603000000000002</v>
      </c>
      <c r="J644" s="28">
        <v>38877</v>
      </c>
      <c r="K644" s="723">
        <v>4.1230000000000002</v>
      </c>
      <c r="L644" s="41">
        <v>38877</v>
      </c>
      <c r="M644" s="723">
        <v>3.4788000000000001</v>
      </c>
      <c r="N644" s="28">
        <v>38877</v>
      </c>
      <c r="O644" s="723">
        <v>3.6764999999999999</v>
      </c>
      <c r="P644" s="28">
        <v>38877</v>
      </c>
      <c r="Q644" s="723">
        <v>3.8649</v>
      </c>
      <c r="R644" s="28">
        <v>38877</v>
      </c>
      <c r="S644" s="723">
        <v>3.9298000000000002</v>
      </c>
      <c r="T644" s="28">
        <v>38877</v>
      </c>
      <c r="U644" s="723">
        <v>4.1501000000000001</v>
      </c>
      <c r="V644" s="41">
        <v>38877</v>
      </c>
      <c r="W644" s="723">
        <v>3.7359999999999998</v>
      </c>
      <c r="X644" s="28">
        <v>38877</v>
      </c>
      <c r="Y644" s="723">
        <v>3.927</v>
      </c>
      <c r="Z644" s="28">
        <v>38877</v>
      </c>
      <c r="AA644" s="723">
        <v>4.1449999999999996</v>
      </c>
      <c r="AB644" s="28">
        <v>38877</v>
      </c>
      <c r="AC644" s="723">
        <v>4.2830000000000004</v>
      </c>
      <c r="AD644" s="28">
        <v>38877</v>
      </c>
      <c r="AE644" s="358">
        <v>4.5609999999999999</v>
      </c>
    </row>
    <row r="645" spans="1:31">
      <c r="A645" s="28">
        <v>38880</v>
      </c>
      <c r="B645" s="28">
        <v>38880</v>
      </c>
      <c r="C645" s="723">
        <v>3.4546999999999999</v>
      </c>
      <c r="D645" s="28">
        <v>38880</v>
      </c>
      <c r="E645" s="723">
        <v>3.6598999999999999</v>
      </c>
      <c r="F645" s="28">
        <v>38880</v>
      </c>
      <c r="G645" s="723">
        <v>3.8369</v>
      </c>
      <c r="H645" s="28">
        <v>38880</v>
      </c>
      <c r="I645" s="723">
        <v>3.9411</v>
      </c>
      <c r="J645" s="28">
        <v>38880</v>
      </c>
      <c r="K645" s="723">
        <v>4.1048</v>
      </c>
      <c r="L645" s="41">
        <v>38880</v>
      </c>
      <c r="M645" s="723">
        <v>3.4561000000000002</v>
      </c>
      <c r="N645" s="28">
        <v>38880</v>
      </c>
      <c r="O645" s="723">
        <v>3.6526999999999998</v>
      </c>
      <c r="P645" s="28">
        <v>38880</v>
      </c>
      <c r="Q645" s="723">
        <v>3.8441000000000001</v>
      </c>
      <c r="R645" s="28">
        <v>38880</v>
      </c>
      <c r="S645" s="723">
        <v>3.9102999999999999</v>
      </c>
      <c r="T645" s="28">
        <v>38880</v>
      </c>
      <c r="U645" s="723">
        <v>4.1307</v>
      </c>
      <c r="V645" s="41">
        <v>38880</v>
      </c>
      <c r="W645" s="723">
        <v>3.7080000000000002</v>
      </c>
      <c r="X645" s="28">
        <v>38880</v>
      </c>
      <c r="Y645" s="723">
        <v>3.899</v>
      </c>
      <c r="Z645" s="28">
        <v>38880</v>
      </c>
      <c r="AA645" s="723">
        <v>4.1269999999999998</v>
      </c>
      <c r="AB645" s="28">
        <v>38880</v>
      </c>
      <c r="AC645" s="723">
        <v>4.2640000000000002</v>
      </c>
      <c r="AD645" s="28">
        <v>38880</v>
      </c>
      <c r="AE645" s="358">
        <v>4.54</v>
      </c>
    </row>
    <row r="646" spans="1:31">
      <c r="A646" s="28">
        <v>38881</v>
      </c>
      <c r="B646" s="28">
        <v>38881</v>
      </c>
      <c r="C646" s="723">
        <v>3.4285000000000001</v>
      </c>
      <c r="D646" s="28">
        <v>38881</v>
      </c>
      <c r="E646" s="723">
        <v>3.6160000000000001</v>
      </c>
      <c r="F646" s="28">
        <v>38881</v>
      </c>
      <c r="G646" s="723">
        <v>3.7909000000000002</v>
      </c>
      <c r="H646" s="28">
        <v>38881</v>
      </c>
      <c r="I646" s="723">
        <v>3.8906999999999998</v>
      </c>
      <c r="J646" s="28">
        <v>38881</v>
      </c>
      <c r="K646" s="723">
        <v>4.0571999999999999</v>
      </c>
      <c r="L646" s="41">
        <v>38881</v>
      </c>
      <c r="M646" s="723">
        <v>3.4295999999999998</v>
      </c>
      <c r="N646" s="28">
        <v>38881</v>
      </c>
      <c r="O646" s="723">
        <v>3.6139000000000001</v>
      </c>
      <c r="P646" s="28">
        <v>38881</v>
      </c>
      <c r="Q646" s="723">
        <v>3.7989000000000002</v>
      </c>
      <c r="R646" s="28">
        <v>38881</v>
      </c>
      <c r="S646" s="723">
        <v>3.8635000000000002</v>
      </c>
      <c r="T646" s="28">
        <v>38881</v>
      </c>
      <c r="U646" s="723">
        <v>4.0849000000000002</v>
      </c>
      <c r="V646" s="41">
        <v>38881</v>
      </c>
      <c r="W646" s="723">
        <v>3.6829999999999998</v>
      </c>
      <c r="X646" s="28">
        <v>38881</v>
      </c>
      <c r="Y646" s="723">
        <v>3.8639999999999999</v>
      </c>
      <c r="Z646" s="28">
        <v>38881</v>
      </c>
      <c r="AA646" s="723">
        <v>4.0830000000000002</v>
      </c>
      <c r="AB646" s="28">
        <v>38881</v>
      </c>
      <c r="AC646" s="723">
        <v>4.2190000000000003</v>
      </c>
      <c r="AD646" s="28">
        <v>38881</v>
      </c>
      <c r="AE646" s="358">
        <v>4.492</v>
      </c>
    </row>
    <row r="647" spans="1:31">
      <c r="A647" s="28">
        <v>38882</v>
      </c>
      <c r="B647" s="28">
        <v>38882</v>
      </c>
      <c r="C647" s="723">
        <v>3.4820000000000002</v>
      </c>
      <c r="D647" s="28">
        <v>38882</v>
      </c>
      <c r="E647" s="723">
        <v>3.6560000000000001</v>
      </c>
      <c r="F647" s="28">
        <v>38882</v>
      </c>
      <c r="G647" s="723">
        <v>3.819</v>
      </c>
      <c r="H647" s="28">
        <v>38882</v>
      </c>
      <c r="I647" s="723">
        <v>3.9</v>
      </c>
      <c r="J647" s="28">
        <v>38882</v>
      </c>
      <c r="K647" s="723">
        <v>4.0860000000000003</v>
      </c>
      <c r="L647" s="41">
        <v>38882</v>
      </c>
      <c r="M647" s="723">
        <v>3.4731000000000001</v>
      </c>
      <c r="N647" s="28">
        <v>38882</v>
      </c>
      <c r="O647" s="723">
        <v>3.6574</v>
      </c>
      <c r="P647" s="28">
        <v>38882</v>
      </c>
      <c r="Q647" s="723">
        <v>3.8338999999999999</v>
      </c>
      <c r="R647" s="28">
        <v>38882</v>
      </c>
      <c r="S647" s="723">
        <v>3.8951000000000002</v>
      </c>
      <c r="T647" s="28">
        <v>38882</v>
      </c>
      <c r="U647" s="723">
        <v>4.1149000000000004</v>
      </c>
      <c r="V647" s="41">
        <v>38882</v>
      </c>
      <c r="W647" s="723">
        <v>3.726</v>
      </c>
      <c r="X647" s="28">
        <v>38882</v>
      </c>
      <c r="Y647" s="723">
        <v>3.9060000000000001</v>
      </c>
      <c r="Z647" s="28">
        <v>38882</v>
      </c>
      <c r="AA647" s="723">
        <v>4.1189999999999998</v>
      </c>
      <c r="AB647" s="28">
        <v>38882</v>
      </c>
      <c r="AC647" s="723">
        <v>4.2519999999999998</v>
      </c>
      <c r="AD647" s="28">
        <v>38882</v>
      </c>
      <c r="AE647" s="358">
        <v>4.5170000000000003</v>
      </c>
    </row>
    <row r="648" spans="1:31">
      <c r="A648" s="28">
        <v>38883</v>
      </c>
      <c r="B648" s="28">
        <v>38883</v>
      </c>
      <c r="C648" s="723">
        <v>3.5258000000000003</v>
      </c>
      <c r="D648" s="28">
        <v>38883</v>
      </c>
      <c r="E648" s="723">
        <v>3.7168999999999999</v>
      </c>
      <c r="F648" s="28">
        <v>38883</v>
      </c>
      <c r="G648" s="723">
        <v>3.8727</v>
      </c>
      <c r="H648" s="28">
        <v>38883</v>
      </c>
      <c r="I648" s="723">
        <v>3.9590999999999998</v>
      </c>
      <c r="J648" s="28">
        <v>38883</v>
      </c>
      <c r="K648" s="723">
        <v>4.1417999999999999</v>
      </c>
      <c r="L648" s="41">
        <v>38883</v>
      </c>
      <c r="M648" s="723">
        <v>3.5192000000000001</v>
      </c>
      <c r="N648" s="28">
        <v>38883</v>
      </c>
      <c r="O648" s="723">
        <v>3.7111000000000001</v>
      </c>
      <c r="P648" s="28">
        <v>38883</v>
      </c>
      <c r="Q648" s="723">
        <v>3.8860000000000001</v>
      </c>
      <c r="R648" s="28">
        <v>38883</v>
      </c>
      <c r="S648" s="723">
        <v>3.9466000000000001</v>
      </c>
      <c r="T648" s="28">
        <v>38883</v>
      </c>
      <c r="U648" s="723">
        <v>4.1628999999999996</v>
      </c>
      <c r="V648" s="41">
        <v>38883</v>
      </c>
      <c r="W648" s="723">
        <v>3.76</v>
      </c>
      <c r="X648" s="28">
        <v>38883</v>
      </c>
      <c r="Y648" s="723">
        <v>3.9580000000000002</v>
      </c>
      <c r="Z648" s="28">
        <v>38883</v>
      </c>
      <c r="AA648" s="723">
        <v>4.1660000000000004</v>
      </c>
      <c r="AB648" s="28">
        <v>38883</v>
      </c>
      <c r="AC648" s="723">
        <v>4.3010000000000002</v>
      </c>
      <c r="AD648" s="28">
        <v>38883</v>
      </c>
      <c r="AE648" s="358">
        <v>4.5609999999999999</v>
      </c>
    </row>
    <row r="649" spans="1:31">
      <c r="A649" s="28">
        <v>38884</v>
      </c>
      <c r="B649" s="28">
        <v>38884</v>
      </c>
      <c r="C649" s="723">
        <v>3.5171000000000001</v>
      </c>
      <c r="D649" s="28">
        <v>38884</v>
      </c>
      <c r="E649" s="723">
        <v>3.7082999999999999</v>
      </c>
      <c r="F649" s="28">
        <v>38884</v>
      </c>
      <c r="G649" s="723">
        <v>3.8609</v>
      </c>
      <c r="H649" s="28">
        <v>38884</v>
      </c>
      <c r="I649" s="723">
        <v>3.9451999999999998</v>
      </c>
      <c r="J649" s="28">
        <v>38884</v>
      </c>
      <c r="K649" s="723">
        <v>4.1306000000000003</v>
      </c>
      <c r="L649" s="41">
        <v>38884</v>
      </c>
      <c r="M649" s="723">
        <v>3.5110999999999999</v>
      </c>
      <c r="N649" s="28">
        <v>38884</v>
      </c>
      <c r="O649" s="723">
        <v>3.7010000000000001</v>
      </c>
      <c r="P649" s="28">
        <v>38884</v>
      </c>
      <c r="Q649" s="723">
        <v>3.8750999999999998</v>
      </c>
      <c r="R649" s="28">
        <v>38884</v>
      </c>
      <c r="S649" s="723">
        <v>3.9310999999999998</v>
      </c>
      <c r="T649" s="28">
        <v>38884</v>
      </c>
      <c r="U649" s="723">
        <v>4.1501000000000001</v>
      </c>
      <c r="V649" s="41">
        <v>38884</v>
      </c>
      <c r="W649" s="723">
        <v>3.76</v>
      </c>
      <c r="X649" s="28">
        <v>38884</v>
      </c>
      <c r="Y649" s="723">
        <v>3.95</v>
      </c>
      <c r="Z649" s="28">
        <v>38884</v>
      </c>
      <c r="AA649" s="723">
        <v>4.1639999999999997</v>
      </c>
      <c r="AB649" s="28">
        <v>38884</v>
      </c>
      <c r="AC649" s="723">
        <v>4.3</v>
      </c>
      <c r="AD649" s="28">
        <v>38884</v>
      </c>
      <c r="AE649" s="358">
        <v>4.5570000000000004</v>
      </c>
    </row>
    <row r="650" spans="1:31">
      <c r="A650" s="28">
        <v>38887</v>
      </c>
      <c r="B650" s="28">
        <v>38887</v>
      </c>
      <c r="C650" s="723">
        <v>3.5558000000000001</v>
      </c>
      <c r="D650" s="28">
        <v>38887</v>
      </c>
      <c r="E650" s="723">
        <v>3.7476000000000003</v>
      </c>
      <c r="F650" s="28">
        <v>38887</v>
      </c>
      <c r="G650" s="723">
        <v>3.8893</v>
      </c>
      <c r="H650" s="28">
        <v>38887</v>
      </c>
      <c r="I650" s="723">
        <v>3.9714999999999998</v>
      </c>
      <c r="J650" s="28">
        <v>38887</v>
      </c>
      <c r="K650" s="723">
        <v>4.1525999999999996</v>
      </c>
      <c r="L650" s="41">
        <v>38887</v>
      </c>
      <c r="M650" s="723">
        <v>3.5621</v>
      </c>
      <c r="N650" s="28">
        <v>38887</v>
      </c>
      <c r="O650" s="723">
        <v>3.7528999999999999</v>
      </c>
      <c r="P650" s="28">
        <v>38887</v>
      </c>
      <c r="Q650" s="723">
        <v>3.9167000000000001</v>
      </c>
      <c r="R650" s="28">
        <v>38887</v>
      </c>
      <c r="S650" s="723">
        <v>3.9710000000000001</v>
      </c>
      <c r="T650" s="28">
        <v>38887</v>
      </c>
      <c r="U650" s="723">
        <v>4.1790000000000003</v>
      </c>
      <c r="V650" s="41">
        <v>38887</v>
      </c>
      <c r="W650" s="723">
        <v>3.8079999999999998</v>
      </c>
      <c r="X650" s="28">
        <v>38887</v>
      </c>
      <c r="Y650" s="723">
        <v>3.9990000000000001</v>
      </c>
      <c r="Z650" s="28">
        <v>38887</v>
      </c>
      <c r="AA650" s="723">
        <v>4.2</v>
      </c>
      <c r="AB650" s="28">
        <v>38887</v>
      </c>
      <c r="AC650" s="723">
        <v>4.327</v>
      </c>
      <c r="AD650" s="28">
        <v>38887</v>
      </c>
      <c r="AE650" s="358">
        <v>4.5780000000000003</v>
      </c>
    </row>
    <row r="651" spans="1:31">
      <c r="A651" s="28">
        <v>38888</v>
      </c>
      <c r="B651" s="28">
        <v>38888</v>
      </c>
      <c r="C651" s="723">
        <v>3.5817000000000001</v>
      </c>
      <c r="D651" s="28">
        <v>38888</v>
      </c>
      <c r="E651" s="723">
        <v>3.7725</v>
      </c>
      <c r="F651" s="28">
        <v>38888</v>
      </c>
      <c r="G651" s="723">
        <v>3.911</v>
      </c>
      <c r="H651" s="28">
        <v>38888</v>
      </c>
      <c r="I651" s="723">
        <v>4.0095999999999998</v>
      </c>
      <c r="J651" s="28">
        <v>38888</v>
      </c>
      <c r="K651" s="723">
        <v>4.1771000000000003</v>
      </c>
      <c r="L651" s="41">
        <v>38888</v>
      </c>
      <c r="M651" s="723">
        <v>3.5863</v>
      </c>
      <c r="N651" s="28">
        <v>38888</v>
      </c>
      <c r="O651" s="723">
        <v>3.7768000000000002</v>
      </c>
      <c r="P651" s="28">
        <v>38888</v>
      </c>
      <c r="Q651" s="723">
        <v>3.9417999999999997</v>
      </c>
      <c r="R651" s="28">
        <v>38888</v>
      </c>
      <c r="S651" s="723">
        <v>3.9929999999999999</v>
      </c>
      <c r="T651" s="28">
        <v>38888</v>
      </c>
      <c r="U651" s="723">
        <v>4.2011000000000003</v>
      </c>
      <c r="V651" s="41">
        <v>38888</v>
      </c>
      <c r="W651" s="723">
        <v>3.83</v>
      </c>
      <c r="X651" s="28">
        <v>38888</v>
      </c>
      <c r="Y651" s="723">
        <v>4.0289999999999999</v>
      </c>
      <c r="Z651" s="28">
        <v>38888</v>
      </c>
      <c r="AA651" s="723">
        <v>4.2249999999999996</v>
      </c>
      <c r="AB651" s="28">
        <v>38888</v>
      </c>
      <c r="AC651" s="723">
        <v>4.3490000000000002</v>
      </c>
      <c r="AD651" s="28">
        <v>38888</v>
      </c>
      <c r="AE651" s="358">
        <v>4.5979999999999999</v>
      </c>
    </row>
    <row r="652" spans="1:31">
      <c r="A652" s="28">
        <v>38889</v>
      </c>
      <c r="B652" s="28">
        <v>38889</v>
      </c>
      <c r="C652" s="723">
        <v>3.609</v>
      </c>
      <c r="D652" s="28">
        <v>38889</v>
      </c>
      <c r="E652" s="723">
        <v>3.8018999999999998</v>
      </c>
      <c r="F652" s="28">
        <v>38889</v>
      </c>
      <c r="G652" s="723">
        <v>3.9394999999999998</v>
      </c>
      <c r="H652" s="28">
        <v>38889</v>
      </c>
      <c r="I652" s="723">
        <v>4.0336999999999996</v>
      </c>
      <c r="J652" s="28">
        <v>38889</v>
      </c>
      <c r="K652" s="723">
        <v>4.2001999999999997</v>
      </c>
      <c r="L652" s="41">
        <v>38889</v>
      </c>
      <c r="M652" s="723">
        <v>3.6120000000000001</v>
      </c>
      <c r="N652" s="28">
        <v>38889</v>
      </c>
      <c r="O652" s="723">
        <v>3.8007999999999997</v>
      </c>
      <c r="P652" s="28">
        <v>38889</v>
      </c>
      <c r="Q652" s="723">
        <v>3.9624999999999999</v>
      </c>
      <c r="R652" s="28">
        <v>38889</v>
      </c>
      <c r="S652" s="723">
        <v>4.0121000000000002</v>
      </c>
      <c r="T652" s="28">
        <v>38889</v>
      </c>
      <c r="U652" s="723">
        <v>4.2141000000000002</v>
      </c>
      <c r="V652" s="41">
        <v>38889</v>
      </c>
      <c r="W652" s="723">
        <v>3.859</v>
      </c>
      <c r="X652" s="28">
        <v>38889</v>
      </c>
      <c r="Y652" s="723">
        <v>4.0540000000000003</v>
      </c>
      <c r="Z652" s="28">
        <v>38889</v>
      </c>
      <c r="AA652" s="723">
        <v>4.2469999999999999</v>
      </c>
      <c r="AB652" s="28">
        <v>38889</v>
      </c>
      <c r="AC652" s="723">
        <v>4.3710000000000004</v>
      </c>
      <c r="AD652" s="28">
        <v>38889</v>
      </c>
      <c r="AE652" s="358">
        <v>4.62</v>
      </c>
    </row>
    <row r="653" spans="1:31">
      <c r="A653" s="28">
        <v>38890</v>
      </c>
      <c r="B653" s="28">
        <v>38890</v>
      </c>
      <c r="C653" s="723">
        <v>3.6334999999999997</v>
      </c>
      <c r="D653" s="28">
        <v>38890</v>
      </c>
      <c r="E653" s="723">
        <v>3.8345000000000002</v>
      </c>
      <c r="F653" s="28">
        <v>38890</v>
      </c>
      <c r="G653" s="723">
        <v>3.9815</v>
      </c>
      <c r="H653" s="28">
        <v>38890</v>
      </c>
      <c r="I653" s="723">
        <v>4.0797999999999996</v>
      </c>
      <c r="J653" s="28">
        <v>38890</v>
      </c>
      <c r="K653" s="723">
        <v>4.2473000000000001</v>
      </c>
      <c r="L653" s="41">
        <v>38890</v>
      </c>
      <c r="M653" s="723">
        <v>3.6413000000000002</v>
      </c>
      <c r="N653" s="28">
        <v>38890</v>
      </c>
      <c r="O653" s="723">
        <v>3.8325</v>
      </c>
      <c r="P653" s="28">
        <v>38890</v>
      </c>
      <c r="Q653" s="723">
        <v>4.0025000000000004</v>
      </c>
      <c r="R653" s="28">
        <v>38890</v>
      </c>
      <c r="S653" s="723">
        <v>4.0571999999999999</v>
      </c>
      <c r="T653" s="28">
        <v>38890</v>
      </c>
      <c r="U653" s="723">
        <v>4.2648000000000001</v>
      </c>
      <c r="V653" s="41">
        <v>38890</v>
      </c>
      <c r="W653" s="723">
        <v>3.883</v>
      </c>
      <c r="X653" s="28">
        <v>38890</v>
      </c>
      <c r="Y653" s="723">
        <v>4.09</v>
      </c>
      <c r="Z653" s="28">
        <v>38890</v>
      </c>
      <c r="AA653" s="723">
        <v>4.2919999999999998</v>
      </c>
      <c r="AB653" s="28">
        <v>38890</v>
      </c>
      <c r="AC653" s="723">
        <v>4.4210000000000003</v>
      </c>
      <c r="AD653" s="28">
        <v>38890</v>
      </c>
      <c r="AE653" s="358">
        <v>4.6660000000000004</v>
      </c>
    </row>
    <row r="654" spans="1:31">
      <c r="A654" s="28">
        <v>38891</v>
      </c>
      <c r="B654" s="28">
        <v>38891</v>
      </c>
      <c r="C654" s="723">
        <v>3.6480000000000001</v>
      </c>
      <c r="D654" s="28">
        <v>38891</v>
      </c>
      <c r="E654" s="723">
        <v>3.8557000000000001</v>
      </c>
      <c r="F654" s="28">
        <v>38891</v>
      </c>
      <c r="G654" s="723">
        <v>4.0022000000000002</v>
      </c>
      <c r="H654" s="28">
        <v>38891</v>
      </c>
      <c r="I654" s="723">
        <v>4.0659999999999998</v>
      </c>
      <c r="J654" s="28">
        <v>38891</v>
      </c>
      <c r="K654" s="723">
        <v>4.2568000000000001</v>
      </c>
      <c r="L654" s="41">
        <v>38891</v>
      </c>
      <c r="M654" s="723">
        <v>3.6741999999999999</v>
      </c>
      <c r="N654" s="28">
        <v>38891</v>
      </c>
      <c r="O654" s="723">
        <v>3.8557999999999999</v>
      </c>
      <c r="P654" s="28">
        <v>38891</v>
      </c>
      <c r="Q654" s="723">
        <v>4.0217000000000001</v>
      </c>
      <c r="R654" s="28">
        <v>38891</v>
      </c>
      <c r="S654" s="723">
        <v>4.0743999999999998</v>
      </c>
      <c r="T654" s="28">
        <v>38891</v>
      </c>
      <c r="U654" s="723">
        <v>4.2854999999999999</v>
      </c>
      <c r="V654" s="41">
        <v>38891</v>
      </c>
      <c r="W654" s="723">
        <v>3.907</v>
      </c>
      <c r="X654" s="28">
        <v>38891</v>
      </c>
      <c r="Y654" s="723">
        <v>4.1139999999999999</v>
      </c>
      <c r="Z654" s="28">
        <v>38891</v>
      </c>
      <c r="AA654" s="723">
        <v>4.3170000000000002</v>
      </c>
      <c r="AB654" s="28">
        <v>38891</v>
      </c>
      <c r="AC654" s="723">
        <v>4.4489999999999998</v>
      </c>
      <c r="AD654" s="28">
        <v>38891</v>
      </c>
      <c r="AE654" s="358">
        <v>4.6870000000000003</v>
      </c>
    </row>
    <row r="655" spans="1:31">
      <c r="A655" s="28">
        <v>38894</v>
      </c>
      <c r="B655" s="28">
        <v>38894</v>
      </c>
      <c r="C655" s="723">
        <v>3.68</v>
      </c>
      <c r="D655" s="28">
        <v>38894</v>
      </c>
      <c r="E655" s="723">
        <v>3.8776000000000002</v>
      </c>
      <c r="F655" s="28">
        <v>38894</v>
      </c>
      <c r="G655" s="723">
        <v>4.016</v>
      </c>
      <c r="H655" s="28">
        <v>38894</v>
      </c>
      <c r="I655" s="723">
        <v>4.0749000000000004</v>
      </c>
      <c r="J655" s="28">
        <v>38894</v>
      </c>
      <c r="K655" s="723">
        <v>4.2651000000000003</v>
      </c>
      <c r="L655" s="41">
        <v>38894</v>
      </c>
      <c r="M655" s="723">
        <v>3.7034000000000002</v>
      </c>
      <c r="N655" s="28">
        <v>38894</v>
      </c>
      <c r="O655" s="723">
        <v>3.8757000000000001</v>
      </c>
      <c r="P655" s="28">
        <v>38894</v>
      </c>
      <c r="Q655" s="723">
        <v>4.0285000000000002</v>
      </c>
      <c r="R655" s="28">
        <v>38894</v>
      </c>
      <c r="S655" s="723">
        <v>4.0824999999999996</v>
      </c>
      <c r="T655" s="28">
        <v>38894</v>
      </c>
      <c r="U655" s="723">
        <v>4.2869999999999999</v>
      </c>
      <c r="V655" s="41">
        <v>38894</v>
      </c>
      <c r="W655" s="723">
        <v>3.9390000000000001</v>
      </c>
      <c r="X655" s="28">
        <v>38894</v>
      </c>
      <c r="Y655" s="723">
        <v>4.1360000000000001</v>
      </c>
      <c r="Z655" s="28">
        <v>38894</v>
      </c>
      <c r="AA655" s="723">
        <v>4.335</v>
      </c>
      <c r="AB655" s="28">
        <v>38894</v>
      </c>
      <c r="AC655" s="723">
        <v>4.4619999999999997</v>
      </c>
      <c r="AD655" s="28">
        <v>38894</v>
      </c>
      <c r="AE655" s="358">
        <v>4.6959999999999997</v>
      </c>
    </row>
    <row r="656" spans="1:31">
      <c r="A656" s="28">
        <v>38895</v>
      </c>
      <c r="B656" s="28">
        <v>38895</v>
      </c>
      <c r="C656" s="723">
        <v>3.6935000000000002</v>
      </c>
      <c r="D656" s="28">
        <v>38895</v>
      </c>
      <c r="E656" s="723">
        <v>3.8856000000000002</v>
      </c>
      <c r="F656" s="28">
        <v>38895</v>
      </c>
      <c r="G656" s="723">
        <v>4.0266000000000002</v>
      </c>
      <c r="H656" s="28">
        <v>38895</v>
      </c>
      <c r="I656" s="723">
        <v>4.0856000000000003</v>
      </c>
      <c r="J656" s="28">
        <v>38895</v>
      </c>
      <c r="K656" s="723">
        <v>4.2636000000000003</v>
      </c>
      <c r="L656" s="41">
        <v>38895</v>
      </c>
      <c r="M656" s="723">
        <v>3.7166999999999999</v>
      </c>
      <c r="N656" s="28">
        <v>38895</v>
      </c>
      <c r="O656" s="723">
        <v>3.8858999999999999</v>
      </c>
      <c r="P656" s="28">
        <v>38895</v>
      </c>
      <c r="Q656" s="723">
        <v>4.0327000000000002</v>
      </c>
      <c r="R656" s="28">
        <v>38895</v>
      </c>
      <c r="S656" s="723">
        <v>4.0848000000000004</v>
      </c>
      <c r="T656" s="28">
        <v>38895</v>
      </c>
      <c r="U656" s="723">
        <v>4.2746000000000004</v>
      </c>
      <c r="V656" s="41">
        <v>38895</v>
      </c>
      <c r="W656" s="723">
        <v>3.964</v>
      </c>
      <c r="X656" s="28">
        <v>38895</v>
      </c>
      <c r="Y656" s="723">
        <v>4.1500000000000004</v>
      </c>
      <c r="Z656" s="28">
        <v>38895</v>
      </c>
      <c r="AA656" s="723">
        <v>4.3390000000000004</v>
      </c>
      <c r="AB656" s="28">
        <v>38895</v>
      </c>
      <c r="AC656" s="723">
        <v>4.4649999999999999</v>
      </c>
      <c r="AD656" s="28">
        <v>38895</v>
      </c>
      <c r="AE656" s="358">
        <v>4.6950000000000003</v>
      </c>
    </row>
    <row r="657" spans="1:31">
      <c r="A657" s="28">
        <v>38896</v>
      </c>
      <c r="B657" s="28">
        <v>38896</v>
      </c>
      <c r="C657" s="723">
        <v>3.7109999999999999</v>
      </c>
      <c r="D657" s="28">
        <v>38896</v>
      </c>
      <c r="E657" s="723">
        <v>3.8940000000000001</v>
      </c>
      <c r="F657" s="28">
        <v>38896</v>
      </c>
      <c r="G657" s="723">
        <v>4.0369999999999999</v>
      </c>
      <c r="H657" s="28">
        <v>38896</v>
      </c>
      <c r="I657" s="723">
        <v>4.117</v>
      </c>
      <c r="J657" s="28">
        <v>38896</v>
      </c>
      <c r="K657" s="723">
        <v>4.2709999999999999</v>
      </c>
      <c r="L657" s="41">
        <v>38896</v>
      </c>
      <c r="M657" s="723">
        <v>3.7159</v>
      </c>
      <c r="N657" s="28">
        <v>38896</v>
      </c>
      <c r="O657" s="723">
        <v>3.8860999999999999</v>
      </c>
      <c r="P657" s="28">
        <v>38896</v>
      </c>
      <c r="Q657" s="723">
        <v>4.0359999999999996</v>
      </c>
      <c r="R657" s="28">
        <v>38896</v>
      </c>
      <c r="S657" s="723">
        <v>4.0857999999999999</v>
      </c>
      <c r="T657" s="28">
        <v>38896</v>
      </c>
      <c r="U657" s="723">
        <v>4.2785000000000002</v>
      </c>
      <c r="V657" s="41">
        <v>38896</v>
      </c>
      <c r="W657" s="723">
        <v>3.9689999999999999</v>
      </c>
      <c r="X657" s="28">
        <v>38896</v>
      </c>
      <c r="Y657" s="723">
        <v>4.1559999999999997</v>
      </c>
      <c r="Z657" s="28">
        <v>38896</v>
      </c>
      <c r="AA657" s="723">
        <v>4.3449999999999998</v>
      </c>
      <c r="AB657" s="28">
        <v>38896</v>
      </c>
      <c r="AC657" s="723">
        <v>4.4710000000000001</v>
      </c>
      <c r="AD657" s="28">
        <v>38896</v>
      </c>
      <c r="AE657" s="358">
        <v>4.6989999999999998</v>
      </c>
    </row>
    <row r="658" spans="1:31">
      <c r="A658" s="28">
        <v>38897</v>
      </c>
      <c r="B658" s="28">
        <v>38897</v>
      </c>
      <c r="C658" s="723">
        <v>3.6619999999999999</v>
      </c>
      <c r="D658" s="28">
        <v>38897</v>
      </c>
      <c r="E658" s="723">
        <v>3.8450000000000002</v>
      </c>
      <c r="F658" s="28">
        <v>38897</v>
      </c>
      <c r="G658" s="723">
        <v>3.9950000000000001</v>
      </c>
      <c r="H658" s="28">
        <v>38897</v>
      </c>
      <c r="I658" s="723">
        <v>4.0670000000000002</v>
      </c>
      <c r="J658" s="28">
        <v>38897</v>
      </c>
      <c r="K658" s="723">
        <v>4.2300000000000004</v>
      </c>
      <c r="L658" s="41">
        <v>38897</v>
      </c>
      <c r="M658" s="723">
        <v>3.6840999999999999</v>
      </c>
      <c r="N658" s="28">
        <v>38897</v>
      </c>
      <c r="O658" s="723">
        <v>3.8555999999999999</v>
      </c>
      <c r="P658" s="28">
        <v>38897</v>
      </c>
      <c r="Q658" s="723">
        <v>4.0026000000000002</v>
      </c>
      <c r="R658" s="28">
        <v>38897</v>
      </c>
      <c r="S658" s="723">
        <v>4.0545999999999998</v>
      </c>
      <c r="T658" s="28">
        <v>38897</v>
      </c>
      <c r="U658" s="723">
        <v>4.2427000000000001</v>
      </c>
      <c r="V658" s="41">
        <v>38897</v>
      </c>
      <c r="W658" s="723">
        <v>3.9329999999999998</v>
      </c>
      <c r="X658" s="28">
        <v>38897</v>
      </c>
      <c r="Y658" s="723">
        <v>4.1189999999999998</v>
      </c>
      <c r="Z658" s="28">
        <v>38897</v>
      </c>
      <c r="AA658" s="723">
        <v>4.3090000000000002</v>
      </c>
      <c r="AB658" s="28">
        <v>38897</v>
      </c>
      <c r="AC658" s="723">
        <v>4.4349999999999996</v>
      </c>
      <c r="AD658" s="28">
        <v>38897</v>
      </c>
      <c r="AE658" s="358">
        <v>4.665</v>
      </c>
    </row>
    <row r="659" spans="1:31">
      <c r="A659" s="28">
        <v>38898</v>
      </c>
      <c r="B659" s="28">
        <v>38898</v>
      </c>
      <c r="C659" s="723">
        <v>3.6909999999999998</v>
      </c>
      <c r="D659" s="28">
        <v>38898</v>
      </c>
      <c r="E659" s="723">
        <v>3.859</v>
      </c>
      <c r="F659" s="28">
        <v>38898</v>
      </c>
      <c r="G659" s="723">
        <v>4.0019999999999998</v>
      </c>
      <c r="H659" s="28">
        <v>38898</v>
      </c>
      <c r="I659" s="723">
        <v>4.0759999999999996</v>
      </c>
      <c r="J659" s="28">
        <v>38898</v>
      </c>
      <c r="K659" s="723">
        <v>4.2229999999999999</v>
      </c>
      <c r="L659" s="41">
        <v>38898</v>
      </c>
      <c r="M659" s="723">
        <v>3.6993999999999998</v>
      </c>
      <c r="N659" s="28">
        <v>38898</v>
      </c>
      <c r="O659" s="723">
        <v>3.8649</v>
      </c>
      <c r="P659" s="28">
        <v>38898</v>
      </c>
      <c r="Q659" s="723">
        <v>4.0095000000000001</v>
      </c>
      <c r="R659" s="28">
        <v>38898</v>
      </c>
      <c r="S659" s="723">
        <v>4.0568999999999997</v>
      </c>
      <c r="T659" s="28">
        <v>38898</v>
      </c>
      <c r="U659" s="723">
        <v>4.2473000000000001</v>
      </c>
      <c r="V659" s="41">
        <v>38898</v>
      </c>
      <c r="W659" s="723">
        <v>3.9510000000000001</v>
      </c>
      <c r="X659" s="28">
        <v>38898</v>
      </c>
      <c r="Y659" s="723">
        <v>4.1349999999999998</v>
      </c>
      <c r="Z659" s="28">
        <v>38898</v>
      </c>
      <c r="AA659" s="723">
        <v>4.3209999999999997</v>
      </c>
      <c r="AB659" s="28">
        <v>38898</v>
      </c>
      <c r="AC659" s="723">
        <v>4.4450000000000003</v>
      </c>
      <c r="AD659" s="28">
        <v>38898</v>
      </c>
      <c r="AE659" s="358">
        <v>4.6710000000000003</v>
      </c>
    </row>
    <row r="660" spans="1:31">
      <c r="A660" s="28">
        <v>38901</v>
      </c>
      <c r="B660" s="28">
        <v>38901</v>
      </c>
      <c r="C660" s="723">
        <v>3.7090000000000001</v>
      </c>
      <c r="D660" s="28">
        <v>38901</v>
      </c>
      <c r="E660" s="723">
        <v>3.8740000000000001</v>
      </c>
      <c r="F660" s="28">
        <v>38901</v>
      </c>
      <c r="G660" s="723">
        <v>4.0129999999999999</v>
      </c>
      <c r="H660" s="28">
        <v>38901</v>
      </c>
      <c r="I660" s="723">
        <v>4.1059999999999999</v>
      </c>
      <c r="J660" s="28">
        <v>38901</v>
      </c>
      <c r="K660" s="723">
        <v>4.2409999999999997</v>
      </c>
      <c r="L660" s="41">
        <v>38901</v>
      </c>
      <c r="M660" s="723">
        <v>3.7181999999999999</v>
      </c>
      <c r="N660" s="28">
        <v>38901</v>
      </c>
      <c r="O660" s="723">
        <v>3.8860000000000001</v>
      </c>
      <c r="P660" s="28">
        <v>38901</v>
      </c>
      <c r="Q660" s="723">
        <v>4.0297000000000001</v>
      </c>
      <c r="R660" s="28">
        <v>38901</v>
      </c>
      <c r="S660" s="723">
        <v>4.0778999999999996</v>
      </c>
      <c r="T660" s="28">
        <v>38901</v>
      </c>
      <c r="U660" s="723">
        <v>4.2606000000000002</v>
      </c>
      <c r="V660" s="41">
        <v>38901</v>
      </c>
      <c r="W660" s="723">
        <v>3.9630000000000001</v>
      </c>
      <c r="X660" s="28">
        <v>38901</v>
      </c>
      <c r="Y660" s="723">
        <v>4.1470000000000002</v>
      </c>
      <c r="Z660" s="28">
        <v>38901</v>
      </c>
      <c r="AA660" s="723">
        <v>4.33</v>
      </c>
      <c r="AB660" s="28">
        <v>38901</v>
      </c>
      <c r="AC660" s="723">
        <v>4.4509999999999996</v>
      </c>
      <c r="AD660" s="28">
        <v>38901</v>
      </c>
      <c r="AE660" s="358">
        <v>4.665</v>
      </c>
    </row>
    <row r="661" spans="1:31">
      <c r="A661" s="28">
        <v>38902</v>
      </c>
      <c r="B661" s="28">
        <v>38902</v>
      </c>
      <c r="C661" s="723">
        <v>3.6943000000000001</v>
      </c>
      <c r="D661" s="28">
        <v>38902</v>
      </c>
      <c r="E661" s="723">
        <v>3.8687</v>
      </c>
      <c r="F661" s="28">
        <v>38902</v>
      </c>
      <c r="G661" s="723">
        <v>4.0095999999999998</v>
      </c>
      <c r="H661" s="28">
        <v>38902</v>
      </c>
      <c r="I661" s="723">
        <v>4.0984999999999996</v>
      </c>
      <c r="J661" s="28">
        <v>38902</v>
      </c>
      <c r="K661" s="723">
        <v>4.2343999999999999</v>
      </c>
      <c r="L661" s="41">
        <v>38902</v>
      </c>
      <c r="M661" s="723">
        <v>3.7006999999999999</v>
      </c>
      <c r="N661" s="28">
        <v>38902</v>
      </c>
      <c r="O661" s="723">
        <v>3.8691</v>
      </c>
      <c r="P661" s="28">
        <v>38902</v>
      </c>
      <c r="Q661" s="723">
        <v>4.0167999999999999</v>
      </c>
      <c r="R661" s="28">
        <v>38902</v>
      </c>
      <c r="S661" s="723">
        <v>4.0659000000000001</v>
      </c>
      <c r="T661" s="28">
        <v>38902</v>
      </c>
      <c r="U661" s="723">
        <v>4.2485999999999997</v>
      </c>
      <c r="V661" s="41">
        <v>38902</v>
      </c>
      <c r="W661" s="723">
        <v>3.9485000000000001</v>
      </c>
      <c r="X661" s="28">
        <v>38902</v>
      </c>
      <c r="Y661" s="723">
        <v>4.1292</v>
      </c>
      <c r="Z661" s="28">
        <v>38902</v>
      </c>
      <c r="AA661" s="723">
        <v>4.3156999999999996</v>
      </c>
      <c r="AB661" s="28">
        <v>38902</v>
      </c>
      <c r="AC661" s="723">
        <v>4.4386000000000001</v>
      </c>
      <c r="AD661" s="28">
        <v>38902</v>
      </c>
      <c r="AE661" s="358">
        <v>4.6533999999999995</v>
      </c>
    </row>
    <row r="662" spans="1:31">
      <c r="A662" s="28">
        <v>38903</v>
      </c>
      <c r="B662" s="28">
        <v>38903</v>
      </c>
      <c r="C662" s="723">
        <v>3.7530000000000001</v>
      </c>
      <c r="D662" s="28">
        <v>38903</v>
      </c>
      <c r="E662" s="723">
        <v>3.931</v>
      </c>
      <c r="F662" s="28">
        <v>38903</v>
      </c>
      <c r="G662" s="723">
        <v>4.077</v>
      </c>
      <c r="H662" s="28">
        <v>38903</v>
      </c>
      <c r="I662" s="723">
        <v>4.1440000000000001</v>
      </c>
      <c r="J662" s="28">
        <v>38903</v>
      </c>
      <c r="K662" s="723">
        <v>4.29</v>
      </c>
      <c r="L662" s="41">
        <v>38903</v>
      </c>
      <c r="M662" s="723">
        <v>3.7536</v>
      </c>
      <c r="N662" s="28">
        <v>38903</v>
      </c>
      <c r="O662" s="723">
        <v>3.9302000000000001</v>
      </c>
      <c r="P662" s="28">
        <v>38903</v>
      </c>
      <c r="Q662" s="723">
        <v>4.0772000000000004</v>
      </c>
      <c r="R662" s="28">
        <v>38903</v>
      </c>
      <c r="S662" s="723">
        <v>4.1254</v>
      </c>
      <c r="T662" s="28">
        <v>38903</v>
      </c>
      <c r="U662" s="723">
        <v>4.3078000000000003</v>
      </c>
      <c r="V662" s="41">
        <v>38903</v>
      </c>
      <c r="W662" s="723">
        <v>4</v>
      </c>
      <c r="X662" s="28">
        <v>38903</v>
      </c>
      <c r="Y662" s="723">
        <v>4.1909999999999998</v>
      </c>
      <c r="Z662" s="28">
        <v>38903</v>
      </c>
      <c r="AA662" s="723">
        <v>4.38</v>
      </c>
      <c r="AB662" s="28">
        <v>38903</v>
      </c>
      <c r="AC662" s="723">
        <v>4.5060000000000002</v>
      </c>
      <c r="AD662" s="28">
        <v>38903</v>
      </c>
      <c r="AE662" s="358">
        <v>4.7190000000000003</v>
      </c>
    </row>
    <row r="663" spans="1:31">
      <c r="A663" s="28">
        <v>38904</v>
      </c>
      <c r="B663" s="28">
        <v>38904</v>
      </c>
      <c r="C663" s="723">
        <v>3.754</v>
      </c>
      <c r="D663" s="28">
        <v>38904</v>
      </c>
      <c r="E663" s="723">
        <v>3.9210000000000003</v>
      </c>
      <c r="F663" s="28">
        <v>38904</v>
      </c>
      <c r="G663" s="723">
        <v>4.0599999999999996</v>
      </c>
      <c r="H663" s="28">
        <v>38904</v>
      </c>
      <c r="I663" s="723">
        <v>4.1429999999999998</v>
      </c>
      <c r="J663" s="28">
        <v>38904</v>
      </c>
      <c r="K663" s="723">
        <v>4.2720000000000002</v>
      </c>
      <c r="L663" s="41">
        <v>38904</v>
      </c>
      <c r="M663" s="723">
        <v>3.7563</v>
      </c>
      <c r="N663" s="28">
        <v>38904</v>
      </c>
      <c r="O663" s="723">
        <v>3.9178999999999999</v>
      </c>
      <c r="P663" s="28">
        <v>38904</v>
      </c>
      <c r="Q663" s="723">
        <v>4.0585000000000004</v>
      </c>
      <c r="R663" s="28">
        <v>38904</v>
      </c>
      <c r="S663" s="723">
        <v>4.1018999999999997</v>
      </c>
      <c r="T663" s="28">
        <v>38904</v>
      </c>
      <c r="U663" s="723">
        <v>4.2821999999999996</v>
      </c>
      <c r="V663" s="41">
        <v>38904</v>
      </c>
      <c r="W663" s="723">
        <v>4.0090000000000003</v>
      </c>
      <c r="X663" s="28">
        <v>38904</v>
      </c>
      <c r="Y663" s="723">
        <v>4.1849999999999996</v>
      </c>
      <c r="Z663" s="28">
        <v>38904</v>
      </c>
      <c r="AA663" s="723">
        <v>4.367</v>
      </c>
      <c r="AB663" s="28">
        <v>38904</v>
      </c>
      <c r="AC663" s="723">
        <v>4.484</v>
      </c>
      <c r="AD663" s="28">
        <v>38904</v>
      </c>
      <c r="AE663" s="358">
        <v>4.694</v>
      </c>
    </row>
    <row r="664" spans="1:31">
      <c r="A664" s="28">
        <v>38905</v>
      </c>
      <c r="B664" s="28">
        <v>38905</v>
      </c>
      <c r="C664" s="723">
        <v>3.7170000000000001</v>
      </c>
      <c r="D664" s="28">
        <v>38905</v>
      </c>
      <c r="E664" s="723">
        <v>3.871</v>
      </c>
      <c r="F664" s="28">
        <v>38905</v>
      </c>
      <c r="G664" s="723">
        <v>4.0060000000000002</v>
      </c>
      <c r="H664" s="28">
        <v>38905</v>
      </c>
      <c r="I664" s="723">
        <v>4.0839999999999996</v>
      </c>
      <c r="J664" s="28">
        <v>38905</v>
      </c>
      <c r="K664" s="723">
        <v>4.2140000000000004</v>
      </c>
      <c r="L664" s="41">
        <v>38905</v>
      </c>
      <c r="M664" s="723">
        <v>3.7213000000000003</v>
      </c>
      <c r="N664" s="28">
        <v>38905</v>
      </c>
      <c r="O664" s="723">
        <v>3.8733</v>
      </c>
      <c r="P664" s="28">
        <v>38905</v>
      </c>
      <c r="Q664" s="723">
        <v>4.0105000000000004</v>
      </c>
      <c r="R664" s="28">
        <v>38905</v>
      </c>
      <c r="S664" s="723">
        <v>4.0551000000000004</v>
      </c>
      <c r="T664" s="28">
        <v>38905</v>
      </c>
      <c r="U664" s="723">
        <v>4.2346000000000004</v>
      </c>
      <c r="V664" s="41">
        <v>38905</v>
      </c>
      <c r="W664" s="723">
        <v>3.976</v>
      </c>
      <c r="X664" s="28">
        <v>38905</v>
      </c>
      <c r="Y664" s="723">
        <v>4.1449999999999996</v>
      </c>
      <c r="Z664" s="28">
        <v>38905</v>
      </c>
      <c r="AA664" s="723">
        <v>4.3220000000000001</v>
      </c>
      <c r="AB664" s="28">
        <v>38905</v>
      </c>
      <c r="AC664" s="723">
        <v>4.444</v>
      </c>
      <c r="AD664" s="28">
        <v>38905</v>
      </c>
      <c r="AE664" s="358">
        <v>4.6539999999999999</v>
      </c>
    </row>
    <row r="665" spans="1:31">
      <c r="A665" s="28">
        <v>38908</v>
      </c>
      <c r="B665" s="28">
        <v>38908</v>
      </c>
      <c r="C665" s="723">
        <v>3.7429999999999999</v>
      </c>
      <c r="D665" s="28">
        <v>38908</v>
      </c>
      <c r="E665" s="723">
        <v>3.9</v>
      </c>
      <c r="F665" s="28">
        <v>38908</v>
      </c>
      <c r="G665" s="723">
        <v>4.0330000000000004</v>
      </c>
      <c r="H665" s="28">
        <v>38908</v>
      </c>
      <c r="I665" s="723">
        <v>4.1139999999999999</v>
      </c>
      <c r="J665" s="28">
        <v>38908</v>
      </c>
      <c r="K665" s="723">
        <v>4.2480000000000002</v>
      </c>
      <c r="L665" s="41">
        <v>38908</v>
      </c>
      <c r="M665" s="723">
        <v>3.7425999999999999</v>
      </c>
      <c r="N665" s="28">
        <v>38908</v>
      </c>
      <c r="O665" s="723">
        <v>3.8978999999999999</v>
      </c>
      <c r="P665" s="28">
        <v>38908</v>
      </c>
      <c r="Q665" s="723">
        <v>4.0350000000000001</v>
      </c>
      <c r="R665" s="28">
        <v>38908</v>
      </c>
      <c r="S665" s="723">
        <v>4.0770999999999997</v>
      </c>
      <c r="T665" s="28">
        <v>38908</v>
      </c>
      <c r="U665" s="723">
        <v>4.2592999999999996</v>
      </c>
      <c r="V665" s="41">
        <v>38908</v>
      </c>
      <c r="W665" s="723">
        <v>3.992</v>
      </c>
      <c r="X665" s="28">
        <v>38908</v>
      </c>
      <c r="Y665" s="723">
        <v>4.1669999999999998</v>
      </c>
      <c r="Z665" s="28">
        <v>38908</v>
      </c>
      <c r="AA665" s="723">
        <v>4.3390000000000004</v>
      </c>
      <c r="AB665" s="28">
        <v>38908</v>
      </c>
      <c r="AC665" s="723">
        <v>4.4610000000000003</v>
      </c>
      <c r="AD665" s="28">
        <v>38908</v>
      </c>
      <c r="AE665" s="358">
        <v>4.6710000000000003</v>
      </c>
    </row>
    <row r="666" spans="1:31">
      <c r="A666" s="28">
        <v>38909</v>
      </c>
      <c r="B666" s="28">
        <v>38909</v>
      </c>
      <c r="C666" s="723">
        <v>3.6981000000000002</v>
      </c>
      <c r="D666" s="28">
        <v>38909</v>
      </c>
      <c r="E666" s="723">
        <v>3.8525999999999998</v>
      </c>
      <c r="F666" s="28">
        <v>38909</v>
      </c>
      <c r="G666" s="723">
        <v>3.9906000000000001</v>
      </c>
      <c r="H666" s="28">
        <v>38909</v>
      </c>
      <c r="I666" s="723">
        <v>4.0754999999999999</v>
      </c>
      <c r="J666" s="28">
        <v>38909</v>
      </c>
      <c r="K666" s="723">
        <v>4.2186000000000003</v>
      </c>
      <c r="L666" s="41">
        <v>38909</v>
      </c>
      <c r="M666" s="723">
        <v>3.7016999999999998</v>
      </c>
      <c r="N666" s="28">
        <v>38909</v>
      </c>
      <c r="O666" s="723">
        <v>3.8561000000000001</v>
      </c>
      <c r="P666" s="28">
        <v>38909</v>
      </c>
      <c r="Q666" s="723">
        <v>3.9937</v>
      </c>
      <c r="R666" s="28">
        <v>38909</v>
      </c>
      <c r="S666" s="723">
        <v>4.0404999999999998</v>
      </c>
      <c r="T666" s="28">
        <v>38909</v>
      </c>
      <c r="U666" s="723">
        <v>4.2275999999999998</v>
      </c>
      <c r="V666" s="41">
        <v>38909</v>
      </c>
      <c r="W666" s="723">
        <v>3.9539999999999997</v>
      </c>
      <c r="X666" s="28">
        <v>38909</v>
      </c>
      <c r="Y666" s="723">
        <v>4.1230000000000002</v>
      </c>
      <c r="Z666" s="28">
        <v>38909</v>
      </c>
      <c r="AA666" s="723">
        <v>4.3070000000000004</v>
      </c>
      <c r="AB666" s="28">
        <v>38909</v>
      </c>
      <c r="AC666" s="723">
        <v>4.43</v>
      </c>
      <c r="AD666" s="28">
        <v>38909</v>
      </c>
      <c r="AE666" s="358">
        <v>4.6470000000000002</v>
      </c>
    </row>
    <row r="667" spans="1:31">
      <c r="A667" s="28">
        <v>38910</v>
      </c>
      <c r="B667" s="28">
        <v>38910</v>
      </c>
      <c r="C667" s="723">
        <v>3.7370000000000001</v>
      </c>
      <c r="D667" s="28">
        <v>38910</v>
      </c>
      <c r="E667" s="723">
        <v>3.8890000000000002</v>
      </c>
      <c r="F667" s="28">
        <v>38910</v>
      </c>
      <c r="G667" s="723">
        <v>4.0279999999999996</v>
      </c>
      <c r="H667" s="28">
        <v>38910</v>
      </c>
      <c r="I667" s="723">
        <v>4.1189999999999998</v>
      </c>
      <c r="J667" s="28">
        <v>38910</v>
      </c>
      <c r="K667" s="723">
        <v>4.258</v>
      </c>
      <c r="L667" s="41">
        <v>38910</v>
      </c>
      <c r="M667" s="723">
        <v>3.7359</v>
      </c>
      <c r="N667" s="28">
        <v>38910</v>
      </c>
      <c r="O667" s="723">
        <v>3.8909000000000002</v>
      </c>
      <c r="P667" s="28">
        <v>38910</v>
      </c>
      <c r="Q667" s="723">
        <v>4.0305999999999997</v>
      </c>
      <c r="R667" s="28">
        <v>38910</v>
      </c>
      <c r="S667" s="723">
        <v>4.0761000000000003</v>
      </c>
      <c r="T667" s="28">
        <v>38910</v>
      </c>
      <c r="U667" s="723">
        <v>4.2633000000000001</v>
      </c>
      <c r="V667" s="41">
        <v>38910</v>
      </c>
      <c r="W667" s="723">
        <v>3.9830000000000001</v>
      </c>
      <c r="X667" s="28">
        <v>38910</v>
      </c>
      <c r="Y667" s="723">
        <v>4.1550000000000002</v>
      </c>
      <c r="Z667" s="28">
        <v>38910</v>
      </c>
      <c r="AA667" s="723">
        <v>4.3369999999999997</v>
      </c>
      <c r="AB667" s="28">
        <v>38910</v>
      </c>
      <c r="AC667" s="723">
        <v>4.46</v>
      </c>
      <c r="AD667" s="28">
        <v>38910</v>
      </c>
      <c r="AE667" s="358">
        <v>4.6760000000000002</v>
      </c>
    </row>
    <row r="668" spans="1:31">
      <c r="A668" s="28">
        <v>38911</v>
      </c>
      <c r="B668" s="28">
        <v>38911</v>
      </c>
      <c r="C668" s="723">
        <v>3.6840000000000002</v>
      </c>
      <c r="D668" s="28">
        <v>38911</v>
      </c>
      <c r="E668" s="723">
        <v>3.8330000000000002</v>
      </c>
      <c r="F668" s="28">
        <v>38911</v>
      </c>
      <c r="G668" s="723">
        <v>3.9790000000000001</v>
      </c>
      <c r="H668" s="28">
        <v>38911</v>
      </c>
      <c r="I668" s="723">
        <v>4.056</v>
      </c>
      <c r="J668" s="28">
        <v>38911</v>
      </c>
      <c r="K668" s="723">
        <v>4.2190000000000003</v>
      </c>
      <c r="L668" s="41">
        <v>38911</v>
      </c>
      <c r="M668" s="723">
        <v>3.6863000000000001</v>
      </c>
      <c r="N668" s="28">
        <v>38911</v>
      </c>
      <c r="O668" s="723">
        <v>3.8383000000000003</v>
      </c>
      <c r="P668" s="28">
        <v>38911</v>
      </c>
      <c r="Q668" s="723">
        <v>3.9704999999999999</v>
      </c>
      <c r="R668" s="28">
        <v>38911</v>
      </c>
      <c r="S668" s="723">
        <v>4.0354000000000001</v>
      </c>
      <c r="T668" s="28">
        <v>38911</v>
      </c>
      <c r="U668" s="723">
        <v>4.2268999999999997</v>
      </c>
      <c r="V668" s="41">
        <v>38911</v>
      </c>
      <c r="W668" s="723">
        <v>3.9350000000000001</v>
      </c>
      <c r="X668" s="28">
        <v>38911</v>
      </c>
      <c r="Y668" s="723">
        <v>4.1079999999999997</v>
      </c>
      <c r="Z668" s="28">
        <v>38911</v>
      </c>
      <c r="AA668" s="723">
        <v>4.2949999999999999</v>
      </c>
      <c r="AB668" s="28">
        <v>38911</v>
      </c>
      <c r="AC668" s="723">
        <v>4.423</v>
      </c>
      <c r="AD668" s="28">
        <v>38911</v>
      </c>
      <c r="AE668" s="358">
        <v>4.6420000000000003</v>
      </c>
    </row>
    <row r="669" spans="1:31">
      <c r="A669" s="28">
        <v>38912</v>
      </c>
      <c r="B669" s="28">
        <v>38912</v>
      </c>
      <c r="C669" s="723">
        <v>3.6269999999999998</v>
      </c>
      <c r="D669" s="28">
        <v>38912</v>
      </c>
      <c r="E669" s="723">
        <v>3.7669999999999999</v>
      </c>
      <c r="F669" s="28">
        <v>38912</v>
      </c>
      <c r="G669" s="723">
        <v>3.9159999999999999</v>
      </c>
      <c r="H669" s="28">
        <v>38912</v>
      </c>
      <c r="I669" s="723">
        <v>4.01</v>
      </c>
      <c r="J669" s="28">
        <v>38912</v>
      </c>
      <c r="K669" s="723">
        <v>4.165</v>
      </c>
      <c r="L669" s="41">
        <v>38912</v>
      </c>
      <c r="M669" s="723">
        <v>3.6257999999999999</v>
      </c>
      <c r="N669" s="28">
        <v>38912</v>
      </c>
      <c r="O669" s="723">
        <v>3.7724000000000002</v>
      </c>
      <c r="P669" s="28">
        <v>38912</v>
      </c>
      <c r="Q669" s="723">
        <v>3.9064999999999999</v>
      </c>
      <c r="R669" s="28">
        <v>38912</v>
      </c>
      <c r="S669" s="723">
        <v>3.9727999999999999</v>
      </c>
      <c r="T669" s="28">
        <v>38912</v>
      </c>
      <c r="U669" s="723">
        <v>4.1718000000000002</v>
      </c>
      <c r="V669" s="41">
        <v>38912</v>
      </c>
      <c r="W669" s="723">
        <v>3.8740000000000001</v>
      </c>
      <c r="X669" s="28">
        <v>38912</v>
      </c>
      <c r="Y669" s="723">
        <v>4.0419999999999998</v>
      </c>
      <c r="Z669" s="28">
        <v>38912</v>
      </c>
      <c r="AA669" s="723">
        <v>4.234</v>
      </c>
      <c r="AB669" s="28">
        <v>38912</v>
      </c>
      <c r="AC669" s="723">
        <v>4.3650000000000002</v>
      </c>
      <c r="AD669" s="28">
        <v>38912</v>
      </c>
      <c r="AE669" s="358">
        <v>4.5860000000000003</v>
      </c>
    </row>
    <row r="670" spans="1:31">
      <c r="A670" s="28">
        <v>38915</v>
      </c>
      <c r="B670" s="28">
        <v>38915</v>
      </c>
      <c r="C670" s="723">
        <v>3.64</v>
      </c>
      <c r="D670" s="28">
        <v>38915</v>
      </c>
      <c r="E670" s="723">
        <v>3.7850000000000001</v>
      </c>
      <c r="F670" s="28">
        <v>38915</v>
      </c>
      <c r="G670" s="723">
        <v>3.9290000000000003</v>
      </c>
      <c r="H670" s="28">
        <v>38915</v>
      </c>
      <c r="I670" s="723">
        <v>4.0179999999999998</v>
      </c>
      <c r="J670" s="28">
        <v>38915</v>
      </c>
      <c r="K670" s="723">
        <v>4.181</v>
      </c>
      <c r="L670" s="41">
        <v>38915</v>
      </c>
      <c r="M670" s="723">
        <v>3.6413000000000002</v>
      </c>
      <c r="N670" s="28">
        <v>38915</v>
      </c>
      <c r="O670" s="723">
        <v>3.7841</v>
      </c>
      <c r="P670" s="28">
        <v>38915</v>
      </c>
      <c r="Q670" s="723">
        <v>3.9213</v>
      </c>
      <c r="R670" s="28">
        <v>38915</v>
      </c>
      <c r="S670" s="723">
        <v>3.9849999999999999</v>
      </c>
      <c r="T670" s="28">
        <v>38915</v>
      </c>
      <c r="U670" s="723">
        <v>4.1844000000000001</v>
      </c>
      <c r="V670" s="41">
        <v>38915</v>
      </c>
      <c r="W670" s="723">
        <v>3.887</v>
      </c>
      <c r="X670" s="28">
        <v>38915</v>
      </c>
      <c r="Y670" s="723">
        <v>4.0620000000000003</v>
      </c>
      <c r="Z670" s="28">
        <v>38915</v>
      </c>
      <c r="AA670" s="723">
        <v>4.2450000000000001</v>
      </c>
      <c r="AB670" s="28">
        <v>38915</v>
      </c>
      <c r="AC670" s="723">
        <v>4.3719999999999999</v>
      </c>
      <c r="AD670" s="28">
        <v>38915</v>
      </c>
      <c r="AE670" s="358">
        <v>4.5979999999999999</v>
      </c>
    </row>
    <row r="671" spans="1:31">
      <c r="A671" s="28">
        <v>38916</v>
      </c>
      <c r="B671" s="28">
        <v>38916</v>
      </c>
      <c r="C671" s="723">
        <v>3.673</v>
      </c>
      <c r="D671" s="28">
        <v>38916</v>
      </c>
      <c r="E671" s="723">
        <v>3.8209999999999997</v>
      </c>
      <c r="F671" s="28">
        <v>38916</v>
      </c>
      <c r="G671" s="723">
        <v>3.9539999999999997</v>
      </c>
      <c r="H671" s="28">
        <v>38916</v>
      </c>
      <c r="I671" s="723">
        <v>4.0449999999999999</v>
      </c>
      <c r="J671" s="28">
        <v>38916</v>
      </c>
      <c r="K671" s="723">
        <v>4.2</v>
      </c>
      <c r="L671" s="41">
        <v>38916</v>
      </c>
      <c r="M671" s="723">
        <v>3.6734999999999998</v>
      </c>
      <c r="N671" s="28">
        <v>38916</v>
      </c>
      <c r="O671" s="723">
        <v>3.8147000000000002</v>
      </c>
      <c r="P671" s="28">
        <v>38916</v>
      </c>
      <c r="Q671" s="723">
        <v>3.944</v>
      </c>
      <c r="R671" s="28">
        <v>38916</v>
      </c>
      <c r="S671" s="723">
        <v>4.0068999999999999</v>
      </c>
      <c r="T671" s="28">
        <v>38916</v>
      </c>
      <c r="U671" s="723">
        <v>4.2023000000000001</v>
      </c>
      <c r="V671" s="41">
        <v>38916</v>
      </c>
      <c r="W671" s="723">
        <v>3.9180000000000001</v>
      </c>
      <c r="X671" s="28">
        <v>38916</v>
      </c>
      <c r="Y671" s="723">
        <v>4.0880000000000001</v>
      </c>
      <c r="Z671" s="28">
        <v>38916</v>
      </c>
      <c r="AA671" s="723">
        <v>4.2649999999999997</v>
      </c>
      <c r="AB671" s="28">
        <v>38916</v>
      </c>
      <c r="AC671" s="723">
        <v>4.3920000000000003</v>
      </c>
      <c r="AD671" s="28">
        <v>38916</v>
      </c>
      <c r="AE671" s="358">
        <v>4.6100000000000003</v>
      </c>
    </row>
    <row r="672" spans="1:31">
      <c r="A672" s="28">
        <v>38917</v>
      </c>
      <c r="B672" s="28">
        <v>38917</v>
      </c>
      <c r="C672" s="723">
        <v>3.6630000000000003</v>
      </c>
      <c r="D672" s="28">
        <v>38917</v>
      </c>
      <c r="E672" s="723">
        <v>3.7890000000000001</v>
      </c>
      <c r="F672" s="28">
        <v>38917</v>
      </c>
      <c r="G672" s="723">
        <v>3.92</v>
      </c>
      <c r="H672" s="28">
        <v>38917</v>
      </c>
      <c r="I672" s="723">
        <v>4.008</v>
      </c>
      <c r="J672" s="28">
        <v>38917</v>
      </c>
      <c r="K672" s="723">
        <v>4.1589999999999998</v>
      </c>
      <c r="L672" s="41">
        <v>38917</v>
      </c>
      <c r="M672" s="723">
        <v>3.6569000000000003</v>
      </c>
      <c r="N672" s="28">
        <v>38917</v>
      </c>
      <c r="O672" s="723">
        <v>3.7885</v>
      </c>
      <c r="P672" s="28">
        <v>38917</v>
      </c>
      <c r="Q672" s="723">
        <v>3.9146000000000001</v>
      </c>
      <c r="R672" s="28">
        <v>38917</v>
      </c>
      <c r="S672" s="723">
        <v>3.9775</v>
      </c>
      <c r="T672" s="28">
        <v>38917</v>
      </c>
      <c r="U672" s="723">
        <v>4.1738</v>
      </c>
      <c r="V672" s="41">
        <v>38917</v>
      </c>
      <c r="W672" s="723">
        <v>3.9020000000000001</v>
      </c>
      <c r="X672" s="28">
        <v>38917</v>
      </c>
      <c r="Y672" s="723">
        <v>4.0629999999999997</v>
      </c>
      <c r="Z672" s="28">
        <v>38917</v>
      </c>
      <c r="AA672" s="723">
        <v>4.2389999999999999</v>
      </c>
      <c r="AB672" s="28">
        <v>38917</v>
      </c>
      <c r="AC672" s="723">
        <v>4.3650000000000002</v>
      </c>
      <c r="AD672" s="28">
        <v>38917</v>
      </c>
      <c r="AE672" s="358">
        <v>4.5819999999999999</v>
      </c>
    </row>
    <row r="673" spans="1:31">
      <c r="A673" s="28">
        <v>38918</v>
      </c>
      <c r="B673" s="28">
        <v>38918</v>
      </c>
      <c r="C673" s="723">
        <v>3.657</v>
      </c>
      <c r="D673" s="28">
        <v>38918</v>
      </c>
      <c r="E673" s="723">
        <v>3.798</v>
      </c>
      <c r="F673" s="28">
        <v>38918</v>
      </c>
      <c r="G673" s="723">
        <v>3.9239999999999999</v>
      </c>
      <c r="H673" s="28">
        <v>38918</v>
      </c>
      <c r="I673" s="723">
        <v>4.0129999999999999</v>
      </c>
      <c r="J673" s="28">
        <v>38918</v>
      </c>
      <c r="K673" s="723">
        <v>4.1639999999999997</v>
      </c>
      <c r="L673" s="41">
        <v>38918</v>
      </c>
      <c r="M673" s="723">
        <v>3.6577999999999999</v>
      </c>
      <c r="N673" s="28">
        <v>38918</v>
      </c>
      <c r="O673" s="723">
        <v>3.7865000000000002</v>
      </c>
      <c r="P673" s="28">
        <v>38918</v>
      </c>
      <c r="Q673" s="723">
        <v>3.9134000000000002</v>
      </c>
      <c r="R673" s="28">
        <v>38918</v>
      </c>
      <c r="S673" s="723">
        <v>3.9767000000000001</v>
      </c>
      <c r="T673" s="28">
        <v>38918</v>
      </c>
      <c r="U673" s="723">
        <v>4.1703999999999999</v>
      </c>
      <c r="V673" s="41">
        <v>38918</v>
      </c>
      <c r="W673" s="723">
        <v>3.9039999999999999</v>
      </c>
      <c r="X673" s="28">
        <v>38918</v>
      </c>
      <c r="Y673" s="723">
        <v>4.0659999999999998</v>
      </c>
      <c r="Z673" s="28">
        <v>38918</v>
      </c>
      <c r="AA673" s="723">
        <v>4.25</v>
      </c>
      <c r="AB673" s="28">
        <v>38918</v>
      </c>
      <c r="AC673" s="723">
        <v>4.3739999999999997</v>
      </c>
      <c r="AD673" s="28">
        <v>38918</v>
      </c>
      <c r="AE673" s="358">
        <v>4.5890000000000004</v>
      </c>
    </row>
    <row r="674" spans="1:31">
      <c r="A674" s="28">
        <v>38919</v>
      </c>
      <c r="B674" s="28">
        <v>38919</v>
      </c>
      <c r="C674" s="723">
        <v>3.6219999999999999</v>
      </c>
      <c r="D674" s="28">
        <v>38919</v>
      </c>
      <c r="E674" s="723">
        <v>3.7519999999999998</v>
      </c>
      <c r="F674" s="28">
        <v>38919</v>
      </c>
      <c r="G674" s="723">
        <v>3.883</v>
      </c>
      <c r="H674" s="28">
        <v>38919</v>
      </c>
      <c r="I674" s="723">
        <v>3.9689999999999999</v>
      </c>
      <c r="J674" s="28">
        <v>38919</v>
      </c>
      <c r="K674" s="723">
        <v>4.1269999999999998</v>
      </c>
      <c r="L674" s="41">
        <v>38919</v>
      </c>
      <c r="M674" s="723">
        <v>3.6259999999999999</v>
      </c>
      <c r="N674" s="28">
        <v>38919</v>
      </c>
      <c r="O674" s="723">
        <v>3.7528999999999999</v>
      </c>
      <c r="P674" s="28">
        <v>38919</v>
      </c>
      <c r="Q674" s="723">
        <v>3.8813</v>
      </c>
      <c r="R674" s="28">
        <v>38919</v>
      </c>
      <c r="S674" s="723">
        <v>3.9464999999999999</v>
      </c>
      <c r="T674" s="28">
        <v>38919</v>
      </c>
      <c r="U674" s="723">
        <v>4.1401000000000003</v>
      </c>
      <c r="V674" s="41">
        <v>38919</v>
      </c>
      <c r="W674" s="723">
        <v>3.8689999999999998</v>
      </c>
      <c r="X674" s="28">
        <v>38919</v>
      </c>
      <c r="Y674" s="723">
        <v>4.0330000000000004</v>
      </c>
      <c r="Z674" s="28">
        <v>38919</v>
      </c>
      <c r="AA674" s="723">
        <v>4.2169999999999996</v>
      </c>
      <c r="AB674" s="28">
        <v>38919</v>
      </c>
      <c r="AC674" s="723">
        <v>4.3419999999999996</v>
      </c>
      <c r="AD674" s="28">
        <v>38919</v>
      </c>
      <c r="AE674" s="358">
        <v>4.5529999999999999</v>
      </c>
    </row>
    <row r="675" spans="1:31">
      <c r="A675" s="28">
        <v>38922</v>
      </c>
      <c r="B675" s="28">
        <v>38922</v>
      </c>
      <c r="C675" s="723">
        <v>3.6339999999999999</v>
      </c>
      <c r="D675" s="28">
        <v>38922</v>
      </c>
      <c r="E675" s="723">
        <v>3.7650000000000001</v>
      </c>
      <c r="F675" s="28">
        <v>38922</v>
      </c>
      <c r="G675" s="723">
        <v>3.895</v>
      </c>
      <c r="H675" s="28">
        <v>38922</v>
      </c>
      <c r="I675" s="723">
        <v>3.9849999999999999</v>
      </c>
      <c r="J675" s="28">
        <v>38922</v>
      </c>
      <c r="K675" s="723">
        <v>4.1379999999999999</v>
      </c>
      <c r="L675" s="41">
        <v>38922</v>
      </c>
      <c r="M675" s="723">
        <v>3.633</v>
      </c>
      <c r="N675" s="28">
        <v>38922</v>
      </c>
      <c r="O675" s="723">
        <v>3.7579000000000002</v>
      </c>
      <c r="P675" s="28">
        <v>38922</v>
      </c>
      <c r="Q675" s="723">
        <v>3.8875999999999999</v>
      </c>
      <c r="R675" s="28">
        <v>38922</v>
      </c>
      <c r="S675" s="723">
        <v>3.9495</v>
      </c>
      <c r="T675" s="28">
        <v>38922</v>
      </c>
      <c r="U675" s="723">
        <v>4.1425000000000001</v>
      </c>
      <c r="V675" s="41">
        <v>38922</v>
      </c>
      <c r="W675" s="723">
        <v>3.8730000000000002</v>
      </c>
      <c r="X675" s="28">
        <v>38922</v>
      </c>
      <c r="Y675" s="723">
        <v>4.0309999999999997</v>
      </c>
      <c r="Z675" s="28">
        <v>38922</v>
      </c>
      <c r="AA675" s="723">
        <v>4.218</v>
      </c>
      <c r="AB675" s="28">
        <v>38922</v>
      </c>
      <c r="AC675" s="723">
        <v>4.343</v>
      </c>
      <c r="AD675" s="28">
        <v>38922</v>
      </c>
      <c r="AE675" s="358">
        <v>4.5609999999999999</v>
      </c>
    </row>
    <row r="676" spans="1:31">
      <c r="A676" s="28">
        <v>38923</v>
      </c>
      <c r="B676" s="28">
        <v>38923</v>
      </c>
      <c r="C676" s="723">
        <v>3.6339999999999999</v>
      </c>
      <c r="D676" s="28">
        <v>38923</v>
      </c>
      <c r="E676" s="723">
        <v>3.7662</v>
      </c>
      <c r="F676" s="28">
        <v>38923</v>
      </c>
      <c r="G676" s="723">
        <v>3.9020999999999999</v>
      </c>
      <c r="H676" s="28">
        <v>38923</v>
      </c>
      <c r="I676" s="723">
        <v>3.9887000000000001</v>
      </c>
      <c r="J676" s="28">
        <v>38923</v>
      </c>
      <c r="K676" s="723">
        <v>4.1433999999999997</v>
      </c>
      <c r="L676" s="41">
        <v>38923</v>
      </c>
      <c r="M676" s="723">
        <v>3.6322000000000001</v>
      </c>
      <c r="N676" s="28">
        <v>38923</v>
      </c>
      <c r="O676" s="723">
        <v>3.7599</v>
      </c>
      <c r="P676" s="28">
        <v>38923</v>
      </c>
      <c r="Q676" s="723">
        <v>3.8929999999999998</v>
      </c>
      <c r="R676" s="28">
        <v>38923</v>
      </c>
      <c r="S676" s="723">
        <v>3.9565000000000001</v>
      </c>
      <c r="T676" s="28">
        <v>38923</v>
      </c>
      <c r="U676" s="723">
        <v>4.1528999999999998</v>
      </c>
      <c r="V676" s="41">
        <v>38923</v>
      </c>
      <c r="W676" s="723">
        <v>3.867</v>
      </c>
      <c r="X676" s="28">
        <v>38923</v>
      </c>
      <c r="Y676" s="723">
        <v>4.0279999999999996</v>
      </c>
      <c r="Z676" s="28">
        <v>38923</v>
      </c>
      <c r="AA676" s="723">
        <v>4.2140000000000004</v>
      </c>
      <c r="AB676" s="28">
        <v>38923</v>
      </c>
      <c r="AC676" s="723">
        <v>4.3410000000000002</v>
      </c>
      <c r="AD676" s="28">
        <v>38923</v>
      </c>
      <c r="AE676" s="358">
        <v>4.5629999999999997</v>
      </c>
    </row>
    <row r="677" spans="1:31">
      <c r="A677" s="28">
        <v>38924</v>
      </c>
      <c r="B677" s="28">
        <v>38924</v>
      </c>
      <c r="C677" s="723">
        <v>3.6564000000000001</v>
      </c>
      <c r="D677" s="28">
        <v>38924</v>
      </c>
      <c r="E677" s="723">
        <v>3.7923999999999998</v>
      </c>
      <c r="F677" s="28">
        <v>38924</v>
      </c>
      <c r="G677" s="723">
        <v>3.9243000000000001</v>
      </c>
      <c r="H677" s="28">
        <v>38924</v>
      </c>
      <c r="I677" s="723">
        <v>4.0038999999999998</v>
      </c>
      <c r="J677" s="28">
        <v>38924</v>
      </c>
      <c r="K677" s="723">
        <v>4.1654</v>
      </c>
      <c r="L677" s="41">
        <v>38924</v>
      </c>
      <c r="M677" s="723">
        <v>3.6654</v>
      </c>
      <c r="N677" s="28">
        <v>38924</v>
      </c>
      <c r="O677" s="723">
        <v>3.7900999999999998</v>
      </c>
      <c r="P677" s="28">
        <v>38924</v>
      </c>
      <c r="Q677" s="723">
        <v>3.9195000000000002</v>
      </c>
      <c r="R677" s="28">
        <v>38924</v>
      </c>
      <c r="S677" s="723">
        <v>3.9801000000000002</v>
      </c>
      <c r="T677" s="28">
        <v>38924</v>
      </c>
      <c r="U677" s="723">
        <v>4.1775000000000002</v>
      </c>
      <c r="V677" s="41">
        <v>38924</v>
      </c>
      <c r="W677" s="723">
        <v>3.895</v>
      </c>
      <c r="X677" s="28">
        <v>38924</v>
      </c>
      <c r="Y677" s="723">
        <v>4.0529999999999999</v>
      </c>
      <c r="Z677" s="28">
        <v>38924</v>
      </c>
      <c r="AA677" s="723">
        <v>4.2409999999999997</v>
      </c>
      <c r="AB677" s="28">
        <v>38924</v>
      </c>
      <c r="AC677" s="723">
        <v>4.3680000000000003</v>
      </c>
      <c r="AD677" s="28">
        <v>38924</v>
      </c>
      <c r="AE677" s="358">
        <v>4.5890000000000004</v>
      </c>
    </row>
    <row r="678" spans="1:31">
      <c r="A678" s="28">
        <v>38925</v>
      </c>
      <c r="B678" s="28">
        <v>38925</v>
      </c>
      <c r="C678" s="723">
        <v>3.62</v>
      </c>
      <c r="D678" s="28">
        <v>38925</v>
      </c>
      <c r="E678" s="723">
        <v>3.7480000000000002</v>
      </c>
      <c r="F678" s="28">
        <v>38925</v>
      </c>
      <c r="G678" s="723">
        <v>3.8849999999999998</v>
      </c>
      <c r="H678" s="28">
        <v>38925</v>
      </c>
      <c r="I678" s="723">
        <v>3.9569999999999999</v>
      </c>
      <c r="J678" s="28">
        <v>38925</v>
      </c>
      <c r="K678" s="723">
        <v>4.133</v>
      </c>
      <c r="L678" s="41">
        <v>38925</v>
      </c>
      <c r="M678" s="723">
        <v>3.6311999999999998</v>
      </c>
      <c r="N678" s="28">
        <v>38925</v>
      </c>
      <c r="O678" s="723">
        <v>3.7513000000000001</v>
      </c>
      <c r="P678" s="28">
        <v>38925</v>
      </c>
      <c r="Q678" s="723">
        <v>3.8834999999999997</v>
      </c>
      <c r="R678" s="28">
        <v>38925</v>
      </c>
      <c r="S678" s="723">
        <v>3.9443000000000001</v>
      </c>
      <c r="T678" s="28">
        <v>38925</v>
      </c>
      <c r="U678" s="723">
        <v>4.1447000000000003</v>
      </c>
      <c r="V678" s="41">
        <v>38925</v>
      </c>
      <c r="W678" s="723">
        <v>3.8580000000000001</v>
      </c>
      <c r="X678" s="28">
        <v>38925</v>
      </c>
      <c r="Y678" s="723">
        <v>4.0140000000000002</v>
      </c>
      <c r="Z678" s="28">
        <v>38925</v>
      </c>
      <c r="AA678" s="723">
        <v>4.2035</v>
      </c>
      <c r="AB678" s="28">
        <v>38925</v>
      </c>
      <c r="AC678" s="723">
        <v>4.3296999999999999</v>
      </c>
      <c r="AD678" s="28">
        <v>38925</v>
      </c>
      <c r="AE678" s="358">
        <v>4.5579999999999998</v>
      </c>
    </row>
    <row r="679" spans="1:31">
      <c r="A679" s="28">
        <v>38926</v>
      </c>
      <c r="B679" s="28">
        <v>38926</v>
      </c>
      <c r="C679" s="723">
        <v>3.6052</v>
      </c>
      <c r="D679" s="28">
        <v>38926</v>
      </c>
      <c r="E679" s="723">
        <v>3.7296</v>
      </c>
      <c r="F679" s="28">
        <v>38926</v>
      </c>
      <c r="G679" s="723">
        <v>3.8574999999999999</v>
      </c>
      <c r="H679" s="28">
        <v>38926</v>
      </c>
      <c r="I679" s="723">
        <v>3.9379</v>
      </c>
      <c r="J679" s="28">
        <v>38926</v>
      </c>
      <c r="K679" s="723">
        <v>4.1143999999999998</v>
      </c>
      <c r="L679" s="41">
        <v>38926</v>
      </c>
      <c r="M679" s="723">
        <v>3.6093000000000002</v>
      </c>
      <c r="N679" s="28">
        <v>38926</v>
      </c>
      <c r="O679" s="723">
        <v>3.7229999999999999</v>
      </c>
      <c r="P679" s="28">
        <v>38926</v>
      </c>
      <c r="Q679" s="723">
        <v>3.8540999999999999</v>
      </c>
      <c r="R679" s="28">
        <v>38926</v>
      </c>
      <c r="S679" s="723">
        <v>3.9156</v>
      </c>
      <c r="T679" s="28">
        <v>38926</v>
      </c>
      <c r="U679" s="723">
        <v>4.1146000000000003</v>
      </c>
      <c r="V679" s="41">
        <v>38926</v>
      </c>
      <c r="W679" s="723">
        <v>3.8460000000000001</v>
      </c>
      <c r="X679" s="28">
        <v>38926</v>
      </c>
      <c r="Y679" s="723">
        <v>3.9980000000000002</v>
      </c>
      <c r="Z679" s="28">
        <v>38926</v>
      </c>
      <c r="AA679" s="723">
        <v>4.1890000000000001</v>
      </c>
      <c r="AB679" s="28">
        <v>38926</v>
      </c>
      <c r="AC679" s="723">
        <v>4.3179999999999996</v>
      </c>
      <c r="AD679" s="28">
        <v>38926</v>
      </c>
      <c r="AE679" s="358">
        <v>4.5389999999999997</v>
      </c>
    </row>
    <row r="680" spans="1:31">
      <c r="A680" s="28">
        <v>38929</v>
      </c>
      <c r="B680" s="28">
        <v>38929</v>
      </c>
      <c r="C680" s="723">
        <v>3.605</v>
      </c>
      <c r="D680" s="28">
        <v>38929</v>
      </c>
      <c r="E680" s="723">
        <v>3.7250000000000001</v>
      </c>
      <c r="F680" s="28">
        <v>38929</v>
      </c>
      <c r="G680" s="723">
        <v>3.863</v>
      </c>
      <c r="H680" s="28">
        <v>38929</v>
      </c>
      <c r="I680" s="723">
        <v>3.9390000000000001</v>
      </c>
      <c r="J680" s="28">
        <v>38929</v>
      </c>
      <c r="K680" s="723">
        <v>4.1050000000000004</v>
      </c>
      <c r="L680" s="41">
        <v>38929</v>
      </c>
      <c r="M680" s="723">
        <v>3.6105</v>
      </c>
      <c r="N680" s="28">
        <v>38929</v>
      </c>
      <c r="O680" s="723">
        <v>3.7284999999999999</v>
      </c>
      <c r="P680" s="28">
        <v>38929</v>
      </c>
      <c r="Q680" s="723">
        <v>3.8552</v>
      </c>
      <c r="R680" s="28">
        <v>38929</v>
      </c>
      <c r="S680" s="723">
        <v>3.9165000000000001</v>
      </c>
      <c r="T680" s="28">
        <v>38929</v>
      </c>
      <c r="U680" s="723">
        <v>4.1162999999999998</v>
      </c>
      <c r="V680" s="41">
        <v>38929</v>
      </c>
      <c r="W680" s="723">
        <v>3.8420000000000001</v>
      </c>
      <c r="X680" s="28">
        <v>38929</v>
      </c>
      <c r="Y680" s="723">
        <v>3.9990000000000001</v>
      </c>
      <c r="Z680" s="28">
        <v>38929</v>
      </c>
      <c r="AA680" s="723">
        <v>4.1870000000000003</v>
      </c>
      <c r="AB680" s="28">
        <v>38929</v>
      </c>
      <c r="AC680" s="723">
        <v>4.3170000000000002</v>
      </c>
      <c r="AD680" s="28">
        <v>38929</v>
      </c>
      <c r="AE680" s="358">
        <v>4.5380000000000003</v>
      </c>
    </row>
    <row r="681" spans="1:31">
      <c r="A681" s="28">
        <v>38930</v>
      </c>
      <c r="B681" s="28">
        <v>38930</v>
      </c>
      <c r="C681" s="723">
        <v>3.6025</v>
      </c>
      <c r="D681" s="28">
        <v>38930</v>
      </c>
      <c r="E681" s="723">
        <v>3.7263000000000002</v>
      </c>
      <c r="F681" s="28">
        <v>38930</v>
      </c>
      <c r="G681" s="723">
        <v>3.8673000000000002</v>
      </c>
      <c r="H681" s="28">
        <v>38930</v>
      </c>
      <c r="I681" s="723">
        <v>3.9487000000000001</v>
      </c>
      <c r="J681" s="28">
        <v>38930</v>
      </c>
      <c r="K681" s="723">
        <v>4.1216999999999997</v>
      </c>
      <c r="L681" s="41">
        <v>38930</v>
      </c>
      <c r="M681" s="723">
        <v>3.6093999999999999</v>
      </c>
      <c r="N681" s="28">
        <v>38930</v>
      </c>
      <c r="O681" s="723">
        <v>3.7321</v>
      </c>
      <c r="P681" s="28">
        <v>38930</v>
      </c>
      <c r="Q681" s="723">
        <v>3.8612000000000002</v>
      </c>
      <c r="R681" s="28">
        <v>38930</v>
      </c>
      <c r="S681" s="723">
        <v>3.9256000000000002</v>
      </c>
      <c r="T681" s="28">
        <v>38930</v>
      </c>
      <c r="U681" s="723">
        <v>4.125</v>
      </c>
      <c r="V681" s="41">
        <v>38930</v>
      </c>
      <c r="W681" s="723">
        <v>3.835</v>
      </c>
      <c r="X681" s="28">
        <v>38930</v>
      </c>
      <c r="Y681" s="723">
        <v>3.9910000000000001</v>
      </c>
      <c r="Z681" s="28">
        <v>38930</v>
      </c>
      <c r="AA681" s="723">
        <v>4.1859999999999999</v>
      </c>
      <c r="AB681" s="28">
        <v>38930</v>
      </c>
      <c r="AC681" s="723">
        <v>4.319</v>
      </c>
      <c r="AD681" s="28">
        <v>38930</v>
      </c>
      <c r="AE681" s="358">
        <v>4.5430000000000001</v>
      </c>
    </row>
    <row r="682" spans="1:31">
      <c r="A682" s="28">
        <v>38931</v>
      </c>
      <c r="B682" s="28">
        <v>38931</v>
      </c>
      <c r="C682" s="723">
        <v>3.6116999999999999</v>
      </c>
      <c r="D682" s="28">
        <v>38931</v>
      </c>
      <c r="E682" s="723">
        <v>3.7298999999999998</v>
      </c>
      <c r="F682" s="28">
        <v>38931</v>
      </c>
      <c r="G682" s="723">
        <v>3.8714</v>
      </c>
      <c r="H682" s="28">
        <v>38931</v>
      </c>
      <c r="I682" s="723">
        <v>3.9459</v>
      </c>
      <c r="J682" s="28">
        <v>38931</v>
      </c>
      <c r="K682" s="723">
        <v>4.1174999999999997</v>
      </c>
      <c r="L682" s="41">
        <v>38931</v>
      </c>
      <c r="M682" s="723">
        <v>3.6177000000000001</v>
      </c>
      <c r="N682" s="28">
        <v>38931</v>
      </c>
      <c r="O682" s="723">
        <v>3.7410000000000001</v>
      </c>
      <c r="P682" s="28">
        <v>38931</v>
      </c>
      <c r="Q682" s="723">
        <v>3.8660000000000001</v>
      </c>
      <c r="R682" s="28">
        <v>38931</v>
      </c>
      <c r="S682" s="723">
        <v>3.9306999999999999</v>
      </c>
      <c r="T682" s="28">
        <v>38931</v>
      </c>
      <c r="U682" s="723">
        <v>4.1275000000000004</v>
      </c>
      <c r="V682" s="41">
        <v>38931</v>
      </c>
      <c r="W682" s="723">
        <v>3.8439999999999999</v>
      </c>
      <c r="X682" s="28">
        <v>38931</v>
      </c>
      <c r="Y682" s="723">
        <v>4</v>
      </c>
      <c r="Z682" s="28">
        <v>38931</v>
      </c>
      <c r="AA682" s="723">
        <v>4.194</v>
      </c>
      <c r="AB682" s="28">
        <v>38931</v>
      </c>
      <c r="AC682" s="723">
        <v>4.3239999999999998</v>
      </c>
      <c r="AD682" s="28">
        <v>38931</v>
      </c>
      <c r="AE682" s="358">
        <v>4.5510000000000002</v>
      </c>
    </row>
    <row r="683" spans="1:31">
      <c r="A683" s="28">
        <v>38932</v>
      </c>
      <c r="B683" s="28">
        <v>38932</v>
      </c>
      <c r="C683" s="723">
        <v>3.6829999999999998</v>
      </c>
      <c r="D683" s="28">
        <v>38932</v>
      </c>
      <c r="E683" s="723">
        <v>3.802</v>
      </c>
      <c r="F683" s="28">
        <v>38932</v>
      </c>
      <c r="G683" s="723">
        <v>3.9239999999999999</v>
      </c>
      <c r="H683" s="28">
        <v>38932</v>
      </c>
      <c r="I683" s="723">
        <v>4.0140000000000002</v>
      </c>
      <c r="J683" s="28">
        <v>38932</v>
      </c>
      <c r="K683" s="723">
        <v>4.1399999999999997</v>
      </c>
      <c r="L683" s="41">
        <v>38932</v>
      </c>
      <c r="M683" s="723">
        <v>3.6836000000000002</v>
      </c>
      <c r="N683" s="28">
        <v>38932</v>
      </c>
      <c r="O683" s="723">
        <v>3.8018000000000001</v>
      </c>
      <c r="P683" s="28">
        <v>38932</v>
      </c>
      <c r="Q683" s="723">
        <v>3.9129</v>
      </c>
      <c r="R683" s="28">
        <v>38932</v>
      </c>
      <c r="S683" s="723">
        <v>3.9729000000000001</v>
      </c>
      <c r="T683" s="28">
        <v>38932</v>
      </c>
      <c r="U683" s="723">
        <v>4.1599000000000004</v>
      </c>
      <c r="V683" s="41">
        <v>38932</v>
      </c>
      <c r="W683" s="723">
        <v>3.911</v>
      </c>
      <c r="X683" s="28">
        <v>38932</v>
      </c>
      <c r="Y683" s="723">
        <v>4.0640000000000001</v>
      </c>
      <c r="Z683" s="28">
        <v>38932</v>
      </c>
      <c r="AA683" s="723">
        <v>4.24</v>
      </c>
      <c r="AB683" s="28">
        <v>38932</v>
      </c>
      <c r="AC683" s="723">
        <v>4.3639999999999999</v>
      </c>
      <c r="AD683" s="28">
        <v>38932</v>
      </c>
      <c r="AE683" s="358">
        <v>4.5809999999999995</v>
      </c>
    </row>
    <row r="684" spans="1:31">
      <c r="A684" s="28">
        <v>38933</v>
      </c>
      <c r="B684" s="28">
        <v>38933</v>
      </c>
      <c r="C684" s="723">
        <v>3.63</v>
      </c>
      <c r="D684" s="28">
        <v>38933</v>
      </c>
      <c r="E684" s="723">
        <v>3.734</v>
      </c>
      <c r="F684" s="28">
        <v>38933</v>
      </c>
      <c r="G684" s="723">
        <v>3.8529999999999998</v>
      </c>
      <c r="H684" s="28">
        <v>38933</v>
      </c>
      <c r="I684" s="723">
        <v>3.9319999999999999</v>
      </c>
      <c r="J684" s="28">
        <v>38933</v>
      </c>
      <c r="K684" s="723">
        <v>4.0730000000000004</v>
      </c>
      <c r="L684" s="41">
        <v>38933</v>
      </c>
      <c r="M684" s="723">
        <v>3.6334999999999997</v>
      </c>
      <c r="N684" s="28">
        <v>38933</v>
      </c>
      <c r="O684" s="723">
        <v>3.7357</v>
      </c>
      <c r="P684" s="28">
        <v>38933</v>
      </c>
      <c r="Q684" s="723">
        <v>3.8420000000000001</v>
      </c>
      <c r="R684" s="28">
        <v>38933</v>
      </c>
      <c r="S684" s="723">
        <v>3.9045000000000001</v>
      </c>
      <c r="T684" s="28">
        <v>38933</v>
      </c>
      <c r="U684" s="723">
        <v>4.0891999999999999</v>
      </c>
      <c r="V684" s="41">
        <v>38933</v>
      </c>
      <c r="W684" s="723">
        <v>3.8769999999999998</v>
      </c>
      <c r="X684" s="28">
        <v>38933</v>
      </c>
      <c r="Y684" s="723">
        <v>4.008</v>
      </c>
      <c r="Z684" s="28">
        <v>38933</v>
      </c>
      <c r="AA684" s="723">
        <v>4.1849999999999996</v>
      </c>
      <c r="AB684" s="28">
        <v>38933</v>
      </c>
      <c r="AC684" s="723">
        <v>4.3109999999999999</v>
      </c>
      <c r="AD684" s="28">
        <v>38933</v>
      </c>
      <c r="AE684" s="358">
        <v>4.5250000000000004</v>
      </c>
    </row>
    <row r="685" spans="1:31">
      <c r="A685" s="28">
        <v>38936</v>
      </c>
      <c r="B685" s="28">
        <v>38936</v>
      </c>
      <c r="C685" s="723">
        <v>3.6244000000000001</v>
      </c>
      <c r="D685" s="28">
        <v>38936</v>
      </c>
      <c r="E685" s="723">
        <v>3.7274000000000003</v>
      </c>
      <c r="F685" s="28">
        <v>38936</v>
      </c>
      <c r="G685" s="723">
        <v>3.8498000000000001</v>
      </c>
      <c r="H685" s="28">
        <v>38936</v>
      </c>
      <c r="I685" s="723">
        <v>3.9337</v>
      </c>
      <c r="J685" s="28">
        <v>38936</v>
      </c>
      <c r="K685" s="723">
        <v>4.0776000000000003</v>
      </c>
      <c r="L685" s="41">
        <v>38936</v>
      </c>
      <c r="M685" s="723">
        <v>3.6276000000000002</v>
      </c>
      <c r="N685" s="28">
        <v>38936</v>
      </c>
      <c r="O685" s="723">
        <v>3.7282999999999999</v>
      </c>
      <c r="P685" s="28">
        <v>38936</v>
      </c>
      <c r="Q685" s="723">
        <v>3.8409</v>
      </c>
      <c r="R685" s="28">
        <v>38936</v>
      </c>
      <c r="S685" s="723">
        <v>3.9041000000000001</v>
      </c>
      <c r="T685" s="28">
        <v>38936</v>
      </c>
      <c r="U685" s="723">
        <v>4.0911999999999997</v>
      </c>
      <c r="V685" s="41">
        <v>38936</v>
      </c>
      <c r="W685" s="723">
        <v>3.8650000000000002</v>
      </c>
      <c r="X685" s="28">
        <v>38936</v>
      </c>
      <c r="Y685" s="723">
        <v>3.9990000000000001</v>
      </c>
      <c r="Z685" s="28">
        <v>38936</v>
      </c>
      <c r="AA685" s="723">
        <v>4.1779999999999999</v>
      </c>
      <c r="AB685" s="28">
        <v>38936</v>
      </c>
      <c r="AC685" s="723">
        <v>4.3049999999999997</v>
      </c>
      <c r="AD685" s="28">
        <v>38936</v>
      </c>
      <c r="AE685" s="358">
        <v>4.524</v>
      </c>
    </row>
    <row r="686" spans="1:31">
      <c r="A686" s="28">
        <v>38937</v>
      </c>
      <c r="B686" s="28">
        <v>38937</v>
      </c>
      <c r="C686" s="723">
        <v>3.6259999999999999</v>
      </c>
      <c r="D686" s="28">
        <v>38937</v>
      </c>
      <c r="E686" s="723">
        <v>3.7240000000000002</v>
      </c>
      <c r="F686" s="28">
        <v>38937</v>
      </c>
      <c r="G686" s="723">
        <v>3.8479999999999999</v>
      </c>
      <c r="H686" s="28">
        <v>38937</v>
      </c>
      <c r="I686" s="723">
        <v>3.9359999999999999</v>
      </c>
      <c r="J686" s="28">
        <v>38937</v>
      </c>
      <c r="K686" s="723">
        <v>4.0709999999999997</v>
      </c>
      <c r="L686" s="41">
        <v>38937</v>
      </c>
      <c r="M686" s="723">
        <v>3.6259999999999999</v>
      </c>
      <c r="N686" s="28">
        <v>38937</v>
      </c>
      <c r="O686" s="723">
        <v>3.7160000000000002</v>
      </c>
      <c r="P686" s="28">
        <v>38937</v>
      </c>
      <c r="Q686" s="723">
        <v>3.8490000000000002</v>
      </c>
      <c r="R686" s="28">
        <v>38937</v>
      </c>
      <c r="S686" s="723">
        <v>3.9079999999999999</v>
      </c>
      <c r="T686" s="28">
        <v>38937</v>
      </c>
      <c r="U686" s="723">
        <v>4.0890000000000004</v>
      </c>
      <c r="V686" s="41">
        <v>38937</v>
      </c>
      <c r="W686" s="723">
        <v>3.8580000000000001</v>
      </c>
      <c r="X686" s="28">
        <v>38937</v>
      </c>
      <c r="Y686" s="723">
        <v>3.988</v>
      </c>
      <c r="Z686" s="28">
        <v>38937</v>
      </c>
      <c r="AA686" s="723">
        <v>4.1669999999999998</v>
      </c>
      <c r="AB686" s="28">
        <v>38937</v>
      </c>
      <c r="AC686" s="723">
        <v>4.2949999999999999</v>
      </c>
      <c r="AD686" s="28">
        <v>38937</v>
      </c>
      <c r="AE686" s="358">
        <v>4.5309999999999997</v>
      </c>
    </row>
    <row r="687" spans="1:31">
      <c r="A687" s="28">
        <v>38938</v>
      </c>
      <c r="B687" s="28">
        <v>38938</v>
      </c>
      <c r="C687" s="723">
        <v>3.6579999999999999</v>
      </c>
      <c r="D687" s="28">
        <v>38938</v>
      </c>
      <c r="E687" s="723">
        <v>3.7589999999999999</v>
      </c>
      <c r="F687" s="28">
        <v>38938</v>
      </c>
      <c r="G687" s="723">
        <v>3.883</v>
      </c>
      <c r="H687" s="28">
        <v>38938</v>
      </c>
      <c r="I687" s="723">
        <v>3.9689999999999999</v>
      </c>
      <c r="J687" s="28">
        <v>38938</v>
      </c>
      <c r="K687" s="723">
        <v>4.1050000000000004</v>
      </c>
      <c r="L687" s="41">
        <v>38938</v>
      </c>
      <c r="M687" s="723">
        <v>3.6528999999999998</v>
      </c>
      <c r="N687" s="28">
        <v>38938</v>
      </c>
      <c r="O687" s="723">
        <v>3.7476000000000003</v>
      </c>
      <c r="P687" s="28">
        <v>38938</v>
      </c>
      <c r="Q687" s="723">
        <v>3.8797000000000001</v>
      </c>
      <c r="R687" s="28">
        <v>38938</v>
      </c>
      <c r="S687" s="723">
        <v>3.9393000000000002</v>
      </c>
      <c r="T687" s="28">
        <v>38938</v>
      </c>
      <c r="U687" s="723">
        <v>4.1201999999999996</v>
      </c>
      <c r="V687" s="41">
        <v>38938</v>
      </c>
      <c r="W687" s="723">
        <v>3.891</v>
      </c>
      <c r="X687" s="28">
        <v>38938</v>
      </c>
      <c r="Y687" s="723">
        <v>4.0259999999999998</v>
      </c>
      <c r="Z687" s="28">
        <v>38938</v>
      </c>
      <c r="AA687" s="723">
        <v>4.202</v>
      </c>
      <c r="AB687" s="28">
        <v>38938</v>
      </c>
      <c r="AC687" s="723">
        <v>4.3220000000000001</v>
      </c>
      <c r="AD687" s="28">
        <v>38938</v>
      </c>
      <c r="AE687" s="358">
        <v>4.5410000000000004</v>
      </c>
    </row>
    <row r="688" spans="1:31">
      <c r="A688" s="28">
        <v>38939</v>
      </c>
      <c r="B688" s="28">
        <v>38939</v>
      </c>
      <c r="C688" s="723">
        <v>3.645</v>
      </c>
      <c r="D688" s="28">
        <v>38939</v>
      </c>
      <c r="E688" s="723">
        <v>3.746</v>
      </c>
      <c r="F688" s="28">
        <v>38939</v>
      </c>
      <c r="G688" s="723">
        <v>3.8719999999999999</v>
      </c>
      <c r="H688" s="28">
        <v>38939</v>
      </c>
      <c r="I688" s="723">
        <v>3.9529999999999998</v>
      </c>
      <c r="J688" s="28">
        <v>38939</v>
      </c>
      <c r="K688" s="723">
        <v>4.0990000000000002</v>
      </c>
      <c r="L688" s="41">
        <v>38939</v>
      </c>
      <c r="M688" s="723">
        <v>3.6455000000000002</v>
      </c>
      <c r="N688" s="28">
        <v>38939</v>
      </c>
      <c r="O688" s="723">
        <v>3.7429999999999999</v>
      </c>
      <c r="P688" s="28">
        <v>38939</v>
      </c>
      <c r="Q688" s="723">
        <v>3.8773</v>
      </c>
      <c r="R688" s="28">
        <v>38939</v>
      </c>
      <c r="S688" s="723">
        <v>3.9367999999999999</v>
      </c>
      <c r="T688" s="28">
        <v>38939</v>
      </c>
      <c r="U688" s="723">
        <v>4.1218000000000004</v>
      </c>
      <c r="V688" s="41">
        <v>38939</v>
      </c>
      <c r="W688" s="723">
        <v>3.8769999999999998</v>
      </c>
      <c r="X688" s="28">
        <v>38939</v>
      </c>
      <c r="Y688" s="723">
        <v>4.0110000000000001</v>
      </c>
      <c r="Z688" s="28">
        <v>38939</v>
      </c>
      <c r="AA688" s="723">
        <v>4.1820000000000004</v>
      </c>
      <c r="AB688" s="28">
        <v>38939</v>
      </c>
      <c r="AC688" s="723">
        <v>4.3</v>
      </c>
      <c r="AD688" s="28">
        <v>38939</v>
      </c>
      <c r="AE688" s="358">
        <v>4.5069999999999997</v>
      </c>
    </row>
    <row r="689" spans="1:31">
      <c r="A689" s="28">
        <v>38940</v>
      </c>
      <c r="B689" s="28">
        <v>38940</v>
      </c>
      <c r="C689" s="723">
        <v>3.7016</v>
      </c>
      <c r="D689" s="28">
        <v>38940</v>
      </c>
      <c r="E689" s="723">
        <v>3.8086000000000002</v>
      </c>
      <c r="F689" s="28">
        <v>38940</v>
      </c>
      <c r="G689" s="723">
        <v>3.9228000000000001</v>
      </c>
      <c r="H689" s="28">
        <v>38940</v>
      </c>
      <c r="I689" s="723">
        <v>4.0021000000000004</v>
      </c>
      <c r="J689" s="28">
        <v>38940</v>
      </c>
      <c r="K689" s="723">
        <v>4.1390000000000002</v>
      </c>
      <c r="L689" s="41">
        <v>38940</v>
      </c>
      <c r="M689" s="723">
        <v>3.6985000000000001</v>
      </c>
      <c r="N689" s="28">
        <v>38940</v>
      </c>
      <c r="O689" s="723">
        <v>3.8014999999999999</v>
      </c>
      <c r="P689" s="28">
        <v>38940</v>
      </c>
      <c r="Q689" s="723">
        <v>3.9281999999999999</v>
      </c>
      <c r="R689" s="28">
        <v>38940</v>
      </c>
      <c r="S689" s="723">
        <v>3.9851000000000001</v>
      </c>
      <c r="T689" s="28">
        <v>38940</v>
      </c>
      <c r="U689" s="723">
        <v>4.1612999999999998</v>
      </c>
      <c r="V689" s="41">
        <v>38940</v>
      </c>
      <c r="W689" s="723">
        <v>3.9290000000000003</v>
      </c>
      <c r="X689" s="28">
        <v>38940</v>
      </c>
      <c r="Y689" s="723">
        <v>4.077</v>
      </c>
      <c r="Z689" s="28">
        <v>38940</v>
      </c>
      <c r="AA689" s="723">
        <v>4.2430000000000003</v>
      </c>
      <c r="AB689" s="28">
        <v>38940</v>
      </c>
      <c r="AC689" s="723">
        <v>4.3600000000000003</v>
      </c>
      <c r="AD689" s="28">
        <v>38940</v>
      </c>
      <c r="AE689" s="358">
        <v>4.5720000000000001</v>
      </c>
    </row>
    <row r="690" spans="1:31">
      <c r="A690" s="28">
        <v>38943</v>
      </c>
      <c r="B690" s="28">
        <v>38943</v>
      </c>
      <c r="C690" s="723">
        <v>3.734</v>
      </c>
      <c r="D690" s="28">
        <v>38943</v>
      </c>
      <c r="E690" s="723">
        <v>3.8403999999999998</v>
      </c>
      <c r="F690" s="28">
        <v>38943</v>
      </c>
      <c r="G690" s="723">
        <v>3.9520999999999997</v>
      </c>
      <c r="H690" s="28">
        <v>38943</v>
      </c>
      <c r="I690" s="723">
        <v>4.0315000000000003</v>
      </c>
      <c r="J690" s="28">
        <v>38943</v>
      </c>
      <c r="K690" s="723">
        <v>4.1656000000000004</v>
      </c>
      <c r="L690" s="41">
        <v>38943</v>
      </c>
      <c r="M690" s="723">
        <v>3.7288000000000001</v>
      </c>
      <c r="N690" s="28">
        <v>38943</v>
      </c>
      <c r="O690" s="723">
        <v>3.8303000000000003</v>
      </c>
      <c r="P690" s="28">
        <v>38943</v>
      </c>
      <c r="Q690" s="723">
        <v>3.9540999999999999</v>
      </c>
      <c r="R690" s="28">
        <v>38943</v>
      </c>
      <c r="S690" s="723">
        <v>4.0107999999999997</v>
      </c>
      <c r="T690" s="28">
        <v>38943</v>
      </c>
      <c r="U690" s="723">
        <v>4.1858000000000004</v>
      </c>
      <c r="V690" s="41">
        <v>38943</v>
      </c>
      <c r="W690" s="723">
        <v>3.9689999999999999</v>
      </c>
      <c r="X690" s="28">
        <v>38943</v>
      </c>
      <c r="Y690" s="723">
        <v>4.0999999999999996</v>
      </c>
      <c r="Z690" s="28">
        <v>38943</v>
      </c>
      <c r="AA690" s="723">
        <v>4.2629999999999999</v>
      </c>
      <c r="AB690" s="28">
        <v>38943</v>
      </c>
      <c r="AC690" s="723">
        <v>4.3780000000000001</v>
      </c>
      <c r="AD690" s="28">
        <v>38943</v>
      </c>
      <c r="AE690" s="358">
        <v>4.5890000000000004</v>
      </c>
    </row>
    <row r="691" spans="1:31">
      <c r="A691" s="28">
        <v>38944</v>
      </c>
      <c r="B691" s="28">
        <v>38944</v>
      </c>
      <c r="C691" s="723">
        <v>3.714</v>
      </c>
      <c r="D691" s="28">
        <v>38944</v>
      </c>
      <c r="E691" s="723">
        <v>3.8069999999999999</v>
      </c>
      <c r="F691" s="28">
        <v>38944</v>
      </c>
      <c r="G691" s="723">
        <v>3.9239999999999999</v>
      </c>
      <c r="H691" s="28">
        <v>38944</v>
      </c>
      <c r="I691" s="723">
        <v>4.0019999999999998</v>
      </c>
      <c r="J691" s="28">
        <v>38944</v>
      </c>
      <c r="K691" s="723">
        <v>4.1210000000000004</v>
      </c>
      <c r="L691" s="41">
        <v>38944</v>
      </c>
      <c r="M691" s="723">
        <v>3.7082000000000002</v>
      </c>
      <c r="N691" s="28">
        <v>38944</v>
      </c>
      <c r="O691" s="723">
        <v>3.7989000000000002</v>
      </c>
      <c r="P691" s="28">
        <v>38944</v>
      </c>
      <c r="Q691" s="723">
        <v>3.9201000000000001</v>
      </c>
      <c r="R691" s="28">
        <v>38944</v>
      </c>
      <c r="S691" s="723">
        <v>3.9760999999999997</v>
      </c>
      <c r="T691" s="28">
        <v>38944</v>
      </c>
      <c r="U691" s="723">
        <v>4.1527000000000003</v>
      </c>
      <c r="V691" s="41">
        <v>38944</v>
      </c>
      <c r="W691" s="723">
        <v>3.95</v>
      </c>
      <c r="X691" s="28">
        <v>38944</v>
      </c>
      <c r="Y691" s="723">
        <v>4.0720000000000001</v>
      </c>
      <c r="Z691" s="28">
        <v>38944</v>
      </c>
      <c r="AA691" s="723">
        <v>4.2329999999999997</v>
      </c>
      <c r="AB691" s="28">
        <v>38944</v>
      </c>
      <c r="AC691" s="723">
        <v>4.3499999999999996</v>
      </c>
      <c r="AD691" s="28">
        <v>38944</v>
      </c>
      <c r="AE691" s="358">
        <v>4.5590000000000002</v>
      </c>
    </row>
    <row r="692" spans="1:31">
      <c r="A692" s="28">
        <v>38945</v>
      </c>
      <c r="B692" s="28">
        <v>38945</v>
      </c>
      <c r="C692" s="723">
        <v>3.6949999999999998</v>
      </c>
      <c r="D692" s="28">
        <v>38945</v>
      </c>
      <c r="E692" s="723">
        <v>3.7759999999999998</v>
      </c>
      <c r="F692" s="28">
        <v>38945</v>
      </c>
      <c r="G692" s="723">
        <v>3.8879999999999999</v>
      </c>
      <c r="H692" s="28">
        <v>38945</v>
      </c>
      <c r="I692" s="723">
        <v>3.9630000000000001</v>
      </c>
      <c r="J692" s="28">
        <v>38945</v>
      </c>
      <c r="K692" s="723">
        <v>4.0810000000000004</v>
      </c>
      <c r="L692" s="41">
        <v>38945</v>
      </c>
      <c r="M692" s="723">
        <v>3.6869000000000001</v>
      </c>
      <c r="N692" s="28">
        <v>38945</v>
      </c>
      <c r="O692" s="723">
        <v>3.766</v>
      </c>
      <c r="P692" s="28">
        <v>38945</v>
      </c>
      <c r="Q692" s="723">
        <v>3.8841999999999999</v>
      </c>
      <c r="R692" s="28">
        <v>38945</v>
      </c>
      <c r="S692" s="723">
        <v>3.9397000000000002</v>
      </c>
      <c r="T692" s="28">
        <v>38945</v>
      </c>
      <c r="U692" s="723">
        <v>4.1144999999999996</v>
      </c>
      <c r="V692" s="41">
        <v>38945</v>
      </c>
      <c r="W692" s="723">
        <v>3.9249999999999998</v>
      </c>
      <c r="X692" s="28">
        <v>38945</v>
      </c>
      <c r="Y692" s="723">
        <v>4.0410000000000004</v>
      </c>
      <c r="Z692" s="28">
        <v>38945</v>
      </c>
      <c r="AA692" s="723">
        <v>4.2009999999999996</v>
      </c>
      <c r="AB692" s="28">
        <v>38945</v>
      </c>
      <c r="AC692" s="723">
        <v>4.3150000000000004</v>
      </c>
      <c r="AD692" s="28">
        <v>38945</v>
      </c>
      <c r="AE692" s="358">
        <v>4.5209999999999999</v>
      </c>
    </row>
    <row r="693" spans="1:31">
      <c r="A693" s="28">
        <v>38946</v>
      </c>
      <c r="B693" s="28">
        <v>38946</v>
      </c>
      <c r="C693" s="723">
        <v>3.698</v>
      </c>
      <c r="D693" s="28">
        <v>38946</v>
      </c>
      <c r="E693" s="723">
        <v>3.7719</v>
      </c>
      <c r="F693" s="28">
        <v>38946</v>
      </c>
      <c r="G693" s="723">
        <v>3.8778999999999999</v>
      </c>
      <c r="H693" s="28">
        <v>38946</v>
      </c>
      <c r="I693" s="723">
        <v>3.948</v>
      </c>
      <c r="J693" s="28">
        <v>38946</v>
      </c>
      <c r="K693" s="723">
        <v>4.0693999999999999</v>
      </c>
      <c r="L693" s="41">
        <v>38946</v>
      </c>
      <c r="M693" s="723">
        <v>3.6909999999999998</v>
      </c>
      <c r="N693" s="28">
        <v>38946</v>
      </c>
      <c r="O693" s="723">
        <v>3.7618999999999998</v>
      </c>
      <c r="P693" s="28">
        <v>38946</v>
      </c>
      <c r="Q693" s="723">
        <v>3.8738999999999999</v>
      </c>
      <c r="R693" s="28">
        <v>38946</v>
      </c>
      <c r="S693" s="723">
        <v>3.9279000000000002</v>
      </c>
      <c r="T693" s="28">
        <v>38946</v>
      </c>
      <c r="U693" s="723">
        <v>4.0994999999999999</v>
      </c>
      <c r="V693" s="41">
        <v>38946</v>
      </c>
      <c r="W693" s="723">
        <v>3.93</v>
      </c>
      <c r="X693" s="28">
        <v>38946</v>
      </c>
      <c r="Y693" s="723">
        <v>4.0369999999999999</v>
      </c>
      <c r="Z693" s="28">
        <v>38946</v>
      </c>
      <c r="AA693" s="723">
        <v>4.1909999999999998</v>
      </c>
      <c r="AB693" s="28">
        <v>38946</v>
      </c>
      <c r="AC693" s="723">
        <v>4.3010000000000002</v>
      </c>
      <c r="AD693" s="28">
        <v>38946</v>
      </c>
      <c r="AE693" s="358">
        <v>4.5069999999999997</v>
      </c>
    </row>
    <row r="694" spans="1:31">
      <c r="A694" s="28">
        <v>38947</v>
      </c>
      <c r="B694" s="28">
        <v>38947</v>
      </c>
      <c r="C694" s="723">
        <v>3.6919</v>
      </c>
      <c r="D694" s="28">
        <v>38947</v>
      </c>
      <c r="E694" s="723">
        <v>3.7606999999999999</v>
      </c>
      <c r="F694" s="28">
        <v>38947</v>
      </c>
      <c r="G694" s="723">
        <v>3.8574999999999999</v>
      </c>
      <c r="H694" s="28">
        <v>38947</v>
      </c>
      <c r="I694" s="723">
        <v>3.931</v>
      </c>
      <c r="J694" s="28">
        <v>38947</v>
      </c>
      <c r="K694" s="723">
        <v>4.0473999999999997</v>
      </c>
      <c r="L694" s="41">
        <v>38947</v>
      </c>
      <c r="M694" s="723">
        <v>3.6894999999999998</v>
      </c>
      <c r="N694" s="28">
        <v>38947</v>
      </c>
      <c r="O694" s="723">
        <v>3.7528999999999999</v>
      </c>
      <c r="P694" s="28">
        <v>38947</v>
      </c>
      <c r="Q694" s="723">
        <v>3.8589000000000002</v>
      </c>
      <c r="R694" s="28">
        <v>38947</v>
      </c>
      <c r="S694" s="723">
        <v>3.91</v>
      </c>
      <c r="T694" s="28">
        <v>38947</v>
      </c>
      <c r="U694" s="723">
        <v>4.0797999999999996</v>
      </c>
      <c r="V694" s="41">
        <v>38947</v>
      </c>
      <c r="W694" s="723">
        <v>3.9260000000000002</v>
      </c>
      <c r="X694" s="28">
        <v>38947</v>
      </c>
      <c r="Y694" s="723">
        <v>4.0270000000000001</v>
      </c>
      <c r="Z694" s="28">
        <v>38947</v>
      </c>
      <c r="AA694" s="723">
        <v>4.1790000000000003</v>
      </c>
      <c r="AB694" s="28">
        <v>38947</v>
      </c>
      <c r="AC694" s="723">
        <v>4.2850000000000001</v>
      </c>
      <c r="AD694" s="28">
        <v>38947</v>
      </c>
      <c r="AE694" s="358">
        <v>4.4870000000000001</v>
      </c>
    </row>
    <row r="695" spans="1:31">
      <c r="A695" s="28">
        <v>38950</v>
      </c>
      <c r="B695" s="28">
        <v>38950</v>
      </c>
      <c r="C695" s="723">
        <v>3.6560000000000001</v>
      </c>
      <c r="D695" s="28">
        <v>38950</v>
      </c>
      <c r="E695" s="723">
        <v>3.714</v>
      </c>
      <c r="F695" s="28">
        <v>38950</v>
      </c>
      <c r="G695" s="723">
        <v>3.819</v>
      </c>
      <c r="H695" s="28">
        <v>38950</v>
      </c>
      <c r="I695" s="723">
        <v>3.899</v>
      </c>
      <c r="J695" s="28">
        <v>38950</v>
      </c>
      <c r="K695" s="723">
        <v>4.016</v>
      </c>
      <c r="L695" s="41">
        <v>38950</v>
      </c>
      <c r="M695" s="723">
        <v>3.6524000000000001</v>
      </c>
      <c r="N695" s="28">
        <v>38950</v>
      </c>
      <c r="O695" s="723">
        <v>3.7092999999999998</v>
      </c>
      <c r="P695" s="28">
        <v>38950</v>
      </c>
      <c r="Q695" s="723">
        <v>3.8178000000000001</v>
      </c>
      <c r="R695" s="28">
        <v>38950</v>
      </c>
      <c r="S695" s="723">
        <v>3.8704000000000001</v>
      </c>
      <c r="T695" s="28">
        <v>38950</v>
      </c>
      <c r="U695" s="723">
        <v>4.0412999999999997</v>
      </c>
      <c r="V695" s="41">
        <v>38950</v>
      </c>
      <c r="W695" s="723">
        <v>3.891</v>
      </c>
      <c r="X695" s="28">
        <v>38950</v>
      </c>
      <c r="Y695" s="723">
        <v>3.98</v>
      </c>
      <c r="Z695" s="28">
        <v>38950</v>
      </c>
      <c r="AA695" s="723">
        <v>4.1349999999999998</v>
      </c>
      <c r="AB695" s="28">
        <v>38950</v>
      </c>
      <c r="AC695" s="723">
        <v>4.2469999999999999</v>
      </c>
      <c r="AD695" s="28">
        <v>38950</v>
      </c>
      <c r="AE695" s="358">
        <v>4.4480000000000004</v>
      </c>
    </row>
    <row r="696" spans="1:31">
      <c r="A696" s="28">
        <v>38951</v>
      </c>
      <c r="B696" s="28">
        <v>38951</v>
      </c>
      <c r="C696" s="723">
        <v>3.5739999999999998</v>
      </c>
      <c r="D696" s="28">
        <v>38951</v>
      </c>
      <c r="E696" s="723">
        <v>3.6459999999999999</v>
      </c>
      <c r="F696" s="28">
        <v>38951</v>
      </c>
      <c r="G696" s="723">
        <v>3.7610000000000001</v>
      </c>
      <c r="H696" s="28">
        <v>38951</v>
      </c>
      <c r="I696" s="723">
        <v>3.8250000000000002</v>
      </c>
      <c r="J696" s="28">
        <v>38951</v>
      </c>
      <c r="K696" s="723">
        <v>3.9710000000000001</v>
      </c>
      <c r="L696" s="41">
        <v>38951</v>
      </c>
      <c r="M696" s="723">
        <v>3.5697000000000001</v>
      </c>
      <c r="N696" s="28">
        <v>38951</v>
      </c>
      <c r="O696" s="723">
        <v>3.6358999999999999</v>
      </c>
      <c r="P696" s="28">
        <v>38951</v>
      </c>
      <c r="Q696" s="723">
        <v>3.7568999999999999</v>
      </c>
      <c r="R696" s="28">
        <v>38951</v>
      </c>
      <c r="S696" s="723">
        <v>3.8191999999999999</v>
      </c>
      <c r="T696" s="28">
        <v>38951</v>
      </c>
      <c r="U696" s="723">
        <v>3.9922</v>
      </c>
      <c r="V696" s="41">
        <v>38951</v>
      </c>
      <c r="W696" s="723">
        <v>3.8170000000000002</v>
      </c>
      <c r="X696" s="28">
        <v>38951</v>
      </c>
      <c r="Y696" s="723">
        <v>3.915</v>
      </c>
      <c r="Z696" s="28">
        <v>38951</v>
      </c>
      <c r="AA696" s="723">
        <v>4.0810000000000004</v>
      </c>
      <c r="AB696" s="28">
        <v>38951</v>
      </c>
      <c r="AC696" s="723">
        <v>4.1959999999999997</v>
      </c>
      <c r="AD696" s="28">
        <v>38951</v>
      </c>
      <c r="AE696" s="358">
        <v>4.4009999999999998</v>
      </c>
    </row>
    <row r="697" spans="1:31">
      <c r="A697" s="28">
        <v>38952</v>
      </c>
      <c r="B697" s="28">
        <v>38952</v>
      </c>
      <c r="C697" s="723">
        <v>3.5840000000000001</v>
      </c>
      <c r="D697" s="28">
        <v>38952</v>
      </c>
      <c r="E697" s="723">
        <v>3.6589999999999998</v>
      </c>
      <c r="F697" s="28">
        <v>38952</v>
      </c>
      <c r="G697" s="723">
        <v>3.7749999999999999</v>
      </c>
      <c r="H697" s="28">
        <v>38952</v>
      </c>
      <c r="I697" s="723">
        <v>3.8410000000000002</v>
      </c>
      <c r="J697" s="28">
        <v>38952</v>
      </c>
      <c r="K697" s="723">
        <v>3.9870000000000001</v>
      </c>
      <c r="L697" s="41">
        <v>38952</v>
      </c>
      <c r="M697" s="723">
        <v>3.5830000000000002</v>
      </c>
      <c r="N697" s="28">
        <v>38952</v>
      </c>
      <c r="O697" s="723">
        <v>3.6547999999999998</v>
      </c>
      <c r="P697" s="28">
        <v>38952</v>
      </c>
      <c r="Q697" s="723">
        <v>3.7757000000000001</v>
      </c>
      <c r="R697" s="28">
        <v>38952</v>
      </c>
      <c r="S697" s="723">
        <v>3.8391000000000002</v>
      </c>
      <c r="T697" s="28">
        <v>38952</v>
      </c>
      <c r="U697" s="723">
        <v>4.0117000000000003</v>
      </c>
      <c r="V697" s="41">
        <v>38952</v>
      </c>
      <c r="W697" s="723">
        <v>3.8250000000000002</v>
      </c>
      <c r="X697" s="28">
        <v>38952</v>
      </c>
      <c r="Y697" s="723">
        <v>3.931</v>
      </c>
      <c r="Z697" s="28">
        <v>38952</v>
      </c>
      <c r="AA697" s="723">
        <v>4.0970000000000004</v>
      </c>
      <c r="AB697" s="28">
        <v>38952</v>
      </c>
      <c r="AC697" s="723">
        <v>4.21</v>
      </c>
      <c r="AD697" s="28">
        <v>38952</v>
      </c>
      <c r="AE697" s="358">
        <v>4.415</v>
      </c>
    </row>
    <row r="698" spans="1:31">
      <c r="A698" s="28">
        <v>38953</v>
      </c>
      <c r="B698" s="28">
        <v>38953</v>
      </c>
      <c r="C698" s="723">
        <v>3.5750999999999999</v>
      </c>
      <c r="D698" s="28">
        <v>38953</v>
      </c>
      <c r="E698" s="723">
        <v>3.6469</v>
      </c>
      <c r="F698" s="28">
        <v>38953</v>
      </c>
      <c r="G698" s="723">
        <v>3.7618999999999998</v>
      </c>
      <c r="H698" s="28">
        <v>38953</v>
      </c>
      <c r="I698" s="723">
        <v>3.8313999999999999</v>
      </c>
      <c r="J698" s="28">
        <v>38953</v>
      </c>
      <c r="K698" s="723">
        <v>3.9741999999999997</v>
      </c>
      <c r="L698" s="41">
        <v>38953</v>
      </c>
      <c r="M698" s="723">
        <v>3.57</v>
      </c>
      <c r="N698" s="28">
        <v>38953</v>
      </c>
      <c r="O698" s="723">
        <v>3.6391</v>
      </c>
      <c r="P698" s="28">
        <v>38953</v>
      </c>
      <c r="Q698" s="723">
        <v>3.7597</v>
      </c>
      <c r="R698" s="28">
        <v>38953</v>
      </c>
      <c r="S698" s="723">
        <v>3.8216999999999999</v>
      </c>
      <c r="T698" s="28">
        <v>38953</v>
      </c>
      <c r="U698" s="723">
        <v>3.9935</v>
      </c>
      <c r="V698" s="41">
        <v>38953</v>
      </c>
      <c r="W698" s="723">
        <v>3.8159999999999998</v>
      </c>
      <c r="X698" s="28">
        <v>38953</v>
      </c>
      <c r="Y698" s="723">
        <v>3.9169999999999998</v>
      </c>
      <c r="Z698" s="28">
        <v>38953</v>
      </c>
      <c r="AA698" s="723">
        <v>4.0789999999999997</v>
      </c>
      <c r="AB698" s="28">
        <v>38953</v>
      </c>
      <c r="AC698" s="723">
        <v>4.1920000000000002</v>
      </c>
      <c r="AD698" s="28">
        <v>38953</v>
      </c>
      <c r="AE698" s="358">
        <v>4.3979999999999997</v>
      </c>
    </row>
    <row r="699" spans="1:31">
      <c r="A699" s="28">
        <v>38954</v>
      </c>
      <c r="B699" s="28">
        <v>38954</v>
      </c>
      <c r="C699" s="723">
        <v>3.5541</v>
      </c>
      <c r="D699" s="28">
        <v>38954</v>
      </c>
      <c r="E699" s="723">
        <v>3.63</v>
      </c>
      <c r="F699" s="28">
        <v>38954</v>
      </c>
      <c r="G699" s="723">
        <v>3.7457000000000003</v>
      </c>
      <c r="H699" s="28">
        <v>38954</v>
      </c>
      <c r="I699" s="723">
        <v>3.8140999999999998</v>
      </c>
      <c r="J699" s="28">
        <v>38954</v>
      </c>
      <c r="K699" s="723">
        <v>3.9595000000000002</v>
      </c>
      <c r="L699" s="41">
        <v>38954</v>
      </c>
      <c r="M699" s="723">
        <v>3.5552000000000001</v>
      </c>
      <c r="N699" s="28">
        <v>38954</v>
      </c>
      <c r="O699" s="723">
        <v>3.6261999999999999</v>
      </c>
      <c r="P699" s="28">
        <v>38954</v>
      </c>
      <c r="Q699" s="723">
        <v>3.7427999999999999</v>
      </c>
      <c r="R699" s="28">
        <v>38954</v>
      </c>
      <c r="S699" s="723">
        <v>3.8069999999999999</v>
      </c>
      <c r="T699" s="28">
        <v>38954</v>
      </c>
      <c r="U699" s="723">
        <v>3.9807999999999999</v>
      </c>
      <c r="V699" s="41">
        <v>38954</v>
      </c>
      <c r="W699" s="723">
        <v>3.8010000000000002</v>
      </c>
      <c r="X699" s="28">
        <v>38954</v>
      </c>
      <c r="Y699" s="723">
        <v>3.9009999999999998</v>
      </c>
      <c r="Z699" s="28">
        <v>38954</v>
      </c>
      <c r="AA699" s="723">
        <v>4.0640000000000001</v>
      </c>
      <c r="AB699" s="28">
        <v>38954</v>
      </c>
      <c r="AC699" s="723">
        <v>4.1769999999999996</v>
      </c>
      <c r="AD699" s="28">
        <v>38954</v>
      </c>
      <c r="AE699" s="358">
        <v>4.3870000000000005</v>
      </c>
    </row>
    <row r="700" spans="1:31">
      <c r="A700" s="28">
        <v>38957</v>
      </c>
      <c r="B700" s="28">
        <v>38957</v>
      </c>
      <c r="C700" s="723">
        <v>3.5489000000000002</v>
      </c>
      <c r="D700" s="28">
        <v>38957</v>
      </c>
      <c r="E700" s="723">
        <v>3.63</v>
      </c>
      <c r="F700" s="28">
        <v>38957</v>
      </c>
      <c r="G700" s="723">
        <v>3.7452000000000001</v>
      </c>
      <c r="H700" s="28">
        <v>38957</v>
      </c>
      <c r="I700" s="723">
        <v>3.8129</v>
      </c>
      <c r="J700" s="28">
        <v>38957</v>
      </c>
      <c r="K700" s="723">
        <v>3.9600999999999997</v>
      </c>
      <c r="L700" s="41">
        <v>38957</v>
      </c>
      <c r="M700" s="723">
        <v>3.5512999999999999</v>
      </c>
      <c r="N700" s="28">
        <v>38957</v>
      </c>
      <c r="O700" s="723">
        <v>3.6231999999999998</v>
      </c>
      <c r="P700" s="28">
        <v>38957</v>
      </c>
      <c r="Q700" s="723">
        <v>3.7425000000000002</v>
      </c>
      <c r="R700" s="28">
        <v>38957</v>
      </c>
      <c r="S700" s="723">
        <v>3.8083999999999998</v>
      </c>
      <c r="T700" s="28">
        <v>38957</v>
      </c>
      <c r="U700" s="723">
        <v>3.9830000000000001</v>
      </c>
      <c r="V700" s="41">
        <v>38957</v>
      </c>
      <c r="W700" s="723">
        <v>3.7869999999999999</v>
      </c>
      <c r="X700" s="28">
        <v>38957</v>
      </c>
      <c r="Y700" s="723">
        <v>3.887</v>
      </c>
      <c r="Z700" s="28">
        <v>38957</v>
      </c>
      <c r="AA700" s="723">
        <v>4.056</v>
      </c>
      <c r="AB700" s="28">
        <v>38957</v>
      </c>
      <c r="AC700" s="723">
        <v>4.1680000000000001</v>
      </c>
      <c r="AD700" s="28">
        <v>38957</v>
      </c>
      <c r="AE700" s="358">
        <v>4.3769999999999998</v>
      </c>
    </row>
    <row r="701" spans="1:31">
      <c r="A701" s="28">
        <v>38958</v>
      </c>
      <c r="B701" s="28">
        <v>38958</v>
      </c>
      <c r="C701" s="723">
        <v>3.5929000000000002</v>
      </c>
      <c r="D701" s="28">
        <v>38958</v>
      </c>
      <c r="E701" s="723">
        <v>3.6768000000000001</v>
      </c>
      <c r="F701" s="28">
        <v>38958</v>
      </c>
      <c r="G701" s="723">
        <v>3.7843999999999998</v>
      </c>
      <c r="H701" s="28">
        <v>38958</v>
      </c>
      <c r="I701" s="723">
        <v>3.8500999999999999</v>
      </c>
      <c r="J701" s="28">
        <v>38958</v>
      </c>
      <c r="K701" s="723">
        <v>3.9981999999999998</v>
      </c>
      <c r="L701" s="41">
        <v>38958</v>
      </c>
      <c r="M701" s="723">
        <v>3.5935000000000001</v>
      </c>
      <c r="N701" s="28">
        <v>38958</v>
      </c>
      <c r="O701" s="723">
        <v>3.6638999999999999</v>
      </c>
      <c r="P701" s="28">
        <v>38958</v>
      </c>
      <c r="Q701" s="723">
        <v>3.7793999999999999</v>
      </c>
      <c r="R701" s="28">
        <v>38958</v>
      </c>
      <c r="S701" s="723">
        <v>3.8412999999999999</v>
      </c>
      <c r="T701" s="28">
        <v>38958</v>
      </c>
      <c r="U701" s="723">
        <v>4.0174000000000003</v>
      </c>
      <c r="V701" s="41">
        <v>38958</v>
      </c>
      <c r="W701" s="723">
        <v>3.8330000000000002</v>
      </c>
      <c r="X701" s="28">
        <v>38958</v>
      </c>
      <c r="Y701" s="723">
        <v>3.9379999999999997</v>
      </c>
      <c r="Z701" s="28">
        <v>38958</v>
      </c>
      <c r="AA701" s="723">
        <v>4.0970000000000004</v>
      </c>
      <c r="AB701" s="28">
        <v>38958</v>
      </c>
      <c r="AC701" s="723">
        <v>4.21</v>
      </c>
      <c r="AD701" s="28">
        <v>38958</v>
      </c>
      <c r="AE701" s="358">
        <v>4.4240000000000004</v>
      </c>
    </row>
    <row r="702" spans="1:31">
      <c r="A702" s="28">
        <v>38959</v>
      </c>
      <c r="B702" s="28">
        <v>38959</v>
      </c>
      <c r="C702" s="723">
        <v>3.5750000000000002</v>
      </c>
      <c r="D702" s="28">
        <v>38959</v>
      </c>
      <c r="E702" s="723">
        <v>3.649</v>
      </c>
      <c r="F702" s="28">
        <v>38959</v>
      </c>
      <c r="G702" s="723">
        <v>3.7610000000000001</v>
      </c>
      <c r="H702" s="28">
        <v>38959</v>
      </c>
      <c r="I702" s="723">
        <v>3.823</v>
      </c>
      <c r="J702" s="28">
        <v>38959</v>
      </c>
      <c r="K702" s="723">
        <v>3.964</v>
      </c>
      <c r="L702" s="41">
        <v>38959</v>
      </c>
      <c r="M702" s="723">
        <v>3.5739000000000001</v>
      </c>
      <c r="N702" s="28">
        <v>38959</v>
      </c>
      <c r="O702" s="723">
        <v>3.6429</v>
      </c>
      <c r="P702" s="28">
        <v>38959</v>
      </c>
      <c r="Q702" s="723">
        <v>3.7524999999999999</v>
      </c>
      <c r="R702" s="28">
        <v>38959</v>
      </c>
      <c r="S702" s="723">
        <v>3.8148</v>
      </c>
      <c r="T702" s="28">
        <v>38959</v>
      </c>
      <c r="U702" s="723">
        <v>3.9910999999999999</v>
      </c>
      <c r="V702" s="41">
        <v>38959</v>
      </c>
      <c r="W702" s="723">
        <v>3.8170000000000002</v>
      </c>
      <c r="X702" s="28">
        <v>38959</v>
      </c>
      <c r="Y702" s="723">
        <v>3.919</v>
      </c>
      <c r="Z702" s="28">
        <v>38959</v>
      </c>
      <c r="AA702" s="723">
        <v>4.0759999999999996</v>
      </c>
      <c r="AB702" s="28">
        <v>38959</v>
      </c>
      <c r="AC702" s="723">
        <v>4.1900000000000004</v>
      </c>
      <c r="AD702" s="28">
        <v>38959</v>
      </c>
      <c r="AE702" s="358">
        <v>4.399</v>
      </c>
    </row>
    <row r="703" spans="1:31">
      <c r="A703" s="28">
        <v>38960</v>
      </c>
      <c r="B703" s="28">
        <v>38960</v>
      </c>
      <c r="C703" s="723">
        <v>3.5550999999999999</v>
      </c>
      <c r="D703" s="28">
        <v>38960</v>
      </c>
      <c r="E703" s="723">
        <v>3.6146000000000003</v>
      </c>
      <c r="F703" s="28">
        <v>38960</v>
      </c>
      <c r="G703" s="723">
        <v>3.7229999999999999</v>
      </c>
      <c r="H703" s="28">
        <v>38960</v>
      </c>
      <c r="I703" s="723">
        <v>3.7843</v>
      </c>
      <c r="J703" s="28">
        <v>38960</v>
      </c>
      <c r="K703" s="723">
        <v>3.9253999999999998</v>
      </c>
      <c r="L703" s="41">
        <v>38960</v>
      </c>
      <c r="M703" s="723">
        <v>3.5526999999999997</v>
      </c>
      <c r="N703" s="28">
        <v>38960</v>
      </c>
      <c r="O703" s="723">
        <v>3.6074000000000002</v>
      </c>
      <c r="P703" s="28">
        <v>38960</v>
      </c>
      <c r="Q703" s="723">
        <v>3.7130999999999998</v>
      </c>
      <c r="R703" s="28">
        <v>38960</v>
      </c>
      <c r="S703" s="723">
        <v>3.7751999999999999</v>
      </c>
      <c r="T703" s="28">
        <v>38960</v>
      </c>
      <c r="U703" s="723">
        <v>3.9525000000000001</v>
      </c>
      <c r="V703" s="41">
        <v>38960</v>
      </c>
      <c r="W703" s="723">
        <v>3.7960000000000003</v>
      </c>
      <c r="X703" s="28">
        <v>38960</v>
      </c>
      <c r="Y703" s="723">
        <v>3.8839999999999999</v>
      </c>
      <c r="Z703" s="28">
        <v>38960</v>
      </c>
      <c r="AA703" s="723">
        <v>4.0410000000000004</v>
      </c>
      <c r="AB703" s="28">
        <v>38960</v>
      </c>
      <c r="AC703" s="723">
        <v>4.1520000000000001</v>
      </c>
      <c r="AD703" s="28">
        <v>38960</v>
      </c>
      <c r="AE703" s="358">
        <v>4.3659999999999997</v>
      </c>
    </row>
    <row r="704" spans="1:31">
      <c r="A704" s="28">
        <v>38961</v>
      </c>
      <c r="B704" s="28">
        <v>38961</v>
      </c>
      <c r="C704" s="723">
        <v>3.54</v>
      </c>
      <c r="D704" s="28">
        <v>38961</v>
      </c>
      <c r="E704" s="723">
        <v>3.6</v>
      </c>
      <c r="F704" s="28">
        <v>38961</v>
      </c>
      <c r="G704" s="723">
        <v>3.702</v>
      </c>
      <c r="H704" s="28">
        <v>38961</v>
      </c>
      <c r="I704" s="723">
        <v>3.7570000000000001</v>
      </c>
      <c r="J704" s="28">
        <v>38961</v>
      </c>
      <c r="K704" s="723">
        <v>3.9089999999999998</v>
      </c>
      <c r="L704" s="41">
        <v>38961</v>
      </c>
      <c r="M704" s="723">
        <v>3.5518000000000001</v>
      </c>
      <c r="N704" s="28">
        <v>38961</v>
      </c>
      <c r="O704" s="723">
        <v>3.6025999999999998</v>
      </c>
      <c r="P704" s="28">
        <v>38961</v>
      </c>
      <c r="Q704" s="723">
        <v>3.6978</v>
      </c>
      <c r="R704" s="28">
        <v>38961</v>
      </c>
      <c r="S704" s="723">
        <v>3.76</v>
      </c>
      <c r="T704" s="28">
        <v>38961</v>
      </c>
      <c r="U704" s="723">
        <v>3.9377</v>
      </c>
      <c r="V704" s="41">
        <v>38961</v>
      </c>
      <c r="W704" s="723">
        <v>3.79</v>
      </c>
      <c r="X704" s="28">
        <v>38961</v>
      </c>
      <c r="Y704" s="723">
        <v>3.8730000000000002</v>
      </c>
      <c r="Z704" s="28">
        <v>38961</v>
      </c>
      <c r="AA704" s="723">
        <v>4.0250000000000004</v>
      </c>
      <c r="AB704" s="28">
        <v>38961</v>
      </c>
      <c r="AC704" s="723">
        <v>4.1319999999999997</v>
      </c>
      <c r="AD704" s="28">
        <v>38961</v>
      </c>
      <c r="AE704" s="358">
        <v>4.343</v>
      </c>
    </row>
    <row r="705" spans="1:31">
      <c r="A705" s="28">
        <v>38964</v>
      </c>
      <c r="B705" s="28">
        <v>38964</v>
      </c>
      <c r="C705" s="723">
        <v>3.5550000000000002</v>
      </c>
      <c r="D705" s="28">
        <v>38964</v>
      </c>
      <c r="E705" s="723">
        <v>3.6109999999999998</v>
      </c>
      <c r="F705" s="28">
        <v>38964</v>
      </c>
      <c r="G705" s="723">
        <v>3.7090000000000001</v>
      </c>
      <c r="H705" s="28">
        <v>38964</v>
      </c>
      <c r="I705" s="723">
        <v>3.7640000000000002</v>
      </c>
      <c r="J705" s="28">
        <v>38964</v>
      </c>
      <c r="K705" s="723">
        <v>3.911</v>
      </c>
      <c r="L705" s="41">
        <v>38964</v>
      </c>
      <c r="M705" s="723">
        <v>3.5602</v>
      </c>
      <c r="N705" s="28">
        <v>38964</v>
      </c>
      <c r="O705" s="723">
        <v>3.6078999999999999</v>
      </c>
      <c r="P705" s="28">
        <v>38964</v>
      </c>
      <c r="Q705" s="723">
        <v>3.7029000000000001</v>
      </c>
      <c r="R705" s="28">
        <v>38964</v>
      </c>
      <c r="S705" s="723">
        <v>3.7646999999999999</v>
      </c>
      <c r="T705" s="28">
        <v>38964</v>
      </c>
      <c r="U705" s="723">
        <v>3.9403000000000001</v>
      </c>
      <c r="V705" s="41">
        <v>38964</v>
      </c>
      <c r="W705" s="723">
        <v>3.7909999999999999</v>
      </c>
      <c r="X705" s="28">
        <v>38964</v>
      </c>
      <c r="Y705" s="723">
        <v>3.8730000000000002</v>
      </c>
      <c r="Z705" s="28">
        <v>38964</v>
      </c>
      <c r="AA705" s="723">
        <v>4.0199999999999996</v>
      </c>
      <c r="AB705" s="28">
        <v>38964</v>
      </c>
      <c r="AC705" s="723">
        <v>4.1289999999999996</v>
      </c>
      <c r="AD705" s="28">
        <v>38964</v>
      </c>
      <c r="AE705" s="358">
        <v>4.3410000000000002</v>
      </c>
    </row>
    <row r="706" spans="1:31">
      <c r="A706" s="28">
        <v>38965</v>
      </c>
      <c r="B706" s="28">
        <v>38965</v>
      </c>
      <c r="C706" s="723">
        <v>3.5939999999999999</v>
      </c>
      <c r="D706" s="28">
        <v>38965</v>
      </c>
      <c r="E706" s="723">
        <v>3.6509999999999998</v>
      </c>
      <c r="F706" s="28">
        <v>38965</v>
      </c>
      <c r="G706" s="723">
        <v>3.7509999999999999</v>
      </c>
      <c r="H706" s="28">
        <v>38965</v>
      </c>
      <c r="I706" s="723">
        <v>3.8050000000000002</v>
      </c>
      <c r="J706" s="28">
        <v>38965</v>
      </c>
      <c r="K706" s="723">
        <v>3.9550000000000001</v>
      </c>
      <c r="L706" s="41">
        <v>38965</v>
      </c>
      <c r="M706" s="723">
        <v>3.5954999999999999</v>
      </c>
      <c r="N706" s="28">
        <v>38965</v>
      </c>
      <c r="O706" s="723">
        <v>3.6459999999999999</v>
      </c>
      <c r="P706" s="28">
        <v>38965</v>
      </c>
      <c r="Q706" s="723">
        <v>3.7415000000000003</v>
      </c>
      <c r="R706" s="28">
        <v>38965</v>
      </c>
      <c r="S706" s="723">
        <v>3.8029999999999999</v>
      </c>
      <c r="T706" s="28">
        <v>38965</v>
      </c>
      <c r="U706" s="723">
        <v>3.9763999999999999</v>
      </c>
      <c r="V706" s="41">
        <v>38965</v>
      </c>
      <c r="W706" s="723">
        <v>3.8330000000000002</v>
      </c>
      <c r="X706" s="28">
        <v>38965</v>
      </c>
      <c r="Y706" s="723">
        <v>3.9210000000000003</v>
      </c>
      <c r="Z706" s="28">
        <v>38965</v>
      </c>
      <c r="AA706" s="723">
        <v>4.0609999999999999</v>
      </c>
      <c r="AB706" s="28">
        <v>38965</v>
      </c>
      <c r="AC706" s="723">
        <v>4.1689999999999996</v>
      </c>
      <c r="AD706" s="28">
        <v>38965</v>
      </c>
      <c r="AE706" s="358">
        <v>4.38</v>
      </c>
    </row>
    <row r="707" spans="1:31">
      <c r="A707" s="28">
        <v>38966</v>
      </c>
      <c r="B707" s="28">
        <v>38966</v>
      </c>
      <c r="C707" s="723">
        <v>3.6381999999999999</v>
      </c>
      <c r="D707" s="28">
        <v>38966</v>
      </c>
      <c r="E707" s="723">
        <v>3.7006000000000001</v>
      </c>
      <c r="F707" s="28">
        <v>38966</v>
      </c>
      <c r="G707" s="723">
        <v>3.7974000000000001</v>
      </c>
      <c r="H707" s="28">
        <v>38966</v>
      </c>
      <c r="I707" s="723">
        <v>3.8542000000000001</v>
      </c>
      <c r="J707" s="28">
        <v>38966</v>
      </c>
      <c r="K707" s="723">
        <v>4.0018000000000002</v>
      </c>
      <c r="L707" s="41">
        <v>38966</v>
      </c>
      <c r="M707" s="723">
        <v>3.6421999999999999</v>
      </c>
      <c r="N707" s="28">
        <v>38966</v>
      </c>
      <c r="O707" s="723">
        <v>3.6978</v>
      </c>
      <c r="P707" s="28">
        <v>38966</v>
      </c>
      <c r="Q707" s="723">
        <v>3.7911999999999999</v>
      </c>
      <c r="R707" s="28">
        <v>38966</v>
      </c>
      <c r="S707" s="723">
        <v>3.8477999999999999</v>
      </c>
      <c r="T707" s="28">
        <v>38966</v>
      </c>
      <c r="U707" s="723">
        <v>4.0187999999999997</v>
      </c>
      <c r="V707" s="41">
        <v>38966</v>
      </c>
      <c r="W707" s="723">
        <v>3.8730000000000002</v>
      </c>
      <c r="X707" s="28">
        <v>38966</v>
      </c>
      <c r="Y707" s="723">
        <v>3.9619999999999997</v>
      </c>
      <c r="Z707" s="28">
        <v>38966</v>
      </c>
      <c r="AA707" s="723">
        <v>4.101</v>
      </c>
      <c r="AB707" s="28">
        <v>38966</v>
      </c>
      <c r="AC707" s="723">
        <v>4.2069999999999999</v>
      </c>
      <c r="AD707" s="28">
        <v>38966</v>
      </c>
      <c r="AE707" s="358">
        <v>4.4160000000000004</v>
      </c>
    </row>
    <row r="708" spans="1:31">
      <c r="A708" s="28">
        <v>38967</v>
      </c>
      <c r="B708" s="28">
        <v>38967</v>
      </c>
      <c r="C708" s="723">
        <v>3.633</v>
      </c>
      <c r="D708" s="28">
        <v>38967</v>
      </c>
      <c r="E708" s="723">
        <v>3.6880999999999999</v>
      </c>
      <c r="F708" s="28">
        <v>38967</v>
      </c>
      <c r="G708" s="723">
        <v>3.7772000000000001</v>
      </c>
      <c r="H708" s="28">
        <v>38967</v>
      </c>
      <c r="I708" s="723">
        <v>3.8284000000000002</v>
      </c>
      <c r="J708" s="28">
        <v>38967</v>
      </c>
      <c r="K708" s="723">
        <v>3.9769999999999999</v>
      </c>
      <c r="L708" s="41">
        <v>38967</v>
      </c>
      <c r="M708" s="723">
        <v>3.6415999999999999</v>
      </c>
      <c r="N708" s="28">
        <v>38967</v>
      </c>
      <c r="O708" s="723">
        <v>3.6854</v>
      </c>
      <c r="P708" s="28">
        <v>38967</v>
      </c>
      <c r="Q708" s="723">
        <v>3.774</v>
      </c>
      <c r="R708" s="28">
        <v>38967</v>
      </c>
      <c r="S708" s="723">
        <v>3.8290999999999999</v>
      </c>
      <c r="T708" s="28">
        <v>38967</v>
      </c>
      <c r="U708" s="723">
        <v>3.9962</v>
      </c>
      <c r="V708" s="41">
        <v>38967</v>
      </c>
      <c r="W708" s="723">
        <v>3.8759999999999999</v>
      </c>
      <c r="X708" s="28">
        <v>38967</v>
      </c>
      <c r="Y708" s="723">
        <v>3.952</v>
      </c>
      <c r="Z708" s="28">
        <v>38967</v>
      </c>
      <c r="AA708" s="723">
        <v>4.0839999999999996</v>
      </c>
      <c r="AB708" s="28">
        <v>38967</v>
      </c>
      <c r="AC708" s="723">
        <v>4.1879999999999997</v>
      </c>
      <c r="AD708" s="28">
        <v>38967</v>
      </c>
      <c r="AE708" s="358">
        <v>4.3970000000000002</v>
      </c>
    </row>
    <row r="709" spans="1:31">
      <c r="A709" s="28">
        <v>38968</v>
      </c>
      <c r="B709" s="28">
        <v>38968</v>
      </c>
      <c r="C709" s="723">
        <v>3.6265000000000001</v>
      </c>
      <c r="D709" s="28">
        <v>38968</v>
      </c>
      <c r="E709" s="723">
        <v>3.6747000000000001</v>
      </c>
      <c r="F709" s="28">
        <v>38968</v>
      </c>
      <c r="G709" s="723">
        <v>3.7542999999999997</v>
      </c>
      <c r="H709" s="28">
        <v>38968</v>
      </c>
      <c r="I709" s="723">
        <v>3.7988</v>
      </c>
      <c r="J709" s="28">
        <v>38968</v>
      </c>
      <c r="K709" s="723">
        <v>3.9443000000000001</v>
      </c>
      <c r="L709" s="41">
        <v>38968</v>
      </c>
      <c r="M709" s="723">
        <v>3.6343999999999999</v>
      </c>
      <c r="N709" s="28">
        <v>38968</v>
      </c>
      <c r="O709" s="723">
        <v>3.6669999999999998</v>
      </c>
      <c r="P709" s="28">
        <v>38968</v>
      </c>
      <c r="Q709" s="723">
        <v>3.7464</v>
      </c>
      <c r="R709" s="28">
        <v>38968</v>
      </c>
      <c r="S709" s="723">
        <v>3.8003</v>
      </c>
      <c r="T709" s="28">
        <v>38968</v>
      </c>
      <c r="U709" s="723">
        <v>3.9668999999999999</v>
      </c>
      <c r="V709" s="41">
        <v>38968</v>
      </c>
      <c r="W709" s="723">
        <v>3.88</v>
      </c>
      <c r="X709" s="28">
        <v>38968</v>
      </c>
      <c r="Y709" s="723">
        <v>3.9449999999999998</v>
      </c>
      <c r="Z709" s="28">
        <v>38968</v>
      </c>
      <c r="AA709" s="723">
        <v>4.0640000000000001</v>
      </c>
      <c r="AB709" s="28">
        <v>38968</v>
      </c>
      <c r="AC709" s="723">
        <v>4.165</v>
      </c>
      <c r="AD709" s="28">
        <v>38968</v>
      </c>
      <c r="AE709" s="358">
        <v>4.367</v>
      </c>
    </row>
    <row r="710" spans="1:31">
      <c r="A710" s="28">
        <v>38971</v>
      </c>
      <c r="B710" s="28">
        <v>38971</v>
      </c>
      <c r="C710" s="723">
        <v>3.6528</v>
      </c>
      <c r="D710" s="28">
        <v>38971</v>
      </c>
      <c r="E710" s="723">
        <v>3.6983000000000001</v>
      </c>
      <c r="F710" s="28">
        <v>38971</v>
      </c>
      <c r="G710" s="723">
        <v>3.7705000000000002</v>
      </c>
      <c r="H710" s="28">
        <v>38971</v>
      </c>
      <c r="I710" s="723">
        <v>3.8161</v>
      </c>
      <c r="J710" s="28">
        <v>38971</v>
      </c>
      <c r="K710" s="723">
        <v>3.9455</v>
      </c>
      <c r="L710" s="41">
        <v>38971</v>
      </c>
      <c r="M710" s="723">
        <v>3.6621999999999999</v>
      </c>
      <c r="N710" s="28">
        <v>38971</v>
      </c>
      <c r="O710" s="723">
        <v>3.6947999999999999</v>
      </c>
      <c r="P710" s="28">
        <v>38971</v>
      </c>
      <c r="Q710" s="723">
        <v>3.7669000000000001</v>
      </c>
      <c r="R710" s="28">
        <v>38971</v>
      </c>
      <c r="S710" s="723">
        <v>3.8184</v>
      </c>
      <c r="T710" s="28">
        <v>38971</v>
      </c>
      <c r="U710" s="723">
        <v>3.9765000000000001</v>
      </c>
      <c r="V710" s="41">
        <v>38971</v>
      </c>
      <c r="W710" s="723">
        <v>3.9049999999999998</v>
      </c>
      <c r="X710" s="28">
        <v>38971</v>
      </c>
      <c r="Y710" s="723">
        <v>3.968</v>
      </c>
      <c r="Z710" s="28">
        <v>38971</v>
      </c>
      <c r="AA710" s="723">
        <v>4.0819999999999999</v>
      </c>
      <c r="AB710" s="28">
        <v>38971</v>
      </c>
      <c r="AC710" s="723">
        <v>4.1790000000000003</v>
      </c>
      <c r="AD710" s="28">
        <v>38971</v>
      </c>
      <c r="AE710" s="358">
        <v>4.3769999999999998</v>
      </c>
    </row>
    <row r="711" spans="1:31">
      <c r="A711" s="28">
        <v>38972</v>
      </c>
      <c r="B711" s="28">
        <v>38972</v>
      </c>
      <c r="C711" s="723">
        <v>3.6619999999999999</v>
      </c>
      <c r="D711" s="28">
        <v>38972</v>
      </c>
      <c r="E711" s="723">
        <v>3.7189999999999999</v>
      </c>
      <c r="F711" s="28">
        <v>38972</v>
      </c>
      <c r="G711" s="723">
        <v>3.802</v>
      </c>
      <c r="H711" s="28">
        <v>38972</v>
      </c>
      <c r="I711" s="723">
        <v>3.8540000000000001</v>
      </c>
      <c r="J711" s="28">
        <v>38972</v>
      </c>
      <c r="K711" s="723">
        <v>3.9809999999999999</v>
      </c>
      <c r="L711" s="41">
        <v>38972</v>
      </c>
      <c r="M711" s="723">
        <v>3.677</v>
      </c>
      <c r="N711" s="28">
        <v>38972</v>
      </c>
      <c r="O711" s="723">
        <v>3.7191999999999998</v>
      </c>
      <c r="P711" s="28">
        <v>38972</v>
      </c>
      <c r="Q711" s="723">
        <v>3.7978000000000001</v>
      </c>
      <c r="R711" s="28">
        <v>38972</v>
      </c>
      <c r="S711" s="723">
        <v>3.8527</v>
      </c>
      <c r="T711" s="28">
        <v>38972</v>
      </c>
      <c r="U711" s="723">
        <v>4.0110999999999999</v>
      </c>
      <c r="V711" s="41">
        <v>38972</v>
      </c>
      <c r="W711" s="723">
        <v>3.9220000000000002</v>
      </c>
      <c r="X711" s="28">
        <v>38972</v>
      </c>
      <c r="Y711" s="723">
        <v>3.9870000000000001</v>
      </c>
      <c r="Z711" s="28">
        <v>38972</v>
      </c>
      <c r="AA711" s="723">
        <v>4.1079999999999997</v>
      </c>
      <c r="AB711" s="28">
        <v>38972</v>
      </c>
      <c r="AC711" s="723">
        <v>4.21</v>
      </c>
      <c r="AD711" s="28">
        <v>38972</v>
      </c>
      <c r="AE711" s="358">
        <v>4.41</v>
      </c>
    </row>
    <row r="712" spans="1:31">
      <c r="A712" s="28">
        <v>38973</v>
      </c>
      <c r="B712" s="28">
        <v>38973</v>
      </c>
      <c r="C712" s="723">
        <v>3.6520000000000001</v>
      </c>
      <c r="D712" s="28">
        <v>38973</v>
      </c>
      <c r="E712" s="723">
        <v>3.6890000000000001</v>
      </c>
      <c r="F712" s="28">
        <v>38973</v>
      </c>
      <c r="G712" s="723">
        <v>3.7570000000000001</v>
      </c>
      <c r="H712" s="28">
        <v>38973</v>
      </c>
      <c r="I712" s="723">
        <v>3.806</v>
      </c>
      <c r="J712" s="28">
        <v>38973</v>
      </c>
      <c r="K712" s="723">
        <v>3.9350000000000001</v>
      </c>
      <c r="L712" s="41">
        <v>38973</v>
      </c>
      <c r="M712" s="723">
        <v>3.6558999999999999</v>
      </c>
      <c r="N712" s="28">
        <v>38973</v>
      </c>
      <c r="O712" s="723">
        <v>3.6879999999999997</v>
      </c>
      <c r="P712" s="28">
        <v>38973</v>
      </c>
      <c r="Q712" s="723">
        <v>3.7515000000000001</v>
      </c>
      <c r="R712" s="28">
        <v>38973</v>
      </c>
      <c r="S712" s="723">
        <v>3.8064999999999998</v>
      </c>
      <c r="T712" s="28">
        <v>38973</v>
      </c>
      <c r="U712" s="723">
        <v>3.9634</v>
      </c>
      <c r="V712" s="41">
        <v>38973</v>
      </c>
      <c r="W712" s="723">
        <v>3.899</v>
      </c>
      <c r="X712" s="28">
        <v>38973</v>
      </c>
      <c r="Y712" s="723">
        <v>3.9580000000000002</v>
      </c>
      <c r="Z712" s="28">
        <v>38973</v>
      </c>
      <c r="AA712" s="723">
        <v>4.0709999999999997</v>
      </c>
      <c r="AB712" s="28">
        <v>38973</v>
      </c>
      <c r="AC712" s="723">
        <v>4.1669999999999998</v>
      </c>
      <c r="AD712" s="28">
        <v>38973</v>
      </c>
      <c r="AE712" s="358">
        <v>4.3639999999999999</v>
      </c>
    </row>
    <row r="713" spans="1:31">
      <c r="A713" s="28">
        <v>38974</v>
      </c>
      <c r="B713" s="28">
        <v>38974</v>
      </c>
      <c r="C713" s="723">
        <v>3.6600999999999999</v>
      </c>
      <c r="D713" s="28">
        <v>38974</v>
      </c>
      <c r="E713" s="723">
        <v>3.7012</v>
      </c>
      <c r="F713" s="28">
        <v>38974</v>
      </c>
      <c r="G713" s="723">
        <v>3.7568999999999999</v>
      </c>
      <c r="H713" s="28">
        <v>38974</v>
      </c>
      <c r="I713" s="723">
        <v>3.8031999999999999</v>
      </c>
      <c r="J713" s="28">
        <v>38974</v>
      </c>
      <c r="K713" s="723">
        <v>3.9304000000000001</v>
      </c>
      <c r="L713" s="41">
        <v>38974</v>
      </c>
      <c r="M713" s="723">
        <v>3.6663000000000001</v>
      </c>
      <c r="N713" s="28">
        <v>38974</v>
      </c>
      <c r="O713" s="723">
        <v>3.7000999999999999</v>
      </c>
      <c r="P713" s="28">
        <v>38974</v>
      </c>
      <c r="Q713" s="723">
        <v>3.7532000000000001</v>
      </c>
      <c r="R713" s="28">
        <v>38974</v>
      </c>
      <c r="S713" s="723">
        <v>3.8066</v>
      </c>
      <c r="T713" s="28">
        <v>38974</v>
      </c>
      <c r="U713" s="723">
        <v>3.9618000000000002</v>
      </c>
      <c r="V713" s="41">
        <v>38974</v>
      </c>
      <c r="W713" s="723">
        <v>3.9130000000000003</v>
      </c>
      <c r="X713" s="28">
        <v>38974</v>
      </c>
      <c r="Y713" s="723">
        <v>3.9689999999999999</v>
      </c>
      <c r="Z713" s="28">
        <v>38974</v>
      </c>
      <c r="AA713" s="723">
        <v>4.0810000000000004</v>
      </c>
      <c r="AB713" s="28">
        <v>38974</v>
      </c>
      <c r="AC713" s="723">
        <v>4.173</v>
      </c>
      <c r="AD713" s="28">
        <v>38974</v>
      </c>
      <c r="AE713" s="358">
        <v>4.3629999999999995</v>
      </c>
    </row>
    <row r="714" spans="1:31">
      <c r="A714" s="28">
        <v>38975</v>
      </c>
      <c r="B714" s="28">
        <v>38975</v>
      </c>
      <c r="C714" s="723">
        <v>3.66</v>
      </c>
      <c r="D714" s="28">
        <v>38975</v>
      </c>
      <c r="E714" s="723">
        <v>3.694</v>
      </c>
      <c r="F714" s="28">
        <v>38975</v>
      </c>
      <c r="G714" s="723">
        <v>3.7509999999999999</v>
      </c>
      <c r="H714" s="28">
        <v>38975</v>
      </c>
      <c r="I714" s="723">
        <v>3.7970000000000002</v>
      </c>
      <c r="J714" s="28">
        <v>38975</v>
      </c>
      <c r="K714" s="723">
        <v>3.92</v>
      </c>
      <c r="L714" s="41">
        <v>38975</v>
      </c>
      <c r="M714" s="723">
        <v>3.6602000000000001</v>
      </c>
      <c r="N714" s="28">
        <v>38975</v>
      </c>
      <c r="O714" s="723">
        <v>3.6892</v>
      </c>
      <c r="P714" s="28">
        <v>38975</v>
      </c>
      <c r="Q714" s="723">
        <v>3.7383999999999999</v>
      </c>
      <c r="R714" s="28">
        <v>38975</v>
      </c>
      <c r="S714" s="723">
        <v>3.7896999999999998</v>
      </c>
      <c r="T714" s="28">
        <v>38975</v>
      </c>
      <c r="U714" s="723">
        <v>3.9417999999999997</v>
      </c>
      <c r="V714" s="41">
        <v>38975</v>
      </c>
      <c r="W714" s="723">
        <v>3.915</v>
      </c>
      <c r="X714" s="28">
        <v>38975</v>
      </c>
      <c r="Y714" s="723">
        <v>3.9630000000000001</v>
      </c>
      <c r="Z714" s="28">
        <v>38975</v>
      </c>
      <c r="AA714" s="723">
        <v>4.07</v>
      </c>
      <c r="AB714" s="28">
        <v>38975</v>
      </c>
      <c r="AC714" s="723">
        <v>4.1609999999999996</v>
      </c>
      <c r="AD714" s="28">
        <v>38975</v>
      </c>
      <c r="AE714" s="358">
        <v>4.3499999999999996</v>
      </c>
    </row>
    <row r="715" spans="1:31">
      <c r="A715" s="28">
        <v>38978</v>
      </c>
      <c r="B715" s="28">
        <v>38978</v>
      </c>
      <c r="C715" s="723">
        <v>3.706</v>
      </c>
      <c r="D715" s="28">
        <v>38978</v>
      </c>
      <c r="E715" s="723">
        <v>3.7509999999999999</v>
      </c>
      <c r="F715" s="28">
        <v>38978</v>
      </c>
      <c r="G715" s="723">
        <v>3.8010000000000002</v>
      </c>
      <c r="H715" s="28">
        <v>38978</v>
      </c>
      <c r="I715" s="723">
        <v>3.8460000000000001</v>
      </c>
      <c r="J715" s="28">
        <v>38978</v>
      </c>
      <c r="K715" s="723">
        <v>3.9619999999999997</v>
      </c>
      <c r="L715" s="41">
        <v>38978</v>
      </c>
      <c r="M715" s="723">
        <v>3.7134</v>
      </c>
      <c r="N715" s="28">
        <v>38978</v>
      </c>
      <c r="O715" s="723">
        <v>3.7570999999999999</v>
      </c>
      <c r="P715" s="28">
        <v>38978</v>
      </c>
      <c r="Q715" s="723">
        <v>3.7986</v>
      </c>
      <c r="R715" s="28">
        <v>38978</v>
      </c>
      <c r="S715" s="723">
        <v>3.8472</v>
      </c>
      <c r="T715" s="28">
        <v>38978</v>
      </c>
      <c r="U715" s="723">
        <v>3.9931000000000001</v>
      </c>
      <c r="V715" s="41">
        <v>38978</v>
      </c>
      <c r="W715" s="723">
        <v>3.9630000000000001</v>
      </c>
      <c r="X715" s="28">
        <v>38978</v>
      </c>
      <c r="Y715" s="723">
        <v>4.016</v>
      </c>
      <c r="Z715" s="28">
        <v>38978</v>
      </c>
      <c r="AA715" s="723">
        <v>4.1189999999999998</v>
      </c>
      <c r="AB715" s="28">
        <v>38978</v>
      </c>
      <c r="AC715" s="723">
        <v>4.2119999999999997</v>
      </c>
      <c r="AD715" s="28">
        <v>38978</v>
      </c>
      <c r="AE715" s="358">
        <v>4.3929999999999998</v>
      </c>
    </row>
    <row r="716" spans="1:31">
      <c r="A716" s="28">
        <v>38979</v>
      </c>
      <c r="B716" s="28">
        <v>38979</v>
      </c>
      <c r="C716" s="723">
        <v>3.6555999999999997</v>
      </c>
      <c r="D716" s="28">
        <v>38979</v>
      </c>
      <c r="E716" s="723">
        <v>3.6973000000000003</v>
      </c>
      <c r="F716" s="28">
        <v>38979</v>
      </c>
      <c r="G716" s="723">
        <v>3.7494000000000001</v>
      </c>
      <c r="H716" s="28">
        <v>38979</v>
      </c>
      <c r="I716" s="723">
        <v>3.7995000000000001</v>
      </c>
      <c r="J716" s="28">
        <v>38979</v>
      </c>
      <c r="K716" s="723">
        <v>3.9129</v>
      </c>
      <c r="L716" s="41">
        <v>38979</v>
      </c>
      <c r="M716" s="723">
        <v>3.6642999999999999</v>
      </c>
      <c r="N716" s="28">
        <v>38979</v>
      </c>
      <c r="O716" s="723">
        <v>3.7031999999999998</v>
      </c>
      <c r="P716" s="28">
        <v>38979</v>
      </c>
      <c r="Q716" s="723">
        <v>3.7471000000000001</v>
      </c>
      <c r="R716" s="28">
        <v>38979</v>
      </c>
      <c r="S716" s="723">
        <v>3.7972000000000001</v>
      </c>
      <c r="T716" s="28">
        <v>38979</v>
      </c>
      <c r="U716" s="723">
        <v>3.9432999999999998</v>
      </c>
      <c r="V716" s="41">
        <v>38979</v>
      </c>
      <c r="W716" s="723">
        <v>3.9180000000000001</v>
      </c>
      <c r="X716" s="28">
        <v>38979</v>
      </c>
      <c r="Y716" s="723">
        <v>3.968</v>
      </c>
      <c r="Z716" s="28">
        <v>38979</v>
      </c>
      <c r="AA716" s="723">
        <v>4.0709999999999997</v>
      </c>
      <c r="AB716" s="28">
        <v>38979</v>
      </c>
      <c r="AC716" s="723">
        <v>4.165</v>
      </c>
      <c r="AD716" s="28">
        <v>38979</v>
      </c>
      <c r="AE716" s="358">
        <v>4.3440000000000003</v>
      </c>
    </row>
    <row r="717" spans="1:31">
      <c r="A717" s="28">
        <v>38980</v>
      </c>
      <c r="B717" s="28">
        <v>38980</v>
      </c>
      <c r="C717" s="723">
        <v>3.6619999999999999</v>
      </c>
      <c r="D717" s="28">
        <v>38980</v>
      </c>
      <c r="E717" s="723">
        <v>3.6962000000000002</v>
      </c>
      <c r="F717" s="28">
        <v>38980</v>
      </c>
      <c r="G717" s="723">
        <v>3.7406000000000001</v>
      </c>
      <c r="H717" s="28">
        <v>38980</v>
      </c>
      <c r="I717" s="723">
        <v>3.7951000000000001</v>
      </c>
      <c r="J717" s="28">
        <v>38980</v>
      </c>
      <c r="K717" s="723">
        <v>3.9091</v>
      </c>
      <c r="L717" s="41">
        <v>38980</v>
      </c>
      <c r="M717" s="723">
        <v>3.6598000000000002</v>
      </c>
      <c r="N717" s="28">
        <v>38980</v>
      </c>
      <c r="O717" s="723">
        <v>3.6962000000000002</v>
      </c>
      <c r="P717" s="28">
        <v>38980</v>
      </c>
      <c r="Q717" s="723">
        <v>3.7391999999999999</v>
      </c>
      <c r="R717" s="28">
        <v>38980</v>
      </c>
      <c r="S717" s="723">
        <v>3.7885</v>
      </c>
      <c r="T717" s="28">
        <v>38980</v>
      </c>
      <c r="U717" s="723">
        <v>3.9363000000000001</v>
      </c>
      <c r="V717" s="41">
        <v>38980</v>
      </c>
      <c r="W717" s="723">
        <v>3.915</v>
      </c>
      <c r="X717" s="28">
        <v>38980</v>
      </c>
      <c r="Y717" s="723">
        <v>3.9649999999999999</v>
      </c>
      <c r="Z717" s="28">
        <v>38980</v>
      </c>
      <c r="AA717" s="723">
        <v>4.0659999999999998</v>
      </c>
      <c r="AB717" s="28">
        <v>38980</v>
      </c>
      <c r="AC717" s="723">
        <v>4.16</v>
      </c>
      <c r="AD717" s="28">
        <v>38980</v>
      </c>
      <c r="AE717" s="358">
        <v>4.3410000000000002</v>
      </c>
    </row>
    <row r="718" spans="1:31">
      <c r="A718" s="28">
        <v>38981</v>
      </c>
      <c r="B718" s="28">
        <v>38981</v>
      </c>
      <c r="C718" s="723">
        <v>3.637</v>
      </c>
      <c r="D718" s="28">
        <v>38981</v>
      </c>
      <c r="E718" s="723">
        <v>3.6659999999999999</v>
      </c>
      <c r="F718" s="28">
        <v>38981</v>
      </c>
      <c r="G718" s="723">
        <v>3.7210000000000001</v>
      </c>
      <c r="H718" s="28">
        <v>38981</v>
      </c>
      <c r="I718" s="723">
        <v>3.7709999999999999</v>
      </c>
      <c r="J718" s="28">
        <v>38981</v>
      </c>
      <c r="K718" s="723">
        <v>3.8879999999999999</v>
      </c>
      <c r="L718" s="41">
        <v>38981</v>
      </c>
      <c r="M718" s="723">
        <v>3.6429</v>
      </c>
      <c r="N718" s="28">
        <v>38981</v>
      </c>
      <c r="O718" s="723">
        <v>3.6733000000000002</v>
      </c>
      <c r="P718" s="28">
        <v>38981</v>
      </c>
      <c r="Q718" s="723">
        <v>3.7206999999999999</v>
      </c>
      <c r="R718" s="28">
        <v>38981</v>
      </c>
      <c r="S718" s="723">
        <v>3.7753000000000001</v>
      </c>
      <c r="T718" s="28">
        <v>38981</v>
      </c>
      <c r="U718" s="723">
        <v>3.927</v>
      </c>
      <c r="V718" s="41">
        <v>38981</v>
      </c>
      <c r="W718" s="723">
        <v>3.8970000000000002</v>
      </c>
      <c r="X718" s="28">
        <v>38981</v>
      </c>
      <c r="Y718" s="723">
        <v>3.9379999999999997</v>
      </c>
      <c r="Z718" s="28">
        <v>38981</v>
      </c>
      <c r="AA718" s="723">
        <v>4.0430000000000001</v>
      </c>
      <c r="AB718" s="28">
        <v>38981</v>
      </c>
      <c r="AC718" s="723">
        <v>4.1370000000000005</v>
      </c>
      <c r="AD718" s="28">
        <v>38981</v>
      </c>
      <c r="AE718" s="358">
        <v>4.3150000000000004</v>
      </c>
    </row>
    <row r="719" spans="1:31">
      <c r="A719" s="28">
        <v>38982</v>
      </c>
      <c r="B719" s="28">
        <v>38982</v>
      </c>
      <c r="C719" s="723">
        <v>3.5529999999999999</v>
      </c>
      <c r="D719" s="28">
        <v>38982</v>
      </c>
      <c r="E719" s="723">
        <v>3.5840000000000001</v>
      </c>
      <c r="F719" s="28">
        <v>38982</v>
      </c>
      <c r="G719" s="723">
        <v>3.6539999999999999</v>
      </c>
      <c r="H719" s="28">
        <v>38982</v>
      </c>
      <c r="I719" s="723">
        <v>3.7080000000000002</v>
      </c>
      <c r="J719" s="28">
        <v>38982</v>
      </c>
      <c r="K719" s="723">
        <v>3.8359999999999999</v>
      </c>
      <c r="L719" s="41">
        <v>38982</v>
      </c>
      <c r="M719" s="723">
        <v>3.5535000000000001</v>
      </c>
      <c r="N719" s="28">
        <v>38982</v>
      </c>
      <c r="O719" s="723">
        <v>3.5893000000000002</v>
      </c>
      <c r="P719" s="28">
        <v>38982</v>
      </c>
      <c r="Q719" s="723">
        <v>3.6547000000000001</v>
      </c>
      <c r="R719" s="28">
        <v>38982</v>
      </c>
      <c r="S719" s="723">
        <v>3.7107000000000001</v>
      </c>
      <c r="T719" s="28">
        <v>38982</v>
      </c>
      <c r="U719" s="723">
        <v>3.8601000000000001</v>
      </c>
      <c r="V719" s="41">
        <v>38982</v>
      </c>
      <c r="W719" s="723">
        <v>3.8129</v>
      </c>
      <c r="X719" s="28">
        <v>38982</v>
      </c>
      <c r="Y719" s="723">
        <v>3.859</v>
      </c>
      <c r="Z719" s="28">
        <v>38982</v>
      </c>
      <c r="AA719" s="723">
        <v>3.9718</v>
      </c>
      <c r="AB719" s="28">
        <v>38982</v>
      </c>
      <c r="AC719" s="723">
        <v>4.0660999999999996</v>
      </c>
      <c r="AD719" s="28">
        <v>38982</v>
      </c>
      <c r="AE719" s="358">
        <v>4.2579000000000002</v>
      </c>
    </row>
    <row r="720" spans="1:31">
      <c r="A720" s="28">
        <v>38985</v>
      </c>
      <c r="B720" s="28">
        <v>38985</v>
      </c>
      <c r="C720" s="723">
        <v>3.5065</v>
      </c>
      <c r="D720" s="28">
        <v>38985</v>
      </c>
      <c r="E720" s="723">
        <v>3.5436000000000001</v>
      </c>
      <c r="F720" s="28">
        <v>38985</v>
      </c>
      <c r="G720" s="723">
        <v>3.6208999999999998</v>
      </c>
      <c r="H720" s="28">
        <v>38985</v>
      </c>
      <c r="I720" s="723">
        <v>3.6852</v>
      </c>
      <c r="J720" s="28">
        <v>38985</v>
      </c>
      <c r="K720" s="723">
        <v>3.8136999999999999</v>
      </c>
      <c r="L720" s="41">
        <v>38985</v>
      </c>
      <c r="M720" s="723">
        <v>3.5004</v>
      </c>
      <c r="N720" s="28">
        <v>38985</v>
      </c>
      <c r="O720" s="723">
        <v>3.5474000000000001</v>
      </c>
      <c r="P720" s="28">
        <v>38985</v>
      </c>
      <c r="Q720" s="723">
        <v>3.6223999999999998</v>
      </c>
      <c r="R720" s="28">
        <v>38985</v>
      </c>
      <c r="S720" s="723">
        <v>3.6806000000000001</v>
      </c>
      <c r="T720" s="28">
        <v>38985</v>
      </c>
      <c r="U720" s="723">
        <v>3.8340999999999998</v>
      </c>
      <c r="V720" s="41">
        <v>38985</v>
      </c>
      <c r="W720" s="723">
        <v>3.7560000000000002</v>
      </c>
      <c r="X720" s="28">
        <v>38985</v>
      </c>
      <c r="Y720" s="723">
        <v>3.8220000000000001</v>
      </c>
      <c r="Z720" s="28">
        <v>38985</v>
      </c>
      <c r="AA720" s="723">
        <v>3.95</v>
      </c>
      <c r="AB720" s="28">
        <v>38985</v>
      </c>
      <c r="AC720" s="723">
        <v>4.0519999999999996</v>
      </c>
      <c r="AD720" s="28">
        <v>38985</v>
      </c>
      <c r="AE720" s="358">
        <v>4.2430000000000003</v>
      </c>
    </row>
    <row r="721" spans="1:31">
      <c r="A721" s="28">
        <v>38986</v>
      </c>
      <c r="B721" s="28">
        <v>38986</v>
      </c>
      <c r="C721" s="723">
        <v>3.5329000000000002</v>
      </c>
      <c r="D721" s="28">
        <v>38986</v>
      </c>
      <c r="E721" s="723">
        <v>3.5634000000000001</v>
      </c>
      <c r="F721" s="28">
        <v>38986</v>
      </c>
      <c r="G721" s="723">
        <v>3.6240999999999999</v>
      </c>
      <c r="H721" s="28">
        <v>38986</v>
      </c>
      <c r="I721" s="723">
        <v>3.6753</v>
      </c>
      <c r="J721" s="28">
        <v>38986</v>
      </c>
      <c r="K721" s="723">
        <v>3.8012999999999999</v>
      </c>
      <c r="L721" s="41">
        <v>38986</v>
      </c>
      <c r="M721" s="723">
        <v>3.5262000000000002</v>
      </c>
      <c r="N721" s="28">
        <v>38986</v>
      </c>
      <c r="O721" s="723">
        <v>3.5663999999999998</v>
      </c>
      <c r="P721" s="28">
        <v>38986</v>
      </c>
      <c r="Q721" s="723">
        <v>3.6265000000000001</v>
      </c>
      <c r="R721" s="28">
        <v>38986</v>
      </c>
      <c r="S721" s="723">
        <v>3.6813000000000002</v>
      </c>
      <c r="T721" s="28">
        <v>38986</v>
      </c>
      <c r="U721" s="723">
        <v>3.8227000000000002</v>
      </c>
      <c r="V721" s="41">
        <v>38986</v>
      </c>
      <c r="W721" s="723">
        <v>3.778</v>
      </c>
      <c r="X721" s="28">
        <v>38986</v>
      </c>
      <c r="Y721" s="723">
        <v>3.8359999999999999</v>
      </c>
      <c r="Z721" s="28">
        <v>38986</v>
      </c>
      <c r="AA721" s="723">
        <v>3.9459999999999997</v>
      </c>
      <c r="AB721" s="28">
        <v>38986</v>
      </c>
      <c r="AC721" s="723">
        <v>4.0439999999999996</v>
      </c>
      <c r="AD721" s="28">
        <v>38986</v>
      </c>
      <c r="AE721" s="358">
        <v>4.2270000000000003</v>
      </c>
    </row>
    <row r="722" spans="1:31">
      <c r="A722" s="28">
        <v>38987</v>
      </c>
      <c r="B722" s="28">
        <v>38987</v>
      </c>
      <c r="C722" s="723">
        <v>3.5554000000000001</v>
      </c>
      <c r="D722" s="28">
        <v>38987</v>
      </c>
      <c r="E722" s="723">
        <v>3.5883000000000003</v>
      </c>
      <c r="F722" s="28">
        <v>38987</v>
      </c>
      <c r="G722" s="723">
        <v>3.6400999999999999</v>
      </c>
      <c r="H722" s="28">
        <v>38987</v>
      </c>
      <c r="I722" s="723">
        <v>3.6913</v>
      </c>
      <c r="J722" s="28">
        <v>38987</v>
      </c>
      <c r="K722" s="723">
        <v>3.8129</v>
      </c>
      <c r="L722" s="41">
        <v>38987</v>
      </c>
      <c r="M722" s="723">
        <v>3.5493999999999999</v>
      </c>
      <c r="N722" s="28">
        <v>38987</v>
      </c>
      <c r="O722" s="723">
        <v>3.5893999999999999</v>
      </c>
      <c r="P722" s="28">
        <v>38987</v>
      </c>
      <c r="Q722" s="723">
        <v>3.6440999999999999</v>
      </c>
      <c r="R722" s="28">
        <v>38987</v>
      </c>
      <c r="S722" s="723">
        <v>3.6973000000000003</v>
      </c>
      <c r="T722" s="28">
        <v>38987</v>
      </c>
      <c r="U722" s="723">
        <v>3.8322000000000003</v>
      </c>
      <c r="V722" s="41">
        <v>38987</v>
      </c>
      <c r="W722" s="723">
        <v>3.8040000000000003</v>
      </c>
      <c r="X722" s="28">
        <v>38987</v>
      </c>
      <c r="Y722" s="723">
        <v>3.855</v>
      </c>
      <c r="Z722" s="28">
        <v>38987</v>
      </c>
      <c r="AA722" s="723">
        <v>3.9630000000000001</v>
      </c>
      <c r="AB722" s="28">
        <v>38987</v>
      </c>
      <c r="AC722" s="723">
        <v>4.056</v>
      </c>
      <c r="AD722" s="28">
        <v>38987</v>
      </c>
      <c r="AE722" s="358">
        <v>4.2370000000000001</v>
      </c>
    </row>
    <row r="723" spans="1:31">
      <c r="A723" s="28">
        <v>38988</v>
      </c>
      <c r="B723" s="28">
        <v>38988</v>
      </c>
      <c r="C723" s="723">
        <v>3.5716999999999999</v>
      </c>
      <c r="D723" s="28">
        <v>38988</v>
      </c>
      <c r="E723" s="723">
        <v>3.6074999999999999</v>
      </c>
      <c r="F723" s="28">
        <v>38988</v>
      </c>
      <c r="G723" s="723">
        <v>3.6577999999999999</v>
      </c>
      <c r="H723" s="28">
        <v>38988</v>
      </c>
      <c r="I723" s="723">
        <v>3.7094</v>
      </c>
      <c r="J723" s="28">
        <v>38988</v>
      </c>
      <c r="K723" s="723">
        <v>3.8334000000000001</v>
      </c>
      <c r="L723" s="41">
        <v>38988</v>
      </c>
      <c r="M723" s="723">
        <v>3.5743999999999998</v>
      </c>
      <c r="N723" s="28">
        <v>38988</v>
      </c>
      <c r="O723" s="723">
        <v>3.6124999999999998</v>
      </c>
      <c r="P723" s="28">
        <v>38988</v>
      </c>
      <c r="Q723" s="723">
        <v>3.6635999999999997</v>
      </c>
      <c r="R723" s="28">
        <v>38988</v>
      </c>
      <c r="S723" s="723">
        <v>3.7119</v>
      </c>
      <c r="T723" s="28">
        <v>38988</v>
      </c>
      <c r="U723" s="723">
        <v>3.8510999999999997</v>
      </c>
      <c r="V723" s="41">
        <v>38988</v>
      </c>
      <c r="W723" s="723">
        <v>3.823</v>
      </c>
      <c r="X723" s="28">
        <v>38988</v>
      </c>
      <c r="Y723" s="723">
        <v>3.8759999999999999</v>
      </c>
      <c r="Z723" s="28">
        <v>38988</v>
      </c>
      <c r="AA723" s="723">
        <v>3.9820000000000002</v>
      </c>
      <c r="AB723" s="28">
        <v>38988</v>
      </c>
      <c r="AC723" s="723">
        <v>4.0739999999999998</v>
      </c>
      <c r="AD723" s="28">
        <v>38988</v>
      </c>
      <c r="AE723" s="358">
        <v>4.2530000000000001</v>
      </c>
    </row>
    <row r="724" spans="1:31">
      <c r="A724" s="28">
        <v>38989</v>
      </c>
      <c r="B724" s="28">
        <v>38989</v>
      </c>
      <c r="C724" s="723">
        <v>3.5910000000000002</v>
      </c>
      <c r="D724" s="28">
        <v>38989</v>
      </c>
      <c r="E724" s="723">
        <v>3.6219999999999999</v>
      </c>
      <c r="F724" s="28">
        <v>38989</v>
      </c>
      <c r="G724" s="723">
        <v>3.6710000000000003</v>
      </c>
      <c r="H724" s="28">
        <v>38989</v>
      </c>
      <c r="I724" s="723">
        <v>3.726</v>
      </c>
      <c r="J724" s="28">
        <v>38989</v>
      </c>
      <c r="K724" s="723">
        <v>3.8479999999999999</v>
      </c>
      <c r="L724" s="41">
        <v>38989</v>
      </c>
      <c r="M724" s="723">
        <v>3.5944000000000003</v>
      </c>
      <c r="N724" s="28">
        <v>38989</v>
      </c>
      <c r="O724" s="723">
        <v>3.6310000000000002</v>
      </c>
      <c r="P724" s="28">
        <v>38989</v>
      </c>
      <c r="Q724" s="723">
        <v>3.6817000000000002</v>
      </c>
      <c r="R724" s="28">
        <v>38989</v>
      </c>
      <c r="S724" s="723">
        <v>3.7332000000000001</v>
      </c>
      <c r="T724" s="28">
        <v>38989</v>
      </c>
      <c r="U724" s="723">
        <v>3.8721999999999999</v>
      </c>
      <c r="V724" s="41">
        <v>38989</v>
      </c>
      <c r="W724" s="723">
        <v>3.843</v>
      </c>
      <c r="X724" s="28">
        <v>38989</v>
      </c>
      <c r="Y724" s="723">
        <v>3.8980000000000001</v>
      </c>
      <c r="Z724" s="28">
        <v>38989</v>
      </c>
      <c r="AA724" s="723">
        <v>4.0060000000000002</v>
      </c>
      <c r="AB724" s="28">
        <v>38989</v>
      </c>
      <c r="AC724" s="723">
        <v>4.0960000000000001</v>
      </c>
      <c r="AD724" s="28">
        <v>38989</v>
      </c>
      <c r="AE724" s="358">
        <v>4.2750000000000004</v>
      </c>
    </row>
    <row r="725" spans="1:31">
      <c r="A725" s="28">
        <v>38992</v>
      </c>
      <c r="B725" s="28">
        <v>38992</v>
      </c>
      <c r="C725" s="723">
        <v>3.5756000000000001</v>
      </c>
      <c r="D725" s="28">
        <v>38992</v>
      </c>
      <c r="E725" s="723">
        <v>3.6061000000000001</v>
      </c>
      <c r="F725" s="28">
        <v>38992</v>
      </c>
      <c r="G725" s="723">
        <v>3.6528999999999998</v>
      </c>
      <c r="H725" s="28">
        <v>38992</v>
      </c>
      <c r="I725" s="723">
        <v>3.7130999999999998</v>
      </c>
      <c r="J725" s="28">
        <v>38992</v>
      </c>
      <c r="K725" s="723">
        <v>3.8452999999999999</v>
      </c>
      <c r="L725" s="41">
        <v>38992</v>
      </c>
      <c r="M725" s="723">
        <v>3.5834999999999999</v>
      </c>
      <c r="N725" s="28">
        <v>38992</v>
      </c>
      <c r="O725" s="723">
        <v>3.6126</v>
      </c>
      <c r="P725" s="28">
        <v>38992</v>
      </c>
      <c r="Q725" s="723">
        <v>3.6648000000000001</v>
      </c>
      <c r="R725" s="28">
        <v>38992</v>
      </c>
      <c r="S725" s="723">
        <v>3.7128999999999999</v>
      </c>
      <c r="T725" s="28">
        <v>38992</v>
      </c>
      <c r="U725" s="723">
        <v>3.8525999999999998</v>
      </c>
      <c r="V725" s="41">
        <v>38992</v>
      </c>
      <c r="W725" s="723">
        <v>3.8340000000000001</v>
      </c>
      <c r="X725" s="28">
        <v>38992</v>
      </c>
      <c r="Y725" s="723">
        <v>3.8820000000000001</v>
      </c>
      <c r="Z725" s="28">
        <v>38992</v>
      </c>
      <c r="AA725" s="723">
        <v>3.9859999999999998</v>
      </c>
      <c r="AB725" s="28">
        <v>38992</v>
      </c>
      <c r="AC725" s="723">
        <v>4.0759999999999996</v>
      </c>
      <c r="AD725" s="28">
        <v>38992</v>
      </c>
      <c r="AE725" s="358">
        <v>4.2539999999999996</v>
      </c>
    </row>
    <row r="726" spans="1:31">
      <c r="A726" s="28">
        <v>38993</v>
      </c>
      <c r="B726" s="28">
        <v>38993</v>
      </c>
      <c r="C726" s="723">
        <v>3.6116000000000001</v>
      </c>
      <c r="D726" s="28">
        <v>38993</v>
      </c>
      <c r="E726" s="723">
        <v>3.6438999999999999</v>
      </c>
      <c r="F726" s="28">
        <v>38993</v>
      </c>
      <c r="G726" s="723">
        <v>3.6970999999999998</v>
      </c>
      <c r="H726" s="28">
        <v>38993</v>
      </c>
      <c r="I726" s="723">
        <v>3.7542</v>
      </c>
      <c r="J726" s="28">
        <v>38993</v>
      </c>
      <c r="K726" s="723">
        <v>3.8816000000000002</v>
      </c>
      <c r="L726" s="41">
        <v>38993</v>
      </c>
      <c r="M726" s="723">
        <v>3.6154000000000002</v>
      </c>
      <c r="N726" s="28">
        <v>38993</v>
      </c>
      <c r="O726" s="723">
        <v>3.6406000000000001</v>
      </c>
      <c r="P726" s="28">
        <v>38993</v>
      </c>
      <c r="Q726" s="723">
        <v>3.7098</v>
      </c>
      <c r="R726" s="28">
        <v>38993</v>
      </c>
      <c r="S726" s="723">
        <v>3.7603999999999997</v>
      </c>
      <c r="T726" s="28">
        <v>38993</v>
      </c>
      <c r="U726" s="723">
        <v>3.9005999999999998</v>
      </c>
      <c r="V726" s="41">
        <v>38993</v>
      </c>
      <c r="W726" s="723">
        <v>3.8620000000000001</v>
      </c>
      <c r="X726" s="28">
        <v>38993</v>
      </c>
      <c r="Y726" s="723">
        <v>3.9180000000000001</v>
      </c>
      <c r="Z726" s="28">
        <v>38993</v>
      </c>
      <c r="AA726" s="723">
        <v>4.0289999999999999</v>
      </c>
      <c r="AB726" s="28">
        <v>38993</v>
      </c>
      <c r="AC726" s="723">
        <v>4.12</v>
      </c>
      <c r="AD726" s="28">
        <v>38993</v>
      </c>
      <c r="AE726" s="358">
        <v>4.298</v>
      </c>
    </row>
    <row r="727" spans="1:31">
      <c r="A727" s="28">
        <v>38994</v>
      </c>
      <c r="B727" s="28">
        <v>38994</v>
      </c>
      <c r="C727" s="723">
        <v>3.5838999999999999</v>
      </c>
      <c r="D727" s="28">
        <v>38994</v>
      </c>
      <c r="E727" s="723">
        <v>3.6084000000000001</v>
      </c>
      <c r="F727" s="28">
        <v>38994</v>
      </c>
      <c r="G727" s="723">
        <v>3.66</v>
      </c>
      <c r="H727" s="28">
        <v>38994</v>
      </c>
      <c r="I727" s="723">
        <v>3.7151999999999998</v>
      </c>
      <c r="J727" s="28">
        <v>38994</v>
      </c>
      <c r="K727" s="723">
        <v>3.8412999999999999</v>
      </c>
      <c r="L727" s="41">
        <v>38994</v>
      </c>
      <c r="M727" s="723">
        <v>3.5888999999999998</v>
      </c>
      <c r="N727" s="28">
        <v>38994</v>
      </c>
      <c r="O727" s="723">
        <v>3.6116999999999999</v>
      </c>
      <c r="P727" s="28">
        <v>38994</v>
      </c>
      <c r="Q727" s="723">
        <v>3.6739000000000002</v>
      </c>
      <c r="R727" s="28">
        <v>38994</v>
      </c>
      <c r="S727" s="723">
        <v>3.7244999999999999</v>
      </c>
      <c r="T727" s="28">
        <v>38994</v>
      </c>
      <c r="U727" s="723">
        <v>3.8626</v>
      </c>
      <c r="V727" s="41">
        <v>38994</v>
      </c>
      <c r="W727" s="723">
        <v>3.8369999999999997</v>
      </c>
      <c r="X727" s="28">
        <v>38994</v>
      </c>
      <c r="Y727" s="723">
        <v>3.8860000000000001</v>
      </c>
      <c r="Z727" s="28">
        <v>38994</v>
      </c>
      <c r="AA727" s="723">
        <v>3.9939999999999998</v>
      </c>
      <c r="AB727" s="28">
        <v>38994</v>
      </c>
      <c r="AC727" s="723">
        <v>4.0880000000000001</v>
      </c>
      <c r="AD727" s="28">
        <v>38994</v>
      </c>
      <c r="AE727" s="358">
        <v>4.2629999999999999</v>
      </c>
    </row>
    <row r="728" spans="1:31">
      <c r="A728" s="28">
        <v>38995</v>
      </c>
      <c r="B728" s="28">
        <v>38995</v>
      </c>
      <c r="C728" s="723">
        <v>3.5838999999999999</v>
      </c>
      <c r="D728" s="28">
        <v>38995</v>
      </c>
      <c r="E728" s="723">
        <v>3.6185</v>
      </c>
      <c r="F728" s="28">
        <v>38995</v>
      </c>
      <c r="G728" s="723">
        <v>3.6736</v>
      </c>
      <c r="H728" s="28">
        <v>38995</v>
      </c>
      <c r="I728" s="723">
        <v>3.7292999999999998</v>
      </c>
      <c r="J728" s="28">
        <v>38995</v>
      </c>
      <c r="K728" s="723">
        <v>3.8559999999999999</v>
      </c>
      <c r="L728" s="41">
        <v>38995</v>
      </c>
      <c r="M728" s="723">
        <v>3.5962000000000001</v>
      </c>
      <c r="N728" s="28">
        <v>38995</v>
      </c>
      <c r="O728" s="723">
        <v>3.6227999999999998</v>
      </c>
      <c r="P728" s="28">
        <v>38995</v>
      </c>
      <c r="Q728" s="723">
        <v>3.6884999999999999</v>
      </c>
      <c r="R728" s="28">
        <v>38995</v>
      </c>
      <c r="S728" s="723">
        <v>3.7397999999999998</v>
      </c>
      <c r="T728" s="28">
        <v>38995</v>
      </c>
      <c r="U728" s="723">
        <v>3.8761999999999999</v>
      </c>
      <c r="V728" s="41">
        <v>38995</v>
      </c>
      <c r="W728" s="723">
        <v>3.8439999999999999</v>
      </c>
      <c r="X728" s="28">
        <v>38995</v>
      </c>
      <c r="Y728" s="723">
        <v>3.891</v>
      </c>
      <c r="Z728" s="28">
        <v>38995</v>
      </c>
      <c r="AA728" s="723">
        <v>4</v>
      </c>
      <c r="AB728" s="28">
        <v>38995</v>
      </c>
      <c r="AC728" s="723">
        <v>4.0960000000000001</v>
      </c>
      <c r="AD728" s="28">
        <v>38995</v>
      </c>
      <c r="AE728" s="358">
        <v>4.2670000000000003</v>
      </c>
    </row>
    <row r="729" spans="1:31">
      <c r="A729" s="28">
        <v>38996</v>
      </c>
      <c r="B729" s="28">
        <v>38996</v>
      </c>
      <c r="C729" s="723">
        <v>3.6160000000000001</v>
      </c>
      <c r="D729" s="28">
        <v>38996</v>
      </c>
      <c r="E729" s="723">
        <v>3.653</v>
      </c>
      <c r="F729" s="28">
        <v>38996</v>
      </c>
      <c r="G729" s="723">
        <v>3.718</v>
      </c>
      <c r="H729" s="28">
        <v>38996</v>
      </c>
      <c r="I729" s="723">
        <v>3.7720000000000002</v>
      </c>
      <c r="J729" s="28">
        <v>38996</v>
      </c>
      <c r="K729" s="723">
        <v>3.89</v>
      </c>
      <c r="L729" s="41">
        <v>38996</v>
      </c>
      <c r="M729" s="723">
        <v>3.6141000000000001</v>
      </c>
      <c r="N729" s="28">
        <v>38996</v>
      </c>
      <c r="O729" s="723">
        <v>3.6494</v>
      </c>
      <c r="P729" s="28">
        <v>38996</v>
      </c>
      <c r="Q729" s="723">
        <v>3.7241999999999997</v>
      </c>
      <c r="R729" s="28">
        <v>38996</v>
      </c>
      <c r="S729" s="723">
        <v>3.7776000000000001</v>
      </c>
      <c r="T729" s="28">
        <v>38996</v>
      </c>
      <c r="U729" s="723">
        <v>3.9119000000000002</v>
      </c>
      <c r="V729" s="41">
        <v>38996</v>
      </c>
      <c r="W729" s="723">
        <v>3.867</v>
      </c>
      <c r="X729" s="28">
        <v>38996</v>
      </c>
      <c r="Y729" s="723">
        <v>3.92</v>
      </c>
      <c r="Z729" s="28">
        <v>38996</v>
      </c>
      <c r="AA729" s="723">
        <v>4.0369999999999999</v>
      </c>
      <c r="AB729" s="28">
        <v>38996</v>
      </c>
      <c r="AC729" s="723">
        <v>4.1319999999999997</v>
      </c>
      <c r="AD729" s="28">
        <v>38996</v>
      </c>
      <c r="AE729" s="358">
        <v>4.3019999999999996</v>
      </c>
    </row>
    <row r="730" spans="1:31">
      <c r="A730" s="28">
        <v>38999</v>
      </c>
      <c r="B730" s="28">
        <v>38999</v>
      </c>
      <c r="C730" s="723">
        <v>3.6269999999999998</v>
      </c>
      <c r="D730" s="28">
        <v>38999</v>
      </c>
      <c r="E730" s="723">
        <v>3.6630000000000003</v>
      </c>
      <c r="F730" s="28">
        <v>38999</v>
      </c>
      <c r="G730" s="723">
        <v>3.7269999999999999</v>
      </c>
      <c r="H730" s="28">
        <v>38999</v>
      </c>
      <c r="I730" s="723">
        <v>3.78</v>
      </c>
      <c r="J730" s="28">
        <v>38999</v>
      </c>
      <c r="K730" s="723">
        <v>3.8940000000000001</v>
      </c>
      <c r="L730" s="41">
        <v>38999</v>
      </c>
      <c r="M730" s="723">
        <v>3.6343000000000001</v>
      </c>
      <c r="N730" s="28">
        <v>38999</v>
      </c>
      <c r="O730" s="723">
        <v>3.6665999999999999</v>
      </c>
      <c r="P730" s="28">
        <v>38999</v>
      </c>
      <c r="Q730" s="723">
        <v>3.7349000000000001</v>
      </c>
      <c r="R730" s="28">
        <v>38999</v>
      </c>
      <c r="S730" s="723">
        <v>3.7877999999999998</v>
      </c>
      <c r="T730" s="28">
        <v>38999</v>
      </c>
      <c r="U730" s="723">
        <v>3.9177</v>
      </c>
      <c r="V730" s="41">
        <v>38999</v>
      </c>
      <c r="W730" s="723">
        <v>3.879</v>
      </c>
      <c r="X730" s="28">
        <v>38999</v>
      </c>
      <c r="Y730" s="723">
        <v>3.9319999999999999</v>
      </c>
      <c r="Z730" s="28">
        <v>38999</v>
      </c>
      <c r="AA730" s="723">
        <v>4.0449999999999999</v>
      </c>
      <c r="AB730" s="28">
        <v>38999</v>
      </c>
      <c r="AC730" s="723">
        <v>4.1399999999999997</v>
      </c>
      <c r="AD730" s="28">
        <v>38999</v>
      </c>
      <c r="AE730" s="358">
        <v>4.3079999999999998</v>
      </c>
    </row>
    <row r="731" spans="1:31">
      <c r="A731" s="28">
        <v>39000</v>
      </c>
      <c r="B731" s="28">
        <v>39000</v>
      </c>
      <c r="C731" s="723">
        <v>3.6859999999999999</v>
      </c>
      <c r="D731" s="28">
        <v>39000</v>
      </c>
      <c r="E731" s="723">
        <v>3.7359999999999998</v>
      </c>
      <c r="F731" s="28">
        <v>39000</v>
      </c>
      <c r="G731" s="723">
        <v>3.782</v>
      </c>
      <c r="H731" s="28">
        <v>39000</v>
      </c>
      <c r="I731" s="723">
        <v>3.8330000000000002</v>
      </c>
      <c r="J731" s="28">
        <v>39000</v>
      </c>
      <c r="K731" s="723">
        <v>3.94</v>
      </c>
      <c r="L731" s="41">
        <v>39000</v>
      </c>
      <c r="M731" s="723">
        <v>3.6878000000000002</v>
      </c>
      <c r="N731" s="28">
        <v>39000</v>
      </c>
      <c r="O731" s="723">
        <v>3.7296</v>
      </c>
      <c r="P731" s="28">
        <v>39000</v>
      </c>
      <c r="Q731" s="723">
        <v>3.7864</v>
      </c>
      <c r="R731" s="28">
        <v>39000</v>
      </c>
      <c r="S731" s="723">
        <v>3.8357000000000001</v>
      </c>
      <c r="T731" s="28">
        <v>39000</v>
      </c>
      <c r="U731" s="723">
        <v>3.9628000000000001</v>
      </c>
      <c r="V731" s="41">
        <v>39000</v>
      </c>
      <c r="W731" s="723">
        <v>3.9359999999999999</v>
      </c>
      <c r="X731" s="28">
        <v>39000</v>
      </c>
      <c r="Y731" s="723">
        <v>3.9929999999999999</v>
      </c>
      <c r="Z731" s="28">
        <v>39000</v>
      </c>
      <c r="AA731" s="723">
        <v>4.0940000000000003</v>
      </c>
      <c r="AB731" s="28">
        <v>39000</v>
      </c>
      <c r="AC731" s="723">
        <v>4.1829999999999998</v>
      </c>
      <c r="AD731" s="28">
        <v>39000</v>
      </c>
      <c r="AE731" s="358">
        <v>4.351</v>
      </c>
    </row>
    <row r="732" spans="1:31">
      <c r="A732" s="28">
        <v>39001</v>
      </c>
      <c r="B732" s="28">
        <v>39001</v>
      </c>
      <c r="C732" s="723">
        <v>3.6829999999999998</v>
      </c>
      <c r="D732" s="28">
        <v>39001</v>
      </c>
      <c r="E732" s="723">
        <v>3.7309999999999999</v>
      </c>
      <c r="F732" s="28">
        <v>39001</v>
      </c>
      <c r="G732" s="723">
        <v>3.7789999999999999</v>
      </c>
      <c r="H732" s="28">
        <v>39001</v>
      </c>
      <c r="I732" s="723">
        <v>3.8289999999999997</v>
      </c>
      <c r="J732" s="28">
        <v>39001</v>
      </c>
      <c r="K732" s="723">
        <v>3.9340000000000002</v>
      </c>
      <c r="L732" s="41">
        <v>39001</v>
      </c>
      <c r="M732" s="723">
        <v>3.6867999999999999</v>
      </c>
      <c r="N732" s="28">
        <v>39001</v>
      </c>
      <c r="O732" s="723">
        <v>3.7277</v>
      </c>
      <c r="P732" s="28">
        <v>39001</v>
      </c>
      <c r="Q732" s="723">
        <v>3.7873999999999999</v>
      </c>
      <c r="R732" s="28">
        <v>39001</v>
      </c>
      <c r="S732" s="723">
        <v>3.835</v>
      </c>
      <c r="T732" s="28">
        <v>39001</v>
      </c>
      <c r="U732" s="723">
        <v>3.9592000000000001</v>
      </c>
      <c r="V732" s="41">
        <v>39001</v>
      </c>
      <c r="W732" s="723">
        <v>3.9359999999999999</v>
      </c>
      <c r="X732" s="28">
        <v>39001</v>
      </c>
      <c r="Y732" s="723">
        <v>3.9889999999999999</v>
      </c>
      <c r="Z732" s="28">
        <v>39001</v>
      </c>
      <c r="AA732" s="723">
        <v>4.0949999999999998</v>
      </c>
      <c r="AB732" s="28">
        <v>39001</v>
      </c>
      <c r="AC732" s="723">
        <v>4.1890000000000001</v>
      </c>
      <c r="AD732" s="28">
        <v>39001</v>
      </c>
      <c r="AE732" s="358">
        <v>4.3559999999999999</v>
      </c>
    </row>
    <row r="733" spans="1:31">
      <c r="A733" s="28">
        <v>39002</v>
      </c>
      <c r="B733" s="28">
        <v>39002</v>
      </c>
      <c r="C733" s="723">
        <v>3.6710000000000003</v>
      </c>
      <c r="D733" s="28">
        <v>39002</v>
      </c>
      <c r="E733" s="723">
        <v>3.72</v>
      </c>
      <c r="F733" s="28">
        <v>39002</v>
      </c>
      <c r="G733" s="723">
        <v>3.7720000000000002</v>
      </c>
      <c r="H733" s="28">
        <v>39002</v>
      </c>
      <c r="I733" s="723">
        <v>3.823</v>
      </c>
      <c r="J733" s="28">
        <v>39002</v>
      </c>
      <c r="K733" s="723">
        <v>3.9279999999999999</v>
      </c>
      <c r="L733" s="41">
        <v>39002</v>
      </c>
      <c r="M733" s="723">
        <v>3.6776999999999997</v>
      </c>
      <c r="N733" s="28">
        <v>39002</v>
      </c>
      <c r="O733" s="723">
        <v>3.7198000000000002</v>
      </c>
      <c r="P733" s="28">
        <v>39002</v>
      </c>
      <c r="Q733" s="723">
        <v>3.7829999999999999</v>
      </c>
      <c r="R733" s="28">
        <v>39002</v>
      </c>
      <c r="S733" s="723">
        <v>3.8313999999999999</v>
      </c>
      <c r="T733" s="28">
        <v>39002</v>
      </c>
      <c r="U733" s="723">
        <v>3.9553000000000003</v>
      </c>
      <c r="V733" s="41">
        <v>39002</v>
      </c>
      <c r="W733" s="723">
        <v>3.9266000000000001</v>
      </c>
      <c r="X733" s="28">
        <v>39002</v>
      </c>
      <c r="Y733" s="723">
        <v>3.9824999999999999</v>
      </c>
      <c r="Z733" s="28">
        <v>39002</v>
      </c>
      <c r="AA733" s="723">
        <v>4.0891999999999999</v>
      </c>
      <c r="AB733" s="28">
        <v>39002</v>
      </c>
      <c r="AC733" s="723">
        <v>4.1844999999999999</v>
      </c>
      <c r="AD733" s="28">
        <v>39002</v>
      </c>
      <c r="AE733" s="358">
        <v>4.3478000000000003</v>
      </c>
    </row>
    <row r="734" spans="1:31">
      <c r="A734" s="28">
        <v>39003</v>
      </c>
      <c r="B734" s="28">
        <v>39003</v>
      </c>
      <c r="C734" s="723">
        <v>3.6882000000000001</v>
      </c>
      <c r="D734" s="28">
        <v>39003</v>
      </c>
      <c r="E734" s="723">
        <v>3.7446999999999999</v>
      </c>
      <c r="F734" s="28">
        <v>39003</v>
      </c>
      <c r="G734" s="723">
        <v>3.7989999999999999</v>
      </c>
      <c r="H734" s="28">
        <v>39003</v>
      </c>
      <c r="I734" s="723">
        <v>3.85</v>
      </c>
      <c r="J734" s="28">
        <v>39003</v>
      </c>
      <c r="K734" s="723">
        <v>3.9537</v>
      </c>
      <c r="L734" s="41">
        <v>39003</v>
      </c>
      <c r="M734" s="723">
        <v>3.6996000000000002</v>
      </c>
      <c r="N734" s="28">
        <v>39003</v>
      </c>
      <c r="O734" s="723">
        <v>3.7464</v>
      </c>
      <c r="P734" s="28">
        <v>39003</v>
      </c>
      <c r="Q734" s="723">
        <v>3.8142</v>
      </c>
      <c r="R734" s="28">
        <v>39003</v>
      </c>
      <c r="S734" s="723">
        <v>3.8618999999999999</v>
      </c>
      <c r="T734" s="28">
        <v>39003</v>
      </c>
      <c r="U734" s="723">
        <v>3.9823</v>
      </c>
      <c r="V734" s="41">
        <v>39003</v>
      </c>
      <c r="W734" s="723">
        <v>3.9489999999999998</v>
      </c>
      <c r="X734" s="28">
        <v>39003</v>
      </c>
      <c r="Y734" s="723">
        <v>4.0119999999999996</v>
      </c>
      <c r="Z734" s="28">
        <v>39003</v>
      </c>
      <c r="AA734" s="723">
        <v>4.1219999999999999</v>
      </c>
      <c r="AB734" s="28">
        <v>39003</v>
      </c>
      <c r="AC734" s="723">
        <v>4.2169999999999996</v>
      </c>
      <c r="AD734" s="28">
        <v>39003</v>
      </c>
      <c r="AE734" s="358">
        <v>4.3819999999999997</v>
      </c>
    </row>
    <row r="735" spans="1:31">
      <c r="A735" s="28">
        <v>39006</v>
      </c>
      <c r="B735" s="28">
        <v>39006</v>
      </c>
      <c r="C735" s="723">
        <v>3.6867000000000001</v>
      </c>
      <c r="D735" s="28">
        <v>39006</v>
      </c>
      <c r="E735" s="723">
        <v>3.746</v>
      </c>
      <c r="F735" s="28">
        <v>39006</v>
      </c>
      <c r="G735" s="723">
        <v>3.8031000000000001</v>
      </c>
      <c r="H735" s="28">
        <v>39006</v>
      </c>
      <c r="I735" s="723">
        <v>3.8512</v>
      </c>
      <c r="J735" s="28">
        <v>39006</v>
      </c>
      <c r="K735" s="723">
        <v>3.9582999999999999</v>
      </c>
      <c r="L735" s="41">
        <v>39006</v>
      </c>
      <c r="M735" s="723">
        <v>3.6958000000000002</v>
      </c>
      <c r="N735" s="28">
        <v>39006</v>
      </c>
      <c r="O735" s="723">
        <v>3.7446000000000002</v>
      </c>
      <c r="P735" s="28">
        <v>39006</v>
      </c>
      <c r="Q735" s="723">
        <v>3.8115000000000001</v>
      </c>
      <c r="R735" s="28">
        <v>39006</v>
      </c>
      <c r="S735" s="723">
        <v>3.8613</v>
      </c>
      <c r="T735" s="28">
        <v>39006</v>
      </c>
      <c r="U735" s="723">
        <v>3.9866000000000001</v>
      </c>
      <c r="V735" s="41">
        <v>39006</v>
      </c>
      <c r="W735" s="723">
        <v>3.9470000000000001</v>
      </c>
      <c r="X735" s="28">
        <v>39006</v>
      </c>
      <c r="Y735" s="723">
        <v>4.008</v>
      </c>
      <c r="Z735" s="28">
        <v>39006</v>
      </c>
      <c r="AA735" s="723">
        <v>4.1189999999999998</v>
      </c>
      <c r="AB735" s="28">
        <v>39006</v>
      </c>
      <c r="AC735" s="723">
        <v>4.2119999999999997</v>
      </c>
      <c r="AD735" s="28">
        <v>39006</v>
      </c>
      <c r="AE735" s="358">
        <v>4.3780000000000001</v>
      </c>
    </row>
    <row r="736" spans="1:31">
      <c r="A736" s="28">
        <v>39007</v>
      </c>
      <c r="B736" s="28">
        <v>39007</v>
      </c>
      <c r="C736" s="723">
        <v>3.6640000000000001</v>
      </c>
      <c r="D736" s="28">
        <v>39007</v>
      </c>
      <c r="E736" s="723">
        <v>3.714</v>
      </c>
      <c r="F736" s="28">
        <v>39007</v>
      </c>
      <c r="G736" s="723">
        <v>3.77</v>
      </c>
      <c r="H736" s="28">
        <v>39007</v>
      </c>
      <c r="I736" s="723">
        <v>3.8180000000000001</v>
      </c>
      <c r="J736" s="28">
        <v>39007</v>
      </c>
      <c r="K736" s="723">
        <v>3.923</v>
      </c>
      <c r="L736" s="41">
        <v>39007</v>
      </c>
      <c r="M736" s="723">
        <v>3.6696999999999997</v>
      </c>
      <c r="N736" s="28">
        <v>39007</v>
      </c>
      <c r="O736" s="723">
        <v>3.7176999999999998</v>
      </c>
      <c r="P736" s="28">
        <v>39007</v>
      </c>
      <c r="Q736" s="723">
        <v>3.7810000000000001</v>
      </c>
      <c r="R736" s="28">
        <v>39007</v>
      </c>
      <c r="S736" s="723">
        <v>3.8306</v>
      </c>
      <c r="T736" s="28">
        <v>39007</v>
      </c>
      <c r="U736" s="723">
        <v>3.9557000000000002</v>
      </c>
      <c r="V736" s="41">
        <v>39007</v>
      </c>
      <c r="W736" s="723">
        <v>3.9239999999999999</v>
      </c>
      <c r="X736" s="28">
        <v>39007</v>
      </c>
      <c r="Y736" s="723">
        <v>3.9820000000000002</v>
      </c>
      <c r="Z736" s="28">
        <v>39007</v>
      </c>
      <c r="AA736" s="723">
        <v>4.093</v>
      </c>
      <c r="AB736" s="28">
        <v>39007</v>
      </c>
      <c r="AC736" s="723">
        <v>4.1859999999999999</v>
      </c>
      <c r="AD736" s="28">
        <v>39007</v>
      </c>
      <c r="AE736" s="358">
        <v>4.3499999999999996</v>
      </c>
    </row>
    <row r="737" spans="1:31">
      <c r="A737" s="28">
        <v>39008</v>
      </c>
      <c r="B737" s="28">
        <v>39008</v>
      </c>
      <c r="C737" s="723">
        <v>3.6757999999999997</v>
      </c>
      <c r="D737" s="28">
        <v>39008</v>
      </c>
      <c r="E737" s="723">
        <v>3.7351999999999999</v>
      </c>
      <c r="F737" s="28">
        <v>39008</v>
      </c>
      <c r="G737" s="723">
        <v>3.7892999999999999</v>
      </c>
      <c r="H737" s="28">
        <v>39008</v>
      </c>
      <c r="I737" s="723">
        <v>3.8371</v>
      </c>
      <c r="J737" s="28">
        <v>39008</v>
      </c>
      <c r="K737" s="723">
        <v>3.9474</v>
      </c>
      <c r="L737" s="41">
        <v>39008</v>
      </c>
      <c r="M737" s="723">
        <v>3.6768999999999998</v>
      </c>
      <c r="N737" s="28">
        <v>39008</v>
      </c>
      <c r="O737" s="723">
        <v>3.7319</v>
      </c>
      <c r="P737" s="28">
        <v>39008</v>
      </c>
      <c r="Q737" s="723">
        <v>3.7986</v>
      </c>
      <c r="R737" s="28">
        <v>39008</v>
      </c>
      <c r="S737" s="723">
        <v>3.8477000000000001</v>
      </c>
      <c r="T737" s="28">
        <v>39008</v>
      </c>
      <c r="U737" s="723">
        <v>3.9714999999999998</v>
      </c>
      <c r="V737" s="41">
        <v>39008</v>
      </c>
      <c r="W737" s="723">
        <v>3.9329999999999998</v>
      </c>
      <c r="X737" s="28">
        <v>39008</v>
      </c>
      <c r="Y737" s="723">
        <v>3.996</v>
      </c>
      <c r="Z737" s="28">
        <v>39008</v>
      </c>
      <c r="AA737" s="723">
        <v>4.109</v>
      </c>
      <c r="AB737" s="28">
        <v>39008</v>
      </c>
      <c r="AC737" s="723">
        <v>4.2050000000000001</v>
      </c>
      <c r="AD737" s="28">
        <v>39008</v>
      </c>
      <c r="AE737" s="358">
        <v>4.3730000000000002</v>
      </c>
    </row>
    <row r="738" spans="1:31">
      <c r="A738" s="28">
        <v>39009</v>
      </c>
      <c r="B738" s="28">
        <v>39009</v>
      </c>
      <c r="C738" s="723">
        <v>3.6955</v>
      </c>
      <c r="D738" s="28">
        <v>39009</v>
      </c>
      <c r="E738" s="723">
        <v>3.7542</v>
      </c>
      <c r="F738" s="28">
        <v>39009</v>
      </c>
      <c r="G738" s="723">
        <v>3.8138000000000001</v>
      </c>
      <c r="H738" s="28">
        <v>39009</v>
      </c>
      <c r="I738" s="723">
        <v>3.8632</v>
      </c>
      <c r="J738" s="28">
        <v>39009</v>
      </c>
      <c r="K738" s="723">
        <v>3.9752000000000001</v>
      </c>
      <c r="L738" s="41">
        <v>39009</v>
      </c>
      <c r="M738" s="723">
        <v>3.6972</v>
      </c>
      <c r="N738" s="28">
        <v>39009</v>
      </c>
      <c r="O738" s="723">
        <v>3.7534999999999998</v>
      </c>
      <c r="P738" s="28">
        <v>39009</v>
      </c>
      <c r="Q738" s="723">
        <v>3.8231000000000002</v>
      </c>
      <c r="R738" s="28">
        <v>39009</v>
      </c>
      <c r="S738" s="723">
        <v>3.8696999999999999</v>
      </c>
      <c r="T738" s="28">
        <v>39009</v>
      </c>
      <c r="U738" s="723">
        <v>4.0003000000000002</v>
      </c>
      <c r="V738" s="41">
        <v>39009</v>
      </c>
      <c r="W738" s="723">
        <v>3.9489999999999998</v>
      </c>
      <c r="X738" s="28">
        <v>39009</v>
      </c>
      <c r="Y738" s="723">
        <v>4.0119999999999996</v>
      </c>
      <c r="Z738" s="28">
        <v>39009</v>
      </c>
      <c r="AA738" s="723">
        <v>4.1269999999999998</v>
      </c>
      <c r="AB738" s="28">
        <v>39009</v>
      </c>
      <c r="AC738" s="723">
        <v>4.2229999999999999</v>
      </c>
      <c r="AD738" s="28">
        <v>39009</v>
      </c>
      <c r="AE738" s="358">
        <v>4.3920000000000003</v>
      </c>
    </row>
    <row r="739" spans="1:31">
      <c r="A739" s="28">
        <v>39010</v>
      </c>
      <c r="B739" s="28">
        <v>39010</v>
      </c>
      <c r="C739" s="723">
        <v>3.7115999999999998</v>
      </c>
      <c r="D739" s="28">
        <v>39010</v>
      </c>
      <c r="E739" s="723">
        <v>3.7625999999999999</v>
      </c>
      <c r="F739" s="28">
        <v>39010</v>
      </c>
      <c r="G739" s="723">
        <v>3.8136999999999999</v>
      </c>
      <c r="H739" s="28">
        <v>39010</v>
      </c>
      <c r="I739" s="723">
        <v>3.8590999999999998</v>
      </c>
      <c r="J739" s="28">
        <v>39010</v>
      </c>
      <c r="K739" s="723">
        <v>3.9653999999999998</v>
      </c>
      <c r="L739" s="41">
        <v>39010</v>
      </c>
      <c r="M739" s="723">
        <v>3.7162999999999999</v>
      </c>
      <c r="N739" s="28">
        <v>39010</v>
      </c>
      <c r="O739" s="723">
        <v>3.7618999999999998</v>
      </c>
      <c r="P739" s="28">
        <v>39010</v>
      </c>
      <c r="Q739" s="723">
        <v>3.8235999999999999</v>
      </c>
      <c r="R739" s="28">
        <v>39010</v>
      </c>
      <c r="S739" s="723">
        <v>3.8666999999999998</v>
      </c>
      <c r="T739" s="28">
        <v>39010</v>
      </c>
      <c r="U739" s="723">
        <v>3.9923000000000002</v>
      </c>
      <c r="V739" s="41">
        <v>39010</v>
      </c>
      <c r="W739" s="723">
        <v>3.968</v>
      </c>
      <c r="X739" s="28">
        <v>39010</v>
      </c>
      <c r="Y739" s="723">
        <v>4.0229999999999997</v>
      </c>
      <c r="Z739" s="28">
        <v>39010</v>
      </c>
      <c r="AA739" s="723">
        <v>4.13</v>
      </c>
      <c r="AB739" s="28">
        <v>39010</v>
      </c>
      <c r="AC739" s="723">
        <v>4.22</v>
      </c>
      <c r="AD739" s="28">
        <v>39010</v>
      </c>
      <c r="AE739" s="358">
        <v>4.3840000000000003</v>
      </c>
    </row>
    <row r="740" spans="1:31">
      <c r="A740" s="28">
        <v>39013</v>
      </c>
      <c r="B740" s="28">
        <v>39013</v>
      </c>
      <c r="C740" s="723">
        <v>3.7504</v>
      </c>
      <c r="D740" s="28">
        <v>39013</v>
      </c>
      <c r="E740" s="723">
        <v>3.8079999999999998</v>
      </c>
      <c r="F740" s="28">
        <v>39013</v>
      </c>
      <c r="G740" s="723">
        <v>3.8555000000000001</v>
      </c>
      <c r="H740" s="28">
        <v>39013</v>
      </c>
      <c r="I740" s="723">
        <v>3.8992</v>
      </c>
      <c r="J740" s="28">
        <v>39013</v>
      </c>
      <c r="K740" s="723">
        <v>4.0019999999999998</v>
      </c>
      <c r="L740" s="41">
        <v>39013</v>
      </c>
      <c r="M740" s="723">
        <v>3.7537000000000003</v>
      </c>
      <c r="N740" s="28">
        <v>39013</v>
      </c>
      <c r="O740" s="723">
        <v>3.8066</v>
      </c>
      <c r="P740" s="28">
        <v>39013</v>
      </c>
      <c r="Q740" s="723">
        <v>3.8647999999999998</v>
      </c>
      <c r="R740" s="28">
        <v>39013</v>
      </c>
      <c r="S740" s="723">
        <v>3.9066000000000001</v>
      </c>
      <c r="T740" s="28">
        <v>39013</v>
      </c>
      <c r="U740" s="723">
        <v>4.0265000000000004</v>
      </c>
      <c r="V740" s="41">
        <v>39013</v>
      </c>
      <c r="W740" s="723">
        <v>4.0069999999999997</v>
      </c>
      <c r="X740" s="28">
        <v>39013</v>
      </c>
      <c r="Y740" s="723">
        <v>4.0679999999999996</v>
      </c>
      <c r="Z740" s="28">
        <v>39013</v>
      </c>
      <c r="AA740" s="723">
        <v>4.1689999999999996</v>
      </c>
      <c r="AB740" s="28">
        <v>39013</v>
      </c>
      <c r="AC740" s="723">
        <v>4.2549999999999999</v>
      </c>
      <c r="AD740" s="28">
        <v>39013</v>
      </c>
      <c r="AE740" s="358">
        <v>4.4189999999999996</v>
      </c>
    </row>
    <row r="741" spans="1:31">
      <c r="A741" s="28">
        <v>39014</v>
      </c>
      <c r="B741" s="28">
        <v>39014</v>
      </c>
      <c r="C741" s="723">
        <v>3.7433999999999998</v>
      </c>
      <c r="D741" s="28">
        <v>39014</v>
      </c>
      <c r="E741" s="723">
        <v>3.8010000000000002</v>
      </c>
      <c r="F741" s="28">
        <v>39014</v>
      </c>
      <c r="G741" s="723">
        <v>3.8498999999999999</v>
      </c>
      <c r="H741" s="28">
        <v>39014</v>
      </c>
      <c r="I741" s="723">
        <v>3.8927</v>
      </c>
      <c r="J741" s="28">
        <v>39014</v>
      </c>
      <c r="K741" s="723">
        <v>3.9927999999999999</v>
      </c>
      <c r="L741" s="41">
        <v>39014</v>
      </c>
      <c r="M741" s="723">
        <v>3.7551999999999999</v>
      </c>
      <c r="N741" s="28">
        <v>39014</v>
      </c>
      <c r="O741" s="723">
        <v>3.8050999999999999</v>
      </c>
      <c r="P741" s="28">
        <v>39014</v>
      </c>
      <c r="Q741" s="723">
        <v>3.8633999999999999</v>
      </c>
      <c r="R741" s="28">
        <v>39014</v>
      </c>
      <c r="S741" s="723">
        <v>3.9053</v>
      </c>
      <c r="T741" s="28">
        <v>39014</v>
      </c>
      <c r="U741" s="723">
        <v>4.0209000000000001</v>
      </c>
      <c r="V741" s="41">
        <v>39014</v>
      </c>
      <c r="W741" s="723">
        <v>4.0110000000000001</v>
      </c>
      <c r="X741" s="28">
        <v>39014</v>
      </c>
      <c r="Y741" s="723">
        <v>4.0620000000000003</v>
      </c>
      <c r="Z741" s="28">
        <v>39014</v>
      </c>
      <c r="AA741" s="723">
        <v>4.1660000000000004</v>
      </c>
      <c r="AB741" s="28">
        <v>39014</v>
      </c>
      <c r="AC741" s="723">
        <v>4.2539999999999996</v>
      </c>
      <c r="AD741" s="28">
        <v>39014</v>
      </c>
      <c r="AE741" s="358">
        <v>4.4180000000000001</v>
      </c>
    </row>
    <row r="742" spans="1:31">
      <c r="A742" s="28">
        <v>39015</v>
      </c>
      <c r="B742" s="28">
        <v>39015</v>
      </c>
      <c r="C742" s="723">
        <v>3.7557</v>
      </c>
      <c r="D742" s="28">
        <v>39015</v>
      </c>
      <c r="E742" s="723">
        <v>3.8123</v>
      </c>
      <c r="F742" s="28">
        <v>39015</v>
      </c>
      <c r="G742" s="723">
        <v>3.8607</v>
      </c>
      <c r="H742" s="28">
        <v>39015</v>
      </c>
      <c r="I742" s="723">
        <v>3.9026999999999998</v>
      </c>
      <c r="J742" s="28">
        <v>39015</v>
      </c>
      <c r="K742" s="723">
        <v>4.0007000000000001</v>
      </c>
      <c r="L742" s="41">
        <v>39015</v>
      </c>
      <c r="M742" s="723">
        <v>3.7688000000000001</v>
      </c>
      <c r="N742" s="28">
        <v>39015</v>
      </c>
      <c r="O742" s="723">
        <v>3.8167999999999997</v>
      </c>
      <c r="P742" s="28">
        <v>39015</v>
      </c>
      <c r="Q742" s="723">
        <v>3.8740000000000001</v>
      </c>
      <c r="R742" s="28">
        <v>39015</v>
      </c>
      <c r="S742" s="723">
        <v>3.9157999999999999</v>
      </c>
      <c r="T742" s="28">
        <v>39015</v>
      </c>
      <c r="U742" s="723">
        <v>4.0292000000000003</v>
      </c>
      <c r="V742" s="41">
        <v>39015</v>
      </c>
      <c r="W742" s="723">
        <v>4.0170000000000003</v>
      </c>
      <c r="X742" s="28">
        <v>39015</v>
      </c>
      <c r="Y742" s="723">
        <v>4.0730000000000004</v>
      </c>
      <c r="Z742" s="28">
        <v>39015</v>
      </c>
      <c r="AA742" s="723">
        <v>4.17</v>
      </c>
      <c r="AB742" s="28">
        <v>39015</v>
      </c>
      <c r="AC742" s="723">
        <v>4.2560000000000002</v>
      </c>
      <c r="AD742" s="28">
        <v>39015</v>
      </c>
      <c r="AE742" s="358">
        <v>4.4219999999999997</v>
      </c>
    </row>
    <row r="743" spans="1:31">
      <c r="A743" s="28">
        <v>39016</v>
      </c>
      <c r="B743" s="28">
        <v>39016</v>
      </c>
      <c r="C743" s="723">
        <v>3.7462999999999997</v>
      </c>
      <c r="D743" s="28">
        <v>39016</v>
      </c>
      <c r="E743" s="723">
        <v>3.7932000000000001</v>
      </c>
      <c r="F743" s="28">
        <v>39016</v>
      </c>
      <c r="G743" s="723">
        <v>3.8383000000000003</v>
      </c>
      <c r="H743" s="28">
        <v>39016</v>
      </c>
      <c r="I743" s="723">
        <v>3.8797000000000001</v>
      </c>
      <c r="J743" s="28">
        <v>39016</v>
      </c>
      <c r="K743" s="723">
        <v>3.9750000000000001</v>
      </c>
      <c r="L743" s="41">
        <v>39016</v>
      </c>
      <c r="M743" s="723">
        <v>3.7584999999999997</v>
      </c>
      <c r="N743" s="28">
        <v>39016</v>
      </c>
      <c r="O743" s="723">
        <v>3.7986</v>
      </c>
      <c r="P743" s="28">
        <v>39016</v>
      </c>
      <c r="Q743" s="723">
        <v>3.8510999999999997</v>
      </c>
      <c r="R743" s="28">
        <v>39016</v>
      </c>
      <c r="S743" s="723">
        <v>3.8923000000000001</v>
      </c>
      <c r="T743" s="28">
        <v>39016</v>
      </c>
      <c r="U743" s="723">
        <v>4.0030000000000001</v>
      </c>
      <c r="V743" s="41">
        <v>39016</v>
      </c>
      <c r="W743" s="723">
        <v>3.9870000000000001</v>
      </c>
      <c r="X743" s="28">
        <v>39016</v>
      </c>
      <c r="Y743" s="723">
        <v>4.0350000000000001</v>
      </c>
      <c r="Z743" s="28">
        <v>39016</v>
      </c>
      <c r="AA743" s="723">
        <v>4.1269999999999998</v>
      </c>
      <c r="AB743" s="28">
        <v>39016</v>
      </c>
      <c r="AC743" s="723">
        <v>4.2050000000000001</v>
      </c>
      <c r="AD743" s="28">
        <v>39016</v>
      </c>
      <c r="AE743" s="358">
        <v>4.3730000000000002</v>
      </c>
    </row>
    <row r="744" spans="1:31">
      <c r="A744" s="28">
        <v>39017</v>
      </c>
      <c r="B744" s="28">
        <v>39017</v>
      </c>
      <c r="C744" s="723">
        <v>3.7193000000000001</v>
      </c>
      <c r="D744" s="28">
        <v>39017</v>
      </c>
      <c r="E744" s="723">
        <v>3.7547999999999999</v>
      </c>
      <c r="F744" s="28">
        <v>39017</v>
      </c>
      <c r="G744" s="723">
        <v>3.7883</v>
      </c>
      <c r="H744" s="28">
        <v>39017</v>
      </c>
      <c r="I744" s="723">
        <v>3.8355000000000001</v>
      </c>
      <c r="J744" s="28">
        <v>39017</v>
      </c>
      <c r="K744" s="723">
        <v>3.9205000000000001</v>
      </c>
      <c r="L744" s="41">
        <v>39017</v>
      </c>
      <c r="M744" s="723">
        <v>3.7336</v>
      </c>
      <c r="N744" s="28">
        <v>39017</v>
      </c>
      <c r="O744" s="723">
        <v>3.7618</v>
      </c>
      <c r="P744" s="28">
        <v>39017</v>
      </c>
      <c r="Q744" s="723">
        <v>3.8026</v>
      </c>
      <c r="R744" s="28">
        <v>39017</v>
      </c>
      <c r="S744" s="723">
        <v>3.8418000000000001</v>
      </c>
      <c r="T744" s="28">
        <v>39017</v>
      </c>
      <c r="U744" s="723">
        <v>3.9462000000000002</v>
      </c>
      <c r="V744" s="41">
        <v>39017</v>
      </c>
      <c r="W744" s="723">
        <v>3.9670000000000001</v>
      </c>
      <c r="X744" s="28">
        <v>39017</v>
      </c>
      <c r="Y744" s="723">
        <v>4.0049999999999999</v>
      </c>
      <c r="Z744" s="28">
        <v>39017</v>
      </c>
      <c r="AA744" s="723">
        <v>4.0960000000000001</v>
      </c>
      <c r="AB744" s="28">
        <v>39017</v>
      </c>
      <c r="AC744" s="723">
        <v>4.1630000000000003</v>
      </c>
      <c r="AD744" s="28">
        <v>39017</v>
      </c>
      <c r="AE744" s="358">
        <v>4.3179999999999996</v>
      </c>
    </row>
    <row r="745" spans="1:31">
      <c r="A745" s="28">
        <v>39020</v>
      </c>
      <c r="B745" s="28">
        <v>39020</v>
      </c>
      <c r="C745" s="723">
        <v>3.7229999999999999</v>
      </c>
      <c r="D745" s="28">
        <v>39020</v>
      </c>
      <c r="E745" s="723">
        <v>3.7450000000000001</v>
      </c>
      <c r="F745" s="28">
        <v>39020</v>
      </c>
      <c r="G745" s="723">
        <v>3.7730000000000001</v>
      </c>
      <c r="H745" s="28">
        <v>39020</v>
      </c>
      <c r="I745" s="723">
        <v>3.8120000000000003</v>
      </c>
      <c r="J745" s="28">
        <v>39020</v>
      </c>
      <c r="K745" s="723">
        <v>3.8980000000000001</v>
      </c>
      <c r="L745" s="41">
        <v>39020</v>
      </c>
      <c r="M745" s="723">
        <v>3.7311999999999999</v>
      </c>
      <c r="N745" s="28">
        <v>39020</v>
      </c>
      <c r="O745" s="723">
        <v>3.7518000000000002</v>
      </c>
      <c r="P745" s="28">
        <v>39020</v>
      </c>
      <c r="Q745" s="723">
        <v>3.7885999999999997</v>
      </c>
      <c r="R745" s="28">
        <v>39020</v>
      </c>
      <c r="S745" s="723">
        <v>3.8252000000000002</v>
      </c>
      <c r="T745" s="28">
        <v>39020</v>
      </c>
      <c r="U745" s="723">
        <v>3.9279999999999999</v>
      </c>
      <c r="V745" s="41">
        <v>39020</v>
      </c>
      <c r="W745" s="723">
        <v>3.9649999999999999</v>
      </c>
      <c r="X745" s="28">
        <v>39020</v>
      </c>
      <c r="Y745" s="723">
        <v>3.9969999999999999</v>
      </c>
      <c r="Z745" s="28">
        <v>39020</v>
      </c>
      <c r="AA745" s="723">
        <v>4.08</v>
      </c>
      <c r="AB745" s="28">
        <v>39020</v>
      </c>
      <c r="AC745" s="723">
        <v>4.1379999999999999</v>
      </c>
      <c r="AD745" s="28">
        <v>39020</v>
      </c>
      <c r="AE745" s="358">
        <v>4.2969999999999997</v>
      </c>
    </row>
    <row r="746" spans="1:31">
      <c r="A746" s="28">
        <v>39021</v>
      </c>
      <c r="B746" s="28">
        <v>39021</v>
      </c>
      <c r="C746" s="723">
        <v>3.6673</v>
      </c>
      <c r="D746" s="28">
        <v>39021</v>
      </c>
      <c r="E746" s="723">
        <v>3.6832000000000003</v>
      </c>
      <c r="F746" s="28">
        <v>39021</v>
      </c>
      <c r="G746" s="723">
        <v>3.7199</v>
      </c>
      <c r="H746" s="28">
        <v>39021</v>
      </c>
      <c r="I746" s="723">
        <v>3.7593999999999999</v>
      </c>
      <c r="J746" s="28">
        <v>39021</v>
      </c>
      <c r="K746" s="723">
        <v>3.8431999999999999</v>
      </c>
      <c r="L746" s="41">
        <v>39021</v>
      </c>
      <c r="M746" s="723">
        <v>3.6804000000000001</v>
      </c>
      <c r="N746" s="28">
        <v>39021</v>
      </c>
      <c r="O746" s="723">
        <v>3.6962000000000002</v>
      </c>
      <c r="P746" s="28">
        <v>39021</v>
      </c>
      <c r="Q746" s="723">
        <v>3.7353000000000001</v>
      </c>
      <c r="R746" s="28">
        <v>39021</v>
      </c>
      <c r="S746" s="723">
        <v>3.7726999999999999</v>
      </c>
      <c r="T746" s="28">
        <v>39021</v>
      </c>
      <c r="U746" s="723">
        <v>3.8714</v>
      </c>
      <c r="V746" s="41">
        <v>39021</v>
      </c>
      <c r="W746" s="723">
        <v>3.9119999999999999</v>
      </c>
      <c r="X746" s="28">
        <v>39021</v>
      </c>
      <c r="Y746" s="723">
        <v>3.94</v>
      </c>
      <c r="Z746" s="28">
        <v>39021</v>
      </c>
      <c r="AA746" s="723">
        <v>4.0279999999999996</v>
      </c>
      <c r="AB746" s="28">
        <v>39021</v>
      </c>
      <c r="AC746" s="723">
        <v>4.0910000000000002</v>
      </c>
      <c r="AD746" s="28">
        <v>39021</v>
      </c>
      <c r="AE746" s="358">
        <v>4.2450000000000001</v>
      </c>
    </row>
    <row r="747" spans="1:31">
      <c r="A747" s="28">
        <v>39022</v>
      </c>
      <c r="B747" s="28">
        <v>39022</v>
      </c>
      <c r="C747" s="723">
        <v>3.6221999999999999</v>
      </c>
      <c r="D747" s="28">
        <v>39022</v>
      </c>
      <c r="E747" s="723">
        <v>3.6375999999999999</v>
      </c>
      <c r="F747" s="28">
        <v>39022</v>
      </c>
      <c r="G747" s="723">
        <v>3.6756000000000002</v>
      </c>
      <c r="H747" s="28">
        <v>39022</v>
      </c>
      <c r="I747" s="723">
        <v>3.7204999999999999</v>
      </c>
      <c r="J747" s="28">
        <v>39022</v>
      </c>
      <c r="K747" s="723">
        <v>3.8026999999999997</v>
      </c>
      <c r="L747" s="41">
        <v>39022</v>
      </c>
      <c r="M747" s="723">
        <v>3.6387999999999998</v>
      </c>
      <c r="N747" s="28">
        <v>39022</v>
      </c>
      <c r="O747" s="723">
        <v>3.6534</v>
      </c>
      <c r="P747" s="28">
        <v>39022</v>
      </c>
      <c r="Q747" s="723">
        <v>3.6941000000000002</v>
      </c>
      <c r="R747" s="28">
        <v>39022</v>
      </c>
      <c r="S747" s="723">
        <v>3.7339000000000002</v>
      </c>
      <c r="T747" s="28">
        <v>39022</v>
      </c>
      <c r="U747" s="723">
        <v>3.8323999999999998</v>
      </c>
      <c r="V747" s="41">
        <v>39022</v>
      </c>
      <c r="W747" s="723">
        <v>3.8650000000000002</v>
      </c>
      <c r="X747" s="28">
        <v>39022</v>
      </c>
      <c r="Y747" s="723">
        <v>3.8980000000000001</v>
      </c>
      <c r="Z747" s="28">
        <v>39022</v>
      </c>
      <c r="AA747" s="723">
        <v>3.988</v>
      </c>
      <c r="AB747" s="28">
        <v>39022</v>
      </c>
      <c r="AC747" s="723">
        <v>4.0490000000000004</v>
      </c>
      <c r="AD747" s="28">
        <v>39022</v>
      </c>
      <c r="AE747" s="358">
        <v>4.2030000000000003</v>
      </c>
    </row>
    <row r="748" spans="1:31">
      <c r="A748" s="28">
        <v>39023</v>
      </c>
      <c r="B748" s="28">
        <v>39023</v>
      </c>
      <c r="C748" s="723">
        <v>3.6595</v>
      </c>
      <c r="D748" s="28">
        <v>39023</v>
      </c>
      <c r="E748" s="723">
        <v>3.6745000000000001</v>
      </c>
      <c r="F748" s="28">
        <v>39023</v>
      </c>
      <c r="G748" s="723">
        <v>3.7166000000000001</v>
      </c>
      <c r="H748" s="28">
        <v>39023</v>
      </c>
      <c r="I748" s="723">
        <v>3.7624</v>
      </c>
      <c r="J748" s="28">
        <v>39023</v>
      </c>
      <c r="K748" s="723">
        <v>3.8534000000000002</v>
      </c>
      <c r="L748" s="41">
        <v>39023</v>
      </c>
      <c r="M748" s="723">
        <v>3.6640999999999999</v>
      </c>
      <c r="N748" s="28">
        <v>39023</v>
      </c>
      <c r="O748" s="723">
        <v>3.6804999999999999</v>
      </c>
      <c r="P748" s="28">
        <v>39023</v>
      </c>
      <c r="Q748" s="723">
        <v>3.7278000000000002</v>
      </c>
      <c r="R748" s="28">
        <v>39023</v>
      </c>
      <c r="S748" s="723">
        <v>3.7679</v>
      </c>
      <c r="T748" s="28">
        <v>39023</v>
      </c>
      <c r="U748" s="723">
        <v>3.8723999999999998</v>
      </c>
      <c r="V748" s="41">
        <v>39023</v>
      </c>
      <c r="W748" s="723">
        <v>3.89</v>
      </c>
      <c r="X748" s="28">
        <v>39023</v>
      </c>
      <c r="Y748" s="723">
        <v>3.927</v>
      </c>
      <c r="Z748" s="28">
        <v>39023</v>
      </c>
      <c r="AA748" s="723">
        <v>4.0170000000000003</v>
      </c>
      <c r="AB748" s="28">
        <v>39023</v>
      </c>
      <c r="AC748" s="723">
        <v>4.0750000000000002</v>
      </c>
      <c r="AD748" s="28">
        <v>39023</v>
      </c>
      <c r="AE748" s="358">
        <v>4.2389999999999999</v>
      </c>
    </row>
    <row r="749" spans="1:31">
      <c r="A749" s="28">
        <v>39024</v>
      </c>
      <c r="B749" s="28">
        <v>39024</v>
      </c>
      <c r="C749" s="723">
        <v>3.7044000000000001</v>
      </c>
      <c r="D749" s="28">
        <v>39024</v>
      </c>
      <c r="E749" s="723">
        <v>3.7208999999999999</v>
      </c>
      <c r="F749" s="28">
        <v>39024</v>
      </c>
      <c r="G749" s="723">
        <v>3.7488000000000001</v>
      </c>
      <c r="H749" s="28">
        <v>39024</v>
      </c>
      <c r="I749" s="723">
        <v>3.7810999999999999</v>
      </c>
      <c r="J749" s="28">
        <v>39024</v>
      </c>
      <c r="K749" s="723">
        <v>3.88</v>
      </c>
      <c r="L749" s="41">
        <v>39024</v>
      </c>
      <c r="M749" s="723">
        <v>3.7096999999999998</v>
      </c>
      <c r="N749" s="28">
        <v>39024</v>
      </c>
      <c r="O749" s="723">
        <v>3.7305000000000001</v>
      </c>
      <c r="P749" s="28">
        <v>39024</v>
      </c>
      <c r="Q749" s="723">
        <v>3.7627000000000002</v>
      </c>
      <c r="R749" s="28">
        <v>39024</v>
      </c>
      <c r="S749" s="723">
        <v>3.8006000000000002</v>
      </c>
      <c r="T749" s="28">
        <v>39024</v>
      </c>
      <c r="U749" s="723">
        <v>3.9045000000000001</v>
      </c>
      <c r="V749" s="41">
        <v>39024</v>
      </c>
      <c r="W749" s="723">
        <v>3.931</v>
      </c>
      <c r="X749" s="28">
        <v>39024</v>
      </c>
      <c r="Y749" s="723">
        <v>3.9790000000000001</v>
      </c>
      <c r="Z749" s="28">
        <v>39024</v>
      </c>
      <c r="AA749" s="723">
        <v>4.0529999999999999</v>
      </c>
      <c r="AB749" s="28">
        <v>39024</v>
      </c>
      <c r="AC749" s="723">
        <v>4.1059999999999999</v>
      </c>
      <c r="AD749" s="28">
        <v>39024</v>
      </c>
      <c r="AE749" s="358">
        <v>4.2729999999999997</v>
      </c>
    </row>
    <row r="750" spans="1:31">
      <c r="A750" s="28">
        <v>39027</v>
      </c>
      <c r="B750" s="28">
        <v>39027</v>
      </c>
      <c r="C750" s="723">
        <v>3.7303999999999999</v>
      </c>
      <c r="D750" s="28">
        <v>39027</v>
      </c>
      <c r="E750" s="723">
        <v>3.7467999999999999</v>
      </c>
      <c r="F750" s="28">
        <v>39027</v>
      </c>
      <c r="G750" s="723">
        <v>3.7744</v>
      </c>
      <c r="H750" s="28">
        <v>39027</v>
      </c>
      <c r="I750" s="723">
        <v>3.8140000000000001</v>
      </c>
      <c r="J750" s="28">
        <v>39027</v>
      </c>
      <c r="K750" s="723">
        <v>3.8997000000000002</v>
      </c>
      <c r="L750" s="41">
        <v>39027</v>
      </c>
      <c r="M750" s="723">
        <v>3.7334000000000001</v>
      </c>
      <c r="N750" s="28">
        <v>39027</v>
      </c>
      <c r="O750" s="723">
        <v>3.7504999999999997</v>
      </c>
      <c r="P750" s="28">
        <v>39027</v>
      </c>
      <c r="Q750" s="723">
        <v>3.7833999999999999</v>
      </c>
      <c r="R750" s="28">
        <v>39027</v>
      </c>
      <c r="S750" s="723">
        <v>3.8218000000000001</v>
      </c>
      <c r="T750" s="28">
        <v>39027</v>
      </c>
      <c r="U750" s="723">
        <v>3.9220000000000002</v>
      </c>
      <c r="V750" s="41">
        <v>39027</v>
      </c>
      <c r="W750" s="723">
        <v>3.9580000000000002</v>
      </c>
      <c r="X750" s="28">
        <v>39027</v>
      </c>
      <c r="Y750" s="723">
        <v>3.9950000000000001</v>
      </c>
      <c r="Z750" s="28">
        <v>39027</v>
      </c>
      <c r="AA750" s="723">
        <v>4.069</v>
      </c>
      <c r="AB750" s="28">
        <v>39027</v>
      </c>
      <c r="AC750" s="723">
        <v>4.1280000000000001</v>
      </c>
      <c r="AD750" s="28">
        <v>39027</v>
      </c>
      <c r="AE750" s="358">
        <v>4.2839999999999998</v>
      </c>
    </row>
    <row r="751" spans="1:31">
      <c r="A751" s="28">
        <v>39028</v>
      </c>
      <c r="B751" s="28">
        <v>39028</v>
      </c>
      <c r="C751" s="723">
        <v>3.7012999999999998</v>
      </c>
      <c r="D751" s="28">
        <v>39028</v>
      </c>
      <c r="E751" s="723">
        <v>3.7025999999999999</v>
      </c>
      <c r="F751" s="28">
        <v>39028</v>
      </c>
      <c r="G751" s="723">
        <v>3.7254</v>
      </c>
      <c r="H751" s="28">
        <v>39028</v>
      </c>
      <c r="I751" s="723">
        <v>3.7610999999999999</v>
      </c>
      <c r="J751" s="28">
        <v>39028</v>
      </c>
      <c r="K751" s="723">
        <v>3.8473999999999999</v>
      </c>
      <c r="L751" s="41">
        <v>39028</v>
      </c>
      <c r="M751" s="723">
        <v>3.7050000000000001</v>
      </c>
      <c r="N751" s="28">
        <v>39028</v>
      </c>
      <c r="O751" s="723">
        <v>3.7086000000000001</v>
      </c>
      <c r="P751" s="28">
        <v>39028</v>
      </c>
      <c r="Q751" s="723">
        <v>3.7359999999999998</v>
      </c>
      <c r="R751" s="28">
        <v>39028</v>
      </c>
      <c r="S751" s="723">
        <v>3.7704</v>
      </c>
      <c r="T751" s="28">
        <v>39028</v>
      </c>
      <c r="U751" s="723">
        <v>3.8673999999999999</v>
      </c>
      <c r="V751" s="41">
        <v>39028</v>
      </c>
      <c r="W751" s="723">
        <v>3.9329999999999998</v>
      </c>
      <c r="X751" s="28">
        <v>39028</v>
      </c>
      <c r="Y751" s="723">
        <v>3.9619999999999997</v>
      </c>
      <c r="Z751" s="28">
        <v>39028</v>
      </c>
      <c r="AA751" s="723">
        <v>4.0259999999999998</v>
      </c>
      <c r="AB751" s="28">
        <v>39028</v>
      </c>
      <c r="AC751" s="723">
        <v>4.0789999999999997</v>
      </c>
      <c r="AD751" s="28">
        <v>39028</v>
      </c>
      <c r="AE751" s="358">
        <v>4.2359999999999998</v>
      </c>
    </row>
    <row r="752" spans="1:31">
      <c r="A752" s="28">
        <v>39029</v>
      </c>
      <c r="B752" s="28">
        <v>39029</v>
      </c>
      <c r="C752" s="723">
        <v>3.7307999999999999</v>
      </c>
      <c r="D752" s="28">
        <v>39029</v>
      </c>
      <c r="E752" s="723">
        <v>3.7355999999999998</v>
      </c>
      <c r="F752" s="28">
        <v>39029</v>
      </c>
      <c r="G752" s="723">
        <v>3.7456</v>
      </c>
      <c r="H752" s="28">
        <v>39029</v>
      </c>
      <c r="I752" s="723">
        <v>3.7816999999999998</v>
      </c>
      <c r="J752" s="28">
        <v>39029</v>
      </c>
      <c r="K752" s="723">
        <v>3.8637000000000001</v>
      </c>
      <c r="L752" s="41">
        <v>39029</v>
      </c>
      <c r="M752" s="723">
        <v>3.7339000000000002</v>
      </c>
      <c r="N752" s="28">
        <v>39029</v>
      </c>
      <c r="O752" s="723">
        <v>3.7278000000000002</v>
      </c>
      <c r="P752" s="28">
        <v>39029</v>
      </c>
      <c r="Q752" s="723">
        <v>3.7557</v>
      </c>
      <c r="R752" s="28">
        <v>39029</v>
      </c>
      <c r="S752" s="723">
        <v>3.7875000000000001</v>
      </c>
      <c r="T752" s="28">
        <v>39029</v>
      </c>
      <c r="U752" s="723">
        <v>3.8862999999999999</v>
      </c>
      <c r="V752" s="41">
        <v>39029</v>
      </c>
      <c r="W752" s="723">
        <v>3.9550000000000001</v>
      </c>
      <c r="X752" s="28">
        <v>39029</v>
      </c>
      <c r="Y752" s="723">
        <v>3.9870000000000001</v>
      </c>
      <c r="Z752" s="28">
        <v>39029</v>
      </c>
      <c r="AA752" s="723">
        <v>4.0430000000000001</v>
      </c>
      <c r="AB752" s="28">
        <v>39029</v>
      </c>
      <c r="AC752" s="723">
        <v>4.093</v>
      </c>
      <c r="AD752" s="28">
        <v>39029</v>
      </c>
      <c r="AE752" s="358">
        <v>4.2469999999999999</v>
      </c>
    </row>
    <row r="753" spans="1:31">
      <c r="A753" s="28">
        <v>39030</v>
      </c>
      <c r="B753" s="28">
        <v>39030</v>
      </c>
      <c r="C753" s="723">
        <v>3.7096999999999998</v>
      </c>
      <c r="D753" s="28">
        <v>39030</v>
      </c>
      <c r="E753" s="723">
        <v>3.7137000000000002</v>
      </c>
      <c r="F753" s="28">
        <v>39030</v>
      </c>
      <c r="G753" s="723">
        <v>3.7252000000000001</v>
      </c>
      <c r="H753" s="28">
        <v>39030</v>
      </c>
      <c r="I753" s="723">
        <v>3.7641999999999998</v>
      </c>
      <c r="J753" s="28">
        <v>39030</v>
      </c>
      <c r="K753" s="723">
        <v>3.8466</v>
      </c>
      <c r="L753" s="41">
        <v>39030</v>
      </c>
      <c r="M753" s="723">
        <v>3.7136</v>
      </c>
      <c r="N753" s="28">
        <v>39030</v>
      </c>
      <c r="O753" s="723">
        <v>3.7099000000000002</v>
      </c>
      <c r="P753" s="28">
        <v>39030</v>
      </c>
      <c r="Q753" s="723">
        <v>3.7385000000000002</v>
      </c>
      <c r="R753" s="28">
        <v>39030</v>
      </c>
      <c r="S753" s="723">
        <v>3.7721999999999998</v>
      </c>
      <c r="T753" s="28">
        <v>39030</v>
      </c>
      <c r="U753" s="723">
        <v>3.8712999999999997</v>
      </c>
      <c r="V753" s="41">
        <v>39030</v>
      </c>
      <c r="W753" s="723">
        <v>3.9390000000000001</v>
      </c>
      <c r="X753" s="28">
        <v>39030</v>
      </c>
      <c r="Y753" s="723">
        <v>3.97</v>
      </c>
      <c r="Z753" s="28">
        <v>39030</v>
      </c>
      <c r="AA753" s="723">
        <v>4.0250000000000004</v>
      </c>
      <c r="AB753" s="28">
        <v>39030</v>
      </c>
      <c r="AC753" s="723">
        <v>4.0819999999999999</v>
      </c>
      <c r="AD753" s="28">
        <v>39030</v>
      </c>
      <c r="AE753" s="358">
        <v>4.2370000000000001</v>
      </c>
    </row>
    <row r="754" spans="1:31">
      <c r="A754" s="28">
        <v>39031</v>
      </c>
      <c r="B754" s="28">
        <v>39031</v>
      </c>
      <c r="C754" s="723">
        <v>3.6673</v>
      </c>
      <c r="D754" s="28">
        <v>39031</v>
      </c>
      <c r="E754" s="723">
        <v>3.6743000000000001</v>
      </c>
      <c r="F754" s="28">
        <v>39031</v>
      </c>
      <c r="G754" s="723">
        <v>3.6947000000000001</v>
      </c>
      <c r="H754" s="28">
        <v>39031</v>
      </c>
      <c r="I754" s="723">
        <v>3.7349999999999999</v>
      </c>
      <c r="J754" s="28">
        <v>39031</v>
      </c>
      <c r="K754" s="723">
        <v>3.8243</v>
      </c>
      <c r="L754" s="41">
        <v>39031</v>
      </c>
      <c r="M754" s="723">
        <v>3.6701999999999999</v>
      </c>
      <c r="N754" s="28">
        <v>39031</v>
      </c>
      <c r="O754" s="723">
        <v>3.6669</v>
      </c>
      <c r="P754" s="28">
        <v>39031</v>
      </c>
      <c r="Q754" s="723">
        <v>3.7069999999999999</v>
      </c>
      <c r="R754" s="28">
        <v>39031</v>
      </c>
      <c r="S754" s="723">
        <v>3.7443</v>
      </c>
      <c r="T754" s="28">
        <v>39031</v>
      </c>
      <c r="U754" s="723">
        <v>3.8479999999999999</v>
      </c>
      <c r="V754" s="41">
        <v>39031</v>
      </c>
      <c r="W754" s="723">
        <v>3.8970000000000002</v>
      </c>
      <c r="X754" s="28">
        <v>39031</v>
      </c>
      <c r="Y754" s="723">
        <v>3.9350000000000001</v>
      </c>
      <c r="Z754" s="28">
        <v>39031</v>
      </c>
      <c r="AA754" s="723">
        <v>4.0010000000000003</v>
      </c>
      <c r="AB754" s="28">
        <v>39031</v>
      </c>
      <c r="AC754" s="723">
        <v>4.0599999999999996</v>
      </c>
      <c r="AD754" s="28">
        <v>39031</v>
      </c>
      <c r="AE754" s="358">
        <v>4.2240000000000002</v>
      </c>
    </row>
    <row r="755" spans="1:31">
      <c r="A755" s="28">
        <v>39034</v>
      </c>
      <c r="B755" s="28">
        <v>39034</v>
      </c>
      <c r="C755" s="723">
        <v>3.6873</v>
      </c>
      <c r="D755" s="28">
        <v>39034</v>
      </c>
      <c r="E755" s="723">
        <v>3.7010000000000001</v>
      </c>
      <c r="F755" s="28">
        <v>39034</v>
      </c>
      <c r="G755" s="723">
        <v>3.7223999999999999</v>
      </c>
      <c r="H755" s="28">
        <v>39034</v>
      </c>
      <c r="I755" s="723">
        <v>3.7591999999999999</v>
      </c>
      <c r="J755" s="28">
        <v>39034</v>
      </c>
      <c r="K755" s="723">
        <v>3.8517999999999999</v>
      </c>
      <c r="L755" s="41">
        <v>39034</v>
      </c>
      <c r="M755" s="723">
        <v>3.6901999999999999</v>
      </c>
      <c r="N755" s="28">
        <v>39034</v>
      </c>
      <c r="O755" s="723">
        <v>3.6917</v>
      </c>
      <c r="P755" s="28">
        <v>39034</v>
      </c>
      <c r="Q755" s="723">
        <v>3.7328000000000001</v>
      </c>
      <c r="R755" s="28">
        <v>39034</v>
      </c>
      <c r="S755" s="723">
        <v>3.7717999999999998</v>
      </c>
      <c r="T755" s="28">
        <v>39034</v>
      </c>
      <c r="U755" s="723">
        <v>3.8734000000000002</v>
      </c>
      <c r="V755" s="41">
        <v>39034</v>
      </c>
      <c r="W755" s="723">
        <v>3.9119999999999999</v>
      </c>
      <c r="X755" s="28">
        <v>39034</v>
      </c>
      <c r="Y755" s="723">
        <v>3.9550000000000001</v>
      </c>
      <c r="Z755" s="28">
        <v>39034</v>
      </c>
      <c r="AA755" s="723">
        <v>4.0209999999999999</v>
      </c>
      <c r="AB755" s="28">
        <v>39034</v>
      </c>
      <c r="AC755" s="723">
        <v>4.08</v>
      </c>
      <c r="AD755" s="28">
        <v>39034</v>
      </c>
      <c r="AE755" s="358">
        <v>4.2439999999999998</v>
      </c>
    </row>
    <row r="756" spans="1:31">
      <c r="A756" s="28">
        <v>39035</v>
      </c>
      <c r="B756" s="28">
        <v>39035</v>
      </c>
      <c r="C756" s="723">
        <v>3.6701000000000001</v>
      </c>
      <c r="D756" s="28">
        <v>39035</v>
      </c>
      <c r="E756" s="723">
        <v>3.6739000000000002</v>
      </c>
      <c r="F756" s="28">
        <v>39035</v>
      </c>
      <c r="G756" s="723">
        <v>3.6932</v>
      </c>
      <c r="H756" s="28">
        <v>39035</v>
      </c>
      <c r="I756" s="723">
        <v>3.7359999999999998</v>
      </c>
      <c r="J756" s="28">
        <v>39035</v>
      </c>
      <c r="K756" s="723">
        <v>3.8210999999999999</v>
      </c>
      <c r="L756" s="41">
        <v>39035</v>
      </c>
      <c r="M756" s="723">
        <v>3.6771000000000003</v>
      </c>
      <c r="N756" s="28">
        <v>39035</v>
      </c>
      <c r="O756" s="723">
        <v>3.6701000000000001</v>
      </c>
      <c r="P756" s="28">
        <v>39035</v>
      </c>
      <c r="Q756" s="723">
        <v>3.7063000000000001</v>
      </c>
      <c r="R756" s="28">
        <v>39035</v>
      </c>
      <c r="S756" s="723">
        <v>3.7465000000000002</v>
      </c>
      <c r="T756" s="28">
        <v>39035</v>
      </c>
      <c r="U756" s="723">
        <v>3.8437000000000001</v>
      </c>
      <c r="V756" s="41">
        <v>39035</v>
      </c>
      <c r="W756" s="723">
        <v>3.9049999999999998</v>
      </c>
      <c r="X756" s="28">
        <v>39035</v>
      </c>
      <c r="Y756" s="723">
        <v>3.94</v>
      </c>
      <c r="Z756" s="28">
        <v>39035</v>
      </c>
      <c r="AA756" s="723">
        <v>3.9990000000000001</v>
      </c>
      <c r="AB756" s="28">
        <v>39035</v>
      </c>
      <c r="AC756" s="723">
        <v>4.0570000000000004</v>
      </c>
      <c r="AD756" s="28">
        <v>39035</v>
      </c>
      <c r="AE756" s="358">
        <v>4.218</v>
      </c>
    </row>
    <row r="757" spans="1:31">
      <c r="A757" s="28">
        <v>39036</v>
      </c>
      <c r="B757" s="28">
        <v>39036</v>
      </c>
      <c r="C757" s="723">
        <v>3.6983999999999999</v>
      </c>
      <c r="D757" s="28">
        <v>39036</v>
      </c>
      <c r="E757" s="723">
        <v>3.7042000000000002</v>
      </c>
      <c r="F757" s="28">
        <v>39036</v>
      </c>
      <c r="G757" s="723">
        <v>3.7214999999999998</v>
      </c>
      <c r="H757" s="28">
        <v>39036</v>
      </c>
      <c r="I757" s="723">
        <v>3.7669999999999999</v>
      </c>
      <c r="J757" s="28">
        <v>39036</v>
      </c>
      <c r="K757" s="723">
        <v>3.85</v>
      </c>
      <c r="L757" s="41">
        <v>39036</v>
      </c>
      <c r="M757" s="723">
        <v>3.6987000000000001</v>
      </c>
      <c r="N757" s="28">
        <v>39036</v>
      </c>
      <c r="O757" s="723">
        <v>3.7010999999999998</v>
      </c>
      <c r="P757" s="28">
        <v>39036</v>
      </c>
      <c r="Q757" s="723">
        <v>3.7366000000000001</v>
      </c>
      <c r="R757" s="28">
        <v>39036</v>
      </c>
      <c r="S757" s="723">
        <v>3.7739000000000003</v>
      </c>
      <c r="T757" s="28">
        <v>39036</v>
      </c>
      <c r="U757" s="723">
        <v>3.8706</v>
      </c>
      <c r="V757" s="41">
        <v>39036</v>
      </c>
      <c r="W757" s="723">
        <v>3.9308000000000001</v>
      </c>
      <c r="X757" s="28">
        <v>39036</v>
      </c>
      <c r="Y757" s="723">
        <v>3.9704999999999999</v>
      </c>
      <c r="Z757" s="28">
        <v>39036</v>
      </c>
      <c r="AA757" s="723">
        <v>4.0255000000000001</v>
      </c>
      <c r="AB757" s="28">
        <v>39036</v>
      </c>
      <c r="AC757" s="723">
        <v>4.0823999999999998</v>
      </c>
      <c r="AD757" s="28">
        <v>39036</v>
      </c>
      <c r="AE757" s="358">
        <v>4.2447999999999997</v>
      </c>
    </row>
    <row r="758" spans="1:31">
      <c r="A758" s="28">
        <v>39037</v>
      </c>
      <c r="B758" s="28">
        <v>39037</v>
      </c>
      <c r="C758" s="723">
        <v>3.7114000000000003</v>
      </c>
      <c r="D758" s="28">
        <v>39037</v>
      </c>
      <c r="E758" s="723">
        <v>3.7218</v>
      </c>
      <c r="F758" s="28">
        <v>39037</v>
      </c>
      <c r="G758" s="723">
        <v>3.7332999999999998</v>
      </c>
      <c r="H758" s="28">
        <v>39037</v>
      </c>
      <c r="I758" s="723">
        <v>3.7702999999999998</v>
      </c>
      <c r="J758" s="28">
        <v>39037</v>
      </c>
      <c r="K758" s="723">
        <v>3.8580999999999999</v>
      </c>
      <c r="L758" s="41">
        <v>39037</v>
      </c>
      <c r="M758" s="723">
        <v>3.7109999999999999</v>
      </c>
      <c r="N758" s="28">
        <v>39037</v>
      </c>
      <c r="O758" s="723">
        <v>3.7111000000000001</v>
      </c>
      <c r="P758" s="28">
        <v>39037</v>
      </c>
      <c r="Q758" s="723">
        <v>3.7503000000000002</v>
      </c>
      <c r="R758" s="28">
        <v>39037</v>
      </c>
      <c r="S758" s="723">
        <v>3.7839</v>
      </c>
      <c r="T758" s="28">
        <v>39037</v>
      </c>
      <c r="U758" s="723">
        <v>3.8767</v>
      </c>
      <c r="V758" s="41">
        <v>39037</v>
      </c>
      <c r="W758" s="723">
        <v>3.944</v>
      </c>
      <c r="X758" s="28">
        <v>39037</v>
      </c>
      <c r="Y758" s="723">
        <v>3.9830000000000001</v>
      </c>
      <c r="Z758" s="28">
        <v>39037</v>
      </c>
      <c r="AA758" s="723">
        <v>4.0410000000000004</v>
      </c>
      <c r="AB758" s="28">
        <v>39037</v>
      </c>
      <c r="AC758" s="723">
        <v>4.0960000000000001</v>
      </c>
      <c r="AD758" s="28">
        <v>39037</v>
      </c>
      <c r="AE758" s="358">
        <v>4.2549999999999999</v>
      </c>
    </row>
    <row r="759" spans="1:31">
      <c r="A759" s="28">
        <v>39038</v>
      </c>
      <c r="B759" s="28">
        <v>39038</v>
      </c>
      <c r="C759" s="723">
        <v>3.6781999999999999</v>
      </c>
      <c r="D759" s="28">
        <v>39038</v>
      </c>
      <c r="E759" s="723">
        <v>3.6953</v>
      </c>
      <c r="F759" s="28">
        <v>39038</v>
      </c>
      <c r="G759" s="723">
        <v>3.7067999999999999</v>
      </c>
      <c r="H759" s="28">
        <v>39038</v>
      </c>
      <c r="I759" s="723">
        <v>3.738</v>
      </c>
      <c r="J759" s="28">
        <v>39038</v>
      </c>
      <c r="K759" s="723">
        <v>3.8256000000000001</v>
      </c>
      <c r="L759" s="41">
        <v>39038</v>
      </c>
      <c r="M759" s="723">
        <v>3.6875</v>
      </c>
      <c r="N759" s="28">
        <v>39038</v>
      </c>
      <c r="O759" s="723">
        <v>3.6856999999999998</v>
      </c>
      <c r="P759" s="28">
        <v>39038</v>
      </c>
      <c r="Q759" s="723">
        <v>3.7248999999999999</v>
      </c>
      <c r="R759" s="28">
        <v>39038</v>
      </c>
      <c r="S759" s="723">
        <v>3.7541000000000002</v>
      </c>
      <c r="T759" s="28">
        <v>39038</v>
      </c>
      <c r="U759" s="723">
        <v>3.8454999999999999</v>
      </c>
      <c r="V759" s="41">
        <v>39038</v>
      </c>
      <c r="W759" s="723">
        <v>3.9169999999999998</v>
      </c>
      <c r="X759" s="28">
        <v>39038</v>
      </c>
      <c r="Y759" s="723">
        <v>3.9539999999999997</v>
      </c>
      <c r="Z759" s="28">
        <v>39038</v>
      </c>
      <c r="AA759" s="723">
        <v>4.01</v>
      </c>
      <c r="AB759" s="28">
        <v>39038</v>
      </c>
      <c r="AC759" s="723">
        <v>4.0620000000000003</v>
      </c>
      <c r="AD759" s="28">
        <v>39038</v>
      </c>
      <c r="AE759" s="358">
        <v>4.22</v>
      </c>
    </row>
    <row r="760" spans="1:31">
      <c r="A760" s="28">
        <v>39041</v>
      </c>
      <c r="B760" s="28">
        <v>39041</v>
      </c>
      <c r="C760" s="723">
        <v>3.6480000000000001</v>
      </c>
      <c r="D760" s="28">
        <v>39041</v>
      </c>
      <c r="E760" s="723">
        <v>3.6724999999999999</v>
      </c>
      <c r="F760" s="28">
        <v>39041</v>
      </c>
      <c r="G760" s="723">
        <v>3.6797</v>
      </c>
      <c r="H760" s="28">
        <v>39041</v>
      </c>
      <c r="I760" s="723">
        <v>3.7519</v>
      </c>
      <c r="J760" s="28">
        <v>39041</v>
      </c>
      <c r="K760" s="723">
        <v>3.8033000000000001</v>
      </c>
      <c r="L760" s="41">
        <v>39041</v>
      </c>
      <c r="M760" s="723">
        <v>3.6581000000000001</v>
      </c>
      <c r="N760" s="28">
        <v>39041</v>
      </c>
      <c r="O760" s="723">
        <v>3.6649000000000003</v>
      </c>
      <c r="P760" s="28">
        <v>39041</v>
      </c>
      <c r="Q760" s="723">
        <v>3.7101999999999999</v>
      </c>
      <c r="R760" s="28">
        <v>39041</v>
      </c>
      <c r="S760" s="723">
        <v>3.7429999999999999</v>
      </c>
      <c r="T760" s="28">
        <v>39041</v>
      </c>
      <c r="U760" s="723">
        <v>3.8361000000000001</v>
      </c>
      <c r="V760" s="41">
        <v>39041</v>
      </c>
      <c r="W760" s="723">
        <v>3.8759999999999999</v>
      </c>
      <c r="X760" s="28">
        <v>39041</v>
      </c>
      <c r="Y760" s="723">
        <v>3.9249999999999998</v>
      </c>
      <c r="Z760" s="28">
        <v>39041</v>
      </c>
      <c r="AA760" s="723">
        <v>3.9859999999999998</v>
      </c>
      <c r="AB760" s="28">
        <v>39041</v>
      </c>
      <c r="AC760" s="723">
        <v>4.0439999999999996</v>
      </c>
      <c r="AD760" s="28">
        <v>39041</v>
      </c>
      <c r="AE760" s="358">
        <v>4.2060000000000004</v>
      </c>
    </row>
    <row r="761" spans="1:31">
      <c r="A761" s="28">
        <v>39042</v>
      </c>
      <c r="B761" s="28">
        <v>39042</v>
      </c>
      <c r="C761" s="723">
        <v>3.6589</v>
      </c>
      <c r="D761" s="28">
        <v>39042</v>
      </c>
      <c r="E761" s="723">
        <v>3.6783000000000001</v>
      </c>
      <c r="F761" s="28">
        <v>39042</v>
      </c>
      <c r="G761" s="723">
        <v>3.6928999999999998</v>
      </c>
      <c r="H761" s="28">
        <v>39042</v>
      </c>
      <c r="I761" s="723">
        <v>3.7556000000000003</v>
      </c>
      <c r="J761" s="28">
        <v>39042</v>
      </c>
      <c r="K761" s="723">
        <v>3.8033000000000001</v>
      </c>
      <c r="L761" s="41">
        <v>39042</v>
      </c>
      <c r="M761" s="723">
        <v>3.6669</v>
      </c>
      <c r="N761" s="28">
        <v>39042</v>
      </c>
      <c r="O761" s="723">
        <v>3.6710000000000003</v>
      </c>
      <c r="P761" s="28">
        <v>39042</v>
      </c>
      <c r="Q761" s="723">
        <v>3.7119</v>
      </c>
      <c r="R761" s="28">
        <v>39042</v>
      </c>
      <c r="S761" s="723">
        <v>3.7412999999999998</v>
      </c>
      <c r="T761" s="28">
        <v>39042</v>
      </c>
      <c r="U761" s="723">
        <v>3.8363</v>
      </c>
      <c r="V761" s="41">
        <v>39042</v>
      </c>
      <c r="W761" s="723">
        <v>3.8940000000000001</v>
      </c>
      <c r="X761" s="28">
        <v>39042</v>
      </c>
      <c r="Y761" s="723">
        <v>3.9370000000000003</v>
      </c>
      <c r="Z761" s="28">
        <v>39042</v>
      </c>
      <c r="AA761" s="723">
        <v>3.996</v>
      </c>
      <c r="AB761" s="28">
        <v>39042</v>
      </c>
      <c r="AC761" s="723">
        <v>4.0540000000000003</v>
      </c>
      <c r="AD761" s="28">
        <v>39042</v>
      </c>
      <c r="AE761" s="358">
        <v>4.2030000000000003</v>
      </c>
    </row>
    <row r="762" spans="1:31">
      <c r="A762" s="28">
        <v>39043</v>
      </c>
      <c r="B762" s="28">
        <v>39043</v>
      </c>
      <c r="C762" s="723">
        <v>3.6452</v>
      </c>
      <c r="D762" s="28">
        <v>39043</v>
      </c>
      <c r="E762" s="723">
        <v>3.6692</v>
      </c>
      <c r="F762" s="28">
        <v>39043</v>
      </c>
      <c r="G762" s="723">
        <v>3.6905999999999999</v>
      </c>
      <c r="H762" s="28">
        <v>39043</v>
      </c>
      <c r="I762" s="723">
        <v>3.7544</v>
      </c>
      <c r="J762" s="28">
        <v>39043</v>
      </c>
      <c r="K762" s="723">
        <v>3.8079000000000001</v>
      </c>
      <c r="L762" s="41">
        <v>39043</v>
      </c>
      <c r="M762" s="723">
        <v>3.6539000000000001</v>
      </c>
      <c r="N762" s="28">
        <v>39043</v>
      </c>
      <c r="O762" s="723">
        <v>3.6625000000000001</v>
      </c>
      <c r="P762" s="28">
        <v>39043</v>
      </c>
      <c r="Q762" s="723">
        <v>3.7204999999999999</v>
      </c>
      <c r="R762" s="28">
        <v>39043</v>
      </c>
      <c r="S762" s="723">
        <v>3.7412999999999998</v>
      </c>
      <c r="T762" s="28">
        <v>39043</v>
      </c>
      <c r="U762" s="723">
        <v>3.8422999999999998</v>
      </c>
      <c r="V762" s="41">
        <v>39043</v>
      </c>
      <c r="W762" s="723">
        <v>3.879</v>
      </c>
      <c r="X762" s="28">
        <v>39043</v>
      </c>
      <c r="Y762" s="723">
        <v>3.9279999999999999</v>
      </c>
      <c r="Z762" s="28">
        <v>39043</v>
      </c>
      <c r="AA762" s="723">
        <v>3.9929999999999999</v>
      </c>
      <c r="AB762" s="28">
        <v>39043</v>
      </c>
      <c r="AC762" s="723">
        <v>4.0519999999999996</v>
      </c>
      <c r="AD762" s="28">
        <v>39043</v>
      </c>
      <c r="AE762" s="358">
        <v>4.2069999999999999</v>
      </c>
    </row>
    <row r="763" spans="1:31">
      <c r="A763" s="28">
        <v>39044</v>
      </c>
      <c r="B763" s="28">
        <v>39044</v>
      </c>
      <c r="C763" s="723">
        <v>3.6886000000000001</v>
      </c>
      <c r="D763" s="28">
        <v>39044</v>
      </c>
      <c r="E763" s="723">
        <v>3.7088000000000001</v>
      </c>
      <c r="F763" s="28">
        <v>39044</v>
      </c>
      <c r="G763" s="723">
        <v>3.7210999999999999</v>
      </c>
      <c r="H763" s="28">
        <v>39044</v>
      </c>
      <c r="I763" s="723">
        <v>3.7805</v>
      </c>
      <c r="J763" s="28">
        <v>39044</v>
      </c>
      <c r="K763" s="723">
        <v>3.835</v>
      </c>
      <c r="L763" s="41">
        <v>39044</v>
      </c>
      <c r="M763" s="723">
        <v>3.6920999999999999</v>
      </c>
      <c r="N763" s="28">
        <v>39044</v>
      </c>
      <c r="O763" s="723">
        <v>3.6985000000000001</v>
      </c>
      <c r="P763" s="28">
        <v>39044</v>
      </c>
      <c r="Q763" s="723">
        <v>3.7483</v>
      </c>
      <c r="R763" s="28">
        <v>39044</v>
      </c>
      <c r="S763" s="723">
        <v>3.7658</v>
      </c>
      <c r="T763" s="28">
        <v>39044</v>
      </c>
      <c r="U763" s="723">
        <v>3.8658000000000001</v>
      </c>
      <c r="V763" s="41">
        <v>39044</v>
      </c>
      <c r="W763" s="723">
        <v>3.9210000000000003</v>
      </c>
      <c r="X763" s="28">
        <v>39044</v>
      </c>
      <c r="Y763" s="723">
        <v>3.9630000000000001</v>
      </c>
      <c r="Z763" s="28">
        <v>39044</v>
      </c>
      <c r="AA763" s="723">
        <v>4.0179999999999998</v>
      </c>
      <c r="AB763" s="28">
        <v>39044</v>
      </c>
      <c r="AC763" s="723">
        <v>4.0720000000000001</v>
      </c>
      <c r="AD763" s="28">
        <v>39044</v>
      </c>
      <c r="AE763" s="358">
        <v>4.226</v>
      </c>
    </row>
    <row r="764" spans="1:31">
      <c r="A764" s="28">
        <v>39045</v>
      </c>
      <c r="B764" s="28">
        <v>39045</v>
      </c>
      <c r="C764" s="723">
        <v>3.6408</v>
      </c>
      <c r="D764" s="28">
        <v>39045</v>
      </c>
      <c r="E764" s="723">
        <v>3.6549</v>
      </c>
      <c r="F764" s="28">
        <v>39045</v>
      </c>
      <c r="G764" s="723">
        <v>3.6741000000000001</v>
      </c>
      <c r="H764" s="28">
        <v>39045</v>
      </c>
      <c r="I764" s="723">
        <v>3.7324000000000002</v>
      </c>
      <c r="J764" s="28">
        <v>39045</v>
      </c>
      <c r="K764" s="723">
        <v>3.7941000000000003</v>
      </c>
      <c r="L764" s="41">
        <v>39045</v>
      </c>
      <c r="M764" s="723">
        <v>3.6470000000000002</v>
      </c>
      <c r="N764" s="28">
        <v>39045</v>
      </c>
      <c r="O764" s="723">
        <v>3.6486000000000001</v>
      </c>
      <c r="P764" s="28">
        <v>39045</v>
      </c>
      <c r="Q764" s="723">
        <v>3.6983000000000001</v>
      </c>
      <c r="R764" s="28">
        <v>39045</v>
      </c>
      <c r="S764" s="723">
        <v>3.7199</v>
      </c>
      <c r="T764" s="28">
        <v>39045</v>
      </c>
      <c r="U764" s="723">
        <v>3.8283</v>
      </c>
      <c r="V764" s="41">
        <v>39045</v>
      </c>
      <c r="W764" s="723">
        <v>3.883</v>
      </c>
      <c r="X764" s="28">
        <v>39045</v>
      </c>
      <c r="Y764" s="723">
        <v>3.923</v>
      </c>
      <c r="Z764" s="28">
        <v>39045</v>
      </c>
      <c r="AA764" s="723">
        <v>3.9809999999999999</v>
      </c>
      <c r="AB764" s="28">
        <v>39045</v>
      </c>
      <c r="AC764" s="723">
        <v>4.04</v>
      </c>
      <c r="AD764" s="28">
        <v>39045</v>
      </c>
      <c r="AE764" s="358">
        <v>4.1989999999999998</v>
      </c>
    </row>
    <row r="765" spans="1:31">
      <c r="A765" s="28">
        <v>39048</v>
      </c>
      <c r="B765" s="28">
        <v>39048</v>
      </c>
      <c r="C765" s="723">
        <v>3.6410999999999998</v>
      </c>
      <c r="D765" s="28">
        <v>39048</v>
      </c>
      <c r="E765" s="723">
        <v>3.6593</v>
      </c>
      <c r="F765" s="28">
        <v>39048</v>
      </c>
      <c r="G765" s="723">
        <v>3.6920000000000002</v>
      </c>
      <c r="H765" s="28">
        <v>39048</v>
      </c>
      <c r="I765" s="723">
        <v>3.7389999999999999</v>
      </c>
      <c r="J765" s="28">
        <v>39048</v>
      </c>
      <c r="K765" s="723">
        <v>3.83</v>
      </c>
      <c r="L765" s="41">
        <v>39048</v>
      </c>
      <c r="M765" s="723">
        <v>3.6467000000000001</v>
      </c>
      <c r="N765" s="28">
        <v>39048</v>
      </c>
      <c r="O765" s="723">
        <v>3.6630000000000003</v>
      </c>
      <c r="P765" s="28">
        <v>39048</v>
      </c>
      <c r="Q765" s="723">
        <v>3.7187999999999999</v>
      </c>
      <c r="R765" s="28">
        <v>39048</v>
      </c>
      <c r="S765" s="723">
        <v>3.746</v>
      </c>
      <c r="T765" s="28">
        <v>39048</v>
      </c>
      <c r="U765" s="723">
        <v>3.8517999999999999</v>
      </c>
      <c r="V765" s="41">
        <v>39048</v>
      </c>
      <c r="W765" s="723">
        <v>3.8820000000000001</v>
      </c>
      <c r="X765" s="28">
        <v>39048</v>
      </c>
      <c r="Y765" s="723">
        <v>3.9249999999999998</v>
      </c>
      <c r="Z765" s="28">
        <v>39048</v>
      </c>
      <c r="AA765" s="723">
        <v>3.9910000000000001</v>
      </c>
      <c r="AB765" s="28">
        <v>39048</v>
      </c>
      <c r="AC765" s="723">
        <v>4.0540000000000003</v>
      </c>
      <c r="AD765" s="28">
        <v>39048</v>
      </c>
      <c r="AE765" s="358">
        <v>4.2160000000000002</v>
      </c>
    </row>
    <row r="766" spans="1:31">
      <c r="A766" s="28">
        <v>39049</v>
      </c>
      <c r="B766" s="28">
        <v>39049</v>
      </c>
      <c r="C766" s="723">
        <v>3.6233</v>
      </c>
      <c r="D766" s="28">
        <v>39049</v>
      </c>
      <c r="E766" s="723">
        <v>3.6367000000000003</v>
      </c>
      <c r="F766" s="28">
        <v>39049</v>
      </c>
      <c r="G766" s="723">
        <v>3.6650999999999998</v>
      </c>
      <c r="H766" s="28">
        <v>39049</v>
      </c>
      <c r="I766" s="723">
        <v>3.7058</v>
      </c>
      <c r="J766" s="28">
        <v>39049</v>
      </c>
      <c r="K766" s="723">
        <v>3.8054999999999999</v>
      </c>
      <c r="L766" s="41">
        <v>39049</v>
      </c>
      <c r="M766" s="723">
        <v>3.6303000000000001</v>
      </c>
      <c r="N766" s="28">
        <v>39049</v>
      </c>
      <c r="O766" s="723">
        <v>3.6463999999999999</v>
      </c>
      <c r="P766" s="28">
        <v>39049</v>
      </c>
      <c r="Q766" s="723">
        <v>3.7004000000000001</v>
      </c>
      <c r="R766" s="28">
        <v>39049</v>
      </c>
      <c r="S766" s="723">
        <v>3.7275999999999998</v>
      </c>
      <c r="T766" s="28">
        <v>39049</v>
      </c>
      <c r="U766" s="723">
        <v>3.8317999999999999</v>
      </c>
      <c r="V766" s="41">
        <v>39049</v>
      </c>
      <c r="W766" s="723">
        <v>3.867</v>
      </c>
      <c r="X766" s="28">
        <v>39049</v>
      </c>
      <c r="Y766" s="723">
        <v>3.9140000000000001</v>
      </c>
      <c r="Z766" s="28">
        <v>39049</v>
      </c>
      <c r="AA766" s="723">
        <v>3.98</v>
      </c>
      <c r="AB766" s="28">
        <v>39049</v>
      </c>
      <c r="AC766" s="723">
        <v>4.0430000000000001</v>
      </c>
      <c r="AD766" s="28">
        <v>39049</v>
      </c>
      <c r="AE766" s="358">
        <v>4.2050000000000001</v>
      </c>
    </row>
    <row r="767" spans="1:31">
      <c r="A767" s="28">
        <v>39050</v>
      </c>
      <c r="B767" s="28">
        <v>39050</v>
      </c>
      <c r="C767" s="723">
        <v>3.657</v>
      </c>
      <c r="D767" s="28">
        <v>39050</v>
      </c>
      <c r="E767" s="723">
        <v>3.673</v>
      </c>
      <c r="F767" s="28">
        <v>39050</v>
      </c>
      <c r="G767" s="723">
        <v>3.6930000000000001</v>
      </c>
      <c r="H767" s="28">
        <v>39050</v>
      </c>
      <c r="I767" s="723">
        <v>3.738</v>
      </c>
      <c r="J767" s="28">
        <v>39050</v>
      </c>
      <c r="K767" s="723">
        <v>3.8319999999999999</v>
      </c>
      <c r="L767" s="41">
        <v>39050</v>
      </c>
      <c r="M767" s="723">
        <v>3.6539999999999999</v>
      </c>
      <c r="N767" s="28">
        <v>39050</v>
      </c>
      <c r="O767" s="723">
        <v>3.6696999999999997</v>
      </c>
      <c r="P767" s="28">
        <v>39050</v>
      </c>
      <c r="Q767" s="723">
        <v>3.7181999999999999</v>
      </c>
      <c r="R767" s="28">
        <v>39050</v>
      </c>
      <c r="S767" s="723">
        <v>3.7443999999999997</v>
      </c>
      <c r="T767" s="28">
        <v>39050</v>
      </c>
      <c r="U767" s="723">
        <v>3.8473000000000002</v>
      </c>
      <c r="V767" s="41">
        <v>39050</v>
      </c>
      <c r="W767" s="723">
        <v>3.891</v>
      </c>
      <c r="X767" s="28">
        <v>39050</v>
      </c>
      <c r="Y767" s="723">
        <v>3.9340000000000002</v>
      </c>
      <c r="Z767" s="28">
        <v>39050</v>
      </c>
      <c r="AA767" s="723">
        <v>3.9990000000000001</v>
      </c>
      <c r="AB767" s="28">
        <v>39050</v>
      </c>
      <c r="AC767" s="723">
        <v>4.0590000000000002</v>
      </c>
      <c r="AD767" s="28">
        <v>39050</v>
      </c>
      <c r="AE767" s="358">
        <v>4.2169999999999996</v>
      </c>
    </row>
    <row r="768" spans="1:31">
      <c r="A768" s="28">
        <v>39051</v>
      </c>
      <c r="B768" s="28">
        <v>39051</v>
      </c>
      <c r="C768" s="723">
        <v>3.6320000000000001</v>
      </c>
      <c r="D768" s="28">
        <v>39051</v>
      </c>
      <c r="E768" s="723">
        <v>3.6463000000000001</v>
      </c>
      <c r="F768" s="28">
        <v>39051</v>
      </c>
      <c r="G768" s="723">
        <v>3.6686000000000001</v>
      </c>
      <c r="H768" s="28">
        <v>39051</v>
      </c>
      <c r="I768" s="723">
        <v>3.7164999999999999</v>
      </c>
      <c r="J768" s="28">
        <v>39051</v>
      </c>
      <c r="K768" s="723">
        <v>3.8087999999999997</v>
      </c>
      <c r="L768" s="41">
        <v>39051</v>
      </c>
      <c r="M768" s="723">
        <v>3.6330999999999998</v>
      </c>
      <c r="N768" s="28">
        <v>39051</v>
      </c>
      <c r="O768" s="723">
        <v>3.6444000000000001</v>
      </c>
      <c r="P768" s="28">
        <v>39051</v>
      </c>
      <c r="Q768" s="723">
        <v>3.6947999999999999</v>
      </c>
      <c r="R768" s="28">
        <v>39051</v>
      </c>
      <c r="S768" s="723">
        <v>3.7197</v>
      </c>
      <c r="T768" s="28">
        <v>39051</v>
      </c>
      <c r="U768" s="723">
        <v>3.8224</v>
      </c>
      <c r="V768" s="41">
        <v>39051</v>
      </c>
      <c r="W768" s="723">
        <v>3.8639999999999999</v>
      </c>
      <c r="X768" s="28">
        <v>39051</v>
      </c>
      <c r="Y768" s="723">
        <v>3.9049999999999998</v>
      </c>
      <c r="Z768" s="28">
        <v>39051</v>
      </c>
      <c r="AA768" s="723">
        <v>3.9710000000000001</v>
      </c>
      <c r="AB768" s="28">
        <v>39051</v>
      </c>
      <c r="AC768" s="723">
        <v>4.0309999999999997</v>
      </c>
      <c r="AD768" s="28">
        <v>39051</v>
      </c>
      <c r="AE768" s="358">
        <v>4.1950000000000003</v>
      </c>
    </row>
    <row r="769" spans="1:31">
      <c r="A769" s="28">
        <v>39052</v>
      </c>
      <c r="B769" s="28">
        <v>39052</v>
      </c>
      <c r="C769" s="723">
        <v>3.5989</v>
      </c>
      <c r="D769" s="28">
        <v>39052</v>
      </c>
      <c r="E769" s="723">
        <v>3.6118999999999999</v>
      </c>
      <c r="F769" s="28">
        <v>39052</v>
      </c>
      <c r="G769" s="723">
        <v>3.6358000000000001</v>
      </c>
      <c r="H769" s="28">
        <v>39052</v>
      </c>
      <c r="I769" s="723">
        <v>3.6749999999999998</v>
      </c>
      <c r="J769" s="28">
        <v>39052</v>
      </c>
      <c r="K769" s="723">
        <v>3.7768999999999999</v>
      </c>
      <c r="L769" s="41">
        <v>39052</v>
      </c>
      <c r="M769" s="723">
        <v>3.5956999999999999</v>
      </c>
      <c r="N769" s="28">
        <v>39052</v>
      </c>
      <c r="O769" s="723">
        <v>3.6086999999999998</v>
      </c>
      <c r="P769" s="28">
        <v>39052</v>
      </c>
      <c r="Q769" s="723">
        <v>3.665</v>
      </c>
      <c r="R769" s="28">
        <v>39052</v>
      </c>
      <c r="S769" s="723">
        <v>3.6892</v>
      </c>
      <c r="T769" s="28">
        <v>39052</v>
      </c>
      <c r="U769" s="723">
        <v>3.7923999999999998</v>
      </c>
      <c r="V769" s="41">
        <v>39052</v>
      </c>
      <c r="W769" s="723">
        <v>3.8288000000000002</v>
      </c>
      <c r="X769" s="28">
        <v>39052</v>
      </c>
      <c r="Y769" s="723">
        <v>3.8707000000000003</v>
      </c>
      <c r="Z769" s="28">
        <v>39052</v>
      </c>
      <c r="AA769" s="723">
        <v>3.9382999999999999</v>
      </c>
      <c r="AB769" s="28">
        <v>39052</v>
      </c>
      <c r="AC769" s="723">
        <v>3.9988000000000001</v>
      </c>
      <c r="AD769" s="28">
        <v>39052</v>
      </c>
      <c r="AE769" s="358">
        <v>4.1641000000000004</v>
      </c>
    </row>
    <row r="770" spans="1:31">
      <c r="A770" s="28">
        <v>39055</v>
      </c>
      <c r="B770" s="28">
        <v>39055</v>
      </c>
      <c r="C770" s="723">
        <v>3.5901000000000001</v>
      </c>
      <c r="D770" s="28">
        <v>39055</v>
      </c>
      <c r="E770" s="723">
        <v>3.6105999999999998</v>
      </c>
      <c r="F770" s="28">
        <v>39055</v>
      </c>
      <c r="G770" s="723">
        <v>3.6385000000000001</v>
      </c>
      <c r="H770" s="28">
        <v>39055</v>
      </c>
      <c r="I770" s="723">
        <v>3.6821999999999999</v>
      </c>
      <c r="J770" s="28">
        <v>39055</v>
      </c>
      <c r="K770" s="723">
        <v>3.7869000000000002</v>
      </c>
      <c r="L770" s="41">
        <v>39055</v>
      </c>
      <c r="M770" s="723">
        <v>3.5880999999999998</v>
      </c>
      <c r="N770" s="28">
        <v>39055</v>
      </c>
      <c r="O770" s="723">
        <v>3.6192000000000002</v>
      </c>
      <c r="P770" s="28">
        <v>39055</v>
      </c>
      <c r="Q770" s="723">
        <v>3.6707000000000001</v>
      </c>
      <c r="R770" s="28">
        <v>39055</v>
      </c>
      <c r="S770" s="723">
        <v>3.6987000000000001</v>
      </c>
      <c r="T770" s="28">
        <v>39055</v>
      </c>
      <c r="U770" s="723">
        <v>3.8058999999999998</v>
      </c>
      <c r="V770" s="41">
        <v>39055</v>
      </c>
      <c r="W770" s="723">
        <v>3.8281999999999998</v>
      </c>
      <c r="X770" s="28">
        <v>39055</v>
      </c>
      <c r="Y770" s="723">
        <v>3.8773999999999997</v>
      </c>
      <c r="Z770" s="28">
        <v>39055</v>
      </c>
      <c r="AA770" s="723">
        <v>3.9496000000000002</v>
      </c>
      <c r="AB770" s="28">
        <v>39055</v>
      </c>
      <c r="AC770" s="723">
        <v>4.0137</v>
      </c>
      <c r="AD770" s="28">
        <v>39055</v>
      </c>
      <c r="AE770" s="358">
        <v>4.1826999999999996</v>
      </c>
    </row>
    <row r="771" spans="1:31">
      <c r="A771" s="28">
        <v>39056</v>
      </c>
      <c r="B771" s="28">
        <v>39056</v>
      </c>
      <c r="C771" s="723">
        <v>3.6150000000000002</v>
      </c>
      <c r="D771" s="28">
        <v>39056</v>
      </c>
      <c r="E771" s="723">
        <v>3.6242000000000001</v>
      </c>
      <c r="F771" s="28">
        <v>39056</v>
      </c>
      <c r="G771" s="723">
        <v>3.6451000000000002</v>
      </c>
      <c r="H771" s="28">
        <v>39056</v>
      </c>
      <c r="I771" s="723">
        <v>3.6781999999999999</v>
      </c>
      <c r="J771" s="28">
        <v>39056</v>
      </c>
      <c r="K771" s="723">
        <v>3.7865000000000002</v>
      </c>
      <c r="L771" s="41">
        <v>39056</v>
      </c>
      <c r="M771" s="723">
        <v>3.6089000000000002</v>
      </c>
      <c r="N771" s="28">
        <v>39056</v>
      </c>
      <c r="O771" s="723">
        <v>3.6329000000000002</v>
      </c>
      <c r="P771" s="28">
        <v>39056</v>
      </c>
      <c r="Q771" s="723">
        <v>3.6808000000000001</v>
      </c>
      <c r="R771" s="28">
        <v>39056</v>
      </c>
      <c r="S771" s="723">
        <v>3.7067000000000001</v>
      </c>
      <c r="T771" s="28">
        <v>39056</v>
      </c>
      <c r="U771" s="723">
        <v>3.8115999999999999</v>
      </c>
      <c r="V771" s="41">
        <v>39056</v>
      </c>
      <c r="W771" s="723">
        <v>3.8529999999999998</v>
      </c>
      <c r="X771" s="28">
        <v>39056</v>
      </c>
      <c r="Y771" s="723">
        <v>3.8860000000000001</v>
      </c>
      <c r="Z771" s="28">
        <v>39056</v>
      </c>
      <c r="AA771" s="723">
        <v>3.9539999999999997</v>
      </c>
      <c r="AB771" s="28">
        <v>39056</v>
      </c>
      <c r="AC771" s="723">
        <v>4.0149999999999997</v>
      </c>
      <c r="AD771" s="28">
        <v>39056</v>
      </c>
      <c r="AE771" s="358">
        <v>4.1820000000000004</v>
      </c>
    </row>
    <row r="772" spans="1:31">
      <c r="A772" s="28">
        <v>39057</v>
      </c>
      <c r="B772" s="28">
        <v>39057</v>
      </c>
      <c r="C772" s="723">
        <v>3.6400999999999999</v>
      </c>
      <c r="D772" s="28">
        <v>39057</v>
      </c>
      <c r="E772" s="723">
        <v>3.6467999999999998</v>
      </c>
      <c r="F772" s="28">
        <v>39057</v>
      </c>
      <c r="G772" s="723">
        <v>3.6595</v>
      </c>
      <c r="H772" s="28">
        <v>39057</v>
      </c>
      <c r="I772" s="723">
        <v>3.6905000000000001</v>
      </c>
      <c r="J772" s="28">
        <v>39057</v>
      </c>
      <c r="K772" s="723">
        <v>3.7930000000000001</v>
      </c>
      <c r="L772" s="41">
        <v>39057</v>
      </c>
      <c r="M772" s="723">
        <v>3.6328</v>
      </c>
      <c r="N772" s="28">
        <v>39057</v>
      </c>
      <c r="O772" s="723">
        <v>3.6573000000000002</v>
      </c>
      <c r="P772" s="28">
        <v>39057</v>
      </c>
      <c r="Q772" s="723">
        <v>3.6955999999999998</v>
      </c>
      <c r="R772" s="28">
        <v>39057</v>
      </c>
      <c r="S772" s="723">
        <v>3.718</v>
      </c>
      <c r="T772" s="28">
        <v>39057</v>
      </c>
      <c r="U772" s="723">
        <v>3.8184</v>
      </c>
      <c r="V772" s="41">
        <v>39057</v>
      </c>
      <c r="W772" s="723">
        <v>3.8780000000000001</v>
      </c>
      <c r="X772" s="28">
        <v>39057</v>
      </c>
      <c r="Y772" s="723">
        <v>3.9093</v>
      </c>
      <c r="Z772" s="28">
        <v>39057</v>
      </c>
      <c r="AA772" s="723">
        <v>3.9687000000000001</v>
      </c>
      <c r="AB772" s="28">
        <v>39057</v>
      </c>
      <c r="AC772" s="723">
        <v>4.0252999999999997</v>
      </c>
      <c r="AD772" s="28">
        <v>39057</v>
      </c>
      <c r="AE772" s="358">
        <v>4.1841999999999997</v>
      </c>
    </row>
    <row r="773" spans="1:31">
      <c r="A773" s="28">
        <v>39058</v>
      </c>
      <c r="B773" s="28">
        <v>39058</v>
      </c>
      <c r="C773" s="723">
        <v>3.673</v>
      </c>
      <c r="D773" s="28">
        <v>39058</v>
      </c>
      <c r="E773" s="723">
        <v>3.6762999999999999</v>
      </c>
      <c r="F773" s="28">
        <v>39058</v>
      </c>
      <c r="G773" s="723">
        <v>3.6783000000000001</v>
      </c>
      <c r="H773" s="28">
        <v>39058</v>
      </c>
      <c r="I773" s="723">
        <v>3.7002000000000002</v>
      </c>
      <c r="J773" s="28">
        <v>39058</v>
      </c>
      <c r="K773" s="723">
        <v>3.8050000000000002</v>
      </c>
      <c r="L773" s="41">
        <v>39058</v>
      </c>
      <c r="M773" s="723">
        <v>3.6756000000000002</v>
      </c>
      <c r="N773" s="28">
        <v>39058</v>
      </c>
      <c r="O773" s="723">
        <v>3.7002999999999999</v>
      </c>
      <c r="P773" s="28">
        <v>39058</v>
      </c>
      <c r="Q773" s="723">
        <v>3.7256999999999998</v>
      </c>
      <c r="R773" s="28">
        <v>39058</v>
      </c>
      <c r="S773" s="723">
        <v>3.7450000000000001</v>
      </c>
      <c r="T773" s="28">
        <v>39058</v>
      </c>
      <c r="U773" s="723">
        <v>3.8416000000000001</v>
      </c>
      <c r="V773" s="41">
        <v>39058</v>
      </c>
      <c r="W773" s="723">
        <v>3.9123000000000001</v>
      </c>
      <c r="X773" s="28">
        <v>39058</v>
      </c>
      <c r="Y773" s="723">
        <v>3.9485999999999999</v>
      </c>
      <c r="Z773" s="28">
        <v>39058</v>
      </c>
      <c r="AA773" s="723">
        <v>3.9986000000000002</v>
      </c>
      <c r="AB773" s="28">
        <v>39058</v>
      </c>
      <c r="AC773" s="723">
        <v>4.0518999999999998</v>
      </c>
      <c r="AD773" s="28">
        <v>39058</v>
      </c>
      <c r="AE773" s="358">
        <v>4.2168000000000001</v>
      </c>
    </row>
    <row r="774" spans="1:31">
      <c r="A774" s="28">
        <v>39059</v>
      </c>
      <c r="B774" s="28">
        <v>39059</v>
      </c>
      <c r="C774" s="723">
        <v>3.6951999999999998</v>
      </c>
      <c r="D774" s="28">
        <v>39059</v>
      </c>
      <c r="E774" s="723">
        <v>3.702</v>
      </c>
      <c r="F774" s="28">
        <v>39059</v>
      </c>
      <c r="G774" s="723">
        <v>3.7040999999999999</v>
      </c>
      <c r="H774" s="28">
        <v>39059</v>
      </c>
      <c r="I774" s="723">
        <v>3.7284999999999999</v>
      </c>
      <c r="J774" s="28">
        <v>39059</v>
      </c>
      <c r="K774" s="723">
        <v>3.8289</v>
      </c>
      <c r="L774" s="41">
        <v>39059</v>
      </c>
      <c r="M774" s="723">
        <v>3.6869000000000001</v>
      </c>
      <c r="N774" s="28">
        <v>39059</v>
      </c>
      <c r="O774" s="723">
        <v>3.7195</v>
      </c>
      <c r="P774" s="28">
        <v>39059</v>
      </c>
      <c r="Q774" s="723">
        <v>3.7412000000000001</v>
      </c>
      <c r="R774" s="28">
        <v>39059</v>
      </c>
      <c r="S774" s="723">
        <v>3.7616000000000001</v>
      </c>
      <c r="T774" s="28">
        <v>39059</v>
      </c>
      <c r="U774" s="723">
        <v>3.8592</v>
      </c>
      <c r="V774" s="41">
        <v>39059</v>
      </c>
      <c r="W774" s="723">
        <v>3.9210000000000003</v>
      </c>
      <c r="X774" s="28">
        <v>39059</v>
      </c>
      <c r="Y774" s="723">
        <v>3.9619999999999997</v>
      </c>
      <c r="Z774" s="28">
        <v>39059</v>
      </c>
      <c r="AA774" s="723">
        <v>4.0190000000000001</v>
      </c>
      <c r="AB774" s="28">
        <v>39059</v>
      </c>
      <c r="AC774" s="723">
        <v>4.0789999999999997</v>
      </c>
      <c r="AD774" s="28">
        <v>39059</v>
      </c>
      <c r="AE774" s="358">
        <v>4.2379999999999995</v>
      </c>
    </row>
    <row r="775" spans="1:31">
      <c r="A775" s="28">
        <v>39062</v>
      </c>
      <c r="B775" s="28">
        <v>39062</v>
      </c>
      <c r="C775" s="723">
        <v>3.7256</v>
      </c>
      <c r="D775" s="28">
        <v>39062</v>
      </c>
      <c r="E775" s="723">
        <v>3.7361</v>
      </c>
      <c r="F775" s="28">
        <v>39062</v>
      </c>
      <c r="G775" s="723">
        <v>3.7328000000000001</v>
      </c>
      <c r="H775" s="28">
        <v>39062</v>
      </c>
      <c r="I775" s="723">
        <v>3.7519999999999998</v>
      </c>
      <c r="J775" s="28">
        <v>39062</v>
      </c>
      <c r="K775" s="723">
        <v>3.8439000000000001</v>
      </c>
      <c r="L775" s="41">
        <v>39062</v>
      </c>
      <c r="M775" s="723">
        <v>3.7134999999999998</v>
      </c>
      <c r="N775" s="28">
        <v>39062</v>
      </c>
      <c r="O775" s="723">
        <v>3.7454000000000001</v>
      </c>
      <c r="P775" s="28">
        <v>39062</v>
      </c>
      <c r="Q775" s="723">
        <v>3.7580999999999998</v>
      </c>
      <c r="R775" s="28">
        <v>39062</v>
      </c>
      <c r="S775" s="723">
        <v>3.7730999999999999</v>
      </c>
      <c r="T775" s="28">
        <v>39062</v>
      </c>
      <c r="U775" s="723">
        <v>3.8714</v>
      </c>
      <c r="V775" s="41">
        <v>39062</v>
      </c>
      <c r="W775" s="723">
        <v>3.948</v>
      </c>
      <c r="X775" s="28">
        <v>39062</v>
      </c>
      <c r="Y775" s="723">
        <v>3.98</v>
      </c>
      <c r="Z775" s="28">
        <v>39062</v>
      </c>
      <c r="AA775" s="723">
        <v>4.0359999999999996</v>
      </c>
      <c r="AB775" s="28">
        <v>39062</v>
      </c>
      <c r="AC775" s="723">
        <v>4.093</v>
      </c>
      <c r="AD775" s="28">
        <v>39062</v>
      </c>
      <c r="AE775" s="358">
        <v>4.2539999999999996</v>
      </c>
    </row>
    <row r="776" spans="1:31">
      <c r="A776" s="28">
        <v>39063</v>
      </c>
      <c r="B776" s="28">
        <v>39063</v>
      </c>
      <c r="C776" s="723">
        <v>3.7307999999999999</v>
      </c>
      <c r="D776" s="28">
        <v>39063</v>
      </c>
      <c r="E776" s="723">
        <v>3.7358000000000002</v>
      </c>
      <c r="F776" s="28">
        <v>39063</v>
      </c>
      <c r="G776" s="723">
        <v>3.7319</v>
      </c>
      <c r="H776" s="28">
        <v>39063</v>
      </c>
      <c r="I776" s="723">
        <v>3.7507999999999999</v>
      </c>
      <c r="J776" s="28">
        <v>39063</v>
      </c>
      <c r="K776" s="723">
        <v>3.8372000000000002</v>
      </c>
      <c r="L776" s="41">
        <v>39063</v>
      </c>
      <c r="M776" s="723">
        <v>3.7185999999999999</v>
      </c>
      <c r="N776" s="28">
        <v>39063</v>
      </c>
      <c r="O776" s="723">
        <v>3.7462999999999997</v>
      </c>
      <c r="P776" s="28">
        <v>39063</v>
      </c>
      <c r="Q776" s="723">
        <v>3.7538</v>
      </c>
      <c r="R776" s="28">
        <v>39063</v>
      </c>
      <c r="S776" s="723">
        <v>3.7681</v>
      </c>
      <c r="T776" s="28">
        <v>39063</v>
      </c>
      <c r="U776" s="723">
        <v>3.8649</v>
      </c>
      <c r="V776" s="41">
        <v>39063</v>
      </c>
      <c r="W776" s="723">
        <v>3.96</v>
      </c>
      <c r="X776" s="28">
        <v>39063</v>
      </c>
      <c r="Y776" s="723">
        <v>3.9870000000000001</v>
      </c>
      <c r="Z776" s="28">
        <v>39063</v>
      </c>
      <c r="AA776" s="723">
        <v>4.0389999999999997</v>
      </c>
      <c r="AB776" s="28">
        <v>39063</v>
      </c>
      <c r="AC776" s="723">
        <v>4.0919999999999996</v>
      </c>
      <c r="AD776" s="28">
        <v>39063</v>
      </c>
      <c r="AE776" s="358">
        <v>4.2519999999999998</v>
      </c>
    </row>
    <row r="777" spans="1:31">
      <c r="A777" s="28">
        <v>39064</v>
      </c>
      <c r="B777" s="28">
        <v>39064</v>
      </c>
      <c r="C777" s="723">
        <v>3.7429999999999999</v>
      </c>
      <c r="D777" s="28">
        <v>39064</v>
      </c>
      <c r="E777" s="723">
        <v>3.7530000000000001</v>
      </c>
      <c r="F777" s="28">
        <v>39064</v>
      </c>
      <c r="G777" s="723">
        <v>3.7443999999999997</v>
      </c>
      <c r="H777" s="28">
        <v>39064</v>
      </c>
      <c r="I777" s="723">
        <v>3.7597</v>
      </c>
      <c r="J777" s="28">
        <v>39064</v>
      </c>
      <c r="K777" s="723">
        <v>3.8433999999999999</v>
      </c>
      <c r="L777" s="41">
        <v>39064</v>
      </c>
      <c r="M777" s="723">
        <v>3.7366999999999999</v>
      </c>
      <c r="N777" s="28">
        <v>39064</v>
      </c>
      <c r="O777" s="723">
        <v>3.7622</v>
      </c>
      <c r="P777" s="28">
        <v>39064</v>
      </c>
      <c r="Q777" s="723">
        <v>3.7652000000000001</v>
      </c>
      <c r="R777" s="28">
        <v>39064</v>
      </c>
      <c r="S777" s="723">
        <v>3.78</v>
      </c>
      <c r="T777" s="28">
        <v>39064</v>
      </c>
      <c r="U777" s="723">
        <v>3.8708999999999998</v>
      </c>
      <c r="V777" s="41">
        <v>39064</v>
      </c>
      <c r="W777" s="723">
        <v>3.9779999999999998</v>
      </c>
      <c r="X777" s="28">
        <v>39064</v>
      </c>
      <c r="Y777" s="723">
        <v>4.0019999999999998</v>
      </c>
      <c r="Z777" s="28">
        <v>39064</v>
      </c>
      <c r="AA777" s="723">
        <v>4.0490000000000004</v>
      </c>
      <c r="AB777" s="28">
        <v>39064</v>
      </c>
      <c r="AC777" s="723">
        <v>4.1029999999999998</v>
      </c>
      <c r="AD777" s="28">
        <v>39064</v>
      </c>
      <c r="AE777" s="358">
        <v>4.2560000000000002</v>
      </c>
    </row>
    <row r="778" spans="1:31">
      <c r="A778" s="28">
        <v>39065</v>
      </c>
      <c r="B778" s="28">
        <v>39065</v>
      </c>
      <c r="C778" s="723">
        <v>3.7749999999999999</v>
      </c>
      <c r="D778" s="28">
        <v>39065</v>
      </c>
      <c r="E778" s="723">
        <v>3.7869000000000002</v>
      </c>
      <c r="F778" s="28">
        <v>39065</v>
      </c>
      <c r="G778" s="723">
        <v>3.7842000000000002</v>
      </c>
      <c r="H778" s="28">
        <v>39065</v>
      </c>
      <c r="I778" s="723">
        <v>3.7964000000000002</v>
      </c>
      <c r="J778" s="28">
        <v>39065</v>
      </c>
      <c r="K778" s="723">
        <v>3.8740000000000001</v>
      </c>
      <c r="L778" s="41">
        <v>39065</v>
      </c>
      <c r="M778" s="723">
        <v>3.7709999999999999</v>
      </c>
      <c r="N778" s="28">
        <v>39065</v>
      </c>
      <c r="O778" s="723">
        <v>3.8073000000000001</v>
      </c>
      <c r="P778" s="28">
        <v>39065</v>
      </c>
      <c r="Q778" s="723">
        <v>3.8045999999999998</v>
      </c>
      <c r="R778" s="28">
        <v>39065</v>
      </c>
      <c r="S778" s="723">
        <v>3.8178999999999998</v>
      </c>
      <c r="T778" s="28">
        <v>39065</v>
      </c>
      <c r="U778" s="723">
        <v>3.9055999999999997</v>
      </c>
      <c r="V778" s="41">
        <v>39065</v>
      </c>
      <c r="W778" s="723">
        <v>4.0110000000000001</v>
      </c>
      <c r="X778" s="28">
        <v>39065</v>
      </c>
      <c r="Y778" s="723">
        <v>4.0407999999999999</v>
      </c>
      <c r="Z778" s="28">
        <v>39065</v>
      </c>
      <c r="AA778" s="723">
        <v>4.0876000000000001</v>
      </c>
      <c r="AB778" s="28">
        <v>39065</v>
      </c>
      <c r="AC778" s="723">
        <v>4.1421000000000001</v>
      </c>
      <c r="AD778" s="28">
        <v>39065</v>
      </c>
      <c r="AE778" s="358">
        <v>4.2877999999999998</v>
      </c>
    </row>
    <row r="779" spans="1:31">
      <c r="A779" s="28">
        <v>39066</v>
      </c>
      <c r="B779" s="28">
        <v>39066</v>
      </c>
      <c r="C779" s="723">
        <v>3.7881999999999998</v>
      </c>
      <c r="D779" s="28">
        <v>39066</v>
      </c>
      <c r="E779" s="723">
        <v>3.7988</v>
      </c>
      <c r="F779" s="28">
        <v>39066</v>
      </c>
      <c r="G779" s="723">
        <v>3.7991999999999999</v>
      </c>
      <c r="H779" s="28">
        <v>39066</v>
      </c>
      <c r="I779" s="723">
        <v>3.8136999999999999</v>
      </c>
      <c r="J779" s="28">
        <v>39066</v>
      </c>
      <c r="K779" s="723">
        <v>3.8959999999999999</v>
      </c>
      <c r="L779" s="41">
        <v>39066</v>
      </c>
      <c r="M779" s="723">
        <v>3.7843</v>
      </c>
      <c r="N779" s="28">
        <v>39066</v>
      </c>
      <c r="O779" s="723">
        <v>3.8205999999999998</v>
      </c>
      <c r="P779" s="28">
        <v>39066</v>
      </c>
      <c r="Q779" s="723">
        <v>3.8214999999999999</v>
      </c>
      <c r="R779" s="28">
        <v>39066</v>
      </c>
      <c r="S779" s="723">
        <v>3.8357000000000001</v>
      </c>
      <c r="T779" s="28">
        <v>39066</v>
      </c>
      <c r="U779" s="723">
        <v>3.9289000000000001</v>
      </c>
      <c r="V779" s="41">
        <v>39066</v>
      </c>
      <c r="W779" s="723">
        <v>4.0229999999999997</v>
      </c>
      <c r="X779" s="28">
        <v>39066</v>
      </c>
      <c r="Y779" s="723">
        <v>4.0510000000000002</v>
      </c>
      <c r="Z779" s="28">
        <v>39066</v>
      </c>
      <c r="AA779" s="723">
        <v>4.101</v>
      </c>
      <c r="AB779" s="28">
        <v>39066</v>
      </c>
      <c r="AC779" s="723">
        <v>4.1520000000000001</v>
      </c>
      <c r="AD779" s="28">
        <v>39066</v>
      </c>
      <c r="AE779" s="358">
        <v>4.2960000000000003</v>
      </c>
    </row>
    <row r="780" spans="1:31">
      <c r="A780" s="28">
        <v>39069</v>
      </c>
      <c r="B780" s="28">
        <v>39069</v>
      </c>
      <c r="C780" s="723">
        <v>3.8052999999999999</v>
      </c>
      <c r="D780" s="28">
        <v>39069</v>
      </c>
      <c r="E780" s="723">
        <v>3.8228999999999997</v>
      </c>
      <c r="F780" s="28">
        <v>39069</v>
      </c>
      <c r="G780" s="723">
        <v>3.8296999999999999</v>
      </c>
      <c r="H780" s="28">
        <v>39069</v>
      </c>
      <c r="I780" s="723">
        <v>3.8395000000000001</v>
      </c>
      <c r="J780" s="28">
        <v>39069</v>
      </c>
      <c r="K780" s="723">
        <v>3.9232</v>
      </c>
      <c r="L780" s="41">
        <v>39069</v>
      </c>
      <c r="M780" s="723">
        <v>3.7989999999999999</v>
      </c>
      <c r="N780" s="28">
        <v>39069</v>
      </c>
      <c r="O780" s="723">
        <v>3.8237999999999999</v>
      </c>
      <c r="P780" s="28">
        <v>39069</v>
      </c>
      <c r="Q780" s="723">
        <v>3.8492999999999999</v>
      </c>
      <c r="R780" s="28">
        <v>39069</v>
      </c>
      <c r="S780" s="723">
        <v>3.8664000000000001</v>
      </c>
      <c r="T780" s="28">
        <v>39069</v>
      </c>
      <c r="U780" s="723">
        <v>3.9542000000000002</v>
      </c>
      <c r="V780" s="41">
        <v>39069</v>
      </c>
      <c r="W780" s="723">
        <v>4.0369999999999999</v>
      </c>
      <c r="X780" s="28">
        <v>39069</v>
      </c>
      <c r="Y780" s="723">
        <v>4.07</v>
      </c>
      <c r="Z780" s="28">
        <v>39069</v>
      </c>
      <c r="AA780" s="723">
        <v>4.1289999999999996</v>
      </c>
      <c r="AB780" s="28">
        <v>39069</v>
      </c>
      <c r="AC780" s="723">
        <v>4.1829999999999998</v>
      </c>
      <c r="AD780" s="28">
        <v>39069</v>
      </c>
      <c r="AE780" s="358">
        <v>4.3280000000000003</v>
      </c>
    </row>
    <row r="781" spans="1:31">
      <c r="A781" s="28">
        <v>39070</v>
      </c>
      <c r="B781" s="28">
        <v>39070</v>
      </c>
      <c r="C781" s="723">
        <v>3.8292000000000002</v>
      </c>
      <c r="D781" s="28">
        <v>39070</v>
      </c>
      <c r="E781" s="723">
        <v>3.8523000000000001</v>
      </c>
      <c r="F781" s="28">
        <v>39070</v>
      </c>
      <c r="G781" s="723">
        <v>3.8643000000000001</v>
      </c>
      <c r="H781" s="28">
        <v>39070</v>
      </c>
      <c r="I781" s="723">
        <v>3.8757000000000001</v>
      </c>
      <c r="J781" s="28">
        <v>39070</v>
      </c>
      <c r="K781" s="723">
        <v>3.9622000000000002</v>
      </c>
      <c r="L781" s="41">
        <v>39070</v>
      </c>
      <c r="M781" s="723">
        <v>3.8231000000000002</v>
      </c>
      <c r="N781" s="28">
        <v>39070</v>
      </c>
      <c r="O781" s="723">
        <v>3.8658999999999999</v>
      </c>
      <c r="P781" s="28">
        <v>39070</v>
      </c>
      <c r="Q781" s="723">
        <v>3.8805000000000001</v>
      </c>
      <c r="R781" s="28">
        <v>39070</v>
      </c>
      <c r="S781" s="723">
        <v>3.9032</v>
      </c>
      <c r="T781" s="28">
        <v>39070</v>
      </c>
      <c r="U781" s="723">
        <v>3.9916999999999998</v>
      </c>
      <c r="V781" s="41">
        <v>39070</v>
      </c>
      <c r="W781" s="723">
        <v>4.056</v>
      </c>
      <c r="X781" s="28">
        <v>39070</v>
      </c>
      <c r="Y781" s="723">
        <v>4.093</v>
      </c>
      <c r="Z781" s="28">
        <v>39070</v>
      </c>
      <c r="AA781" s="723">
        <v>4.1630000000000003</v>
      </c>
      <c r="AB781" s="28">
        <v>39070</v>
      </c>
      <c r="AC781" s="723">
        <v>4.2220000000000004</v>
      </c>
      <c r="AD781" s="28">
        <v>39070</v>
      </c>
      <c r="AE781" s="358">
        <v>4.3629999999999995</v>
      </c>
    </row>
    <row r="782" spans="1:31">
      <c r="A782" s="28">
        <v>39071</v>
      </c>
      <c r="B782" s="28">
        <v>39071</v>
      </c>
      <c r="C782" s="723">
        <v>3.8197999999999999</v>
      </c>
      <c r="D782" s="28">
        <v>39071</v>
      </c>
      <c r="E782" s="723">
        <v>3.8403999999999998</v>
      </c>
      <c r="F782" s="28">
        <v>39071</v>
      </c>
      <c r="G782" s="723">
        <v>3.8613</v>
      </c>
      <c r="H782" s="28">
        <v>39071</v>
      </c>
      <c r="I782" s="723">
        <v>3.8685999999999998</v>
      </c>
      <c r="J782" s="28">
        <v>39071</v>
      </c>
      <c r="K782" s="723">
        <v>3.9516</v>
      </c>
      <c r="L782" s="41">
        <v>39071</v>
      </c>
      <c r="M782" s="723">
        <v>3.8239999999999998</v>
      </c>
      <c r="N782" s="28">
        <v>39071</v>
      </c>
      <c r="O782" s="723">
        <v>3.8637999999999999</v>
      </c>
      <c r="P782" s="28">
        <v>39071</v>
      </c>
      <c r="Q782" s="723">
        <v>3.8820000000000001</v>
      </c>
      <c r="R782" s="28">
        <v>39071</v>
      </c>
      <c r="S782" s="723">
        <v>3.8992</v>
      </c>
      <c r="T782" s="28">
        <v>39071</v>
      </c>
      <c r="U782" s="723">
        <v>3.9868000000000001</v>
      </c>
      <c r="V782" s="41">
        <v>39071</v>
      </c>
      <c r="W782" s="723">
        <v>4.0640000000000001</v>
      </c>
      <c r="X782" s="28">
        <v>39071</v>
      </c>
      <c r="Y782" s="723">
        <v>4.0990000000000002</v>
      </c>
      <c r="Z782" s="28">
        <v>39071</v>
      </c>
      <c r="AA782" s="723">
        <v>4.1660000000000004</v>
      </c>
      <c r="AB782" s="28">
        <v>39071</v>
      </c>
      <c r="AC782" s="723">
        <v>4.2249999999999996</v>
      </c>
      <c r="AD782" s="28">
        <v>39071</v>
      </c>
      <c r="AE782" s="358">
        <v>4.3609999999999998</v>
      </c>
    </row>
    <row r="783" spans="1:31">
      <c r="A783" s="28">
        <v>39072</v>
      </c>
      <c r="B783" s="28">
        <v>39072</v>
      </c>
      <c r="C783" s="723">
        <v>3.8331</v>
      </c>
      <c r="D783" s="28">
        <v>39072</v>
      </c>
      <c r="E783" s="723">
        <v>3.8515000000000001</v>
      </c>
      <c r="F783" s="28">
        <v>39072</v>
      </c>
      <c r="G783" s="723">
        <v>3.8763999999999998</v>
      </c>
      <c r="H783" s="28">
        <v>39072</v>
      </c>
      <c r="I783" s="723">
        <v>3.8835999999999999</v>
      </c>
      <c r="J783" s="28">
        <v>39072</v>
      </c>
      <c r="K783" s="723">
        <v>3.9695999999999998</v>
      </c>
      <c r="L783" s="41">
        <v>39072</v>
      </c>
      <c r="M783" s="723">
        <v>3.8384</v>
      </c>
      <c r="N783" s="28">
        <v>39072</v>
      </c>
      <c r="O783" s="723">
        <v>3.8784999999999998</v>
      </c>
      <c r="P783" s="28">
        <v>39072</v>
      </c>
      <c r="Q783" s="723">
        <v>3.8967000000000001</v>
      </c>
      <c r="R783" s="28">
        <v>39072</v>
      </c>
      <c r="S783" s="723">
        <v>3.9127999999999998</v>
      </c>
      <c r="T783" s="28">
        <v>39072</v>
      </c>
      <c r="U783" s="723">
        <v>4.0007000000000001</v>
      </c>
      <c r="V783" s="41">
        <v>39072</v>
      </c>
      <c r="W783" s="723">
        <v>4.0750000000000002</v>
      </c>
      <c r="X783" s="28">
        <v>39072</v>
      </c>
      <c r="Y783" s="723">
        <v>4.1139999999999999</v>
      </c>
      <c r="Z783" s="28">
        <v>39072</v>
      </c>
      <c r="AA783" s="723">
        <v>4.1849999999999996</v>
      </c>
      <c r="AB783" s="28">
        <v>39072</v>
      </c>
      <c r="AC783" s="723">
        <v>4.2379999999999995</v>
      </c>
      <c r="AD783" s="28">
        <v>39072</v>
      </c>
      <c r="AE783" s="358">
        <v>4.3789999999999996</v>
      </c>
    </row>
    <row r="784" spans="1:31">
      <c r="A784" s="28">
        <v>39073</v>
      </c>
      <c r="B784" s="28">
        <v>39073</v>
      </c>
      <c r="C784" s="723">
        <v>3.8340999999999998</v>
      </c>
      <c r="D784" s="28">
        <v>39073</v>
      </c>
      <c r="E784" s="723">
        <v>3.8515000000000001</v>
      </c>
      <c r="F784" s="28">
        <v>39073</v>
      </c>
      <c r="G784" s="723">
        <v>3.8738999999999999</v>
      </c>
      <c r="H784" s="28">
        <v>39073</v>
      </c>
      <c r="I784" s="723">
        <v>3.8837000000000002</v>
      </c>
      <c r="J784" s="28">
        <v>39073</v>
      </c>
      <c r="K784" s="723">
        <v>3.9618000000000002</v>
      </c>
      <c r="L784" s="41">
        <v>39073</v>
      </c>
      <c r="M784" s="723">
        <v>3.8445</v>
      </c>
      <c r="N784" s="28">
        <v>39073</v>
      </c>
      <c r="O784" s="723">
        <v>3.8864999999999998</v>
      </c>
      <c r="P784" s="28">
        <v>39073</v>
      </c>
      <c r="Q784" s="723">
        <v>3.9011</v>
      </c>
      <c r="R784" s="28">
        <v>39073</v>
      </c>
      <c r="S784" s="723">
        <v>3.9222999999999999</v>
      </c>
      <c r="T784" s="28">
        <v>39073</v>
      </c>
      <c r="U784" s="723">
        <v>4.0054999999999996</v>
      </c>
      <c r="V784" s="41">
        <v>39073</v>
      </c>
      <c r="W784" s="723">
        <v>4.08</v>
      </c>
      <c r="X784" s="28">
        <v>39073</v>
      </c>
      <c r="Y784" s="723">
        <v>4.117</v>
      </c>
      <c r="Z784" s="28">
        <v>39073</v>
      </c>
      <c r="AA784" s="723">
        <v>4.1900000000000004</v>
      </c>
      <c r="AB784" s="28">
        <v>39073</v>
      </c>
      <c r="AC784" s="723">
        <v>4.2450000000000001</v>
      </c>
      <c r="AD784" s="28">
        <v>39073</v>
      </c>
      <c r="AE784" s="358">
        <v>4.3789999999999996</v>
      </c>
    </row>
    <row r="785" spans="1:31">
      <c r="A785" s="28">
        <v>39076</v>
      </c>
      <c r="B785" s="28">
        <v>39076</v>
      </c>
      <c r="C785" s="723">
        <v>3.8322000000000003</v>
      </c>
      <c r="D785" s="28">
        <v>39076</v>
      </c>
      <c r="E785" s="723">
        <v>3.8490000000000002</v>
      </c>
      <c r="F785" s="28">
        <v>39076</v>
      </c>
      <c r="G785" s="723">
        <v>3.8698999999999999</v>
      </c>
      <c r="H785" s="28">
        <v>39076</v>
      </c>
      <c r="I785" s="723">
        <v>3.8967999999999998</v>
      </c>
      <c r="J785" s="28">
        <v>39076</v>
      </c>
      <c r="K785" s="723">
        <v>3.9649999999999999</v>
      </c>
      <c r="L785" s="41">
        <v>39076</v>
      </c>
      <c r="M785" s="723">
        <v>3.8409</v>
      </c>
      <c r="N785" s="28">
        <v>39076</v>
      </c>
      <c r="O785" s="723">
        <v>3.8845999999999998</v>
      </c>
      <c r="P785" s="28">
        <v>39076</v>
      </c>
      <c r="Q785" s="723">
        <v>3.8986000000000001</v>
      </c>
      <c r="R785" s="28">
        <v>39076</v>
      </c>
      <c r="S785" s="723">
        <v>3.9194</v>
      </c>
      <c r="T785" s="28">
        <v>39076</v>
      </c>
      <c r="U785" s="723">
        <v>4.0045999999999999</v>
      </c>
      <c r="V785" s="41">
        <v>39076</v>
      </c>
      <c r="W785" s="723">
        <v>4.0772000000000004</v>
      </c>
      <c r="X785" s="28">
        <v>39076</v>
      </c>
      <c r="Y785" s="723">
        <v>4.1144999999999996</v>
      </c>
      <c r="Z785" s="28">
        <v>39076</v>
      </c>
      <c r="AA785" s="723">
        <v>4.1858000000000004</v>
      </c>
      <c r="AB785" s="28">
        <v>39076</v>
      </c>
      <c r="AC785" s="723">
        <v>4.2419000000000002</v>
      </c>
      <c r="AD785" s="28">
        <v>39076</v>
      </c>
      <c r="AE785" s="358">
        <v>4.3898999999999999</v>
      </c>
    </row>
    <row r="786" spans="1:31">
      <c r="A786" s="28">
        <v>39077</v>
      </c>
      <c r="B786" s="28">
        <v>39077</v>
      </c>
      <c r="C786" s="723">
        <v>3.8321000000000001</v>
      </c>
      <c r="D786" s="28">
        <v>39077</v>
      </c>
      <c r="E786" s="723">
        <v>3.8490000000000002</v>
      </c>
      <c r="F786" s="28">
        <v>39077</v>
      </c>
      <c r="G786" s="723">
        <v>3.8698999999999999</v>
      </c>
      <c r="H786" s="28">
        <v>39077</v>
      </c>
      <c r="I786" s="723">
        <v>3.8969</v>
      </c>
      <c r="J786" s="28">
        <v>39077</v>
      </c>
      <c r="K786" s="723">
        <v>3.9649999999999999</v>
      </c>
      <c r="L786" s="41">
        <v>39077</v>
      </c>
      <c r="M786" s="723">
        <v>3.8395000000000001</v>
      </c>
      <c r="N786" s="28">
        <v>39077</v>
      </c>
      <c r="O786" s="723">
        <v>3.8855</v>
      </c>
      <c r="P786" s="28">
        <v>39077</v>
      </c>
      <c r="Q786" s="723">
        <v>3.8982000000000001</v>
      </c>
      <c r="R786" s="28">
        <v>39077</v>
      </c>
      <c r="S786" s="723">
        <v>3.9188000000000001</v>
      </c>
      <c r="T786" s="28">
        <v>39077</v>
      </c>
      <c r="U786" s="723">
        <v>4.0045999999999999</v>
      </c>
      <c r="V786" s="41">
        <v>39077</v>
      </c>
      <c r="W786" s="723">
        <v>4.0772000000000004</v>
      </c>
      <c r="X786" s="28">
        <v>39077</v>
      </c>
      <c r="Y786" s="723">
        <v>4.1144999999999996</v>
      </c>
      <c r="Z786" s="28">
        <v>39077</v>
      </c>
      <c r="AA786" s="723">
        <v>4.1867000000000001</v>
      </c>
      <c r="AB786" s="28">
        <v>39077</v>
      </c>
      <c r="AC786" s="723">
        <v>4.2419000000000002</v>
      </c>
      <c r="AD786" s="28">
        <v>39077</v>
      </c>
      <c r="AE786" s="358">
        <v>4.3898999999999999</v>
      </c>
    </row>
    <row r="787" spans="1:31">
      <c r="A787" s="28">
        <v>39078</v>
      </c>
      <c r="B787" s="28">
        <v>39078</v>
      </c>
      <c r="C787" s="723">
        <v>3.8890000000000002</v>
      </c>
      <c r="D787" s="28">
        <v>39078</v>
      </c>
      <c r="E787" s="723">
        <v>3.9060000000000001</v>
      </c>
      <c r="F787" s="28">
        <v>39078</v>
      </c>
      <c r="G787" s="723">
        <v>3.9220000000000002</v>
      </c>
      <c r="H787" s="28">
        <v>39078</v>
      </c>
      <c r="I787" s="723">
        <v>3.9279999999999999</v>
      </c>
      <c r="J787" s="28">
        <v>39078</v>
      </c>
      <c r="K787" s="723">
        <v>4.0209999999999999</v>
      </c>
      <c r="L787" s="41">
        <v>39078</v>
      </c>
      <c r="M787" s="723">
        <v>3.8815</v>
      </c>
      <c r="N787" s="28">
        <v>39078</v>
      </c>
      <c r="O787" s="723">
        <v>3.9236</v>
      </c>
      <c r="P787" s="28">
        <v>39078</v>
      </c>
      <c r="Q787" s="723">
        <v>3.9409000000000001</v>
      </c>
      <c r="R787" s="28">
        <v>39078</v>
      </c>
      <c r="S787" s="723">
        <v>3.9670000000000001</v>
      </c>
      <c r="T787" s="28">
        <v>39078</v>
      </c>
      <c r="U787" s="723">
        <v>4.0521000000000003</v>
      </c>
      <c r="V787" s="41">
        <v>39078</v>
      </c>
      <c r="W787" s="723">
        <v>4.1165000000000003</v>
      </c>
      <c r="X787" s="28">
        <v>39078</v>
      </c>
      <c r="Y787" s="723">
        <v>4.1550000000000002</v>
      </c>
      <c r="Z787" s="28">
        <v>39078</v>
      </c>
      <c r="AA787" s="723">
        <v>4.2310999999999996</v>
      </c>
      <c r="AB787" s="28">
        <v>39078</v>
      </c>
      <c r="AC787" s="723">
        <v>4.2887000000000004</v>
      </c>
      <c r="AD787" s="28">
        <v>39078</v>
      </c>
      <c r="AE787" s="358">
        <v>4.4259000000000004</v>
      </c>
    </row>
    <row r="788" spans="1:31">
      <c r="A788" s="28">
        <v>39079</v>
      </c>
      <c r="B788" s="28">
        <v>39079</v>
      </c>
      <c r="C788" s="723">
        <v>3.9089999999999998</v>
      </c>
      <c r="D788" s="28">
        <v>39079</v>
      </c>
      <c r="E788" s="723">
        <v>3.9401999999999999</v>
      </c>
      <c r="F788" s="28">
        <v>39079</v>
      </c>
      <c r="G788" s="723">
        <v>3.9550999999999998</v>
      </c>
      <c r="H788" s="28">
        <v>39079</v>
      </c>
      <c r="I788" s="723">
        <v>3.9651999999999998</v>
      </c>
      <c r="J788" s="28">
        <v>39079</v>
      </c>
      <c r="K788" s="723">
        <v>4.0525000000000002</v>
      </c>
      <c r="L788" s="41">
        <v>39079</v>
      </c>
      <c r="M788" s="723">
        <v>3.9009</v>
      </c>
      <c r="N788" s="28">
        <v>39079</v>
      </c>
      <c r="O788" s="723">
        <v>3.9457</v>
      </c>
      <c r="P788" s="28">
        <v>39079</v>
      </c>
      <c r="Q788" s="723">
        <v>3.9632000000000001</v>
      </c>
      <c r="R788" s="28">
        <v>39079</v>
      </c>
      <c r="S788" s="723">
        <v>3.9923000000000002</v>
      </c>
      <c r="T788" s="28">
        <v>39079</v>
      </c>
      <c r="U788" s="723">
        <v>4.0762</v>
      </c>
      <c r="V788" s="41">
        <v>39079</v>
      </c>
      <c r="W788" s="723">
        <v>4.1360000000000001</v>
      </c>
      <c r="X788" s="28">
        <v>39079</v>
      </c>
      <c r="Y788" s="723">
        <v>4.1790000000000003</v>
      </c>
      <c r="Z788" s="28">
        <v>39079</v>
      </c>
      <c r="AA788" s="723">
        <v>4.2489999999999997</v>
      </c>
      <c r="AB788" s="28">
        <v>39079</v>
      </c>
      <c r="AC788" s="723">
        <v>4.3070000000000004</v>
      </c>
      <c r="AD788" s="28">
        <v>39079</v>
      </c>
      <c r="AE788" s="358">
        <v>4.4390000000000001</v>
      </c>
    </row>
    <row r="789" spans="1:31">
      <c r="A789" s="28">
        <v>39080</v>
      </c>
      <c r="B789" s="28">
        <v>39080</v>
      </c>
      <c r="C789" s="723">
        <v>3.9</v>
      </c>
      <c r="D789" s="28">
        <v>39080</v>
      </c>
      <c r="E789" s="723">
        <v>3.9220000000000002</v>
      </c>
      <c r="F789" s="28">
        <v>39080</v>
      </c>
      <c r="G789" s="723">
        <v>3.9409999999999998</v>
      </c>
      <c r="H789" s="28">
        <v>39080</v>
      </c>
      <c r="I789" s="723">
        <v>3.9409999999999998</v>
      </c>
      <c r="J789" s="28">
        <v>39080</v>
      </c>
      <c r="K789" s="723">
        <v>4.0369999999999999</v>
      </c>
      <c r="L789" s="41">
        <v>39080</v>
      </c>
      <c r="M789" s="723">
        <v>3.8933</v>
      </c>
      <c r="N789" s="28">
        <v>39080</v>
      </c>
      <c r="O789" s="723">
        <v>3.9359999999999999</v>
      </c>
      <c r="P789" s="28">
        <v>39080</v>
      </c>
      <c r="Q789" s="723">
        <v>3.9576000000000002</v>
      </c>
      <c r="R789" s="28">
        <v>39080</v>
      </c>
      <c r="S789" s="723">
        <v>3.9868000000000001</v>
      </c>
      <c r="T789" s="28">
        <v>39080</v>
      </c>
      <c r="U789" s="723">
        <v>4.0655000000000001</v>
      </c>
      <c r="V789" s="41">
        <v>39080</v>
      </c>
      <c r="W789" s="723">
        <v>4.1260000000000003</v>
      </c>
      <c r="X789" s="28">
        <v>39080</v>
      </c>
      <c r="Y789" s="723">
        <v>4.1660000000000004</v>
      </c>
      <c r="Z789" s="28">
        <v>39080</v>
      </c>
      <c r="AA789" s="723">
        <v>4.2439999999999998</v>
      </c>
      <c r="AB789" s="28">
        <v>39080</v>
      </c>
      <c r="AC789" s="723">
        <v>4.3</v>
      </c>
      <c r="AD789" s="28">
        <v>39080</v>
      </c>
      <c r="AE789" s="358">
        <v>4.4329999999999998</v>
      </c>
    </row>
    <row r="790" spans="1:31">
      <c r="A790" s="28">
        <v>39083</v>
      </c>
      <c r="B790" s="28">
        <v>39083</v>
      </c>
      <c r="C790" s="723">
        <v>3.8973</v>
      </c>
      <c r="D790" s="28">
        <v>39083</v>
      </c>
      <c r="E790" s="723">
        <v>3.9210000000000003</v>
      </c>
      <c r="F790" s="28">
        <v>39083</v>
      </c>
      <c r="G790" s="723">
        <v>3.9337999999999997</v>
      </c>
      <c r="H790" s="28">
        <v>39083</v>
      </c>
      <c r="I790" s="723">
        <v>3.9525999999999999</v>
      </c>
      <c r="J790" s="28">
        <v>39083</v>
      </c>
      <c r="K790" s="723">
        <v>4.0396999999999998</v>
      </c>
      <c r="L790" s="41">
        <v>39083</v>
      </c>
      <c r="M790" s="723">
        <v>3.8944999999999999</v>
      </c>
      <c r="N790" s="28">
        <v>39083</v>
      </c>
      <c r="O790" s="723">
        <v>3.9304000000000001</v>
      </c>
      <c r="P790" s="28">
        <v>39083</v>
      </c>
      <c r="Q790" s="723">
        <v>3.9561999999999999</v>
      </c>
      <c r="R790" s="28">
        <v>39083</v>
      </c>
      <c r="S790" s="723">
        <v>3.9866999999999999</v>
      </c>
      <c r="T790" s="28">
        <v>39083</v>
      </c>
      <c r="U790" s="723">
        <v>4.0679999999999996</v>
      </c>
      <c r="V790" s="41">
        <v>39083</v>
      </c>
      <c r="W790" s="723">
        <v>4.1227</v>
      </c>
      <c r="X790" s="28">
        <v>39083</v>
      </c>
      <c r="Y790" s="723">
        <v>4.1649000000000003</v>
      </c>
      <c r="Z790" s="28">
        <v>39083</v>
      </c>
      <c r="AA790" s="723">
        <v>4.2354000000000003</v>
      </c>
      <c r="AB790" s="28">
        <v>39083</v>
      </c>
      <c r="AC790" s="723">
        <v>4.2942</v>
      </c>
      <c r="AD790" s="28">
        <v>39083</v>
      </c>
      <c r="AE790" s="358">
        <v>4.4295999999999998</v>
      </c>
    </row>
    <row r="791" spans="1:31">
      <c r="A791" s="28">
        <v>39084</v>
      </c>
      <c r="B791" s="28">
        <v>39084</v>
      </c>
      <c r="C791" s="723">
        <v>3.879</v>
      </c>
      <c r="D791" s="28">
        <v>39084</v>
      </c>
      <c r="E791" s="723">
        <v>3.9003999999999999</v>
      </c>
      <c r="F791" s="28">
        <v>39084</v>
      </c>
      <c r="G791" s="723">
        <v>3.9241000000000001</v>
      </c>
      <c r="H791" s="28">
        <v>39084</v>
      </c>
      <c r="I791" s="723">
        <v>3.9287000000000001</v>
      </c>
      <c r="J791" s="28">
        <v>39084</v>
      </c>
      <c r="K791" s="723">
        <v>4.0281000000000002</v>
      </c>
      <c r="L791" s="41">
        <v>39084</v>
      </c>
      <c r="M791" s="723">
        <v>3.8731</v>
      </c>
      <c r="N791" s="28">
        <v>39084</v>
      </c>
      <c r="O791" s="723">
        <v>3.9134000000000002</v>
      </c>
      <c r="P791" s="28">
        <v>39084</v>
      </c>
      <c r="Q791" s="723">
        <v>3.9384999999999999</v>
      </c>
      <c r="R791" s="28">
        <v>39084</v>
      </c>
      <c r="S791" s="723">
        <v>3.9679000000000002</v>
      </c>
      <c r="T791" s="28">
        <v>39084</v>
      </c>
      <c r="U791" s="723">
        <v>4.0511999999999997</v>
      </c>
      <c r="V791" s="41">
        <v>39084</v>
      </c>
      <c r="W791" s="723">
        <v>4.1026999999999996</v>
      </c>
      <c r="X791" s="28">
        <v>39084</v>
      </c>
      <c r="Y791" s="723">
        <v>4.1429</v>
      </c>
      <c r="Z791" s="28">
        <v>39084</v>
      </c>
      <c r="AA791" s="723">
        <v>4.2257999999999996</v>
      </c>
      <c r="AB791" s="28">
        <v>39084</v>
      </c>
      <c r="AC791" s="723">
        <v>4.2868000000000004</v>
      </c>
      <c r="AD791" s="28">
        <v>39084</v>
      </c>
      <c r="AE791" s="358">
        <v>4.415</v>
      </c>
    </row>
    <row r="792" spans="1:31">
      <c r="A792" s="28">
        <v>39085</v>
      </c>
      <c r="B792" s="28">
        <v>39085</v>
      </c>
      <c r="C792" s="723">
        <v>3.8860000000000001</v>
      </c>
      <c r="D792" s="28">
        <v>39085</v>
      </c>
      <c r="E792" s="723">
        <v>3.911</v>
      </c>
      <c r="F792" s="28">
        <v>39085</v>
      </c>
      <c r="G792" s="723">
        <v>3.9210000000000003</v>
      </c>
      <c r="H792" s="28">
        <v>39085</v>
      </c>
      <c r="I792" s="723">
        <v>3.9609999999999999</v>
      </c>
      <c r="J792" s="28">
        <v>39085</v>
      </c>
      <c r="K792" s="723">
        <v>4.0350000000000001</v>
      </c>
      <c r="L792" s="41">
        <v>39085</v>
      </c>
      <c r="M792" s="723">
        <v>3.8797000000000001</v>
      </c>
      <c r="N792" s="28">
        <v>39085</v>
      </c>
      <c r="O792" s="723">
        <v>3.9253</v>
      </c>
      <c r="P792" s="28">
        <v>39085</v>
      </c>
      <c r="Q792" s="723">
        <v>3.9508000000000001</v>
      </c>
      <c r="R792" s="28">
        <v>39085</v>
      </c>
      <c r="S792" s="723">
        <v>3.9847000000000001</v>
      </c>
      <c r="T792" s="28">
        <v>39085</v>
      </c>
      <c r="U792" s="723">
        <v>4.0652999999999997</v>
      </c>
      <c r="V792" s="41">
        <v>39085</v>
      </c>
      <c r="W792" s="723">
        <v>4.1112000000000002</v>
      </c>
      <c r="X792" s="28">
        <v>39085</v>
      </c>
      <c r="Y792" s="723">
        <v>4.1558999999999999</v>
      </c>
      <c r="Z792" s="28">
        <v>39085</v>
      </c>
      <c r="AA792" s="723">
        <v>4.2408000000000001</v>
      </c>
      <c r="AB792" s="28">
        <v>39085</v>
      </c>
      <c r="AC792" s="723">
        <v>4.3019999999999996</v>
      </c>
      <c r="AD792" s="28">
        <v>39085</v>
      </c>
      <c r="AE792" s="358">
        <v>4.4314</v>
      </c>
    </row>
    <row r="793" spans="1:31">
      <c r="A793" s="28">
        <v>39086</v>
      </c>
      <c r="B793" s="28">
        <v>39086</v>
      </c>
      <c r="C793" s="723">
        <v>3.88</v>
      </c>
      <c r="D793" s="28">
        <v>39086</v>
      </c>
      <c r="E793" s="723">
        <v>3.9009999999999998</v>
      </c>
      <c r="F793" s="28">
        <v>39086</v>
      </c>
      <c r="G793" s="723">
        <v>3.9260000000000002</v>
      </c>
      <c r="H793" s="28">
        <v>39086</v>
      </c>
      <c r="I793" s="723">
        <v>3.9420000000000002</v>
      </c>
      <c r="J793" s="28">
        <v>39086</v>
      </c>
      <c r="K793" s="723">
        <v>4.016</v>
      </c>
      <c r="L793" s="41">
        <v>39086</v>
      </c>
      <c r="M793" s="723">
        <v>3.8687</v>
      </c>
      <c r="N793" s="28">
        <v>39086</v>
      </c>
      <c r="O793" s="723">
        <v>3.9039000000000001</v>
      </c>
      <c r="P793" s="28">
        <v>39086</v>
      </c>
      <c r="Q793" s="723">
        <v>3.9332000000000003</v>
      </c>
      <c r="R793" s="28">
        <v>39086</v>
      </c>
      <c r="S793" s="723">
        <v>3.9666999999999999</v>
      </c>
      <c r="T793" s="28">
        <v>39086</v>
      </c>
      <c r="U793" s="723">
        <v>4.0464000000000002</v>
      </c>
      <c r="V793" s="41">
        <v>39086</v>
      </c>
      <c r="W793" s="723">
        <v>4.117</v>
      </c>
      <c r="X793" s="28">
        <v>39086</v>
      </c>
      <c r="Y793" s="723">
        <v>4.1459999999999999</v>
      </c>
      <c r="Z793" s="28">
        <v>39086</v>
      </c>
      <c r="AA793" s="723">
        <v>4.2249999999999996</v>
      </c>
      <c r="AB793" s="28">
        <v>39086</v>
      </c>
      <c r="AC793" s="723">
        <v>4.2850000000000001</v>
      </c>
      <c r="AD793" s="28">
        <v>39086</v>
      </c>
      <c r="AE793" s="358">
        <v>4.41</v>
      </c>
    </row>
    <row r="794" spans="1:31">
      <c r="A794" s="28">
        <v>39087</v>
      </c>
      <c r="B794" s="28">
        <v>39087</v>
      </c>
      <c r="C794" s="723">
        <v>3.9205999999999999</v>
      </c>
      <c r="D794" s="28">
        <v>39087</v>
      </c>
      <c r="E794" s="723">
        <v>3.95</v>
      </c>
      <c r="F794" s="28">
        <v>39087</v>
      </c>
      <c r="G794" s="723">
        <v>3.9748000000000001</v>
      </c>
      <c r="H794" s="28">
        <v>39087</v>
      </c>
      <c r="I794" s="723">
        <v>3.9904999999999999</v>
      </c>
      <c r="J794" s="28">
        <v>39087</v>
      </c>
      <c r="K794" s="723">
        <v>4.0635000000000003</v>
      </c>
      <c r="L794" s="41">
        <v>39087</v>
      </c>
      <c r="M794" s="723">
        <v>3.9083999999999999</v>
      </c>
      <c r="N794" s="28">
        <v>39087</v>
      </c>
      <c r="O794" s="723">
        <v>3.9520999999999997</v>
      </c>
      <c r="P794" s="28">
        <v>39087</v>
      </c>
      <c r="Q794" s="723">
        <v>3.9851000000000001</v>
      </c>
      <c r="R794" s="28">
        <v>39087</v>
      </c>
      <c r="S794" s="723">
        <v>4.0198999999999998</v>
      </c>
      <c r="T794" s="28">
        <v>39087</v>
      </c>
      <c r="U794" s="723">
        <v>4.0984999999999996</v>
      </c>
      <c r="V794" s="41">
        <v>39087</v>
      </c>
      <c r="W794" s="723">
        <v>4.157</v>
      </c>
      <c r="X794" s="28">
        <v>39087</v>
      </c>
      <c r="Y794" s="723">
        <v>4.194</v>
      </c>
      <c r="Z794" s="28">
        <v>39087</v>
      </c>
      <c r="AA794" s="723">
        <v>4.2720000000000002</v>
      </c>
      <c r="AB794" s="28">
        <v>39087</v>
      </c>
      <c r="AC794" s="723">
        <v>4.3330000000000002</v>
      </c>
      <c r="AD794" s="28">
        <v>39087</v>
      </c>
      <c r="AE794" s="358">
        <v>4.46</v>
      </c>
    </row>
    <row r="795" spans="1:31">
      <c r="A795" s="28">
        <v>39090</v>
      </c>
      <c r="B795" s="28">
        <v>39090</v>
      </c>
      <c r="C795" s="723">
        <v>3.9079999999999999</v>
      </c>
      <c r="D795" s="28">
        <v>39090</v>
      </c>
      <c r="E795" s="723">
        <v>3.9350000000000001</v>
      </c>
      <c r="F795" s="28">
        <v>39090</v>
      </c>
      <c r="G795" s="723">
        <v>3.9649999999999999</v>
      </c>
      <c r="H795" s="28">
        <v>39090</v>
      </c>
      <c r="I795" s="723">
        <v>3.98</v>
      </c>
      <c r="J795" s="28">
        <v>39090</v>
      </c>
      <c r="K795" s="723">
        <v>4.0590000000000002</v>
      </c>
      <c r="L795" s="41">
        <v>39090</v>
      </c>
      <c r="M795" s="723">
        <v>3.8957999999999999</v>
      </c>
      <c r="N795" s="28">
        <v>39090</v>
      </c>
      <c r="O795" s="723">
        <v>3.9384999999999999</v>
      </c>
      <c r="P795" s="28">
        <v>39090</v>
      </c>
      <c r="Q795" s="723">
        <v>3.9727000000000001</v>
      </c>
      <c r="R795" s="28">
        <v>39090</v>
      </c>
      <c r="S795" s="723">
        <v>4.0096999999999996</v>
      </c>
      <c r="T795" s="28">
        <v>39090</v>
      </c>
      <c r="U795" s="723">
        <v>4.0906000000000002</v>
      </c>
      <c r="V795" s="41">
        <v>39090</v>
      </c>
      <c r="W795" s="723">
        <v>4.1449999999999996</v>
      </c>
      <c r="X795" s="28">
        <v>39090</v>
      </c>
      <c r="Y795" s="723">
        <v>4.1829999999999998</v>
      </c>
      <c r="Z795" s="28">
        <v>39090</v>
      </c>
      <c r="AA795" s="723">
        <v>4.2649999999999997</v>
      </c>
      <c r="AB795" s="28">
        <v>39090</v>
      </c>
      <c r="AC795" s="723">
        <v>4.3250000000000002</v>
      </c>
      <c r="AD795" s="28">
        <v>39090</v>
      </c>
      <c r="AE795" s="358">
        <v>4.452</v>
      </c>
    </row>
    <row r="796" spans="1:31">
      <c r="A796" s="28">
        <v>39091</v>
      </c>
      <c r="B796" s="28">
        <v>39091</v>
      </c>
      <c r="C796" s="723">
        <v>3.9350000000000001</v>
      </c>
      <c r="D796" s="28">
        <v>39091</v>
      </c>
      <c r="E796" s="723">
        <v>3.9630000000000001</v>
      </c>
      <c r="F796" s="28">
        <v>39091</v>
      </c>
      <c r="G796" s="723">
        <v>3.9939999999999998</v>
      </c>
      <c r="H796" s="28">
        <v>39091</v>
      </c>
      <c r="I796" s="723">
        <v>4.0119999999999996</v>
      </c>
      <c r="J796" s="28">
        <v>39091</v>
      </c>
      <c r="K796" s="723">
        <v>4.093</v>
      </c>
      <c r="L796" s="41">
        <v>39091</v>
      </c>
      <c r="M796" s="723">
        <v>3.9184999999999999</v>
      </c>
      <c r="N796" s="28">
        <v>39091</v>
      </c>
      <c r="O796" s="723">
        <v>3.9613</v>
      </c>
      <c r="P796" s="28">
        <v>39091</v>
      </c>
      <c r="Q796" s="723">
        <v>3.9995000000000003</v>
      </c>
      <c r="R796" s="28">
        <v>39091</v>
      </c>
      <c r="S796" s="723">
        <v>4.0364000000000004</v>
      </c>
      <c r="T796" s="28">
        <v>39091</v>
      </c>
      <c r="U796" s="723">
        <v>4.1219000000000001</v>
      </c>
      <c r="V796" s="41">
        <v>39091</v>
      </c>
      <c r="W796" s="723">
        <v>4.1689999999999996</v>
      </c>
      <c r="X796" s="28">
        <v>39091</v>
      </c>
      <c r="Y796" s="723">
        <v>4.2069999999999999</v>
      </c>
      <c r="Z796" s="28">
        <v>39091</v>
      </c>
      <c r="AA796" s="723">
        <v>4.2930000000000001</v>
      </c>
      <c r="AB796" s="28">
        <v>39091</v>
      </c>
      <c r="AC796" s="723">
        <v>4.3529999999999998</v>
      </c>
      <c r="AD796" s="28">
        <v>39091</v>
      </c>
      <c r="AE796" s="358">
        <v>4.4829999999999997</v>
      </c>
    </row>
    <row r="797" spans="1:31">
      <c r="A797" s="28">
        <v>39092</v>
      </c>
      <c r="B797" s="28">
        <v>39092</v>
      </c>
      <c r="C797" s="723">
        <v>3.9470999999999998</v>
      </c>
      <c r="D797" s="28">
        <v>39092</v>
      </c>
      <c r="E797" s="723">
        <v>3.9729999999999999</v>
      </c>
      <c r="F797" s="28">
        <v>39092</v>
      </c>
      <c r="G797" s="723">
        <v>4.0094000000000003</v>
      </c>
      <c r="H797" s="28">
        <v>39092</v>
      </c>
      <c r="I797" s="723">
        <v>4.0270000000000001</v>
      </c>
      <c r="J797" s="28">
        <v>39092</v>
      </c>
      <c r="K797" s="723">
        <v>4.1094999999999997</v>
      </c>
      <c r="L797" s="41">
        <v>39092</v>
      </c>
      <c r="M797" s="723">
        <v>3.9325000000000001</v>
      </c>
      <c r="N797" s="28">
        <v>39092</v>
      </c>
      <c r="O797" s="723">
        <v>3.9765000000000001</v>
      </c>
      <c r="P797" s="28">
        <v>39092</v>
      </c>
      <c r="Q797" s="723">
        <v>4.0145999999999997</v>
      </c>
      <c r="R797" s="28">
        <v>39092</v>
      </c>
      <c r="S797" s="723">
        <v>4.0529000000000002</v>
      </c>
      <c r="T797" s="28">
        <v>39092</v>
      </c>
      <c r="U797" s="723">
        <v>4.1394000000000002</v>
      </c>
      <c r="V797" s="41">
        <v>39092</v>
      </c>
      <c r="W797" s="723">
        <v>4.1830999999999996</v>
      </c>
      <c r="X797" s="28">
        <v>39092</v>
      </c>
      <c r="Y797" s="723">
        <v>4.2220000000000004</v>
      </c>
      <c r="Z797" s="28">
        <v>39092</v>
      </c>
      <c r="AA797" s="723">
        <v>4.3089000000000004</v>
      </c>
      <c r="AB797" s="28">
        <v>39092</v>
      </c>
      <c r="AC797" s="723">
        <v>4.3700999999999999</v>
      </c>
      <c r="AD797" s="28">
        <v>39092</v>
      </c>
      <c r="AE797" s="358">
        <v>4.4992000000000001</v>
      </c>
    </row>
    <row r="798" spans="1:31">
      <c r="A798" s="28">
        <v>39093</v>
      </c>
      <c r="B798" s="28">
        <v>39093</v>
      </c>
      <c r="C798" s="723">
        <v>3.9217</v>
      </c>
      <c r="D798" s="28">
        <v>39093</v>
      </c>
      <c r="E798" s="723">
        <v>3.9539999999999997</v>
      </c>
      <c r="F798" s="28">
        <v>39093</v>
      </c>
      <c r="G798" s="723">
        <v>4.0003000000000002</v>
      </c>
      <c r="H798" s="28">
        <v>39093</v>
      </c>
      <c r="I798" s="723">
        <v>4.0206</v>
      </c>
      <c r="J798" s="28">
        <v>39093</v>
      </c>
      <c r="K798" s="723">
        <v>4.1083999999999996</v>
      </c>
      <c r="L798" s="41">
        <v>39093</v>
      </c>
      <c r="M798" s="723">
        <v>3.9098000000000002</v>
      </c>
      <c r="N798" s="28">
        <v>39093</v>
      </c>
      <c r="O798" s="723">
        <v>3.9580000000000002</v>
      </c>
      <c r="P798" s="28">
        <v>39093</v>
      </c>
      <c r="Q798" s="723">
        <v>4.0046999999999997</v>
      </c>
      <c r="R798" s="28">
        <v>39093</v>
      </c>
      <c r="S798" s="723">
        <v>4.0496999999999996</v>
      </c>
      <c r="T798" s="28">
        <v>39093</v>
      </c>
      <c r="U798" s="723">
        <v>4.1393000000000004</v>
      </c>
      <c r="V798" s="41">
        <v>39093</v>
      </c>
      <c r="W798" s="723">
        <v>4.16</v>
      </c>
      <c r="X798" s="28">
        <v>39093</v>
      </c>
      <c r="Y798" s="723">
        <v>4.2039999999999997</v>
      </c>
      <c r="Z798" s="28">
        <v>39093</v>
      </c>
      <c r="AA798" s="723">
        <v>4.2969999999999997</v>
      </c>
      <c r="AB798" s="28">
        <v>39093</v>
      </c>
      <c r="AC798" s="723">
        <v>4.3639999999999999</v>
      </c>
      <c r="AD798" s="28">
        <v>39093</v>
      </c>
      <c r="AE798" s="358">
        <v>4.4930000000000003</v>
      </c>
    </row>
    <row r="799" spans="1:31">
      <c r="A799" s="28">
        <v>39094</v>
      </c>
      <c r="B799" s="28">
        <v>39094</v>
      </c>
      <c r="C799" s="723">
        <v>3.9569999999999999</v>
      </c>
      <c r="D799" s="28">
        <v>39094</v>
      </c>
      <c r="E799" s="723">
        <v>3.9990000000000001</v>
      </c>
      <c r="F799" s="28">
        <v>39094</v>
      </c>
      <c r="G799" s="723">
        <v>4.0430000000000001</v>
      </c>
      <c r="H799" s="28">
        <v>39094</v>
      </c>
      <c r="I799" s="723">
        <v>4.0730000000000004</v>
      </c>
      <c r="J799" s="28">
        <v>39094</v>
      </c>
      <c r="K799" s="723">
        <v>4.1639999999999997</v>
      </c>
      <c r="L799" s="41">
        <v>39094</v>
      </c>
      <c r="M799" s="723">
        <v>3.944</v>
      </c>
      <c r="N799" s="28">
        <v>39094</v>
      </c>
      <c r="O799" s="723">
        <v>3.9983</v>
      </c>
      <c r="P799" s="28">
        <v>39094</v>
      </c>
      <c r="Q799" s="723">
        <v>4.0510999999999999</v>
      </c>
      <c r="R799" s="28">
        <v>39094</v>
      </c>
      <c r="S799" s="723">
        <v>4.0987</v>
      </c>
      <c r="T799" s="28">
        <v>39094</v>
      </c>
      <c r="U799" s="723">
        <v>4.1898</v>
      </c>
      <c r="V799" s="41">
        <v>39094</v>
      </c>
      <c r="W799" s="723">
        <v>4.1840000000000002</v>
      </c>
      <c r="X799" s="28">
        <v>39094</v>
      </c>
      <c r="Y799" s="723">
        <v>4.2389999999999999</v>
      </c>
      <c r="Z799" s="28">
        <v>39094</v>
      </c>
      <c r="AA799" s="723">
        <v>4.3390000000000004</v>
      </c>
      <c r="AB799" s="28">
        <v>39094</v>
      </c>
      <c r="AC799" s="723">
        <v>4.4109999999999996</v>
      </c>
      <c r="AD799" s="28">
        <v>39094</v>
      </c>
      <c r="AE799" s="358">
        <v>4.54</v>
      </c>
    </row>
    <row r="800" spans="1:31">
      <c r="A800" s="28">
        <v>39097</v>
      </c>
      <c r="B800" s="28">
        <v>39097</v>
      </c>
      <c r="C800" s="723">
        <v>3.9521999999999999</v>
      </c>
      <c r="D800" s="28">
        <v>39097</v>
      </c>
      <c r="E800" s="723">
        <v>3.9906000000000001</v>
      </c>
      <c r="F800" s="28">
        <v>39097</v>
      </c>
      <c r="G800" s="723">
        <v>4.0377000000000001</v>
      </c>
      <c r="H800" s="28">
        <v>39097</v>
      </c>
      <c r="I800" s="723">
        <v>4.0621999999999998</v>
      </c>
      <c r="J800" s="28">
        <v>39097</v>
      </c>
      <c r="K800" s="723">
        <v>4.1524999999999999</v>
      </c>
      <c r="L800" s="41">
        <v>39097</v>
      </c>
      <c r="M800" s="723">
        <v>3.9432</v>
      </c>
      <c r="N800" s="28">
        <v>39097</v>
      </c>
      <c r="O800" s="723">
        <v>3.9929000000000001</v>
      </c>
      <c r="P800" s="28">
        <v>39097</v>
      </c>
      <c r="Q800" s="723">
        <v>4.0448000000000004</v>
      </c>
      <c r="R800" s="28">
        <v>39097</v>
      </c>
      <c r="S800" s="723">
        <v>4.0922000000000001</v>
      </c>
      <c r="T800" s="28">
        <v>39097</v>
      </c>
      <c r="U800" s="723">
        <v>4.1791</v>
      </c>
      <c r="V800" s="41">
        <v>39097</v>
      </c>
      <c r="W800" s="723">
        <v>4.1849999999999996</v>
      </c>
      <c r="X800" s="28">
        <v>39097</v>
      </c>
      <c r="Y800" s="723">
        <v>4.2350000000000003</v>
      </c>
      <c r="Z800" s="28">
        <v>39097</v>
      </c>
      <c r="AA800" s="723">
        <v>4.3339999999999996</v>
      </c>
      <c r="AB800" s="28">
        <v>39097</v>
      </c>
      <c r="AC800" s="723">
        <v>4.4030000000000005</v>
      </c>
      <c r="AD800" s="28">
        <v>39097</v>
      </c>
      <c r="AE800" s="358">
        <v>4.5330000000000004</v>
      </c>
    </row>
    <row r="801" spans="1:31">
      <c r="A801" s="28">
        <v>39098</v>
      </c>
      <c r="B801" s="28">
        <v>39098</v>
      </c>
      <c r="C801" s="723">
        <v>3.9527000000000001</v>
      </c>
      <c r="D801" s="28">
        <v>39098</v>
      </c>
      <c r="E801" s="723">
        <v>3.9881000000000002</v>
      </c>
      <c r="F801" s="28">
        <v>39098</v>
      </c>
      <c r="G801" s="723">
        <v>4.0267999999999997</v>
      </c>
      <c r="H801" s="28">
        <v>39098</v>
      </c>
      <c r="I801" s="723">
        <v>4.0481999999999996</v>
      </c>
      <c r="J801" s="28">
        <v>39098</v>
      </c>
      <c r="K801" s="723">
        <v>4.1345000000000001</v>
      </c>
      <c r="L801" s="41">
        <v>39098</v>
      </c>
      <c r="M801" s="723">
        <v>3.9431000000000003</v>
      </c>
      <c r="N801" s="28">
        <v>39098</v>
      </c>
      <c r="O801" s="723">
        <v>3.9885999999999999</v>
      </c>
      <c r="P801" s="28">
        <v>39098</v>
      </c>
      <c r="Q801" s="723">
        <v>4.0332999999999997</v>
      </c>
      <c r="R801" s="28">
        <v>39098</v>
      </c>
      <c r="S801" s="723">
        <v>4.0776000000000003</v>
      </c>
      <c r="T801" s="28">
        <v>39098</v>
      </c>
      <c r="U801" s="723">
        <v>4.1616999999999997</v>
      </c>
      <c r="V801" s="41">
        <v>39098</v>
      </c>
      <c r="W801" s="723">
        <v>4.1890000000000001</v>
      </c>
      <c r="X801" s="28">
        <v>39098</v>
      </c>
      <c r="Y801" s="723">
        <v>4.2320000000000002</v>
      </c>
      <c r="Z801" s="28">
        <v>39098</v>
      </c>
      <c r="AA801" s="723">
        <v>4.319</v>
      </c>
      <c r="AB801" s="28">
        <v>39098</v>
      </c>
      <c r="AC801" s="723">
        <v>4.3870000000000005</v>
      </c>
      <c r="AD801" s="28">
        <v>39098</v>
      </c>
      <c r="AE801" s="358">
        <v>4.5140000000000002</v>
      </c>
    </row>
    <row r="802" spans="1:31">
      <c r="A802" s="28">
        <v>39099</v>
      </c>
      <c r="B802" s="28">
        <v>39099</v>
      </c>
      <c r="C802" s="723">
        <v>3.9468000000000001</v>
      </c>
      <c r="D802" s="28">
        <v>39099</v>
      </c>
      <c r="E802" s="723">
        <v>3.9847999999999999</v>
      </c>
      <c r="F802" s="28">
        <v>39099</v>
      </c>
      <c r="G802" s="723">
        <v>4.0252999999999997</v>
      </c>
      <c r="H802" s="28">
        <v>39099</v>
      </c>
      <c r="I802" s="723">
        <v>4.0401999999999996</v>
      </c>
      <c r="J802" s="28">
        <v>39099</v>
      </c>
      <c r="K802" s="723">
        <v>4.1326000000000001</v>
      </c>
      <c r="L802" s="41">
        <v>39099</v>
      </c>
      <c r="M802" s="723">
        <v>3.9388000000000001</v>
      </c>
      <c r="N802" s="28">
        <v>39099</v>
      </c>
      <c r="O802" s="723">
        <v>3.9882</v>
      </c>
      <c r="P802" s="28">
        <v>39099</v>
      </c>
      <c r="Q802" s="723">
        <v>4.0320999999999998</v>
      </c>
      <c r="R802" s="28">
        <v>39099</v>
      </c>
      <c r="S802" s="723">
        <v>4.08</v>
      </c>
      <c r="T802" s="28">
        <v>39099</v>
      </c>
      <c r="U802" s="723">
        <v>4.1612999999999998</v>
      </c>
      <c r="V802" s="41">
        <v>39099</v>
      </c>
      <c r="W802" s="723">
        <v>4.1870000000000003</v>
      </c>
      <c r="X802" s="28">
        <v>39099</v>
      </c>
      <c r="Y802" s="723">
        <v>4.2300000000000004</v>
      </c>
      <c r="Z802" s="28">
        <v>39099</v>
      </c>
      <c r="AA802" s="723">
        <v>4.319</v>
      </c>
      <c r="AB802" s="28">
        <v>39099</v>
      </c>
      <c r="AC802" s="723">
        <v>4.3870000000000005</v>
      </c>
      <c r="AD802" s="28">
        <v>39099</v>
      </c>
      <c r="AE802" s="358">
        <v>4.5179999999999998</v>
      </c>
    </row>
    <row r="803" spans="1:31">
      <c r="A803" s="28">
        <v>39100</v>
      </c>
      <c r="B803" s="28">
        <v>39100</v>
      </c>
      <c r="C803" s="723">
        <v>3.9779999999999998</v>
      </c>
      <c r="D803" s="28">
        <v>39100</v>
      </c>
      <c r="E803" s="723">
        <v>4.0170000000000003</v>
      </c>
      <c r="F803" s="28">
        <v>39100</v>
      </c>
      <c r="G803" s="723">
        <v>4.0510000000000002</v>
      </c>
      <c r="H803" s="28">
        <v>39100</v>
      </c>
      <c r="I803" s="723">
        <v>4.0780000000000003</v>
      </c>
      <c r="J803" s="28">
        <v>39100</v>
      </c>
      <c r="K803" s="723">
        <v>4.1589999999999998</v>
      </c>
      <c r="L803" s="41">
        <v>39100</v>
      </c>
      <c r="M803" s="723">
        <v>3.9622000000000002</v>
      </c>
      <c r="N803" s="28">
        <v>39100</v>
      </c>
      <c r="O803" s="723">
        <v>4.0151000000000003</v>
      </c>
      <c r="P803" s="28">
        <v>39100</v>
      </c>
      <c r="Q803" s="723">
        <v>4.0568</v>
      </c>
      <c r="R803" s="28">
        <v>39100</v>
      </c>
      <c r="S803" s="723">
        <v>4.1040000000000001</v>
      </c>
      <c r="T803" s="28">
        <v>39100</v>
      </c>
      <c r="U803" s="723">
        <v>4.1858000000000004</v>
      </c>
      <c r="V803" s="41">
        <v>39100</v>
      </c>
      <c r="W803" s="723">
        <v>4.2119999999999997</v>
      </c>
      <c r="X803" s="28">
        <v>39100</v>
      </c>
      <c r="Y803" s="723">
        <v>4.25</v>
      </c>
      <c r="Z803" s="28">
        <v>39100</v>
      </c>
      <c r="AA803" s="723">
        <v>4.34</v>
      </c>
      <c r="AB803" s="28">
        <v>39100</v>
      </c>
      <c r="AC803" s="723">
        <v>4.4050000000000002</v>
      </c>
      <c r="AD803" s="28">
        <v>39100</v>
      </c>
      <c r="AE803" s="358">
        <v>4.532</v>
      </c>
    </row>
    <row r="804" spans="1:31">
      <c r="A804" s="28">
        <v>39101</v>
      </c>
      <c r="B804" s="28">
        <v>39101</v>
      </c>
      <c r="C804" s="723">
        <v>3.9809999999999999</v>
      </c>
      <c r="D804" s="28">
        <v>39101</v>
      </c>
      <c r="E804" s="723">
        <v>4.0126999999999997</v>
      </c>
      <c r="F804" s="28">
        <v>39101</v>
      </c>
      <c r="G804" s="723">
        <v>4.0362999999999998</v>
      </c>
      <c r="H804" s="28">
        <v>39101</v>
      </c>
      <c r="I804" s="723">
        <v>4.0614999999999997</v>
      </c>
      <c r="J804" s="28">
        <v>39101</v>
      </c>
      <c r="K804" s="723">
        <v>4.1342999999999996</v>
      </c>
      <c r="L804" s="41">
        <v>39101</v>
      </c>
      <c r="M804" s="723">
        <v>3.9664999999999999</v>
      </c>
      <c r="N804" s="28">
        <v>39101</v>
      </c>
      <c r="O804" s="723">
        <v>4.0137999999999998</v>
      </c>
      <c r="P804" s="28">
        <v>39101</v>
      </c>
      <c r="Q804" s="723">
        <v>4.0495000000000001</v>
      </c>
      <c r="R804" s="28">
        <v>39101</v>
      </c>
      <c r="S804" s="723">
        <v>4.0915999999999997</v>
      </c>
      <c r="T804" s="28">
        <v>39101</v>
      </c>
      <c r="U804" s="723">
        <v>4.1652000000000005</v>
      </c>
      <c r="V804" s="41">
        <v>39101</v>
      </c>
      <c r="W804" s="723">
        <v>4.2130000000000001</v>
      </c>
      <c r="X804" s="28">
        <v>39101</v>
      </c>
      <c r="Y804" s="723">
        <v>4.258</v>
      </c>
      <c r="Z804" s="28">
        <v>39101</v>
      </c>
      <c r="AA804" s="723">
        <v>4.33</v>
      </c>
      <c r="AB804" s="28">
        <v>39101</v>
      </c>
      <c r="AC804" s="723">
        <v>4.3929999999999998</v>
      </c>
      <c r="AD804" s="28">
        <v>39101</v>
      </c>
      <c r="AE804" s="358">
        <v>4.516</v>
      </c>
    </row>
    <row r="805" spans="1:31">
      <c r="A805" s="28">
        <v>39104</v>
      </c>
      <c r="B805" s="28">
        <v>39104</v>
      </c>
      <c r="C805" s="723">
        <v>3.9539999999999997</v>
      </c>
      <c r="D805" s="28">
        <v>39104</v>
      </c>
      <c r="E805" s="723">
        <v>3.9859999999999998</v>
      </c>
      <c r="F805" s="28">
        <v>39104</v>
      </c>
      <c r="G805" s="723">
        <v>4.0110000000000001</v>
      </c>
      <c r="H805" s="28">
        <v>39104</v>
      </c>
      <c r="I805" s="723">
        <v>4.03</v>
      </c>
      <c r="J805" s="28">
        <v>39104</v>
      </c>
      <c r="K805" s="723">
        <v>4.1040000000000001</v>
      </c>
      <c r="L805" s="41">
        <v>39104</v>
      </c>
      <c r="M805" s="723">
        <v>3.9401999999999999</v>
      </c>
      <c r="N805" s="28">
        <v>39104</v>
      </c>
      <c r="O805" s="723">
        <v>3.9836999999999998</v>
      </c>
      <c r="P805" s="28">
        <v>39104</v>
      </c>
      <c r="Q805" s="723">
        <v>4.0189000000000004</v>
      </c>
      <c r="R805" s="28">
        <v>39104</v>
      </c>
      <c r="S805" s="723">
        <v>4.0635000000000003</v>
      </c>
      <c r="T805" s="28">
        <v>39104</v>
      </c>
      <c r="U805" s="723">
        <v>4.1340000000000003</v>
      </c>
      <c r="V805" s="41">
        <v>39104</v>
      </c>
      <c r="W805" s="723">
        <v>4.1871999999999998</v>
      </c>
      <c r="X805" s="28">
        <v>39104</v>
      </c>
      <c r="Y805" s="723">
        <v>4.2291999999999996</v>
      </c>
      <c r="Z805" s="28">
        <v>39104</v>
      </c>
      <c r="AA805" s="723">
        <v>4.3021000000000003</v>
      </c>
      <c r="AB805" s="28">
        <v>39104</v>
      </c>
      <c r="AC805" s="723">
        <v>4.3644999999999996</v>
      </c>
      <c r="AD805" s="28">
        <v>39104</v>
      </c>
      <c r="AE805" s="358">
        <v>4.4832000000000001</v>
      </c>
    </row>
    <row r="806" spans="1:31">
      <c r="A806" s="28">
        <v>39105</v>
      </c>
      <c r="B806" s="28">
        <v>39105</v>
      </c>
      <c r="C806" s="723">
        <v>3.9670000000000001</v>
      </c>
      <c r="D806" s="28">
        <v>39105</v>
      </c>
      <c r="E806" s="723">
        <v>3.996</v>
      </c>
      <c r="F806" s="28">
        <v>39105</v>
      </c>
      <c r="G806" s="723">
        <v>4.0149999999999997</v>
      </c>
      <c r="H806" s="28">
        <v>39105</v>
      </c>
      <c r="I806" s="723">
        <v>4.0309999999999997</v>
      </c>
      <c r="J806" s="28">
        <v>39105</v>
      </c>
      <c r="K806" s="723">
        <v>4.0999999999999996</v>
      </c>
      <c r="L806" s="41">
        <v>39105</v>
      </c>
      <c r="M806" s="723">
        <v>3.9489000000000001</v>
      </c>
      <c r="N806" s="28">
        <v>39105</v>
      </c>
      <c r="O806" s="723">
        <v>3.9912000000000001</v>
      </c>
      <c r="P806" s="28">
        <v>39105</v>
      </c>
      <c r="Q806" s="723">
        <v>4.0187999999999997</v>
      </c>
      <c r="R806" s="28">
        <v>39105</v>
      </c>
      <c r="S806" s="723">
        <v>4.0601000000000003</v>
      </c>
      <c r="T806" s="28">
        <v>39105</v>
      </c>
      <c r="U806" s="723">
        <v>4.1280999999999999</v>
      </c>
      <c r="V806" s="41">
        <v>39105</v>
      </c>
      <c r="W806" s="723">
        <v>4.1989999999999998</v>
      </c>
      <c r="X806" s="28">
        <v>39105</v>
      </c>
      <c r="Y806" s="723">
        <v>4.234</v>
      </c>
      <c r="Z806" s="28">
        <v>39105</v>
      </c>
      <c r="AA806" s="723">
        <v>4.3109999999999999</v>
      </c>
      <c r="AB806" s="28">
        <v>39105</v>
      </c>
      <c r="AC806" s="723">
        <v>4.367</v>
      </c>
      <c r="AD806" s="28">
        <v>39105</v>
      </c>
      <c r="AE806" s="358">
        <v>4.4870000000000001</v>
      </c>
    </row>
    <row r="807" spans="1:31">
      <c r="A807" s="28">
        <v>39106</v>
      </c>
      <c r="B807" s="28">
        <v>39106</v>
      </c>
      <c r="C807" s="723">
        <v>3.9861</v>
      </c>
      <c r="D807" s="28">
        <v>39106</v>
      </c>
      <c r="E807" s="723">
        <v>4.0152999999999999</v>
      </c>
      <c r="F807" s="28">
        <v>39106</v>
      </c>
      <c r="G807" s="723">
        <v>4.0339</v>
      </c>
      <c r="H807" s="28">
        <v>39106</v>
      </c>
      <c r="I807" s="723">
        <v>4.0490000000000004</v>
      </c>
      <c r="J807" s="28">
        <v>39106</v>
      </c>
      <c r="K807" s="723">
        <v>4.1180000000000003</v>
      </c>
      <c r="L807" s="41">
        <v>39106</v>
      </c>
      <c r="M807" s="723">
        <v>3.9694000000000003</v>
      </c>
      <c r="N807" s="28">
        <v>39106</v>
      </c>
      <c r="O807" s="723">
        <v>4.0145999999999997</v>
      </c>
      <c r="P807" s="28">
        <v>39106</v>
      </c>
      <c r="Q807" s="723">
        <v>4.0396999999999998</v>
      </c>
      <c r="R807" s="28">
        <v>39106</v>
      </c>
      <c r="S807" s="723">
        <v>4.0806000000000004</v>
      </c>
      <c r="T807" s="28">
        <v>39106</v>
      </c>
      <c r="U807" s="723">
        <v>4.1477000000000004</v>
      </c>
      <c r="V807" s="41">
        <v>39106</v>
      </c>
      <c r="W807" s="723">
        <v>4.218</v>
      </c>
      <c r="X807" s="28">
        <v>39106</v>
      </c>
      <c r="Y807" s="723">
        <v>4.2569999999999997</v>
      </c>
      <c r="Z807" s="28">
        <v>39106</v>
      </c>
      <c r="AA807" s="723">
        <v>4.3310000000000004</v>
      </c>
      <c r="AB807" s="28">
        <v>39106</v>
      </c>
      <c r="AC807" s="723">
        <v>4.3879999999999999</v>
      </c>
      <c r="AD807" s="28">
        <v>39106</v>
      </c>
      <c r="AE807" s="358">
        <v>4.5060000000000002</v>
      </c>
    </row>
    <row r="808" spans="1:31">
      <c r="A808" s="28">
        <v>39107</v>
      </c>
      <c r="B808" s="28">
        <v>39107</v>
      </c>
      <c r="C808" s="723">
        <v>4.0039999999999996</v>
      </c>
      <c r="D808" s="28">
        <v>39107</v>
      </c>
      <c r="E808" s="723">
        <v>4.0430000000000001</v>
      </c>
      <c r="F808" s="28">
        <v>39107</v>
      </c>
      <c r="G808" s="723">
        <v>4.0679999999999996</v>
      </c>
      <c r="H808" s="28">
        <v>39107</v>
      </c>
      <c r="I808" s="723">
        <v>4.0880000000000001</v>
      </c>
      <c r="J808" s="28">
        <v>39107</v>
      </c>
      <c r="K808" s="723">
        <v>4.1580000000000004</v>
      </c>
      <c r="L808" s="41">
        <v>39107</v>
      </c>
      <c r="M808" s="723">
        <v>3.9882999999999997</v>
      </c>
      <c r="N808" s="28">
        <v>39107</v>
      </c>
      <c r="O808" s="723">
        <v>4.0415999999999999</v>
      </c>
      <c r="P808" s="28">
        <v>39107</v>
      </c>
      <c r="Q808" s="723">
        <v>4.0747</v>
      </c>
      <c r="R808" s="28">
        <v>39107</v>
      </c>
      <c r="S808" s="723">
        <v>4.1182999999999996</v>
      </c>
      <c r="T808" s="28">
        <v>39107</v>
      </c>
      <c r="U808" s="723">
        <v>4.1837</v>
      </c>
      <c r="V808" s="41">
        <v>39107</v>
      </c>
      <c r="W808" s="723">
        <v>4.2389999999999999</v>
      </c>
      <c r="X808" s="28">
        <v>39107</v>
      </c>
      <c r="Y808" s="723">
        <v>4.2830000000000004</v>
      </c>
      <c r="Z808" s="28">
        <v>39107</v>
      </c>
      <c r="AA808" s="723">
        <v>4.3639999999999999</v>
      </c>
      <c r="AB808" s="28">
        <v>39107</v>
      </c>
      <c r="AC808" s="723">
        <v>4.4260000000000002</v>
      </c>
      <c r="AD808" s="28">
        <v>39107</v>
      </c>
      <c r="AE808" s="358">
        <v>4.5389999999999997</v>
      </c>
    </row>
    <row r="809" spans="1:31">
      <c r="A809" s="28">
        <v>39108</v>
      </c>
      <c r="B809" s="28">
        <v>39108</v>
      </c>
      <c r="C809" s="723">
        <v>4.0110000000000001</v>
      </c>
      <c r="D809" s="28">
        <v>39108</v>
      </c>
      <c r="E809" s="723">
        <v>4.0510000000000002</v>
      </c>
      <c r="F809" s="28">
        <v>39108</v>
      </c>
      <c r="G809" s="723">
        <v>4.0739999999999998</v>
      </c>
      <c r="H809" s="28">
        <v>39108</v>
      </c>
      <c r="I809" s="723">
        <v>4.101</v>
      </c>
      <c r="J809" s="28">
        <v>39108</v>
      </c>
      <c r="K809" s="723">
        <v>4.1760000000000002</v>
      </c>
      <c r="L809" s="41">
        <v>39108</v>
      </c>
      <c r="M809" s="723">
        <v>3.9938000000000002</v>
      </c>
      <c r="N809" s="28">
        <v>39108</v>
      </c>
      <c r="O809" s="723">
        <v>4.0495000000000001</v>
      </c>
      <c r="P809" s="28">
        <v>39108</v>
      </c>
      <c r="Q809" s="723">
        <v>4.0860000000000003</v>
      </c>
      <c r="R809" s="28">
        <v>39108</v>
      </c>
      <c r="S809" s="723">
        <v>4.1332000000000004</v>
      </c>
      <c r="T809" s="28">
        <v>39108</v>
      </c>
      <c r="U809" s="723">
        <v>4.1977000000000002</v>
      </c>
      <c r="V809" s="41">
        <v>39108</v>
      </c>
      <c r="W809" s="723">
        <v>4.234</v>
      </c>
      <c r="X809" s="28">
        <v>39108</v>
      </c>
      <c r="Y809" s="723">
        <v>4.2880000000000003</v>
      </c>
      <c r="Z809" s="28">
        <v>39108</v>
      </c>
      <c r="AA809" s="723">
        <v>4.3730000000000002</v>
      </c>
      <c r="AB809" s="28">
        <v>39108</v>
      </c>
      <c r="AC809" s="723">
        <v>4.4349999999999996</v>
      </c>
      <c r="AD809" s="28">
        <v>39108</v>
      </c>
      <c r="AE809" s="358">
        <v>4.5519999999999996</v>
      </c>
    </row>
    <row r="810" spans="1:31">
      <c r="A810" s="28">
        <v>39111</v>
      </c>
      <c r="B810" s="28">
        <v>39111</v>
      </c>
      <c r="C810" s="723">
        <v>4.03</v>
      </c>
      <c r="D810" s="28">
        <v>39111</v>
      </c>
      <c r="E810" s="723">
        <v>4.0709999999999997</v>
      </c>
      <c r="F810" s="28">
        <v>39111</v>
      </c>
      <c r="G810" s="723">
        <v>4.1050000000000004</v>
      </c>
      <c r="H810" s="28">
        <v>39111</v>
      </c>
      <c r="I810" s="723">
        <v>4.13</v>
      </c>
      <c r="J810" s="28">
        <v>39111</v>
      </c>
      <c r="K810" s="723">
        <v>4.2089999999999996</v>
      </c>
      <c r="L810" s="41">
        <v>39111</v>
      </c>
      <c r="M810" s="723">
        <v>4.0091000000000001</v>
      </c>
      <c r="N810" s="28">
        <v>39111</v>
      </c>
      <c r="O810" s="723">
        <v>4.0678999999999998</v>
      </c>
      <c r="P810" s="28">
        <v>39111</v>
      </c>
      <c r="Q810" s="723">
        <v>4.1106999999999996</v>
      </c>
      <c r="R810" s="28">
        <v>39111</v>
      </c>
      <c r="S810" s="723">
        <v>4.1604999999999999</v>
      </c>
      <c r="T810" s="28">
        <v>39111</v>
      </c>
      <c r="U810" s="723">
        <v>4.2310999999999996</v>
      </c>
      <c r="V810" s="41">
        <v>39111</v>
      </c>
      <c r="W810" s="723">
        <v>4.2492000000000001</v>
      </c>
      <c r="X810" s="28">
        <v>39111</v>
      </c>
      <c r="Y810" s="723">
        <v>4.3080999999999996</v>
      </c>
      <c r="Z810" s="28">
        <v>39111</v>
      </c>
      <c r="AA810" s="723">
        <v>4.3956999999999997</v>
      </c>
      <c r="AB810" s="28">
        <v>39111</v>
      </c>
      <c r="AC810" s="723">
        <v>4.4606000000000003</v>
      </c>
      <c r="AD810" s="28">
        <v>39111</v>
      </c>
      <c r="AE810" s="358">
        <v>4.5876000000000001</v>
      </c>
    </row>
    <row r="811" spans="1:31">
      <c r="A811" s="28">
        <v>39112</v>
      </c>
      <c r="B811" s="28">
        <v>39112</v>
      </c>
      <c r="C811" s="723">
        <v>4.0210999999999997</v>
      </c>
      <c r="D811" s="28">
        <v>39112</v>
      </c>
      <c r="E811" s="723">
        <v>4.0610999999999997</v>
      </c>
      <c r="F811" s="28">
        <v>39112</v>
      </c>
      <c r="G811" s="723">
        <v>4.0827999999999998</v>
      </c>
      <c r="H811" s="28">
        <v>39112</v>
      </c>
      <c r="I811" s="723">
        <v>4.1211000000000002</v>
      </c>
      <c r="J811" s="28">
        <v>39112</v>
      </c>
      <c r="K811" s="723">
        <v>4.2028999999999996</v>
      </c>
      <c r="L811" s="41">
        <v>39112</v>
      </c>
      <c r="M811" s="723">
        <v>4.0014000000000003</v>
      </c>
      <c r="N811" s="28">
        <v>39112</v>
      </c>
      <c r="O811" s="723">
        <v>4.0575999999999999</v>
      </c>
      <c r="P811" s="28">
        <v>39112</v>
      </c>
      <c r="Q811" s="723">
        <v>4.1009000000000002</v>
      </c>
      <c r="R811" s="28">
        <v>39112</v>
      </c>
      <c r="S811" s="723">
        <v>4.1502999999999997</v>
      </c>
      <c r="T811" s="28">
        <v>39112</v>
      </c>
      <c r="U811" s="723">
        <v>4.2236000000000002</v>
      </c>
      <c r="V811" s="41">
        <v>39112</v>
      </c>
      <c r="W811" s="723">
        <v>4.2469999999999999</v>
      </c>
      <c r="X811" s="28">
        <v>39112</v>
      </c>
      <c r="Y811" s="723">
        <v>4.298</v>
      </c>
      <c r="Z811" s="28">
        <v>39112</v>
      </c>
      <c r="AA811" s="723">
        <v>4.3940000000000001</v>
      </c>
      <c r="AB811" s="28">
        <v>39112</v>
      </c>
      <c r="AC811" s="723">
        <v>4.4610000000000003</v>
      </c>
      <c r="AD811" s="28">
        <v>39112</v>
      </c>
      <c r="AE811" s="358">
        <v>4.585</v>
      </c>
    </row>
    <row r="812" spans="1:31">
      <c r="A812" s="28">
        <v>39113</v>
      </c>
      <c r="B812" s="28">
        <v>39113</v>
      </c>
      <c r="C812" s="723">
        <v>4.0162000000000004</v>
      </c>
      <c r="D812" s="28">
        <v>39113</v>
      </c>
      <c r="E812" s="723">
        <v>4.0542999999999996</v>
      </c>
      <c r="F812" s="28">
        <v>39113</v>
      </c>
      <c r="G812" s="723">
        <v>4.0795000000000003</v>
      </c>
      <c r="H812" s="28">
        <v>39113</v>
      </c>
      <c r="I812" s="723">
        <v>4.1120999999999999</v>
      </c>
      <c r="J812" s="28">
        <v>39113</v>
      </c>
      <c r="K812" s="723">
        <v>4.1910999999999996</v>
      </c>
      <c r="L812" s="41">
        <v>39113</v>
      </c>
      <c r="M812" s="723">
        <v>3.9961000000000002</v>
      </c>
      <c r="N812" s="28">
        <v>39113</v>
      </c>
      <c r="O812" s="723">
        <v>4.05</v>
      </c>
      <c r="P812" s="28">
        <v>39113</v>
      </c>
      <c r="Q812" s="723">
        <v>4.0919999999999996</v>
      </c>
      <c r="R812" s="28">
        <v>39113</v>
      </c>
      <c r="S812" s="723">
        <v>4.1390000000000002</v>
      </c>
      <c r="T812" s="28">
        <v>39113</v>
      </c>
      <c r="U812" s="723">
        <v>4.2102000000000004</v>
      </c>
      <c r="V812" s="41">
        <v>39113</v>
      </c>
      <c r="W812" s="723">
        <v>4.2409999999999997</v>
      </c>
      <c r="X812" s="28">
        <v>39113</v>
      </c>
      <c r="Y812" s="723">
        <v>4.2919999999999998</v>
      </c>
      <c r="Z812" s="28">
        <v>39113</v>
      </c>
      <c r="AA812" s="723">
        <v>4.3890000000000002</v>
      </c>
      <c r="AB812" s="28">
        <v>39113</v>
      </c>
      <c r="AC812" s="723">
        <v>4.4539999999999997</v>
      </c>
      <c r="AD812" s="28">
        <v>39113</v>
      </c>
      <c r="AE812" s="358">
        <v>4.58</v>
      </c>
    </row>
    <row r="813" spans="1:31">
      <c r="A813" s="28">
        <v>39114</v>
      </c>
      <c r="B813" s="28">
        <v>39114</v>
      </c>
      <c r="C813" s="723">
        <v>3.9990999999999999</v>
      </c>
      <c r="D813" s="28">
        <v>39114</v>
      </c>
      <c r="E813" s="723">
        <v>4.0357000000000003</v>
      </c>
      <c r="F813" s="28">
        <v>39114</v>
      </c>
      <c r="G813" s="723">
        <v>4.0683999999999996</v>
      </c>
      <c r="H813" s="28">
        <v>39114</v>
      </c>
      <c r="I813" s="723">
        <v>4.1086999999999998</v>
      </c>
      <c r="J813" s="28">
        <v>39114</v>
      </c>
      <c r="K813" s="723">
        <v>4.1852</v>
      </c>
      <c r="L813" s="41">
        <v>39114</v>
      </c>
      <c r="M813" s="723">
        <v>3.9779</v>
      </c>
      <c r="N813" s="28">
        <v>39114</v>
      </c>
      <c r="O813" s="723">
        <v>4.0335000000000001</v>
      </c>
      <c r="P813" s="28">
        <v>39114</v>
      </c>
      <c r="Q813" s="723">
        <v>4.0799000000000003</v>
      </c>
      <c r="R813" s="28">
        <v>39114</v>
      </c>
      <c r="S813" s="723">
        <v>4.1292</v>
      </c>
      <c r="T813" s="28">
        <v>39114</v>
      </c>
      <c r="U813" s="723">
        <v>4.2056000000000004</v>
      </c>
      <c r="V813" s="41">
        <v>39114</v>
      </c>
      <c r="W813" s="723">
        <v>4.2220000000000004</v>
      </c>
      <c r="X813" s="28">
        <v>39114</v>
      </c>
      <c r="Y813" s="723">
        <v>4.2780000000000005</v>
      </c>
      <c r="Z813" s="28">
        <v>39114</v>
      </c>
      <c r="AA813" s="723">
        <v>4.38</v>
      </c>
      <c r="AB813" s="28">
        <v>39114</v>
      </c>
      <c r="AC813" s="723">
        <v>4.4480000000000004</v>
      </c>
      <c r="AD813" s="28">
        <v>39114</v>
      </c>
      <c r="AE813" s="358">
        <v>4.5720000000000001</v>
      </c>
    </row>
    <row r="814" spans="1:31">
      <c r="A814" s="28">
        <v>39115</v>
      </c>
      <c r="B814" s="28">
        <v>39115</v>
      </c>
      <c r="C814" s="723">
        <v>3.9576000000000002</v>
      </c>
      <c r="D814" s="28">
        <v>39115</v>
      </c>
      <c r="E814" s="723">
        <v>3.9925999999999999</v>
      </c>
      <c r="F814" s="28">
        <v>39115</v>
      </c>
      <c r="G814" s="723">
        <v>4.0336999999999996</v>
      </c>
      <c r="H814" s="28">
        <v>39115</v>
      </c>
      <c r="I814" s="723">
        <v>4.0758999999999999</v>
      </c>
      <c r="J814" s="28">
        <v>39115</v>
      </c>
      <c r="K814" s="723">
        <v>4.1577999999999999</v>
      </c>
      <c r="L814" s="41">
        <v>39115</v>
      </c>
      <c r="M814" s="723">
        <v>3.9424000000000001</v>
      </c>
      <c r="N814" s="28">
        <v>39115</v>
      </c>
      <c r="O814" s="723">
        <v>3.9933000000000001</v>
      </c>
      <c r="P814" s="28">
        <v>39115</v>
      </c>
      <c r="Q814" s="723">
        <v>4.05</v>
      </c>
      <c r="R814" s="28">
        <v>39115</v>
      </c>
      <c r="S814" s="723">
        <v>4.101</v>
      </c>
      <c r="T814" s="28">
        <v>39115</v>
      </c>
      <c r="U814" s="723">
        <v>4.18</v>
      </c>
      <c r="V814" s="41">
        <v>39115</v>
      </c>
      <c r="W814" s="723">
        <v>4.181</v>
      </c>
      <c r="X814" s="28">
        <v>39115</v>
      </c>
      <c r="Y814" s="723">
        <v>4.24</v>
      </c>
      <c r="Z814" s="28">
        <v>39115</v>
      </c>
      <c r="AA814" s="723">
        <v>4.3490000000000002</v>
      </c>
      <c r="AB814" s="28">
        <v>39115</v>
      </c>
      <c r="AC814" s="723">
        <v>4.4160000000000004</v>
      </c>
      <c r="AD814" s="28">
        <v>39115</v>
      </c>
      <c r="AE814" s="358">
        <v>4.5380000000000003</v>
      </c>
    </row>
    <row r="815" spans="1:31">
      <c r="A815" s="28">
        <v>39118</v>
      </c>
      <c r="B815" s="28">
        <v>39118</v>
      </c>
      <c r="C815" s="723">
        <v>3.9327000000000001</v>
      </c>
      <c r="D815" s="28">
        <v>39118</v>
      </c>
      <c r="E815" s="723">
        <v>3.9672000000000001</v>
      </c>
      <c r="F815" s="28">
        <v>39118</v>
      </c>
      <c r="G815" s="723">
        <v>4.0156000000000001</v>
      </c>
      <c r="H815" s="28">
        <v>39118</v>
      </c>
      <c r="I815" s="723">
        <v>4.0561999999999996</v>
      </c>
      <c r="J815" s="28">
        <v>39118</v>
      </c>
      <c r="K815" s="723">
        <v>4.1406000000000001</v>
      </c>
      <c r="L815" s="41">
        <v>39118</v>
      </c>
      <c r="M815" s="723">
        <v>3.9175</v>
      </c>
      <c r="N815" s="28">
        <v>39118</v>
      </c>
      <c r="O815" s="723">
        <v>3.9674999999999998</v>
      </c>
      <c r="P815" s="28">
        <v>39118</v>
      </c>
      <c r="Q815" s="723">
        <v>4.0227000000000004</v>
      </c>
      <c r="R815" s="28">
        <v>39118</v>
      </c>
      <c r="S815" s="723">
        <v>4.0755999999999997</v>
      </c>
      <c r="T815" s="28">
        <v>39118</v>
      </c>
      <c r="U815" s="723">
        <v>4.1570999999999998</v>
      </c>
      <c r="V815" s="41">
        <v>39118</v>
      </c>
      <c r="W815" s="723">
        <v>4.1580000000000004</v>
      </c>
      <c r="X815" s="28">
        <v>39118</v>
      </c>
      <c r="Y815" s="723">
        <v>4.2160000000000002</v>
      </c>
      <c r="Z815" s="28">
        <v>39118</v>
      </c>
      <c r="AA815" s="723">
        <v>4.3209999999999997</v>
      </c>
      <c r="AB815" s="28">
        <v>39118</v>
      </c>
      <c r="AC815" s="723">
        <v>4.3929999999999998</v>
      </c>
      <c r="AD815" s="28">
        <v>39118</v>
      </c>
      <c r="AE815" s="358">
        <v>4.5140000000000002</v>
      </c>
    </row>
    <row r="816" spans="1:31">
      <c r="A816" s="28">
        <v>39119</v>
      </c>
      <c r="B816" s="28">
        <v>39119</v>
      </c>
      <c r="C816" s="723">
        <v>3.9434</v>
      </c>
      <c r="D816" s="28">
        <v>39119</v>
      </c>
      <c r="E816" s="723">
        <v>3.9716</v>
      </c>
      <c r="F816" s="28">
        <v>39119</v>
      </c>
      <c r="G816" s="723">
        <v>4.0141999999999998</v>
      </c>
      <c r="H816" s="28">
        <v>39119</v>
      </c>
      <c r="I816" s="723">
        <v>4.0411000000000001</v>
      </c>
      <c r="J816" s="28">
        <v>39119</v>
      </c>
      <c r="K816" s="723">
        <v>4.1313000000000004</v>
      </c>
      <c r="L816" s="41">
        <v>39119</v>
      </c>
      <c r="M816" s="723">
        <v>3.9278</v>
      </c>
      <c r="N816" s="28">
        <v>39119</v>
      </c>
      <c r="O816" s="723">
        <v>3.9773000000000001</v>
      </c>
      <c r="P816" s="28">
        <v>39119</v>
      </c>
      <c r="Q816" s="723">
        <v>4.0221</v>
      </c>
      <c r="R816" s="28">
        <v>39119</v>
      </c>
      <c r="S816" s="723">
        <v>4.0725999999999996</v>
      </c>
      <c r="T816" s="28">
        <v>39119</v>
      </c>
      <c r="U816" s="723">
        <v>4.1516999999999999</v>
      </c>
      <c r="V816" s="41">
        <v>39119</v>
      </c>
      <c r="W816" s="723">
        <v>4.1630000000000003</v>
      </c>
      <c r="X816" s="28">
        <v>39119</v>
      </c>
      <c r="Y816" s="723">
        <v>4.2169999999999996</v>
      </c>
      <c r="Z816" s="28">
        <v>39119</v>
      </c>
      <c r="AA816" s="723">
        <v>4.3170000000000002</v>
      </c>
      <c r="AB816" s="28">
        <v>39119</v>
      </c>
      <c r="AC816" s="723">
        <v>4.3849999999999998</v>
      </c>
      <c r="AD816" s="28">
        <v>39119</v>
      </c>
      <c r="AE816" s="358">
        <v>4.5010000000000003</v>
      </c>
    </row>
    <row r="817" spans="1:31">
      <c r="A817" s="28">
        <v>39120</v>
      </c>
      <c r="B817" s="28">
        <v>39120</v>
      </c>
      <c r="C817" s="723">
        <v>3.9512</v>
      </c>
      <c r="D817" s="28">
        <v>39120</v>
      </c>
      <c r="E817" s="723">
        <v>3.9687000000000001</v>
      </c>
      <c r="F817" s="28">
        <v>39120</v>
      </c>
      <c r="G817" s="723">
        <v>4.0128000000000004</v>
      </c>
      <c r="H817" s="28">
        <v>39120</v>
      </c>
      <c r="I817" s="723">
        <v>4.0366</v>
      </c>
      <c r="J817" s="28">
        <v>39120</v>
      </c>
      <c r="K817" s="723">
        <v>4.1249000000000002</v>
      </c>
      <c r="L817" s="41">
        <v>39120</v>
      </c>
      <c r="M817" s="723">
        <v>3.9377</v>
      </c>
      <c r="N817" s="28">
        <v>39120</v>
      </c>
      <c r="O817" s="723">
        <v>3.9807000000000001</v>
      </c>
      <c r="P817" s="28">
        <v>39120</v>
      </c>
      <c r="Q817" s="723">
        <v>4.0221</v>
      </c>
      <c r="R817" s="28">
        <v>39120</v>
      </c>
      <c r="S817" s="723">
        <v>4.0705999999999998</v>
      </c>
      <c r="T817" s="28">
        <v>39120</v>
      </c>
      <c r="U817" s="723">
        <v>4.1454000000000004</v>
      </c>
      <c r="V817" s="41">
        <v>39120</v>
      </c>
      <c r="W817" s="723">
        <v>4.173</v>
      </c>
      <c r="X817" s="28">
        <v>39120</v>
      </c>
      <c r="Y817" s="723">
        <v>4.2190000000000003</v>
      </c>
      <c r="Z817" s="28">
        <v>39120</v>
      </c>
      <c r="AA817" s="723">
        <v>4.3129999999999997</v>
      </c>
      <c r="AB817" s="28">
        <v>39120</v>
      </c>
      <c r="AC817" s="723">
        <v>4.3789999999999996</v>
      </c>
      <c r="AD817" s="28">
        <v>39120</v>
      </c>
      <c r="AE817" s="358">
        <v>4.4909999999999997</v>
      </c>
    </row>
    <row r="818" spans="1:31">
      <c r="A818" s="28">
        <v>39121</v>
      </c>
      <c r="B818" s="28">
        <v>39121</v>
      </c>
      <c r="C818" s="723">
        <v>3.9830000000000001</v>
      </c>
      <c r="D818" s="28">
        <v>39121</v>
      </c>
      <c r="E818" s="723">
        <v>4.0090000000000003</v>
      </c>
      <c r="F818" s="28">
        <v>39121</v>
      </c>
      <c r="G818" s="723">
        <v>4.0419999999999998</v>
      </c>
      <c r="H818" s="28">
        <v>39121</v>
      </c>
      <c r="I818" s="723">
        <v>4.0590000000000002</v>
      </c>
      <c r="J818" s="28">
        <v>39121</v>
      </c>
      <c r="K818" s="723">
        <v>4.1390000000000002</v>
      </c>
      <c r="L818" s="41">
        <v>39121</v>
      </c>
      <c r="M818" s="723">
        <v>3.968</v>
      </c>
      <c r="N818" s="28">
        <v>39121</v>
      </c>
      <c r="O818" s="723">
        <v>4.0143000000000004</v>
      </c>
      <c r="P818" s="28">
        <v>39121</v>
      </c>
      <c r="Q818" s="723">
        <v>4.0438000000000001</v>
      </c>
      <c r="R818" s="28">
        <v>39121</v>
      </c>
      <c r="S818" s="723">
        <v>4.0896999999999997</v>
      </c>
      <c r="T818" s="28">
        <v>39121</v>
      </c>
      <c r="U818" s="723">
        <v>4.1562000000000001</v>
      </c>
      <c r="V818" s="41">
        <v>39121</v>
      </c>
      <c r="W818" s="723">
        <v>4.202</v>
      </c>
      <c r="X818" s="28">
        <v>39121</v>
      </c>
      <c r="Y818" s="723">
        <v>4.2489999999999997</v>
      </c>
      <c r="Z818" s="28">
        <v>39121</v>
      </c>
      <c r="AA818" s="723">
        <v>4.3360000000000003</v>
      </c>
      <c r="AB818" s="28">
        <v>39121</v>
      </c>
      <c r="AC818" s="723">
        <v>4.4009999999999998</v>
      </c>
      <c r="AD818" s="28">
        <v>39121</v>
      </c>
      <c r="AE818" s="358">
        <v>4.5069999999999997</v>
      </c>
    </row>
    <row r="819" spans="1:31">
      <c r="A819" s="28">
        <v>39122</v>
      </c>
      <c r="B819" s="28">
        <v>39122</v>
      </c>
      <c r="C819" s="723">
        <v>4.0103</v>
      </c>
      <c r="D819" s="28">
        <v>39122</v>
      </c>
      <c r="E819" s="723">
        <v>4.0452000000000004</v>
      </c>
      <c r="F819" s="28">
        <v>39122</v>
      </c>
      <c r="G819" s="723">
        <v>4.0819000000000001</v>
      </c>
      <c r="H819" s="28">
        <v>39122</v>
      </c>
      <c r="I819" s="723">
        <v>4.1063000000000001</v>
      </c>
      <c r="J819" s="28">
        <v>39122</v>
      </c>
      <c r="K819" s="723">
        <v>4.1825000000000001</v>
      </c>
      <c r="L819" s="41">
        <v>39122</v>
      </c>
      <c r="M819" s="723">
        <v>3.9950999999999999</v>
      </c>
      <c r="N819" s="28">
        <v>39122</v>
      </c>
      <c r="O819" s="723">
        <v>4.0484999999999998</v>
      </c>
      <c r="P819" s="28">
        <v>39122</v>
      </c>
      <c r="Q819" s="723">
        <v>4.0846999999999998</v>
      </c>
      <c r="R819" s="28">
        <v>39122</v>
      </c>
      <c r="S819" s="723">
        <v>4.1336000000000004</v>
      </c>
      <c r="T819" s="28">
        <v>39122</v>
      </c>
      <c r="U819" s="723">
        <v>4.2016999999999998</v>
      </c>
      <c r="V819" s="41">
        <v>39122</v>
      </c>
      <c r="W819" s="723">
        <v>4.226</v>
      </c>
      <c r="X819" s="28">
        <v>39122</v>
      </c>
      <c r="Y819" s="723">
        <v>4.2770000000000001</v>
      </c>
      <c r="Z819" s="28">
        <v>39122</v>
      </c>
      <c r="AA819" s="723">
        <v>4.3719999999999999</v>
      </c>
      <c r="AB819" s="28">
        <v>39122</v>
      </c>
      <c r="AC819" s="723">
        <v>4.4379999999999997</v>
      </c>
      <c r="AD819" s="28">
        <v>39122</v>
      </c>
      <c r="AE819" s="358">
        <v>4.5440000000000005</v>
      </c>
    </row>
    <row r="820" spans="1:31">
      <c r="A820" s="28">
        <v>39125</v>
      </c>
      <c r="B820" s="28">
        <v>39125</v>
      </c>
      <c r="C820" s="723">
        <v>4.0134999999999996</v>
      </c>
      <c r="D820" s="28">
        <v>39125</v>
      </c>
      <c r="E820" s="723">
        <v>4.0530999999999997</v>
      </c>
      <c r="F820" s="28">
        <v>39125</v>
      </c>
      <c r="G820" s="723">
        <v>4.0970000000000004</v>
      </c>
      <c r="H820" s="28">
        <v>39125</v>
      </c>
      <c r="I820" s="723">
        <v>4.1234999999999999</v>
      </c>
      <c r="J820" s="28">
        <v>39125</v>
      </c>
      <c r="K820" s="723">
        <v>4.2050999999999998</v>
      </c>
      <c r="L820" s="41">
        <v>39125</v>
      </c>
      <c r="M820" s="723">
        <v>3.9980000000000002</v>
      </c>
      <c r="N820" s="28">
        <v>39125</v>
      </c>
      <c r="O820" s="723">
        <v>4.0590999999999999</v>
      </c>
      <c r="P820" s="28">
        <v>39125</v>
      </c>
      <c r="Q820" s="723">
        <v>4.1012000000000004</v>
      </c>
      <c r="R820" s="28">
        <v>39125</v>
      </c>
      <c r="S820" s="723">
        <v>4.1510999999999996</v>
      </c>
      <c r="T820" s="28">
        <v>39125</v>
      </c>
      <c r="U820" s="723">
        <v>4.2237</v>
      </c>
      <c r="V820" s="41">
        <v>39125</v>
      </c>
      <c r="W820" s="723">
        <v>4.2309999999999999</v>
      </c>
      <c r="X820" s="28">
        <v>39125</v>
      </c>
      <c r="Y820" s="723">
        <v>4.29</v>
      </c>
      <c r="Z820" s="28">
        <v>39125</v>
      </c>
      <c r="AA820" s="723">
        <v>4.383</v>
      </c>
      <c r="AB820" s="28">
        <v>39125</v>
      </c>
      <c r="AC820" s="723">
        <v>4.452</v>
      </c>
      <c r="AD820" s="28">
        <v>39125</v>
      </c>
      <c r="AE820" s="358">
        <v>4.5640000000000001</v>
      </c>
    </row>
    <row r="821" spans="1:31">
      <c r="A821" s="28">
        <v>39126</v>
      </c>
      <c r="B821" s="28">
        <v>39126</v>
      </c>
      <c r="C821" s="723">
        <v>4.0297000000000001</v>
      </c>
      <c r="D821" s="28">
        <v>39126</v>
      </c>
      <c r="E821" s="723">
        <v>4.0694999999999997</v>
      </c>
      <c r="F821" s="28">
        <v>39126</v>
      </c>
      <c r="G821" s="723">
        <v>4.1131000000000002</v>
      </c>
      <c r="H821" s="28">
        <v>39126</v>
      </c>
      <c r="I821" s="723">
        <v>4.1394000000000002</v>
      </c>
      <c r="J821" s="28">
        <v>39126</v>
      </c>
      <c r="K821" s="723">
        <v>4.2224000000000004</v>
      </c>
      <c r="L821" s="41">
        <v>39126</v>
      </c>
      <c r="M821" s="723">
        <v>4.0149999999999997</v>
      </c>
      <c r="N821" s="28">
        <v>39126</v>
      </c>
      <c r="O821" s="723">
        <v>4.0762</v>
      </c>
      <c r="P821" s="28">
        <v>39126</v>
      </c>
      <c r="Q821" s="723">
        <v>4.1189999999999998</v>
      </c>
      <c r="R821" s="28">
        <v>39126</v>
      </c>
      <c r="S821" s="723">
        <v>4.1691000000000003</v>
      </c>
      <c r="T821" s="28">
        <v>39126</v>
      </c>
      <c r="U821" s="723">
        <v>4.2436999999999996</v>
      </c>
      <c r="V821" s="41">
        <v>39126</v>
      </c>
      <c r="W821" s="723">
        <v>4.2480000000000002</v>
      </c>
      <c r="X821" s="28">
        <v>39126</v>
      </c>
      <c r="Y821" s="723">
        <v>4.3029999999999999</v>
      </c>
      <c r="Z821" s="28">
        <v>39126</v>
      </c>
      <c r="AA821" s="723">
        <v>4.4030000000000005</v>
      </c>
      <c r="AB821" s="28">
        <v>39126</v>
      </c>
      <c r="AC821" s="723">
        <v>4.4710000000000001</v>
      </c>
      <c r="AD821" s="28">
        <v>39126</v>
      </c>
      <c r="AE821" s="358">
        <v>4.5809999999999995</v>
      </c>
    </row>
    <row r="822" spans="1:31">
      <c r="A822" s="28">
        <v>39127</v>
      </c>
      <c r="B822" s="28">
        <v>39127</v>
      </c>
      <c r="C822" s="723">
        <v>4.0090000000000003</v>
      </c>
      <c r="D822" s="28">
        <v>39127</v>
      </c>
      <c r="E822" s="723">
        <v>4.04</v>
      </c>
      <c r="F822" s="28">
        <v>39127</v>
      </c>
      <c r="G822" s="723">
        <v>4.0839999999999996</v>
      </c>
      <c r="H822" s="28">
        <v>39127</v>
      </c>
      <c r="I822" s="723">
        <v>4.1070000000000002</v>
      </c>
      <c r="J822" s="28">
        <v>39127</v>
      </c>
      <c r="K822" s="723">
        <v>4.1890000000000001</v>
      </c>
      <c r="L822" s="41">
        <v>39127</v>
      </c>
      <c r="M822" s="723">
        <v>3.9984999999999999</v>
      </c>
      <c r="N822" s="28">
        <v>39127</v>
      </c>
      <c r="O822" s="723">
        <v>4.0532000000000004</v>
      </c>
      <c r="P822" s="28">
        <v>39127</v>
      </c>
      <c r="Q822" s="723">
        <v>4.0925000000000002</v>
      </c>
      <c r="R822" s="28">
        <v>39127</v>
      </c>
      <c r="S822" s="723">
        <v>4.1417000000000002</v>
      </c>
      <c r="T822" s="28">
        <v>39127</v>
      </c>
      <c r="U822" s="723">
        <v>4.2148000000000003</v>
      </c>
      <c r="V822" s="41">
        <v>39127</v>
      </c>
      <c r="W822" s="723">
        <v>4.234</v>
      </c>
      <c r="X822" s="28">
        <v>39127</v>
      </c>
      <c r="Y822" s="723">
        <v>4.2859999999999996</v>
      </c>
      <c r="Z822" s="28">
        <v>39127</v>
      </c>
      <c r="AA822" s="723">
        <v>4.3769999999999998</v>
      </c>
      <c r="AB822" s="28">
        <v>39127</v>
      </c>
      <c r="AC822" s="723">
        <v>4.4470000000000001</v>
      </c>
      <c r="AD822" s="28">
        <v>39127</v>
      </c>
      <c r="AE822" s="358">
        <v>4.5540000000000003</v>
      </c>
    </row>
    <row r="823" spans="1:31">
      <c r="A823" s="28">
        <v>39128</v>
      </c>
      <c r="B823" s="28">
        <v>39128</v>
      </c>
      <c r="C823" s="723">
        <v>3.9660000000000002</v>
      </c>
      <c r="D823" s="28">
        <v>39128</v>
      </c>
      <c r="E823" s="723">
        <v>3.988</v>
      </c>
      <c r="F823" s="28">
        <v>39128</v>
      </c>
      <c r="G823" s="723">
        <v>4.0339999999999998</v>
      </c>
      <c r="H823" s="28">
        <v>39128</v>
      </c>
      <c r="I823" s="723">
        <v>4.0570000000000004</v>
      </c>
      <c r="J823" s="28">
        <v>39128</v>
      </c>
      <c r="K823" s="723">
        <v>4.1429999999999998</v>
      </c>
      <c r="L823" s="41">
        <v>39128</v>
      </c>
      <c r="M823" s="723">
        <v>3.9497999999999998</v>
      </c>
      <c r="N823" s="28">
        <v>39128</v>
      </c>
      <c r="O823" s="723">
        <v>4.0006000000000004</v>
      </c>
      <c r="P823" s="28">
        <v>39128</v>
      </c>
      <c r="Q823" s="723">
        <v>4.0434000000000001</v>
      </c>
      <c r="R823" s="28">
        <v>39128</v>
      </c>
      <c r="S823" s="723">
        <v>4.0895999999999999</v>
      </c>
      <c r="T823" s="28">
        <v>39128</v>
      </c>
      <c r="U823" s="723">
        <v>4.1657999999999999</v>
      </c>
      <c r="V823" s="41">
        <v>39128</v>
      </c>
      <c r="W823" s="723">
        <v>4.1849999999999996</v>
      </c>
      <c r="X823" s="28">
        <v>39128</v>
      </c>
      <c r="Y823" s="723">
        <v>4.2309999999999999</v>
      </c>
      <c r="Z823" s="28">
        <v>39128</v>
      </c>
      <c r="AA823" s="723">
        <v>4.3250000000000002</v>
      </c>
      <c r="AB823" s="28">
        <v>39128</v>
      </c>
      <c r="AC823" s="723">
        <v>4.4000000000000004</v>
      </c>
      <c r="AD823" s="28">
        <v>39128</v>
      </c>
      <c r="AE823" s="358">
        <v>4.508</v>
      </c>
    </row>
    <row r="824" spans="1:31">
      <c r="A824" s="28">
        <v>39129</v>
      </c>
      <c r="B824" s="28">
        <v>39129</v>
      </c>
      <c r="C824" s="723">
        <v>3.9862000000000002</v>
      </c>
      <c r="D824" s="28">
        <v>39129</v>
      </c>
      <c r="E824" s="723">
        <v>4.0053999999999998</v>
      </c>
      <c r="F824" s="28">
        <v>39129</v>
      </c>
      <c r="G824" s="723">
        <v>4.0438999999999998</v>
      </c>
      <c r="H824" s="28">
        <v>39129</v>
      </c>
      <c r="I824" s="723">
        <v>4.0644</v>
      </c>
      <c r="J824" s="28">
        <v>39129</v>
      </c>
      <c r="K824" s="723">
        <v>4.1504000000000003</v>
      </c>
      <c r="L824" s="41">
        <v>39129</v>
      </c>
      <c r="M824" s="723">
        <v>3.9681999999999999</v>
      </c>
      <c r="N824" s="28">
        <v>39129</v>
      </c>
      <c r="O824" s="723">
        <v>4.0187999999999997</v>
      </c>
      <c r="P824" s="28">
        <v>39129</v>
      </c>
      <c r="Q824" s="723">
        <v>4.0526</v>
      </c>
      <c r="R824" s="28">
        <v>39129</v>
      </c>
      <c r="S824" s="723">
        <v>4.0964999999999998</v>
      </c>
      <c r="T824" s="28">
        <v>39129</v>
      </c>
      <c r="U824" s="723">
        <v>4.1726999999999999</v>
      </c>
      <c r="V824" s="41">
        <v>39129</v>
      </c>
      <c r="W824" s="723">
        <v>4.2050000000000001</v>
      </c>
      <c r="X824" s="28">
        <v>39129</v>
      </c>
      <c r="Y824" s="723">
        <v>4.2510000000000003</v>
      </c>
      <c r="Z824" s="28">
        <v>39129</v>
      </c>
      <c r="AA824" s="723">
        <v>4.3360000000000003</v>
      </c>
      <c r="AB824" s="28">
        <v>39129</v>
      </c>
      <c r="AC824" s="723">
        <v>4.4059999999999997</v>
      </c>
      <c r="AD824" s="28">
        <v>39129</v>
      </c>
      <c r="AE824" s="358">
        <v>4.5129999999999999</v>
      </c>
    </row>
    <row r="825" spans="1:31">
      <c r="A825" s="28">
        <v>39132</v>
      </c>
      <c r="B825" s="28">
        <v>39132</v>
      </c>
      <c r="C825" s="723">
        <v>4.0053999999999998</v>
      </c>
      <c r="D825" s="28">
        <v>39132</v>
      </c>
      <c r="E825" s="723">
        <v>4.0246000000000004</v>
      </c>
      <c r="F825" s="28">
        <v>39132</v>
      </c>
      <c r="G825" s="723">
        <v>4.0590000000000002</v>
      </c>
      <c r="H825" s="28">
        <v>39132</v>
      </c>
      <c r="I825" s="723">
        <v>4.0795000000000003</v>
      </c>
      <c r="J825" s="28">
        <v>39132</v>
      </c>
      <c r="K825" s="723">
        <v>4.1658999999999997</v>
      </c>
      <c r="L825" s="41">
        <v>39132</v>
      </c>
      <c r="M825" s="723">
        <v>3.9862000000000002</v>
      </c>
      <c r="N825" s="28">
        <v>39132</v>
      </c>
      <c r="O825" s="723">
        <v>4.0362</v>
      </c>
      <c r="P825" s="28">
        <v>39132</v>
      </c>
      <c r="Q825" s="723">
        <v>4.0701000000000001</v>
      </c>
      <c r="R825" s="28">
        <v>39132</v>
      </c>
      <c r="S825" s="723">
        <v>4.1128999999999998</v>
      </c>
      <c r="T825" s="28">
        <v>39132</v>
      </c>
      <c r="U825" s="723">
        <v>4.1887999999999996</v>
      </c>
      <c r="V825" s="41">
        <v>39132</v>
      </c>
      <c r="W825" s="723">
        <v>4.22</v>
      </c>
      <c r="X825" s="28">
        <v>39132</v>
      </c>
      <c r="Y825" s="723">
        <v>4.266</v>
      </c>
      <c r="Z825" s="28">
        <v>39132</v>
      </c>
      <c r="AA825" s="723">
        <v>4.3490000000000002</v>
      </c>
      <c r="AB825" s="28">
        <v>39132</v>
      </c>
      <c r="AC825" s="723">
        <v>4.42</v>
      </c>
      <c r="AD825" s="28">
        <v>39132</v>
      </c>
      <c r="AE825" s="358">
        <v>4.5270000000000001</v>
      </c>
    </row>
    <row r="826" spans="1:31">
      <c r="A826" s="28">
        <v>39133</v>
      </c>
      <c r="B826" s="28">
        <v>39133</v>
      </c>
      <c r="C826" s="723">
        <v>4</v>
      </c>
      <c r="D826" s="28">
        <v>39133</v>
      </c>
      <c r="E826" s="723">
        <v>4.0199999999999996</v>
      </c>
      <c r="F826" s="28">
        <v>39133</v>
      </c>
      <c r="G826" s="723">
        <v>4.0529999999999999</v>
      </c>
      <c r="H826" s="28">
        <v>39133</v>
      </c>
      <c r="I826" s="723">
        <v>4.0720000000000001</v>
      </c>
      <c r="J826" s="28">
        <v>39133</v>
      </c>
      <c r="K826" s="723">
        <v>4.1559999999999997</v>
      </c>
      <c r="L826" s="41">
        <v>39133</v>
      </c>
      <c r="M826" s="723">
        <v>3.9858000000000002</v>
      </c>
      <c r="N826" s="28">
        <v>39133</v>
      </c>
      <c r="O826" s="723">
        <v>4.0358999999999998</v>
      </c>
      <c r="P826" s="28">
        <v>39133</v>
      </c>
      <c r="Q826" s="723">
        <v>4.0679999999999996</v>
      </c>
      <c r="R826" s="28">
        <v>39133</v>
      </c>
      <c r="S826" s="723">
        <v>4.1093999999999999</v>
      </c>
      <c r="T826" s="28">
        <v>39133</v>
      </c>
      <c r="U826" s="723">
        <v>4.1867999999999999</v>
      </c>
      <c r="V826" s="41">
        <v>39133</v>
      </c>
      <c r="W826" s="723">
        <v>4.2190000000000003</v>
      </c>
      <c r="X826" s="28">
        <v>39133</v>
      </c>
      <c r="Y826" s="723">
        <v>4.2610000000000001</v>
      </c>
      <c r="Z826" s="28">
        <v>39133</v>
      </c>
      <c r="AA826" s="723">
        <v>4.3440000000000003</v>
      </c>
      <c r="AB826" s="28">
        <v>39133</v>
      </c>
      <c r="AC826" s="723">
        <v>4.41</v>
      </c>
      <c r="AD826" s="28">
        <v>39133</v>
      </c>
      <c r="AE826" s="358">
        <v>4.5129999999999999</v>
      </c>
    </row>
    <row r="827" spans="1:31">
      <c r="A827" s="28">
        <v>39134</v>
      </c>
      <c r="B827" s="28">
        <v>39134</v>
      </c>
      <c r="C827" s="723">
        <v>3.9882</v>
      </c>
      <c r="D827" s="28">
        <v>39134</v>
      </c>
      <c r="E827" s="723">
        <v>4.0052000000000003</v>
      </c>
      <c r="F827" s="28">
        <v>39134</v>
      </c>
      <c r="G827" s="723">
        <v>4.0347999999999997</v>
      </c>
      <c r="H827" s="28">
        <v>39134</v>
      </c>
      <c r="I827" s="723">
        <v>4.0590999999999999</v>
      </c>
      <c r="J827" s="28">
        <v>39134</v>
      </c>
      <c r="K827" s="723">
        <v>4.1417999999999999</v>
      </c>
      <c r="L827" s="41">
        <v>39134</v>
      </c>
      <c r="M827" s="723">
        <v>3.9773000000000001</v>
      </c>
      <c r="N827" s="28">
        <v>39134</v>
      </c>
      <c r="O827" s="723">
        <v>4.024</v>
      </c>
      <c r="P827" s="28">
        <v>39134</v>
      </c>
      <c r="Q827" s="723">
        <v>4.0574000000000003</v>
      </c>
      <c r="R827" s="28">
        <v>39134</v>
      </c>
      <c r="S827" s="723">
        <v>4.0994000000000002</v>
      </c>
      <c r="T827" s="28">
        <v>39134</v>
      </c>
      <c r="U827" s="723">
        <v>4.1710000000000003</v>
      </c>
      <c r="V827" s="41">
        <v>39134</v>
      </c>
      <c r="W827" s="723">
        <v>4.2110000000000003</v>
      </c>
      <c r="X827" s="28">
        <v>39134</v>
      </c>
      <c r="Y827" s="723">
        <v>4.2590000000000003</v>
      </c>
      <c r="Z827" s="28">
        <v>39134</v>
      </c>
      <c r="AA827" s="723">
        <v>4.3369999999999997</v>
      </c>
      <c r="AB827" s="28">
        <v>39134</v>
      </c>
      <c r="AC827" s="723">
        <v>4.4020000000000001</v>
      </c>
      <c r="AD827" s="28">
        <v>39134</v>
      </c>
      <c r="AE827" s="358">
        <v>4.508</v>
      </c>
    </row>
    <row r="828" spans="1:31">
      <c r="A828" s="28">
        <v>39135</v>
      </c>
      <c r="B828" s="28">
        <v>39135</v>
      </c>
      <c r="C828" s="723">
        <v>4.0185000000000004</v>
      </c>
      <c r="D828" s="28">
        <v>39135</v>
      </c>
      <c r="E828" s="723">
        <v>4.0408999999999997</v>
      </c>
      <c r="F828" s="28">
        <v>39135</v>
      </c>
      <c r="G828" s="723">
        <v>4.0838999999999999</v>
      </c>
      <c r="H828" s="28">
        <v>39135</v>
      </c>
      <c r="I828" s="723">
        <v>4.1010999999999997</v>
      </c>
      <c r="J828" s="28">
        <v>39135</v>
      </c>
      <c r="K828" s="723">
        <v>4.1818</v>
      </c>
      <c r="L828" s="41">
        <v>39135</v>
      </c>
      <c r="M828" s="723">
        <v>4.0045999999999999</v>
      </c>
      <c r="N828" s="28">
        <v>39135</v>
      </c>
      <c r="O828" s="723">
        <v>4.0564</v>
      </c>
      <c r="P828" s="28">
        <v>39135</v>
      </c>
      <c r="Q828" s="723">
        <v>4.0922000000000001</v>
      </c>
      <c r="R828" s="28">
        <v>39135</v>
      </c>
      <c r="S828" s="723">
        <v>4.1340000000000003</v>
      </c>
      <c r="T828" s="28">
        <v>39135</v>
      </c>
      <c r="U828" s="723">
        <v>4.2046000000000001</v>
      </c>
      <c r="V828" s="41">
        <v>39135</v>
      </c>
      <c r="W828" s="723">
        <v>4.2367999999999997</v>
      </c>
      <c r="X828" s="28">
        <v>39135</v>
      </c>
      <c r="Y828" s="723">
        <v>4.2877000000000001</v>
      </c>
      <c r="Z828" s="28">
        <v>39135</v>
      </c>
      <c r="AA828" s="723">
        <v>4.3693</v>
      </c>
      <c r="AB828" s="28">
        <v>39135</v>
      </c>
      <c r="AC828" s="723">
        <v>4.4349999999999996</v>
      </c>
      <c r="AD828" s="28">
        <v>39135</v>
      </c>
      <c r="AE828" s="358">
        <v>4.5438999999999998</v>
      </c>
    </row>
    <row r="829" spans="1:31">
      <c r="A829" s="28">
        <v>39136</v>
      </c>
      <c r="B829" s="28">
        <v>39136</v>
      </c>
      <c r="C829" s="723">
        <v>3.9903</v>
      </c>
      <c r="D829" s="28">
        <v>39136</v>
      </c>
      <c r="E829" s="723">
        <v>4.0079000000000002</v>
      </c>
      <c r="F829" s="28">
        <v>39136</v>
      </c>
      <c r="G829" s="723">
        <v>4.0427</v>
      </c>
      <c r="H829" s="28">
        <v>39136</v>
      </c>
      <c r="I829" s="723">
        <v>4.0575999999999999</v>
      </c>
      <c r="J829" s="28">
        <v>39136</v>
      </c>
      <c r="K829" s="723">
        <v>4.1383999999999999</v>
      </c>
      <c r="L829" s="41">
        <v>39136</v>
      </c>
      <c r="M829" s="723">
        <v>3.9777</v>
      </c>
      <c r="N829" s="28">
        <v>39136</v>
      </c>
      <c r="O829" s="723">
        <v>4.0151000000000003</v>
      </c>
      <c r="P829" s="28">
        <v>39136</v>
      </c>
      <c r="Q829" s="723">
        <v>4.0545999999999998</v>
      </c>
      <c r="R829" s="28">
        <v>39136</v>
      </c>
      <c r="S829" s="723">
        <v>4.0937999999999999</v>
      </c>
      <c r="T829" s="28">
        <v>39136</v>
      </c>
      <c r="U829" s="723">
        <v>4.1711</v>
      </c>
      <c r="V829" s="41">
        <v>39136</v>
      </c>
      <c r="W829" s="723">
        <v>4.2038000000000002</v>
      </c>
      <c r="X829" s="28">
        <v>39136</v>
      </c>
      <c r="Y829" s="723">
        <v>4.258</v>
      </c>
      <c r="Z829" s="28">
        <v>39136</v>
      </c>
      <c r="AA829" s="723">
        <v>4.3345000000000002</v>
      </c>
      <c r="AB829" s="28">
        <v>39136</v>
      </c>
      <c r="AC829" s="723">
        <v>4.4023000000000003</v>
      </c>
      <c r="AD829" s="28">
        <v>39136</v>
      </c>
      <c r="AE829" s="358">
        <v>4.5068000000000001</v>
      </c>
    </row>
    <row r="830" spans="1:31">
      <c r="A830" s="28">
        <v>39139</v>
      </c>
      <c r="B830" s="28">
        <v>39139</v>
      </c>
      <c r="C830" s="723">
        <v>3.944</v>
      </c>
      <c r="D830" s="28">
        <v>39139</v>
      </c>
      <c r="E830" s="723">
        <v>3.9550000000000001</v>
      </c>
      <c r="F830" s="28">
        <v>39139</v>
      </c>
      <c r="G830" s="723">
        <v>3.9859999999999998</v>
      </c>
      <c r="H830" s="28">
        <v>39139</v>
      </c>
      <c r="I830" s="723">
        <v>4.0049999999999999</v>
      </c>
      <c r="J830" s="28">
        <v>39139</v>
      </c>
      <c r="K830" s="723">
        <v>4.09</v>
      </c>
      <c r="L830" s="41">
        <v>39139</v>
      </c>
      <c r="M830" s="723">
        <v>3.9346999999999999</v>
      </c>
      <c r="N830" s="28">
        <v>39139</v>
      </c>
      <c r="O830" s="723">
        <v>3.9628999999999999</v>
      </c>
      <c r="P830" s="28">
        <v>39139</v>
      </c>
      <c r="Q830" s="723">
        <v>4.0007000000000001</v>
      </c>
      <c r="R830" s="28">
        <v>39139</v>
      </c>
      <c r="S830" s="723">
        <v>4.0442999999999998</v>
      </c>
      <c r="T830" s="28">
        <v>39139</v>
      </c>
      <c r="U830" s="723">
        <v>4.1207000000000003</v>
      </c>
      <c r="V830" s="41">
        <v>39139</v>
      </c>
      <c r="W830" s="723">
        <v>4.1707000000000001</v>
      </c>
      <c r="X830" s="28">
        <v>39139</v>
      </c>
      <c r="Y830" s="723">
        <v>4.2050999999999998</v>
      </c>
      <c r="Z830" s="28">
        <v>39139</v>
      </c>
      <c r="AA830" s="723">
        <v>4.2857000000000003</v>
      </c>
      <c r="AB830" s="28">
        <v>39139</v>
      </c>
      <c r="AC830" s="723">
        <v>4.3556999999999997</v>
      </c>
      <c r="AD830" s="28">
        <v>39139</v>
      </c>
      <c r="AE830" s="358">
        <v>4.4646999999999997</v>
      </c>
    </row>
    <row r="831" spans="1:31">
      <c r="A831" s="28">
        <v>39140</v>
      </c>
      <c r="B831" s="28">
        <v>39140</v>
      </c>
      <c r="C831" s="723">
        <v>3.911</v>
      </c>
      <c r="D831" s="28">
        <v>39140</v>
      </c>
      <c r="E831" s="723">
        <v>3.9230999999999998</v>
      </c>
      <c r="F831" s="28">
        <v>39140</v>
      </c>
      <c r="G831" s="723">
        <v>3.96</v>
      </c>
      <c r="H831" s="28">
        <v>39140</v>
      </c>
      <c r="I831" s="723">
        <v>3.9816000000000003</v>
      </c>
      <c r="J831" s="28">
        <v>39140</v>
      </c>
      <c r="K831" s="723">
        <v>4.0617000000000001</v>
      </c>
      <c r="L831" s="41">
        <v>39140</v>
      </c>
      <c r="M831" s="723">
        <v>3.9034</v>
      </c>
      <c r="N831" s="28">
        <v>39140</v>
      </c>
      <c r="O831" s="723">
        <v>3.9310999999999998</v>
      </c>
      <c r="P831" s="28">
        <v>39140</v>
      </c>
      <c r="Q831" s="723">
        <v>3.9689999999999999</v>
      </c>
      <c r="R831" s="28">
        <v>39140</v>
      </c>
      <c r="S831" s="723">
        <v>4.0140000000000002</v>
      </c>
      <c r="T831" s="28">
        <v>39140</v>
      </c>
      <c r="U831" s="723">
        <v>4.0900999999999996</v>
      </c>
      <c r="V831" s="41">
        <v>39140</v>
      </c>
      <c r="W831" s="723">
        <v>4.1420000000000003</v>
      </c>
      <c r="X831" s="28">
        <v>39140</v>
      </c>
      <c r="Y831" s="723">
        <v>4.1790000000000003</v>
      </c>
      <c r="Z831" s="28">
        <v>39140</v>
      </c>
      <c r="AA831" s="723">
        <v>4.258</v>
      </c>
      <c r="AB831" s="28">
        <v>39140</v>
      </c>
      <c r="AC831" s="723">
        <v>4.3280000000000003</v>
      </c>
      <c r="AD831" s="28">
        <v>39140</v>
      </c>
      <c r="AE831" s="358">
        <v>4.4359999999999999</v>
      </c>
    </row>
    <row r="832" spans="1:31">
      <c r="A832" s="28">
        <v>39141</v>
      </c>
      <c r="B832" s="28">
        <v>39141</v>
      </c>
      <c r="C832" s="723">
        <v>3.8872</v>
      </c>
      <c r="D832" s="28">
        <v>39141</v>
      </c>
      <c r="E832" s="723">
        <v>3.9041999999999999</v>
      </c>
      <c r="F832" s="28">
        <v>39141</v>
      </c>
      <c r="G832" s="723">
        <v>3.944</v>
      </c>
      <c r="H832" s="28">
        <v>39141</v>
      </c>
      <c r="I832" s="723">
        <v>3.9758</v>
      </c>
      <c r="J832" s="28">
        <v>39141</v>
      </c>
      <c r="K832" s="723">
        <v>4.0624000000000002</v>
      </c>
      <c r="L832" s="41">
        <v>39141</v>
      </c>
      <c r="M832" s="723">
        <v>3.8815</v>
      </c>
      <c r="N832" s="28">
        <v>39141</v>
      </c>
      <c r="O832" s="723">
        <v>3.9142000000000001</v>
      </c>
      <c r="P832" s="28">
        <v>39141</v>
      </c>
      <c r="Q832" s="723">
        <v>3.9584999999999999</v>
      </c>
      <c r="R832" s="28">
        <v>39141</v>
      </c>
      <c r="S832" s="723">
        <v>4.0045999999999999</v>
      </c>
      <c r="T832" s="28">
        <v>39141</v>
      </c>
      <c r="U832" s="723">
        <v>4.0900999999999996</v>
      </c>
      <c r="V832" s="41">
        <v>39141</v>
      </c>
      <c r="W832" s="723">
        <v>4.1212999999999997</v>
      </c>
      <c r="X832" s="28">
        <v>39141</v>
      </c>
      <c r="Y832" s="723">
        <v>4.1585000000000001</v>
      </c>
      <c r="Z832" s="28">
        <v>39141</v>
      </c>
      <c r="AA832" s="723">
        <v>4.2473000000000001</v>
      </c>
      <c r="AB832" s="28">
        <v>39141</v>
      </c>
      <c r="AC832" s="723">
        <v>4.3215000000000003</v>
      </c>
      <c r="AD832" s="28">
        <v>39141</v>
      </c>
      <c r="AE832" s="358">
        <v>4.4382999999999999</v>
      </c>
    </row>
    <row r="833" spans="1:31">
      <c r="A833" s="28">
        <v>39142</v>
      </c>
      <c r="B833" s="28">
        <v>39142</v>
      </c>
      <c r="C833" s="723">
        <v>3.8729</v>
      </c>
      <c r="D833" s="28">
        <v>39142</v>
      </c>
      <c r="E833" s="723">
        <v>3.8883999999999999</v>
      </c>
      <c r="F833" s="28">
        <v>39142</v>
      </c>
      <c r="G833" s="723">
        <v>3.9329999999999998</v>
      </c>
      <c r="H833" s="28">
        <v>39142</v>
      </c>
      <c r="I833" s="723">
        <v>3.9615</v>
      </c>
      <c r="J833" s="28">
        <v>39142</v>
      </c>
      <c r="K833" s="723">
        <v>4.0570000000000004</v>
      </c>
      <c r="L833" s="41">
        <v>39142</v>
      </c>
      <c r="M833" s="723">
        <v>3.8698000000000001</v>
      </c>
      <c r="N833" s="28">
        <v>39142</v>
      </c>
      <c r="O833" s="723">
        <v>3.8990999999999998</v>
      </c>
      <c r="P833" s="28">
        <v>39142</v>
      </c>
      <c r="Q833" s="723">
        <v>3.9468999999999999</v>
      </c>
      <c r="R833" s="28">
        <v>39142</v>
      </c>
      <c r="S833" s="723">
        <v>3.9942000000000002</v>
      </c>
      <c r="T833" s="28">
        <v>39142</v>
      </c>
      <c r="U833" s="723">
        <v>4.0826000000000002</v>
      </c>
      <c r="V833" s="41">
        <v>39142</v>
      </c>
      <c r="W833" s="723">
        <v>4.1040000000000001</v>
      </c>
      <c r="X833" s="28">
        <v>39142</v>
      </c>
      <c r="Y833" s="723">
        <v>4.1479999999999997</v>
      </c>
      <c r="Z833" s="28">
        <v>39142</v>
      </c>
      <c r="AA833" s="723">
        <v>4.2389999999999999</v>
      </c>
      <c r="AB833" s="28">
        <v>39142</v>
      </c>
      <c r="AC833" s="723">
        <v>4.3179999999999996</v>
      </c>
      <c r="AD833" s="28">
        <v>39142</v>
      </c>
      <c r="AE833" s="358">
        <v>4.4329999999999998</v>
      </c>
    </row>
    <row r="834" spans="1:31">
      <c r="A834" s="28">
        <v>39143</v>
      </c>
      <c r="B834" s="28">
        <v>39143</v>
      </c>
      <c r="C834" s="723">
        <v>3.8519999999999999</v>
      </c>
      <c r="D834" s="28">
        <v>39143</v>
      </c>
      <c r="E834" s="723">
        <v>3.8691</v>
      </c>
      <c r="F834" s="28">
        <v>39143</v>
      </c>
      <c r="G834" s="723">
        <v>3.9205000000000001</v>
      </c>
      <c r="H834" s="28">
        <v>39143</v>
      </c>
      <c r="I834" s="723">
        <v>3.9572000000000003</v>
      </c>
      <c r="J834" s="28">
        <v>39143</v>
      </c>
      <c r="K834" s="723">
        <v>4.0515999999999996</v>
      </c>
      <c r="L834" s="41">
        <v>39143</v>
      </c>
      <c r="M834" s="723">
        <v>3.8449</v>
      </c>
      <c r="N834" s="28">
        <v>39143</v>
      </c>
      <c r="O834" s="723">
        <v>3.8822999999999999</v>
      </c>
      <c r="P834" s="28">
        <v>39143</v>
      </c>
      <c r="Q834" s="723">
        <v>3.9358</v>
      </c>
      <c r="R834" s="28">
        <v>39143</v>
      </c>
      <c r="S834" s="723">
        <v>3.9842</v>
      </c>
      <c r="T834" s="28">
        <v>39143</v>
      </c>
      <c r="U834" s="723">
        <v>4.0770999999999997</v>
      </c>
      <c r="V834" s="41">
        <v>39143</v>
      </c>
      <c r="W834" s="723">
        <v>4.0869999999999997</v>
      </c>
      <c r="X834" s="28">
        <v>39143</v>
      </c>
      <c r="Y834" s="723">
        <v>4.13</v>
      </c>
      <c r="Z834" s="28">
        <v>39143</v>
      </c>
      <c r="AA834" s="723">
        <v>4.2249999999999996</v>
      </c>
      <c r="AB834" s="28">
        <v>39143</v>
      </c>
      <c r="AC834" s="723">
        <v>4.3049999999999997</v>
      </c>
      <c r="AD834" s="28">
        <v>39143</v>
      </c>
      <c r="AE834" s="358">
        <v>4.4210000000000003</v>
      </c>
    </row>
    <row r="835" spans="1:31">
      <c r="A835" s="28">
        <v>39146</v>
      </c>
      <c r="B835" s="28">
        <v>39146</v>
      </c>
      <c r="C835" s="723">
        <v>3.8393000000000002</v>
      </c>
      <c r="D835" s="28">
        <v>39146</v>
      </c>
      <c r="E835" s="723">
        <v>3.8435000000000001</v>
      </c>
      <c r="F835" s="28">
        <v>39146</v>
      </c>
      <c r="G835" s="723">
        <v>3.8929999999999998</v>
      </c>
      <c r="H835" s="28">
        <v>39146</v>
      </c>
      <c r="I835" s="723">
        <v>3.9325999999999999</v>
      </c>
      <c r="J835" s="28">
        <v>39146</v>
      </c>
      <c r="K835" s="723">
        <v>4.0305999999999997</v>
      </c>
      <c r="L835" s="41">
        <v>39146</v>
      </c>
      <c r="M835" s="723">
        <v>3.8323</v>
      </c>
      <c r="N835" s="28">
        <v>39146</v>
      </c>
      <c r="O835" s="723">
        <v>3.8605999999999998</v>
      </c>
      <c r="P835" s="28">
        <v>39146</v>
      </c>
      <c r="Q835" s="723">
        <v>3.9117999999999999</v>
      </c>
      <c r="R835" s="28">
        <v>39146</v>
      </c>
      <c r="S835" s="723">
        <v>3.9611000000000001</v>
      </c>
      <c r="T835" s="28">
        <v>39146</v>
      </c>
      <c r="U835" s="723">
        <v>4.0590999999999999</v>
      </c>
      <c r="V835" s="41">
        <v>39146</v>
      </c>
      <c r="W835" s="723">
        <v>4.0650000000000004</v>
      </c>
      <c r="X835" s="28">
        <v>39146</v>
      </c>
      <c r="Y835" s="723">
        <v>4.1180000000000003</v>
      </c>
      <c r="Z835" s="28">
        <v>39146</v>
      </c>
      <c r="AA835" s="723">
        <v>4.2069999999999999</v>
      </c>
      <c r="AB835" s="28">
        <v>39146</v>
      </c>
      <c r="AC835" s="723">
        <v>4.2850000000000001</v>
      </c>
      <c r="AD835" s="28">
        <v>39146</v>
      </c>
      <c r="AE835" s="358">
        <v>4.4020000000000001</v>
      </c>
    </row>
    <row r="836" spans="1:31">
      <c r="A836" s="28">
        <v>39147</v>
      </c>
      <c r="B836" s="28">
        <v>39147</v>
      </c>
      <c r="C836" s="723">
        <v>3.8776999999999999</v>
      </c>
      <c r="D836" s="28">
        <v>39147</v>
      </c>
      <c r="E836" s="723">
        <v>3.8624000000000001</v>
      </c>
      <c r="F836" s="28">
        <v>39147</v>
      </c>
      <c r="G836" s="723">
        <v>3.9056999999999999</v>
      </c>
      <c r="H836" s="28">
        <v>39147</v>
      </c>
      <c r="I836" s="723">
        <v>3.9367999999999999</v>
      </c>
      <c r="J836" s="28">
        <v>39147</v>
      </c>
      <c r="K836" s="723">
        <v>4.0430999999999999</v>
      </c>
      <c r="L836" s="41">
        <v>39147</v>
      </c>
      <c r="M836" s="723">
        <v>3.8544</v>
      </c>
      <c r="N836" s="28">
        <v>39147</v>
      </c>
      <c r="O836" s="723">
        <v>3.8738999999999999</v>
      </c>
      <c r="P836" s="28">
        <v>39147</v>
      </c>
      <c r="Q836" s="723">
        <v>3.9195000000000002</v>
      </c>
      <c r="R836" s="28">
        <v>39147</v>
      </c>
      <c r="S836" s="723">
        <v>3.9664999999999999</v>
      </c>
      <c r="T836" s="28">
        <v>39147</v>
      </c>
      <c r="U836" s="723">
        <v>4.0602999999999998</v>
      </c>
      <c r="V836" s="41">
        <v>39147</v>
      </c>
      <c r="W836" s="723">
        <v>4.0868000000000002</v>
      </c>
      <c r="X836" s="28">
        <v>39147</v>
      </c>
      <c r="Y836" s="723">
        <v>4.1311</v>
      </c>
      <c r="Z836" s="28">
        <v>39147</v>
      </c>
      <c r="AA836" s="723">
        <v>4.2130999999999998</v>
      </c>
      <c r="AB836" s="28">
        <v>39147</v>
      </c>
      <c r="AC836" s="723">
        <v>4.2874999999999996</v>
      </c>
      <c r="AD836" s="28">
        <v>39147</v>
      </c>
      <c r="AE836" s="358">
        <v>4.4040999999999997</v>
      </c>
    </row>
    <row r="837" spans="1:31">
      <c r="A837" s="28">
        <v>39148</v>
      </c>
      <c r="B837" s="28">
        <v>39148</v>
      </c>
      <c r="C837" s="723">
        <v>3.8730000000000002</v>
      </c>
      <c r="D837" s="28">
        <v>39148</v>
      </c>
      <c r="E837" s="723">
        <v>3.86</v>
      </c>
      <c r="F837" s="28">
        <v>39148</v>
      </c>
      <c r="G837" s="723">
        <v>3.9</v>
      </c>
      <c r="H837" s="28">
        <v>39148</v>
      </c>
      <c r="I837" s="723">
        <v>3.9340000000000002</v>
      </c>
      <c r="J837" s="28">
        <v>39148</v>
      </c>
      <c r="K837" s="723">
        <v>4.0469999999999997</v>
      </c>
      <c r="L837" s="41">
        <v>39148</v>
      </c>
      <c r="M837" s="723">
        <v>3.8603000000000001</v>
      </c>
      <c r="N837" s="28">
        <v>39148</v>
      </c>
      <c r="O837" s="723">
        <v>3.8784000000000001</v>
      </c>
      <c r="P837" s="28">
        <v>39148</v>
      </c>
      <c r="Q837" s="723">
        <v>3.9211</v>
      </c>
      <c r="R837" s="28">
        <v>39148</v>
      </c>
      <c r="S837" s="723">
        <v>3.9689999999999999</v>
      </c>
      <c r="T837" s="28">
        <v>39148</v>
      </c>
      <c r="U837" s="723">
        <v>4.0686999999999998</v>
      </c>
      <c r="V837" s="41">
        <v>39148</v>
      </c>
      <c r="W837" s="723">
        <v>4.0890000000000004</v>
      </c>
      <c r="X837" s="28">
        <v>39148</v>
      </c>
      <c r="Y837" s="723">
        <v>4.13</v>
      </c>
      <c r="Z837" s="28">
        <v>39148</v>
      </c>
      <c r="AA837" s="723">
        <v>4.2140000000000004</v>
      </c>
      <c r="AB837" s="28">
        <v>39148</v>
      </c>
      <c r="AC837" s="723">
        <v>4.2889999999999997</v>
      </c>
      <c r="AD837" s="28">
        <v>39148</v>
      </c>
      <c r="AE837" s="358">
        <v>4.4080000000000004</v>
      </c>
    </row>
    <row r="838" spans="1:31">
      <c r="A838" s="28">
        <v>39149</v>
      </c>
      <c r="B838" s="28">
        <v>39149</v>
      </c>
      <c r="C838" s="723">
        <v>3.8914999999999997</v>
      </c>
      <c r="D838" s="28">
        <v>39149</v>
      </c>
      <c r="E838" s="723">
        <v>3.8733</v>
      </c>
      <c r="F838" s="28">
        <v>39149</v>
      </c>
      <c r="G838" s="723">
        <v>3.9121000000000001</v>
      </c>
      <c r="H838" s="28">
        <v>39149</v>
      </c>
      <c r="I838" s="723">
        <v>3.9431000000000003</v>
      </c>
      <c r="J838" s="28">
        <v>39149</v>
      </c>
      <c r="K838" s="723">
        <v>4.0575000000000001</v>
      </c>
      <c r="L838" s="41">
        <v>39149</v>
      </c>
      <c r="M838" s="723">
        <v>3.8763999999999998</v>
      </c>
      <c r="N838" s="28">
        <v>39149</v>
      </c>
      <c r="O838" s="723">
        <v>3.8915999999999999</v>
      </c>
      <c r="P838" s="28">
        <v>39149</v>
      </c>
      <c r="Q838" s="723">
        <v>3.9323000000000001</v>
      </c>
      <c r="R838" s="28">
        <v>39149</v>
      </c>
      <c r="S838" s="723">
        <v>3.9784999999999999</v>
      </c>
      <c r="T838" s="28">
        <v>39149</v>
      </c>
      <c r="U838" s="723">
        <v>4.0782999999999996</v>
      </c>
      <c r="V838" s="41">
        <v>39149</v>
      </c>
      <c r="W838" s="723">
        <v>4.1059999999999999</v>
      </c>
      <c r="X838" s="28">
        <v>39149</v>
      </c>
      <c r="Y838" s="723">
        <v>4.1429999999999998</v>
      </c>
      <c r="Z838" s="28">
        <v>39149</v>
      </c>
      <c r="AA838" s="723">
        <v>4.2300000000000004</v>
      </c>
      <c r="AB838" s="28">
        <v>39149</v>
      </c>
      <c r="AC838" s="723">
        <v>4.3040000000000003</v>
      </c>
      <c r="AD838" s="28">
        <v>39149</v>
      </c>
      <c r="AE838" s="358">
        <v>4.42</v>
      </c>
    </row>
    <row r="839" spans="1:31">
      <c r="A839" s="28">
        <v>39150</v>
      </c>
      <c r="B839" s="28">
        <v>39150</v>
      </c>
      <c r="C839" s="723">
        <v>3.9260999999999999</v>
      </c>
      <c r="D839" s="28">
        <v>39150</v>
      </c>
      <c r="E839" s="723">
        <v>3.9058000000000002</v>
      </c>
      <c r="F839" s="28">
        <v>39150</v>
      </c>
      <c r="G839" s="723">
        <v>3.9396</v>
      </c>
      <c r="H839" s="28">
        <v>39150</v>
      </c>
      <c r="I839" s="723">
        <v>3.9731000000000001</v>
      </c>
      <c r="J839" s="28">
        <v>39150</v>
      </c>
      <c r="K839" s="723">
        <v>4.0868000000000002</v>
      </c>
      <c r="L839" s="41">
        <v>39150</v>
      </c>
      <c r="M839" s="723">
        <v>3.9053</v>
      </c>
      <c r="N839" s="28">
        <v>39150</v>
      </c>
      <c r="O839" s="723">
        <v>3.9232</v>
      </c>
      <c r="P839" s="28">
        <v>39150</v>
      </c>
      <c r="Q839" s="723">
        <v>3.9613</v>
      </c>
      <c r="R839" s="28">
        <v>39150</v>
      </c>
      <c r="S839" s="723">
        <v>4.0061</v>
      </c>
      <c r="T839" s="28">
        <v>39150</v>
      </c>
      <c r="U839" s="723">
        <v>4.1082999999999998</v>
      </c>
      <c r="V839" s="41">
        <v>39150</v>
      </c>
      <c r="W839" s="723">
        <v>4.1399999999999997</v>
      </c>
      <c r="X839" s="28">
        <v>39150</v>
      </c>
      <c r="Y839" s="723">
        <v>4.18</v>
      </c>
      <c r="Z839" s="28">
        <v>39150</v>
      </c>
      <c r="AA839" s="723">
        <v>4.2549999999999999</v>
      </c>
      <c r="AB839" s="28">
        <v>39150</v>
      </c>
      <c r="AC839" s="723">
        <v>4.327</v>
      </c>
      <c r="AD839" s="28">
        <v>39150</v>
      </c>
      <c r="AE839" s="358">
        <v>4.4560000000000004</v>
      </c>
    </row>
    <row r="840" spans="1:31">
      <c r="A840" s="28">
        <v>39153</v>
      </c>
      <c r="B840" s="28">
        <v>39153</v>
      </c>
      <c r="C840" s="723">
        <v>3.9083000000000001</v>
      </c>
      <c r="D840" s="28">
        <v>39153</v>
      </c>
      <c r="E840" s="723">
        <v>3.8837999999999999</v>
      </c>
      <c r="F840" s="28">
        <v>39153</v>
      </c>
      <c r="G840" s="723">
        <v>3.9138000000000002</v>
      </c>
      <c r="H840" s="28">
        <v>39153</v>
      </c>
      <c r="I840" s="723">
        <v>3.9468000000000001</v>
      </c>
      <c r="J840" s="28">
        <v>39153</v>
      </c>
      <c r="K840" s="723">
        <v>4.0616000000000003</v>
      </c>
      <c r="L840" s="41">
        <v>39153</v>
      </c>
      <c r="M840" s="723">
        <v>3.8959000000000001</v>
      </c>
      <c r="N840" s="28">
        <v>39153</v>
      </c>
      <c r="O840" s="723">
        <v>3.8970000000000002</v>
      </c>
      <c r="P840" s="28">
        <v>39153</v>
      </c>
      <c r="Q840" s="723">
        <v>3.9342000000000001</v>
      </c>
      <c r="R840" s="28">
        <v>39153</v>
      </c>
      <c r="S840" s="723">
        <v>3.9802999999999997</v>
      </c>
      <c r="T840" s="28">
        <v>39153</v>
      </c>
      <c r="U840" s="723">
        <v>4.0819999999999999</v>
      </c>
      <c r="V840" s="41">
        <v>39153</v>
      </c>
      <c r="W840" s="723">
        <v>4.1219999999999999</v>
      </c>
      <c r="X840" s="28">
        <v>39153</v>
      </c>
      <c r="Y840" s="723">
        <v>4.1479999999999997</v>
      </c>
      <c r="Z840" s="28">
        <v>39153</v>
      </c>
      <c r="AA840" s="723">
        <v>4.2270000000000003</v>
      </c>
      <c r="AB840" s="28">
        <v>39153</v>
      </c>
      <c r="AC840" s="723">
        <v>4.3</v>
      </c>
      <c r="AD840" s="28">
        <v>39153</v>
      </c>
      <c r="AE840" s="358">
        <v>4.423</v>
      </c>
    </row>
    <row r="841" spans="1:31">
      <c r="A841" s="28">
        <v>39154</v>
      </c>
      <c r="B841" s="28">
        <v>39154</v>
      </c>
      <c r="C841" s="723">
        <v>3.8879999999999999</v>
      </c>
      <c r="D841" s="28">
        <v>39154</v>
      </c>
      <c r="E841" s="723">
        <v>3.8559999999999999</v>
      </c>
      <c r="F841" s="28">
        <v>39154</v>
      </c>
      <c r="G841" s="723">
        <v>3.887</v>
      </c>
      <c r="H841" s="28">
        <v>39154</v>
      </c>
      <c r="I841" s="723">
        <v>3.919</v>
      </c>
      <c r="J841" s="28">
        <v>39154</v>
      </c>
      <c r="K841" s="723">
        <v>4.0369999999999999</v>
      </c>
      <c r="L841" s="41">
        <v>39154</v>
      </c>
      <c r="M841" s="723">
        <v>3.8801000000000001</v>
      </c>
      <c r="N841" s="28">
        <v>39154</v>
      </c>
      <c r="O841" s="723">
        <v>3.8797000000000001</v>
      </c>
      <c r="P841" s="28">
        <v>39154</v>
      </c>
      <c r="Q841" s="723">
        <v>3.9095</v>
      </c>
      <c r="R841" s="28">
        <v>39154</v>
      </c>
      <c r="S841" s="723">
        <v>3.9561000000000002</v>
      </c>
      <c r="T841" s="28">
        <v>39154</v>
      </c>
      <c r="U841" s="723">
        <v>4.0566000000000004</v>
      </c>
      <c r="V841" s="41">
        <v>39154</v>
      </c>
      <c r="W841" s="723">
        <v>4.1020000000000003</v>
      </c>
      <c r="X841" s="28">
        <v>39154</v>
      </c>
      <c r="Y841" s="723">
        <v>4.1310000000000002</v>
      </c>
      <c r="Z841" s="28">
        <v>39154</v>
      </c>
      <c r="AA841" s="723">
        <v>4.2080000000000002</v>
      </c>
      <c r="AB841" s="28">
        <v>39154</v>
      </c>
      <c r="AC841" s="723">
        <v>4.2830000000000004</v>
      </c>
      <c r="AD841" s="28">
        <v>39154</v>
      </c>
      <c r="AE841" s="358">
        <v>4.41</v>
      </c>
    </row>
    <row r="842" spans="1:31">
      <c r="A842" s="28">
        <v>39155</v>
      </c>
      <c r="B842" s="28">
        <v>39155</v>
      </c>
      <c r="C842" s="723">
        <v>3.8559999999999999</v>
      </c>
      <c r="D842" s="28">
        <v>39155</v>
      </c>
      <c r="E842" s="723">
        <v>3.8279999999999998</v>
      </c>
      <c r="F842" s="28">
        <v>39155</v>
      </c>
      <c r="G842" s="723">
        <v>3.8632</v>
      </c>
      <c r="H842" s="28">
        <v>39155</v>
      </c>
      <c r="I842" s="723">
        <v>3.8933</v>
      </c>
      <c r="J842" s="28">
        <v>39155</v>
      </c>
      <c r="K842" s="723">
        <v>4.0199999999999996</v>
      </c>
      <c r="L842" s="41">
        <v>39155</v>
      </c>
      <c r="M842" s="723">
        <v>3.8544999999999998</v>
      </c>
      <c r="N842" s="28">
        <v>39155</v>
      </c>
      <c r="O842" s="723">
        <v>3.8538999999999999</v>
      </c>
      <c r="P842" s="28">
        <v>39155</v>
      </c>
      <c r="Q842" s="723">
        <v>3.8864999999999998</v>
      </c>
      <c r="R842" s="28">
        <v>39155</v>
      </c>
      <c r="S842" s="723">
        <v>3.9384999999999999</v>
      </c>
      <c r="T842" s="28">
        <v>39155</v>
      </c>
      <c r="U842" s="723">
        <v>4.0391000000000004</v>
      </c>
      <c r="V842" s="41">
        <v>39155</v>
      </c>
      <c r="W842" s="723">
        <v>4.0869999999999997</v>
      </c>
      <c r="X842" s="28">
        <v>39155</v>
      </c>
      <c r="Y842" s="723">
        <v>4.1180000000000003</v>
      </c>
      <c r="Z842" s="28">
        <v>39155</v>
      </c>
      <c r="AA842" s="723">
        <v>4.1970000000000001</v>
      </c>
      <c r="AB842" s="28">
        <v>39155</v>
      </c>
      <c r="AC842" s="723">
        <v>4.2729999999999997</v>
      </c>
      <c r="AD842" s="28">
        <v>39155</v>
      </c>
      <c r="AE842" s="358">
        <v>4.4030000000000005</v>
      </c>
    </row>
    <row r="843" spans="1:31">
      <c r="A843" s="28">
        <v>39156</v>
      </c>
      <c r="B843" s="28">
        <v>39156</v>
      </c>
      <c r="C843" s="723">
        <v>3.8975</v>
      </c>
      <c r="D843" s="28">
        <v>39156</v>
      </c>
      <c r="E843" s="723">
        <v>3.8673999999999999</v>
      </c>
      <c r="F843" s="28">
        <v>39156</v>
      </c>
      <c r="G843" s="723">
        <v>3.8942000000000001</v>
      </c>
      <c r="H843" s="28">
        <v>39156</v>
      </c>
      <c r="I843" s="723">
        <v>3.9215999999999998</v>
      </c>
      <c r="J843" s="28">
        <v>39156</v>
      </c>
      <c r="K843" s="723">
        <v>4.0461999999999998</v>
      </c>
      <c r="L843" s="41">
        <v>39156</v>
      </c>
      <c r="M843" s="723">
        <v>3.8904000000000001</v>
      </c>
      <c r="N843" s="28">
        <v>39156</v>
      </c>
      <c r="O843" s="723">
        <v>3.8909000000000002</v>
      </c>
      <c r="P843" s="28">
        <v>39156</v>
      </c>
      <c r="Q843" s="723">
        <v>3.9154</v>
      </c>
      <c r="R843" s="28">
        <v>39156</v>
      </c>
      <c r="S843" s="723">
        <v>3.9641000000000002</v>
      </c>
      <c r="T843" s="28">
        <v>39156</v>
      </c>
      <c r="U843" s="723">
        <v>4.0636999999999999</v>
      </c>
      <c r="V843" s="41">
        <v>39156</v>
      </c>
      <c r="W843" s="723">
        <v>4.1219999999999999</v>
      </c>
      <c r="X843" s="28">
        <v>39156</v>
      </c>
      <c r="Y843" s="723">
        <v>4.1479999999999997</v>
      </c>
      <c r="Z843" s="28">
        <v>39156</v>
      </c>
      <c r="AA843" s="723">
        <v>4.218</v>
      </c>
      <c r="AB843" s="28">
        <v>39156</v>
      </c>
      <c r="AC843" s="723">
        <v>4.2910000000000004</v>
      </c>
      <c r="AD843" s="28">
        <v>39156</v>
      </c>
      <c r="AE843" s="358">
        <v>4.4180000000000001</v>
      </c>
    </row>
    <row r="844" spans="1:31">
      <c r="A844" s="28">
        <v>39157</v>
      </c>
      <c r="B844" s="28">
        <v>39157</v>
      </c>
      <c r="C844" s="723">
        <v>3.9026999999999998</v>
      </c>
      <c r="D844" s="28">
        <v>39157</v>
      </c>
      <c r="E844" s="723">
        <v>3.8742999999999999</v>
      </c>
      <c r="F844" s="28">
        <v>39157</v>
      </c>
      <c r="G844" s="723">
        <v>3.8959999999999999</v>
      </c>
      <c r="H844" s="28">
        <v>39157</v>
      </c>
      <c r="I844" s="723">
        <v>3.9184000000000001</v>
      </c>
      <c r="J844" s="28">
        <v>39157</v>
      </c>
      <c r="K844" s="723">
        <v>4.0391000000000004</v>
      </c>
      <c r="L844" s="41">
        <v>39157</v>
      </c>
      <c r="M844" s="723">
        <v>3.8978999999999999</v>
      </c>
      <c r="N844" s="28">
        <v>39157</v>
      </c>
      <c r="O844" s="723">
        <v>3.899</v>
      </c>
      <c r="P844" s="28">
        <v>39157</v>
      </c>
      <c r="Q844" s="723">
        <v>3.9165999999999999</v>
      </c>
      <c r="R844" s="28">
        <v>39157</v>
      </c>
      <c r="S844" s="723">
        <v>3.9641000000000002</v>
      </c>
      <c r="T844" s="28">
        <v>39157</v>
      </c>
      <c r="U844" s="723">
        <v>4.0587999999999997</v>
      </c>
      <c r="V844" s="41">
        <v>39157</v>
      </c>
      <c r="W844" s="723">
        <v>4.1310000000000002</v>
      </c>
      <c r="X844" s="28">
        <v>39157</v>
      </c>
      <c r="Y844" s="723">
        <v>4.16</v>
      </c>
      <c r="Z844" s="28">
        <v>39157</v>
      </c>
      <c r="AA844" s="723">
        <v>4.2229999999999999</v>
      </c>
      <c r="AB844" s="28">
        <v>39157</v>
      </c>
      <c r="AC844" s="723">
        <v>4.2919999999999998</v>
      </c>
      <c r="AD844" s="28">
        <v>39157</v>
      </c>
      <c r="AE844" s="358">
        <v>4.4160000000000004</v>
      </c>
    </row>
    <row r="845" spans="1:31">
      <c r="A845" s="28">
        <v>39160</v>
      </c>
      <c r="B845" s="28">
        <v>39160</v>
      </c>
      <c r="C845" s="723">
        <v>3.9327999999999999</v>
      </c>
      <c r="D845" s="28">
        <v>39160</v>
      </c>
      <c r="E845" s="723">
        <v>3.9039000000000001</v>
      </c>
      <c r="F845" s="28">
        <v>39160</v>
      </c>
      <c r="G845" s="723">
        <v>3.9169</v>
      </c>
      <c r="H845" s="28">
        <v>39160</v>
      </c>
      <c r="I845" s="723">
        <v>3.9390999999999998</v>
      </c>
      <c r="J845" s="28">
        <v>39160</v>
      </c>
      <c r="K845" s="723">
        <v>4.0601000000000003</v>
      </c>
      <c r="L845" s="41">
        <v>39160</v>
      </c>
      <c r="M845" s="723">
        <v>3.9302000000000001</v>
      </c>
      <c r="N845" s="28">
        <v>39160</v>
      </c>
      <c r="O845" s="723">
        <v>3.9302000000000001</v>
      </c>
      <c r="P845" s="28">
        <v>39160</v>
      </c>
      <c r="Q845" s="723">
        <v>3.9403000000000001</v>
      </c>
      <c r="R845" s="28">
        <v>39160</v>
      </c>
      <c r="S845" s="723">
        <v>3.9857</v>
      </c>
      <c r="T845" s="28">
        <v>39160</v>
      </c>
      <c r="U845" s="723">
        <v>4.0799000000000003</v>
      </c>
      <c r="V845" s="41">
        <v>39160</v>
      </c>
      <c r="W845" s="723">
        <v>4.165</v>
      </c>
      <c r="X845" s="28">
        <v>39160</v>
      </c>
      <c r="Y845" s="723">
        <v>4.1890000000000001</v>
      </c>
      <c r="Z845" s="28">
        <v>39160</v>
      </c>
      <c r="AA845" s="723">
        <v>4.2460000000000004</v>
      </c>
      <c r="AB845" s="28">
        <v>39160</v>
      </c>
      <c r="AC845" s="723">
        <v>4.3109999999999999</v>
      </c>
      <c r="AD845" s="28">
        <v>39160</v>
      </c>
      <c r="AE845" s="358">
        <v>4.4329999999999998</v>
      </c>
    </row>
    <row r="846" spans="1:31">
      <c r="A846" s="28">
        <v>39161</v>
      </c>
      <c r="B846" s="28">
        <v>39161</v>
      </c>
      <c r="C846" s="723">
        <v>3.9249999999999998</v>
      </c>
      <c r="D846" s="28">
        <v>39161</v>
      </c>
      <c r="E846" s="723">
        <v>3.887</v>
      </c>
      <c r="F846" s="28">
        <v>39161</v>
      </c>
      <c r="G846" s="723">
        <v>3.899</v>
      </c>
      <c r="H846" s="28">
        <v>39161</v>
      </c>
      <c r="I846" s="723">
        <v>3.923</v>
      </c>
      <c r="J846" s="28">
        <v>39161</v>
      </c>
      <c r="K846" s="723">
        <v>4.0430000000000001</v>
      </c>
      <c r="L846" s="41">
        <v>39161</v>
      </c>
      <c r="M846" s="723">
        <v>3.9172000000000002</v>
      </c>
      <c r="N846" s="28">
        <v>39161</v>
      </c>
      <c r="O846" s="723">
        <v>3.9138000000000002</v>
      </c>
      <c r="P846" s="28">
        <v>39161</v>
      </c>
      <c r="Q846" s="723">
        <v>3.9220999999999999</v>
      </c>
      <c r="R846" s="28">
        <v>39161</v>
      </c>
      <c r="S846" s="723">
        <v>3.9713000000000003</v>
      </c>
      <c r="T846" s="28">
        <v>39161</v>
      </c>
      <c r="U846" s="723">
        <v>4.0670000000000002</v>
      </c>
      <c r="V846" s="41">
        <v>39161</v>
      </c>
      <c r="W846" s="723">
        <v>4.1449999999999996</v>
      </c>
      <c r="X846" s="28">
        <v>39161</v>
      </c>
      <c r="Y846" s="723">
        <v>4.17</v>
      </c>
      <c r="Z846" s="28">
        <v>39161</v>
      </c>
      <c r="AA846" s="723">
        <v>4.2329999999999997</v>
      </c>
      <c r="AB846" s="28">
        <v>39161</v>
      </c>
      <c r="AC846" s="723">
        <v>4.298</v>
      </c>
      <c r="AD846" s="28">
        <v>39161</v>
      </c>
      <c r="AE846" s="358">
        <v>4.4180000000000001</v>
      </c>
    </row>
    <row r="847" spans="1:31">
      <c r="A847" s="28">
        <v>39162</v>
      </c>
      <c r="B847" s="28">
        <v>39162</v>
      </c>
      <c r="C847" s="723">
        <v>3.9350000000000001</v>
      </c>
      <c r="D847" s="28">
        <v>39162</v>
      </c>
      <c r="E847" s="723">
        <v>3.903</v>
      </c>
      <c r="F847" s="28">
        <v>39162</v>
      </c>
      <c r="G847" s="723">
        <v>3.9220000000000002</v>
      </c>
      <c r="H847" s="28">
        <v>39162</v>
      </c>
      <c r="I847" s="723">
        <v>3.9420000000000002</v>
      </c>
      <c r="J847" s="28">
        <v>39162</v>
      </c>
      <c r="K847" s="723">
        <v>4.069</v>
      </c>
      <c r="L847" s="41">
        <v>39162</v>
      </c>
      <c r="M847" s="723">
        <v>3.9241000000000001</v>
      </c>
      <c r="N847" s="28">
        <v>39162</v>
      </c>
      <c r="O847" s="723">
        <v>3.9268000000000001</v>
      </c>
      <c r="P847" s="28">
        <v>39162</v>
      </c>
      <c r="Q847" s="723">
        <v>3.9363999999999999</v>
      </c>
      <c r="R847" s="28">
        <v>39162</v>
      </c>
      <c r="S847" s="723">
        <v>3.9874000000000001</v>
      </c>
      <c r="T847" s="28">
        <v>39162</v>
      </c>
      <c r="U847" s="723">
        <v>4.0880000000000001</v>
      </c>
      <c r="V847" s="41">
        <v>39162</v>
      </c>
      <c r="W847" s="723">
        <v>4.1538000000000004</v>
      </c>
      <c r="X847" s="28">
        <v>39162</v>
      </c>
      <c r="Y847" s="723">
        <v>4.1821000000000002</v>
      </c>
      <c r="Z847" s="28">
        <v>39162</v>
      </c>
      <c r="AA847" s="723">
        <v>4.25</v>
      </c>
      <c r="AB847" s="28">
        <v>39162</v>
      </c>
      <c r="AC847" s="723">
        <v>4.3159999999999998</v>
      </c>
      <c r="AD847" s="28">
        <v>39162</v>
      </c>
      <c r="AE847" s="358">
        <v>4.4477000000000002</v>
      </c>
    </row>
    <row r="848" spans="1:31">
      <c r="A848" s="28">
        <v>39163</v>
      </c>
      <c r="B848" s="28">
        <v>39163</v>
      </c>
      <c r="C848" s="723">
        <v>3.9340000000000002</v>
      </c>
      <c r="D848" s="28">
        <v>39163</v>
      </c>
      <c r="E848" s="723">
        <v>3.9069000000000003</v>
      </c>
      <c r="F848" s="28">
        <v>39163</v>
      </c>
      <c r="G848" s="723">
        <v>3.9379999999999997</v>
      </c>
      <c r="H848" s="28">
        <v>39163</v>
      </c>
      <c r="I848" s="723">
        <v>3.9645000000000001</v>
      </c>
      <c r="J848" s="28">
        <v>39163</v>
      </c>
      <c r="K848" s="723">
        <v>4.1021999999999998</v>
      </c>
      <c r="L848" s="41">
        <v>39163</v>
      </c>
      <c r="M848" s="723">
        <v>3.923</v>
      </c>
      <c r="N848" s="28">
        <v>39163</v>
      </c>
      <c r="O848" s="723">
        <v>3.9293</v>
      </c>
      <c r="P848" s="28">
        <v>39163</v>
      </c>
      <c r="Q848" s="723">
        <v>3.9527999999999999</v>
      </c>
      <c r="R848" s="28">
        <v>39163</v>
      </c>
      <c r="S848" s="723">
        <v>4.0103</v>
      </c>
      <c r="T848" s="28">
        <v>39163</v>
      </c>
      <c r="U848" s="723">
        <v>4.1224999999999996</v>
      </c>
      <c r="V848" s="41">
        <v>39163</v>
      </c>
      <c r="W848" s="723">
        <v>4.1550000000000002</v>
      </c>
      <c r="X848" s="28">
        <v>39163</v>
      </c>
      <c r="Y848" s="723">
        <v>4.1900000000000004</v>
      </c>
      <c r="Z848" s="28">
        <v>39163</v>
      </c>
      <c r="AA848" s="723">
        <v>4.2640000000000002</v>
      </c>
      <c r="AB848" s="28">
        <v>39163</v>
      </c>
      <c r="AC848" s="723">
        <v>4.3390000000000004</v>
      </c>
      <c r="AD848" s="28">
        <v>39163</v>
      </c>
      <c r="AE848" s="358">
        <v>4.4690000000000003</v>
      </c>
    </row>
    <row r="849" spans="1:31">
      <c r="A849" s="28">
        <v>39164</v>
      </c>
      <c r="B849" s="28">
        <v>39164</v>
      </c>
      <c r="C849" s="723">
        <v>3.9699</v>
      </c>
      <c r="D849" s="28">
        <v>39164</v>
      </c>
      <c r="E849" s="723">
        <v>3.9512</v>
      </c>
      <c r="F849" s="28">
        <v>39164</v>
      </c>
      <c r="G849" s="723">
        <v>3.9872000000000001</v>
      </c>
      <c r="H849" s="28">
        <v>39164</v>
      </c>
      <c r="I849" s="723">
        <v>4.0121000000000002</v>
      </c>
      <c r="J849" s="28">
        <v>39164</v>
      </c>
      <c r="K849" s="723">
        <v>4.1581999999999999</v>
      </c>
      <c r="L849" s="41">
        <v>39164</v>
      </c>
      <c r="M849" s="723">
        <v>3.9588999999999999</v>
      </c>
      <c r="N849" s="28">
        <v>39164</v>
      </c>
      <c r="O849" s="723">
        <v>3.9803999999999999</v>
      </c>
      <c r="P849" s="28">
        <v>39164</v>
      </c>
      <c r="Q849" s="723">
        <v>4.0056000000000003</v>
      </c>
      <c r="R849" s="28">
        <v>39164</v>
      </c>
      <c r="S849" s="723">
        <v>4.0636999999999999</v>
      </c>
      <c r="T849" s="28">
        <v>39164</v>
      </c>
      <c r="U849" s="723">
        <v>4.1760999999999999</v>
      </c>
      <c r="V849" s="41">
        <v>39164</v>
      </c>
      <c r="W849" s="723">
        <v>4.1859999999999999</v>
      </c>
      <c r="X849" s="28">
        <v>39164</v>
      </c>
      <c r="Y849" s="723">
        <v>4.2329999999999997</v>
      </c>
      <c r="Z849" s="28">
        <v>39164</v>
      </c>
      <c r="AA849" s="723">
        <v>4.3079999999999998</v>
      </c>
      <c r="AB849" s="28">
        <v>39164</v>
      </c>
      <c r="AC849" s="723">
        <v>4.3840000000000003</v>
      </c>
      <c r="AD849" s="28">
        <v>39164</v>
      </c>
      <c r="AE849" s="358">
        <v>4.5190000000000001</v>
      </c>
    </row>
    <row r="850" spans="1:31">
      <c r="A850" s="28">
        <v>39167</v>
      </c>
      <c r="B850" s="28">
        <v>39167</v>
      </c>
      <c r="C850" s="723">
        <v>3.9718</v>
      </c>
      <c r="D850" s="28">
        <v>39167</v>
      </c>
      <c r="E850" s="723">
        <v>3.9552</v>
      </c>
      <c r="F850" s="28">
        <v>39167</v>
      </c>
      <c r="G850" s="723">
        <v>3.9881000000000002</v>
      </c>
      <c r="H850" s="28">
        <v>39167</v>
      </c>
      <c r="I850" s="723">
        <v>4.0174000000000003</v>
      </c>
      <c r="J850" s="28">
        <v>39167</v>
      </c>
      <c r="K850" s="723">
        <v>4.1641000000000004</v>
      </c>
      <c r="L850" s="41">
        <v>39167</v>
      </c>
      <c r="M850" s="723">
        <v>3.9628000000000001</v>
      </c>
      <c r="N850" s="28">
        <v>39167</v>
      </c>
      <c r="O850" s="723">
        <v>3.9798999999999998</v>
      </c>
      <c r="P850" s="28">
        <v>39167</v>
      </c>
      <c r="Q850" s="723">
        <v>4.0072999999999999</v>
      </c>
      <c r="R850" s="28">
        <v>39167</v>
      </c>
      <c r="S850" s="723">
        <v>4.0640000000000001</v>
      </c>
      <c r="T850" s="28">
        <v>39167</v>
      </c>
      <c r="U850" s="723">
        <v>4.1798000000000002</v>
      </c>
      <c r="V850" s="41">
        <v>39167</v>
      </c>
      <c r="W850" s="723">
        <v>4.1859999999999999</v>
      </c>
      <c r="X850" s="28">
        <v>39167</v>
      </c>
      <c r="Y850" s="723">
        <v>4.2300000000000004</v>
      </c>
      <c r="Z850" s="28">
        <v>39167</v>
      </c>
      <c r="AA850" s="723">
        <v>4.3090000000000002</v>
      </c>
      <c r="AB850" s="28">
        <v>39167</v>
      </c>
      <c r="AC850" s="723">
        <v>4.3840000000000003</v>
      </c>
      <c r="AD850" s="28">
        <v>39167</v>
      </c>
      <c r="AE850" s="358">
        <v>4.516</v>
      </c>
    </row>
    <row r="851" spans="1:31">
      <c r="A851" s="28">
        <v>39168</v>
      </c>
      <c r="B851" s="28">
        <v>39168</v>
      </c>
      <c r="C851" s="723">
        <v>3.99</v>
      </c>
      <c r="D851" s="28">
        <v>39168</v>
      </c>
      <c r="E851" s="723">
        <v>3.9769999999999999</v>
      </c>
      <c r="F851" s="28">
        <v>39168</v>
      </c>
      <c r="G851" s="723">
        <v>4.0049999999999999</v>
      </c>
      <c r="H851" s="28">
        <v>39168</v>
      </c>
      <c r="I851" s="723">
        <v>4.0380000000000003</v>
      </c>
      <c r="J851" s="28">
        <v>39168</v>
      </c>
      <c r="K851" s="723">
        <v>4.1779999999999999</v>
      </c>
      <c r="L851" s="41">
        <v>39168</v>
      </c>
      <c r="M851" s="723">
        <v>3.9817999999999998</v>
      </c>
      <c r="N851" s="28">
        <v>39168</v>
      </c>
      <c r="O851" s="723">
        <v>4.0037000000000003</v>
      </c>
      <c r="P851" s="28">
        <v>39168</v>
      </c>
      <c r="Q851" s="723">
        <v>4.0281000000000002</v>
      </c>
      <c r="R851" s="28">
        <v>39168</v>
      </c>
      <c r="S851" s="723">
        <v>4.0833000000000004</v>
      </c>
      <c r="T851" s="28">
        <v>39168</v>
      </c>
      <c r="U851" s="723">
        <v>4.1989000000000001</v>
      </c>
      <c r="V851" s="41">
        <v>39168</v>
      </c>
      <c r="W851" s="723">
        <v>4.2</v>
      </c>
      <c r="X851" s="28">
        <v>39168</v>
      </c>
      <c r="Y851" s="723">
        <v>4.2450000000000001</v>
      </c>
      <c r="Z851" s="28">
        <v>39168</v>
      </c>
      <c r="AA851" s="723">
        <v>4.3250000000000002</v>
      </c>
      <c r="AB851" s="28">
        <v>39168</v>
      </c>
      <c r="AC851" s="723">
        <v>4.3959999999999999</v>
      </c>
      <c r="AD851" s="28">
        <v>39168</v>
      </c>
      <c r="AE851" s="358">
        <v>4.5289999999999999</v>
      </c>
    </row>
    <row r="852" spans="1:31">
      <c r="A852" s="28">
        <v>39169</v>
      </c>
      <c r="B852" s="28">
        <v>39169</v>
      </c>
      <c r="C852" s="723">
        <v>3.9925999999999999</v>
      </c>
      <c r="D852" s="28">
        <v>39169</v>
      </c>
      <c r="E852" s="723">
        <v>3.9821</v>
      </c>
      <c r="F852" s="28">
        <v>39169</v>
      </c>
      <c r="G852" s="723">
        <v>4.0137</v>
      </c>
      <c r="H852" s="28">
        <v>39169</v>
      </c>
      <c r="I852" s="723">
        <v>4.0456000000000003</v>
      </c>
      <c r="J852" s="28">
        <v>39169</v>
      </c>
      <c r="K852" s="723">
        <v>4.1863000000000001</v>
      </c>
      <c r="L852" s="41">
        <v>39169</v>
      </c>
      <c r="M852" s="723">
        <v>3.9858000000000002</v>
      </c>
      <c r="N852" s="28">
        <v>39169</v>
      </c>
      <c r="O852" s="723">
        <v>4.0090000000000003</v>
      </c>
      <c r="P852" s="28">
        <v>39169</v>
      </c>
      <c r="Q852" s="723">
        <v>4.0350999999999999</v>
      </c>
      <c r="R852" s="28">
        <v>39169</v>
      </c>
      <c r="S852" s="723">
        <v>4.0906000000000002</v>
      </c>
      <c r="T852" s="28">
        <v>39169</v>
      </c>
      <c r="U852" s="723">
        <v>4.2064000000000004</v>
      </c>
      <c r="V852" s="41">
        <v>39169</v>
      </c>
      <c r="W852" s="723">
        <v>4.2045000000000003</v>
      </c>
      <c r="X852" s="28">
        <v>39169</v>
      </c>
      <c r="Y852" s="723">
        <v>4.2518000000000002</v>
      </c>
      <c r="Z852" s="28">
        <v>39169</v>
      </c>
      <c r="AA852" s="723">
        <v>4.3334999999999999</v>
      </c>
      <c r="AB852" s="28">
        <v>39169</v>
      </c>
      <c r="AC852" s="723">
        <v>4.4055</v>
      </c>
      <c r="AD852" s="28">
        <v>39169</v>
      </c>
      <c r="AE852" s="358">
        <v>4.5380000000000003</v>
      </c>
    </row>
    <row r="853" spans="1:31">
      <c r="A853" s="28">
        <v>39170</v>
      </c>
      <c r="B853" s="28">
        <v>39170</v>
      </c>
      <c r="C853" s="723">
        <v>4.016</v>
      </c>
      <c r="D853" s="28">
        <v>39170</v>
      </c>
      <c r="E853" s="723">
        <v>4.0079000000000002</v>
      </c>
      <c r="F853" s="28">
        <v>39170</v>
      </c>
      <c r="G853" s="723">
        <v>4.0339999999999998</v>
      </c>
      <c r="H853" s="28">
        <v>39170</v>
      </c>
      <c r="I853" s="723">
        <v>4.0674999999999999</v>
      </c>
      <c r="J853" s="28">
        <v>39170</v>
      </c>
      <c r="K853" s="723">
        <v>4.2054</v>
      </c>
      <c r="L853" s="41">
        <v>39170</v>
      </c>
      <c r="M853" s="723">
        <v>4.0087999999999999</v>
      </c>
      <c r="N853" s="28">
        <v>39170</v>
      </c>
      <c r="O853" s="723">
        <v>4.0354999999999999</v>
      </c>
      <c r="P853" s="28">
        <v>39170</v>
      </c>
      <c r="Q853" s="723">
        <v>4.0590000000000002</v>
      </c>
      <c r="R853" s="28">
        <v>39170</v>
      </c>
      <c r="S853" s="723">
        <v>4.1119000000000003</v>
      </c>
      <c r="T853" s="28">
        <v>39170</v>
      </c>
      <c r="U853" s="723">
        <v>4.2259000000000002</v>
      </c>
      <c r="V853" s="41">
        <v>39170</v>
      </c>
      <c r="W853" s="723">
        <v>4.2309999999999999</v>
      </c>
      <c r="X853" s="28">
        <v>39170</v>
      </c>
      <c r="Y853" s="723">
        <v>4.2759999999999998</v>
      </c>
      <c r="Z853" s="28">
        <v>39170</v>
      </c>
      <c r="AA853" s="723">
        <v>4.351</v>
      </c>
      <c r="AB853" s="28">
        <v>39170</v>
      </c>
      <c r="AC853" s="723">
        <v>4.423</v>
      </c>
      <c r="AD853" s="28">
        <v>39170</v>
      </c>
      <c r="AE853" s="358">
        <v>4.5469999999999997</v>
      </c>
    </row>
    <row r="854" spans="1:31">
      <c r="A854" s="28">
        <v>39171</v>
      </c>
      <c r="B854" s="28">
        <v>39171</v>
      </c>
      <c r="C854" s="723">
        <v>4.0258000000000003</v>
      </c>
      <c r="D854" s="28">
        <v>39171</v>
      </c>
      <c r="E854" s="723">
        <v>4.0194999999999999</v>
      </c>
      <c r="F854" s="28">
        <v>39171</v>
      </c>
      <c r="G854" s="723">
        <v>4.04</v>
      </c>
      <c r="H854" s="28">
        <v>39171</v>
      </c>
      <c r="I854" s="723">
        <v>4.0709999999999997</v>
      </c>
      <c r="J854" s="28">
        <v>39171</v>
      </c>
      <c r="K854" s="723">
        <v>4.2060000000000004</v>
      </c>
      <c r="L854" s="41">
        <v>39171</v>
      </c>
      <c r="M854" s="723">
        <v>4.0178000000000003</v>
      </c>
      <c r="N854" s="28">
        <v>39171</v>
      </c>
      <c r="O854" s="723">
        <v>4.0483000000000002</v>
      </c>
      <c r="P854" s="28">
        <v>39171</v>
      </c>
      <c r="Q854" s="723">
        <v>4.0650000000000004</v>
      </c>
      <c r="R854" s="28">
        <v>39171</v>
      </c>
      <c r="S854" s="723">
        <v>4.1178999999999997</v>
      </c>
      <c r="T854" s="28">
        <v>39171</v>
      </c>
      <c r="U854" s="723">
        <v>4.2255000000000003</v>
      </c>
      <c r="V854" s="41">
        <v>39171</v>
      </c>
      <c r="W854" s="723">
        <v>4.2379999999999995</v>
      </c>
      <c r="X854" s="28">
        <v>39171</v>
      </c>
      <c r="Y854" s="723">
        <v>4.2839999999999998</v>
      </c>
      <c r="Z854" s="28">
        <v>39171</v>
      </c>
      <c r="AA854" s="723">
        <v>4.3570000000000002</v>
      </c>
      <c r="AB854" s="28">
        <v>39171</v>
      </c>
      <c r="AC854" s="723">
        <v>4.4290000000000003</v>
      </c>
      <c r="AD854" s="28">
        <v>39171</v>
      </c>
      <c r="AE854" s="358">
        <v>4.5490000000000004</v>
      </c>
    </row>
    <row r="855" spans="1:31">
      <c r="A855" s="28">
        <v>39174</v>
      </c>
      <c r="B855" s="28">
        <v>39174</v>
      </c>
      <c r="C855" s="723">
        <v>4.0514999999999999</v>
      </c>
      <c r="D855" s="28">
        <v>39174</v>
      </c>
      <c r="E855" s="723">
        <v>4.0460000000000003</v>
      </c>
      <c r="F855" s="28">
        <v>39174</v>
      </c>
      <c r="G855" s="723">
        <v>4.0583999999999998</v>
      </c>
      <c r="H855" s="28">
        <v>39174</v>
      </c>
      <c r="I855" s="723">
        <v>4.0858999999999996</v>
      </c>
      <c r="J855" s="28">
        <v>39174</v>
      </c>
      <c r="K855" s="723">
        <v>4.2117000000000004</v>
      </c>
      <c r="L855" s="41">
        <v>39174</v>
      </c>
      <c r="M855" s="723">
        <v>4.0458999999999996</v>
      </c>
      <c r="N855" s="28">
        <v>39174</v>
      </c>
      <c r="O855" s="723">
        <v>4.0709</v>
      </c>
      <c r="P855" s="28">
        <v>39174</v>
      </c>
      <c r="Q855" s="723">
        <v>4.0829000000000004</v>
      </c>
      <c r="R855" s="28">
        <v>39174</v>
      </c>
      <c r="S855" s="723">
        <v>4.1266999999999996</v>
      </c>
      <c r="T855" s="28">
        <v>39174</v>
      </c>
      <c r="U855" s="723">
        <v>4.2335000000000003</v>
      </c>
      <c r="V855" s="41">
        <v>39174</v>
      </c>
      <c r="W855" s="723">
        <v>4.2720000000000002</v>
      </c>
      <c r="X855" s="28">
        <v>39174</v>
      </c>
      <c r="Y855" s="723">
        <v>4.3150000000000004</v>
      </c>
      <c r="Z855" s="28">
        <v>39174</v>
      </c>
      <c r="AA855" s="723">
        <v>4.38</v>
      </c>
      <c r="AB855" s="28">
        <v>39174</v>
      </c>
      <c r="AC855" s="723">
        <v>4.4480000000000004</v>
      </c>
      <c r="AD855" s="28">
        <v>39174</v>
      </c>
      <c r="AE855" s="358">
        <v>4.5629999999999997</v>
      </c>
    </row>
    <row r="856" spans="1:31">
      <c r="A856" s="28">
        <v>39175</v>
      </c>
      <c r="B856" s="28">
        <v>39175</v>
      </c>
      <c r="C856" s="723">
        <v>4.0590000000000002</v>
      </c>
      <c r="D856" s="28">
        <v>39175</v>
      </c>
      <c r="E856" s="723">
        <v>4.0570000000000004</v>
      </c>
      <c r="F856" s="28">
        <v>39175</v>
      </c>
      <c r="G856" s="723">
        <v>4.085</v>
      </c>
      <c r="H856" s="28">
        <v>39175</v>
      </c>
      <c r="I856" s="723">
        <v>4.1120000000000001</v>
      </c>
      <c r="J856" s="28">
        <v>39175</v>
      </c>
      <c r="K856" s="723">
        <v>4.2460000000000004</v>
      </c>
      <c r="L856" s="41">
        <v>39175</v>
      </c>
      <c r="M856" s="723">
        <v>4.0529999999999999</v>
      </c>
      <c r="N856" s="28">
        <v>39175</v>
      </c>
      <c r="O856" s="723">
        <v>4.0804999999999998</v>
      </c>
      <c r="P856" s="28">
        <v>39175</v>
      </c>
      <c r="Q856" s="723">
        <v>4.1079999999999997</v>
      </c>
      <c r="R856" s="28">
        <v>39175</v>
      </c>
      <c r="S856" s="723">
        <v>4.1528999999999998</v>
      </c>
      <c r="T856" s="28">
        <v>39175</v>
      </c>
      <c r="U856" s="723">
        <v>4.2645999999999997</v>
      </c>
      <c r="V856" s="41">
        <v>39175</v>
      </c>
      <c r="W856" s="723">
        <v>4.2793000000000001</v>
      </c>
      <c r="X856" s="28">
        <v>39175</v>
      </c>
      <c r="Y856" s="723">
        <v>4.3254000000000001</v>
      </c>
      <c r="Z856" s="28">
        <v>39175</v>
      </c>
      <c r="AA856" s="723">
        <v>4.4013999999999998</v>
      </c>
      <c r="AB856" s="28">
        <v>39175</v>
      </c>
      <c r="AC856" s="723">
        <v>4.4748999999999999</v>
      </c>
      <c r="AD856" s="28">
        <v>39175</v>
      </c>
      <c r="AE856" s="358">
        <v>4.5925000000000002</v>
      </c>
    </row>
    <row r="857" spans="1:31">
      <c r="A857" s="28">
        <v>39176</v>
      </c>
      <c r="B857" s="28">
        <v>39176</v>
      </c>
      <c r="C857" s="723">
        <v>4.0369999999999999</v>
      </c>
      <c r="D857" s="28">
        <v>39176</v>
      </c>
      <c r="E857" s="723">
        <v>4.0326000000000004</v>
      </c>
      <c r="F857" s="28">
        <v>39176</v>
      </c>
      <c r="G857" s="723">
        <v>4.056</v>
      </c>
      <c r="H857" s="28">
        <v>39176</v>
      </c>
      <c r="I857" s="723">
        <v>4.0842999999999998</v>
      </c>
      <c r="J857" s="28">
        <v>39176</v>
      </c>
      <c r="K857" s="723">
        <v>4.2245999999999997</v>
      </c>
      <c r="L857" s="41">
        <v>39176</v>
      </c>
      <c r="M857" s="723">
        <v>4.03</v>
      </c>
      <c r="N857" s="28">
        <v>39176</v>
      </c>
      <c r="O857" s="723">
        <v>4.0549999999999997</v>
      </c>
      <c r="P857" s="28">
        <v>39176</v>
      </c>
      <c r="Q857" s="723">
        <v>4.0824999999999996</v>
      </c>
      <c r="R857" s="28">
        <v>39176</v>
      </c>
      <c r="S857" s="723">
        <v>4.1276999999999999</v>
      </c>
      <c r="T857" s="28">
        <v>39176</v>
      </c>
      <c r="U857" s="723">
        <v>4.2416</v>
      </c>
      <c r="V857" s="41">
        <v>39176</v>
      </c>
      <c r="W857" s="723">
        <v>4.2473000000000001</v>
      </c>
      <c r="X857" s="28">
        <v>39176</v>
      </c>
      <c r="Y857" s="723">
        <v>4.2981999999999996</v>
      </c>
      <c r="Z857" s="28">
        <v>39176</v>
      </c>
      <c r="AA857" s="723">
        <v>4.3727999999999998</v>
      </c>
      <c r="AB857" s="28">
        <v>39176</v>
      </c>
      <c r="AC857" s="723">
        <v>4.4461000000000004</v>
      </c>
      <c r="AD857" s="28">
        <v>39176</v>
      </c>
      <c r="AE857" s="358">
        <v>4.5664999999999996</v>
      </c>
    </row>
    <row r="858" spans="1:31">
      <c r="A858" s="28">
        <v>39177</v>
      </c>
      <c r="B858" s="28">
        <v>39177</v>
      </c>
      <c r="C858" s="723">
        <v>4.0522999999999998</v>
      </c>
      <c r="D858" s="28">
        <v>39177</v>
      </c>
      <c r="E858" s="723">
        <v>4.0564</v>
      </c>
      <c r="F858" s="28">
        <v>39177</v>
      </c>
      <c r="G858" s="723">
        <v>4.0830000000000002</v>
      </c>
      <c r="H858" s="28">
        <v>39177</v>
      </c>
      <c r="I858" s="723">
        <v>4.1087999999999996</v>
      </c>
      <c r="J858" s="28">
        <v>39177</v>
      </c>
      <c r="K858" s="723">
        <v>4.2544000000000004</v>
      </c>
      <c r="L858" s="41">
        <v>39177</v>
      </c>
      <c r="M858" s="723">
        <v>4.0442</v>
      </c>
      <c r="N858" s="28">
        <v>39177</v>
      </c>
      <c r="O858" s="723">
        <v>4.0765000000000002</v>
      </c>
      <c r="P858" s="28">
        <v>39177</v>
      </c>
      <c r="Q858" s="723">
        <v>4.1052999999999997</v>
      </c>
      <c r="R858" s="28">
        <v>39177</v>
      </c>
      <c r="S858" s="723">
        <v>4.1520000000000001</v>
      </c>
      <c r="T858" s="28">
        <v>39177</v>
      </c>
      <c r="U858" s="723">
        <v>4.2671000000000001</v>
      </c>
      <c r="V858" s="41">
        <v>39177</v>
      </c>
      <c r="W858" s="723">
        <v>4.2678000000000003</v>
      </c>
      <c r="X858" s="28">
        <v>39177</v>
      </c>
      <c r="Y858" s="723">
        <v>4.3243999999999998</v>
      </c>
      <c r="Z858" s="28">
        <v>39177</v>
      </c>
      <c r="AA858" s="723">
        <v>4.3992000000000004</v>
      </c>
      <c r="AB858" s="28">
        <v>39177</v>
      </c>
      <c r="AC858" s="723">
        <v>4.4683000000000002</v>
      </c>
      <c r="AD858" s="28">
        <v>39177</v>
      </c>
      <c r="AE858" s="358">
        <v>4.5990000000000002</v>
      </c>
    </row>
    <row r="859" spans="1:31">
      <c r="A859" s="28">
        <v>39178</v>
      </c>
      <c r="B859" s="28">
        <v>39178</v>
      </c>
      <c r="C859" s="723">
        <v>4.0548999999999999</v>
      </c>
      <c r="D859" s="28">
        <v>39178</v>
      </c>
      <c r="E859" s="723">
        <v>4.0585000000000004</v>
      </c>
      <c r="F859" s="28">
        <v>39178</v>
      </c>
      <c r="G859" s="723">
        <v>4.0948000000000002</v>
      </c>
      <c r="H859" s="28">
        <v>39178</v>
      </c>
      <c r="I859" s="723">
        <v>4.1104000000000003</v>
      </c>
      <c r="J859" s="28">
        <v>39178</v>
      </c>
      <c r="K859" s="723">
        <v>4.2562999999999995</v>
      </c>
      <c r="L859" s="41">
        <v>39178</v>
      </c>
      <c r="M859" s="723">
        <v>4.0471000000000004</v>
      </c>
      <c r="N859" s="28">
        <v>39178</v>
      </c>
      <c r="O859" s="723">
        <v>4.0758000000000001</v>
      </c>
      <c r="P859" s="28">
        <v>39178</v>
      </c>
      <c r="Q859" s="723">
        <v>4.1067999999999998</v>
      </c>
      <c r="R859" s="28">
        <v>39178</v>
      </c>
      <c r="S859" s="723">
        <v>4.1538000000000004</v>
      </c>
      <c r="T859" s="28">
        <v>39178</v>
      </c>
      <c r="U859" s="723">
        <v>4.2676999999999996</v>
      </c>
      <c r="V859" s="41">
        <v>39178</v>
      </c>
      <c r="W859" s="723">
        <v>4.2702999999999998</v>
      </c>
      <c r="X859" s="28">
        <v>39178</v>
      </c>
      <c r="Y859" s="723">
        <v>4.3261000000000003</v>
      </c>
      <c r="Z859" s="28">
        <v>39178</v>
      </c>
      <c r="AA859" s="723">
        <v>4.3998999999999997</v>
      </c>
      <c r="AB859" s="28">
        <v>39178</v>
      </c>
      <c r="AC859" s="723">
        <v>4.4701000000000004</v>
      </c>
      <c r="AD859" s="28">
        <v>39178</v>
      </c>
      <c r="AE859" s="358">
        <v>4.6001000000000003</v>
      </c>
    </row>
    <row r="860" spans="1:31">
      <c r="A860" s="28">
        <v>39181</v>
      </c>
      <c r="B860" s="28">
        <v>39181</v>
      </c>
      <c r="C860" s="723">
        <v>4.0533999999999999</v>
      </c>
      <c r="D860" s="28">
        <v>39181</v>
      </c>
      <c r="E860" s="723">
        <v>4.0585000000000004</v>
      </c>
      <c r="F860" s="28">
        <v>39181</v>
      </c>
      <c r="G860" s="723">
        <v>4.0945999999999998</v>
      </c>
      <c r="H860" s="28">
        <v>39181</v>
      </c>
      <c r="I860" s="723">
        <v>4.1096000000000004</v>
      </c>
      <c r="J860" s="28">
        <v>39181</v>
      </c>
      <c r="K860" s="723">
        <v>4.2550999999999997</v>
      </c>
      <c r="L860" s="41">
        <v>39181</v>
      </c>
      <c r="M860" s="723">
        <v>4.0472000000000001</v>
      </c>
      <c r="N860" s="28">
        <v>39181</v>
      </c>
      <c r="O860" s="723">
        <v>4.0747</v>
      </c>
      <c r="P860" s="28">
        <v>39181</v>
      </c>
      <c r="Q860" s="723">
        <v>4.1064999999999996</v>
      </c>
      <c r="R860" s="28">
        <v>39181</v>
      </c>
      <c r="S860" s="723">
        <v>4.1532</v>
      </c>
      <c r="T860" s="28">
        <v>39181</v>
      </c>
      <c r="U860" s="723">
        <v>4.2686999999999999</v>
      </c>
      <c r="V860" s="41">
        <v>39181</v>
      </c>
      <c r="W860" s="723">
        <v>4.2685000000000004</v>
      </c>
      <c r="X860" s="28">
        <v>39181</v>
      </c>
      <c r="Y860" s="723">
        <v>4.3263999999999996</v>
      </c>
      <c r="Z860" s="28">
        <v>39181</v>
      </c>
      <c r="AA860" s="723">
        <v>4.3987999999999996</v>
      </c>
      <c r="AB860" s="28">
        <v>39181</v>
      </c>
      <c r="AC860" s="723">
        <v>4.4694000000000003</v>
      </c>
      <c r="AD860" s="28">
        <v>39181</v>
      </c>
      <c r="AE860" s="358">
        <v>4.6006999999999998</v>
      </c>
    </row>
    <row r="861" spans="1:31">
      <c r="A861" s="28">
        <v>39182</v>
      </c>
      <c r="B861" s="28">
        <v>39182</v>
      </c>
      <c r="C861" s="723">
        <v>4.0890000000000004</v>
      </c>
      <c r="D861" s="28">
        <v>39182</v>
      </c>
      <c r="E861" s="723">
        <v>4.0926</v>
      </c>
      <c r="F861" s="28">
        <v>39182</v>
      </c>
      <c r="G861" s="723">
        <v>4.1189</v>
      </c>
      <c r="H861" s="28">
        <v>39182</v>
      </c>
      <c r="I861" s="723">
        <v>4.1440000000000001</v>
      </c>
      <c r="J861" s="28">
        <v>39182</v>
      </c>
      <c r="K861" s="723">
        <v>4.2881999999999998</v>
      </c>
      <c r="L861" s="41">
        <v>39182</v>
      </c>
      <c r="M861" s="723">
        <v>4.0774999999999997</v>
      </c>
      <c r="N861" s="28">
        <v>39182</v>
      </c>
      <c r="O861" s="723">
        <v>4.1116000000000001</v>
      </c>
      <c r="P861" s="28">
        <v>39182</v>
      </c>
      <c r="Q861" s="723">
        <v>4.1406000000000001</v>
      </c>
      <c r="R861" s="28">
        <v>39182</v>
      </c>
      <c r="S861" s="723">
        <v>4.1875999999999998</v>
      </c>
      <c r="T861" s="28">
        <v>39182</v>
      </c>
      <c r="U861" s="723">
        <v>4.2988</v>
      </c>
      <c r="V861" s="41">
        <v>39182</v>
      </c>
      <c r="W861" s="723">
        <v>4.298</v>
      </c>
      <c r="X861" s="28">
        <v>39182</v>
      </c>
      <c r="Y861" s="723">
        <v>4.3570000000000002</v>
      </c>
      <c r="Z861" s="28">
        <v>39182</v>
      </c>
      <c r="AA861" s="723">
        <v>4.4249999999999998</v>
      </c>
      <c r="AB861" s="28">
        <v>39182</v>
      </c>
      <c r="AC861" s="723">
        <v>4.4909999999999997</v>
      </c>
      <c r="AD861" s="28">
        <v>39182</v>
      </c>
      <c r="AE861" s="358">
        <v>4.6210000000000004</v>
      </c>
    </row>
    <row r="862" spans="1:31">
      <c r="A862" s="28">
        <v>39183</v>
      </c>
      <c r="B862" s="28">
        <v>39183</v>
      </c>
      <c r="C862" s="723">
        <v>4.1044</v>
      </c>
      <c r="D862" s="28">
        <v>39183</v>
      </c>
      <c r="E862" s="723">
        <v>4.109</v>
      </c>
      <c r="F862" s="28">
        <v>39183</v>
      </c>
      <c r="G862" s="723">
        <v>4.1336000000000004</v>
      </c>
      <c r="H862" s="28">
        <v>39183</v>
      </c>
      <c r="I862" s="723">
        <v>4.1586999999999996</v>
      </c>
      <c r="J862" s="28">
        <v>39183</v>
      </c>
      <c r="K862" s="723">
        <v>4.3038999999999996</v>
      </c>
      <c r="L862" s="41">
        <v>39183</v>
      </c>
      <c r="M862" s="723">
        <v>4.0945999999999998</v>
      </c>
      <c r="N862" s="28">
        <v>39183</v>
      </c>
      <c r="O862" s="723">
        <v>4.1287000000000003</v>
      </c>
      <c r="P862" s="28">
        <v>39183</v>
      </c>
      <c r="Q862" s="723">
        <v>4.1561000000000003</v>
      </c>
      <c r="R862" s="28">
        <v>39183</v>
      </c>
      <c r="S862" s="723">
        <v>4.2032999999999996</v>
      </c>
      <c r="T862" s="28">
        <v>39183</v>
      </c>
      <c r="U862" s="723">
        <v>4.3148</v>
      </c>
      <c r="V862" s="41">
        <v>39183</v>
      </c>
      <c r="W862" s="723">
        <v>4.3109999999999999</v>
      </c>
      <c r="X862" s="28">
        <v>39183</v>
      </c>
      <c r="Y862" s="723">
        <v>4.3710000000000004</v>
      </c>
      <c r="Z862" s="28">
        <v>39183</v>
      </c>
      <c r="AA862" s="723">
        <v>4.4400000000000004</v>
      </c>
      <c r="AB862" s="28">
        <v>39183</v>
      </c>
      <c r="AC862" s="723">
        <v>4.5060000000000002</v>
      </c>
      <c r="AD862" s="28">
        <v>39183</v>
      </c>
      <c r="AE862" s="358">
        <v>4.6340000000000003</v>
      </c>
    </row>
    <row r="863" spans="1:31">
      <c r="A863" s="28">
        <v>39184</v>
      </c>
      <c r="B863" s="28">
        <v>39184</v>
      </c>
      <c r="C863" s="723">
        <v>4.1307</v>
      </c>
      <c r="D863" s="28">
        <v>39184</v>
      </c>
      <c r="E863" s="723">
        <v>4.1401000000000003</v>
      </c>
      <c r="F863" s="28">
        <v>39184</v>
      </c>
      <c r="G863" s="723">
        <v>4.1707999999999998</v>
      </c>
      <c r="H863" s="28">
        <v>39184</v>
      </c>
      <c r="I863" s="723">
        <v>4.2008000000000001</v>
      </c>
      <c r="J863" s="28">
        <v>39184</v>
      </c>
      <c r="K863" s="723">
        <v>4.3478000000000003</v>
      </c>
      <c r="L863" s="41">
        <v>39184</v>
      </c>
      <c r="M863" s="723">
        <v>4.1178999999999997</v>
      </c>
      <c r="N863" s="28">
        <v>39184</v>
      </c>
      <c r="O863" s="723">
        <v>4.1612999999999998</v>
      </c>
      <c r="P863" s="28">
        <v>39184</v>
      </c>
      <c r="Q863" s="723">
        <v>4.1909000000000001</v>
      </c>
      <c r="R863" s="28">
        <v>39184</v>
      </c>
      <c r="S863" s="723">
        <v>4.2397</v>
      </c>
      <c r="T863" s="28">
        <v>39184</v>
      </c>
      <c r="U863" s="723">
        <v>4.3532999999999999</v>
      </c>
      <c r="V863" s="41">
        <v>39184</v>
      </c>
      <c r="W863" s="723">
        <v>4.335</v>
      </c>
      <c r="X863" s="28">
        <v>39184</v>
      </c>
      <c r="Y863" s="723">
        <v>4.4000000000000004</v>
      </c>
      <c r="Z863" s="28">
        <v>39184</v>
      </c>
      <c r="AA863" s="723">
        <v>4.4790000000000001</v>
      </c>
      <c r="AB863" s="28">
        <v>39184</v>
      </c>
      <c r="AC863" s="723">
        <v>4.5490000000000004</v>
      </c>
      <c r="AD863" s="28">
        <v>39184</v>
      </c>
      <c r="AE863" s="358">
        <v>4.68</v>
      </c>
    </row>
    <row r="864" spans="1:31">
      <c r="A864" s="28">
        <v>39185</v>
      </c>
      <c r="B864" s="28">
        <v>39185</v>
      </c>
      <c r="C864" s="723">
        <v>4.1692</v>
      </c>
      <c r="D864" s="28">
        <v>39185</v>
      </c>
      <c r="E864" s="723">
        <v>4.1881000000000004</v>
      </c>
      <c r="F864" s="28">
        <v>39185</v>
      </c>
      <c r="G864" s="723">
        <v>4.2229000000000001</v>
      </c>
      <c r="H864" s="28">
        <v>39185</v>
      </c>
      <c r="I864" s="723">
        <v>4.25</v>
      </c>
      <c r="J864" s="28">
        <v>39185</v>
      </c>
      <c r="K864" s="723">
        <v>4.3994999999999997</v>
      </c>
      <c r="L864" s="41">
        <v>39185</v>
      </c>
      <c r="M864" s="723">
        <v>4.1523000000000003</v>
      </c>
      <c r="N864" s="28">
        <v>39185</v>
      </c>
      <c r="O864" s="723">
        <v>4.2058999999999997</v>
      </c>
      <c r="P864" s="28">
        <v>39185</v>
      </c>
      <c r="Q864" s="723">
        <v>4.2328000000000001</v>
      </c>
      <c r="R864" s="28">
        <v>39185</v>
      </c>
      <c r="S864" s="723">
        <v>4.2965999999999998</v>
      </c>
      <c r="T864" s="28">
        <v>39185</v>
      </c>
      <c r="U864" s="723">
        <v>4.4028999999999998</v>
      </c>
      <c r="V864" s="41">
        <v>39185</v>
      </c>
      <c r="W864" s="723">
        <v>4.3689</v>
      </c>
      <c r="X864" s="28">
        <v>39185</v>
      </c>
      <c r="Y864" s="723">
        <v>4.4459</v>
      </c>
      <c r="Z864" s="28">
        <v>39185</v>
      </c>
      <c r="AA864" s="723">
        <v>4.5270999999999999</v>
      </c>
      <c r="AB864" s="28">
        <v>39185</v>
      </c>
      <c r="AC864" s="723">
        <v>4.5994999999999999</v>
      </c>
      <c r="AD864" s="28">
        <v>39185</v>
      </c>
      <c r="AE864" s="358">
        <v>4.7309999999999999</v>
      </c>
    </row>
    <row r="865" spans="1:31">
      <c r="A865" s="28">
        <v>39188</v>
      </c>
      <c r="B865" s="28">
        <v>39188</v>
      </c>
      <c r="C865" s="723">
        <v>4.1517999999999997</v>
      </c>
      <c r="D865" s="28">
        <v>39188</v>
      </c>
      <c r="E865" s="723">
        <v>4.1623999999999999</v>
      </c>
      <c r="F865" s="28">
        <v>39188</v>
      </c>
      <c r="G865" s="723">
        <v>4.1982999999999997</v>
      </c>
      <c r="H865" s="28">
        <v>39188</v>
      </c>
      <c r="I865" s="723">
        <v>4.2236000000000002</v>
      </c>
      <c r="J865" s="28">
        <v>39188</v>
      </c>
      <c r="K865" s="723">
        <v>4.3712999999999997</v>
      </c>
      <c r="L865" s="41">
        <v>39188</v>
      </c>
      <c r="M865" s="723">
        <v>4.1382000000000003</v>
      </c>
      <c r="N865" s="28">
        <v>39188</v>
      </c>
      <c r="O865" s="723">
        <v>4.1825000000000001</v>
      </c>
      <c r="P865" s="28">
        <v>39188</v>
      </c>
      <c r="Q865" s="723">
        <v>4.2077</v>
      </c>
      <c r="R865" s="28">
        <v>39188</v>
      </c>
      <c r="S865" s="723">
        <v>4.2717999999999998</v>
      </c>
      <c r="T865" s="28">
        <v>39188</v>
      </c>
      <c r="U865" s="723">
        <v>4.3769</v>
      </c>
      <c r="V865" s="41">
        <v>39188</v>
      </c>
      <c r="W865" s="723">
        <v>4.359</v>
      </c>
      <c r="X865" s="28">
        <v>39188</v>
      </c>
      <c r="Y865" s="723">
        <v>4.4249999999999998</v>
      </c>
      <c r="Z865" s="28">
        <v>39188</v>
      </c>
      <c r="AA865" s="723">
        <v>4.5090000000000003</v>
      </c>
      <c r="AB865" s="28">
        <v>39188</v>
      </c>
      <c r="AC865" s="723">
        <v>4.5780000000000003</v>
      </c>
      <c r="AD865" s="28">
        <v>39188</v>
      </c>
      <c r="AE865" s="358">
        <v>4.7069999999999999</v>
      </c>
    </row>
    <row r="866" spans="1:31">
      <c r="A866" s="28">
        <v>39189</v>
      </c>
      <c r="B866" s="28">
        <v>39189</v>
      </c>
      <c r="C866" s="723">
        <v>4.1370000000000005</v>
      </c>
      <c r="D866" s="28">
        <v>39189</v>
      </c>
      <c r="E866" s="723">
        <v>4.1425000000000001</v>
      </c>
      <c r="F866" s="28">
        <v>39189</v>
      </c>
      <c r="G866" s="723">
        <v>4.1746999999999996</v>
      </c>
      <c r="H866" s="28">
        <v>39189</v>
      </c>
      <c r="I866" s="723">
        <v>4.2007000000000003</v>
      </c>
      <c r="J866" s="28">
        <v>39189</v>
      </c>
      <c r="K866" s="723">
        <v>4.3360000000000003</v>
      </c>
      <c r="L866" s="41">
        <v>39189</v>
      </c>
      <c r="M866" s="723">
        <v>4.1239999999999997</v>
      </c>
      <c r="N866" s="28">
        <v>39189</v>
      </c>
      <c r="O866" s="723">
        <v>4.1608999999999998</v>
      </c>
      <c r="P866" s="28">
        <v>39189</v>
      </c>
      <c r="Q866" s="723">
        <v>4.1853999999999996</v>
      </c>
      <c r="R866" s="28">
        <v>39189</v>
      </c>
      <c r="S866" s="723">
        <v>4.2481999999999998</v>
      </c>
      <c r="T866" s="28">
        <v>39189</v>
      </c>
      <c r="U866" s="723">
        <v>4.3499999999999996</v>
      </c>
      <c r="V866" s="41">
        <v>39189</v>
      </c>
      <c r="W866" s="723">
        <v>4.3441999999999998</v>
      </c>
      <c r="X866" s="28">
        <v>39189</v>
      </c>
      <c r="Y866" s="723">
        <v>4.4047999999999998</v>
      </c>
      <c r="Z866" s="28">
        <v>39189</v>
      </c>
      <c r="AA866" s="723">
        <v>4.4858000000000002</v>
      </c>
      <c r="AB866" s="28">
        <v>39189</v>
      </c>
      <c r="AC866" s="723">
        <v>4.5529999999999999</v>
      </c>
      <c r="AD866" s="28">
        <v>39189</v>
      </c>
      <c r="AE866" s="358">
        <v>4.6795</v>
      </c>
    </row>
    <row r="867" spans="1:31">
      <c r="A867" s="28">
        <v>39190</v>
      </c>
      <c r="B867" s="28">
        <v>39190</v>
      </c>
      <c r="C867" s="723">
        <v>4.1269999999999998</v>
      </c>
      <c r="D867" s="28">
        <v>39190</v>
      </c>
      <c r="E867" s="723">
        <v>4.1231</v>
      </c>
      <c r="F867" s="28">
        <v>39190</v>
      </c>
      <c r="G867" s="723">
        <v>4.1481000000000003</v>
      </c>
      <c r="H867" s="28">
        <v>39190</v>
      </c>
      <c r="I867" s="723">
        <v>4.1713000000000005</v>
      </c>
      <c r="J867" s="28">
        <v>39190</v>
      </c>
      <c r="K867" s="723">
        <v>4.3026999999999997</v>
      </c>
      <c r="L867" s="41">
        <v>39190</v>
      </c>
      <c r="M867" s="723">
        <v>4.1120999999999999</v>
      </c>
      <c r="N867" s="28">
        <v>39190</v>
      </c>
      <c r="O867" s="723">
        <v>4.1436000000000002</v>
      </c>
      <c r="P867" s="28">
        <v>39190</v>
      </c>
      <c r="Q867" s="723">
        <v>4.1600999999999999</v>
      </c>
      <c r="R867" s="28">
        <v>39190</v>
      </c>
      <c r="S867" s="723">
        <v>4.2172999999999998</v>
      </c>
      <c r="T867" s="28">
        <v>39190</v>
      </c>
      <c r="U867" s="723">
        <v>4.32</v>
      </c>
      <c r="V867" s="41">
        <v>39190</v>
      </c>
      <c r="W867" s="723">
        <v>4.3339999999999996</v>
      </c>
      <c r="X867" s="28">
        <v>39190</v>
      </c>
      <c r="Y867" s="723">
        <v>4.3890000000000002</v>
      </c>
      <c r="Z867" s="28">
        <v>39190</v>
      </c>
      <c r="AA867" s="723">
        <v>4.4649999999999999</v>
      </c>
      <c r="AB867" s="28">
        <v>39190</v>
      </c>
      <c r="AC867" s="723">
        <v>4.532</v>
      </c>
      <c r="AD867" s="28">
        <v>39190</v>
      </c>
      <c r="AE867" s="358">
        <v>4.6550000000000002</v>
      </c>
    </row>
    <row r="868" spans="1:31">
      <c r="A868" s="28">
        <v>39191</v>
      </c>
      <c r="B868" s="28">
        <v>39191</v>
      </c>
      <c r="C868" s="723">
        <v>4.1520999999999999</v>
      </c>
      <c r="D868" s="28">
        <v>39191</v>
      </c>
      <c r="E868" s="723">
        <v>4.1576000000000004</v>
      </c>
      <c r="F868" s="28">
        <v>39191</v>
      </c>
      <c r="G868" s="723">
        <v>4.1875</v>
      </c>
      <c r="H868" s="28">
        <v>39191</v>
      </c>
      <c r="I868" s="723">
        <v>4.2138</v>
      </c>
      <c r="J868" s="28">
        <v>39191</v>
      </c>
      <c r="K868" s="723">
        <v>4.3453999999999997</v>
      </c>
      <c r="L868" s="41">
        <v>39191</v>
      </c>
      <c r="M868" s="723">
        <v>4.1375999999999999</v>
      </c>
      <c r="N868" s="28">
        <v>39191</v>
      </c>
      <c r="O868" s="723">
        <v>4.1791</v>
      </c>
      <c r="P868" s="28">
        <v>39191</v>
      </c>
      <c r="Q868" s="723">
        <v>4.2004000000000001</v>
      </c>
      <c r="R868" s="28">
        <v>39191</v>
      </c>
      <c r="S868" s="723">
        <v>4.2617000000000003</v>
      </c>
      <c r="T868" s="28">
        <v>39191</v>
      </c>
      <c r="U868" s="723">
        <v>4.3609999999999998</v>
      </c>
      <c r="V868" s="41">
        <v>39191</v>
      </c>
      <c r="W868" s="723">
        <v>4.3598999999999997</v>
      </c>
      <c r="X868" s="28">
        <v>39191</v>
      </c>
      <c r="Y868" s="723">
        <v>4.4241999999999999</v>
      </c>
      <c r="Z868" s="28">
        <v>39191</v>
      </c>
      <c r="AA868" s="723">
        <v>4.5064000000000002</v>
      </c>
      <c r="AB868" s="28">
        <v>39191</v>
      </c>
      <c r="AC868" s="723">
        <v>4.5747999999999998</v>
      </c>
      <c r="AD868" s="28">
        <v>39191</v>
      </c>
      <c r="AE868" s="358">
        <v>4.6990999999999996</v>
      </c>
    </row>
    <row r="869" spans="1:31">
      <c r="A869" s="28">
        <v>39192</v>
      </c>
      <c r="B869" s="28">
        <v>39192</v>
      </c>
      <c r="C869" s="723">
        <v>4.1577999999999999</v>
      </c>
      <c r="D869" s="28">
        <v>39192</v>
      </c>
      <c r="E869" s="723">
        <v>4.1680000000000001</v>
      </c>
      <c r="F869" s="28">
        <v>39192</v>
      </c>
      <c r="G869" s="723">
        <v>4.1984000000000004</v>
      </c>
      <c r="H869" s="28">
        <v>39192</v>
      </c>
      <c r="I869" s="723">
        <v>4.2237</v>
      </c>
      <c r="J869" s="28">
        <v>39192</v>
      </c>
      <c r="K869" s="723">
        <v>4.3529999999999998</v>
      </c>
      <c r="L869" s="41">
        <v>39192</v>
      </c>
      <c r="M869" s="723">
        <v>4.1444999999999999</v>
      </c>
      <c r="N869" s="28">
        <v>39192</v>
      </c>
      <c r="O869" s="723">
        <v>4.1875</v>
      </c>
      <c r="P869" s="28">
        <v>39192</v>
      </c>
      <c r="Q869" s="723">
        <v>4.2069000000000001</v>
      </c>
      <c r="R869" s="28">
        <v>39192</v>
      </c>
      <c r="S869" s="723">
        <v>4.2675999999999998</v>
      </c>
      <c r="T869" s="28">
        <v>39192</v>
      </c>
      <c r="U869" s="723">
        <v>4.3650000000000002</v>
      </c>
      <c r="V869" s="41">
        <v>39192</v>
      </c>
      <c r="W869" s="723">
        <v>4.359</v>
      </c>
      <c r="X869" s="28">
        <v>39192</v>
      </c>
      <c r="Y869" s="723">
        <v>4.4180000000000001</v>
      </c>
      <c r="Z869" s="28">
        <v>39192</v>
      </c>
      <c r="AA869" s="723">
        <v>4.5</v>
      </c>
      <c r="AB869" s="28">
        <v>39192</v>
      </c>
      <c r="AC869" s="723">
        <v>4.5679999999999996</v>
      </c>
      <c r="AD869" s="28">
        <v>39192</v>
      </c>
      <c r="AE869" s="358">
        <v>4.6900000000000004</v>
      </c>
    </row>
    <row r="870" spans="1:31">
      <c r="A870" s="28">
        <v>39195</v>
      </c>
      <c r="B870" s="28">
        <v>39195</v>
      </c>
      <c r="C870" s="723">
        <v>4.1405000000000003</v>
      </c>
      <c r="D870" s="28">
        <v>39195</v>
      </c>
      <c r="E870" s="723">
        <v>4.1467000000000001</v>
      </c>
      <c r="F870" s="28">
        <v>39195</v>
      </c>
      <c r="G870" s="723">
        <v>4.1733000000000002</v>
      </c>
      <c r="H870" s="28">
        <v>39195</v>
      </c>
      <c r="I870" s="723">
        <v>4.1970000000000001</v>
      </c>
      <c r="J870" s="28">
        <v>39195</v>
      </c>
      <c r="K870" s="723">
        <v>4.3205</v>
      </c>
      <c r="L870" s="41">
        <v>39195</v>
      </c>
      <c r="M870" s="723">
        <v>4.1303999999999998</v>
      </c>
      <c r="N870" s="28">
        <v>39195</v>
      </c>
      <c r="O870" s="723">
        <v>4.1706000000000003</v>
      </c>
      <c r="P870" s="28">
        <v>39195</v>
      </c>
      <c r="Q870" s="723">
        <v>4.1852</v>
      </c>
      <c r="R870" s="28">
        <v>39195</v>
      </c>
      <c r="S870" s="723">
        <v>4.2454000000000001</v>
      </c>
      <c r="T870" s="28">
        <v>39195</v>
      </c>
      <c r="U870" s="723">
        <v>4.3369999999999997</v>
      </c>
      <c r="V870" s="41">
        <v>39195</v>
      </c>
      <c r="W870" s="723">
        <v>4.3440000000000003</v>
      </c>
      <c r="X870" s="28">
        <v>39195</v>
      </c>
      <c r="Y870" s="723">
        <v>4.4009999999999998</v>
      </c>
      <c r="Z870" s="28">
        <v>39195</v>
      </c>
      <c r="AA870" s="723">
        <v>4.4790000000000001</v>
      </c>
      <c r="AB870" s="28">
        <v>39195</v>
      </c>
      <c r="AC870" s="723">
        <v>4.5460000000000003</v>
      </c>
      <c r="AD870" s="28">
        <v>39195</v>
      </c>
      <c r="AE870" s="358">
        <v>4.6630000000000003</v>
      </c>
    </row>
    <row r="871" spans="1:31">
      <c r="A871" s="28">
        <v>39196</v>
      </c>
      <c r="B871" s="28">
        <v>39196</v>
      </c>
      <c r="C871" s="723">
        <v>4.1353999999999997</v>
      </c>
      <c r="D871" s="28">
        <v>39196</v>
      </c>
      <c r="E871" s="723">
        <v>4.1387999999999998</v>
      </c>
      <c r="F871" s="28">
        <v>39196</v>
      </c>
      <c r="G871" s="723">
        <v>4.1612</v>
      </c>
      <c r="H871" s="28">
        <v>39196</v>
      </c>
      <c r="I871" s="723">
        <v>4.1820000000000004</v>
      </c>
      <c r="J871" s="28">
        <v>39196</v>
      </c>
      <c r="K871" s="723">
        <v>4.3083999999999998</v>
      </c>
      <c r="L871" s="41">
        <v>39196</v>
      </c>
      <c r="M871" s="723">
        <v>4.1253000000000002</v>
      </c>
      <c r="N871" s="28">
        <v>39196</v>
      </c>
      <c r="O871" s="723">
        <v>4.1615000000000002</v>
      </c>
      <c r="P871" s="28">
        <v>39196</v>
      </c>
      <c r="Q871" s="723">
        <v>4.1713000000000005</v>
      </c>
      <c r="R871" s="28">
        <v>39196</v>
      </c>
      <c r="S871" s="723">
        <v>4.2286999999999999</v>
      </c>
      <c r="T871" s="28">
        <v>39196</v>
      </c>
      <c r="U871" s="723">
        <v>4.3181000000000003</v>
      </c>
      <c r="V871" s="41">
        <v>39196</v>
      </c>
      <c r="W871" s="723">
        <v>4.3419999999999996</v>
      </c>
      <c r="X871" s="28">
        <v>39196</v>
      </c>
      <c r="Y871" s="723">
        <v>4.3929999999999998</v>
      </c>
      <c r="Z871" s="28">
        <v>39196</v>
      </c>
      <c r="AA871" s="723">
        <v>4.468</v>
      </c>
      <c r="AB871" s="28">
        <v>39196</v>
      </c>
      <c r="AC871" s="723">
        <v>4.5330000000000004</v>
      </c>
      <c r="AD871" s="28">
        <v>39196</v>
      </c>
      <c r="AE871" s="358">
        <v>4.6520000000000001</v>
      </c>
    </row>
    <row r="872" spans="1:31">
      <c r="A872" s="28">
        <v>39197</v>
      </c>
      <c r="B872" s="28">
        <v>39197</v>
      </c>
      <c r="C872" s="723">
        <v>4.1521999999999997</v>
      </c>
      <c r="D872" s="28">
        <v>39197</v>
      </c>
      <c r="E872" s="723">
        <v>4.1604999999999999</v>
      </c>
      <c r="F872" s="28">
        <v>39197</v>
      </c>
      <c r="G872" s="723">
        <v>4.1851000000000003</v>
      </c>
      <c r="H872" s="28">
        <v>39197</v>
      </c>
      <c r="I872" s="723">
        <v>4.2079000000000004</v>
      </c>
      <c r="J872" s="28">
        <v>39197</v>
      </c>
      <c r="K872" s="723">
        <v>4.3322000000000003</v>
      </c>
      <c r="L872" s="41">
        <v>39197</v>
      </c>
      <c r="M872" s="723">
        <v>4.1397000000000004</v>
      </c>
      <c r="N872" s="28">
        <v>39197</v>
      </c>
      <c r="O872" s="723">
        <v>4.1830999999999996</v>
      </c>
      <c r="P872" s="28">
        <v>39197</v>
      </c>
      <c r="Q872" s="723">
        <v>4.1943999999999999</v>
      </c>
      <c r="R872" s="28">
        <v>39197</v>
      </c>
      <c r="S872" s="723">
        <v>4.2535999999999996</v>
      </c>
      <c r="T872" s="28">
        <v>39197</v>
      </c>
      <c r="U872" s="723">
        <v>4.3421000000000003</v>
      </c>
      <c r="V872" s="41">
        <v>39197</v>
      </c>
      <c r="W872" s="723">
        <v>4.3570000000000002</v>
      </c>
      <c r="X872" s="28">
        <v>39197</v>
      </c>
      <c r="Y872" s="723">
        <v>4.4130000000000003</v>
      </c>
      <c r="Z872" s="28">
        <v>39197</v>
      </c>
      <c r="AA872" s="723">
        <v>4.492</v>
      </c>
      <c r="AB872" s="28">
        <v>39197</v>
      </c>
      <c r="AC872" s="723">
        <v>4.556</v>
      </c>
      <c r="AD872" s="28">
        <v>39197</v>
      </c>
      <c r="AE872" s="358">
        <v>4.673</v>
      </c>
    </row>
    <row r="873" spans="1:31">
      <c r="A873" s="28">
        <v>39198</v>
      </c>
      <c r="B873" s="28">
        <v>39198</v>
      </c>
      <c r="C873" s="723">
        <v>4.1806999999999999</v>
      </c>
      <c r="D873" s="28">
        <v>39198</v>
      </c>
      <c r="E873" s="723">
        <v>4.1919000000000004</v>
      </c>
      <c r="F873" s="28">
        <v>39198</v>
      </c>
      <c r="G873" s="723">
        <v>4.2138</v>
      </c>
      <c r="H873" s="28">
        <v>39198</v>
      </c>
      <c r="I873" s="723">
        <v>4.2358000000000002</v>
      </c>
      <c r="J873" s="28">
        <v>39198</v>
      </c>
      <c r="K873" s="723">
        <v>4.3593000000000002</v>
      </c>
      <c r="L873" s="41">
        <v>39198</v>
      </c>
      <c r="M873" s="723">
        <v>4.1748000000000003</v>
      </c>
      <c r="N873" s="28">
        <v>39198</v>
      </c>
      <c r="O873" s="723">
        <v>4.2192999999999996</v>
      </c>
      <c r="P873" s="28">
        <v>39198</v>
      </c>
      <c r="Q873" s="723">
        <v>4.2256999999999998</v>
      </c>
      <c r="R873" s="28">
        <v>39198</v>
      </c>
      <c r="S873" s="723">
        <v>4.2854999999999999</v>
      </c>
      <c r="T873" s="28">
        <v>39198</v>
      </c>
      <c r="U873" s="723">
        <v>4.3720999999999997</v>
      </c>
      <c r="V873" s="41">
        <v>39198</v>
      </c>
      <c r="W873" s="723">
        <v>4.3929999999999998</v>
      </c>
      <c r="X873" s="28">
        <v>39198</v>
      </c>
      <c r="Y873" s="723">
        <v>4.4459999999999997</v>
      </c>
      <c r="Z873" s="28">
        <v>39198</v>
      </c>
      <c r="AA873" s="723">
        <v>4.5220000000000002</v>
      </c>
      <c r="AB873" s="28">
        <v>39198</v>
      </c>
      <c r="AC873" s="723">
        <v>4.5860000000000003</v>
      </c>
      <c r="AD873" s="28">
        <v>39198</v>
      </c>
      <c r="AE873" s="358">
        <v>4.7</v>
      </c>
    </row>
    <row r="874" spans="1:31">
      <c r="A874" s="28">
        <v>39199</v>
      </c>
      <c r="B874" s="28">
        <v>39199</v>
      </c>
      <c r="C874" s="723">
        <v>4.1840999999999999</v>
      </c>
      <c r="D874" s="28">
        <v>39199</v>
      </c>
      <c r="E874" s="723">
        <v>4.1943999999999999</v>
      </c>
      <c r="F874" s="28">
        <v>39199</v>
      </c>
      <c r="G874" s="723">
        <v>4.2161999999999997</v>
      </c>
      <c r="H874" s="28">
        <v>39199</v>
      </c>
      <c r="I874" s="723">
        <v>4.2356999999999996</v>
      </c>
      <c r="J874" s="28">
        <v>39199</v>
      </c>
      <c r="K874" s="723">
        <v>4.3574000000000002</v>
      </c>
      <c r="L874" s="41">
        <v>39199</v>
      </c>
      <c r="M874" s="723">
        <v>4.1774000000000004</v>
      </c>
      <c r="N874" s="28">
        <v>39199</v>
      </c>
      <c r="O874" s="723">
        <v>4.2207999999999997</v>
      </c>
      <c r="P874" s="28">
        <v>39199</v>
      </c>
      <c r="Q874" s="723">
        <v>4.2287999999999997</v>
      </c>
      <c r="R874" s="28">
        <v>39199</v>
      </c>
      <c r="S874" s="723">
        <v>4.2865000000000002</v>
      </c>
      <c r="T874" s="28">
        <v>39199</v>
      </c>
      <c r="U874" s="723">
        <v>4.3734999999999999</v>
      </c>
      <c r="V874" s="41">
        <v>39199</v>
      </c>
      <c r="W874" s="723">
        <v>4.3949999999999996</v>
      </c>
      <c r="X874" s="28">
        <v>39199</v>
      </c>
      <c r="Y874" s="723">
        <v>4.4450000000000003</v>
      </c>
      <c r="Z874" s="28">
        <v>39199</v>
      </c>
      <c r="AA874" s="723">
        <v>4.5220000000000002</v>
      </c>
      <c r="AB874" s="28">
        <v>39199</v>
      </c>
      <c r="AC874" s="723">
        <v>4.585</v>
      </c>
      <c r="AD874" s="28">
        <v>39199</v>
      </c>
      <c r="AE874" s="358">
        <v>4.6980000000000004</v>
      </c>
    </row>
    <row r="875" spans="1:31">
      <c r="A875" s="28">
        <v>39202</v>
      </c>
      <c r="B875" s="28">
        <v>39202</v>
      </c>
      <c r="C875" s="723">
        <v>4.1321000000000003</v>
      </c>
      <c r="D875" s="28">
        <v>39202</v>
      </c>
      <c r="E875" s="723">
        <v>4.1322999999999999</v>
      </c>
      <c r="F875" s="28">
        <v>39202</v>
      </c>
      <c r="G875" s="723">
        <v>4.1524000000000001</v>
      </c>
      <c r="H875" s="28">
        <v>39202</v>
      </c>
      <c r="I875" s="723">
        <v>4.1679000000000004</v>
      </c>
      <c r="J875" s="28">
        <v>39202</v>
      </c>
      <c r="K875" s="723">
        <v>4.2896000000000001</v>
      </c>
      <c r="L875" s="41">
        <v>39202</v>
      </c>
      <c r="M875" s="723">
        <v>4.1242000000000001</v>
      </c>
      <c r="N875" s="28">
        <v>39202</v>
      </c>
      <c r="O875" s="723">
        <v>4.1597</v>
      </c>
      <c r="P875" s="28">
        <v>39202</v>
      </c>
      <c r="Q875" s="723">
        <v>4.1623000000000001</v>
      </c>
      <c r="R875" s="28">
        <v>39202</v>
      </c>
      <c r="S875" s="723">
        <v>4.2218</v>
      </c>
      <c r="T875" s="28">
        <v>39202</v>
      </c>
      <c r="U875" s="723">
        <v>4.3065999999999995</v>
      </c>
      <c r="V875" s="41">
        <v>39202</v>
      </c>
      <c r="W875" s="723">
        <v>4.3449</v>
      </c>
      <c r="X875" s="28">
        <v>39202</v>
      </c>
      <c r="Y875" s="723">
        <v>4.3850999999999996</v>
      </c>
      <c r="Z875" s="28">
        <v>39202</v>
      </c>
      <c r="AA875" s="723">
        <v>4.4579000000000004</v>
      </c>
      <c r="AB875" s="28">
        <v>39202</v>
      </c>
      <c r="AC875" s="723">
        <v>4.5206</v>
      </c>
      <c r="AD875" s="28">
        <v>39202</v>
      </c>
      <c r="AE875" s="358">
        <v>4.6280999999999999</v>
      </c>
    </row>
    <row r="876" spans="1:31">
      <c r="A876" s="28">
        <v>39203</v>
      </c>
      <c r="B876" s="28">
        <v>39203</v>
      </c>
      <c r="C876" s="723">
        <v>4.1260000000000003</v>
      </c>
      <c r="D876" s="28">
        <v>39203</v>
      </c>
      <c r="E876" s="723">
        <v>4.125</v>
      </c>
      <c r="F876" s="28">
        <v>39203</v>
      </c>
      <c r="G876" s="723">
        <v>4.1390000000000002</v>
      </c>
      <c r="H876" s="28">
        <v>39203</v>
      </c>
      <c r="I876" s="723">
        <v>4.1509999999999998</v>
      </c>
      <c r="J876" s="28">
        <v>39203</v>
      </c>
      <c r="K876" s="723">
        <v>4.2780000000000005</v>
      </c>
      <c r="L876" s="41">
        <v>39203</v>
      </c>
      <c r="M876" s="723">
        <v>4.1230000000000002</v>
      </c>
      <c r="N876" s="28">
        <v>39203</v>
      </c>
      <c r="O876" s="723">
        <v>4.1528</v>
      </c>
      <c r="P876" s="28">
        <v>39203</v>
      </c>
      <c r="Q876" s="723">
        <v>4.1580000000000004</v>
      </c>
      <c r="R876" s="28">
        <v>39203</v>
      </c>
      <c r="S876" s="723">
        <v>4.2161999999999997</v>
      </c>
      <c r="T876" s="28">
        <v>39203</v>
      </c>
      <c r="U876" s="723">
        <v>4.3041</v>
      </c>
      <c r="V876" s="41">
        <v>39203</v>
      </c>
      <c r="W876" s="723">
        <v>4.3659999999999997</v>
      </c>
      <c r="X876" s="28">
        <v>39203</v>
      </c>
      <c r="Y876" s="723">
        <v>4.3780000000000001</v>
      </c>
      <c r="Z876" s="28">
        <v>39203</v>
      </c>
      <c r="AA876" s="723">
        <v>4.4509999999999996</v>
      </c>
      <c r="AB876" s="28">
        <v>39203</v>
      </c>
      <c r="AC876" s="723">
        <v>4.5129999999999999</v>
      </c>
      <c r="AD876" s="28">
        <v>39203</v>
      </c>
      <c r="AE876" s="358">
        <v>4.6239999999999997</v>
      </c>
    </row>
    <row r="877" spans="1:31">
      <c r="A877" s="28">
        <v>39204</v>
      </c>
      <c r="B877" s="28">
        <v>39204</v>
      </c>
      <c r="C877" s="723">
        <v>4.1898</v>
      </c>
      <c r="D877" s="28">
        <v>39204</v>
      </c>
      <c r="E877" s="723">
        <v>4.1906999999999996</v>
      </c>
      <c r="F877" s="28">
        <v>39204</v>
      </c>
      <c r="G877" s="723">
        <v>4.2104999999999997</v>
      </c>
      <c r="H877" s="28">
        <v>39204</v>
      </c>
      <c r="I877" s="723">
        <v>4.2332000000000001</v>
      </c>
      <c r="J877" s="28">
        <v>39204</v>
      </c>
      <c r="K877" s="723">
        <v>4.3499999999999996</v>
      </c>
      <c r="L877" s="41">
        <v>39204</v>
      </c>
      <c r="M877" s="723">
        <v>4.1779999999999999</v>
      </c>
      <c r="N877" s="28">
        <v>39204</v>
      </c>
      <c r="O877" s="723">
        <v>4.2175000000000002</v>
      </c>
      <c r="P877" s="28">
        <v>39204</v>
      </c>
      <c r="Q877" s="723">
        <v>4.2206999999999999</v>
      </c>
      <c r="R877" s="28">
        <v>39204</v>
      </c>
      <c r="S877" s="723">
        <v>4.2774999999999999</v>
      </c>
      <c r="T877" s="28">
        <v>39204</v>
      </c>
      <c r="U877" s="723">
        <v>4.3692000000000002</v>
      </c>
      <c r="V877" s="41">
        <v>39204</v>
      </c>
      <c r="W877" s="723">
        <v>4.4210000000000003</v>
      </c>
      <c r="X877" s="28">
        <v>39204</v>
      </c>
      <c r="Y877" s="723">
        <v>4.4413</v>
      </c>
      <c r="Z877" s="28">
        <v>39204</v>
      </c>
      <c r="AA877" s="723">
        <v>4.5122</v>
      </c>
      <c r="AB877" s="28">
        <v>39204</v>
      </c>
      <c r="AC877" s="723">
        <v>4.5732999999999997</v>
      </c>
      <c r="AD877" s="28">
        <v>39204</v>
      </c>
      <c r="AE877" s="358">
        <v>4.694</v>
      </c>
    </row>
    <row r="878" spans="1:31">
      <c r="A878" s="28">
        <v>39205</v>
      </c>
      <c r="B878" s="28">
        <v>39205</v>
      </c>
      <c r="C878" s="723">
        <v>4.1996000000000002</v>
      </c>
      <c r="D878" s="28">
        <v>39205</v>
      </c>
      <c r="E878" s="723">
        <v>4.2043999999999997</v>
      </c>
      <c r="F878" s="28">
        <v>39205</v>
      </c>
      <c r="G878" s="723">
        <v>4.2279999999999998</v>
      </c>
      <c r="H878" s="28">
        <v>39205</v>
      </c>
      <c r="I878" s="723">
        <v>4.2531999999999996</v>
      </c>
      <c r="J878" s="28">
        <v>39205</v>
      </c>
      <c r="K878" s="723">
        <v>4.37</v>
      </c>
      <c r="L878" s="41">
        <v>39205</v>
      </c>
      <c r="M878" s="723">
        <v>4.1886999999999999</v>
      </c>
      <c r="N878" s="28">
        <v>39205</v>
      </c>
      <c r="O878" s="723">
        <v>4.2343000000000002</v>
      </c>
      <c r="P878" s="28">
        <v>39205</v>
      </c>
      <c r="Q878" s="723">
        <v>4.2390999999999996</v>
      </c>
      <c r="R878" s="28">
        <v>39205</v>
      </c>
      <c r="S878" s="723">
        <v>4.2960000000000003</v>
      </c>
      <c r="T878" s="28">
        <v>39205</v>
      </c>
      <c r="U878" s="723">
        <v>4.3872999999999998</v>
      </c>
      <c r="V878" s="41">
        <v>39205</v>
      </c>
      <c r="W878" s="723">
        <v>4.4080000000000004</v>
      </c>
      <c r="X878" s="28">
        <v>39205</v>
      </c>
      <c r="Y878" s="723">
        <v>4.4580000000000002</v>
      </c>
      <c r="Z878" s="28">
        <v>39205</v>
      </c>
      <c r="AA878" s="723">
        <v>4.5339999999999998</v>
      </c>
      <c r="AB878" s="28">
        <v>39205</v>
      </c>
      <c r="AC878" s="723">
        <v>4.5949999999999998</v>
      </c>
      <c r="AD878" s="28">
        <v>39205</v>
      </c>
      <c r="AE878" s="358">
        <v>4.71</v>
      </c>
    </row>
    <row r="879" spans="1:31">
      <c r="A879" s="28">
        <v>39206</v>
      </c>
      <c r="B879" s="28">
        <v>39206</v>
      </c>
      <c r="C879" s="723">
        <v>4.1731999999999996</v>
      </c>
      <c r="D879" s="28">
        <v>39206</v>
      </c>
      <c r="E879" s="723">
        <v>4.1736000000000004</v>
      </c>
      <c r="F879" s="28">
        <v>39206</v>
      </c>
      <c r="G879" s="723">
        <v>4.1950000000000003</v>
      </c>
      <c r="H879" s="28">
        <v>39206</v>
      </c>
      <c r="I879" s="723">
        <v>4.2182000000000004</v>
      </c>
      <c r="J879" s="28">
        <v>39206</v>
      </c>
      <c r="K879" s="723">
        <v>4.3335999999999997</v>
      </c>
      <c r="L879" s="41">
        <v>39206</v>
      </c>
      <c r="M879" s="723">
        <v>4.1643999999999997</v>
      </c>
      <c r="N879" s="28">
        <v>39206</v>
      </c>
      <c r="O879" s="723">
        <v>4.2032999999999996</v>
      </c>
      <c r="P879" s="28">
        <v>39206</v>
      </c>
      <c r="Q879" s="723">
        <v>4.2064000000000004</v>
      </c>
      <c r="R879" s="28">
        <v>39206</v>
      </c>
      <c r="S879" s="723">
        <v>4.2610999999999999</v>
      </c>
      <c r="T879" s="28">
        <v>39206</v>
      </c>
      <c r="U879" s="723">
        <v>4.3513000000000002</v>
      </c>
      <c r="V879" s="41">
        <v>39206</v>
      </c>
      <c r="W879" s="723">
        <v>4.3870000000000005</v>
      </c>
      <c r="X879" s="28">
        <v>39206</v>
      </c>
      <c r="Y879" s="723">
        <v>4.4320000000000004</v>
      </c>
      <c r="Z879" s="28">
        <v>39206</v>
      </c>
      <c r="AA879" s="723">
        <v>4.5039999999999996</v>
      </c>
      <c r="AB879" s="28">
        <v>39206</v>
      </c>
      <c r="AC879" s="723">
        <v>4.5650000000000004</v>
      </c>
      <c r="AD879" s="28">
        <v>39206</v>
      </c>
      <c r="AE879" s="358">
        <v>4.6779999999999999</v>
      </c>
    </row>
    <row r="880" spans="1:31">
      <c r="A880" s="28">
        <v>39209</v>
      </c>
      <c r="B880" s="28">
        <v>39209</v>
      </c>
      <c r="C880" s="723">
        <v>4.1958000000000002</v>
      </c>
      <c r="D880" s="28">
        <v>39209</v>
      </c>
      <c r="E880" s="723">
        <v>4.1973000000000003</v>
      </c>
      <c r="F880" s="28">
        <v>39209</v>
      </c>
      <c r="G880" s="723">
        <v>4.2142999999999997</v>
      </c>
      <c r="H880" s="28">
        <v>39209</v>
      </c>
      <c r="I880" s="723">
        <v>4.2373000000000003</v>
      </c>
      <c r="J880" s="28">
        <v>39209</v>
      </c>
      <c r="K880" s="723">
        <v>4.3502999999999998</v>
      </c>
      <c r="L880" s="41">
        <v>39209</v>
      </c>
      <c r="M880" s="723">
        <v>4.1848999999999998</v>
      </c>
      <c r="N880" s="28">
        <v>39209</v>
      </c>
      <c r="O880" s="723">
        <v>4.2264999999999997</v>
      </c>
      <c r="P880" s="28">
        <v>39209</v>
      </c>
      <c r="Q880" s="723">
        <v>4.2229000000000001</v>
      </c>
      <c r="R880" s="28">
        <v>39209</v>
      </c>
      <c r="S880" s="723">
        <v>4.2771999999999997</v>
      </c>
      <c r="T880" s="28">
        <v>39209</v>
      </c>
      <c r="U880" s="723">
        <v>4.3653000000000004</v>
      </c>
      <c r="V880" s="41">
        <v>39209</v>
      </c>
      <c r="W880" s="723">
        <v>4.4050000000000002</v>
      </c>
      <c r="X880" s="28">
        <v>39209</v>
      </c>
      <c r="Y880" s="723">
        <v>4.4509999999999996</v>
      </c>
      <c r="Z880" s="28">
        <v>39209</v>
      </c>
      <c r="AA880" s="723">
        <v>4.5140000000000002</v>
      </c>
      <c r="AB880" s="28">
        <v>39209</v>
      </c>
      <c r="AC880" s="723">
        <v>4.5750000000000002</v>
      </c>
      <c r="AD880" s="28">
        <v>39209</v>
      </c>
      <c r="AE880" s="358">
        <v>4.6859999999999999</v>
      </c>
    </row>
    <row r="881" spans="1:31">
      <c r="A881" s="28">
        <v>39210</v>
      </c>
      <c r="B881" s="28">
        <v>39210</v>
      </c>
      <c r="C881" s="723">
        <v>4.1754999999999995</v>
      </c>
      <c r="D881" s="28">
        <v>39210</v>
      </c>
      <c r="E881" s="723">
        <v>4.1745999999999999</v>
      </c>
      <c r="F881" s="28">
        <v>39210</v>
      </c>
      <c r="G881" s="723">
        <v>4.1958000000000002</v>
      </c>
      <c r="H881" s="28">
        <v>39210</v>
      </c>
      <c r="I881" s="723">
        <v>4.2203999999999997</v>
      </c>
      <c r="J881" s="28">
        <v>39210</v>
      </c>
      <c r="K881" s="723">
        <v>4.3338000000000001</v>
      </c>
      <c r="L881" s="41">
        <v>39210</v>
      </c>
      <c r="M881" s="723">
        <v>4.1660000000000004</v>
      </c>
      <c r="N881" s="28">
        <v>39210</v>
      </c>
      <c r="O881" s="723">
        <v>4.2011000000000003</v>
      </c>
      <c r="P881" s="28">
        <v>39210</v>
      </c>
      <c r="Q881" s="723">
        <v>4.2039999999999997</v>
      </c>
      <c r="R881" s="28">
        <v>39210</v>
      </c>
      <c r="S881" s="723">
        <v>4.2592999999999996</v>
      </c>
      <c r="T881" s="28">
        <v>39210</v>
      </c>
      <c r="U881" s="723">
        <v>4.3502999999999998</v>
      </c>
      <c r="V881" s="41">
        <v>39210</v>
      </c>
      <c r="W881" s="723">
        <v>4.3845000000000001</v>
      </c>
      <c r="X881" s="28">
        <v>39210</v>
      </c>
      <c r="Y881" s="723">
        <v>4.4301000000000004</v>
      </c>
      <c r="Z881" s="28">
        <v>39210</v>
      </c>
      <c r="AA881" s="723">
        <v>4.4946000000000002</v>
      </c>
      <c r="AB881" s="28">
        <v>39210</v>
      </c>
      <c r="AC881" s="723">
        <v>4.5574000000000003</v>
      </c>
      <c r="AD881" s="28">
        <v>39210</v>
      </c>
      <c r="AE881" s="358">
        <v>4.6646000000000001</v>
      </c>
    </row>
    <row r="882" spans="1:31">
      <c r="A882" s="28">
        <v>39211</v>
      </c>
      <c r="B882" s="28">
        <v>39211</v>
      </c>
      <c r="C882" s="723">
        <v>4.1855000000000002</v>
      </c>
      <c r="D882" s="28">
        <v>39211</v>
      </c>
      <c r="E882" s="723">
        <v>4.1863999999999999</v>
      </c>
      <c r="F882" s="28">
        <v>39211</v>
      </c>
      <c r="G882" s="723">
        <v>4.2069999999999999</v>
      </c>
      <c r="H882" s="28">
        <v>39211</v>
      </c>
      <c r="I882" s="723">
        <v>4.2335000000000003</v>
      </c>
      <c r="J882" s="28">
        <v>39211</v>
      </c>
      <c r="K882" s="723">
        <v>4.3472</v>
      </c>
      <c r="L882" s="41">
        <v>39211</v>
      </c>
      <c r="M882" s="723">
        <v>4.1760000000000002</v>
      </c>
      <c r="N882" s="28">
        <v>39211</v>
      </c>
      <c r="O882" s="723">
        <v>4.2141000000000002</v>
      </c>
      <c r="P882" s="28">
        <v>39211</v>
      </c>
      <c r="Q882" s="723">
        <v>4.2175000000000002</v>
      </c>
      <c r="R882" s="28">
        <v>39211</v>
      </c>
      <c r="S882" s="723">
        <v>4.2721999999999998</v>
      </c>
      <c r="T882" s="28">
        <v>39211</v>
      </c>
      <c r="U882" s="723">
        <v>4.3643000000000001</v>
      </c>
      <c r="V882" s="41">
        <v>39211</v>
      </c>
      <c r="W882" s="723">
        <v>4.4009999999999998</v>
      </c>
      <c r="X882" s="28">
        <v>39211</v>
      </c>
      <c r="Y882" s="723">
        <v>4.444</v>
      </c>
      <c r="Z882" s="28">
        <v>39211</v>
      </c>
      <c r="AA882" s="723">
        <v>4.516</v>
      </c>
      <c r="AB882" s="28">
        <v>39211</v>
      </c>
      <c r="AC882" s="723">
        <v>4.577</v>
      </c>
      <c r="AD882" s="28">
        <v>39211</v>
      </c>
      <c r="AE882" s="358">
        <v>4.6890000000000001</v>
      </c>
    </row>
    <row r="883" spans="1:31">
      <c r="A883" s="28">
        <v>39212</v>
      </c>
      <c r="B883" s="28">
        <v>39212</v>
      </c>
      <c r="C883" s="723">
        <v>4.1863999999999999</v>
      </c>
      <c r="D883" s="28">
        <v>39212</v>
      </c>
      <c r="E883" s="723">
        <v>4.1904000000000003</v>
      </c>
      <c r="F883" s="28">
        <v>39212</v>
      </c>
      <c r="G883" s="723">
        <v>4.2134</v>
      </c>
      <c r="H883" s="28">
        <v>39212</v>
      </c>
      <c r="I883" s="723">
        <v>4.2374999999999998</v>
      </c>
      <c r="J883" s="28">
        <v>39212</v>
      </c>
      <c r="K883" s="723">
        <v>4.3498000000000001</v>
      </c>
      <c r="L883" s="41">
        <v>39212</v>
      </c>
      <c r="M883" s="723">
        <v>4.1778000000000004</v>
      </c>
      <c r="N883" s="28">
        <v>39212</v>
      </c>
      <c r="O883" s="723">
        <v>4.2183999999999999</v>
      </c>
      <c r="P883" s="28">
        <v>39212</v>
      </c>
      <c r="Q883" s="723">
        <v>4.2232000000000003</v>
      </c>
      <c r="R883" s="28">
        <v>39212</v>
      </c>
      <c r="S883" s="723">
        <v>4.2778999999999998</v>
      </c>
      <c r="T883" s="28">
        <v>39212</v>
      </c>
      <c r="U883" s="723">
        <v>4.3693999999999997</v>
      </c>
      <c r="V883" s="41">
        <v>39212</v>
      </c>
      <c r="W883" s="723">
        <v>4.4009999999999998</v>
      </c>
      <c r="X883" s="28">
        <v>39212</v>
      </c>
      <c r="Y883" s="723">
        <v>4.4450000000000003</v>
      </c>
      <c r="Z883" s="28">
        <v>39212</v>
      </c>
      <c r="AA883" s="723">
        <v>4.516</v>
      </c>
      <c r="AB883" s="28">
        <v>39212</v>
      </c>
      <c r="AC883" s="723">
        <v>4.5759999999999996</v>
      </c>
      <c r="AD883" s="28">
        <v>39212</v>
      </c>
      <c r="AE883" s="358">
        <v>4.6900000000000004</v>
      </c>
    </row>
    <row r="884" spans="1:31">
      <c r="A884" s="28">
        <v>39213</v>
      </c>
      <c r="B884" s="28">
        <v>39213</v>
      </c>
      <c r="C884" s="723">
        <v>4.1859999999999999</v>
      </c>
      <c r="D884" s="28">
        <v>39213</v>
      </c>
      <c r="E884" s="723">
        <v>4.1909999999999998</v>
      </c>
      <c r="F884" s="28">
        <v>39213</v>
      </c>
      <c r="G884" s="723">
        <v>4.2069999999999999</v>
      </c>
      <c r="H884" s="28">
        <v>39213</v>
      </c>
      <c r="I884" s="723">
        <v>4.2300000000000004</v>
      </c>
      <c r="J884" s="28">
        <v>39213</v>
      </c>
      <c r="K884" s="723">
        <v>4.3540000000000001</v>
      </c>
      <c r="L884" s="41">
        <v>39213</v>
      </c>
      <c r="M884" s="723">
        <v>4.1754999999999995</v>
      </c>
      <c r="N884" s="28">
        <v>39213</v>
      </c>
      <c r="O884" s="723">
        <v>4.2175000000000002</v>
      </c>
      <c r="P884" s="28">
        <v>39213</v>
      </c>
      <c r="Q884" s="723">
        <v>4.2202000000000002</v>
      </c>
      <c r="R884" s="28">
        <v>39213</v>
      </c>
      <c r="S884" s="723">
        <v>4.2803000000000004</v>
      </c>
      <c r="T884" s="28">
        <v>39213</v>
      </c>
      <c r="U884" s="723">
        <v>4.3754</v>
      </c>
      <c r="V884" s="41">
        <v>39213</v>
      </c>
      <c r="W884" s="723">
        <v>4.4030000000000005</v>
      </c>
      <c r="X884" s="28">
        <v>39213</v>
      </c>
      <c r="Y884" s="723">
        <v>4.4480000000000004</v>
      </c>
      <c r="Z884" s="28">
        <v>39213</v>
      </c>
      <c r="AA884" s="723">
        <v>4.5229999999999997</v>
      </c>
      <c r="AB884" s="28">
        <v>39213</v>
      </c>
      <c r="AC884" s="723">
        <v>4.5830000000000002</v>
      </c>
      <c r="AD884" s="28">
        <v>39213</v>
      </c>
      <c r="AE884" s="358">
        <v>4.6989999999999998</v>
      </c>
    </row>
    <row r="885" spans="1:31">
      <c r="A885" s="28">
        <v>39216</v>
      </c>
      <c r="B885" s="28">
        <v>39216</v>
      </c>
      <c r="C885" s="723">
        <v>4.2321999999999997</v>
      </c>
      <c r="D885" s="28">
        <v>39216</v>
      </c>
      <c r="E885" s="723">
        <v>4.2431999999999999</v>
      </c>
      <c r="F885" s="28">
        <v>39216</v>
      </c>
      <c r="G885" s="723">
        <v>4.266</v>
      </c>
      <c r="H885" s="28">
        <v>39216</v>
      </c>
      <c r="I885" s="723">
        <v>4.2868000000000004</v>
      </c>
      <c r="J885" s="28">
        <v>39216</v>
      </c>
      <c r="K885" s="723">
        <v>4.4154999999999998</v>
      </c>
      <c r="L885" s="41">
        <v>39216</v>
      </c>
      <c r="M885" s="723">
        <v>4.2218</v>
      </c>
      <c r="N885" s="28">
        <v>39216</v>
      </c>
      <c r="O885" s="723">
        <v>4.2690999999999999</v>
      </c>
      <c r="P885" s="28">
        <v>39216</v>
      </c>
      <c r="Q885" s="723">
        <v>4.2754000000000003</v>
      </c>
      <c r="R885" s="28">
        <v>39216</v>
      </c>
      <c r="S885" s="723">
        <v>4.3304999999999998</v>
      </c>
      <c r="T885" s="28">
        <v>39216</v>
      </c>
      <c r="U885" s="723">
        <v>4.4234</v>
      </c>
      <c r="V885" s="41">
        <v>39216</v>
      </c>
      <c r="W885" s="723">
        <v>4.4409999999999998</v>
      </c>
      <c r="X885" s="28">
        <v>39216</v>
      </c>
      <c r="Y885" s="723">
        <v>4.4909999999999997</v>
      </c>
      <c r="Z885" s="28">
        <v>39216</v>
      </c>
      <c r="AA885" s="723">
        <v>4.5659999999999998</v>
      </c>
      <c r="AB885" s="28">
        <v>39216</v>
      </c>
      <c r="AC885" s="723">
        <v>4.6269999999999998</v>
      </c>
      <c r="AD885" s="28">
        <v>39216</v>
      </c>
      <c r="AE885" s="358">
        <v>4.74</v>
      </c>
    </row>
    <row r="886" spans="1:31">
      <c r="A886" s="28">
        <v>39217</v>
      </c>
      <c r="B886" s="28">
        <v>39217</v>
      </c>
      <c r="C886" s="723">
        <v>4.2659000000000002</v>
      </c>
      <c r="D886" s="28">
        <v>39217</v>
      </c>
      <c r="E886" s="723">
        <v>4.2752999999999997</v>
      </c>
      <c r="F886" s="28">
        <v>39217</v>
      </c>
      <c r="G886" s="723">
        <v>4.2881999999999998</v>
      </c>
      <c r="H886" s="28">
        <v>39217</v>
      </c>
      <c r="I886" s="723">
        <v>4.3117000000000001</v>
      </c>
      <c r="J886" s="28">
        <v>39217</v>
      </c>
      <c r="K886" s="723">
        <v>4.4336000000000002</v>
      </c>
      <c r="L886" s="41">
        <v>39217</v>
      </c>
      <c r="M886" s="723">
        <v>4.2568000000000001</v>
      </c>
      <c r="N886" s="28">
        <v>39217</v>
      </c>
      <c r="O886" s="723">
        <v>4.3030999999999997</v>
      </c>
      <c r="P886" s="28">
        <v>39217</v>
      </c>
      <c r="Q886" s="723">
        <v>4.3048000000000002</v>
      </c>
      <c r="R886" s="28">
        <v>39217</v>
      </c>
      <c r="S886" s="723">
        <v>4.3609</v>
      </c>
      <c r="T886" s="28">
        <v>39217</v>
      </c>
      <c r="U886" s="723">
        <v>4.4513999999999996</v>
      </c>
      <c r="V886" s="41">
        <v>39217</v>
      </c>
      <c r="W886" s="723">
        <v>4.4751000000000003</v>
      </c>
      <c r="X886" s="28">
        <v>39217</v>
      </c>
      <c r="Y886" s="723">
        <v>4.5225</v>
      </c>
      <c r="Z886" s="28">
        <v>39217</v>
      </c>
      <c r="AA886" s="723">
        <v>4.5976999999999997</v>
      </c>
      <c r="AB886" s="28">
        <v>39217</v>
      </c>
      <c r="AC886" s="723">
        <v>4.6574999999999998</v>
      </c>
      <c r="AD886" s="28">
        <v>39217</v>
      </c>
      <c r="AE886" s="358">
        <v>4.7492999999999999</v>
      </c>
    </row>
    <row r="887" spans="1:31">
      <c r="A887" s="28">
        <v>39218</v>
      </c>
      <c r="B887" s="28">
        <v>39218</v>
      </c>
      <c r="C887" s="723">
        <v>4.2873000000000001</v>
      </c>
      <c r="D887" s="28">
        <v>39218</v>
      </c>
      <c r="E887" s="723">
        <v>4.2873999999999999</v>
      </c>
      <c r="F887" s="28">
        <v>39218</v>
      </c>
      <c r="G887" s="723">
        <v>4.2946</v>
      </c>
      <c r="H887" s="28">
        <v>39218</v>
      </c>
      <c r="I887" s="723">
        <v>4.3163999999999998</v>
      </c>
      <c r="J887" s="28">
        <v>39218</v>
      </c>
      <c r="K887" s="723">
        <v>4.4362000000000004</v>
      </c>
      <c r="L887" s="41">
        <v>39218</v>
      </c>
      <c r="M887" s="723">
        <v>4.2766000000000002</v>
      </c>
      <c r="N887" s="28">
        <v>39218</v>
      </c>
      <c r="O887" s="723">
        <v>4.3128000000000002</v>
      </c>
      <c r="P887" s="28">
        <v>39218</v>
      </c>
      <c r="Q887" s="723">
        <v>4.3106999999999998</v>
      </c>
      <c r="R887" s="28">
        <v>39218</v>
      </c>
      <c r="S887" s="723">
        <v>4.3629999999999995</v>
      </c>
      <c r="T887" s="28">
        <v>39218</v>
      </c>
      <c r="U887" s="723">
        <v>4.4512999999999998</v>
      </c>
      <c r="V887" s="41">
        <v>39218</v>
      </c>
      <c r="W887" s="723">
        <v>4.4950000000000001</v>
      </c>
      <c r="X887" s="28">
        <v>39218</v>
      </c>
      <c r="Y887" s="723">
        <v>4.5280000000000005</v>
      </c>
      <c r="Z887" s="28">
        <v>39218</v>
      </c>
      <c r="AA887" s="723">
        <v>4.5949999999999998</v>
      </c>
      <c r="AB887" s="28">
        <v>39218</v>
      </c>
      <c r="AC887" s="723">
        <v>4.6530000000000005</v>
      </c>
      <c r="AD887" s="28">
        <v>39218</v>
      </c>
      <c r="AE887" s="358">
        <v>4.76</v>
      </c>
    </row>
    <row r="888" spans="1:31">
      <c r="A888" s="28">
        <v>39219</v>
      </c>
      <c r="B888" s="28">
        <v>39219</v>
      </c>
      <c r="C888" s="723">
        <v>4.2919999999999998</v>
      </c>
      <c r="D888" s="28">
        <v>39219</v>
      </c>
      <c r="E888" s="723">
        <v>4.2939999999999996</v>
      </c>
      <c r="F888" s="28">
        <v>39219</v>
      </c>
      <c r="G888" s="723">
        <v>4.3040000000000003</v>
      </c>
      <c r="H888" s="28">
        <v>39219</v>
      </c>
      <c r="I888" s="723">
        <v>4.3250000000000002</v>
      </c>
      <c r="J888" s="28">
        <v>39219</v>
      </c>
      <c r="K888" s="723">
        <v>4.4370000000000003</v>
      </c>
      <c r="L888" s="41">
        <v>39219</v>
      </c>
      <c r="M888" s="723">
        <v>4.2881999999999998</v>
      </c>
      <c r="N888" s="28">
        <v>39219</v>
      </c>
      <c r="O888" s="723">
        <v>4.3249000000000004</v>
      </c>
      <c r="P888" s="28">
        <v>39219</v>
      </c>
      <c r="Q888" s="723">
        <v>4.3208000000000002</v>
      </c>
      <c r="R888" s="28">
        <v>39219</v>
      </c>
      <c r="S888" s="723">
        <v>4.37</v>
      </c>
      <c r="T888" s="28">
        <v>39219</v>
      </c>
      <c r="U888" s="723">
        <v>4.4573</v>
      </c>
      <c r="V888" s="41">
        <v>39219</v>
      </c>
      <c r="W888" s="723">
        <v>4.5069999999999997</v>
      </c>
      <c r="X888" s="28">
        <v>39219</v>
      </c>
      <c r="Y888" s="723">
        <v>4.5389999999999997</v>
      </c>
      <c r="Z888" s="28">
        <v>39219</v>
      </c>
      <c r="AA888" s="723">
        <v>4.6079999999999997</v>
      </c>
      <c r="AB888" s="28">
        <v>39219</v>
      </c>
      <c r="AC888" s="723">
        <v>4.665</v>
      </c>
      <c r="AD888" s="28">
        <v>39219</v>
      </c>
      <c r="AE888" s="358">
        <v>4.7670000000000003</v>
      </c>
    </row>
    <row r="889" spans="1:31">
      <c r="A889" s="28">
        <v>39220</v>
      </c>
      <c r="B889" s="28">
        <v>39220</v>
      </c>
      <c r="C889" s="723">
        <v>4.2880000000000003</v>
      </c>
      <c r="D889" s="28">
        <v>39220</v>
      </c>
      <c r="E889" s="723">
        <v>4.2897999999999996</v>
      </c>
      <c r="F889" s="28">
        <v>39220</v>
      </c>
      <c r="G889" s="723">
        <v>4.2992999999999997</v>
      </c>
      <c r="H889" s="28">
        <v>39220</v>
      </c>
      <c r="I889" s="723">
        <v>4.3291000000000004</v>
      </c>
      <c r="J889" s="28">
        <v>39220</v>
      </c>
      <c r="K889" s="723">
        <v>4.4391999999999996</v>
      </c>
      <c r="L889" s="41">
        <v>39220</v>
      </c>
      <c r="M889" s="723">
        <v>4.2836999999999996</v>
      </c>
      <c r="N889" s="28">
        <v>39220</v>
      </c>
      <c r="O889" s="723">
        <v>4.3181000000000003</v>
      </c>
      <c r="P889" s="28">
        <v>39220</v>
      </c>
      <c r="Q889" s="723">
        <v>4.3184000000000005</v>
      </c>
      <c r="R889" s="28">
        <v>39220</v>
      </c>
      <c r="S889" s="723">
        <v>4.3687000000000005</v>
      </c>
      <c r="T889" s="28">
        <v>39220</v>
      </c>
      <c r="U889" s="723">
        <v>4.4562999999999997</v>
      </c>
      <c r="V889" s="41">
        <v>39220</v>
      </c>
      <c r="W889" s="723">
        <v>4.51</v>
      </c>
      <c r="X889" s="28">
        <v>39220</v>
      </c>
      <c r="Y889" s="723">
        <v>4.54</v>
      </c>
      <c r="Z889" s="28">
        <v>39220</v>
      </c>
      <c r="AA889" s="723">
        <v>4.6100000000000003</v>
      </c>
      <c r="AB889" s="28">
        <v>39220</v>
      </c>
      <c r="AC889" s="723">
        <v>4.6660000000000004</v>
      </c>
      <c r="AD889" s="28">
        <v>39220</v>
      </c>
      <c r="AE889" s="358">
        <v>4.7670000000000003</v>
      </c>
    </row>
    <row r="890" spans="1:31">
      <c r="A890" s="28">
        <v>39223</v>
      </c>
      <c r="B890" s="28">
        <v>39223</v>
      </c>
      <c r="C890" s="723">
        <v>4.2963000000000005</v>
      </c>
      <c r="D890" s="28">
        <v>39223</v>
      </c>
      <c r="E890" s="723">
        <v>4.2995999999999999</v>
      </c>
      <c r="F890" s="28">
        <v>39223</v>
      </c>
      <c r="G890" s="723">
        <v>4.3131000000000004</v>
      </c>
      <c r="H890" s="28">
        <v>39223</v>
      </c>
      <c r="I890" s="723">
        <v>4.3406000000000002</v>
      </c>
      <c r="J890" s="28">
        <v>39223</v>
      </c>
      <c r="K890" s="723">
        <v>4.4542000000000002</v>
      </c>
      <c r="L890" s="41">
        <v>39223</v>
      </c>
      <c r="M890" s="723">
        <v>4.2942999999999998</v>
      </c>
      <c r="N890" s="28">
        <v>39223</v>
      </c>
      <c r="O890" s="723">
        <v>4.3293999999999997</v>
      </c>
      <c r="P890" s="28">
        <v>39223</v>
      </c>
      <c r="Q890" s="723">
        <v>4.3315000000000001</v>
      </c>
      <c r="R890" s="28">
        <v>39223</v>
      </c>
      <c r="S890" s="723">
        <v>4.3818999999999999</v>
      </c>
      <c r="T890" s="28">
        <v>39223</v>
      </c>
      <c r="U890" s="723">
        <v>4.4713000000000003</v>
      </c>
      <c r="V890" s="41">
        <v>39223</v>
      </c>
      <c r="W890" s="723">
        <v>4.5140000000000002</v>
      </c>
      <c r="X890" s="28">
        <v>39223</v>
      </c>
      <c r="Y890" s="723">
        <v>4.5469999999999997</v>
      </c>
      <c r="Z890" s="28">
        <v>39223</v>
      </c>
      <c r="AA890" s="723">
        <v>4.62</v>
      </c>
      <c r="AB890" s="28">
        <v>39223</v>
      </c>
      <c r="AC890" s="723">
        <v>4.6749999999999998</v>
      </c>
      <c r="AD890" s="28">
        <v>39223</v>
      </c>
      <c r="AE890" s="358">
        <v>4.7809999999999997</v>
      </c>
    </row>
    <row r="891" spans="1:31">
      <c r="A891" s="28">
        <v>39224</v>
      </c>
      <c r="B891" s="28">
        <v>39224</v>
      </c>
      <c r="C891" s="723">
        <v>4.3173000000000004</v>
      </c>
      <c r="D891" s="28">
        <v>39224</v>
      </c>
      <c r="E891" s="723">
        <v>4.3197999999999999</v>
      </c>
      <c r="F891" s="28">
        <v>39224</v>
      </c>
      <c r="G891" s="723">
        <v>4.3289999999999997</v>
      </c>
      <c r="H891" s="28">
        <v>39224</v>
      </c>
      <c r="I891" s="723">
        <v>4.3514999999999997</v>
      </c>
      <c r="J891" s="28">
        <v>39224</v>
      </c>
      <c r="K891" s="723">
        <v>4.4637000000000002</v>
      </c>
      <c r="L891" s="41">
        <v>39224</v>
      </c>
      <c r="M891" s="723">
        <v>4.3136999999999999</v>
      </c>
      <c r="N891" s="28">
        <v>39224</v>
      </c>
      <c r="O891" s="723">
        <v>4.3510999999999997</v>
      </c>
      <c r="P891" s="28">
        <v>39224</v>
      </c>
      <c r="Q891" s="723">
        <v>4.3466000000000005</v>
      </c>
      <c r="R891" s="28">
        <v>39224</v>
      </c>
      <c r="S891" s="723">
        <v>4.3967000000000001</v>
      </c>
      <c r="T891" s="28">
        <v>39224</v>
      </c>
      <c r="U891" s="723">
        <v>4.4843000000000002</v>
      </c>
      <c r="V891" s="41">
        <v>39224</v>
      </c>
      <c r="W891" s="723">
        <v>4.5369999999999999</v>
      </c>
      <c r="X891" s="28">
        <v>39224</v>
      </c>
      <c r="Y891" s="723">
        <v>4.569</v>
      </c>
      <c r="Z891" s="28">
        <v>39224</v>
      </c>
      <c r="AA891" s="723">
        <v>4.6360000000000001</v>
      </c>
      <c r="AB891" s="28">
        <v>39224</v>
      </c>
      <c r="AC891" s="723">
        <v>4.6909999999999998</v>
      </c>
      <c r="AD891" s="28">
        <v>39224</v>
      </c>
      <c r="AE891" s="358">
        <v>4.7910000000000004</v>
      </c>
    </row>
    <row r="892" spans="1:31">
      <c r="A892" s="28">
        <v>39225</v>
      </c>
      <c r="B892" s="28">
        <v>39225</v>
      </c>
      <c r="C892" s="723">
        <v>4.3536000000000001</v>
      </c>
      <c r="D892" s="28">
        <v>39225</v>
      </c>
      <c r="E892" s="723">
        <v>4.3612000000000002</v>
      </c>
      <c r="F892" s="28">
        <v>39225</v>
      </c>
      <c r="G892" s="723">
        <v>4.3655999999999997</v>
      </c>
      <c r="H892" s="28">
        <v>39225</v>
      </c>
      <c r="I892" s="723">
        <v>4.3867000000000003</v>
      </c>
      <c r="J892" s="28">
        <v>39225</v>
      </c>
      <c r="K892" s="723">
        <v>4.4973000000000001</v>
      </c>
      <c r="L892" s="41">
        <v>39225</v>
      </c>
      <c r="M892" s="723">
        <v>4.3483000000000001</v>
      </c>
      <c r="N892" s="28">
        <v>39225</v>
      </c>
      <c r="O892" s="723">
        <v>4.3819999999999997</v>
      </c>
      <c r="P892" s="28">
        <v>39225</v>
      </c>
      <c r="Q892" s="723">
        <v>4.3798000000000004</v>
      </c>
      <c r="R892" s="28">
        <v>39225</v>
      </c>
      <c r="S892" s="723">
        <v>4.4253</v>
      </c>
      <c r="T892" s="28">
        <v>39225</v>
      </c>
      <c r="U892" s="723">
        <v>4.5114000000000001</v>
      </c>
      <c r="V892" s="41">
        <v>39225</v>
      </c>
      <c r="W892" s="723">
        <v>4.5750000000000002</v>
      </c>
      <c r="X892" s="28">
        <v>39225</v>
      </c>
      <c r="Y892" s="723">
        <v>4.6100000000000003</v>
      </c>
      <c r="Z892" s="28">
        <v>39225</v>
      </c>
      <c r="AA892" s="723">
        <v>4.6710000000000003</v>
      </c>
      <c r="AB892" s="28">
        <v>39225</v>
      </c>
      <c r="AC892" s="723">
        <v>4.7249999999999996</v>
      </c>
      <c r="AD892" s="28">
        <v>39225</v>
      </c>
      <c r="AE892" s="358">
        <v>4.8170000000000002</v>
      </c>
    </row>
    <row r="893" spans="1:31">
      <c r="A893" s="28">
        <v>39226</v>
      </c>
      <c r="B893" s="28">
        <v>39226</v>
      </c>
      <c r="C893" s="723">
        <v>4.3280000000000003</v>
      </c>
      <c r="D893" s="28">
        <v>39226</v>
      </c>
      <c r="E893" s="723">
        <v>4.3390000000000004</v>
      </c>
      <c r="F893" s="28">
        <v>39226</v>
      </c>
      <c r="G893" s="723">
        <v>4.3520000000000003</v>
      </c>
      <c r="H893" s="28">
        <v>39226</v>
      </c>
      <c r="I893" s="723">
        <v>4.37</v>
      </c>
      <c r="J893" s="28">
        <v>39226</v>
      </c>
      <c r="K893" s="723">
        <v>4.4800000000000004</v>
      </c>
      <c r="L893" s="41">
        <v>39226</v>
      </c>
      <c r="M893" s="723">
        <v>4.3299000000000003</v>
      </c>
      <c r="N893" s="28">
        <v>39226</v>
      </c>
      <c r="O893" s="723">
        <v>4.3669000000000002</v>
      </c>
      <c r="P893" s="28">
        <v>39226</v>
      </c>
      <c r="Q893" s="723">
        <v>4.3703000000000003</v>
      </c>
      <c r="R893" s="28">
        <v>39226</v>
      </c>
      <c r="S893" s="723">
        <v>4.4164000000000003</v>
      </c>
      <c r="T893" s="28">
        <v>39226</v>
      </c>
      <c r="U893" s="723">
        <v>4.5023999999999997</v>
      </c>
      <c r="V893" s="41">
        <v>39226</v>
      </c>
      <c r="W893" s="723">
        <v>4.5519999999999996</v>
      </c>
      <c r="X893" s="28">
        <v>39226</v>
      </c>
      <c r="Y893" s="723">
        <v>4.5890000000000004</v>
      </c>
      <c r="Z893" s="28">
        <v>39226</v>
      </c>
      <c r="AA893" s="723">
        <v>4.6580000000000004</v>
      </c>
      <c r="AB893" s="28">
        <v>39226</v>
      </c>
      <c r="AC893" s="723">
        <v>4.7130000000000001</v>
      </c>
      <c r="AD893" s="28">
        <v>39226</v>
      </c>
      <c r="AE893" s="358">
        <v>4.8220000000000001</v>
      </c>
    </row>
    <row r="894" spans="1:31">
      <c r="A894" s="28">
        <v>39227</v>
      </c>
      <c r="B894" s="28">
        <v>39227</v>
      </c>
      <c r="C894" s="723">
        <v>4.3659999999999997</v>
      </c>
      <c r="D894" s="28">
        <v>39227</v>
      </c>
      <c r="E894" s="723">
        <v>4.3762999999999996</v>
      </c>
      <c r="F894" s="28">
        <v>39227</v>
      </c>
      <c r="G894" s="723">
        <v>4.3803999999999998</v>
      </c>
      <c r="H894" s="28">
        <v>39227</v>
      </c>
      <c r="I894" s="723">
        <v>4.3959000000000001</v>
      </c>
      <c r="J894" s="28">
        <v>39227</v>
      </c>
      <c r="K894" s="723">
        <v>4.5045000000000002</v>
      </c>
      <c r="L894" s="41">
        <v>39227</v>
      </c>
      <c r="M894" s="723">
        <v>4.3619000000000003</v>
      </c>
      <c r="N894" s="28">
        <v>39227</v>
      </c>
      <c r="O894" s="723">
        <v>4.3974000000000002</v>
      </c>
      <c r="P894" s="28">
        <v>39227</v>
      </c>
      <c r="Q894" s="723">
        <v>4.3925000000000001</v>
      </c>
      <c r="R894" s="28">
        <v>39227</v>
      </c>
      <c r="S894" s="723">
        <v>4.4375</v>
      </c>
      <c r="T894" s="28">
        <v>39227</v>
      </c>
      <c r="U894" s="723">
        <v>4.5194000000000001</v>
      </c>
      <c r="V894" s="41">
        <v>39227</v>
      </c>
      <c r="W894" s="723">
        <v>4.5846</v>
      </c>
      <c r="X894" s="28">
        <v>39227</v>
      </c>
      <c r="Y894" s="723">
        <v>4.6196000000000002</v>
      </c>
      <c r="Z894" s="28">
        <v>39227</v>
      </c>
      <c r="AA894" s="723">
        <v>4.6810999999999998</v>
      </c>
      <c r="AB894" s="28">
        <v>39227</v>
      </c>
      <c r="AC894" s="723">
        <v>4.7328000000000001</v>
      </c>
      <c r="AD894" s="28">
        <v>39227</v>
      </c>
      <c r="AE894" s="358">
        <v>4.8596000000000004</v>
      </c>
    </row>
    <row r="895" spans="1:31">
      <c r="A895" s="28">
        <v>39230</v>
      </c>
      <c r="B895" s="28">
        <v>39230</v>
      </c>
      <c r="C895" s="723">
        <v>4.3437999999999999</v>
      </c>
      <c r="D895" s="28">
        <v>39230</v>
      </c>
      <c r="E895" s="723">
        <v>4.3659999999999997</v>
      </c>
      <c r="F895" s="28">
        <v>39230</v>
      </c>
      <c r="G895" s="723">
        <v>4.3853999999999997</v>
      </c>
      <c r="H895" s="28">
        <v>39230</v>
      </c>
      <c r="I895" s="723">
        <v>4.3913000000000002</v>
      </c>
      <c r="J895" s="28">
        <v>39230</v>
      </c>
      <c r="K895" s="723">
        <v>4.4996</v>
      </c>
      <c r="L895" s="41">
        <v>39230</v>
      </c>
      <c r="M895" s="723">
        <v>4.3701999999999996</v>
      </c>
      <c r="N895" s="28">
        <v>39230</v>
      </c>
      <c r="O895" s="723">
        <v>4.4048999999999996</v>
      </c>
      <c r="P895" s="28">
        <v>39230</v>
      </c>
      <c r="Q895" s="723">
        <v>4.3994</v>
      </c>
      <c r="R895" s="28">
        <v>39230</v>
      </c>
      <c r="S895" s="723">
        <v>4.4420999999999999</v>
      </c>
      <c r="T895" s="28">
        <v>39230</v>
      </c>
      <c r="U895" s="723">
        <v>4.5254000000000003</v>
      </c>
      <c r="V895" s="41">
        <v>39230</v>
      </c>
      <c r="W895" s="723">
        <v>4.5922000000000001</v>
      </c>
      <c r="X895" s="28">
        <v>39230</v>
      </c>
      <c r="Y895" s="723">
        <v>4.6359000000000004</v>
      </c>
      <c r="Z895" s="28">
        <v>39230</v>
      </c>
      <c r="AA895" s="723">
        <v>4.6873000000000005</v>
      </c>
      <c r="AB895" s="28">
        <v>39230</v>
      </c>
      <c r="AC895" s="723">
        <v>4.7370000000000001</v>
      </c>
      <c r="AD895" s="28">
        <v>39230</v>
      </c>
      <c r="AE895" s="358">
        <v>4.8491999999999997</v>
      </c>
    </row>
    <row r="896" spans="1:31">
      <c r="A896" s="28">
        <v>39231</v>
      </c>
      <c r="B896" s="28">
        <v>39231</v>
      </c>
      <c r="C896" s="723">
        <v>4.3819999999999997</v>
      </c>
      <c r="D896" s="28">
        <v>39231</v>
      </c>
      <c r="E896" s="723">
        <v>4.3899999999999997</v>
      </c>
      <c r="F896" s="28">
        <v>39231</v>
      </c>
      <c r="G896" s="723">
        <v>4.3940000000000001</v>
      </c>
      <c r="H896" s="28">
        <v>39231</v>
      </c>
      <c r="I896" s="723">
        <v>4.4039999999999999</v>
      </c>
      <c r="J896" s="28">
        <v>39231</v>
      </c>
      <c r="K896" s="723">
        <v>4.5140000000000002</v>
      </c>
      <c r="L896" s="41">
        <v>39231</v>
      </c>
      <c r="M896" s="723">
        <v>4.3821000000000003</v>
      </c>
      <c r="N896" s="28">
        <v>39231</v>
      </c>
      <c r="O896" s="723">
        <v>4.4142000000000001</v>
      </c>
      <c r="P896" s="28">
        <v>39231</v>
      </c>
      <c r="Q896" s="723">
        <v>4.4100999999999999</v>
      </c>
      <c r="R896" s="28">
        <v>39231</v>
      </c>
      <c r="S896" s="723">
        <v>4.452</v>
      </c>
      <c r="T896" s="28">
        <v>39231</v>
      </c>
      <c r="U896" s="723">
        <v>4.5305</v>
      </c>
      <c r="V896" s="41">
        <v>39231</v>
      </c>
      <c r="W896" s="723">
        <v>4.6029999999999998</v>
      </c>
      <c r="X896" s="28">
        <v>39231</v>
      </c>
      <c r="Y896" s="723">
        <v>4.6370000000000005</v>
      </c>
      <c r="Z896" s="28">
        <v>39231</v>
      </c>
      <c r="AA896" s="723">
        <v>4.7009999999999996</v>
      </c>
      <c r="AB896" s="28">
        <v>39231</v>
      </c>
      <c r="AC896" s="723">
        <v>4.7530000000000001</v>
      </c>
      <c r="AD896" s="28">
        <v>39231</v>
      </c>
      <c r="AE896" s="358">
        <v>4.8559999999999999</v>
      </c>
    </row>
    <row r="897" spans="1:31">
      <c r="A897" s="28">
        <v>39232</v>
      </c>
      <c r="B897" s="28">
        <v>39232</v>
      </c>
      <c r="C897" s="723">
        <v>4.3815</v>
      </c>
      <c r="D897" s="28">
        <v>39232</v>
      </c>
      <c r="E897" s="723">
        <v>4.3911999999999995</v>
      </c>
      <c r="F897" s="28">
        <v>39232</v>
      </c>
      <c r="G897" s="723">
        <v>4.3944000000000001</v>
      </c>
      <c r="H897" s="28">
        <v>39232</v>
      </c>
      <c r="I897" s="723">
        <v>4.4010999999999996</v>
      </c>
      <c r="J897" s="28">
        <v>39232</v>
      </c>
      <c r="K897" s="723">
        <v>4.5167999999999999</v>
      </c>
      <c r="L897" s="41">
        <v>39232</v>
      </c>
      <c r="M897" s="723">
        <v>4.3838999999999997</v>
      </c>
      <c r="N897" s="28">
        <v>39232</v>
      </c>
      <c r="O897" s="723">
        <v>4.4132999999999996</v>
      </c>
      <c r="P897" s="28">
        <v>39232</v>
      </c>
      <c r="Q897" s="723">
        <v>4.4080000000000004</v>
      </c>
      <c r="R897" s="28">
        <v>39232</v>
      </c>
      <c r="S897" s="723">
        <v>4.4485000000000001</v>
      </c>
      <c r="T897" s="28">
        <v>39232</v>
      </c>
      <c r="U897" s="723">
        <v>4.5294999999999996</v>
      </c>
      <c r="V897" s="41">
        <v>39232</v>
      </c>
      <c r="W897" s="723">
        <v>4.6050000000000004</v>
      </c>
      <c r="X897" s="28">
        <v>39232</v>
      </c>
      <c r="Y897" s="723">
        <v>4.6379999999999999</v>
      </c>
      <c r="Z897" s="28">
        <v>39232</v>
      </c>
      <c r="AA897" s="723">
        <v>4.6989999999999998</v>
      </c>
      <c r="AB897" s="28">
        <v>39232</v>
      </c>
      <c r="AC897" s="723">
        <v>4.7480000000000002</v>
      </c>
      <c r="AD897" s="28">
        <v>39232</v>
      </c>
      <c r="AE897" s="358">
        <v>4.8570000000000002</v>
      </c>
    </row>
    <row r="898" spans="1:31">
      <c r="A898" s="28">
        <v>39233</v>
      </c>
      <c r="B898" s="28">
        <v>39233</v>
      </c>
      <c r="C898" s="723">
        <v>4.4109999999999996</v>
      </c>
      <c r="D898" s="28">
        <v>39233</v>
      </c>
      <c r="E898" s="723">
        <v>4.4152000000000005</v>
      </c>
      <c r="F898" s="28">
        <v>39233</v>
      </c>
      <c r="G898" s="723">
        <v>4.4143999999999997</v>
      </c>
      <c r="H898" s="28">
        <v>39233</v>
      </c>
      <c r="I898" s="723">
        <v>4.4249999999999998</v>
      </c>
      <c r="J898" s="28">
        <v>39233</v>
      </c>
      <c r="K898" s="723">
        <v>4.5331999999999999</v>
      </c>
      <c r="L898" s="41">
        <v>39233</v>
      </c>
      <c r="M898" s="723">
        <v>4.4130000000000003</v>
      </c>
      <c r="N898" s="28">
        <v>39233</v>
      </c>
      <c r="O898" s="723">
        <v>4.4431000000000003</v>
      </c>
      <c r="P898" s="28">
        <v>39233</v>
      </c>
      <c r="Q898" s="723">
        <v>4.4347000000000003</v>
      </c>
      <c r="R898" s="28">
        <v>39233</v>
      </c>
      <c r="S898" s="723">
        <v>4.4734999999999996</v>
      </c>
      <c r="T898" s="28">
        <v>39233</v>
      </c>
      <c r="U898" s="723">
        <v>4.55</v>
      </c>
      <c r="V898" s="41">
        <v>39233</v>
      </c>
      <c r="W898" s="723">
        <v>4.6349</v>
      </c>
      <c r="X898" s="28">
        <v>39233</v>
      </c>
      <c r="Y898" s="723">
        <v>4.6662999999999997</v>
      </c>
      <c r="Z898" s="28">
        <v>39233</v>
      </c>
      <c r="AA898" s="723">
        <v>4.7267000000000001</v>
      </c>
      <c r="AB898" s="28">
        <v>39233</v>
      </c>
      <c r="AC898" s="723">
        <v>4.7740999999999998</v>
      </c>
      <c r="AD898" s="28">
        <v>39233</v>
      </c>
      <c r="AE898" s="358">
        <v>4.8731</v>
      </c>
    </row>
    <row r="899" spans="1:31">
      <c r="A899" s="28">
        <v>39234</v>
      </c>
      <c r="B899" s="28">
        <v>39234</v>
      </c>
      <c r="C899" s="723">
        <v>4.4523000000000001</v>
      </c>
      <c r="D899" s="28">
        <v>39234</v>
      </c>
      <c r="E899" s="723">
        <v>4.4569999999999999</v>
      </c>
      <c r="F899" s="28">
        <v>39234</v>
      </c>
      <c r="G899" s="723">
        <v>4.4550000000000001</v>
      </c>
      <c r="H899" s="28">
        <v>39234</v>
      </c>
      <c r="I899" s="723">
        <v>4.4678000000000004</v>
      </c>
      <c r="J899" s="28">
        <v>39234</v>
      </c>
      <c r="K899" s="723">
        <v>4.5681000000000003</v>
      </c>
      <c r="L899" s="41">
        <v>39234</v>
      </c>
      <c r="M899" s="723">
        <v>4.4520999999999997</v>
      </c>
      <c r="N899" s="28">
        <v>39234</v>
      </c>
      <c r="O899" s="723">
        <v>4.4820000000000002</v>
      </c>
      <c r="P899" s="28">
        <v>39234</v>
      </c>
      <c r="Q899" s="723">
        <v>4.4713000000000003</v>
      </c>
      <c r="R899" s="28">
        <v>39234</v>
      </c>
      <c r="S899" s="723">
        <v>4.5113000000000003</v>
      </c>
      <c r="T899" s="28">
        <v>39234</v>
      </c>
      <c r="U899" s="723">
        <v>4.5854999999999997</v>
      </c>
      <c r="V899" s="41">
        <v>39234</v>
      </c>
      <c r="W899" s="723">
        <v>4.6719999999999997</v>
      </c>
      <c r="X899" s="28">
        <v>39234</v>
      </c>
      <c r="Y899" s="723">
        <v>4.7050000000000001</v>
      </c>
      <c r="Z899" s="28">
        <v>39234</v>
      </c>
      <c r="AA899" s="723">
        <v>4.7670000000000003</v>
      </c>
      <c r="AB899" s="28">
        <v>39234</v>
      </c>
      <c r="AC899" s="723">
        <v>4.8159999999999998</v>
      </c>
      <c r="AD899" s="28">
        <v>39234</v>
      </c>
      <c r="AE899" s="358">
        <v>4.9139999999999997</v>
      </c>
    </row>
    <row r="900" spans="1:31">
      <c r="A900" s="28">
        <v>39237</v>
      </c>
      <c r="B900" s="28">
        <v>39237</v>
      </c>
      <c r="C900" s="723">
        <v>4.4469000000000003</v>
      </c>
      <c r="D900" s="28">
        <v>39237</v>
      </c>
      <c r="E900" s="723">
        <v>4.4481999999999999</v>
      </c>
      <c r="F900" s="28">
        <v>39237</v>
      </c>
      <c r="G900" s="723">
        <v>4.4509999999999996</v>
      </c>
      <c r="H900" s="28">
        <v>39237</v>
      </c>
      <c r="I900" s="723">
        <v>4.4630000000000001</v>
      </c>
      <c r="J900" s="28">
        <v>39237</v>
      </c>
      <c r="K900" s="723">
        <v>4.5640999999999998</v>
      </c>
      <c r="L900" s="41">
        <v>39237</v>
      </c>
      <c r="M900" s="723">
        <v>4.4452999999999996</v>
      </c>
      <c r="N900" s="28">
        <v>39237</v>
      </c>
      <c r="O900" s="723">
        <v>4.4733999999999998</v>
      </c>
      <c r="P900" s="28">
        <v>39237</v>
      </c>
      <c r="Q900" s="723">
        <v>4.4664000000000001</v>
      </c>
      <c r="R900" s="28">
        <v>39237</v>
      </c>
      <c r="S900" s="723">
        <v>4.5053000000000001</v>
      </c>
      <c r="T900" s="28">
        <v>39237</v>
      </c>
      <c r="U900" s="723">
        <v>4.5838000000000001</v>
      </c>
      <c r="V900" s="41">
        <v>39237</v>
      </c>
      <c r="W900" s="723">
        <v>4.6669999999999998</v>
      </c>
      <c r="X900" s="28">
        <v>39237</v>
      </c>
      <c r="Y900" s="723">
        <v>4.7009999999999996</v>
      </c>
      <c r="Z900" s="28">
        <v>39237</v>
      </c>
      <c r="AA900" s="723">
        <v>4.7640000000000002</v>
      </c>
      <c r="AB900" s="28">
        <v>39237</v>
      </c>
      <c r="AC900" s="723">
        <v>4.8120000000000003</v>
      </c>
      <c r="AD900" s="28">
        <v>39237</v>
      </c>
      <c r="AE900" s="358">
        <v>4.9119999999999999</v>
      </c>
    </row>
    <row r="901" spans="1:31">
      <c r="A901" s="28">
        <v>39238</v>
      </c>
      <c r="B901" s="28">
        <v>39238</v>
      </c>
      <c r="C901" s="723">
        <v>4.4703999999999997</v>
      </c>
      <c r="D901" s="28">
        <v>39238</v>
      </c>
      <c r="E901" s="723">
        <v>4.4797000000000002</v>
      </c>
      <c r="F901" s="28">
        <v>39238</v>
      </c>
      <c r="G901" s="723">
        <v>4.4869000000000003</v>
      </c>
      <c r="H901" s="28">
        <v>39238</v>
      </c>
      <c r="I901" s="723">
        <v>4.5057</v>
      </c>
      <c r="J901" s="28">
        <v>39238</v>
      </c>
      <c r="K901" s="723">
        <v>4.6045999999999996</v>
      </c>
      <c r="L901" s="41">
        <v>39238</v>
      </c>
      <c r="M901" s="723">
        <v>4.468</v>
      </c>
      <c r="N901" s="28">
        <v>39238</v>
      </c>
      <c r="O901" s="723">
        <v>4.5054999999999996</v>
      </c>
      <c r="P901" s="28">
        <v>39238</v>
      </c>
      <c r="Q901" s="723">
        <v>4.5012999999999996</v>
      </c>
      <c r="R901" s="28">
        <v>39238</v>
      </c>
      <c r="S901" s="723">
        <v>4.5445000000000002</v>
      </c>
      <c r="T901" s="28">
        <v>39238</v>
      </c>
      <c r="U901" s="723">
        <v>4.6210000000000004</v>
      </c>
      <c r="V901" s="41">
        <v>39238</v>
      </c>
      <c r="W901" s="723">
        <v>4.6859999999999999</v>
      </c>
      <c r="X901" s="28">
        <v>39238</v>
      </c>
      <c r="Y901" s="723">
        <v>4.726</v>
      </c>
      <c r="Z901" s="28">
        <v>39238</v>
      </c>
      <c r="AA901" s="723">
        <v>4.7919999999999998</v>
      </c>
      <c r="AB901" s="28">
        <v>39238</v>
      </c>
      <c r="AC901" s="723">
        <v>4.8390000000000004</v>
      </c>
      <c r="AD901" s="28">
        <v>39238</v>
      </c>
      <c r="AE901" s="358">
        <v>4.9420000000000002</v>
      </c>
    </row>
    <row r="902" spans="1:31">
      <c r="A902" s="28">
        <v>39239</v>
      </c>
      <c r="B902" s="28">
        <v>39239</v>
      </c>
      <c r="C902" s="723">
        <v>4.4268000000000001</v>
      </c>
      <c r="D902" s="28">
        <v>39239</v>
      </c>
      <c r="E902" s="723">
        <v>4.4382999999999999</v>
      </c>
      <c r="F902" s="28">
        <v>39239</v>
      </c>
      <c r="G902" s="723">
        <v>4.4508999999999999</v>
      </c>
      <c r="H902" s="28">
        <v>39239</v>
      </c>
      <c r="I902" s="723">
        <v>4.4714</v>
      </c>
      <c r="J902" s="28">
        <v>39239</v>
      </c>
      <c r="K902" s="723">
        <v>4.5731999999999999</v>
      </c>
      <c r="L902" s="41">
        <v>39239</v>
      </c>
      <c r="M902" s="723">
        <v>4.4226000000000001</v>
      </c>
      <c r="N902" s="28">
        <v>39239</v>
      </c>
      <c r="O902" s="723">
        <v>4.4641000000000002</v>
      </c>
      <c r="P902" s="28">
        <v>39239</v>
      </c>
      <c r="Q902" s="723">
        <v>4.4687999999999999</v>
      </c>
      <c r="R902" s="28">
        <v>39239</v>
      </c>
      <c r="S902" s="723">
        <v>4.5114000000000001</v>
      </c>
      <c r="T902" s="28">
        <v>39239</v>
      </c>
      <c r="U902" s="723">
        <v>4.5911999999999997</v>
      </c>
      <c r="V902" s="41">
        <v>39239</v>
      </c>
      <c r="W902" s="723">
        <v>4.6440000000000001</v>
      </c>
      <c r="X902" s="28">
        <v>39239</v>
      </c>
      <c r="Y902" s="723">
        <v>4.6859999999999999</v>
      </c>
      <c r="Z902" s="28">
        <v>39239</v>
      </c>
      <c r="AA902" s="723">
        <v>4.7569999999999997</v>
      </c>
      <c r="AB902" s="28">
        <v>39239</v>
      </c>
      <c r="AC902" s="723">
        <v>4.8079999999999998</v>
      </c>
      <c r="AD902" s="28">
        <v>39239</v>
      </c>
      <c r="AE902" s="358">
        <v>4.9130000000000003</v>
      </c>
    </row>
    <row r="903" spans="1:31">
      <c r="A903" s="28">
        <v>39240</v>
      </c>
      <c r="B903" s="28">
        <v>39240</v>
      </c>
      <c r="C903" s="723">
        <v>4.4866999999999999</v>
      </c>
      <c r="D903" s="28">
        <v>39240</v>
      </c>
      <c r="E903" s="723">
        <v>4.5152000000000001</v>
      </c>
      <c r="F903" s="28">
        <v>39240</v>
      </c>
      <c r="G903" s="723">
        <v>4.5336999999999996</v>
      </c>
      <c r="H903" s="28">
        <v>39240</v>
      </c>
      <c r="I903" s="723">
        <v>4.5560999999999998</v>
      </c>
      <c r="J903" s="28">
        <v>39240</v>
      </c>
      <c r="K903" s="723">
        <v>4.6593</v>
      </c>
      <c r="L903" s="41">
        <v>39240</v>
      </c>
      <c r="M903" s="723">
        <v>4.4828999999999999</v>
      </c>
      <c r="N903" s="28">
        <v>39240</v>
      </c>
      <c r="O903" s="723">
        <v>4.5410000000000004</v>
      </c>
      <c r="P903" s="28">
        <v>39240</v>
      </c>
      <c r="Q903" s="723">
        <v>4.5483000000000002</v>
      </c>
      <c r="R903" s="28">
        <v>39240</v>
      </c>
      <c r="S903" s="723">
        <v>4.5993000000000004</v>
      </c>
      <c r="T903" s="28">
        <v>39240</v>
      </c>
      <c r="U903" s="723">
        <v>4.6760999999999999</v>
      </c>
      <c r="V903" s="41">
        <v>39240</v>
      </c>
      <c r="W903" s="723">
        <v>4.7059999999999995</v>
      </c>
      <c r="X903" s="28">
        <v>39240</v>
      </c>
      <c r="Y903" s="723">
        <v>4.7629999999999999</v>
      </c>
      <c r="Z903" s="28">
        <v>39240</v>
      </c>
      <c r="AA903" s="723">
        <v>4.8440000000000003</v>
      </c>
      <c r="AB903" s="28">
        <v>39240</v>
      </c>
      <c r="AC903" s="723">
        <v>4.8970000000000002</v>
      </c>
      <c r="AD903" s="28">
        <v>39240</v>
      </c>
      <c r="AE903" s="358">
        <v>4.9950000000000001</v>
      </c>
    </row>
    <row r="904" spans="1:31">
      <c r="A904" s="28">
        <v>39241</v>
      </c>
      <c r="B904" s="28">
        <v>39241</v>
      </c>
      <c r="C904" s="723">
        <v>4.4950999999999999</v>
      </c>
      <c r="D904" s="28">
        <v>39241</v>
      </c>
      <c r="E904" s="723">
        <v>4.5393999999999997</v>
      </c>
      <c r="F904" s="28">
        <v>39241</v>
      </c>
      <c r="G904" s="723">
        <v>4.5652999999999997</v>
      </c>
      <c r="H904" s="28">
        <v>39241</v>
      </c>
      <c r="I904" s="723">
        <v>4.5875000000000004</v>
      </c>
      <c r="J904" s="28">
        <v>39241</v>
      </c>
      <c r="K904" s="723">
        <v>4.6970000000000001</v>
      </c>
      <c r="L904" s="41">
        <v>39241</v>
      </c>
      <c r="M904" s="723">
        <v>4.4917999999999996</v>
      </c>
      <c r="N904" s="28">
        <v>39241</v>
      </c>
      <c r="O904" s="723">
        <v>4.5551000000000004</v>
      </c>
      <c r="P904" s="28">
        <v>39241</v>
      </c>
      <c r="Q904" s="723">
        <v>4.5773000000000001</v>
      </c>
      <c r="R904" s="28">
        <v>39241</v>
      </c>
      <c r="S904" s="723">
        <v>4.6295999999999999</v>
      </c>
      <c r="T904" s="28">
        <v>39241</v>
      </c>
      <c r="U904" s="723">
        <v>4.7077999999999998</v>
      </c>
      <c r="V904" s="41">
        <v>39241</v>
      </c>
      <c r="W904" s="723">
        <v>4.7110000000000003</v>
      </c>
      <c r="X904" s="28">
        <v>39241</v>
      </c>
      <c r="Y904" s="723">
        <v>4.7759999999999998</v>
      </c>
      <c r="Z904" s="28">
        <v>39241</v>
      </c>
      <c r="AA904" s="723">
        <v>4.8639999999999999</v>
      </c>
      <c r="AB904" s="28">
        <v>39241</v>
      </c>
      <c r="AC904" s="723">
        <v>4.9210000000000003</v>
      </c>
      <c r="AD904" s="28">
        <v>39241</v>
      </c>
      <c r="AE904" s="358">
        <v>5.0270000000000001</v>
      </c>
    </row>
    <row r="905" spans="1:31">
      <c r="A905" s="28">
        <v>39244</v>
      </c>
      <c r="B905" s="28">
        <v>39244</v>
      </c>
      <c r="C905" s="723">
        <v>4.4889000000000001</v>
      </c>
      <c r="D905" s="28">
        <v>39244</v>
      </c>
      <c r="E905" s="723">
        <v>4.5323000000000002</v>
      </c>
      <c r="F905" s="28">
        <v>39244</v>
      </c>
      <c r="G905" s="723">
        <v>4.5541</v>
      </c>
      <c r="H905" s="28">
        <v>39244</v>
      </c>
      <c r="I905" s="723">
        <v>4.5765000000000002</v>
      </c>
      <c r="J905" s="28">
        <v>39244</v>
      </c>
      <c r="K905" s="723">
        <v>4.6874000000000002</v>
      </c>
      <c r="L905" s="41">
        <v>39244</v>
      </c>
      <c r="M905" s="723">
        <v>4.4874000000000001</v>
      </c>
      <c r="N905" s="28">
        <v>39244</v>
      </c>
      <c r="O905" s="723">
        <v>4.5526</v>
      </c>
      <c r="P905" s="28">
        <v>39244</v>
      </c>
      <c r="Q905" s="723">
        <v>4.5693000000000001</v>
      </c>
      <c r="R905" s="28">
        <v>39244</v>
      </c>
      <c r="S905" s="723">
        <v>4.6235999999999997</v>
      </c>
      <c r="T905" s="28">
        <v>39244</v>
      </c>
      <c r="U905" s="723">
        <v>4.7033000000000005</v>
      </c>
      <c r="V905" s="41">
        <v>39244</v>
      </c>
      <c r="W905" s="723">
        <v>4.7097999999999995</v>
      </c>
      <c r="X905" s="28">
        <v>39244</v>
      </c>
      <c r="Y905" s="723">
        <v>4.7739000000000003</v>
      </c>
      <c r="Z905" s="28">
        <v>39244</v>
      </c>
      <c r="AA905" s="723">
        <v>4.859</v>
      </c>
      <c r="AB905" s="28">
        <v>39244</v>
      </c>
      <c r="AC905" s="723">
        <v>4.9160000000000004</v>
      </c>
      <c r="AD905" s="28">
        <v>39244</v>
      </c>
      <c r="AE905" s="358">
        <v>5.0232000000000001</v>
      </c>
    </row>
    <row r="906" spans="1:31">
      <c r="A906" s="28">
        <v>39245</v>
      </c>
      <c r="B906" s="28">
        <v>39245</v>
      </c>
      <c r="C906" s="723">
        <v>4.5320999999999998</v>
      </c>
      <c r="D906" s="28">
        <v>39245</v>
      </c>
      <c r="E906" s="723">
        <v>4.5762</v>
      </c>
      <c r="F906" s="28">
        <v>39245</v>
      </c>
      <c r="G906" s="723">
        <v>4.6005000000000003</v>
      </c>
      <c r="H906" s="28">
        <v>39245</v>
      </c>
      <c r="I906" s="723">
        <v>4.6226000000000003</v>
      </c>
      <c r="J906" s="28">
        <v>39245</v>
      </c>
      <c r="K906" s="723">
        <v>4.7335000000000003</v>
      </c>
      <c r="L906" s="41">
        <v>39245</v>
      </c>
      <c r="M906" s="723">
        <v>4.5251000000000001</v>
      </c>
      <c r="N906" s="28">
        <v>39245</v>
      </c>
      <c r="O906" s="723">
        <v>4.5930999999999997</v>
      </c>
      <c r="P906" s="28">
        <v>39245</v>
      </c>
      <c r="Q906" s="723">
        <v>4.6136999999999997</v>
      </c>
      <c r="R906" s="28">
        <v>39245</v>
      </c>
      <c r="S906" s="723">
        <v>4.67</v>
      </c>
      <c r="T906" s="28">
        <v>39245</v>
      </c>
      <c r="U906" s="723">
        <v>4.7484999999999999</v>
      </c>
      <c r="V906" s="41">
        <v>39245</v>
      </c>
      <c r="W906" s="723">
        <v>4.7545000000000002</v>
      </c>
      <c r="X906" s="28">
        <v>39245</v>
      </c>
      <c r="Y906" s="723">
        <v>4.8205999999999998</v>
      </c>
      <c r="Z906" s="28">
        <v>39245</v>
      </c>
      <c r="AA906" s="723">
        <v>4.91</v>
      </c>
      <c r="AB906" s="28">
        <v>39245</v>
      </c>
      <c r="AC906" s="723">
        <v>4.9657</v>
      </c>
      <c r="AD906" s="28">
        <v>39245</v>
      </c>
      <c r="AE906" s="358">
        <v>5.0730000000000004</v>
      </c>
    </row>
    <row r="907" spans="1:31">
      <c r="A907" s="28">
        <v>39246</v>
      </c>
      <c r="B907" s="28">
        <v>39246</v>
      </c>
      <c r="C907" s="723">
        <v>4.5617000000000001</v>
      </c>
      <c r="D907" s="28">
        <v>39246</v>
      </c>
      <c r="E907" s="723">
        <v>4.6106999999999996</v>
      </c>
      <c r="F907" s="28">
        <v>39246</v>
      </c>
      <c r="G907" s="723">
        <v>4.6382000000000003</v>
      </c>
      <c r="H907" s="28">
        <v>39246</v>
      </c>
      <c r="I907" s="723">
        <v>4.6580000000000004</v>
      </c>
      <c r="J907" s="28">
        <v>39246</v>
      </c>
      <c r="K907" s="723">
        <v>4.7710999999999997</v>
      </c>
      <c r="L907" s="41">
        <v>39246</v>
      </c>
      <c r="M907" s="723">
        <v>4.5529000000000002</v>
      </c>
      <c r="N907" s="28">
        <v>39246</v>
      </c>
      <c r="O907" s="723">
        <v>4.6294000000000004</v>
      </c>
      <c r="P907" s="28">
        <v>39246</v>
      </c>
      <c r="Q907" s="723">
        <v>4.6464999999999996</v>
      </c>
      <c r="R907" s="28">
        <v>39246</v>
      </c>
      <c r="S907" s="723">
        <v>4.7036999999999995</v>
      </c>
      <c r="T907" s="28">
        <v>39246</v>
      </c>
      <c r="U907" s="723">
        <v>4.7855999999999996</v>
      </c>
      <c r="V907" s="41">
        <v>39246</v>
      </c>
      <c r="W907" s="723">
        <v>4.7866999999999997</v>
      </c>
      <c r="X907" s="28">
        <v>39246</v>
      </c>
      <c r="Y907" s="723">
        <v>4.8554000000000004</v>
      </c>
      <c r="Z907" s="28">
        <v>39246</v>
      </c>
      <c r="AA907" s="723">
        <v>4.9424999999999999</v>
      </c>
      <c r="AB907" s="28">
        <v>39246</v>
      </c>
      <c r="AC907" s="723">
        <v>5.0004999999999997</v>
      </c>
      <c r="AD907" s="28">
        <v>39246</v>
      </c>
      <c r="AE907" s="358">
        <v>5.1115000000000004</v>
      </c>
    </row>
    <row r="908" spans="1:31">
      <c r="A908" s="28">
        <v>39247</v>
      </c>
      <c r="B908" s="28">
        <v>39247</v>
      </c>
      <c r="C908" s="723">
        <v>4.5556999999999999</v>
      </c>
      <c r="D908" s="28">
        <v>39247</v>
      </c>
      <c r="E908" s="723">
        <v>4.6070000000000002</v>
      </c>
      <c r="F908" s="28">
        <v>39247</v>
      </c>
      <c r="G908" s="723">
        <v>4.6363000000000003</v>
      </c>
      <c r="H908" s="28">
        <v>39247</v>
      </c>
      <c r="I908" s="723">
        <v>4.6577999999999999</v>
      </c>
      <c r="J908" s="28">
        <v>39247</v>
      </c>
      <c r="K908" s="723">
        <v>4.7740999999999998</v>
      </c>
      <c r="L908" s="41">
        <v>39247</v>
      </c>
      <c r="M908" s="723">
        <v>4.5408999999999997</v>
      </c>
      <c r="N908" s="28">
        <v>39247</v>
      </c>
      <c r="O908" s="723">
        <v>4.6190999999999995</v>
      </c>
      <c r="P908" s="28">
        <v>39247</v>
      </c>
      <c r="Q908" s="723">
        <v>4.6452</v>
      </c>
      <c r="R908" s="28">
        <v>39247</v>
      </c>
      <c r="S908" s="723">
        <v>4.7011000000000003</v>
      </c>
      <c r="T908" s="28">
        <v>39247</v>
      </c>
      <c r="U908" s="723">
        <v>4.7873999999999999</v>
      </c>
      <c r="V908" s="41">
        <v>39247</v>
      </c>
      <c r="W908" s="723">
        <v>4.774</v>
      </c>
      <c r="X908" s="28">
        <v>39247</v>
      </c>
      <c r="Y908" s="723">
        <v>4.8559999999999999</v>
      </c>
      <c r="Z908" s="28">
        <v>39247</v>
      </c>
      <c r="AA908" s="723">
        <v>4.9550000000000001</v>
      </c>
      <c r="AB908" s="28">
        <v>39247</v>
      </c>
      <c r="AC908" s="723">
        <v>5.016</v>
      </c>
      <c r="AD908" s="28">
        <v>39247</v>
      </c>
      <c r="AE908" s="358">
        <v>5.1310000000000002</v>
      </c>
    </row>
    <row r="909" spans="1:31">
      <c r="A909" s="28">
        <v>39248</v>
      </c>
      <c r="B909" s="28">
        <v>39248</v>
      </c>
      <c r="C909" s="723">
        <v>4.5583</v>
      </c>
      <c r="D909" s="28">
        <v>39248</v>
      </c>
      <c r="E909" s="723">
        <v>4.6105999999999998</v>
      </c>
      <c r="F909" s="28">
        <v>39248</v>
      </c>
      <c r="G909" s="723">
        <v>4.6411999999999995</v>
      </c>
      <c r="H909" s="28">
        <v>39248</v>
      </c>
      <c r="I909" s="723">
        <v>4.6620999999999997</v>
      </c>
      <c r="J909" s="28">
        <v>39248</v>
      </c>
      <c r="K909" s="723">
        <v>4.7853000000000003</v>
      </c>
      <c r="L909" s="41">
        <v>39248</v>
      </c>
      <c r="M909" s="723">
        <v>4.5495999999999999</v>
      </c>
      <c r="N909" s="28">
        <v>39248</v>
      </c>
      <c r="O909" s="723">
        <v>4.6279000000000003</v>
      </c>
      <c r="P909" s="28">
        <v>39248</v>
      </c>
      <c r="Q909" s="723">
        <v>4.6574999999999998</v>
      </c>
      <c r="R909" s="28">
        <v>39248</v>
      </c>
      <c r="S909" s="723">
        <v>4.7168000000000001</v>
      </c>
      <c r="T909" s="28">
        <v>39248</v>
      </c>
      <c r="U909" s="723">
        <v>4.8088999999999995</v>
      </c>
      <c r="V909" s="41">
        <v>39248</v>
      </c>
      <c r="W909" s="723">
        <v>4.7820999999999998</v>
      </c>
      <c r="X909" s="28">
        <v>39248</v>
      </c>
      <c r="Y909" s="723">
        <v>4.8643999999999998</v>
      </c>
      <c r="Z909" s="28">
        <v>39248</v>
      </c>
      <c r="AA909" s="723">
        <v>4.9694000000000003</v>
      </c>
      <c r="AB909" s="28">
        <v>39248</v>
      </c>
      <c r="AC909" s="723">
        <v>5.0317999999999996</v>
      </c>
      <c r="AD909" s="28">
        <v>39248</v>
      </c>
      <c r="AE909" s="358">
        <v>5.1402999999999999</v>
      </c>
    </row>
    <row r="910" spans="1:31">
      <c r="A910" s="28">
        <v>39251</v>
      </c>
      <c r="B910" s="28">
        <v>39251</v>
      </c>
      <c r="C910" s="723">
        <v>4.5519999999999996</v>
      </c>
      <c r="D910" s="28">
        <v>39251</v>
      </c>
      <c r="E910" s="723">
        <v>4.6060999999999996</v>
      </c>
      <c r="F910" s="28">
        <v>39251</v>
      </c>
      <c r="G910" s="723">
        <v>4.6440999999999999</v>
      </c>
      <c r="H910" s="28">
        <v>39251</v>
      </c>
      <c r="I910" s="723">
        <v>4.6673</v>
      </c>
      <c r="J910" s="28">
        <v>39251</v>
      </c>
      <c r="K910" s="723">
        <v>4.7965999999999998</v>
      </c>
      <c r="L910" s="41">
        <v>39251</v>
      </c>
      <c r="M910" s="723">
        <v>4.5442999999999998</v>
      </c>
      <c r="N910" s="28">
        <v>39251</v>
      </c>
      <c r="O910" s="723">
        <v>4.6249000000000002</v>
      </c>
      <c r="P910" s="28">
        <v>39251</v>
      </c>
      <c r="Q910" s="723">
        <v>4.6635999999999997</v>
      </c>
      <c r="R910" s="28">
        <v>39251</v>
      </c>
      <c r="S910" s="723">
        <v>4.7243000000000004</v>
      </c>
      <c r="T910" s="28">
        <v>39251</v>
      </c>
      <c r="U910" s="723">
        <v>4.8222000000000005</v>
      </c>
      <c r="V910" s="41">
        <v>39251</v>
      </c>
      <c r="W910" s="723">
        <v>4.7750000000000004</v>
      </c>
      <c r="X910" s="28">
        <v>39251</v>
      </c>
      <c r="Y910" s="723">
        <v>4.8529999999999998</v>
      </c>
      <c r="Z910" s="28">
        <v>39251</v>
      </c>
      <c r="AA910" s="723">
        <v>4.96</v>
      </c>
      <c r="AB910" s="28">
        <v>39251</v>
      </c>
      <c r="AC910" s="723">
        <v>5.0270000000000001</v>
      </c>
      <c r="AD910" s="28">
        <v>39251</v>
      </c>
      <c r="AE910" s="358">
        <v>5.1559999999999997</v>
      </c>
    </row>
    <row r="911" spans="1:31">
      <c r="A911" s="28">
        <v>39252</v>
      </c>
      <c r="B911" s="28">
        <v>39252</v>
      </c>
      <c r="C911" s="723">
        <v>4.5125000000000002</v>
      </c>
      <c r="D911" s="28">
        <v>39252</v>
      </c>
      <c r="E911" s="723">
        <v>4.5601000000000003</v>
      </c>
      <c r="F911" s="28">
        <v>39252</v>
      </c>
      <c r="G911" s="723">
        <v>4.6013999999999999</v>
      </c>
      <c r="H911" s="28">
        <v>39252</v>
      </c>
      <c r="I911" s="723">
        <v>4.6226000000000003</v>
      </c>
      <c r="J911" s="28">
        <v>39252</v>
      </c>
      <c r="K911" s="723">
        <v>4.7526000000000002</v>
      </c>
      <c r="L911" s="41">
        <v>39252</v>
      </c>
      <c r="M911" s="723">
        <v>4.5056000000000003</v>
      </c>
      <c r="N911" s="28">
        <v>39252</v>
      </c>
      <c r="O911" s="723">
        <v>4.5807000000000002</v>
      </c>
      <c r="P911" s="28">
        <v>39252</v>
      </c>
      <c r="Q911" s="723">
        <v>4.6208999999999998</v>
      </c>
      <c r="R911" s="28">
        <v>39252</v>
      </c>
      <c r="S911" s="723">
        <v>4.681</v>
      </c>
      <c r="T911" s="28">
        <v>39252</v>
      </c>
      <c r="U911" s="723">
        <v>4.7742000000000004</v>
      </c>
      <c r="V911" s="41">
        <v>39252</v>
      </c>
      <c r="W911" s="723">
        <v>4.7331000000000003</v>
      </c>
      <c r="X911" s="28">
        <v>39252</v>
      </c>
      <c r="Y911" s="723">
        <v>4.8075999999999999</v>
      </c>
      <c r="Z911" s="28">
        <v>39252</v>
      </c>
      <c r="AA911" s="723">
        <v>4.9142000000000001</v>
      </c>
      <c r="AB911" s="28">
        <v>39252</v>
      </c>
      <c r="AC911" s="723">
        <v>4.9805000000000001</v>
      </c>
      <c r="AD911" s="28">
        <v>39252</v>
      </c>
      <c r="AE911" s="358">
        <v>5.1071</v>
      </c>
    </row>
    <row r="912" spans="1:31">
      <c r="A912" s="28">
        <v>39253</v>
      </c>
      <c r="B912" s="28">
        <v>39253</v>
      </c>
      <c r="C912" s="723">
        <v>4.5572999999999997</v>
      </c>
      <c r="D912" s="28">
        <v>39253</v>
      </c>
      <c r="E912" s="723">
        <v>4.6024000000000003</v>
      </c>
      <c r="F912" s="28">
        <v>39253</v>
      </c>
      <c r="G912" s="723">
        <v>4.6311999999999998</v>
      </c>
      <c r="H912" s="28">
        <v>39253</v>
      </c>
      <c r="I912" s="723">
        <v>4.6495999999999995</v>
      </c>
      <c r="J912" s="28">
        <v>39253</v>
      </c>
      <c r="K912" s="723">
        <v>4.7682000000000002</v>
      </c>
      <c r="L912" s="41">
        <v>39253</v>
      </c>
      <c r="M912" s="723">
        <v>4.5465999999999998</v>
      </c>
      <c r="N912" s="28">
        <v>39253</v>
      </c>
      <c r="O912" s="723">
        <v>4.6230000000000002</v>
      </c>
      <c r="P912" s="28">
        <v>39253</v>
      </c>
      <c r="Q912" s="723">
        <v>4.6506999999999996</v>
      </c>
      <c r="R912" s="28">
        <v>39253</v>
      </c>
      <c r="S912" s="723">
        <v>4.7069000000000001</v>
      </c>
      <c r="T912" s="28">
        <v>39253</v>
      </c>
      <c r="U912" s="723">
        <v>4.7926000000000002</v>
      </c>
      <c r="V912" s="41">
        <v>39253</v>
      </c>
      <c r="W912" s="723">
        <v>4.7720000000000002</v>
      </c>
      <c r="X912" s="28">
        <v>39253</v>
      </c>
      <c r="Y912" s="723">
        <v>4.8520000000000003</v>
      </c>
      <c r="Z912" s="28">
        <v>39253</v>
      </c>
      <c r="AA912" s="723">
        <v>4.9420000000000002</v>
      </c>
      <c r="AB912" s="28">
        <v>39253</v>
      </c>
      <c r="AC912" s="723">
        <v>5.0030000000000001</v>
      </c>
      <c r="AD912" s="28">
        <v>39253</v>
      </c>
      <c r="AE912" s="358">
        <v>5.12</v>
      </c>
    </row>
    <row r="913" spans="1:31">
      <c r="A913" s="28">
        <v>39254</v>
      </c>
      <c r="B913" s="28">
        <v>39254</v>
      </c>
      <c r="C913" s="723">
        <v>4.5541</v>
      </c>
      <c r="D913" s="28">
        <v>39254</v>
      </c>
      <c r="E913" s="723">
        <v>4.6029</v>
      </c>
      <c r="F913" s="28">
        <v>39254</v>
      </c>
      <c r="G913" s="723">
        <v>4.6378000000000004</v>
      </c>
      <c r="H913" s="28">
        <v>39254</v>
      </c>
      <c r="I913" s="723">
        <v>4.6581000000000001</v>
      </c>
      <c r="J913" s="28">
        <v>39254</v>
      </c>
      <c r="K913" s="723">
        <v>4.7728000000000002</v>
      </c>
      <c r="L913" s="41">
        <v>39254</v>
      </c>
      <c r="M913" s="723">
        <v>4.5427</v>
      </c>
      <c r="N913" s="28">
        <v>39254</v>
      </c>
      <c r="O913" s="723">
        <v>4.6228999999999996</v>
      </c>
      <c r="P913" s="28">
        <v>39254</v>
      </c>
      <c r="Q913" s="723">
        <v>4.6558999999999999</v>
      </c>
      <c r="R913" s="28">
        <v>39254</v>
      </c>
      <c r="S913" s="723">
        <v>4.7123999999999997</v>
      </c>
      <c r="T913" s="28">
        <v>39254</v>
      </c>
      <c r="U913" s="723">
        <v>4.7934999999999999</v>
      </c>
      <c r="V913" s="41">
        <v>39254</v>
      </c>
      <c r="W913" s="723">
        <v>4.766</v>
      </c>
      <c r="X913" s="28">
        <v>39254</v>
      </c>
      <c r="Y913" s="723">
        <v>4.8516000000000004</v>
      </c>
      <c r="Z913" s="28">
        <v>39254</v>
      </c>
      <c r="AA913" s="723">
        <v>4.9440999999999997</v>
      </c>
      <c r="AB913" s="28">
        <v>39254</v>
      </c>
      <c r="AC913" s="723">
        <v>5.0058999999999996</v>
      </c>
      <c r="AD913" s="28">
        <v>39254</v>
      </c>
      <c r="AE913" s="358">
        <v>5.1440000000000001</v>
      </c>
    </row>
    <row r="914" spans="1:31">
      <c r="A914" s="28">
        <v>39255</v>
      </c>
      <c r="B914" s="28">
        <v>39255</v>
      </c>
      <c r="C914" s="723">
        <v>4.5476999999999999</v>
      </c>
      <c r="D914" s="28">
        <v>39255</v>
      </c>
      <c r="E914" s="723">
        <v>4.6013999999999999</v>
      </c>
      <c r="F914" s="28">
        <v>39255</v>
      </c>
      <c r="G914" s="723">
        <v>4.6456</v>
      </c>
      <c r="H914" s="28">
        <v>39255</v>
      </c>
      <c r="I914" s="723">
        <v>4.6662999999999997</v>
      </c>
      <c r="J914" s="28">
        <v>39255</v>
      </c>
      <c r="K914" s="723">
        <v>4.782</v>
      </c>
      <c r="L914" s="41">
        <v>39255</v>
      </c>
      <c r="M914" s="723">
        <v>4.5347999999999997</v>
      </c>
      <c r="N914" s="28">
        <v>39255</v>
      </c>
      <c r="O914" s="723">
        <v>4.6218000000000004</v>
      </c>
      <c r="P914" s="28">
        <v>39255</v>
      </c>
      <c r="Q914" s="723">
        <v>4.6626000000000003</v>
      </c>
      <c r="R914" s="28">
        <v>39255</v>
      </c>
      <c r="S914" s="723">
        <v>4.7221000000000002</v>
      </c>
      <c r="T914" s="28">
        <v>39255</v>
      </c>
      <c r="U914" s="723">
        <v>4.8026</v>
      </c>
      <c r="V914" s="41">
        <v>39255</v>
      </c>
      <c r="W914" s="723">
        <v>4.7590000000000003</v>
      </c>
      <c r="X914" s="28">
        <v>39255</v>
      </c>
      <c r="Y914" s="723">
        <v>4.8487</v>
      </c>
      <c r="Z914" s="28">
        <v>39255</v>
      </c>
      <c r="AA914" s="723">
        <v>4.9512999999999998</v>
      </c>
      <c r="AB914" s="28">
        <v>39255</v>
      </c>
      <c r="AC914" s="723">
        <v>5.0156000000000001</v>
      </c>
      <c r="AD914" s="28">
        <v>39255</v>
      </c>
      <c r="AE914" s="358">
        <v>5.1280999999999999</v>
      </c>
    </row>
    <row r="915" spans="1:31">
      <c r="A915" s="28">
        <v>39258</v>
      </c>
      <c r="B915" s="28">
        <v>39258</v>
      </c>
      <c r="C915" s="723">
        <v>4.5102000000000002</v>
      </c>
      <c r="D915" s="28">
        <v>39258</v>
      </c>
      <c r="E915" s="723">
        <v>4.5651000000000002</v>
      </c>
      <c r="F915" s="28">
        <v>39258</v>
      </c>
      <c r="G915" s="723">
        <v>4.6071</v>
      </c>
      <c r="H915" s="28">
        <v>39258</v>
      </c>
      <c r="I915" s="723">
        <v>4.6264000000000003</v>
      </c>
      <c r="J915" s="28">
        <v>39258</v>
      </c>
      <c r="K915" s="723">
        <v>4.7417999999999996</v>
      </c>
      <c r="L915" s="41">
        <v>39258</v>
      </c>
      <c r="M915" s="723">
        <v>4.5114000000000001</v>
      </c>
      <c r="N915" s="28">
        <v>39258</v>
      </c>
      <c r="O915" s="723">
        <v>4.5922999999999998</v>
      </c>
      <c r="P915" s="28">
        <v>39258</v>
      </c>
      <c r="Q915" s="723">
        <v>4.6298000000000004</v>
      </c>
      <c r="R915" s="28">
        <v>39258</v>
      </c>
      <c r="S915" s="723">
        <v>4.6887999999999996</v>
      </c>
      <c r="T915" s="28">
        <v>39258</v>
      </c>
      <c r="U915" s="723">
        <v>4.7668999999999997</v>
      </c>
      <c r="V915" s="41">
        <v>39258</v>
      </c>
      <c r="W915" s="723">
        <v>4.74</v>
      </c>
      <c r="X915" s="28">
        <v>39258</v>
      </c>
      <c r="Y915" s="723">
        <v>4.8309999999999995</v>
      </c>
      <c r="Z915" s="28">
        <v>39258</v>
      </c>
      <c r="AA915" s="723">
        <v>4.93</v>
      </c>
      <c r="AB915" s="28">
        <v>39258</v>
      </c>
      <c r="AC915" s="723">
        <v>4.9960000000000004</v>
      </c>
      <c r="AD915" s="28">
        <v>39258</v>
      </c>
      <c r="AE915" s="358">
        <v>5.109</v>
      </c>
    </row>
    <row r="916" spans="1:31">
      <c r="A916" s="28">
        <v>39259</v>
      </c>
      <c r="B916" s="28">
        <v>39259</v>
      </c>
      <c r="C916" s="723">
        <v>4.5004</v>
      </c>
      <c r="D916" s="28">
        <v>39259</v>
      </c>
      <c r="E916" s="723">
        <v>4.5460000000000003</v>
      </c>
      <c r="F916" s="28">
        <v>39259</v>
      </c>
      <c r="G916" s="723">
        <v>4.5872000000000002</v>
      </c>
      <c r="H916" s="28">
        <v>39259</v>
      </c>
      <c r="I916" s="723">
        <v>4.6075999999999997</v>
      </c>
      <c r="J916" s="28">
        <v>39259</v>
      </c>
      <c r="K916" s="723">
        <v>4.7248000000000001</v>
      </c>
      <c r="L916" s="41">
        <v>39259</v>
      </c>
      <c r="M916" s="723">
        <v>4.5000999999999998</v>
      </c>
      <c r="N916" s="28">
        <v>39259</v>
      </c>
      <c r="O916" s="723">
        <v>4.5755999999999997</v>
      </c>
      <c r="P916" s="28">
        <v>39259</v>
      </c>
      <c r="Q916" s="723">
        <v>4.6139999999999999</v>
      </c>
      <c r="R916" s="28">
        <v>39259</v>
      </c>
      <c r="S916" s="723">
        <v>4.6710000000000003</v>
      </c>
      <c r="T916" s="28">
        <v>39259</v>
      </c>
      <c r="U916" s="723">
        <v>4.7484000000000002</v>
      </c>
      <c r="V916" s="41">
        <v>39259</v>
      </c>
      <c r="W916" s="723">
        <v>4.7302</v>
      </c>
      <c r="X916" s="28">
        <v>39259</v>
      </c>
      <c r="Y916" s="723">
        <v>4.8113999999999999</v>
      </c>
      <c r="Z916" s="28">
        <v>39259</v>
      </c>
      <c r="AA916" s="723">
        <v>4.9105999999999996</v>
      </c>
      <c r="AB916" s="28">
        <v>39259</v>
      </c>
      <c r="AC916" s="723">
        <v>4.9772999999999996</v>
      </c>
      <c r="AD916" s="28">
        <v>39259</v>
      </c>
      <c r="AE916" s="358">
        <v>5.0641999999999996</v>
      </c>
    </row>
    <row r="917" spans="1:31">
      <c r="A917" s="28">
        <v>39260</v>
      </c>
      <c r="B917" s="28">
        <v>39260</v>
      </c>
      <c r="C917" s="723">
        <v>4.4733000000000001</v>
      </c>
      <c r="D917" s="28">
        <v>39260</v>
      </c>
      <c r="E917" s="723">
        <v>4.5004</v>
      </c>
      <c r="F917" s="28">
        <v>39260</v>
      </c>
      <c r="G917" s="723">
        <v>4.5400999999999998</v>
      </c>
      <c r="H917" s="28">
        <v>39260</v>
      </c>
      <c r="I917" s="723">
        <v>4.5578000000000003</v>
      </c>
      <c r="J917" s="28">
        <v>39260</v>
      </c>
      <c r="K917" s="723">
        <v>4.6790000000000003</v>
      </c>
      <c r="L917" s="41">
        <v>39260</v>
      </c>
      <c r="M917" s="723">
        <v>4.4692999999999996</v>
      </c>
      <c r="N917" s="28">
        <v>39260</v>
      </c>
      <c r="O917" s="723">
        <v>4.5319000000000003</v>
      </c>
      <c r="P917" s="28">
        <v>39260</v>
      </c>
      <c r="Q917" s="723">
        <v>4.5655999999999999</v>
      </c>
      <c r="R917" s="28">
        <v>39260</v>
      </c>
      <c r="S917" s="723">
        <v>4.6196999999999999</v>
      </c>
      <c r="T917" s="28">
        <v>39260</v>
      </c>
      <c r="U917" s="723">
        <v>4.7023000000000001</v>
      </c>
      <c r="V917" s="41">
        <v>39260</v>
      </c>
      <c r="W917" s="723">
        <v>4.702</v>
      </c>
      <c r="X917" s="28">
        <v>39260</v>
      </c>
      <c r="Y917" s="723">
        <v>4.7729999999999997</v>
      </c>
      <c r="Z917" s="28">
        <v>39260</v>
      </c>
      <c r="AA917" s="723">
        <v>4.8689999999999998</v>
      </c>
      <c r="AB917" s="28">
        <v>39260</v>
      </c>
      <c r="AC917" s="723">
        <v>4.9340000000000002</v>
      </c>
      <c r="AD917" s="28">
        <v>39260</v>
      </c>
      <c r="AE917" s="358">
        <v>5.048</v>
      </c>
    </row>
    <row r="918" spans="1:31">
      <c r="A918" s="28">
        <v>39261</v>
      </c>
      <c r="B918" s="28">
        <v>39261</v>
      </c>
      <c r="C918" s="723">
        <v>4.5060000000000002</v>
      </c>
      <c r="D918" s="28">
        <v>39261</v>
      </c>
      <c r="E918" s="723">
        <v>4.53</v>
      </c>
      <c r="F918" s="28">
        <v>39261</v>
      </c>
      <c r="G918" s="723">
        <v>4.5549999999999997</v>
      </c>
      <c r="H918" s="28">
        <v>39261</v>
      </c>
      <c r="I918" s="723">
        <v>4.57</v>
      </c>
      <c r="J918" s="28">
        <v>39261</v>
      </c>
      <c r="K918" s="723">
        <v>4.6760000000000002</v>
      </c>
      <c r="L918" s="41">
        <v>39261</v>
      </c>
      <c r="M918" s="723">
        <v>4.5034000000000001</v>
      </c>
      <c r="N918" s="28">
        <v>39261</v>
      </c>
      <c r="O918" s="723">
        <v>4.5612000000000004</v>
      </c>
      <c r="P918" s="28">
        <v>39261</v>
      </c>
      <c r="Q918" s="723">
        <v>4.5847999999999995</v>
      </c>
      <c r="R918" s="28">
        <v>39261</v>
      </c>
      <c r="S918" s="723">
        <v>4.6332000000000004</v>
      </c>
      <c r="T918" s="28">
        <v>39261</v>
      </c>
      <c r="U918" s="723">
        <v>4.7140000000000004</v>
      </c>
      <c r="V918" s="41">
        <v>39261</v>
      </c>
      <c r="W918" s="723">
        <v>4.742</v>
      </c>
      <c r="X918" s="28">
        <v>39261</v>
      </c>
      <c r="Y918" s="723">
        <v>4.806</v>
      </c>
      <c r="Z918" s="28">
        <v>39261</v>
      </c>
      <c r="AA918" s="723">
        <v>4.8940000000000001</v>
      </c>
      <c r="AB918" s="28">
        <v>39261</v>
      </c>
      <c r="AC918" s="723">
        <v>4.9559999999999995</v>
      </c>
      <c r="AD918" s="28">
        <v>39261</v>
      </c>
      <c r="AE918" s="358">
        <v>5.0590000000000002</v>
      </c>
    </row>
    <row r="919" spans="1:31">
      <c r="A919" s="28">
        <v>39262</v>
      </c>
      <c r="B919" s="28">
        <v>39262</v>
      </c>
      <c r="C919" s="723">
        <v>4.5171000000000001</v>
      </c>
      <c r="D919" s="28">
        <v>39262</v>
      </c>
      <c r="E919" s="723">
        <v>4.5449999999999999</v>
      </c>
      <c r="F919" s="28">
        <v>39262</v>
      </c>
      <c r="G919" s="723">
        <v>4.5616000000000003</v>
      </c>
      <c r="H919" s="28">
        <v>39262</v>
      </c>
      <c r="I919" s="723">
        <v>4.5852000000000004</v>
      </c>
      <c r="J919" s="28">
        <v>39262</v>
      </c>
      <c r="K919" s="723">
        <v>4.6829999999999998</v>
      </c>
      <c r="L919" s="41">
        <v>39262</v>
      </c>
      <c r="M919" s="723">
        <v>4.5145999999999997</v>
      </c>
      <c r="N919" s="28">
        <v>39262</v>
      </c>
      <c r="O919" s="723">
        <v>4.5735000000000001</v>
      </c>
      <c r="P919" s="28">
        <v>39262</v>
      </c>
      <c r="Q919" s="723">
        <v>4.5972999999999997</v>
      </c>
      <c r="R919" s="28">
        <v>39262</v>
      </c>
      <c r="S919" s="723">
        <v>4.6426999999999996</v>
      </c>
      <c r="T919" s="28">
        <v>39262</v>
      </c>
      <c r="U919" s="723">
        <v>4.7229000000000001</v>
      </c>
      <c r="V919" s="41">
        <v>39262</v>
      </c>
      <c r="W919" s="723">
        <v>4.7519999999999998</v>
      </c>
      <c r="X919" s="28">
        <v>39262</v>
      </c>
      <c r="Y919" s="723">
        <v>4.8220000000000001</v>
      </c>
      <c r="Z919" s="28">
        <v>39262</v>
      </c>
      <c r="AA919" s="723">
        <v>4.9050000000000002</v>
      </c>
      <c r="AB919" s="28">
        <v>39262</v>
      </c>
      <c r="AC919" s="723">
        <v>4.9660000000000002</v>
      </c>
      <c r="AD919" s="28">
        <v>39262</v>
      </c>
      <c r="AE919" s="358">
        <v>5.069</v>
      </c>
    </row>
    <row r="920" spans="1:31">
      <c r="A920" s="28">
        <v>39265</v>
      </c>
      <c r="B920" s="28">
        <v>39265</v>
      </c>
      <c r="C920" s="723">
        <v>4.4699</v>
      </c>
      <c r="D920" s="28">
        <v>39265</v>
      </c>
      <c r="E920" s="723">
        <v>4.4908999999999999</v>
      </c>
      <c r="F920" s="28">
        <v>39265</v>
      </c>
      <c r="G920" s="723">
        <v>4.5076999999999998</v>
      </c>
      <c r="H920" s="28">
        <v>39265</v>
      </c>
      <c r="I920" s="723">
        <v>4.5254000000000003</v>
      </c>
      <c r="J920" s="28">
        <v>39265</v>
      </c>
      <c r="K920" s="723">
        <v>4.6258999999999997</v>
      </c>
      <c r="L920" s="41">
        <v>39265</v>
      </c>
      <c r="M920" s="723">
        <v>4.4684999999999997</v>
      </c>
      <c r="N920" s="28">
        <v>39265</v>
      </c>
      <c r="O920" s="723">
        <v>4.5190999999999999</v>
      </c>
      <c r="P920" s="28">
        <v>39265</v>
      </c>
      <c r="Q920" s="723">
        <v>4.5351999999999997</v>
      </c>
      <c r="R920" s="28">
        <v>39265</v>
      </c>
      <c r="S920" s="723">
        <v>4.5839999999999996</v>
      </c>
      <c r="T920" s="28">
        <v>39265</v>
      </c>
      <c r="U920" s="723">
        <v>4.6630000000000003</v>
      </c>
      <c r="V920" s="41">
        <v>39265</v>
      </c>
      <c r="W920" s="723">
        <v>4.7130000000000001</v>
      </c>
      <c r="X920" s="28">
        <v>39265</v>
      </c>
      <c r="Y920" s="723">
        <v>4.7649999999999997</v>
      </c>
      <c r="Z920" s="28">
        <v>39265</v>
      </c>
      <c r="AA920" s="723">
        <v>4.8490000000000002</v>
      </c>
      <c r="AB920" s="28">
        <v>39265</v>
      </c>
      <c r="AC920" s="723">
        <v>4.9059999999999997</v>
      </c>
      <c r="AD920" s="28">
        <v>39265</v>
      </c>
      <c r="AE920" s="358">
        <v>5.0090000000000003</v>
      </c>
    </row>
    <row r="921" spans="1:31">
      <c r="A921" s="28">
        <v>39266</v>
      </c>
      <c r="B921" s="28">
        <v>39266</v>
      </c>
      <c r="C921" s="723">
        <v>4.5065999999999997</v>
      </c>
      <c r="D921" s="28">
        <v>39266</v>
      </c>
      <c r="E921" s="723">
        <v>4.5379000000000005</v>
      </c>
      <c r="F921" s="28">
        <v>39266</v>
      </c>
      <c r="G921" s="723">
        <v>4.5518000000000001</v>
      </c>
      <c r="H921" s="28">
        <v>39266</v>
      </c>
      <c r="I921" s="723">
        <v>4.5750999999999999</v>
      </c>
      <c r="J921" s="28">
        <v>39266</v>
      </c>
      <c r="K921" s="723">
        <v>4.6843000000000004</v>
      </c>
      <c r="L921" s="41">
        <v>39266</v>
      </c>
      <c r="M921" s="723">
        <v>4.4984999999999999</v>
      </c>
      <c r="N921" s="28">
        <v>39266</v>
      </c>
      <c r="O921" s="723">
        <v>4.5610999999999997</v>
      </c>
      <c r="P921" s="28">
        <v>39266</v>
      </c>
      <c r="Q921" s="723">
        <v>4.5815000000000001</v>
      </c>
      <c r="R921" s="28">
        <v>39266</v>
      </c>
      <c r="S921" s="723">
        <v>4.6306000000000003</v>
      </c>
      <c r="T921" s="28">
        <v>39266</v>
      </c>
      <c r="U921" s="723">
        <v>4.7123999999999997</v>
      </c>
      <c r="V921" s="41">
        <v>39266</v>
      </c>
      <c r="W921" s="723">
        <v>4.7461000000000002</v>
      </c>
      <c r="X921" s="28">
        <v>39266</v>
      </c>
      <c r="Y921" s="723">
        <v>4.8098999999999998</v>
      </c>
      <c r="Z921" s="28">
        <v>39266</v>
      </c>
      <c r="AA921" s="723">
        <v>4.8975</v>
      </c>
      <c r="AB921" s="28">
        <v>39266</v>
      </c>
      <c r="AC921" s="723">
        <v>4.9569999999999999</v>
      </c>
      <c r="AD921" s="28">
        <v>39266</v>
      </c>
      <c r="AE921" s="358">
        <v>5.0812999999999997</v>
      </c>
    </row>
    <row r="922" spans="1:31">
      <c r="A922" s="28">
        <v>39267</v>
      </c>
      <c r="B922" s="28">
        <v>39267</v>
      </c>
      <c r="C922" s="723">
        <v>4.5454999999999997</v>
      </c>
      <c r="D922" s="28">
        <v>39267</v>
      </c>
      <c r="E922" s="723">
        <v>4.5816999999999997</v>
      </c>
      <c r="F922" s="28">
        <v>39267</v>
      </c>
      <c r="G922" s="723">
        <v>4.5972999999999997</v>
      </c>
      <c r="H922" s="28">
        <v>39267</v>
      </c>
      <c r="I922" s="723">
        <v>4.6204000000000001</v>
      </c>
      <c r="J922" s="28">
        <v>39267</v>
      </c>
      <c r="K922" s="723">
        <v>4.7239000000000004</v>
      </c>
      <c r="L922" s="41">
        <v>39267</v>
      </c>
      <c r="M922" s="723">
        <v>4.5377999999999998</v>
      </c>
      <c r="N922" s="28">
        <v>39267</v>
      </c>
      <c r="O922" s="723">
        <v>4.6041999999999996</v>
      </c>
      <c r="P922" s="28">
        <v>39267</v>
      </c>
      <c r="Q922" s="723">
        <v>4.6246999999999998</v>
      </c>
      <c r="R922" s="28">
        <v>39267</v>
      </c>
      <c r="S922" s="723">
        <v>4.6740000000000004</v>
      </c>
      <c r="T922" s="28">
        <v>39267</v>
      </c>
      <c r="U922" s="723">
        <v>4.7545000000000002</v>
      </c>
      <c r="V922" s="41">
        <v>39267</v>
      </c>
      <c r="W922" s="723">
        <v>4.7770000000000001</v>
      </c>
      <c r="X922" s="28">
        <v>39267</v>
      </c>
      <c r="Y922" s="723">
        <v>4.8490000000000002</v>
      </c>
      <c r="Z922" s="28">
        <v>39267</v>
      </c>
      <c r="AA922" s="723">
        <v>4.9409999999999998</v>
      </c>
      <c r="AB922" s="28">
        <v>39267</v>
      </c>
      <c r="AC922" s="723">
        <v>5.0010000000000003</v>
      </c>
      <c r="AD922" s="28">
        <v>39267</v>
      </c>
      <c r="AE922" s="358">
        <v>5.0979999999999999</v>
      </c>
    </row>
    <row r="923" spans="1:31">
      <c r="A923" s="28">
        <v>39268</v>
      </c>
      <c r="B923" s="28">
        <v>39268</v>
      </c>
      <c r="C923" s="723">
        <v>4.5826000000000002</v>
      </c>
      <c r="D923" s="28">
        <v>39268</v>
      </c>
      <c r="E923" s="723">
        <v>4.6112000000000002</v>
      </c>
      <c r="F923" s="28">
        <v>39268</v>
      </c>
      <c r="G923" s="723">
        <v>4.6326000000000001</v>
      </c>
      <c r="H923" s="28">
        <v>39268</v>
      </c>
      <c r="I923" s="723">
        <v>4.6543999999999999</v>
      </c>
      <c r="J923" s="28">
        <v>39268</v>
      </c>
      <c r="K923" s="723">
        <v>4.7575000000000003</v>
      </c>
      <c r="L923" s="41">
        <v>39268</v>
      </c>
      <c r="M923" s="723">
        <v>4.5751999999999997</v>
      </c>
      <c r="N923" s="28">
        <v>39268</v>
      </c>
      <c r="O923" s="723">
        <v>4.6467000000000001</v>
      </c>
      <c r="P923" s="28">
        <v>39268</v>
      </c>
      <c r="Q923" s="723">
        <v>4.6721000000000004</v>
      </c>
      <c r="R923" s="28">
        <v>39268</v>
      </c>
      <c r="S923" s="723">
        <v>4.7222999999999997</v>
      </c>
      <c r="T923" s="28">
        <v>39268</v>
      </c>
      <c r="U923" s="723">
        <v>4.7984</v>
      </c>
      <c r="V923" s="41">
        <v>39268</v>
      </c>
      <c r="W923" s="723">
        <v>4.8170000000000002</v>
      </c>
      <c r="X923" s="28">
        <v>39268</v>
      </c>
      <c r="Y923" s="723">
        <v>4.8890000000000002</v>
      </c>
      <c r="Z923" s="28">
        <v>39268</v>
      </c>
      <c r="AA923" s="723">
        <v>4.9809999999999999</v>
      </c>
      <c r="AB923" s="28">
        <v>39268</v>
      </c>
      <c r="AC923" s="723">
        <v>5.0410000000000004</v>
      </c>
      <c r="AD923" s="28">
        <v>39268</v>
      </c>
      <c r="AE923" s="358">
        <v>5.1390000000000002</v>
      </c>
    </row>
    <row r="924" spans="1:31">
      <c r="A924" s="28">
        <v>39269</v>
      </c>
      <c r="B924" s="28">
        <v>39269</v>
      </c>
      <c r="C924" s="723">
        <v>4.6129999999999995</v>
      </c>
      <c r="D924" s="28">
        <v>39269</v>
      </c>
      <c r="E924" s="723">
        <v>4.6486999999999998</v>
      </c>
      <c r="F924" s="28">
        <v>39269</v>
      </c>
      <c r="G924" s="723">
        <v>4.6691000000000003</v>
      </c>
      <c r="H924" s="28">
        <v>39269</v>
      </c>
      <c r="I924" s="723">
        <v>4.6920000000000002</v>
      </c>
      <c r="J924" s="28">
        <v>39269</v>
      </c>
      <c r="K924" s="723">
        <v>4.7925000000000004</v>
      </c>
      <c r="L924" s="41">
        <v>39269</v>
      </c>
      <c r="M924" s="723">
        <v>4.5998999999999999</v>
      </c>
      <c r="N924" s="28">
        <v>39269</v>
      </c>
      <c r="O924" s="723">
        <v>4.6820000000000004</v>
      </c>
      <c r="P924" s="28">
        <v>39269</v>
      </c>
      <c r="Q924" s="723">
        <v>4.7058</v>
      </c>
      <c r="R924" s="28">
        <v>39269</v>
      </c>
      <c r="S924" s="723">
        <v>4.7545999999999999</v>
      </c>
      <c r="T924" s="28">
        <v>39269</v>
      </c>
      <c r="U924" s="723">
        <v>4.8254999999999999</v>
      </c>
      <c r="V924" s="41">
        <v>39269</v>
      </c>
      <c r="W924" s="723">
        <v>4.8380000000000001</v>
      </c>
      <c r="X924" s="28">
        <v>39269</v>
      </c>
      <c r="Y924" s="723">
        <v>4.9240000000000004</v>
      </c>
      <c r="Z924" s="28">
        <v>39269</v>
      </c>
      <c r="AA924" s="723">
        <v>5.0179999999999998</v>
      </c>
      <c r="AB924" s="28">
        <v>39269</v>
      </c>
      <c r="AC924" s="723">
        <v>5.0759999999999996</v>
      </c>
      <c r="AD924" s="28">
        <v>39269</v>
      </c>
      <c r="AE924" s="358">
        <v>5.1609999999999996</v>
      </c>
    </row>
    <row r="925" spans="1:31">
      <c r="A925" s="28">
        <v>39272</v>
      </c>
      <c r="B925" s="28">
        <v>39272</v>
      </c>
      <c r="C925" s="723">
        <v>4.6029999999999998</v>
      </c>
      <c r="D925" s="28">
        <v>39272</v>
      </c>
      <c r="E925" s="723">
        <v>4.6388999999999996</v>
      </c>
      <c r="F925" s="28">
        <v>39272</v>
      </c>
      <c r="G925" s="723">
        <v>4.6622000000000003</v>
      </c>
      <c r="H925" s="28">
        <v>39272</v>
      </c>
      <c r="I925" s="723">
        <v>4.6852999999999998</v>
      </c>
      <c r="J925" s="28">
        <v>39272</v>
      </c>
      <c r="K925" s="723">
        <v>4.7910000000000004</v>
      </c>
      <c r="L925" s="41">
        <v>39272</v>
      </c>
      <c r="M925" s="723">
        <v>4.5903</v>
      </c>
      <c r="N925" s="28">
        <v>39272</v>
      </c>
      <c r="O925" s="723">
        <v>4.6726999999999999</v>
      </c>
      <c r="P925" s="28">
        <v>39272</v>
      </c>
      <c r="Q925" s="723">
        <v>4.6935000000000002</v>
      </c>
      <c r="R925" s="28">
        <v>39272</v>
      </c>
      <c r="S925" s="723">
        <v>4.7484999999999999</v>
      </c>
      <c r="T925" s="28">
        <v>39272</v>
      </c>
      <c r="U925" s="723">
        <v>4.8186</v>
      </c>
      <c r="V925" s="41">
        <v>39272</v>
      </c>
      <c r="W925" s="723">
        <v>4.8339999999999996</v>
      </c>
      <c r="X925" s="28">
        <v>39272</v>
      </c>
      <c r="Y925" s="723">
        <v>4.9080000000000004</v>
      </c>
      <c r="Z925" s="28">
        <v>39272</v>
      </c>
      <c r="AA925" s="723">
        <v>5.0019999999999998</v>
      </c>
      <c r="AB925" s="28">
        <v>39272</v>
      </c>
      <c r="AC925" s="723">
        <v>5.0620000000000003</v>
      </c>
      <c r="AD925" s="28">
        <v>39272</v>
      </c>
      <c r="AE925" s="358">
        <v>5.1479999999999997</v>
      </c>
    </row>
    <row r="926" spans="1:31">
      <c r="A926" s="28">
        <v>39273</v>
      </c>
      <c r="B926" s="28">
        <v>39273</v>
      </c>
      <c r="C926" s="723">
        <v>4.5510000000000002</v>
      </c>
      <c r="D926" s="28">
        <v>39273</v>
      </c>
      <c r="E926" s="723">
        <v>4.5759999999999996</v>
      </c>
      <c r="F926" s="28">
        <v>39273</v>
      </c>
      <c r="G926" s="723">
        <v>4.609</v>
      </c>
      <c r="H926" s="28">
        <v>39273</v>
      </c>
      <c r="I926" s="723">
        <v>4.6189999999999998</v>
      </c>
      <c r="J926" s="28">
        <v>39273</v>
      </c>
      <c r="K926" s="723">
        <v>4.7270000000000003</v>
      </c>
      <c r="L926" s="41">
        <v>39273</v>
      </c>
      <c r="M926" s="723">
        <v>4.5321999999999996</v>
      </c>
      <c r="N926" s="28">
        <v>39273</v>
      </c>
      <c r="O926" s="723">
        <v>4.5933000000000002</v>
      </c>
      <c r="P926" s="28">
        <v>39273</v>
      </c>
      <c r="Q926" s="723">
        <v>4.6205999999999996</v>
      </c>
      <c r="R926" s="28">
        <v>39273</v>
      </c>
      <c r="S926" s="723">
        <v>4.6684000000000001</v>
      </c>
      <c r="T926" s="28">
        <v>39273</v>
      </c>
      <c r="U926" s="723">
        <v>4.7341999999999995</v>
      </c>
      <c r="V926" s="41">
        <v>39273</v>
      </c>
      <c r="W926" s="723">
        <v>4.7709000000000001</v>
      </c>
      <c r="X926" s="28">
        <v>39273</v>
      </c>
      <c r="Y926" s="723">
        <v>4.8322000000000003</v>
      </c>
      <c r="Z926" s="28">
        <v>39273</v>
      </c>
      <c r="AA926" s="723">
        <v>4.9202000000000004</v>
      </c>
      <c r="AB926" s="28">
        <v>39273</v>
      </c>
      <c r="AC926" s="723">
        <v>4.9794999999999998</v>
      </c>
      <c r="AD926" s="28">
        <v>39273</v>
      </c>
      <c r="AE926" s="358">
        <v>5.0688000000000004</v>
      </c>
    </row>
    <row r="927" spans="1:31">
      <c r="A927" s="28">
        <v>39274</v>
      </c>
      <c r="B927" s="28">
        <v>39274</v>
      </c>
      <c r="C927" s="723">
        <v>4.5530999999999997</v>
      </c>
      <c r="D927" s="28">
        <v>39274</v>
      </c>
      <c r="E927" s="723">
        <v>4.5735000000000001</v>
      </c>
      <c r="F927" s="28">
        <v>39274</v>
      </c>
      <c r="G927" s="723">
        <v>4.5979000000000001</v>
      </c>
      <c r="H927" s="28">
        <v>39274</v>
      </c>
      <c r="I927" s="723">
        <v>4.6077000000000004</v>
      </c>
      <c r="J927" s="28">
        <v>39274</v>
      </c>
      <c r="K927" s="723">
        <v>4.7267999999999999</v>
      </c>
      <c r="L927" s="41">
        <v>39274</v>
      </c>
      <c r="M927" s="723">
        <v>4.5331000000000001</v>
      </c>
      <c r="N927" s="28">
        <v>39274</v>
      </c>
      <c r="O927" s="723">
        <v>4.5894000000000004</v>
      </c>
      <c r="P927" s="28">
        <v>39274</v>
      </c>
      <c r="Q927" s="723">
        <v>4.6218000000000004</v>
      </c>
      <c r="R927" s="28">
        <v>39274</v>
      </c>
      <c r="S927" s="723">
        <v>4.6661000000000001</v>
      </c>
      <c r="T927" s="28">
        <v>39274</v>
      </c>
      <c r="U927" s="723">
        <v>4.7416999999999998</v>
      </c>
      <c r="V927" s="41">
        <v>39274</v>
      </c>
      <c r="W927" s="723">
        <v>4.7736000000000001</v>
      </c>
      <c r="X927" s="28">
        <v>39274</v>
      </c>
      <c r="Y927" s="723">
        <v>4.8413000000000004</v>
      </c>
      <c r="Z927" s="28">
        <v>39274</v>
      </c>
      <c r="AA927" s="723">
        <v>4.9241000000000001</v>
      </c>
      <c r="AB927" s="28">
        <v>39274</v>
      </c>
      <c r="AC927" s="723">
        <v>4.9832000000000001</v>
      </c>
      <c r="AD927" s="28">
        <v>39274</v>
      </c>
      <c r="AE927" s="358">
        <v>5.1022999999999996</v>
      </c>
    </row>
    <row r="928" spans="1:31">
      <c r="A928" s="28">
        <v>39275</v>
      </c>
      <c r="B928" s="28">
        <v>39275</v>
      </c>
      <c r="C928" s="723">
        <v>4.5705</v>
      </c>
      <c r="D928" s="28">
        <v>39275</v>
      </c>
      <c r="E928" s="723">
        <v>4.5969999999999995</v>
      </c>
      <c r="F928" s="28">
        <v>39275</v>
      </c>
      <c r="G928" s="723">
        <v>4.6216999999999997</v>
      </c>
      <c r="H928" s="28">
        <v>39275</v>
      </c>
      <c r="I928" s="723">
        <v>4.6292</v>
      </c>
      <c r="J928" s="28">
        <v>39275</v>
      </c>
      <c r="K928" s="723">
        <v>4.7478999999999996</v>
      </c>
      <c r="L928" s="41">
        <v>39275</v>
      </c>
      <c r="M928" s="723">
        <v>4.5712999999999999</v>
      </c>
      <c r="N928" s="28">
        <v>39275</v>
      </c>
      <c r="O928" s="723">
        <v>4.6336000000000004</v>
      </c>
      <c r="P928" s="28">
        <v>39275</v>
      </c>
      <c r="Q928" s="723">
        <v>4.6677</v>
      </c>
      <c r="R928" s="28">
        <v>39275</v>
      </c>
      <c r="S928" s="723">
        <v>4.7145000000000001</v>
      </c>
      <c r="T928" s="28">
        <v>39275</v>
      </c>
      <c r="U928" s="723">
        <v>4.7847999999999997</v>
      </c>
      <c r="V928" s="41">
        <v>39275</v>
      </c>
      <c r="W928" s="723">
        <v>4.8120000000000003</v>
      </c>
      <c r="X928" s="28">
        <v>39275</v>
      </c>
      <c r="Y928" s="723">
        <v>4.8849999999999998</v>
      </c>
      <c r="Z928" s="28">
        <v>39275</v>
      </c>
      <c r="AA928" s="723">
        <v>4.9749999999999996</v>
      </c>
      <c r="AB928" s="28">
        <v>39275</v>
      </c>
      <c r="AC928" s="723">
        <v>5.0339999999999998</v>
      </c>
      <c r="AD928" s="28">
        <v>39275</v>
      </c>
      <c r="AE928" s="358">
        <v>5.1260000000000003</v>
      </c>
    </row>
    <row r="929" spans="1:31">
      <c r="A929" s="28">
        <v>39276</v>
      </c>
      <c r="B929" s="28">
        <v>39276</v>
      </c>
      <c r="C929" s="723">
        <v>4.5856000000000003</v>
      </c>
      <c r="D929" s="28">
        <v>39276</v>
      </c>
      <c r="E929" s="723">
        <v>4.6094999999999997</v>
      </c>
      <c r="F929" s="28">
        <v>39276</v>
      </c>
      <c r="G929" s="723">
        <v>4.6330999999999998</v>
      </c>
      <c r="H929" s="28">
        <v>39276</v>
      </c>
      <c r="I929" s="723">
        <v>4.6341000000000001</v>
      </c>
      <c r="J929" s="28">
        <v>39276</v>
      </c>
      <c r="K929" s="723">
        <v>4.7514000000000003</v>
      </c>
      <c r="L929" s="41">
        <v>39276</v>
      </c>
      <c r="M929" s="723">
        <v>4.5816999999999997</v>
      </c>
      <c r="N929" s="28">
        <v>39276</v>
      </c>
      <c r="O929" s="723">
        <v>4.6406999999999998</v>
      </c>
      <c r="P929" s="28">
        <v>39276</v>
      </c>
      <c r="Q929" s="723">
        <v>4.6669</v>
      </c>
      <c r="R929" s="28">
        <v>39276</v>
      </c>
      <c r="S929" s="723">
        <v>4.71</v>
      </c>
      <c r="T929" s="28">
        <v>39276</v>
      </c>
      <c r="U929" s="723">
        <v>4.7797000000000001</v>
      </c>
      <c r="V929" s="41">
        <v>39276</v>
      </c>
      <c r="W929" s="723">
        <v>4.82</v>
      </c>
      <c r="X929" s="28">
        <v>39276</v>
      </c>
      <c r="Y929" s="723">
        <v>4.8887999999999998</v>
      </c>
      <c r="Z929" s="28">
        <v>39276</v>
      </c>
      <c r="AA929" s="723">
        <v>4.9711999999999996</v>
      </c>
      <c r="AB929" s="28">
        <v>39276</v>
      </c>
      <c r="AC929" s="723">
        <v>5.0278</v>
      </c>
      <c r="AD929" s="28">
        <v>39276</v>
      </c>
      <c r="AE929" s="358">
        <v>5.0914999999999999</v>
      </c>
    </row>
    <row r="930" spans="1:31">
      <c r="A930" s="28">
        <v>39279</v>
      </c>
      <c r="B930" s="28">
        <v>39279</v>
      </c>
      <c r="C930" s="723">
        <v>4.5469999999999997</v>
      </c>
      <c r="D930" s="28">
        <v>39279</v>
      </c>
      <c r="E930" s="723">
        <v>4.5664999999999996</v>
      </c>
      <c r="F930" s="28">
        <v>39279</v>
      </c>
      <c r="G930" s="723">
        <v>4.5900999999999996</v>
      </c>
      <c r="H930" s="28">
        <v>39279</v>
      </c>
      <c r="I930" s="723">
        <v>4.5820999999999996</v>
      </c>
      <c r="J930" s="28">
        <v>39279</v>
      </c>
      <c r="K930" s="723">
        <v>4.7087000000000003</v>
      </c>
      <c r="L930" s="41">
        <v>39279</v>
      </c>
      <c r="M930" s="723">
        <v>4.5540000000000003</v>
      </c>
      <c r="N930" s="28">
        <v>39279</v>
      </c>
      <c r="O930" s="723">
        <v>4.6070000000000002</v>
      </c>
      <c r="P930" s="28">
        <v>39279</v>
      </c>
      <c r="Q930" s="723">
        <v>4.6333000000000002</v>
      </c>
      <c r="R930" s="28">
        <v>39279</v>
      </c>
      <c r="S930" s="723">
        <v>4.673</v>
      </c>
      <c r="T930" s="28">
        <v>39279</v>
      </c>
      <c r="U930" s="723">
        <v>4.7435999999999998</v>
      </c>
      <c r="V930" s="41">
        <v>39279</v>
      </c>
      <c r="W930" s="723">
        <v>4.7889999999999997</v>
      </c>
      <c r="X930" s="28">
        <v>39279</v>
      </c>
      <c r="Y930" s="723">
        <v>4.8490000000000002</v>
      </c>
      <c r="Z930" s="28">
        <v>39279</v>
      </c>
      <c r="AA930" s="723">
        <v>4.9340000000000002</v>
      </c>
      <c r="AB930" s="28">
        <v>39279</v>
      </c>
      <c r="AC930" s="723">
        <v>4.9870000000000001</v>
      </c>
      <c r="AD930" s="28">
        <v>39279</v>
      </c>
      <c r="AE930" s="358">
        <v>5.0780000000000003</v>
      </c>
    </row>
    <row r="931" spans="1:31">
      <c r="A931" s="28">
        <v>39280</v>
      </c>
      <c r="B931" s="28">
        <v>39280</v>
      </c>
      <c r="C931" s="723">
        <v>4.5743999999999998</v>
      </c>
      <c r="D931" s="28">
        <v>39280</v>
      </c>
      <c r="E931" s="723">
        <v>4.5946999999999996</v>
      </c>
      <c r="F931" s="28">
        <v>39280</v>
      </c>
      <c r="G931" s="723">
        <v>4.6111000000000004</v>
      </c>
      <c r="H931" s="28">
        <v>39280</v>
      </c>
      <c r="I931" s="723">
        <v>4.6035000000000004</v>
      </c>
      <c r="J931" s="28">
        <v>39280</v>
      </c>
      <c r="K931" s="723">
        <v>4.7301000000000002</v>
      </c>
      <c r="L931" s="41">
        <v>39280</v>
      </c>
      <c r="M931" s="723">
        <v>4.5755999999999997</v>
      </c>
      <c r="N931" s="28">
        <v>39280</v>
      </c>
      <c r="O931" s="723">
        <v>4.6277999999999997</v>
      </c>
      <c r="P931" s="28">
        <v>39280</v>
      </c>
      <c r="Q931" s="723">
        <v>4.6535000000000002</v>
      </c>
      <c r="R931" s="28">
        <v>39280</v>
      </c>
      <c r="S931" s="723">
        <v>4.6924999999999999</v>
      </c>
      <c r="T931" s="28">
        <v>39280</v>
      </c>
      <c r="U931" s="723">
        <v>4.7610999999999999</v>
      </c>
      <c r="V931" s="41">
        <v>39280</v>
      </c>
      <c r="W931" s="723">
        <v>4.8120000000000003</v>
      </c>
      <c r="X931" s="28">
        <v>39280</v>
      </c>
      <c r="Y931" s="723">
        <v>4.875</v>
      </c>
      <c r="Z931" s="28">
        <v>39280</v>
      </c>
      <c r="AA931" s="723">
        <v>4.9569999999999999</v>
      </c>
      <c r="AB931" s="28">
        <v>39280</v>
      </c>
      <c r="AC931" s="723">
        <v>5.01</v>
      </c>
      <c r="AD931" s="28">
        <v>39280</v>
      </c>
      <c r="AE931" s="358">
        <v>5.0979999999999999</v>
      </c>
    </row>
    <row r="932" spans="1:31">
      <c r="A932" s="28">
        <v>39281</v>
      </c>
      <c r="B932" s="28">
        <v>39281</v>
      </c>
      <c r="C932" s="723">
        <v>4.5351999999999997</v>
      </c>
      <c r="D932" s="28">
        <v>39281</v>
      </c>
      <c r="E932" s="723">
        <v>4.5501000000000005</v>
      </c>
      <c r="F932" s="28">
        <v>39281</v>
      </c>
      <c r="G932" s="723">
        <v>4.5578000000000003</v>
      </c>
      <c r="H932" s="28">
        <v>39281</v>
      </c>
      <c r="I932" s="723">
        <v>4.5515999999999996</v>
      </c>
      <c r="J932" s="28">
        <v>39281</v>
      </c>
      <c r="K932" s="723">
        <v>4.6788999999999996</v>
      </c>
      <c r="L932" s="41">
        <v>39281</v>
      </c>
      <c r="M932" s="723">
        <v>4.5503</v>
      </c>
      <c r="N932" s="28">
        <v>39281</v>
      </c>
      <c r="O932" s="723">
        <v>4.5907999999999998</v>
      </c>
      <c r="P932" s="28">
        <v>39281</v>
      </c>
      <c r="Q932" s="723">
        <v>4.6033999999999997</v>
      </c>
      <c r="R932" s="28">
        <v>39281</v>
      </c>
      <c r="S932" s="723">
        <v>4.6437999999999997</v>
      </c>
      <c r="T932" s="28">
        <v>39281</v>
      </c>
      <c r="U932" s="723">
        <v>4.7099000000000002</v>
      </c>
      <c r="V932" s="41">
        <v>39281</v>
      </c>
      <c r="W932" s="723">
        <v>4.7850000000000001</v>
      </c>
      <c r="X932" s="28">
        <v>39281</v>
      </c>
      <c r="Y932" s="723">
        <v>4.8380000000000001</v>
      </c>
      <c r="Z932" s="28">
        <v>39281</v>
      </c>
      <c r="AA932" s="723">
        <v>4.9180000000000001</v>
      </c>
      <c r="AB932" s="28">
        <v>39281</v>
      </c>
      <c r="AC932" s="723">
        <v>4.9690000000000003</v>
      </c>
      <c r="AD932" s="28">
        <v>39281</v>
      </c>
      <c r="AE932" s="358">
        <v>5.0590000000000002</v>
      </c>
    </row>
    <row r="933" spans="1:31">
      <c r="A933" s="28">
        <v>39282</v>
      </c>
      <c r="B933" s="28">
        <v>39282</v>
      </c>
      <c r="C933" s="723">
        <v>4.5381</v>
      </c>
      <c r="D933" s="28">
        <v>39282</v>
      </c>
      <c r="E933" s="723">
        <v>4.5457999999999998</v>
      </c>
      <c r="F933" s="28">
        <v>39282</v>
      </c>
      <c r="G933" s="723">
        <v>4.5529999999999999</v>
      </c>
      <c r="H933" s="28">
        <v>39282</v>
      </c>
      <c r="I933" s="723">
        <v>4.5465</v>
      </c>
      <c r="J933" s="28">
        <v>39282</v>
      </c>
      <c r="K933" s="723">
        <v>4.6719999999999997</v>
      </c>
      <c r="L933" s="41">
        <v>39282</v>
      </c>
      <c r="M933" s="723">
        <v>4.5640000000000001</v>
      </c>
      <c r="N933" s="28">
        <v>39282</v>
      </c>
      <c r="O933" s="723">
        <v>4.5941999999999998</v>
      </c>
      <c r="P933" s="28">
        <v>39282</v>
      </c>
      <c r="Q933" s="723">
        <v>4.6021999999999998</v>
      </c>
      <c r="R933" s="28">
        <v>39282</v>
      </c>
      <c r="S933" s="723">
        <v>4.6436999999999999</v>
      </c>
      <c r="T933" s="28">
        <v>39282</v>
      </c>
      <c r="U933" s="723">
        <v>4.7099000000000002</v>
      </c>
      <c r="V933" s="41">
        <v>39282</v>
      </c>
      <c r="W933" s="723">
        <v>4.798</v>
      </c>
      <c r="X933" s="28">
        <v>39282</v>
      </c>
      <c r="Y933" s="723">
        <v>4.8490000000000002</v>
      </c>
      <c r="Z933" s="28">
        <v>39282</v>
      </c>
      <c r="AA933" s="723">
        <v>4.9240000000000004</v>
      </c>
      <c r="AB933" s="28">
        <v>39282</v>
      </c>
      <c r="AC933" s="723">
        <v>4.9749999999999996</v>
      </c>
      <c r="AD933" s="28">
        <v>39282</v>
      </c>
      <c r="AE933" s="358">
        <v>5.0640000000000001</v>
      </c>
    </row>
    <row r="934" spans="1:31">
      <c r="A934" s="28">
        <v>39283</v>
      </c>
      <c r="B934" s="28">
        <v>39283</v>
      </c>
      <c r="C934" s="723">
        <v>4.4577</v>
      </c>
      <c r="D934" s="28">
        <v>39283</v>
      </c>
      <c r="E934" s="723">
        <v>4.4523999999999999</v>
      </c>
      <c r="F934" s="28">
        <v>39283</v>
      </c>
      <c r="G934" s="723">
        <v>4.4420999999999999</v>
      </c>
      <c r="H934" s="28">
        <v>39283</v>
      </c>
      <c r="I934" s="723">
        <v>4.4447000000000001</v>
      </c>
      <c r="J934" s="28">
        <v>39283</v>
      </c>
      <c r="K934" s="723">
        <v>4.577</v>
      </c>
      <c r="L934" s="41">
        <v>39283</v>
      </c>
      <c r="M934" s="723">
        <v>4.4821</v>
      </c>
      <c r="N934" s="28">
        <v>39283</v>
      </c>
      <c r="O934" s="723">
        <v>4.4884000000000004</v>
      </c>
      <c r="P934" s="28">
        <v>39283</v>
      </c>
      <c r="Q934" s="723">
        <v>4.4924999999999997</v>
      </c>
      <c r="R934" s="28">
        <v>39283</v>
      </c>
      <c r="S934" s="723">
        <v>4.5327000000000002</v>
      </c>
      <c r="T934" s="28">
        <v>39283</v>
      </c>
      <c r="U934" s="723">
        <v>4.6012000000000004</v>
      </c>
      <c r="V934" s="41">
        <v>39283</v>
      </c>
      <c r="W934" s="723">
        <v>4.7229999999999999</v>
      </c>
      <c r="X934" s="28">
        <v>39283</v>
      </c>
      <c r="Y934" s="723">
        <v>4.76</v>
      </c>
      <c r="Z934" s="28">
        <v>39283</v>
      </c>
      <c r="AA934" s="723">
        <v>4.8309999999999995</v>
      </c>
      <c r="AB934" s="28">
        <v>39283</v>
      </c>
      <c r="AC934" s="723">
        <v>4.883</v>
      </c>
      <c r="AD934" s="28">
        <v>39283</v>
      </c>
      <c r="AE934" s="358">
        <v>4.968</v>
      </c>
    </row>
    <row r="935" spans="1:31">
      <c r="A935" s="28">
        <v>39286</v>
      </c>
      <c r="B935" s="28">
        <v>39286</v>
      </c>
      <c r="C935" s="723">
        <v>4.4485000000000001</v>
      </c>
      <c r="D935" s="28">
        <v>39286</v>
      </c>
      <c r="E935" s="723">
        <v>4.4436</v>
      </c>
      <c r="F935" s="28">
        <v>39286</v>
      </c>
      <c r="G935" s="723">
        <v>4.4394</v>
      </c>
      <c r="H935" s="28">
        <v>39286</v>
      </c>
      <c r="I935" s="723">
        <v>4.4474</v>
      </c>
      <c r="J935" s="28">
        <v>39286</v>
      </c>
      <c r="K935" s="723">
        <v>4.5747</v>
      </c>
      <c r="L935" s="41">
        <v>39286</v>
      </c>
      <c r="M935" s="723">
        <v>4.4748999999999999</v>
      </c>
      <c r="N935" s="28">
        <v>39286</v>
      </c>
      <c r="O935" s="723">
        <v>4.4862000000000002</v>
      </c>
      <c r="P935" s="28">
        <v>39286</v>
      </c>
      <c r="Q935" s="723">
        <v>4.4942000000000002</v>
      </c>
      <c r="R935" s="28">
        <v>39286</v>
      </c>
      <c r="S935" s="723">
        <v>4.5338000000000003</v>
      </c>
      <c r="T935" s="28">
        <v>39286</v>
      </c>
      <c r="U935" s="723">
        <v>4.6083999999999996</v>
      </c>
      <c r="V935" s="41">
        <v>39286</v>
      </c>
      <c r="W935" s="723">
        <v>4.7167000000000003</v>
      </c>
      <c r="X935" s="28">
        <v>39286</v>
      </c>
      <c r="Y935" s="723">
        <v>4.7623999999999995</v>
      </c>
      <c r="Z935" s="28">
        <v>39286</v>
      </c>
      <c r="AA935" s="723">
        <v>4.8300999999999998</v>
      </c>
      <c r="AB935" s="28">
        <v>39286</v>
      </c>
      <c r="AC935" s="723">
        <v>4.8840000000000003</v>
      </c>
      <c r="AD935" s="28">
        <v>39286</v>
      </c>
      <c r="AE935" s="358">
        <v>4.9631999999999996</v>
      </c>
    </row>
    <row r="936" spans="1:31">
      <c r="A936" s="28">
        <v>39287</v>
      </c>
      <c r="B936" s="28">
        <v>39287</v>
      </c>
      <c r="C936" s="723">
        <v>4.4355000000000002</v>
      </c>
      <c r="D936" s="28">
        <v>39287</v>
      </c>
      <c r="E936" s="723">
        <v>4.4279000000000002</v>
      </c>
      <c r="F936" s="28">
        <v>39287</v>
      </c>
      <c r="G936" s="723">
        <v>4.4333999999999998</v>
      </c>
      <c r="H936" s="28">
        <v>39287</v>
      </c>
      <c r="I936" s="723">
        <v>4.4364999999999997</v>
      </c>
      <c r="J936" s="28">
        <v>39287</v>
      </c>
      <c r="K936" s="723">
        <v>4.5692000000000004</v>
      </c>
      <c r="L936" s="41">
        <v>39287</v>
      </c>
      <c r="M936" s="723">
        <v>4.4640000000000004</v>
      </c>
      <c r="N936" s="28">
        <v>39287</v>
      </c>
      <c r="O936" s="723">
        <v>4.4813000000000001</v>
      </c>
      <c r="P936" s="28">
        <v>39287</v>
      </c>
      <c r="Q936" s="723">
        <v>4.4835000000000003</v>
      </c>
      <c r="R936" s="28">
        <v>39287</v>
      </c>
      <c r="S936" s="723">
        <v>4.5270000000000001</v>
      </c>
      <c r="T936" s="28">
        <v>39287</v>
      </c>
      <c r="U936" s="723">
        <v>4.6108000000000002</v>
      </c>
      <c r="V936" s="41">
        <v>39287</v>
      </c>
      <c r="W936" s="723">
        <v>4.7084000000000001</v>
      </c>
      <c r="X936" s="28">
        <v>39287</v>
      </c>
      <c r="Y936" s="723">
        <v>4.75</v>
      </c>
      <c r="Z936" s="28">
        <v>39287</v>
      </c>
      <c r="AA936" s="723">
        <v>4.8255999999999997</v>
      </c>
      <c r="AB936" s="28">
        <v>39287</v>
      </c>
      <c r="AC936" s="723">
        <v>4.8807</v>
      </c>
      <c r="AD936" s="28">
        <v>39287</v>
      </c>
      <c r="AE936" s="358">
        <v>4.9808000000000003</v>
      </c>
    </row>
    <row r="937" spans="1:31">
      <c r="A937" s="28">
        <v>39288</v>
      </c>
      <c r="B937" s="28">
        <v>39288</v>
      </c>
      <c r="C937" s="723">
        <v>4.4152000000000005</v>
      </c>
      <c r="D937" s="28">
        <v>39288</v>
      </c>
      <c r="E937" s="723">
        <v>4.4040999999999997</v>
      </c>
      <c r="F937" s="28">
        <v>39288</v>
      </c>
      <c r="G937" s="723">
        <v>4.4086999999999996</v>
      </c>
      <c r="H937" s="28">
        <v>39288</v>
      </c>
      <c r="I937" s="723">
        <v>4.4062000000000001</v>
      </c>
      <c r="J937" s="28">
        <v>39288</v>
      </c>
      <c r="K937" s="723">
        <v>4.5438000000000001</v>
      </c>
      <c r="L937" s="41">
        <v>39288</v>
      </c>
      <c r="M937" s="723">
        <v>4.4447000000000001</v>
      </c>
      <c r="N937" s="28">
        <v>39288</v>
      </c>
      <c r="O937" s="723">
        <v>4.4551999999999996</v>
      </c>
      <c r="P937" s="28">
        <v>39288</v>
      </c>
      <c r="Q937" s="723">
        <v>4.4663000000000004</v>
      </c>
      <c r="R937" s="28">
        <v>39288</v>
      </c>
      <c r="S937" s="723">
        <v>4.5073999999999996</v>
      </c>
      <c r="T937" s="28">
        <v>39288</v>
      </c>
      <c r="U937" s="723">
        <v>4.5890000000000004</v>
      </c>
      <c r="V937" s="41">
        <v>39288</v>
      </c>
      <c r="W937" s="723">
        <v>4.6878000000000002</v>
      </c>
      <c r="X937" s="28">
        <v>39288</v>
      </c>
      <c r="Y937" s="723">
        <v>4.7280999999999995</v>
      </c>
      <c r="Z937" s="28">
        <v>39288</v>
      </c>
      <c r="AA937" s="723">
        <v>4.8024000000000004</v>
      </c>
      <c r="AB937" s="28">
        <v>39288</v>
      </c>
      <c r="AC937" s="723">
        <v>4.8567</v>
      </c>
      <c r="AD937" s="28">
        <v>39288</v>
      </c>
      <c r="AE937" s="358">
        <v>4.9493999999999998</v>
      </c>
    </row>
    <row r="938" spans="1:31">
      <c r="A938" s="28">
        <v>39289</v>
      </c>
      <c r="B938" s="28">
        <v>39289</v>
      </c>
      <c r="C938" s="723">
        <v>4.3259999999999996</v>
      </c>
      <c r="D938" s="28">
        <v>39289</v>
      </c>
      <c r="E938" s="723">
        <v>4.3159999999999998</v>
      </c>
      <c r="F938" s="28">
        <v>39289</v>
      </c>
      <c r="G938" s="723">
        <v>4.3319999999999999</v>
      </c>
      <c r="H938" s="28">
        <v>39289</v>
      </c>
      <c r="I938" s="723">
        <v>4.3410000000000002</v>
      </c>
      <c r="J938" s="28">
        <v>39289</v>
      </c>
      <c r="K938" s="723">
        <v>4.4800000000000004</v>
      </c>
      <c r="L938" s="41">
        <v>39289</v>
      </c>
      <c r="M938" s="723">
        <v>4.3661000000000003</v>
      </c>
      <c r="N938" s="28">
        <v>39289</v>
      </c>
      <c r="O938" s="723">
        <v>4.3754</v>
      </c>
      <c r="P938" s="28">
        <v>39289</v>
      </c>
      <c r="Q938" s="723">
        <v>4.4096000000000002</v>
      </c>
      <c r="R938" s="28">
        <v>39289</v>
      </c>
      <c r="S938" s="723">
        <v>4.4492000000000003</v>
      </c>
      <c r="T938" s="28">
        <v>39289</v>
      </c>
      <c r="U938" s="723">
        <v>4.5402000000000005</v>
      </c>
      <c r="V938" s="41">
        <v>39289</v>
      </c>
      <c r="W938" s="723">
        <v>4.6109999999999998</v>
      </c>
      <c r="X938" s="28">
        <v>39289</v>
      </c>
      <c r="Y938" s="723">
        <v>4.6589999999999998</v>
      </c>
      <c r="Z938" s="28">
        <v>39289</v>
      </c>
      <c r="AA938" s="723">
        <v>4.7569999999999997</v>
      </c>
      <c r="AB938" s="28">
        <v>39289</v>
      </c>
      <c r="AC938" s="723">
        <v>4.8209999999999997</v>
      </c>
      <c r="AD938" s="28">
        <v>39289</v>
      </c>
      <c r="AE938" s="358">
        <v>4.9160000000000004</v>
      </c>
    </row>
    <row r="939" spans="1:31">
      <c r="A939" s="28">
        <v>39290</v>
      </c>
      <c r="B939" s="28">
        <v>39290</v>
      </c>
      <c r="C939" s="723">
        <v>4.3147000000000002</v>
      </c>
      <c r="D939" s="28">
        <v>39290</v>
      </c>
      <c r="E939" s="723">
        <v>4.3101000000000003</v>
      </c>
      <c r="F939" s="28">
        <v>39290</v>
      </c>
      <c r="G939" s="723">
        <v>4.3192000000000004</v>
      </c>
      <c r="H939" s="28">
        <v>39290</v>
      </c>
      <c r="I939" s="723">
        <v>4.3281000000000001</v>
      </c>
      <c r="J939" s="28">
        <v>39290</v>
      </c>
      <c r="K939" s="723">
        <v>4.4763999999999999</v>
      </c>
      <c r="L939" s="41">
        <v>39290</v>
      </c>
      <c r="M939" s="723">
        <v>4.3554000000000004</v>
      </c>
      <c r="N939" s="28">
        <v>39290</v>
      </c>
      <c r="O939" s="723">
        <v>4.3728999999999996</v>
      </c>
      <c r="P939" s="28">
        <v>39290</v>
      </c>
      <c r="Q939" s="723">
        <v>4.4076000000000004</v>
      </c>
      <c r="R939" s="28">
        <v>39290</v>
      </c>
      <c r="S939" s="723">
        <v>4.4503000000000004</v>
      </c>
      <c r="T939" s="28">
        <v>39290</v>
      </c>
      <c r="U939" s="723">
        <v>4.5471000000000004</v>
      </c>
      <c r="V939" s="41">
        <v>39290</v>
      </c>
      <c r="W939" s="723">
        <v>4.63</v>
      </c>
      <c r="X939" s="28">
        <v>39290</v>
      </c>
      <c r="Y939" s="723">
        <v>4.6779999999999999</v>
      </c>
      <c r="Z939" s="28">
        <v>39290</v>
      </c>
      <c r="AA939" s="723">
        <v>4.766</v>
      </c>
      <c r="AB939" s="28">
        <v>39290</v>
      </c>
      <c r="AC939" s="723">
        <v>4.8280000000000003</v>
      </c>
      <c r="AD939" s="28">
        <v>39290</v>
      </c>
      <c r="AE939" s="358">
        <v>4.9320000000000004</v>
      </c>
    </row>
    <row r="940" spans="1:31">
      <c r="A940" s="28">
        <v>39293</v>
      </c>
      <c r="B940" s="28">
        <v>39293</v>
      </c>
      <c r="C940" s="723">
        <v>4.2884000000000002</v>
      </c>
      <c r="D940" s="28">
        <v>39293</v>
      </c>
      <c r="E940" s="723">
        <v>4.2834000000000003</v>
      </c>
      <c r="F940" s="28">
        <v>39293</v>
      </c>
      <c r="G940" s="723">
        <v>4.2954999999999997</v>
      </c>
      <c r="H940" s="28">
        <v>39293</v>
      </c>
      <c r="I940" s="723">
        <v>4.3179999999999996</v>
      </c>
      <c r="J940" s="28">
        <v>39293</v>
      </c>
      <c r="K940" s="723">
        <v>4.4724000000000004</v>
      </c>
      <c r="L940" s="41">
        <v>39293</v>
      </c>
      <c r="M940" s="723">
        <v>4.3367000000000004</v>
      </c>
      <c r="N940" s="28">
        <v>39293</v>
      </c>
      <c r="O940" s="723">
        <v>4.3672000000000004</v>
      </c>
      <c r="P940" s="28">
        <v>39293</v>
      </c>
      <c r="Q940" s="723">
        <v>4.3936000000000002</v>
      </c>
      <c r="R940" s="28">
        <v>39293</v>
      </c>
      <c r="S940" s="723">
        <v>4.4550999999999998</v>
      </c>
      <c r="T940" s="28">
        <v>39293</v>
      </c>
      <c r="U940" s="723">
        <v>4.5595999999999997</v>
      </c>
      <c r="V940" s="41">
        <v>39293</v>
      </c>
      <c r="W940" s="723">
        <v>4.6269999999999998</v>
      </c>
      <c r="X940" s="28">
        <v>39293</v>
      </c>
      <c r="Y940" s="723">
        <v>4.6710000000000003</v>
      </c>
      <c r="Z940" s="28">
        <v>39293</v>
      </c>
      <c r="AA940" s="723">
        <v>4.7629999999999999</v>
      </c>
      <c r="AB940" s="28">
        <v>39293</v>
      </c>
      <c r="AC940" s="723">
        <v>4.8289999999999997</v>
      </c>
      <c r="AD940" s="28">
        <v>39293</v>
      </c>
      <c r="AE940" s="358">
        <v>4.9320000000000004</v>
      </c>
    </row>
    <row r="941" spans="1:31">
      <c r="A941" s="28">
        <v>39294</v>
      </c>
      <c r="B941" s="28">
        <v>39294</v>
      </c>
      <c r="C941" s="723">
        <v>4.3408999999999995</v>
      </c>
      <c r="D941" s="28">
        <v>39294</v>
      </c>
      <c r="E941" s="723">
        <v>4.3383000000000003</v>
      </c>
      <c r="F941" s="28">
        <v>39294</v>
      </c>
      <c r="G941" s="723">
        <v>4.3456000000000001</v>
      </c>
      <c r="H941" s="28">
        <v>39294</v>
      </c>
      <c r="I941" s="723">
        <v>4.3609999999999998</v>
      </c>
      <c r="J941" s="28">
        <v>39294</v>
      </c>
      <c r="K941" s="723">
        <v>4.4957000000000003</v>
      </c>
      <c r="L941" s="41">
        <v>39294</v>
      </c>
      <c r="M941" s="723">
        <v>4.3891</v>
      </c>
      <c r="N941" s="28">
        <v>39294</v>
      </c>
      <c r="O941" s="723">
        <v>4.4103000000000003</v>
      </c>
      <c r="P941" s="28">
        <v>39294</v>
      </c>
      <c r="Q941" s="723">
        <v>4.4373000000000005</v>
      </c>
      <c r="R941" s="28">
        <v>39294</v>
      </c>
      <c r="S941" s="723">
        <v>4.4847999999999999</v>
      </c>
      <c r="T941" s="28">
        <v>39294</v>
      </c>
      <c r="U941" s="723">
        <v>4.5773000000000001</v>
      </c>
      <c r="V941" s="41">
        <v>39294</v>
      </c>
      <c r="W941" s="723">
        <v>4.6782000000000004</v>
      </c>
      <c r="X941" s="28">
        <v>39294</v>
      </c>
      <c r="Y941" s="723">
        <v>4.7202999999999999</v>
      </c>
      <c r="Z941" s="28">
        <v>39294</v>
      </c>
      <c r="AA941" s="723">
        <v>4.8087</v>
      </c>
      <c r="AB941" s="28">
        <v>39294</v>
      </c>
      <c r="AC941" s="723">
        <v>4.8695000000000004</v>
      </c>
      <c r="AD941" s="28">
        <v>39294</v>
      </c>
      <c r="AE941" s="358">
        <v>4.9376999999999995</v>
      </c>
    </row>
    <row r="942" spans="1:31">
      <c r="A942" s="28">
        <v>39295</v>
      </c>
      <c r="B942" s="28">
        <v>39295</v>
      </c>
      <c r="C942" s="723">
        <v>4.3295000000000003</v>
      </c>
      <c r="D942" s="28">
        <v>39295</v>
      </c>
      <c r="E942" s="723">
        <v>4.3209999999999997</v>
      </c>
      <c r="F942" s="28">
        <v>39295</v>
      </c>
      <c r="G942" s="723">
        <v>4.3574999999999999</v>
      </c>
      <c r="H942" s="28">
        <v>39295</v>
      </c>
      <c r="I942" s="723">
        <v>4.3593000000000002</v>
      </c>
      <c r="J942" s="28">
        <v>39295</v>
      </c>
      <c r="K942" s="723">
        <v>4.4961000000000002</v>
      </c>
      <c r="L942" s="41">
        <v>39295</v>
      </c>
      <c r="M942" s="723">
        <v>4.3753000000000002</v>
      </c>
      <c r="N942" s="28">
        <v>39295</v>
      </c>
      <c r="O942" s="723">
        <v>4.3981000000000003</v>
      </c>
      <c r="P942" s="28">
        <v>39295</v>
      </c>
      <c r="Q942" s="723">
        <v>4.4343000000000004</v>
      </c>
      <c r="R942" s="28">
        <v>39295</v>
      </c>
      <c r="S942" s="723">
        <v>4.4847999999999999</v>
      </c>
      <c r="T942" s="28">
        <v>39295</v>
      </c>
      <c r="U942" s="723">
        <v>4.5770999999999997</v>
      </c>
      <c r="V942" s="41">
        <v>39295</v>
      </c>
      <c r="W942" s="723">
        <v>4.6512000000000002</v>
      </c>
      <c r="X942" s="28">
        <v>39295</v>
      </c>
      <c r="Y942" s="723">
        <v>4.7004999999999999</v>
      </c>
      <c r="Z942" s="28">
        <v>39295</v>
      </c>
      <c r="AA942" s="723">
        <v>4.7858999999999998</v>
      </c>
      <c r="AB942" s="28">
        <v>39295</v>
      </c>
      <c r="AC942" s="723">
        <v>4.8516000000000004</v>
      </c>
      <c r="AD942" s="28">
        <v>39295</v>
      </c>
      <c r="AE942" s="358">
        <v>4.9576000000000002</v>
      </c>
    </row>
    <row r="943" spans="1:31">
      <c r="A943" s="28">
        <v>39296</v>
      </c>
      <c r="B943" s="28">
        <v>39296</v>
      </c>
      <c r="C943" s="723">
        <v>4.3722000000000003</v>
      </c>
      <c r="D943" s="28">
        <v>39296</v>
      </c>
      <c r="E943" s="723">
        <v>4.3639000000000001</v>
      </c>
      <c r="F943" s="28">
        <v>39296</v>
      </c>
      <c r="G943" s="723">
        <v>4.3914999999999997</v>
      </c>
      <c r="H943" s="28">
        <v>39296</v>
      </c>
      <c r="I943" s="723">
        <v>4.3914999999999997</v>
      </c>
      <c r="J943" s="28">
        <v>39296</v>
      </c>
      <c r="K943" s="723">
        <v>4.5251000000000001</v>
      </c>
      <c r="L943" s="41">
        <v>39296</v>
      </c>
      <c r="M943" s="723">
        <v>4.4131999999999998</v>
      </c>
      <c r="N943" s="28">
        <v>39296</v>
      </c>
      <c r="O943" s="723">
        <v>4.4345999999999997</v>
      </c>
      <c r="P943" s="28">
        <v>39296</v>
      </c>
      <c r="Q943" s="723">
        <v>4.4569000000000001</v>
      </c>
      <c r="R943" s="28">
        <v>39296</v>
      </c>
      <c r="S943" s="723">
        <v>4.5015000000000001</v>
      </c>
      <c r="T943" s="28">
        <v>39296</v>
      </c>
      <c r="U943" s="723">
        <v>4.5938999999999997</v>
      </c>
      <c r="V943" s="41">
        <v>39296</v>
      </c>
      <c r="W943" s="723">
        <v>4.6879999999999997</v>
      </c>
      <c r="X943" s="28">
        <v>39296</v>
      </c>
      <c r="Y943" s="723">
        <v>4.7379999999999995</v>
      </c>
      <c r="Z943" s="28">
        <v>39296</v>
      </c>
      <c r="AA943" s="723">
        <v>4.8179999999999996</v>
      </c>
      <c r="AB943" s="28">
        <v>39296</v>
      </c>
      <c r="AC943" s="723">
        <v>4.8789999999999996</v>
      </c>
      <c r="AD943" s="28">
        <v>39296</v>
      </c>
      <c r="AE943" s="358">
        <v>4.9800000000000004</v>
      </c>
    </row>
    <row r="944" spans="1:31">
      <c r="A944" s="28">
        <v>39297</v>
      </c>
      <c r="B944" s="28">
        <v>39297</v>
      </c>
      <c r="C944" s="723">
        <v>4.3266999999999998</v>
      </c>
      <c r="D944" s="28">
        <v>39297</v>
      </c>
      <c r="E944" s="723">
        <v>4.3170000000000002</v>
      </c>
      <c r="F944" s="28">
        <v>39297</v>
      </c>
      <c r="G944" s="723">
        <v>4.3414999999999999</v>
      </c>
      <c r="H944" s="28">
        <v>39297</v>
      </c>
      <c r="I944" s="723">
        <v>4.3413000000000004</v>
      </c>
      <c r="J944" s="28">
        <v>39297</v>
      </c>
      <c r="K944" s="723">
        <v>4.4767000000000001</v>
      </c>
      <c r="L944" s="41">
        <v>39297</v>
      </c>
      <c r="M944" s="723">
        <v>4.3586</v>
      </c>
      <c r="N944" s="28">
        <v>39297</v>
      </c>
      <c r="O944" s="723">
        <v>4.3769999999999998</v>
      </c>
      <c r="P944" s="28">
        <v>39297</v>
      </c>
      <c r="Q944" s="723">
        <v>4.3994</v>
      </c>
      <c r="R944" s="28">
        <v>39297</v>
      </c>
      <c r="S944" s="723">
        <v>4.4428000000000001</v>
      </c>
      <c r="T944" s="28">
        <v>39297</v>
      </c>
      <c r="U944" s="723">
        <v>4.5377999999999998</v>
      </c>
      <c r="V944" s="41">
        <v>39297</v>
      </c>
      <c r="W944" s="723">
        <v>4.6326999999999998</v>
      </c>
      <c r="X944" s="28">
        <v>39297</v>
      </c>
      <c r="Y944" s="723">
        <v>4.6790000000000003</v>
      </c>
      <c r="Z944" s="28">
        <v>39297</v>
      </c>
      <c r="AA944" s="723">
        <v>4.7597000000000005</v>
      </c>
      <c r="AB944" s="28">
        <v>39297</v>
      </c>
      <c r="AC944" s="723">
        <v>4.8213999999999997</v>
      </c>
      <c r="AD944" s="28">
        <v>39297</v>
      </c>
      <c r="AE944" s="358">
        <v>4.8947000000000003</v>
      </c>
    </row>
    <row r="945" spans="1:31">
      <c r="A945" s="28">
        <v>39300</v>
      </c>
      <c r="B945" s="28">
        <v>39300</v>
      </c>
      <c r="C945" s="723">
        <v>4.3156999999999996</v>
      </c>
      <c r="D945" s="28">
        <v>39300</v>
      </c>
      <c r="E945" s="723">
        <v>4.3098999999999998</v>
      </c>
      <c r="F945" s="28">
        <v>39300</v>
      </c>
      <c r="G945" s="723">
        <v>4.3407999999999998</v>
      </c>
      <c r="H945" s="28">
        <v>39300</v>
      </c>
      <c r="I945" s="723">
        <v>4.3445</v>
      </c>
      <c r="J945" s="28">
        <v>39300</v>
      </c>
      <c r="K945" s="723">
        <v>4.4846000000000004</v>
      </c>
      <c r="L945" s="41">
        <v>39300</v>
      </c>
      <c r="M945" s="723">
        <v>4.3457999999999997</v>
      </c>
      <c r="N945" s="28">
        <v>39300</v>
      </c>
      <c r="O945" s="723">
        <v>4.3708999999999998</v>
      </c>
      <c r="P945" s="28">
        <v>39300</v>
      </c>
      <c r="Q945" s="723">
        <v>4.4032</v>
      </c>
      <c r="R945" s="28">
        <v>39300</v>
      </c>
      <c r="S945" s="723">
        <v>4.4474</v>
      </c>
      <c r="T945" s="28">
        <v>39300</v>
      </c>
      <c r="U945" s="723">
        <v>4.5484</v>
      </c>
      <c r="V945" s="41">
        <v>39300</v>
      </c>
      <c r="W945" s="723">
        <v>4.6390000000000002</v>
      </c>
      <c r="X945" s="28">
        <v>39300</v>
      </c>
      <c r="Y945" s="723">
        <v>4.694</v>
      </c>
      <c r="Z945" s="28">
        <v>39300</v>
      </c>
      <c r="AA945" s="723">
        <v>4.78</v>
      </c>
      <c r="AB945" s="28">
        <v>39300</v>
      </c>
      <c r="AC945" s="723">
        <v>4.8449999999999998</v>
      </c>
      <c r="AD945" s="28">
        <v>39300</v>
      </c>
      <c r="AE945" s="358">
        <v>4.944</v>
      </c>
    </row>
    <row r="946" spans="1:31">
      <c r="A946" s="28">
        <v>39301</v>
      </c>
      <c r="B946" s="28">
        <v>39301</v>
      </c>
      <c r="C946" s="723">
        <v>4.3487</v>
      </c>
      <c r="D946" s="28">
        <v>39301</v>
      </c>
      <c r="E946" s="723">
        <v>4.3403</v>
      </c>
      <c r="F946" s="28">
        <v>39301</v>
      </c>
      <c r="G946" s="723">
        <v>4.3632999999999997</v>
      </c>
      <c r="H946" s="28">
        <v>39301</v>
      </c>
      <c r="I946" s="723">
        <v>4.3623000000000003</v>
      </c>
      <c r="J946" s="28">
        <v>39301</v>
      </c>
      <c r="K946" s="723">
        <v>4.5031999999999996</v>
      </c>
      <c r="L946" s="41">
        <v>39301</v>
      </c>
      <c r="M946" s="723">
        <v>4.3762999999999996</v>
      </c>
      <c r="N946" s="28">
        <v>39301</v>
      </c>
      <c r="O946" s="723">
        <v>4.3994</v>
      </c>
      <c r="P946" s="28">
        <v>39301</v>
      </c>
      <c r="Q946" s="723">
        <v>4.4245999999999999</v>
      </c>
      <c r="R946" s="28">
        <v>39301</v>
      </c>
      <c r="S946" s="723">
        <v>4.4641000000000002</v>
      </c>
      <c r="T946" s="28">
        <v>39301</v>
      </c>
      <c r="U946" s="723">
        <v>4.5667</v>
      </c>
      <c r="V946" s="41">
        <v>39301</v>
      </c>
      <c r="W946" s="723">
        <v>4.6722000000000001</v>
      </c>
      <c r="X946" s="28">
        <v>39301</v>
      </c>
      <c r="Y946" s="723">
        <v>4.7219999999999995</v>
      </c>
      <c r="Z946" s="28">
        <v>39301</v>
      </c>
      <c r="AA946" s="723">
        <v>4.8041</v>
      </c>
      <c r="AB946" s="28">
        <v>39301</v>
      </c>
      <c r="AC946" s="723">
        <v>4.8669000000000002</v>
      </c>
      <c r="AD946" s="28">
        <v>39301</v>
      </c>
      <c r="AE946" s="358">
        <v>4.9619999999999997</v>
      </c>
    </row>
    <row r="947" spans="1:31">
      <c r="A947" s="28">
        <v>39302</v>
      </c>
      <c r="B947" s="28">
        <v>39302</v>
      </c>
      <c r="C947" s="723">
        <v>4.4302000000000001</v>
      </c>
      <c r="D947" s="28">
        <v>39302</v>
      </c>
      <c r="E947" s="723">
        <v>4.4252000000000002</v>
      </c>
      <c r="F947" s="28">
        <v>39302</v>
      </c>
      <c r="G947" s="723">
        <v>4.4398</v>
      </c>
      <c r="H947" s="28">
        <v>39302</v>
      </c>
      <c r="I947" s="723">
        <v>4.4419000000000004</v>
      </c>
      <c r="J947" s="28">
        <v>39302</v>
      </c>
      <c r="K947" s="723">
        <v>4.5785</v>
      </c>
      <c r="L947" s="41">
        <v>39302</v>
      </c>
      <c r="M947" s="723">
        <v>4.4535</v>
      </c>
      <c r="N947" s="28">
        <v>39302</v>
      </c>
      <c r="O947" s="723">
        <v>4.4828000000000001</v>
      </c>
      <c r="P947" s="28">
        <v>39302</v>
      </c>
      <c r="Q947" s="723">
        <v>4.5026999999999999</v>
      </c>
      <c r="R947" s="28">
        <v>39302</v>
      </c>
      <c r="S947" s="723">
        <v>4.5391000000000004</v>
      </c>
      <c r="T947" s="28">
        <v>39302</v>
      </c>
      <c r="U947" s="723">
        <v>4.6365999999999996</v>
      </c>
      <c r="V947" s="41">
        <v>39302</v>
      </c>
      <c r="W947" s="723">
        <v>4.7538</v>
      </c>
      <c r="X947" s="28">
        <v>39302</v>
      </c>
      <c r="Y947" s="723">
        <v>4.8056000000000001</v>
      </c>
      <c r="Z947" s="28">
        <v>39302</v>
      </c>
      <c r="AA947" s="723">
        <v>4.8845999999999998</v>
      </c>
      <c r="AB947" s="28">
        <v>39302</v>
      </c>
      <c r="AC947" s="723">
        <v>4.9451999999999998</v>
      </c>
      <c r="AD947" s="28">
        <v>39302</v>
      </c>
      <c r="AE947" s="358">
        <v>5.0395000000000003</v>
      </c>
    </row>
    <row r="948" spans="1:31">
      <c r="A948" s="28">
        <v>39303</v>
      </c>
      <c r="B948" s="28">
        <v>39303</v>
      </c>
      <c r="C948" s="723">
        <v>4.3544999999999998</v>
      </c>
      <c r="D948" s="28">
        <v>39303</v>
      </c>
      <c r="E948" s="723">
        <v>4.3574999999999999</v>
      </c>
      <c r="F948" s="28">
        <v>39303</v>
      </c>
      <c r="G948" s="723">
        <v>4.3994999999999997</v>
      </c>
      <c r="H948" s="28">
        <v>39303</v>
      </c>
      <c r="I948" s="723">
        <v>4.3989000000000003</v>
      </c>
      <c r="J948" s="28">
        <v>39303</v>
      </c>
      <c r="K948" s="723">
        <v>4.5484</v>
      </c>
      <c r="L948" s="41">
        <v>39303</v>
      </c>
      <c r="M948" s="723">
        <v>4.3768000000000002</v>
      </c>
      <c r="N948" s="28">
        <v>39303</v>
      </c>
      <c r="O948" s="723">
        <v>4.4188999999999998</v>
      </c>
      <c r="P948" s="28">
        <v>39303</v>
      </c>
      <c r="Q948" s="723">
        <v>4.4573</v>
      </c>
      <c r="R948" s="28">
        <v>39303</v>
      </c>
      <c r="S948" s="723">
        <v>4.5018000000000002</v>
      </c>
      <c r="T948" s="28">
        <v>39303</v>
      </c>
      <c r="U948" s="723">
        <v>4.6032000000000002</v>
      </c>
      <c r="V948" s="41">
        <v>39303</v>
      </c>
      <c r="W948" s="723">
        <v>4.6840000000000002</v>
      </c>
      <c r="X948" s="28">
        <v>39303</v>
      </c>
      <c r="Y948" s="723">
        <v>4.7359999999999998</v>
      </c>
      <c r="Z948" s="28">
        <v>39303</v>
      </c>
      <c r="AA948" s="723">
        <v>4.8259999999999996</v>
      </c>
      <c r="AB948" s="28">
        <v>39303</v>
      </c>
      <c r="AC948" s="723">
        <v>4.8929999999999998</v>
      </c>
      <c r="AD948" s="28">
        <v>39303</v>
      </c>
      <c r="AE948" s="358">
        <v>4.9879999999999995</v>
      </c>
    </row>
    <row r="949" spans="1:31">
      <c r="A949" s="28">
        <v>39304</v>
      </c>
      <c r="B949" s="28">
        <v>39304</v>
      </c>
      <c r="C949" s="723">
        <v>4.2760999999999996</v>
      </c>
      <c r="D949" s="28">
        <v>39304</v>
      </c>
      <c r="E949" s="723">
        <v>4.3013000000000003</v>
      </c>
      <c r="F949" s="28">
        <v>39304</v>
      </c>
      <c r="G949" s="723">
        <v>4.3609</v>
      </c>
      <c r="H949" s="28">
        <v>39304</v>
      </c>
      <c r="I949" s="723">
        <v>4.3670999999999998</v>
      </c>
      <c r="J949" s="28">
        <v>39304</v>
      </c>
      <c r="K949" s="723">
        <v>4.5347999999999997</v>
      </c>
      <c r="L949" s="41">
        <v>39304</v>
      </c>
      <c r="M949" s="723">
        <v>4.3052000000000001</v>
      </c>
      <c r="N949" s="28">
        <v>39304</v>
      </c>
      <c r="O949" s="723">
        <v>4.3649000000000004</v>
      </c>
      <c r="P949" s="28">
        <v>39304</v>
      </c>
      <c r="Q949" s="723">
        <v>4.4271000000000003</v>
      </c>
      <c r="R949" s="28">
        <v>39304</v>
      </c>
      <c r="S949" s="723">
        <v>4.4779999999999998</v>
      </c>
      <c r="T949" s="28">
        <v>39304</v>
      </c>
      <c r="U949" s="723">
        <v>4.5876000000000001</v>
      </c>
      <c r="V949" s="41">
        <v>39304</v>
      </c>
      <c r="W949" s="723">
        <v>4.6096000000000004</v>
      </c>
      <c r="X949" s="28">
        <v>39304</v>
      </c>
      <c r="Y949" s="723">
        <v>4.6825000000000001</v>
      </c>
      <c r="Z949" s="28">
        <v>39304</v>
      </c>
      <c r="AA949" s="723">
        <v>4.7904999999999998</v>
      </c>
      <c r="AB949" s="28">
        <v>39304</v>
      </c>
      <c r="AC949" s="723">
        <v>4.8650000000000002</v>
      </c>
      <c r="AD949" s="28">
        <v>39304</v>
      </c>
      <c r="AE949" s="358">
        <v>4.9839000000000002</v>
      </c>
    </row>
    <row r="950" spans="1:31">
      <c r="A950" s="28">
        <v>39307</v>
      </c>
      <c r="B950" s="28">
        <v>39307</v>
      </c>
      <c r="C950" s="723">
        <v>4.2987000000000002</v>
      </c>
      <c r="D950" s="28">
        <v>39307</v>
      </c>
      <c r="E950" s="723">
        <v>4.3197000000000001</v>
      </c>
      <c r="F950" s="28">
        <v>39307</v>
      </c>
      <c r="G950" s="723">
        <v>4.3804999999999996</v>
      </c>
      <c r="H950" s="28">
        <v>39307</v>
      </c>
      <c r="I950" s="723">
        <v>4.3893000000000004</v>
      </c>
      <c r="J950" s="28">
        <v>39307</v>
      </c>
      <c r="K950" s="723">
        <v>4.5593000000000004</v>
      </c>
      <c r="L950" s="41">
        <v>39307</v>
      </c>
      <c r="M950" s="723">
        <v>4.3201000000000001</v>
      </c>
      <c r="N950" s="28">
        <v>39307</v>
      </c>
      <c r="O950" s="723">
        <v>4.3802000000000003</v>
      </c>
      <c r="P950" s="28">
        <v>39307</v>
      </c>
      <c r="Q950" s="723">
        <v>4.4485999999999999</v>
      </c>
      <c r="R950" s="28">
        <v>39307</v>
      </c>
      <c r="S950" s="723">
        <v>4.4927999999999999</v>
      </c>
      <c r="T950" s="28">
        <v>39307</v>
      </c>
      <c r="U950" s="723">
        <v>4.6005000000000003</v>
      </c>
      <c r="V950" s="41">
        <v>39307</v>
      </c>
      <c r="W950" s="723">
        <v>4.6386000000000003</v>
      </c>
      <c r="X950" s="28">
        <v>39307</v>
      </c>
      <c r="Y950" s="723">
        <v>4.702</v>
      </c>
      <c r="Z950" s="28">
        <v>39307</v>
      </c>
      <c r="AA950" s="723">
        <v>4.8029999999999999</v>
      </c>
      <c r="AB950" s="28">
        <v>39307</v>
      </c>
      <c r="AC950" s="723">
        <v>4.8786000000000005</v>
      </c>
      <c r="AD950" s="28">
        <v>39307</v>
      </c>
      <c r="AE950" s="358">
        <v>4.9739000000000004</v>
      </c>
    </row>
    <row r="951" spans="1:31">
      <c r="A951" s="28">
        <v>39308</v>
      </c>
      <c r="B951" s="28">
        <v>39308</v>
      </c>
      <c r="C951" s="723">
        <v>4.2754000000000003</v>
      </c>
      <c r="D951" s="28">
        <v>39308</v>
      </c>
      <c r="E951" s="723">
        <v>4.3034999999999997</v>
      </c>
      <c r="F951" s="28">
        <v>39308</v>
      </c>
      <c r="G951" s="723">
        <v>4.3666</v>
      </c>
      <c r="H951" s="28">
        <v>39308</v>
      </c>
      <c r="I951" s="723">
        <v>4.3771000000000004</v>
      </c>
      <c r="J951" s="28">
        <v>39308</v>
      </c>
      <c r="K951" s="723">
        <v>4.5494000000000003</v>
      </c>
      <c r="L951" s="41">
        <v>39308</v>
      </c>
      <c r="M951" s="723">
        <v>4.2965999999999998</v>
      </c>
      <c r="N951" s="28">
        <v>39308</v>
      </c>
      <c r="O951" s="723">
        <v>4.3593000000000002</v>
      </c>
      <c r="P951" s="28">
        <v>39308</v>
      </c>
      <c r="Q951" s="723">
        <v>4.4280999999999997</v>
      </c>
      <c r="R951" s="28">
        <v>39308</v>
      </c>
      <c r="S951" s="723">
        <v>4.4743000000000004</v>
      </c>
      <c r="T951" s="28">
        <v>39308</v>
      </c>
      <c r="U951" s="723">
        <v>4.5842999999999998</v>
      </c>
      <c r="V951" s="41">
        <v>39308</v>
      </c>
      <c r="W951" s="723">
        <v>4.6136999999999997</v>
      </c>
      <c r="X951" s="28">
        <v>39308</v>
      </c>
      <c r="Y951" s="723">
        <v>4.6783999999999999</v>
      </c>
      <c r="Z951" s="28">
        <v>39308</v>
      </c>
      <c r="AA951" s="723">
        <v>4.7843999999999998</v>
      </c>
      <c r="AB951" s="28">
        <v>39308</v>
      </c>
      <c r="AC951" s="723">
        <v>4.8548</v>
      </c>
      <c r="AD951" s="28">
        <v>39308</v>
      </c>
      <c r="AE951" s="358">
        <v>4.9745999999999997</v>
      </c>
    </row>
    <row r="952" spans="1:31">
      <c r="A952" s="28">
        <v>39309</v>
      </c>
      <c r="B952" s="28">
        <v>39309</v>
      </c>
      <c r="C952" s="723">
        <v>4.2065999999999999</v>
      </c>
      <c r="D952" s="28">
        <v>39309</v>
      </c>
      <c r="E952" s="723">
        <v>4.2454999999999998</v>
      </c>
      <c r="F952" s="28">
        <v>39309</v>
      </c>
      <c r="G952" s="723">
        <v>4.3236999999999997</v>
      </c>
      <c r="H952" s="28">
        <v>39309</v>
      </c>
      <c r="I952" s="723">
        <v>4.3456999999999999</v>
      </c>
      <c r="J952" s="28">
        <v>39309</v>
      </c>
      <c r="K952" s="723">
        <v>4.5221999999999998</v>
      </c>
      <c r="L952" s="41">
        <v>39309</v>
      </c>
      <c r="M952" s="723">
        <v>4.2365000000000004</v>
      </c>
      <c r="N952" s="28">
        <v>39309</v>
      </c>
      <c r="O952" s="723">
        <v>4.3110999999999997</v>
      </c>
      <c r="P952" s="28">
        <v>39309</v>
      </c>
      <c r="Q952" s="723">
        <v>4.3982999999999999</v>
      </c>
      <c r="R952" s="28">
        <v>39309</v>
      </c>
      <c r="S952" s="723">
        <v>4.4497999999999998</v>
      </c>
      <c r="T952" s="28">
        <v>39309</v>
      </c>
      <c r="U952" s="723">
        <v>4.5636000000000001</v>
      </c>
      <c r="V952" s="41">
        <v>39309</v>
      </c>
      <c r="W952" s="723">
        <v>4.58</v>
      </c>
      <c r="X952" s="28">
        <v>39309</v>
      </c>
      <c r="Y952" s="723">
        <v>4.6589999999999998</v>
      </c>
      <c r="Z952" s="28">
        <v>39309</v>
      </c>
      <c r="AA952" s="723">
        <v>4.766</v>
      </c>
      <c r="AB952" s="28">
        <v>39309</v>
      </c>
      <c r="AC952" s="723">
        <v>4.8440000000000003</v>
      </c>
      <c r="AD952" s="28">
        <v>39309</v>
      </c>
      <c r="AE952" s="358">
        <v>4.96</v>
      </c>
    </row>
    <row r="953" spans="1:31">
      <c r="A953" s="28">
        <v>39310</v>
      </c>
      <c r="B953" s="28">
        <v>39310</v>
      </c>
      <c r="C953" s="723">
        <v>4.0518000000000001</v>
      </c>
      <c r="D953" s="28">
        <v>39310</v>
      </c>
      <c r="E953" s="723">
        <v>4.1219000000000001</v>
      </c>
      <c r="F953" s="28">
        <v>39310</v>
      </c>
      <c r="G953" s="723">
        <v>4.2412999999999998</v>
      </c>
      <c r="H953" s="28">
        <v>39310</v>
      </c>
      <c r="I953" s="723">
        <v>4.2697000000000003</v>
      </c>
      <c r="J953" s="28">
        <v>39310</v>
      </c>
      <c r="K953" s="723">
        <v>4.4619999999999997</v>
      </c>
      <c r="L953" s="41">
        <v>39310</v>
      </c>
      <c r="M953" s="723">
        <v>4.0785999999999998</v>
      </c>
      <c r="N953" s="28">
        <v>39310</v>
      </c>
      <c r="O953" s="723">
        <v>4.1669999999999998</v>
      </c>
      <c r="P953" s="28">
        <v>39310</v>
      </c>
      <c r="Q953" s="723">
        <v>4.3083</v>
      </c>
      <c r="R953" s="28">
        <v>39310</v>
      </c>
      <c r="S953" s="723">
        <v>4.3714000000000004</v>
      </c>
      <c r="T953" s="28">
        <v>39310</v>
      </c>
      <c r="U953" s="723">
        <v>4.4951999999999996</v>
      </c>
      <c r="V953" s="41">
        <v>39310</v>
      </c>
      <c r="W953" s="723">
        <v>4.4619999999999997</v>
      </c>
      <c r="X953" s="28">
        <v>39310</v>
      </c>
      <c r="Y953" s="723">
        <v>4.5469999999999997</v>
      </c>
      <c r="Z953" s="28">
        <v>39310</v>
      </c>
      <c r="AA953" s="723">
        <v>4.6890000000000001</v>
      </c>
      <c r="AB953" s="28">
        <v>39310</v>
      </c>
      <c r="AC953" s="723">
        <v>4.7809999999999997</v>
      </c>
      <c r="AD953" s="28">
        <v>39310</v>
      </c>
      <c r="AE953" s="358">
        <v>4.907</v>
      </c>
    </row>
    <row r="954" spans="1:31">
      <c r="A954" s="28">
        <v>39311</v>
      </c>
      <c r="B954" s="28">
        <v>39311</v>
      </c>
      <c r="C954" s="723">
        <v>4.0422000000000002</v>
      </c>
      <c r="D954" s="28">
        <v>39311</v>
      </c>
      <c r="E954" s="723">
        <v>4.1112000000000002</v>
      </c>
      <c r="F954" s="28">
        <v>39311</v>
      </c>
      <c r="G954" s="723">
        <v>4.2549999999999999</v>
      </c>
      <c r="H954" s="28">
        <v>39311</v>
      </c>
      <c r="I954" s="723">
        <v>4.3121999999999998</v>
      </c>
      <c r="J954" s="28">
        <v>39311</v>
      </c>
      <c r="K954" s="723">
        <v>4.5076999999999998</v>
      </c>
      <c r="L954" s="41">
        <v>39311</v>
      </c>
      <c r="M954" s="723">
        <v>4.0731999999999999</v>
      </c>
      <c r="N954" s="28">
        <v>39311</v>
      </c>
      <c r="O954" s="723">
        <v>4.1677</v>
      </c>
      <c r="P954" s="28">
        <v>39311</v>
      </c>
      <c r="Q954" s="723">
        <v>4.3354999999999997</v>
      </c>
      <c r="R954" s="28">
        <v>39311</v>
      </c>
      <c r="S954" s="723">
        <v>4.4084000000000003</v>
      </c>
      <c r="T954" s="28">
        <v>39311</v>
      </c>
      <c r="U954" s="723">
        <v>4.5364000000000004</v>
      </c>
      <c r="V954" s="41">
        <v>39311</v>
      </c>
      <c r="W954" s="723">
        <v>4.4706000000000001</v>
      </c>
      <c r="X954" s="28">
        <v>39311</v>
      </c>
      <c r="Y954" s="723">
        <v>4.5597000000000003</v>
      </c>
      <c r="Z954" s="28">
        <v>39311</v>
      </c>
      <c r="AA954" s="723">
        <v>4.7180999999999997</v>
      </c>
      <c r="AB954" s="28">
        <v>39311</v>
      </c>
      <c r="AC954" s="723">
        <v>4.8250000000000002</v>
      </c>
      <c r="AD954" s="28">
        <v>39311</v>
      </c>
      <c r="AE954" s="358">
        <v>4.9762000000000004</v>
      </c>
    </row>
    <row r="955" spans="1:31">
      <c r="A955" s="28">
        <v>39314</v>
      </c>
      <c r="B955" s="28">
        <v>39314</v>
      </c>
      <c r="C955" s="723">
        <v>4.0297000000000001</v>
      </c>
      <c r="D955" s="28">
        <v>39314</v>
      </c>
      <c r="E955" s="723">
        <v>4.0938999999999997</v>
      </c>
      <c r="F955" s="28">
        <v>39314</v>
      </c>
      <c r="G955" s="723">
        <v>4.2396000000000003</v>
      </c>
      <c r="H955" s="28">
        <v>39314</v>
      </c>
      <c r="I955" s="723">
        <v>4.2891000000000004</v>
      </c>
      <c r="J955" s="28">
        <v>39314</v>
      </c>
      <c r="K955" s="723">
        <v>4.5023999999999997</v>
      </c>
      <c r="L955" s="41">
        <v>39314</v>
      </c>
      <c r="M955" s="723">
        <v>4.0705999999999998</v>
      </c>
      <c r="N955" s="28">
        <v>39314</v>
      </c>
      <c r="O955" s="723">
        <v>4.1702000000000004</v>
      </c>
      <c r="P955" s="28">
        <v>39314</v>
      </c>
      <c r="Q955" s="723">
        <v>4.3277000000000001</v>
      </c>
      <c r="R955" s="28">
        <v>39314</v>
      </c>
      <c r="S955" s="723">
        <v>4.3954000000000004</v>
      </c>
      <c r="T955" s="28">
        <v>39314</v>
      </c>
      <c r="U955" s="723">
        <v>4.5382999999999996</v>
      </c>
      <c r="V955" s="41">
        <v>39314</v>
      </c>
      <c r="W955" s="723">
        <v>4.4599000000000002</v>
      </c>
      <c r="X955" s="28">
        <v>39314</v>
      </c>
      <c r="Y955" s="723">
        <v>4.5492999999999997</v>
      </c>
      <c r="Z955" s="28">
        <v>39314</v>
      </c>
      <c r="AA955" s="723">
        <v>4.7080000000000002</v>
      </c>
      <c r="AB955" s="28">
        <v>39314</v>
      </c>
      <c r="AC955" s="723">
        <v>4.8154000000000003</v>
      </c>
      <c r="AD955" s="28">
        <v>39314</v>
      </c>
      <c r="AE955" s="358">
        <v>4.9650999999999996</v>
      </c>
    </row>
    <row r="956" spans="1:31">
      <c r="A956" s="28">
        <v>39315</v>
      </c>
      <c r="B956" s="28">
        <v>39315</v>
      </c>
      <c r="C956" s="723">
        <v>3.9662999999999999</v>
      </c>
      <c r="D956" s="28">
        <v>39315</v>
      </c>
      <c r="E956" s="723">
        <v>4.0438000000000001</v>
      </c>
      <c r="F956" s="28">
        <v>39315</v>
      </c>
      <c r="G956" s="723">
        <v>4.1939000000000002</v>
      </c>
      <c r="H956" s="28">
        <v>39315</v>
      </c>
      <c r="I956" s="723">
        <v>4.2577999999999996</v>
      </c>
      <c r="J956" s="28">
        <v>39315</v>
      </c>
      <c r="K956" s="723">
        <v>4.4800000000000004</v>
      </c>
      <c r="L956" s="41">
        <v>39315</v>
      </c>
      <c r="M956" s="723">
        <v>3.9887999999999999</v>
      </c>
      <c r="N956" s="28">
        <v>39315</v>
      </c>
      <c r="O956" s="723">
        <v>4.1035000000000004</v>
      </c>
      <c r="P956" s="28">
        <v>39315</v>
      </c>
      <c r="Q956" s="723">
        <v>4.2774000000000001</v>
      </c>
      <c r="R956" s="28">
        <v>39315</v>
      </c>
      <c r="S956" s="723">
        <v>4.3491</v>
      </c>
      <c r="T956" s="28">
        <v>39315</v>
      </c>
      <c r="U956" s="723">
        <v>4.5048000000000004</v>
      </c>
      <c r="V956" s="41">
        <v>39315</v>
      </c>
      <c r="W956" s="723">
        <v>4.4089999999999998</v>
      </c>
      <c r="X956" s="28">
        <v>39315</v>
      </c>
      <c r="Y956" s="723">
        <v>4.5140000000000002</v>
      </c>
      <c r="Z956" s="28">
        <v>39315</v>
      </c>
      <c r="AA956" s="723">
        <v>4.6639999999999997</v>
      </c>
      <c r="AB956" s="28">
        <v>39315</v>
      </c>
      <c r="AC956" s="723">
        <v>4.758</v>
      </c>
      <c r="AD956" s="28">
        <v>39315</v>
      </c>
      <c r="AE956" s="358">
        <v>4.9139999999999997</v>
      </c>
    </row>
    <row r="957" spans="1:31">
      <c r="A957" s="28">
        <v>39316</v>
      </c>
      <c r="B957" s="28">
        <v>39316</v>
      </c>
      <c r="C957" s="723">
        <v>4.109</v>
      </c>
      <c r="D957" s="28">
        <v>39316</v>
      </c>
      <c r="E957" s="723">
        <v>4.1509999999999998</v>
      </c>
      <c r="F957" s="28">
        <v>39316</v>
      </c>
      <c r="G957" s="723">
        <v>4.2720000000000002</v>
      </c>
      <c r="H957" s="28">
        <v>39316</v>
      </c>
      <c r="I957" s="723">
        <v>4.3109999999999999</v>
      </c>
      <c r="J957" s="28">
        <v>39316</v>
      </c>
      <c r="K957" s="723">
        <v>4.5120000000000005</v>
      </c>
      <c r="L957" s="41">
        <v>39316</v>
      </c>
      <c r="M957" s="723">
        <v>4.1348000000000003</v>
      </c>
      <c r="N957" s="28">
        <v>39316</v>
      </c>
      <c r="O957" s="723">
        <v>4.2225000000000001</v>
      </c>
      <c r="P957" s="28">
        <v>39316</v>
      </c>
      <c r="Q957" s="723">
        <v>4.3528000000000002</v>
      </c>
      <c r="R957" s="28">
        <v>39316</v>
      </c>
      <c r="S957" s="723">
        <v>4.4154999999999998</v>
      </c>
      <c r="T957" s="28">
        <v>39316</v>
      </c>
      <c r="U957" s="723">
        <v>4.5506000000000002</v>
      </c>
      <c r="V957" s="41">
        <v>39316</v>
      </c>
      <c r="W957" s="723">
        <v>4.5190000000000001</v>
      </c>
      <c r="X957" s="28">
        <v>39316</v>
      </c>
      <c r="Y957" s="723">
        <v>4.5919999999999996</v>
      </c>
      <c r="Z957" s="28">
        <v>39316</v>
      </c>
      <c r="AA957" s="723">
        <v>4.7240000000000002</v>
      </c>
      <c r="AB957" s="28">
        <v>39316</v>
      </c>
      <c r="AC957" s="723">
        <v>4.8170000000000002</v>
      </c>
      <c r="AD957" s="28">
        <v>39316</v>
      </c>
      <c r="AE957" s="358">
        <v>4.952</v>
      </c>
    </row>
    <row r="958" spans="1:31">
      <c r="A958" s="28">
        <v>39317</v>
      </c>
      <c r="B958" s="28">
        <v>39317</v>
      </c>
      <c r="C958" s="723">
        <v>4.0902000000000003</v>
      </c>
      <c r="D958" s="28">
        <v>39317</v>
      </c>
      <c r="E958" s="723">
        <v>4.1304999999999996</v>
      </c>
      <c r="F958" s="28">
        <v>39317</v>
      </c>
      <c r="G958" s="723">
        <v>4.2525000000000004</v>
      </c>
      <c r="H958" s="28">
        <v>39317</v>
      </c>
      <c r="I958" s="723">
        <v>4.2854999999999999</v>
      </c>
      <c r="J958" s="28">
        <v>39317</v>
      </c>
      <c r="K958" s="723">
        <v>4.4950999999999999</v>
      </c>
      <c r="L958" s="41">
        <v>39317</v>
      </c>
      <c r="M958" s="723">
        <v>4.1208999999999998</v>
      </c>
      <c r="N958" s="28">
        <v>39317</v>
      </c>
      <c r="O958" s="723">
        <v>4.2019000000000002</v>
      </c>
      <c r="P958" s="28">
        <v>39317</v>
      </c>
      <c r="Q958" s="723">
        <v>4.3319000000000001</v>
      </c>
      <c r="R958" s="28">
        <v>39317</v>
      </c>
      <c r="S958" s="723">
        <v>4.3898999999999999</v>
      </c>
      <c r="T958" s="28">
        <v>39317</v>
      </c>
      <c r="U958" s="723">
        <v>4.5294999999999996</v>
      </c>
      <c r="V958" s="41">
        <v>39317</v>
      </c>
      <c r="W958" s="723">
        <v>4.524</v>
      </c>
      <c r="X958" s="28">
        <v>39317</v>
      </c>
      <c r="Y958" s="723">
        <v>4.5969999999999995</v>
      </c>
      <c r="Z958" s="28">
        <v>39317</v>
      </c>
      <c r="AA958" s="723">
        <v>4.7</v>
      </c>
      <c r="AB958" s="28">
        <v>39317</v>
      </c>
      <c r="AC958" s="723">
        <v>4.7859999999999996</v>
      </c>
      <c r="AD958" s="28">
        <v>39317</v>
      </c>
      <c r="AE958" s="358">
        <v>4.9269999999999996</v>
      </c>
    </row>
    <row r="959" spans="1:31">
      <c r="A959" s="28">
        <v>39318</v>
      </c>
      <c r="B959" s="28">
        <v>39318</v>
      </c>
      <c r="C959" s="723">
        <v>4.0946999999999996</v>
      </c>
      <c r="D959" s="28">
        <v>39318</v>
      </c>
      <c r="E959" s="723">
        <v>4.1261000000000001</v>
      </c>
      <c r="F959" s="28">
        <v>39318</v>
      </c>
      <c r="G959" s="723">
        <v>4.2344999999999997</v>
      </c>
      <c r="H959" s="28">
        <v>39318</v>
      </c>
      <c r="I959" s="723">
        <v>4.2667000000000002</v>
      </c>
      <c r="J959" s="28">
        <v>39318</v>
      </c>
      <c r="K959" s="723">
        <v>4.4716000000000005</v>
      </c>
      <c r="L959" s="41">
        <v>39318</v>
      </c>
      <c r="M959" s="723">
        <v>4.1242999999999999</v>
      </c>
      <c r="N959" s="28">
        <v>39318</v>
      </c>
      <c r="O959" s="723">
        <v>4.2057000000000002</v>
      </c>
      <c r="P959" s="28">
        <v>39318</v>
      </c>
      <c r="Q959" s="723">
        <v>4.3266999999999998</v>
      </c>
      <c r="R959" s="28">
        <v>39318</v>
      </c>
      <c r="S959" s="723">
        <v>4.3845999999999998</v>
      </c>
      <c r="T959" s="28">
        <v>39318</v>
      </c>
      <c r="U959" s="723">
        <v>4.5193000000000003</v>
      </c>
      <c r="V959" s="41">
        <v>39318</v>
      </c>
      <c r="W959" s="723">
        <v>4.5270000000000001</v>
      </c>
      <c r="X959" s="28">
        <v>39318</v>
      </c>
      <c r="Y959" s="723">
        <v>4.5839999999999996</v>
      </c>
      <c r="Z959" s="28">
        <v>39318</v>
      </c>
      <c r="AA959" s="723">
        <v>4.6879999999999997</v>
      </c>
      <c r="AB959" s="28">
        <v>39318</v>
      </c>
      <c r="AC959" s="723">
        <v>4.7720000000000002</v>
      </c>
      <c r="AD959" s="28">
        <v>39318</v>
      </c>
      <c r="AE959" s="358">
        <v>4.923</v>
      </c>
    </row>
    <row r="960" spans="1:31">
      <c r="A960" s="28">
        <v>39321</v>
      </c>
      <c r="B960" s="28">
        <v>39321</v>
      </c>
      <c r="C960" s="723">
        <v>4.0919999999999996</v>
      </c>
      <c r="D960" s="28">
        <v>39321</v>
      </c>
      <c r="E960" s="723">
        <v>4.1196000000000002</v>
      </c>
      <c r="F960" s="28">
        <v>39321</v>
      </c>
      <c r="G960" s="723">
        <v>4.2373000000000003</v>
      </c>
      <c r="H960" s="28">
        <v>39321</v>
      </c>
      <c r="I960" s="723">
        <v>4.2675000000000001</v>
      </c>
      <c r="J960" s="28">
        <v>39321</v>
      </c>
      <c r="K960" s="723">
        <v>4.4684999999999997</v>
      </c>
      <c r="L960" s="41">
        <v>39321</v>
      </c>
      <c r="M960" s="723">
        <v>4.1064999999999996</v>
      </c>
      <c r="N960" s="28">
        <v>39321</v>
      </c>
      <c r="O960" s="723">
        <v>4.1901000000000002</v>
      </c>
      <c r="P960" s="28">
        <v>39321</v>
      </c>
      <c r="Q960" s="723">
        <v>4.3178999999999998</v>
      </c>
      <c r="R960" s="28">
        <v>39321</v>
      </c>
      <c r="S960" s="723">
        <v>4.3771000000000004</v>
      </c>
      <c r="T960" s="28">
        <v>39321</v>
      </c>
      <c r="U960" s="723">
        <v>4.5105000000000004</v>
      </c>
      <c r="V960" s="41">
        <v>39321</v>
      </c>
      <c r="W960" s="723">
        <v>4.508</v>
      </c>
      <c r="X960" s="28">
        <v>39321</v>
      </c>
      <c r="Y960" s="723">
        <v>4.5679999999999996</v>
      </c>
      <c r="Z960" s="28">
        <v>39321</v>
      </c>
      <c r="AA960" s="723">
        <v>4.6890000000000001</v>
      </c>
      <c r="AB960" s="28">
        <v>39321</v>
      </c>
      <c r="AC960" s="723">
        <v>4.7690000000000001</v>
      </c>
      <c r="AD960" s="28">
        <v>39321</v>
      </c>
      <c r="AE960" s="358">
        <v>4.915</v>
      </c>
    </row>
    <row r="961" spans="1:31">
      <c r="A961" s="28">
        <v>39322</v>
      </c>
      <c r="B961" s="28">
        <v>39322</v>
      </c>
      <c r="C961" s="723">
        <v>4.0608000000000004</v>
      </c>
      <c r="D961" s="28">
        <v>39322</v>
      </c>
      <c r="E961" s="723">
        <v>4.0974000000000004</v>
      </c>
      <c r="F961" s="28">
        <v>39322</v>
      </c>
      <c r="G961" s="723">
        <v>4.2058</v>
      </c>
      <c r="H961" s="28">
        <v>39322</v>
      </c>
      <c r="I961" s="723">
        <v>4.2450000000000001</v>
      </c>
      <c r="J961" s="28">
        <v>39322</v>
      </c>
      <c r="K961" s="723">
        <v>4.4524999999999997</v>
      </c>
      <c r="L961" s="41">
        <v>39322</v>
      </c>
      <c r="M961" s="723">
        <v>4.0824999999999996</v>
      </c>
      <c r="N961" s="28">
        <v>39322</v>
      </c>
      <c r="O961" s="723">
        <v>4.1746999999999996</v>
      </c>
      <c r="P961" s="28">
        <v>39322</v>
      </c>
      <c r="Q961" s="723">
        <v>4.3015999999999996</v>
      </c>
      <c r="R961" s="28">
        <v>39322</v>
      </c>
      <c r="S961" s="723">
        <v>4.3672000000000004</v>
      </c>
      <c r="T961" s="28">
        <v>39322</v>
      </c>
      <c r="U961" s="723">
        <v>4.4960000000000004</v>
      </c>
      <c r="V961" s="41">
        <v>39322</v>
      </c>
      <c r="W961" s="723">
        <v>4.4874000000000001</v>
      </c>
      <c r="X961" s="28">
        <v>39322</v>
      </c>
      <c r="Y961" s="723">
        <v>4.5499000000000001</v>
      </c>
      <c r="Z961" s="28">
        <v>39322</v>
      </c>
      <c r="AA961" s="723">
        <v>4.6650999999999998</v>
      </c>
      <c r="AB961" s="28">
        <v>39322</v>
      </c>
      <c r="AC961" s="723">
        <v>4.7463999999999995</v>
      </c>
      <c r="AD961" s="28">
        <v>39322</v>
      </c>
      <c r="AE961" s="358">
        <v>4.8921999999999999</v>
      </c>
    </row>
    <row r="962" spans="1:31">
      <c r="A962" s="28">
        <v>39323</v>
      </c>
      <c r="B962" s="28">
        <v>39323</v>
      </c>
      <c r="C962" s="723">
        <v>4.0510000000000002</v>
      </c>
      <c r="D962" s="28">
        <v>39323</v>
      </c>
      <c r="E962" s="723">
        <v>4.0845000000000002</v>
      </c>
      <c r="F962" s="28">
        <v>39323</v>
      </c>
      <c r="G962" s="723">
        <v>4.1932</v>
      </c>
      <c r="H962" s="28">
        <v>39323</v>
      </c>
      <c r="I962" s="723">
        <v>4.2385999999999999</v>
      </c>
      <c r="J962" s="28">
        <v>39323</v>
      </c>
      <c r="K962" s="723">
        <v>4.4645999999999999</v>
      </c>
      <c r="L962" s="41">
        <v>39323</v>
      </c>
      <c r="M962" s="723">
        <v>4.0758000000000001</v>
      </c>
      <c r="N962" s="28">
        <v>39323</v>
      </c>
      <c r="O962" s="723">
        <v>4.1760000000000002</v>
      </c>
      <c r="P962" s="28">
        <v>39323</v>
      </c>
      <c r="Q962" s="723">
        <v>4.3000999999999996</v>
      </c>
      <c r="R962" s="28">
        <v>39323</v>
      </c>
      <c r="S962" s="723">
        <v>4.3681999999999999</v>
      </c>
      <c r="T962" s="28">
        <v>39323</v>
      </c>
      <c r="U962" s="723">
        <v>4.5048000000000004</v>
      </c>
      <c r="V962" s="41">
        <v>39323</v>
      </c>
      <c r="W962" s="723">
        <v>4.4771000000000001</v>
      </c>
      <c r="X962" s="28">
        <v>39323</v>
      </c>
      <c r="Y962" s="723">
        <v>4.5453000000000001</v>
      </c>
      <c r="Z962" s="28">
        <v>39323</v>
      </c>
      <c r="AA962" s="723">
        <v>4.6585999999999999</v>
      </c>
      <c r="AB962" s="28">
        <v>39323</v>
      </c>
      <c r="AC962" s="723">
        <v>4.7460000000000004</v>
      </c>
      <c r="AD962" s="28">
        <v>39323</v>
      </c>
      <c r="AE962" s="358">
        <v>4.9142000000000001</v>
      </c>
    </row>
    <row r="963" spans="1:31">
      <c r="A963" s="28">
        <v>39324</v>
      </c>
      <c r="B963" s="28">
        <v>39324</v>
      </c>
      <c r="C963" s="723">
        <v>4.0705999999999998</v>
      </c>
      <c r="D963" s="28">
        <v>39324</v>
      </c>
      <c r="E963" s="723">
        <v>4.1050000000000004</v>
      </c>
      <c r="F963" s="28">
        <v>39324</v>
      </c>
      <c r="G963" s="723">
        <v>4.2130999999999998</v>
      </c>
      <c r="H963" s="28">
        <v>39324</v>
      </c>
      <c r="I963" s="723">
        <v>4.2561</v>
      </c>
      <c r="J963" s="28">
        <v>39324</v>
      </c>
      <c r="K963" s="723">
        <v>4.4774000000000003</v>
      </c>
      <c r="L963" s="41">
        <v>39324</v>
      </c>
      <c r="M963" s="723">
        <v>4.0899000000000001</v>
      </c>
      <c r="N963" s="28">
        <v>39324</v>
      </c>
      <c r="O963" s="723">
        <v>4.1866000000000003</v>
      </c>
      <c r="P963" s="28">
        <v>39324</v>
      </c>
      <c r="Q963" s="723">
        <v>4.3137999999999996</v>
      </c>
      <c r="R963" s="28">
        <v>39324</v>
      </c>
      <c r="S963" s="723">
        <v>4.3806000000000003</v>
      </c>
      <c r="T963" s="28">
        <v>39324</v>
      </c>
      <c r="U963" s="723">
        <v>4.5137999999999998</v>
      </c>
      <c r="V963" s="41">
        <v>39324</v>
      </c>
      <c r="W963" s="723">
        <v>4.5049999999999999</v>
      </c>
      <c r="X963" s="28">
        <v>39324</v>
      </c>
      <c r="Y963" s="723">
        <v>4.5650000000000004</v>
      </c>
      <c r="Z963" s="28">
        <v>39324</v>
      </c>
      <c r="AA963" s="723">
        <v>4.68</v>
      </c>
      <c r="AB963" s="28">
        <v>39324</v>
      </c>
      <c r="AC963" s="723">
        <v>4.7670000000000003</v>
      </c>
      <c r="AD963" s="28">
        <v>39324</v>
      </c>
      <c r="AE963" s="358">
        <v>4.9180000000000001</v>
      </c>
    </row>
    <row r="964" spans="1:31">
      <c r="A964" s="28">
        <v>39325</v>
      </c>
      <c r="B964" s="28">
        <v>39325</v>
      </c>
      <c r="C964" s="723">
        <v>4.0987</v>
      </c>
      <c r="D964" s="28">
        <v>39325</v>
      </c>
      <c r="E964" s="723">
        <v>4.1338999999999997</v>
      </c>
      <c r="F964" s="28">
        <v>39325</v>
      </c>
      <c r="G964" s="723">
        <v>4.2331000000000003</v>
      </c>
      <c r="H964" s="28">
        <v>39325</v>
      </c>
      <c r="I964" s="723">
        <v>4.2625999999999999</v>
      </c>
      <c r="J964" s="28">
        <v>39325</v>
      </c>
      <c r="K964" s="723">
        <v>4.4847000000000001</v>
      </c>
      <c r="L964" s="41">
        <v>39325</v>
      </c>
      <c r="M964" s="723">
        <v>4.1288999999999998</v>
      </c>
      <c r="N964" s="28">
        <v>39325</v>
      </c>
      <c r="O964" s="723">
        <v>4.2290000000000001</v>
      </c>
      <c r="P964" s="28">
        <v>39325</v>
      </c>
      <c r="Q964" s="723">
        <v>4.3323999999999998</v>
      </c>
      <c r="R964" s="28">
        <v>39325</v>
      </c>
      <c r="S964" s="723">
        <v>4.3931000000000004</v>
      </c>
      <c r="T964" s="28">
        <v>39325</v>
      </c>
      <c r="U964" s="723">
        <v>4.5183</v>
      </c>
      <c r="V964" s="41">
        <v>39325</v>
      </c>
      <c r="W964" s="723">
        <v>4.54</v>
      </c>
      <c r="X964" s="28">
        <v>39325</v>
      </c>
      <c r="Y964" s="723">
        <v>4.6029999999999998</v>
      </c>
      <c r="Z964" s="28">
        <v>39325</v>
      </c>
      <c r="AA964" s="723">
        <v>4.7080000000000002</v>
      </c>
      <c r="AB964" s="28">
        <v>39325</v>
      </c>
      <c r="AC964" s="723">
        <v>4.7889999999999997</v>
      </c>
      <c r="AD964" s="28">
        <v>39325</v>
      </c>
      <c r="AE964" s="358">
        <v>4.9329999999999998</v>
      </c>
    </row>
    <row r="965" spans="1:31">
      <c r="A965" s="28">
        <v>39328</v>
      </c>
      <c r="B965" s="28">
        <v>39328</v>
      </c>
      <c r="C965" s="723">
        <v>4.1181000000000001</v>
      </c>
      <c r="D965" s="28">
        <v>39328</v>
      </c>
      <c r="E965" s="723">
        <v>4.1539000000000001</v>
      </c>
      <c r="F965" s="28">
        <v>39328</v>
      </c>
      <c r="G965" s="723">
        <v>4.2530000000000001</v>
      </c>
      <c r="H965" s="28">
        <v>39328</v>
      </c>
      <c r="I965" s="723">
        <v>4.2861000000000002</v>
      </c>
      <c r="J965" s="28">
        <v>39328</v>
      </c>
      <c r="K965" s="723">
        <v>4.5091999999999999</v>
      </c>
      <c r="L965" s="41">
        <v>39328</v>
      </c>
      <c r="M965" s="723">
        <v>4.1506999999999996</v>
      </c>
      <c r="N965" s="28">
        <v>39328</v>
      </c>
      <c r="O965" s="723">
        <v>4.2484999999999999</v>
      </c>
      <c r="P965" s="28">
        <v>39328</v>
      </c>
      <c r="Q965" s="723">
        <v>4.3527000000000005</v>
      </c>
      <c r="R965" s="28">
        <v>39328</v>
      </c>
      <c r="S965" s="723">
        <v>4.4170999999999996</v>
      </c>
      <c r="T965" s="28">
        <v>39328</v>
      </c>
      <c r="U965" s="723">
        <v>4.54</v>
      </c>
      <c r="V965" s="41">
        <v>39328</v>
      </c>
      <c r="W965" s="723">
        <v>4.5720000000000001</v>
      </c>
      <c r="X965" s="28">
        <v>39328</v>
      </c>
      <c r="Y965" s="723">
        <v>4.6269999999999998</v>
      </c>
      <c r="Z965" s="28">
        <v>39328</v>
      </c>
      <c r="AA965" s="723">
        <v>4.7359999999999998</v>
      </c>
      <c r="AB965" s="28">
        <v>39328</v>
      </c>
      <c r="AC965" s="723">
        <v>4.8220000000000001</v>
      </c>
      <c r="AD965" s="28">
        <v>39328</v>
      </c>
      <c r="AE965" s="358">
        <v>4.9640000000000004</v>
      </c>
    </row>
    <row r="966" spans="1:31">
      <c r="A966" s="28">
        <v>39329</v>
      </c>
      <c r="B966" s="28">
        <v>39329</v>
      </c>
      <c r="C966" s="723">
        <v>4.1185</v>
      </c>
      <c r="D966" s="28">
        <v>39329</v>
      </c>
      <c r="E966" s="723">
        <v>4.1657000000000002</v>
      </c>
      <c r="F966" s="28">
        <v>39329</v>
      </c>
      <c r="G966" s="723">
        <v>4.2645999999999997</v>
      </c>
      <c r="H966" s="28">
        <v>39329</v>
      </c>
      <c r="I966" s="723">
        <v>4.3029999999999999</v>
      </c>
      <c r="J966" s="28">
        <v>39329</v>
      </c>
      <c r="K966" s="723">
        <v>4.5321999999999996</v>
      </c>
      <c r="L966" s="41">
        <v>39329</v>
      </c>
      <c r="M966" s="723">
        <v>4.1516000000000002</v>
      </c>
      <c r="N966" s="28">
        <v>39329</v>
      </c>
      <c r="O966" s="723">
        <v>4.2537000000000003</v>
      </c>
      <c r="P966" s="28">
        <v>39329</v>
      </c>
      <c r="Q966" s="723">
        <v>4.3629999999999995</v>
      </c>
      <c r="R966" s="28">
        <v>39329</v>
      </c>
      <c r="S966" s="723">
        <v>4.4276</v>
      </c>
      <c r="T966" s="28">
        <v>39329</v>
      </c>
      <c r="U966" s="723">
        <v>4.5537999999999998</v>
      </c>
      <c r="V966" s="41">
        <v>39329</v>
      </c>
      <c r="W966" s="723">
        <v>4.5640000000000001</v>
      </c>
      <c r="X966" s="28">
        <v>39329</v>
      </c>
      <c r="Y966" s="723">
        <v>4.6310000000000002</v>
      </c>
      <c r="Z966" s="28">
        <v>39329</v>
      </c>
      <c r="AA966" s="723">
        <v>4.7469999999999999</v>
      </c>
      <c r="AB966" s="28">
        <v>39329</v>
      </c>
      <c r="AC966" s="723">
        <v>4.8330000000000002</v>
      </c>
      <c r="AD966" s="28">
        <v>39329</v>
      </c>
      <c r="AE966" s="358">
        <v>4.9770000000000003</v>
      </c>
    </row>
    <row r="967" spans="1:31">
      <c r="A967" s="28">
        <v>39330</v>
      </c>
      <c r="B967" s="28">
        <v>39330</v>
      </c>
      <c r="C967" s="723">
        <v>4.0490000000000004</v>
      </c>
      <c r="D967" s="28">
        <v>39330</v>
      </c>
      <c r="E967" s="723">
        <v>4.1020000000000003</v>
      </c>
      <c r="F967" s="28">
        <v>39330</v>
      </c>
      <c r="G967" s="723">
        <v>4.1950000000000003</v>
      </c>
      <c r="H967" s="28">
        <v>39330</v>
      </c>
      <c r="I967" s="723">
        <v>4.2379999999999995</v>
      </c>
      <c r="J967" s="28">
        <v>39330</v>
      </c>
      <c r="K967" s="723">
        <v>4.4640000000000004</v>
      </c>
      <c r="L967" s="41">
        <v>39330</v>
      </c>
      <c r="M967" s="723">
        <v>4.0823999999999998</v>
      </c>
      <c r="N967" s="28">
        <v>39330</v>
      </c>
      <c r="O967" s="723">
        <v>4.1756000000000002</v>
      </c>
      <c r="P967" s="28">
        <v>39330</v>
      </c>
      <c r="Q967" s="723">
        <v>4.2953000000000001</v>
      </c>
      <c r="R967" s="28">
        <v>39330</v>
      </c>
      <c r="S967" s="723">
        <v>4.3640999999999996</v>
      </c>
      <c r="T967" s="28">
        <v>39330</v>
      </c>
      <c r="U967" s="723">
        <v>4.4907000000000004</v>
      </c>
      <c r="V967" s="41">
        <v>39330</v>
      </c>
      <c r="W967" s="723">
        <v>4.4913999999999996</v>
      </c>
      <c r="X967" s="28">
        <v>39330</v>
      </c>
      <c r="Y967" s="723">
        <v>4.5598999999999998</v>
      </c>
      <c r="Z967" s="28">
        <v>39330</v>
      </c>
      <c r="AA967" s="723">
        <v>4.6814</v>
      </c>
      <c r="AB967" s="28">
        <v>39330</v>
      </c>
      <c r="AC967" s="723">
        <v>4.7698</v>
      </c>
      <c r="AD967" s="28">
        <v>39330</v>
      </c>
      <c r="AE967" s="358">
        <v>4.9085999999999999</v>
      </c>
    </row>
    <row r="968" spans="1:31">
      <c r="A968" s="28">
        <v>39331</v>
      </c>
      <c r="B968" s="28">
        <v>39331</v>
      </c>
      <c r="C968" s="723">
        <v>4.0511999999999997</v>
      </c>
      <c r="D968" s="28">
        <v>39331</v>
      </c>
      <c r="E968" s="723">
        <v>4.0911999999999997</v>
      </c>
      <c r="F968" s="28">
        <v>39331</v>
      </c>
      <c r="G968" s="723">
        <v>4.1851000000000003</v>
      </c>
      <c r="H968" s="28">
        <v>39331</v>
      </c>
      <c r="I968" s="723">
        <v>4.2271000000000001</v>
      </c>
      <c r="J968" s="28">
        <v>39331</v>
      </c>
      <c r="K968" s="723">
        <v>4.4606000000000003</v>
      </c>
      <c r="L968" s="41">
        <v>39331</v>
      </c>
      <c r="M968" s="723">
        <v>4.0842999999999998</v>
      </c>
      <c r="N968" s="28">
        <v>39331</v>
      </c>
      <c r="O968" s="723">
        <v>4.1764999999999999</v>
      </c>
      <c r="P968" s="28">
        <v>39331</v>
      </c>
      <c r="Q968" s="723">
        <v>4.2930999999999999</v>
      </c>
      <c r="R968" s="28">
        <v>39331</v>
      </c>
      <c r="S968" s="723">
        <v>4.3677999999999999</v>
      </c>
      <c r="T968" s="28">
        <v>39331</v>
      </c>
      <c r="U968" s="723">
        <v>4.5003000000000002</v>
      </c>
      <c r="V968" s="41">
        <v>39331</v>
      </c>
      <c r="W968" s="723">
        <v>4.5244</v>
      </c>
      <c r="X968" s="28">
        <v>39331</v>
      </c>
      <c r="Y968" s="723">
        <v>4.5857000000000001</v>
      </c>
      <c r="Z968" s="28">
        <v>39331</v>
      </c>
      <c r="AA968" s="723">
        <v>4.6962999999999999</v>
      </c>
      <c r="AB968" s="28">
        <v>39331</v>
      </c>
      <c r="AC968" s="723">
        <v>4.7877000000000001</v>
      </c>
      <c r="AD968" s="28">
        <v>39331</v>
      </c>
      <c r="AE968" s="358">
        <v>4.9222000000000001</v>
      </c>
    </row>
    <row r="969" spans="1:31">
      <c r="A969" s="28">
        <v>39332</v>
      </c>
      <c r="B969" s="28">
        <v>39332</v>
      </c>
      <c r="C969" s="723">
        <v>3.9666999999999999</v>
      </c>
      <c r="D969" s="28">
        <v>39332</v>
      </c>
      <c r="E969" s="723">
        <v>3.9904999999999999</v>
      </c>
      <c r="F969" s="28">
        <v>39332</v>
      </c>
      <c r="G969" s="723">
        <v>4.1032999999999999</v>
      </c>
      <c r="H969" s="28">
        <v>39332</v>
      </c>
      <c r="I969" s="723">
        <v>4.1558999999999999</v>
      </c>
      <c r="J969" s="28">
        <v>39332</v>
      </c>
      <c r="K969" s="723">
        <v>4.4059999999999997</v>
      </c>
      <c r="L969" s="41">
        <v>39332</v>
      </c>
      <c r="M969" s="723">
        <v>3.9769999999999999</v>
      </c>
      <c r="N969" s="28">
        <v>39332</v>
      </c>
      <c r="O969" s="723">
        <v>4.0773999999999999</v>
      </c>
      <c r="P969" s="28">
        <v>39332</v>
      </c>
      <c r="Q969" s="723">
        <v>4.2102000000000004</v>
      </c>
      <c r="R969" s="28">
        <v>39332</v>
      </c>
      <c r="S969" s="723">
        <v>4.2979000000000003</v>
      </c>
      <c r="T969" s="28">
        <v>39332</v>
      </c>
      <c r="U969" s="723">
        <v>4.4324000000000003</v>
      </c>
      <c r="V969" s="41">
        <v>39332</v>
      </c>
      <c r="W969" s="723">
        <v>4.4340000000000002</v>
      </c>
      <c r="X969" s="28">
        <v>39332</v>
      </c>
      <c r="Y969" s="723">
        <v>4.4950000000000001</v>
      </c>
      <c r="Z969" s="28">
        <v>39332</v>
      </c>
      <c r="AA969" s="723">
        <v>4.6310000000000002</v>
      </c>
      <c r="AB969" s="28">
        <v>39332</v>
      </c>
      <c r="AC969" s="723">
        <v>4.7219999999999995</v>
      </c>
      <c r="AD969" s="28">
        <v>39332</v>
      </c>
      <c r="AE969" s="358">
        <v>4.8550000000000004</v>
      </c>
    </row>
    <row r="970" spans="1:31">
      <c r="A970" s="28">
        <v>39335</v>
      </c>
      <c r="B970" s="28">
        <v>39335</v>
      </c>
      <c r="C970" s="723">
        <v>3.9224999999999999</v>
      </c>
      <c r="D970" s="28">
        <v>39335</v>
      </c>
      <c r="E970" s="723">
        <v>3.9346999999999999</v>
      </c>
      <c r="F970" s="28">
        <v>39335</v>
      </c>
      <c r="G970" s="723">
        <v>4.0442</v>
      </c>
      <c r="H970" s="28">
        <v>39335</v>
      </c>
      <c r="I970" s="723">
        <v>4.0922000000000001</v>
      </c>
      <c r="J970" s="28">
        <v>39335</v>
      </c>
      <c r="K970" s="723">
        <v>4.3593999999999999</v>
      </c>
      <c r="L970" s="41">
        <v>39335</v>
      </c>
      <c r="M970" s="723">
        <v>3.9529999999999998</v>
      </c>
      <c r="N970" s="28">
        <v>39335</v>
      </c>
      <c r="O970" s="723">
        <v>4.0415000000000001</v>
      </c>
      <c r="P970" s="28">
        <v>39335</v>
      </c>
      <c r="Q970" s="723">
        <v>4.1630000000000003</v>
      </c>
      <c r="R970" s="28">
        <v>39335</v>
      </c>
      <c r="S970" s="723">
        <v>4.2664</v>
      </c>
      <c r="T970" s="28">
        <v>39335</v>
      </c>
      <c r="U970" s="723">
        <v>4.3959999999999999</v>
      </c>
      <c r="V970" s="41">
        <v>39335</v>
      </c>
      <c r="W970" s="723">
        <v>4.4001999999999999</v>
      </c>
      <c r="X970" s="28">
        <v>39335</v>
      </c>
      <c r="Y970" s="723">
        <v>4.4535</v>
      </c>
      <c r="Z970" s="28">
        <v>39335</v>
      </c>
      <c r="AA970" s="723">
        <v>4.5845000000000002</v>
      </c>
      <c r="AB970" s="28">
        <v>39335</v>
      </c>
      <c r="AC970" s="723">
        <v>4.6768000000000001</v>
      </c>
      <c r="AD970" s="28">
        <v>39335</v>
      </c>
      <c r="AE970" s="358">
        <v>4.8129999999999997</v>
      </c>
    </row>
    <row r="971" spans="1:31">
      <c r="A971" s="28">
        <v>39336</v>
      </c>
      <c r="B971" s="28">
        <v>39336</v>
      </c>
      <c r="C971" s="723">
        <v>3.9497</v>
      </c>
      <c r="D971" s="28">
        <v>39336</v>
      </c>
      <c r="E971" s="723">
        <v>3.9539999999999997</v>
      </c>
      <c r="F971" s="28">
        <v>39336</v>
      </c>
      <c r="G971" s="723">
        <v>4.0609999999999999</v>
      </c>
      <c r="H971" s="28">
        <v>39336</v>
      </c>
      <c r="I971" s="723">
        <v>4.1070000000000002</v>
      </c>
      <c r="J971" s="28">
        <v>39336</v>
      </c>
      <c r="K971" s="723">
        <v>4.3827999999999996</v>
      </c>
      <c r="L971" s="41">
        <v>39336</v>
      </c>
      <c r="M971" s="723">
        <v>3.9866000000000001</v>
      </c>
      <c r="N971" s="28">
        <v>39336</v>
      </c>
      <c r="O971" s="723">
        <v>4.0636999999999999</v>
      </c>
      <c r="P971" s="28">
        <v>39336</v>
      </c>
      <c r="Q971" s="723">
        <v>4.1801000000000004</v>
      </c>
      <c r="R971" s="28">
        <v>39336</v>
      </c>
      <c r="S971" s="723">
        <v>4.2844999999999995</v>
      </c>
      <c r="T971" s="28">
        <v>39336</v>
      </c>
      <c r="U971" s="723">
        <v>4.4290000000000003</v>
      </c>
      <c r="V971" s="41">
        <v>39336</v>
      </c>
      <c r="W971" s="723">
        <v>4.4425999999999997</v>
      </c>
      <c r="X971" s="28">
        <v>39336</v>
      </c>
      <c r="Y971" s="723">
        <v>4.5053000000000001</v>
      </c>
      <c r="Z971" s="28">
        <v>39336</v>
      </c>
      <c r="AA971" s="723">
        <v>4.6333000000000002</v>
      </c>
      <c r="AB971" s="28">
        <v>39336</v>
      </c>
      <c r="AC971" s="723">
        <v>4.7216000000000005</v>
      </c>
      <c r="AD971" s="28">
        <v>39336</v>
      </c>
      <c r="AE971" s="358">
        <v>4.8708</v>
      </c>
    </row>
    <row r="972" spans="1:31">
      <c r="A972" s="28">
        <v>39337</v>
      </c>
      <c r="B972" s="28">
        <v>39337</v>
      </c>
      <c r="C972" s="723">
        <v>3.9964</v>
      </c>
      <c r="D972" s="28">
        <v>39337</v>
      </c>
      <c r="E972" s="723">
        <v>3.9904999999999999</v>
      </c>
      <c r="F972" s="28">
        <v>39337</v>
      </c>
      <c r="G972" s="723">
        <v>4.0961999999999996</v>
      </c>
      <c r="H972" s="28">
        <v>39337</v>
      </c>
      <c r="I972" s="723">
        <v>4.1429</v>
      </c>
      <c r="J972" s="28">
        <v>39337</v>
      </c>
      <c r="K972" s="723">
        <v>4.4169</v>
      </c>
      <c r="L972" s="41">
        <v>39337</v>
      </c>
      <c r="M972" s="723">
        <v>4.0354999999999999</v>
      </c>
      <c r="N972" s="28">
        <v>39337</v>
      </c>
      <c r="O972" s="723">
        <v>4.0989000000000004</v>
      </c>
      <c r="P972" s="28">
        <v>39337</v>
      </c>
      <c r="Q972" s="723">
        <v>4.2088999999999999</v>
      </c>
      <c r="R972" s="28">
        <v>39337</v>
      </c>
      <c r="S972" s="723">
        <v>4.3110999999999997</v>
      </c>
      <c r="T972" s="28">
        <v>39337</v>
      </c>
      <c r="U972" s="723">
        <v>4.4583000000000004</v>
      </c>
      <c r="V972" s="41">
        <v>39337</v>
      </c>
      <c r="W972" s="723">
        <v>4.4816000000000003</v>
      </c>
      <c r="X972" s="28">
        <v>39337</v>
      </c>
      <c r="Y972" s="723">
        <v>4.5392000000000001</v>
      </c>
      <c r="Z972" s="28">
        <v>39337</v>
      </c>
      <c r="AA972" s="723">
        <v>4.6669999999999998</v>
      </c>
      <c r="AB972" s="28">
        <v>39337</v>
      </c>
      <c r="AC972" s="723">
        <v>4.7462999999999997</v>
      </c>
      <c r="AD972" s="28">
        <v>39337</v>
      </c>
      <c r="AE972" s="358">
        <v>4.8888999999999996</v>
      </c>
    </row>
    <row r="973" spans="1:31">
      <c r="A973" s="28">
        <v>39338</v>
      </c>
      <c r="B973" s="28">
        <v>39338</v>
      </c>
      <c r="C973" s="723">
        <v>4.0799000000000003</v>
      </c>
      <c r="D973" s="28">
        <v>39338</v>
      </c>
      <c r="E973" s="723">
        <v>4.0586000000000002</v>
      </c>
      <c r="F973" s="28">
        <v>39338</v>
      </c>
      <c r="G973" s="723">
        <v>4.1459000000000001</v>
      </c>
      <c r="H973" s="28">
        <v>39338</v>
      </c>
      <c r="I973" s="723">
        <v>4.1852999999999998</v>
      </c>
      <c r="J973" s="28">
        <v>39338</v>
      </c>
      <c r="K973" s="723">
        <v>4.4371999999999998</v>
      </c>
      <c r="L973" s="41">
        <v>39338</v>
      </c>
      <c r="M973" s="723">
        <v>4.1238000000000001</v>
      </c>
      <c r="N973" s="28">
        <v>39338</v>
      </c>
      <c r="O973" s="723">
        <v>4.1737000000000002</v>
      </c>
      <c r="P973" s="28">
        <v>39338</v>
      </c>
      <c r="Q973" s="723">
        <v>4.2542999999999997</v>
      </c>
      <c r="R973" s="28">
        <v>39338</v>
      </c>
      <c r="S973" s="723">
        <v>4.3433999999999999</v>
      </c>
      <c r="T973" s="28">
        <v>39338</v>
      </c>
      <c r="U973" s="723">
        <v>4.4866999999999999</v>
      </c>
      <c r="V973" s="41">
        <v>39338</v>
      </c>
      <c r="W973" s="723">
        <v>4.5297999999999998</v>
      </c>
      <c r="X973" s="28">
        <v>39338</v>
      </c>
      <c r="Y973" s="723">
        <v>4.5861000000000001</v>
      </c>
      <c r="Z973" s="28">
        <v>39338</v>
      </c>
      <c r="AA973" s="723">
        <v>4.6828000000000003</v>
      </c>
      <c r="AB973" s="28">
        <v>39338</v>
      </c>
      <c r="AC973" s="723">
        <v>4.7565</v>
      </c>
      <c r="AD973" s="28">
        <v>39338</v>
      </c>
      <c r="AE973" s="358">
        <v>4.8952999999999998</v>
      </c>
    </row>
    <row r="974" spans="1:31">
      <c r="A974" s="28">
        <v>39339</v>
      </c>
      <c r="B974" s="28">
        <v>39339</v>
      </c>
      <c r="C974" s="723">
        <v>4.0639000000000003</v>
      </c>
      <c r="D974" s="28">
        <v>39339</v>
      </c>
      <c r="E974" s="723">
        <v>4.0479000000000003</v>
      </c>
      <c r="F974" s="28">
        <v>39339</v>
      </c>
      <c r="G974" s="723">
        <v>4.1402000000000001</v>
      </c>
      <c r="H974" s="28">
        <v>39339</v>
      </c>
      <c r="I974" s="723">
        <v>4.1816000000000004</v>
      </c>
      <c r="J974" s="28">
        <v>39339</v>
      </c>
      <c r="K974" s="723">
        <v>4.4199000000000002</v>
      </c>
      <c r="L974" s="41">
        <v>39339</v>
      </c>
      <c r="M974" s="723">
        <v>4.1096000000000004</v>
      </c>
      <c r="N974" s="28">
        <v>39339</v>
      </c>
      <c r="O974" s="723">
        <v>4.1605999999999996</v>
      </c>
      <c r="P974" s="28">
        <v>39339</v>
      </c>
      <c r="Q974" s="723">
        <v>4.25</v>
      </c>
      <c r="R974" s="28">
        <v>39339</v>
      </c>
      <c r="S974" s="723">
        <v>4.3423999999999996</v>
      </c>
      <c r="T974" s="28">
        <v>39339</v>
      </c>
      <c r="U974" s="723">
        <v>4.4791999999999996</v>
      </c>
      <c r="V974" s="41">
        <v>39339</v>
      </c>
      <c r="W974" s="723">
        <v>4.4909999999999997</v>
      </c>
      <c r="X974" s="28">
        <v>39339</v>
      </c>
      <c r="Y974" s="723">
        <v>4.5629999999999997</v>
      </c>
      <c r="Z974" s="28">
        <v>39339</v>
      </c>
      <c r="AA974" s="723">
        <v>4.6790000000000003</v>
      </c>
      <c r="AB974" s="28">
        <v>39339</v>
      </c>
      <c r="AC974" s="723">
        <v>4.7649999999999997</v>
      </c>
      <c r="AD974" s="28">
        <v>39339</v>
      </c>
      <c r="AE974" s="358">
        <v>4.8959999999999999</v>
      </c>
    </row>
    <row r="975" spans="1:31">
      <c r="A975" s="28">
        <v>39342</v>
      </c>
      <c r="B975" s="28">
        <v>39342</v>
      </c>
      <c r="C975" s="723">
        <v>4.0587999999999997</v>
      </c>
      <c r="D975" s="28">
        <v>39342</v>
      </c>
      <c r="E975" s="723">
        <v>4.0365000000000002</v>
      </c>
      <c r="F975" s="28">
        <v>39342</v>
      </c>
      <c r="G975" s="723">
        <v>4.1311999999999998</v>
      </c>
      <c r="H975" s="28">
        <v>39342</v>
      </c>
      <c r="I975" s="723">
        <v>4.1703999999999999</v>
      </c>
      <c r="J975" s="28">
        <v>39342</v>
      </c>
      <c r="K975" s="723">
        <v>4.3929999999999998</v>
      </c>
      <c r="L975" s="41">
        <v>39342</v>
      </c>
      <c r="M975" s="723">
        <v>4.1022999999999996</v>
      </c>
      <c r="N975" s="28">
        <v>39342</v>
      </c>
      <c r="O975" s="723">
        <v>4.1494</v>
      </c>
      <c r="P975" s="28">
        <v>39342</v>
      </c>
      <c r="Q975" s="723">
        <v>4.2385000000000002</v>
      </c>
      <c r="R975" s="28">
        <v>39342</v>
      </c>
      <c r="S975" s="723">
        <v>4.3322000000000003</v>
      </c>
      <c r="T975" s="28">
        <v>39342</v>
      </c>
      <c r="U975" s="723">
        <v>4.4542999999999999</v>
      </c>
      <c r="V975" s="41">
        <v>39342</v>
      </c>
      <c r="W975" s="723">
        <v>4.4960000000000004</v>
      </c>
      <c r="X975" s="28">
        <v>39342</v>
      </c>
      <c r="Y975" s="723">
        <v>4.55</v>
      </c>
      <c r="Z975" s="28">
        <v>39342</v>
      </c>
      <c r="AA975" s="723">
        <v>4.6660000000000004</v>
      </c>
      <c r="AB975" s="28">
        <v>39342</v>
      </c>
      <c r="AC975" s="723">
        <v>4.7489999999999997</v>
      </c>
      <c r="AD975" s="28">
        <v>39342</v>
      </c>
      <c r="AE975" s="358">
        <v>4.8940000000000001</v>
      </c>
    </row>
    <row r="976" spans="1:31">
      <c r="A976" s="28">
        <v>39343</v>
      </c>
      <c r="B976" s="28">
        <v>39343</v>
      </c>
      <c r="C976" s="723">
        <v>4.1050000000000004</v>
      </c>
      <c r="D976" s="28">
        <v>39343</v>
      </c>
      <c r="E976" s="723">
        <v>4.1159999999999997</v>
      </c>
      <c r="F976" s="28">
        <v>39343</v>
      </c>
      <c r="G976" s="723">
        <v>4.1929999999999996</v>
      </c>
      <c r="H976" s="28">
        <v>39343</v>
      </c>
      <c r="I976" s="723">
        <v>4.2379999999999995</v>
      </c>
      <c r="J976" s="28">
        <v>39343</v>
      </c>
      <c r="K976" s="723">
        <v>4.4400000000000004</v>
      </c>
      <c r="L976" s="41">
        <v>39343</v>
      </c>
      <c r="M976" s="723">
        <v>4.1673</v>
      </c>
      <c r="N976" s="28">
        <v>39343</v>
      </c>
      <c r="O976" s="723">
        <v>4.2386999999999997</v>
      </c>
      <c r="P976" s="28">
        <v>39343</v>
      </c>
      <c r="Q976" s="723">
        <v>4.3109000000000002</v>
      </c>
      <c r="R976" s="28">
        <v>39343</v>
      </c>
      <c r="S976" s="723">
        <v>4.3970000000000002</v>
      </c>
      <c r="T976" s="28">
        <v>39343</v>
      </c>
      <c r="U976" s="723">
        <v>4.5184999999999995</v>
      </c>
      <c r="V976" s="41">
        <v>39343</v>
      </c>
      <c r="W976" s="723">
        <v>4.5640000000000001</v>
      </c>
      <c r="X976" s="28">
        <v>39343</v>
      </c>
      <c r="Y976" s="723">
        <v>4.6319999999999997</v>
      </c>
      <c r="Z976" s="28">
        <v>39343</v>
      </c>
      <c r="AA976" s="723">
        <v>4.734</v>
      </c>
      <c r="AB976" s="28">
        <v>39343</v>
      </c>
      <c r="AC976" s="723">
        <v>4.8099999999999996</v>
      </c>
      <c r="AD976" s="28">
        <v>39343</v>
      </c>
      <c r="AE976" s="358">
        <v>4.9509999999999996</v>
      </c>
    </row>
    <row r="977" spans="1:31">
      <c r="A977" s="28">
        <v>39344</v>
      </c>
      <c r="B977" s="28">
        <v>39344</v>
      </c>
      <c r="C977" s="723">
        <v>4.1223999999999998</v>
      </c>
      <c r="D977" s="28">
        <v>39344</v>
      </c>
      <c r="E977" s="723">
        <v>4.1508000000000003</v>
      </c>
      <c r="F977" s="28">
        <v>39344</v>
      </c>
      <c r="G977" s="723">
        <v>4.2480000000000002</v>
      </c>
      <c r="H977" s="28">
        <v>39344</v>
      </c>
      <c r="I977" s="723">
        <v>4.3048000000000002</v>
      </c>
      <c r="J977" s="28">
        <v>39344</v>
      </c>
      <c r="K977" s="723">
        <v>4.5118</v>
      </c>
      <c r="L977" s="41">
        <v>39344</v>
      </c>
      <c r="M977" s="723">
        <v>4.1837</v>
      </c>
      <c r="N977" s="28">
        <v>39344</v>
      </c>
      <c r="O977" s="723">
        <v>4.2706999999999997</v>
      </c>
      <c r="P977" s="28">
        <v>39344</v>
      </c>
      <c r="Q977" s="723">
        <v>4.3632</v>
      </c>
      <c r="R977" s="28">
        <v>39344</v>
      </c>
      <c r="S977" s="723">
        <v>4.4556000000000004</v>
      </c>
      <c r="T977" s="28">
        <v>39344</v>
      </c>
      <c r="U977" s="723">
        <v>4.5824999999999996</v>
      </c>
      <c r="V977" s="41">
        <v>39344</v>
      </c>
      <c r="W977" s="723">
        <v>4.5819999999999999</v>
      </c>
      <c r="X977" s="28">
        <v>39344</v>
      </c>
      <c r="Y977" s="723">
        <v>4.6645000000000003</v>
      </c>
      <c r="Z977" s="28">
        <v>39344</v>
      </c>
      <c r="AA977" s="723">
        <v>4.7903000000000002</v>
      </c>
      <c r="AB977" s="28">
        <v>39344</v>
      </c>
      <c r="AC977" s="723">
        <v>4.8716999999999997</v>
      </c>
      <c r="AD977" s="28">
        <v>39344</v>
      </c>
      <c r="AE977" s="358">
        <v>5.0250000000000004</v>
      </c>
    </row>
    <row r="978" spans="1:31">
      <c r="A978" s="28">
        <v>39345</v>
      </c>
      <c r="B978" s="28">
        <v>39345</v>
      </c>
      <c r="C978" s="723">
        <v>4.1509</v>
      </c>
      <c r="D978" s="28">
        <v>39345</v>
      </c>
      <c r="E978" s="723">
        <v>4.1871999999999998</v>
      </c>
      <c r="F978" s="28">
        <v>39345</v>
      </c>
      <c r="G978" s="723">
        <v>4.2983000000000002</v>
      </c>
      <c r="H978" s="28">
        <v>39345</v>
      </c>
      <c r="I978" s="723">
        <v>4.3564999999999996</v>
      </c>
      <c r="J978" s="28">
        <v>39345</v>
      </c>
      <c r="K978" s="723">
        <v>4.5602</v>
      </c>
      <c r="L978" s="41">
        <v>39345</v>
      </c>
      <c r="M978" s="723">
        <v>4.2138999999999998</v>
      </c>
      <c r="N978" s="28">
        <v>39345</v>
      </c>
      <c r="O978" s="723">
        <v>4.3009000000000004</v>
      </c>
      <c r="P978" s="28">
        <v>39345</v>
      </c>
      <c r="Q978" s="723">
        <v>4.4047999999999998</v>
      </c>
      <c r="R978" s="28">
        <v>39345</v>
      </c>
      <c r="S978" s="723">
        <v>4.4992000000000001</v>
      </c>
      <c r="T978" s="28">
        <v>39345</v>
      </c>
      <c r="U978" s="723">
        <v>4.6321000000000003</v>
      </c>
      <c r="V978" s="41">
        <v>39345</v>
      </c>
      <c r="W978" s="723">
        <v>4.6204000000000001</v>
      </c>
      <c r="X978" s="28">
        <v>39345</v>
      </c>
      <c r="Y978" s="723">
        <v>4.7155000000000005</v>
      </c>
      <c r="Z978" s="28">
        <v>39345</v>
      </c>
      <c r="AA978" s="723">
        <v>4.8602999999999996</v>
      </c>
      <c r="AB978" s="28">
        <v>39345</v>
      </c>
      <c r="AC978" s="723">
        <v>4.9428000000000001</v>
      </c>
      <c r="AD978" s="28">
        <v>39345</v>
      </c>
      <c r="AE978" s="358">
        <v>5.0690999999999997</v>
      </c>
    </row>
    <row r="979" spans="1:31">
      <c r="A979" s="28">
        <v>39346</v>
      </c>
      <c r="B979" s="28">
        <v>39346</v>
      </c>
      <c r="C979" s="723">
        <v>4.1440999999999999</v>
      </c>
      <c r="D979" s="28">
        <v>39346</v>
      </c>
      <c r="E979" s="723">
        <v>4.1951999999999998</v>
      </c>
      <c r="F979" s="28">
        <v>39346</v>
      </c>
      <c r="G979" s="723">
        <v>4.3178000000000001</v>
      </c>
      <c r="H979" s="28">
        <v>39346</v>
      </c>
      <c r="I979" s="723">
        <v>4.3799000000000001</v>
      </c>
      <c r="J979" s="28">
        <v>39346</v>
      </c>
      <c r="K979" s="723">
        <v>4.5839999999999996</v>
      </c>
      <c r="L979" s="41">
        <v>39346</v>
      </c>
      <c r="M979" s="723">
        <v>4.2012</v>
      </c>
      <c r="N979" s="28">
        <v>39346</v>
      </c>
      <c r="O979" s="723">
        <v>4.3072999999999997</v>
      </c>
      <c r="P979" s="28">
        <v>39346</v>
      </c>
      <c r="Q979" s="723">
        <v>4.4297000000000004</v>
      </c>
      <c r="R979" s="28">
        <v>39346</v>
      </c>
      <c r="S979" s="723">
        <v>4.5244</v>
      </c>
      <c r="T979" s="28">
        <v>39346</v>
      </c>
      <c r="U979" s="723">
        <v>4.6574</v>
      </c>
      <c r="V979" s="41">
        <v>39346</v>
      </c>
      <c r="W979" s="723">
        <v>4.6233000000000004</v>
      </c>
      <c r="X979" s="28">
        <v>39346</v>
      </c>
      <c r="Y979" s="723">
        <v>4.7187000000000001</v>
      </c>
      <c r="Z979" s="28">
        <v>39346</v>
      </c>
      <c r="AA979" s="723">
        <v>4.8829000000000002</v>
      </c>
      <c r="AB979" s="28">
        <v>39346</v>
      </c>
      <c r="AC979" s="723">
        <v>4.9568000000000003</v>
      </c>
      <c r="AD979" s="28">
        <v>39346</v>
      </c>
      <c r="AE979" s="358">
        <v>5.1033999999999997</v>
      </c>
    </row>
    <row r="980" spans="1:31">
      <c r="A980" s="28">
        <v>39349</v>
      </c>
      <c r="B980" s="28">
        <v>39349</v>
      </c>
      <c r="C980" s="723">
        <v>4.1474000000000002</v>
      </c>
      <c r="D980" s="28">
        <v>39349</v>
      </c>
      <c r="E980" s="723">
        <v>4.2149000000000001</v>
      </c>
      <c r="F980" s="28">
        <v>39349</v>
      </c>
      <c r="G980" s="723">
        <v>4.3331</v>
      </c>
      <c r="H980" s="28">
        <v>39349</v>
      </c>
      <c r="I980" s="723">
        <v>4.3960999999999997</v>
      </c>
      <c r="J980" s="28">
        <v>39349</v>
      </c>
      <c r="K980" s="723">
        <v>4.5930999999999997</v>
      </c>
      <c r="L980" s="41">
        <v>39349</v>
      </c>
      <c r="M980" s="723">
        <v>4.1961000000000004</v>
      </c>
      <c r="N980" s="28">
        <v>39349</v>
      </c>
      <c r="O980" s="723">
        <v>4.3090999999999999</v>
      </c>
      <c r="P980" s="28">
        <v>39349</v>
      </c>
      <c r="Q980" s="723">
        <v>4.4314</v>
      </c>
      <c r="R980" s="28">
        <v>39349</v>
      </c>
      <c r="S980" s="723">
        <v>4.5210999999999997</v>
      </c>
      <c r="T980" s="28">
        <v>39349</v>
      </c>
      <c r="U980" s="723">
        <v>4.6585000000000001</v>
      </c>
      <c r="V980" s="41">
        <v>39349</v>
      </c>
      <c r="W980" s="723">
        <v>4.6189999999999998</v>
      </c>
      <c r="X980" s="28">
        <v>39349</v>
      </c>
      <c r="Y980" s="723">
        <v>4.7039999999999997</v>
      </c>
      <c r="Z980" s="28">
        <v>39349</v>
      </c>
      <c r="AA980" s="723">
        <v>4.8899999999999997</v>
      </c>
      <c r="AB980" s="28">
        <v>39349</v>
      </c>
      <c r="AC980" s="723">
        <v>4.9580000000000002</v>
      </c>
      <c r="AD980" s="28">
        <v>39349</v>
      </c>
      <c r="AE980" s="358">
        <v>5.1100000000000003</v>
      </c>
    </row>
    <row r="981" spans="1:31">
      <c r="A981" s="28">
        <v>39350</v>
      </c>
      <c r="B981" s="28">
        <v>39350</v>
      </c>
      <c r="C981" s="723">
        <v>4.0990000000000002</v>
      </c>
      <c r="D981" s="28">
        <v>39350</v>
      </c>
      <c r="E981" s="723">
        <v>4.165</v>
      </c>
      <c r="F981" s="28">
        <v>39350</v>
      </c>
      <c r="G981" s="723">
        <v>4.2930000000000001</v>
      </c>
      <c r="H981" s="28">
        <v>39350</v>
      </c>
      <c r="I981" s="723">
        <v>4.3449999999999998</v>
      </c>
      <c r="J981" s="28">
        <v>39350</v>
      </c>
      <c r="K981" s="723">
        <v>4.556</v>
      </c>
      <c r="L981" s="41">
        <v>39350</v>
      </c>
      <c r="M981" s="723">
        <v>4.1563999999999997</v>
      </c>
      <c r="N981" s="28">
        <v>39350</v>
      </c>
      <c r="O981" s="723">
        <v>4.2702999999999998</v>
      </c>
      <c r="P981" s="28">
        <v>39350</v>
      </c>
      <c r="Q981" s="723">
        <v>4.3975999999999997</v>
      </c>
      <c r="R981" s="28">
        <v>39350</v>
      </c>
      <c r="S981" s="723">
        <v>4.4885999999999999</v>
      </c>
      <c r="T981" s="28">
        <v>39350</v>
      </c>
      <c r="U981" s="723">
        <v>4.6228999999999996</v>
      </c>
      <c r="V981" s="41">
        <v>39350</v>
      </c>
      <c r="W981" s="723">
        <v>4.5792000000000002</v>
      </c>
      <c r="X981" s="28">
        <v>39350</v>
      </c>
      <c r="Y981" s="723">
        <v>4.6635</v>
      </c>
      <c r="Z981" s="28">
        <v>39350</v>
      </c>
      <c r="AA981" s="723">
        <v>4.8520000000000003</v>
      </c>
      <c r="AB981" s="28">
        <v>39350</v>
      </c>
      <c r="AC981" s="723">
        <v>4.9218999999999999</v>
      </c>
      <c r="AD981" s="28">
        <v>39350</v>
      </c>
      <c r="AE981" s="358">
        <v>5.0743999999999998</v>
      </c>
    </row>
    <row r="982" spans="1:31">
      <c r="A982" s="28">
        <v>39351</v>
      </c>
      <c r="B982" s="28">
        <v>39351</v>
      </c>
      <c r="C982" s="723">
        <v>4.1643999999999997</v>
      </c>
      <c r="D982" s="28">
        <v>39351</v>
      </c>
      <c r="E982" s="723">
        <v>4.2331000000000003</v>
      </c>
      <c r="F982" s="28">
        <v>39351</v>
      </c>
      <c r="G982" s="723">
        <v>4.3498000000000001</v>
      </c>
      <c r="H982" s="28">
        <v>39351</v>
      </c>
      <c r="I982" s="723">
        <v>4.4025999999999996</v>
      </c>
      <c r="J982" s="28">
        <v>39351</v>
      </c>
      <c r="K982" s="723">
        <v>4.6100000000000003</v>
      </c>
      <c r="L982" s="41">
        <v>39351</v>
      </c>
      <c r="M982" s="723">
        <v>4.2230999999999996</v>
      </c>
      <c r="N982" s="28">
        <v>39351</v>
      </c>
      <c r="O982" s="723">
        <v>4.3373999999999997</v>
      </c>
      <c r="P982" s="28">
        <v>39351</v>
      </c>
      <c r="Q982" s="723">
        <v>4.4573</v>
      </c>
      <c r="R982" s="28">
        <v>39351</v>
      </c>
      <c r="S982" s="723">
        <v>4.5461</v>
      </c>
      <c r="T982" s="28">
        <v>39351</v>
      </c>
      <c r="U982" s="723">
        <v>4.6786000000000003</v>
      </c>
      <c r="V982" s="41">
        <v>39351</v>
      </c>
      <c r="W982" s="723">
        <v>4.6349999999999998</v>
      </c>
      <c r="X982" s="28">
        <v>39351</v>
      </c>
      <c r="Y982" s="723">
        <v>4.726</v>
      </c>
      <c r="Z982" s="28">
        <v>39351</v>
      </c>
      <c r="AA982" s="723">
        <v>4.91</v>
      </c>
      <c r="AB982" s="28">
        <v>39351</v>
      </c>
      <c r="AC982" s="723">
        <v>4.9770000000000003</v>
      </c>
      <c r="AD982" s="28">
        <v>39351</v>
      </c>
      <c r="AE982" s="358">
        <v>5.1180000000000003</v>
      </c>
    </row>
    <row r="983" spans="1:31">
      <c r="A983" s="28">
        <v>39352</v>
      </c>
      <c r="B983" s="28">
        <v>39352</v>
      </c>
      <c r="C983" s="723">
        <v>4.1554000000000002</v>
      </c>
      <c r="D983" s="28">
        <v>39352</v>
      </c>
      <c r="E983" s="723">
        <v>4.2164000000000001</v>
      </c>
      <c r="F983" s="28">
        <v>39352</v>
      </c>
      <c r="G983" s="723">
        <v>4.3460000000000001</v>
      </c>
      <c r="H983" s="28">
        <v>39352</v>
      </c>
      <c r="I983" s="723">
        <v>4.3932000000000002</v>
      </c>
      <c r="J983" s="28">
        <v>39352</v>
      </c>
      <c r="K983" s="723">
        <v>4.5969999999999995</v>
      </c>
      <c r="L983" s="41">
        <v>39352</v>
      </c>
      <c r="M983" s="723">
        <v>4.2229999999999999</v>
      </c>
      <c r="N983" s="28">
        <v>39352</v>
      </c>
      <c r="O983" s="723">
        <v>4.3235000000000001</v>
      </c>
      <c r="P983" s="28">
        <v>39352</v>
      </c>
      <c r="Q983" s="723">
        <v>4.444</v>
      </c>
      <c r="R983" s="28">
        <v>39352</v>
      </c>
      <c r="S983" s="723">
        <v>4.5347</v>
      </c>
      <c r="T983" s="28">
        <v>39352</v>
      </c>
      <c r="U983" s="723">
        <v>4.6603000000000003</v>
      </c>
      <c r="V983" s="41">
        <v>39352</v>
      </c>
      <c r="W983" s="723">
        <v>4.6289999999999996</v>
      </c>
      <c r="X983" s="28">
        <v>39352</v>
      </c>
      <c r="Y983" s="723">
        <v>4.7169999999999996</v>
      </c>
      <c r="Z983" s="28">
        <v>39352</v>
      </c>
      <c r="AA983" s="723">
        <v>4.8959999999999999</v>
      </c>
      <c r="AB983" s="28">
        <v>39352</v>
      </c>
      <c r="AC983" s="723">
        <v>4.9559999999999995</v>
      </c>
      <c r="AD983" s="28">
        <v>39352</v>
      </c>
      <c r="AE983" s="358">
        <v>5.0890000000000004</v>
      </c>
    </row>
    <row r="984" spans="1:31">
      <c r="A984" s="28">
        <v>39353</v>
      </c>
      <c r="B984" s="28">
        <v>39353</v>
      </c>
      <c r="C984" s="723">
        <v>4.1215000000000002</v>
      </c>
      <c r="D984" s="28">
        <v>39353</v>
      </c>
      <c r="E984" s="723">
        <v>4.1745999999999999</v>
      </c>
      <c r="F984" s="28">
        <v>39353</v>
      </c>
      <c r="G984" s="723">
        <v>4.3007</v>
      </c>
      <c r="H984" s="28">
        <v>39353</v>
      </c>
      <c r="I984" s="723">
        <v>4.3491999999999997</v>
      </c>
      <c r="J984" s="28">
        <v>39353</v>
      </c>
      <c r="K984" s="723">
        <v>4.5513000000000003</v>
      </c>
      <c r="L984" s="41">
        <v>39353</v>
      </c>
      <c r="M984" s="723">
        <v>4.1813000000000002</v>
      </c>
      <c r="N984" s="28">
        <v>39353</v>
      </c>
      <c r="O984" s="723">
        <v>4.2775999999999996</v>
      </c>
      <c r="P984" s="28">
        <v>39353</v>
      </c>
      <c r="Q984" s="723">
        <v>4.3967999999999998</v>
      </c>
      <c r="R984" s="28">
        <v>39353</v>
      </c>
      <c r="S984" s="723">
        <v>4.4863</v>
      </c>
      <c r="T984" s="28">
        <v>39353</v>
      </c>
      <c r="U984" s="723">
        <v>4.6113999999999997</v>
      </c>
      <c r="V984" s="41">
        <v>39353</v>
      </c>
      <c r="W984" s="723">
        <v>4.593</v>
      </c>
      <c r="X984" s="28">
        <v>39353</v>
      </c>
      <c r="Y984" s="723">
        <v>4.6719999999999997</v>
      </c>
      <c r="Z984" s="28">
        <v>39353</v>
      </c>
      <c r="AA984" s="723">
        <v>4.8529999999999998</v>
      </c>
      <c r="AB984" s="28">
        <v>39353</v>
      </c>
      <c r="AC984" s="723">
        <v>4.92</v>
      </c>
      <c r="AD984" s="28">
        <v>39353</v>
      </c>
      <c r="AE984" s="358">
        <v>5.0430000000000001</v>
      </c>
    </row>
    <row r="985" spans="1:31">
      <c r="A985" s="28">
        <v>39356</v>
      </c>
      <c r="B985" s="28">
        <v>39356</v>
      </c>
      <c r="C985" s="723">
        <v>4.0937000000000001</v>
      </c>
      <c r="D985" s="28">
        <v>39356</v>
      </c>
      <c r="E985" s="723">
        <v>4.1468999999999996</v>
      </c>
      <c r="F985" s="28">
        <v>39356</v>
      </c>
      <c r="G985" s="723">
        <v>4.2897999999999996</v>
      </c>
      <c r="H985" s="28">
        <v>39356</v>
      </c>
      <c r="I985" s="723">
        <v>4.3383000000000003</v>
      </c>
      <c r="J985" s="28">
        <v>39356</v>
      </c>
      <c r="K985" s="723">
        <v>4.5456000000000003</v>
      </c>
      <c r="L985" s="41">
        <v>39356</v>
      </c>
      <c r="M985" s="723">
        <v>4.1516000000000002</v>
      </c>
      <c r="N985" s="28">
        <v>39356</v>
      </c>
      <c r="O985" s="723">
        <v>4.2548000000000004</v>
      </c>
      <c r="P985" s="28">
        <v>39356</v>
      </c>
      <c r="Q985" s="723">
        <v>4.3871000000000002</v>
      </c>
      <c r="R985" s="28">
        <v>39356</v>
      </c>
      <c r="S985" s="723">
        <v>4.4794</v>
      </c>
      <c r="T985" s="28">
        <v>39356</v>
      </c>
      <c r="U985" s="723">
        <v>4.6050000000000004</v>
      </c>
      <c r="V985" s="41">
        <v>39356</v>
      </c>
      <c r="W985" s="723">
        <v>4.577</v>
      </c>
      <c r="X985" s="28">
        <v>39356</v>
      </c>
      <c r="Y985" s="723">
        <v>4.6559999999999997</v>
      </c>
      <c r="Z985" s="28">
        <v>39356</v>
      </c>
      <c r="AA985" s="723">
        <v>4.8390000000000004</v>
      </c>
      <c r="AB985" s="28">
        <v>39356</v>
      </c>
      <c r="AC985" s="723">
        <v>4.9119999999999999</v>
      </c>
      <c r="AD985" s="28">
        <v>39356</v>
      </c>
      <c r="AE985" s="358">
        <v>5.0369999999999999</v>
      </c>
    </row>
    <row r="986" spans="1:31">
      <c r="A986" s="28">
        <v>39357</v>
      </c>
      <c r="B986" s="28">
        <v>39357</v>
      </c>
      <c r="C986" s="723">
        <v>4.0968999999999998</v>
      </c>
      <c r="D986" s="28">
        <v>39357</v>
      </c>
      <c r="E986" s="723">
        <v>4.1485000000000003</v>
      </c>
      <c r="F986" s="28">
        <v>39357</v>
      </c>
      <c r="G986" s="723">
        <v>4.2838000000000003</v>
      </c>
      <c r="H986" s="28">
        <v>39357</v>
      </c>
      <c r="I986" s="723">
        <v>4.3320999999999996</v>
      </c>
      <c r="J986" s="28">
        <v>39357</v>
      </c>
      <c r="K986" s="723">
        <v>4.5372000000000003</v>
      </c>
      <c r="L986" s="41">
        <v>39357</v>
      </c>
      <c r="M986" s="723">
        <v>4.1536</v>
      </c>
      <c r="N986" s="28">
        <v>39357</v>
      </c>
      <c r="O986" s="723">
        <v>4.2484000000000002</v>
      </c>
      <c r="P986" s="28">
        <v>39357</v>
      </c>
      <c r="Q986" s="723">
        <v>4.3746999999999998</v>
      </c>
      <c r="R986" s="28">
        <v>39357</v>
      </c>
      <c r="S986" s="723">
        <v>4.4664999999999999</v>
      </c>
      <c r="T986" s="28">
        <v>39357</v>
      </c>
      <c r="U986" s="723">
        <v>4.5941000000000001</v>
      </c>
      <c r="V986" s="41">
        <v>39357</v>
      </c>
      <c r="W986" s="723">
        <v>4.585</v>
      </c>
      <c r="X986" s="28">
        <v>39357</v>
      </c>
      <c r="Y986" s="723">
        <v>4.6619999999999999</v>
      </c>
      <c r="Z986" s="28">
        <v>39357</v>
      </c>
      <c r="AA986" s="723">
        <v>4.8220000000000001</v>
      </c>
      <c r="AB986" s="28">
        <v>39357</v>
      </c>
      <c r="AC986" s="723">
        <v>4.8879999999999999</v>
      </c>
      <c r="AD986" s="28">
        <v>39357</v>
      </c>
      <c r="AE986" s="358">
        <v>5.0119999999999996</v>
      </c>
    </row>
    <row r="987" spans="1:31">
      <c r="A987" s="28">
        <v>39358</v>
      </c>
      <c r="B987" s="28">
        <v>39358</v>
      </c>
      <c r="C987" s="723">
        <v>4.1124000000000001</v>
      </c>
      <c r="D987" s="28">
        <v>39358</v>
      </c>
      <c r="E987" s="723">
        <v>4.1680999999999999</v>
      </c>
      <c r="F987" s="28">
        <v>39358</v>
      </c>
      <c r="G987" s="723">
        <v>4.3</v>
      </c>
      <c r="H987" s="28">
        <v>39358</v>
      </c>
      <c r="I987" s="723">
        <v>4.3494000000000002</v>
      </c>
      <c r="J987" s="28">
        <v>39358</v>
      </c>
      <c r="K987" s="723">
        <v>4.5495999999999999</v>
      </c>
      <c r="L987" s="41">
        <v>39358</v>
      </c>
      <c r="M987" s="723">
        <v>4.1597999999999997</v>
      </c>
      <c r="N987" s="28">
        <v>39358</v>
      </c>
      <c r="O987" s="723">
        <v>4.2590000000000003</v>
      </c>
      <c r="P987" s="28">
        <v>39358</v>
      </c>
      <c r="Q987" s="723">
        <v>4.3734000000000002</v>
      </c>
      <c r="R987" s="28">
        <v>39358</v>
      </c>
      <c r="S987" s="723">
        <v>4.4684999999999997</v>
      </c>
      <c r="T987" s="28">
        <v>39358</v>
      </c>
      <c r="U987" s="723">
        <v>4.5937999999999999</v>
      </c>
      <c r="V987" s="41">
        <v>39358</v>
      </c>
      <c r="W987" s="723">
        <v>4.6070000000000002</v>
      </c>
      <c r="X987" s="28">
        <v>39358</v>
      </c>
      <c r="Y987" s="723">
        <v>4.6849999999999996</v>
      </c>
      <c r="Z987" s="28">
        <v>39358</v>
      </c>
      <c r="AA987" s="723">
        <v>4.8419999999999996</v>
      </c>
      <c r="AB987" s="28">
        <v>39358</v>
      </c>
      <c r="AC987" s="723">
        <v>4.91</v>
      </c>
      <c r="AD987" s="28">
        <v>39358</v>
      </c>
      <c r="AE987" s="358">
        <v>5.032</v>
      </c>
    </row>
    <row r="988" spans="1:31">
      <c r="A988" s="28">
        <v>39359</v>
      </c>
      <c r="B988" s="28">
        <v>39359</v>
      </c>
      <c r="C988" s="723">
        <v>4.0617999999999999</v>
      </c>
      <c r="D988" s="28">
        <v>39359</v>
      </c>
      <c r="E988" s="723">
        <v>4.1304999999999996</v>
      </c>
      <c r="F988" s="28">
        <v>39359</v>
      </c>
      <c r="G988" s="723">
        <v>4.2633000000000001</v>
      </c>
      <c r="H988" s="28">
        <v>39359</v>
      </c>
      <c r="I988" s="723">
        <v>4.3090000000000002</v>
      </c>
      <c r="J988" s="28">
        <v>39359</v>
      </c>
      <c r="K988" s="723">
        <v>4.5030000000000001</v>
      </c>
      <c r="L988" s="41">
        <v>39359</v>
      </c>
      <c r="M988" s="723">
        <v>4.1117999999999997</v>
      </c>
      <c r="N988" s="28">
        <v>39359</v>
      </c>
      <c r="O988" s="723">
        <v>4.2001999999999997</v>
      </c>
      <c r="P988" s="28">
        <v>39359</v>
      </c>
      <c r="Q988" s="723">
        <v>4.3235999999999999</v>
      </c>
      <c r="R988" s="28">
        <v>39359</v>
      </c>
      <c r="S988" s="723">
        <v>4.4206000000000003</v>
      </c>
      <c r="T988" s="28">
        <v>39359</v>
      </c>
      <c r="U988" s="723">
        <v>4.5477999999999996</v>
      </c>
      <c r="V988" s="41">
        <v>39359</v>
      </c>
      <c r="W988" s="723">
        <v>4.5570000000000004</v>
      </c>
      <c r="X988" s="28">
        <v>39359</v>
      </c>
      <c r="Y988" s="723">
        <v>4.6276999999999999</v>
      </c>
      <c r="Z988" s="28">
        <v>39359</v>
      </c>
      <c r="AA988" s="723">
        <v>4.7953000000000001</v>
      </c>
      <c r="AB988" s="28">
        <v>39359</v>
      </c>
      <c r="AC988" s="723">
        <v>4.8626000000000005</v>
      </c>
      <c r="AD988" s="28">
        <v>39359</v>
      </c>
      <c r="AE988" s="358">
        <v>4.9786999999999999</v>
      </c>
    </row>
    <row r="989" spans="1:31">
      <c r="A989" s="28">
        <v>39360</v>
      </c>
      <c r="B989" s="28">
        <v>39360</v>
      </c>
      <c r="C989" s="723">
        <v>4.1159999999999997</v>
      </c>
      <c r="D989" s="28">
        <v>39360</v>
      </c>
      <c r="E989" s="723">
        <v>4.1901999999999999</v>
      </c>
      <c r="F989" s="28">
        <v>39360</v>
      </c>
      <c r="G989" s="723">
        <v>4.3197999999999999</v>
      </c>
      <c r="H989" s="28">
        <v>39360</v>
      </c>
      <c r="I989" s="723">
        <v>4.3692000000000002</v>
      </c>
      <c r="J989" s="28">
        <v>39360</v>
      </c>
      <c r="K989" s="723">
        <v>4.5521000000000003</v>
      </c>
      <c r="L989" s="41">
        <v>39360</v>
      </c>
      <c r="M989" s="723">
        <v>4.1609999999999996</v>
      </c>
      <c r="N989" s="28">
        <v>39360</v>
      </c>
      <c r="O989" s="723">
        <v>4.2613000000000003</v>
      </c>
      <c r="P989" s="28">
        <v>39360</v>
      </c>
      <c r="Q989" s="723">
        <v>4.3852000000000002</v>
      </c>
      <c r="R989" s="28">
        <v>39360</v>
      </c>
      <c r="S989" s="723">
        <v>4.4786999999999999</v>
      </c>
      <c r="T989" s="28">
        <v>39360</v>
      </c>
      <c r="U989" s="723">
        <v>4.5986000000000002</v>
      </c>
      <c r="V989" s="41">
        <v>39360</v>
      </c>
      <c r="W989" s="723">
        <v>4.5940000000000003</v>
      </c>
      <c r="X989" s="28">
        <v>39360</v>
      </c>
      <c r="Y989" s="723">
        <v>4.6840000000000002</v>
      </c>
      <c r="Z989" s="28">
        <v>39360</v>
      </c>
      <c r="AA989" s="723">
        <v>4.8410000000000002</v>
      </c>
      <c r="AB989" s="28">
        <v>39360</v>
      </c>
      <c r="AC989" s="723">
        <v>4.9130000000000003</v>
      </c>
      <c r="AD989" s="28">
        <v>39360</v>
      </c>
      <c r="AE989" s="358">
        <v>5.032</v>
      </c>
    </row>
    <row r="990" spans="1:31">
      <c r="A990" s="28">
        <v>39363</v>
      </c>
      <c r="B990" s="28">
        <v>39363</v>
      </c>
      <c r="C990" s="723">
        <v>4.1360000000000001</v>
      </c>
      <c r="D990" s="28">
        <v>39363</v>
      </c>
      <c r="E990" s="723">
        <v>4.1959999999999997</v>
      </c>
      <c r="F990" s="28">
        <v>39363</v>
      </c>
      <c r="G990" s="723">
        <v>4.3319999999999999</v>
      </c>
      <c r="H990" s="28">
        <v>39363</v>
      </c>
      <c r="I990" s="723">
        <v>4.3739999999999997</v>
      </c>
      <c r="J990" s="28">
        <v>39363</v>
      </c>
      <c r="K990" s="723">
        <v>4.5529999999999999</v>
      </c>
      <c r="L990" s="41">
        <v>39363</v>
      </c>
      <c r="M990" s="723">
        <v>4.1734</v>
      </c>
      <c r="N990" s="28">
        <v>39363</v>
      </c>
      <c r="O990" s="723">
        <v>4.2706</v>
      </c>
      <c r="P990" s="28">
        <v>39363</v>
      </c>
      <c r="Q990" s="723">
        <v>4.3910999999999998</v>
      </c>
      <c r="R990" s="28">
        <v>39363</v>
      </c>
      <c r="S990" s="723">
        <v>4.4813999999999998</v>
      </c>
      <c r="T990" s="28">
        <v>39363</v>
      </c>
      <c r="U990" s="723">
        <v>4.5983999999999998</v>
      </c>
      <c r="V990" s="41">
        <v>39363</v>
      </c>
      <c r="W990" s="723">
        <v>4.6129999999999995</v>
      </c>
      <c r="X990" s="28">
        <v>39363</v>
      </c>
      <c r="Y990" s="723">
        <v>4.6950000000000003</v>
      </c>
      <c r="Z990" s="28">
        <v>39363</v>
      </c>
      <c r="AA990" s="723">
        <v>4.8520000000000003</v>
      </c>
      <c r="AB990" s="28">
        <v>39363</v>
      </c>
      <c r="AC990" s="723">
        <v>4.9210000000000003</v>
      </c>
      <c r="AD990" s="28">
        <v>39363</v>
      </c>
      <c r="AE990" s="358">
        <v>5.04</v>
      </c>
    </row>
    <row r="991" spans="1:31">
      <c r="A991" s="28">
        <v>39364</v>
      </c>
      <c r="B991" s="28">
        <v>39364</v>
      </c>
      <c r="C991" s="723">
        <v>4.1291000000000002</v>
      </c>
      <c r="D991" s="28">
        <v>39364</v>
      </c>
      <c r="E991" s="723">
        <v>4.1734999999999998</v>
      </c>
      <c r="F991" s="28">
        <v>39364</v>
      </c>
      <c r="G991" s="723">
        <v>4.2918000000000003</v>
      </c>
      <c r="H991" s="28">
        <v>39364</v>
      </c>
      <c r="I991" s="723">
        <v>4.3362999999999996</v>
      </c>
      <c r="J991" s="28">
        <v>39364</v>
      </c>
      <c r="K991" s="723">
        <v>4.5163000000000002</v>
      </c>
      <c r="L991" s="41">
        <v>39364</v>
      </c>
      <c r="M991" s="723">
        <v>4.1698000000000004</v>
      </c>
      <c r="N991" s="28">
        <v>39364</v>
      </c>
      <c r="O991" s="723">
        <v>4.2526000000000002</v>
      </c>
      <c r="P991" s="28">
        <v>39364</v>
      </c>
      <c r="Q991" s="723">
        <v>4.3613</v>
      </c>
      <c r="R991" s="28">
        <v>39364</v>
      </c>
      <c r="S991" s="723">
        <v>4.4489000000000001</v>
      </c>
      <c r="T991" s="28">
        <v>39364</v>
      </c>
      <c r="U991" s="723">
        <v>4.5640000000000001</v>
      </c>
      <c r="V991" s="41">
        <v>39364</v>
      </c>
      <c r="W991" s="723">
        <v>4.601</v>
      </c>
      <c r="X991" s="28">
        <v>39364</v>
      </c>
      <c r="Y991" s="723">
        <v>4.6680000000000001</v>
      </c>
      <c r="Z991" s="28">
        <v>39364</v>
      </c>
      <c r="AA991" s="723">
        <v>4.8140000000000001</v>
      </c>
      <c r="AB991" s="28">
        <v>39364</v>
      </c>
      <c r="AC991" s="723">
        <v>4.88</v>
      </c>
      <c r="AD991" s="28">
        <v>39364</v>
      </c>
      <c r="AE991" s="358">
        <v>5</v>
      </c>
    </row>
    <row r="992" spans="1:31">
      <c r="A992" s="28">
        <v>39365</v>
      </c>
      <c r="B992" s="28">
        <v>39365</v>
      </c>
      <c r="C992" s="723">
        <v>4.1673</v>
      </c>
      <c r="D992" s="28">
        <v>39365</v>
      </c>
      <c r="E992" s="723">
        <v>4.2126000000000001</v>
      </c>
      <c r="F992" s="28">
        <v>39365</v>
      </c>
      <c r="G992" s="723">
        <v>4.3361000000000001</v>
      </c>
      <c r="H992" s="28">
        <v>39365</v>
      </c>
      <c r="I992" s="723">
        <v>4.3705999999999996</v>
      </c>
      <c r="J992" s="28">
        <v>39365</v>
      </c>
      <c r="K992" s="723">
        <v>4.5456000000000003</v>
      </c>
      <c r="L992" s="41">
        <v>39365</v>
      </c>
      <c r="M992" s="723">
        <v>4.2015000000000002</v>
      </c>
      <c r="N992" s="28">
        <v>39365</v>
      </c>
      <c r="O992" s="723">
        <v>4.2904999999999998</v>
      </c>
      <c r="P992" s="28">
        <v>39365</v>
      </c>
      <c r="Q992" s="723">
        <v>4.3922999999999996</v>
      </c>
      <c r="R992" s="28">
        <v>39365</v>
      </c>
      <c r="S992" s="723">
        <v>4.4740000000000002</v>
      </c>
      <c r="T992" s="28">
        <v>39365</v>
      </c>
      <c r="U992" s="723">
        <v>4.5952000000000002</v>
      </c>
      <c r="V992" s="41">
        <v>39365</v>
      </c>
      <c r="W992" s="723">
        <v>4.6319999999999997</v>
      </c>
      <c r="X992" s="28">
        <v>39365</v>
      </c>
      <c r="Y992" s="723">
        <v>4.6970000000000001</v>
      </c>
      <c r="Z992" s="28">
        <v>39365</v>
      </c>
      <c r="AA992" s="723">
        <v>4.84</v>
      </c>
      <c r="AB992" s="28">
        <v>39365</v>
      </c>
      <c r="AC992" s="723">
        <v>4.9050000000000002</v>
      </c>
      <c r="AD992" s="28">
        <v>39365</v>
      </c>
      <c r="AE992" s="358">
        <v>5.0279999999999996</v>
      </c>
    </row>
    <row r="993" spans="1:31">
      <c r="A993" s="28">
        <v>39366</v>
      </c>
      <c r="B993" s="28">
        <v>39366</v>
      </c>
      <c r="C993" s="723">
        <v>4.2130000000000001</v>
      </c>
      <c r="D993" s="28">
        <v>39366</v>
      </c>
      <c r="E993" s="723">
        <v>4.2663000000000002</v>
      </c>
      <c r="F993" s="28">
        <v>39366</v>
      </c>
      <c r="G993" s="723">
        <v>4.3826999999999998</v>
      </c>
      <c r="H993" s="28">
        <v>39366</v>
      </c>
      <c r="I993" s="723">
        <v>4.4126000000000003</v>
      </c>
      <c r="J993" s="28">
        <v>39366</v>
      </c>
      <c r="K993" s="723">
        <v>4.5837000000000003</v>
      </c>
      <c r="L993" s="41">
        <v>39366</v>
      </c>
      <c r="M993" s="723">
        <v>4.2408999999999999</v>
      </c>
      <c r="N993" s="28">
        <v>39366</v>
      </c>
      <c r="O993" s="723">
        <v>4.3326000000000002</v>
      </c>
      <c r="P993" s="28">
        <v>39366</v>
      </c>
      <c r="Q993" s="723">
        <v>4.4274000000000004</v>
      </c>
      <c r="R993" s="28">
        <v>39366</v>
      </c>
      <c r="S993" s="723">
        <v>4.5071000000000003</v>
      </c>
      <c r="T993" s="28">
        <v>39366</v>
      </c>
      <c r="U993" s="723">
        <v>4.6291000000000002</v>
      </c>
      <c r="V993" s="41">
        <v>39366</v>
      </c>
      <c r="W993" s="723">
        <v>4.649</v>
      </c>
      <c r="X993" s="28">
        <v>39366</v>
      </c>
      <c r="Y993" s="723">
        <v>4.7309999999999999</v>
      </c>
      <c r="Z993" s="28">
        <v>39366</v>
      </c>
      <c r="AA993" s="723">
        <v>4.8730000000000002</v>
      </c>
      <c r="AB993" s="28">
        <v>39366</v>
      </c>
      <c r="AC993" s="723">
        <v>4.9349999999999996</v>
      </c>
      <c r="AD993" s="28">
        <v>39366</v>
      </c>
      <c r="AE993" s="358">
        <v>5.0640000000000001</v>
      </c>
    </row>
    <row r="994" spans="1:31">
      <c r="A994" s="28">
        <v>39367</v>
      </c>
      <c r="B994" s="28">
        <v>39367</v>
      </c>
      <c r="C994" s="723">
        <v>4.2780000000000005</v>
      </c>
      <c r="D994" s="28">
        <v>39367</v>
      </c>
      <c r="E994" s="723">
        <v>4.3140000000000001</v>
      </c>
      <c r="F994" s="28">
        <v>39367</v>
      </c>
      <c r="G994" s="723">
        <v>4.407</v>
      </c>
      <c r="H994" s="28">
        <v>39367</v>
      </c>
      <c r="I994" s="723">
        <v>4.4370000000000003</v>
      </c>
      <c r="J994" s="28">
        <v>39367</v>
      </c>
      <c r="K994" s="723">
        <v>4.601</v>
      </c>
      <c r="L994" s="41">
        <v>39367</v>
      </c>
      <c r="M994" s="723">
        <v>4.3159000000000001</v>
      </c>
      <c r="N994" s="28">
        <v>39367</v>
      </c>
      <c r="O994" s="723">
        <v>4.3784000000000001</v>
      </c>
      <c r="P994" s="28">
        <v>39367</v>
      </c>
      <c r="Q994" s="723">
        <v>4.4634</v>
      </c>
      <c r="R994" s="28">
        <v>39367</v>
      </c>
      <c r="S994" s="723">
        <v>4.5351999999999997</v>
      </c>
      <c r="T994" s="28">
        <v>39367</v>
      </c>
      <c r="U994" s="723">
        <v>4.657</v>
      </c>
      <c r="V994" s="41">
        <v>39367</v>
      </c>
      <c r="W994" s="723">
        <v>4.7178000000000004</v>
      </c>
      <c r="X994" s="28">
        <v>39367</v>
      </c>
      <c r="Y994" s="723">
        <v>4.7812000000000001</v>
      </c>
      <c r="Z994" s="28">
        <v>39367</v>
      </c>
      <c r="AA994" s="723">
        <v>4.9056999999999995</v>
      </c>
      <c r="AB994" s="28">
        <v>39367</v>
      </c>
      <c r="AC994" s="723">
        <v>4.9630999999999998</v>
      </c>
      <c r="AD994" s="28">
        <v>39367</v>
      </c>
      <c r="AE994" s="358">
        <v>5.0918000000000001</v>
      </c>
    </row>
    <row r="995" spans="1:31">
      <c r="A995" s="28">
        <v>39370</v>
      </c>
      <c r="B995" s="28">
        <v>39370</v>
      </c>
      <c r="C995" s="723">
        <v>4.2994000000000003</v>
      </c>
      <c r="D995" s="28">
        <v>39370</v>
      </c>
      <c r="E995" s="723">
        <v>4.3266999999999998</v>
      </c>
      <c r="F995" s="28">
        <v>39370</v>
      </c>
      <c r="G995" s="723">
        <v>4.4177</v>
      </c>
      <c r="H995" s="28">
        <v>39370</v>
      </c>
      <c r="I995" s="723">
        <v>4.4435000000000002</v>
      </c>
      <c r="J995" s="28">
        <v>39370</v>
      </c>
      <c r="K995" s="723">
        <v>4.6093000000000002</v>
      </c>
      <c r="L995" s="41">
        <v>39370</v>
      </c>
      <c r="M995" s="723">
        <v>4.3330000000000002</v>
      </c>
      <c r="N995" s="28">
        <v>39370</v>
      </c>
      <c r="O995" s="723">
        <v>4.3905000000000003</v>
      </c>
      <c r="P995" s="28">
        <v>39370</v>
      </c>
      <c r="Q995" s="723">
        <v>4.4706999999999999</v>
      </c>
      <c r="R995" s="28">
        <v>39370</v>
      </c>
      <c r="S995" s="723">
        <v>4.5434000000000001</v>
      </c>
      <c r="T995" s="28">
        <v>39370</v>
      </c>
      <c r="U995" s="723">
        <v>4.6661999999999999</v>
      </c>
      <c r="V995" s="41">
        <v>39370</v>
      </c>
      <c r="W995" s="723">
        <v>4.7219999999999995</v>
      </c>
      <c r="X995" s="28">
        <v>39370</v>
      </c>
      <c r="Y995" s="723">
        <v>4.7839999999999998</v>
      </c>
      <c r="Z995" s="28">
        <v>39370</v>
      </c>
      <c r="AA995" s="723">
        <v>4.9139999999999997</v>
      </c>
      <c r="AB995" s="28">
        <v>39370</v>
      </c>
      <c r="AC995" s="723">
        <v>4.97</v>
      </c>
      <c r="AD995" s="28">
        <v>39370</v>
      </c>
      <c r="AE995" s="358">
        <v>5.0990000000000002</v>
      </c>
    </row>
    <row r="996" spans="1:31">
      <c r="A996" s="28">
        <v>39371</v>
      </c>
      <c r="B996" s="28">
        <v>39371</v>
      </c>
      <c r="C996" s="723">
        <v>4.2812000000000001</v>
      </c>
      <c r="D996" s="28">
        <v>39371</v>
      </c>
      <c r="E996" s="723">
        <v>4.3273999999999999</v>
      </c>
      <c r="F996" s="28">
        <v>39371</v>
      </c>
      <c r="G996" s="723">
        <v>4.4189999999999996</v>
      </c>
      <c r="H996" s="28">
        <v>39371</v>
      </c>
      <c r="I996" s="723">
        <v>4.4573</v>
      </c>
      <c r="J996" s="28">
        <v>39371</v>
      </c>
      <c r="K996" s="723">
        <v>4.6337999999999999</v>
      </c>
      <c r="L996" s="41">
        <v>39371</v>
      </c>
      <c r="M996" s="723">
        <v>4.3190999999999997</v>
      </c>
      <c r="N996" s="28">
        <v>39371</v>
      </c>
      <c r="O996" s="723">
        <v>4.3846999999999996</v>
      </c>
      <c r="P996" s="28">
        <v>39371</v>
      </c>
      <c r="Q996" s="723">
        <v>4.4753999999999996</v>
      </c>
      <c r="R996" s="28">
        <v>39371</v>
      </c>
      <c r="S996" s="723">
        <v>4.5534999999999997</v>
      </c>
      <c r="T996" s="28">
        <v>39371</v>
      </c>
      <c r="U996" s="723">
        <v>4.6820000000000004</v>
      </c>
      <c r="V996" s="41">
        <v>39371</v>
      </c>
      <c r="W996" s="723">
        <v>4.7149999999999999</v>
      </c>
      <c r="X996" s="28">
        <v>39371</v>
      </c>
      <c r="Y996" s="723">
        <v>4.7869999999999999</v>
      </c>
      <c r="Z996" s="28">
        <v>39371</v>
      </c>
      <c r="AA996" s="723">
        <v>4.9269999999999996</v>
      </c>
      <c r="AB996" s="28">
        <v>39371</v>
      </c>
      <c r="AC996" s="723">
        <v>4.9870000000000001</v>
      </c>
      <c r="AD996" s="28">
        <v>39371</v>
      </c>
      <c r="AE996" s="358">
        <v>5.1180000000000003</v>
      </c>
    </row>
    <row r="997" spans="1:31">
      <c r="A997" s="28">
        <v>39372</v>
      </c>
      <c r="B997" s="28">
        <v>39372</v>
      </c>
      <c r="C997" s="723">
        <v>4.2362000000000002</v>
      </c>
      <c r="D997" s="28">
        <v>39372</v>
      </c>
      <c r="E997" s="723">
        <v>4.2836999999999996</v>
      </c>
      <c r="F997" s="28">
        <v>39372</v>
      </c>
      <c r="G997" s="723">
        <v>4.3788</v>
      </c>
      <c r="H997" s="28">
        <v>39372</v>
      </c>
      <c r="I997" s="723">
        <v>4.4108000000000001</v>
      </c>
      <c r="J997" s="28">
        <v>39372</v>
      </c>
      <c r="K997" s="723">
        <v>4.5908999999999995</v>
      </c>
      <c r="L997" s="41">
        <v>39372</v>
      </c>
      <c r="M997" s="723">
        <v>4.2778999999999998</v>
      </c>
      <c r="N997" s="28">
        <v>39372</v>
      </c>
      <c r="O997" s="723">
        <v>4.3479000000000001</v>
      </c>
      <c r="P997" s="28">
        <v>39372</v>
      </c>
      <c r="Q997" s="723">
        <v>4.4436999999999998</v>
      </c>
      <c r="R997" s="28">
        <v>39372</v>
      </c>
      <c r="S997" s="723">
        <v>4.5231000000000003</v>
      </c>
      <c r="T997" s="28">
        <v>39372</v>
      </c>
      <c r="U997" s="723">
        <v>4.6483999999999996</v>
      </c>
      <c r="V997" s="41">
        <v>39372</v>
      </c>
      <c r="W997" s="723">
        <v>4.6859999999999999</v>
      </c>
      <c r="X997" s="28">
        <v>39372</v>
      </c>
      <c r="Y997" s="723">
        <v>4.7510000000000003</v>
      </c>
      <c r="Z997" s="28">
        <v>39372</v>
      </c>
      <c r="AA997" s="723">
        <v>4.8920000000000003</v>
      </c>
      <c r="AB997" s="28">
        <v>39372</v>
      </c>
      <c r="AC997" s="723">
        <v>4.9530000000000003</v>
      </c>
      <c r="AD997" s="28">
        <v>39372</v>
      </c>
      <c r="AE997" s="358">
        <v>5.0720000000000001</v>
      </c>
    </row>
    <row r="998" spans="1:31">
      <c r="A998" s="28">
        <v>39373</v>
      </c>
      <c r="B998" s="28">
        <v>39373</v>
      </c>
      <c r="C998" s="723">
        <v>4.1547999999999998</v>
      </c>
      <c r="D998" s="28">
        <v>39373</v>
      </c>
      <c r="E998" s="723">
        <v>4.2023000000000001</v>
      </c>
      <c r="F998" s="28">
        <v>39373</v>
      </c>
      <c r="G998" s="723">
        <v>4.3083</v>
      </c>
      <c r="H998" s="28">
        <v>39373</v>
      </c>
      <c r="I998" s="723">
        <v>4.3466000000000005</v>
      </c>
      <c r="J998" s="28">
        <v>39373</v>
      </c>
      <c r="K998" s="723">
        <v>4.5309999999999997</v>
      </c>
      <c r="L998" s="41">
        <v>39373</v>
      </c>
      <c r="M998" s="723">
        <v>4.1820000000000004</v>
      </c>
      <c r="N998" s="28">
        <v>39373</v>
      </c>
      <c r="O998" s="723">
        <v>4.2629999999999999</v>
      </c>
      <c r="P998" s="28">
        <v>39373</v>
      </c>
      <c r="Q998" s="723">
        <v>4.3750999999999998</v>
      </c>
      <c r="R998" s="28">
        <v>39373</v>
      </c>
      <c r="S998" s="723">
        <v>4.4581999999999997</v>
      </c>
      <c r="T998" s="28">
        <v>39373</v>
      </c>
      <c r="U998" s="723">
        <v>4.5860000000000003</v>
      </c>
      <c r="V998" s="41">
        <v>39373</v>
      </c>
      <c r="W998" s="723">
        <v>4.6079999999999997</v>
      </c>
      <c r="X998" s="28">
        <v>39373</v>
      </c>
      <c r="Y998" s="723">
        <v>4.673</v>
      </c>
      <c r="Z998" s="28">
        <v>39373</v>
      </c>
      <c r="AA998" s="723">
        <v>4.8289999999999997</v>
      </c>
      <c r="AB998" s="28">
        <v>39373</v>
      </c>
      <c r="AC998" s="723">
        <v>4.8949999999999996</v>
      </c>
      <c r="AD998" s="28">
        <v>39373</v>
      </c>
      <c r="AE998" s="358">
        <v>5.0149999999999997</v>
      </c>
    </row>
    <row r="999" spans="1:31">
      <c r="A999" s="28">
        <v>39374</v>
      </c>
      <c r="B999" s="28">
        <v>39374</v>
      </c>
      <c r="C999" s="723">
        <v>4.0701999999999998</v>
      </c>
      <c r="D999" s="28">
        <v>39374</v>
      </c>
      <c r="E999" s="723">
        <v>4.1068999999999996</v>
      </c>
      <c r="F999" s="28">
        <v>39374</v>
      </c>
      <c r="G999" s="723">
        <v>4.2057000000000002</v>
      </c>
      <c r="H999" s="28">
        <v>39374</v>
      </c>
      <c r="I999" s="723">
        <v>4.2472000000000003</v>
      </c>
      <c r="J999" s="28">
        <v>39374</v>
      </c>
      <c r="K999" s="723">
        <v>4.4394</v>
      </c>
      <c r="L999" s="41">
        <v>39374</v>
      </c>
      <c r="M999" s="723">
        <v>4.1108000000000002</v>
      </c>
      <c r="N999" s="28">
        <v>39374</v>
      </c>
      <c r="O999" s="723">
        <v>4.17</v>
      </c>
      <c r="P999" s="28">
        <v>39374</v>
      </c>
      <c r="Q999" s="723">
        <v>4.2801</v>
      </c>
      <c r="R999" s="28">
        <v>39374</v>
      </c>
      <c r="S999" s="723">
        <v>4.3613</v>
      </c>
      <c r="T999" s="28">
        <v>39374</v>
      </c>
      <c r="U999" s="723">
        <v>4.4931999999999999</v>
      </c>
      <c r="V999" s="41">
        <v>39374</v>
      </c>
      <c r="W999" s="723">
        <v>4.5350000000000001</v>
      </c>
      <c r="X999" s="28">
        <v>39374</v>
      </c>
      <c r="Y999" s="723">
        <v>4.593</v>
      </c>
      <c r="Z999" s="28">
        <v>39374</v>
      </c>
      <c r="AA999" s="723">
        <v>4.7460000000000004</v>
      </c>
      <c r="AB999" s="28">
        <v>39374</v>
      </c>
      <c r="AC999" s="723">
        <v>4.8099999999999996</v>
      </c>
      <c r="AD999" s="28">
        <v>39374</v>
      </c>
      <c r="AE999" s="358">
        <v>4.9409999999999998</v>
      </c>
    </row>
    <row r="1000" spans="1:31">
      <c r="A1000" s="28">
        <v>39377</v>
      </c>
      <c r="B1000" s="28">
        <v>39377</v>
      </c>
      <c r="C1000" s="723">
        <v>4.0518000000000001</v>
      </c>
      <c r="D1000" s="28">
        <v>39377</v>
      </c>
      <c r="E1000" s="723">
        <v>4.08</v>
      </c>
      <c r="F1000" s="28">
        <v>39377</v>
      </c>
      <c r="G1000" s="723">
        <v>4.1693999999999996</v>
      </c>
      <c r="H1000" s="28">
        <v>39377</v>
      </c>
      <c r="I1000" s="723">
        <v>4.2130999999999998</v>
      </c>
      <c r="J1000" s="28">
        <v>39377</v>
      </c>
      <c r="K1000" s="723">
        <v>4.4096000000000002</v>
      </c>
      <c r="L1000" s="41">
        <v>39377</v>
      </c>
      <c r="M1000" s="723">
        <v>4.0884</v>
      </c>
      <c r="N1000" s="28">
        <v>39377</v>
      </c>
      <c r="O1000" s="723">
        <v>4.1471</v>
      </c>
      <c r="P1000" s="28">
        <v>39377</v>
      </c>
      <c r="Q1000" s="723">
        <v>4.2484999999999999</v>
      </c>
      <c r="R1000" s="28">
        <v>39377</v>
      </c>
      <c r="S1000" s="723">
        <v>4.3266</v>
      </c>
      <c r="T1000" s="28">
        <v>39377</v>
      </c>
      <c r="U1000" s="723">
        <v>4.4655000000000005</v>
      </c>
      <c r="V1000" s="41">
        <v>39377</v>
      </c>
      <c r="W1000" s="723">
        <v>4.5164999999999997</v>
      </c>
      <c r="X1000" s="28">
        <v>39377</v>
      </c>
      <c r="Y1000" s="723">
        <v>4.5732999999999997</v>
      </c>
      <c r="Z1000" s="28">
        <v>39377</v>
      </c>
      <c r="AA1000" s="723">
        <v>4.7111999999999998</v>
      </c>
      <c r="AB1000" s="28">
        <v>39377</v>
      </c>
      <c r="AC1000" s="723">
        <v>4.7770999999999999</v>
      </c>
      <c r="AD1000" s="28">
        <v>39377</v>
      </c>
      <c r="AE1000" s="358">
        <v>4.9180000000000001</v>
      </c>
    </row>
    <row r="1001" spans="1:31">
      <c r="A1001" s="28">
        <v>39378</v>
      </c>
      <c r="B1001" s="28">
        <v>39378</v>
      </c>
      <c r="C1001" s="723">
        <v>4.0541999999999998</v>
      </c>
      <c r="D1001" s="28">
        <v>39378</v>
      </c>
      <c r="E1001" s="723">
        <v>4.0795000000000003</v>
      </c>
      <c r="F1001" s="28">
        <v>39378</v>
      </c>
      <c r="G1001" s="723">
        <v>4.1726999999999999</v>
      </c>
      <c r="H1001" s="28">
        <v>39378</v>
      </c>
      <c r="I1001" s="723">
        <v>4.2178000000000004</v>
      </c>
      <c r="J1001" s="28">
        <v>39378</v>
      </c>
      <c r="K1001" s="723">
        <v>4.4146000000000001</v>
      </c>
      <c r="L1001" s="41">
        <v>39378</v>
      </c>
      <c r="M1001" s="723">
        <v>4.0915999999999997</v>
      </c>
      <c r="N1001" s="28">
        <v>39378</v>
      </c>
      <c r="O1001" s="723">
        <v>4.1500000000000004</v>
      </c>
      <c r="P1001" s="28">
        <v>39378</v>
      </c>
      <c r="Q1001" s="723">
        <v>4.2557</v>
      </c>
      <c r="R1001" s="28">
        <v>39378</v>
      </c>
      <c r="S1001" s="723">
        <v>4.3327</v>
      </c>
      <c r="T1001" s="28">
        <v>39378</v>
      </c>
      <c r="U1001" s="723">
        <v>4.4698000000000002</v>
      </c>
      <c r="V1001" s="41">
        <v>39378</v>
      </c>
      <c r="W1001" s="723">
        <v>4.5270000000000001</v>
      </c>
      <c r="X1001" s="28">
        <v>39378</v>
      </c>
      <c r="Y1001" s="723">
        <v>4.5890000000000004</v>
      </c>
      <c r="Z1001" s="28">
        <v>39378</v>
      </c>
      <c r="AA1001" s="723">
        <v>4.7370000000000001</v>
      </c>
      <c r="AB1001" s="28">
        <v>39378</v>
      </c>
      <c r="AC1001" s="723">
        <v>4.7969999999999997</v>
      </c>
      <c r="AD1001" s="28">
        <v>39378</v>
      </c>
      <c r="AE1001" s="358">
        <v>4.9249999999999998</v>
      </c>
    </row>
    <row r="1002" spans="1:31">
      <c r="A1002" s="28">
        <v>39379</v>
      </c>
      <c r="B1002" s="28">
        <v>39379</v>
      </c>
      <c r="C1002" s="723">
        <v>3.988</v>
      </c>
      <c r="D1002" s="28">
        <v>39379</v>
      </c>
      <c r="E1002" s="723">
        <v>4.0259999999999998</v>
      </c>
      <c r="F1002" s="28">
        <v>39379</v>
      </c>
      <c r="G1002" s="723">
        <v>4.1280000000000001</v>
      </c>
      <c r="H1002" s="28">
        <v>39379</v>
      </c>
      <c r="I1002" s="723">
        <v>4.1689999999999996</v>
      </c>
      <c r="J1002" s="28">
        <v>39379</v>
      </c>
      <c r="K1002" s="723">
        <v>4.3719999999999999</v>
      </c>
      <c r="L1002" s="41">
        <v>39379</v>
      </c>
      <c r="M1002" s="723">
        <v>4.0305</v>
      </c>
      <c r="N1002" s="28">
        <v>39379</v>
      </c>
      <c r="O1002" s="723">
        <v>4.0994999999999999</v>
      </c>
      <c r="P1002" s="28">
        <v>39379</v>
      </c>
      <c r="Q1002" s="723">
        <v>4.2088999999999999</v>
      </c>
      <c r="R1002" s="28">
        <v>39379</v>
      </c>
      <c r="S1002" s="723">
        <v>4.2847</v>
      </c>
      <c r="T1002" s="28">
        <v>39379</v>
      </c>
      <c r="U1002" s="723">
        <v>4.4185999999999996</v>
      </c>
      <c r="V1002" s="41">
        <v>39379</v>
      </c>
      <c r="W1002" s="723">
        <v>4.4649999999999999</v>
      </c>
      <c r="X1002" s="28">
        <v>39379</v>
      </c>
      <c r="Y1002" s="723">
        <v>4.5391000000000004</v>
      </c>
      <c r="Z1002" s="28">
        <v>39379</v>
      </c>
      <c r="AA1002" s="723">
        <v>4.6864999999999997</v>
      </c>
      <c r="AB1002" s="28">
        <v>39379</v>
      </c>
      <c r="AC1002" s="723">
        <v>4.7466999999999997</v>
      </c>
      <c r="AD1002" s="28">
        <v>39379</v>
      </c>
      <c r="AE1002" s="358">
        <v>4.8760000000000003</v>
      </c>
    </row>
    <row r="1003" spans="1:31">
      <c r="A1003" s="28">
        <v>39380</v>
      </c>
      <c r="B1003" s="28">
        <v>39380</v>
      </c>
      <c r="C1003" s="723">
        <v>3.9895</v>
      </c>
      <c r="D1003" s="28">
        <v>39380</v>
      </c>
      <c r="E1003" s="723">
        <v>4.0248999999999997</v>
      </c>
      <c r="F1003" s="28">
        <v>39380</v>
      </c>
      <c r="G1003" s="723">
        <v>4.1315</v>
      </c>
      <c r="H1003" s="28">
        <v>39380</v>
      </c>
      <c r="I1003" s="723">
        <v>4.1780999999999997</v>
      </c>
      <c r="J1003" s="28">
        <v>39380</v>
      </c>
      <c r="K1003" s="723">
        <v>4.3842999999999996</v>
      </c>
      <c r="L1003" s="41">
        <v>39380</v>
      </c>
      <c r="M1003" s="723">
        <v>4.0347999999999997</v>
      </c>
      <c r="N1003" s="28">
        <v>39380</v>
      </c>
      <c r="O1003" s="723">
        <v>4.1024000000000003</v>
      </c>
      <c r="P1003" s="28">
        <v>39380</v>
      </c>
      <c r="Q1003" s="723">
        <v>4.2211999999999996</v>
      </c>
      <c r="R1003" s="28">
        <v>39380</v>
      </c>
      <c r="S1003" s="723">
        <v>4.3003</v>
      </c>
      <c r="T1003" s="28">
        <v>39380</v>
      </c>
      <c r="U1003" s="723">
        <v>4.4378000000000002</v>
      </c>
      <c r="V1003" s="41">
        <v>39380</v>
      </c>
      <c r="W1003" s="723">
        <v>4.4669999999999996</v>
      </c>
      <c r="X1003" s="28">
        <v>39380</v>
      </c>
      <c r="Y1003" s="723">
        <v>4.54</v>
      </c>
      <c r="Z1003" s="28">
        <v>39380</v>
      </c>
      <c r="AA1003" s="723">
        <v>4.694</v>
      </c>
      <c r="AB1003" s="28">
        <v>39380</v>
      </c>
      <c r="AC1003" s="723">
        <v>4.76</v>
      </c>
      <c r="AD1003" s="28">
        <v>39380</v>
      </c>
      <c r="AE1003" s="358">
        <v>4.8879999999999999</v>
      </c>
    </row>
    <row r="1004" spans="1:31">
      <c r="A1004" s="28">
        <v>39381</v>
      </c>
      <c r="B1004" s="28">
        <v>39381</v>
      </c>
      <c r="C1004" s="723">
        <v>4.0122</v>
      </c>
      <c r="D1004" s="28">
        <v>39381</v>
      </c>
      <c r="E1004" s="723">
        <v>4.0426000000000002</v>
      </c>
      <c r="F1004" s="28">
        <v>39381</v>
      </c>
      <c r="G1004" s="723">
        <v>4.1452999999999998</v>
      </c>
      <c r="H1004" s="28">
        <v>39381</v>
      </c>
      <c r="I1004" s="723">
        <v>4.1939000000000002</v>
      </c>
      <c r="J1004" s="28">
        <v>39381</v>
      </c>
      <c r="K1004" s="723">
        <v>4.3846999999999996</v>
      </c>
      <c r="L1004" s="41">
        <v>39381</v>
      </c>
      <c r="M1004" s="723">
        <v>4.0602999999999998</v>
      </c>
      <c r="N1004" s="28">
        <v>39381</v>
      </c>
      <c r="O1004" s="723">
        <v>4.1262999999999996</v>
      </c>
      <c r="P1004" s="28">
        <v>39381</v>
      </c>
      <c r="Q1004" s="723">
        <v>4.2417999999999996</v>
      </c>
      <c r="R1004" s="28">
        <v>39381</v>
      </c>
      <c r="S1004" s="723">
        <v>4.3215000000000003</v>
      </c>
      <c r="T1004" s="28">
        <v>39381</v>
      </c>
      <c r="U1004" s="723">
        <v>4.4606000000000003</v>
      </c>
      <c r="V1004" s="41">
        <v>39381</v>
      </c>
      <c r="W1004" s="723">
        <v>4.4820000000000002</v>
      </c>
      <c r="X1004" s="28">
        <v>39381</v>
      </c>
      <c r="Y1004" s="723">
        <v>4.556</v>
      </c>
      <c r="Z1004" s="28">
        <v>39381</v>
      </c>
      <c r="AA1004" s="723">
        <v>4.7080000000000002</v>
      </c>
      <c r="AB1004" s="28">
        <v>39381</v>
      </c>
      <c r="AC1004" s="723">
        <v>4.7720000000000002</v>
      </c>
      <c r="AD1004" s="28">
        <v>39381</v>
      </c>
      <c r="AE1004" s="358">
        <v>4.9000000000000004</v>
      </c>
    </row>
    <row r="1005" spans="1:31">
      <c r="A1005" s="28">
        <v>39384</v>
      </c>
      <c r="B1005" s="28">
        <v>39384</v>
      </c>
      <c r="C1005" s="723">
        <v>4.0298999999999996</v>
      </c>
      <c r="D1005" s="28">
        <v>39384</v>
      </c>
      <c r="E1005" s="723">
        <v>4.0548999999999999</v>
      </c>
      <c r="F1005" s="28">
        <v>39384</v>
      </c>
      <c r="G1005" s="723">
        <v>4.1652000000000005</v>
      </c>
      <c r="H1005" s="28">
        <v>39384</v>
      </c>
      <c r="I1005" s="723">
        <v>4.1980000000000004</v>
      </c>
      <c r="J1005" s="28">
        <v>39384</v>
      </c>
      <c r="K1005" s="723">
        <v>4.3992000000000004</v>
      </c>
      <c r="L1005" s="41">
        <v>39384</v>
      </c>
      <c r="M1005" s="723">
        <v>4.0675999999999997</v>
      </c>
      <c r="N1005" s="28">
        <v>39384</v>
      </c>
      <c r="O1005" s="723">
        <v>4.1234999999999999</v>
      </c>
      <c r="P1005" s="28">
        <v>39384</v>
      </c>
      <c r="Q1005" s="723">
        <v>4.2389000000000001</v>
      </c>
      <c r="R1005" s="28">
        <v>39384</v>
      </c>
      <c r="S1005" s="723">
        <v>4.3128000000000002</v>
      </c>
      <c r="T1005" s="28">
        <v>39384</v>
      </c>
      <c r="U1005" s="723">
        <v>4.4561000000000002</v>
      </c>
      <c r="V1005" s="41">
        <v>39384</v>
      </c>
      <c r="W1005" s="723">
        <v>4.4897999999999998</v>
      </c>
      <c r="X1005" s="28">
        <v>39384</v>
      </c>
      <c r="Y1005" s="723">
        <v>4.5590999999999999</v>
      </c>
      <c r="Z1005" s="28">
        <v>39384</v>
      </c>
      <c r="AA1005" s="723">
        <v>4.7008000000000001</v>
      </c>
      <c r="AB1005" s="28">
        <v>39384</v>
      </c>
      <c r="AC1005" s="723">
        <v>4.7667999999999999</v>
      </c>
      <c r="AD1005" s="28">
        <v>39384</v>
      </c>
      <c r="AE1005" s="358">
        <v>4.9016999999999999</v>
      </c>
    </row>
    <row r="1006" spans="1:31">
      <c r="A1006" s="28">
        <v>39385</v>
      </c>
      <c r="B1006" s="28">
        <v>39385</v>
      </c>
      <c r="C1006" s="723">
        <v>4.0388000000000002</v>
      </c>
      <c r="D1006" s="28">
        <v>39385</v>
      </c>
      <c r="E1006" s="723">
        <v>4.0654000000000003</v>
      </c>
      <c r="F1006" s="28">
        <v>39385</v>
      </c>
      <c r="G1006" s="723">
        <v>4.1786000000000003</v>
      </c>
      <c r="H1006" s="28">
        <v>39385</v>
      </c>
      <c r="I1006" s="723">
        <v>4.2168000000000001</v>
      </c>
      <c r="J1006" s="28">
        <v>39385</v>
      </c>
      <c r="K1006" s="723">
        <v>4.4162999999999997</v>
      </c>
      <c r="L1006" s="41">
        <v>39385</v>
      </c>
      <c r="M1006" s="723">
        <v>4.0769000000000002</v>
      </c>
      <c r="N1006" s="28">
        <v>39385</v>
      </c>
      <c r="O1006" s="723">
        <v>4.1374000000000004</v>
      </c>
      <c r="P1006" s="28">
        <v>39385</v>
      </c>
      <c r="Q1006" s="723">
        <v>4.2507999999999999</v>
      </c>
      <c r="R1006" s="28">
        <v>39385</v>
      </c>
      <c r="S1006" s="723">
        <v>4.3269000000000002</v>
      </c>
      <c r="T1006" s="28">
        <v>39385</v>
      </c>
      <c r="U1006" s="723">
        <v>4.4730999999999996</v>
      </c>
      <c r="V1006" s="41">
        <v>39385</v>
      </c>
      <c r="W1006" s="723">
        <v>4.4987000000000004</v>
      </c>
      <c r="X1006" s="28">
        <v>39385</v>
      </c>
      <c r="Y1006" s="723">
        <v>4.5701000000000001</v>
      </c>
      <c r="Z1006" s="28">
        <v>39385</v>
      </c>
      <c r="AA1006" s="723">
        <v>4.7161</v>
      </c>
      <c r="AB1006" s="28">
        <v>39385</v>
      </c>
      <c r="AC1006" s="723">
        <v>4.7839999999999998</v>
      </c>
      <c r="AD1006" s="28">
        <v>39385</v>
      </c>
      <c r="AE1006" s="358">
        <v>4.9208999999999996</v>
      </c>
    </row>
    <row r="1007" spans="1:31">
      <c r="A1007" s="28">
        <v>39386</v>
      </c>
      <c r="B1007" s="28">
        <v>39386</v>
      </c>
      <c r="C1007" s="723">
        <v>4.1353</v>
      </c>
      <c r="D1007" s="28">
        <v>39386</v>
      </c>
      <c r="E1007" s="723">
        <v>4.1471999999999998</v>
      </c>
      <c r="F1007" s="28">
        <v>39386</v>
      </c>
      <c r="G1007" s="723">
        <v>4.2422000000000004</v>
      </c>
      <c r="H1007" s="28">
        <v>39386</v>
      </c>
      <c r="I1007" s="723">
        <v>4.2694999999999999</v>
      </c>
      <c r="J1007" s="28">
        <v>39386</v>
      </c>
      <c r="K1007" s="723">
        <v>4.4560000000000004</v>
      </c>
      <c r="L1007" s="41">
        <v>39386</v>
      </c>
      <c r="M1007" s="723">
        <v>4.1722000000000001</v>
      </c>
      <c r="N1007" s="28">
        <v>39386</v>
      </c>
      <c r="O1007" s="723">
        <v>4.2157999999999998</v>
      </c>
      <c r="P1007" s="28">
        <v>39386</v>
      </c>
      <c r="Q1007" s="723">
        <v>4.3090000000000002</v>
      </c>
      <c r="R1007" s="28">
        <v>39386</v>
      </c>
      <c r="S1007" s="723">
        <v>4.3758999999999997</v>
      </c>
      <c r="T1007" s="28">
        <v>39386</v>
      </c>
      <c r="U1007" s="723">
        <v>4.5174000000000003</v>
      </c>
      <c r="V1007" s="41">
        <v>39386</v>
      </c>
      <c r="W1007" s="723">
        <v>4.5938999999999997</v>
      </c>
      <c r="X1007" s="28">
        <v>39386</v>
      </c>
      <c r="Y1007" s="723">
        <v>4.6531000000000002</v>
      </c>
      <c r="Z1007" s="28">
        <v>39386</v>
      </c>
      <c r="AA1007" s="723">
        <v>4.7751000000000001</v>
      </c>
      <c r="AB1007" s="28">
        <v>39386</v>
      </c>
      <c r="AC1007" s="723">
        <v>4.8362999999999996</v>
      </c>
      <c r="AD1007" s="28">
        <v>39386</v>
      </c>
      <c r="AE1007" s="358">
        <v>4.9648000000000003</v>
      </c>
    </row>
    <row r="1008" spans="1:31">
      <c r="A1008" s="28">
        <v>39387</v>
      </c>
      <c r="B1008" s="28">
        <v>39387</v>
      </c>
      <c r="C1008" s="723">
        <v>4.0751999999999997</v>
      </c>
      <c r="D1008" s="28">
        <v>39387</v>
      </c>
      <c r="E1008" s="723">
        <v>4.0964999999999998</v>
      </c>
      <c r="F1008" s="28">
        <v>39387</v>
      </c>
      <c r="G1008" s="723">
        <v>4.2051999999999996</v>
      </c>
      <c r="H1008" s="28">
        <v>39387</v>
      </c>
      <c r="I1008" s="723">
        <v>4.2352999999999996</v>
      </c>
      <c r="J1008" s="28">
        <v>39387</v>
      </c>
      <c r="K1008" s="723">
        <v>4.4260000000000002</v>
      </c>
      <c r="L1008" s="41">
        <v>39387</v>
      </c>
      <c r="M1008" s="723">
        <v>4.1093000000000002</v>
      </c>
      <c r="N1008" s="28">
        <v>39387</v>
      </c>
      <c r="O1008" s="723">
        <v>4.1642000000000001</v>
      </c>
      <c r="P1008" s="28">
        <v>39387</v>
      </c>
      <c r="Q1008" s="723">
        <v>4.2718999999999996</v>
      </c>
      <c r="R1008" s="28">
        <v>39387</v>
      </c>
      <c r="S1008" s="723">
        <v>4.3436000000000003</v>
      </c>
      <c r="T1008" s="28">
        <v>39387</v>
      </c>
      <c r="U1008" s="723">
        <v>4.4889000000000001</v>
      </c>
      <c r="V1008" s="41">
        <v>39387</v>
      </c>
      <c r="W1008" s="723">
        <v>4.5332999999999997</v>
      </c>
      <c r="X1008" s="28">
        <v>39387</v>
      </c>
      <c r="Y1008" s="723">
        <v>4.5961999999999996</v>
      </c>
      <c r="Z1008" s="28">
        <v>39387</v>
      </c>
      <c r="AA1008" s="723">
        <v>4.7396000000000003</v>
      </c>
      <c r="AB1008" s="28">
        <v>39387</v>
      </c>
      <c r="AC1008" s="723">
        <v>4.8045999999999998</v>
      </c>
      <c r="AD1008" s="28">
        <v>39387</v>
      </c>
      <c r="AE1008" s="358">
        <v>4.9343000000000004</v>
      </c>
    </row>
    <row r="1009" spans="1:31">
      <c r="A1009" s="28">
        <v>39388</v>
      </c>
      <c r="B1009" s="28">
        <v>39388</v>
      </c>
      <c r="C1009" s="723">
        <v>4.0362</v>
      </c>
      <c r="D1009" s="28">
        <v>39388</v>
      </c>
      <c r="E1009" s="723">
        <v>4.0575999999999999</v>
      </c>
      <c r="F1009" s="28">
        <v>39388</v>
      </c>
      <c r="G1009" s="723">
        <v>4.1730999999999998</v>
      </c>
      <c r="H1009" s="28">
        <v>39388</v>
      </c>
      <c r="I1009" s="723">
        <v>4.2106000000000003</v>
      </c>
      <c r="J1009" s="28">
        <v>39388</v>
      </c>
      <c r="K1009" s="723">
        <v>4.4028</v>
      </c>
      <c r="L1009" s="41">
        <v>39388</v>
      </c>
      <c r="M1009" s="723">
        <v>4.069</v>
      </c>
      <c r="N1009" s="28">
        <v>39388</v>
      </c>
      <c r="O1009" s="723">
        <v>4.1284999999999998</v>
      </c>
      <c r="P1009" s="28">
        <v>39388</v>
      </c>
      <c r="Q1009" s="723">
        <v>4.2412000000000001</v>
      </c>
      <c r="R1009" s="28">
        <v>39388</v>
      </c>
      <c r="S1009" s="723">
        <v>4.3141999999999996</v>
      </c>
      <c r="T1009" s="28">
        <v>39388</v>
      </c>
      <c r="U1009" s="723">
        <v>4.4615</v>
      </c>
      <c r="V1009" s="41">
        <v>39388</v>
      </c>
      <c r="W1009" s="723">
        <v>4.5359999999999996</v>
      </c>
      <c r="X1009" s="28">
        <v>39388</v>
      </c>
      <c r="Y1009" s="723">
        <v>4.5919999999999996</v>
      </c>
      <c r="Z1009" s="28">
        <v>39388</v>
      </c>
      <c r="AA1009" s="723">
        <v>4.7379999999999995</v>
      </c>
      <c r="AB1009" s="28">
        <v>39388</v>
      </c>
      <c r="AC1009" s="723">
        <v>4.8099999999999996</v>
      </c>
      <c r="AD1009" s="28">
        <v>39388</v>
      </c>
      <c r="AE1009" s="358">
        <v>4.9379999999999997</v>
      </c>
    </row>
    <row r="1010" spans="1:31">
      <c r="A1010" s="28">
        <v>39391</v>
      </c>
      <c r="B1010" s="28">
        <v>39391</v>
      </c>
      <c r="C1010" s="723">
        <v>4.0180999999999996</v>
      </c>
      <c r="D1010" s="28">
        <v>39391</v>
      </c>
      <c r="E1010" s="723">
        <v>4.0382999999999996</v>
      </c>
      <c r="F1010" s="28">
        <v>39391</v>
      </c>
      <c r="G1010" s="723">
        <v>4.1589</v>
      </c>
      <c r="H1010" s="28">
        <v>39391</v>
      </c>
      <c r="I1010" s="723">
        <v>4.1981000000000002</v>
      </c>
      <c r="J1010" s="28">
        <v>39391</v>
      </c>
      <c r="K1010" s="723">
        <v>4.3917999999999999</v>
      </c>
      <c r="L1010" s="41">
        <v>39391</v>
      </c>
      <c r="M1010" s="723">
        <v>4.0777999999999999</v>
      </c>
      <c r="N1010" s="28">
        <v>39391</v>
      </c>
      <c r="O1010" s="723">
        <v>4.1147</v>
      </c>
      <c r="P1010" s="28">
        <v>39391</v>
      </c>
      <c r="Q1010" s="723">
        <v>4.2298</v>
      </c>
      <c r="R1010" s="28">
        <v>39391</v>
      </c>
      <c r="S1010" s="723">
        <v>4.3083</v>
      </c>
      <c r="T1010" s="28">
        <v>39391</v>
      </c>
      <c r="U1010" s="723">
        <v>4.4554</v>
      </c>
      <c r="V1010" s="41">
        <v>39391</v>
      </c>
      <c r="W1010" s="723">
        <v>4.5247999999999999</v>
      </c>
      <c r="X1010" s="28">
        <v>39391</v>
      </c>
      <c r="Y1010" s="723">
        <v>4.5773000000000001</v>
      </c>
      <c r="Z1010" s="28">
        <v>39391</v>
      </c>
      <c r="AA1010" s="723">
        <v>4.7301000000000002</v>
      </c>
      <c r="AB1010" s="28">
        <v>39391</v>
      </c>
      <c r="AC1010" s="723">
        <v>4.8052999999999999</v>
      </c>
      <c r="AD1010" s="28">
        <v>39391</v>
      </c>
      <c r="AE1010" s="358">
        <v>4.9314</v>
      </c>
    </row>
    <row r="1011" spans="1:31">
      <c r="A1011" s="28">
        <v>39392</v>
      </c>
      <c r="B1011" s="28">
        <v>39392</v>
      </c>
      <c r="C1011" s="723">
        <v>4.0373999999999999</v>
      </c>
      <c r="D1011" s="28">
        <v>39392</v>
      </c>
      <c r="E1011" s="723">
        <v>4.0580999999999996</v>
      </c>
      <c r="F1011" s="28">
        <v>39392</v>
      </c>
      <c r="G1011" s="723">
        <v>4.1769999999999996</v>
      </c>
      <c r="H1011" s="28">
        <v>39392</v>
      </c>
      <c r="I1011" s="723">
        <v>4.2138</v>
      </c>
      <c r="J1011" s="28">
        <v>39392</v>
      </c>
      <c r="K1011" s="723">
        <v>4.4105999999999996</v>
      </c>
      <c r="L1011" s="41">
        <v>39392</v>
      </c>
      <c r="M1011" s="723">
        <v>4.0979000000000001</v>
      </c>
      <c r="N1011" s="28">
        <v>39392</v>
      </c>
      <c r="O1011" s="723">
        <v>4.1334999999999997</v>
      </c>
      <c r="P1011" s="28">
        <v>39392</v>
      </c>
      <c r="Q1011" s="723">
        <v>4.2438000000000002</v>
      </c>
      <c r="R1011" s="28">
        <v>39392</v>
      </c>
      <c r="S1011" s="723">
        <v>4.3209</v>
      </c>
      <c r="T1011" s="28">
        <v>39392</v>
      </c>
      <c r="U1011" s="723">
        <v>4.4726999999999997</v>
      </c>
      <c r="V1011" s="41">
        <v>39392</v>
      </c>
      <c r="W1011" s="723">
        <v>4.5529999999999999</v>
      </c>
      <c r="X1011" s="28">
        <v>39392</v>
      </c>
      <c r="Y1011" s="723">
        <v>4.6020000000000003</v>
      </c>
      <c r="Z1011" s="28">
        <v>39392</v>
      </c>
      <c r="AA1011" s="723">
        <v>4.75</v>
      </c>
      <c r="AB1011" s="28">
        <v>39392</v>
      </c>
      <c r="AC1011" s="723">
        <v>4.8220000000000001</v>
      </c>
      <c r="AD1011" s="28">
        <v>39392</v>
      </c>
      <c r="AE1011" s="358">
        <v>4.9550000000000001</v>
      </c>
    </row>
    <row r="1012" spans="1:31">
      <c r="A1012" s="28">
        <v>39393</v>
      </c>
      <c r="B1012" s="28">
        <v>39393</v>
      </c>
      <c r="C1012" s="723">
        <v>3.9995000000000003</v>
      </c>
      <c r="D1012" s="28">
        <v>39393</v>
      </c>
      <c r="E1012" s="723">
        <v>4.0156999999999998</v>
      </c>
      <c r="F1012" s="28">
        <v>39393</v>
      </c>
      <c r="G1012" s="723">
        <v>4.1405000000000003</v>
      </c>
      <c r="H1012" s="28">
        <v>39393</v>
      </c>
      <c r="I1012" s="723">
        <v>4.1833999999999998</v>
      </c>
      <c r="J1012" s="28">
        <v>39393</v>
      </c>
      <c r="K1012" s="723">
        <v>4.3891</v>
      </c>
      <c r="L1012" s="41">
        <v>39393</v>
      </c>
      <c r="M1012" s="723">
        <v>4.0601000000000003</v>
      </c>
      <c r="N1012" s="28">
        <v>39393</v>
      </c>
      <c r="O1012" s="723">
        <v>4.0972</v>
      </c>
      <c r="P1012" s="28">
        <v>39393</v>
      </c>
      <c r="Q1012" s="723">
        <v>4.2251000000000003</v>
      </c>
      <c r="R1012" s="28">
        <v>39393</v>
      </c>
      <c r="S1012" s="723">
        <v>4.3025000000000002</v>
      </c>
      <c r="T1012" s="28">
        <v>39393</v>
      </c>
      <c r="U1012" s="723">
        <v>4.4547999999999996</v>
      </c>
      <c r="V1012" s="41">
        <v>39393</v>
      </c>
      <c r="W1012" s="723">
        <v>4.5151000000000003</v>
      </c>
      <c r="X1012" s="28">
        <v>39393</v>
      </c>
      <c r="Y1012" s="723">
        <v>4.5621999999999998</v>
      </c>
      <c r="Z1012" s="28">
        <v>39393</v>
      </c>
      <c r="AA1012" s="723">
        <v>4.7131999999999996</v>
      </c>
      <c r="AB1012" s="28">
        <v>39393</v>
      </c>
      <c r="AC1012" s="723">
        <v>4.7911999999999999</v>
      </c>
      <c r="AD1012" s="28">
        <v>39393</v>
      </c>
      <c r="AE1012" s="358">
        <v>4.9370000000000003</v>
      </c>
    </row>
    <row r="1013" spans="1:31">
      <c r="A1013" s="28">
        <v>39394</v>
      </c>
      <c r="B1013" s="28">
        <v>39394</v>
      </c>
      <c r="C1013" s="723">
        <v>3.9546000000000001</v>
      </c>
      <c r="D1013" s="28">
        <v>39394</v>
      </c>
      <c r="E1013" s="723">
        <v>3.9741</v>
      </c>
      <c r="F1013" s="28">
        <v>39394</v>
      </c>
      <c r="G1013" s="723">
        <v>4.1149000000000004</v>
      </c>
      <c r="H1013" s="28">
        <v>39394</v>
      </c>
      <c r="I1013" s="723">
        <v>4.1603000000000003</v>
      </c>
      <c r="J1013" s="28">
        <v>39394</v>
      </c>
      <c r="K1013" s="723">
        <v>4.3731999999999998</v>
      </c>
      <c r="L1013" s="41">
        <v>39394</v>
      </c>
      <c r="M1013" s="723">
        <v>4.0198999999999998</v>
      </c>
      <c r="N1013" s="28">
        <v>39394</v>
      </c>
      <c r="O1013" s="723">
        <v>4.0614999999999997</v>
      </c>
      <c r="P1013" s="28">
        <v>39394</v>
      </c>
      <c r="Q1013" s="723">
        <v>4.2073</v>
      </c>
      <c r="R1013" s="28">
        <v>39394</v>
      </c>
      <c r="S1013" s="723">
        <v>4.2868000000000004</v>
      </c>
      <c r="T1013" s="28">
        <v>39394</v>
      </c>
      <c r="U1013" s="723">
        <v>4.4478</v>
      </c>
      <c r="V1013" s="41">
        <v>39394</v>
      </c>
      <c r="W1013" s="723">
        <v>4.4668000000000001</v>
      </c>
      <c r="X1013" s="28">
        <v>39394</v>
      </c>
      <c r="Y1013" s="723">
        <v>4.5312999999999999</v>
      </c>
      <c r="Z1013" s="28">
        <v>39394</v>
      </c>
      <c r="AA1013" s="723">
        <v>4.7003000000000004</v>
      </c>
      <c r="AB1013" s="28">
        <v>39394</v>
      </c>
      <c r="AC1013" s="723">
        <v>4.7770999999999999</v>
      </c>
      <c r="AD1013" s="28">
        <v>39394</v>
      </c>
      <c r="AE1013" s="358">
        <v>4.9263000000000003</v>
      </c>
    </row>
    <row r="1014" spans="1:31">
      <c r="A1014" s="28">
        <v>39395</v>
      </c>
      <c r="B1014" s="28">
        <v>39395</v>
      </c>
      <c r="C1014" s="723">
        <v>3.9066000000000001</v>
      </c>
      <c r="D1014" s="28">
        <v>39395</v>
      </c>
      <c r="E1014" s="723">
        <v>3.9260999999999999</v>
      </c>
      <c r="F1014" s="28">
        <v>39395</v>
      </c>
      <c r="G1014" s="723">
        <v>4.0730000000000004</v>
      </c>
      <c r="H1014" s="28">
        <v>39395</v>
      </c>
      <c r="I1014" s="723">
        <v>4.1261000000000001</v>
      </c>
      <c r="J1014" s="28">
        <v>39395</v>
      </c>
      <c r="K1014" s="723">
        <v>4.3540999999999999</v>
      </c>
      <c r="L1014" s="41">
        <v>39395</v>
      </c>
      <c r="M1014" s="723">
        <v>3.9679000000000002</v>
      </c>
      <c r="N1014" s="28">
        <v>39395</v>
      </c>
      <c r="O1014" s="723">
        <v>4.0157999999999996</v>
      </c>
      <c r="P1014" s="28">
        <v>39395</v>
      </c>
      <c r="Q1014" s="723">
        <v>4.1680999999999999</v>
      </c>
      <c r="R1014" s="28">
        <v>39395</v>
      </c>
      <c r="S1014" s="723">
        <v>4.2571000000000003</v>
      </c>
      <c r="T1014" s="28">
        <v>39395</v>
      </c>
      <c r="U1014" s="723">
        <v>4.4268000000000001</v>
      </c>
      <c r="V1014" s="41">
        <v>39395</v>
      </c>
      <c r="W1014" s="723">
        <v>4.4172000000000002</v>
      </c>
      <c r="X1014" s="28">
        <v>39395</v>
      </c>
      <c r="Y1014" s="723">
        <v>4.4824000000000002</v>
      </c>
      <c r="Z1014" s="28">
        <v>39395</v>
      </c>
      <c r="AA1014" s="723">
        <v>4.6570999999999998</v>
      </c>
      <c r="AB1014" s="28">
        <v>39395</v>
      </c>
      <c r="AC1014" s="723">
        <v>4.7401999999999997</v>
      </c>
      <c r="AD1014" s="28">
        <v>39395</v>
      </c>
      <c r="AE1014" s="358">
        <v>4.8959999999999999</v>
      </c>
    </row>
    <row r="1015" spans="1:31">
      <c r="A1015" s="28">
        <v>39398</v>
      </c>
      <c r="B1015" s="28">
        <v>39398</v>
      </c>
      <c r="C1015" s="723">
        <v>3.9194</v>
      </c>
      <c r="D1015" s="28">
        <v>39398</v>
      </c>
      <c r="E1015" s="723">
        <v>3.9344000000000001</v>
      </c>
      <c r="F1015" s="28">
        <v>39398</v>
      </c>
      <c r="G1015" s="723">
        <v>4.0789</v>
      </c>
      <c r="H1015" s="28">
        <v>39398</v>
      </c>
      <c r="I1015" s="723">
        <v>4.1368999999999998</v>
      </c>
      <c r="J1015" s="28">
        <v>39398</v>
      </c>
      <c r="K1015" s="723">
        <v>4.3616999999999999</v>
      </c>
      <c r="L1015" s="41">
        <v>39398</v>
      </c>
      <c r="M1015" s="723">
        <v>3.9832999999999998</v>
      </c>
      <c r="N1015" s="28">
        <v>39398</v>
      </c>
      <c r="O1015" s="723">
        <v>4.0228000000000002</v>
      </c>
      <c r="P1015" s="28">
        <v>39398</v>
      </c>
      <c r="Q1015" s="723">
        <v>4.1802000000000001</v>
      </c>
      <c r="R1015" s="28">
        <v>39398</v>
      </c>
      <c r="S1015" s="723">
        <v>4.2683</v>
      </c>
      <c r="T1015" s="28">
        <v>39398</v>
      </c>
      <c r="U1015" s="723">
        <v>4.4325000000000001</v>
      </c>
      <c r="V1015" s="41">
        <v>39398</v>
      </c>
      <c r="W1015" s="723">
        <v>4.4409999999999998</v>
      </c>
      <c r="X1015" s="28">
        <v>39398</v>
      </c>
      <c r="Y1015" s="723">
        <v>4.5190000000000001</v>
      </c>
      <c r="Z1015" s="28">
        <v>39398</v>
      </c>
      <c r="AA1015" s="723">
        <v>4.6970000000000001</v>
      </c>
      <c r="AB1015" s="28">
        <v>39398</v>
      </c>
      <c r="AC1015" s="723">
        <v>4.782</v>
      </c>
      <c r="AD1015" s="28">
        <v>39398</v>
      </c>
      <c r="AE1015" s="358">
        <v>4.93</v>
      </c>
    </row>
    <row r="1016" spans="1:31">
      <c r="A1016" s="28">
        <v>39399</v>
      </c>
      <c r="B1016" s="28">
        <v>39399</v>
      </c>
      <c r="C1016" s="723">
        <v>3.9485999999999999</v>
      </c>
      <c r="D1016" s="28">
        <v>39399</v>
      </c>
      <c r="E1016" s="723">
        <v>3.9683999999999999</v>
      </c>
      <c r="F1016" s="28">
        <v>39399</v>
      </c>
      <c r="G1016" s="723">
        <v>4.1109999999999998</v>
      </c>
      <c r="H1016" s="28">
        <v>39399</v>
      </c>
      <c r="I1016" s="723">
        <v>4.1616999999999997</v>
      </c>
      <c r="J1016" s="28">
        <v>39399</v>
      </c>
      <c r="K1016" s="723">
        <v>4.3792999999999997</v>
      </c>
      <c r="L1016" s="41">
        <v>39399</v>
      </c>
      <c r="M1016" s="723">
        <v>4.0128000000000004</v>
      </c>
      <c r="N1016" s="28">
        <v>39399</v>
      </c>
      <c r="O1016" s="723">
        <v>4.0555000000000003</v>
      </c>
      <c r="P1016" s="28">
        <v>39399</v>
      </c>
      <c r="Q1016" s="723">
        <v>4.2069999999999999</v>
      </c>
      <c r="R1016" s="28">
        <v>39399</v>
      </c>
      <c r="S1016" s="723">
        <v>4.2916999999999996</v>
      </c>
      <c r="T1016" s="28">
        <v>39399</v>
      </c>
      <c r="U1016" s="723">
        <v>4.4512</v>
      </c>
      <c r="V1016" s="41">
        <v>39399</v>
      </c>
      <c r="W1016" s="723">
        <v>4.4640000000000004</v>
      </c>
      <c r="X1016" s="28">
        <v>39399</v>
      </c>
      <c r="Y1016" s="723">
        <v>4.5540000000000003</v>
      </c>
      <c r="Z1016" s="28">
        <v>39399</v>
      </c>
      <c r="AA1016" s="723">
        <v>4.7249999999999996</v>
      </c>
      <c r="AB1016" s="28">
        <v>39399</v>
      </c>
      <c r="AC1016" s="723">
        <v>4.8099999999999996</v>
      </c>
      <c r="AD1016" s="28">
        <v>39399</v>
      </c>
      <c r="AE1016" s="358">
        <v>4.95</v>
      </c>
    </row>
    <row r="1017" spans="1:31">
      <c r="A1017" s="28">
        <v>39400</v>
      </c>
      <c r="B1017" s="28">
        <v>39400</v>
      </c>
      <c r="C1017" s="723">
        <v>3.9843000000000002</v>
      </c>
      <c r="D1017" s="28">
        <v>39400</v>
      </c>
      <c r="E1017" s="723">
        <v>4.0039999999999996</v>
      </c>
      <c r="F1017" s="28">
        <v>39400</v>
      </c>
      <c r="G1017" s="723">
        <v>4.1330999999999998</v>
      </c>
      <c r="H1017" s="28">
        <v>39400</v>
      </c>
      <c r="I1017" s="723">
        <v>4.1833</v>
      </c>
      <c r="J1017" s="28">
        <v>39400</v>
      </c>
      <c r="K1017" s="723">
        <v>4.3977000000000004</v>
      </c>
      <c r="L1017" s="41">
        <v>39400</v>
      </c>
      <c r="M1017" s="723">
        <v>4.0387000000000004</v>
      </c>
      <c r="N1017" s="28">
        <v>39400</v>
      </c>
      <c r="O1017" s="723">
        <v>4.1001000000000003</v>
      </c>
      <c r="P1017" s="28">
        <v>39400</v>
      </c>
      <c r="Q1017" s="723">
        <v>4.2302</v>
      </c>
      <c r="R1017" s="28">
        <v>39400</v>
      </c>
      <c r="S1017" s="723">
        <v>4.3193000000000001</v>
      </c>
      <c r="T1017" s="28">
        <v>39400</v>
      </c>
      <c r="U1017" s="723">
        <v>4.4759000000000002</v>
      </c>
      <c r="V1017" s="41">
        <v>39400</v>
      </c>
      <c r="W1017" s="723">
        <v>4.5</v>
      </c>
      <c r="X1017" s="28">
        <v>39400</v>
      </c>
      <c r="Y1017" s="723">
        <v>4.5880000000000001</v>
      </c>
      <c r="Z1017" s="28">
        <v>39400</v>
      </c>
      <c r="AA1017" s="723">
        <v>4.7507999999999999</v>
      </c>
      <c r="AB1017" s="28">
        <v>39400</v>
      </c>
      <c r="AC1017" s="723">
        <v>4.8311999999999999</v>
      </c>
      <c r="AD1017" s="28">
        <v>39400</v>
      </c>
      <c r="AE1017" s="358">
        <v>4.9650999999999996</v>
      </c>
    </row>
    <row r="1018" spans="1:31">
      <c r="A1018" s="28">
        <v>39401</v>
      </c>
      <c r="B1018" s="28">
        <v>39401</v>
      </c>
      <c r="C1018" s="723">
        <v>3.9279999999999999</v>
      </c>
      <c r="D1018" s="28">
        <v>39401</v>
      </c>
      <c r="E1018" s="723">
        <v>3.952</v>
      </c>
      <c r="F1018" s="28">
        <v>39401</v>
      </c>
      <c r="G1018" s="723">
        <v>4.09</v>
      </c>
      <c r="H1018" s="28">
        <v>39401</v>
      </c>
      <c r="I1018" s="723">
        <v>4.157</v>
      </c>
      <c r="J1018" s="28">
        <v>39401</v>
      </c>
      <c r="K1018" s="723">
        <v>4.3870000000000005</v>
      </c>
      <c r="L1018" s="41">
        <v>39401</v>
      </c>
      <c r="M1018" s="723">
        <v>3.9897</v>
      </c>
      <c r="N1018" s="28">
        <v>39401</v>
      </c>
      <c r="O1018" s="723">
        <v>4.0538999999999996</v>
      </c>
      <c r="P1018" s="28">
        <v>39401</v>
      </c>
      <c r="Q1018" s="723">
        <v>4.2031999999999998</v>
      </c>
      <c r="R1018" s="28">
        <v>39401</v>
      </c>
      <c r="S1018" s="723">
        <v>4.3004999999999995</v>
      </c>
      <c r="T1018" s="28">
        <v>39401</v>
      </c>
      <c r="U1018" s="723">
        <v>4.4635999999999996</v>
      </c>
      <c r="V1018" s="41">
        <v>39401</v>
      </c>
      <c r="W1018" s="723">
        <v>4.46</v>
      </c>
      <c r="X1018" s="28">
        <v>39401</v>
      </c>
      <c r="Y1018" s="723">
        <v>4.5389999999999997</v>
      </c>
      <c r="Z1018" s="28">
        <v>39401</v>
      </c>
      <c r="AA1018" s="723">
        <v>4.7229999999999999</v>
      </c>
      <c r="AB1018" s="28">
        <v>39401</v>
      </c>
      <c r="AC1018" s="723">
        <v>4.8070000000000004</v>
      </c>
      <c r="AD1018" s="28">
        <v>39401</v>
      </c>
      <c r="AE1018" s="358">
        <v>4.9589999999999996</v>
      </c>
    </row>
    <row r="1019" spans="1:31">
      <c r="A1019" s="28">
        <v>39402</v>
      </c>
      <c r="B1019" s="28">
        <v>39402</v>
      </c>
      <c r="C1019" s="723">
        <v>3.8868999999999998</v>
      </c>
      <c r="D1019" s="28">
        <v>39402</v>
      </c>
      <c r="E1019" s="723">
        <v>3.9199000000000002</v>
      </c>
      <c r="F1019" s="28">
        <v>39402</v>
      </c>
      <c r="G1019" s="723">
        <v>4.0632000000000001</v>
      </c>
      <c r="H1019" s="28">
        <v>39402</v>
      </c>
      <c r="I1019" s="723">
        <v>4.1439000000000004</v>
      </c>
      <c r="J1019" s="28">
        <v>39402</v>
      </c>
      <c r="K1019" s="723">
        <v>4.3842999999999996</v>
      </c>
      <c r="L1019" s="41">
        <v>39402</v>
      </c>
      <c r="M1019" s="723">
        <v>3.9537</v>
      </c>
      <c r="N1019" s="28">
        <v>39402</v>
      </c>
      <c r="O1019" s="723">
        <v>4.0343999999999998</v>
      </c>
      <c r="P1019" s="28">
        <v>39402</v>
      </c>
      <c r="Q1019" s="723">
        <v>4.1879999999999997</v>
      </c>
      <c r="R1019" s="28">
        <v>39402</v>
      </c>
      <c r="S1019" s="723">
        <v>4.2839</v>
      </c>
      <c r="T1019" s="28">
        <v>39402</v>
      </c>
      <c r="U1019" s="723">
        <v>4.4737</v>
      </c>
      <c r="V1019" s="41">
        <v>39402</v>
      </c>
      <c r="W1019" s="723">
        <v>4.4215</v>
      </c>
      <c r="X1019" s="28">
        <v>39402</v>
      </c>
      <c r="Y1019" s="723">
        <v>4.5182000000000002</v>
      </c>
      <c r="Z1019" s="28">
        <v>39402</v>
      </c>
      <c r="AA1019" s="723">
        <v>4.7046999999999999</v>
      </c>
      <c r="AB1019" s="28">
        <v>39402</v>
      </c>
      <c r="AC1019" s="723">
        <v>4.7948000000000004</v>
      </c>
      <c r="AD1019" s="28">
        <v>39402</v>
      </c>
      <c r="AE1019" s="358">
        <v>4.9602000000000004</v>
      </c>
    </row>
    <row r="1020" spans="1:31">
      <c r="A1020" s="28">
        <v>39405</v>
      </c>
      <c r="B1020" s="28">
        <v>39405</v>
      </c>
      <c r="C1020" s="723">
        <v>3.7986</v>
      </c>
      <c r="D1020" s="28">
        <v>39405</v>
      </c>
      <c r="E1020" s="723">
        <v>3.8456999999999999</v>
      </c>
      <c r="F1020" s="28">
        <v>39405</v>
      </c>
      <c r="G1020" s="723">
        <v>4.0130999999999997</v>
      </c>
      <c r="H1020" s="28">
        <v>39405</v>
      </c>
      <c r="I1020" s="723">
        <v>4.0917000000000003</v>
      </c>
      <c r="J1020" s="28">
        <v>39405</v>
      </c>
      <c r="K1020" s="723">
        <v>4.3452999999999999</v>
      </c>
      <c r="L1020" s="41">
        <v>39405</v>
      </c>
      <c r="M1020" s="723">
        <v>3.8712999999999997</v>
      </c>
      <c r="N1020" s="28">
        <v>39405</v>
      </c>
      <c r="O1020" s="723">
        <v>3.9714999999999998</v>
      </c>
      <c r="P1020" s="28">
        <v>39405</v>
      </c>
      <c r="Q1020" s="723">
        <v>4.1436000000000002</v>
      </c>
      <c r="R1020" s="28">
        <v>39405</v>
      </c>
      <c r="S1020" s="723">
        <v>4.2484000000000002</v>
      </c>
      <c r="T1020" s="28">
        <v>39405</v>
      </c>
      <c r="U1020" s="723">
        <v>4.4413</v>
      </c>
      <c r="V1020" s="41">
        <v>39405</v>
      </c>
      <c r="W1020" s="723">
        <v>4.4109999999999996</v>
      </c>
      <c r="X1020" s="28">
        <v>39405</v>
      </c>
      <c r="Y1020" s="723">
        <v>4.4820000000000002</v>
      </c>
      <c r="Z1020" s="28">
        <v>39405</v>
      </c>
      <c r="AA1020" s="723">
        <v>4.6589999999999998</v>
      </c>
      <c r="AB1020" s="28">
        <v>39405</v>
      </c>
      <c r="AC1020" s="723">
        <v>4.7670000000000003</v>
      </c>
      <c r="AD1020" s="28">
        <v>39405</v>
      </c>
      <c r="AE1020" s="358">
        <v>4.9249999999999998</v>
      </c>
    </row>
    <row r="1021" spans="1:31">
      <c r="A1021" s="28">
        <v>39406</v>
      </c>
      <c r="B1021" s="28">
        <v>39406</v>
      </c>
      <c r="C1021" s="723">
        <v>3.8336999999999999</v>
      </c>
      <c r="D1021" s="28">
        <v>39406</v>
      </c>
      <c r="E1021" s="723">
        <v>3.8780999999999999</v>
      </c>
      <c r="F1021" s="28">
        <v>39406</v>
      </c>
      <c r="G1021" s="723">
        <v>4.0328999999999997</v>
      </c>
      <c r="H1021" s="28">
        <v>39406</v>
      </c>
      <c r="I1021" s="723">
        <v>4.1021000000000001</v>
      </c>
      <c r="J1021" s="28">
        <v>39406</v>
      </c>
      <c r="K1021" s="723">
        <v>4.3632</v>
      </c>
      <c r="L1021" s="41">
        <v>39406</v>
      </c>
      <c r="M1021" s="723">
        <v>3.9032999999999998</v>
      </c>
      <c r="N1021" s="28">
        <v>39406</v>
      </c>
      <c r="O1021" s="723">
        <v>3.9925999999999999</v>
      </c>
      <c r="P1021" s="28">
        <v>39406</v>
      </c>
      <c r="Q1021" s="723">
        <v>4.1539999999999999</v>
      </c>
      <c r="R1021" s="28">
        <v>39406</v>
      </c>
      <c r="S1021" s="723">
        <v>4.2621000000000002</v>
      </c>
      <c r="T1021" s="28">
        <v>39406</v>
      </c>
      <c r="U1021" s="723">
        <v>4.4588999999999999</v>
      </c>
      <c r="V1021" s="41">
        <v>39406</v>
      </c>
      <c r="W1021" s="723">
        <v>4.4333</v>
      </c>
      <c r="X1021" s="28">
        <v>39406</v>
      </c>
      <c r="Y1021" s="723">
        <v>4.5003000000000002</v>
      </c>
      <c r="Z1021" s="28">
        <v>39406</v>
      </c>
      <c r="AA1021" s="723">
        <v>4.6687000000000003</v>
      </c>
      <c r="AB1021" s="28">
        <v>39406</v>
      </c>
      <c r="AC1021" s="723">
        <v>4.7773000000000003</v>
      </c>
      <c r="AD1021" s="28">
        <v>39406</v>
      </c>
      <c r="AE1021" s="358">
        <v>4.9481000000000002</v>
      </c>
    </row>
    <row r="1022" spans="1:31">
      <c r="A1022" s="28">
        <v>39407</v>
      </c>
      <c r="B1022" s="28">
        <v>39407</v>
      </c>
      <c r="C1022" s="723">
        <v>3.7534000000000001</v>
      </c>
      <c r="D1022" s="28">
        <v>39407</v>
      </c>
      <c r="E1022" s="723">
        <v>3.7989999999999999</v>
      </c>
      <c r="F1022" s="28">
        <v>39407</v>
      </c>
      <c r="G1022" s="723">
        <v>3.9774000000000003</v>
      </c>
      <c r="H1022" s="28">
        <v>39407</v>
      </c>
      <c r="I1022" s="723">
        <v>4.0632999999999999</v>
      </c>
      <c r="J1022" s="28">
        <v>39407</v>
      </c>
      <c r="K1022" s="723">
        <v>4.3429000000000002</v>
      </c>
      <c r="L1022" s="41">
        <v>39407</v>
      </c>
      <c r="M1022" s="723">
        <v>3.8249</v>
      </c>
      <c r="N1022" s="28">
        <v>39407</v>
      </c>
      <c r="O1022" s="723">
        <v>3.9191000000000003</v>
      </c>
      <c r="P1022" s="28">
        <v>39407</v>
      </c>
      <c r="Q1022" s="723">
        <v>4.1192000000000002</v>
      </c>
      <c r="R1022" s="28">
        <v>39407</v>
      </c>
      <c r="S1022" s="723">
        <v>4.2401999999999997</v>
      </c>
      <c r="T1022" s="28">
        <v>39407</v>
      </c>
      <c r="U1022" s="723">
        <v>4.452</v>
      </c>
      <c r="V1022" s="41">
        <v>39407</v>
      </c>
      <c r="W1022" s="723">
        <v>4.3502999999999998</v>
      </c>
      <c r="X1022" s="28">
        <v>39407</v>
      </c>
      <c r="Y1022" s="723">
        <v>4.4215999999999998</v>
      </c>
      <c r="Z1022" s="28">
        <v>39407</v>
      </c>
      <c r="AA1022" s="723">
        <v>4.6124999999999998</v>
      </c>
      <c r="AB1022" s="28">
        <v>39407</v>
      </c>
      <c r="AC1022" s="723">
        <v>4.7347999999999999</v>
      </c>
      <c r="AD1022" s="28">
        <v>39407</v>
      </c>
      <c r="AE1022" s="358">
        <v>4.9253999999999998</v>
      </c>
    </row>
    <row r="1023" spans="1:31">
      <c r="A1023" s="28">
        <v>39408</v>
      </c>
      <c r="B1023" s="28">
        <v>39408</v>
      </c>
      <c r="C1023" s="723">
        <v>3.7279</v>
      </c>
      <c r="D1023" s="28">
        <v>39408</v>
      </c>
      <c r="E1023" s="723">
        <v>3.7866</v>
      </c>
      <c r="F1023" s="28">
        <v>39408</v>
      </c>
      <c r="G1023" s="723">
        <v>3.9683000000000002</v>
      </c>
      <c r="H1023" s="28">
        <v>39408</v>
      </c>
      <c r="I1023" s="723">
        <v>4.0578000000000003</v>
      </c>
      <c r="J1023" s="28">
        <v>39408</v>
      </c>
      <c r="K1023" s="723">
        <v>4.3539000000000003</v>
      </c>
      <c r="L1023" s="41">
        <v>39408</v>
      </c>
      <c r="M1023" s="723">
        <v>3.8209999999999997</v>
      </c>
      <c r="N1023" s="28">
        <v>39408</v>
      </c>
      <c r="O1023" s="723">
        <v>3.9234</v>
      </c>
      <c r="P1023" s="28">
        <v>39408</v>
      </c>
      <c r="Q1023" s="723">
        <v>4.1235999999999997</v>
      </c>
      <c r="R1023" s="28">
        <v>39408</v>
      </c>
      <c r="S1023" s="723">
        <v>4.2462</v>
      </c>
      <c r="T1023" s="28">
        <v>39408</v>
      </c>
      <c r="U1023" s="723">
        <v>4.4818999999999996</v>
      </c>
      <c r="V1023" s="41">
        <v>39408</v>
      </c>
      <c r="W1023" s="723">
        <v>4.3719999999999999</v>
      </c>
      <c r="X1023" s="28">
        <v>39408</v>
      </c>
      <c r="Y1023" s="723">
        <v>4.4489999999999998</v>
      </c>
      <c r="Z1023" s="28">
        <v>39408</v>
      </c>
      <c r="AA1023" s="723">
        <v>4.5999999999999996</v>
      </c>
      <c r="AB1023" s="28">
        <v>39408</v>
      </c>
      <c r="AC1023" s="723">
        <v>4.71</v>
      </c>
      <c r="AD1023" s="28">
        <v>39408</v>
      </c>
      <c r="AE1023" s="358">
        <v>4.8940000000000001</v>
      </c>
    </row>
    <row r="1024" spans="1:31">
      <c r="A1024" s="28">
        <v>39409</v>
      </c>
      <c r="B1024" s="28">
        <v>39409</v>
      </c>
      <c r="C1024" s="723">
        <v>3.7574999999999998</v>
      </c>
      <c r="D1024" s="28">
        <v>39409</v>
      </c>
      <c r="E1024" s="723">
        <v>3.8138999999999998</v>
      </c>
      <c r="F1024" s="28">
        <v>39409</v>
      </c>
      <c r="G1024" s="723">
        <v>3.9849999999999999</v>
      </c>
      <c r="H1024" s="28">
        <v>39409</v>
      </c>
      <c r="I1024" s="723">
        <v>4.0670000000000002</v>
      </c>
      <c r="J1024" s="28">
        <v>39409</v>
      </c>
      <c r="K1024" s="723">
        <v>4.3577000000000004</v>
      </c>
      <c r="L1024" s="41">
        <v>39409</v>
      </c>
      <c r="M1024" s="723">
        <v>3.8614999999999999</v>
      </c>
      <c r="N1024" s="28">
        <v>39409</v>
      </c>
      <c r="O1024" s="723">
        <v>3.95</v>
      </c>
      <c r="P1024" s="28">
        <v>39409</v>
      </c>
      <c r="Q1024" s="723">
        <v>4.1325000000000003</v>
      </c>
      <c r="R1024" s="28">
        <v>39409</v>
      </c>
      <c r="S1024" s="723">
        <v>4.2511000000000001</v>
      </c>
      <c r="T1024" s="28">
        <v>39409</v>
      </c>
      <c r="U1024" s="723">
        <v>4.4943999999999997</v>
      </c>
      <c r="V1024" s="41">
        <v>39409</v>
      </c>
      <c r="W1024" s="723">
        <v>4.3760000000000003</v>
      </c>
      <c r="X1024" s="28">
        <v>39409</v>
      </c>
      <c r="Y1024" s="723">
        <v>4.46</v>
      </c>
      <c r="Z1024" s="28">
        <v>39409</v>
      </c>
      <c r="AA1024" s="723">
        <v>4.6120000000000001</v>
      </c>
      <c r="AB1024" s="28">
        <v>39409</v>
      </c>
      <c r="AC1024" s="723">
        <v>4.7240000000000002</v>
      </c>
      <c r="AD1024" s="28">
        <v>39409</v>
      </c>
      <c r="AE1024" s="358">
        <v>4.8959999999999999</v>
      </c>
    </row>
    <row r="1025" spans="1:31">
      <c r="A1025" s="28">
        <v>39412</v>
      </c>
      <c r="B1025" s="28">
        <v>39412</v>
      </c>
      <c r="C1025" s="723">
        <v>3.7486999999999999</v>
      </c>
      <c r="D1025" s="28">
        <v>39412</v>
      </c>
      <c r="E1025" s="723">
        <v>3.8172999999999999</v>
      </c>
      <c r="F1025" s="28">
        <v>39412</v>
      </c>
      <c r="G1025" s="723">
        <v>3.9849000000000001</v>
      </c>
      <c r="H1025" s="28">
        <v>39412</v>
      </c>
      <c r="I1025" s="723">
        <v>4.0712000000000002</v>
      </c>
      <c r="J1025" s="28">
        <v>39412</v>
      </c>
      <c r="K1025" s="723">
        <v>4.3555000000000001</v>
      </c>
      <c r="L1025" s="41">
        <v>39412</v>
      </c>
      <c r="M1025" s="723">
        <v>3.8529</v>
      </c>
      <c r="N1025" s="28">
        <v>39412</v>
      </c>
      <c r="O1025" s="723">
        <v>3.9615999999999998</v>
      </c>
      <c r="P1025" s="28">
        <v>39412</v>
      </c>
      <c r="Q1025" s="723">
        <v>4.1403999999999996</v>
      </c>
      <c r="R1025" s="28">
        <v>39412</v>
      </c>
      <c r="S1025" s="723">
        <v>4.2472000000000003</v>
      </c>
      <c r="T1025" s="28">
        <v>39412</v>
      </c>
      <c r="U1025" s="723">
        <v>4.4932999999999996</v>
      </c>
      <c r="V1025" s="41">
        <v>39412</v>
      </c>
      <c r="W1025" s="723">
        <v>4.3779000000000003</v>
      </c>
      <c r="X1025" s="28">
        <v>39412</v>
      </c>
      <c r="Y1025" s="723">
        <v>4.4593999999999996</v>
      </c>
      <c r="Z1025" s="28">
        <v>39412</v>
      </c>
      <c r="AA1025" s="723">
        <v>4.6109</v>
      </c>
      <c r="AB1025" s="28">
        <v>39412</v>
      </c>
      <c r="AC1025" s="723">
        <v>4.7219999999999995</v>
      </c>
      <c r="AD1025" s="28">
        <v>39412</v>
      </c>
      <c r="AE1025" s="358">
        <v>4.8944000000000001</v>
      </c>
    </row>
    <row r="1026" spans="1:31">
      <c r="A1026" s="28">
        <v>39413</v>
      </c>
      <c r="B1026" s="28">
        <v>39413</v>
      </c>
      <c r="C1026" s="723">
        <v>3.7839</v>
      </c>
      <c r="D1026" s="28">
        <v>39413</v>
      </c>
      <c r="E1026" s="723">
        <v>3.8473999999999999</v>
      </c>
      <c r="F1026" s="28">
        <v>39413</v>
      </c>
      <c r="G1026" s="723">
        <v>4.0049999999999999</v>
      </c>
      <c r="H1026" s="28">
        <v>39413</v>
      </c>
      <c r="I1026" s="723">
        <v>4.0963000000000003</v>
      </c>
      <c r="J1026" s="28">
        <v>39413</v>
      </c>
      <c r="K1026" s="723">
        <v>4.3906000000000001</v>
      </c>
      <c r="L1026" s="41">
        <v>39413</v>
      </c>
      <c r="M1026" s="723">
        <v>3.8730000000000002</v>
      </c>
      <c r="N1026" s="28">
        <v>39413</v>
      </c>
      <c r="O1026" s="723">
        <v>3.9777</v>
      </c>
      <c r="P1026" s="28">
        <v>39413</v>
      </c>
      <c r="Q1026" s="723">
        <v>4.1605999999999996</v>
      </c>
      <c r="R1026" s="28">
        <v>39413</v>
      </c>
      <c r="S1026" s="723">
        <v>4.2674000000000003</v>
      </c>
      <c r="T1026" s="28">
        <v>39413</v>
      </c>
      <c r="U1026" s="723">
        <v>4.5133000000000001</v>
      </c>
      <c r="V1026" s="41">
        <v>39413</v>
      </c>
      <c r="W1026" s="723">
        <v>4.4210000000000003</v>
      </c>
      <c r="X1026" s="28">
        <v>39413</v>
      </c>
      <c r="Y1026" s="723">
        <v>4.5199999999999996</v>
      </c>
      <c r="Z1026" s="28">
        <v>39413</v>
      </c>
      <c r="AA1026" s="723">
        <v>4.6890000000000001</v>
      </c>
      <c r="AB1026" s="28">
        <v>39413</v>
      </c>
      <c r="AC1026" s="723">
        <v>4.7969999999999997</v>
      </c>
      <c r="AD1026" s="28">
        <v>39413</v>
      </c>
      <c r="AE1026" s="358">
        <v>4.9740000000000002</v>
      </c>
    </row>
    <row r="1027" spans="1:31">
      <c r="A1027" s="28">
        <v>39414</v>
      </c>
      <c r="B1027" s="28">
        <v>39414</v>
      </c>
      <c r="C1027" s="723">
        <v>3.859</v>
      </c>
      <c r="D1027" s="28">
        <v>39414</v>
      </c>
      <c r="E1027" s="723">
        <v>3.927</v>
      </c>
      <c r="F1027" s="28">
        <v>39414</v>
      </c>
      <c r="G1027" s="723">
        <v>4.0759999999999996</v>
      </c>
      <c r="H1027" s="28">
        <v>39414</v>
      </c>
      <c r="I1027" s="723">
        <v>4.1580000000000004</v>
      </c>
      <c r="J1027" s="28">
        <v>39414</v>
      </c>
      <c r="K1027" s="723">
        <v>4.4539999999999997</v>
      </c>
      <c r="L1027" s="41">
        <v>39414</v>
      </c>
      <c r="M1027" s="723">
        <v>3.9460999999999999</v>
      </c>
      <c r="N1027" s="28">
        <v>39414</v>
      </c>
      <c r="O1027" s="723">
        <v>4.0671999999999997</v>
      </c>
      <c r="P1027" s="28">
        <v>39414</v>
      </c>
      <c r="Q1027" s="723">
        <v>4.2344999999999997</v>
      </c>
      <c r="R1027" s="28">
        <v>39414</v>
      </c>
      <c r="S1027" s="723">
        <v>4.3242000000000003</v>
      </c>
      <c r="T1027" s="28">
        <v>39414</v>
      </c>
      <c r="U1027" s="723">
        <v>4.5877999999999997</v>
      </c>
      <c r="V1027" s="41">
        <v>39414</v>
      </c>
      <c r="W1027" s="723">
        <v>4.5258000000000003</v>
      </c>
      <c r="X1027" s="28">
        <v>39414</v>
      </c>
      <c r="Y1027" s="723">
        <v>4.633</v>
      </c>
      <c r="Z1027" s="28">
        <v>39414</v>
      </c>
      <c r="AA1027" s="723">
        <v>4.7831000000000001</v>
      </c>
      <c r="AB1027" s="28">
        <v>39414</v>
      </c>
      <c r="AC1027" s="723">
        <v>4.8879000000000001</v>
      </c>
      <c r="AD1027" s="28">
        <v>39414</v>
      </c>
      <c r="AE1027" s="358">
        <v>5.0612000000000004</v>
      </c>
    </row>
    <row r="1028" spans="1:31">
      <c r="A1028" s="28">
        <v>39415</v>
      </c>
      <c r="B1028" s="28">
        <v>39415</v>
      </c>
      <c r="C1028" s="723">
        <v>3.8066</v>
      </c>
      <c r="D1028" s="28">
        <v>39415</v>
      </c>
      <c r="E1028" s="723">
        <v>3.8754999999999997</v>
      </c>
      <c r="F1028" s="28">
        <v>39415</v>
      </c>
      <c r="G1028" s="723">
        <v>4.0372000000000003</v>
      </c>
      <c r="H1028" s="28">
        <v>39415</v>
      </c>
      <c r="I1028" s="723">
        <v>4.1149000000000004</v>
      </c>
      <c r="J1028" s="28">
        <v>39415</v>
      </c>
      <c r="K1028" s="723">
        <v>4.4147999999999996</v>
      </c>
      <c r="L1028" s="41">
        <v>39415</v>
      </c>
      <c r="M1028" s="723">
        <v>3.8993000000000002</v>
      </c>
      <c r="N1028" s="28">
        <v>39415</v>
      </c>
      <c r="O1028" s="723">
        <v>4.0198999999999998</v>
      </c>
      <c r="P1028" s="28">
        <v>39415</v>
      </c>
      <c r="Q1028" s="723">
        <v>4.1966999999999999</v>
      </c>
      <c r="R1028" s="28">
        <v>39415</v>
      </c>
      <c r="S1028" s="723">
        <v>4.2922000000000002</v>
      </c>
      <c r="T1028" s="28">
        <v>39415</v>
      </c>
      <c r="U1028" s="723">
        <v>4.5506000000000002</v>
      </c>
      <c r="V1028" s="41">
        <v>39415</v>
      </c>
      <c r="W1028" s="723">
        <v>4.4710000000000001</v>
      </c>
      <c r="X1028" s="28">
        <v>39415</v>
      </c>
      <c r="Y1028" s="723">
        <v>4.5720000000000001</v>
      </c>
      <c r="Z1028" s="28">
        <v>39415</v>
      </c>
      <c r="AA1028" s="723">
        <v>4.7309999999999999</v>
      </c>
      <c r="AB1028" s="28">
        <v>39415</v>
      </c>
      <c r="AC1028" s="723">
        <v>4.8380000000000001</v>
      </c>
      <c r="AD1028" s="28">
        <v>39415</v>
      </c>
      <c r="AE1028" s="358">
        <v>5.0060000000000002</v>
      </c>
    </row>
    <row r="1029" spans="1:31">
      <c r="A1029" s="28">
        <v>39416</v>
      </c>
      <c r="B1029" s="28">
        <v>39416</v>
      </c>
      <c r="C1029" s="723">
        <v>3.8788999999999998</v>
      </c>
      <c r="D1029" s="28">
        <v>39416</v>
      </c>
      <c r="E1029" s="723">
        <v>3.9355000000000002</v>
      </c>
      <c r="F1029" s="28">
        <v>39416</v>
      </c>
      <c r="G1029" s="723">
        <v>4.0822000000000003</v>
      </c>
      <c r="H1029" s="28">
        <v>39416</v>
      </c>
      <c r="I1029" s="723">
        <v>4.1670999999999996</v>
      </c>
      <c r="J1029" s="28">
        <v>39416</v>
      </c>
      <c r="K1029" s="723">
        <v>4.4672999999999998</v>
      </c>
      <c r="L1029" s="41">
        <v>39416</v>
      </c>
      <c r="M1029" s="723">
        <v>3.9601999999999999</v>
      </c>
      <c r="N1029" s="28">
        <v>39416</v>
      </c>
      <c r="O1029" s="723">
        <v>4.0922000000000001</v>
      </c>
      <c r="P1029" s="28">
        <v>39416</v>
      </c>
      <c r="Q1029" s="723">
        <v>4.2526999999999999</v>
      </c>
      <c r="R1029" s="28">
        <v>39416</v>
      </c>
      <c r="S1029" s="723">
        <v>4.3407999999999998</v>
      </c>
      <c r="T1029" s="28">
        <v>39416</v>
      </c>
      <c r="U1029" s="723">
        <v>4.6021000000000001</v>
      </c>
      <c r="V1029" s="41">
        <v>39416</v>
      </c>
      <c r="W1029" s="723">
        <v>4.5514999999999999</v>
      </c>
      <c r="X1029" s="28">
        <v>39416</v>
      </c>
      <c r="Y1029" s="723">
        <v>4.6449999999999996</v>
      </c>
      <c r="Z1029" s="28">
        <v>39416</v>
      </c>
      <c r="AA1029" s="723">
        <v>4.7912999999999997</v>
      </c>
      <c r="AB1029" s="28">
        <v>39416</v>
      </c>
      <c r="AC1029" s="723">
        <v>4.8972999999999995</v>
      </c>
      <c r="AD1029" s="28">
        <v>39416</v>
      </c>
      <c r="AE1029" s="358">
        <v>5.0578000000000003</v>
      </c>
    </row>
    <row r="1030" spans="1:31">
      <c r="A1030" s="28">
        <v>39419</v>
      </c>
      <c r="B1030" s="28">
        <v>39419</v>
      </c>
      <c r="C1030" s="723">
        <v>3.8214999999999999</v>
      </c>
      <c r="D1030" s="28">
        <v>39419</v>
      </c>
      <c r="E1030" s="723">
        <v>3.8658000000000001</v>
      </c>
      <c r="F1030" s="28">
        <v>39419</v>
      </c>
      <c r="G1030" s="723">
        <v>4.0354999999999999</v>
      </c>
      <c r="H1030" s="28">
        <v>39419</v>
      </c>
      <c r="I1030" s="723">
        <v>4.1189999999999998</v>
      </c>
      <c r="J1030" s="28">
        <v>39419</v>
      </c>
      <c r="K1030" s="723">
        <v>4.4118000000000004</v>
      </c>
      <c r="L1030" s="41">
        <v>39419</v>
      </c>
      <c r="M1030" s="723">
        <v>3.9075000000000002</v>
      </c>
      <c r="N1030" s="28">
        <v>39419</v>
      </c>
      <c r="O1030" s="723">
        <v>4.0159000000000002</v>
      </c>
      <c r="P1030" s="28">
        <v>39419</v>
      </c>
      <c r="Q1030" s="723">
        <v>4.2118000000000002</v>
      </c>
      <c r="R1030" s="28">
        <v>39419</v>
      </c>
      <c r="S1030" s="723">
        <v>4.3014000000000001</v>
      </c>
      <c r="T1030" s="28">
        <v>39419</v>
      </c>
      <c r="U1030" s="723">
        <v>4.5659000000000001</v>
      </c>
      <c r="V1030" s="41">
        <v>39419</v>
      </c>
      <c r="W1030" s="723">
        <v>4.4856999999999996</v>
      </c>
      <c r="X1030" s="28">
        <v>39419</v>
      </c>
      <c r="Y1030" s="723">
        <v>4.5669000000000004</v>
      </c>
      <c r="Z1030" s="28">
        <v>39419</v>
      </c>
      <c r="AA1030" s="723">
        <v>4.7347999999999999</v>
      </c>
      <c r="AB1030" s="28">
        <v>39419</v>
      </c>
      <c r="AC1030" s="723">
        <v>4.8400999999999996</v>
      </c>
      <c r="AD1030" s="28">
        <v>39419</v>
      </c>
      <c r="AE1030" s="358">
        <v>4.9985999999999997</v>
      </c>
    </row>
    <row r="1031" spans="1:31">
      <c r="A1031" s="28">
        <v>39420</v>
      </c>
      <c r="B1031" s="28">
        <v>39420</v>
      </c>
      <c r="C1031" s="723">
        <v>3.7888999999999999</v>
      </c>
      <c r="D1031" s="28">
        <v>39420</v>
      </c>
      <c r="E1031" s="723">
        <v>3.8300999999999998</v>
      </c>
      <c r="F1031" s="28">
        <v>39420</v>
      </c>
      <c r="G1031" s="723">
        <v>3.9912999999999998</v>
      </c>
      <c r="H1031" s="28">
        <v>39420</v>
      </c>
      <c r="I1031" s="723">
        <v>4.0834000000000001</v>
      </c>
      <c r="J1031" s="28">
        <v>39420</v>
      </c>
      <c r="K1031" s="723">
        <v>4.3730000000000002</v>
      </c>
      <c r="L1031" s="41">
        <v>39420</v>
      </c>
      <c r="M1031" s="723">
        <v>3.8778000000000001</v>
      </c>
      <c r="N1031" s="28">
        <v>39420</v>
      </c>
      <c r="O1031" s="723">
        <v>3.9763000000000002</v>
      </c>
      <c r="P1031" s="28">
        <v>39420</v>
      </c>
      <c r="Q1031" s="723">
        <v>4.1680999999999999</v>
      </c>
      <c r="R1031" s="28">
        <v>39420</v>
      </c>
      <c r="S1031" s="723">
        <v>4.2576999999999998</v>
      </c>
      <c r="T1031" s="28">
        <v>39420</v>
      </c>
      <c r="U1031" s="723">
        <v>4.5271999999999997</v>
      </c>
      <c r="V1031" s="41">
        <v>39420</v>
      </c>
      <c r="W1031" s="723">
        <v>4.4569999999999999</v>
      </c>
      <c r="X1031" s="28">
        <v>39420</v>
      </c>
      <c r="Y1031" s="723">
        <v>4.5380000000000003</v>
      </c>
      <c r="Z1031" s="28">
        <v>39420</v>
      </c>
      <c r="AA1031" s="723">
        <v>4.7</v>
      </c>
      <c r="AB1031" s="28">
        <v>39420</v>
      </c>
      <c r="AC1031" s="723">
        <v>4.8150000000000004</v>
      </c>
      <c r="AD1031" s="28">
        <v>39420</v>
      </c>
      <c r="AE1031" s="358">
        <v>4.9850000000000003</v>
      </c>
    </row>
    <row r="1032" spans="1:31">
      <c r="A1032" s="28">
        <v>39421</v>
      </c>
      <c r="B1032" s="28">
        <v>39421</v>
      </c>
      <c r="C1032" s="723">
        <v>3.7892000000000001</v>
      </c>
      <c r="D1032" s="28">
        <v>39421</v>
      </c>
      <c r="E1032" s="723">
        <v>3.8452000000000002</v>
      </c>
      <c r="F1032" s="28">
        <v>39421</v>
      </c>
      <c r="G1032" s="723">
        <v>3.9962</v>
      </c>
      <c r="H1032" s="28">
        <v>39421</v>
      </c>
      <c r="I1032" s="723">
        <v>4.0898000000000003</v>
      </c>
      <c r="J1032" s="28">
        <v>39421</v>
      </c>
      <c r="K1032" s="723">
        <v>4.3750999999999998</v>
      </c>
      <c r="L1032" s="41">
        <v>39421</v>
      </c>
      <c r="M1032" s="723">
        <v>3.8717000000000001</v>
      </c>
      <c r="N1032" s="28">
        <v>39421</v>
      </c>
      <c r="O1032" s="723">
        <v>3.9792999999999998</v>
      </c>
      <c r="P1032" s="28">
        <v>39421</v>
      </c>
      <c r="Q1032" s="723">
        <v>4.1656000000000004</v>
      </c>
      <c r="R1032" s="28">
        <v>39421</v>
      </c>
      <c r="S1032" s="723">
        <v>4.2510000000000003</v>
      </c>
      <c r="T1032" s="28">
        <v>39421</v>
      </c>
      <c r="U1032" s="723">
        <v>4.5129000000000001</v>
      </c>
      <c r="V1032" s="41">
        <v>39421</v>
      </c>
      <c r="W1032" s="723">
        <v>4.4580000000000002</v>
      </c>
      <c r="X1032" s="28">
        <v>39421</v>
      </c>
      <c r="Y1032" s="723">
        <v>4.5503</v>
      </c>
      <c r="Z1032" s="28">
        <v>39421</v>
      </c>
      <c r="AA1032" s="723">
        <v>4.7110000000000003</v>
      </c>
      <c r="AB1032" s="28">
        <v>39421</v>
      </c>
      <c r="AC1032" s="723">
        <v>4.8216000000000001</v>
      </c>
      <c r="AD1032" s="28">
        <v>39421</v>
      </c>
      <c r="AE1032" s="358">
        <v>4.9855</v>
      </c>
    </row>
    <row r="1033" spans="1:31">
      <c r="A1033" s="28">
        <v>39422</v>
      </c>
      <c r="B1033" s="28">
        <v>39422</v>
      </c>
      <c r="C1033" s="723">
        <v>3.8308</v>
      </c>
      <c r="D1033" s="28">
        <v>39422</v>
      </c>
      <c r="E1033" s="723">
        <v>3.8862999999999999</v>
      </c>
      <c r="F1033" s="28">
        <v>39422</v>
      </c>
      <c r="G1033" s="723">
        <v>4.0484999999999998</v>
      </c>
      <c r="H1033" s="28">
        <v>39422</v>
      </c>
      <c r="I1033" s="723">
        <v>4.1321000000000003</v>
      </c>
      <c r="J1033" s="28">
        <v>39422</v>
      </c>
      <c r="K1033" s="723">
        <v>4.4074</v>
      </c>
      <c r="L1033" s="41">
        <v>39422</v>
      </c>
      <c r="M1033" s="723">
        <v>3.9024999999999999</v>
      </c>
      <c r="N1033" s="28">
        <v>39422</v>
      </c>
      <c r="O1033" s="723">
        <v>4.0262000000000002</v>
      </c>
      <c r="P1033" s="28">
        <v>39422</v>
      </c>
      <c r="Q1033" s="723">
        <v>4.2018000000000004</v>
      </c>
      <c r="R1033" s="28">
        <v>39422</v>
      </c>
      <c r="S1033" s="723">
        <v>4.2839</v>
      </c>
      <c r="T1033" s="28">
        <v>39422</v>
      </c>
      <c r="U1033" s="723">
        <v>4.5377000000000001</v>
      </c>
      <c r="V1033" s="41">
        <v>39422</v>
      </c>
      <c r="W1033" s="723">
        <v>4.5071000000000003</v>
      </c>
      <c r="X1033" s="28">
        <v>39422</v>
      </c>
      <c r="Y1033" s="723">
        <v>4.6009000000000002</v>
      </c>
      <c r="Z1033" s="28">
        <v>39422</v>
      </c>
      <c r="AA1033" s="723">
        <v>4.7595999999999998</v>
      </c>
      <c r="AB1033" s="28">
        <v>39422</v>
      </c>
      <c r="AC1033" s="723">
        <v>4.8661000000000003</v>
      </c>
      <c r="AD1033" s="28">
        <v>39422</v>
      </c>
      <c r="AE1033" s="358">
        <v>5.0182000000000002</v>
      </c>
    </row>
    <row r="1034" spans="1:31">
      <c r="A1034" s="28">
        <v>39423</v>
      </c>
      <c r="B1034" s="28">
        <v>39423</v>
      </c>
      <c r="C1034" s="723">
        <v>3.9619999999999997</v>
      </c>
      <c r="D1034" s="28">
        <v>39423</v>
      </c>
      <c r="E1034" s="723">
        <v>4.0137</v>
      </c>
      <c r="F1034" s="28">
        <v>39423</v>
      </c>
      <c r="G1034" s="723">
        <v>4.1774000000000004</v>
      </c>
      <c r="H1034" s="28">
        <v>39423</v>
      </c>
      <c r="I1034" s="723">
        <v>4.2561999999999998</v>
      </c>
      <c r="J1034" s="28">
        <v>39423</v>
      </c>
      <c r="K1034" s="723">
        <v>4.5122</v>
      </c>
      <c r="L1034" s="41">
        <v>39423</v>
      </c>
      <c r="M1034" s="723">
        <v>4.0091000000000001</v>
      </c>
      <c r="N1034" s="28">
        <v>39423</v>
      </c>
      <c r="O1034" s="723">
        <v>4.1353999999999997</v>
      </c>
      <c r="P1034" s="28">
        <v>39423</v>
      </c>
      <c r="Q1034" s="723">
        <v>4.3021000000000003</v>
      </c>
      <c r="R1034" s="28">
        <v>39423</v>
      </c>
      <c r="S1034" s="723">
        <v>4.3765999999999998</v>
      </c>
      <c r="T1034" s="28">
        <v>39423</v>
      </c>
      <c r="U1034" s="723">
        <v>4.62</v>
      </c>
      <c r="V1034" s="41">
        <v>39423</v>
      </c>
      <c r="W1034" s="723">
        <v>4.6120000000000001</v>
      </c>
      <c r="X1034" s="28">
        <v>39423</v>
      </c>
      <c r="Y1034" s="723">
        <v>4.694</v>
      </c>
      <c r="Z1034" s="28">
        <v>39423</v>
      </c>
      <c r="AA1034" s="723">
        <v>4.82</v>
      </c>
      <c r="AB1034" s="28">
        <v>39423</v>
      </c>
      <c r="AC1034" s="723">
        <v>4.9210000000000003</v>
      </c>
      <c r="AD1034" s="28">
        <v>39423</v>
      </c>
      <c r="AE1034" s="358">
        <v>5.0759999999999996</v>
      </c>
    </row>
    <row r="1035" spans="1:31">
      <c r="A1035" s="28">
        <v>39426</v>
      </c>
      <c r="B1035" s="28">
        <v>39426</v>
      </c>
      <c r="C1035" s="723">
        <v>4.0119999999999996</v>
      </c>
      <c r="D1035" s="28">
        <v>39426</v>
      </c>
      <c r="E1035" s="723">
        <v>4.0785999999999998</v>
      </c>
      <c r="F1035" s="28">
        <v>39426</v>
      </c>
      <c r="G1035" s="723">
        <v>4.2394999999999996</v>
      </c>
      <c r="H1035" s="28">
        <v>39426</v>
      </c>
      <c r="I1035" s="723">
        <v>4.3184000000000005</v>
      </c>
      <c r="J1035" s="28">
        <v>39426</v>
      </c>
      <c r="K1035" s="723">
        <v>4.5601000000000003</v>
      </c>
      <c r="L1035" s="41">
        <v>39426</v>
      </c>
      <c r="M1035" s="723">
        <v>4.0739000000000001</v>
      </c>
      <c r="N1035" s="28">
        <v>39426</v>
      </c>
      <c r="O1035" s="723">
        <v>4.2007000000000003</v>
      </c>
      <c r="P1035" s="28">
        <v>39426</v>
      </c>
      <c r="Q1035" s="723">
        <v>4.3605999999999998</v>
      </c>
      <c r="R1035" s="28">
        <v>39426</v>
      </c>
      <c r="S1035" s="723">
        <v>4.4375</v>
      </c>
      <c r="T1035" s="28">
        <v>39426</v>
      </c>
      <c r="U1035" s="723">
        <v>4.6675000000000004</v>
      </c>
      <c r="V1035" s="41">
        <v>39426</v>
      </c>
      <c r="W1035" s="723">
        <v>4.6680000000000001</v>
      </c>
      <c r="X1035" s="28">
        <v>39426</v>
      </c>
      <c r="Y1035" s="723">
        <v>4.7584</v>
      </c>
      <c r="Z1035" s="28">
        <v>39426</v>
      </c>
      <c r="AA1035" s="723">
        <v>4.8884999999999996</v>
      </c>
      <c r="AB1035" s="28">
        <v>39426</v>
      </c>
      <c r="AC1035" s="723">
        <v>4.9809999999999999</v>
      </c>
      <c r="AD1035" s="28">
        <v>39426</v>
      </c>
      <c r="AE1035" s="358">
        <v>5.1271000000000004</v>
      </c>
    </row>
    <row r="1036" spans="1:31">
      <c r="A1036" s="28">
        <v>39427</v>
      </c>
      <c r="B1036" s="28">
        <v>39427</v>
      </c>
      <c r="C1036" s="723">
        <v>3.9809000000000001</v>
      </c>
      <c r="D1036" s="28">
        <v>39427</v>
      </c>
      <c r="E1036" s="723">
        <v>4.0503999999999998</v>
      </c>
      <c r="F1036" s="28">
        <v>39427</v>
      </c>
      <c r="G1036" s="723">
        <v>4.2157</v>
      </c>
      <c r="H1036" s="28">
        <v>39427</v>
      </c>
      <c r="I1036" s="723">
        <v>4.2976000000000001</v>
      </c>
      <c r="J1036" s="28">
        <v>39427</v>
      </c>
      <c r="K1036" s="723">
        <v>4.5343</v>
      </c>
      <c r="L1036" s="41">
        <v>39427</v>
      </c>
      <c r="M1036" s="723">
        <v>4.0438999999999998</v>
      </c>
      <c r="N1036" s="28">
        <v>39427</v>
      </c>
      <c r="O1036" s="723">
        <v>4.1657000000000002</v>
      </c>
      <c r="P1036" s="28">
        <v>39427</v>
      </c>
      <c r="Q1036" s="723">
        <v>4.3350999999999997</v>
      </c>
      <c r="R1036" s="28">
        <v>39427</v>
      </c>
      <c r="S1036" s="723">
        <v>4.4122000000000003</v>
      </c>
      <c r="T1036" s="28">
        <v>39427</v>
      </c>
      <c r="U1036" s="723">
        <v>4.6337000000000002</v>
      </c>
      <c r="V1036" s="41">
        <v>39427</v>
      </c>
      <c r="W1036" s="723">
        <v>4.6364000000000001</v>
      </c>
      <c r="X1036" s="28">
        <v>39427</v>
      </c>
      <c r="Y1036" s="723">
        <v>4.7272999999999996</v>
      </c>
      <c r="Z1036" s="28">
        <v>39427</v>
      </c>
      <c r="AA1036" s="723">
        <v>4.8613999999999997</v>
      </c>
      <c r="AB1036" s="28">
        <v>39427</v>
      </c>
      <c r="AC1036" s="723">
        <v>4.9541000000000004</v>
      </c>
      <c r="AD1036" s="28">
        <v>39427</v>
      </c>
      <c r="AE1036" s="358">
        <v>5.1014999999999997</v>
      </c>
    </row>
    <row r="1037" spans="1:31">
      <c r="A1037" s="28">
        <v>39428</v>
      </c>
      <c r="B1037" s="28">
        <v>39428</v>
      </c>
      <c r="C1037" s="723">
        <v>4.0631000000000004</v>
      </c>
      <c r="D1037" s="28">
        <v>39428</v>
      </c>
      <c r="E1037" s="723">
        <v>4.1272000000000002</v>
      </c>
      <c r="F1037" s="28">
        <v>39428</v>
      </c>
      <c r="G1037" s="723">
        <v>4.2910000000000004</v>
      </c>
      <c r="H1037" s="28">
        <v>39428</v>
      </c>
      <c r="I1037" s="723">
        <v>4.3606999999999996</v>
      </c>
      <c r="J1037" s="28">
        <v>39428</v>
      </c>
      <c r="K1037" s="723">
        <v>4.5867000000000004</v>
      </c>
      <c r="L1037" s="41">
        <v>39428</v>
      </c>
      <c r="M1037" s="723">
        <v>4.1181999999999999</v>
      </c>
      <c r="N1037" s="28">
        <v>39428</v>
      </c>
      <c r="O1037" s="723">
        <v>4.2336999999999998</v>
      </c>
      <c r="P1037" s="28">
        <v>39428</v>
      </c>
      <c r="Q1037" s="723">
        <v>4.4016999999999999</v>
      </c>
      <c r="R1037" s="28">
        <v>39428</v>
      </c>
      <c r="S1037" s="723">
        <v>4.4739000000000004</v>
      </c>
      <c r="T1037" s="28">
        <v>39428</v>
      </c>
      <c r="U1037" s="723">
        <v>4.6851000000000003</v>
      </c>
      <c r="V1037" s="41">
        <v>39428</v>
      </c>
      <c r="W1037" s="723">
        <v>4.7222999999999997</v>
      </c>
      <c r="X1037" s="28">
        <v>39428</v>
      </c>
      <c r="Y1037" s="723">
        <v>4.8038999999999996</v>
      </c>
      <c r="Z1037" s="28">
        <v>39428</v>
      </c>
      <c r="AA1037" s="723">
        <v>4.9367999999999999</v>
      </c>
      <c r="AB1037" s="28">
        <v>39428</v>
      </c>
      <c r="AC1037" s="723">
        <v>5.0197000000000003</v>
      </c>
      <c r="AD1037" s="28">
        <v>39428</v>
      </c>
      <c r="AE1037" s="358">
        <v>5.1531000000000002</v>
      </c>
    </row>
    <row r="1038" spans="1:31">
      <c r="A1038" s="28">
        <v>39429</v>
      </c>
      <c r="B1038" s="28">
        <v>39429</v>
      </c>
      <c r="C1038" s="723">
        <v>4.0479000000000003</v>
      </c>
      <c r="D1038" s="28">
        <v>39429</v>
      </c>
      <c r="E1038" s="723">
        <v>4.1136999999999997</v>
      </c>
      <c r="F1038" s="28">
        <v>39429</v>
      </c>
      <c r="G1038" s="723">
        <v>4.2704000000000004</v>
      </c>
      <c r="H1038" s="28">
        <v>39429</v>
      </c>
      <c r="I1038" s="723">
        <v>4.3445</v>
      </c>
      <c r="J1038" s="28">
        <v>39429</v>
      </c>
      <c r="K1038" s="723">
        <v>4.5583999999999998</v>
      </c>
      <c r="L1038" s="41">
        <v>39429</v>
      </c>
      <c r="M1038" s="723">
        <v>4.1006999999999998</v>
      </c>
      <c r="N1038" s="28">
        <v>39429</v>
      </c>
      <c r="O1038" s="723">
        <v>4.2184999999999997</v>
      </c>
      <c r="P1038" s="28">
        <v>39429</v>
      </c>
      <c r="Q1038" s="723">
        <v>4.3868</v>
      </c>
      <c r="R1038" s="28">
        <v>39429</v>
      </c>
      <c r="S1038" s="723">
        <v>4.4608999999999996</v>
      </c>
      <c r="T1038" s="28">
        <v>39429</v>
      </c>
      <c r="U1038" s="723">
        <v>4.6573000000000002</v>
      </c>
      <c r="V1038" s="41">
        <v>39429</v>
      </c>
      <c r="W1038" s="723">
        <v>4.7076000000000002</v>
      </c>
      <c r="X1038" s="28">
        <v>39429</v>
      </c>
      <c r="Y1038" s="723">
        <v>4.7872000000000003</v>
      </c>
      <c r="Z1038" s="28">
        <v>39429</v>
      </c>
      <c r="AA1038" s="723">
        <v>4.9229000000000003</v>
      </c>
      <c r="AB1038" s="28">
        <v>39429</v>
      </c>
      <c r="AC1038" s="723">
        <v>5.0045000000000002</v>
      </c>
      <c r="AD1038" s="28">
        <v>39429</v>
      </c>
      <c r="AE1038" s="358">
        <v>5.1245000000000003</v>
      </c>
    </row>
    <row r="1039" spans="1:31">
      <c r="A1039" s="28">
        <v>39430</v>
      </c>
      <c r="B1039" s="28">
        <v>39430</v>
      </c>
      <c r="C1039" s="723">
        <v>4.0766</v>
      </c>
      <c r="D1039" s="28">
        <v>39430</v>
      </c>
      <c r="E1039" s="723">
        <v>4.141</v>
      </c>
      <c r="F1039" s="28">
        <v>39430</v>
      </c>
      <c r="G1039" s="723">
        <v>4.2854999999999999</v>
      </c>
      <c r="H1039" s="28">
        <v>39430</v>
      </c>
      <c r="I1039" s="723">
        <v>4.3657000000000004</v>
      </c>
      <c r="J1039" s="28">
        <v>39430</v>
      </c>
      <c r="K1039" s="723">
        <v>4.5799000000000003</v>
      </c>
      <c r="L1039" s="41">
        <v>39430</v>
      </c>
      <c r="M1039" s="723">
        <v>4.1284000000000001</v>
      </c>
      <c r="N1039" s="28">
        <v>39430</v>
      </c>
      <c r="O1039" s="723">
        <v>4.2462</v>
      </c>
      <c r="P1039" s="28">
        <v>39430</v>
      </c>
      <c r="Q1039" s="723">
        <v>4.4092000000000002</v>
      </c>
      <c r="R1039" s="28">
        <v>39430</v>
      </c>
      <c r="S1039" s="723">
        <v>4.4828000000000001</v>
      </c>
      <c r="T1039" s="28">
        <v>39430</v>
      </c>
      <c r="U1039" s="723">
        <v>4.6736000000000004</v>
      </c>
      <c r="V1039" s="41">
        <v>39430</v>
      </c>
      <c r="W1039" s="723">
        <v>4.7361000000000004</v>
      </c>
      <c r="X1039" s="28">
        <v>39430</v>
      </c>
      <c r="Y1039" s="723">
        <v>4.8126999999999995</v>
      </c>
      <c r="Z1039" s="28">
        <v>39430</v>
      </c>
      <c r="AA1039" s="723">
        <v>4.9478999999999997</v>
      </c>
      <c r="AB1039" s="28">
        <v>39430</v>
      </c>
      <c r="AC1039" s="723">
        <v>5.0312000000000001</v>
      </c>
      <c r="AD1039" s="28">
        <v>39430</v>
      </c>
      <c r="AE1039" s="358">
        <v>5.1433</v>
      </c>
    </row>
    <row r="1040" spans="1:31">
      <c r="A1040" s="28">
        <v>39433</v>
      </c>
      <c r="B1040" s="28">
        <v>39433</v>
      </c>
      <c r="C1040" s="723">
        <v>4.048</v>
      </c>
      <c r="D1040" s="28">
        <v>39433</v>
      </c>
      <c r="E1040" s="723">
        <v>4.125</v>
      </c>
      <c r="F1040" s="28">
        <v>39433</v>
      </c>
      <c r="G1040" s="723">
        <v>4.2770000000000001</v>
      </c>
      <c r="H1040" s="28">
        <v>39433</v>
      </c>
      <c r="I1040" s="723">
        <v>4.335</v>
      </c>
      <c r="J1040" s="28">
        <v>39433</v>
      </c>
      <c r="K1040" s="723">
        <v>4.5460000000000003</v>
      </c>
      <c r="L1040" s="41">
        <v>39433</v>
      </c>
      <c r="M1040" s="723">
        <v>4.1185</v>
      </c>
      <c r="N1040" s="28">
        <v>39433</v>
      </c>
      <c r="O1040" s="723">
        <v>4.2298</v>
      </c>
      <c r="P1040" s="28">
        <v>39433</v>
      </c>
      <c r="Q1040" s="723">
        <v>4.3895</v>
      </c>
      <c r="R1040" s="28">
        <v>39433</v>
      </c>
      <c r="S1040" s="723">
        <v>4.4615999999999998</v>
      </c>
      <c r="T1040" s="28">
        <v>39433</v>
      </c>
      <c r="U1040" s="723">
        <v>4.6519000000000004</v>
      </c>
      <c r="V1040" s="41">
        <v>39433</v>
      </c>
      <c r="W1040" s="723">
        <v>4.7255000000000003</v>
      </c>
      <c r="X1040" s="28">
        <v>39433</v>
      </c>
      <c r="Y1040" s="723">
        <v>4.8004999999999995</v>
      </c>
      <c r="Z1040" s="28">
        <v>39433</v>
      </c>
      <c r="AA1040" s="723">
        <v>4.9268999999999998</v>
      </c>
      <c r="AB1040" s="28">
        <v>39433</v>
      </c>
      <c r="AC1040" s="723">
        <v>5.0072000000000001</v>
      </c>
      <c r="AD1040" s="28">
        <v>39433</v>
      </c>
      <c r="AE1040" s="358">
        <v>5.1191000000000004</v>
      </c>
    </row>
    <row r="1041" spans="1:31">
      <c r="A1041" s="28">
        <v>39434</v>
      </c>
      <c r="B1041" s="28">
        <v>39434</v>
      </c>
      <c r="C1041" s="723">
        <v>4.0534999999999997</v>
      </c>
      <c r="D1041" s="28">
        <v>39434</v>
      </c>
      <c r="E1041" s="723">
        <v>4.1322000000000001</v>
      </c>
      <c r="F1041" s="28">
        <v>39434</v>
      </c>
      <c r="G1041" s="723">
        <v>4.2892000000000001</v>
      </c>
      <c r="H1041" s="28">
        <v>39434</v>
      </c>
      <c r="I1041" s="723">
        <v>4.3331</v>
      </c>
      <c r="J1041" s="28">
        <v>39434</v>
      </c>
      <c r="K1041" s="723">
        <v>4.5362</v>
      </c>
      <c r="L1041" s="41">
        <v>39434</v>
      </c>
      <c r="M1041" s="723">
        <v>4.1149000000000004</v>
      </c>
      <c r="N1041" s="28">
        <v>39434</v>
      </c>
      <c r="O1041" s="723">
        <v>4.2249999999999996</v>
      </c>
      <c r="P1041" s="28">
        <v>39434</v>
      </c>
      <c r="Q1041" s="723">
        <v>4.3769999999999998</v>
      </c>
      <c r="R1041" s="28">
        <v>39434</v>
      </c>
      <c r="S1041" s="723">
        <v>4.4405999999999999</v>
      </c>
      <c r="T1041" s="28">
        <v>39434</v>
      </c>
      <c r="U1041" s="723">
        <v>4.6268000000000002</v>
      </c>
      <c r="V1041" s="41">
        <v>39434</v>
      </c>
      <c r="W1041" s="723">
        <v>4.7149999999999999</v>
      </c>
      <c r="X1041" s="28">
        <v>39434</v>
      </c>
      <c r="Y1041" s="723">
        <v>4.8070000000000004</v>
      </c>
      <c r="Z1041" s="28">
        <v>39434</v>
      </c>
      <c r="AA1041" s="723">
        <v>4.952</v>
      </c>
      <c r="AB1041" s="28">
        <v>39434</v>
      </c>
      <c r="AC1041" s="723">
        <v>5.032</v>
      </c>
      <c r="AD1041" s="28">
        <v>39434</v>
      </c>
      <c r="AE1041" s="358">
        <v>5.1630000000000003</v>
      </c>
    </row>
    <row r="1042" spans="1:31">
      <c r="A1042" s="28">
        <v>39435</v>
      </c>
      <c r="B1042" s="28">
        <v>39435</v>
      </c>
      <c r="C1042" s="723">
        <v>4.0231000000000003</v>
      </c>
      <c r="D1042" s="28">
        <v>39435</v>
      </c>
      <c r="E1042" s="723">
        <v>4.1109</v>
      </c>
      <c r="F1042" s="28">
        <v>39435</v>
      </c>
      <c r="G1042" s="723">
        <v>4.2710999999999997</v>
      </c>
      <c r="H1042" s="28">
        <v>39435</v>
      </c>
      <c r="I1042" s="723">
        <v>4.3202999999999996</v>
      </c>
      <c r="J1042" s="28">
        <v>39435</v>
      </c>
      <c r="K1042" s="723">
        <v>4.5316999999999998</v>
      </c>
      <c r="L1042" s="41">
        <v>39435</v>
      </c>
      <c r="M1042" s="723">
        <v>4.0891000000000002</v>
      </c>
      <c r="N1042" s="28">
        <v>39435</v>
      </c>
      <c r="O1042" s="723">
        <v>4.2077</v>
      </c>
      <c r="P1042" s="28">
        <v>39435</v>
      </c>
      <c r="Q1042" s="723">
        <v>4.3704999999999998</v>
      </c>
      <c r="R1042" s="28">
        <v>39435</v>
      </c>
      <c r="S1042" s="723">
        <v>4.4421999999999997</v>
      </c>
      <c r="T1042" s="28">
        <v>39435</v>
      </c>
      <c r="U1042" s="723">
        <v>4.6383999999999999</v>
      </c>
      <c r="V1042" s="41">
        <v>39435</v>
      </c>
      <c r="W1042" s="723">
        <v>4.6959999999999997</v>
      </c>
      <c r="X1042" s="28">
        <v>39435</v>
      </c>
      <c r="Y1042" s="723">
        <v>4.7949999999999999</v>
      </c>
      <c r="Z1042" s="28">
        <v>39435</v>
      </c>
      <c r="AA1042" s="723">
        <v>4.95</v>
      </c>
      <c r="AB1042" s="28">
        <v>39435</v>
      </c>
      <c r="AC1042" s="723">
        <v>5.032</v>
      </c>
      <c r="AD1042" s="28">
        <v>39435</v>
      </c>
      <c r="AE1042" s="358">
        <v>5.1680000000000001</v>
      </c>
    </row>
    <row r="1043" spans="1:31">
      <c r="A1043" s="28">
        <v>39436</v>
      </c>
      <c r="B1043" s="28">
        <v>39436</v>
      </c>
      <c r="C1043" s="723">
        <v>4.0125000000000002</v>
      </c>
      <c r="D1043" s="28">
        <v>39436</v>
      </c>
      <c r="E1043" s="723">
        <v>4.09</v>
      </c>
      <c r="F1043" s="28">
        <v>39436</v>
      </c>
      <c r="G1043" s="723">
        <v>4.2389999999999999</v>
      </c>
      <c r="H1043" s="28">
        <v>39436</v>
      </c>
      <c r="I1043" s="723">
        <v>4.2925000000000004</v>
      </c>
      <c r="J1043" s="28">
        <v>39436</v>
      </c>
      <c r="K1043" s="723">
        <v>4.4988000000000001</v>
      </c>
      <c r="L1043" s="41">
        <v>39436</v>
      </c>
      <c r="M1043" s="723">
        <v>4.0667</v>
      </c>
      <c r="N1043" s="28">
        <v>39436</v>
      </c>
      <c r="O1043" s="723">
        <v>4.1818</v>
      </c>
      <c r="P1043" s="28">
        <v>39436</v>
      </c>
      <c r="Q1043" s="723">
        <v>4.3399000000000001</v>
      </c>
      <c r="R1043" s="28">
        <v>39436</v>
      </c>
      <c r="S1043" s="723">
        <v>4.4132999999999996</v>
      </c>
      <c r="T1043" s="28">
        <v>39436</v>
      </c>
      <c r="U1043" s="723">
        <v>4.5984999999999996</v>
      </c>
      <c r="V1043" s="41">
        <v>39436</v>
      </c>
      <c r="W1043" s="723">
        <v>4.6710000000000003</v>
      </c>
      <c r="X1043" s="28">
        <v>39436</v>
      </c>
      <c r="Y1043" s="723">
        <v>4.7679999999999998</v>
      </c>
      <c r="Z1043" s="28">
        <v>39436</v>
      </c>
      <c r="AA1043" s="723">
        <v>4.9260000000000002</v>
      </c>
      <c r="AB1043" s="28">
        <v>39436</v>
      </c>
      <c r="AC1043" s="723">
        <v>5.0060000000000002</v>
      </c>
      <c r="AD1043" s="28">
        <v>39436</v>
      </c>
      <c r="AE1043" s="358">
        <v>5.141</v>
      </c>
    </row>
    <row r="1044" spans="1:31">
      <c r="A1044" s="28">
        <v>39437</v>
      </c>
      <c r="B1044" s="28">
        <v>39437</v>
      </c>
      <c r="C1044" s="723">
        <v>4.069</v>
      </c>
      <c r="D1044" s="28">
        <v>39437</v>
      </c>
      <c r="E1044" s="723">
        <v>4.1429999999999998</v>
      </c>
      <c r="F1044" s="28">
        <v>39437</v>
      </c>
      <c r="G1044" s="723">
        <v>4.3</v>
      </c>
      <c r="H1044" s="28">
        <v>39437</v>
      </c>
      <c r="I1044" s="723">
        <v>4.3680000000000003</v>
      </c>
      <c r="J1044" s="28">
        <v>39437</v>
      </c>
      <c r="K1044" s="723">
        <v>4.5679999999999996</v>
      </c>
      <c r="L1044" s="41">
        <v>39437</v>
      </c>
      <c r="M1044" s="723">
        <v>4.1163999999999996</v>
      </c>
      <c r="N1044" s="28">
        <v>39437</v>
      </c>
      <c r="O1044" s="723">
        <v>4.2392000000000003</v>
      </c>
      <c r="P1044" s="28">
        <v>39437</v>
      </c>
      <c r="Q1044" s="723">
        <v>4.3967000000000001</v>
      </c>
      <c r="R1044" s="28">
        <v>39437</v>
      </c>
      <c r="S1044" s="723">
        <v>4.4753999999999996</v>
      </c>
      <c r="T1044" s="28">
        <v>39437</v>
      </c>
      <c r="U1044" s="723">
        <v>4.6692999999999998</v>
      </c>
      <c r="V1044" s="41">
        <v>39437</v>
      </c>
      <c r="W1044" s="723">
        <v>4.6900000000000004</v>
      </c>
      <c r="X1044" s="28">
        <v>39437</v>
      </c>
      <c r="Y1044" s="723">
        <v>4.8109999999999999</v>
      </c>
      <c r="Z1044" s="28">
        <v>39437</v>
      </c>
      <c r="AA1044" s="723">
        <v>4.9850000000000003</v>
      </c>
      <c r="AB1044" s="28">
        <v>39437</v>
      </c>
      <c r="AC1044" s="723">
        <v>5.0720000000000001</v>
      </c>
      <c r="AD1044" s="28">
        <v>39437</v>
      </c>
      <c r="AE1044" s="358">
        <v>5.2050000000000001</v>
      </c>
    </row>
    <row r="1045" spans="1:31">
      <c r="A1045" s="28">
        <v>39440</v>
      </c>
      <c r="B1045" s="28">
        <v>39440</v>
      </c>
      <c r="C1045" s="723">
        <v>4.0739999999999998</v>
      </c>
      <c r="D1045" s="28">
        <v>39440</v>
      </c>
      <c r="E1045" s="723">
        <v>4.1459999999999999</v>
      </c>
      <c r="F1045" s="28">
        <v>39440</v>
      </c>
      <c r="G1045" s="723">
        <v>4.3010000000000002</v>
      </c>
      <c r="H1045" s="28">
        <v>39440</v>
      </c>
      <c r="I1045" s="723">
        <v>4.3609999999999998</v>
      </c>
      <c r="J1045" s="28">
        <v>39440</v>
      </c>
      <c r="K1045" s="723">
        <v>4.5609999999999999</v>
      </c>
      <c r="L1045" s="41">
        <v>39440</v>
      </c>
      <c r="M1045" s="723">
        <v>4.1105999999999998</v>
      </c>
      <c r="N1045" s="28">
        <v>39440</v>
      </c>
      <c r="O1045" s="723">
        <v>4.2385000000000002</v>
      </c>
      <c r="P1045" s="28">
        <v>39440</v>
      </c>
      <c r="Q1045" s="723">
        <v>4.3917999999999999</v>
      </c>
      <c r="R1045" s="28">
        <v>39440</v>
      </c>
      <c r="S1045" s="723">
        <v>4.4748000000000001</v>
      </c>
      <c r="T1045" s="28">
        <v>39440</v>
      </c>
      <c r="U1045" s="723">
        <v>4.6726999999999999</v>
      </c>
      <c r="V1045" s="41">
        <v>39440</v>
      </c>
      <c r="W1045" s="723">
        <v>4.6669999999999998</v>
      </c>
      <c r="X1045" s="28">
        <v>39440</v>
      </c>
      <c r="Y1045" s="723">
        <v>4.8010000000000002</v>
      </c>
      <c r="Z1045" s="28">
        <v>39440</v>
      </c>
      <c r="AA1045" s="723">
        <v>4.968</v>
      </c>
      <c r="AB1045" s="28">
        <v>39440</v>
      </c>
      <c r="AC1045" s="723">
        <v>5.0579999999999998</v>
      </c>
      <c r="AD1045" s="28">
        <v>39440</v>
      </c>
      <c r="AE1045" s="358">
        <v>5.1909999999999998</v>
      </c>
    </row>
    <row r="1046" spans="1:31">
      <c r="A1046" s="28">
        <v>39441</v>
      </c>
      <c r="B1046" s="28">
        <v>39441</v>
      </c>
      <c r="C1046" s="723">
        <v>4.0716000000000001</v>
      </c>
      <c r="D1046" s="28">
        <v>39441</v>
      </c>
      <c r="E1046" s="723">
        <v>4.1454000000000004</v>
      </c>
      <c r="F1046" s="28">
        <v>39441</v>
      </c>
      <c r="G1046" s="723">
        <v>4.3007999999999997</v>
      </c>
      <c r="H1046" s="28">
        <v>39441</v>
      </c>
      <c r="I1046" s="723">
        <v>4.3567999999999998</v>
      </c>
      <c r="J1046" s="28">
        <v>39441</v>
      </c>
      <c r="K1046" s="723">
        <v>4.5603999999999996</v>
      </c>
      <c r="L1046" s="41">
        <v>39441</v>
      </c>
      <c r="M1046" s="723">
        <v>4.1029</v>
      </c>
      <c r="N1046" s="28">
        <v>39441</v>
      </c>
      <c r="O1046" s="723">
        <v>4.234</v>
      </c>
      <c r="P1046" s="28">
        <v>39441</v>
      </c>
      <c r="Q1046" s="723">
        <v>4.3850999999999996</v>
      </c>
      <c r="R1046" s="28">
        <v>39441</v>
      </c>
      <c r="S1046" s="723">
        <v>4.4617000000000004</v>
      </c>
      <c r="T1046" s="28">
        <v>39441</v>
      </c>
      <c r="U1046" s="723">
        <v>4.6730999999999998</v>
      </c>
      <c r="V1046" s="41">
        <v>39441</v>
      </c>
      <c r="W1046" s="723">
        <v>4.6646999999999998</v>
      </c>
      <c r="X1046" s="28">
        <v>39441</v>
      </c>
      <c r="Y1046" s="723">
        <v>4.7995999999999999</v>
      </c>
      <c r="Z1046" s="28">
        <v>39441</v>
      </c>
      <c r="AA1046" s="723">
        <v>4.9679000000000002</v>
      </c>
      <c r="AB1046" s="28">
        <v>39441</v>
      </c>
      <c r="AC1046" s="723">
        <v>5.0580999999999996</v>
      </c>
      <c r="AD1046" s="28">
        <v>39441</v>
      </c>
      <c r="AE1046" s="358">
        <v>5.1902999999999997</v>
      </c>
    </row>
    <row r="1047" spans="1:31">
      <c r="A1047" s="28">
        <v>39442</v>
      </c>
      <c r="B1047" s="28">
        <v>39442</v>
      </c>
      <c r="C1047" s="723">
        <v>4.0751999999999997</v>
      </c>
      <c r="D1047" s="28">
        <v>39442</v>
      </c>
      <c r="E1047" s="723">
        <v>4.1487999999999996</v>
      </c>
      <c r="F1047" s="28">
        <v>39442</v>
      </c>
      <c r="G1047" s="723">
        <v>4.3026</v>
      </c>
      <c r="H1047" s="28">
        <v>39442</v>
      </c>
      <c r="I1047" s="723">
        <v>4.3628999999999998</v>
      </c>
      <c r="J1047" s="28">
        <v>39442</v>
      </c>
      <c r="K1047" s="723">
        <v>4.5614999999999997</v>
      </c>
      <c r="L1047" s="41">
        <v>39442</v>
      </c>
      <c r="M1047" s="723">
        <v>4.1050000000000004</v>
      </c>
      <c r="N1047" s="28">
        <v>39442</v>
      </c>
      <c r="O1047" s="723">
        <v>4.2374000000000001</v>
      </c>
      <c r="P1047" s="28">
        <v>39442</v>
      </c>
      <c r="Q1047" s="723">
        <v>4.3902999999999999</v>
      </c>
      <c r="R1047" s="28">
        <v>39442</v>
      </c>
      <c r="S1047" s="723">
        <v>4.4751000000000003</v>
      </c>
      <c r="T1047" s="28">
        <v>39442</v>
      </c>
      <c r="U1047" s="723">
        <v>4.6730999999999998</v>
      </c>
      <c r="V1047" s="41">
        <v>39442</v>
      </c>
      <c r="W1047" s="723">
        <v>4.6684000000000001</v>
      </c>
      <c r="X1047" s="28">
        <v>39442</v>
      </c>
      <c r="Y1047" s="723">
        <v>4.8037000000000001</v>
      </c>
      <c r="Z1047" s="28">
        <v>39442</v>
      </c>
      <c r="AA1047" s="723">
        <v>4.9642999999999997</v>
      </c>
      <c r="AB1047" s="28">
        <v>39442</v>
      </c>
      <c r="AC1047" s="723">
        <v>5.0555000000000003</v>
      </c>
      <c r="AD1047" s="28">
        <v>39442</v>
      </c>
      <c r="AE1047" s="358">
        <v>5.1904000000000003</v>
      </c>
    </row>
    <row r="1048" spans="1:31">
      <c r="A1048" s="28">
        <v>39443</v>
      </c>
      <c r="B1048" s="28">
        <v>39443</v>
      </c>
      <c r="C1048" s="723">
        <v>4.1233000000000004</v>
      </c>
      <c r="D1048" s="28">
        <v>39443</v>
      </c>
      <c r="E1048" s="723">
        <v>4.1927000000000003</v>
      </c>
      <c r="F1048" s="28">
        <v>39443</v>
      </c>
      <c r="G1048" s="723">
        <v>4.3207000000000004</v>
      </c>
      <c r="H1048" s="28">
        <v>39443</v>
      </c>
      <c r="I1048" s="723">
        <v>4.4025999999999996</v>
      </c>
      <c r="J1048" s="28">
        <v>39443</v>
      </c>
      <c r="K1048" s="723">
        <v>4.5990000000000002</v>
      </c>
      <c r="L1048" s="41">
        <v>39443</v>
      </c>
      <c r="M1048" s="723">
        <v>4.1699000000000002</v>
      </c>
      <c r="N1048" s="28">
        <v>39443</v>
      </c>
      <c r="O1048" s="723">
        <v>4.2914000000000003</v>
      </c>
      <c r="P1048" s="28">
        <v>39443</v>
      </c>
      <c r="Q1048" s="723">
        <v>4.4339000000000004</v>
      </c>
      <c r="R1048" s="28">
        <v>39443</v>
      </c>
      <c r="S1048" s="723">
        <v>4.5082000000000004</v>
      </c>
      <c r="T1048" s="28">
        <v>39443</v>
      </c>
      <c r="U1048" s="723">
        <v>4.7062999999999997</v>
      </c>
      <c r="V1048" s="41">
        <v>39443</v>
      </c>
      <c r="W1048" s="723">
        <v>4.7210000000000001</v>
      </c>
      <c r="X1048" s="28">
        <v>39443</v>
      </c>
      <c r="Y1048" s="723">
        <v>4.8529999999999998</v>
      </c>
      <c r="Z1048" s="28">
        <v>39443</v>
      </c>
      <c r="AA1048" s="723">
        <v>5.0090000000000003</v>
      </c>
      <c r="AB1048" s="28">
        <v>39443</v>
      </c>
      <c r="AC1048" s="723">
        <v>5.0960000000000001</v>
      </c>
      <c r="AD1048" s="28">
        <v>39443</v>
      </c>
      <c r="AE1048" s="358">
        <v>5.2309999999999999</v>
      </c>
    </row>
    <row r="1049" spans="1:31">
      <c r="A1049" s="28">
        <v>39444</v>
      </c>
      <c r="B1049" s="28">
        <v>39444</v>
      </c>
      <c r="C1049" s="723">
        <v>4.0679999999999996</v>
      </c>
      <c r="D1049" s="28">
        <v>39444</v>
      </c>
      <c r="E1049" s="723">
        <v>4.1429999999999998</v>
      </c>
      <c r="F1049" s="28">
        <v>39444</v>
      </c>
      <c r="G1049" s="723">
        <v>4.2919999999999998</v>
      </c>
      <c r="H1049" s="28">
        <v>39444</v>
      </c>
      <c r="I1049" s="723">
        <v>4.3629999999999995</v>
      </c>
      <c r="J1049" s="28">
        <v>39444</v>
      </c>
      <c r="K1049" s="723">
        <v>4.5629999999999997</v>
      </c>
      <c r="L1049" s="41">
        <v>39444</v>
      </c>
      <c r="M1049" s="723">
        <v>4.1201999999999996</v>
      </c>
      <c r="N1049" s="28">
        <v>39444</v>
      </c>
      <c r="O1049" s="723">
        <v>4.2584</v>
      </c>
      <c r="P1049" s="28">
        <v>39444</v>
      </c>
      <c r="Q1049" s="723">
        <v>4.3954000000000004</v>
      </c>
      <c r="R1049" s="28">
        <v>39444</v>
      </c>
      <c r="S1049" s="723">
        <v>4.468</v>
      </c>
      <c r="T1049" s="28">
        <v>39444</v>
      </c>
      <c r="U1049" s="723">
        <v>4.6734999999999998</v>
      </c>
      <c r="V1049" s="41">
        <v>39444</v>
      </c>
      <c r="W1049" s="723">
        <v>4.6829999999999998</v>
      </c>
      <c r="X1049" s="28">
        <v>39444</v>
      </c>
      <c r="Y1049" s="723">
        <v>4.8220000000000001</v>
      </c>
      <c r="Z1049" s="28">
        <v>39444</v>
      </c>
      <c r="AA1049" s="723">
        <v>4.9879999999999995</v>
      </c>
      <c r="AB1049" s="28">
        <v>39444</v>
      </c>
      <c r="AC1049" s="723">
        <v>5.0750000000000002</v>
      </c>
      <c r="AD1049" s="28">
        <v>39444</v>
      </c>
      <c r="AE1049" s="358">
        <v>5.2119999999999997</v>
      </c>
    </row>
    <row r="1050" spans="1:31">
      <c r="A1050" s="28">
        <v>39447</v>
      </c>
      <c r="B1050" s="28">
        <v>39447</v>
      </c>
      <c r="C1050" s="723">
        <v>4.0651999999999999</v>
      </c>
      <c r="D1050" s="28">
        <v>39447</v>
      </c>
      <c r="E1050" s="723">
        <v>4.1390000000000002</v>
      </c>
      <c r="F1050" s="28">
        <v>39447</v>
      </c>
      <c r="G1050" s="723">
        <v>4.3118999999999996</v>
      </c>
      <c r="H1050" s="28">
        <v>39447</v>
      </c>
      <c r="I1050" s="723">
        <v>4.3579999999999997</v>
      </c>
      <c r="J1050" s="28">
        <v>39447</v>
      </c>
      <c r="K1050" s="723">
        <v>4.5544000000000002</v>
      </c>
      <c r="L1050" s="41">
        <v>39447</v>
      </c>
      <c r="M1050" s="723">
        <v>4.1119000000000003</v>
      </c>
      <c r="N1050" s="28">
        <v>39447</v>
      </c>
      <c r="O1050" s="723">
        <v>4.2545000000000002</v>
      </c>
      <c r="P1050" s="28">
        <v>39447</v>
      </c>
      <c r="Q1050" s="723">
        <v>4.3861999999999997</v>
      </c>
      <c r="R1050" s="28">
        <v>39447</v>
      </c>
      <c r="S1050" s="723">
        <v>4.4633000000000003</v>
      </c>
      <c r="T1050" s="28">
        <v>39447</v>
      </c>
      <c r="U1050" s="723">
        <v>4.6703999999999999</v>
      </c>
      <c r="V1050" s="41">
        <v>39447</v>
      </c>
      <c r="W1050" s="723">
        <v>4.6780999999999997</v>
      </c>
      <c r="X1050" s="28">
        <v>39447</v>
      </c>
      <c r="Y1050" s="723">
        <v>4.8146000000000004</v>
      </c>
      <c r="Z1050" s="28">
        <v>39447</v>
      </c>
      <c r="AA1050" s="723">
        <v>4.9749999999999996</v>
      </c>
      <c r="AB1050" s="28">
        <v>39447</v>
      </c>
      <c r="AC1050" s="723">
        <v>5.0677000000000003</v>
      </c>
      <c r="AD1050" s="28">
        <v>39447</v>
      </c>
      <c r="AE1050" s="358">
        <v>5.2115</v>
      </c>
    </row>
    <row r="1051" spans="1:31">
      <c r="A1051" s="28">
        <v>39448</v>
      </c>
      <c r="B1051" s="28">
        <v>39448</v>
      </c>
      <c r="C1051" s="723">
        <v>4.0628000000000002</v>
      </c>
      <c r="D1051" s="28">
        <v>39448</v>
      </c>
      <c r="E1051" s="723">
        <v>4.1393000000000004</v>
      </c>
      <c r="F1051" s="28">
        <v>39448</v>
      </c>
      <c r="G1051" s="723">
        <v>4.3126999999999995</v>
      </c>
      <c r="H1051" s="28">
        <v>39448</v>
      </c>
      <c r="I1051" s="723">
        <v>4.3571</v>
      </c>
      <c r="J1051" s="28">
        <v>39448</v>
      </c>
      <c r="K1051" s="723">
        <v>4.5538999999999996</v>
      </c>
      <c r="L1051" s="41">
        <v>39448</v>
      </c>
      <c r="M1051" s="723">
        <v>4.1086999999999998</v>
      </c>
      <c r="N1051" s="28">
        <v>39448</v>
      </c>
      <c r="O1051" s="723">
        <v>4.2542999999999997</v>
      </c>
      <c r="P1051" s="28">
        <v>39448</v>
      </c>
      <c r="Q1051" s="723">
        <v>4.3823999999999996</v>
      </c>
      <c r="R1051" s="28">
        <v>39448</v>
      </c>
      <c r="S1051" s="723">
        <v>4.4612999999999996</v>
      </c>
      <c r="T1051" s="28">
        <v>39448</v>
      </c>
      <c r="U1051" s="723">
        <v>4.6676000000000002</v>
      </c>
      <c r="V1051" s="41">
        <v>39448</v>
      </c>
      <c r="W1051" s="723">
        <v>4.6757999999999997</v>
      </c>
      <c r="X1051" s="28">
        <v>39448</v>
      </c>
      <c r="Y1051" s="723">
        <v>4.8132000000000001</v>
      </c>
      <c r="Z1051" s="28">
        <v>39448</v>
      </c>
      <c r="AA1051" s="723">
        <v>4.9741999999999997</v>
      </c>
      <c r="AB1051" s="28">
        <v>39448</v>
      </c>
      <c r="AC1051" s="723">
        <v>5.0670999999999999</v>
      </c>
      <c r="AD1051" s="28">
        <v>39448</v>
      </c>
      <c r="AE1051" s="358">
        <v>5.2095000000000002</v>
      </c>
    </row>
    <row r="1052" spans="1:31">
      <c r="A1052" s="28">
        <v>39449</v>
      </c>
      <c r="B1052" s="28">
        <v>39449</v>
      </c>
      <c r="C1052" s="723">
        <v>3.9098999999999999</v>
      </c>
      <c r="D1052" s="28">
        <v>39449</v>
      </c>
      <c r="E1052" s="723">
        <v>3.9779999999999998</v>
      </c>
      <c r="F1052" s="28">
        <v>39449</v>
      </c>
      <c r="G1052" s="723">
        <v>4.1558999999999999</v>
      </c>
      <c r="H1052" s="28">
        <v>39449</v>
      </c>
      <c r="I1052" s="723">
        <v>4.2342000000000004</v>
      </c>
      <c r="J1052" s="28">
        <v>39449</v>
      </c>
      <c r="K1052" s="723">
        <v>4.4413</v>
      </c>
      <c r="L1052" s="41">
        <v>39449</v>
      </c>
      <c r="M1052" s="723">
        <v>3.972</v>
      </c>
      <c r="N1052" s="28">
        <v>39449</v>
      </c>
      <c r="O1052" s="723">
        <v>4.0991999999999997</v>
      </c>
      <c r="P1052" s="28">
        <v>39449</v>
      </c>
      <c r="Q1052" s="723">
        <v>4.2559000000000005</v>
      </c>
      <c r="R1052" s="28">
        <v>39449</v>
      </c>
      <c r="S1052" s="723">
        <v>4.3394000000000004</v>
      </c>
      <c r="T1052" s="28">
        <v>39449</v>
      </c>
      <c r="U1052" s="723">
        <v>4.5635000000000003</v>
      </c>
      <c r="V1052" s="41">
        <v>39449</v>
      </c>
      <c r="W1052" s="723">
        <v>4.5599999999999996</v>
      </c>
      <c r="X1052" s="28">
        <v>39449</v>
      </c>
      <c r="Y1052" s="723">
        <v>4.6470000000000002</v>
      </c>
      <c r="Z1052" s="28">
        <v>39449</v>
      </c>
      <c r="AA1052" s="723">
        <v>4.8380000000000001</v>
      </c>
      <c r="AB1052" s="28">
        <v>39449</v>
      </c>
      <c r="AC1052" s="723">
        <v>4.9379999999999997</v>
      </c>
      <c r="AD1052" s="28">
        <v>39449</v>
      </c>
      <c r="AE1052" s="358">
        <v>5.0739999999999998</v>
      </c>
    </row>
    <row r="1053" spans="1:31">
      <c r="A1053" s="28">
        <v>39450</v>
      </c>
      <c r="B1053" s="28">
        <v>39450</v>
      </c>
      <c r="C1053" s="723">
        <v>3.8853999999999997</v>
      </c>
      <c r="D1053" s="28">
        <v>39450</v>
      </c>
      <c r="E1053" s="723">
        <v>3.9572000000000003</v>
      </c>
      <c r="F1053" s="28">
        <v>39450</v>
      </c>
      <c r="G1053" s="723">
        <v>4.1375000000000002</v>
      </c>
      <c r="H1053" s="28">
        <v>39450</v>
      </c>
      <c r="I1053" s="723">
        <v>4.2278000000000002</v>
      </c>
      <c r="J1053" s="28">
        <v>39450</v>
      </c>
      <c r="K1053" s="723">
        <v>4.4645000000000001</v>
      </c>
      <c r="L1053" s="41">
        <v>39450</v>
      </c>
      <c r="M1053" s="723">
        <v>3.9670000000000001</v>
      </c>
      <c r="N1053" s="28">
        <v>39450</v>
      </c>
      <c r="O1053" s="723">
        <v>4.0759999999999996</v>
      </c>
      <c r="P1053" s="28">
        <v>39450</v>
      </c>
      <c r="Q1053" s="723">
        <v>4.2507999999999999</v>
      </c>
      <c r="R1053" s="28">
        <v>39450</v>
      </c>
      <c r="S1053" s="723">
        <v>4.3334999999999999</v>
      </c>
      <c r="T1053" s="28">
        <v>39450</v>
      </c>
      <c r="U1053" s="723">
        <v>4.5757000000000003</v>
      </c>
      <c r="V1053" s="41">
        <v>39450</v>
      </c>
      <c r="W1053" s="723">
        <v>4.5250000000000004</v>
      </c>
      <c r="X1053" s="28">
        <v>39450</v>
      </c>
      <c r="Y1053" s="723">
        <v>4.633</v>
      </c>
      <c r="Z1053" s="28">
        <v>39450</v>
      </c>
      <c r="AA1053" s="723">
        <v>4.82</v>
      </c>
      <c r="AB1053" s="28">
        <v>39450</v>
      </c>
      <c r="AC1053" s="723">
        <v>4.9130000000000003</v>
      </c>
      <c r="AD1053" s="28">
        <v>39450</v>
      </c>
      <c r="AE1053" s="358">
        <v>5.0540000000000003</v>
      </c>
    </row>
    <row r="1054" spans="1:31">
      <c r="A1054" s="28">
        <v>39451</v>
      </c>
      <c r="B1054" s="28">
        <v>39451</v>
      </c>
      <c r="C1054" s="723">
        <v>3.8250000000000002</v>
      </c>
      <c r="D1054" s="28">
        <v>39451</v>
      </c>
      <c r="E1054" s="723">
        <v>3.879</v>
      </c>
      <c r="F1054" s="28">
        <v>39451</v>
      </c>
      <c r="G1054" s="723">
        <v>4.0650000000000004</v>
      </c>
      <c r="H1054" s="28">
        <v>39451</v>
      </c>
      <c r="I1054" s="723">
        <v>4.1580000000000004</v>
      </c>
      <c r="J1054" s="28">
        <v>39451</v>
      </c>
      <c r="K1054" s="723">
        <v>4.41</v>
      </c>
      <c r="L1054" s="41">
        <v>39451</v>
      </c>
      <c r="M1054" s="723">
        <v>3.9125000000000001</v>
      </c>
      <c r="N1054" s="28">
        <v>39451</v>
      </c>
      <c r="O1054" s="723">
        <v>4.0082000000000004</v>
      </c>
      <c r="P1054" s="28">
        <v>39451</v>
      </c>
      <c r="Q1054" s="723">
        <v>4.1905000000000001</v>
      </c>
      <c r="R1054" s="28">
        <v>39451</v>
      </c>
      <c r="S1054" s="723">
        <v>4.2823000000000002</v>
      </c>
      <c r="T1054" s="28">
        <v>39451</v>
      </c>
      <c r="U1054" s="723">
        <v>4.5328999999999997</v>
      </c>
      <c r="V1054" s="41">
        <v>39451</v>
      </c>
      <c r="W1054" s="723">
        <v>4.4646999999999997</v>
      </c>
      <c r="X1054" s="28">
        <v>39451</v>
      </c>
      <c r="Y1054" s="723">
        <v>4.5734000000000004</v>
      </c>
      <c r="Z1054" s="28">
        <v>39451</v>
      </c>
      <c r="AA1054" s="723">
        <v>4.7526999999999999</v>
      </c>
      <c r="AB1054" s="28">
        <v>39451</v>
      </c>
      <c r="AC1054" s="723">
        <v>4.8520000000000003</v>
      </c>
      <c r="AD1054" s="28">
        <v>39451</v>
      </c>
      <c r="AE1054" s="358">
        <v>5.0054999999999996</v>
      </c>
    </row>
    <row r="1055" spans="1:31">
      <c r="A1055" s="28">
        <v>39454</v>
      </c>
      <c r="B1055" s="28">
        <v>39454</v>
      </c>
      <c r="C1055" s="723">
        <v>3.8340999999999998</v>
      </c>
      <c r="D1055" s="28">
        <v>39454</v>
      </c>
      <c r="E1055" s="723">
        <v>3.8754</v>
      </c>
      <c r="F1055" s="28">
        <v>39454</v>
      </c>
      <c r="G1055" s="723">
        <v>4.0560999999999998</v>
      </c>
      <c r="H1055" s="28">
        <v>39454</v>
      </c>
      <c r="I1055" s="723">
        <v>4.1502999999999997</v>
      </c>
      <c r="J1055" s="28">
        <v>39454</v>
      </c>
      <c r="K1055" s="723">
        <v>4.4081000000000001</v>
      </c>
      <c r="L1055" s="41">
        <v>39454</v>
      </c>
      <c r="M1055" s="723">
        <v>3.9268000000000001</v>
      </c>
      <c r="N1055" s="28">
        <v>39454</v>
      </c>
      <c r="O1055" s="723">
        <v>4.0205000000000002</v>
      </c>
      <c r="P1055" s="28">
        <v>39454</v>
      </c>
      <c r="Q1055" s="723">
        <v>4.1962000000000002</v>
      </c>
      <c r="R1055" s="28">
        <v>39454</v>
      </c>
      <c r="S1055" s="723">
        <v>4.2857000000000003</v>
      </c>
      <c r="T1055" s="28">
        <v>39454</v>
      </c>
      <c r="U1055" s="723">
        <v>4.5434999999999999</v>
      </c>
      <c r="V1055" s="41">
        <v>39454</v>
      </c>
      <c r="W1055" s="723">
        <v>4.4589999999999996</v>
      </c>
      <c r="X1055" s="28">
        <v>39454</v>
      </c>
      <c r="Y1055" s="723">
        <v>4.5780000000000003</v>
      </c>
      <c r="Z1055" s="28">
        <v>39454</v>
      </c>
      <c r="AA1055" s="723">
        <v>4.7709999999999999</v>
      </c>
      <c r="AB1055" s="28">
        <v>39454</v>
      </c>
      <c r="AC1055" s="723">
        <v>4.8659999999999997</v>
      </c>
      <c r="AD1055" s="28">
        <v>39454</v>
      </c>
      <c r="AE1055" s="358">
        <v>5.0170000000000003</v>
      </c>
    </row>
    <row r="1056" spans="1:31">
      <c r="A1056" s="28">
        <v>39455</v>
      </c>
      <c r="B1056" s="28">
        <v>39455</v>
      </c>
      <c r="C1056" s="723">
        <v>3.8787000000000003</v>
      </c>
      <c r="D1056" s="28">
        <v>39455</v>
      </c>
      <c r="E1056" s="723">
        <v>3.9104000000000001</v>
      </c>
      <c r="F1056" s="28">
        <v>39455</v>
      </c>
      <c r="G1056" s="723">
        <v>4.0898000000000003</v>
      </c>
      <c r="H1056" s="28">
        <v>39455</v>
      </c>
      <c r="I1056" s="723">
        <v>4.1883999999999997</v>
      </c>
      <c r="J1056" s="28">
        <v>39455</v>
      </c>
      <c r="K1056" s="723">
        <v>4.4390999999999998</v>
      </c>
      <c r="L1056" s="41">
        <v>39455</v>
      </c>
      <c r="M1056" s="723">
        <v>3.9693000000000001</v>
      </c>
      <c r="N1056" s="28">
        <v>39455</v>
      </c>
      <c r="O1056" s="723">
        <v>4.0515999999999996</v>
      </c>
      <c r="P1056" s="28">
        <v>39455</v>
      </c>
      <c r="Q1056" s="723">
        <v>4.2285000000000004</v>
      </c>
      <c r="R1056" s="28">
        <v>39455</v>
      </c>
      <c r="S1056" s="723">
        <v>4.3097000000000003</v>
      </c>
      <c r="T1056" s="28">
        <v>39455</v>
      </c>
      <c r="U1056" s="723">
        <v>4.5669000000000004</v>
      </c>
      <c r="V1056" s="41">
        <v>39455</v>
      </c>
      <c r="W1056" s="723">
        <v>4.4909999999999997</v>
      </c>
      <c r="X1056" s="28">
        <v>39455</v>
      </c>
      <c r="Y1056" s="723">
        <v>4.6070000000000002</v>
      </c>
      <c r="Z1056" s="28">
        <v>39455</v>
      </c>
      <c r="AA1056" s="723">
        <v>4.8019999999999996</v>
      </c>
      <c r="AB1056" s="28">
        <v>39455</v>
      </c>
      <c r="AC1056" s="723">
        <v>4.8979999999999997</v>
      </c>
      <c r="AD1056" s="28">
        <v>39455</v>
      </c>
      <c r="AE1056" s="358">
        <v>5.0469999999999997</v>
      </c>
    </row>
    <row r="1057" spans="1:31">
      <c r="A1057" s="28">
        <v>39456</v>
      </c>
      <c r="B1057" s="28">
        <v>39456</v>
      </c>
      <c r="C1057" s="723">
        <v>3.7951999999999999</v>
      </c>
      <c r="D1057" s="28">
        <v>39456</v>
      </c>
      <c r="E1057" s="723">
        <v>3.8346</v>
      </c>
      <c r="F1057" s="28">
        <v>39456</v>
      </c>
      <c r="G1057" s="723">
        <v>4.0194999999999999</v>
      </c>
      <c r="H1057" s="28">
        <v>39456</v>
      </c>
      <c r="I1057" s="723">
        <v>4.1204999999999998</v>
      </c>
      <c r="J1057" s="28">
        <v>39456</v>
      </c>
      <c r="K1057" s="723">
        <v>4.3803000000000001</v>
      </c>
      <c r="L1057" s="41">
        <v>39456</v>
      </c>
      <c r="M1057" s="723">
        <v>3.8999000000000001</v>
      </c>
      <c r="N1057" s="28">
        <v>39456</v>
      </c>
      <c r="O1057" s="723">
        <v>3.9958</v>
      </c>
      <c r="P1057" s="28">
        <v>39456</v>
      </c>
      <c r="Q1057" s="723">
        <v>4.1818999999999997</v>
      </c>
      <c r="R1057" s="28">
        <v>39456</v>
      </c>
      <c r="S1057" s="723">
        <v>4.2705000000000002</v>
      </c>
      <c r="T1057" s="28">
        <v>39456</v>
      </c>
      <c r="U1057" s="723">
        <v>4.5228000000000002</v>
      </c>
      <c r="V1057" s="41">
        <v>39456</v>
      </c>
      <c r="W1057" s="723">
        <v>4.431</v>
      </c>
      <c r="X1057" s="28">
        <v>39456</v>
      </c>
      <c r="Y1057" s="723">
        <v>4.5490000000000004</v>
      </c>
      <c r="Z1057" s="28">
        <v>39456</v>
      </c>
      <c r="AA1057" s="723">
        <v>4.7530000000000001</v>
      </c>
      <c r="AB1057" s="28">
        <v>39456</v>
      </c>
      <c r="AC1057" s="723">
        <v>4.8550000000000004</v>
      </c>
      <c r="AD1057" s="28">
        <v>39456</v>
      </c>
      <c r="AE1057" s="358">
        <v>5.0110000000000001</v>
      </c>
    </row>
    <row r="1058" spans="1:31">
      <c r="A1058" s="28">
        <v>39457</v>
      </c>
      <c r="B1058" s="28">
        <v>39457</v>
      </c>
      <c r="C1058" s="723">
        <v>3.8167999999999997</v>
      </c>
      <c r="D1058" s="28">
        <v>39457</v>
      </c>
      <c r="E1058" s="723">
        <v>3.8467000000000002</v>
      </c>
      <c r="F1058" s="28">
        <v>39457</v>
      </c>
      <c r="G1058" s="723">
        <v>4.0420999999999996</v>
      </c>
      <c r="H1058" s="28">
        <v>39457</v>
      </c>
      <c r="I1058" s="723">
        <v>4.1307</v>
      </c>
      <c r="J1058" s="28">
        <v>39457</v>
      </c>
      <c r="K1058" s="723">
        <v>4.3967000000000001</v>
      </c>
      <c r="L1058" s="41">
        <v>39457</v>
      </c>
      <c r="M1058" s="723">
        <v>3.9121999999999999</v>
      </c>
      <c r="N1058" s="28">
        <v>39457</v>
      </c>
      <c r="O1058" s="723">
        <v>4.0052000000000003</v>
      </c>
      <c r="P1058" s="28">
        <v>39457</v>
      </c>
      <c r="Q1058" s="723">
        <v>4.1938000000000004</v>
      </c>
      <c r="R1058" s="28">
        <v>39457</v>
      </c>
      <c r="S1058" s="723">
        <v>4.2785000000000002</v>
      </c>
      <c r="T1058" s="28">
        <v>39457</v>
      </c>
      <c r="U1058" s="723">
        <v>4.5434999999999999</v>
      </c>
      <c r="V1058" s="41">
        <v>39457</v>
      </c>
      <c r="W1058" s="723">
        <v>4.4329999999999998</v>
      </c>
      <c r="X1058" s="28">
        <v>39457</v>
      </c>
      <c r="Y1058" s="723">
        <v>4.5599999999999996</v>
      </c>
      <c r="Z1058" s="28">
        <v>39457</v>
      </c>
      <c r="AA1058" s="723">
        <v>4.766</v>
      </c>
      <c r="AB1058" s="28">
        <v>39457</v>
      </c>
      <c r="AC1058" s="723">
        <v>4.8730000000000002</v>
      </c>
      <c r="AD1058" s="28">
        <v>39457</v>
      </c>
      <c r="AE1058" s="358">
        <v>5.0330000000000004</v>
      </c>
    </row>
    <row r="1059" spans="1:31">
      <c r="A1059" s="28">
        <v>39458</v>
      </c>
      <c r="B1059" s="28">
        <v>39458</v>
      </c>
      <c r="C1059" s="723">
        <v>3.8037000000000001</v>
      </c>
      <c r="D1059" s="28">
        <v>39458</v>
      </c>
      <c r="E1059" s="723">
        <v>3.8308999999999997</v>
      </c>
      <c r="F1059" s="28">
        <v>39458</v>
      </c>
      <c r="G1059" s="723">
        <v>4.0407000000000002</v>
      </c>
      <c r="H1059" s="28">
        <v>39458</v>
      </c>
      <c r="I1059" s="723">
        <v>4.1288</v>
      </c>
      <c r="J1059" s="28">
        <v>39458</v>
      </c>
      <c r="K1059" s="723">
        <v>4.3952</v>
      </c>
      <c r="L1059" s="41">
        <v>39458</v>
      </c>
      <c r="M1059" s="723">
        <v>3.8963000000000001</v>
      </c>
      <c r="N1059" s="28">
        <v>39458</v>
      </c>
      <c r="O1059" s="723">
        <v>3.9944999999999999</v>
      </c>
      <c r="P1059" s="28">
        <v>39458</v>
      </c>
      <c r="Q1059" s="723">
        <v>4.1769999999999996</v>
      </c>
      <c r="R1059" s="28">
        <v>39458</v>
      </c>
      <c r="S1059" s="723">
        <v>4.2797000000000001</v>
      </c>
      <c r="T1059" s="28">
        <v>39458</v>
      </c>
      <c r="U1059" s="723">
        <v>4.5511999999999997</v>
      </c>
      <c r="V1059" s="41">
        <v>39458</v>
      </c>
      <c r="W1059" s="723">
        <v>4.41</v>
      </c>
      <c r="X1059" s="28">
        <v>39458</v>
      </c>
      <c r="Y1059" s="723">
        <v>4.54</v>
      </c>
      <c r="Z1059" s="28">
        <v>39458</v>
      </c>
      <c r="AA1059" s="723">
        <v>4.758</v>
      </c>
      <c r="AB1059" s="28">
        <v>39458</v>
      </c>
      <c r="AC1059" s="723">
        <v>4.8639999999999999</v>
      </c>
      <c r="AD1059" s="28">
        <v>39458</v>
      </c>
      <c r="AE1059" s="358">
        <v>5.0270000000000001</v>
      </c>
    </row>
    <row r="1060" spans="1:31">
      <c r="A1060" s="28">
        <v>39461</v>
      </c>
      <c r="B1060" s="28">
        <v>39461</v>
      </c>
      <c r="C1060" s="723">
        <v>3.7523</v>
      </c>
      <c r="D1060" s="28">
        <v>39461</v>
      </c>
      <c r="E1060" s="723">
        <v>3.7892999999999999</v>
      </c>
      <c r="F1060" s="28">
        <v>39461</v>
      </c>
      <c r="G1060" s="723">
        <v>4.0060000000000002</v>
      </c>
      <c r="H1060" s="28">
        <v>39461</v>
      </c>
      <c r="I1060" s="723">
        <v>4.0961999999999996</v>
      </c>
      <c r="J1060" s="28">
        <v>39461</v>
      </c>
      <c r="K1060" s="723">
        <v>4.3667999999999996</v>
      </c>
      <c r="L1060" s="41">
        <v>39461</v>
      </c>
      <c r="M1060" s="723">
        <v>3.8458999999999999</v>
      </c>
      <c r="N1060" s="28">
        <v>39461</v>
      </c>
      <c r="O1060" s="723">
        <v>3.9464999999999999</v>
      </c>
      <c r="P1060" s="28">
        <v>39461</v>
      </c>
      <c r="Q1060" s="723">
        <v>4.1360999999999999</v>
      </c>
      <c r="R1060" s="28">
        <v>39461</v>
      </c>
      <c r="S1060" s="723">
        <v>4.2416</v>
      </c>
      <c r="T1060" s="28">
        <v>39461</v>
      </c>
      <c r="U1060" s="723">
        <v>4.5199999999999996</v>
      </c>
      <c r="V1060" s="41">
        <v>39461</v>
      </c>
      <c r="W1060" s="723">
        <v>4.3659999999999997</v>
      </c>
      <c r="X1060" s="28">
        <v>39461</v>
      </c>
      <c r="Y1060" s="723">
        <v>4.4969999999999999</v>
      </c>
      <c r="Z1060" s="28">
        <v>39461</v>
      </c>
      <c r="AA1060" s="723">
        <v>4.7309999999999999</v>
      </c>
      <c r="AB1060" s="28">
        <v>39461</v>
      </c>
      <c r="AC1060" s="723">
        <v>4.8460000000000001</v>
      </c>
      <c r="AD1060" s="28">
        <v>39461</v>
      </c>
      <c r="AE1060" s="358">
        <v>5.0140000000000002</v>
      </c>
    </row>
    <row r="1061" spans="1:31">
      <c r="A1061" s="28">
        <v>39462</v>
      </c>
      <c r="B1061" s="28">
        <v>39462</v>
      </c>
      <c r="C1061" s="723">
        <v>3.7124999999999999</v>
      </c>
      <c r="D1061" s="28">
        <v>39462</v>
      </c>
      <c r="E1061" s="723">
        <v>3.7511999999999999</v>
      </c>
      <c r="F1061" s="28">
        <v>39462</v>
      </c>
      <c r="G1061" s="723">
        <v>3.9781</v>
      </c>
      <c r="H1061" s="28">
        <v>39462</v>
      </c>
      <c r="I1061" s="723">
        <v>4.0663999999999998</v>
      </c>
      <c r="J1061" s="28">
        <v>39462</v>
      </c>
      <c r="K1061" s="723">
        <v>4.3399000000000001</v>
      </c>
      <c r="L1061" s="41">
        <v>39462</v>
      </c>
      <c r="M1061" s="723">
        <v>3.8098000000000001</v>
      </c>
      <c r="N1061" s="28">
        <v>39462</v>
      </c>
      <c r="O1061" s="723">
        <v>3.907</v>
      </c>
      <c r="P1061" s="28">
        <v>39462</v>
      </c>
      <c r="Q1061" s="723">
        <v>4.1149000000000004</v>
      </c>
      <c r="R1061" s="28">
        <v>39462</v>
      </c>
      <c r="S1061" s="723">
        <v>4.2152000000000003</v>
      </c>
      <c r="T1061" s="28">
        <v>39462</v>
      </c>
      <c r="U1061" s="723">
        <v>4.4935</v>
      </c>
      <c r="V1061" s="41">
        <v>39462</v>
      </c>
      <c r="W1061" s="723">
        <v>4.3410000000000002</v>
      </c>
      <c r="X1061" s="28">
        <v>39462</v>
      </c>
      <c r="Y1061" s="723">
        <v>4.4690000000000003</v>
      </c>
      <c r="Z1061" s="28">
        <v>39462</v>
      </c>
      <c r="AA1061" s="723">
        <v>4.7</v>
      </c>
      <c r="AB1061" s="28">
        <v>39462</v>
      </c>
      <c r="AC1061" s="723">
        <v>4.8129999999999997</v>
      </c>
      <c r="AD1061" s="28">
        <v>39462</v>
      </c>
      <c r="AE1061" s="358">
        <v>4.9809999999999999</v>
      </c>
    </row>
    <row r="1062" spans="1:31">
      <c r="A1062" s="28">
        <v>39463</v>
      </c>
      <c r="B1062" s="28">
        <v>39463</v>
      </c>
      <c r="C1062" s="723">
        <v>3.625</v>
      </c>
      <c r="D1062" s="28">
        <v>39463</v>
      </c>
      <c r="E1062" s="723">
        <v>3.67</v>
      </c>
      <c r="F1062" s="28">
        <v>39463</v>
      </c>
      <c r="G1062" s="723">
        <v>3.911</v>
      </c>
      <c r="H1062" s="28">
        <v>39463</v>
      </c>
      <c r="I1062" s="723">
        <v>4.0090000000000003</v>
      </c>
      <c r="J1062" s="28">
        <v>39463</v>
      </c>
      <c r="K1062" s="723">
        <v>4.3029999999999999</v>
      </c>
      <c r="L1062" s="41">
        <v>39463</v>
      </c>
      <c r="M1062" s="723">
        <v>3.7235</v>
      </c>
      <c r="N1062" s="28">
        <v>39463</v>
      </c>
      <c r="O1062" s="723">
        <v>3.8361000000000001</v>
      </c>
      <c r="P1062" s="28">
        <v>39463</v>
      </c>
      <c r="Q1062" s="723">
        <v>4.0731000000000002</v>
      </c>
      <c r="R1062" s="28">
        <v>39463</v>
      </c>
      <c r="S1062" s="723">
        <v>4.1883999999999997</v>
      </c>
      <c r="T1062" s="28">
        <v>39463</v>
      </c>
      <c r="U1062" s="723">
        <v>4.4675000000000002</v>
      </c>
      <c r="V1062" s="41">
        <v>39463</v>
      </c>
      <c r="W1062" s="723">
        <v>4.25</v>
      </c>
      <c r="X1062" s="28">
        <v>39463</v>
      </c>
      <c r="Y1062" s="723">
        <v>4.4000000000000004</v>
      </c>
      <c r="Z1062" s="28">
        <v>39463</v>
      </c>
      <c r="AA1062" s="723">
        <v>4.6619999999999999</v>
      </c>
      <c r="AB1062" s="28">
        <v>39463</v>
      </c>
      <c r="AC1062" s="723">
        <v>4.7839999999999998</v>
      </c>
      <c r="AD1062" s="28">
        <v>39463</v>
      </c>
      <c r="AE1062" s="358">
        <v>4.9669999999999996</v>
      </c>
    </row>
    <row r="1063" spans="1:31">
      <c r="A1063" s="28">
        <v>39464</v>
      </c>
      <c r="B1063" s="28">
        <v>39464</v>
      </c>
      <c r="C1063" s="723">
        <v>3.597</v>
      </c>
      <c r="D1063" s="28">
        <v>39464</v>
      </c>
      <c r="E1063" s="723">
        <v>3.661</v>
      </c>
      <c r="F1063" s="28">
        <v>39464</v>
      </c>
      <c r="G1063" s="723">
        <v>3.911</v>
      </c>
      <c r="H1063" s="28">
        <v>39464</v>
      </c>
      <c r="I1063" s="723">
        <v>4.0110000000000001</v>
      </c>
      <c r="J1063" s="28">
        <v>39464</v>
      </c>
      <c r="K1063" s="723">
        <v>4.3029999999999999</v>
      </c>
      <c r="L1063" s="41">
        <v>39464</v>
      </c>
      <c r="M1063" s="723">
        <v>3.6842999999999999</v>
      </c>
      <c r="N1063" s="28">
        <v>39464</v>
      </c>
      <c r="O1063" s="723">
        <v>3.8163</v>
      </c>
      <c r="P1063" s="28">
        <v>39464</v>
      </c>
      <c r="Q1063" s="723">
        <v>4.0613000000000001</v>
      </c>
      <c r="R1063" s="28">
        <v>39464</v>
      </c>
      <c r="S1063" s="723">
        <v>4.1776999999999997</v>
      </c>
      <c r="T1063" s="28">
        <v>39464</v>
      </c>
      <c r="U1063" s="723">
        <v>4.4541000000000004</v>
      </c>
      <c r="V1063" s="41">
        <v>39464</v>
      </c>
      <c r="W1063" s="723">
        <v>4.2119999999999997</v>
      </c>
      <c r="X1063" s="28">
        <v>39464</v>
      </c>
      <c r="Y1063" s="723">
        <v>4.3730000000000002</v>
      </c>
      <c r="Z1063" s="28">
        <v>39464</v>
      </c>
      <c r="AA1063" s="723">
        <v>4.6500000000000004</v>
      </c>
      <c r="AB1063" s="28">
        <v>39464</v>
      </c>
      <c r="AC1063" s="723">
        <v>4.7750000000000004</v>
      </c>
      <c r="AD1063" s="28">
        <v>39464</v>
      </c>
      <c r="AE1063" s="358">
        <v>4.9630000000000001</v>
      </c>
    </row>
    <row r="1064" spans="1:31">
      <c r="A1064" s="28">
        <v>39465</v>
      </c>
      <c r="B1064" s="28">
        <v>39465</v>
      </c>
      <c r="C1064" s="723">
        <v>3.5528</v>
      </c>
      <c r="D1064" s="28">
        <v>39465</v>
      </c>
      <c r="E1064" s="723">
        <v>3.6249000000000002</v>
      </c>
      <c r="F1064" s="28">
        <v>39465</v>
      </c>
      <c r="G1064" s="723">
        <v>3.8929999999999998</v>
      </c>
      <c r="H1064" s="28">
        <v>39465</v>
      </c>
      <c r="I1064" s="723">
        <v>4.0031999999999996</v>
      </c>
      <c r="J1064" s="28">
        <v>39465</v>
      </c>
      <c r="K1064" s="723">
        <v>4.2968000000000002</v>
      </c>
      <c r="L1064" s="41">
        <v>39465</v>
      </c>
      <c r="M1064" s="723">
        <v>3.6539000000000001</v>
      </c>
      <c r="N1064" s="28">
        <v>39465</v>
      </c>
      <c r="O1064" s="723">
        <v>3.7913999999999999</v>
      </c>
      <c r="P1064" s="28">
        <v>39465</v>
      </c>
      <c r="Q1064" s="723">
        <v>4.0545</v>
      </c>
      <c r="R1064" s="28">
        <v>39465</v>
      </c>
      <c r="S1064" s="723">
        <v>4.1746999999999996</v>
      </c>
      <c r="T1064" s="28">
        <v>39465</v>
      </c>
      <c r="U1064" s="723">
        <v>4.4459</v>
      </c>
      <c r="V1064" s="41">
        <v>39465</v>
      </c>
      <c r="W1064" s="723">
        <v>4.1929999999999996</v>
      </c>
      <c r="X1064" s="28">
        <v>39465</v>
      </c>
      <c r="Y1064" s="723">
        <v>4.3659999999999997</v>
      </c>
      <c r="Z1064" s="28">
        <v>39465</v>
      </c>
      <c r="AA1064" s="723">
        <v>4.6520000000000001</v>
      </c>
      <c r="AB1064" s="28">
        <v>39465</v>
      </c>
      <c r="AC1064" s="723">
        <v>4.7690000000000001</v>
      </c>
      <c r="AD1064" s="28">
        <v>39465</v>
      </c>
      <c r="AE1064" s="358">
        <v>4.9660000000000002</v>
      </c>
    </row>
    <row r="1065" spans="1:31">
      <c r="A1065" s="28">
        <v>39468</v>
      </c>
      <c r="B1065" s="28">
        <v>39468</v>
      </c>
      <c r="C1065" s="723">
        <v>3.4468000000000001</v>
      </c>
      <c r="D1065" s="28">
        <v>39468</v>
      </c>
      <c r="E1065" s="723">
        <v>3.5487000000000002</v>
      </c>
      <c r="F1065" s="28">
        <v>39468</v>
      </c>
      <c r="G1065" s="723">
        <v>3.8285</v>
      </c>
      <c r="H1065" s="28">
        <v>39468</v>
      </c>
      <c r="I1065" s="723">
        <v>3.9477000000000002</v>
      </c>
      <c r="J1065" s="28">
        <v>39468</v>
      </c>
      <c r="K1065" s="723">
        <v>4.2530999999999999</v>
      </c>
      <c r="L1065" s="41">
        <v>39468</v>
      </c>
      <c r="M1065" s="723">
        <v>3.5488</v>
      </c>
      <c r="N1065" s="28">
        <v>39468</v>
      </c>
      <c r="O1065" s="723">
        <v>3.7162999999999999</v>
      </c>
      <c r="P1065" s="28">
        <v>39468</v>
      </c>
      <c r="Q1065" s="723">
        <v>3.9937</v>
      </c>
      <c r="R1065" s="28">
        <v>39468</v>
      </c>
      <c r="S1065" s="723">
        <v>4.1222000000000003</v>
      </c>
      <c r="T1065" s="28">
        <v>39468</v>
      </c>
      <c r="U1065" s="723">
        <v>4.4145000000000003</v>
      </c>
      <c r="V1065" s="41">
        <v>39468</v>
      </c>
      <c r="W1065" s="723">
        <v>4.1219999999999999</v>
      </c>
      <c r="X1065" s="28">
        <v>39468</v>
      </c>
      <c r="Y1065" s="723">
        <v>4.3120000000000003</v>
      </c>
      <c r="Z1065" s="28">
        <v>39468</v>
      </c>
      <c r="AA1065" s="723">
        <v>4.6050000000000004</v>
      </c>
      <c r="AB1065" s="28">
        <v>39468</v>
      </c>
      <c r="AC1065" s="723">
        <v>4.7290000000000001</v>
      </c>
      <c r="AD1065" s="28">
        <v>39468</v>
      </c>
      <c r="AE1065" s="358">
        <v>4.931</v>
      </c>
    </row>
    <row r="1066" spans="1:31">
      <c r="A1066" s="28">
        <v>39469</v>
      </c>
      <c r="B1066" s="28">
        <v>39469</v>
      </c>
      <c r="C1066" s="723">
        <v>3.5129999999999999</v>
      </c>
      <c r="D1066" s="28">
        <v>39469</v>
      </c>
      <c r="E1066" s="723">
        <v>3.6139999999999999</v>
      </c>
      <c r="F1066" s="28">
        <v>39469</v>
      </c>
      <c r="G1066" s="723">
        <v>3.9159999999999999</v>
      </c>
      <c r="H1066" s="28">
        <v>39469</v>
      </c>
      <c r="I1066" s="723">
        <v>4.0330000000000004</v>
      </c>
      <c r="J1066" s="28">
        <v>39469</v>
      </c>
      <c r="K1066" s="723">
        <v>4.351</v>
      </c>
      <c r="L1066" s="41">
        <v>39469</v>
      </c>
      <c r="M1066" s="723">
        <v>3.6086</v>
      </c>
      <c r="N1066" s="28">
        <v>39469</v>
      </c>
      <c r="O1066" s="723">
        <v>3.7903000000000002</v>
      </c>
      <c r="P1066" s="28">
        <v>39469</v>
      </c>
      <c r="Q1066" s="723">
        <v>4.0768000000000004</v>
      </c>
      <c r="R1066" s="28">
        <v>39469</v>
      </c>
      <c r="S1066" s="723">
        <v>4.2103999999999999</v>
      </c>
      <c r="T1066" s="28">
        <v>39469</v>
      </c>
      <c r="U1066" s="723">
        <v>4.5041000000000002</v>
      </c>
      <c r="V1066" s="41">
        <v>39469</v>
      </c>
      <c r="W1066" s="723">
        <v>4.1719999999999997</v>
      </c>
      <c r="X1066" s="28">
        <v>39469</v>
      </c>
      <c r="Y1066" s="723">
        <v>4.3819999999999997</v>
      </c>
      <c r="Z1066" s="28">
        <v>39469</v>
      </c>
      <c r="AA1066" s="723">
        <v>4.6890000000000001</v>
      </c>
      <c r="AB1066" s="28">
        <v>39469</v>
      </c>
      <c r="AC1066" s="723">
        <v>4.8109999999999999</v>
      </c>
      <c r="AD1066" s="28">
        <v>39469</v>
      </c>
      <c r="AE1066" s="358">
        <v>5.0119999999999996</v>
      </c>
    </row>
    <row r="1067" spans="1:31">
      <c r="A1067" s="28">
        <v>39470</v>
      </c>
      <c r="B1067" s="28">
        <v>39470</v>
      </c>
      <c r="C1067" s="723">
        <v>3.3561999999999999</v>
      </c>
      <c r="D1067" s="28">
        <v>39470</v>
      </c>
      <c r="E1067" s="723">
        <v>3.4729000000000001</v>
      </c>
      <c r="F1067" s="28">
        <v>39470</v>
      </c>
      <c r="G1067" s="723">
        <v>3.8024</v>
      </c>
      <c r="H1067" s="28">
        <v>39470</v>
      </c>
      <c r="I1067" s="723">
        <v>3.9274</v>
      </c>
      <c r="J1067" s="28">
        <v>39470</v>
      </c>
      <c r="K1067" s="723">
        <v>4.2683</v>
      </c>
      <c r="L1067" s="41">
        <v>39470</v>
      </c>
      <c r="M1067" s="723">
        <v>3.4605000000000001</v>
      </c>
      <c r="N1067" s="28">
        <v>39470</v>
      </c>
      <c r="O1067" s="723">
        <v>3.6526999999999998</v>
      </c>
      <c r="P1067" s="28">
        <v>39470</v>
      </c>
      <c r="Q1067" s="723">
        <v>3.9645000000000001</v>
      </c>
      <c r="R1067" s="28">
        <v>39470</v>
      </c>
      <c r="S1067" s="723">
        <v>4.1048999999999998</v>
      </c>
      <c r="T1067" s="28">
        <v>39470</v>
      </c>
      <c r="U1067" s="723">
        <v>4.4192999999999998</v>
      </c>
      <c r="V1067" s="41">
        <v>39470</v>
      </c>
      <c r="W1067" s="723">
        <v>4.05</v>
      </c>
      <c r="X1067" s="28">
        <v>39470</v>
      </c>
      <c r="Y1067" s="723">
        <v>4.2720000000000002</v>
      </c>
      <c r="Z1067" s="28">
        <v>39470</v>
      </c>
      <c r="AA1067" s="723">
        <v>4.601</v>
      </c>
      <c r="AB1067" s="28">
        <v>39470</v>
      </c>
      <c r="AC1067" s="723">
        <v>4.7279999999999998</v>
      </c>
      <c r="AD1067" s="28">
        <v>39470</v>
      </c>
      <c r="AE1067" s="358">
        <v>4.9260000000000002</v>
      </c>
    </row>
    <row r="1068" spans="1:31">
      <c r="A1068" s="28">
        <v>39471</v>
      </c>
      <c r="B1068" s="28">
        <v>39471</v>
      </c>
      <c r="C1068" s="723">
        <v>3.5670999999999999</v>
      </c>
      <c r="D1068" s="28">
        <v>39471</v>
      </c>
      <c r="E1068" s="723">
        <v>3.6461999999999999</v>
      </c>
      <c r="F1068" s="28">
        <v>39471</v>
      </c>
      <c r="G1068" s="723">
        <v>3.9268999999999998</v>
      </c>
      <c r="H1068" s="28">
        <v>39471</v>
      </c>
      <c r="I1068" s="723">
        <v>4.0364000000000004</v>
      </c>
      <c r="J1068" s="28">
        <v>39471</v>
      </c>
      <c r="K1068" s="723">
        <v>4.3643999999999998</v>
      </c>
      <c r="L1068" s="41">
        <v>39471</v>
      </c>
      <c r="M1068" s="723">
        <v>3.6728000000000001</v>
      </c>
      <c r="N1068" s="28">
        <v>39471</v>
      </c>
      <c r="O1068" s="723">
        <v>3.8233000000000001</v>
      </c>
      <c r="P1068" s="28">
        <v>39471</v>
      </c>
      <c r="Q1068" s="723">
        <v>4.0909000000000004</v>
      </c>
      <c r="R1068" s="28">
        <v>39471</v>
      </c>
      <c r="S1068" s="723">
        <v>4.2137000000000002</v>
      </c>
      <c r="T1068" s="28">
        <v>39471</v>
      </c>
      <c r="U1068" s="723">
        <v>4.5171000000000001</v>
      </c>
      <c r="V1068" s="41">
        <v>39471</v>
      </c>
      <c r="W1068" s="723">
        <v>4.2409999999999997</v>
      </c>
      <c r="X1068" s="28">
        <v>39471</v>
      </c>
      <c r="Y1068" s="723">
        <v>4.4219999999999997</v>
      </c>
      <c r="Z1068" s="28">
        <v>39471</v>
      </c>
      <c r="AA1068" s="723">
        <v>4.7160000000000002</v>
      </c>
      <c r="AB1068" s="28">
        <v>39471</v>
      </c>
      <c r="AC1068" s="723">
        <v>4.8339999999999996</v>
      </c>
      <c r="AD1068" s="28">
        <v>39471</v>
      </c>
      <c r="AE1068" s="358">
        <v>4.9989999999999997</v>
      </c>
    </row>
    <row r="1069" spans="1:31">
      <c r="A1069" s="28">
        <v>39472</v>
      </c>
      <c r="B1069" s="28">
        <v>39472</v>
      </c>
      <c r="C1069" s="723">
        <v>3.5463</v>
      </c>
      <c r="D1069" s="28">
        <v>39472</v>
      </c>
      <c r="E1069" s="723">
        <v>3.6402999999999999</v>
      </c>
      <c r="F1069" s="28">
        <v>39472</v>
      </c>
      <c r="G1069" s="723">
        <v>3.9093999999999998</v>
      </c>
      <c r="H1069" s="28">
        <v>39472</v>
      </c>
      <c r="I1069" s="723">
        <v>4.0110000000000001</v>
      </c>
      <c r="J1069" s="28">
        <v>39472</v>
      </c>
      <c r="K1069" s="723">
        <v>4.3390000000000004</v>
      </c>
      <c r="L1069" s="41">
        <v>39472</v>
      </c>
      <c r="M1069" s="723">
        <v>3.6739000000000002</v>
      </c>
      <c r="N1069" s="28">
        <v>39472</v>
      </c>
      <c r="O1069" s="723">
        <v>3.8256000000000001</v>
      </c>
      <c r="P1069" s="28">
        <v>39472</v>
      </c>
      <c r="Q1069" s="723">
        <v>4.0735999999999999</v>
      </c>
      <c r="R1069" s="28">
        <v>39472</v>
      </c>
      <c r="S1069" s="723">
        <v>4.1980000000000004</v>
      </c>
      <c r="T1069" s="28">
        <v>39472</v>
      </c>
      <c r="U1069" s="723">
        <v>4.4923000000000002</v>
      </c>
      <c r="V1069" s="41">
        <v>39472</v>
      </c>
      <c r="W1069" s="723">
        <v>4.2489999999999997</v>
      </c>
      <c r="X1069" s="28">
        <v>39472</v>
      </c>
      <c r="Y1069" s="723">
        <v>4.4119999999999999</v>
      </c>
      <c r="Z1069" s="28">
        <v>39472</v>
      </c>
      <c r="AA1069" s="723">
        <v>4.6970000000000001</v>
      </c>
      <c r="AB1069" s="28">
        <v>39472</v>
      </c>
      <c r="AC1069" s="723">
        <v>4.8090000000000002</v>
      </c>
      <c r="AD1069" s="28">
        <v>39472</v>
      </c>
      <c r="AE1069" s="358">
        <v>4.9660000000000002</v>
      </c>
    </row>
    <row r="1070" spans="1:31">
      <c r="A1070" s="28">
        <v>39475</v>
      </c>
      <c r="B1070" s="28">
        <v>39475</v>
      </c>
      <c r="C1070" s="723">
        <v>3.5310000000000001</v>
      </c>
      <c r="D1070" s="28">
        <v>39475</v>
      </c>
      <c r="E1070" s="723">
        <v>3.609</v>
      </c>
      <c r="F1070" s="28">
        <v>39475</v>
      </c>
      <c r="G1070" s="723">
        <v>3.8719999999999999</v>
      </c>
      <c r="H1070" s="28">
        <v>39475</v>
      </c>
      <c r="I1070" s="723">
        <v>3.9849999999999999</v>
      </c>
      <c r="J1070" s="28">
        <v>39475</v>
      </c>
      <c r="K1070" s="723">
        <v>4.3140000000000001</v>
      </c>
      <c r="L1070" s="41">
        <v>39475</v>
      </c>
      <c r="M1070" s="723">
        <v>3.6387</v>
      </c>
      <c r="N1070" s="28">
        <v>39475</v>
      </c>
      <c r="O1070" s="723">
        <v>3.79</v>
      </c>
      <c r="P1070" s="28">
        <v>39475</v>
      </c>
      <c r="Q1070" s="723">
        <v>4.0450999999999997</v>
      </c>
      <c r="R1070" s="28">
        <v>39475</v>
      </c>
      <c r="S1070" s="723">
        <v>4.1695000000000002</v>
      </c>
      <c r="T1070" s="28">
        <v>39475</v>
      </c>
      <c r="U1070" s="723">
        <v>4.4691000000000001</v>
      </c>
      <c r="V1070" s="41">
        <v>39475</v>
      </c>
      <c r="W1070" s="723">
        <v>4.2240000000000002</v>
      </c>
      <c r="X1070" s="28">
        <v>39475</v>
      </c>
      <c r="Y1070" s="723">
        <v>4.3860000000000001</v>
      </c>
      <c r="Z1070" s="28">
        <v>39475</v>
      </c>
      <c r="AA1070" s="723">
        <v>4.673</v>
      </c>
      <c r="AB1070" s="28">
        <v>39475</v>
      </c>
      <c r="AC1070" s="723">
        <v>4.7930000000000001</v>
      </c>
      <c r="AD1070" s="28">
        <v>39475</v>
      </c>
      <c r="AE1070" s="358">
        <v>4.952</v>
      </c>
    </row>
    <row r="1071" spans="1:31">
      <c r="A1071" s="28">
        <v>39476</v>
      </c>
      <c r="B1071" s="28">
        <v>39476</v>
      </c>
      <c r="C1071" s="723">
        <v>3.5716000000000001</v>
      </c>
      <c r="D1071" s="28">
        <v>39476</v>
      </c>
      <c r="E1071" s="723">
        <v>3.6490999999999998</v>
      </c>
      <c r="F1071" s="28">
        <v>39476</v>
      </c>
      <c r="G1071" s="723">
        <v>3.9140000000000001</v>
      </c>
      <c r="H1071" s="28">
        <v>39476</v>
      </c>
      <c r="I1071" s="723">
        <v>4.0316000000000001</v>
      </c>
      <c r="J1071" s="28">
        <v>39476</v>
      </c>
      <c r="K1071" s="723">
        <v>4.3531000000000004</v>
      </c>
      <c r="L1071" s="41">
        <v>39476</v>
      </c>
      <c r="M1071" s="723">
        <v>3.6787000000000001</v>
      </c>
      <c r="N1071" s="28">
        <v>39476</v>
      </c>
      <c r="O1071" s="723">
        <v>3.831</v>
      </c>
      <c r="P1071" s="28">
        <v>39476</v>
      </c>
      <c r="Q1071" s="723">
        <v>4.0904999999999996</v>
      </c>
      <c r="R1071" s="28">
        <v>39476</v>
      </c>
      <c r="S1071" s="723">
        <v>4.2114000000000003</v>
      </c>
      <c r="T1071" s="28">
        <v>39476</v>
      </c>
      <c r="U1071" s="723">
        <v>4.5095999999999998</v>
      </c>
      <c r="V1071" s="41">
        <v>39476</v>
      </c>
      <c r="W1071" s="723">
        <v>4.2519999999999998</v>
      </c>
      <c r="X1071" s="28">
        <v>39476</v>
      </c>
      <c r="Y1071" s="723">
        <v>4.4160000000000004</v>
      </c>
      <c r="Z1071" s="28">
        <v>39476</v>
      </c>
      <c r="AA1071" s="723">
        <v>4.7009999999999996</v>
      </c>
      <c r="AB1071" s="28">
        <v>39476</v>
      </c>
      <c r="AC1071" s="723">
        <v>4.8280000000000003</v>
      </c>
      <c r="AD1071" s="28">
        <v>39476</v>
      </c>
      <c r="AE1071" s="358">
        <v>4.9870000000000001</v>
      </c>
    </row>
    <row r="1072" spans="1:31">
      <c r="A1072" s="28">
        <v>39477</v>
      </c>
      <c r="B1072" s="28">
        <v>39477</v>
      </c>
      <c r="C1072" s="723">
        <v>3.5817999999999999</v>
      </c>
      <c r="D1072" s="28">
        <v>39477</v>
      </c>
      <c r="E1072" s="723">
        <v>3.6676000000000002</v>
      </c>
      <c r="F1072" s="28">
        <v>39477</v>
      </c>
      <c r="G1072" s="723">
        <v>3.9397000000000002</v>
      </c>
      <c r="H1072" s="28">
        <v>39477</v>
      </c>
      <c r="I1072" s="723">
        <v>4.0651999999999999</v>
      </c>
      <c r="J1072" s="28">
        <v>39477</v>
      </c>
      <c r="K1072" s="723">
        <v>4.3754999999999997</v>
      </c>
      <c r="L1072" s="41">
        <v>39477</v>
      </c>
      <c r="M1072" s="723">
        <v>3.6850000000000001</v>
      </c>
      <c r="N1072" s="28">
        <v>39477</v>
      </c>
      <c r="O1072" s="723">
        <v>3.8481999999999998</v>
      </c>
      <c r="P1072" s="28">
        <v>39477</v>
      </c>
      <c r="Q1072" s="723">
        <v>4.1043000000000003</v>
      </c>
      <c r="R1072" s="28">
        <v>39477</v>
      </c>
      <c r="S1072" s="723">
        <v>4.2274000000000003</v>
      </c>
      <c r="T1072" s="28">
        <v>39477</v>
      </c>
      <c r="U1072" s="723">
        <v>4.5301999999999998</v>
      </c>
      <c r="V1072" s="41">
        <v>39477</v>
      </c>
      <c r="W1072" s="723">
        <v>4.2670000000000003</v>
      </c>
      <c r="X1072" s="28">
        <v>39477</v>
      </c>
      <c r="Y1072" s="723">
        <v>4.4400000000000004</v>
      </c>
      <c r="Z1072" s="28">
        <v>39477</v>
      </c>
      <c r="AA1072" s="723">
        <v>4.7279999999999998</v>
      </c>
      <c r="AB1072" s="28">
        <v>39477</v>
      </c>
      <c r="AC1072" s="723">
        <v>4.8650000000000002</v>
      </c>
      <c r="AD1072" s="28">
        <v>39477</v>
      </c>
      <c r="AE1072" s="358">
        <v>5.024</v>
      </c>
    </row>
    <row r="1073" spans="1:31">
      <c r="A1073" s="28">
        <v>39478</v>
      </c>
      <c r="B1073" s="28">
        <v>39478</v>
      </c>
      <c r="C1073" s="723">
        <v>3.4577999999999998</v>
      </c>
      <c r="D1073" s="28">
        <v>39478</v>
      </c>
      <c r="E1073" s="723">
        <v>3.5535999999999999</v>
      </c>
      <c r="F1073" s="28">
        <v>39478</v>
      </c>
      <c r="G1073" s="723">
        <v>3.8500999999999999</v>
      </c>
      <c r="H1073" s="28">
        <v>39478</v>
      </c>
      <c r="I1073" s="723">
        <v>3.9779</v>
      </c>
      <c r="J1073" s="28">
        <v>39478</v>
      </c>
      <c r="K1073" s="723">
        <v>4.2897999999999996</v>
      </c>
      <c r="L1073" s="41">
        <v>39478</v>
      </c>
      <c r="M1073" s="723">
        <v>3.5756000000000001</v>
      </c>
      <c r="N1073" s="28">
        <v>39478</v>
      </c>
      <c r="O1073" s="723">
        <v>3.7414000000000001</v>
      </c>
      <c r="P1073" s="28">
        <v>39478</v>
      </c>
      <c r="Q1073" s="723">
        <v>4.0110999999999999</v>
      </c>
      <c r="R1073" s="28">
        <v>39478</v>
      </c>
      <c r="S1073" s="723">
        <v>4.1670999999999996</v>
      </c>
      <c r="T1073" s="28">
        <v>39478</v>
      </c>
      <c r="U1073" s="723">
        <v>4.4367999999999999</v>
      </c>
      <c r="V1073" s="41">
        <v>39478</v>
      </c>
      <c r="W1073" s="723">
        <v>4.1580000000000004</v>
      </c>
      <c r="X1073" s="28">
        <v>39478</v>
      </c>
      <c r="Y1073" s="723">
        <v>4.3390000000000004</v>
      </c>
      <c r="Z1073" s="28">
        <v>39478</v>
      </c>
      <c r="AA1073" s="723">
        <v>4.6479999999999997</v>
      </c>
      <c r="AB1073" s="28">
        <v>39478</v>
      </c>
      <c r="AC1073" s="723">
        <v>4.782</v>
      </c>
      <c r="AD1073" s="28">
        <v>39478</v>
      </c>
      <c r="AE1073" s="358">
        <v>4.9509999999999996</v>
      </c>
    </row>
    <row r="1074" spans="1:31">
      <c r="A1074" s="28">
        <v>39479</v>
      </c>
      <c r="B1074" s="28">
        <v>39479</v>
      </c>
      <c r="C1074" s="723">
        <v>3.4554999999999998</v>
      </c>
      <c r="D1074" s="28">
        <v>39479</v>
      </c>
      <c r="E1074" s="723">
        <v>3.5491999999999999</v>
      </c>
      <c r="F1074" s="28">
        <v>39479</v>
      </c>
      <c r="G1074" s="723">
        <v>3.8445</v>
      </c>
      <c r="H1074" s="28">
        <v>39479</v>
      </c>
      <c r="I1074" s="723">
        <v>3.9668999999999999</v>
      </c>
      <c r="J1074" s="28">
        <v>39479</v>
      </c>
      <c r="K1074" s="723">
        <v>4.2701000000000002</v>
      </c>
      <c r="L1074" s="41">
        <v>39479</v>
      </c>
      <c r="M1074" s="723">
        <v>3.5682999999999998</v>
      </c>
      <c r="N1074" s="28">
        <v>39479</v>
      </c>
      <c r="O1074" s="723">
        <v>3.7316000000000003</v>
      </c>
      <c r="P1074" s="28">
        <v>39479</v>
      </c>
      <c r="Q1074" s="723">
        <v>3.9916</v>
      </c>
      <c r="R1074" s="28">
        <v>39479</v>
      </c>
      <c r="S1074" s="723">
        <v>4.1388999999999996</v>
      </c>
      <c r="T1074" s="28">
        <v>39479</v>
      </c>
      <c r="U1074" s="723">
        <v>4.4088000000000003</v>
      </c>
      <c r="V1074" s="41">
        <v>39479</v>
      </c>
      <c r="W1074" s="723">
        <v>4.1619999999999999</v>
      </c>
      <c r="X1074" s="28">
        <v>39479</v>
      </c>
      <c r="Y1074" s="723">
        <v>4.3209999999999997</v>
      </c>
      <c r="Z1074" s="28">
        <v>39479</v>
      </c>
      <c r="AA1074" s="723">
        <v>4.6370000000000005</v>
      </c>
      <c r="AB1074" s="28">
        <v>39479</v>
      </c>
      <c r="AC1074" s="723">
        <v>4.7759999999999998</v>
      </c>
      <c r="AD1074" s="28">
        <v>39479</v>
      </c>
      <c r="AE1074" s="358">
        <v>4.9390000000000001</v>
      </c>
    </row>
    <row r="1075" spans="1:31">
      <c r="A1075" s="28">
        <v>39482</v>
      </c>
      <c r="B1075" s="28">
        <v>39482</v>
      </c>
      <c r="C1075" s="723">
        <v>3.4729999999999999</v>
      </c>
      <c r="D1075" s="28">
        <v>39482</v>
      </c>
      <c r="E1075" s="723">
        <v>3.5653000000000001</v>
      </c>
      <c r="F1075" s="28">
        <v>39482</v>
      </c>
      <c r="G1075" s="723">
        <v>3.8645</v>
      </c>
      <c r="H1075" s="28">
        <v>39482</v>
      </c>
      <c r="I1075" s="723">
        <v>3.9868999999999999</v>
      </c>
      <c r="J1075" s="28">
        <v>39482</v>
      </c>
      <c r="K1075" s="723">
        <v>4.2904999999999998</v>
      </c>
      <c r="L1075" s="41">
        <v>39482</v>
      </c>
      <c r="M1075" s="723">
        <v>3.5762999999999998</v>
      </c>
      <c r="N1075" s="28">
        <v>39482</v>
      </c>
      <c r="O1075" s="723">
        <v>3.7387999999999999</v>
      </c>
      <c r="P1075" s="28">
        <v>39482</v>
      </c>
      <c r="Q1075" s="723">
        <v>3.9948000000000001</v>
      </c>
      <c r="R1075" s="28">
        <v>39482</v>
      </c>
      <c r="S1075" s="723">
        <v>4.1417000000000002</v>
      </c>
      <c r="T1075" s="28">
        <v>39482</v>
      </c>
      <c r="U1075" s="723">
        <v>4.4092000000000002</v>
      </c>
      <c r="V1075" s="41">
        <v>39482</v>
      </c>
      <c r="W1075" s="723">
        <v>4.1660000000000004</v>
      </c>
      <c r="X1075" s="28">
        <v>39482</v>
      </c>
      <c r="Y1075" s="723">
        <v>4.3310000000000004</v>
      </c>
      <c r="Z1075" s="28">
        <v>39482</v>
      </c>
      <c r="AA1075" s="723">
        <v>4.6470000000000002</v>
      </c>
      <c r="AB1075" s="28">
        <v>39482</v>
      </c>
      <c r="AC1075" s="723">
        <v>4.7859999999999996</v>
      </c>
      <c r="AD1075" s="28">
        <v>39482</v>
      </c>
      <c r="AE1075" s="358">
        <v>4.9400000000000004</v>
      </c>
    </row>
    <row r="1076" spans="1:31">
      <c r="A1076" s="28">
        <v>39483</v>
      </c>
      <c r="B1076" s="28">
        <v>39483</v>
      </c>
      <c r="C1076" s="723">
        <v>3.3209</v>
      </c>
      <c r="D1076" s="28">
        <v>39483</v>
      </c>
      <c r="E1076" s="723">
        <v>3.4390000000000001</v>
      </c>
      <c r="F1076" s="28">
        <v>39483</v>
      </c>
      <c r="G1076" s="723">
        <v>3.7648000000000001</v>
      </c>
      <c r="H1076" s="28">
        <v>39483</v>
      </c>
      <c r="I1076" s="723">
        <v>3.8993000000000002</v>
      </c>
      <c r="J1076" s="28">
        <v>39483</v>
      </c>
      <c r="K1076" s="723">
        <v>4.2145000000000001</v>
      </c>
      <c r="L1076" s="41">
        <v>39483</v>
      </c>
      <c r="M1076" s="723">
        <v>3.4356</v>
      </c>
      <c r="N1076" s="28">
        <v>39483</v>
      </c>
      <c r="O1076" s="723">
        <v>3.6162000000000001</v>
      </c>
      <c r="P1076" s="28">
        <v>39483</v>
      </c>
      <c r="Q1076" s="723">
        <v>3.8994</v>
      </c>
      <c r="R1076" s="28">
        <v>39483</v>
      </c>
      <c r="S1076" s="723">
        <v>4.0579000000000001</v>
      </c>
      <c r="T1076" s="28">
        <v>39483</v>
      </c>
      <c r="U1076" s="723">
        <v>4.3205999999999998</v>
      </c>
      <c r="V1076" s="41">
        <v>39483</v>
      </c>
      <c r="W1076" s="723">
        <v>4.0570000000000004</v>
      </c>
      <c r="X1076" s="28">
        <v>39483</v>
      </c>
      <c r="Y1076" s="723">
        <v>4.2320000000000002</v>
      </c>
      <c r="Z1076" s="28">
        <v>39483</v>
      </c>
      <c r="AA1076" s="723">
        <v>4.5650000000000004</v>
      </c>
      <c r="AB1076" s="28">
        <v>39483</v>
      </c>
      <c r="AC1076" s="723">
        <v>4.7080000000000002</v>
      </c>
      <c r="AD1076" s="28">
        <v>39483</v>
      </c>
      <c r="AE1076" s="358">
        <v>4.87</v>
      </c>
    </row>
    <row r="1077" spans="1:31">
      <c r="A1077" s="28">
        <v>39484</v>
      </c>
      <c r="B1077" s="28">
        <v>39484</v>
      </c>
      <c r="C1077" s="723">
        <v>3.3569</v>
      </c>
      <c r="D1077" s="28">
        <v>39484</v>
      </c>
      <c r="E1077" s="723">
        <v>3.4843000000000002</v>
      </c>
      <c r="F1077" s="28">
        <v>39484</v>
      </c>
      <c r="G1077" s="723">
        <v>3.8138000000000001</v>
      </c>
      <c r="H1077" s="28">
        <v>39484</v>
      </c>
      <c r="I1077" s="723">
        <v>3.9582999999999999</v>
      </c>
      <c r="J1077" s="28">
        <v>39484</v>
      </c>
      <c r="K1077" s="723">
        <v>4.2656000000000001</v>
      </c>
      <c r="L1077" s="41">
        <v>39484</v>
      </c>
      <c r="M1077" s="723">
        <v>3.4609999999999999</v>
      </c>
      <c r="N1077" s="28">
        <v>39484</v>
      </c>
      <c r="O1077" s="723">
        <v>3.6463000000000001</v>
      </c>
      <c r="P1077" s="28">
        <v>39484</v>
      </c>
      <c r="Q1077" s="723">
        <v>3.9428000000000001</v>
      </c>
      <c r="R1077" s="28">
        <v>39484</v>
      </c>
      <c r="S1077" s="723">
        <v>4.1074999999999999</v>
      </c>
      <c r="T1077" s="28">
        <v>39484</v>
      </c>
      <c r="U1077" s="723">
        <v>4.3684000000000003</v>
      </c>
      <c r="V1077" s="41">
        <v>39484</v>
      </c>
      <c r="W1077" s="723">
        <v>4.0739999999999998</v>
      </c>
      <c r="X1077" s="28">
        <v>39484</v>
      </c>
      <c r="Y1077" s="723">
        <v>4.2510000000000003</v>
      </c>
      <c r="Z1077" s="28">
        <v>39484</v>
      </c>
      <c r="AA1077" s="723">
        <v>4.5910000000000002</v>
      </c>
      <c r="AB1077" s="28">
        <v>39484</v>
      </c>
      <c r="AC1077" s="723">
        <v>4.74</v>
      </c>
      <c r="AD1077" s="28">
        <v>39484</v>
      </c>
      <c r="AE1077" s="358">
        <v>4.9030000000000005</v>
      </c>
    </row>
    <row r="1078" spans="1:31">
      <c r="A1078" s="28">
        <v>39485</v>
      </c>
      <c r="B1078" s="28">
        <v>39485</v>
      </c>
      <c r="C1078" s="723">
        <v>3.218</v>
      </c>
      <c r="D1078" s="28">
        <v>39485</v>
      </c>
      <c r="E1078" s="723">
        <v>3.3702000000000001</v>
      </c>
      <c r="F1078" s="28">
        <v>39485</v>
      </c>
      <c r="G1078" s="723">
        <v>3.7648000000000001</v>
      </c>
      <c r="H1078" s="28">
        <v>39485</v>
      </c>
      <c r="I1078" s="723">
        <v>3.9306999999999999</v>
      </c>
      <c r="J1078" s="28">
        <v>39485</v>
      </c>
      <c r="K1078" s="723">
        <v>4.2504999999999997</v>
      </c>
      <c r="L1078" s="41">
        <v>39485</v>
      </c>
      <c r="M1078" s="723">
        <v>3.3376000000000001</v>
      </c>
      <c r="N1078" s="28">
        <v>39485</v>
      </c>
      <c r="O1078" s="723">
        <v>3.5508999999999999</v>
      </c>
      <c r="P1078" s="28">
        <v>39485</v>
      </c>
      <c r="Q1078" s="723">
        <v>3.9043000000000001</v>
      </c>
      <c r="R1078" s="28">
        <v>39485</v>
      </c>
      <c r="S1078" s="723">
        <v>4.0933999999999999</v>
      </c>
      <c r="T1078" s="28">
        <v>39485</v>
      </c>
      <c r="U1078" s="723">
        <v>4.3757000000000001</v>
      </c>
      <c r="V1078" s="41">
        <v>39485</v>
      </c>
      <c r="W1078" s="723">
        <v>3.9710000000000001</v>
      </c>
      <c r="X1078" s="28">
        <v>39485</v>
      </c>
      <c r="Y1078" s="723">
        <v>4.1710000000000003</v>
      </c>
      <c r="Z1078" s="28">
        <v>39485</v>
      </c>
      <c r="AA1078" s="723">
        <v>4.5430000000000001</v>
      </c>
      <c r="AB1078" s="28">
        <v>39485</v>
      </c>
      <c r="AC1078" s="723">
        <v>4.7140000000000004</v>
      </c>
      <c r="AD1078" s="28">
        <v>39485</v>
      </c>
      <c r="AE1078" s="358">
        <v>4.8929999999999998</v>
      </c>
    </row>
    <row r="1079" spans="1:31">
      <c r="A1079" s="28">
        <v>39486</v>
      </c>
      <c r="B1079" s="28">
        <v>39486</v>
      </c>
      <c r="C1079" s="723">
        <v>3.2039</v>
      </c>
      <c r="D1079" s="28">
        <v>39486</v>
      </c>
      <c r="E1079" s="723">
        <v>3.3675000000000002</v>
      </c>
      <c r="F1079" s="28">
        <v>39486</v>
      </c>
      <c r="G1079" s="723">
        <v>3.7511000000000001</v>
      </c>
      <c r="H1079" s="28">
        <v>39486</v>
      </c>
      <c r="I1079" s="723">
        <v>3.9177</v>
      </c>
      <c r="J1079" s="28">
        <v>39486</v>
      </c>
      <c r="K1079" s="723">
        <v>4.2404999999999999</v>
      </c>
      <c r="L1079" s="41">
        <v>39486</v>
      </c>
      <c r="M1079" s="723">
        <v>3.3138999999999998</v>
      </c>
      <c r="N1079" s="28">
        <v>39486</v>
      </c>
      <c r="O1079" s="723">
        <v>3.5358000000000001</v>
      </c>
      <c r="P1079" s="28">
        <v>39486</v>
      </c>
      <c r="Q1079" s="723">
        <v>3.8841000000000001</v>
      </c>
      <c r="R1079" s="28">
        <v>39486</v>
      </c>
      <c r="S1079" s="723">
        <v>4.0781000000000001</v>
      </c>
      <c r="T1079" s="28">
        <v>39486</v>
      </c>
      <c r="U1079" s="723">
        <v>4.3554000000000004</v>
      </c>
      <c r="V1079" s="41">
        <v>39486</v>
      </c>
      <c r="W1079" s="723">
        <v>3.9489999999999998</v>
      </c>
      <c r="X1079" s="28">
        <v>39486</v>
      </c>
      <c r="Y1079" s="723">
        <v>4.1680000000000001</v>
      </c>
      <c r="Z1079" s="28">
        <v>39486</v>
      </c>
      <c r="AA1079" s="723">
        <v>4.5449999999999999</v>
      </c>
      <c r="AB1079" s="28">
        <v>39486</v>
      </c>
      <c r="AC1079" s="723">
        <v>4.7160000000000002</v>
      </c>
      <c r="AD1079" s="28">
        <v>39486</v>
      </c>
      <c r="AE1079" s="358">
        <v>4.8959999999999999</v>
      </c>
    </row>
    <row r="1080" spans="1:31">
      <c r="A1080" s="28">
        <v>39489</v>
      </c>
      <c r="B1080" s="28">
        <v>39489</v>
      </c>
      <c r="C1080" s="723">
        <v>3.1903000000000001</v>
      </c>
      <c r="D1080" s="28">
        <v>39489</v>
      </c>
      <c r="E1080" s="723">
        <v>3.3473999999999999</v>
      </c>
      <c r="F1080" s="28">
        <v>39489</v>
      </c>
      <c r="G1080" s="723">
        <v>3.7372999999999998</v>
      </c>
      <c r="H1080" s="28">
        <v>39489</v>
      </c>
      <c r="I1080" s="723">
        <v>3.9075000000000002</v>
      </c>
      <c r="J1080" s="28">
        <v>39489</v>
      </c>
      <c r="K1080" s="723">
        <v>4.2435</v>
      </c>
      <c r="L1080" s="41">
        <v>39489</v>
      </c>
      <c r="M1080" s="723">
        <v>3.2951000000000001</v>
      </c>
      <c r="N1080" s="28">
        <v>39489</v>
      </c>
      <c r="O1080" s="723">
        <v>3.5173000000000001</v>
      </c>
      <c r="P1080" s="28">
        <v>39489</v>
      </c>
      <c r="Q1080" s="723">
        <v>3.8856999999999999</v>
      </c>
      <c r="R1080" s="28">
        <v>39489</v>
      </c>
      <c r="S1080" s="723">
        <v>4.0884999999999998</v>
      </c>
      <c r="T1080" s="28">
        <v>39489</v>
      </c>
      <c r="U1080" s="723">
        <v>4.3620000000000001</v>
      </c>
      <c r="V1080" s="41">
        <v>39489</v>
      </c>
      <c r="W1080" s="723">
        <v>3.952</v>
      </c>
      <c r="X1080" s="28">
        <v>39489</v>
      </c>
      <c r="Y1080" s="723">
        <v>4.1820000000000004</v>
      </c>
      <c r="Z1080" s="28">
        <v>39489</v>
      </c>
      <c r="AA1080" s="723">
        <v>4.5650000000000004</v>
      </c>
      <c r="AB1080" s="28">
        <v>39489</v>
      </c>
      <c r="AC1080" s="723">
        <v>4.7359999999999998</v>
      </c>
      <c r="AD1080" s="28">
        <v>39489</v>
      </c>
      <c r="AE1080" s="358">
        <v>4.907</v>
      </c>
    </row>
    <row r="1081" spans="1:31">
      <c r="A1081" s="28">
        <v>39490</v>
      </c>
      <c r="B1081" s="28">
        <v>39490</v>
      </c>
      <c r="C1081" s="723">
        <v>3.2726000000000002</v>
      </c>
      <c r="D1081" s="28">
        <v>39490</v>
      </c>
      <c r="E1081" s="723">
        <v>3.4356</v>
      </c>
      <c r="F1081" s="28">
        <v>39490</v>
      </c>
      <c r="G1081" s="723">
        <v>3.8355000000000001</v>
      </c>
      <c r="H1081" s="28">
        <v>39490</v>
      </c>
      <c r="I1081" s="723">
        <v>4.0045000000000002</v>
      </c>
      <c r="J1081" s="28">
        <v>39490</v>
      </c>
      <c r="K1081" s="723">
        <v>4.3347999999999995</v>
      </c>
      <c r="L1081" s="41">
        <v>39490</v>
      </c>
      <c r="M1081" s="723">
        <v>3.3660000000000001</v>
      </c>
      <c r="N1081" s="28">
        <v>39490</v>
      </c>
      <c r="O1081" s="723">
        <v>3.6000999999999999</v>
      </c>
      <c r="P1081" s="28">
        <v>39490</v>
      </c>
      <c r="Q1081" s="723">
        <v>3.9731000000000001</v>
      </c>
      <c r="R1081" s="28">
        <v>39490</v>
      </c>
      <c r="S1081" s="723">
        <v>4.1782000000000004</v>
      </c>
      <c r="T1081" s="28">
        <v>39490</v>
      </c>
      <c r="U1081" s="723">
        <v>4.4574999999999996</v>
      </c>
      <c r="V1081" s="41">
        <v>39490</v>
      </c>
      <c r="W1081" s="723">
        <v>3.9969999999999999</v>
      </c>
      <c r="X1081" s="28">
        <v>39490</v>
      </c>
      <c r="Y1081" s="723">
        <v>4.2370000000000001</v>
      </c>
      <c r="Z1081" s="28">
        <v>39490</v>
      </c>
      <c r="AA1081" s="723">
        <v>4.6230000000000002</v>
      </c>
      <c r="AB1081" s="28">
        <v>39490</v>
      </c>
      <c r="AC1081" s="723">
        <v>4.7919999999999998</v>
      </c>
      <c r="AD1081" s="28">
        <v>39490</v>
      </c>
      <c r="AE1081" s="358">
        <v>4.9559999999999995</v>
      </c>
    </row>
    <row r="1082" spans="1:31">
      <c r="A1082" s="28">
        <v>39491</v>
      </c>
      <c r="B1082" s="28">
        <v>39491</v>
      </c>
      <c r="C1082" s="723">
        <v>3.2669999999999999</v>
      </c>
      <c r="D1082" s="28">
        <v>39491</v>
      </c>
      <c r="E1082" s="723">
        <v>3.4249999999999998</v>
      </c>
      <c r="F1082" s="28">
        <v>39491</v>
      </c>
      <c r="G1082" s="723">
        <v>3.8359999999999999</v>
      </c>
      <c r="H1082" s="28">
        <v>39491</v>
      </c>
      <c r="I1082" s="723">
        <v>3.9969999999999999</v>
      </c>
      <c r="J1082" s="28">
        <v>39491</v>
      </c>
      <c r="K1082" s="723">
        <v>4.34</v>
      </c>
      <c r="L1082" s="41">
        <v>39491</v>
      </c>
      <c r="M1082" s="723">
        <v>3.3660000000000001</v>
      </c>
      <c r="N1082" s="28">
        <v>39491</v>
      </c>
      <c r="O1082" s="723">
        <v>3.6017999999999999</v>
      </c>
      <c r="P1082" s="28">
        <v>39491</v>
      </c>
      <c r="Q1082" s="723">
        <v>3.9727000000000001</v>
      </c>
      <c r="R1082" s="28">
        <v>39491</v>
      </c>
      <c r="S1082" s="723">
        <v>4.1814999999999998</v>
      </c>
      <c r="T1082" s="28">
        <v>39491</v>
      </c>
      <c r="U1082" s="723">
        <v>4.4622999999999999</v>
      </c>
      <c r="V1082" s="41">
        <v>39491</v>
      </c>
      <c r="W1082" s="723">
        <v>4.0209999999999999</v>
      </c>
      <c r="X1082" s="28">
        <v>39491</v>
      </c>
      <c r="Y1082" s="723">
        <v>4.2620000000000005</v>
      </c>
      <c r="Z1082" s="28">
        <v>39491</v>
      </c>
      <c r="AA1082" s="723">
        <v>4.6429999999999998</v>
      </c>
      <c r="AB1082" s="28">
        <v>39491</v>
      </c>
      <c r="AC1082" s="723">
        <v>4.8129999999999997</v>
      </c>
      <c r="AD1082" s="28">
        <v>39491</v>
      </c>
      <c r="AE1082" s="358">
        <v>4.9770000000000003</v>
      </c>
    </row>
    <row r="1083" spans="1:31">
      <c r="A1083" s="28">
        <v>39492</v>
      </c>
      <c r="B1083" s="28">
        <v>39492</v>
      </c>
      <c r="C1083" s="723">
        <v>3.3235999999999999</v>
      </c>
      <c r="D1083" s="28">
        <v>39492</v>
      </c>
      <c r="E1083" s="723">
        <v>3.4904000000000002</v>
      </c>
      <c r="F1083" s="28">
        <v>39492</v>
      </c>
      <c r="G1083" s="723">
        <v>3.8881999999999999</v>
      </c>
      <c r="H1083" s="28">
        <v>39492</v>
      </c>
      <c r="I1083" s="723">
        <v>4.0324999999999998</v>
      </c>
      <c r="J1083" s="28">
        <v>39492</v>
      </c>
      <c r="K1083" s="723">
        <v>4.3696999999999999</v>
      </c>
      <c r="L1083" s="41">
        <v>39492</v>
      </c>
      <c r="M1083" s="723">
        <v>3.4293</v>
      </c>
      <c r="N1083" s="28">
        <v>39492</v>
      </c>
      <c r="O1083" s="723">
        <v>3.6688999999999998</v>
      </c>
      <c r="P1083" s="28">
        <v>39492</v>
      </c>
      <c r="Q1083" s="723">
        <v>4.0237999999999996</v>
      </c>
      <c r="R1083" s="28">
        <v>39492</v>
      </c>
      <c r="S1083" s="723">
        <v>4.2262000000000004</v>
      </c>
      <c r="T1083" s="28">
        <v>39492</v>
      </c>
      <c r="U1083" s="723">
        <v>4.5007999999999999</v>
      </c>
      <c r="V1083" s="41">
        <v>39492</v>
      </c>
      <c r="W1083" s="723">
        <v>4.0789999999999997</v>
      </c>
      <c r="X1083" s="28">
        <v>39492</v>
      </c>
      <c r="Y1083" s="723">
        <v>4.327</v>
      </c>
      <c r="Z1083" s="28">
        <v>39492</v>
      </c>
      <c r="AA1083" s="723">
        <v>4.6890000000000001</v>
      </c>
      <c r="AB1083" s="28">
        <v>39492</v>
      </c>
      <c r="AC1083" s="723">
        <v>4.8559999999999999</v>
      </c>
      <c r="AD1083" s="28">
        <v>39492</v>
      </c>
      <c r="AE1083" s="358">
        <v>5.0119999999999996</v>
      </c>
    </row>
    <row r="1084" spans="1:31">
      <c r="A1084" s="28">
        <v>39493</v>
      </c>
      <c r="B1084" s="28">
        <v>39493</v>
      </c>
      <c r="C1084" s="723">
        <v>3.258</v>
      </c>
      <c r="D1084" s="28">
        <v>39493</v>
      </c>
      <c r="E1084" s="723">
        <v>3.4239999999999999</v>
      </c>
      <c r="F1084" s="28">
        <v>39493</v>
      </c>
      <c r="G1084" s="723">
        <v>3.8380000000000001</v>
      </c>
      <c r="H1084" s="28">
        <v>39493</v>
      </c>
      <c r="I1084" s="723">
        <v>3.9990000000000001</v>
      </c>
      <c r="J1084" s="28">
        <v>39493</v>
      </c>
      <c r="K1084" s="723">
        <v>4.3479999999999999</v>
      </c>
      <c r="L1084" s="41">
        <v>39493</v>
      </c>
      <c r="M1084" s="723">
        <v>3.3757999999999999</v>
      </c>
      <c r="N1084" s="28">
        <v>39493</v>
      </c>
      <c r="O1084" s="723">
        <v>3.6135999999999999</v>
      </c>
      <c r="P1084" s="28">
        <v>39493</v>
      </c>
      <c r="Q1084" s="723">
        <v>3.9755000000000003</v>
      </c>
      <c r="R1084" s="28">
        <v>39493</v>
      </c>
      <c r="S1084" s="723">
        <v>4.1844999999999999</v>
      </c>
      <c r="T1084" s="28">
        <v>39493</v>
      </c>
      <c r="U1084" s="723">
        <v>4.4667000000000003</v>
      </c>
      <c r="V1084" s="41">
        <v>39493</v>
      </c>
      <c r="W1084" s="723">
        <v>4.0190000000000001</v>
      </c>
      <c r="X1084" s="28">
        <v>39493</v>
      </c>
      <c r="Y1084" s="723">
        <v>4.2670000000000003</v>
      </c>
      <c r="Z1084" s="28">
        <v>39493</v>
      </c>
      <c r="AA1084" s="723">
        <v>4.6459999999999999</v>
      </c>
      <c r="AB1084" s="28">
        <v>39493</v>
      </c>
      <c r="AC1084" s="723">
        <v>4.8109999999999999</v>
      </c>
      <c r="AD1084" s="28">
        <v>39493</v>
      </c>
      <c r="AE1084" s="358">
        <v>4.9740000000000002</v>
      </c>
    </row>
    <row r="1085" spans="1:31">
      <c r="A1085" s="28">
        <v>39496</v>
      </c>
      <c r="B1085" s="28">
        <v>39496</v>
      </c>
      <c r="C1085" s="723">
        <v>3.3731999999999998</v>
      </c>
      <c r="D1085" s="28">
        <v>39496</v>
      </c>
      <c r="E1085" s="723">
        <v>3.5712999999999999</v>
      </c>
      <c r="F1085" s="28">
        <v>39496</v>
      </c>
      <c r="G1085" s="723">
        <v>3.9245000000000001</v>
      </c>
      <c r="H1085" s="28">
        <v>39496</v>
      </c>
      <c r="I1085" s="723">
        <v>4.1140999999999996</v>
      </c>
      <c r="J1085" s="28">
        <v>39496</v>
      </c>
      <c r="K1085" s="723">
        <v>4.4385000000000003</v>
      </c>
      <c r="L1085" s="41">
        <v>39496</v>
      </c>
      <c r="M1085" s="723">
        <v>3.4628999999999999</v>
      </c>
      <c r="N1085" s="28">
        <v>39496</v>
      </c>
      <c r="O1085" s="723">
        <v>3.6976</v>
      </c>
      <c r="P1085" s="28">
        <v>39496</v>
      </c>
      <c r="Q1085" s="723">
        <v>4.0364000000000004</v>
      </c>
      <c r="R1085" s="28">
        <v>39496</v>
      </c>
      <c r="S1085" s="723">
        <v>4.2355999999999998</v>
      </c>
      <c r="T1085" s="28">
        <v>39496</v>
      </c>
      <c r="U1085" s="723">
        <v>4.5167999999999999</v>
      </c>
      <c r="V1085" s="41">
        <v>39496</v>
      </c>
      <c r="W1085" s="723">
        <v>4.1083999999999996</v>
      </c>
      <c r="X1085" s="28">
        <v>39496</v>
      </c>
      <c r="Y1085" s="723">
        <v>4.359</v>
      </c>
      <c r="Z1085" s="28">
        <v>39496</v>
      </c>
      <c r="AA1085" s="723">
        <v>4.7118000000000002</v>
      </c>
      <c r="AB1085" s="28">
        <v>39496</v>
      </c>
      <c r="AC1085" s="723">
        <v>4.8724999999999996</v>
      </c>
      <c r="AD1085" s="28">
        <v>39496</v>
      </c>
      <c r="AE1085" s="358">
        <v>5.0265000000000004</v>
      </c>
    </row>
    <row r="1086" spans="1:31">
      <c r="A1086" s="28">
        <v>39497</v>
      </c>
      <c r="B1086" s="28">
        <v>39497</v>
      </c>
      <c r="C1086" s="723">
        <v>3.3239999999999998</v>
      </c>
      <c r="D1086" s="28">
        <v>39497</v>
      </c>
      <c r="E1086" s="723">
        <v>3.4929999999999999</v>
      </c>
      <c r="F1086" s="28">
        <v>39497</v>
      </c>
      <c r="G1086" s="723">
        <v>3.879</v>
      </c>
      <c r="H1086" s="28">
        <v>39497</v>
      </c>
      <c r="I1086" s="723">
        <v>4.0369999999999999</v>
      </c>
      <c r="J1086" s="28">
        <v>39497</v>
      </c>
      <c r="K1086" s="723">
        <v>4.3789999999999996</v>
      </c>
      <c r="L1086" s="41">
        <v>39497</v>
      </c>
      <c r="M1086" s="723">
        <v>3.4356</v>
      </c>
      <c r="N1086" s="28">
        <v>39497</v>
      </c>
      <c r="O1086" s="723">
        <v>3.6663000000000001</v>
      </c>
      <c r="P1086" s="28">
        <v>39497</v>
      </c>
      <c r="Q1086" s="723">
        <v>4.0137999999999998</v>
      </c>
      <c r="R1086" s="28">
        <v>39497</v>
      </c>
      <c r="S1086" s="723">
        <v>4.2163000000000004</v>
      </c>
      <c r="T1086" s="28">
        <v>39497</v>
      </c>
      <c r="U1086" s="723">
        <v>4.4974999999999996</v>
      </c>
      <c r="V1086" s="41">
        <v>39497</v>
      </c>
      <c r="W1086" s="723">
        <v>4.0839999999999996</v>
      </c>
      <c r="X1086" s="28">
        <v>39497</v>
      </c>
      <c r="Y1086" s="723">
        <v>4.3230000000000004</v>
      </c>
      <c r="Z1086" s="28">
        <v>39497</v>
      </c>
      <c r="AA1086" s="723">
        <v>4.6769999999999996</v>
      </c>
      <c r="AB1086" s="28">
        <v>39497</v>
      </c>
      <c r="AC1086" s="723">
        <v>4.835</v>
      </c>
      <c r="AD1086" s="28">
        <v>39497</v>
      </c>
      <c r="AE1086" s="358">
        <v>4.99</v>
      </c>
    </row>
    <row r="1087" spans="1:31">
      <c r="A1087" s="28">
        <v>39498</v>
      </c>
      <c r="B1087" s="28">
        <v>39498</v>
      </c>
      <c r="C1087" s="723">
        <v>3.3797999999999999</v>
      </c>
      <c r="D1087" s="28">
        <v>39498</v>
      </c>
      <c r="E1087" s="723">
        <v>3.5367999999999999</v>
      </c>
      <c r="F1087" s="28">
        <v>39498</v>
      </c>
      <c r="G1087" s="723">
        <v>3.9133</v>
      </c>
      <c r="H1087" s="28">
        <v>39498</v>
      </c>
      <c r="I1087" s="723">
        <v>4.0781000000000001</v>
      </c>
      <c r="J1087" s="28">
        <v>39498</v>
      </c>
      <c r="K1087" s="723">
        <v>4.4058999999999999</v>
      </c>
      <c r="L1087" s="41">
        <v>39498</v>
      </c>
      <c r="M1087" s="723">
        <v>3.4942000000000002</v>
      </c>
      <c r="N1087" s="28">
        <v>39498</v>
      </c>
      <c r="O1087" s="723">
        <v>3.7128999999999999</v>
      </c>
      <c r="P1087" s="28">
        <v>39498</v>
      </c>
      <c r="Q1087" s="723">
        <v>4.0488999999999997</v>
      </c>
      <c r="R1087" s="28">
        <v>39498</v>
      </c>
      <c r="S1087" s="723">
        <v>4.2477999999999998</v>
      </c>
      <c r="T1087" s="28">
        <v>39498</v>
      </c>
      <c r="U1087" s="723">
        <v>4.5209999999999999</v>
      </c>
      <c r="V1087" s="41">
        <v>39498</v>
      </c>
      <c r="W1087" s="723">
        <v>4.1390000000000002</v>
      </c>
      <c r="X1087" s="28">
        <v>39498</v>
      </c>
      <c r="Y1087" s="723">
        <v>4.3650000000000002</v>
      </c>
      <c r="Z1087" s="28">
        <v>39498</v>
      </c>
      <c r="AA1087" s="723">
        <v>4.72</v>
      </c>
      <c r="AB1087" s="28">
        <v>39498</v>
      </c>
      <c r="AC1087" s="723">
        <v>4.8689999999999998</v>
      </c>
      <c r="AD1087" s="28">
        <v>39498</v>
      </c>
      <c r="AE1087" s="358">
        <v>5.0090000000000003</v>
      </c>
    </row>
    <row r="1088" spans="1:31">
      <c r="A1088" s="28">
        <v>39499</v>
      </c>
      <c r="B1088" s="28">
        <v>39499</v>
      </c>
      <c r="C1088" s="723">
        <v>3.4559000000000002</v>
      </c>
      <c r="D1088" s="28">
        <v>39499</v>
      </c>
      <c r="E1088" s="723">
        <v>3.5756000000000001</v>
      </c>
      <c r="F1088" s="28">
        <v>39499</v>
      </c>
      <c r="G1088" s="723">
        <v>3.9167000000000001</v>
      </c>
      <c r="H1088" s="28">
        <v>39499</v>
      </c>
      <c r="I1088" s="723">
        <v>4.0679999999999996</v>
      </c>
      <c r="J1088" s="28">
        <v>39499</v>
      </c>
      <c r="K1088" s="723">
        <v>4.3849999999999998</v>
      </c>
      <c r="L1088" s="41">
        <v>39499</v>
      </c>
      <c r="M1088" s="723">
        <v>3.5680000000000001</v>
      </c>
      <c r="N1088" s="28">
        <v>39499</v>
      </c>
      <c r="O1088" s="723">
        <v>3.7435</v>
      </c>
      <c r="P1088" s="28">
        <v>39499</v>
      </c>
      <c r="Q1088" s="723">
        <v>4.0529999999999999</v>
      </c>
      <c r="R1088" s="28">
        <v>39499</v>
      </c>
      <c r="S1088" s="723">
        <v>4.2416</v>
      </c>
      <c r="T1088" s="28">
        <v>39499</v>
      </c>
      <c r="U1088" s="723">
        <v>4.5054999999999996</v>
      </c>
      <c r="V1088" s="41">
        <v>39499</v>
      </c>
      <c r="W1088" s="723">
        <v>4.1920000000000002</v>
      </c>
      <c r="X1088" s="28">
        <v>39499</v>
      </c>
      <c r="Y1088" s="723">
        <v>4.3879999999999999</v>
      </c>
      <c r="Z1088" s="28">
        <v>39499</v>
      </c>
      <c r="AA1088" s="723">
        <v>4.7270000000000003</v>
      </c>
      <c r="AB1088" s="28">
        <v>39499</v>
      </c>
      <c r="AC1088" s="723">
        <v>4.8730000000000002</v>
      </c>
      <c r="AD1088" s="28">
        <v>39499</v>
      </c>
      <c r="AE1088" s="358">
        <v>5.0039999999999996</v>
      </c>
    </row>
    <row r="1089" spans="1:31">
      <c r="A1089" s="28">
        <v>39500</v>
      </c>
      <c r="B1089" s="28">
        <v>39500</v>
      </c>
      <c r="C1089" s="723">
        <v>3.4233000000000002</v>
      </c>
      <c r="D1089" s="28">
        <v>39500</v>
      </c>
      <c r="E1089" s="723">
        <v>3.5495999999999999</v>
      </c>
      <c r="F1089" s="28">
        <v>39500</v>
      </c>
      <c r="G1089" s="723">
        <v>3.9003999999999999</v>
      </c>
      <c r="H1089" s="28">
        <v>39500</v>
      </c>
      <c r="I1089" s="723">
        <v>4.0564999999999998</v>
      </c>
      <c r="J1089" s="28">
        <v>39500</v>
      </c>
      <c r="K1089" s="723">
        <v>4.3868</v>
      </c>
      <c r="L1089" s="41">
        <v>39500</v>
      </c>
      <c r="M1089" s="723">
        <v>3.5581</v>
      </c>
      <c r="N1089" s="28">
        <v>39500</v>
      </c>
      <c r="O1089" s="723">
        <v>3.7235</v>
      </c>
      <c r="P1089" s="28">
        <v>39500</v>
      </c>
      <c r="Q1089" s="723">
        <v>4.0437000000000003</v>
      </c>
      <c r="R1089" s="28">
        <v>39500</v>
      </c>
      <c r="S1089" s="723">
        <v>4.2392000000000003</v>
      </c>
      <c r="T1089" s="28">
        <v>39500</v>
      </c>
      <c r="U1089" s="723">
        <v>4.5065</v>
      </c>
      <c r="V1089" s="41">
        <v>39500</v>
      </c>
      <c r="W1089" s="723">
        <v>4.1760000000000002</v>
      </c>
      <c r="X1089" s="28">
        <v>39500</v>
      </c>
      <c r="Y1089" s="723">
        <v>4.3719999999999999</v>
      </c>
      <c r="Z1089" s="28">
        <v>39500</v>
      </c>
      <c r="AA1089" s="723">
        <v>4.7190000000000003</v>
      </c>
      <c r="AB1089" s="28">
        <v>39500</v>
      </c>
      <c r="AC1089" s="723">
        <v>4.875</v>
      </c>
      <c r="AD1089" s="28">
        <v>39500</v>
      </c>
      <c r="AE1089" s="358">
        <v>5.0069999999999997</v>
      </c>
    </row>
    <row r="1090" spans="1:31">
      <c r="A1090" s="28">
        <v>39503</v>
      </c>
      <c r="B1090" s="28">
        <v>39503</v>
      </c>
      <c r="C1090" s="723">
        <v>3.4283000000000001</v>
      </c>
      <c r="D1090" s="28">
        <v>39503</v>
      </c>
      <c r="E1090" s="723">
        <v>3.5674000000000001</v>
      </c>
      <c r="F1090" s="28">
        <v>39503</v>
      </c>
      <c r="G1090" s="723">
        <v>3.9355000000000002</v>
      </c>
      <c r="H1090" s="28">
        <v>39503</v>
      </c>
      <c r="I1090" s="723">
        <v>4.1052</v>
      </c>
      <c r="J1090" s="28">
        <v>39503</v>
      </c>
      <c r="K1090" s="723">
        <v>4.4276</v>
      </c>
      <c r="L1090" s="41">
        <v>39503</v>
      </c>
      <c r="M1090" s="723">
        <v>3.5783</v>
      </c>
      <c r="N1090" s="28">
        <v>39503</v>
      </c>
      <c r="O1090" s="723">
        <v>3.7452000000000001</v>
      </c>
      <c r="P1090" s="28">
        <v>39503</v>
      </c>
      <c r="Q1090" s="723">
        <v>4.0796999999999999</v>
      </c>
      <c r="R1090" s="28">
        <v>39503</v>
      </c>
      <c r="S1090" s="723">
        <v>4.2851999999999997</v>
      </c>
      <c r="T1090" s="28">
        <v>39503</v>
      </c>
      <c r="U1090" s="723">
        <v>4.5556999999999999</v>
      </c>
      <c r="V1090" s="41">
        <v>39503</v>
      </c>
      <c r="W1090" s="723">
        <v>4.1790000000000003</v>
      </c>
      <c r="X1090" s="28">
        <v>39503</v>
      </c>
      <c r="Y1090" s="723">
        <v>4.3819999999999997</v>
      </c>
      <c r="Z1090" s="28">
        <v>39503</v>
      </c>
      <c r="AA1090" s="723">
        <v>4.7370000000000001</v>
      </c>
      <c r="AB1090" s="28">
        <v>39503</v>
      </c>
      <c r="AC1090" s="723">
        <v>4.8929999999999998</v>
      </c>
      <c r="AD1090" s="28">
        <v>39503</v>
      </c>
      <c r="AE1090" s="358">
        <v>5.0380000000000003</v>
      </c>
    </row>
    <row r="1091" spans="1:31">
      <c r="A1091" s="28">
        <v>39504</v>
      </c>
      <c r="B1091" s="28">
        <v>39504</v>
      </c>
      <c r="C1091" s="723">
        <v>3.484</v>
      </c>
      <c r="D1091" s="28">
        <v>39504</v>
      </c>
      <c r="E1091" s="723">
        <v>3.6080000000000001</v>
      </c>
      <c r="F1091" s="28">
        <v>39504</v>
      </c>
      <c r="G1091" s="723">
        <v>3.9740000000000002</v>
      </c>
      <c r="H1091" s="28">
        <v>39504</v>
      </c>
      <c r="I1091" s="723">
        <v>4.1390000000000002</v>
      </c>
      <c r="J1091" s="28">
        <v>39504</v>
      </c>
      <c r="K1091" s="723">
        <v>4.4710000000000001</v>
      </c>
      <c r="L1091" s="41">
        <v>39504</v>
      </c>
      <c r="M1091" s="723">
        <v>3.6288999999999998</v>
      </c>
      <c r="N1091" s="28">
        <v>39504</v>
      </c>
      <c r="O1091" s="723">
        <v>3.7945000000000002</v>
      </c>
      <c r="P1091" s="28">
        <v>39504</v>
      </c>
      <c r="Q1091" s="723">
        <v>4.1260000000000003</v>
      </c>
      <c r="R1091" s="28">
        <v>39504</v>
      </c>
      <c r="S1091" s="723">
        <v>4.3258999999999999</v>
      </c>
      <c r="T1091" s="28">
        <v>39504</v>
      </c>
      <c r="U1091" s="723">
        <v>4.5999999999999996</v>
      </c>
      <c r="V1091" s="41">
        <v>39504</v>
      </c>
      <c r="W1091" s="723">
        <v>4.22</v>
      </c>
      <c r="X1091" s="28">
        <v>39504</v>
      </c>
      <c r="Y1091" s="723">
        <v>4.423</v>
      </c>
      <c r="Z1091" s="28">
        <v>39504</v>
      </c>
      <c r="AA1091" s="723">
        <v>4.7720000000000002</v>
      </c>
      <c r="AB1091" s="28">
        <v>39504</v>
      </c>
      <c r="AC1091" s="723">
        <v>4.9279999999999999</v>
      </c>
      <c r="AD1091" s="28">
        <v>39504</v>
      </c>
      <c r="AE1091" s="358">
        <v>5.0629999999999997</v>
      </c>
    </row>
    <row r="1092" spans="1:31">
      <c r="A1092" s="28">
        <v>39505</v>
      </c>
      <c r="B1092" s="28">
        <v>39505</v>
      </c>
      <c r="C1092" s="723">
        <v>3.4695999999999998</v>
      </c>
      <c r="D1092" s="28">
        <v>39505</v>
      </c>
      <c r="E1092" s="723">
        <v>3.6028000000000002</v>
      </c>
      <c r="F1092" s="28">
        <v>39505</v>
      </c>
      <c r="G1092" s="723">
        <v>3.9891000000000001</v>
      </c>
      <c r="H1092" s="28">
        <v>39505</v>
      </c>
      <c r="I1092" s="723">
        <v>4.1536999999999997</v>
      </c>
      <c r="J1092" s="28">
        <v>39505</v>
      </c>
      <c r="K1092" s="723">
        <v>4.4878</v>
      </c>
      <c r="L1092" s="41">
        <v>39505</v>
      </c>
      <c r="M1092" s="723">
        <v>3.613</v>
      </c>
      <c r="N1092" s="28">
        <v>39505</v>
      </c>
      <c r="O1092" s="723">
        <v>3.7877000000000001</v>
      </c>
      <c r="P1092" s="28">
        <v>39505</v>
      </c>
      <c r="Q1092" s="723">
        <v>4.1345999999999998</v>
      </c>
      <c r="R1092" s="28">
        <v>39505</v>
      </c>
      <c r="S1092" s="723">
        <v>4.3388</v>
      </c>
      <c r="T1092" s="28">
        <v>39505</v>
      </c>
      <c r="U1092" s="723">
        <v>4.6193999999999997</v>
      </c>
      <c r="V1092" s="41">
        <v>39505</v>
      </c>
      <c r="W1092" s="723">
        <v>4.2069999999999999</v>
      </c>
      <c r="X1092" s="28">
        <v>39505</v>
      </c>
      <c r="Y1092" s="723">
        <v>4.4160000000000004</v>
      </c>
      <c r="Z1092" s="28">
        <v>39505</v>
      </c>
      <c r="AA1092" s="723">
        <v>4.7759999999999998</v>
      </c>
      <c r="AB1092" s="28">
        <v>39505</v>
      </c>
      <c r="AC1092" s="723">
        <v>4.9349999999999996</v>
      </c>
      <c r="AD1092" s="28">
        <v>39505</v>
      </c>
      <c r="AE1092" s="358">
        <v>5.0759999999999996</v>
      </c>
    </row>
    <row r="1093" spans="1:31">
      <c r="A1093" s="28">
        <v>39506</v>
      </c>
      <c r="B1093" s="28">
        <v>39506</v>
      </c>
      <c r="C1093" s="723">
        <v>3.3220000000000001</v>
      </c>
      <c r="D1093" s="28">
        <v>39506</v>
      </c>
      <c r="E1093" s="723">
        <v>3.4954999999999998</v>
      </c>
      <c r="F1093" s="28">
        <v>39506</v>
      </c>
      <c r="G1093" s="723">
        <v>3.8948999999999998</v>
      </c>
      <c r="H1093" s="28">
        <v>39506</v>
      </c>
      <c r="I1093" s="723">
        <v>4.0563000000000002</v>
      </c>
      <c r="J1093" s="28">
        <v>39506</v>
      </c>
      <c r="K1093" s="723">
        <v>4.3966000000000003</v>
      </c>
      <c r="L1093" s="41">
        <v>39506</v>
      </c>
      <c r="M1093" s="723">
        <v>3.5055000000000001</v>
      </c>
      <c r="N1093" s="28">
        <v>39506</v>
      </c>
      <c r="O1093" s="723">
        <v>3.6772999999999998</v>
      </c>
      <c r="P1093" s="28">
        <v>39506</v>
      </c>
      <c r="Q1093" s="723">
        <v>4.0358000000000001</v>
      </c>
      <c r="R1093" s="28">
        <v>39506</v>
      </c>
      <c r="S1093" s="723">
        <v>4.2510000000000003</v>
      </c>
      <c r="T1093" s="28">
        <v>39506</v>
      </c>
      <c r="U1093" s="723">
        <v>4.5244</v>
      </c>
      <c r="V1093" s="41">
        <v>39506</v>
      </c>
      <c r="W1093" s="723">
        <v>4.1020000000000003</v>
      </c>
      <c r="X1093" s="28">
        <v>39506</v>
      </c>
      <c r="Y1093" s="723">
        <v>4.3280000000000003</v>
      </c>
      <c r="Z1093" s="28">
        <v>39506</v>
      </c>
      <c r="AA1093" s="723">
        <v>4.6840000000000002</v>
      </c>
      <c r="AB1093" s="28">
        <v>39506</v>
      </c>
      <c r="AC1093" s="723">
        <v>4.8529999999999998</v>
      </c>
      <c r="AD1093" s="28">
        <v>39506</v>
      </c>
      <c r="AE1093" s="358">
        <v>4.9850000000000003</v>
      </c>
    </row>
    <row r="1094" spans="1:31">
      <c r="A1094" s="28">
        <v>39507</v>
      </c>
      <c r="B1094" s="28">
        <v>39507</v>
      </c>
      <c r="C1094" s="723">
        <v>3.1877</v>
      </c>
      <c r="D1094" s="28">
        <v>39507</v>
      </c>
      <c r="E1094" s="723">
        <v>3.3467000000000002</v>
      </c>
      <c r="F1094" s="28">
        <v>39507</v>
      </c>
      <c r="G1094" s="723">
        <v>3.7753000000000001</v>
      </c>
      <c r="H1094" s="28">
        <v>39507</v>
      </c>
      <c r="I1094" s="723">
        <v>3.9470000000000001</v>
      </c>
      <c r="J1094" s="28">
        <v>39507</v>
      </c>
      <c r="K1094" s="723">
        <v>4.2980999999999998</v>
      </c>
      <c r="L1094" s="41">
        <v>39507</v>
      </c>
      <c r="M1094" s="723">
        <v>3.4125999999999999</v>
      </c>
      <c r="N1094" s="28">
        <v>39507</v>
      </c>
      <c r="O1094" s="723">
        <v>3.5543</v>
      </c>
      <c r="P1094" s="28">
        <v>39507</v>
      </c>
      <c r="Q1094" s="723">
        <v>3.9264999999999999</v>
      </c>
      <c r="R1094" s="28">
        <v>39507</v>
      </c>
      <c r="S1094" s="723">
        <v>4.1528999999999998</v>
      </c>
      <c r="T1094" s="28">
        <v>39507</v>
      </c>
      <c r="U1094" s="723">
        <v>4.4309000000000003</v>
      </c>
      <c r="V1094" s="41">
        <v>39507</v>
      </c>
      <c r="W1094" s="723">
        <v>4.0229999999999997</v>
      </c>
      <c r="X1094" s="28">
        <v>39507</v>
      </c>
      <c r="Y1094" s="723">
        <v>4.2350000000000003</v>
      </c>
      <c r="Z1094" s="28">
        <v>39507</v>
      </c>
      <c r="AA1094" s="723">
        <v>4.59</v>
      </c>
      <c r="AB1094" s="28">
        <v>39507</v>
      </c>
      <c r="AC1094" s="723">
        <v>4.758</v>
      </c>
      <c r="AD1094" s="28">
        <v>39507</v>
      </c>
      <c r="AE1094" s="358">
        <v>4.9020000000000001</v>
      </c>
    </row>
    <row r="1095" spans="1:31">
      <c r="A1095" s="28">
        <v>39510</v>
      </c>
      <c r="B1095" s="28">
        <v>39510</v>
      </c>
      <c r="C1095" s="723">
        <v>3.1964000000000001</v>
      </c>
      <c r="D1095" s="28">
        <v>39510</v>
      </c>
      <c r="E1095" s="723">
        <v>3.3435000000000001</v>
      </c>
      <c r="F1095" s="28">
        <v>39510</v>
      </c>
      <c r="G1095" s="723">
        <v>3.7490000000000001</v>
      </c>
      <c r="H1095" s="28">
        <v>39510</v>
      </c>
      <c r="I1095" s="723">
        <v>3.9172000000000002</v>
      </c>
      <c r="J1095" s="28">
        <v>39510</v>
      </c>
      <c r="K1095" s="723">
        <v>4.2737999999999996</v>
      </c>
      <c r="L1095" s="41">
        <v>39510</v>
      </c>
      <c r="M1095" s="723">
        <v>3.4472</v>
      </c>
      <c r="N1095" s="28">
        <v>39510</v>
      </c>
      <c r="O1095" s="723">
        <v>3.5703</v>
      </c>
      <c r="P1095" s="28">
        <v>39510</v>
      </c>
      <c r="Q1095" s="723">
        <v>3.9229000000000003</v>
      </c>
      <c r="R1095" s="28">
        <v>39510</v>
      </c>
      <c r="S1095" s="723">
        <v>4.1506999999999996</v>
      </c>
      <c r="T1095" s="28">
        <v>39510</v>
      </c>
      <c r="U1095" s="723">
        <v>4.4215</v>
      </c>
      <c r="V1095" s="41">
        <v>39510</v>
      </c>
      <c r="W1095" s="723">
        <v>4.0540000000000003</v>
      </c>
      <c r="X1095" s="28">
        <v>39510</v>
      </c>
      <c r="Y1095" s="723">
        <v>4.2510000000000003</v>
      </c>
      <c r="Z1095" s="28">
        <v>39510</v>
      </c>
      <c r="AA1095" s="723">
        <v>4.5890000000000004</v>
      </c>
      <c r="AB1095" s="28">
        <v>39510</v>
      </c>
      <c r="AC1095" s="723">
        <v>4.75</v>
      </c>
      <c r="AD1095" s="28">
        <v>39510</v>
      </c>
      <c r="AE1095" s="358">
        <v>4.8959999999999999</v>
      </c>
    </row>
    <row r="1096" spans="1:31">
      <c r="A1096" s="28">
        <v>39511</v>
      </c>
      <c r="B1096" s="28">
        <v>39511</v>
      </c>
      <c r="C1096" s="723">
        <v>3.1509999999999998</v>
      </c>
      <c r="D1096" s="28">
        <v>39511</v>
      </c>
      <c r="E1096" s="723">
        <v>3.3249</v>
      </c>
      <c r="F1096" s="28">
        <v>39511</v>
      </c>
      <c r="G1096" s="723">
        <v>3.6992000000000003</v>
      </c>
      <c r="H1096" s="28">
        <v>39511</v>
      </c>
      <c r="I1096" s="723">
        <v>3.8740000000000001</v>
      </c>
      <c r="J1096" s="28">
        <v>39511</v>
      </c>
      <c r="K1096" s="723">
        <v>4.2676999999999996</v>
      </c>
      <c r="L1096" s="41">
        <v>39511</v>
      </c>
      <c r="M1096" s="723">
        <v>3.4270999999999998</v>
      </c>
      <c r="N1096" s="28">
        <v>39511</v>
      </c>
      <c r="O1096" s="723">
        <v>3.5371999999999999</v>
      </c>
      <c r="P1096" s="28">
        <v>39511</v>
      </c>
      <c r="Q1096" s="723">
        <v>3.9055999999999997</v>
      </c>
      <c r="R1096" s="28">
        <v>39511</v>
      </c>
      <c r="S1096" s="723">
        <v>4.1436999999999999</v>
      </c>
      <c r="T1096" s="28">
        <v>39511</v>
      </c>
      <c r="U1096" s="723">
        <v>4.4245000000000001</v>
      </c>
      <c r="V1096" s="41">
        <v>39511</v>
      </c>
      <c r="W1096" s="723">
        <v>4.0103</v>
      </c>
      <c r="X1096" s="28">
        <v>39511</v>
      </c>
      <c r="Y1096" s="723">
        <v>4.2118000000000002</v>
      </c>
      <c r="Z1096" s="28">
        <v>39511</v>
      </c>
      <c r="AA1096" s="723">
        <v>4.5392999999999999</v>
      </c>
      <c r="AB1096" s="28">
        <v>39511</v>
      </c>
      <c r="AC1096" s="723">
        <v>4.7163000000000004</v>
      </c>
      <c r="AD1096" s="28">
        <v>39511</v>
      </c>
      <c r="AE1096" s="358">
        <v>4.8908000000000005</v>
      </c>
    </row>
    <row r="1097" spans="1:31">
      <c r="A1097" s="28">
        <v>39512</v>
      </c>
      <c r="B1097" s="28">
        <v>39512</v>
      </c>
      <c r="C1097" s="723">
        <v>3.2629999999999999</v>
      </c>
      <c r="D1097" s="28">
        <v>39512</v>
      </c>
      <c r="E1097" s="723">
        <v>3.3820000000000001</v>
      </c>
      <c r="F1097" s="28">
        <v>39512</v>
      </c>
      <c r="G1097" s="723">
        <v>3.75</v>
      </c>
      <c r="H1097" s="28">
        <v>39512</v>
      </c>
      <c r="I1097" s="723">
        <v>3.9420000000000002</v>
      </c>
      <c r="J1097" s="28">
        <v>39512</v>
      </c>
      <c r="K1097" s="723">
        <v>4.3659999999999997</v>
      </c>
      <c r="L1097" s="41">
        <v>39512</v>
      </c>
      <c r="M1097" s="723">
        <v>3.5068999999999999</v>
      </c>
      <c r="N1097" s="28">
        <v>39512</v>
      </c>
      <c r="O1097" s="723">
        <v>3.6206</v>
      </c>
      <c r="P1097" s="28">
        <v>39512</v>
      </c>
      <c r="Q1097" s="723">
        <v>3.9842</v>
      </c>
      <c r="R1097" s="28">
        <v>39512</v>
      </c>
      <c r="S1097" s="723">
        <v>4.2282000000000002</v>
      </c>
      <c r="T1097" s="28">
        <v>39512</v>
      </c>
      <c r="U1097" s="723">
        <v>4.5136000000000003</v>
      </c>
      <c r="V1097" s="41">
        <v>39512</v>
      </c>
      <c r="W1097" s="723">
        <v>4.0830000000000002</v>
      </c>
      <c r="X1097" s="28">
        <v>39512</v>
      </c>
      <c r="Y1097" s="723">
        <v>4.3</v>
      </c>
      <c r="Z1097" s="28">
        <v>39512</v>
      </c>
      <c r="AA1097" s="723">
        <v>4.6319999999999997</v>
      </c>
      <c r="AB1097" s="28">
        <v>39512</v>
      </c>
      <c r="AC1097" s="723">
        <v>4.8029999999999999</v>
      </c>
      <c r="AD1097" s="28">
        <v>39512</v>
      </c>
      <c r="AE1097" s="358">
        <v>4.9530000000000003</v>
      </c>
    </row>
    <row r="1098" spans="1:31">
      <c r="A1098" s="28">
        <v>39513</v>
      </c>
      <c r="B1098" s="28">
        <v>39513</v>
      </c>
      <c r="C1098" s="723">
        <v>3.2810000000000001</v>
      </c>
      <c r="D1098" s="28">
        <v>39513</v>
      </c>
      <c r="E1098" s="723">
        <v>3.3609999999999998</v>
      </c>
      <c r="F1098" s="28">
        <v>39513</v>
      </c>
      <c r="G1098" s="723">
        <v>3.6959999999999997</v>
      </c>
      <c r="H1098" s="28">
        <v>39513</v>
      </c>
      <c r="I1098" s="723">
        <v>3.891</v>
      </c>
      <c r="J1098" s="28">
        <v>39513</v>
      </c>
      <c r="K1098" s="723">
        <v>4.3129999999999997</v>
      </c>
      <c r="L1098" s="41">
        <v>39513</v>
      </c>
      <c r="M1098" s="723">
        <v>3.5297999999999998</v>
      </c>
      <c r="N1098" s="28">
        <v>39513</v>
      </c>
      <c r="O1098" s="723">
        <v>3.6269999999999998</v>
      </c>
      <c r="P1098" s="28">
        <v>39513</v>
      </c>
      <c r="Q1098" s="723">
        <v>3.9615999999999998</v>
      </c>
      <c r="R1098" s="28">
        <v>39513</v>
      </c>
      <c r="S1098" s="723">
        <v>4.1962000000000002</v>
      </c>
      <c r="T1098" s="28">
        <v>39513</v>
      </c>
      <c r="U1098" s="723">
        <v>4.4794</v>
      </c>
      <c r="V1098" s="41">
        <v>39513</v>
      </c>
      <c r="W1098" s="723">
        <v>4.0964999999999998</v>
      </c>
      <c r="X1098" s="28">
        <v>39513</v>
      </c>
      <c r="Y1098" s="723">
        <v>4.2961</v>
      </c>
      <c r="Z1098" s="28">
        <v>39513</v>
      </c>
      <c r="AA1098" s="723">
        <v>4.5899000000000001</v>
      </c>
      <c r="AB1098" s="28">
        <v>39513</v>
      </c>
      <c r="AC1098" s="723">
        <v>4.7594000000000003</v>
      </c>
      <c r="AD1098" s="28">
        <v>39513</v>
      </c>
      <c r="AE1098" s="358">
        <v>4.915</v>
      </c>
    </row>
    <row r="1099" spans="1:31">
      <c r="A1099" s="28">
        <v>39514</v>
      </c>
      <c r="B1099" s="28">
        <v>39514</v>
      </c>
      <c r="C1099" s="723">
        <v>3.2313999999999998</v>
      </c>
      <c r="D1099" s="28">
        <v>39514</v>
      </c>
      <c r="E1099" s="723">
        <v>3.3336999999999999</v>
      </c>
      <c r="F1099" s="28">
        <v>39514</v>
      </c>
      <c r="G1099" s="723">
        <v>3.6752000000000002</v>
      </c>
      <c r="H1099" s="28">
        <v>39514</v>
      </c>
      <c r="I1099" s="723">
        <v>3.8822000000000001</v>
      </c>
      <c r="J1099" s="28">
        <v>39514</v>
      </c>
      <c r="K1099" s="723">
        <v>4.3075000000000001</v>
      </c>
      <c r="L1099" s="41">
        <v>39514</v>
      </c>
      <c r="M1099" s="723">
        <v>3.5148000000000001</v>
      </c>
      <c r="N1099" s="28">
        <v>39514</v>
      </c>
      <c r="O1099" s="723">
        <v>3.6112000000000002</v>
      </c>
      <c r="P1099" s="28">
        <v>39514</v>
      </c>
      <c r="Q1099" s="723">
        <v>3.9656000000000002</v>
      </c>
      <c r="R1099" s="28">
        <v>39514</v>
      </c>
      <c r="S1099" s="723">
        <v>4.2013999999999996</v>
      </c>
      <c r="T1099" s="28">
        <v>39514</v>
      </c>
      <c r="U1099" s="723">
        <v>4.4862000000000002</v>
      </c>
      <c r="V1099" s="41">
        <v>39514</v>
      </c>
      <c r="W1099" s="723">
        <v>4.0720000000000001</v>
      </c>
      <c r="X1099" s="28">
        <v>39514</v>
      </c>
      <c r="Y1099" s="723">
        <v>4.2709999999999999</v>
      </c>
      <c r="Z1099" s="28">
        <v>39514</v>
      </c>
      <c r="AA1099" s="723">
        <v>4.6139999999999999</v>
      </c>
      <c r="AB1099" s="28">
        <v>39514</v>
      </c>
      <c r="AC1099" s="723">
        <v>4.7910000000000004</v>
      </c>
      <c r="AD1099" s="28">
        <v>39514</v>
      </c>
      <c r="AE1099" s="358">
        <v>4.9470000000000001</v>
      </c>
    </row>
    <row r="1100" spans="1:31">
      <c r="A1100" s="28">
        <v>39517</v>
      </c>
      <c r="B1100" s="28">
        <v>39517</v>
      </c>
      <c r="C1100" s="723">
        <v>3.141</v>
      </c>
      <c r="D1100" s="28">
        <v>39517</v>
      </c>
      <c r="E1100" s="723">
        <v>3.2149999999999999</v>
      </c>
      <c r="F1100" s="28">
        <v>39517</v>
      </c>
      <c r="G1100" s="723">
        <v>3.613</v>
      </c>
      <c r="H1100" s="28">
        <v>39517</v>
      </c>
      <c r="I1100" s="723">
        <v>3.8050000000000002</v>
      </c>
      <c r="J1100" s="28">
        <v>39517</v>
      </c>
      <c r="K1100" s="723">
        <v>4.274</v>
      </c>
      <c r="L1100" s="41">
        <v>39517</v>
      </c>
      <c r="M1100" s="723">
        <v>3.4318</v>
      </c>
      <c r="N1100" s="28">
        <v>39517</v>
      </c>
      <c r="O1100" s="723">
        <v>3.5175999999999998</v>
      </c>
      <c r="P1100" s="28">
        <v>39517</v>
      </c>
      <c r="Q1100" s="723">
        <v>3.8890000000000002</v>
      </c>
      <c r="R1100" s="28">
        <v>39517</v>
      </c>
      <c r="S1100" s="723">
        <v>4.1388999999999996</v>
      </c>
      <c r="T1100" s="28">
        <v>39517</v>
      </c>
      <c r="U1100" s="723">
        <v>4.4473000000000003</v>
      </c>
      <c r="V1100" s="41">
        <v>39517</v>
      </c>
      <c r="W1100" s="723">
        <v>4.0430000000000001</v>
      </c>
      <c r="X1100" s="28">
        <v>39517</v>
      </c>
      <c r="Y1100" s="723">
        <v>4.2359999999999998</v>
      </c>
      <c r="Z1100" s="28">
        <v>39517</v>
      </c>
      <c r="AA1100" s="723">
        <v>4.5720000000000001</v>
      </c>
      <c r="AB1100" s="28">
        <v>39517</v>
      </c>
      <c r="AC1100" s="723">
        <v>4.7539999999999996</v>
      </c>
      <c r="AD1100" s="28">
        <v>39517</v>
      </c>
      <c r="AE1100" s="358">
        <v>4.9130000000000003</v>
      </c>
    </row>
    <row r="1101" spans="1:31">
      <c r="A1101" s="28">
        <v>39518</v>
      </c>
      <c r="B1101" s="28">
        <v>39518</v>
      </c>
      <c r="C1101" s="723">
        <v>3.2826</v>
      </c>
      <c r="D1101" s="28">
        <v>39518</v>
      </c>
      <c r="E1101" s="723">
        <v>3.3321999999999998</v>
      </c>
      <c r="F1101" s="28">
        <v>39518</v>
      </c>
      <c r="G1101" s="723">
        <v>3.6892</v>
      </c>
      <c r="H1101" s="28">
        <v>39518</v>
      </c>
      <c r="I1101" s="723">
        <v>3.8677999999999999</v>
      </c>
      <c r="J1101" s="28">
        <v>39518</v>
      </c>
      <c r="K1101" s="723">
        <v>4.306</v>
      </c>
      <c r="L1101" s="41">
        <v>39518</v>
      </c>
      <c r="M1101" s="723">
        <v>3.5284</v>
      </c>
      <c r="N1101" s="28">
        <v>39518</v>
      </c>
      <c r="O1101" s="723">
        <v>3.6245000000000003</v>
      </c>
      <c r="P1101" s="28">
        <v>39518</v>
      </c>
      <c r="Q1101" s="723">
        <v>3.9329000000000001</v>
      </c>
      <c r="R1101" s="28">
        <v>39518</v>
      </c>
      <c r="S1101" s="723">
        <v>4.1665999999999999</v>
      </c>
      <c r="T1101" s="28">
        <v>39518</v>
      </c>
      <c r="U1101" s="723">
        <v>4.4649999999999999</v>
      </c>
      <c r="V1101" s="41">
        <v>39518</v>
      </c>
      <c r="W1101" s="723">
        <v>4.1420000000000003</v>
      </c>
      <c r="X1101" s="28">
        <v>39518</v>
      </c>
      <c r="Y1101" s="723">
        <v>4.3109999999999999</v>
      </c>
      <c r="Z1101" s="28">
        <v>39518</v>
      </c>
      <c r="AA1101" s="723">
        <v>4.6150000000000002</v>
      </c>
      <c r="AB1101" s="28">
        <v>39518</v>
      </c>
      <c r="AC1101" s="723">
        <v>4.7960000000000003</v>
      </c>
      <c r="AD1101" s="28">
        <v>39518</v>
      </c>
      <c r="AE1101" s="358">
        <v>4.931</v>
      </c>
    </row>
    <row r="1102" spans="1:31">
      <c r="A1102" s="28">
        <v>39519</v>
      </c>
      <c r="B1102" s="28">
        <v>39519</v>
      </c>
      <c r="C1102" s="723">
        <v>3.3204000000000002</v>
      </c>
      <c r="D1102" s="28">
        <v>39519</v>
      </c>
      <c r="E1102" s="723">
        <v>3.3576000000000001</v>
      </c>
      <c r="F1102" s="28">
        <v>39519</v>
      </c>
      <c r="G1102" s="723">
        <v>3.6825000000000001</v>
      </c>
      <c r="H1102" s="28">
        <v>39519</v>
      </c>
      <c r="I1102" s="723">
        <v>3.8290999999999999</v>
      </c>
      <c r="J1102" s="28">
        <v>39519</v>
      </c>
      <c r="K1102" s="723">
        <v>4.2765000000000004</v>
      </c>
      <c r="L1102" s="41">
        <v>39519</v>
      </c>
      <c r="M1102" s="723">
        <v>3.5537000000000001</v>
      </c>
      <c r="N1102" s="28">
        <v>39519</v>
      </c>
      <c r="O1102" s="723">
        <v>3.6309</v>
      </c>
      <c r="P1102" s="28">
        <v>39519</v>
      </c>
      <c r="Q1102" s="723">
        <v>3.9049999999999998</v>
      </c>
      <c r="R1102" s="28">
        <v>39519</v>
      </c>
      <c r="S1102" s="723">
        <v>4.1303000000000001</v>
      </c>
      <c r="T1102" s="28">
        <v>39519</v>
      </c>
      <c r="U1102" s="723">
        <v>4.4359000000000002</v>
      </c>
      <c r="V1102" s="41">
        <v>39519</v>
      </c>
      <c r="W1102" s="723">
        <v>4.1849999999999996</v>
      </c>
      <c r="X1102" s="28">
        <v>39519</v>
      </c>
      <c r="Y1102" s="723">
        <v>4.3390000000000004</v>
      </c>
      <c r="Z1102" s="28">
        <v>39519</v>
      </c>
      <c r="AA1102" s="723">
        <v>4.617</v>
      </c>
      <c r="AB1102" s="28">
        <v>39519</v>
      </c>
      <c r="AC1102" s="723">
        <v>4.7789999999999999</v>
      </c>
      <c r="AD1102" s="28">
        <v>39519</v>
      </c>
      <c r="AE1102" s="358">
        <v>4.91</v>
      </c>
    </row>
    <row r="1103" spans="1:31">
      <c r="A1103" s="28">
        <v>39520</v>
      </c>
      <c r="B1103" s="28">
        <v>39520</v>
      </c>
      <c r="C1103" s="723">
        <v>3.2692999999999999</v>
      </c>
      <c r="D1103" s="28">
        <v>39520</v>
      </c>
      <c r="E1103" s="723">
        <v>3.3393999999999999</v>
      </c>
      <c r="F1103" s="28">
        <v>39520</v>
      </c>
      <c r="G1103" s="723">
        <v>3.6661000000000001</v>
      </c>
      <c r="H1103" s="28">
        <v>39520</v>
      </c>
      <c r="I1103" s="723">
        <v>3.8292000000000002</v>
      </c>
      <c r="J1103" s="28">
        <v>39520</v>
      </c>
      <c r="K1103" s="723">
        <v>4.2907000000000002</v>
      </c>
      <c r="L1103" s="41">
        <v>39520</v>
      </c>
      <c r="M1103" s="723">
        <v>3.5164999999999997</v>
      </c>
      <c r="N1103" s="28">
        <v>39520</v>
      </c>
      <c r="O1103" s="723">
        <v>3.6202999999999999</v>
      </c>
      <c r="P1103" s="28">
        <v>39520</v>
      </c>
      <c r="Q1103" s="723">
        <v>3.9032</v>
      </c>
      <c r="R1103" s="28">
        <v>39520</v>
      </c>
      <c r="S1103" s="723">
        <v>4.1440999999999999</v>
      </c>
      <c r="T1103" s="28">
        <v>39520</v>
      </c>
      <c r="U1103" s="723">
        <v>4.4454000000000002</v>
      </c>
      <c r="V1103" s="41">
        <v>39520</v>
      </c>
      <c r="W1103" s="723">
        <v>4.1356999999999999</v>
      </c>
      <c r="X1103" s="28">
        <v>39520</v>
      </c>
      <c r="Y1103" s="723">
        <v>4.3303000000000003</v>
      </c>
      <c r="Z1103" s="28">
        <v>39520</v>
      </c>
      <c r="AA1103" s="723">
        <v>4.5955000000000004</v>
      </c>
      <c r="AB1103" s="28">
        <v>39520</v>
      </c>
      <c r="AC1103" s="723">
        <v>4.7721</v>
      </c>
      <c r="AD1103" s="28">
        <v>39520</v>
      </c>
      <c r="AE1103" s="358">
        <v>4.9295</v>
      </c>
    </row>
    <row r="1104" spans="1:31">
      <c r="A1104" s="28">
        <v>39521</v>
      </c>
      <c r="B1104" s="28">
        <v>39521</v>
      </c>
      <c r="C1104" s="723">
        <v>3.2204999999999999</v>
      </c>
      <c r="D1104" s="28">
        <v>39521</v>
      </c>
      <c r="E1104" s="723">
        <v>3.3089</v>
      </c>
      <c r="F1104" s="28">
        <v>39521</v>
      </c>
      <c r="G1104" s="723">
        <v>3.6489000000000003</v>
      </c>
      <c r="H1104" s="28">
        <v>39521</v>
      </c>
      <c r="I1104" s="723">
        <v>3.8054999999999999</v>
      </c>
      <c r="J1104" s="28">
        <v>39521</v>
      </c>
      <c r="K1104" s="723">
        <v>4.2678000000000003</v>
      </c>
      <c r="L1104" s="41">
        <v>39521</v>
      </c>
      <c r="M1104" s="723">
        <v>3.4628000000000001</v>
      </c>
      <c r="N1104" s="28">
        <v>39521</v>
      </c>
      <c r="O1104" s="723">
        <v>3.5864000000000003</v>
      </c>
      <c r="P1104" s="28">
        <v>39521</v>
      </c>
      <c r="Q1104" s="723">
        <v>3.8803999999999998</v>
      </c>
      <c r="R1104" s="28">
        <v>39521</v>
      </c>
      <c r="S1104" s="723">
        <v>4.1189999999999998</v>
      </c>
      <c r="T1104" s="28">
        <v>39521</v>
      </c>
      <c r="U1104" s="723">
        <v>4.4241000000000001</v>
      </c>
      <c r="V1104" s="41">
        <v>39521</v>
      </c>
      <c r="W1104" s="723">
        <v>4.149</v>
      </c>
      <c r="X1104" s="28">
        <v>39521</v>
      </c>
      <c r="Y1104" s="723">
        <v>4.2949999999999999</v>
      </c>
      <c r="Z1104" s="28">
        <v>39521</v>
      </c>
      <c r="AA1104" s="723">
        <v>4.5919999999999996</v>
      </c>
      <c r="AB1104" s="28">
        <v>39521</v>
      </c>
      <c r="AC1104" s="723">
        <v>4.758</v>
      </c>
      <c r="AD1104" s="28">
        <v>39521</v>
      </c>
      <c r="AE1104" s="358">
        <v>4.8870000000000005</v>
      </c>
    </row>
    <row r="1105" spans="1:31">
      <c r="A1105" s="28">
        <v>39524</v>
      </c>
      <c r="B1105" s="28">
        <v>39524</v>
      </c>
      <c r="C1105" s="723">
        <v>3.0985</v>
      </c>
      <c r="D1105" s="28">
        <v>39524</v>
      </c>
      <c r="E1105" s="723">
        <v>3.2212999999999998</v>
      </c>
      <c r="F1105" s="28">
        <v>39524</v>
      </c>
      <c r="G1105" s="723">
        <v>3.6002999999999998</v>
      </c>
      <c r="H1105" s="28">
        <v>39524</v>
      </c>
      <c r="I1105" s="723">
        <v>3.7627999999999999</v>
      </c>
      <c r="J1105" s="28">
        <v>39524</v>
      </c>
      <c r="K1105" s="723">
        <v>4.2671999999999999</v>
      </c>
      <c r="L1105" s="41">
        <v>39524</v>
      </c>
      <c r="M1105" s="723">
        <v>3.3961999999999999</v>
      </c>
      <c r="N1105" s="28">
        <v>39524</v>
      </c>
      <c r="O1105" s="723">
        <v>3.5636000000000001</v>
      </c>
      <c r="P1105" s="28">
        <v>39524</v>
      </c>
      <c r="Q1105" s="723">
        <v>3.8771</v>
      </c>
      <c r="R1105" s="28">
        <v>39524</v>
      </c>
      <c r="S1105" s="723">
        <v>4.1234000000000002</v>
      </c>
      <c r="T1105" s="28">
        <v>39524</v>
      </c>
      <c r="U1105" s="723">
        <v>4.4474999999999998</v>
      </c>
      <c r="V1105" s="41">
        <v>39524</v>
      </c>
      <c r="W1105" s="723">
        <v>4.0293999999999999</v>
      </c>
      <c r="X1105" s="28">
        <v>39524</v>
      </c>
      <c r="Y1105" s="723">
        <v>4.2228000000000003</v>
      </c>
      <c r="Z1105" s="28">
        <v>39524</v>
      </c>
      <c r="AA1105" s="723">
        <v>4.5415000000000001</v>
      </c>
      <c r="AB1105" s="28">
        <v>39524</v>
      </c>
      <c r="AC1105" s="723">
        <v>4.7237</v>
      </c>
      <c r="AD1105" s="28">
        <v>39524</v>
      </c>
      <c r="AE1105" s="358">
        <v>4.8883999999999999</v>
      </c>
    </row>
    <row r="1106" spans="1:31">
      <c r="A1106" s="28">
        <v>39525</v>
      </c>
      <c r="B1106" s="28">
        <v>39525</v>
      </c>
      <c r="C1106" s="723">
        <v>3.2631999999999999</v>
      </c>
      <c r="D1106" s="28">
        <v>39525</v>
      </c>
      <c r="E1106" s="723">
        <v>3.3626</v>
      </c>
      <c r="F1106" s="28">
        <v>39525</v>
      </c>
      <c r="G1106" s="723">
        <v>3.6995</v>
      </c>
      <c r="H1106" s="28">
        <v>39525</v>
      </c>
      <c r="I1106" s="723">
        <v>3.8418999999999999</v>
      </c>
      <c r="J1106" s="28">
        <v>39525</v>
      </c>
      <c r="K1106" s="723">
        <v>4.3296999999999999</v>
      </c>
      <c r="L1106" s="41">
        <v>39525</v>
      </c>
      <c r="M1106" s="723">
        <v>3.5501</v>
      </c>
      <c r="N1106" s="28">
        <v>39525</v>
      </c>
      <c r="O1106" s="723">
        <v>3.7054</v>
      </c>
      <c r="P1106" s="28">
        <v>39525</v>
      </c>
      <c r="Q1106" s="723">
        <v>3.9767999999999999</v>
      </c>
      <c r="R1106" s="28">
        <v>39525</v>
      </c>
      <c r="S1106" s="723">
        <v>4.1985999999999999</v>
      </c>
      <c r="T1106" s="28">
        <v>39525</v>
      </c>
      <c r="U1106" s="723">
        <v>4.4865000000000004</v>
      </c>
      <c r="V1106" s="41">
        <v>39525</v>
      </c>
      <c r="W1106" s="723">
        <v>4.1840000000000002</v>
      </c>
      <c r="X1106" s="28">
        <v>39525</v>
      </c>
      <c r="Y1106" s="723">
        <v>4.3499999999999996</v>
      </c>
      <c r="Z1106" s="28">
        <v>39525</v>
      </c>
      <c r="AA1106" s="723">
        <v>4.6349999999999998</v>
      </c>
      <c r="AB1106" s="28">
        <v>39525</v>
      </c>
      <c r="AC1106" s="723">
        <v>4.8170000000000002</v>
      </c>
      <c r="AD1106" s="28">
        <v>39525</v>
      </c>
      <c r="AE1106" s="358">
        <v>4.944</v>
      </c>
    </row>
    <row r="1107" spans="1:31">
      <c r="A1107" s="28">
        <v>39526</v>
      </c>
      <c r="B1107" s="28">
        <v>39526</v>
      </c>
      <c r="C1107" s="723">
        <v>3.2993999999999999</v>
      </c>
      <c r="D1107" s="28">
        <v>39526</v>
      </c>
      <c r="E1107" s="723">
        <v>3.3714</v>
      </c>
      <c r="F1107" s="28">
        <v>39526</v>
      </c>
      <c r="G1107" s="723">
        <v>3.6760999999999999</v>
      </c>
      <c r="H1107" s="28">
        <v>39526</v>
      </c>
      <c r="I1107" s="723">
        <v>3.7946</v>
      </c>
      <c r="J1107" s="28">
        <v>39526</v>
      </c>
      <c r="K1107" s="723">
        <v>4.2423999999999999</v>
      </c>
      <c r="L1107" s="41">
        <v>39526</v>
      </c>
      <c r="M1107" s="723">
        <v>3.6002000000000001</v>
      </c>
      <c r="N1107" s="28">
        <v>39526</v>
      </c>
      <c r="O1107" s="723">
        <v>3.7088999999999999</v>
      </c>
      <c r="P1107" s="28">
        <v>39526</v>
      </c>
      <c r="Q1107" s="723">
        <v>3.9180999999999999</v>
      </c>
      <c r="R1107" s="28">
        <v>39526</v>
      </c>
      <c r="S1107" s="723">
        <v>4.1125999999999996</v>
      </c>
      <c r="T1107" s="28">
        <v>39526</v>
      </c>
      <c r="U1107" s="723">
        <v>4.3940000000000001</v>
      </c>
      <c r="V1107" s="41">
        <v>39526</v>
      </c>
      <c r="W1107" s="723">
        <v>4.194</v>
      </c>
      <c r="X1107" s="28">
        <v>39526</v>
      </c>
      <c r="Y1107" s="723">
        <v>4.3230000000000004</v>
      </c>
      <c r="Z1107" s="28">
        <v>39526</v>
      </c>
      <c r="AA1107" s="723">
        <v>4.5890000000000004</v>
      </c>
      <c r="AB1107" s="28">
        <v>39526</v>
      </c>
      <c r="AC1107" s="723">
        <v>4.7610000000000001</v>
      </c>
      <c r="AD1107" s="28">
        <v>39526</v>
      </c>
      <c r="AE1107" s="358">
        <v>4.8870000000000005</v>
      </c>
    </row>
    <row r="1108" spans="1:31">
      <c r="A1108" s="28">
        <v>39527</v>
      </c>
      <c r="B1108" s="28">
        <v>39527</v>
      </c>
      <c r="C1108" s="723">
        <v>3.4011</v>
      </c>
      <c r="D1108" s="28">
        <v>39527</v>
      </c>
      <c r="E1108" s="723">
        <v>3.4622000000000002</v>
      </c>
      <c r="F1108" s="28">
        <v>39527</v>
      </c>
      <c r="G1108" s="723">
        <v>3.7210000000000001</v>
      </c>
      <c r="H1108" s="28">
        <v>39527</v>
      </c>
      <c r="I1108" s="723">
        <v>3.8167</v>
      </c>
      <c r="J1108" s="28">
        <v>39527</v>
      </c>
      <c r="K1108" s="723">
        <v>4.2531999999999996</v>
      </c>
      <c r="L1108" s="41">
        <v>39527</v>
      </c>
      <c r="M1108" s="723">
        <v>3.7160000000000002</v>
      </c>
      <c r="N1108" s="28">
        <v>39527</v>
      </c>
      <c r="O1108" s="723">
        <v>3.7995000000000001</v>
      </c>
      <c r="P1108" s="28">
        <v>39527</v>
      </c>
      <c r="Q1108" s="723">
        <v>3.9569000000000001</v>
      </c>
      <c r="R1108" s="28">
        <v>39527</v>
      </c>
      <c r="S1108" s="723">
        <v>4.1547999999999998</v>
      </c>
      <c r="T1108" s="28">
        <v>39527</v>
      </c>
      <c r="U1108" s="723">
        <v>4.4118000000000004</v>
      </c>
      <c r="V1108" s="41">
        <v>39527</v>
      </c>
      <c r="W1108" s="723">
        <v>4.2939999999999996</v>
      </c>
      <c r="X1108" s="28">
        <v>39527</v>
      </c>
      <c r="Y1108" s="723">
        <v>4.4119999999999999</v>
      </c>
      <c r="Z1108" s="28">
        <v>39527</v>
      </c>
      <c r="AA1108" s="723">
        <v>4.6379999999999999</v>
      </c>
      <c r="AB1108" s="28">
        <v>39527</v>
      </c>
      <c r="AC1108" s="723">
        <v>4.7839999999999998</v>
      </c>
      <c r="AD1108" s="28">
        <v>39527</v>
      </c>
      <c r="AE1108" s="358">
        <v>4.9130000000000003</v>
      </c>
    </row>
    <row r="1109" spans="1:31">
      <c r="A1109" s="28">
        <v>39528</v>
      </c>
      <c r="B1109" s="28">
        <v>39528</v>
      </c>
      <c r="C1109" s="723">
        <v>3.3929999999999998</v>
      </c>
      <c r="D1109" s="28">
        <v>39528</v>
      </c>
      <c r="E1109" s="723">
        <v>3.4576000000000002</v>
      </c>
      <c r="F1109" s="28">
        <v>39528</v>
      </c>
      <c r="G1109" s="723">
        <v>3.7237</v>
      </c>
      <c r="H1109" s="28">
        <v>39528</v>
      </c>
      <c r="I1109" s="723">
        <v>3.8266999999999998</v>
      </c>
      <c r="J1109" s="28">
        <v>39528</v>
      </c>
      <c r="K1109" s="723">
        <v>4.2591000000000001</v>
      </c>
      <c r="L1109" s="41">
        <v>39528</v>
      </c>
      <c r="M1109" s="723">
        <v>3.7004999999999999</v>
      </c>
      <c r="N1109" s="28">
        <v>39528</v>
      </c>
      <c r="O1109" s="723">
        <v>3.7955000000000001</v>
      </c>
      <c r="P1109" s="28">
        <v>39528</v>
      </c>
      <c r="Q1109" s="723">
        <v>3.9516</v>
      </c>
      <c r="R1109" s="28">
        <v>39528</v>
      </c>
      <c r="S1109" s="723">
        <v>4.1443000000000003</v>
      </c>
      <c r="T1109" s="28">
        <v>39528</v>
      </c>
      <c r="U1109" s="723">
        <v>4.4059999999999997</v>
      </c>
      <c r="V1109" s="41">
        <v>39528</v>
      </c>
      <c r="W1109" s="723">
        <v>4.2868000000000004</v>
      </c>
      <c r="X1109" s="28">
        <v>39528</v>
      </c>
      <c r="Y1109" s="723">
        <v>4.4149000000000003</v>
      </c>
      <c r="Z1109" s="28">
        <v>39528</v>
      </c>
      <c r="AA1109" s="723">
        <v>4.6429</v>
      </c>
      <c r="AB1109" s="28">
        <v>39528</v>
      </c>
      <c r="AC1109" s="723">
        <v>4.7888000000000002</v>
      </c>
      <c r="AD1109" s="28">
        <v>39528</v>
      </c>
      <c r="AE1109" s="358">
        <v>4.9120999999999997</v>
      </c>
    </row>
    <row r="1110" spans="1:31">
      <c r="A1110" s="28">
        <v>39531</v>
      </c>
      <c r="B1110" s="28">
        <v>39531</v>
      </c>
      <c r="C1110" s="723">
        <v>3.3925000000000001</v>
      </c>
      <c r="D1110" s="28">
        <v>39531</v>
      </c>
      <c r="E1110" s="723">
        <v>3.4542000000000002</v>
      </c>
      <c r="F1110" s="28">
        <v>39531</v>
      </c>
      <c r="G1110" s="723">
        <v>3.7237999999999998</v>
      </c>
      <c r="H1110" s="28">
        <v>39531</v>
      </c>
      <c r="I1110" s="723">
        <v>3.8264</v>
      </c>
      <c r="J1110" s="28">
        <v>39531</v>
      </c>
      <c r="K1110" s="723">
        <v>4.2609000000000004</v>
      </c>
      <c r="L1110" s="41">
        <v>39531</v>
      </c>
      <c r="M1110" s="723">
        <v>3.6962999999999999</v>
      </c>
      <c r="N1110" s="28">
        <v>39531</v>
      </c>
      <c r="O1110" s="723">
        <v>3.7917000000000001</v>
      </c>
      <c r="P1110" s="28">
        <v>39531</v>
      </c>
      <c r="Q1110" s="723">
        <v>3.9468000000000001</v>
      </c>
      <c r="R1110" s="28">
        <v>39531</v>
      </c>
      <c r="S1110" s="723">
        <v>4.1395</v>
      </c>
      <c r="T1110" s="28">
        <v>39531</v>
      </c>
      <c r="U1110" s="723">
        <v>4.4020000000000001</v>
      </c>
      <c r="V1110" s="41">
        <v>39531</v>
      </c>
      <c r="W1110" s="723">
        <v>4.2872000000000003</v>
      </c>
      <c r="X1110" s="28">
        <v>39531</v>
      </c>
      <c r="Y1110" s="723">
        <v>4.4169</v>
      </c>
      <c r="Z1110" s="28">
        <v>39531</v>
      </c>
      <c r="AA1110" s="723">
        <v>4.6505999999999998</v>
      </c>
      <c r="AB1110" s="28">
        <v>39531</v>
      </c>
      <c r="AC1110" s="723">
        <v>4.7945000000000002</v>
      </c>
      <c r="AD1110" s="28">
        <v>39531</v>
      </c>
      <c r="AE1110" s="358">
        <v>4.9165999999999999</v>
      </c>
    </row>
    <row r="1111" spans="1:31">
      <c r="A1111" s="28">
        <v>39532</v>
      </c>
      <c r="B1111" s="28">
        <v>39532</v>
      </c>
      <c r="C1111" s="723">
        <v>3.5790999999999999</v>
      </c>
      <c r="D1111" s="28">
        <v>39532</v>
      </c>
      <c r="E1111" s="723">
        <v>3.6305000000000001</v>
      </c>
      <c r="F1111" s="28">
        <v>39532</v>
      </c>
      <c r="G1111" s="723">
        <v>3.8809</v>
      </c>
      <c r="H1111" s="28">
        <v>39532</v>
      </c>
      <c r="I1111" s="723">
        <v>3.9487000000000001</v>
      </c>
      <c r="J1111" s="28">
        <v>39532</v>
      </c>
      <c r="K1111" s="723">
        <v>4.3623000000000003</v>
      </c>
      <c r="L1111" s="41">
        <v>39532</v>
      </c>
      <c r="M1111" s="723">
        <v>3.8832</v>
      </c>
      <c r="N1111" s="28">
        <v>39532</v>
      </c>
      <c r="O1111" s="723">
        <v>3.9546000000000001</v>
      </c>
      <c r="P1111" s="28">
        <v>39532</v>
      </c>
      <c r="Q1111" s="723">
        <v>4.0884</v>
      </c>
      <c r="R1111" s="28">
        <v>39532</v>
      </c>
      <c r="S1111" s="723">
        <v>4.2632000000000003</v>
      </c>
      <c r="T1111" s="28">
        <v>39532</v>
      </c>
      <c r="U1111" s="723">
        <v>4.4964000000000004</v>
      </c>
      <c r="V1111" s="41">
        <v>39532</v>
      </c>
      <c r="W1111" s="723">
        <v>4.4615999999999998</v>
      </c>
      <c r="X1111" s="28">
        <v>39532</v>
      </c>
      <c r="Y1111" s="723">
        <v>4.5742000000000003</v>
      </c>
      <c r="Z1111" s="28">
        <v>39532</v>
      </c>
      <c r="AA1111" s="723">
        <v>4.7900999999999998</v>
      </c>
      <c r="AB1111" s="28">
        <v>39532</v>
      </c>
      <c r="AC1111" s="723">
        <v>4.9214000000000002</v>
      </c>
      <c r="AD1111" s="28">
        <v>39532</v>
      </c>
      <c r="AE1111" s="358">
        <v>5.0094000000000003</v>
      </c>
    </row>
    <row r="1112" spans="1:31">
      <c r="A1112" s="28">
        <v>39533</v>
      </c>
      <c r="B1112" s="28">
        <v>39533</v>
      </c>
      <c r="C1112" s="723">
        <v>3.5665</v>
      </c>
      <c r="D1112" s="28">
        <v>39533</v>
      </c>
      <c r="E1112" s="723">
        <v>3.6124000000000001</v>
      </c>
      <c r="F1112" s="28">
        <v>39533</v>
      </c>
      <c r="G1112" s="723">
        <v>3.8895</v>
      </c>
      <c r="H1112" s="28">
        <v>39533</v>
      </c>
      <c r="I1112" s="723">
        <v>3.9416000000000002</v>
      </c>
      <c r="J1112" s="28">
        <v>39533</v>
      </c>
      <c r="K1112" s="723">
        <v>4.3844000000000003</v>
      </c>
      <c r="L1112" s="41">
        <v>39533</v>
      </c>
      <c r="M1112" s="723">
        <v>3.8748</v>
      </c>
      <c r="N1112" s="28">
        <v>39533</v>
      </c>
      <c r="O1112" s="723">
        <v>3.9413999999999998</v>
      </c>
      <c r="P1112" s="28">
        <v>39533</v>
      </c>
      <c r="Q1112" s="723">
        <v>4.0914999999999999</v>
      </c>
      <c r="R1112" s="28">
        <v>39533</v>
      </c>
      <c r="S1112" s="723">
        <v>4.2756999999999996</v>
      </c>
      <c r="T1112" s="28">
        <v>39533</v>
      </c>
      <c r="U1112" s="723">
        <v>4.5222999999999995</v>
      </c>
      <c r="V1112" s="41">
        <v>39533</v>
      </c>
      <c r="W1112" s="723">
        <v>4.4409999999999998</v>
      </c>
      <c r="X1112" s="28">
        <v>39533</v>
      </c>
      <c r="Y1112" s="723">
        <v>4.5579999999999998</v>
      </c>
      <c r="Z1112" s="28">
        <v>39533</v>
      </c>
      <c r="AA1112" s="723">
        <v>4.7889999999999997</v>
      </c>
      <c r="AB1112" s="28">
        <v>39533</v>
      </c>
      <c r="AC1112" s="723">
        <v>4.9409999999999998</v>
      </c>
      <c r="AD1112" s="28">
        <v>39533</v>
      </c>
      <c r="AE1112" s="358">
        <v>5.0650000000000004</v>
      </c>
    </row>
    <row r="1113" spans="1:31">
      <c r="A1113" s="28">
        <v>39534</v>
      </c>
      <c r="B1113" s="28">
        <v>39534</v>
      </c>
      <c r="C1113" s="723">
        <v>3.5430000000000001</v>
      </c>
      <c r="D1113" s="28">
        <v>39534</v>
      </c>
      <c r="E1113" s="723">
        <v>3.6112000000000002</v>
      </c>
      <c r="F1113" s="28">
        <v>39534</v>
      </c>
      <c r="G1113" s="723">
        <v>3.9209000000000001</v>
      </c>
      <c r="H1113" s="28">
        <v>39534</v>
      </c>
      <c r="I1113" s="723">
        <v>3.9923000000000002</v>
      </c>
      <c r="J1113" s="28">
        <v>39534</v>
      </c>
      <c r="K1113" s="723">
        <v>4.4528999999999996</v>
      </c>
      <c r="L1113" s="41">
        <v>39534</v>
      </c>
      <c r="M1113" s="723">
        <v>3.8416000000000001</v>
      </c>
      <c r="N1113" s="28">
        <v>39534</v>
      </c>
      <c r="O1113" s="723">
        <v>3.9443999999999999</v>
      </c>
      <c r="P1113" s="28">
        <v>39534</v>
      </c>
      <c r="Q1113" s="723">
        <v>4.1124999999999998</v>
      </c>
      <c r="R1113" s="28">
        <v>39534</v>
      </c>
      <c r="S1113" s="723">
        <v>4.3070000000000004</v>
      </c>
      <c r="T1113" s="28">
        <v>39534</v>
      </c>
      <c r="U1113" s="723">
        <v>4.5903999999999998</v>
      </c>
      <c r="V1113" s="41">
        <v>39534</v>
      </c>
      <c r="W1113" s="723">
        <v>4.4340000000000002</v>
      </c>
      <c r="X1113" s="28">
        <v>39534</v>
      </c>
      <c r="Y1113" s="723">
        <v>4.5609999999999999</v>
      </c>
      <c r="Z1113" s="28">
        <v>39534</v>
      </c>
      <c r="AA1113" s="723">
        <v>4.8109999999999999</v>
      </c>
      <c r="AB1113" s="28">
        <v>39534</v>
      </c>
      <c r="AC1113" s="723">
        <v>4.9690000000000003</v>
      </c>
      <c r="AD1113" s="28">
        <v>39534</v>
      </c>
      <c r="AE1113" s="358">
        <v>5.1100000000000003</v>
      </c>
    </row>
    <row r="1114" spans="1:31">
      <c r="A1114" s="28">
        <v>39535</v>
      </c>
      <c r="B1114" s="28">
        <v>39535</v>
      </c>
      <c r="C1114" s="723">
        <v>3.5853000000000002</v>
      </c>
      <c r="D1114" s="28">
        <v>39535</v>
      </c>
      <c r="E1114" s="723">
        <v>3.6391999999999998</v>
      </c>
      <c r="F1114" s="28">
        <v>39535</v>
      </c>
      <c r="G1114" s="723">
        <v>3.9319999999999999</v>
      </c>
      <c r="H1114" s="28">
        <v>39535</v>
      </c>
      <c r="I1114" s="723">
        <v>4.0114999999999998</v>
      </c>
      <c r="J1114" s="28">
        <v>39535</v>
      </c>
      <c r="K1114" s="723">
        <v>4.4504999999999999</v>
      </c>
      <c r="L1114" s="41">
        <v>39535</v>
      </c>
      <c r="M1114" s="723">
        <v>3.8820000000000001</v>
      </c>
      <c r="N1114" s="28">
        <v>39535</v>
      </c>
      <c r="O1114" s="723">
        <v>3.972</v>
      </c>
      <c r="P1114" s="28">
        <v>39535</v>
      </c>
      <c r="Q1114" s="723">
        <v>4.1177999999999999</v>
      </c>
      <c r="R1114" s="28">
        <v>39535</v>
      </c>
      <c r="S1114" s="723">
        <v>4.2992999999999997</v>
      </c>
      <c r="T1114" s="28">
        <v>39535</v>
      </c>
      <c r="U1114" s="723">
        <v>4.5812999999999997</v>
      </c>
      <c r="V1114" s="41">
        <v>39535</v>
      </c>
      <c r="W1114" s="723">
        <v>4.4560000000000004</v>
      </c>
      <c r="X1114" s="28">
        <v>39535</v>
      </c>
      <c r="Y1114" s="723">
        <v>4.5780000000000003</v>
      </c>
      <c r="Z1114" s="28">
        <v>39535</v>
      </c>
      <c r="AA1114" s="723">
        <v>4.8159999999999998</v>
      </c>
      <c r="AB1114" s="28">
        <v>39535</v>
      </c>
      <c r="AC1114" s="723">
        <v>4.97</v>
      </c>
      <c r="AD1114" s="28">
        <v>39535</v>
      </c>
      <c r="AE1114" s="358">
        <v>5.0990000000000002</v>
      </c>
    </row>
    <row r="1115" spans="1:31">
      <c r="A1115" s="28">
        <v>39538</v>
      </c>
      <c r="B1115" s="28">
        <v>39538</v>
      </c>
      <c r="C1115" s="723">
        <v>3.5314999999999999</v>
      </c>
      <c r="D1115" s="28">
        <v>39538</v>
      </c>
      <c r="E1115" s="723">
        <v>3.5777000000000001</v>
      </c>
      <c r="F1115" s="28">
        <v>39538</v>
      </c>
      <c r="G1115" s="723">
        <v>3.8801999999999999</v>
      </c>
      <c r="H1115" s="28">
        <v>39538</v>
      </c>
      <c r="I1115" s="723">
        <v>3.9588999999999999</v>
      </c>
      <c r="J1115" s="28">
        <v>39538</v>
      </c>
      <c r="K1115" s="723">
        <v>4.4024999999999999</v>
      </c>
      <c r="L1115" s="41">
        <v>39538</v>
      </c>
      <c r="M1115" s="723">
        <v>3.8409</v>
      </c>
      <c r="N1115" s="28">
        <v>39538</v>
      </c>
      <c r="O1115" s="723">
        <v>3.9247999999999998</v>
      </c>
      <c r="P1115" s="28">
        <v>39538</v>
      </c>
      <c r="Q1115" s="723">
        <v>4.0797999999999996</v>
      </c>
      <c r="R1115" s="28">
        <v>39538</v>
      </c>
      <c r="S1115" s="723">
        <v>4.2695999999999996</v>
      </c>
      <c r="T1115" s="28">
        <v>39538</v>
      </c>
      <c r="U1115" s="723">
        <v>4.5458999999999996</v>
      </c>
      <c r="V1115" s="41">
        <v>39538</v>
      </c>
      <c r="W1115" s="723">
        <v>4.4409999999999998</v>
      </c>
      <c r="X1115" s="28">
        <v>39538</v>
      </c>
      <c r="Y1115" s="723">
        <v>4.5519999999999996</v>
      </c>
      <c r="Z1115" s="28">
        <v>39538</v>
      </c>
      <c r="AA1115" s="723">
        <v>4.7789999999999999</v>
      </c>
      <c r="AB1115" s="28">
        <v>39538</v>
      </c>
      <c r="AC1115" s="723">
        <v>4.9349999999999996</v>
      </c>
      <c r="AD1115" s="28">
        <v>39538</v>
      </c>
      <c r="AE1115" s="358">
        <v>5.0670000000000002</v>
      </c>
    </row>
    <row r="1116" spans="1:31">
      <c r="A1116" s="28">
        <v>39539</v>
      </c>
      <c r="B1116" s="28">
        <v>39539</v>
      </c>
      <c r="C1116" s="723">
        <v>3.6743999999999999</v>
      </c>
      <c r="D1116" s="28">
        <v>39539</v>
      </c>
      <c r="E1116" s="723">
        <v>3.6555</v>
      </c>
      <c r="F1116" s="28">
        <v>39539</v>
      </c>
      <c r="G1116" s="723">
        <v>3.9561000000000002</v>
      </c>
      <c r="H1116" s="28">
        <v>39539</v>
      </c>
      <c r="I1116" s="723">
        <v>4.0275999999999996</v>
      </c>
      <c r="J1116" s="28">
        <v>39539</v>
      </c>
      <c r="K1116" s="723">
        <v>4.4432</v>
      </c>
      <c r="L1116" s="41">
        <v>39539</v>
      </c>
      <c r="M1116" s="723">
        <v>3.9041999999999999</v>
      </c>
      <c r="N1116" s="28">
        <v>39539</v>
      </c>
      <c r="O1116" s="723">
        <v>3.9895</v>
      </c>
      <c r="P1116" s="28">
        <v>39539</v>
      </c>
      <c r="Q1116" s="723">
        <v>4.1304999999999996</v>
      </c>
      <c r="R1116" s="28">
        <v>39539</v>
      </c>
      <c r="S1116" s="723">
        <v>4.3036000000000003</v>
      </c>
      <c r="T1116" s="28">
        <v>39539</v>
      </c>
      <c r="U1116" s="723">
        <v>4.5614999999999997</v>
      </c>
      <c r="V1116" s="41">
        <v>39539</v>
      </c>
      <c r="W1116" s="723">
        <v>4.4820000000000002</v>
      </c>
      <c r="X1116" s="28">
        <v>39539</v>
      </c>
      <c r="Y1116" s="723">
        <v>4.6029999999999998</v>
      </c>
      <c r="Z1116" s="28">
        <v>39539</v>
      </c>
      <c r="AA1116" s="723">
        <v>4.827</v>
      </c>
      <c r="AB1116" s="28">
        <v>39539</v>
      </c>
      <c r="AC1116" s="723">
        <v>4.9779999999999998</v>
      </c>
      <c r="AD1116" s="28">
        <v>39539</v>
      </c>
      <c r="AE1116" s="358">
        <v>5.0999999999999996</v>
      </c>
    </row>
    <row r="1117" spans="1:31">
      <c r="A1117" s="28">
        <v>39540</v>
      </c>
      <c r="B1117" s="28">
        <v>39540</v>
      </c>
      <c r="C1117" s="723">
        <v>3.7164000000000001</v>
      </c>
      <c r="D1117" s="28">
        <v>39540</v>
      </c>
      <c r="E1117" s="723">
        <v>3.6905000000000001</v>
      </c>
      <c r="F1117" s="28">
        <v>39540</v>
      </c>
      <c r="G1117" s="723">
        <v>3.9733000000000001</v>
      </c>
      <c r="H1117" s="28">
        <v>39540</v>
      </c>
      <c r="I1117" s="723">
        <v>4.0462999999999996</v>
      </c>
      <c r="J1117" s="28">
        <v>39540</v>
      </c>
      <c r="K1117" s="723">
        <v>4.4505999999999997</v>
      </c>
      <c r="L1117" s="41">
        <v>39540</v>
      </c>
      <c r="M1117" s="723">
        <v>3.9462000000000002</v>
      </c>
      <c r="N1117" s="28">
        <v>39540</v>
      </c>
      <c r="O1117" s="723">
        <v>4.0172999999999996</v>
      </c>
      <c r="P1117" s="28">
        <v>39540</v>
      </c>
      <c r="Q1117" s="723">
        <v>4.1307</v>
      </c>
      <c r="R1117" s="28">
        <v>39540</v>
      </c>
      <c r="S1117" s="723">
        <v>4.3030999999999997</v>
      </c>
      <c r="T1117" s="28">
        <v>39540</v>
      </c>
      <c r="U1117" s="723">
        <v>4.5588999999999995</v>
      </c>
      <c r="V1117" s="41">
        <v>39540</v>
      </c>
      <c r="W1117" s="723">
        <v>4.5225999999999997</v>
      </c>
      <c r="X1117" s="28">
        <v>39540</v>
      </c>
      <c r="Y1117" s="723">
        <v>4.6265000000000001</v>
      </c>
      <c r="Z1117" s="28">
        <v>39540</v>
      </c>
      <c r="AA1117" s="723">
        <v>4.8434999999999997</v>
      </c>
      <c r="AB1117" s="28">
        <v>39540</v>
      </c>
      <c r="AC1117" s="723">
        <v>4.9911000000000003</v>
      </c>
      <c r="AD1117" s="28">
        <v>39540</v>
      </c>
      <c r="AE1117" s="358">
        <v>5.1067</v>
      </c>
    </row>
    <row r="1118" spans="1:31">
      <c r="A1118" s="28">
        <v>39541</v>
      </c>
      <c r="B1118" s="28">
        <v>39541</v>
      </c>
      <c r="C1118" s="723">
        <v>3.6852</v>
      </c>
      <c r="D1118" s="28">
        <v>39541</v>
      </c>
      <c r="E1118" s="723">
        <v>3.6654</v>
      </c>
      <c r="F1118" s="28">
        <v>39541</v>
      </c>
      <c r="G1118" s="723">
        <v>3.9796</v>
      </c>
      <c r="H1118" s="28">
        <v>39541</v>
      </c>
      <c r="I1118" s="723">
        <v>4.1029</v>
      </c>
      <c r="J1118" s="28">
        <v>39541</v>
      </c>
      <c r="K1118" s="723">
        <v>4.4394</v>
      </c>
      <c r="L1118" s="41">
        <v>39541</v>
      </c>
      <c r="M1118" s="723">
        <v>3.9069000000000003</v>
      </c>
      <c r="N1118" s="28">
        <v>39541</v>
      </c>
      <c r="O1118" s="723">
        <v>3.9952000000000001</v>
      </c>
      <c r="P1118" s="28">
        <v>39541</v>
      </c>
      <c r="Q1118" s="723">
        <v>4.1397000000000004</v>
      </c>
      <c r="R1118" s="28">
        <v>39541</v>
      </c>
      <c r="S1118" s="723">
        <v>4.3152999999999997</v>
      </c>
      <c r="T1118" s="28">
        <v>39541</v>
      </c>
      <c r="U1118" s="723">
        <v>4.5736999999999997</v>
      </c>
      <c r="V1118" s="41">
        <v>39541</v>
      </c>
      <c r="W1118" s="723">
        <v>4.484</v>
      </c>
      <c r="X1118" s="28">
        <v>39541</v>
      </c>
      <c r="Y1118" s="723">
        <v>4.6050000000000004</v>
      </c>
      <c r="Z1118" s="28">
        <v>39541</v>
      </c>
      <c r="AA1118" s="723">
        <v>4.827</v>
      </c>
      <c r="AB1118" s="28">
        <v>39541</v>
      </c>
      <c r="AC1118" s="723">
        <v>4.9740000000000002</v>
      </c>
      <c r="AD1118" s="28">
        <v>39541</v>
      </c>
      <c r="AE1118" s="358">
        <v>5.1050000000000004</v>
      </c>
    </row>
    <row r="1119" spans="1:31">
      <c r="A1119" s="28">
        <v>39542</v>
      </c>
      <c r="B1119" s="28">
        <v>39542</v>
      </c>
      <c r="C1119" s="723">
        <v>3.6633</v>
      </c>
      <c r="D1119" s="28">
        <v>39542</v>
      </c>
      <c r="E1119" s="723">
        <v>3.6358999999999999</v>
      </c>
      <c r="F1119" s="28">
        <v>39542</v>
      </c>
      <c r="G1119" s="723">
        <v>3.9504999999999999</v>
      </c>
      <c r="H1119" s="28">
        <v>39542</v>
      </c>
      <c r="I1119" s="723">
        <v>4.0652999999999997</v>
      </c>
      <c r="J1119" s="28">
        <v>39542</v>
      </c>
      <c r="K1119" s="723">
        <v>4.3993000000000002</v>
      </c>
      <c r="L1119" s="41">
        <v>39542</v>
      </c>
      <c r="M1119" s="723">
        <v>3.8824999999999998</v>
      </c>
      <c r="N1119" s="28">
        <v>39542</v>
      </c>
      <c r="O1119" s="723">
        <v>3.9630000000000001</v>
      </c>
      <c r="P1119" s="28">
        <v>39542</v>
      </c>
      <c r="Q1119" s="723">
        <v>4.0990000000000002</v>
      </c>
      <c r="R1119" s="28">
        <v>39542</v>
      </c>
      <c r="S1119" s="723">
        <v>4.2603999999999997</v>
      </c>
      <c r="T1119" s="28">
        <v>39542</v>
      </c>
      <c r="U1119" s="723">
        <v>4.5212000000000003</v>
      </c>
      <c r="V1119" s="41">
        <v>39542</v>
      </c>
      <c r="W1119" s="723">
        <v>4.4640000000000004</v>
      </c>
      <c r="X1119" s="28">
        <v>39542</v>
      </c>
      <c r="Y1119" s="723">
        <v>4.5830000000000002</v>
      </c>
      <c r="Z1119" s="28">
        <v>39542</v>
      </c>
      <c r="AA1119" s="723">
        <v>4.7949999999999999</v>
      </c>
      <c r="AB1119" s="28">
        <v>39542</v>
      </c>
      <c r="AC1119" s="723">
        <v>4.9400000000000004</v>
      </c>
      <c r="AD1119" s="28">
        <v>39542</v>
      </c>
      <c r="AE1119" s="358">
        <v>5.0780000000000003</v>
      </c>
    </row>
    <row r="1120" spans="1:31">
      <c r="A1120" s="28">
        <v>39545</v>
      </c>
      <c r="B1120" s="28">
        <v>39545</v>
      </c>
      <c r="C1120" s="723">
        <v>3.7170000000000001</v>
      </c>
      <c r="D1120" s="28">
        <v>39545</v>
      </c>
      <c r="E1120" s="723">
        <v>3.7194000000000003</v>
      </c>
      <c r="F1120" s="28">
        <v>39545</v>
      </c>
      <c r="G1120" s="723">
        <v>3.9630000000000001</v>
      </c>
      <c r="H1120" s="28">
        <v>39545</v>
      </c>
      <c r="I1120" s="723">
        <v>4.0773000000000001</v>
      </c>
      <c r="J1120" s="28">
        <v>39545</v>
      </c>
      <c r="K1120" s="723">
        <v>4.3996000000000004</v>
      </c>
      <c r="L1120" s="41">
        <v>39545</v>
      </c>
      <c r="M1120" s="723">
        <v>3.9108000000000001</v>
      </c>
      <c r="N1120" s="28">
        <v>39545</v>
      </c>
      <c r="O1120" s="723">
        <v>3.9980000000000002</v>
      </c>
      <c r="P1120" s="28">
        <v>39545</v>
      </c>
      <c r="Q1120" s="723">
        <v>4.1186999999999996</v>
      </c>
      <c r="R1120" s="28">
        <v>39545</v>
      </c>
      <c r="S1120" s="723">
        <v>4.2693000000000003</v>
      </c>
      <c r="T1120" s="28">
        <v>39545</v>
      </c>
      <c r="U1120" s="723">
        <v>4.5141</v>
      </c>
      <c r="V1120" s="41">
        <v>39545</v>
      </c>
      <c r="W1120" s="723">
        <v>4.4719999999999995</v>
      </c>
      <c r="X1120" s="28">
        <v>39545</v>
      </c>
      <c r="Y1120" s="723">
        <v>4.5990000000000002</v>
      </c>
      <c r="Z1120" s="28">
        <v>39545</v>
      </c>
      <c r="AA1120" s="723">
        <v>4.8209999999999997</v>
      </c>
      <c r="AB1120" s="28">
        <v>39545</v>
      </c>
      <c r="AC1120" s="723">
        <v>4.9630000000000001</v>
      </c>
      <c r="AD1120" s="28">
        <v>39545</v>
      </c>
      <c r="AE1120" s="358">
        <v>5.0940000000000003</v>
      </c>
    </row>
    <row r="1121" spans="1:31">
      <c r="A1121" s="28">
        <v>39546</v>
      </c>
      <c r="B1121" s="28">
        <v>39546</v>
      </c>
      <c r="C1121" s="723">
        <v>3.7027000000000001</v>
      </c>
      <c r="D1121" s="28">
        <v>39546</v>
      </c>
      <c r="E1121" s="723">
        <v>3.7130000000000001</v>
      </c>
      <c r="F1121" s="28">
        <v>39546</v>
      </c>
      <c r="G1121" s="723">
        <v>3.9637000000000002</v>
      </c>
      <c r="H1121" s="28">
        <v>39546</v>
      </c>
      <c r="I1121" s="723">
        <v>4.0892999999999997</v>
      </c>
      <c r="J1121" s="28">
        <v>39546</v>
      </c>
      <c r="K1121" s="723">
        <v>4.4074999999999998</v>
      </c>
      <c r="L1121" s="41">
        <v>39546</v>
      </c>
      <c r="M1121" s="723">
        <v>3.8822999999999999</v>
      </c>
      <c r="N1121" s="28">
        <v>39546</v>
      </c>
      <c r="O1121" s="723">
        <v>3.9792999999999998</v>
      </c>
      <c r="P1121" s="28">
        <v>39546</v>
      </c>
      <c r="Q1121" s="723">
        <v>4.1167999999999996</v>
      </c>
      <c r="R1121" s="28">
        <v>39546</v>
      </c>
      <c r="S1121" s="723">
        <v>4.26</v>
      </c>
      <c r="T1121" s="28">
        <v>39546</v>
      </c>
      <c r="U1121" s="723">
        <v>4.5198999999999998</v>
      </c>
      <c r="V1121" s="41">
        <v>39546</v>
      </c>
      <c r="W1121" s="723">
        <v>4.4340000000000002</v>
      </c>
      <c r="X1121" s="28">
        <v>39546</v>
      </c>
      <c r="Y1121" s="723">
        <v>4.5670000000000002</v>
      </c>
      <c r="Z1121" s="28">
        <v>39546</v>
      </c>
      <c r="AA1121" s="723">
        <v>4.8070000000000004</v>
      </c>
      <c r="AB1121" s="28">
        <v>39546</v>
      </c>
      <c r="AC1121" s="723">
        <v>4.96</v>
      </c>
      <c r="AD1121" s="28">
        <v>39546</v>
      </c>
      <c r="AE1121" s="358">
        <v>5.0940000000000003</v>
      </c>
    </row>
    <row r="1122" spans="1:31">
      <c r="A1122" s="28">
        <v>39547</v>
      </c>
      <c r="B1122" s="28">
        <v>39547</v>
      </c>
      <c r="C1122" s="723">
        <v>3.6611000000000002</v>
      </c>
      <c r="D1122" s="28">
        <v>39547</v>
      </c>
      <c r="E1122" s="723">
        <v>3.6762000000000001</v>
      </c>
      <c r="F1122" s="28">
        <v>39547</v>
      </c>
      <c r="G1122" s="723">
        <v>3.9412000000000003</v>
      </c>
      <c r="H1122" s="28">
        <v>39547</v>
      </c>
      <c r="I1122" s="723">
        <v>4.0667999999999997</v>
      </c>
      <c r="J1122" s="28">
        <v>39547</v>
      </c>
      <c r="K1122" s="723">
        <v>4.3741000000000003</v>
      </c>
      <c r="L1122" s="41">
        <v>39547</v>
      </c>
      <c r="M1122" s="723">
        <v>3.8376000000000001</v>
      </c>
      <c r="N1122" s="28">
        <v>39547</v>
      </c>
      <c r="O1122" s="723">
        <v>3.9466000000000001</v>
      </c>
      <c r="P1122" s="28">
        <v>39547</v>
      </c>
      <c r="Q1122" s="723">
        <v>4.1001000000000003</v>
      </c>
      <c r="R1122" s="28">
        <v>39547</v>
      </c>
      <c r="S1122" s="723">
        <v>4.2511000000000001</v>
      </c>
      <c r="T1122" s="28">
        <v>39547</v>
      </c>
      <c r="U1122" s="723">
        <v>4.5265000000000004</v>
      </c>
      <c r="V1122" s="41">
        <v>39547</v>
      </c>
      <c r="W1122" s="723">
        <v>4.4000000000000004</v>
      </c>
      <c r="X1122" s="28">
        <v>39547</v>
      </c>
      <c r="Y1122" s="723">
        <v>4.5250000000000004</v>
      </c>
      <c r="Z1122" s="28">
        <v>39547</v>
      </c>
      <c r="AA1122" s="723">
        <v>4.7750000000000004</v>
      </c>
      <c r="AB1122" s="28">
        <v>39547</v>
      </c>
      <c r="AC1122" s="723">
        <v>4.9279999999999999</v>
      </c>
      <c r="AD1122" s="28">
        <v>39547</v>
      </c>
      <c r="AE1122" s="358">
        <v>5.0629999999999997</v>
      </c>
    </row>
    <row r="1123" spans="1:31">
      <c r="A1123" s="28">
        <v>39548</v>
      </c>
      <c r="B1123" s="28">
        <v>39548</v>
      </c>
      <c r="C1123" s="723">
        <v>3.6263999999999998</v>
      </c>
      <c r="D1123" s="28">
        <v>39548</v>
      </c>
      <c r="E1123" s="723">
        <v>3.6431</v>
      </c>
      <c r="F1123" s="28">
        <v>39548</v>
      </c>
      <c r="G1123" s="723">
        <v>3.9121000000000001</v>
      </c>
      <c r="H1123" s="28">
        <v>39548</v>
      </c>
      <c r="I1123" s="723">
        <v>4.0449000000000002</v>
      </c>
      <c r="J1123" s="28">
        <v>39548</v>
      </c>
      <c r="K1123" s="723">
        <v>4.3701999999999996</v>
      </c>
      <c r="L1123" s="41">
        <v>39548</v>
      </c>
      <c r="M1123" s="723">
        <v>3.8033000000000001</v>
      </c>
      <c r="N1123" s="28">
        <v>39548</v>
      </c>
      <c r="O1123" s="723">
        <v>3.9186999999999999</v>
      </c>
      <c r="P1123" s="28">
        <v>39548</v>
      </c>
      <c r="Q1123" s="723">
        <v>4.0762999999999998</v>
      </c>
      <c r="R1123" s="28">
        <v>39548</v>
      </c>
      <c r="S1123" s="723">
        <v>4.2282999999999999</v>
      </c>
      <c r="T1123" s="28">
        <v>39548</v>
      </c>
      <c r="U1123" s="723">
        <v>4.4977999999999998</v>
      </c>
      <c r="V1123" s="41">
        <v>39548</v>
      </c>
      <c r="W1123" s="723">
        <v>4.3899999999999997</v>
      </c>
      <c r="X1123" s="28">
        <v>39548</v>
      </c>
      <c r="Y1123" s="723">
        <v>4.5369999999999999</v>
      </c>
      <c r="Z1123" s="28">
        <v>39548</v>
      </c>
      <c r="AA1123" s="723">
        <v>4.7880000000000003</v>
      </c>
      <c r="AB1123" s="28">
        <v>39548</v>
      </c>
      <c r="AC1123" s="723">
        <v>4.9080000000000004</v>
      </c>
      <c r="AD1123" s="28">
        <v>39548</v>
      </c>
      <c r="AE1123" s="358">
        <v>5.0510000000000002</v>
      </c>
    </row>
    <row r="1124" spans="1:31">
      <c r="A1124" s="28">
        <v>39549</v>
      </c>
      <c r="B1124" s="28">
        <v>39549</v>
      </c>
      <c r="C1124" s="723">
        <v>3.5676000000000001</v>
      </c>
      <c r="D1124" s="28">
        <v>39549</v>
      </c>
      <c r="E1124" s="723">
        <v>3.5709</v>
      </c>
      <c r="F1124" s="28">
        <v>39549</v>
      </c>
      <c r="G1124" s="723">
        <v>3.8443000000000001</v>
      </c>
      <c r="H1124" s="28">
        <v>39549</v>
      </c>
      <c r="I1124" s="723">
        <v>3.9790000000000001</v>
      </c>
      <c r="J1124" s="28">
        <v>39549</v>
      </c>
      <c r="K1124" s="723">
        <v>4.3026999999999997</v>
      </c>
      <c r="L1124" s="41">
        <v>39549</v>
      </c>
      <c r="M1124" s="723">
        <v>3.7446000000000002</v>
      </c>
      <c r="N1124" s="28">
        <v>39549</v>
      </c>
      <c r="O1124" s="723">
        <v>3.8422000000000001</v>
      </c>
      <c r="P1124" s="28">
        <v>39549</v>
      </c>
      <c r="Q1124" s="723">
        <v>4.0042</v>
      </c>
      <c r="R1124" s="28">
        <v>39549</v>
      </c>
      <c r="S1124" s="723">
        <v>4.1562999999999999</v>
      </c>
      <c r="T1124" s="28">
        <v>39549</v>
      </c>
      <c r="U1124" s="723">
        <v>4.4278000000000004</v>
      </c>
      <c r="V1124" s="41">
        <v>39549</v>
      </c>
      <c r="W1124" s="723">
        <v>4.3259999999999996</v>
      </c>
      <c r="X1124" s="28">
        <v>39549</v>
      </c>
      <c r="Y1124" s="723">
        <v>4.4580000000000002</v>
      </c>
      <c r="Z1124" s="28">
        <v>39549</v>
      </c>
      <c r="AA1124" s="723">
        <v>4.7320000000000002</v>
      </c>
      <c r="AB1124" s="28">
        <v>39549</v>
      </c>
      <c r="AC1124" s="723">
        <v>4.8380000000000001</v>
      </c>
      <c r="AD1124" s="28">
        <v>39549</v>
      </c>
      <c r="AE1124" s="358">
        <v>5.0010000000000003</v>
      </c>
    </row>
    <row r="1125" spans="1:31">
      <c r="A1125" s="28">
        <v>39552</v>
      </c>
      <c r="B1125" s="28">
        <v>39552</v>
      </c>
      <c r="C1125" s="723">
        <v>3.5705999999999998</v>
      </c>
      <c r="D1125" s="28">
        <v>39552</v>
      </c>
      <c r="E1125" s="723">
        <v>3.5775000000000001</v>
      </c>
      <c r="F1125" s="28">
        <v>39552</v>
      </c>
      <c r="G1125" s="723">
        <v>3.8441999999999998</v>
      </c>
      <c r="H1125" s="28">
        <v>39552</v>
      </c>
      <c r="I1125" s="723">
        <v>3.9796</v>
      </c>
      <c r="J1125" s="28">
        <v>39552</v>
      </c>
      <c r="K1125" s="723">
        <v>4.3068999999999997</v>
      </c>
      <c r="L1125" s="41">
        <v>39552</v>
      </c>
      <c r="M1125" s="723">
        <v>3.7490000000000001</v>
      </c>
      <c r="N1125" s="28">
        <v>39552</v>
      </c>
      <c r="O1125" s="723">
        <v>3.8552999999999997</v>
      </c>
      <c r="P1125" s="28">
        <v>39552</v>
      </c>
      <c r="Q1125" s="723">
        <v>4.0099</v>
      </c>
      <c r="R1125" s="28">
        <v>39552</v>
      </c>
      <c r="S1125" s="723">
        <v>4.1577000000000002</v>
      </c>
      <c r="T1125" s="28">
        <v>39552</v>
      </c>
      <c r="U1125" s="723">
        <v>4.4355000000000002</v>
      </c>
      <c r="V1125" s="41">
        <v>39552</v>
      </c>
      <c r="W1125" s="723">
        <v>4.3319999999999999</v>
      </c>
      <c r="X1125" s="28">
        <v>39552</v>
      </c>
      <c r="Y1125" s="723">
        <v>4.4660000000000002</v>
      </c>
      <c r="Z1125" s="28">
        <v>39552</v>
      </c>
      <c r="AA1125" s="723">
        <v>4.7219999999999995</v>
      </c>
      <c r="AB1125" s="28">
        <v>39552</v>
      </c>
      <c r="AC1125" s="723">
        <v>4.8469999999999995</v>
      </c>
      <c r="AD1125" s="28">
        <v>39552</v>
      </c>
      <c r="AE1125" s="358">
        <v>4.9820000000000002</v>
      </c>
    </row>
    <row r="1126" spans="1:31">
      <c r="A1126" s="28">
        <v>39553</v>
      </c>
      <c r="B1126" s="28">
        <v>39553</v>
      </c>
      <c r="C1126" s="723">
        <v>3.6360000000000001</v>
      </c>
      <c r="D1126" s="28">
        <v>39553</v>
      </c>
      <c r="E1126" s="723">
        <v>3.6451000000000002</v>
      </c>
      <c r="F1126" s="28">
        <v>39553</v>
      </c>
      <c r="G1126" s="723">
        <v>3.9001000000000001</v>
      </c>
      <c r="H1126" s="28">
        <v>39553</v>
      </c>
      <c r="I1126" s="723">
        <v>4.0307000000000004</v>
      </c>
      <c r="J1126" s="28">
        <v>39553</v>
      </c>
      <c r="K1126" s="723">
        <v>4.3574999999999999</v>
      </c>
      <c r="L1126" s="41">
        <v>39553</v>
      </c>
      <c r="M1126" s="723">
        <v>3.8231999999999999</v>
      </c>
      <c r="N1126" s="28">
        <v>39553</v>
      </c>
      <c r="O1126" s="723">
        <v>3.9397000000000002</v>
      </c>
      <c r="P1126" s="28">
        <v>39553</v>
      </c>
      <c r="Q1126" s="723">
        <v>4.0884</v>
      </c>
      <c r="R1126" s="28">
        <v>39553</v>
      </c>
      <c r="S1126" s="723">
        <v>4.2249999999999996</v>
      </c>
      <c r="T1126" s="28">
        <v>39553</v>
      </c>
      <c r="U1126" s="723">
        <v>4.4869000000000003</v>
      </c>
      <c r="V1126" s="41">
        <v>39553</v>
      </c>
      <c r="W1126" s="723">
        <v>4.4260000000000002</v>
      </c>
      <c r="X1126" s="28">
        <v>39553</v>
      </c>
      <c r="Y1126" s="723">
        <v>4.55</v>
      </c>
      <c r="Z1126" s="28">
        <v>39553</v>
      </c>
      <c r="AA1126" s="723">
        <v>4.7910000000000004</v>
      </c>
      <c r="AB1126" s="28">
        <v>39553</v>
      </c>
      <c r="AC1126" s="723">
        <v>4.9390000000000001</v>
      </c>
      <c r="AD1126" s="28">
        <v>39553</v>
      </c>
      <c r="AE1126" s="358">
        <v>5.0620000000000003</v>
      </c>
    </row>
    <row r="1127" spans="1:31">
      <c r="A1127" s="28">
        <v>39554</v>
      </c>
      <c r="B1127" s="28">
        <v>39554</v>
      </c>
      <c r="C1127" s="723">
        <v>3.7174</v>
      </c>
      <c r="D1127" s="28">
        <v>39554</v>
      </c>
      <c r="E1127" s="723">
        <v>3.7263000000000002</v>
      </c>
      <c r="F1127" s="28">
        <v>39554</v>
      </c>
      <c r="G1127" s="723">
        <v>3.9681999999999999</v>
      </c>
      <c r="H1127" s="28">
        <v>39554</v>
      </c>
      <c r="I1127" s="723">
        <v>4.1067999999999998</v>
      </c>
      <c r="J1127" s="28">
        <v>39554</v>
      </c>
      <c r="K1127" s="723">
        <v>4.4345999999999997</v>
      </c>
      <c r="L1127" s="41">
        <v>39554</v>
      </c>
      <c r="M1127" s="723">
        <v>3.8997999999999999</v>
      </c>
      <c r="N1127" s="28">
        <v>39554</v>
      </c>
      <c r="O1127" s="723">
        <v>4.0179999999999998</v>
      </c>
      <c r="P1127" s="28">
        <v>39554</v>
      </c>
      <c r="Q1127" s="723">
        <v>4.1581000000000001</v>
      </c>
      <c r="R1127" s="28">
        <v>39554</v>
      </c>
      <c r="S1127" s="723">
        <v>4.2957000000000001</v>
      </c>
      <c r="T1127" s="28">
        <v>39554</v>
      </c>
      <c r="U1127" s="723">
        <v>4.5621999999999998</v>
      </c>
      <c r="V1127" s="41">
        <v>39554</v>
      </c>
      <c r="W1127" s="723">
        <v>4.4719999999999995</v>
      </c>
      <c r="X1127" s="28">
        <v>39554</v>
      </c>
      <c r="Y1127" s="723">
        <v>4.6070000000000002</v>
      </c>
      <c r="Z1127" s="28">
        <v>39554</v>
      </c>
      <c r="AA1127" s="723">
        <v>4.8410000000000002</v>
      </c>
      <c r="AB1127" s="28">
        <v>39554</v>
      </c>
      <c r="AC1127" s="723">
        <v>4.9649999999999999</v>
      </c>
      <c r="AD1127" s="28">
        <v>39554</v>
      </c>
      <c r="AE1127" s="358">
        <v>5.093</v>
      </c>
    </row>
    <row r="1128" spans="1:31">
      <c r="A1128" s="28">
        <v>39555</v>
      </c>
      <c r="B1128" s="28">
        <v>39555</v>
      </c>
      <c r="C1128" s="723">
        <v>3.8193000000000001</v>
      </c>
      <c r="D1128" s="28">
        <v>39555</v>
      </c>
      <c r="E1128" s="723">
        <v>3.82</v>
      </c>
      <c r="F1128" s="28">
        <v>39555</v>
      </c>
      <c r="G1128" s="723">
        <v>4.0317999999999996</v>
      </c>
      <c r="H1128" s="28">
        <v>39555</v>
      </c>
      <c r="I1128" s="723">
        <v>4.1497999999999999</v>
      </c>
      <c r="J1128" s="28">
        <v>39555</v>
      </c>
      <c r="K1128" s="723">
        <v>4.4790000000000001</v>
      </c>
      <c r="L1128" s="41">
        <v>39555</v>
      </c>
      <c r="M1128" s="723">
        <v>4.0014000000000003</v>
      </c>
      <c r="N1128" s="28">
        <v>39555</v>
      </c>
      <c r="O1128" s="723">
        <v>4.1071</v>
      </c>
      <c r="P1128" s="28">
        <v>39555</v>
      </c>
      <c r="Q1128" s="723">
        <v>4.218</v>
      </c>
      <c r="R1128" s="28">
        <v>39555</v>
      </c>
      <c r="S1128" s="723">
        <v>4.3391999999999999</v>
      </c>
      <c r="T1128" s="28">
        <v>39555</v>
      </c>
      <c r="U1128" s="723">
        <v>4.6014999999999997</v>
      </c>
      <c r="V1128" s="41">
        <v>39555</v>
      </c>
      <c r="W1128" s="723">
        <v>4.5599999999999996</v>
      </c>
      <c r="X1128" s="28">
        <v>39555</v>
      </c>
      <c r="Y1128" s="723">
        <v>4.6680000000000001</v>
      </c>
      <c r="Z1128" s="28">
        <v>39555</v>
      </c>
      <c r="AA1128" s="723">
        <v>4.8890000000000002</v>
      </c>
      <c r="AB1128" s="28">
        <v>39555</v>
      </c>
      <c r="AC1128" s="723">
        <v>5.0129999999999999</v>
      </c>
      <c r="AD1128" s="28">
        <v>39555</v>
      </c>
      <c r="AE1128" s="358">
        <v>5.1440000000000001</v>
      </c>
    </row>
    <row r="1129" spans="1:31">
      <c r="A1129" s="28">
        <v>39556</v>
      </c>
      <c r="B1129" s="28">
        <v>39556</v>
      </c>
      <c r="C1129" s="723">
        <v>3.9447999999999999</v>
      </c>
      <c r="D1129" s="28">
        <v>39556</v>
      </c>
      <c r="E1129" s="723">
        <v>3.9243999999999999</v>
      </c>
      <c r="F1129" s="28">
        <v>39556</v>
      </c>
      <c r="G1129" s="723">
        <v>4.0959000000000003</v>
      </c>
      <c r="H1129" s="28">
        <v>39556</v>
      </c>
      <c r="I1129" s="723">
        <v>4.1974</v>
      </c>
      <c r="J1129" s="28">
        <v>39556</v>
      </c>
      <c r="K1129" s="723">
        <v>4.5133999999999999</v>
      </c>
      <c r="L1129" s="41">
        <v>39556</v>
      </c>
      <c r="M1129" s="723">
        <v>4.1283000000000003</v>
      </c>
      <c r="N1129" s="28">
        <v>39556</v>
      </c>
      <c r="O1129" s="723">
        <v>4.2016999999999998</v>
      </c>
      <c r="P1129" s="28">
        <v>39556</v>
      </c>
      <c r="Q1129" s="723">
        <v>4.2782999999999998</v>
      </c>
      <c r="R1129" s="28">
        <v>39556</v>
      </c>
      <c r="S1129" s="723">
        <v>4.3853</v>
      </c>
      <c r="T1129" s="28">
        <v>39556</v>
      </c>
      <c r="U1129" s="723">
        <v>4.6378000000000004</v>
      </c>
      <c r="V1129" s="41">
        <v>39556</v>
      </c>
      <c r="W1129" s="723">
        <v>4.6660000000000004</v>
      </c>
      <c r="X1129" s="28">
        <v>39556</v>
      </c>
      <c r="Y1129" s="723">
        <v>4.7489999999999997</v>
      </c>
      <c r="Z1129" s="28">
        <v>39556</v>
      </c>
      <c r="AA1129" s="723">
        <v>4.9509999999999996</v>
      </c>
      <c r="AB1129" s="28">
        <v>39556</v>
      </c>
      <c r="AC1129" s="723">
        <v>5.0620000000000003</v>
      </c>
      <c r="AD1129" s="28">
        <v>39556</v>
      </c>
      <c r="AE1129" s="358">
        <v>5.1849999999999996</v>
      </c>
    </row>
    <row r="1130" spans="1:31">
      <c r="A1130" s="28">
        <v>39559</v>
      </c>
      <c r="B1130" s="28">
        <v>39559</v>
      </c>
      <c r="C1130" s="723">
        <v>3.8853999999999997</v>
      </c>
      <c r="D1130" s="28">
        <v>39559</v>
      </c>
      <c r="E1130" s="723">
        <v>3.8792999999999997</v>
      </c>
      <c r="F1130" s="28">
        <v>39559</v>
      </c>
      <c r="G1130" s="723">
        <v>4.0707000000000004</v>
      </c>
      <c r="H1130" s="28">
        <v>39559</v>
      </c>
      <c r="I1130" s="723">
        <v>4.1817000000000002</v>
      </c>
      <c r="J1130" s="28">
        <v>39559</v>
      </c>
      <c r="K1130" s="723">
        <v>4.5004</v>
      </c>
      <c r="L1130" s="41">
        <v>39559</v>
      </c>
      <c r="M1130" s="723">
        <v>4.0688000000000004</v>
      </c>
      <c r="N1130" s="28">
        <v>39559</v>
      </c>
      <c r="O1130" s="723">
        <v>4.1483999999999996</v>
      </c>
      <c r="P1130" s="28">
        <v>39559</v>
      </c>
      <c r="Q1130" s="723">
        <v>4.2473999999999998</v>
      </c>
      <c r="R1130" s="28">
        <v>39559</v>
      </c>
      <c r="S1130" s="723">
        <v>4.3608000000000002</v>
      </c>
      <c r="T1130" s="28">
        <v>39559</v>
      </c>
      <c r="U1130" s="723">
        <v>4.6140999999999996</v>
      </c>
      <c r="V1130" s="41">
        <v>39559</v>
      </c>
      <c r="W1130" s="723">
        <v>4.6280000000000001</v>
      </c>
      <c r="X1130" s="28">
        <v>39559</v>
      </c>
      <c r="Y1130" s="723">
        <v>4.7030000000000003</v>
      </c>
      <c r="Z1130" s="28">
        <v>39559</v>
      </c>
      <c r="AA1130" s="723">
        <v>4.9180000000000001</v>
      </c>
      <c r="AB1130" s="28">
        <v>39559</v>
      </c>
      <c r="AC1130" s="723">
        <v>5.0380000000000003</v>
      </c>
      <c r="AD1130" s="28">
        <v>39559</v>
      </c>
      <c r="AE1130" s="358">
        <v>5.165</v>
      </c>
    </row>
    <row r="1131" spans="1:31">
      <c r="A1131" s="28">
        <v>39560</v>
      </c>
      <c r="B1131" s="28">
        <v>39560</v>
      </c>
      <c r="C1131" s="723">
        <v>4.0284000000000004</v>
      </c>
      <c r="D1131" s="28">
        <v>39560</v>
      </c>
      <c r="E1131" s="723">
        <v>4.0042</v>
      </c>
      <c r="F1131" s="28">
        <v>39560</v>
      </c>
      <c r="G1131" s="723">
        <v>4.1622000000000003</v>
      </c>
      <c r="H1131" s="28">
        <v>39560</v>
      </c>
      <c r="I1131" s="723">
        <v>4.2659000000000002</v>
      </c>
      <c r="J1131" s="28">
        <v>39560</v>
      </c>
      <c r="K1131" s="723">
        <v>4.5696000000000003</v>
      </c>
      <c r="L1131" s="41">
        <v>39560</v>
      </c>
      <c r="M1131" s="723">
        <v>4.1917</v>
      </c>
      <c r="N1131" s="28">
        <v>39560</v>
      </c>
      <c r="O1131" s="723">
        <v>4.2529000000000003</v>
      </c>
      <c r="P1131" s="28">
        <v>39560</v>
      </c>
      <c r="Q1131" s="723">
        <v>4.3314000000000004</v>
      </c>
      <c r="R1131" s="28">
        <v>39560</v>
      </c>
      <c r="S1131" s="723">
        <v>4.4348999999999998</v>
      </c>
      <c r="T1131" s="28">
        <v>39560</v>
      </c>
      <c r="U1131" s="723">
        <v>4.6768999999999998</v>
      </c>
      <c r="V1131" s="41">
        <v>39560</v>
      </c>
      <c r="W1131" s="723">
        <v>4.742</v>
      </c>
      <c r="X1131" s="28">
        <v>39560</v>
      </c>
      <c r="Y1131" s="723">
        <v>4.8129999999999997</v>
      </c>
      <c r="Z1131" s="28">
        <v>39560</v>
      </c>
      <c r="AA1131" s="723">
        <v>5.016</v>
      </c>
      <c r="AB1131" s="28">
        <v>39560</v>
      </c>
      <c r="AC1131" s="723">
        <v>5.1219999999999999</v>
      </c>
      <c r="AD1131" s="28">
        <v>39560</v>
      </c>
      <c r="AE1131" s="358">
        <v>5.2450000000000001</v>
      </c>
    </row>
    <row r="1132" spans="1:31">
      <c r="A1132" s="28">
        <v>39561</v>
      </c>
      <c r="B1132" s="28">
        <v>39561</v>
      </c>
      <c r="C1132" s="723">
        <v>3.9859999999999998</v>
      </c>
      <c r="D1132" s="28">
        <v>39561</v>
      </c>
      <c r="E1132" s="723">
        <v>3.9733000000000001</v>
      </c>
      <c r="F1132" s="28">
        <v>39561</v>
      </c>
      <c r="G1132" s="723">
        <v>4.1505000000000001</v>
      </c>
      <c r="H1132" s="28">
        <v>39561</v>
      </c>
      <c r="I1132" s="723">
        <v>4.2614999999999998</v>
      </c>
      <c r="J1132" s="28">
        <v>39561</v>
      </c>
      <c r="K1132" s="723">
        <v>4.5728</v>
      </c>
      <c r="L1132" s="41">
        <v>39561</v>
      </c>
      <c r="M1132" s="723">
        <v>4.1470000000000002</v>
      </c>
      <c r="N1132" s="28">
        <v>39561</v>
      </c>
      <c r="O1132" s="723">
        <v>4.2271999999999998</v>
      </c>
      <c r="P1132" s="28">
        <v>39561</v>
      </c>
      <c r="Q1132" s="723">
        <v>4.3223000000000003</v>
      </c>
      <c r="R1132" s="28">
        <v>39561</v>
      </c>
      <c r="S1132" s="723">
        <v>4.4288999999999996</v>
      </c>
      <c r="T1132" s="28">
        <v>39561</v>
      </c>
      <c r="U1132" s="723">
        <v>4.6779000000000002</v>
      </c>
      <c r="V1132" s="41">
        <v>39561</v>
      </c>
      <c r="W1132" s="723">
        <v>4.7309999999999999</v>
      </c>
      <c r="X1132" s="28">
        <v>39561</v>
      </c>
      <c r="Y1132" s="723">
        <v>4.8070000000000004</v>
      </c>
      <c r="Z1132" s="28">
        <v>39561</v>
      </c>
      <c r="AA1132" s="723">
        <v>5.0149999999999997</v>
      </c>
      <c r="AB1132" s="28">
        <v>39561</v>
      </c>
      <c r="AC1132" s="723">
        <v>5.125</v>
      </c>
      <c r="AD1132" s="28">
        <v>39561</v>
      </c>
      <c r="AE1132" s="358">
        <v>5.25</v>
      </c>
    </row>
    <row r="1133" spans="1:31">
      <c r="A1133" s="28">
        <v>39562</v>
      </c>
      <c r="B1133" s="28">
        <v>39562</v>
      </c>
      <c r="C1133" s="723">
        <v>4.0126999999999997</v>
      </c>
      <c r="D1133" s="28">
        <v>39562</v>
      </c>
      <c r="E1133" s="723">
        <v>4.0045000000000002</v>
      </c>
      <c r="F1133" s="28">
        <v>39562</v>
      </c>
      <c r="G1133" s="723">
        <v>4.1882000000000001</v>
      </c>
      <c r="H1133" s="28">
        <v>39562</v>
      </c>
      <c r="I1133" s="723">
        <v>4.3022</v>
      </c>
      <c r="J1133" s="28">
        <v>39562</v>
      </c>
      <c r="K1133" s="723">
        <v>4.6181999999999999</v>
      </c>
      <c r="L1133" s="41">
        <v>39562</v>
      </c>
      <c r="M1133" s="723">
        <v>4.1627000000000001</v>
      </c>
      <c r="N1133" s="28">
        <v>39562</v>
      </c>
      <c r="O1133" s="723">
        <v>4.2537000000000003</v>
      </c>
      <c r="P1133" s="28">
        <v>39562</v>
      </c>
      <c r="Q1133" s="723">
        <v>4.3571999999999997</v>
      </c>
      <c r="R1133" s="28">
        <v>39562</v>
      </c>
      <c r="S1133" s="723">
        <v>4.4668999999999999</v>
      </c>
      <c r="T1133" s="28">
        <v>39562</v>
      </c>
      <c r="U1133" s="723">
        <v>4.7309999999999999</v>
      </c>
      <c r="V1133" s="41">
        <v>39562</v>
      </c>
      <c r="W1133" s="723">
        <v>4.7539999999999996</v>
      </c>
      <c r="X1133" s="28">
        <v>39562</v>
      </c>
      <c r="Y1133" s="723">
        <v>4.8460000000000001</v>
      </c>
      <c r="Z1133" s="28">
        <v>39562</v>
      </c>
      <c r="AA1133" s="723">
        <v>5.0449999999999999</v>
      </c>
      <c r="AB1133" s="28">
        <v>39562</v>
      </c>
      <c r="AC1133" s="723">
        <v>5.1539999999999999</v>
      </c>
      <c r="AD1133" s="28">
        <v>39562</v>
      </c>
      <c r="AE1133" s="358">
        <v>5.282</v>
      </c>
    </row>
    <row r="1134" spans="1:31">
      <c r="A1134" s="28">
        <v>39563</v>
      </c>
      <c r="B1134" s="28">
        <v>39563</v>
      </c>
      <c r="C1134" s="723">
        <v>3.992</v>
      </c>
      <c r="D1134" s="28">
        <v>39563</v>
      </c>
      <c r="E1134" s="723">
        <v>3.9908999999999999</v>
      </c>
      <c r="F1134" s="28">
        <v>39563</v>
      </c>
      <c r="G1134" s="723">
        <v>4.1801000000000004</v>
      </c>
      <c r="H1134" s="28">
        <v>39563</v>
      </c>
      <c r="I1134" s="723">
        <v>4.2929000000000004</v>
      </c>
      <c r="J1134" s="28">
        <v>39563</v>
      </c>
      <c r="K1134" s="723">
        <v>4.6101000000000001</v>
      </c>
      <c r="L1134" s="41">
        <v>39563</v>
      </c>
      <c r="M1134" s="723">
        <v>4.1471</v>
      </c>
      <c r="N1134" s="28">
        <v>39563</v>
      </c>
      <c r="O1134" s="723">
        <v>4.2430000000000003</v>
      </c>
      <c r="P1134" s="28">
        <v>39563</v>
      </c>
      <c r="Q1134" s="723">
        <v>4.3512000000000004</v>
      </c>
      <c r="R1134" s="28">
        <v>39563</v>
      </c>
      <c r="S1134" s="723">
        <v>4.4607999999999999</v>
      </c>
      <c r="T1134" s="28">
        <v>39563</v>
      </c>
      <c r="U1134" s="723">
        <v>4.7201000000000004</v>
      </c>
      <c r="V1134" s="41">
        <v>39563</v>
      </c>
      <c r="W1134" s="723">
        <v>4.74</v>
      </c>
      <c r="X1134" s="28">
        <v>39563</v>
      </c>
      <c r="Y1134" s="723">
        <v>4.8339999999999996</v>
      </c>
      <c r="Z1134" s="28">
        <v>39563</v>
      </c>
      <c r="AA1134" s="723">
        <v>5.0439999999999996</v>
      </c>
      <c r="AB1134" s="28">
        <v>39563</v>
      </c>
      <c r="AC1134" s="723">
        <v>5.1520000000000001</v>
      </c>
      <c r="AD1134" s="28">
        <v>39563</v>
      </c>
      <c r="AE1134" s="358">
        <v>5.2759999999999998</v>
      </c>
    </row>
    <row r="1135" spans="1:31">
      <c r="A1135" s="28">
        <v>39566</v>
      </c>
      <c r="B1135" s="28">
        <v>39566</v>
      </c>
      <c r="C1135" s="723">
        <v>3.9817999999999998</v>
      </c>
      <c r="D1135" s="28">
        <v>39566</v>
      </c>
      <c r="E1135" s="723">
        <v>3.9938000000000002</v>
      </c>
      <c r="F1135" s="28">
        <v>39566</v>
      </c>
      <c r="G1135" s="723">
        <v>4.1928999999999998</v>
      </c>
      <c r="H1135" s="28">
        <v>39566</v>
      </c>
      <c r="I1135" s="723">
        <v>4.3131000000000004</v>
      </c>
      <c r="J1135" s="28">
        <v>39566</v>
      </c>
      <c r="K1135" s="723">
        <v>4.6271000000000004</v>
      </c>
      <c r="L1135" s="41">
        <v>39566</v>
      </c>
      <c r="M1135" s="723">
        <v>4.141</v>
      </c>
      <c r="N1135" s="28">
        <v>39566</v>
      </c>
      <c r="O1135" s="723">
        <v>4.2453000000000003</v>
      </c>
      <c r="P1135" s="28">
        <v>39566</v>
      </c>
      <c r="Q1135" s="723">
        <v>4.3663999999999996</v>
      </c>
      <c r="R1135" s="28">
        <v>39566</v>
      </c>
      <c r="S1135" s="723">
        <v>4.4798999999999998</v>
      </c>
      <c r="T1135" s="28">
        <v>39566</v>
      </c>
      <c r="U1135" s="723">
        <v>4.7377000000000002</v>
      </c>
      <c r="V1135" s="41">
        <v>39566</v>
      </c>
      <c r="W1135" s="723">
        <v>4.734</v>
      </c>
      <c r="X1135" s="28">
        <v>39566</v>
      </c>
      <c r="Y1135" s="723">
        <v>4.8410000000000002</v>
      </c>
      <c r="Z1135" s="28">
        <v>39566</v>
      </c>
      <c r="AA1135" s="723">
        <v>5.0490000000000004</v>
      </c>
      <c r="AB1135" s="28">
        <v>39566</v>
      </c>
      <c r="AC1135" s="723">
        <v>5.1609999999999996</v>
      </c>
      <c r="AD1135" s="28">
        <v>39566</v>
      </c>
      <c r="AE1135" s="358">
        <v>5.2880000000000003</v>
      </c>
    </row>
    <row r="1136" spans="1:31">
      <c r="A1136" s="28">
        <v>39567</v>
      </c>
      <c r="B1136" s="28">
        <v>39567</v>
      </c>
      <c r="C1136" s="723">
        <v>3.9015</v>
      </c>
      <c r="D1136" s="28">
        <v>39567</v>
      </c>
      <c r="E1136" s="723">
        <v>3.9201999999999999</v>
      </c>
      <c r="F1136" s="28">
        <v>39567</v>
      </c>
      <c r="G1136" s="723">
        <v>4.1292</v>
      </c>
      <c r="H1136" s="28">
        <v>39567</v>
      </c>
      <c r="I1136" s="723">
        <v>4.2500999999999998</v>
      </c>
      <c r="J1136" s="28">
        <v>39567</v>
      </c>
      <c r="K1136" s="723">
        <v>4.5616000000000003</v>
      </c>
      <c r="L1136" s="41">
        <v>39567</v>
      </c>
      <c r="M1136" s="723">
        <v>4.0545999999999998</v>
      </c>
      <c r="N1136" s="28">
        <v>39567</v>
      </c>
      <c r="O1136" s="723">
        <v>4.1685999999999996</v>
      </c>
      <c r="P1136" s="28">
        <v>39567</v>
      </c>
      <c r="Q1136" s="723">
        <v>4.3034999999999997</v>
      </c>
      <c r="R1136" s="28">
        <v>39567</v>
      </c>
      <c r="S1136" s="723">
        <v>4.4187000000000003</v>
      </c>
      <c r="T1136" s="28">
        <v>39567</v>
      </c>
      <c r="U1136" s="723">
        <v>4.6753</v>
      </c>
      <c r="V1136" s="41">
        <v>39567</v>
      </c>
      <c r="W1136" s="723">
        <v>4.6690000000000005</v>
      </c>
      <c r="X1136" s="28">
        <v>39567</v>
      </c>
      <c r="Y1136" s="723">
        <v>4.7729999999999997</v>
      </c>
      <c r="Z1136" s="28">
        <v>39567</v>
      </c>
      <c r="AA1136" s="723">
        <v>4.9930000000000003</v>
      </c>
      <c r="AB1136" s="28">
        <v>39567</v>
      </c>
      <c r="AC1136" s="723">
        <v>5.0999999999999996</v>
      </c>
      <c r="AD1136" s="28">
        <v>39567</v>
      </c>
      <c r="AE1136" s="358">
        <v>5.2279999999999998</v>
      </c>
    </row>
    <row r="1137" spans="1:31">
      <c r="A1137" s="28">
        <v>39568</v>
      </c>
      <c r="B1137" s="28">
        <v>39568</v>
      </c>
      <c r="C1137" s="723">
        <v>3.9031000000000002</v>
      </c>
      <c r="D1137" s="28">
        <v>39568</v>
      </c>
      <c r="E1137" s="723">
        <v>3.9245000000000001</v>
      </c>
      <c r="F1137" s="28">
        <v>39568</v>
      </c>
      <c r="G1137" s="723">
        <v>4.1275000000000004</v>
      </c>
      <c r="H1137" s="28">
        <v>39568</v>
      </c>
      <c r="I1137" s="723">
        <v>4.2359</v>
      </c>
      <c r="J1137" s="28">
        <v>39568</v>
      </c>
      <c r="K1137" s="723">
        <v>4.5381</v>
      </c>
      <c r="L1137" s="41">
        <v>39568</v>
      </c>
      <c r="M1137" s="723">
        <v>4.0495000000000001</v>
      </c>
      <c r="N1137" s="28">
        <v>39568</v>
      </c>
      <c r="O1137" s="723">
        <v>4.1601999999999997</v>
      </c>
      <c r="P1137" s="28">
        <v>39568</v>
      </c>
      <c r="Q1137" s="723">
        <v>4.2869000000000002</v>
      </c>
      <c r="R1137" s="28">
        <v>39568</v>
      </c>
      <c r="S1137" s="723">
        <v>4.3959999999999999</v>
      </c>
      <c r="T1137" s="28">
        <v>39568</v>
      </c>
      <c r="U1137" s="723">
        <v>4.6391</v>
      </c>
      <c r="V1137" s="41">
        <v>39568</v>
      </c>
      <c r="W1137" s="723">
        <v>4.6619999999999999</v>
      </c>
      <c r="X1137" s="28">
        <v>39568</v>
      </c>
      <c r="Y1137" s="723">
        <v>4.766</v>
      </c>
      <c r="Z1137" s="28">
        <v>39568</v>
      </c>
      <c r="AA1137" s="723">
        <v>4.9729999999999999</v>
      </c>
      <c r="AB1137" s="28">
        <v>39568</v>
      </c>
      <c r="AC1137" s="723">
        <v>5.077</v>
      </c>
      <c r="AD1137" s="28">
        <v>39568</v>
      </c>
      <c r="AE1137" s="358">
        <v>5.2050000000000001</v>
      </c>
    </row>
    <row r="1138" spans="1:31">
      <c r="A1138" s="28">
        <v>39569</v>
      </c>
      <c r="B1138" s="28">
        <v>39569</v>
      </c>
      <c r="C1138" s="723">
        <v>3.8959000000000001</v>
      </c>
      <c r="D1138" s="28">
        <v>39569</v>
      </c>
      <c r="E1138" s="723">
        <v>3.9153000000000002</v>
      </c>
      <c r="F1138" s="28">
        <v>39569</v>
      </c>
      <c r="G1138" s="723">
        <v>4.1188000000000002</v>
      </c>
      <c r="H1138" s="28">
        <v>39569</v>
      </c>
      <c r="I1138" s="723">
        <v>4.2305000000000001</v>
      </c>
      <c r="J1138" s="28">
        <v>39569</v>
      </c>
      <c r="K1138" s="723">
        <v>4.5324999999999998</v>
      </c>
      <c r="L1138" s="41">
        <v>39569</v>
      </c>
      <c r="M1138" s="723">
        <v>4.0435999999999996</v>
      </c>
      <c r="N1138" s="28">
        <v>39569</v>
      </c>
      <c r="O1138" s="723">
        <v>4.1532999999999998</v>
      </c>
      <c r="P1138" s="28">
        <v>39569</v>
      </c>
      <c r="Q1138" s="723">
        <v>4.2786999999999997</v>
      </c>
      <c r="R1138" s="28">
        <v>39569</v>
      </c>
      <c r="S1138" s="723">
        <v>4.3939000000000004</v>
      </c>
      <c r="T1138" s="28">
        <v>39569</v>
      </c>
      <c r="U1138" s="723">
        <v>4.6380999999999997</v>
      </c>
      <c r="V1138" s="41">
        <v>39569</v>
      </c>
      <c r="W1138" s="723">
        <v>4.6548999999999996</v>
      </c>
      <c r="X1138" s="28">
        <v>39569</v>
      </c>
      <c r="Y1138" s="723">
        <v>4.7536000000000005</v>
      </c>
      <c r="Z1138" s="28">
        <v>39569</v>
      </c>
      <c r="AA1138" s="723">
        <v>4.9547999999999996</v>
      </c>
      <c r="AB1138" s="28">
        <v>39569</v>
      </c>
      <c r="AC1138" s="723">
        <v>5.0620000000000003</v>
      </c>
      <c r="AD1138" s="28">
        <v>39569</v>
      </c>
      <c r="AE1138" s="358">
        <v>5.1952999999999996</v>
      </c>
    </row>
    <row r="1139" spans="1:31">
      <c r="A1139" s="28">
        <v>39570</v>
      </c>
      <c r="B1139" s="28">
        <v>39570</v>
      </c>
      <c r="C1139" s="723">
        <v>3.9327000000000001</v>
      </c>
      <c r="D1139" s="28">
        <v>39570</v>
      </c>
      <c r="E1139" s="723">
        <v>3.9693000000000001</v>
      </c>
      <c r="F1139" s="28">
        <v>39570</v>
      </c>
      <c r="G1139" s="723">
        <v>4.1595000000000004</v>
      </c>
      <c r="H1139" s="28">
        <v>39570</v>
      </c>
      <c r="I1139" s="723">
        <v>4.2610000000000001</v>
      </c>
      <c r="J1139" s="28">
        <v>39570</v>
      </c>
      <c r="K1139" s="723">
        <v>4.5510000000000002</v>
      </c>
      <c r="L1139" s="41">
        <v>39570</v>
      </c>
      <c r="M1139" s="723">
        <v>4.0792999999999999</v>
      </c>
      <c r="N1139" s="28">
        <v>39570</v>
      </c>
      <c r="O1139" s="723">
        <v>4.2023999999999999</v>
      </c>
      <c r="P1139" s="28">
        <v>39570</v>
      </c>
      <c r="Q1139" s="723">
        <v>4.3215000000000003</v>
      </c>
      <c r="R1139" s="28">
        <v>39570</v>
      </c>
      <c r="S1139" s="723">
        <v>4.4237000000000002</v>
      </c>
      <c r="T1139" s="28">
        <v>39570</v>
      </c>
      <c r="U1139" s="723">
        <v>4.6533999999999995</v>
      </c>
      <c r="V1139" s="41">
        <v>39570</v>
      </c>
      <c r="W1139" s="723">
        <v>4.7397999999999998</v>
      </c>
      <c r="X1139" s="28">
        <v>39570</v>
      </c>
      <c r="Y1139" s="723">
        <v>4.8590999999999998</v>
      </c>
      <c r="Z1139" s="28">
        <v>39570</v>
      </c>
      <c r="AA1139" s="723">
        <v>5.0513000000000003</v>
      </c>
      <c r="AB1139" s="28">
        <v>39570</v>
      </c>
      <c r="AC1139" s="723">
        <v>5.1477000000000004</v>
      </c>
      <c r="AD1139" s="28">
        <v>39570</v>
      </c>
      <c r="AE1139" s="358">
        <v>5.2641</v>
      </c>
    </row>
    <row r="1140" spans="1:31">
      <c r="A1140" s="28">
        <v>39573</v>
      </c>
      <c r="B1140" s="28">
        <v>39573</v>
      </c>
      <c r="C1140" s="723">
        <v>3.9150999999999998</v>
      </c>
      <c r="D1140" s="28">
        <v>39573</v>
      </c>
      <c r="E1140" s="723">
        <v>3.9361999999999999</v>
      </c>
      <c r="F1140" s="28">
        <v>39573</v>
      </c>
      <c r="G1140" s="723">
        <v>4.1283000000000003</v>
      </c>
      <c r="H1140" s="28">
        <v>39573</v>
      </c>
      <c r="I1140" s="723">
        <v>4.2266000000000004</v>
      </c>
      <c r="J1140" s="28">
        <v>39573</v>
      </c>
      <c r="K1140" s="723">
        <v>4.5144000000000002</v>
      </c>
      <c r="L1140" s="41">
        <v>39573</v>
      </c>
      <c r="M1140" s="723">
        <v>4.0594999999999999</v>
      </c>
      <c r="N1140" s="28">
        <v>39573</v>
      </c>
      <c r="O1140" s="723">
        <v>4.1688000000000001</v>
      </c>
      <c r="P1140" s="28">
        <v>39573</v>
      </c>
      <c r="Q1140" s="723">
        <v>4.2859999999999996</v>
      </c>
      <c r="R1140" s="28">
        <v>39573</v>
      </c>
      <c r="S1140" s="723">
        <v>4.3845999999999998</v>
      </c>
      <c r="T1140" s="28">
        <v>39573</v>
      </c>
      <c r="U1140" s="723">
        <v>4.6101000000000001</v>
      </c>
      <c r="V1140" s="41">
        <v>39573</v>
      </c>
      <c r="W1140" s="723">
        <v>4.7165999999999997</v>
      </c>
      <c r="X1140" s="28">
        <v>39573</v>
      </c>
      <c r="Y1140" s="723">
        <v>4.8232999999999997</v>
      </c>
      <c r="Z1140" s="28">
        <v>39573</v>
      </c>
      <c r="AA1140" s="723">
        <v>5.0194000000000001</v>
      </c>
      <c r="AB1140" s="28">
        <v>39573</v>
      </c>
      <c r="AC1140" s="723">
        <v>5.1117999999999997</v>
      </c>
      <c r="AD1140" s="28">
        <v>39573</v>
      </c>
      <c r="AE1140" s="358">
        <v>5.2205000000000004</v>
      </c>
    </row>
    <row r="1141" spans="1:31">
      <c r="A1141" s="28">
        <v>39574</v>
      </c>
      <c r="B1141" s="28">
        <v>39574</v>
      </c>
      <c r="C1141" s="723">
        <v>3.8443000000000001</v>
      </c>
      <c r="D1141" s="28">
        <v>39574</v>
      </c>
      <c r="E1141" s="723">
        <v>3.8294999999999999</v>
      </c>
      <c r="F1141" s="28">
        <v>39574</v>
      </c>
      <c r="G1141" s="723">
        <v>4.0970000000000004</v>
      </c>
      <c r="H1141" s="28">
        <v>39574</v>
      </c>
      <c r="I1141" s="723">
        <v>4.1939000000000002</v>
      </c>
      <c r="J1141" s="28">
        <v>39574</v>
      </c>
      <c r="K1141" s="723">
        <v>4.5423999999999998</v>
      </c>
      <c r="L1141" s="41">
        <v>39574</v>
      </c>
      <c r="M1141" s="723">
        <v>3.9925999999999999</v>
      </c>
      <c r="N1141" s="28">
        <v>39574</v>
      </c>
      <c r="O1141" s="723">
        <v>4.1083999999999996</v>
      </c>
      <c r="P1141" s="28">
        <v>39574</v>
      </c>
      <c r="Q1141" s="723">
        <v>4.2485999999999997</v>
      </c>
      <c r="R1141" s="28">
        <v>39574</v>
      </c>
      <c r="S1141" s="723">
        <v>4.3558000000000003</v>
      </c>
      <c r="T1141" s="28">
        <v>39574</v>
      </c>
      <c r="U1141" s="723">
        <v>4.5862999999999996</v>
      </c>
      <c r="V1141" s="41">
        <v>39574</v>
      </c>
      <c r="W1141" s="723">
        <v>4.6100000000000003</v>
      </c>
      <c r="X1141" s="28">
        <v>39574</v>
      </c>
      <c r="Y1141" s="723">
        <v>4.6950000000000003</v>
      </c>
      <c r="Z1141" s="28">
        <v>39574</v>
      </c>
      <c r="AA1141" s="723">
        <v>4.9059999999999997</v>
      </c>
      <c r="AB1141" s="28">
        <v>39574</v>
      </c>
      <c r="AC1141" s="723">
        <v>5.016</v>
      </c>
      <c r="AD1141" s="28">
        <v>39574</v>
      </c>
      <c r="AE1141" s="358">
        <v>5.1360000000000001</v>
      </c>
    </row>
    <row r="1142" spans="1:31">
      <c r="A1142" s="28">
        <v>39575</v>
      </c>
      <c r="B1142" s="28">
        <v>39575</v>
      </c>
      <c r="C1142" s="723">
        <v>3.8569</v>
      </c>
      <c r="D1142" s="28">
        <v>39575</v>
      </c>
      <c r="E1142" s="723">
        <v>3.8513000000000002</v>
      </c>
      <c r="F1142" s="28">
        <v>39575</v>
      </c>
      <c r="G1142" s="723">
        <v>4.1372</v>
      </c>
      <c r="H1142" s="28">
        <v>39575</v>
      </c>
      <c r="I1142" s="723">
        <v>4.2351000000000001</v>
      </c>
      <c r="J1142" s="28">
        <v>39575</v>
      </c>
      <c r="K1142" s="723">
        <v>4.5570000000000004</v>
      </c>
      <c r="L1142" s="41">
        <v>39575</v>
      </c>
      <c r="M1142" s="723">
        <v>4.0011999999999999</v>
      </c>
      <c r="N1142" s="28">
        <v>39575</v>
      </c>
      <c r="O1142" s="723">
        <v>4.1193</v>
      </c>
      <c r="P1142" s="28">
        <v>39575</v>
      </c>
      <c r="Q1142" s="723">
        <v>4.2838000000000003</v>
      </c>
      <c r="R1142" s="28">
        <v>39575</v>
      </c>
      <c r="S1142" s="723">
        <v>4.3958000000000004</v>
      </c>
      <c r="T1142" s="28">
        <v>39575</v>
      </c>
      <c r="U1142" s="723">
        <v>4.6241000000000003</v>
      </c>
      <c r="V1142" s="41">
        <v>39575</v>
      </c>
      <c r="W1142" s="723">
        <v>4.601</v>
      </c>
      <c r="X1142" s="28">
        <v>39575</v>
      </c>
      <c r="Y1142" s="723">
        <v>4.6950000000000003</v>
      </c>
      <c r="Z1142" s="28">
        <v>39575</v>
      </c>
      <c r="AA1142" s="723">
        <v>4.92</v>
      </c>
      <c r="AB1142" s="28">
        <v>39575</v>
      </c>
      <c r="AC1142" s="723">
        <v>5.04</v>
      </c>
      <c r="AD1142" s="28">
        <v>39575</v>
      </c>
      <c r="AE1142" s="358">
        <v>5.1550000000000002</v>
      </c>
    </row>
    <row r="1143" spans="1:31">
      <c r="A1143" s="28">
        <v>39576</v>
      </c>
      <c r="B1143" s="28">
        <v>39576</v>
      </c>
      <c r="C1143" s="723">
        <v>3.7690999999999999</v>
      </c>
      <c r="D1143" s="28">
        <v>39576</v>
      </c>
      <c r="E1143" s="723">
        <v>3.7504</v>
      </c>
      <c r="F1143" s="28">
        <v>39576</v>
      </c>
      <c r="G1143" s="723">
        <v>4.0298999999999996</v>
      </c>
      <c r="H1143" s="28">
        <v>39576</v>
      </c>
      <c r="I1143" s="723">
        <v>4.1276999999999999</v>
      </c>
      <c r="J1143" s="28">
        <v>39576</v>
      </c>
      <c r="K1143" s="723">
        <v>4.4625000000000004</v>
      </c>
      <c r="L1143" s="41">
        <v>39576</v>
      </c>
      <c r="M1143" s="723">
        <v>3.9161999999999999</v>
      </c>
      <c r="N1143" s="28">
        <v>39576</v>
      </c>
      <c r="O1143" s="723">
        <v>4.0155000000000003</v>
      </c>
      <c r="P1143" s="28">
        <v>39576</v>
      </c>
      <c r="Q1143" s="723">
        <v>4.1832000000000003</v>
      </c>
      <c r="R1143" s="28">
        <v>39576</v>
      </c>
      <c r="S1143" s="723">
        <v>4.2965</v>
      </c>
      <c r="T1143" s="28">
        <v>39576</v>
      </c>
      <c r="U1143" s="723">
        <v>4.532</v>
      </c>
      <c r="V1143" s="41">
        <v>39576</v>
      </c>
      <c r="W1143" s="723">
        <v>4.5102000000000002</v>
      </c>
      <c r="X1143" s="28">
        <v>39576</v>
      </c>
      <c r="Y1143" s="723">
        <v>4.5910000000000002</v>
      </c>
      <c r="Z1143" s="28">
        <v>39576</v>
      </c>
      <c r="AA1143" s="723">
        <v>4.8097000000000003</v>
      </c>
      <c r="AB1143" s="28">
        <v>39576</v>
      </c>
      <c r="AC1143" s="723">
        <v>4.9298999999999999</v>
      </c>
      <c r="AD1143" s="28">
        <v>39576</v>
      </c>
      <c r="AE1143" s="358">
        <v>5.0557999999999996</v>
      </c>
    </row>
    <row r="1144" spans="1:31">
      <c r="A1144" s="28">
        <v>39577</v>
      </c>
      <c r="B1144" s="28">
        <v>39577</v>
      </c>
      <c r="C1144" s="723">
        <v>3.7114000000000003</v>
      </c>
      <c r="D1144" s="28">
        <v>39577</v>
      </c>
      <c r="E1144" s="723">
        <v>3.6846999999999999</v>
      </c>
      <c r="F1144" s="28">
        <v>39577</v>
      </c>
      <c r="G1144" s="723">
        <v>3.9525000000000001</v>
      </c>
      <c r="H1144" s="28">
        <v>39577</v>
      </c>
      <c r="I1144" s="723">
        <v>4.0499000000000001</v>
      </c>
      <c r="J1144" s="28">
        <v>39577</v>
      </c>
      <c r="K1144" s="723">
        <v>4.4001999999999999</v>
      </c>
      <c r="L1144" s="41">
        <v>39577</v>
      </c>
      <c r="M1144" s="723">
        <v>3.8749000000000002</v>
      </c>
      <c r="N1144" s="28">
        <v>39577</v>
      </c>
      <c r="O1144" s="723">
        <v>3.968</v>
      </c>
      <c r="P1144" s="28">
        <v>39577</v>
      </c>
      <c r="Q1144" s="723">
        <v>4.1314000000000002</v>
      </c>
      <c r="R1144" s="28">
        <v>39577</v>
      </c>
      <c r="S1144" s="723">
        <v>4.2485999999999997</v>
      </c>
      <c r="T1144" s="28">
        <v>39577</v>
      </c>
      <c r="U1144" s="723">
        <v>4.4950999999999999</v>
      </c>
      <c r="V1144" s="41">
        <v>39577</v>
      </c>
      <c r="W1144" s="723">
        <v>4.4800000000000004</v>
      </c>
      <c r="X1144" s="28">
        <v>39577</v>
      </c>
      <c r="Y1144" s="723">
        <v>4.5759999999999996</v>
      </c>
      <c r="Z1144" s="28">
        <v>39577</v>
      </c>
      <c r="AA1144" s="723">
        <v>4.7869999999999999</v>
      </c>
      <c r="AB1144" s="28">
        <v>39577</v>
      </c>
      <c r="AC1144" s="723">
        <v>4.8929999999999998</v>
      </c>
      <c r="AD1144" s="28">
        <v>39577</v>
      </c>
      <c r="AE1144" s="358">
        <v>5.0149999999999997</v>
      </c>
    </row>
    <row r="1145" spans="1:31">
      <c r="A1145" s="28">
        <v>39580</v>
      </c>
      <c r="B1145" s="28">
        <v>39580</v>
      </c>
      <c r="C1145" s="723">
        <v>3.7744999999999997</v>
      </c>
      <c r="D1145" s="28">
        <v>39580</v>
      </c>
      <c r="E1145" s="723">
        <v>3.7355999999999998</v>
      </c>
      <c r="F1145" s="28">
        <v>39580</v>
      </c>
      <c r="G1145" s="723">
        <v>3.9807000000000001</v>
      </c>
      <c r="H1145" s="28">
        <v>39580</v>
      </c>
      <c r="I1145" s="723">
        <v>4.0773000000000001</v>
      </c>
      <c r="J1145" s="28">
        <v>39580</v>
      </c>
      <c r="K1145" s="723">
        <v>4.4375</v>
      </c>
      <c r="L1145" s="41">
        <v>39580</v>
      </c>
      <c r="M1145" s="723">
        <v>3.9281999999999999</v>
      </c>
      <c r="N1145" s="28">
        <v>39580</v>
      </c>
      <c r="O1145" s="723">
        <v>4.0141</v>
      </c>
      <c r="P1145" s="28">
        <v>39580</v>
      </c>
      <c r="Q1145" s="723">
        <v>4.1586999999999996</v>
      </c>
      <c r="R1145" s="28">
        <v>39580</v>
      </c>
      <c r="S1145" s="723">
        <v>4.2702</v>
      </c>
      <c r="T1145" s="28">
        <v>39580</v>
      </c>
      <c r="U1145" s="723">
        <v>4.5170000000000003</v>
      </c>
      <c r="V1145" s="41">
        <v>39580</v>
      </c>
      <c r="W1145" s="723">
        <v>4.5359999999999996</v>
      </c>
      <c r="X1145" s="28">
        <v>39580</v>
      </c>
      <c r="Y1145" s="723">
        <v>4.62</v>
      </c>
      <c r="Z1145" s="28">
        <v>39580</v>
      </c>
      <c r="AA1145" s="723">
        <v>4.8120000000000003</v>
      </c>
      <c r="AB1145" s="28">
        <v>39580</v>
      </c>
      <c r="AC1145" s="723">
        <v>4.9169999999999998</v>
      </c>
      <c r="AD1145" s="28">
        <v>39580</v>
      </c>
      <c r="AE1145" s="358">
        <v>5.0339999999999998</v>
      </c>
    </row>
    <row r="1146" spans="1:31">
      <c r="A1146" s="28">
        <v>39581</v>
      </c>
      <c r="B1146" s="28">
        <v>39581</v>
      </c>
      <c r="C1146" s="723">
        <v>3.8761000000000001</v>
      </c>
      <c r="D1146" s="28">
        <v>39581</v>
      </c>
      <c r="E1146" s="723">
        <v>3.8538999999999999</v>
      </c>
      <c r="F1146" s="28">
        <v>39581</v>
      </c>
      <c r="G1146" s="723">
        <v>4.0926</v>
      </c>
      <c r="H1146" s="28">
        <v>39581</v>
      </c>
      <c r="I1146" s="723">
        <v>4.1436000000000002</v>
      </c>
      <c r="J1146" s="28">
        <v>39581</v>
      </c>
      <c r="K1146" s="723">
        <v>4.4984000000000002</v>
      </c>
      <c r="L1146" s="41">
        <v>39581</v>
      </c>
      <c r="M1146" s="723">
        <v>4.0266000000000002</v>
      </c>
      <c r="N1146" s="28">
        <v>39581</v>
      </c>
      <c r="O1146" s="723">
        <v>4.1105</v>
      </c>
      <c r="P1146" s="28">
        <v>39581</v>
      </c>
      <c r="Q1146" s="723">
        <v>4.2476000000000003</v>
      </c>
      <c r="R1146" s="28">
        <v>39581</v>
      </c>
      <c r="S1146" s="723">
        <v>4.3669000000000002</v>
      </c>
      <c r="T1146" s="28">
        <v>39581</v>
      </c>
      <c r="U1146" s="723">
        <v>4.5877999999999997</v>
      </c>
      <c r="V1146" s="41">
        <v>39581</v>
      </c>
      <c r="W1146" s="723">
        <v>4.5979999999999999</v>
      </c>
      <c r="X1146" s="28">
        <v>39581</v>
      </c>
      <c r="Y1146" s="723">
        <v>4.6719999999999997</v>
      </c>
      <c r="Z1146" s="28">
        <v>39581</v>
      </c>
      <c r="AA1146" s="723">
        <v>4.8710000000000004</v>
      </c>
      <c r="AB1146" s="28">
        <v>39581</v>
      </c>
      <c r="AC1146" s="723">
        <v>4.9749999999999996</v>
      </c>
      <c r="AD1146" s="28">
        <v>39581</v>
      </c>
      <c r="AE1146" s="358">
        <v>5.0789999999999997</v>
      </c>
    </row>
    <row r="1147" spans="1:31">
      <c r="A1147" s="28">
        <v>39582</v>
      </c>
      <c r="B1147" s="28">
        <v>39582</v>
      </c>
      <c r="C1147" s="723">
        <v>3.9561000000000002</v>
      </c>
      <c r="D1147" s="28">
        <v>39582</v>
      </c>
      <c r="E1147" s="723">
        <v>3.9268000000000001</v>
      </c>
      <c r="F1147" s="28">
        <v>39582</v>
      </c>
      <c r="G1147" s="723">
        <v>4.1485000000000003</v>
      </c>
      <c r="H1147" s="28">
        <v>39582</v>
      </c>
      <c r="I1147" s="723">
        <v>4.2049000000000003</v>
      </c>
      <c r="J1147" s="28">
        <v>39582</v>
      </c>
      <c r="K1147" s="723">
        <v>4.5575999999999999</v>
      </c>
      <c r="L1147" s="41">
        <v>39582</v>
      </c>
      <c r="M1147" s="723">
        <v>4.1105999999999998</v>
      </c>
      <c r="N1147" s="28">
        <v>39582</v>
      </c>
      <c r="O1147" s="723">
        <v>4.1840000000000002</v>
      </c>
      <c r="P1147" s="28">
        <v>39582</v>
      </c>
      <c r="Q1147" s="723">
        <v>4.3085000000000004</v>
      </c>
      <c r="R1147" s="28">
        <v>39582</v>
      </c>
      <c r="S1147" s="723">
        <v>4.4261999999999997</v>
      </c>
      <c r="T1147" s="28">
        <v>39582</v>
      </c>
      <c r="U1147" s="723">
        <v>4.6466000000000003</v>
      </c>
      <c r="V1147" s="41">
        <v>39582</v>
      </c>
      <c r="W1147" s="723">
        <v>4.6779999999999999</v>
      </c>
      <c r="X1147" s="28">
        <v>39582</v>
      </c>
      <c r="Y1147" s="723">
        <v>4.7510000000000003</v>
      </c>
      <c r="Z1147" s="28">
        <v>39582</v>
      </c>
      <c r="AA1147" s="723">
        <v>4.9450000000000003</v>
      </c>
      <c r="AB1147" s="28">
        <v>39582</v>
      </c>
      <c r="AC1147" s="723">
        <v>5.0449999999999999</v>
      </c>
      <c r="AD1147" s="28">
        <v>39582</v>
      </c>
      <c r="AE1147" s="358">
        <v>5.1509999999999998</v>
      </c>
    </row>
    <row r="1148" spans="1:31">
      <c r="A1148" s="28">
        <v>39583</v>
      </c>
      <c r="B1148" s="28">
        <v>39583</v>
      </c>
      <c r="C1148" s="723">
        <v>4.0250000000000004</v>
      </c>
      <c r="D1148" s="28">
        <v>39583</v>
      </c>
      <c r="E1148" s="723">
        <v>3.9821999999999997</v>
      </c>
      <c r="F1148" s="28">
        <v>39583</v>
      </c>
      <c r="G1148" s="723">
        <v>4.2068000000000003</v>
      </c>
      <c r="H1148" s="28">
        <v>39583</v>
      </c>
      <c r="I1148" s="723">
        <v>4.2530999999999999</v>
      </c>
      <c r="J1148" s="28">
        <v>39583</v>
      </c>
      <c r="K1148" s="723">
        <v>4.585</v>
      </c>
      <c r="L1148" s="41">
        <v>39583</v>
      </c>
      <c r="M1148" s="723">
        <v>4.1561000000000003</v>
      </c>
      <c r="N1148" s="28">
        <v>39583</v>
      </c>
      <c r="O1148" s="723">
        <v>4.2385000000000002</v>
      </c>
      <c r="P1148" s="28">
        <v>39583</v>
      </c>
      <c r="Q1148" s="723">
        <v>4.3339999999999996</v>
      </c>
      <c r="R1148" s="28">
        <v>39583</v>
      </c>
      <c r="S1148" s="723">
        <v>4.4523000000000001</v>
      </c>
      <c r="T1148" s="28">
        <v>39583</v>
      </c>
      <c r="U1148" s="723">
        <v>4.6741000000000001</v>
      </c>
      <c r="V1148" s="41">
        <v>39583</v>
      </c>
      <c r="W1148" s="723">
        <v>4.7434000000000003</v>
      </c>
      <c r="X1148" s="28">
        <v>39583</v>
      </c>
      <c r="Y1148" s="723">
        <v>4.8029000000000002</v>
      </c>
      <c r="Z1148" s="28">
        <v>39583</v>
      </c>
      <c r="AA1148" s="723">
        <v>4.9998000000000005</v>
      </c>
      <c r="AB1148" s="28">
        <v>39583</v>
      </c>
      <c r="AC1148" s="723">
        <v>5.0872999999999999</v>
      </c>
      <c r="AD1148" s="28">
        <v>39583</v>
      </c>
      <c r="AE1148" s="358">
        <v>5.1703999999999999</v>
      </c>
    </row>
    <row r="1149" spans="1:31">
      <c r="A1149" s="28">
        <v>39584</v>
      </c>
      <c r="B1149" s="28">
        <v>39584</v>
      </c>
      <c r="C1149" s="723">
        <v>4.0187999999999997</v>
      </c>
      <c r="D1149" s="28">
        <v>39584</v>
      </c>
      <c r="E1149" s="723">
        <v>3.9674</v>
      </c>
      <c r="F1149" s="28">
        <v>39584</v>
      </c>
      <c r="G1149" s="723">
        <v>4.1802999999999999</v>
      </c>
      <c r="H1149" s="28">
        <v>39584</v>
      </c>
      <c r="I1149" s="723">
        <v>4.2217000000000002</v>
      </c>
      <c r="J1149" s="28">
        <v>39584</v>
      </c>
      <c r="K1149" s="723">
        <v>4.5461</v>
      </c>
      <c r="L1149" s="41">
        <v>39584</v>
      </c>
      <c r="M1149" s="723">
        <v>4.1477000000000004</v>
      </c>
      <c r="N1149" s="28">
        <v>39584</v>
      </c>
      <c r="O1149" s="723">
        <v>4.2161999999999997</v>
      </c>
      <c r="P1149" s="28">
        <v>39584</v>
      </c>
      <c r="Q1149" s="723">
        <v>4.2919999999999998</v>
      </c>
      <c r="R1149" s="28">
        <v>39584</v>
      </c>
      <c r="S1149" s="723">
        <v>4.4054000000000002</v>
      </c>
      <c r="T1149" s="28">
        <v>39584</v>
      </c>
      <c r="U1149" s="723">
        <v>4.6213999999999995</v>
      </c>
      <c r="V1149" s="41">
        <v>39584</v>
      </c>
      <c r="W1149" s="723">
        <v>4.7320000000000002</v>
      </c>
      <c r="X1149" s="28">
        <v>39584</v>
      </c>
      <c r="Y1149" s="723">
        <v>4.7880000000000003</v>
      </c>
      <c r="Z1149" s="28">
        <v>39584</v>
      </c>
      <c r="AA1149" s="723">
        <v>4.9589999999999996</v>
      </c>
      <c r="AB1149" s="28">
        <v>39584</v>
      </c>
      <c r="AC1149" s="723">
        <v>5.0519999999999996</v>
      </c>
      <c r="AD1149" s="28">
        <v>39584</v>
      </c>
      <c r="AE1149" s="358">
        <v>5.15</v>
      </c>
    </row>
    <row r="1150" spans="1:31">
      <c r="A1150" s="28">
        <v>39587</v>
      </c>
      <c r="B1150" s="28">
        <v>39587</v>
      </c>
      <c r="C1150" s="723">
        <v>4.0586000000000002</v>
      </c>
      <c r="D1150" s="28">
        <v>39587</v>
      </c>
      <c r="E1150" s="723">
        <v>4.0167000000000002</v>
      </c>
      <c r="F1150" s="28">
        <v>39587</v>
      </c>
      <c r="G1150" s="723">
        <v>4.2142999999999997</v>
      </c>
      <c r="H1150" s="28">
        <v>39587</v>
      </c>
      <c r="I1150" s="723">
        <v>4.2652000000000001</v>
      </c>
      <c r="J1150" s="28">
        <v>39587</v>
      </c>
      <c r="K1150" s="723">
        <v>4.5858999999999996</v>
      </c>
      <c r="L1150" s="41">
        <v>39587</v>
      </c>
      <c r="M1150" s="723">
        <v>4.1779000000000002</v>
      </c>
      <c r="N1150" s="28">
        <v>39587</v>
      </c>
      <c r="O1150" s="723">
        <v>4.2485999999999997</v>
      </c>
      <c r="P1150" s="28">
        <v>39587</v>
      </c>
      <c r="Q1150" s="723">
        <v>4.3265000000000002</v>
      </c>
      <c r="R1150" s="28">
        <v>39587</v>
      </c>
      <c r="S1150" s="723">
        <v>4.4401999999999999</v>
      </c>
      <c r="T1150" s="28">
        <v>39587</v>
      </c>
      <c r="U1150" s="723">
        <v>4.6548999999999996</v>
      </c>
      <c r="V1150" s="41">
        <v>39587</v>
      </c>
      <c r="W1150" s="723">
        <v>4.7750000000000004</v>
      </c>
      <c r="X1150" s="28">
        <v>39587</v>
      </c>
      <c r="Y1150" s="723">
        <v>4.8319999999999999</v>
      </c>
      <c r="Z1150" s="28">
        <v>39587</v>
      </c>
      <c r="AA1150" s="723">
        <v>4.992</v>
      </c>
      <c r="AB1150" s="28">
        <v>39587</v>
      </c>
      <c r="AC1150" s="723">
        <v>5.0910000000000002</v>
      </c>
      <c r="AD1150" s="28">
        <v>39587</v>
      </c>
      <c r="AE1150" s="358">
        <v>5.1820000000000004</v>
      </c>
    </row>
    <row r="1151" spans="1:31">
      <c r="A1151" s="28">
        <v>39588</v>
      </c>
      <c r="B1151" s="28">
        <v>39588</v>
      </c>
      <c r="C1151" s="723">
        <v>4.0293999999999999</v>
      </c>
      <c r="D1151" s="28">
        <v>39588</v>
      </c>
      <c r="E1151" s="723">
        <v>3.9782999999999999</v>
      </c>
      <c r="F1151" s="28">
        <v>39588</v>
      </c>
      <c r="G1151" s="723">
        <v>4.1825999999999999</v>
      </c>
      <c r="H1151" s="28">
        <v>39588</v>
      </c>
      <c r="I1151" s="723">
        <v>4.2317</v>
      </c>
      <c r="J1151" s="28">
        <v>39588</v>
      </c>
      <c r="K1151" s="723">
        <v>4.5503</v>
      </c>
      <c r="L1151" s="41">
        <v>39588</v>
      </c>
      <c r="M1151" s="723">
        <v>4.1523000000000003</v>
      </c>
      <c r="N1151" s="28">
        <v>39588</v>
      </c>
      <c r="O1151" s="723">
        <v>4.2187000000000001</v>
      </c>
      <c r="P1151" s="28">
        <v>39588</v>
      </c>
      <c r="Q1151" s="723">
        <v>4.3019999999999996</v>
      </c>
      <c r="R1151" s="28">
        <v>39588</v>
      </c>
      <c r="S1151" s="723">
        <v>4.4146000000000001</v>
      </c>
      <c r="T1151" s="28">
        <v>39588</v>
      </c>
      <c r="U1151" s="723">
        <v>4.6337000000000002</v>
      </c>
      <c r="V1151" s="41">
        <v>39588</v>
      </c>
      <c r="W1151" s="723">
        <v>4.75</v>
      </c>
      <c r="X1151" s="28">
        <v>39588</v>
      </c>
      <c r="Y1151" s="723">
        <v>4.8040000000000003</v>
      </c>
      <c r="Z1151" s="28">
        <v>39588</v>
      </c>
      <c r="AA1151" s="723">
        <v>4.9820000000000002</v>
      </c>
      <c r="AB1151" s="28">
        <v>39588</v>
      </c>
      <c r="AC1151" s="723">
        <v>5.0759999999999996</v>
      </c>
      <c r="AD1151" s="28">
        <v>39588</v>
      </c>
      <c r="AE1151" s="358">
        <v>5.1639999999999997</v>
      </c>
    </row>
    <row r="1152" spans="1:31">
      <c r="A1152" s="28">
        <v>39589</v>
      </c>
      <c r="B1152" s="28">
        <v>39589</v>
      </c>
      <c r="C1152" s="723">
        <v>4.1349999999999998</v>
      </c>
      <c r="D1152" s="28">
        <v>39589</v>
      </c>
      <c r="E1152" s="723">
        <v>4.0717999999999996</v>
      </c>
      <c r="F1152" s="28">
        <v>39589</v>
      </c>
      <c r="G1152" s="723">
        <v>4.2538</v>
      </c>
      <c r="H1152" s="28">
        <v>39589</v>
      </c>
      <c r="I1152" s="723">
        <v>4.3048000000000002</v>
      </c>
      <c r="J1152" s="28">
        <v>39589</v>
      </c>
      <c r="K1152" s="723">
        <v>4.6150000000000002</v>
      </c>
      <c r="L1152" s="41">
        <v>39589</v>
      </c>
      <c r="M1152" s="723">
        <v>4.2584999999999997</v>
      </c>
      <c r="N1152" s="28">
        <v>39589</v>
      </c>
      <c r="O1152" s="723">
        <v>4.3089000000000004</v>
      </c>
      <c r="P1152" s="28">
        <v>39589</v>
      </c>
      <c r="Q1152" s="723">
        <v>4.3799000000000001</v>
      </c>
      <c r="R1152" s="28">
        <v>39589</v>
      </c>
      <c r="S1152" s="723">
        <v>4.4888000000000003</v>
      </c>
      <c r="T1152" s="28">
        <v>39589</v>
      </c>
      <c r="U1152" s="723">
        <v>4.7000999999999999</v>
      </c>
      <c r="V1152" s="41">
        <v>39589</v>
      </c>
      <c r="W1152" s="723">
        <v>4.84</v>
      </c>
      <c r="X1152" s="28">
        <v>39589</v>
      </c>
      <c r="Y1152" s="723">
        <v>4.8879999999999999</v>
      </c>
      <c r="Z1152" s="28">
        <v>39589</v>
      </c>
      <c r="AA1152" s="723">
        <v>5.048</v>
      </c>
      <c r="AB1152" s="28">
        <v>39589</v>
      </c>
      <c r="AC1152" s="723">
        <v>5.141</v>
      </c>
      <c r="AD1152" s="28">
        <v>39589</v>
      </c>
      <c r="AE1152" s="358">
        <v>5.2220000000000004</v>
      </c>
    </row>
    <row r="1153" spans="1:31">
      <c r="A1153" s="28">
        <v>39590</v>
      </c>
      <c r="B1153" s="28">
        <v>39590</v>
      </c>
      <c r="C1153" s="723">
        <v>4.2058</v>
      </c>
      <c r="D1153" s="28">
        <v>39590</v>
      </c>
      <c r="E1153" s="723">
        <v>4.1195000000000004</v>
      </c>
      <c r="F1153" s="28">
        <v>39590</v>
      </c>
      <c r="G1153" s="723">
        <v>4.2842000000000002</v>
      </c>
      <c r="H1153" s="28">
        <v>39590</v>
      </c>
      <c r="I1153" s="723">
        <v>4.3417000000000003</v>
      </c>
      <c r="J1153" s="28">
        <v>39590</v>
      </c>
      <c r="K1153" s="723">
        <v>4.6376999999999997</v>
      </c>
      <c r="L1153" s="41">
        <v>39590</v>
      </c>
      <c r="M1153" s="723">
        <v>4.3154000000000003</v>
      </c>
      <c r="N1153" s="28">
        <v>39590</v>
      </c>
      <c r="O1153" s="723">
        <v>4.3468</v>
      </c>
      <c r="P1153" s="28">
        <v>39590</v>
      </c>
      <c r="Q1153" s="723">
        <v>4.4114000000000004</v>
      </c>
      <c r="R1153" s="28">
        <v>39590</v>
      </c>
      <c r="S1153" s="723">
        <v>4.5161999999999995</v>
      </c>
      <c r="T1153" s="28">
        <v>39590</v>
      </c>
      <c r="U1153" s="723">
        <v>4.7165999999999997</v>
      </c>
      <c r="V1153" s="41">
        <v>39590</v>
      </c>
      <c r="W1153" s="723">
        <v>4.907</v>
      </c>
      <c r="X1153" s="28">
        <v>39590</v>
      </c>
      <c r="Y1153" s="723">
        <v>4.9240000000000004</v>
      </c>
      <c r="Z1153" s="28">
        <v>39590</v>
      </c>
      <c r="AA1153" s="723">
        <v>5.0789999999999997</v>
      </c>
      <c r="AB1153" s="28">
        <v>39590</v>
      </c>
      <c r="AC1153" s="723">
        <v>5.1669999999999998</v>
      </c>
      <c r="AD1153" s="28">
        <v>39590</v>
      </c>
      <c r="AE1153" s="358">
        <v>5.2450000000000001</v>
      </c>
    </row>
    <row r="1154" spans="1:31">
      <c r="A1154" s="28">
        <v>39591</v>
      </c>
      <c r="B1154" s="28">
        <v>39591</v>
      </c>
      <c r="C1154" s="723">
        <v>4.2018000000000004</v>
      </c>
      <c r="D1154" s="28">
        <v>39591</v>
      </c>
      <c r="E1154" s="723">
        <v>4.1048999999999998</v>
      </c>
      <c r="F1154" s="28">
        <v>39591</v>
      </c>
      <c r="G1154" s="723">
        <v>4.2541000000000002</v>
      </c>
      <c r="H1154" s="28">
        <v>39591</v>
      </c>
      <c r="I1154" s="723">
        <v>4.3064999999999998</v>
      </c>
      <c r="J1154" s="28">
        <v>39591</v>
      </c>
      <c r="K1154" s="723">
        <v>4.6025999999999998</v>
      </c>
      <c r="L1154" s="41">
        <v>39591</v>
      </c>
      <c r="M1154" s="723">
        <v>4.3179999999999996</v>
      </c>
      <c r="N1154" s="28">
        <v>39591</v>
      </c>
      <c r="O1154" s="723">
        <v>4.3314000000000004</v>
      </c>
      <c r="P1154" s="28">
        <v>39591</v>
      </c>
      <c r="Q1154" s="723">
        <v>4.3893000000000004</v>
      </c>
      <c r="R1154" s="28">
        <v>39591</v>
      </c>
      <c r="S1154" s="723">
        <v>4.4935999999999998</v>
      </c>
      <c r="T1154" s="28">
        <v>39591</v>
      </c>
      <c r="U1154" s="723">
        <v>4.6951000000000001</v>
      </c>
      <c r="V1154" s="41">
        <v>39591</v>
      </c>
      <c r="W1154" s="723">
        <v>4.9169999999999998</v>
      </c>
      <c r="X1154" s="28">
        <v>39591</v>
      </c>
      <c r="Y1154" s="723">
        <v>4.92</v>
      </c>
      <c r="Z1154" s="28">
        <v>39591</v>
      </c>
      <c r="AA1154" s="723">
        <v>5.0579999999999998</v>
      </c>
      <c r="AB1154" s="28">
        <v>39591</v>
      </c>
      <c r="AC1154" s="723">
        <v>5.1440000000000001</v>
      </c>
      <c r="AD1154" s="28">
        <v>39591</v>
      </c>
      <c r="AE1154" s="358">
        <v>5.226</v>
      </c>
    </row>
    <row r="1155" spans="1:31">
      <c r="A1155" s="28">
        <v>39594</v>
      </c>
      <c r="B1155" s="28">
        <v>39594</v>
      </c>
      <c r="C1155" s="723">
        <v>4.2117000000000004</v>
      </c>
      <c r="D1155" s="28">
        <v>39594</v>
      </c>
      <c r="E1155" s="723">
        <v>4.1246</v>
      </c>
      <c r="F1155" s="28">
        <v>39594</v>
      </c>
      <c r="G1155" s="723">
        <v>4.2708000000000004</v>
      </c>
      <c r="H1155" s="28">
        <v>39594</v>
      </c>
      <c r="I1155" s="723">
        <v>4.3246000000000002</v>
      </c>
      <c r="J1155" s="28">
        <v>39594</v>
      </c>
      <c r="K1155" s="723">
        <v>4.6223999999999998</v>
      </c>
      <c r="L1155" s="41">
        <v>39594</v>
      </c>
      <c r="M1155" s="723">
        <v>4.33</v>
      </c>
      <c r="N1155" s="28">
        <v>39594</v>
      </c>
      <c r="O1155" s="723">
        <v>4.3463000000000003</v>
      </c>
      <c r="P1155" s="28">
        <v>39594</v>
      </c>
      <c r="Q1155" s="723">
        <v>4.4080000000000004</v>
      </c>
      <c r="R1155" s="28">
        <v>39594</v>
      </c>
      <c r="S1155" s="723">
        <v>4.5103</v>
      </c>
      <c r="T1155" s="28">
        <v>39594</v>
      </c>
      <c r="U1155" s="723">
        <v>4.7149000000000001</v>
      </c>
      <c r="V1155" s="41">
        <v>39594</v>
      </c>
      <c r="W1155" s="723">
        <v>4.9274000000000004</v>
      </c>
      <c r="X1155" s="28">
        <v>39594</v>
      </c>
      <c r="Y1155" s="723">
        <v>4.9401999999999999</v>
      </c>
      <c r="Z1155" s="28">
        <v>39594</v>
      </c>
      <c r="AA1155" s="723">
        <v>5.0751999999999997</v>
      </c>
      <c r="AB1155" s="28">
        <v>39594</v>
      </c>
      <c r="AC1155" s="723">
        <v>5.1631999999999998</v>
      </c>
      <c r="AD1155" s="28">
        <v>39594</v>
      </c>
      <c r="AE1155" s="358">
        <v>5.2466999999999997</v>
      </c>
    </row>
    <row r="1156" spans="1:31">
      <c r="A1156" s="28">
        <v>39595</v>
      </c>
      <c r="B1156" s="28">
        <v>39595</v>
      </c>
      <c r="C1156" s="723">
        <v>4.2150999999999996</v>
      </c>
      <c r="D1156" s="28">
        <v>39595</v>
      </c>
      <c r="E1156" s="723">
        <v>4.1368</v>
      </c>
      <c r="F1156" s="28">
        <v>39595</v>
      </c>
      <c r="G1156" s="723">
        <v>4.2912999999999997</v>
      </c>
      <c r="H1156" s="28">
        <v>39595</v>
      </c>
      <c r="I1156" s="723">
        <v>4.3448000000000002</v>
      </c>
      <c r="J1156" s="28">
        <v>39595</v>
      </c>
      <c r="K1156" s="723">
        <v>4.6355000000000004</v>
      </c>
      <c r="L1156" s="41">
        <v>39595</v>
      </c>
      <c r="M1156" s="723">
        <v>4.3342000000000001</v>
      </c>
      <c r="N1156" s="28">
        <v>39595</v>
      </c>
      <c r="O1156" s="723">
        <v>4.351</v>
      </c>
      <c r="P1156" s="28">
        <v>39595</v>
      </c>
      <c r="Q1156" s="723">
        <v>4.4347000000000003</v>
      </c>
      <c r="R1156" s="28">
        <v>39595</v>
      </c>
      <c r="S1156" s="723">
        <v>4.5270999999999999</v>
      </c>
      <c r="T1156" s="28">
        <v>39595</v>
      </c>
      <c r="U1156" s="723">
        <v>4.7287999999999997</v>
      </c>
      <c r="V1156" s="41">
        <v>39595</v>
      </c>
      <c r="W1156" s="723">
        <v>4.9489999999999998</v>
      </c>
      <c r="X1156" s="28">
        <v>39595</v>
      </c>
      <c r="Y1156" s="723">
        <v>4.9660000000000002</v>
      </c>
      <c r="Z1156" s="28">
        <v>39595</v>
      </c>
      <c r="AA1156" s="723">
        <v>5.0990000000000002</v>
      </c>
      <c r="AB1156" s="28">
        <v>39595</v>
      </c>
      <c r="AC1156" s="723">
        <v>5.1890000000000001</v>
      </c>
      <c r="AD1156" s="28">
        <v>39595</v>
      </c>
      <c r="AE1156" s="358">
        <v>5.2720000000000002</v>
      </c>
    </row>
    <row r="1157" spans="1:31">
      <c r="A1157" s="28">
        <v>39596</v>
      </c>
      <c r="B1157" s="28">
        <v>39596</v>
      </c>
      <c r="C1157" s="723">
        <v>4.2182000000000004</v>
      </c>
      <c r="D1157" s="28">
        <v>39596</v>
      </c>
      <c r="E1157" s="723">
        <v>4.1936</v>
      </c>
      <c r="F1157" s="28">
        <v>39596</v>
      </c>
      <c r="G1157" s="723">
        <v>4.2906000000000004</v>
      </c>
      <c r="H1157" s="28">
        <v>39596</v>
      </c>
      <c r="I1157" s="723">
        <v>4.3859000000000004</v>
      </c>
      <c r="J1157" s="28">
        <v>39596</v>
      </c>
      <c r="K1157" s="723">
        <v>4.6768999999999998</v>
      </c>
      <c r="L1157" s="41">
        <v>39596</v>
      </c>
      <c r="M1157" s="723">
        <v>4.3570000000000002</v>
      </c>
      <c r="N1157" s="28">
        <v>39596</v>
      </c>
      <c r="O1157" s="723">
        <v>4.3870000000000005</v>
      </c>
      <c r="P1157" s="28">
        <v>39596</v>
      </c>
      <c r="Q1157" s="723">
        <v>4.4725999999999999</v>
      </c>
      <c r="R1157" s="28">
        <v>39596</v>
      </c>
      <c r="S1157" s="723">
        <v>4.5670999999999999</v>
      </c>
      <c r="T1157" s="28">
        <v>39596</v>
      </c>
      <c r="U1157" s="723">
        <v>4.7672999999999996</v>
      </c>
      <c r="V1157" s="41">
        <v>39596</v>
      </c>
      <c r="W1157" s="723">
        <v>4.9850000000000003</v>
      </c>
      <c r="X1157" s="28">
        <v>39596</v>
      </c>
      <c r="Y1157" s="723">
        <v>5.0049999999999999</v>
      </c>
      <c r="Z1157" s="28">
        <v>39596</v>
      </c>
      <c r="AA1157" s="723">
        <v>5.1449999999999996</v>
      </c>
      <c r="AB1157" s="28">
        <v>39596</v>
      </c>
      <c r="AC1157" s="723">
        <v>5.2389999999999999</v>
      </c>
      <c r="AD1157" s="28">
        <v>39596</v>
      </c>
      <c r="AE1157" s="358">
        <v>5.3150000000000004</v>
      </c>
    </row>
    <row r="1158" spans="1:31">
      <c r="A1158" s="28">
        <v>39597</v>
      </c>
      <c r="B1158" s="28">
        <v>39597</v>
      </c>
      <c r="C1158" s="723">
        <v>4.3232999999999997</v>
      </c>
      <c r="D1158" s="28">
        <v>39597</v>
      </c>
      <c r="E1158" s="723">
        <v>4.2937000000000003</v>
      </c>
      <c r="F1158" s="28">
        <v>39597</v>
      </c>
      <c r="G1158" s="723">
        <v>4.3845999999999998</v>
      </c>
      <c r="H1158" s="28">
        <v>39597</v>
      </c>
      <c r="I1158" s="723">
        <v>4.4653999999999998</v>
      </c>
      <c r="J1158" s="28">
        <v>39597</v>
      </c>
      <c r="K1158" s="723">
        <v>4.7557</v>
      </c>
      <c r="L1158" s="41">
        <v>39597</v>
      </c>
      <c r="M1158" s="723">
        <v>4.4581999999999997</v>
      </c>
      <c r="N1158" s="28">
        <v>39597</v>
      </c>
      <c r="O1158" s="723">
        <v>4.4846000000000004</v>
      </c>
      <c r="P1158" s="28">
        <v>39597</v>
      </c>
      <c r="Q1158" s="723">
        <v>4.5628000000000002</v>
      </c>
      <c r="R1158" s="28">
        <v>39597</v>
      </c>
      <c r="S1158" s="723">
        <v>4.6515000000000004</v>
      </c>
      <c r="T1158" s="28">
        <v>39597</v>
      </c>
      <c r="U1158" s="723">
        <v>4.8494000000000002</v>
      </c>
      <c r="V1158" s="41">
        <v>39597</v>
      </c>
      <c r="W1158" s="723">
        <v>5.0819999999999999</v>
      </c>
      <c r="X1158" s="28">
        <v>39597</v>
      </c>
      <c r="Y1158" s="723">
        <v>5.0819999999999999</v>
      </c>
      <c r="Z1158" s="28">
        <v>39597</v>
      </c>
      <c r="AA1158" s="723">
        <v>5.2110000000000003</v>
      </c>
      <c r="AB1158" s="28">
        <v>39597</v>
      </c>
      <c r="AC1158" s="723">
        <v>5.2919999999999998</v>
      </c>
      <c r="AD1158" s="28">
        <v>39597</v>
      </c>
      <c r="AE1158" s="358">
        <v>5.3609999999999998</v>
      </c>
    </row>
    <row r="1159" spans="1:31">
      <c r="A1159" s="28">
        <v>39598</v>
      </c>
      <c r="B1159" s="28">
        <v>39598</v>
      </c>
      <c r="C1159" s="723">
        <v>4.3010000000000002</v>
      </c>
      <c r="D1159" s="28">
        <v>39598</v>
      </c>
      <c r="E1159" s="723">
        <v>4.2739000000000003</v>
      </c>
      <c r="F1159" s="28">
        <v>39598</v>
      </c>
      <c r="G1159" s="723">
        <v>4.3484999999999996</v>
      </c>
      <c r="H1159" s="28">
        <v>39598</v>
      </c>
      <c r="I1159" s="723">
        <v>4.4404000000000003</v>
      </c>
      <c r="J1159" s="28">
        <v>39598</v>
      </c>
      <c r="K1159" s="723">
        <v>4.7280999999999995</v>
      </c>
      <c r="L1159" s="41">
        <v>39598</v>
      </c>
      <c r="M1159" s="723">
        <v>4.4386999999999999</v>
      </c>
      <c r="N1159" s="28">
        <v>39598</v>
      </c>
      <c r="O1159" s="723">
        <v>4.4596</v>
      </c>
      <c r="P1159" s="28">
        <v>39598</v>
      </c>
      <c r="Q1159" s="723">
        <v>4.5318000000000005</v>
      </c>
      <c r="R1159" s="28">
        <v>39598</v>
      </c>
      <c r="S1159" s="723">
        <v>4.6180000000000003</v>
      </c>
      <c r="T1159" s="28">
        <v>39598</v>
      </c>
      <c r="U1159" s="723">
        <v>4.8121</v>
      </c>
      <c r="V1159" s="41">
        <v>39598</v>
      </c>
      <c r="W1159" s="723">
        <v>5.0597000000000003</v>
      </c>
      <c r="X1159" s="28">
        <v>39598</v>
      </c>
      <c r="Y1159" s="723">
        <v>5.0621999999999998</v>
      </c>
      <c r="Z1159" s="28">
        <v>39598</v>
      </c>
      <c r="AA1159" s="723">
        <v>5.1749000000000001</v>
      </c>
      <c r="AB1159" s="28">
        <v>39598</v>
      </c>
      <c r="AC1159" s="723">
        <v>5.2679999999999998</v>
      </c>
      <c r="AD1159" s="28">
        <v>39598</v>
      </c>
      <c r="AE1159" s="358">
        <v>5.3327999999999998</v>
      </c>
    </row>
    <row r="1160" spans="1:31">
      <c r="A1160" s="28">
        <v>39601</v>
      </c>
      <c r="B1160" s="28">
        <v>39601</v>
      </c>
      <c r="C1160" s="723">
        <v>4.2266000000000004</v>
      </c>
      <c r="D1160" s="28">
        <v>39601</v>
      </c>
      <c r="E1160" s="723">
        <v>4.1931000000000003</v>
      </c>
      <c r="F1160" s="28">
        <v>39601</v>
      </c>
      <c r="G1160" s="723">
        <v>4.2857000000000003</v>
      </c>
      <c r="H1160" s="28">
        <v>39601</v>
      </c>
      <c r="I1160" s="723">
        <v>4.3780000000000001</v>
      </c>
      <c r="J1160" s="28">
        <v>39601</v>
      </c>
      <c r="K1160" s="723">
        <v>4.6683000000000003</v>
      </c>
      <c r="L1160" s="41">
        <v>39601</v>
      </c>
      <c r="M1160" s="723">
        <v>4.3814000000000002</v>
      </c>
      <c r="N1160" s="28">
        <v>39601</v>
      </c>
      <c r="O1160" s="723">
        <v>4.3945999999999996</v>
      </c>
      <c r="P1160" s="28">
        <v>39601</v>
      </c>
      <c r="Q1160" s="723">
        <v>4.4821</v>
      </c>
      <c r="R1160" s="28">
        <v>39601</v>
      </c>
      <c r="S1160" s="723">
        <v>4.5709</v>
      </c>
      <c r="T1160" s="28">
        <v>39601</v>
      </c>
      <c r="U1160" s="723">
        <v>4.7648999999999999</v>
      </c>
      <c r="V1160" s="41">
        <v>39601</v>
      </c>
      <c r="W1160" s="723">
        <v>4.9902999999999995</v>
      </c>
      <c r="X1160" s="28">
        <v>39601</v>
      </c>
      <c r="Y1160" s="723">
        <v>4.9863999999999997</v>
      </c>
      <c r="Z1160" s="28">
        <v>39601</v>
      </c>
      <c r="AA1160" s="723">
        <v>5.117</v>
      </c>
      <c r="AB1160" s="28">
        <v>39601</v>
      </c>
      <c r="AC1160" s="723">
        <v>5.2104999999999997</v>
      </c>
      <c r="AD1160" s="28">
        <v>39601</v>
      </c>
      <c r="AE1160" s="358">
        <v>5.2785000000000002</v>
      </c>
    </row>
    <row r="1161" spans="1:31">
      <c r="A1161" s="28">
        <v>39602</v>
      </c>
      <c r="B1161" s="28">
        <v>39602</v>
      </c>
      <c r="C1161" s="723">
        <v>4.2534000000000001</v>
      </c>
      <c r="D1161" s="28">
        <v>39602</v>
      </c>
      <c r="E1161" s="723">
        <v>4.2492999999999999</v>
      </c>
      <c r="F1161" s="28">
        <v>39602</v>
      </c>
      <c r="G1161" s="723">
        <v>4.3345000000000002</v>
      </c>
      <c r="H1161" s="28">
        <v>39602</v>
      </c>
      <c r="I1161" s="723">
        <v>4.4276</v>
      </c>
      <c r="J1161" s="28">
        <v>39602</v>
      </c>
      <c r="K1161" s="723">
        <v>4.7169999999999996</v>
      </c>
      <c r="L1161" s="41">
        <v>39602</v>
      </c>
      <c r="M1161" s="723">
        <v>4.4485999999999999</v>
      </c>
      <c r="N1161" s="28">
        <v>39602</v>
      </c>
      <c r="O1161" s="723">
        <v>4.4675000000000002</v>
      </c>
      <c r="P1161" s="28">
        <v>39602</v>
      </c>
      <c r="Q1161" s="723">
        <v>4.5525000000000002</v>
      </c>
      <c r="R1161" s="28">
        <v>39602</v>
      </c>
      <c r="S1161" s="723">
        <v>4.6395</v>
      </c>
      <c r="T1161" s="28">
        <v>39602</v>
      </c>
      <c r="U1161" s="723">
        <v>4.8347999999999995</v>
      </c>
      <c r="V1161" s="41">
        <v>39602</v>
      </c>
      <c r="W1161" s="723">
        <v>5.0869999999999997</v>
      </c>
      <c r="X1161" s="28">
        <v>39602</v>
      </c>
      <c r="Y1161" s="723">
        <v>5.0979999999999999</v>
      </c>
      <c r="Z1161" s="28">
        <v>39602</v>
      </c>
      <c r="AA1161" s="723">
        <v>5.2069999999999999</v>
      </c>
      <c r="AB1161" s="28">
        <v>39602</v>
      </c>
      <c r="AC1161" s="723">
        <v>5.2770000000000001</v>
      </c>
      <c r="AD1161" s="28">
        <v>39602</v>
      </c>
      <c r="AE1161" s="358">
        <v>5.34</v>
      </c>
    </row>
    <row r="1162" spans="1:31">
      <c r="A1162" s="28">
        <v>39603</v>
      </c>
      <c r="B1162" s="28">
        <v>39603</v>
      </c>
      <c r="C1162" s="723">
        <v>4.2378999999999998</v>
      </c>
      <c r="D1162" s="28">
        <v>39603</v>
      </c>
      <c r="E1162" s="723">
        <v>4.2302999999999997</v>
      </c>
      <c r="F1162" s="28">
        <v>39603</v>
      </c>
      <c r="G1162" s="723">
        <v>4.3286999999999995</v>
      </c>
      <c r="H1162" s="28">
        <v>39603</v>
      </c>
      <c r="I1162" s="723">
        <v>4.4252000000000002</v>
      </c>
      <c r="J1162" s="28">
        <v>39603</v>
      </c>
      <c r="K1162" s="723">
        <v>4.7205000000000004</v>
      </c>
      <c r="L1162" s="41">
        <v>39603</v>
      </c>
      <c r="M1162" s="723">
        <v>4.4051999999999998</v>
      </c>
      <c r="N1162" s="28">
        <v>39603</v>
      </c>
      <c r="O1162" s="723">
        <v>4.4047999999999998</v>
      </c>
      <c r="P1162" s="28">
        <v>39603</v>
      </c>
      <c r="Q1162" s="723">
        <v>4.5046999999999997</v>
      </c>
      <c r="R1162" s="28">
        <v>39603</v>
      </c>
      <c r="S1162" s="723">
        <v>4.5955000000000004</v>
      </c>
      <c r="T1162" s="28">
        <v>39603</v>
      </c>
      <c r="U1162" s="723">
        <v>4.7943999999999996</v>
      </c>
      <c r="V1162" s="41">
        <v>39603</v>
      </c>
      <c r="W1162" s="723">
        <v>5.05</v>
      </c>
      <c r="X1162" s="28">
        <v>39603</v>
      </c>
      <c r="Y1162" s="723">
        <v>5.048</v>
      </c>
      <c r="Z1162" s="28">
        <v>39603</v>
      </c>
      <c r="AA1162" s="723">
        <v>5.1630000000000003</v>
      </c>
      <c r="AB1162" s="28">
        <v>39603</v>
      </c>
      <c r="AC1162" s="723">
        <v>5.234</v>
      </c>
      <c r="AD1162" s="28">
        <v>39603</v>
      </c>
      <c r="AE1162" s="358">
        <v>5.2969999999999997</v>
      </c>
    </row>
    <row r="1163" spans="1:31">
      <c r="A1163" s="28">
        <v>39604</v>
      </c>
      <c r="B1163" s="28">
        <v>39604</v>
      </c>
      <c r="C1163" s="723">
        <v>4.4588000000000001</v>
      </c>
      <c r="D1163" s="28">
        <v>39604</v>
      </c>
      <c r="E1163" s="723">
        <v>4.3872</v>
      </c>
      <c r="F1163" s="28">
        <v>39604</v>
      </c>
      <c r="G1163" s="723">
        <v>4.4176000000000002</v>
      </c>
      <c r="H1163" s="28">
        <v>39604</v>
      </c>
      <c r="I1163" s="723">
        <v>4.4912999999999998</v>
      </c>
      <c r="J1163" s="28">
        <v>39604</v>
      </c>
      <c r="K1163" s="723">
        <v>4.7542999999999997</v>
      </c>
      <c r="L1163" s="41">
        <v>39604</v>
      </c>
      <c r="M1163" s="723">
        <v>4.6208999999999998</v>
      </c>
      <c r="N1163" s="28">
        <v>39604</v>
      </c>
      <c r="O1163" s="723">
        <v>4.5716000000000001</v>
      </c>
      <c r="P1163" s="28">
        <v>39604</v>
      </c>
      <c r="Q1163" s="723">
        <v>4.6093000000000002</v>
      </c>
      <c r="R1163" s="28">
        <v>39604</v>
      </c>
      <c r="S1163" s="723">
        <v>4.6754999999999995</v>
      </c>
      <c r="T1163" s="28">
        <v>39604</v>
      </c>
      <c r="U1163" s="723">
        <v>4.8418999999999999</v>
      </c>
      <c r="V1163" s="41">
        <v>39604</v>
      </c>
      <c r="W1163" s="723">
        <v>5.2670000000000003</v>
      </c>
      <c r="X1163" s="28">
        <v>39604</v>
      </c>
      <c r="Y1163" s="723">
        <v>5.1959999999999997</v>
      </c>
      <c r="Z1163" s="28">
        <v>39604</v>
      </c>
      <c r="AA1163" s="723">
        <v>5.2569999999999997</v>
      </c>
      <c r="AB1163" s="28">
        <v>39604</v>
      </c>
      <c r="AC1163" s="723">
        <v>5.3019999999999996</v>
      </c>
      <c r="AD1163" s="28">
        <v>39604</v>
      </c>
      <c r="AE1163" s="358">
        <v>5.3120000000000003</v>
      </c>
    </row>
    <row r="1164" spans="1:31">
      <c r="A1164" s="28">
        <v>39605</v>
      </c>
      <c r="B1164" s="28">
        <v>39605</v>
      </c>
      <c r="C1164" s="723">
        <v>4.4744999999999999</v>
      </c>
      <c r="D1164" s="28">
        <v>39605</v>
      </c>
      <c r="E1164" s="723">
        <v>4.3845999999999998</v>
      </c>
      <c r="F1164" s="28">
        <v>39605</v>
      </c>
      <c r="G1164" s="723">
        <v>4.375</v>
      </c>
      <c r="H1164" s="28">
        <v>39605</v>
      </c>
      <c r="I1164" s="723">
        <v>4.4230999999999998</v>
      </c>
      <c r="J1164" s="28">
        <v>39605</v>
      </c>
      <c r="K1164" s="723">
        <v>4.6757</v>
      </c>
      <c r="L1164" s="41">
        <v>39605</v>
      </c>
      <c r="M1164" s="723">
        <v>4.6589999999999998</v>
      </c>
      <c r="N1164" s="28">
        <v>39605</v>
      </c>
      <c r="O1164" s="723">
        <v>4.5811999999999999</v>
      </c>
      <c r="P1164" s="28">
        <v>39605</v>
      </c>
      <c r="Q1164" s="723">
        <v>4.5800999999999998</v>
      </c>
      <c r="R1164" s="28">
        <v>39605</v>
      </c>
      <c r="S1164" s="723">
        <v>4.6279000000000003</v>
      </c>
      <c r="T1164" s="28">
        <v>39605</v>
      </c>
      <c r="U1164" s="723">
        <v>4.7666000000000004</v>
      </c>
      <c r="V1164" s="41">
        <v>39605</v>
      </c>
      <c r="W1164" s="723">
        <v>5.3419999999999996</v>
      </c>
      <c r="X1164" s="28">
        <v>39605</v>
      </c>
      <c r="Y1164" s="723">
        <v>5.23</v>
      </c>
      <c r="Z1164" s="28">
        <v>39605</v>
      </c>
      <c r="AA1164" s="723">
        <v>5.2169999999999996</v>
      </c>
      <c r="AB1164" s="28">
        <v>39605</v>
      </c>
      <c r="AC1164" s="723">
        <v>5.23</v>
      </c>
      <c r="AD1164" s="28">
        <v>39605</v>
      </c>
      <c r="AE1164" s="358">
        <v>5.218</v>
      </c>
    </row>
    <row r="1165" spans="1:31">
      <c r="A1165" s="28">
        <v>39608</v>
      </c>
      <c r="B1165" s="28">
        <v>39608</v>
      </c>
      <c r="C1165" s="723">
        <v>4.5579000000000001</v>
      </c>
      <c r="D1165" s="28">
        <v>39608</v>
      </c>
      <c r="E1165" s="723">
        <v>4.4966999999999997</v>
      </c>
      <c r="F1165" s="28">
        <v>39608</v>
      </c>
      <c r="G1165" s="723">
        <v>4.4536999999999995</v>
      </c>
      <c r="H1165" s="28">
        <v>39608</v>
      </c>
      <c r="I1165" s="723">
        <v>4.4878</v>
      </c>
      <c r="J1165" s="28">
        <v>39608</v>
      </c>
      <c r="K1165" s="723">
        <v>4.7251000000000003</v>
      </c>
      <c r="L1165" s="41">
        <v>39608</v>
      </c>
      <c r="M1165" s="723">
        <v>4.7544000000000004</v>
      </c>
      <c r="N1165" s="28">
        <v>39608</v>
      </c>
      <c r="O1165" s="723">
        <v>4.7028999999999996</v>
      </c>
      <c r="P1165" s="28">
        <v>39608</v>
      </c>
      <c r="Q1165" s="723">
        <v>4.6826999999999996</v>
      </c>
      <c r="R1165" s="28">
        <v>39608</v>
      </c>
      <c r="S1165" s="723">
        <v>4.7172999999999998</v>
      </c>
      <c r="T1165" s="28">
        <v>39608</v>
      </c>
      <c r="U1165" s="723">
        <v>4.8197999999999999</v>
      </c>
      <c r="V1165" s="41">
        <v>39608</v>
      </c>
      <c r="W1165" s="723">
        <v>5.423</v>
      </c>
      <c r="X1165" s="28">
        <v>39608</v>
      </c>
      <c r="Y1165" s="723">
        <v>5.3396999999999997</v>
      </c>
      <c r="Z1165" s="28">
        <v>39608</v>
      </c>
      <c r="AA1165" s="723">
        <v>5.2933000000000003</v>
      </c>
      <c r="AB1165" s="28">
        <v>39608</v>
      </c>
      <c r="AC1165" s="723">
        <v>5.3007</v>
      </c>
      <c r="AD1165" s="28">
        <v>39608</v>
      </c>
      <c r="AE1165" s="358">
        <v>5.2766999999999999</v>
      </c>
    </row>
    <row r="1166" spans="1:31">
      <c r="A1166" s="28">
        <v>39609</v>
      </c>
      <c r="B1166" s="28">
        <v>39609</v>
      </c>
      <c r="C1166" s="723">
        <v>4.5316000000000001</v>
      </c>
      <c r="D1166" s="28">
        <v>39609</v>
      </c>
      <c r="E1166" s="723">
        <v>4.4949000000000003</v>
      </c>
      <c r="F1166" s="28">
        <v>39609</v>
      </c>
      <c r="G1166" s="723">
        <v>4.4781000000000004</v>
      </c>
      <c r="H1166" s="28">
        <v>39609</v>
      </c>
      <c r="I1166" s="723">
        <v>4.5148999999999999</v>
      </c>
      <c r="J1166" s="28">
        <v>39609</v>
      </c>
      <c r="K1166" s="723">
        <v>4.7365000000000004</v>
      </c>
      <c r="L1166" s="41">
        <v>39609</v>
      </c>
      <c r="M1166" s="723">
        <v>4.7385000000000002</v>
      </c>
      <c r="N1166" s="28">
        <v>39609</v>
      </c>
      <c r="O1166" s="723">
        <v>4.7114000000000003</v>
      </c>
      <c r="P1166" s="28">
        <v>39609</v>
      </c>
      <c r="Q1166" s="723">
        <v>4.7164999999999999</v>
      </c>
      <c r="R1166" s="28">
        <v>39609</v>
      </c>
      <c r="S1166" s="723">
        <v>4.7408000000000001</v>
      </c>
      <c r="T1166" s="28">
        <v>39609</v>
      </c>
      <c r="U1166" s="723">
        <v>4.8624000000000001</v>
      </c>
      <c r="V1166" s="41">
        <v>39609</v>
      </c>
      <c r="W1166" s="723">
        <v>5.4219999999999997</v>
      </c>
      <c r="X1166" s="28">
        <v>39609</v>
      </c>
      <c r="Y1166" s="723">
        <v>5.351</v>
      </c>
      <c r="Z1166" s="28">
        <v>39609</v>
      </c>
      <c r="AA1166" s="723">
        <v>5.3520000000000003</v>
      </c>
      <c r="AB1166" s="28">
        <v>39609</v>
      </c>
      <c r="AC1166" s="723">
        <v>5.3419999999999996</v>
      </c>
      <c r="AD1166" s="28">
        <v>39609</v>
      </c>
      <c r="AE1166" s="358">
        <v>5.3120000000000003</v>
      </c>
    </row>
    <row r="1167" spans="1:31">
      <c r="A1167" s="28">
        <v>39610</v>
      </c>
      <c r="B1167" s="28">
        <v>39610</v>
      </c>
      <c r="C1167" s="723">
        <v>4.5229999999999997</v>
      </c>
      <c r="D1167" s="28">
        <v>39610</v>
      </c>
      <c r="E1167" s="723">
        <v>4.4893000000000001</v>
      </c>
      <c r="F1167" s="28">
        <v>39610</v>
      </c>
      <c r="G1167" s="723">
        <v>4.4943</v>
      </c>
      <c r="H1167" s="28">
        <v>39610</v>
      </c>
      <c r="I1167" s="723">
        <v>4.5504999999999995</v>
      </c>
      <c r="J1167" s="28">
        <v>39610</v>
      </c>
      <c r="K1167" s="723">
        <v>4.8091999999999997</v>
      </c>
      <c r="L1167" s="41">
        <v>39610</v>
      </c>
      <c r="M1167" s="723">
        <v>4.7203999999999997</v>
      </c>
      <c r="N1167" s="28">
        <v>39610</v>
      </c>
      <c r="O1167" s="723">
        <v>4.6974</v>
      </c>
      <c r="P1167" s="28">
        <v>39610</v>
      </c>
      <c r="Q1167" s="723">
        <v>4.7379999999999995</v>
      </c>
      <c r="R1167" s="28">
        <v>39610</v>
      </c>
      <c r="S1167" s="723">
        <v>4.7762000000000002</v>
      </c>
      <c r="T1167" s="28">
        <v>39610</v>
      </c>
      <c r="U1167" s="723">
        <v>4.9188999999999998</v>
      </c>
      <c r="V1167" s="41">
        <v>39610</v>
      </c>
      <c r="W1167" s="723">
        <v>5.3819999999999997</v>
      </c>
      <c r="X1167" s="28">
        <v>39610</v>
      </c>
      <c r="Y1167" s="723">
        <v>5.3220000000000001</v>
      </c>
      <c r="Z1167" s="28">
        <v>39610</v>
      </c>
      <c r="AA1167" s="723">
        <v>5.3719999999999999</v>
      </c>
      <c r="AB1167" s="28">
        <v>39610</v>
      </c>
      <c r="AC1167" s="723">
        <v>5.3819999999999997</v>
      </c>
      <c r="AD1167" s="28">
        <v>39610</v>
      </c>
      <c r="AE1167" s="358">
        <v>5.3769999999999998</v>
      </c>
    </row>
    <row r="1168" spans="1:31">
      <c r="A1168" s="28">
        <v>39611</v>
      </c>
      <c r="B1168" s="28">
        <v>39611</v>
      </c>
      <c r="C1168" s="723">
        <v>4.5644</v>
      </c>
      <c r="D1168" s="28">
        <v>39611</v>
      </c>
      <c r="E1168" s="723">
        <v>4.5503999999999998</v>
      </c>
      <c r="F1168" s="28">
        <v>39611</v>
      </c>
      <c r="G1168" s="723">
        <v>4.5502000000000002</v>
      </c>
      <c r="H1168" s="28">
        <v>39611</v>
      </c>
      <c r="I1168" s="723">
        <v>4.5900999999999996</v>
      </c>
      <c r="J1168" s="28">
        <v>39611</v>
      </c>
      <c r="K1168" s="723">
        <v>4.8318000000000003</v>
      </c>
      <c r="L1168" s="41">
        <v>39611</v>
      </c>
      <c r="M1168" s="723">
        <v>4.7676999999999996</v>
      </c>
      <c r="N1168" s="28">
        <v>39611</v>
      </c>
      <c r="O1168" s="723">
        <v>4.7571000000000003</v>
      </c>
      <c r="P1168" s="28">
        <v>39611</v>
      </c>
      <c r="Q1168" s="723">
        <v>4.7940000000000005</v>
      </c>
      <c r="R1168" s="28">
        <v>39611</v>
      </c>
      <c r="S1168" s="723">
        <v>4.8220000000000001</v>
      </c>
      <c r="T1168" s="28">
        <v>39611</v>
      </c>
      <c r="U1168" s="723">
        <v>4.9568000000000003</v>
      </c>
      <c r="V1168" s="41">
        <v>39611</v>
      </c>
      <c r="W1168" s="723">
        <v>5.3979999999999997</v>
      </c>
      <c r="X1168" s="28">
        <v>39611</v>
      </c>
      <c r="Y1168" s="723">
        <v>5.3650000000000002</v>
      </c>
      <c r="Z1168" s="28">
        <v>39611</v>
      </c>
      <c r="AA1168" s="723">
        <v>5.4080000000000004</v>
      </c>
      <c r="AB1168" s="28">
        <v>39611</v>
      </c>
      <c r="AC1168" s="723">
        <v>5.4109999999999996</v>
      </c>
      <c r="AD1168" s="28">
        <v>39611</v>
      </c>
      <c r="AE1168" s="358">
        <v>5.3870000000000005</v>
      </c>
    </row>
    <row r="1169" spans="1:31">
      <c r="A1169" s="28">
        <v>39612</v>
      </c>
      <c r="B1169" s="28">
        <v>39612</v>
      </c>
      <c r="C1169" s="723">
        <v>4.6452</v>
      </c>
      <c r="D1169" s="28">
        <v>39612</v>
      </c>
      <c r="E1169" s="723">
        <v>4.63</v>
      </c>
      <c r="F1169" s="28">
        <v>39612</v>
      </c>
      <c r="G1169" s="723">
        <v>4.6246</v>
      </c>
      <c r="H1169" s="28">
        <v>39612</v>
      </c>
      <c r="I1169" s="723">
        <v>4.6486000000000001</v>
      </c>
      <c r="J1169" s="28">
        <v>39612</v>
      </c>
      <c r="K1169" s="723">
        <v>4.8636999999999997</v>
      </c>
      <c r="L1169" s="41">
        <v>39612</v>
      </c>
      <c r="M1169" s="723">
        <v>4.8365999999999998</v>
      </c>
      <c r="N1169" s="28">
        <v>39612</v>
      </c>
      <c r="O1169" s="723">
        <v>4.8225999999999996</v>
      </c>
      <c r="P1169" s="28">
        <v>39612</v>
      </c>
      <c r="Q1169" s="723">
        <v>4.8486000000000002</v>
      </c>
      <c r="R1169" s="28">
        <v>39612</v>
      </c>
      <c r="S1169" s="723">
        <v>4.8673999999999999</v>
      </c>
      <c r="T1169" s="28">
        <v>39612</v>
      </c>
      <c r="U1169" s="723">
        <v>4.9831000000000003</v>
      </c>
      <c r="V1169" s="41">
        <v>39612</v>
      </c>
      <c r="W1169" s="723">
        <v>5.4509999999999996</v>
      </c>
      <c r="X1169" s="28">
        <v>39612</v>
      </c>
      <c r="Y1169" s="723">
        <v>5.42</v>
      </c>
      <c r="Z1169" s="28">
        <v>39612</v>
      </c>
      <c r="AA1169" s="723">
        <v>5.4669999999999996</v>
      </c>
      <c r="AB1169" s="28">
        <v>39612</v>
      </c>
      <c r="AC1169" s="723">
        <v>5.4560000000000004</v>
      </c>
      <c r="AD1169" s="28">
        <v>39612</v>
      </c>
      <c r="AE1169" s="358">
        <v>5.4109999999999996</v>
      </c>
    </row>
    <row r="1170" spans="1:31">
      <c r="A1170" s="28">
        <v>39615</v>
      </c>
      <c r="B1170" s="28">
        <v>39615</v>
      </c>
      <c r="C1170" s="723">
        <v>4.7039</v>
      </c>
      <c r="D1170" s="28">
        <v>39615</v>
      </c>
      <c r="E1170" s="723">
        <v>4.6740000000000004</v>
      </c>
      <c r="F1170" s="28">
        <v>39615</v>
      </c>
      <c r="G1170" s="723">
        <v>4.6182999999999996</v>
      </c>
      <c r="H1170" s="28">
        <v>39615</v>
      </c>
      <c r="I1170" s="723">
        <v>4.63</v>
      </c>
      <c r="J1170" s="28">
        <v>39615</v>
      </c>
      <c r="K1170" s="723">
        <v>4.8099999999999996</v>
      </c>
      <c r="L1170" s="41">
        <v>39615</v>
      </c>
      <c r="M1170" s="723">
        <v>4.8993000000000002</v>
      </c>
      <c r="N1170" s="28">
        <v>39615</v>
      </c>
      <c r="O1170" s="723">
        <v>4.8773</v>
      </c>
      <c r="P1170" s="28">
        <v>39615</v>
      </c>
      <c r="Q1170" s="723">
        <v>4.8604000000000003</v>
      </c>
      <c r="R1170" s="28">
        <v>39615</v>
      </c>
      <c r="S1170" s="723">
        <v>4.8597000000000001</v>
      </c>
      <c r="T1170" s="28">
        <v>39615</v>
      </c>
      <c r="U1170" s="723">
        <v>4.9432</v>
      </c>
      <c r="V1170" s="41">
        <v>39615</v>
      </c>
      <c r="W1170" s="723">
        <v>5.5266999999999999</v>
      </c>
      <c r="X1170" s="28">
        <v>39615</v>
      </c>
      <c r="Y1170" s="723">
        <v>5.476</v>
      </c>
      <c r="Z1170" s="28">
        <v>39615</v>
      </c>
      <c r="AA1170" s="723">
        <v>5.4725999999999999</v>
      </c>
      <c r="AB1170" s="28">
        <v>39615</v>
      </c>
      <c r="AC1170" s="723">
        <v>5.4482999999999997</v>
      </c>
      <c r="AD1170" s="28">
        <v>39615</v>
      </c>
      <c r="AE1170" s="358">
        <v>5.3754</v>
      </c>
    </row>
    <row r="1171" spans="1:31">
      <c r="A1171" s="28">
        <v>39616</v>
      </c>
      <c r="B1171" s="28">
        <v>39616</v>
      </c>
      <c r="C1171" s="723">
        <v>4.6609999999999996</v>
      </c>
      <c r="D1171" s="28">
        <v>39616</v>
      </c>
      <c r="E1171" s="723">
        <v>4.6356000000000002</v>
      </c>
      <c r="F1171" s="28">
        <v>39616</v>
      </c>
      <c r="G1171" s="723">
        <v>4.6032999999999999</v>
      </c>
      <c r="H1171" s="28">
        <v>39616</v>
      </c>
      <c r="I1171" s="723">
        <v>4.6154999999999999</v>
      </c>
      <c r="J1171" s="28">
        <v>39616</v>
      </c>
      <c r="K1171" s="723">
        <v>4.8033000000000001</v>
      </c>
      <c r="L1171" s="41">
        <v>39616</v>
      </c>
      <c r="M1171" s="723">
        <v>4.8552999999999997</v>
      </c>
      <c r="N1171" s="28">
        <v>39616</v>
      </c>
      <c r="O1171" s="723">
        <v>4.8334999999999999</v>
      </c>
      <c r="P1171" s="28">
        <v>39616</v>
      </c>
      <c r="Q1171" s="723">
        <v>4.8312999999999997</v>
      </c>
      <c r="R1171" s="28">
        <v>39616</v>
      </c>
      <c r="S1171" s="723">
        <v>4.8346</v>
      </c>
      <c r="T1171" s="28">
        <v>39616</v>
      </c>
      <c r="U1171" s="723">
        <v>4.9226999999999999</v>
      </c>
      <c r="V1171" s="41">
        <v>39616</v>
      </c>
      <c r="W1171" s="723">
        <v>5.4768999999999997</v>
      </c>
      <c r="X1171" s="28">
        <v>39616</v>
      </c>
      <c r="Y1171" s="723">
        <v>5.4306999999999999</v>
      </c>
      <c r="Z1171" s="28">
        <v>39616</v>
      </c>
      <c r="AA1171" s="723">
        <v>5.4508000000000001</v>
      </c>
      <c r="AB1171" s="28">
        <v>39616</v>
      </c>
      <c r="AC1171" s="723">
        <v>5.4276999999999997</v>
      </c>
      <c r="AD1171" s="28">
        <v>39616</v>
      </c>
      <c r="AE1171" s="358">
        <v>5.3539000000000003</v>
      </c>
    </row>
    <row r="1172" spans="1:31">
      <c r="A1172" s="28">
        <v>39617</v>
      </c>
      <c r="B1172" s="28">
        <v>39617</v>
      </c>
      <c r="C1172" s="723">
        <v>4.6414999999999997</v>
      </c>
      <c r="D1172" s="28">
        <v>39617</v>
      </c>
      <c r="E1172" s="723">
        <v>4.6378000000000004</v>
      </c>
      <c r="F1172" s="28">
        <v>39617</v>
      </c>
      <c r="G1172" s="723">
        <v>4.6007999999999996</v>
      </c>
      <c r="H1172" s="28">
        <v>39617</v>
      </c>
      <c r="I1172" s="723">
        <v>4.6116999999999999</v>
      </c>
      <c r="J1172" s="28">
        <v>39617</v>
      </c>
      <c r="K1172" s="723">
        <v>4.7793000000000001</v>
      </c>
      <c r="L1172" s="41">
        <v>39617</v>
      </c>
      <c r="M1172" s="723">
        <v>4.8448000000000002</v>
      </c>
      <c r="N1172" s="28">
        <v>39617</v>
      </c>
      <c r="O1172" s="723">
        <v>4.8339999999999996</v>
      </c>
      <c r="P1172" s="28">
        <v>39617</v>
      </c>
      <c r="Q1172" s="723">
        <v>4.8299000000000003</v>
      </c>
      <c r="R1172" s="28">
        <v>39617</v>
      </c>
      <c r="S1172" s="723">
        <v>4.8243999999999998</v>
      </c>
      <c r="T1172" s="28">
        <v>39617</v>
      </c>
      <c r="U1172" s="723">
        <v>4.9032</v>
      </c>
      <c r="V1172" s="41">
        <v>39617</v>
      </c>
      <c r="W1172" s="723">
        <v>5.4470000000000001</v>
      </c>
      <c r="X1172" s="28">
        <v>39617</v>
      </c>
      <c r="Y1172" s="723">
        <v>5.4180000000000001</v>
      </c>
      <c r="Z1172" s="28">
        <v>39617</v>
      </c>
      <c r="AA1172" s="723">
        <v>5.444</v>
      </c>
      <c r="AB1172" s="28">
        <v>39617</v>
      </c>
      <c r="AC1172" s="723">
        <v>5.4329999999999998</v>
      </c>
      <c r="AD1172" s="28">
        <v>39617</v>
      </c>
      <c r="AE1172" s="358">
        <v>5.3710000000000004</v>
      </c>
    </row>
    <row r="1173" spans="1:31">
      <c r="A1173" s="28">
        <v>39618</v>
      </c>
      <c r="B1173" s="28">
        <v>39618</v>
      </c>
      <c r="C1173" s="723">
        <v>4.7168999999999999</v>
      </c>
      <c r="D1173" s="28">
        <v>39618</v>
      </c>
      <c r="E1173" s="723">
        <v>4.7187999999999999</v>
      </c>
      <c r="F1173" s="28">
        <v>39618</v>
      </c>
      <c r="G1173" s="723">
        <v>4.6722999999999999</v>
      </c>
      <c r="H1173" s="28">
        <v>39618</v>
      </c>
      <c r="I1173" s="723">
        <v>4.6696</v>
      </c>
      <c r="J1173" s="28">
        <v>39618</v>
      </c>
      <c r="K1173" s="723">
        <v>4.8171999999999997</v>
      </c>
      <c r="L1173" s="41">
        <v>39618</v>
      </c>
      <c r="M1173" s="723">
        <v>4.9162999999999997</v>
      </c>
      <c r="N1173" s="28">
        <v>39618</v>
      </c>
      <c r="O1173" s="723">
        <v>4.9130000000000003</v>
      </c>
      <c r="P1173" s="28">
        <v>39618</v>
      </c>
      <c r="Q1173" s="723">
        <v>4.8945999999999996</v>
      </c>
      <c r="R1173" s="28">
        <v>39618</v>
      </c>
      <c r="S1173" s="723">
        <v>4.88</v>
      </c>
      <c r="T1173" s="28">
        <v>39618</v>
      </c>
      <c r="U1173" s="723">
        <v>4.9405000000000001</v>
      </c>
      <c r="V1173" s="41">
        <v>39618</v>
      </c>
      <c r="W1173" s="723">
        <v>5.5149999999999997</v>
      </c>
      <c r="X1173" s="28">
        <v>39618</v>
      </c>
      <c r="Y1173" s="723">
        <v>5.4930000000000003</v>
      </c>
      <c r="Z1173" s="28">
        <v>39618</v>
      </c>
      <c r="AA1173" s="723">
        <v>5.5120000000000005</v>
      </c>
      <c r="AB1173" s="28">
        <v>39618</v>
      </c>
      <c r="AC1173" s="723">
        <v>5.4950000000000001</v>
      </c>
      <c r="AD1173" s="28">
        <v>39618</v>
      </c>
      <c r="AE1173" s="358">
        <v>5.4370000000000003</v>
      </c>
    </row>
    <row r="1174" spans="1:31">
      <c r="A1174" s="28">
        <v>39619</v>
      </c>
      <c r="B1174" s="28">
        <v>39619</v>
      </c>
      <c r="C1174" s="723">
        <v>4.6317000000000004</v>
      </c>
      <c r="D1174" s="28">
        <v>39619</v>
      </c>
      <c r="E1174" s="723">
        <v>4.6322000000000001</v>
      </c>
      <c r="F1174" s="28">
        <v>39619</v>
      </c>
      <c r="G1174" s="723">
        <v>4.6063999999999998</v>
      </c>
      <c r="H1174" s="28">
        <v>39619</v>
      </c>
      <c r="I1174" s="723">
        <v>4.6188000000000002</v>
      </c>
      <c r="J1174" s="28">
        <v>39619</v>
      </c>
      <c r="K1174" s="723">
        <v>4.7780000000000005</v>
      </c>
      <c r="L1174" s="41">
        <v>39619</v>
      </c>
      <c r="M1174" s="723">
        <v>4.8246000000000002</v>
      </c>
      <c r="N1174" s="28">
        <v>39619</v>
      </c>
      <c r="O1174" s="723">
        <v>4.8211000000000004</v>
      </c>
      <c r="P1174" s="28">
        <v>39619</v>
      </c>
      <c r="Q1174" s="723">
        <v>4.8394000000000004</v>
      </c>
      <c r="R1174" s="28">
        <v>39619</v>
      </c>
      <c r="S1174" s="723">
        <v>4.8399000000000001</v>
      </c>
      <c r="T1174" s="28">
        <v>39619</v>
      </c>
      <c r="U1174" s="723">
        <v>4.9104000000000001</v>
      </c>
      <c r="V1174" s="41">
        <v>39619</v>
      </c>
      <c r="W1174" s="723">
        <v>5.4560000000000004</v>
      </c>
      <c r="X1174" s="28">
        <v>39619</v>
      </c>
      <c r="Y1174" s="723">
        <v>5.4359999999999999</v>
      </c>
      <c r="Z1174" s="28">
        <v>39619</v>
      </c>
      <c r="AA1174" s="723">
        <v>5.46</v>
      </c>
      <c r="AB1174" s="28">
        <v>39619</v>
      </c>
      <c r="AC1174" s="723">
        <v>5.4489999999999998</v>
      </c>
      <c r="AD1174" s="28">
        <v>39619</v>
      </c>
      <c r="AE1174" s="358">
        <v>5.327</v>
      </c>
    </row>
    <row r="1175" spans="1:31">
      <c r="A1175" s="28">
        <v>39622</v>
      </c>
      <c r="B1175" s="28">
        <v>39622</v>
      </c>
      <c r="C1175" s="723">
        <v>4.5849000000000002</v>
      </c>
      <c r="D1175" s="28">
        <v>39622</v>
      </c>
      <c r="E1175" s="723">
        <v>4.5785</v>
      </c>
      <c r="F1175" s="28">
        <v>39622</v>
      </c>
      <c r="G1175" s="723">
        <v>4.5739999999999998</v>
      </c>
      <c r="H1175" s="28">
        <v>39622</v>
      </c>
      <c r="I1175" s="723">
        <v>4.59</v>
      </c>
      <c r="J1175" s="28">
        <v>39622</v>
      </c>
      <c r="K1175" s="723">
        <v>4.7830000000000004</v>
      </c>
      <c r="L1175" s="41">
        <v>39622</v>
      </c>
      <c r="M1175" s="723">
        <v>4.7803000000000004</v>
      </c>
      <c r="N1175" s="28">
        <v>39622</v>
      </c>
      <c r="O1175" s="723">
        <v>4.7827000000000002</v>
      </c>
      <c r="P1175" s="28">
        <v>39622</v>
      </c>
      <c r="Q1175" s="723">
        <v>4.7956000000000003</v>
      </c>
      <c r="R1175" s="28">
        <v>39622</v>
      </c>
      <c r="S1175" s="723">
        <v>4.835</v>
      </c>
      <c r="T1175" s="28">
        <v>39622</v>
      </c>
      <c r="U1175" s="723">
        <v>4.9287999999999998</v>
      </c>
      <c r="V1175" s="41">
        <v>39622</v>
      </c>
      <c r="W1175" s="723">
        <v>5.42</v>
      </c>
      <c r="X1175" s="28">
        <v>39622</v>
      </c>
      <c r="Y1175" s="723">
        <v>5.4119999999999999</v>
      </c>
      <c r="Z1175" s="28">
        <v>39622</v>
      </c>
      <c r="AA1175" s="723">
        <v>5.4509999999999996</v>
      </c>
      <c r="AB1175" s="28">
        <v>39622</v>
      </c>
      <c r="AC1175" s="723">
        <v>5.444</v>
      </c>
      <c r="AD1175" s="28">
        <v>39622</v>
      </c>
      <c r="AE1175" s="358">
        <v>5.3239999999999998</v>
      </c>
    </row>
    <row r="1176" spans="1:31">
      <c r="A1176" s="28">
        <v>39623</v>
      </c>
      <c r="B1176" s="28">
        <v>39623</v>
      </c>
      <c r="C1176" s="723">
        <v>4.5588999999999995</v>
      </c>
      <c r="D1176" s="28">
        <v>39623</v>
      </c>
      <c r="E1176" s="723">
        <v>4.5529000000000002</v>
      </c>
      <c r="F1176" s="28">
        <v>39623</v>
      </c>
      <c r="G1176" s="723">
        <v>4.5651999999999999</v>
      </c>
      <c r="H1176" s="28">
        <v>39623</v>
      </c>
      <c r="I1176" s="723">
        <v>4.5929000000000002</v>
      </c>
      <c r="J1176" s="28">
        <v>39623</v>
      </c>
      <c r="K1176" s="723">
        <v>4.798</v>
      </c>
      <c r="L1176" s="41">
        <v>39623</v>
      </c>
      <c r="M1176" s="723">
        <v>4.7544000000000004</v>
      </c>
      <c r="N1176" s="28">
        <v>39623</v>
      </c>
      <c r="O1176" s="723">
        <v>4.7613000000000003</v>
      </c>
      <c r="P1176" s="28">
        <v>39623</v>
      </c>
      <c r="Q1176" s="723">
        <v>4.8013000000000003</v>
      </c>
      <c r="R1176" s="28">
        <v>39623</v>
      </c>
      <c r="S1176" s="723">
        <v>4.8445999999999998</v>
      </c>
      <c r="T1176" s="28">
        <v>39623</v>
      </c>
      <c r="U1176" s="723">
        <v>4.9424000000000001</v>
      </c>
      <c r="V1176" s="41">
        <v>39623</v>
      </c>
      <c r="W1176" s="723">
        <v>5.3739999999999997</v>
      </c>
      <c r="X1176" s="28">
        <v>39623</v>
      </c>
      <c r="Y1176" s="723">
        <v>5.3849999999999998</v>
      </c>
      <c r="Z1176" s="28">
        <v>39623</v>
      </c>
      <c r="AA1176" s="723">
        <v>5.45</v>
      </c>
      <c r="AB1176" s="28">
        <v>39623</v>
      </c>
      <c r="AC1176" s="723">
        <v>5.4509999999999996</v>
      </c>
      <c r="AD1176" s="28">
        <v>39623</v>
      </c>
      <c r="AE1176" s="358">
        <v>5.343</v>
      </c>
    </row>
    <row r="1177" spans="1:31">
      <c r="A1177" s="28">
        <v>39624</v>
      </c>
      <c r="B1177" s="28">
        <v>39624</v>
      </c>
      <c r="C1177" s="723">
        <v>4.5911</v>
      </c>
      <c r="D1177" s="28">
        <v>39624</v>
      </c>
      <c r="E1177" s="723">
        <v>4.5739999999999998</v>
      </c>
      <c r="F1177" s="28">
        <v>39624</v>
      </c>
      <c r="G1177" s="723">
        <v>4.5796999999999999</v>
      </c>
      <c r="H1177" s="28">
        <v>39624</v>
      </c>
      <c r="I1177" s="723">
        <v>4.6067999999999998</v>
      </c>
      <c r="J1177" s="28">
        <v>39624</v>
      </c>
      <c r="K1177" s="723">
        <v>4.8094000000000001</v>
      </c>
      <c r="L1177" s="41">
        <v>39624</v>
      </c>
      <c r="M1177" s="723">
        <v>4.7816999999999998</v>
      </c>
      <c r="N1177" s="28">
        <v>39624</v>
      </c>
      <c r="O1177" s="723">
        <v>4.7808999999999999</v>
      </c>
      <c r="P1177" s="28">
        <v>39624</v>
      </c>
      <c r="Q1177" s="723">
        <v>4.8163</v>
      </c>
      <c r="R1177" s="28">
        <v>39624</v>
      </c>
      <c r="S1177" s="723">
        <v>4.8577000000000004</v>
      </c>
      <c r="T1177" s="28">
        <v>39624</v>
      </c>
      <c r="U1177" s="723">
        <v>4.9539</v>
      </c>
      <c r="V1177" s="41">
        <v>39624</v>
      </c>
      <c r="W1177" s="723">
        <v>5.3979999999999997</v>
      </c>
      <c r="X1177" s="28">
        <v>39624</v>
      </c>
      <c r="Y1177" s="723">
        <v>5.4119999999999999</v>
      </c>
      <c r="Z1177" s="28">
        <v>39624</v>
      </c>
      <c r="AA1177" s="723">
        <v>5.47</v>
      </c>
      <c r="AB1177" s="28">
        <v>39624</v>
      </c>
      <c r="AC1177" s="723">
        <v>5.4719999999999995</v>
      </c>
      <c r="AD1177" s="28">
        <v>39624</v>
      </c>
      <c r="AE1177" s="358">
        <v>5.367</v>
      </c>
    </row>
    <row r="1178" spans="1:31">
      <c r="A1178" s="28">
        <v>39625</v>
      </c>
      <c r="B1178" s="28">
        <v>39625</v>
      </c>
      <c r="C1178" s="723">
        <v>4.4919000000000002</v>
      </c>
      <c r="D1178" s="28">
        <v>39625</v>
      </c>
      <c r="E1178" s="723">
        <v>4.4795999999999996</v>
      </c>
      <c r="F1178" s="28">
        <v>39625</v>
      </c>
      <c r="G1178" s="723">
        <v>4.4926000000000004</v>
      </c>
      <c r="H1178" s="28">
        <v>39625</v>
      </c>
      <c r="I1178" s="723">
        <v>4.5331999999999999</v>
      </c>
      <c r="J1178" s="28">
        <v>39625</v>
      </c>
      <c r="K1178" s="723">
        <v>4.7507000000000001</v>
      </c>
      <c r="L1178" s="41">
        <v>39625</v>
      </c>
      <c r="M1178" s="723">
        <v>4.6826999999999996</v>
      </c>
      <c r="N1178" s="28">
        <v>39625</v>
      </c>
      <c r="O1178" s="723">
        <v>4.6818999999999997</v>
      </c>
      <c r="P1178" s="28">
        <v>39625</v>
      </c>
      <c r="Q1178" s="723">
        <v>4.7323000000000004</v>
      </c>
      <c r="R1178" s="28">
        <v>39625</v>
      </c>
      <c r="S1178" s="723">
        <v>4.7786999999999997</v>
      </c>
      <c r="T1178" s="28">
        <v>39625</v>
      </c>
      <c r="U1178" s="723">
        <v>4.8749000000000002</v>
      </c>
      <c r="V1178" s="41">
        <v>39625</v>
      </c>
      <c r="W1178" s="723">
        <v>5.2847999999999997</v>
      </c>
      <c r="X1178" s="28">
        <v>39625</v>
      </c>
      <c r="Y1178" s="723">
        <v>5.3037000000000001</v>
      </c>
      <c r="Z1178" s="28">
        <v>39625</v>
      </c>
      <c r="AA1178" s="723">
        <v>5.3689</v>
      </c>
      <c r="AB1178" s="28">
        <v>39625</v>
      </c>
      <c r="AC1178" s="723">
        <v>5.3836000000000004</v>
      </c>
      <c r="AD1178" s="28">
        <v>39625</v>
      </c>
      <c r="AE1178" s="358">
        <v>5.2929000000000004</v>
      </c>
    </row>
    <row r="1179" spans="1:31">
      <c r="A1179" s="28">
        <v>39626</v>
      </c>
      <c r="B1179" s="28">
        <v>39626</v>
      </c>
      <c r="C1179" s="723">
        <v>4.4661999999999997</v>
      </c>
      <c r="D1179" s="28">
        <v>39626</v>
      </c>
      <c r="E1179" s="723">
        <v>4.4561999999999999</v>
      </c>
      <c r="F1179" s="28">
        <v>39626</v>
      </c>
      <c r="G1179" s="723">
        <v>4.4801000000000002</v>
      </c>
      <c r="H1179" s="28">
        <v>39626</v>
      </c>
      <c r="I1179" s="723">
        <v>4.5014000000000003</v>
      </c>
      <c r="J1179" s="28">
        <v>39626</v>
      </c>
      <c r="K1179" s="723">
        <v>4.7681000000000004</v>
      </c>
      <c r="L1179" s="41">
        <v>39626</v>
      </c>
      <c r="M1179" s="723">
        <v>4.6707000000000001</v>
      </c>
      <c r="N1179" s="28">
        <v>39626</v>
      </c>
      <c r="O1179" s="723">
        <v>4.6716999999999995</v>
      </c>
      <c r="P1179" s="28">
        <v>39626</v>
      </c>
      <c r="Q1179" s="723">
        <v>4.7313000000000001</v>
      </c>
      <c r="R1179" s="28">
        <v>39626</v>
      </c>
      <c r="S1179" s="723">
        <v>4.7869999999999999</v>
      </c>
      <c r="T1179" s="28">
        <v>39626</v>
      </c>
      <c r="U1179" s="723">
        <v>4.9155999999999995</v>
      </c>
      <c r="V1179" s="41">
        <v>39626</v>
      </c>
      <c r="W1179" s="723">
        <v>5.2720000000000002</v>
      </c>
      <c r="X1179" s="28">
        <v>39626</v>
      </c>
      <c r="Y1179" s="723">
        <v>5.3029999999999999</v>
      </c>
      <c r="Z1179" s="28">
        <v>39626</v>
      </c>
      <c r="AA1179" s="723">
        <v>5.3959999999999999</v>
      </c>
      <c r="AB1179" s="28">
        <v>39626</v>
      </c>
      <c r="AC1179" s="723">
        <v>5.4130000000000003</v>
      </c>
      <c r="AD1179" s="28">
        <v>39626</v>
      </c>
      <c r="AE1179" s="358">
        <v>5.3410000000000002</v>
      </c>
    </row>
    <row r="1180" spans="1:31">
      <c r="A1180" s="28">
        <v>39629</v>
      </c>
      <c r="B1180" s="28">
        <v>39629</v>
      </c>
      <c r="C1180" s="723">
        <v>4.6189999999999998</v>
      </c>
      <c r="D1180" s="28">
        <v>39629</v>
      </c>
      <c r="E1180" s="723">
        <v>4.6043000000000003</v>
      </c>
      <c r="F1180" s="28">
        <v>39629</v>
      </c>
      <c r="G1180" s="723">
        <v>4.5948000000000002</v>
      </c>
      <c r="H1180" s="28">
        <v>39629</v>
      </c>
      <c r="I1180" s="723">
        <v>4.5983999999999998</v>
      </c>
      <c r="J1180" s="28">
        <v>39629</v>
      </c>
      <c r="K1180" s="723">
        <v>4.8395000000000001</v>
      </c>
      <c r="L1180" s="41">
        <v>39629</v>
      </c>
      <c r="M1180" s="723">
        <v>4.8209</v>
      </c>
      <c r="N1180" s="28">
        <v>39629</v>
      </c>
      <c r="O1180" s="723">
        <v>4.8193999999999999</v>
      </c>
      <c r="P1180" s="28">
        <v>39629</v>
      </c>
      <c r="Q1180" s="723">
        <v>4.8311999999999999</v>
      </c>
      <c r="R1180" s="28">
        <v>39629</v>
      </c>
      <c r="S1180" s="723">
        <v>4.8821000000000003</v>
      </c>
      <c r="T1180" s="28">
        <v>39629</v>
      </c>
      <c r="U1180" s="723">
        <v>4.9828000000000001</v>
      </c>
      <c r="V1180" s="41">
        <v>39629</v>
      </c>
      <c r="W1180" s="723">
        <v>5.4059999999999997</v>
      </c>
      <c r="X1180" s="28">
        <v>39629</v>
      </c>
      <c r="Y1180" s="723">
        <v>5.4249999999999998</v>
      </c>
      <c r="Z1180" s="28">
        <v>39629</v>
      </c>
      <c r="AA1180" s="723">
        <v>5.4889999999999999</v>
      </c>
      <c r="AB1180" s="28">
        <v>39629</v>
      </c>
      <c r="AC1180" s="723">
        <v>5.49</v>
      </c>
      <c r="AD1180" s="28">
        <v>39629</v>
      </c>
      <c r="AE1180" s="358">
        <v>5.39</v>
      </c>
    </row>
    <row r="1181" spans="1:31">
      <c r="A1181" s="28">
        <v>39630</v>
      </c>
      <c r="B1181" s="28">
        <v>39630</v>
      </c>
      <c r="C1181" s="723">
        <v>4.6159999999999997</v>
      </c>
      <c r="D1181" s="28">
        <v>39630</v>
      </c>
      <c r="E1181" s="723">
        <v>4.6124999999999998</v>
      </c>
      <c r="F1181" s="28">
        <v>39630</v>
      </c>
      <c r="G1181" s="723">
        <v>4.5995999999999997</v>
      </c>
      <c r="H1181" s="28">
        <v>39630</v>
      </c>
      <c r="I1181" s="723">
        <v>4.6100000000000003</v>
      </c>
      <c r="J1181" s="28">
        <v>39630</v>
      </c>
      <c r="K1181" s="723">
        <v>4.8575999999999997</v>
      </c>
      <c r="L1181" s="41">
        <v>39630</v>
      </c>
      <c r="M1181" s="723">
        <v>4.8026</v>
      </c>
      <c r="N1181" s="28">
        <v>39630</v>
      </c>
      <c r="O1181" s="723">
        <v>4.8060999999999998</v>
      </c>
      <c r="P1181" s="28">
        <v>39630</v>
      </c>
      <c r="Q1181" s="723">
        <v>4.8190999999999997</v>
      </c>
      <c r="R1181" s="28">
        <v>39630</v>
      </c>
      <c r="S1181" s="723">
        <v>4.8727</v>
      </c>
      <c r="T1181" s="28">
        <v>39630</v>
      </c>
      <c r="U1181" s="723">
        <v>4.9786999999999999</v>
      </c>
      <c r="V1181" s="41">
        <v>39630</v>
      </c>
      <c r="W1181" s="723">
        <v>5.3959999999999999</v>
      </c>
      <c r="X1181" s="28">
        <v>39630</v>
      </c>
      <c r="Y1181" s="723">
        <v>5.415</v>
      </c>
      <c r="Z1181" s="28">
        <v>39630</v>
      </c>
      <c r="AA1181" s="723">
        <v>5.4820000000000002</v>
      </c>
      <c r="AB1181" s="28">
        <v>39630</v>
      </c>
      <c r="AC1181" s="723">
        <v>5.4850000000000003</v>
      </c>
      <c r="AD1181" s="28">
        <v>39630</v>
      </c>
      <c r="AE1181" s="358">
        <v>5.3810000000000002</v>
      </c>
    </row>
    <row r="1182" spans="1:31">
      <c r="A1182" s="28">
        <v>39631</v>
      </c>
      <c r="B1182" s="28">
        <v>39631</v>
      </c>
      <c r="C1182" s="723">
        <v>4.6550000000000002</v>
      </c>
      <c r="D1182" s="28">
        <v>39631</v>
      </c>
      <c r="E1182" s="723">
        <v>4.6562000000000001</v>
      </c>
      <c r="F1182" s="28">
        <v>39631</v>
      </c>
      <c r="G1182" s="723">
        <v>4.6433</v>
      </c>
      <c r="H1182" s="28">
        <v>39631</v>
      </c>
      <c r="I1182" s="723">
        <v>4.6387999999999998</v>
      </c>
      <c r="J1182" s="28">
        <v>39631</v>
      </c>
      <c r="K1182" s="723">
        <v>4.8574999999999999</v>
      </c>
      <c r="L1182" s="41">
        <v>39631</v>
      </c>
      <c r="M1182" s="723">
        <v>4.8567</v>
      </c>
      <c r="N1182" s="28">
        <v>39631</v>
      </c>
      <c r="O1182" s="723">
        <v>4.8604000000000003</v>
      </c>
      <c r="P1182" s="28">
        <v>39631</v>
      </c>
      <c r="Q1182" s="723">
        <v>4.8651999999999997</v>
      </c>
      <c r="R1182" s="28">
        <v>39631</v>
      </c>
      <c r="S1182" s="723">
        <v>4.9089999999999998</v>
      </c>
      <c r="T1182" s="28">
        <v>39631</v>
      </c>
      <c r="U1182" s="723">
        <v>4.9937000000000005</v>
      </c>
      <c r="V1182" s="41">
        <v>39631</v>
      </c>
      <c r="W1182" s="723">
        <v>5.4589999999999996</v>
      </c>
      <c r="X1182" s="28">
        <v>39631</v>
      </c>
      <c r="Y1182" s="723">
        <v>5.4710000000000001</v>
      </c>
      <c r="Z1182" s="28">
        <v>39631</v>
      </c>
      <c r="AA1182" s="723">
        <v>5.532</v>
      </c>
      <c r="AB1182" s="28">
        <v>39631</v>
      </c>
      <c r="AC1182" s="723">
        <v>5.5270000000000001</v>
      </c>
      <c r="AD1182" s="28">
        <v>39631</v>
      </c>
      <c r="AE1182" s="358">
        <v>5.4089999999999998</v>
      </c>
    </row>
    <row r="1183" spans="1:31">
      <c r="A1183" s="28">
        <v>39632</v>
      </c>
      <c r="B1183" s="28">
        <v>39632</v>
      </c>
      <c r="C1183" s="723">
        <v>4.5107999999999997</v>
      </c>
      <c r="D1183" s="28">
        <v>39632</v>
      </c>
      <c r="E1183" s="723">
        <v>4.5339999999999998</v>
      </c>
      <c r="F1183" s="28">
        <v>39632</v>
      </c>
      <c r="G1183" s="723">
        <v>4.5519999999999996</v>
      </c>
      <c r="H1183" s="28">
        <v>39632</v>
      </c>
      <c r="I1183" s="723">
        <v>4.5682</v>
      </c>
      <c r="J1183" s="28">
        <v>39632</v>
      </c>
      <c r="K1183" s="723">
        <v>4.8109999999999999</v>
      </c>
      <c r="L1183" s="41">
        <v>39632</v>
      </c>
      <c r="M1183" s="723">
        <v>4.694</v>
      </c>
      <c r="N1183" s="28">
        <v>39632</v>
      </c>
      <c r="O1183" s="723">
        <v>4.7126000000000001</v>
      </c>
      <c r="P1183" s="28">
        <v>39632</v>
      </c>
      <c r="Q1183" s="723">
        <v>4.7582000000000004</v>
      </c>
      <c r="R1183" s="28">
        <v>39632</v>
      </c>
      <c r="S1183" s="723">
        <v>4.8198999999999996</v>
      </c>
      <c r="T1183" s="28">
        <v>39632</v>
      </c>
      <c r="U1183" s="723">
        <v>4.9294000000000002</v>
      </c>
      <c r="V1183" s="41">
        <v>39632</v>
      </c>
      <c r="W1183" s="723">
        <v>5.3220000000000001</v>
      </c>
      <c r="X1183" s="28">
        <v>39632</v>
      </c>
      <c r="Y1183" s="723">
        <v>5.3639999999999999</v>
      </c>
      <c r="Z1183" s="28">
        <v>39632</v>
      </c>
      <c r="AA1183" s="723">
        <v>5.4610000000000003</v>
      </c>
      <c r="AB1183" s="28">
        <v>39632</v>
      </c>
      <c r="AC1183" s="723">
        <v>5.47</v>
      </c>
      <c r="AD1183" s="28">
        <v>39632</v>
      </c>
      <c r="AE1183" s="358">
        <v>5.3890000000000002</v>
      </c>
    </row>
    <row r="1184" spans="1:31">
      <c r="A1184" s="28">
        <v>39633</v>
      </c>
      <c r="B1184" s="28">
        <v>39633</v>
      </c>
      <c r="C1184" s="723">
        <v>4.4306000000000001</v>
      </c>
      <c r="D1184" s="28">
        <v>39633</v>
      </c>
      <c r="E1184" s="723">
        <v>4.4405000000000001</v>
      </c>
      <c r="F1184" s="28">
        <v>39633</v>
      </c>
      <c r="G1184" s="723">
        <v>4.4696999999999996</v>
      </c>
      <c r="H1184" s="28">
        <v>39633</v>
      </c>
      <c r="I1184" s="723">
        <v>4.4855999999999998</v>
      </c>
      <c r="J1184" s="28">
        <v>39633</v>
      </c>
      <c r="K1184" s="723">
        <v>4.7548000000000004</v>
      </c>
      <c r="L1184" s="41">
        <v>39633</v>
      </c>
      <c r="M1184" s="723">
        <v>4.641</v>
      </c>
      <c r="N1184" s="28">
        <v>39633</v>
      </c>
      <c r="O1184" s="723">
        <v>4.6513</v>
      </c>
      <c r="P1184" s="28">
        <v>39633</v>
      </c>
      <c r="Q1184" s="723">
        <v>4.6974999999999998</v>
      </c>
      <c r="R1184" s="28">
        <v>39633</v>
      </c>
      <c r="S1184" s="723">
        <v>4.7683</v>
      </c>
      <c r="T1184" s="28">
        <v>39633</v>
      </c>
      <c r="U1184" s="723">
        <v>4.9028999999999998</v>
      </c>
      <c r="V1184" s="41">
        <v>39633</v>
      </c>
      <c r="W1184" s="723">
        <v>5.2694000000000001</v>
      </c>
      <c r="X1184" s="28">
        <v>39633</v>
      </c>
      <c r="Y1184" s="723">
        <v>5.2980999999999998</v>
      </c>
      <c r="Z1184" s="28">
        <v>39633</v>
      </c>
      <c r="AA1184" s="723">
        <v>5.4063999999999997</v>
      </c>
      <c r="AB1184" s="28">
        <v>39633</v>
      </c>
      <c r="AC1184" s="723">
        <v>5.4154999999999998</v>
      </c>
      <c r="AD1184" s="28">
        <v>39633</v>
      </c>
      <c r="AE1184" s="358">
        <v>5.3605</v>
      </c>
    </row>
    <row r="1185" spans="1:31">
      <c r="A1185" s="28">
        <v>39636</v>
      </c>
      <c r="B1185" s="28">
        <v>39636</v>
      </c>
      <c r="C1185" s="723">
        <v>4.3872999999999998</v>
      </c>
      <c r="D1185" s="28">
        <v>39636</v>
      </c>
      <c r="E1185" s="723">
        <v>4.3738999999999999</v>
      </c>
      <c r="F1185" s="28">
        <v>39636</v>
      </c>
      <c r="G1185" s="723">
        <v>4.3998999999999997</v>
      </c>
      <c r="H1185" s="28">
        <v>39636</v>
      </c>
      <c r="I1185" s="723">
        <v>4.4287000000000001</v>
      </c>
      <c r="J1185" s="28">
        <v>39636</v>
      </c>
      <c r="K1185" s="723">
        <v>4.7102000000000004</v>
      </c>
      <c r="L1185" s="41">
        <v>39636</v>
      </c>
      <c r="M1185" s="723">
        <v>4.5873999999999997</v>
      </c>
      <c r="N1185" s="28">
        <v>39636</v>
      </c>
      <c r="O1185" s="723">
        <v>4.5765000000000002</v>
      </c>
      <c r="P1185" s="28">
        <v>39636</v>
      </c>
      <c r="Q1185" s="723">
        <v>4.6364999999999998</v>
      </c>
      <c r="R1185" s="28">
        <v>39636</v>
      </c>
      <c r="S1185" s="723">
        <v>4.7050999999999998</v>
      </c>
      <c r="T1185" s="28">
        <v>39636</v>
      </c>
      <c r="U1185" s="723">
        <v>4.8433000000000002</v>
      </c>
      <c r="V1185" s="41">
        <v>39636</v>
      </c>
      <c r="W1185" s="723">
        <v>5.2149999999999999</v>
      </c>
      <c r="X1185" s="28">
        <v>39636</v>
      </c>
      <c r="Y1185" s="723">
        <v>5.26</v>
      </c>
      <c r="Z1185" s="28">
        <v>39636</v>
      </c>
      <c r="AA1185" s="723">
        <v>5.3579999999999997</v>
      </c>
      <c r="AB1185" s="28">
        <v>39636</v>
      </c>
      <c r="AC1185" s="723">
        <v>5.3918999999999997</v>
      </c>
      <c r="AD1185" s="28">
        <v>39636</v>
      </c>
      <c r="AE1185" s="358">
        <v>5.3250000000000002</v>
      </c>
    </row>
    <row r="1186" spans="1:31">
      <c r="A1186" s="28">
        <v>39637</v>
      </c>
      <c r="B1186" s="28">
        <v>39637</v>
      </c>
      <c r="C1186" s="723">
        <v>4.4055999999999997</v>
      </c>
      <c r="D1186" s="28">
        <v>39637</v>
      </c>
      <c r="E1186" s="723">
        <v>4.3809000000000005</v>
      </c>
      <c r="F1186" s="28">
        <v>39637</v>
      </c>
      <c r="G1186" s="723">
        <v>4.3941999999999997</v>
      </c>
      <c r="H1186" s="28">
        <v>39637</v>
      </c>
      <c r="I1186" s="723">
        <v>4.4153000000000002</v>
      </c>
      <c r="J1186" s="28">
        <v>39637</v>
      </c>
      <c r="K1186" s="723">
        <v>4.6966999999999999</v>
      </c>
      <c r="L1186" s="41">
        <v>39637</v>
      </c>
      <c r="M1186" s="723">
        <v>4.6002000000000001</v>
      </c>
      <c r="N1186" s="28">
        <v>39637</v>
      </c>
      <c r="O1186" s="723">
        <v>4.5837000000000003</v>
      </c>
      <c r="P1186" s="28">
        <v>39637</v>
      </c>
      <c r="Q1186" s="723">
        <v>4.6372999999999998</v>
      </c>
      <c r="R1186" s="28">
        <v>39637</v>
      </c>
      <c r="S1186" s="723">
        <v>4.7042999999999999</v>
      </c>
      <c r="T1186" s="28">
        <v>39637</v>
      </c>
      <c r="U1186" s="723">
        <v>4.8411</v>
      </c>
      <c r="V1186" s="41">
        <v>39637</v>
      </c>
      <c r="W1186" s="723">
        <v>5.2359999999999998</v>
      </c>
      <c r="X1186" s="28">
        <v>39637</v>
      </c>
      <c r="Y1186" s="723">
        <v>5.274</v>
      </c>
      <c r="Z1186" s="28">
        <v>39637</v>
      </c>
      <c r="AA1186" s="723">
        <v>5.3529999999999998</v>
      </c>
      <c r="AB1186" s="28">
        <v>39637</v>
      </c>
      <c r="AC1186" s="723">
        <v>5.3659999999999997</v>
      </c>
      <c r="AD1186" s="28">
        <v>39637</v>
      </c>
      <c r="AE1186" s="358">
        <v>5.3209999999999997</v>
      </c>
    </row>
    <row r="1187" spans="1:31">
      <c r="A1187" s="28">
        <v>39638</v>
      </c>
      <c r="B1187" s="28">
        <v>39638</v>
      </c>
      <c r="C1187" s="723">
        <v>4.4150999999999998</v>
      </c>
      <c r="D1187" s="28">
        <v>39638</v>
      </c>
      <c r="E1187" s="723">
        <v>4.3872999999999998</v>
      </c>
      <c r="F1187" s="28">
        <v>39638</v>
      </c>
      <c r="G1187" s="723">
        <v>4.3928000000000003</v>
      </c>
      <c r="H1187" s="28">
        <v>39638</v>
      </c>
      <c r="I1187" s="723">
        <v>4.4078999999999997</v>
      </c>
      <c r="J1187" s="28">
        <v>39638</v>
      </c>
      <c r="K1187" s="723">
        <v>4.6777999999999995</v>
      </c>
      <c r="L1187" s="41">
        <v>39638</v>
      </c>
      <c r="M1187" s="723">
        <v>4.6185</v>
      </c>
      <c r="N1187" s="28">
        <v>39638</v>
      </c>
      <c r="O1187" s="723">
        <v>4.5976999999999997</v>
      </c>
      <c r="P1187" s="28">
        <v>39638</v>
      </c>
      <c r="Q1187" s="723">
        <v>4.6350999999999996</v>
      </c>
      <c r="R1187" s="28">
        <v>39638</v>
      </c>
      <c r="S1187" s="723">
        <v>4.7016</v>
      </c>
      <c r="T1187" s="28">
        <v>39638</v>
      </c>
      <c r="U1187" s="723">
        <v>4.8263999999999996</v>
      </c>
      <c r="V1187" s="41">
        <v>39638</v>
      </c>
      <c r="W1187" s="723">
        <v>5.2379999999999995</v>
      </c>
      <c r="X1187" s="28">
        <v>39638</v>
      </c>
      <c r="Y1187" s="723">
        <v>5.2750000000000004</v>
      </c>
      <c r="Z1187" s="28">
        <v>39638</v>
      </c>
      <c r="AA1187" s="723">
        <v>5.35</v>
      </c>
      <c r="AB1187" s="28">
        <v>39638</v>
      </c>
      <c r="AC1187" s="723">
        <v>5.3609999999999998</v>
      </c>
      <c r="AD1187" s="28">
        <v>39638</v>
      </c>
      <c r="AE1187" s="358">
        <v>5.2910000000000004</v>
      </c>
    </row>
    <row r="1188" spans="1:31">
      <c r="A1188" s="28">
        <v>39639</v>
      </c>
      <c r="B1188" s="28">
        <v>39639</v>
      </c>
      <c r="C1188" s="723">
        <v>4.3926999999999996</v>
      </c>
      <c r="D1188" s="28">
        <v>39639</v>
      </c>
      <c r="E1188" s="723">
        <v>4.3703000000000003</v>
      </c>
      <c r="F1188" s="28">
        <v>39639</v>
      </c>
      <c r="G1188" s="723">
        <v>4.3754999999999997</v>
      </c>
      <c r="H1188" s="28">
        <v>39639</v>
      </c>
      <c r="I1188" s="723">
        <v>4.3921999999999999</v>
      </c>
      <c r="J1188" s="28">
        <v>39639</v>
      </c>
      <c r="K1188" s="723">
        <v>4.6662999999999997</v>
      </c>
      <c r="L1188" s="41">
        <v>39639</v>
      </c>
      <c r="M1188" s="723">
        <v>4.5966000000000005</v>
      </c>
      <c r="N1188" s="28">
        <v>39639</v>
      </c>
      <c r="O1188" s="723">
        <v>4.5823999999999998</v>
      </c>
      <c r="P1188" s="28">
        <v>39639</v>
      </c>
      <c r="Q1188" s="723">
        <v>4.6193999999999997</v>
      </c>
      <c r="R1188" s="28">
        <v>39639</v>
      </c>
      <c r="S1188" s="723">
        <v>4.6849999999999996</v>
      </c>
      <c r="T1188" s="28">
        <v>39639</v>
      </c>
      <c r="U1188" s="723">
        <v>4.8112000000000004</v>
      </c>
      <c r="V1188" s="41">
        <v>39639</v>
      </c>
      <c r="W1188" s="723">
        <v>5.2309999999999999</v>
      </c>
      <c r="X1188" s="28">
        <v>39639</v>
      </c>
      <c r="Y1188" s="723">
        <v>5.282</v>
      </c>
      <c r="Z1188" s="28">
        <v>39639</v>
      </c>
      <c r="AA1188" s="723">
        <v>5.3520000000000003</v>
      </c>
      <c r="AB1188" s="28">
        <v>39639</v>
      </c>
      <c r="AC1188" s="723">
        <v>5.3639999999999999</v>
      </c>
      <c r="AD1188" s="28">
        <v>39639</v>
      </c>
      <c r="AE1188" s="358">
        <v>5.2960000000000003</v>
      </c>
    </row>
    <row r="1189" spans="1:31">
      <c r="A1189" s="28">
        <v>39640</v>
      </c>
      <c r="B1189" s="28">
        <v>39640</v>
      </c>
      <c r="C1189" s="723">
        <v>4.4238999999999997</v>
      </c>
      <c r="D1189" s="28">
        <v>39640</v>
      </c>
      <c r="E1189" s="723">
        <v>4.4131</v>
      </c>
      <c r="F1189" s="28">
        <v>39640</v>
      </c>
      <c r="G1189" s="723">
        <v>4.4062999999999999</v>
      </c>
      <c r="H1189" s="28">
        <v>39640</v>
      </c>
      <c r="I1189" s="723">
        <v>4.4211999999999998</v>
      </c>
      <c r="J1189" s="28">
        <v>39640</v>
      </c>
      <c r="K1189" s="723">
        <v>4.6958000000000002</v>
      </c>
      <c r="L1189" s="41">
        <v>39640</v>
      </c>
      <c r="M1189" s="723">
        <v>4.6195000000000004</v>
      </c>
      <c r="N1189" s="28">
        <v>39640</v>
      </c>
      <c r="O1189" s="723">
        <v>4.6155999999999997</v>
      </c>
      <c r="P1189" s="28">
        <v>39640</v>
      </c>
      <c r="Q1189" s="723">
        <v>4.6428000000000003</v>
      </c>
      <c r="R1189" s="28">
        <v>39640</v>
      </c>
      <c r="S1189" s="723">
        <v>4.7064000000000004</v>
      </c>
      <c r="T1189" s="28">
        <v>39640</v>
      </c>
      <c r="U1189" s="723">
        <v>4.8269000000000002</v>
      </c>
      <c r="V1189" s="41">
        <v>39640</v>
      </c>
      <c r="W1189" s="723">
        <v>5.2359999999999998</v>
      </c>
      <c r="X1189" s="28">
        <v>39640</v>
      </c>
      <c r="Y1189" s="723">
        <v>5.3150000000000004</v>
      </c>
      <c r="Z1189" s="28">
        <v>39640</v>
      </c>
      <c r="AA1189" s="723">
        <v>5.4020000000000001</v>
      </c>
      <c r="AB1189" s="28">
        <v>39640</v>
      </c>
      <c r="AC1189" s="723">
        <v>5.4109999999999996</v>
      </c>
      <c r="AD1189" s="28">
        <v>39640</v>
      </c>
      <c r="AE1189" s="358">
        <v>5.343</v>
      </c>
    </row>
    <row r="1190" spans="1:31">
      <c r="A1190" s="28">
        <v>39643</v>
      </c>
      <c r="B1190" s="28">
        <v>39643</v>
      </c>
      <c r="C1190" s="723">
        <v>4.3914</v>
      </c>
      <c r="D1190" s="28">
        <v>39643</v>
      </c>
      <c r="E1190" s="723">
        <v>4.3728999999999996</v>
      </c>
      <c r="F1190" s="28">
        <v>39643</v>
      </c>
      <c r="G1190" s="723">
        <v>4.3766999999999996</v>
      </c>
      <c r="H1190" s="28">
        <v>39643</v>
      </c>
      <c r="I1190" s="723">
        <v>4.3914</v>
      </c>
      <c r="J1190" s="28">
        <v>39643</v>
      </c>
      <c r="K1190" s="723">
        <v>4.673</v>
      </c>
      <c r="L1190" s="41">
        <v>39643</v>
      </c>
      <c r="M1190" s="723">
        <v>4.5934999999999997</v>
      </c>
      <c r="N1190" s="28">
        <v>39643</v>
      </c>
      <c r="O1190" s="723">
        <v>4.5814000000000004</v>
      </c>
      <c r="P1190" s="28">
        <v>39643</v>
      </c>
      <c r="Q1190" s="723">
        <v>4.6178999999999997</v>
      </c>
      <c r="R1190" s="28">
        <v>39643</v>
      </c>
      <c r="S1190" s="723">
        <v>4.6855000000000002</v>
      </c>
      <c r="T1190" s="28">
        <v>39643</v>
      </c>
      <c r="U1190" s="723">
        <v>4.8166000000000002</v>
      </c>
      <c r="V1190" s="41">
        <v>39643</v>
      </c>
      <c r="W1190" s="723">
        <v>5.2080000000000002</v>
      </c>
      <c r="X1190" s="28">
        <v>39643</v>
      </c>
      <c r="Y1190" s="723">
        <v>5.2679999999999998</v>
      </c>
      <c r="Z1190" s="28">
        <v>39643</v>
      </c>
      <c r="AA1190" s="723">
        <v>5.35</v>
      </c>
      <c r="AB1190" s="28">
        <v>39643</v>
      </c>
      <c r="AC1190" s="723">
        <v>5.3609999999999998</v>
      </c>
      <c r="AD1190" s="28">
        <v>39643</v>
      </c>
      <c r="AE1190" s="358">
        <v>5.2939999999999996</v>
      </c>
    </row>
    <row r="1191" spans="1:31">
      <c r="A1191" s="28">
        <v>39644</v>
      </c>
      <c r="B1191" s="28">
        <v>39644</v>
      </c>
      <c r="C1191" s="723">
        <v>4.3250999999999999</v>
      </c>
      <c r="D1191" s="28">
        <v>39644</v>
      </c>
      <c r="E1191" s="723">
        <v>4.3330000000000002</v>
      </c>
      <c r="F1191" s="28">
        <v>39644</v>
      </c>
      <c r="G1191" s="723">
        <v>4.3575999999999997</v>
      </c>
      <c r="H1191" s="28">
        <v>39644</v>
      </c>
      <c r="I1191" s="723">
        <v>4.3846999999999996</v>
      </c>
      <c r="J1191" s="28">
        <v>39644</v>
      </c>
      <c r="K1191" s="723">
        <v>4.6837999999999997</v>
      </c>
      <c r="L1191" s="41">
        <v>39644</v>
      </c>
      <c r="M1191" s="723">
        <v>4.5350999999999999</v>
      </c>
      <c r="N1191" s="28">
        <v>39644</v>
      </c>
      <c r="O1191" s="723">
        <v>4.5522</v>
      </c>
      <c r="P1191" s="28">
        <v>39644</v>
      </c>
      <c r="Q1191" s="723">
        <v>4.6162999999999998</v>
      </c>
      <c r="R1191" s="28">
        <v>39644</v>
      </c>
      <c r="S1191" s="723">
        <v>4.6909000000000001</v>
      </c>
      <c r="T1191" s="28">
        <v>39644</v>
      </c>
      <c r="U1191" s="723">
        <v>4.8283000000000005</v>
      </c>
      <c r="V1191" s="41">
        <v>39644</v>
      </c>
      <c r="W1191" s="723">
        <v>5.1619999999999999</v>
      </c>
      <c r="X1191" s="28">
        <v>39644</v>
      </c>
      <c r="Y1191" s="723">
        <v>5.2409999999999997</v>
      </c>
      <c r="Z1191" s="28">
        <v>39644</v>
      </c>
      <c r="AA1191" s="723">
        <v>5.3369999999999997</v>
      </c>
      <c r="AB1191" s="28">
        <v>39644</v>
      </c>
      <c r="AC1191" s="723">
        <v>5.351</v>
      </c>
      <c r="AD1191" s="28">
        <v>39644</v>
      </c>
      <c r="AE1191" s="358">
        <v>5.2949999999999999</v>
      </c>
    </row>
    <row r="1192" spans="1:31">
      <c r="A1192" s="28">
        <v>39645</v>
      </c>
      <c r="B1192" s="28">
        <v>39645</v>
      </c>
      <c r="C1192" s="723">
        <v>4.3529</v>
      </c>
      <c r="D1192" s="28">
        <v>39645</v>
      </c>
      <c r="E1192" s="723">
        <v>4.3684000000000003</v>
      </c>
      <c r="F1192" s="28">
        <v>39645</v>
      </c>
      <c r="G1192" s="723">
        <v>4.3766999999999996</v>
      </c>
      <c r="H1192" s="28">
        <v>39645</v>
      </c>
      <c r="I1192" s="723">
        <v>4.3962000000000003</v>
      </c>
      <c r="J1192" s="28">
        <v>39645</v>
      </c>
      <c r="K1192" s="723">
        <v>4.6848999999999998</v>
      </c>
      <c r="L1192" s="41">
        <v>39645</v>
      </c>
      <c r="M1192" s="723">
        <v>4.5620000000000003</v>
      </c>
      <c r="N1192" s="28">
        <v>39645</v>
      </c>
      <c r="O1192" s="723">
        <v>4.5831999999999997</v>
      </c>
      <c r="P1192" s="28">
        <v>39645</v>
      </c>
      <c r="Q1192" s="723">
        <v>4.6348000000000003</v>
      </c>
      <c r="R1192" s="28">
        <v>39645</v>
      </c>
      <c r="S1192" s="723">
        <v>4.6981999999999999</v>
      </c>
      <c r="T1192" s="28">
        <v>39645</v>
      </c>
      <c r="U1192" s="723">
        <v>4.8243</v>
      </c>
      <c r="V1192" s="41">
        <v>39645</v>
      </c>
      <c r="W1192" s="723">
        <v>5.1871999999999998</v>
      </c>
      <c r="X1192" s="28">
        <v>39645</v>
      </c>
      <c r="Y1192" s="723">
        <v>5.2739000000000003</v>
      </c>
      <c r="Z1192" s="28">
        <v>39645</v>
      </c>
      <c r="AA1192" s="723">
        <v>5.3539000000000003</v>
      </c>
      <c r="AB1192" s="28">
        <v>39645</v>
      </c>
      <c r="AC1192" s="723">
        <v>5.3586999999999998</v>
      </c>
      <c r="AD1192" s="28">
        <v>39645</v>
      </c>
      <c r="AE1192" s="358">
        <v>5.2910000000000004</v>
      </c>
    </row>
    <row r="1193" spans="1:31">
      <c r="A1193" s="28">
        <v>39646</v>
      </c>
      <c r="B1193" s="28">
        <v>39646</v>
      </c>
      <c r="C1193" s="723">
        <v>4.3890000000000002</v>
      </c>
      <c r="D1193" s="28">
        <v>39646</v>
      </c>
      <c r="E1193" s="723">
        <v>4.4055</v>
      </c>
      <c r="F1193" s="28">
        <v>39646</v>
      </c>
      <c r="G1193" s="723">
        <v>4.4141000000000004</v>
      </c>
      <c r="H1193" s="28">
        <v>39646</v>
      </c>
      <c r="I1193" s="723">
        <v>4.431</v>
      </c>
      <c r="J1193" s="28">
        <v>39646</v>
      </c>
      <c r="K1193" s="723">
        <v>4.7027999999999999</v>
      </c>
      <c r="L1193" s="41">
        <v>39646</v>
      </c>
      <c r="M1193" s="723">
        <v>4.609</v>
      </c>
      <c r="N1193" s="28">
        <v>39646</v>
      </c>
      <c r="O1193" s="723">
        <v>4.641</v>
      </c>
      <c r="P1193" s="28">
        <v>39646</v>
      </c>
      <c r="Q1193" s="723">
        <v>4.6937999999999995</v>
      </c>
      <c r="R1193" s="28">
        <v>39646</v>
      </c>
      <c r="S1193" s="723">
        <v>4.7507000000000001</v>
      </c>
      <c r="T1193" s="28">
        <v>39646</v>
      </c>
      <c r="U1193" s="723">
        <v>4.8579999999999997</v>
      </c>
      <c r="V1193" s="41">
        <v>39646</v>
      </c>
      <c r="W1193" s="723">
        <v>5.2572000000000001</v>
      </c>
      <c r="X1193" s="28">
        <v>39646</v>
      </c>
      <c r="Y1193" s="723">
        <v>5.3400999999999996</v>
      </c>
      <c r="Z1193" s="28">
        <v>39646</v>
      </c>
      <c r="AA1193" s="723">
        <v>5.4184000000000001</v>
      </c>
      <c r="AB1193" s="28">
        <v>39646</v>
      </c>
      <c r="AC1193" s="723">
        <v>5.4309000000000003</v>
      </c>
      <c r="AD1193" s="28">
        <v>39646</v>
      </c>
      <c r="AE1193" s="358">
        <v>5.3541999999999996</v>
      </c>
    </row>
    <row r="1194" spans="1:31">
      <c r="A1194" s="28">
        <v>39647</v>
      </c>
      <c r="B1194" s="28">
        <v>39647</v>
      </c>
      <c r="C1194" s="723">
        <v>4.5533999999999999</v>
      </c>
      <c r="D1194" s="28">
        <v>39647</v>
      </c>
      <c r="E1194" s="723">
        <v>4.5698999999999996</v>
      </c>
      <c r="F1194" s="28">
        <v>39647</v>
      </c>
      <c r="G1194" s="723">
        <v>4.5541</v>
      </c>
      <c r="H1194" s="28">
        <v>39647</v>
      </c>
      <c r="I1194" s="723">
        <v>4.5667</v>
      </c>
      <c r="J1194" s="28">
        <v>39647</v>
      </c>
      <c r="K1194" s="723">
        <v>4.8155999999999999</v>
      </c>
      <c r="L1194" s="41">
        <v>39647</v>
      </c>
      <c r="M1194" s="723">
        <v>4.7620000000000005</v>
      </c>
      <c r="N1194" s="28">
        <v>39647</v>
      </c>
      <c r="O1194" s="723">
        <v>4.7969999999999997</v>
      </c>
      <c r="P1194" s="28">
        <v>39647</v>
      </c>
      <c r="Q1194" s="723">
        <v>4.8266999999999998</v>
      </c>
      <c r="R1194" s="28">
        <v>39647</v>
      </c>
      <c r="S1194" s="723">
        <v>4.8731999999999998</v>
      </c>
      <c r="T1194" s="28">
        <v>39647</v>
      </c>
      <c r="U1194" s="723">
        <v>4.9594000000000005</v>
      </c>
      <c r="V1194" s="41">
        <v>39647</v>
      </c>
      <c r="W1194" s="723">
        <v>5.3689999999999998</v>
      </c>
      <c r="X1194" s="28">
        <v>39647</v>
      </c>
      <c r="Y1194" s="723">
        <v>5.4459999999999997</v>
      </c>
      <c r="Z1194" s="28">
        <v>39647</v>
      </c>
      <c r="AA1194" s="723">
        <v>5.5259999999999998</v>
      </c>
      <c r="AB1194" s="28">
        <v>39647</v>
      </c>
      <c r="AC1194" s="723">
        <v>5.5259999999999998</v>
      </c>
      <c r="AD1194" s="28">
        <v>39647</v>
      </c>
      <c r="AE1194" s="358">
        <v>5.4119999999999999</v>
      </c>
    </row>
    <row r="1195" spans="1:31">
      <c r="A1195" s="28">
        <v>39650</v>
      </c>
      <c r="B1195" s="28">
        <v>39650</v>
      </c>
      <c r="C1195" s="723">
        <v>4.6291000000000002</v>
      </c>
      <c r="D1195" s="28">
        <v>39650</v>
      </c>
      <c r="E1195" s="723">
        <v>4.6370000000000005</v>
      </c>
      <c r="F1195" s="28">
        <v>39650</v>
      </c>
      <c r="G1195" s="723">
        <v>4.6199000000000003</v>
      </c>
      <c r="H1195" s="28">
        <v>39650</v>
      </c>
      <c r="I1195" s="723">
        <v>4.6262999999999996</v>
      </c>
      <c r="J1195" s="28">
        <v>39650</v>
      </c>
      <c r="K1195" s="723">
        <v>4.8452000000000002</v>
      </c>
      <c r="L1195" s="41">
        <v>39650</v>
      </c>
      <c r="M1195" s="723">
        <v>4.8380000000000001</v>
      </c>
      <c r="N1195" s="28">
        <v>39650</v>
      </c>
      <c r="O1195" s="723">
        <v>4.8597999999999999</v>
      </c>
      <c r="P1195" s="28">
        <v>39650</v>
      </c>
      <c r="Q1195" s="723">
        <v>4.8809000000000005</v>
      </c>
      <c r="R1195" s="28">
        <v>39650</v>
      </c>
      <c r="S1195" s="723">
        <v>4.9200999999999997</v>
      </c>
      <c r="T1195" s="28">
        <v>39650</v>
      </c>
      <c r="U1195" s="723">
        <v>4.9815000000000005</v>
      </c>
      <c r="V1195" s="41">
        <v>39650</v>
      </c>
      <c r="W1195" s="723">
        <v>5.4480000000000004</v>
      </c>
      <c r="X1195" s="28">
        <v>39650</v>
      </c>
      <c r="Y1195" s="723">
        <v>5.5039999999999996</v>
      </c>
      <c r="Z1195" s="28">
        <v>39650</v>
      </c>
      <c r="AA1195" s="723">
        <v>5.5620000000000003</v>
      </c>
      <c r="AB1195" s="28">
        <v>39650</v>
      </c>
      <c r="AC1195" s="723">
        <v>5.5540000000000003</v>
      </c>
      <c r="AD1195" s="28">
        <v>39650</v>
      </c>
      <c r="AE1195" s="358">
        <v>5.4210000000000003</v>
      </c>
    </row>
    <row r="1196" spans="1:31">
      <c r="A1196" s="28">
        <v>39651</v>
      </c>
      <c r="B1196" s="28">
        <v>39651</v>
      </c>
      <c r="C1196" s="723">
        <v>4.5984999999999996</v>
      </c>
      <c r="D1196" s="28">
        <v>39651</v>
      </c>
      <c r="E1196" s="723">
        <v>4.6189999999999998</v>
      </c>
      <c r="F1196" s="28">
        <v>39651</v>
      </c>
      <c r="G1196" s="723">
        <v>4.6182999999999996</v>
      </c>
      <c r="H1196" s="28">
        <v>39651</v>
      </c>
      <c r="I1196" s="723">
        <v>4.6269</v>
      </c>
      <c r="J1196" s="28">
        <v>39651</v>
      </c>
      <c r="K1196" s="723">
        <v>4.8407999999999998</v>
      </c>
      <c r="L1196" s="41">
        <v>39651</v>
      </c>
      <c r="M1196" s="723">
        <v>4.8124000000000002</v>
      </c>
      <c r="N1196" s="28">
        <v>39651</v>
      </c>
      <c r="O1196" s="723">
        <v>4.8472999999999997</v>
      </c>
      <c r="P1196" s="28">
        <v>39651</v>
      </c>
      <c r="Q1196" s="723">
        <v>4.8601000000000001</v>
      </c>
      <c r="R1196" s="28">
        <v>39651</v>
      </c>
      <c r="S1196" s="723">
        <v>4.9200999999999997</v>
      </c>
      <c r="T1196" s="28">
        <v>39651</v>
      </c>
      <c r="U1196" s="723">
        <v>4.9775999999999998</v>
      </c>
      <c r="V1196" s="41">
        <v>39651</v>
      </c>
      <c r="W1196" s="723">
        <v>5.4409999999999998</v>
      </c>
      <c r="X1196" s="28">
        <v>39651</v>
      </c>
      <c r="Y1196" s="723">
        <v>5.5060000000000002</v>
      </c>
      <c r="Z1196" s="28">
        <v>39651</v>
      </c>
      <c r="AA1196" s="723">
        <v>5.5510000000000002</v>
      </c>
      <c r="AB1196" s="28">
        <v>39651</v>
      </c>
      <c r="AC1196" s="723">
        <v>5.5449999999999999</v>
      </c>
      <c r="AD1196" s="28">
        <v>39651</v>
      </c>
      <c r="AE1196" s="358">
        <v>5.4219999999999997</v>
      </c>
    </row>
    <row r="1197" spans="1:31">
      <c r="A1197" s="28">
        <v>39652</v>
      </c>
      <c r="B1197" s="28">
        <v>39652</v>
      </c>
      <c r="C1197" s="723">
        <v>4.6029999999999998</v>
      </c>
      <c r="D1197" s="28">
        <v>39652</v>
      </c>
      <c r="E1197" s="723">
        <v>4.6302000000000003</v>
      </c>
      <c r="F1197" s="28">
        <v>39652</v>
      </c>
      <c r="G1197" s="723">
        <v>4.6420000000000003</v>
      </c>
      <c r="H1197" s="28">
        <v>39652</v>
      </c>
      <c r="I1197" s="723">
        <v>4.6508000000000003</v>
      </c>
      <c r="J1197" s="28">
        <v>39652</v>
      </c>
      <c r="K1197" s="723">
        <v>4.8513999999999999</v>
      </c>
      <c r="L1197" s="41">
        <v>39652</v>
      </c>
      <c r="M1197" s="723">
        <v>4.8140999999999998</v>
      </c>
      <c r="N1197" s="28">
        <v>39652</v>
      </c>
      <c r="O1197" s="723">
        <v>4.8593000000000002</v>
      </c>
      <c r="P1197" s="28">
        <v>39652</v>
      </c>
      <c r="Q1197" s="723">
        <v>4.8743999999999996</v>
      </c>
      <c r="R1197" s="28">
        <v>39652</v>
      </c>
      <c r="S1197" s="723">
        <v>4.9268999999999998</v>
      </c>
      <c r="T1197" s="28">
        <v>39652</v>
      </c>
      <c r="U1197" s="723">
        <v>4.9820000000000002</v>
      </c>
      <c r="V1197" s="41">
        <v>39652</v>
      </c>
      <c r="W1197" s="723">
        <v>5.4219999999999997</v>
      </c>
      <c r="X1197" s="28">
        <v>39652</v>
      </c>
      <c r="Y1197" s="723">
        <v>5.4960000000000004</v>
      </c>
      <c r="Z1197" s="28">
        <v>39652</v>
      </c>
      <c r="AA1197" s="723">
        <v>5.56</v>
      </c>
      <c r="AB1197" s="28">
        <v>39652</v>
      </c>
      <c r="AC1197" s="723">
        <v>5.5549999999999997</v>
      </c>
      <c r="AD1197" s="28">
        <v>39652</v>
      </c>
      <c r="AE1197" s="358">
        <v>5.4390000000000001</v>
      </c>
    </row>
    <row r="1198" spans="1:31">
      <c r="A1198" s="28">
        <v>39653</v>
      </c>
      <c r="B1198" s="28">
        <v>39653</v>
      </c>
      <c r="C1198" s="723">
        <v>4.4535</v>
      </c>
      <c r="D1198" s="28">
        <v>39653</v>
      </c>
      <c r="E1198" s="723">
        <v>4.4847999999999999</v>
      </c>
      <c r="F1198" s="28">
        <v>39653</v>
      </c>
      <c r="G1198" s="723">
        <v>4.5373999999999999</v>
      </c>
      <c r="H1198" s="28">
        <v>39653</v>
      </c>
      <c r="I1198" s="723">
        <v>4.5555000000000003</v>
      </c>
      <c r="J1198" s="28">
        <v>39653</v>
      </c>
      <c r="K1198" s="723">
        <v>4.7808999999999999</v>
      </c>
      <c r="L1198" s="41">
        <v>39653</v>
      </c>
      <c r="M1198" s="723">
        <v>4.6657000000000002</v>
      </c>
      <c r="N1198" s="28">
        <v>39653</v>
      </c>
      <c r="O1198" s="723">
        <v>4.7179000000000002</v>
      </c>
      <c r="P1198" s="28">
        <v>39653</v>
      </c>
      <c r="Q1198" s="723">
        <v>4.7742000000000004</v>
      </c>
      <c r="R1198" s="28">
        <v>39653</v>
      </c>
      <c r="S1198" s="723">
        <v>4.8387000000000002</v>
      </c>
      <c r="T1198" s="28">
        <v>39653</v>
      </c>
      <c r="U1198" s="723">
        <v>4.9099000000000004</v>
      </c>
      <c r="V1198" s="41">
        <v>39653</v>
      </c>
      <c r="W1198" s="723">
        <v>5.2830000000000004</v>
      </c>
      <c r="X1198" s="28">
        <v>39653</v>
      </c>
      <c r="Y1198" s="723">
        <v>5.37</v>
      </c>
      <c r="Z1198" s="28">
        <v>39653</v>
      </c>
      <c r="AA1198" s="723">
        <v>5.4660000000000002</v>
      </c>
      <c r="AB1198" s="28">
        <v>39653</v>
      </c>
      <c r="AC1198" s="723">
        <v>5.4809999999999999</v>
      </c>
      <c r="AD1198" s="28">
        <v>39653</v>
      </c>
      <c r="AE1198" s="358">
        <v>5.3870000000000005</v>
      </c>
    </row>
    <row r="1199" spans="1:31">
      <c r="A1199" s="28">
        <v>39654</v>
      </c>
      <c r="B1199" s="28">
        <v>39654</v>
      </c>
      <c r="C1199" s="723">
        <v>4.4535999999999998</v>
      </c>
      <c r="D1199" s="28">
        <v>39654</v>
      </c>
      <c r="E1199" s="723">
        <v>4.5030000000000001</v>
      </c>
      <c r="F1199" s="28">
        <v>39654</v>
      </c>
      <c r="G1199" s="723">
        <v>4.5572999999999997</v>
      </c>
      <c r="H1199" s="28">
        <v>39654</v>
      </c>
      <c r="I1199" s="723">
        <v>4.5762999999999998</v>
      </c>
      <c r="J1199" s="28">
        <v>39654</v>
      </c>
      <c r="K1199" s="723">
        <v>4.8198999999999996</v>
      </c>
      <c r="L1199" s="41">
        <v>39654</v>
      </c>
      <c r="M1199" s="723">
        <v>4.6634000000000002</v>
      </c>
      <c r="N1199" s="28">
        <v>39654</v>
      </c>
      <c r="O1199" s="723">
        <v>4.7359999999999998</v>
      </c>
      <c r="P1199" s="28">
        <v>39654</v>
      </c>
      <c r="Q1199" s="723">
        <v>4.8072999999999997</v>
      </c>
      <c r="R1199" s="28">
        <v>39654</v>
      </c>
      <c r="S1199" s="723">
        <v>4.8792</v>
      </c>
      <c r="T1199" s="28">
        <v>39654</v>
      </c>
      <c r="U1199" s="723">
        <v>4.9546000000000001</v>
      </c>
      <c r="V1199" s="41">
        <v>39654</v>
      </c>
      <c r="W1199" s="723">
        <v>5.2969999999999997</v>
      </c>
      <c r="X1199" s="28">
        <v>39654</v>
      </c>
      <c r="Y1199" s="723">
        <v>5.4119999999999999</v>
      </c>
      <c r="Z1199" s="28">
        <v>39654</v>
      </c>
      <c r="AA1199" s="723">
        <v>5.5129999999999999</v>
      </c>
      <c r="AB1199" s="28">
        <v>39654</v>
      </c>
      <c r="AC1199" s="723">
        <v>5.5330000000000004</v>
      </c>
      <c r="AD1199" s="28">
        <v>39654</v>
      </c>
      <c r="AE1199" s="358">
        <v>5.4429999999999996</v>
      </c>
    </row>
    <row r="1200" spans="1:31">
      <c r="A1200" s="28">
        <v>39657</v>
      </c>
      <c r="B1200" s="28">
        <v>39657</v>
      </c>
      <c r="C1200" s="723">
        <v>4.3710000000000004</v>
      </c>
      <c r="D1200" s="28">
        <v>39657</v>
      </c>
      <c r="E1200" s="723">
        <v>4.4272</v>
      </c>
      <c r="F1200" s="28">
        <v>39657</v>
      </c>
      <c r="G1200" s="723">
        <v>4.4965999999999999</v>
      </c>
      <c r="H1200" s="28">
        <v>39657</v>
      </c>
      <c r="I1200" s="723">
        <v>4.5091000000000001</v>
      </c>
      <c r="J1200" s="28">
        <v>39657</v>
      </c>
      <c r="K1200" s="723">
        <v>4.7820999999999998</v>
      </c>
      <c r="L1200" s="41">
        <v>39657</v>
      </c>
      <c r="M1200" s="723">
        <v>4.5983999999999998</v>
      </c>
      <c r="N1200" s="28">
        <v>39657</v>
      </c>
      <c r="O1200" s="723">
        <v>4.6591000000000005</v>
      </c>
      <c r="P1200" s="28">
        <v>39657</v>
      </c>
      <c r="Q1200" s="723">
        <v>4.7248000000000001</v>
      </c>
      <c r="R1200" s="28">
        <v>39657</v>
      </c>
      <c r="S1200" s="723">
        <v>4.7946999999999997</v>
      </c>
      <c r="T1200" s="28">
        <v>39657</v>
      </c>
      <c r="U1200" s="723">
        <v>4.8898999999999999</v>
      </c>
      <c r="V1200" s="41">
        <v>39657</v>
      </c>
      <c r="W1200" s="723">
        <v>5.226</v>
      </c>
      <c r="X1200" s="28">
        <v>39657</v>
      </c>
      <c r="Y1200" s="723">
        <v>5.3220000000000001</v>
      </c>
      <c r="Z1200" s="28">
        <v>39657</v>
      </c>
      <c r="AA1200" s="723">
        <v>5.4379999999999997</v>
      </c>
      <c r="AB1200" s="28">
        <v>39657</v>
      </c>
      <c r="AC1200" s="723">
        <v>5.4569999999999999</v>
      </c>
      <c r="AD1200" s="28">
        <v>39657</v>
      </c>
      <c r="AE1200" s="358">
        <v>5.3890000000000002</v>
      </c>
    </row>
    <row r="1201" spans="1:31">
      <c r="A1201" s="28">
        <v>39658</v>
      </c>
      <c r="B1201" s="28">
        <v>39658</v>
      </c>
      <c r="C1201" s="723">
        <v>4.3326000000000002</v>
      </c>
      <c r="D1201" s="28">
        <v>39658</v>
      </c>
      <c r="E1201" s="723">
        <v>4.3742999999999999</v>
      </c>
      <c r="F1201" s="28">
        <v>39658</v>
      </c>
      <c r="G1201" s="723">
        <v>4.4356999999999998</v>
      </c>
      <c r="H1201" s="28">
        <v>39658</v>
      </c>
      <c r="I1201" s="723">
        <v>4.45</v>
      </c>
      <c r="J1201" s="28">
        <v>39658</v>
      </c>
      <c r="K1201" s="723">
        <v>4.7302</v>
      </c>
      <c r="L1201" s="41">
        <v>39658</v>
      </c>
      <c r="M1201" s="723">
        <v>4.5750999999999999</v>
      </c>
      <c r="N1201" s="28">
        <v>39658</v>
      </c>
      <c r="O1201" s="723">
        <v>4.6181000000000001</v>
      </c>
      <c r="P1201" s="28">
        <v>39658</v>
      </c>
      <c r="Q1201" s="723">
        <v>4.6777999999999995</v>
      </c>
      <c r="R1201" s="28">
        <v>39658</v>
      </c>
      <c r="S1201" s="723">
        <v>4.7488000000000001</v>
      </c>
      <c r="T1201" s="28">
        <v>39658</v>
      </c>
      <c r="U1201" s="723">
        <v>4.8535000000000004</v>
      </c>
      <c r="V1201" s="41">
        <v>39658</v>
      </c>
      <c r="W1201" s="723">
        <v>5.194</v>
      </c>
      <c r="X1201" s="28">
        <v>39658</v>
      </c>
      <c r="Y1201" s="723">
        <v>5.2869999999999999</v>
      </c>
      <c r="Z1201" s="28">
        <v>39658</v>
      </c>
      <c r="AA1201" s="723">
        <v>5.4039999999999999</v>
      </c>
      <c r="AB1201" s="28">
        <v>39658</v>
      </c>
      <c r="AC1201" s="723">
        <v>5.4320000000000004</v>
      </c>
      <c r="AD1201" s="28">
        <v>39658</v>
      </c>
      <c r="AE1201" s="358">
        <v>5.3639999999999999</v>
      </c>
    </row>
    <row r="1202" spans="1:31">
      <c r="A1202" s="28">
        <v>39659</v>
      </c>
      <c r="B1202" s="28">
        <v>39659</v>
      </c>
      <c r="C1202" s="723">
        <v>4.2910000000000004</v>
      </c>
      <c r="D1202" s="28">
        <v>39659</v>
      </c>
      <c r="E1202" s="723">
        <v>4.3170999999999999</v>
      </c>
      <c r="F1202" s="28">
        <v>39659</v>
      </c>
      <c r="G1202" s="723">
        <v>4.3785999999999996</v>
      </c>
      <c r="H1202" s="28">
        <v>39659</v>
      </c>
      <c r="I1202" s="723">
        <v>4.3895</v>
      </c>
      <c r="J1202" s="28">
        <v>39659</v>
      </c>
      <c r="K1202" s="723">
        <v>4.6677999999999997</v>
      </c>
      <c r="L1202" s="41">
        <v>39659</v>
      </c>
      <c r="M1202" s="723">
        <v>4.5369000000000002</v>
      </c>
      <c r="N1202" s="28">
        <v>39659</v>
      </c>
      <c r="O1202" s="723">
        <v>4.5631000000000004</v>
      </c>
      <c r="P1202" s="28">
        <v>39659</v>
      </c>
      <c r="Q1202" s="723">
        <v>4.6219000000000001</v>
      </c>
      <c r="R1202" s="28">
        <v>39659</v>
      </c>
      <c r="S1202" s="723">
        <v>4.6948999999999996</v>
      </c>
      <c r="T1202" s="28">
        <v>39659</v>
      </c>
      <c r="U1202" s="723">
        <v>4.7972000000000001</v>
      </c>
      <c r="V1202" s="41">
        <v>39659</v>
      </c>
      <c r="W1202" s="723">
        <v>5.1529999999999996</v>
      </c>
      <c r="X1202" s="28">
        <v>39659</v>
      </c>
      <c r="Y1202" s="723">
        <v>5.2430000000000003</v>
      </c>
      <c r="Z1202" s="28">
        <v>39659</v>
      </c>
      <c r="AA1202" s="723">
        <v>5.3570000000000002</v>
      </c>
      <c r="AB1202" s="28">
        <v>39659</v>
      </c>
      <c r="AC1202" s="723">
        <v>5.3849999999999998</v>
      </c>
      <c r="AD1202" s="28">
        <v>39659</v>
      </c>
      <c r="AE1202" s="358">
        <v>5.3209999999999997</v>
      </c>
    </row>
    <row r="1203" spans="1:31">
      <c r="A1203" s="28">
        <v>39660</v>
      </c>
      <c r="B1203" s="28">
        <v>39660</v>
      </c>
      <c r="C1203" s="723">
        <v>4.2385000000000002</v>
      </c>
      <c r="D1203" s="28">
        <v>39660</v>
      </c>
      <c r="E1203" s="723">
        <v>4.2522000000000002</v>
      </c>
      <c r="F1203" s="28">
        <v>39660</v>
      </c>
      <c r="G1203" s="723">
        <v>4.3207000000000004</v>
      </c>
      <c r="H1203" s="28">
        <v>39660</v>
      </c>
      <c r="I1203" s="723">
        <v>4.3384999999999998</v>
      </c>
      <c r="J1203" s="28">
        <v>39660</v>
      </c>
      <c r="K1203" s="723">
        <v>4.6230000000000002</v>
      </c>
      <c r="L1203" s="41">
        <v>39660</v>
      </c>
      <c r="M1203" s="723">
        <v>4.4805000000000001</v>
      </c>
      <c r="N1203" s="28">
        <v>39660</v>
      </c>
      <c r="O1203" s="723">
        <v>4.4928999999999997</v>
      </c>
      <c r="P1203" s="28">
        <v>39660</v>
      </c>
      <c r="Q1203" s="723">
        <v>4.5590999999999999</v>
      </c>
      <c r="R1203" s="28">
        <v>39660</v>
      </c>
      <c r="S1203" s="723">
        <v>4.6395999999999997</v>
      </c>
      <c r="T1203" s="28">
        <v>39660</v>
      </c>
      <c r="U1203" s="723">
        <v>4.7463999999999995</v>
      </c>
      <c r="V1203" s="41">
        <v>39660</v>
      </c>
      <c r="W1203" s="723">
        <v>5.1159999999999997</v>
      </c>
      <c r="X1203" s="28">
        <v>39660</v>
      </c>
      <c r="Y1203" s="723">
        <v>5.1929999999999996</v>
      </c>
      <c r="Z1203" s="28">
        <v>39660</v>
      </c>
      <c r="AA1203" s="723">
        <v>5.3120000000000003</v>
      </c>
      <c r="AB1203" s="28">
        <v>39660</v>
      </c>
      <c r="AC1203" s="723">
        <v>5.3419999999999996</v>
      </c>
      <c r="AD1203" s="28">
        <v>39660</v>
      </c>
      <c r="AE1203" s="358">
        <v>5.2839999999999998</v>
      </c>
    </row>
    <row r="1204" spans="1:31">
      <c r="A1204" s="28">
        <v>39661</v>
      </c>
      <c r="B1204" s="28">
        <v>39661</v>
      </c>
      <c r="C1204" s="723">
        <v>4.2389000000000001</v>
      </c>
      <c r="D1204" s="28">
        <v>39661</v>
      </c>
      <c r="E1204" s="723">
        <v>4.2518000000000002</v>
      </c>
      <c r="F1204" s="28">
        <v>39661</v>
      </c>
      <c r="G1204" s="723">
        <v>4.3128000000000002</v>
      </c>
      <c r="H1204" s="28">
        <v>39661</v>
      </c>
      <c r="I1204" s="723">
        <v>4.3327999999999998</v>
      </c>
      <c r="J1204" s="28">
        <v>39661</v>
      </c>
      <c r="K1204" s="723">
        <v>4.6207000000000003</v>
      </c>
      <c r="L1204" s="41">
        <v>39661</v>
      </c>
      <c r="M1204" s="723">
        <v>4.4789000000000003</v>
      </c>
      <c r="N1204" s="28">
        <v>39661</v>
      </c>
      <c r="O1204" s="723">
        <v>4.4943999999999997</v>
      </c>
      <c r="P1204" s="28">
        <v>39661</v>
      </c>
      <c r="Q1204" s="723">
        <v>4.5552000000000001</v>
      </c>
      <c r="R1204" s="28">
        <v>39661</v>
      </c>
      <c r="S1204" s="723">
        <v>4.6353</v>
      </c>
      <c r="T1204" s="28">
        <v>39661</v>
      </c>
      <c r="U1204" s="723">
        <v>4.7545000000000002</v>
      </c>
      <c r="V1204" s="41">
        <v>39661</v>
      </c>
      <c r="W1204" s="723">
        <v>5.1070000000000002</v>
      </c>
      <c r="X1204" s="28">
        <v>39661</v>
      </c>
      <c r="Y1204" s="723">
        <v>5.1840000000000002</v>
      </c>
      <c r="Z1204" s="28">
        <v>39661</v>
      </c>
      <c r="AA1204" s="723">
        <v>5.298</v>
      </c>
      <c r="AB1204" s="28">
        <v>39661</v>
      </c>
      <c r="AC1204" s="723">
        <v>5.327</v>
      </c>
      <c r="AD1204" s="28">
        <v>39661</v>
      </c>
      <c r="AE1204" s="358">
        <v>5.2750000000000004</v>
      </c>
    </row>
    <row r="1205" spans="1:31">
      <c r="A1205" s="28">
        <v>39664</v>
      </c>
      <c r="B1205" s="28">
        <v>39664</v>
      </c>
      <c r="C1205" s="723">
        <v>4.2180999999999997</v>
      </c>
      <c r="D1205" s="28">
        <v>39664</v>
      </c>
      <c r="E1205" s="723">
        <v>4.2122000000000002</v>
      </c>
      <c r="F1205" s="28">
        <v>39664</v>
      </c>
      <c r="G1205" s="723">
        <v>4.2949999999999999</v>
      </c>
      <c r="H1205" s="28">
        <v>39664</v>
      </c>
      <c r="I1205" s="723">
        <v>4.3139000000000003</v>
      </c>
      <c r="J1205" s="28">
        <v>39664</v>
      </c>
      <c r="K1205" s="723">
        <v>4.6001000000000003</v>
      </c>
      <c r="L1205" s="41">
        <v>39664</v>
      </c>
      <c r="M1205" s="723">
        <v>4.4668000000000001</v>
      </c>
      <c r="N1205" s="28">
        <v>39664</v>
      </c>
      <c r="O1205" s="723">
        <v>4.4778000000000002</v>
      </c>
      <c r="P1205" s="28">
        <v>39664</v>
      </c>
      <c r="Q1205" s="723">
        <v>4.5422000000000002</v>
      </c>
      <c r="R1205" s="28">
        <v>39664</v>
      </c>
      <c r="S1205" s="723">
        <v>4.6189999999999998</v>
      </c>
      <c r="T1205" s="28">
        <v>39664</v>
      </c>
      <c r="U1205" s="723">
        <v>4.7347999999999999</v>
      </c>
      <c r="V1205" s="41">
        <v>39664</v>
      </c>
      <c r="W1205" s="723">
        <v>5.0999999999999996</v>
      </c>
      <c r="X1205" s="28">
        <v>39664</v>
      </c>
      <c r="Y1205" s="723">
        <v>5.1859999999999999</v>
      </c>
      <c r="Z1205" s="28">
        <v>39664</v>
      </c>
      <c r="AA1205" s="723">
        <v>5.2939999999999996</v>
      </c>
      <c r="AB1205" s="28">
        <v>39664</v>
      </c>
      <c r="AC1205" s="723">
        <v>5.3250000000000002</v>
      </c>
      <c r="AD1205" s="28">
        <v>39664</v>
      </c>
      <c r="AE1205" s="358">
        <v>5.2709999999999999</v>
      </c>
    </row>
    <row r="1206" spans="1:31">
      <c r="A1206" s="28">
        <v>39665</v>
      </c>
      <c r="B1206" s="28">
        <v>39665</v>
      </c>
      <c r="C1206" s="723">
        <v>4.2176999999999998</v>
      </c>
      <c r="D1206" s="28">
        <v>39665</v>
      </c>
      <c r="E1206" s="723">
        <v>4.2001999999999997</v>
      </c>
      <c r="F1206" s="28">
        <v>39665</v>
      </c>
      <c r="G1206" s="723">
        <v>4.2796000000000003</v>
      </c>
      <c r="H1206" s="28">
        <v>39665</v>
      </c>
      <c r="I1206" s="723">
        <v>4.3004999999999995</v>
      </c>
      <c r="J1206" s="28">
        <v>39665</v>
      </c>
      <c r="K1206" s="723">
        <v>4.5885999999999996</v>
      </c>
      <c r="L1206" s="41">
        <v>39665</v>
      </c>
      <c r="M1206" s="723">
        <v>4.4542000000000002</v>
      </c>
      <c r="N1206" s="28">
        <v>39665</v>
      </c>
      <c r="O1206" s="723">
        <v>4.4587000000000003</v>
      </c>
      <c r="P1206" s="28">
        <v>39665</v>
      </c>
      <c r="Q1206" s="723">
        <v>4.5212000000000003</v>
      </c>
      <c r="R1206" s="28">
        <v>39665</v>
      </c>
      <c r="S1206" s="723">
        <v>4.6002999999999998</v>
      </c>
      <c r="T1206" s="28">
        <v>39665</v>
      </c>
      <c r="U1206" s="723">
        <v>4.7210000000000001</v>
      </c>
      <c r="V1206" s="41">
        <v>39665</v>
      </c>
      <c r="W1206" s="723">
        <v>5.093</v>
      </c>
      <c r="X1206" s="28">
        <v>39665</v>
      </c>
      <c r="Y1206" s="723">
        <v>5.16</v>
      </c>
      <c r="Z1206" s="28">
        <v>39665</v>
      </c>
      <c r="AA1206" s="723">
        <v>5.2670000000000003</v>
      </c>
      <c r="AB1206" s="28">
        <v>39665</v>
      </c>
      <c r="AC1206" s="723">
        <v>5.2969999999999997</v>
      </c>
      <c r="AD1206" s="28">
        <v>39665</v>
      </c>
      <c r="AE1206" s="358">
        <v>5.2450000000000001</v>
      </c>
    </row>
    <row r="1207" spans="1:31">
      <c r="A1207" s="28">
        <v>39666</v>
      </c>
      <c r="B1207" s="28">
        <v>39666</v>
      </c>
      <c r="C1207" s="723">
        <v>4.2035999999999998</v>
      </c>
      <c r="D1207" s="28">
        <v>39666</v>
      </c>
      <c r="E1207" s="723">
        <v>4.2072000000000003</v>
      </c>
      <c r="F1207" s="28">
        <v>39666</v>
      </c>
      <c r="G1207" s="723">
        <v>4.2877999999999998</v>
      </c>
      <c r="H1207" s="28">
        <v>39666</v>
      </c>
      <c r="I1207" s="723">
        <v>4.3137999999999996</v>
      </c>
      <c r="J1207" s="28">
        <v>39666</v>
      </c>
      <c r="K1207" s="723">
        <v>4.6078000000000001</v>
      </c>
      <c r="L1207" s="41">
        <v>39666</v>
      </c>
      <c r="M1207" s="723">
        <v>4.4535999999999998</v>
      </c>
      <c r="N1207" s="28">
        <v>39666</v>
      </c>
      <c r="O1207" s="723">
        <v>4.4739000000000004</v>
      </c>
      <c r="P1207" s="28">
        <v>39666</v>
      </c>
      <c r="Q1207" s="723">
        <v>4.5414000000000003</v>
      </c>
      <c r="R1207" s="28">
        <v>39666</v>
      </c>
      <c r="S1207" s="723">
        <v>4.6231</v>
      </c>
      <c r="T1207" s="28">
        <v>39666</v>
      </c>
      <c r="U1207" s="723">
        <v>4.7437000000000005</v>
      </c>
      <c r="V1207" s="41">
        <v>39666</v>
      </c>
      <c r="W1207" s="723">
        <v>5.0940000000000003</v>
      </c>
      <c r="X1207" s="28">
        <v>39666</v>
      </c>
      <c r="Y1207" s="723">
        <v>5.1790000000000003</v>
      </c>
      <c r="Z1207" s="28">
        <v>39666</v>
      </c>
      <c r="AA1207" s="723">
        <v>5.2859999999999996</v>
      </c>
      <c r="AB1207" s="28">
        <v>39666</v>
      </c>
      <c r="AC1207" s="723">
        <v>5.32</v>
      </c>
      <c r="AD1207" s="28">
        <v>39666</v>
      </c>
      <c r="AE1207" s="358">
        <v>5.2690000000000001</v>
      </c>
    </row>
    <row r="1208" spans="1:31">
      <c r="A1208" s="28">
        <v>39667</v>
      </c>
      <c r="B1208" s="28">
        <v>39667</v>
      </c>
      <c r="C1208" s="723">
        <v>4.0689000000000002</v>
      </c>
      <c r="D1208" s="28">
        <v>39667</v>
      </c>
      <c r="E1208" s="723">
        <v>4.0720999999999998</v>
      </c>
      <c r="F1208" s="28">
        <v>39667</v>
      </c>
      <c r="G1208" s="723">
        <v>4.2061999999999999</v>
      </c>
      <c r="H1208" s="28">
        <v>39667</v>
      </c>
      <c r="I1208" s="723">
        <v>4.2579000000000002</v>
      </c>
      <c r="J1208" s="28">
        <v>39667</v>
      </c>
      <c r="K1208" s="723">
        <v>4.5536000000000003</v>
      </c>
      <c r="L1208" s="41">
        <v>39667</v>
      </c>
      <c r="M1208" s="723">
        <v>4.2882999999999996</v>
      </c>
      <c r="N1208" s="28">
        <v>39667</v>
      </c>
      <c r="O1208" s="723">
        <v>4.3170999999999999</v>
      </c>
      <c r="P1208" s="28">
        <v>39667</v>
      </c>
      <c r="Q1208" s="723">
        <v>4.4373000000000005</v>
      </c>
      <c r="R1208" s="28">
        <v>39667</v>
      </c>
      <c r="S1208" s="723">
        <v>4.5423999999999998</v>
      </c>
      <c r="T1208" s="28">
        <v>39667</v>
      </c>
      <c r="U1208" s="723">
        <v>4.6931000000000003</v>
      </c>
      <c r="V1208" s="41">
        <v>39667</v>
      </c>
      <c r="W1208" s="723">
        <v>4.9269999999999996</v>
      </c>
      <c r="X1208" s="28">
        <v>39667</v>
      </c>
      <c r="Y1208" s="723">
        <v>5.008</v>
      </c>
      <c r="Z1208" s="28">
        <v>39667</v>
      </c>
      <c r="AA1208" s="723">
        <v>5.1929999999999996</v>
      </c>
      <c r="AB1208" s="28">
        <v>39667</v>
      </c>
      <c r="AC1208" s="723">
        <v>5.2620000000000005</v>
      </c>
      <c r="AD1208" s="28">
        <v>39667</v>
      </c>
      <c r="AE1208" s="358">
        <v>5.2679999999999998</v>
      </c>
    </row>
    <row r="1209" spans="1:31">
      <c r="A1209" s="28">
        <v>39668</v>
      </c>
      <c r="B1209" s="28">
        <v>39668</v>
      </c>
      <c r="C1209" s="723">
        <v>4.0431999999999997</v>
      </c>
      <c r="D1209" s="28">
        <v>39668</v>
      </c>
      <c r="E1209" s="723">
        <v>4.0571000000000002</v>
      </c>
      <c r="F1209" s="28">
        <v>39668</v>
      </c>
      <c r="G1209" s="723">
        <v>4.1943999999999999</v>
      </c>
      <c r="H1209" s="28">
        <v>39668</v>
      </c>
      <c r="I1209" s="723">
        <v>4.2583000000000002</v>
      </c>
      <c r="J1209" s="28">
        <v>39668</v>
      </c>
      <c r="K1209" s="723">
        <v>4.5701999999999998</v>
      </c>
      <c r="L1209" s="41">
        <v>39668</v>
      </c>
      <c r="M1209" s="723">
        <v>4.2603999999999997</v>
      </c>
      <c r="N1209" s="28">
        <v>39668</v>
      </c>
      <c r="O1209" s="723">
        <v>4.3018000000000001</v>
      </c>
      <c r="P1209" s="28">
        <v>39668</v>
      </c>
      <c r="Q1209" s="723">
        <v>4.4309000000000003</v>
      </c>
      <c r="R1209" s="28">
        <v>39668</v>
      </c>
      <c r="S1209" s="723">
        <v>4.5423</v>
      </c>
      <c r="T1209" s="28">
        <v>39668</v>
      </c>
      <c r="U1209" s="723">
        <v>4.7099000000000002</v>
      </c>
      <c r="V1209" s="41">
        <v>39668</v>
      </c>
      <c r="W1209" s="723">
        <v>4.9059999999999997</v>
      </c>
      <c r="X1209" s="28">
        <v>39668</v>
      </c>
      <c r="Y1209" s="723">
        <v>4.9859999999999998</v>
      </c>
      <c r="Z1209" s="28">
        <v>39668</v>
      </c>
      <c r="AA1209" s="723">
        <v>5.1639999999999997</v>
      </c>
      <c r="AB1209" s="28">
        <v>39668</v>
      </c>
      <c r="AC1209" s="723">
        <v>5.2430000000000003</v>
      </c>
      <c r="AD1209" s="28">
        <v>39668</v>
      </c>
      <c r="AE1209" s="358">
        <v>5.2480000000000002</v>
      </c>
    </row>
    <row r="1210" spans="1:31">
      <c r="A1210" s="28">
        <v>39671</v>
      </c>
      <c r="B1210" s="28">
        <v>39671</v>
      </c>
      <c r="C1210" s="723">
        <v>4.0744999999999996</v>
      </c>
      <c r="D1210" s="28">
        <v>39671</v>
      </c>
      <c r="E1210" s="723">
        <v>4.0831999999999997</v>
      </c>
      <c r="F1210" s="28">
        <v>39671</v>
      </c>
      <c r="G1210" s="723">
        <v>4.2089999999999996</v>
      </c>
      <c r="H1210" s="28">
        <v>39671</v>
      </c>
      <c r="I1210" s="723">
        <v>4.2698999999999998</v>
      </c>
      <c r="J1210" s="28">
        <v>39671</v>
      </c>
      <c r="K1210" s="723">
        <v>4.5778999999999996</v>
      </c>
      <c r="L1210" s="41">
        <v>39671</v>
      </c>
      <c r="M1210" s="723">
        <v>4.2919</v>
      </c>
      <c r="N1210" s="28">
        <v>39671</v>
      </c>
      <c r="O1210" s="723">
        <v>4.3285</v>
      </c>
      <c r="P1210" s="28">
        <v>39671</v>
      </c>
      <c r="Q1210" s="723">
        <v>4.444</v>
      </c>
      <c r="R1210" s="28">
        <v>39671</v>
      </c>
      <c r="S1210" s="723">
        <v>4.5504999999999995</v>
      </c>
      <c r="T1210" s="28">
        <v>39671</v>
      </c>
      <c r="U1210" s="723">
        <v>4.7129000000000003</v>
      </c>
      <c r="V1210" s="41">
        <v>39671</v>
      </c>
      <c r="W1210" s="723">
        <v>4.931</v>
      </c>
      <c r="X1210" s="28">
        <v>39671</v>
      </c>
      <c r="Y1210" s="723">
        <v>5.0119999999999996</v>
      </c>
      <c r="Z1210" s="28">
        <v>39671</v>
      </c>
      <c r="AA1210" s="723">
        <v>5.1760000000000002</v>
      </c>
      <c r="AB1210" s="28">
        <v>39671</v>
      </c>
      <c r="AC1210" s="723">
        <v>5.2539999999999996</v>
      </c>
      <c r="AD1210" s="28">
        <v>39671</v>
      </c>
      <c r="AE1210" s="358">
        <v>5.25</v>
      </c>
    </row>
    <row r="1211" spans="1:31">
      <c r="A1211" s="28">
        <v>39672</v>
      </c>
      <c r="B1211" s="28">
        <v>39672</v>
      </c>
      <c r="C1211" s="723">
        <v>4.0053000000000001</v>
      </c>
      <c r="D1211" s="28">
        <v>39672</v>
      </c>
      <c r="E1211" s="723">
        <v>4.0343999999999998</v>
      </c>
      <c r="F1211" s="28">
        <v>39672</v>
      </c>
      <c r="G1211" s="723">
        <v>4.1654999999999998</v>
      </c>
      <c r="H1211" s="28">
        <v>39672</v>
      </c>
      <c r="I1211" s="723">
        <v>4.2317999999999998</v>
      </c>
      <c r="J1211" s="28">
        <v>39672</v>
      </c>
      <c r="K1211" s="723">
        <v>4.5331999999999999</v>
      </c>
      <c r="L1211" s="41">
        <v>39672</v>
      </c>
      <c r="M1211" s="723">
        <v>4.2408000000000001</v>
      </c>
      <c r="N1211" s="28">
        <v>39672</v>
      </c>
      <c r="O1211" s="723">
        <v>4.2793999999999999</v>
      </c>
      <c r="P1211" s="28">
        <v>39672</v>
      </c>
      <c r="Q1211" s="723">
        <v>4.4020999999999999</v>
      </c>
      <c r="R1211" s="28">
        <v>39672</v>
      </c>
      <c r="S1211" s="723">
        <v>4.5118</v>
      </c>
      <c r="T1211" s="28">
        <v>39672</v>
      </c>
      <c r="U1211" s="723">
        <v>4.6655999999999995</v>
      </c>
      <c r="V1211" s="41">
        <v>39672</v>
      </c>
      <c r="W1211" s="723">
        <v>4.8849999999999998</v>
      </c>
      <c r="X1211" s="28">
        <v>39672</v>
      </c>
      <c r="Y1211" s="723">
        <v>4.9749999999999996</v>
      </c>
      <c r="Z1211" s="28">
        <v>39672</v>
      </c>
      <c r="AA1211" s="723">
        <v>5.1360000000000001</v>
      </c>
      <c r="AB1211" s="28">
        <v>39672</v>
      </c>
      <c r="AC1211" s="723">
        <v>5.2160000000000002</v>
      </c>
      <c r="AD1211" s="28">
        <v>39672</v>
      </c>
      <c r="AE1211" s="358">
        <v>5.2130000000000001</v>
      </c>
    </row>
    <row r="1212" spans="1:31">
      <c r="A1212" s="28">
        <v>39673</v>
      </c>
      <c r="B1212" s="28">
        <v>39673</v>
      </c>
      <c r="C1212" s="723">
        <v>3.9638999999999998</v>
      </c>
      <c r="D1212" s="28">
        <v>39673</v>
      </c>
      <c r="E1212" s="723">
        <v>3.9895</v>
      </c>
      <c r="F1212" s="28">
        <v>39673</v>
      </c>
      <c r="G1212" s="723">
        <v>4.1348000000000003</v>
      </c>
      <c r="H1212" s="28">
        <v>39673</v>
      </c>
      <c r="I1212" s="723">
        <v>4.2096</v>
      </c>
      <c r="J1212" s="28">
        <v>39673</v>
      </c>
      <c r="K1212" s="723">
        <v>4.5171999999999999</v>
      </c>
      <c r="L1212" s="41">
        <v>39673</v>
      </c>
      <c r="M1212" s="723">
        <v>4.2046999999999999</v>
      </c>
      <c r="N1212" s="28">
        <v>39673</v>
      </c>
      <c r="O1212" s="723">
        <v>4.2392000000000003</v>
      </c>
      <c r="P1212" s="28">
        <v>39673</v>
      </c>
      <c r="Q1212" s="723">
        <v>4.3822999999999999</v>
      </c>
      <c r="R1212" s="28">
        <v>39673</v>
      </c>
      <c r="S1212" s="723">
        <v>4.4981999999999998</v>
      </c>
      <c r="T1212" s="28">
        <v>39673</v>
      </c>
      <c r="U1212" s="723">
        <v>4.6630000000000003</v>
      </c>
      <c r="V1212" s="41">
        <v>39673</v>
      </c>
      <c r="W1212" s="723">
        <v>4.8579999999999997</v>
      </c>
      <c r="X1212" s="28">
        <v>39673</v>
      </c>
      <c r="Y1212" s="723">
        <v>4.9450000000000003</v>
      </c>
      <c r="Z1212" s="28">
        <v>39673</v>
      </c>
      <c r="AA1212" s="723">
        <v>5.1210000000000004</v>
      </c>
      <c r="AB1212" s="28">
        <v>39673</v>
      </c>
      <c r="AC1212" s="723">
        <v>5.1929999999999996</v>
      </c>
      <c r="AD1212" s="28">
        <v>39673</v>
      </c>
      <c r="AE1212" s="358">
        <v>5.1920000000000002</v>
      </c>
    </row>
    <row r="1213" spans="1:31">
      <c r="A1213" s="28">
        <v>39674</v>
      </c>
      <c r="B1213" s="28">
        <v>39674</v>
      </c>
      <c r="C1213" s="723">
        <v>3.9823</v>
      </c>
      <c r="D1213" s="28">
        <v>39674</v>
      </c>
      <c r="E1213" s="723">
        <v>4.0088999999999997</v>
      </c>
      <c r="F1213" s="28">
        <v>39674</v>
      </c>
      <c r="G1213" s="723">
        <v>4.1439000000000004</v>
      </c>
      <c r="H1213" s="28">
        <v>39674</v>
      </c>
      <c r="I1213" s="723">
        <v>4.2173999999999996</v>
      </c>
      <c r="J1213" s="28">
        <v>39674</v>
      </c>
      <c r="K1213" s="723">
        <v>4.5254000000000003</v>
      </c>
      <c r="L1213" s="41">
        <v>39674</v>
      </c>
      <c r="M1213" s="723">
        <v>4.2161</v>
      </c>
      <c r="N1213" s="28">
        <v>39674</v>
      </c>
      <c r="O1213" s="723">
        <v>4.2514000000000003</v>
      </c>
      <c r="P1213" s="28">
        <v>39674</v>
      </c>
      <c r="Q1213" s="723">
        <v>4.3857999999999997</v>
      </c>
      <c r="R1213" s="28">
        <v>39674</v>
      </c>
      <c r="S1213" s="723">
        <v>4.5022000000000002</v>
      </c>
      <c r="T1213" s="28">
        <v>39674</v>
      </c>
      <c r="U1213" s="723">
        <v>4.6627999999999998</v>
      </c>
      <c r="V1213" s="41">
        <v>39674</v>
      </c>
      <c r="W1213" s="723">
        <v>4.8690999999999995</v>
      </c>
      <c r="X1213" s="28">
        <v>39674</v>
      </c>
      <c r="Y1213" s="723">
        <v>4.9572000000000003</v>
      </c>
      <c r="Z1213" s="28">
        <v>39674</v>
      </c>
      <c r="AA1213" s="723">
        <v>5.1226000000000003</v>
      </c>
      <c r="AB1213" s="28">
        <v>39674</v>
      </c>
      <c r="AC1213" s="723">
        <v>5.1916000000000002</v>
      </c>
      <c r="AD1213" s="28">
        <v>39674</v>
      </c>
      <c r="AE1213" s="358">
        <v>5.1932</v>
      </c>
    </row>
    <row r="1214" spans="1:31">
      <c r="A1214" s="28">
        <v>39675</v>
      </c>
      <c r="B1214" s="28">
        <v>39675</v>
      </c>
      <c r="C1214" s="723">
        <v>3.9573999999999998</v>
      </c>
      <c r="D1214" s="28">
        <v>39675</v>
      </c>
      <c r="E1214" s="723">
        <v>3.9840999999999998</v>
      </c>
      <c r="F1214" s="28">
        <v>39675</v>
      </c>
      <c r="G1214" s="723">
        <v>4.1166999999999998</v>
      </c>
      <c r="H1214" s="28">
        <v>39675</v>
      </c>
      <c r="I1214" s="723">
        <v>4.1900000000000004</v>
      </c>
      <c r="J1214" s="28">
        <v>39675</v>
      </c>
      <c r="K1214" s="723">
        <v>4.5075000000000003</v>
      </c>
      <c r="L1214" s="41">
        <v>39675</v>
      </c>
      <c r="M1214" s="723">
        <v>4.1868999999999996</v>
      </c>
      <c r="N1214" s="28">
        <v>39675</v>
      </c>
      <c r="O1214" s="723">
        <v>4.2206000000000001</v>
      </c>
      <c r="P1214" s="28">
        <v>39675</v>
      </c>
      <c r="Q1214" s="723">
        <v>4.3536999999999999</v>
      </c>
      <c r="R1214" s="28">
        <v>39675</v>
      </c>
      <c r="S1214" s="723">
        <v>4.4699</v>
      </c>
      <c r="T1214" s="28">
        <v>39675</v>
      </c>
      <c r="U1214" s="723">
        <v>4.6338999999999997</v>
      </c>
      <c r="V1214" s="41">
        <v>39675</v>
      </c>
      <c r="W1214" s="723">
        <v>4.8418999999999999</v>
      </c>
      <c r="X1214" s="28">
        <v>39675</v>
      </c>
      <c r="Y1214" s="723">
        <v>4.93</v>
      </c>
      <c r="Z1214" s="28">
        <v>39675</v>
      </c>
      <c r="AA1214" s="723">
        <v>5.0945</v>
      </c>
      <c r="AB1214" s="28">
        <v>39675</v>
      </c>
      <c r="AC1214" s="723">
        <v>5.1539000000000001</v>
      </c>
      <c r="AD1214" s="28">
        <v>39675</v>
      </c>
      <c r="AE1214" s="358">
        <v>5.1543999999999999</v>
      </c>
    </row>
    <row r="1215" spans="1:31">
      <c r="A1215" s="28">
        <v>39678</v>
      </c>
      <c r="B1215" s="28">
        <v>39678</v>
      </c>
      <c r="C1215" s="723">
        <v>3.9285000000000001</v>
      </c>
      <c r="D1215" s="28">
        <v>39678</v>
      </c>
      <c r="E1215" s="723">
        <v>3.9487999999999999</v>
      </c>
      <c r="F1215" s="28">
        <v>39678</v>
      </c>
      <c r="G1215" s="723">
        <v>4.0843999999999996</v>
      </c>
      <c r="H1215" s="28">
        <v>39678</v>
      </c>
      <c r="I1215" s="723">
        <v>4.1340000000000003</v>
      </c>
      <c r="J1215" s="28">
        <v>39678</v>
      </c>
      <c r="K1215" s="723">
        <v>4.4683000000000002</v>
      </c>
      <c r="L1215" s="41">
        <v>39678</v>
      </c>
      <c r="M1215" s="723">
        <v>4.1700999999999997</v>
      </c>
      <c r="N1215" s="28">
        <v>39678</v>
      </c>
      <c r="O1215" s="723">
        <v>4.1939000000000002</v>
      </c>
      <c r="P1215" s="28">
        <v>39678</v>
      </c>
      <c r="Q1215" s="723">
        <v>4.3467000000000002</v>
      </c>
      <c r="R1215" s="28">
        <v>39678</v>
      </c>
      <c r="S1215" s="723">
        <v>4.4527000000000001</v>
      </c>
      <c r="T1215" s="28">
        <v>39678</v>
      </c>
      <c r="U1215" s="723">
        <v>4.6166</v>
      </c>
      <c r="V1215" s="41">
        <v>39678</v>
      </c>
      <c r="W1215" s="723">
        <v>4.8019999999999996</v>
      </c>
      <c r="X1215" s="28">
        <v>39678</v>
      </c>
      <c r="Y1215" s="723">
        <v>4.8840000000000003</v>
      </c>
      <c r="Z1215" s="28">
        <v>39678</v>
      </c>
      <c r="AA1215" s="723">
        <v>5.0549999999999997</v>
      </c>
      <c r="AB1215" s="28">
        <v>39678</v>
      </c>
      <c r="AC1215" s="723">
        <v>5.1269999999999998</v>
      </c>
      <c r="AD1215" s="28">
        <v>39678</v>
      </c>
      <c r="AE1215" s="358">
        <v>5.1370000000000005</v>
      </c>
    </row>
    <row r="1216" spans="1:31">
      <c r="A1216" s="28">
        <v>39679</v>
      </c>
      <c r="B1216" s="28">
        <v>39679</v>
      </c>
      <c r="C1216" s="723">
        <v>3.9093</v>
      </c>
      <c r="D1216" s="28">
        <v>39679</v>
      </c>
      <c r="E1216" s="723">
        <v>3.9346999999999999</v>
      </c>
      <c r="F1216" s="28">
        <v>39679</v>
      </c>
      <c r="G1216" s="723">
        <v>4.0824999999999996</v>
      </c>
      <c r="H1216" s="28">
        <v>39679</v>
      </c>
      <c r="I1216" s="723">
        <v>4.1505000000000001</v>
      </c>
      <c r="J1216" s="28">
        <v>39679</v>
      </c>
      <c r="K1216" s="723">
        <v>4.4927999999999999</v>
      </c>
      <c r="L1216" s="41">
        <v>39679</v>
      </c>
      <c r="M1216" s="723">
        <v>4.1505000000000001</v>
      </c>
      <c r="N1216" s="28">
        <v>39679</v>
      </c>
      <c r="O1216" s="723">
        <v>4.1947000000000001</v>
      </c>
      <c r="P1216" s="28">
        <v>39679</v>
      </c>
      <c r="Q1216" s="723">
        <v>4.3617999999999997</v>
      </c>
      <c r="R1216" s="28">
        <v>39679</v>
      </c>
      <c r="S1216" s="723">
        <v>4.4794</v>
      </c>
      <c r="T1216" s="28">
        <v>39679</v>
      </c>
      <c r="U1216" s="723">
        <v>4.6559999999999997</v>
      </c>
      <c r="V1216" s="41">
        <v>39679</v>
      </c>
      <c r="W1216" s="723">
        <v>4.83</v>
      </c>
      <c r="X1216" s="28">
        <v>39679</v>
      </c>
      <c r="Y1216" s="723">
        <v>4.9050000000000002</v>
      </c>
      <c r="Z1216" s="28">
        <v>39679</v>
      </c>
      <c r="AA1216" s="723">
        <v>5.0759999999999996</v>
      </c>
      <c r="AB1216" s="28">
        <v>39679</v>
      </c>
      <c r="AC1216" s="723">
        <v>5.15</v>
      </c>
      <c r="AD1216" s="28">
        <v>39679</v>
      </c>
      <c r="AE1216" s="358">
        <v>5.1669999999999998</v>
      </c>
    </row>
    <row r="1217" spans="1:31">
      <c r="A1217" s="28">
        <v>39680</v>
      </c>
      <c r="B1217" s="28">
        <v>39680</v>
      </c>
      <c r="C1217" s="723">
        <v>3.9276</v>
      </c>
      <c r="D1217" s="28">
        <v>39680</v>
      </c>
      <c r="E1217" s="723">
        <v>3.9134000000000002</v>
      </c>
      <c r="F1217" s="28">
        <v>39680</v>
      </c>
      <c r="G1217" s="723">
        <v>4.0633999999999997</v>
      </c>
      <c r="H1217" s="28">
        <v>39680</v>
      </c>
      <c r="I1217" s="723">
        <v>4.1260000000000003</v>
      </c>
      <c r="J1217" s="28">
        <v>39680</v>
      </c>
      <c r="K1217" s="723">
        <v>4.4645999999999999</v>
      </c>
      <c r="L1217" s="41">
        <v>39680</v>
      </c>
      <c r="M1217" s="723">
        <v>4.1627999999999998</v>
      </c>
      <c r="N1217" s="28">
        <v>39680</v>
      </c>
      <c r="O1217" s="723">
        <v>4.1858000000000004</v>
      </c>
      <c r="P1217" s="28">
        <v>39680</v>
      </c>
      <c r="Q1217" s="723">
        <v>4.3181000000000003</v>
      </c>
      <c r="R1217" s="28">
        <v>39680</v>
      </c>
      <c r="S1217" s="723">
        <v>4.4409000000000001</v>
      </c>
      <c r="T1217" s="28">
        <v>39680</v>
      </c>
      <c r="U1217" s="723">
        <v>4.6131000000000002</v>
      </c>
      <c r="V1217" s="41">
        <v>39680</v>
      </c>
      <c r="W1217" s="723">
        <v>4.8330000000000002</v>
      </c>
      <c r="X1217" s="28">
        <v>39680</v>
      </c>
      <c r="Y1217" s="723">
        <v>4.8890000000000002</v>
      </c>
      <c r="Z1217" s="28">
        <v>39680</v>
      </c>
      <c r="AA1217" s="723">
        <v>5.0570000000000004</v>
      </c>
      <c r="AB1217" s="28">
        <v>39680</v>
      </c>
      <c r="AC1217" s="723">
        <v>5.1260000000000003</v>
      </c>
      <c r="AD1217" s="28">
        <v>39680</v>
      </c>
      <c r="AE1217" s="358">
        <v>5.1349999999999998</v>
      </c>
    </row>
    <row r="1218" spans="1:31">
      <c r="A1218" s="28">
        <v>39681</v>
      </c>
      <c r="B1218" s="28">
        <v>39681</v>
      </c>
      <c r="C1218" s="723">
        <v>4.0046999999999997</v>
      </c>
      <c r="D1218" s="28">
        <v>39681</v>
      </c>
      <c r="E1218" s="723">
        <v>3.9925999999999999</v>
      </c>
      <c r="F1218" s="28">
        <v>39681</v>
      </c>
      <c r="G1218" s="723">
        <v>4.117</v>
      </c>
      <c r="H1218" s="28">
        <v>39681</v>
      </c>
      <c r="I1218" s="723">
        <v>4.1725000000000003</v>
      </c>
      <c r="J1218" s="28">
        <v>39681</v>
      </c>
      <c r="K1218" s="723">
        <v>4.508</v>
      </c>
      <c r="L1218" s="41">
        <v>39681</v>
      </c>
      <c r="M1218" s="723">
        <v>4.2393000000000001</v>
      </c>
      <c r="N1218" s="28">
        <v>39681</v>
      </c>
      <c r="O1218" s="723">
        <v>4.2694000000000001</v>
      </c>
      <c r="P1218" s="28">
        <v>39681</v>
      </c>
      <c r="Q1218" s="723">
        <v>4.3746999999999998</v>
      </c>
      <c r="R1218" s="28">
        <v>39681</v>
      </c>
      <c r="S1218" s="723">
        <v>4.4903000000000004</v>
      </c>
      <c r="T1218" s="28">
        <v>39681</v>
      </c>
      <c r="U1218" s="723">
        <v>4.6581000000000001</v>
      </c>
      <c r="V1218" s="41">
        <v>39681</v>
      </c>
      <c r="W1218" s="723">
        <v>4.9489999999999998</v>
      </c>
      <c r="X1218" s="28">
        <v>39681</v>
      </c>
      <c r="Y1218" s="723">
        <v>5.0019999999999998</v>
      </c>
      <c r="Z1218" s="28">
        <v>39681</v>
      </c>
      <c r="AA1218" s="723">
        <v>5.1509999999999998</v>
      </c>
      <c r="AB1218" s="28">
        <v>39681</v>
      </c>
      <c r="AC1218" s="723">
        <v>5.2069999999999999</v>
      </c>
      <c r="AD1218" s="28">
        <v>39681</v>
      </c>
      <c r="AE1218" s="358">
        <v>5.1719999999999997</v>
      </c>
    </row>
    <row r="1219" spans="1:31">
      <c r="A1219" s="28">
        <v>39682</v>
      </c>
      <c r="B1219" s="28">
        <v>39682</v>
      </c>
      <c r="C1219" s="723">
        <v>4.0545</v>
      </c>
      <c r="D1219" s="28">
        <v>39682</v>
      </c>
      <c r="E1219" s="723">
        <v>4.0533999999999999</v>
      </c>
      <c r="F1219" s="28">
        <v>39682</v>
      </c>
      <c r="G1219" s="723">
        <v>4.1616</v>
      </c>
      <c r="H1219" s="28">
        <v>39682</v>
      </c>
      <c r="I1219" s="723">
        <v>4.2103999999999999</v>
      </c>
      <c r="J1219" s="28">
        <v>39682</v>
      </c>
      <c r="K1219" s="723">
        <v>4.5280000000000005</v>
      </c>
      <c r="L1219" s="41">
        <v>39682</v>
      </c>
      <c r="M1219" s="723">
        <v>4.2864000000000004</v>
      </c>
      <c r="N1219" s="28">
        <v>39682</v>
      </c>
      <c r="O1219" s="723">
        <v>4.3307000000000002</v>
      </c>
      <c r="P1219" s="28">
        <v>39682</v>
      </c>
      <c r="Q1219" s="723">
        <v>4.4233000000000002</v>
      </c>
      <c r="R1219" s="28">
        <v>39682</v>
      </c>
      <c r="S1219" s="723">
        <v>4.5293999999999999</v>
      </c>
      <c r="T1219" s="28">
        <v>39682</v>
      </c>
      <c r="U1219" s="723">
        <v>4.6817000000000002</v>
      </c>
      <c r="V1219" s="41">
        <v>39682</v>
      </c>
      <c r="W1219" s="723">
        <v>4.9660000000000002</v>
      </c>
      <c r="X1219" s="28">
        <v>39682</v>
      </c>
      <c r="Y1219" s="723">
        <v>5.0380000000000003</v>
      </c>
      <c r="Z1219" s="28">
        <v>39682</v>
      </c>
      <c r="AA1219" s="723">
        <v>5.1680000000000001</v>
      </c>
      <c r="AB1219" s="28">
        <v>39682</v>
      </c>
      <c r="AC1219" s="723">
        <v>5.2210000000000001</v>
      </c>
      <c r="AD1219" s="28">
        <v>39682</v>
      </c>
      <c r="AE1219" s="358">
        <v>5.202</v>
      </c>
    </row>
    <row r="1220" spans="1:31">
      <c r="A1220" s="28">
        <v>39685</v>
      </c>
      <c r="B1220" s="28">
        <v>39685</v>
      </c>
      <c r="C1220" s="723">
        <v>3.9716</v>
      </c>
      <c r="D1220" s="28">
        <v>39685</v>
      </c>
      <c r="E1220" s="723">
        <v>3.9491000000000001</v>
      </c>
      <c r="F1220" s="28">
        <v>39685</v>
      </c>
      <c r="G1220" s="723">
        <v>4.0795000000000003</v>
      </c>
      <c r="H1220" s="28">
        <v>39685</v>
      </c>
      <c r="I1220" s="723">
        <v>4.1346999999999996</v>
      </c>
      <c r="J1220" s="28">
        <v>39685</v>
      </c>
      <c r="K1220" s="723">
        <v>4.4713000000000003</v>
      </c>
      <c r="L1220" s="41">
        <v>39685</v>
      </c>
      <c r="M1220" s="723">
        <v>4.1658999999999997</v>
      </c>
      <c r="N1220" s="28">
        <v>39685</v>
      </c>
      <c r="O1220" s="723">
        <v>4.2103999999999999</v>
      </c>
      <c r="P1220" s="28">
        <v>39685</v>
      </c>
      <c r="Q1220" s="723">
        <v>4.4004000000000003</v>
      </c>
      <c r="R1220" s="28">
        <v>39685</v>
      </c>
      <c r="S1220" s="723">
        <v>4.5853000000000002</v>
      </c>
      <c r="T1220" s="28">
        <v>39685</v>
      </c>
      <c r="U1220" s="723">
        <v>4.6082999999999998</v>
      </c>
      <c r="V1220" s="41">
        <v>39685</v>
      </c>
      <c r="W1220" s="723">
        <v>4.8644999999999996</v>
      </c>
      <c r="X1220" s="28">
        <v>39685</v>
      </c>
      <c r="Y1220" s="723">
        <v>4.9150999999999998</v>
      </c>
      <c r="Z1220" s="28">
        <v>39685</v>
      </c>
      <c r="AA1220" s="723">
        <v>5.0677000000000003</v>
      </c>
      <c r="AB1220" s="28">
        <v>39685</v>
      </c>
      <c r="AC1220" s="723">
        <v>5.125</v>
      </c>
      <c r="AD1220" s="28">
        <v>39685</v>
      </c>
      <c r="AE1220" s="358">
        <v>5.1216999999999997</v>
      </c>
    </row>
    <row r="1221" spans="1:31">
      <c r="A1221" s="28">
        <v>39686</v>
      </c>
      <c r="B1221" s="28">
        <v>39686</v>
      </c>
      <c r="C1221" s="723">
        <v>3.9329999999999998</v>
      </c>
      <c r="D1221" s="28">
        <v>39686</v>
      </c>
      <c r="E1221" s="723">
        <v>3.9275000000000002</v>
      </c>
      <c r="F1221" s="28">
        <v>39686</v>
      </c>
      <c r="G1221" s="723">
        <v>4.0716000000000001</v>
      </c>
      <c r="H1221" s="28">
        <v>39686</v>
      </c>
      <c r="I1221" s="723">
        <v>4.1352000000000002</v>
      </c>
      <c r="J1221" s="28">
        <v>39686</v>
      </c>
      <c r="K1221" s="723">
        <v>4.4832999999999998</v>
      </c>
      <c r="L1221" s="41">
        <v>39686</v>
      </c>
      <c r="M1221" s="723">
        <v>4.12</v>
      </c>
      <c r="N1221" s="28">
        <v>39686</v>
      </c>
      <c r="O1221" s="723">
        <v>4.1748000000000003</v>
      </c>
      <c r="P1221" s="28">
        <v>39686</v>
      </c>
      <c r="Q1221" s="723">
        <v>4.2912999999999997</v>
      </c>
      <c r="R1221" s="28">
        <v>39686</v>
      </c>
      <c r="S1221" s="723">
        <v>4.4843000000000002</v>
      </c>
      <c r="T1221" s="28">
        <v>39686</v>
      </c>
      <c r="U1221" s="723">
        <v>4.6108000000000002</v>
      </c>
      <c r="V1221" s="41">
        <v>39686</v>
      </c>
      <c r="W1221" s="723">
        <v>4.8520000000000003</v>
      </c>
      <c r="X1221" s="28">
        <v>39686</v>
      </c>
      <c r="Y1221" s="723">
        <v>4.9130000000000003</v>
      </c>
      <c r="Z1221" s="28">
        <v>39686</v>
      </c>
      <c r="AA1221" s="723">
        <v>5.0570000000000004</v>
      </c>
      <c r="AB1221" s="28">
        <v>39686</v>
      </c>
      <c r="AC1221" s="723">
        <v>5.12</v>
      </c>
      <c r="AD1221" s="28">
        <v>39686</v>
      </c>
      <c r="AE1221" s="358">
        <v>5.1120000000000001</v>
      </c>
    </row>
    <row r="1222" spans="1:31">
      <c r="A1222" s="28">
        <v>39687</v>
      </c>
      <c r="B1222" s="28">
        <v>39687</v>
      </c>
      <c r="C1222" s="723">
        <v>4.0199999999999996</v>
      </c>
      <c r="D1222" s="28">
        <v>39687</v>
      </c>
      <c r="E1222" s="723">
        <v>4.0178000000000003</v>
      </c>
      <c r="F1222" s="28">
        <v>39687</v>
      </c>
      <c r="G1222" s="723">
        <v>4.1436999999999999</v>
      </c>
      <c r="H1222" s="28">
        <v>39687</v>
      </c>
      <c r="I1222" s="723">
        <v>4.1959999999999997</v>
      </c>
      <c r="J1222" s="28">
        <v>39687</v>
      </c>
      <c r="K1222" s="723">
        <v>4.5309999999999997</v>
      </c>
      <c r="L1222" s="41">
        <v>39687</v>
      </c>
      <c r="M1222" s="723">
        <v>4.2140000000000004</v>
      </c>
      <c r="N1222" s="28">
        <v>39687</v>
      </c>
      <c r="O1222" s="723">
        <v>4.2667999999999999</v>
      </c>
      <c r="P1222" s="28">
        <v>39687</v>
      </c>
      <c r="Q1222" s="723">
        <v>4.3620000000000001</v>
      </c>
      <c r="R1222" s="28">
        <v>39687</v>
      </c>
      <c r="S1222" s="723">
        <v>4.5449999999999999</v>
      </c>
      <c r="T1222" s="28">
        <v>39687</v>
      </c>
      <c r="U1222" s="723">
        <v>4.6631</v>
      </c>
      <c r="V1222" s="41">
        <v>39687</v>
      </c>
      <c r="W1222" s="723">
        <v>4.9340000000000002</v>
      </c>
      <c r="X1222" s="28">
        <v>39687</v>
      </c>
      <c r="Y1222" s="723">
        <v>4.9879999999999995</v>
      </c>
      <c r="Z1222" s="28">
        <v>39687</v>
      </c>
      <c r="AA1222" s="723">
        <v>5.13</v>
      </c>
      <c r="AB1222" s="28">
        <v>39687</v>
      </c>
      <c r="AC1222" s="723">
        <v>5.1840000000000002</v>
      </c>
      <c r="AD1222" s="28">
        <v>39687</v>
      </c>
      <c r="AE1222" s="358">
        <v>5.173</v>
      </c>
    </row>
    <row r="1223" spans="1:31">
      <c r="A1223" s="28">
        <v>39688</v>
      </c>
      <c r="B1223" s="28">
        <v>39688</v>
      </c>
      <c r="C1223" s="723">
        <v>4.0807000000000002</v>
      </c>
      <c r="D1223" s="28">
        <v>39688</v>
      </c>
      <c r="E1223" s="723">
        <v>4.0678000000000001</v>
      </c>
      <c r="F1223" s="28">
        <v>39688</v>
      </c>
      <c r="G1223" s="723">
        <v>4.2154999999999996</v>
      </c>
      <c r="H1223" s="28">
        <v>39688</v>
      </c>
      <c r="I1223" s="723">
        <v>4.2012</v>
      </c>
      <c r="J1223" s="28">
        <v>39688</v>
      </c>
      <c r="K1223" s="723">
        <v>4.5163000000000002</v>
      </c>
      <c r="L1223" s="41">
        <v>39688</v>
      </c>
      <c r="M1223" s="723">
        <v>4.2736000000000001</v>
      </c>
      <c r="N1223" s="28">
        <v>39688</v>
      </c>
      <c r="O1223" s="723">
        <v>4.3159000000000001</v>
      </c>
      <c r="P1223" s="28">
        <v>39688</v>
      </c>
      <c r="Q1223" s="723">
        <v>4.3865999999999996</v>
      </c>
      <c r="R1223" s="28">
        <v>39688</v>
      </c>
      <c r="S1223" s="723">
        <v>4.5431999999999997</v>
      </c>
      <c r="T1223" s="28">
        <v>39688</v>
      </c>
      <c r="U1223" s="723">
        <v>4.6432000000000002</v>
      </c>
      <c r="V1223" s="41">
        <v>39688</v>
      </c>
      <c r="W1223" s="723">
        <v>4.9930000000000003</v>
      </c>
      <c r="X1223" s="28">
        <v>39688</v>
      </c>
      <c r="Y1223" s="723">
        <v>5.024</v>
      </c>
      <c r="Z1223" s="28">
        <v>39688</v>
      </c>
      <c r="AA1223" s="723">
        <v>5.1370000000000005</v>
      </c>
      <c r="AB1223" s="28">
        <v>39688</v>
      </c>
      <c r="AC1223" s="723">
        <v>5.1820000000000004</v>
      </c>
      <c r="AD1223" s="28">
        <v>39688</v>
      </c>
      <c r="AE1223" s="358">
        <v>5.141</v>
      </c>
    </row>
    <row r="1224" spans="1:31">
      <c r="A1224" s="28">
        <v>39689</v>
      </c>
      <c r="B1224" s="28">
        <v>39689</v>
      </c>
      <c r="C1224" s="723">
        <v>4.0266000000000002</v>
      </c>
      <c r="D1224" s="28">
        <v>39689</v>
      </c>
      <c r="E1224" s="723">
        <v>4.0335999999999999</v>
      </c>
      <c r="F1224" s="28">
        <v>39689</v>
      </c>
      <c r="G1224" s="723">
        <v>4.1516999999999999</v>
      </c>
      <c r="H1224" s="28">
        <v>39689</v>
      </c>
      <c r="I1224" s="723">
        <v>4.1772999999999998</v>
      </c>
      <c r="J1224" s="28">
        <v>39689</v>
      </c>
      <c r="K1224" s="723">
        <v>4.4972000000000003</v>
      </c>
      <c r="L1224" s="41">
        <v>39689</v>
      </c>
      <c r="M1224" s="723">
        <v>4.2489999999999997</v>
      </c>
      <c r="N1224" s="28">
        <v>39689</v>
      </c>
      <c r="O1224" s="723">
        <v>4.3121</v>
      </c>
      <c r="P1224" s="28">
        <v>39689</v>
      </c>
      <c r="Q1224" s="723">
        <v>4.383</v>
      </c>
      <c r="R1224" s="28">
        <v>39689</v>
      </c>
      <c r="S1224" s="723">
        <v>4.5411000000000001</v>
      </c>
      <c r="T1224" s="28">
        <v>39689</v>
      </c>
      <c r="U1224" s="723">
        <v>4.6307999999999998</v>
      </c>
      <c r="V1224" s="41">
        <v>39689</v>
      </c>
      <c r="W1224" s="723">
        <v>4.9719999999999995</v>
      </c>
      <c r="X1224" s="28">
        <v>39689</v>
      </c>
      <c r="Y1224" s="723">
        <v>5.0199999999999996</v>
      </c>
      <c r="Z1224" s="28">
        <v>39689</v>
      </c>
      <c r="AA1224" s="723">
        <v>5.1260000000000003</v>
      </c>
      <c r="AB1224" s="28">
        <v>39689</v>
      </c>
      <c r="AC1224" s="723">
        <v>5.1710000000000003</v>
      </c>
      <c r="AD1224" s="28">
        <v>39689</v>
      </c>
      <c r="AE1224" s="358">
        <v>5.1260000000000003</v>
      </c>
    </row>
    <row r="1225" spans="1:31">
      <c r="A1225" s="28">
        <v>39692</v>
      </c>
      <c r="B1225" s="28">
        <v>39692</v>
      </c>
      <c r="C1225" s="723">
        <v>3.9506999999999999</v>
      </c>
      <c r="D1225" s="28">
        <v>39692</v>
      </c>
      <c r="E1225" s="723">
        <v>3.9576000000000002</v>
      </c>
      <c r="F1225" s="28">
        <v>39692</v>
      </c>
      <c r="G1225" s="723">
        <v>4.0989000000000004</v>
      </c>
      <c r="H1225" s="28">
        <v>39692</v>
      </c>
      <c r="I1225" s="723">
        <v>4.1395</v>
      </c>
      <c r="J1225" s="28">
        <v>39692</v>
      </c>
      <c r="K1225" s="723">
        <v>4.4680999999999997</v>
      </c>
      <c r="L1225" s="41">
        <v>39692</v>
      </c>
      <c r="M1225" s="723">
        <v>4.1638999999999999</v>
      </c>
      <c r="N1225" s="28">
        <v>39692</v>
      </c>
      <c r="O1225" s="723">
        <v>4.2275</v>
      </c>
      <c r="P1225" s="28">
        <v>39692</v>
      </c>
      <c r="Q1225" s="723">
        <v>4.3238000000000003</v>
      </c>
      <c r="R1225" s="28">
        <v>39692</v>
      </c>
      <c r="S1225" s="723">
        <v>4.4908000000000001</v>
      </c>
      <c r="T1225" s="28">
        <v>39692</v>
      </c>
      <c r="U1225" s="723">
        <v>4.5941999999999998</v>
      </c>
      <c r="V1225" s="41">
        <v>39692</v>
      </c>
      <c r="W1225" s="723">
        <v>4.8847000000000005</v>
      </c>
      <c r="X1225" s="28">
        <v>39692</v>
      </c>
      <c r="Y1225" s="723">
        <v>4.9326999999999996</v>
      </c>
      <c r="Z1225" s="28">
        <v>39692</v>
      </c>
      <c r="AA1225" s="723">
        <v>5.0618999999999996</v>
      </c>
      <c r="AB1225" s="28">
        <v>39692</v>
      </c>
      <c r="AC1225" s="723">
        <v>5.1228999999999996</v>
      </c>
      <c r="AD1225" s="28">
        <v>39692</v>
      </c>
      <c r="AE1225" s="358">
        <v>5.0842000000000001</v>
      </c>
    </row>
    <row r="1226" spans="1:31">
      <c r="A1226" s="28">
        <v>39693</v>
      </c>
      <c r="B1226" s="28">
        <v>39693</v>
      </c>
      <c r="C1226" s="723">
        <v>3.9952000000000001</v>
      </c>
      <c r="D1226" s="28">
        <v>39693</v>
      </c>
      <c r="E1226" s="723">
        <v>3.9961000000000002</v>
      </c>
      <c r="F1226" s="28">
        <v>39693</v>
      </c>
      <c r="G1226" s="723">
        <v>4.1275000000000004</v>
      </c>
      <c r="H1226" s="28">
        <v>39693</v>
      </c>
      <c r="I1226" s="723">
        <v>4.1632999999999996</v>
      </c>
      <c r="J1226" s="28">
        <v>39693</v>
      </c>
      <c r="K1226" s="723">
        <v>4.4923000000000002</v>
      </c>
      <c r="L1226" s="41">
        <v>39693</v>
      </c>
      <c r="M1226" s="723">
        <v>4.2079000000000004</v>
      </c>
      <c r="N1226" s="28">
        <v>39693</v>
      </c>
      <c r="O1226" s="723">
        <v>4.2560000000000002</v>
      </c>
      <c r="P1226" s="28">
        <v>39693</v>
      </c>
      <c r="Q1226" s="723">
        <v>4.3415999999999997</v>
      </c>
      <c r="R1226" s="28">
        <v>39693</v>
      </c>
      <c r="S1226" s="723">
        <v>4.5076000000000001</v>
      </c>
      <c r="T1226" s="28">
        <v>39693</v>
      </c>
      <c r="U1226" s="723">
        <v>4.6143000000000001</v>
      </c>
      <c r="V1226" s="41">
        <v>39693</v>
      </c>
      <c r="W1226" s="723">
        <v>4.8970000000000002</v>
      </c>
      <c r="X1226" s="28">
        <v>39693</v>
      </c>
      <c r="Y1226" s="723">
        <v>4.9459999999999997</v>
      </c>
      <c r="Z1226" s="28">
        <v>39693</v>
      </c>
      <c r="AA1226" s="723">
        <v>5.0860000000000003</v>
      </c>
      <c r="AB1226" s="28">
        <v>39693</v>
      </c>
      <c r="AC1226" s="723">
        <v>5.1440000000000001</v>
      </c>
      <c r="AD1226" s="28">
        <v>39693</v>
      </c>
      <c r="AE1226" s="358">
        <v>5.1079999999999997</v>
      </c>
    </row>
    <row r="1227" spans="1:31">
      <c r="A1227" s="28">
        <v>39694</v>
      </c>
      <c r="B1227" s="28">
        <v>39694</v>
      </c>
      <c r="C1227" s="723">
        <v>3.9611000000000001</v>
      </c>
      <c r="D1227" s="28">
        <v>39694</v>
      </c>
      <c r="E1227" s="723">
        <v>3.9694000000000003</v>
      </c>
      <c r="F1227" s="28">
        <v>39694</v>
      </c>
      <c r="G1227" s="723">
        <v>4.0900999999999996</v>
      </c>
      <c r="H1227" s="28">
        <v>39694</v>
      </c>
      <c r="I1227" s="723">
        <v>4.1512000000000002</v>
      </c>
      <c r="J1227" s="28">
        <v>39694</v>
      </c>
      <c r="K1227" s="723">
        <v>4.4980000000000002</v>
      </c>
      <c r="L1227" s="41">
        <v>39694</v>
      </c>
      <c r="M1227" s="723">
        <v>4.2001999999999997</v>
      </c>
      <c r="N1227" s="28">
        <v>39694</v>
      </c>
      <c r="O1227" s="723">
        <v>4.2435999999999998</v>
      </c>
      <c r="P1227" s="28">
        <v>39694</v>
      </c>
      <c r="Q1227" s="723">
        <v>4.3405000000000005</v>
      </c>
      <c r="R1227" s="28">
        <v>39694</v>
      </c>
      <c r="S1227" s="723">
        <v>4.5084</v>
      </c>
      <c r="T1227" s="28">
        <v>39694</v>
      </c>
      <c r="U1227" s="723">
        <v>4.6315999999999997</v>
      </c>
      <c r="V1227" s="41">
        <v>39694</v>
      </c>
      <c r="W1227" s="723">
        <v>4.91</v>
      </c>
      <c r="X1227" s="28">
        <v>39694</v>
      </c>
      <c r="Y1227" s="723">
        <v>4.9610000000000003</v>
      </c>
      <c r="Z1227" s="28">
        <v>39694</v>
      </c>
      <c r="AA1227" s="723">
        <v>5.093</v>
      </c>
      <c r="AB1227" s="28">
        <v>39694</v>
      </c>
      <c r="AC1227" s="723">
        <v>5.1550000000000002</v>
      </c>
      <c r="AD1227" s="28">
        <v>39694</v>
      </c>
      <c r="AE1227" s="358">
        <v>5.1219999999999999</v>
      </c>
    </row>
    <row r="1228" spans="1:31">
      <c r="A1228" s="28">
        <v>39695</v>
      </c>
      <c r="B1228" s="28">
        <v>39695</v>
      </c>
      <c r="C1228" s="723">
        <v>3.8891999999999998</v>
      </c>
      <c r="D1228" s="28">
        <v>39695</v>
      </c>
      <c r="E1228" s="723">
        <v>3.8748</v>
      </c>
      <c r="F1228" s="28">
        <v>39695</v>
      </c>
      <c r="G1228" s="723">
        <v>4.0496999999999996</v>
      </c>
      <c r="H1228" s="28">
        <v>39695</v>
      </c>
      <c r="I1228" s="723">
        <v>4.0861000000000001</v>
      </c>
      <c r="J1228" s="28">
        <v>39695</v>
      </c>
      <c r="K1228" s="723">
        <v>4.4531999999999998</v>
      </c>
      <c r="L1228" s="41">
        <v>39695</v>
      </c>
      <c r="M1228" s="723">
        <v>4.1380999999999997</v>
      </c>
      <c r="N1228" s="28">
        <v>39695</v>
      </c>
      <c r="O1228" s="723">
        <v>4.1744000000000003</v>
      </c>
      <c r="P1228" s="28">
        <v>39695</v>
      </c>
      <c r="Q1228" s="723">
        <v>4.2770000000000001</v>
      </c>
      <c r="R1228" s="28">
        <v>39695</v>
      </c>
      <c r="S1228" s="723">
        <v>4.4486999999999997</v>
      </c>
      <c r="T1228" s="28">
        <v>39695</v>
      </c>
      <c r="U1228" s="723">
        <v>4.5903999999999998</v>
      </c>
      <c r="V1228" s="41">
        <v>39695</v>
      </c>
      <c r="W1228" s="723">
        <v>4.8600000000000003</v>
      </c>
      <c r="X1228" s="28">
        <v>39695</v>
      </c>
      <c r="Y1228" s="723">
        <v>4.9080000000000004</v>
      </c>
      <c r="Z1228" s="28">
        <v>39695</v>
      </c>
      <c r="AA1228" s="723">
        <v>5.0490000000000004</v>
      </c>
      <c r="AB1228" s="28">
        <v>39695</v>
      </c>
      <c r="AC1228" s="723">
        <v>5.1100000000000003</v>
      </c>
      <c r="AD1228" s="28">
        <v>39695</v>
      </c>
      <c r="AE1228" s="358">
        <v>5.0890000000000004</v>
      </c>
    </row>
    <row r="1229" spans="1:31">
      <c r="A1229" s="28">
        <v>39696</v>
      </c>
      <c r="B1229" s="28">
        <v>39696</v>
      </c>
      <c r="C1229" s="723">
        <v>3.8008999999999999</v>
      </c>
      <c r="D1229" s="28">
        <v>39696</v>
      </c>
      <c r="E1229" s="723">
        <v>3.7696000000000001</v>
      </c>
      <c r="F1229" s="28">
        <v>39696</v>
      </c>
      <c r="G1229" s="723">
        <v>3.9352999999999998</v>
      </c>
      <c r="H1229" s="28">
        <v>39696</v>
      </c>
      <c r="I1229" s="723">
        <v>4.0647000000000002</v>
      </c>
      <c r="J1229" s="28">
        <v>39696</v>
      </c>
      <c r="K1229" s="723">
        <v>4.3925000000000001</v>
      </c>
      <c r="L1229" s="41">
        <v>39696</v>
      </c>
      <c r="M1229" s="723">
        <v>4.0457000000000001</v>
      </c>
      <c r="N1229" s="28">
        <v>39696</v>
      </c>
      <c r="O1229" s="723">
        <v>4.0803000000000003</v>
      </c>
      <c r="P1229" s="28">
        <v>39696</v>
      </c>
      <c r="Q1229" s="723">
        <v>4.2159000000000004</v>
      </c>
      <c r="R1229" s="28">
        <v>39696</v>
      </c>
      <c r="S1229" s="723">
        <v>4.3947000000000003</v>
      </c>
      <c r="T1229" s="28">
        <v>39696</v>
      </c>
      <c r="U1229" s="723">
        <v>4.5570000000000004</v>
      </c>
      <c r="V1229" s="41">
        <v>39696</v>
      </c>
      <c r="W1229" s="723">
        <v>4.8090000000000002</v>
      </c>
      <c r="X1229" s="28">
        <v>39696</v>
      </c>
      <c r="Y1229" s="723">
        <v>4.8650000000000002</v>
      </c>
      <c r="Z1229" s="28">
        <v>39696</v>
      </c>
      <c r="AA1229" s="723">
        <v>5.0279999999999996</v>
      </c>
      <c r="AB1229" s="28">
        <v>39696</v>
      </c>
      <c r="AC1229" s="723">
        <v>5.0979999999999999</v>
      </c>
      <c r="AD1229" s="28">
        <v>39696</v>
      </c>
      <c r="AE1229" s="358">
        <v>5.0970000000000004</v>
      </c>
    </row>
    <row r="1230" spans="1:31">
      <c r="A1230" s="28">
        <v>39699</v>
      </c>
      <c r="B1230" s="28">
        <v>39699</v>
      </c>
      <c r="C1230" s="723">
        <v>3.9062000000000001</v>
      </c>
      <c r="D1230" s="28">
        <v>39699</v>
      </c>
      <c r="E1230" s="723">
        <v>3.8567</v>
      </c>
      <c r="F1230" s="28">
        <v>39699</v>
      </c>
      <c r="G1230" s="723">
        <v>4.0369999999999999</v>
      </c>
      <c r="H1230" s="28">
        <v>39699</v>
      </c>
      <c r="I1230" s="723">
        <v>4.1292999999999997</v>
      </c>
      <c r="J1230" s="28">
        <v>39699</v>
      </c>
      <c r="K1230" s="723">
        <v>4.4772999999999996</v>
      </c>
      <c r="L1230" s="41">
        <v>39699</v>
      </c>
      <c r="M1230" s="723">
        <v>4.1226000000000003</v>
      </c>
      <c r="N1230" s="28">
        <v>39699</v>
      </c>
      <c r="O1230" s="723">
        <v>4.1585999999999999</v>
      </c>
      <c r="P1230" s="28">
        <v>39699</v>
      </c>
      <c r="Q1230" s="723">
        <v>4.2851999999999997</v>
      </c>
      <c r="R1230" s="28">
        <v>39699</v>
      </c>
      <c r="S1230" s="723">
        <v>4.4587000000000003</v>
      </c>
      <c r="T1230" s="28">
        <v>39699</v>
      </c>
      <c r="U1230" s="723">
        <v>4.6364999999999998</v>
      </c>
      <c r="V1230" s="41">
        <v>39699</v>
      </c>
      <c r="W1230" s="723">
        <v>4.8440000000000003</v>
      </c>
      <c r="X1230" s="28">
        <v>39699</v>
      </c>
      <c r="Y1230" s="723">
        <v>4.8860000000000001</v>
      </c>
      <c r="Z1230" s="28">
        <v>39699</v>
      </c>
      <c r="AA1230" s="723">
        <v>5.0490000000000004</v>
      </c>
      <c r="AB1230" s="28">
        <v>39699</v>
      </c>
      <c r="AC1230" s="723">
        <v>5.1159999999999997</v>
      </c>
      <c r="AD1230" s="28">
        <v>39699</v>
      </c>
      <c r="AE1230" s="358">
        <v>5.1120000000000001</v>
      </c>
    </row>
    <row r="1231" spans="1:31">
      <c r="A1231" s="28">
        <v>39700</v>
      </c>
      <c r="B1231" s="28">
        <v>39700</v>
      </c>
      <c r="C1231" s="723">
        <v>3.8519000000000001</v>
      </c>
      <c r="D1231" s="28">
        <v>39700</v>
      </c>
      <c r="E1231" s="723">
        <v>3.8043</v>
      </c>
      <c r="F1231" s="28">
        <v>39700</v>
      </c>
      <c r="G1231" s="723">
        <v>3.9830999999999999</v>
      </c>
      <c r="H1231" s="28">
        <v>39700</v>
      </c>
      <c r="I1231" s="723">
        <v>4.0762999999999998</v>
      </c>
      <c r="J1231" s="28">
        <v>39700</v>
      </c>
      <c r="K1231" s="723">
        <v>4.4505999999999997</v>
      </c>
      <c r="L1231" s="41">
        <v>39700</v>
      </c>
      <c r="M1231" s="723">
        <v>4.0857999999999999</v>
      </c>
      <c r="N1231" s="28">
        <v>39700</v>
      </c>
      <c r="O1231" s="723">
        <v>4.1317000000000004</v>
      </c>
      <c r="P1231" s="28">
        <v>39700</v>
      </c>
      <c r="Q1231" s="723">
        <v>4.2721</v>
      </c>
      <c r="R1231" s="28">
        <v>39700</v>
      </c>
      <c r="S1231" s="723">
        <v>4.4444999999999997</v>
      </c>
      <c r="T1231" s="28">
        <v>39700</v>
      </c>
      <c r="U1231" s="723">
        <v>4.6162000000000001</v>
      </c>
      <c r="V1231" s="41">
        <v>39700</v>
      </c>
      <c r="W1231" s="723">
        <v>4.8369999999999997</v>
      </c>
      <c r="X1231" s="28">
        <v>39700</v>
      </c>
      <c r="Y1231" s="723">
        <v>4.8780000000000001</v>
      </c>
      <c r="Z1231" s="28">
        <v>39700</v>
      </c>
      <c r="AA1231" s="723">
        <v>5.0410000000000004</v>
      </c>
      <c r="AB1231" s="28">
        <v>39700</v>
      </c>
      <c r="AC1231" s="723">
        <v>5.1100000000000003</v>
      </c>
      <c r="AD1231" s="28">
        <v>39700</v>
      </c>
      <c r="AE1231" s="358">
        <v>5.125</v>
      </c>
    </row>
    <row r="1232" spans="1:31">
      <c r="A1232" s="28">
        <v>39701</v>
      </c>
      <c r="B1232" s="28">
        <v>39701</v>
      </c>
      <c r="C1232" s="723">
        <v>3.8635000000000002</v>
      </c>
      <c r="D1232" s="28">
        <v>39701</v>
      </c>
      <c r="E1232" s="723">
        <v>3.8266</v>
      </c>
      <c r="F1232" s="28">
        <v>39701</v>
      </c>
      <c r="G1232" s="723">
        <v>3.9904999999999999</v>
      </c>
      <c r="H1232" s="28">
        <v>39701</v>
      </c>
      <c r="I1232" s="723">
        <v>4.0991</v>
      </c>
      <c r="J1232" s="28">
        <v>39701</v>
      </c>
      <c r="K1232" s="723">
        <v>4.4703999999999997</v>
      </c>
      <c r="L1232" s="41">
        <v>39701</v>
      </c>
      <c r="M1232" s="723">
        <v>4.0952000000000002</v>
      </c>
      <c r="N1232" s="28">
        <v>39701</v>
      </c>
      <c r="O1232" s="723">
        <v>4.1516999999999999</v>
      </c>
      <c r="P1232" s="28">
        <v>39701</v>
      </c>
      <c r="Q1232" s="723">
        <v>4.2892999999999999</v>
      </c>
      <c r="R1232" s="28">
        <v>39701</v>
      </c>
      <c r="S1232" s="723">
        <v>4.4629000000000003</v>
      </c>
      <c r="T1232" s="28">
        <v>39701</v>
      </c>
      <c r="U1232" s="723">
        <v>4.6315</v>
      </c>
      <c r="V1232" s="41">
        <v>39701</v>
      </c>
      <c r="W1232" s="723">
        <v>4.8463000000000003</v>
      </c>
      <c r="X1232" s="28">
        <v>39701</v>
      </c>
      <c r="Y1232" s="723">
        <v>4.8979999999999997</v>
      </c>
      <c r="Z1232" s="28">
        <v>39701</v>
      </c>
      <c r="AA1232" s="723">
        <v>5.0461999999999998</v>
      </c>
      <c r="AB1232" s="28">
        <v>39701</v>
      </c>
      <c r="AC1232" s="723">
        <v>5.1325000000000003</v>
      </c>
      <c r="AD1232" s="28">
        <v>39701</v>
      </c>
      <c r="AE1232" s="358">
        <v>5.1361999999999997</v>
      </c>
    </row>
    <row r="1233" spans="1:31">
      <c r="A1233" s="28">
        <v>39702</v>
      </c>
      <c r="B1233" s="28">
        <v>39702</v>
      </c>
      <c r="C1233" s="723">
        <v>3.85</v>
      </c>
      <c r="D1233" s="28">
        <v>39702</v>
      </c>
      <c r="E1233" s="723">
        <v>3.8391000000000002</v>
      </c>
      <c r="F1233" s="28">
        <v>39702</v>
      </c>
      <c r="G1233" s="723">
        <v>3.9908000000000001</v>
      </c>
      <c r="H1233" s="28">
        <v>39702</v>
      </c>
      <c r="I1233" s="723">
        <v>4.1140999999999996</v>
      </c>
      <c r="J1233" s="28">
        <v>39702</v>
      </c>
      <c r="K1233" s="723">
        <v>4.5113000000000003</v>
      </c>
      <c r="L1233" s="41">
        <v>39702</v>
      </c>
      <c r="M1233" s="723">
        <v>4.0873999999999997</v>
      </c>
      <c r="N1233" s="28">
        <v>39702</v>
      </c>
      <c r="O1233" s="723">
        <v>4.1626000000000003</v>
      </c>
      <c r="P1233" s="28">
        <v>39702</v>
      </c>
      <c r="Q1233" s="723">
        <v>4.3128000000000002</v>
      </c>
      <c r="R1233" s="28">
        <v>39702</v>
      </c>
      <c r="S1233" s="723">
        <v>4.4877000000000002</v>
      </c>
      <c r="T1233" s="28">
        <v>39702</v>
      </c>
      <c r="U1233" s="723">
        <v>4.6713000000000005</v>
      </c>
      <c r="V1233" s="41">
        <v>39702</v>
      </c>
      <c r="W1233" s="723">
        <v>4.8639999999999999</v>
      </c>
      <c r="X1233" s="28">
        <v>39702</v>
      </c>
      <c r="Y1233" s="723">
        <v>4.9279999999999999</v>
      </c>
      <c r="Z1233" s="28">
        <v>39702</v>
      </c>
      <c r="AA1233" s="723">
        <v>5.1059999999999999</v>
      </c>
      <c r="AB1233" s="28">
        <v>39702</v>
      </c>
      <c r="AC1233" s="723">
        <v>5.1779999999999999</v>
      </c>
      <c r="AD1233" s="28">
        <v>39702</v>
      </c>
      <c r="AE1233" s="358">
        <v>5.1890000000000001</v>
      </c>
    </row>
    <row r="1234" spans="1:31">
      <c r="A1234" s="28">
        <v>39703</v>
      </c>
      <c r="B1234" s="28">
        <v>39703</v>
      </c>
      <c r="C1234" s="723">
        <v>3.9609000000000001</v>
      </c>
      <c r="D1234" s="28">
        <v>39703</v>
      </c>
      <c r="E1234" s="723">
        <v>3.9664999999999999</v>
      </c>
      <c r="F1234" s="28">
        <v>39703</v>
      </c>
      <c r="G1234" s="723">
        <v>4.1383999999999999</v>
      </c>
      <c r="H1234" s="28">
        <v>39703</v>
      </c>
      <c r="I1234" s="723">
        <v>4.2256999999999998</v>
      </c>
      <c r="J1234" s="28">
        <v>39703</v>
      </c>
      <c r="K1234" s="723">
        <v>4.6174999999999997</v>
      </c>
      <c r="L1234" s="41">
        <v>39703</v>
      </c>
      <c r="M1234" s="723">
        <v>4.1638000000000002</v>
      </c>
      <c r="N1234" s="28">
        <v>39703</v>
      </c>
      <c r="O1234" s="723">
        <v>4.2492999999999999</v>
      </c>
      <c r="P1234" s="28">
        <v>39703</v>
      </c>
      <c r="Q1234" s="723">
        <v>4.4092000000000002</v>
      </c>
      <c r="R1234" s="28">
        <v>39703</v>
      </c>
      <c r="S1234" s="723">
        <v>4.5830000000000002</v>
      </c>
      <c r="T1234" s="28">
        <v>39703</v>
      </c>
      <c r="U1234" s="723">
        <v>4.7614999999999998</v>
      </c>
      <c r="V1234" s="41">
        <v>39703</v>
      </c>
      <c r="W1234" s="723">
        <v>4.9260000000000002</v>
      </c>
      <c r="X1234" s="28">
        <v>39703</v>
      </c>
      <c r="Y1234" s="723">
        <v>5.0010000000000003</v>
      </c>
      <c r="Z1234" s="28">
        <v>39703</v>
      </c>
      <c r="AA1234" s="723">
        <v>5.1970000000000001</v>
      </c>
      <c r="AB1234" s="28">
        <v>39703</v>
      </c>
      <c r="AC1234" s="723">
        <v>5.2720000000000002</v>
      </c>
      <c r="AD1234" s="28">
        <v>39703</v>
      </c>
      <c r="AE1234" s="358">
        <v>5.2770000000000001</v>
      </c>
    </row>
    <row r="1235" spans="1:31">
      <c r="A1235" s="28">
        <v>39706</v>
      </c>
      <c r="B1235" s="28">
        <v>39706</v>
      </c>
      <c r="C1235" s="723">
        <v>3.7378</v>
      </c>
      <c r="D1235" s="28">
        <v>39706</v>
      </c>
      <c r="E1235" s="723">
        <v>3.7665999999999999</v>
      </c>
      <c r="F1235" s="28">
        <v>39706</v>
      </c>
      <c r="G1235" s="723">
        <v>4.0216000000000003</v>
      </c>
      <c r="H1235" s="28">
        <v>39706</v>
      </c>
      <c r="I1235" s="723">
        <v>4.1035000000000004</v>
      </c>
      <c r="J1235" s="28">
        <v>39706</v>
      </c>
      <c r="K1235" s="723">
        <v>4.5373000000000001</v>
      </c>
      <c r="L1235" s="41">
        <v>39706</v>
      </c>
      <c r="M1235" s="723">
        <v>3.9685000000000001</v>
      </c>
      <c r="N1235" s="28">
        <v>39706</v>
      </c>
      <c r="O1235" s="723">
        <v>4.0903</v>
      </c>
      <c r="P1235" s="28">
        <v>39706</v>
      </c>
      <c r="Q1235" s="723">
        <v>4.2792000000000003</v>
      </c>
      <c r="R1235" s="28">
        <v>39706</v>
      </c>
      <c r="S1235" s="723">
        <v>4.4717000000000002</v>
      </c>
      <c r="T1235" s="28">
        <v>39706</v>
      </c>
      <c r="U1235" s="723">
        <v>4.6719999999999997</v>
      </c>
      <c r="V1235" s="41">
        <v>39706</v>
      </c>
      <c r="W1235" s="723">
        <v>4.84</v>
      </c>
      <c r="X1235" s="28">
        <v>39706</v>
      </c>
      <c r="Y1235" s="723">
        <v>4.9740000000000002</v>
      </c>
      <c r="Z1235" s="28">
        <v>39706</v>
      </c>
      <c r="AA1235" s="723">
        <v>5.1779999999999999</v>
      </c>
      <c r="AB1235" s="28">
        <v>39706</v>
      </c>
      <c r="AC1235" s="723">
        <v>5.2510000000000003</v>
      </c>
      <c r="AD1235" s="28">
        <v>39706</v>
      </c>
      <c r="AE1235" s="358">
        <v>5.2620000000000005</v>
      </c>
    </row>
    <row r="1236" spans="1:31">
      <c r="A1236" s="28">
        <v>39707</v>
      </c>
      <c r="B1236" s="28">
        <v>39707</v>
      </c>
      <c r="C1236" s="723">
        <v>3.7016</v>
      </c>
      <c r="D1236" s="28">
        <v>39707</v>
      </c>
      <c r="E1236" s="723">
        <v>3.7343000000000002</v>
      </c>
      <c r="F1236" s="28">
        <v>39707</v>
      </c>
      <c r="G1236" s="723">
        <v>3.9666999999999999</v>
      </c>
      <c r="H1236" s="28">
        <v>39707</v>
      </c>
      <c r="I1236" s="723">
        <v>4.0431999999999997</v>
      </c>
      <c r="J1236" s="28">
        <v>39707</v>
      </c>
      <c r="K1236" s="723">
        <v>4.4920999999999998</v>
      </c>
      <c r="L1236" s="41">
        <v>39707</v>
      </c>
      <c r="M1236" s="723">
        <v>3.9325999999999999</v>
      </c>
      <c r="N1236" s="28">
        <v>39707</v>
      </c>
      <c r="O1236" s="723">
        <v>4.1144999999999996</v>
      </c>
      <c r="P1236" s="28">
        <v>39707</v>
      </c>
      <c r="Q1236" s="723">
        <v>4.2727000000000004</v>
      </c>
      <c r="R1236" s="28">
        <v>39707</v>
      </c>
      <c r="S1236" s="723">
        <v>4.4546000000000001</v>
      </c>
      <c r="T1236" s="28">
        <v>39707</v>
      </c>
      <c r="U1236" s="723">
        <v>4.6275000000000004</v>
      </c>
      <c r="V1236" s="41">
        <v>39707</v>
      </c>
      <c r="W1236" s="723">
        <v>4.8559999999999999</v>
      </c>
      <c r="X1236" s="28">
        <v>39707</v>
      </c>
      <c r="Y1236" s="723">
        <v>4.9850000000000003</v>
      </c>
      <c r="Z1236" s="28">
        <v>39707</v>
      </c>
      <c r="AA1236" s="723">
        <v>5.1660000000000004</v>
      </c>
      <c r="AB1236" s="28">
        <v>39707</v>
      </c>
      <c r="AC1236" s="723">
        <v>5.2009999999999996</v>
      </c>
      <c r="AD1236" s="28">
        <v>39707</v>
      </c>
      <c r="AE1236" s="358">
        <v>5.1609999999999996</v>
      </c>
    </row>
    <row r="1237" spans="1:31">
      <c r="A1237" s="28">
        <v>39708</v>
      </c>
      <c r="B1237" s="28">
        <v>39708</v>
      </c>
      <c r="C1237" s="723">
        <v>3.6778</v>
      </c>
      <c r="D1237" s="28">
        <v>39708</v>
      </c>
      <c r="E1237" s="723">
        <v>3.7391000000000001</v>
      </c>
      <c r="F1237" s="28">
        <v>39708</v>
      </c>
      <c r="G1237" s="723">
        <v>3.9552</v>
      </c>
      <c r="H1237" s="28">
        <v>39708</v>
      </c>
      <c r="I1237" s="723">
        <v>4.0590999999999999</v>
      </c>
      <c r="J1237" s="28">
        <v>39708</v>
      </c>
      <c r="K1237" s="723">
        <v>4.5060000000000002</v>
      </c>
      <c r="L1237" s="41">
        <v>39708</v>
      </c>
      <c r="M1237" s="723">
        <v>3.9481999999999999</v>
      </c>
      <c r="N1237" s="28">
        <v>39708</v>
      </c>
      <c r="O1237" s="723">
        <v>4.1143999999999998</v>
      </c>
      <c r="P1237" s="28">
        <v>39708</v>
      </c>
      <c r="Q1237" s="723">
        <v>4.3042999999999996</v>
      </c>
      <c r="R1237" s="28">
        <v>39708</v>
      </c>
      <c r="S1237" s="723">
        <v>4.4882999999999997</v>
      </c>
      <c r="T1237" s="28">
        <v>39708</v>
      </c>
      <c r="U1237" s="723">
        <v>4.6521999999999997</v>
      </c>
      <c r="V1237" s="41">
        <v>39708</v>
      </c>
      <c r="W1237" s="723">
        <v>4.8240999999999996</v>
      </c>
      <c r="X1237" s="28">
        <v>39708</v>
      </c>
      <c r="Y1237" s="723">
        <v>5.0016999999999996</v>
      </c>
      <c r="Z1237" s="28">
        <v>39708</v>
      </c>
      <c r="AA1237" s="723">
        <v>5.1664000000000003</v>
      </c>
      <c r="AB1237" s="28">
        <v>39708</v>
      </c>
      <c r="AC1237" s="723">
        <v>5.2209000000000003</v>
      </c>
      <c r="AD1237" s="28">
        <v>39708</v>
      </c>
      <c r="AE1237" s="358">
        <v>5.1938000000000004</v>
      </c>
    </row>
    <row r="1238" spans="1:31">
      <c r="A1238" s="28">
        <v>39709</v>
      </c>
      <c r="B1238" s="28">
        <v>39709</v>
      </c>
      <c r="C1238" s="723">
        <v>3.7130999999999998</v>
      </c>
      <c r="D1238" s="28">
        <v>39709</v>
      </c>
      <c r="E1238" s="723">
        <v>3.7591999999999999</v>
      </c>
      <c r="F1238" s="28">
        <v>39709</v>
      </c>
      <c r="G1238" s="723">
        <v>3.9941</v>
      </c>
      <c r="H1238" s="28">
        <v>39709</v>
      </c>
      <c r="I1238" s="723">
        <v>4.0563000000000002</v>
      </c>
      <c r="J1238" s="28">
        <v>39709</v>
      </c>
      <c r="K1238" s="723">
        <v>4.5469999999999997</v>
      </c>
      <c r="L1238" s="41">
        <v>39709</v>
      </c>
      <c r="M1238" s="723">
        <v>3.9847000000000001</v>
      </c>
      <c r="N1238" s="28">
        <v>39709</v>
      </c>
      <c r="O1238" s="723">
        <v>4.1974999999999998</v>
      </c>
      <c r="P1238" s="28">
        <v>39709</v>
      </c>
      <c r="Q1238" s="723">
        <v>4.3583999999999996</v>
      </c>
      <c r="R1238" s="28">
        <v>39709</v>
      </c>
      <c r="S1238" s="723">
        <v>4.5422000000000002</v>
      </c>
      <c r="T1238" s="28">
        <v>39709</v>
      </c>
      <c r="U1238" s="723">
        <v>4.7264999999999997</v>
      </c>
      <c r="V1238" s="41">
        <v>39709</v>
      </c>
      <c r="W1238" s="723">
        <v>5.0279999999999996</v>
      </c>
      <c r="X1238" s="28">
        <v>39709</v>
      </c>
      <c r="Y1238" s="723">
        <v>5.1390000000000002</v>
      </c>
      <c r="Z1238" s="28">
        <v>39709</v>
      </c>
      <c r="AA1238" s="723">
        <v>5.2919999999999998</v>
      </c>
      <c r="AB1238" s="28">
        <v>39709</v>
      </c>
      <c r="AC1238" s="723">
        <v>5.3330000000000002</v>
      </c>
      <c r="AD1238" s="28">
        <v>39709</v>
      </c>
      <c r="AE1238" s="358">
        <v>5.3559999999999999</v>
      </c>
    </row>
    <row r="1239" spans="1:31">
      <c r="A1239" s="28">
        <v>39710</v>
      </c>
      <c r="B1239" s="28">
        <v>39710</v>
      </c>
      <c r="C1239" s="723">
        <v>4.0559000000000003</v>
      </c>
      <c r="D1239" s="28">
        <v>39710</v>
      </c>
      <c r="E1239" s="723">
        <v>4.0551000000000004</v>
      </c>
      <c r="F1239" s="28">
        <v>39710</v>
      </c>
      <c r="G1239" s="723">
        <v>4.1504000000000003</v>
      </c>
      <c r="H1239" s="28">
        <v>39710</v>
      </c>
      <c r="I1239" s="723">
        <v>4.2350000000000003</v>
      </c>
      <c r="J1239" s="28">
        <v>39710</v>
      </c>
      <c r="K1239" s="723">
        <v>4.6725000000000003</v>
      </c>
      <c r="L1239" s="41">
        <v>39710</v>
      </c>
      <c r="M1239" s="723">
        <v>4.2843999999999998</v>
      </c>
      <c r="N1239" s="28">
        <v>39710</v>
      </c>
      <c r="O1239" s="723">
        <v>4.4649000000000001</v>
      </c>
      <c r="P1239" s="28">
        <v>39710</v>
      </c>
      <c r="Q1239" s="723">
        <v>4.5149999999999997</v>
      </c>
      <c r="R1239" s="28">
        <v>39710</v>
      </c>
      <c r="S1239" s="723">
        <v>4.6737000000000002</v>
      </c>
      <c r="T1239" s="28">
        <v>39710</v>
      </c>
      <c r="U1239" s="723">
        <v>4.8327</v>
      </c>
      <c r="V1239" s="41">
        <v>39710</v>
      </c>
      <c r="W1239" s="723">
        <v>5.3609999999999998</v>
      </c>
      <c r="X1239" s="28">
        <v>39710</v>
      </c>
      <c r="Y1239" s="723">
        <v>5.4250999999999996</v>
      </c>
      <c r="Z1239" s="28">
        <v>39710</v>
      </c>
      <c r="AA1239" s="723">
        <v>5.4383999999999997</v>
      </c>
      <c r="AB1239" s="28">
        <v>39710</v>
      </c>
      <c r="AC1239" s="723">
        <v>5.5000999999999998</v>
      </c>
      <c r="AD1239" s="28">
        <v>39710</v>
      </c>
      <c r="AE1239" s="358">
        <v>5.4691999999999998</v>
      </c>
    </row>
    <row r="1240" spans="1:31">
      <c r="A1240" s="28">
        <v>39713</v>
      </c>
      <c r="B1240" s="28">
        <v>39713</v>
      </c>
      <c r="C1240" s="723">
        <v>4.0529000000000002</v>
      </c>
      <c r="D1240" s="28">
        <v>39713</v>
      </c>
      <c r="E1240" s="723">
        <v>4.0644999999999998</v>
      </c>
      <c r="F1240" s="28">
        <v>39713</v>
      </c>
      <c r="G1240" s="723">
        <v>4.2141000000000002</v>
      </c>
      <c r="H1240" s="28">
        <v>39713</v>
      </c>
      <c r="I1240" s="723">
        <v>4.2873999999999999</v>
      </c>
      <c r="J1240" s="28">
        <v>39713</v>
      </c>
      <c r="K1240" s="723">
        <v>4.7413999999999996</v>
      </c>
      <c r="L1240" s="41">
        <v>39713</v>
      </c>
      <c r="M1240" s="723">
        <v>4.3163999999999998</v>
      </c>
      <c r="N1240" s="28">
        <v>39713</v>
      </c>
      <c r="O1240" s="723">
        <v>4.4855</v>
      </c>
      <c r="P1240" s="28">
        <v>39713</v>
      </c>
      <c r="Q1240" s="723">
        <v>4.5650000000000004</v>
      </c>
      <c r="R1240" s="28">
        <v>39713</v>
      </c>
      <c r="S1240" s="723">
        <v>4.7257999999999996</v>
      </c>
      <c r="T1240" s="28">
        <v>39713</v>
      </c>
      <c r="U1240" s="723">
        <v>4.8936999999999999</v>
      </c>
      <c r="V1240" s="41">
        <v>39713</v>
      </c>
      <c r="W1240" s="723">
        <v>5.2329999999999997</v>
      </c>
      <c r="X1240" s="28">
        <v>39713</v>
      </c>
      <c r="Y1240" s="723">
        <v>5.3220000000000001</v>
      </c>
      <c r="Z1240" s="28">
        <v>39713</v>
      </c>
      <c r="AA1240" s="723">
        <v>5.4710000000000001</v>
      </c>
      <c r="AB1240" s="28">
        <v>39713</v>
      </c>
      <c r="AC1240" s="723">
        <v>5.5049999999999999</v>
      </c>
      <c r="AD1240" s="28">
        <v>39713</v>
      </c>
      <c r="AE1240" s="358">
        <v>5.4836</v>
      </c>
    </row>
    <row r="1241" spans="1:31">
      <c r="A1241" s="28">
        <v>39714</v>
      </c>
      <c r="B1241" s="28">
        <v>39714</v>
      </c>
      <c r="C1241" s="723">
        <v>3.9527999999999999</v>
      </c>
      <c r="D1241" s="28">
        <v>39714</v>
      </c>
      <c r="E1241" s="723">
        <v>4.0122999999999998</v>
      </c>
      <c r="F1241" s="28">
        <v>39714</v>
      </c>
      <c r="G1241" s="723">
        <v>4.1952999999999996</v>
      </c>
      <c r="H1241" s="28">
        <v>39714</v>
      </c>
      <c r="I1241" s="723">
        <v>4.2782</v>
      </c>
      <c r="J1241" s="28">
        <v>39714</v>
      </c>
      <c r="K1241" s="723">
        <v>4.7331000000000003</v>
      </c>
      <c r="L1241" s="41">
        <v>39714</v>
      </c>
      <c r="M1241" s="723">
        <v>4.2267000000000001</v>
      </c>
      <c r="N1241" s="28">
        <v>39714</v>
      </c>
      <c r="O1241" s="723">
        <v>4.4344000000000001</v>
      </c>
      <c r="P1241" s="28">
        <v>39714</v>
      </c>
      <c r="Q1241" s="723">
        <v>4.5484</v>
      </c>
      <c r="R1241" s="28">
        <v>39714</v>
      </c>
      <c r="S1241" s="723">
        <v>4.7190000000000003</v>
      </c>
      <c r="T1241" s="28">
        <v>39714</v>
      </c>
      <c r="U1241" s="723">
        <v>4.8730000000000002</v>
      </c>
      <c r="V1241" s="41">
        <v>39714</v>
      </c>
      <c r="W1241" s="723">
        <v>5.1820000000000004</v>
      </c>
      <c r="X1241" s="28">
        <v>39714</v>
      </c>
      <c r="Y1241" s="723">
        <v>5.2859999999999996</v>
      </c>
      <c r="Z1241" s="28">
        <v>39714</v>
      </c>
      <c r="AA1241" s="723">
        <v>5.4459999999999997</v>
      </c>
      <c r="AB1241" s="28">
        <v>39714</v>
      </c>
      <c r="AC1241" s="723">
        <v>5.4930000000000003</v>
      </c>
      <c r="AD1241" s="28">
        <v>39714</v>
      </c>
      <c r="AE1241" s="358">
        <v>5.5430000000000001</v>
      </c>
    </row>
    <row r="1242" spans="1:31">
      <c r="A1242" s="28">
        <v>39715</v>
      </c>
      <c r="B1242" s="28">
        <v>39715</v>
      </c>
      <c r="C1242" s="723">
        <v>3.8227000000000002</v>
      </c>
      <c r="D1242" s="28">
        <v>39715</v>
      </c>
      <c r="E1242" s="723">
        <v>3.9201999999999999</v>
      </c>
      <c r="F1242" s="28">
        <v>39715</v>
      </c>
      <c r="G1242" s="723">
        <v>4.0846999999999998</v>
      </c>
      <c r="H1242" s="28">
        <v>39715</v>
      </c>
      <c r="I1242" s="723">
        <v>4.2035</v>
      </c>
      <c r="J1242" s="28">
        <v>39715</v>
      </c>
      <c r="K1242" s="723">
        <v>4.6458000000000004</v>
      </c>
      <c r="L1242" s="41">
        <v>39715</v>
      </c>
      <c r="M1242" s="723">
        <v>4.1200999999999999</v>
      </c>
      <c r="N1242" s="28">
        <v>39715</v>
      </c>
      <c r="O1242" s="723">
        <v>4.3428000000000004</v>
      </c>
      <c r="P1242" s="28">
        <v>39715</v>
      </c>
      <c r="Q1242" s="723">
        <v>4.4713000000000003</v>
      </c>
      <c r="R1242" s="28">
        <v>39715</v>
      </c>
      <c r="S1242" s="723">
        <v>4.6417000000000002</v>
      </c>
      <c r="T1242" s="28">
        <v>39715</v>
      </c>
      <c r="U1242" s="723">
        <v>4.7824</v>
      </c>
      <c r="V1242" s="41">
        <v>39715</v>
      </c>
      <c r="W1242" s="723">
        <v>5.117</v>
      </c>
      <c r="X1242" s="28">
        <v>39715</v>
      </c>
      <c r="Y1242" s="723">
        <v>5.2240000000000002</v>
      </c>
      <c r="Z1242" s="28">
        <v>39715</v>
      </c>
      <c r="AA1242" s="723">
        <v>5.38</v>
      </c>
      <c r="AB1242" s="28">
        <v>39715</v>
      </c>
      <c r="AC1242" s="723">
        <v>5.4189999999999996</v>
      </c>
      <c r="AD1242" s="28">
        <v>39715</v>
      </c>
      <c r="AE1242" s="358">
        <v>5.4675000000000002</v>
      </c>
    </row>
    <row r="1243" spans="1:31">
      <c r="A1243" s="28">
        <v>39716</v>
      </c>
      <c r="B1243" s="28">
        <v>39716</v>
      </c>
      <c r="C1243" s="723">
        <v>3.8948</v>
      </c>
      <c r="D1243" s="28">
        <v>39716</v>
      </c>
      <c r="E1243" s="723">
        <v>3.9781</v>
      </c>
      <c r="F1243" s="28">
        <v>39716</v>
      </c>
      <c r="G1243" s="723">
        <v>4.1566999999999998</v>
      </c>
      <c r="H1243" s="28">
        <v>39716</v>
      </c>
      <c r="I1243" s="723">
        <v>4.2625000000000002</v>
      </c>
      <c r="J1243" s="28">
        <v>39716</v>
      </c>
      <c r="K1243" s="723">
        <v>4.6891999999999996</v>
      </c>
      <c r="L1243" s="41">
        <v>39716</v>
      </c>
      <c r="M1243" s="723">
        <v>4.1927000000000003</v>
      </c>
      <c r="N1243" s="28">
        <v>39716</v>
      </c>
      <c r="O1243" s="723">
        <v>4.3944000000000001</v>
      </c>
      <c r="P1243" s="28">
        <v>39716</v>
      </c>
      <c r="Q1243" s="723">
        <v>4.5338000000000003</v>
      </c>
      <c r="R1243" s="28">
        <v>39716</v>
      </c>
      <c r="S1243" s="723">
        <v>4.6963999999999997</v>
      </c>
      <c r="T1243" s="28">
        <v>39716</v>
      </c>
      <c r="U1243" s="723">
        <v>4.8192000000000004</v>
      </c>
      <c r="V1243" s="41">
        <v>39716</v>
      </c>
      <c r="W1243" s="723">
        <v>5.1868999999999996</v>
      </c>
      <c r="X1243" s="28">
        <v>39716</v>
      </c>
      <c r="Y1243" s="723">
        <v>5.2797999999999998</v>
      </c>
      <c r="Z1243" s="28">
        <v>39716</v>
      </c>
      <c r="AA1243" s="723">
        <v>5.4499000000000004</v>
      </c>
      <c r="AB1243" s="28">
        <v>39716</v>
      </c>
      <c r="AC1243" s="723">
        <v>5.4850000000000003</v>
      </c>
      <c r="AD1243" s="28">
        <v>39716</v>
      </c>
      <c r="AE1243" s="358">
        <v>5.5061</v>
      </c>
    </row>
    <row r="1244" spans="1:31">
      <c r="A1244" s="28">
        <v>39717</v>
      </c>
      <c r="B1244" s="28">
        <v>39717</v>
      </c>
      <c r="C1244" s="723">
        <v>3.7355</v>
      </c>
      <c r="D1244" s="28">
        <v>39717</v>
      </c>
      <c r="E1244" s="723">
        <v>3.8622000000000001</v>
      </c>
      <c r="F1244" s="28">
        <v>39717</v>
      </c>
      <c r="G1244" s="723">
        <v>4.0822000000000003</v>
      </c>
      <c r="H1244" s="28">
        <v>39717</v>
      </c>
      <c r="I1244" s="723">
        <v>4.1974</v>
      </c>
      <c r="J1244" s="28">
        <v>39717</v>
      </c>
      <c r="K1244" s="723">
        <v>4.6296999999999997</v>
      </c>
      <c r="L1244" s="41">
        <v>39717</v>
      </c>
      <c r="M1244" s="723">
        <v>4.0944000000000003</v>
      </c>
      <c r="N1244" s="28">
        <v>39717</v>
      </c>
      <c r="O1244" s="723">
        <v>4.2946999999999997</v>
      </c>
      <c r="P1244" s="28">
        <v>39717</v>
      </c>
      <c r="Q1244" s="723">
        <v>4.4649000000000001</v>
      </c>
      <c r="R1244" s="28">
        <v>39717</v>
      </c>
      <c r="S1244" s="723">
        <v>4.6441999999999997</v>
      </c>
      <c r="T1244" s="28">
        <v>39717</v>
      </c>
      <c r="U1244" s="723">
        <v>4.7698999999999998</v>
      </c>
      <c r="V1244" s="41">
        <v>39717</v>
      </c>
      <c r="W1244" s="723">
        <v>5.0679999999999996</v>
      </c>
      <c r="X1244" s="28">
        <v>39717</v>
      </c>
      <c r="Y1244" s="723">
        <v>5.1970000000000001</v>
      </c>
      <c r="Z1244" s="28">
        <v>39717</v>
      </c>
      <c r="AA1244" s="723">
        <v>5.3609999999999998</v>
      </c>
      <c r="AB1244" s="28">
        <v>39717</v>
      </c>
      <c r="AC1244" s="723">
        <v>5.391</v>
      </c>
      <c r="AD1244" s="28">
        <v>39717</v>
      </c>
      <c r="AE1244" s="358">
        <v>5.42</v>
      </c>
    </row>
    <row r="1245" spans="1:31">
      <c r="A1245" s="28">
        <v>39720</v>
      </c>
      <c r="B1245" s="28">
        <v>39720</v>
      </c>
      <c r="C1245" s="723">
        <v>3.5141999999999998</v>
      </c>
      <c r="D1245" s="28">
        <v>39720</v>
      </c>
      <c r="E1245" s="723">
        <v>3.6581999999999999</v>
      </c>
      <c r="F1245" s="28">
        <v>39720</v>
      </c>
      <c r="G1245" s="723">
        <v>3.8917999999999999</v>
      </c>
      <c r="H1245" s="28">
        <v>39720</v>
      </c>
      <c r="I1245" s="723">
        <v>4.0149999999999997</v>
      </c>
      <c r="J1245" s="28">
        <v>39720</v>
      </c>
      <c r="K1245" s="723">
        <v>4.4875999999999996</v>
      </c>
      <c r="L1245" s="41">
        <v>39720</v>
      </c>
      <c r="M1245" s="723">
        <v>3.9426000000000001</v>
      </c>
      <c r="N1245" s="28">
        <v>39720</v>
      </c>
      <c r="O1245" s="723">
        <v>4.1652000000000005</v>
      </c>
      <c r="P1245" s="28">
        <v>39720</v>
      </c>
      <c r="Q1245" s="723">
        <v>4.3872</v>
      </c>
      <c r="R1245" s="28">
        <v>39720</v>
      </c>
      <c r="S1245" s="723">
        <v>4.5754999999999999</v>
      </c>
      <c r="T1245" s="28">
        <v>39720</v>
      </c>
      <c r="U1245" s="723">
        <v>4.6596000000000002</v>
      </c>
      <c r="V1245" s="41">
        <v>39720</v>
      </c>
      <c r="W1245" s="723">
        <v>4.8789999999999996</v>
      </c>
      <c r="X1245" s="28">
        <v>39720</v>
      </c>
      <c r="Y1245" s="723">
        <v>5.0670000000000002</v>
      </c>
      <c r="Z1245" s="28">
        <v>39720</v>
      </c>
      <c r="AA1245" s="723">
        <v>5.22</v>
      </c>
      <c r="AB1245" s="28">
        <v>39720</v>
      </c>
      <c r="AC1245" s="723">
        <v>5.2560000000000002</v>
      </c>
      <c r="AD1245" s="28">
        <v>39720</v>
      </c>
      <c r="AE1245" s="358">
        <v>5.2939999999999996</v>
      </c>
    </row>
    <row r="1246" spans="1:31">
      <c r="A1246" s="28">
        <v>39721</v>
      </c>
      <c r="B1246" s="28">
        <v>39721</v>
      </c>
      <c r="C1246" s="723">
        <v>3.5659000000000001</v>
      </c>
      <c r="D1246" s="28">
        <v>39721</v>
      </c>
      <c r="E1246" s="723">
        <v>3.7353000000000001</v>
      </c>
      <c r="F1246" s="28">
        <v>39721</v>
      </c>
      <c r="G1246" s="723">
        <v>3.9481000000000002</v>
      </c>
      <c r="H1246" s="28">
        <v>39721</v>
      </c>
      <c r="I1246" s="723">
        <v>4.0585000000000004</v>
      </c>
      <c r="J1246" s="28">
        <v>39721</v>
      </c>
      <c r="K1246" s="723">
        <v>4.5256999999999996</v>
      </c>
      <c r="L1246" s="41">
        <v>39721</v>
      </c>
      <c r="M1246" s="723">
        <v>4.0067000000000004</v>
      </c>
      <c r="N1246" s="28">
        <v>39721</v>
      </c>
      <c r="O1246" s="723">
        <v>4.2595999999999998</v>
      </c>
      <c r="P1246" s="28">
        <v>39721</v>
      </c>
      <c r="Q1246" s="723">
        <v>4.4359999999999999</v>
      </c>
      <c r="R1246" s="28">
        <v>39721</v>
      </c>
      <c r="S1246" s="723">
        <v>4.6094999999999997</v>
      </c>
      <c r="T1246" s="28">
        <v>39721</v>
      </c>
      <c r="U1246" s="723">
        <v>4.6845999999999997</v>
      </c>
      <c r="V1246" s="41">
        <v>39721</v>
      </c>
      <c r="W1246" s="723">
        <v>4.9580000000000002</v>
      </c>
      <c r="X1246" s="28">
        <v>39721</v>
      </c>
      <c r="Y1246" s="723">
        <v>5.1509999999999998</v>
      </c>
      <c r="Z1246" s="28">
        <v>39721</v>
      </c>
      <c r="AA1246" s="723">
        <v>5.3019999999999996</v>
      </c>
      <c r="AB1246" s="28">
        <v>39721</v>
      </c>
      <c r="AC1246" s="723">
        <v>5.3150000000000004</v>
      </c>
      <c r="AD1246" s="28">
        <v>39721</v>
      </c>
      <c r="AE1246" s="358">
        <v>5.29</v>
      </c>
    </row>
    <row r="1247" spans="1:31">
      <c r="A1247" s="28">
        <v>39722</v>
      </c>
      <c r="B1247" s="28">
        <v>39722</v>
      </c>
      <c r="C1247" s="723">
        <v>3.5074999999999998</v>
      </c>
      <c r="D1247" s="28">
        <v>39722</v>
      </c>
      <c r="E1247" s="723">
        <v>3.6882000000000001</v>
      </c>
      <c r="F1247" s="28">
        <v>39722</v>
      </c>
      <c r="G1247" s="723">
        <v>3.9102000000000001</v>
      </c>
      <c r="H1247" s="28">
        <v>39722</v>
      </c>
      <c r="I1247" s="723">
        <v>4.0189000000000004</v>
      </c>
      <c r="J1247" s="28">
        <v>39722</v>
      </c>
      <c r="K1247" s="723">
        <v>4.4527000000000001</v>
      </c>
      <c r="L1247" s="41">
        <v>39722</v>
      </c>
      <c r="M1247" s="723">
        <v>3.9821</v>
      </c>
      <c r="N1247" s="28">
        <v>39722</v>
      </c>
      <c r="O1247" s="723">
        <v>4.2294999999999998</v>
      </c>
      <c r="P1247" s="28">
        <v>39722</v>
      </c>
      <c r="Q1247" s="723">
        <v>4.4097</v>
      </c>
      <c r="R1247" s="28">
        <v>39722</v>
      </c>
      <c r="S1247" s="723">
        <v>4.5766999999999998</v>
      </c>
      <c r="T1247" s="28">
        <v>39722</v>
      </c>
      <c r="U1247" s="723">
        <v>4.6120000000000001</v>
      </c>
      <c r="V1247" s="41">
        <v>39722</v>
      </c>
      <c r="W1247" s="723">
        <v>4.9240000000000004</v>
      </c>
      <c r="X1247" s="28">
        <v>39722</v>
      </c>
      <c r="Y1247" s="723">
        <v>5.14</v>
      </c>
      <c r="Z1247" s="28">
        <v>39722</v>
      </c>
      <c r="AA1247" s="723">
        <v>5.29</v>
      </c>
      <c r="AB1247" s="28">
        <v>39722</v>
      </c>
      <c r="AC1247" s="723">
        <v>5.3019999999999996</v>
      </c>
      <c r="AD1247" s="28">
        <v>39722</v>
      </c>
      <c r="AE1247" s="358">
        <v>5.25</v>
      </c>
    </row>
    <row r="1248" spans="1:31">
      <c r="A1248" s="28">
        <v>39723</v>
      </c>
      <c r="B1248" s="28">
        <v>39723</v>
      </c>
      <c r="C1248" s="723">
        <v>3.3912</v>
      </c>
      <c r="D1248" s="28">
        <v>39723</v>
      </c>
      <c r="E1248" s="723">
        <v>3.5930999999999997</v>
      </c>
      <c r="F1248" s="28">
        <v>39723</v>
      </c>
      <c r="G1248" s="723">
        <v>3.8595999999999999</v>
      </c>
      <c r="H1248" s="28">
        <v>39723</v>
      </c>
      <c r="I1248" s="723">
        <v>3.9725000000000001</v>
      </c>
      <c r="J1248" s="28">
        <v>39723</v>
      </c>
      <c r="K1248" s="723">
        <v>4.4006999999999996</v>
      </c>
      <c r="L1248" s="41">
        <v>39723</v>
      </c>
      <c r="M1248" s="723">
        <v>3.8552</v>
      </c>
      <c r="N1248" s="28">
        <v>39723</v>
      </c>
      <c r="O1248" s="723">
        <v>4.1268000000000002</v>
      </c>
      <c r="P1248" s="28">
        <v>39723</v>
      </c>
      <c r="Q1248" s="723">
        <v>4.3518999999999997</v>
      </c>
      <c r="R1248" s="28">
        <v>39723</v>
      </c>
      <c r="S1248" s="723">
        <v>4.5171000000000001</v>
      </c>
      <c r="T1248" s="28">
        <v>39723</v>
      </c>
      <c r="U1248" s="723">
        <v>4.5382999999999996</v>
      </c>
      <c r="V1248" s="41">
        <v>39723</v>
      </c>
      <c r="W1248" s="723">
        <v>4.8</v>
      </c>
      <c r="X1248" s="28">
        <v>39723</v>
      </c>
      <c r="Y1248" s="723">
        <v>5.0069999999999997</v>
      </c>
      <c r="Z1248" s="28">
        <v>39723</v>
      </c>
      <c r="AA1248" s="723">
        <v>5.21</v>
      </c>
      <c r="AB1248" s="28">
        <v>39723</v>
      </c>
      <c r="AC1248" s="723">
        <v>5.2190000000000003</v>
      </c>
      <c r="AD1248" s="28">
        <v>39723</v>
      </c>
      <c r="AE1248" s="358">
        <v>5.1421999999999999</v>
      </c>
    </row>
    <row r="1249" spans="1:31">
      <c r="A1249" s="28">
        <v>39724</v>
      </c>
      <c r="B1249" s="28">
        <v>39724</v>
      </c>
      <c r="C1249" s="723">
        <v>3.3763999999999998</v>
      </c>
      <c r="D1249" s="28">
        <v>39724</v>
      </c>
      <c r="E1249" s="723">
        <v>3.5747999999999998</v>
      </c>
      <c r="F1249" s="28">
        <v>39724</v>
      </c>
      <c r="G1249" s="723">
        <v>3.8487999999999998</v>
      </c>
      <c r="H1249" s="28">
        <v>39724</v>
      </c>
      <c r="I1249" s="723">
        <v>3.9573</v>
      </c>
      <c r="J1249" s="28">
        <v>39724</v>
      </c>
      <c r="K1249" s="723">
        <v>4.3754</v>
      </c>
      <c r="L1249" s="41">
        <v>39724</v>
      </c>
      <c r="M1249" s="723">
        <v>3.8378000000000001</v>
      </c>
      <c r="N1249" s="28">
        <v>39724</v>
      </c>
      <c r="O1249" s="723">
        <v>4.1014999999999997</v>
      </c>
      <c r="P1249" s="28">
        <v>39724</v>
      </c>
      <c r="Q1249" s="723">
        <v>4.3120000000000003</v>
      </c>
      <c r="R1249" s="28">
        <v>39724</v>
      </c>
      <c r="S1249" s="723">
        <v>4.4846000000000004</v>
      </c>
      <c r="T1249" s="28">
        <v>39724</v>
      </c>
      <c r="U1249" s="723">
        <v>4.5133999999999999</v>
      </c>
      <c r="V1249" s="41">
        <v>39724</v>
      </c>
      <c r="W1249" s="723">
        <v>4.7960000000000003</v>
      </c>
      <c r="X1249" s="28">
        <v>39724</v>
      </c>
      <c r="Y1249" s="723">
        <v>5.0140000000000002</v>
      </c>
      <c r="Z1249" s="28">
        <v>39724</v>
      </c>
      <c r="AA1249" s="723">
        <v>5.226</v>
      </c>
      <c r="AB1249" s="28">
        <v>39724</v>
      </c>
      <c r="AC1249" s="723">
        <v>5.2350000000000003</v>
      </c>
      <c r="AD1249" s="28">
        <v>39724</v>
      </c>
      <c r="AE1249" s="358">
        <v>5.1760000000000002</v>
      </c>
    </row>
    <row r="1250" spans="1:31">
      <c r="A1250" s="28">
        <v>39727</v>
      </c>
      <c r="B1250" s="28">
        <v>39727</v>
      </c>
      <c r="C1250" s="723">
        <v>3.1463000000000001</v>
      </c>
      <c r="D1250" s="28">
        <v>39727</v>
      </c>
      <c r="E1250" s="723">
        <v>3.3883999999999999</v>
      </c>
      <c r="F1250" s="28">
        <v>39727</v>
      </c>
      <c r="G1250" s="723">
        <v>3.6852</v>
      </c>
      <c r="H1250" s="28">
        <v>39727</v>
      </c>
      <c r="I1250" s="723">
        <v>3.7915000000000001</v>
      </c>
      <c r="J1250" s="28">
        <v>39727</v>
      </c>
      <c r="K1250" s="723">
        <v>4.2036999999999995</v>
      </c>
      <c r="L1250" s="41">
        <v>39727</v>
      </c>
      <c r="M1250" s="723">
        <v>3.6276999999999999</v>
      </c>
      <c r="N1250" s="28">
        <v>39727</v>
      </c>
      <c r="O1250" s="723">
        <v>3.9114</v>
      </c>
      <c r="P1250" s="28">
        <v>39727</v>
      </c>
      <c r="Q1250" s="723">
        <v>4.1436999999999999</v>
      </c>
      <c r="R1250" s="28">
        <v>39727</v>
      </c>
      <c r="S1250" s="723">
        <v>4.3171999999999997</v>
      </c>
      <c r="T1250" s="28">
        <v>39727</v>
      </c>
      <c r="U1250" s="723">
        <v>4.3535000000000004</v>
      </c>
      <c r="V1250" s="41">
        <v>39727</v>
      </c>
      <c r="W1250" s="723">
        <v>4.6189999999999998</v>
      </c>
      <c r="X1250" s="28">
        <v>39727</v>
      </c>
      <c r="Y1250" s="723">
        <v>4.8529999999999998</v>
      </c>
      <c r="Z1250" s="28">
        <v>39727</v>
      </c>
      <c r="AA1250" s="723">
        <v>5.07</v>
      </c>
      <c r="AB1250" s="28">
        <v>39727</v>
      </c>
      <c r="AC1250" s="723">
        <v>5.0990000000000002</v>
      </c>
      <c r="AD1250" s="28">
        <v>39727</v>
      </c>
      <c r="AE1250" s="358">
        <v>5.0599999999999996</v>
      </c>
    </row>
    <row r="1251" spans="1:31">
      <c r="A1251" s="28">
        <v>39728</v>
      </c>
      <c r="B1251" s="28">
        <v>39728</v>
      </c>
      <c r="C1251" s="723">
        <v>3.1871999999999998</v>
      </c>
      <c r="D1251" s="28">
        <v>39728</v>
      </c>
      <c r="E1251" s="723">
        <v>3.4622000000000002</v>
      </c>
      <c r="F1251" s="28">
        <v>39728</v>
      </c>
      <c r="G1251" s="723">
        <v>3.7072000000000003</v>
      </c>
      <c r="H1251" s="28">
        <v>39728</v>
      </c>
      <c r="I1251" s="723">
        <v>3.8014999999999999</v>
      </c>
      <c r="J1251" s="28">
        <v>39728</v>
      </c>
      <c r="K1251" s="723">
        <v>4.1853999999999996</v>
      </c>
      <c r="L1251" s="41">
        <v>39728</v>
      </c>
      <c r="M1251" s="723">
        <v>3.7109000000000001</v>
      </c>
      <c r="N1251" s="28">
        <v>39728</v>
      </c>
      <c r="O1251" s="723">
        <v>3.9771999999999998</v>
      </c>
      <c r="P1251" s="28">
        <v>39728</v>
      </c>
      <c r="Q1251" s="723">
        <v>4.1567999999999996</v>
      </c>
      <c r="R1251" s="28">
        <v>39728</v>
      </c>
      <c r="S1251" s="723">
        <v>4.3120000000000003</v>
      </c>
      <c r="T1251" s="28">
        <v>39728</v>
      </c>
      <c r="U1251" s="723">
        <v>4.3224</v>
      </c>
      <c r="V1251" s="41">
        <v>39728</v>
      </c>
      <c r="W1251" s="723">
        <v>4.6509999999999998</v>
      </c>
      <c r="X1251" s="28">
        <v>39728</v>
      </c>
      <c r="Y1251" s="723">
        <v>4.8609999999999998</v>
      </c>
      <c r="Z1251" s="28">
        <v>39728</v>
      </c>
      <c r="AA1251" s="723">
        <v>5.0830000000000002</v>
      </c>
      <c r="AB1251" s="28">
        <v>39728</v>
      </c>
      <c r="AC1251" s="723">
        <v>5.1070000000000002</v>
      </c>
      <c r="AD1251" s="28">
        <v>39728</v>
      </c>
      <c r="AE1251" s="358">
        <v>4.9829999999999997</v>
      </c>
    </row>
    <row r="1252" spans="1:31">
      <c r="A1252" s="28">
        <v>39729</v>
      </c>
      <c r="B1252" s="28">
        <v>39729</v>
      </c>
      <c r="C1252" s="723">
        <v>3.1259000000000001</v>
      </c>
      <c r="D1252" s="28">
        <v>39729</v>
      </c>
      <c r="E1252" s="723">
        <v>3.4468000000000001</v>
      </c>
      <c r="F1252" s="28">
        <v>39729</v>
      </c>
      <c r="G1252" s="723">
        <v>3.7359999999999998</v>
      </c>
      <c r="H1252" s="28">
        <v>39729</v>
      </c>
      <c r="I1252" s="723">
        <v>3.8403999999999998</v>
      </c>
      <c r="J1252" s="28">
        <v>39729</v>
      </c>
      <c r="K1252" s="723">
        <v>4.1673</v>
      </c>
      <c r="L1252" s="41">
        <v>39729</v>
      </c>
      <c r="M1252" s="723">
        <v>3.6310000000000002</v>
      </c>
      <c r="N1252" s="28">
        <v>39729</v>
      </c>
      <c r="O1252" s="723">
        <v>3.9778000000000002</v>
      </c>
      <c r="P1252" s="28">
        <v>39729</v>
      </c>
      <c r="Q1252" s="723">
        <v>4.1829000000000001</v>
      </c>
      <c r="R1252" s="28">
        <v>39729</v>
      </c>
      <c r="S1252" s="723">
        <v>4.3559000000000001</v>
      </c>
      <c r="T1252" s="28">
        <v>39729</v>
      </c>
      <c r="U1252" s="723">
        <v>4.3667999999999996</v>
      </c>
      <c r="V1252" s="41">
        <v>39729</v>
      </c>
      <c r="W1252" s="723">
        <v>4.6219999999999999</v>
      </c>
      <c r="X1252" s="28">
        <v>39729</v>
      </c>
      <c r="Y1252" s="723">
        <v>4.9030000000000005</v>
      </c>
      <c r="Z1252" s="28">
        <v>39729</v>
      </c>
      <c r="AA1252" s="723">
        <v>5.173</v>
      </c>
      <c r="AB1252" s="28">
        <v>39729</v>
      </c>
      <c r="AC1252" s="723">
        <v>5.2119999999999997</v>
      </c>
      <c r="AD1252" s="28">
        <v>39729</v>
      </c>
      <c r="AE1252" s="358">
        <v>5.1319999999999997</v>
      </c>
    </row>
    <row r="1253" spans="1:31">
      <c r="A1253" s="28">
        <v>39730</v>
      </c>
      <c r="B1253" s="28">
        <v>39730</v>
      </c>
      <c r="C1253" s="723">
        <v>3.1989000000000001</v>
      </c>
      <c r="D1253" s="28">
        <v>39730</v>
      </c>
      <c r="E1253" s="723">
        <v>3.5276000000000001</v>
      </c>
      <c r="F1253" s="28">
        <v>39730</v>
      </c>
      <c r="G1253" s="723">
        <v>3.8252000000000002</v>
      </c>
      <c r="H1253" s="28">
        <v>39730</v>
      </c>
      <c r="I1253" s="723">
        <v>3.9358</v>
      </c>
      <c r="J1253" s="28">
        <v>39730</v>
      </c>
      <c r="K1253" s="723">
        <v>4.2671999999999999</v>
      </c>
      <c r="L1253" s="41">
        <v>39730</v>
      </c>
      <c r="M1253" s="723">
        <v>3.7067999999999999</v>
      </c>
      <c r="N1253" s="28">
        <v>39730</v>
      </c>
      <c r="O1253" s="723">
        <v>4.0484999999999998</v>
      </c>
      <c r="P1253" s="28">
        <v>39730</v>
      </c>
      <c r="Q1253" s="723">
        <v>4.2704000000000004</v>
      </c>
      <c r="R1253" s="28">
        <v>39730</v>
      </c>
      <c r="S1253" s="723">
        <v>4.4379</v>
      </c>
      <c r="T1253" s="28">
        <v>39730</v>
      </c>
      <c r="U1253" s="723">
        <v>4.4367999999999999</v>
      </c>
      <c r="V1253" s="41">
        <v>39730</v>
      </c>
      <c r="W1253" s="723">
        <v>4.7359999999999998</v>
      </c>
      <c r="X1253" s="28">
        <v>39730</v>
      </c>
      <c r="Y1253" s="723">
        <v>4.9829999999999997</v>
      </c>
      <c r="Z1253" s="28">
        <v>39730</v>
      </c>
      <c r="AA1253" s="723">
        <v>5.2519999999999998</v>
      </c>
      <c r="AB1253" s="28">
        <v>39730</v>
      </c>
      <c r="AC1253" s="723">
        <v>5.29</v>
      </c>
      <c r="AD1253" s="28">
        <v>39730</v>
      </c>
      <c r="AE1253" s="358">
        <v>5.1769999999999996</v>
      </c>
    </row>
    <row r="1254" spans="1:31">
      <c r="A1254" s="28">
        <v>39731</v>
      </c>
      <c r="B1254" s="28">
        <v>39731</v>
      </c>
      <c r="C1254" s="723">
        <v>3.1741000000000001</v>
      </c>
      <c r="D1254" s="28">
        <v>39731</v>
      </c>
      <c r="E1254" s="723">
        <v>3.5558000000000001</v>
      </c>
      <c r="F1254" s="28">
        <v>39731</v>
      </c>
      <c r="G1254" s="723">
        <v>3.8813</v>
      </c>
      <c r="H1254" s="28">
        <v>39731</v>
      </c>
      <c r="I1254" s="723">
        <v>4.0221</v>
      </c>
      <c r="J1254" s="28">
        <v>39731</v>
      </c>
      <c r="K1254" s="723">
        <v>4.4128999999999996</v>
      </c>
      <c r="L1254" s="41">
        <v>39731</v>
      </c>
      <c r="M1254" s="723">
        <v>3.714</v>
      </c>
      <c r="N1254" s="28">
        <v>39731</v>
      </c>
      <c r="O1254" s="723">
        <v>4.1340000000000003</v>
      </c>
      <c r="P1254" s="28">
        <v>39731</v>
      </c>
      <c r="Q1254" s="723">
        <v>4.3935000000000004</v>
      </c>
      <c r="R1254" s="28">
        <v>39731</v>
      </c>
      <c r="S1254" s="723">
        <v>4.5919999999999996</v>
      </c>
      <c r="T1254" s="28">
        <v>39731</v>
      </c>
      <c r="U1254" s="723">
        <v>4.6227999999999998</v>
      </c>
      <c r="V1254" s="41">
        <v>39731</v>
      </c>
      <c r="W1254" s="723">
        <v>4.8319999999999999</v>
      </c>
      <c r="X1254" s="28">
        <v>39731</v>
      </c>
      <c r="Y1254" s="723">
        <v>5.1050000000000004</v>
      </c>
      <c r="Z1254" s="28">
        <v>39731</v>
      </c>
      <c r="AA1254" s="723">
        <v>5.4379999999999997</v>
      </c>
      <c r="AB1254" s="28">
        <v>39731</v>
      </c>
      <c r="AC1254" s="723">
        <v>5.5049999999999999</v>
      </c>
      <c r="AD1254" s="28">
        <v>39731</v>
      </c>
      <c r="AE1254" s="358">
        <v>5.4610000000000003</v>
      </c>
    </row>
    <row r="1255" spans="1:31">
      <c r="A1255" s="28">
        <v>39734</v>
      </c>
      <c r="B1255" s="28">
        <v>39734</v>
      </c>
      <c r="C1255" s="723">
        <v>3.3331</v>
      </c>
      <c r="D1255" s="28">
        <v>39734</v>
      </c>
      <c r="E1255" s="723">
        <v>3.7271999999999998</v>
      </c>
      <c r="F1255" s="28">
        <v>39734</v>
      </c>
      <c r="G1255" s="723">
        <v>4.0080999999999998</v>
      </c>
      <c r="H1255" s="28">
        <v>39734</v>
      </c>
      <c r="I1255" s="723">
        <v>4.1394000000000002</v>
      </c>
      <c r="J1255" s="28">
        <v>39734</v>
      </c>
      <c r="K1255" s="723">
        <v>4.5315000000000003</v>
      </c>
      <c r="L1255" s="41">
        <v>39734</v>
      </c>
      <c r="M1255" s="723">
        <v>3.8426999999999998</v>
      </c>
      <c r="N1255" s="28">
        <v>39734</v>
      </c>
      <c r="O1255" s="723">
        <v>4.2683999999999997</v>
      </c>
      <c r="P1255" s="28">
        <v>39734</v>
      </c>
      <c r="Q1255" s="723">
        <v>4.4688999999999997</v>
      </c>
      <c r="R1255" s="28">
        <v>39734</v>
      </c>
      <c r="S1255" s="723">
        <v>4.6478999999999999</v>
      </c>
      <c r="T1255" s="28">
        <v>39734</v>
      </c>
      <c r="U1255" s="723">
        <v>4.6874000000000002</v>
      </c>
      <c r="V1255" s="41">
        <v>39734</v>
      </c>
      <c r="W1255" s="723">
        <v>4.9089999999999998</v>
      </c>
      <c r="X1255" s="28">
        <v>39734</v>
      </c>
      <c r="Y1255" s="723">
        <v>5.1689999999999996</v>
      </c>
      <c r="Z1255" s="28">
        <v>39734</v>
      </c>
      <c r="AA1255" s="723">
        <v>5.4640000000000004</v>
      </c>
      <c r="AB1255" s="28">
        <v>39734</v>
      </c>
      <c r="AC1255" s="723">
        <v>5.5220000000000002</v>
      </c>
      <c r="AD1255" s="28">
        <v>39734</v>
      </c>
      <c r="AE1255" s="358">
        <v>5.4560000000000004</v>
      </c>
    </row>
    <row r="1256" spans="1:31">
      <c r="A1256" s="28">
        <v>39735</v>
      </c>
      <c r="B1256" s="28">
        <v>39735</v>
      </c>
      <c r="C1256" s="723">
        <v>3.3868</v>
      </c>
      <c r="D1256" s="28">
        <v>39735</v>
      </c>
      <c r="E1256" s="723">
        <v>3.7803</v>
      </c>
      <c r="F1256" s="28">
        <v>39735</v>
      </c>
      <c r="G1256" s="723">
        <v>4.0647000000000002</v>
      </c>
      <c r="H1256" s="28">
        <v>39735</v>
      </c>
      <c r="I1256" s="723">
        <v>4.1931000000000003</v>
      </c>
      <c r="J1256" s="28">
        <v>39735</v>
      </c>
      <c r="K1256" s="723">
        <v>4.5732999999999997</v>
      </c>
      <c r="L1256" s="41">
        <v>39735</v>
      </c>
      <c r="M1256" s="723">
        <v>3.8776000000000002</v>
      </c>
      <c r="N1256" s="28">
        <v>39735</v>
      </c>
      <c r="O1256" s="723">
        <v>4.2706</v>
      </c>
      <c r="P1256" s="28">
        <v>39735</v>
      </c>
      <c r="Q1256" s="723">
        <v>4.4564000000000004</v>
      </c>
      <c r="R1256" s="28">
        <v>39735</v>
      </c>
      <c r="S1256" s="723">
        <v>4.6056999999999997</v>
      </c>
      <c r="T1256" s="28">
        <v>39735</v>
      </c>
      <c r="U1256" s="723">
        <v>4.6931000000000003</v>
      </c>
      <c r="V1256" s="41">
        <v>39735</v>
      </c>
      <c r="W1256" s="723">
        <v>4.9790000000000001</v>
      </c>
      <c r="X1256" s="28">
        <v>39735</v>
      </c>
      <c r="Y1256" s="723">
        <v>5.226</v>
      </c>
      <c r="Z1256" s="28">
        <v>39735</v>
      </c>
      <c r="AA1256" s="723">
        <v>5.516</v>
      </c>
      <c r="AB1256" s="28">
        <v>39735</v>
      </c>
      <c r="AC1256" s="723">
        <v>5.5759999999999996</v>
      </c>
      <c r="AD1256" s="28">
        <v>39735</v>
      </c>
      <c r="AE1256" s="358">
        <v>5.5339999999999998</v>
      </c>
    </row>
    <row r="1257" spans="1:31">
      <c r="A1257" s="28">
        <v>39736</v>
      </c>
      <c r="B1257" s="28">
        <v>39736</v>
      </c>
      <c r="C1257" s="723">
        <v>3.3359999999999999</v>
      </c>
      <c r="D1257" s="28">
        <v>39736</v>
      </c>
      <c r="E1257" s="723">
        <v>3.7082999999999999</v>
      </c>
      <c r="F1257" s="28">
        <v>39736</v>
      </c>
      <c r="G1257" s="723">
        <v>4.0221</v>
      </c>
      <c r="H1257" s="28">
        <v>39736</v>
      </c>
      <c r="I1257" s="723">
        <v>4.1607000000000003</v>
      </c>
      <c r="J1257" s="28">
        <v>39736</v>
      </c>
      <c r="K1257" s="723">
        <v>4.5872999999999999</v>
      </c>
      <c r="L1257" s="41">
        <v>39736</v>
      </c>
      <c r="M1257" s="723">
        <v>3.8395999999999999</v>
      </c>
      <c r="N1257" s="28">
        <v>39736</v>
      </c>
      <c r="O1257" s="723">
        <v>4.2141999999999999</v>
      </c>
      <c r="P1257" s="28">
        <v>39736</v>
      </c>
      <c r="Q1257" s="723">
        <v>4.4070999999999998</v>
      </c>
      <c r="R1257" s="28">
        <v>39736</v>
      </c>
      <c r="S1257" s="723">
        <v>4.5517000000000003</v>
      </c>
      <c r="T1257" s="28">
        <v>39736</v>
      </c>
      <c r="U1257" s="723">
        <v>4.7233000000000001</v>
      </c>
      <c r="V1257" s="41">
        <v>39736</v>
      </c>
      <c r="W1257" s="723">
        <v>4.9569999999999999</v>
      </c>
      <c r="X1257" s="28">
        <v>39736</v>
      </c>
      <c r="Y1257" s="723">
        <v>5.2069999999999999</v>
      </c>
      <c r="Z1257" s="28">
        <v>39736</v>
      </c>
      <c r="AA1257" s="723">
        <v>5.52</v>
      </c>
      <c r="AB1257" s="28">
        <v>39736</v>
      </c>
      <c r="AC1257" s="723">
        <v>5.5839999999999996</v>
      </c>
      <c r="AD1257" s="28">
        <v>39736</v>
      </c>
      <c r="AE1257" s="358">
        <v>5.5620000000000003</v>
      </c>
    </row>
    <row r="1258" spans="1:31">
      <c r="A1258" s="28">
        <v>39737</v>
      </c>
      <c r="B1258" s="28">
        <v>39737</v>
      </c>
      <c r="C1258" s="723">
        <v>3.1541000000000001</v>
      </c>
      <c r="D1258" s="28">
        <v>39737</v>
      </c>
      <c r="E1258" s="723">
        <v>3.5564</v>
      </c>
      <c r="F1258" s="28">
        <v>39737</v>
      </c>
      <c r="G1258" s="723">
        <v>3.9691000000000001</v>
      </c>
      <c r="H1258" s="28">
        <v>39737</v>
      </c>
      <c r="I1258" s="723">
        <v>4.1182999999999996</v>
      </c>
      <c r="J1258" s="28">
        <v>39737</v>
      </c>
      <c r="K1258" s="723">
        <v>4.5662000000000003</v>
      </c>
      <c r="L1258" s="41">
        <v>39737</v>
      </c>
      <c r="M1258" s="723">
        <v>3.6564999999999999</v>
      </c>
      <c r="N1258" s="28">
        <v>39737</v>
      </c>
      <c r="O1258" s="723">
        <v>4.0768000000000004</v>
      </c>
      <c r="P1258" s="28">
        <v>39737</v>
      </c>
      <c r="Q1258" s="723">
        <v>4.3452000000000002</v>
      </c>
      <c r="R1258" s="28">
        <v>39737</v>
      </c>
      <c r="S1258" s="723">
        <v>4.5067000000000004</v>
      </c>
      <c r="T1258" s="28">
        <v>39737</v>
      </c>
      <c r="U1258" s="723">
        <v>4.6943999999999999</v>
      </c>
      <c r="V1258" s="41">
        <v>39737</v>
      </c>
      <c r="W1258" s="723">
        <v>4.84</v>
      </c>
      <c r="X1258" s="28">
        <v>39737</v>
      </c>
      <c r="Y1258" s="723">
        <v>5.1219999999999999</v>
      </c>
      <c r="Z1258" s="28">
        <v>39737</v>
      </c>
      <c r="AA1258" s="723">
        <v>5.4710000000000001</v>
      </c>
      <c r="AB1258" s="28">
        <v>39737</v>
      </c>
      <c r="AC1258" s="723">
        <v>5.5510000000000002</v>
      </c>
      <c r="AD1258" s="28">
        <v>39737</v>
      </c>
      <c r="AE1258" s="358">
        <v>5.5519999999999996</v>
      </c>
    </row>
    <row r="1259" spans="1:31">
      <c r="A1259" s="28">
        <v>39738</v>
      </c>
      <c r="B1259" s="28">
        <v>39738</v>
      </c>
      <c r="C1259" s="723">
        <v>3.2168000000000001</v>
      </c>
      <c r="D1259" s="28">
        <v>39738</v>
      </c>
      <c r="E1259" s="723">
        <v>3.585</v>
      </c>
      <c r="F1259" s="28">
        <v>39738</v>
      </c>
      <c r="G1259" s="723">
        <v>3.9588000000000001</v>
      </c>
      <c r="H1259" s="28">
        <v>39738</v>
      </c>
      <c r="I1259" s="723">
        <v>4.0929000000000002</v>
      </c>
      <c r="J1259" s="28">
        <v>39738</v>
      </c>
      <c r="K1259" s="723">
        <v>4.5247999999999999</v>
      </c>
      <c r="L1259" s="41">
        <v>39738</v>
      </c>
      <c r="M1259" s="723">
        <v>3.6787999999999998</v>
      </c>
      <c r="N1259" s="28">
        <v>39738</v>
      </c>
      <c r="O1259" s="723">
        <v>4.0602999999999998</v>
      </c>
      <c r="P1259" s="28">
        <v>39738</v>
      </c>
      <c r="Q1259" s="723">
        <v>4.2881</v>
      </c>
      <c r="R1259" s="28">
        <v>39738</v>
      </c>
      <c r="S1259" s="723">
        <v>4.452</v>
      </c>
      <c r="T1259" s="28">
        <v>39738</v>
      </c>
      <c r="U1259" s="723">
        <v>4.6286000000000005</v>
      </c>
      <c r="V1259" s="41">
        <v>39738</v>
      </c>
      <c r="W1259" s="723">
        <v>4.8712</v>
      </c>
      <c r="X1259" s="28">
        <v>39738</v>
      </c>
      <c r="Y1259" s="723">
        <v>5.1189999999999998</v>
      </c>
      <c r="Z1259" s="28">
        <v>39738</v>
      </c>
      <c r="AA1259" s="723">
        <v>5.4343000000000004</v>
      </c>
      <c r="AB1259" s="28">
        <v>39738</v>
      </c>
      <c r="AC1259" s="723">
        <v>5.4988000000000001</v>
      </c>
      <c r="AD1259" s="28">
        <v>39738</v>
      </c>
      <c r="AE1259" s="358">
        <v>5.4927000000000001</v>
      </c>
    </row>
    <row r="1260" spans="1:31">
      <c r="A1260" s="28">
        <v>39741</v>
      </c>
      <c r="B1260" s="28">
        <v>39741</v>
      </c>
      <c r="C1260" s="723">
        <v>3.1646999999999998</v>
      </c>
      <c r="D1260" s="28">
        <v>39741</v>
      </c>
      <c r="E1260" s="723">
        <v>3.5352000000000001</v>
      </c>
      <c r="F1260" s="28">
        <v>39741</v>
      </c>
      <c r="G1260" s="723">
        <v>3.9354</v>
      </c>
      <c r="H1260" s="28">
        <v>39741</v>
      </c>
      <c r="I1260" s="723">
        <v>4.0834000000000001</v>
      </c>
      <c r="J1260" s="28">
        <v>39741</v>
      </c>
      <c r="K1260" s="723">
        <v>4.5225</v>
      </c>
      <c r="L1260" s="41">
        <v>39741</v>
      </c>
      <c r="M1260" s="723">
        <v>3.6562000000000001</v>
      </c>
      <c r="N1260" s="28">
        <v>39741</v>
      </c>
      <c r="O1260" s="723">
        <v>4.0175999999999998</v>
      </c>
      <c r="P1260" s="28">
        <v>39741</v>
      </c>
      <c r="Q1260" s="723">
        <v>4.2877999999999998</v>
      </c>
      <c r="R1260" s="28">
        <v>39741</v>
      </c>
      <c r="S1260" s="723">
        <v>4.4467999999999996</v>
      </c>
      <c r="T1260" s="28">
        <v>39741</v>
      </c>
      <c r="U1260" s="723">
        <v>4.6269</v>
      </c>
      <c r="V1260" s="41">
        <v>39741</v>
      </c>
      <c r="W1260" s="723">
        <v>4.7910000000000004</v>
      </c>
      <c r="X1260" s="28">
        <v>39741</v>
      </c>
      <c r="Y1260" s="723">
        <v>5.0869999999999997</v>
      </c>
      <c r="Z1260" s="28">
        <v>39741</v>
      </c>
      <c r="AA1260" s="723">
        <v>5.4550000000000001</v>
      </c>
      <c r="AB1260" s="28">
        <v>39741</v>
      </c>
      <c r="AC1260" s="723">
        <v>5.5359999999999996</v>
      </c>
      <c r="AD1260" s="28">
        <v>39741</v>
      </c>
      <c r="AE1260" s="358">
        <v>5.5620000000000003</v>
      </c>
    </row>
    <row r="1261" spans="1:31">
      <c r="A1261" s="28">
        <v>39742</v>
      </c>
      <c r="B1261" s="28">
        <v>39742</v>
      </c>
      <c r="C1261" s="723">
        <v>3.1394000000000002</v>
      </c>
      <c r="D1261" s="28">
        <v>39742</v>
      </c>
      <c r="E1261" s="723">
        <v>3.5112999999999999</v>
      </c>
      <c r="F1261" s="28">
        <v>39742</v>
      </c>
      <c r="G1261" s="723">
        <v>3.8788999999999998</v>
      </c>
      <c r="H1261" s="28">
        <v>39742</v>
      </c>
      <c r="I1261" s="723">
        <v>4.0351999999999997</v>
      </c>
      <c r="J1261" s="28">
        <v>39742</v>
      </c>
      <c r="K1261" s="723">
        <v>4.4968000000000004</v>
      </c>
      <c r="L1261" s="41">
        <v>39742</v>
      </c>
      <c r="M1261" s="723">
        <v>3.6032000000000002</v>
      </c>
      <c r="N1261" s="28">
        <v>39742</v>
      </c>
      <c r="O1261" s="723">
        <v>3.9645000000000001</v>
      </c>
      <c r="P1261" s="28">
        <v>39742</v>
      </c>
      <c r="Q1261" s="723">
        <v>4.2220000000000004</v>
      </c>
      <c r="R1261" s="28">
        <v>39742</v>
      </c>
      <c r="S1261" s="723">
        <v>4.3777999999999997</v>
      </c>
      <c r="T1261" s="28">
        <v>39742</v>
      </c>
      <c r="U1261" s="723">
        <v>4.5720999999999998</v>
      </c>
      <c r="V1261" s="41">
        <v>39742</v>
      </c>
      <c r="W1261" s="723">
        <v>4.7300000000000004</v>
      </c>
      <c r="X1261" s="28">
        <v>39742</v>
      </c>
      <c r="Y1261" s="723">
        <v>5.0129999999999999</v>
      </c>
      <c r="Z1261" s="28">
        <v>39742</v>
      </c>
      <c r="AA1261" s="723">
        <v>5.3789999999999996</v>
      </c>
      <c r="AB1261" s="28">
        <v>39742</v>
      </c>
      <c r="AC1261" s="723">
        <v>5.4729999999999999</v>
      </c>
      <c r="AD1261" s="28">
        <v>39742</v>
      </c>
      <c r="AE1261" s="358">
        <v>5.4879999999999995</v>
      </c>
    </row>
    <row r="1262" spans="1:31">
      <c r="A1262" s="28">
        <v>39743</v>
      </c>
      <c r="B1262" s="28">
        <v>39743</v>
      </c>
      <c r="C1262" s="723">
        <v>3.0270999999999999</v>
      </c>
      <c r="D1262" s="28">
        <v>39743</v>
      </c>
      <c r="E1262" s="723">
        <v>3.3628</v>
      </c>
      <c r="F1262" s="28">
        <v>39743</v>
      </c>
      <c r="G1262" s="723">
        <v>3.7236000000000002</v>
      </c>
      <c r="H1262" s="28">
        <v>39743</v>
      </c>
      <c r="I1262" s="723">
        <v>3.8912</v>
      </c>
      <c r="J1262" s="28">
        <v>39743</v>
      </c>
      <c r="K1262" s="723">
        <v>4.3748000000000005</v>
      </c>
      <c r="L1262" s="41">
        <v>39743</v>
      </c>
      <c r="M1262" s="723">
        <v>3.5091999999999999</v>
      </c>
      <c r="N1262" s="28">
        <v>39743</v>
      </c>
      <c r="O1262" s="723">
        <v>3.8475000000000001</v>
      </c>
      <c r="P1262" s="28">
        <v>39743</v>
      </c>
      <c r="Q1262" s="723">
        <v>4.1360999999999999</v>
      </c>
      <c r="R1262" s="28">
        <v>39743</v>
      </c>
      <c r="S1262" s="723">
        <v>4.2857000000000003</v>
      </c>
      <c r="T1262" s="28">
        <v>39743</v>
      </c>
      <c r="U1262" s="723">
        <v>4.4777000000000005</v>
      </c>
      <c r="V1262" s="41">
        <v>39743</v>
      </c>
      <c r="W1262" s="723">
        <v>4.6690000000000005</v>
      </c>
      <c r="X1262" s="28">
        <v>39743</v>
      </c>
      <c r="Y1262" s="723">
        <v>4.96</v>
      </c>
      <c r="Z1262" s="28">
        <v>39743</v>
      </c>
      <c r="AA1262" s="723">
        <v>5.3150000000000004</v>
      </c>
      <c r="AB1262" s="28">
        <v>39743</v>
      </c>
      <c r="AC1262" s="723">
        <v>5.4139999999999997</v>
      </c>
      <c r="AD1262" s="28">
        <v>39743</v>
      </c>
      <c r="AE1262" s="358">
        <v>5.3929999999999998</v>
      </c>
    </row>
    <row r="1263" spans="1:31">
      <c r="A1263" s="28">
        <v>39744</v>
      </c>
      <c r="B1263" s="28">
        <v>39744</v>
      </c>
      <c r="C1263" s="723">
        <v>3.0062000000000002</v>
      </c>
      <c r="D1263" s="28">
        <v>39744</v>
      </c>
      <c r="E1263" s="723">
        <v>3.3349000000000002</v>
      </c>
      <c r="F1263" s="28">
        <v>39744</v>
      </c>
      <c r="G1263" s="723">
        <v>3.7004000000000001</v>
      </c>
      <c r="H1263" s="28">
        <v>39744</v>
      </c>
      <c r="I1263" s="723">
        <v>3.8691</v>
      </c>
      <c r="J1263" s="28">
        <v>39744</v>
      </c>
      <c r="K1263" s="723">
        <v>4.3276000000000003</v>
      </c>
      <c r="L1263" s="41">
        <v>39744</v>
      </c>
      <c r="M1263" s="723">
        <v>3.4986000000000002</v>
      </c>
      <c r="N1263" s="28">
        <v>39744</v>
      </c>
      <c r="O1263" s="723">
        <v>3.8369</v>
      </c>
      <c r="P1263" s="28">
        <v>39744</v>
      </c>
      <c r="Q1263" s="723">
        <v>4.1338999999999997</v>
      </c>
      <c r="R1263" s="28">
        <v>39744</v>
      </c>
      <c r="S1263" s="723">
        <v>4.2899000000000003</v>
      </c>
      <c r="T1263" s="28">
        <v>39744</v>
      </c>
      <c r="U1263" s="723">
        <v>4.4291999999999998</v>
      </c>
      <c r="V1263" s="41">
        <v>39744</v>
      </c>
      <c r="W1263" s="723">
        <v>4.7</v>
      </c>
      <c r="X1263" s="28">
        <v>39744</v>
      </c>
      <c r="Y1263" s="723">
        <v>4.9569999999999999</v>
      </c>
      <c r="Z1263" s="28">
        <v>39744</v>
      </c>
      <c r="AA1263" s="723">
        <v>5.2939999999999996</v>
      </c>
      <c r="AB1263" s="28">
        <v>39744</v>
      </c>
      <c r="AC1263" s="723">
        <v>5.3760000000000003</v>
      </c>
      <c r="AD1263" s="28">
        <v>39744</v>
      </c>
      <c r="AE1263" s="358">
        <v>5.2620000000000005</v>
      </c>
    </row>
    <row r="1264" spans="1:31">
      <c r="A1264" s="28">
        <v>39745</v>
      </c>
      <c r="B1264" s="28">
        <v>39745</v>
      </c>
      <c r="C1264" s="723">
        <v>2.8936000000000002</v>
      </c>
      <c r="D1264" s="28">
        <v>39745</v>
      </c>
      <c r="E1264" s="723">
        <v>3.2416999999999998</v>
      </c>
      <c r="F1264" s="28">
        <v>39745</v>
      </c>
      <c r="G1264" s="723">
        <v>3.6489000000000003</v>
      </c>
      <c r="H1264" s="28">
        <v>39745</v>
      </c>
      <c r="I1264" s="723">
        <v>3.8243</v>
      </c>
      <c r="J1264" s="28">
        <v>39745</v>
      </c>
      <c r="K1264" s="723">
        <v>4.2832999999999997</v>
      </c>
      <c r="L1264" s="41">
        <v>39745</v>
      </c>
      <c r="M1264" s="723">
        <v>3.4222999999999999</v>
      </c>
      <c r="N1264" s="28">
        <v>39745</v>
      </c>
      <c r="O1264" s="723">
        <v>3.7776000000000001</v>
      </c>
      <c r="P1264" s="28">
        <v>39745</v>
      </c>
      <c r="Q1264" s="723">
        <v>4.1197999999999997</v>
      </c>
      <c r="R1264" s="28">
        <v>39745</v>
      </c>
      <c r="S1264" s="723">
        <v>4.2906000000000004</v>
      </c>
      <c r="T1264" s="28">
        <v>39745</v>
      </c>
      <c r="U1264" s="723">
        <v>4.4225000000000003</v>
      </c>
      <c r="V1264" s="41">
        <v>39745</v>
      </c>
      <c r="W1264" s="723">
        <v>4.657</v>
      </c>
      <c r="X1264" s="28">
        <v>39745</v>
      </c>
      <c r="Y1264" s="723">
        <v>4.9569999999999999</v>
      </c>
      <c r="Z1264" s="28">
        <v>39745</v>
      </c>
      <c r="AA1264" s="723">
        <v>5.2789999999999999</v>
      </c>
      <c r="AB1264" s="28">
        <v>39745</v>
      </c>
      <c r="AC1264" s="723">
        <v>5.3780000000000001</v>
      </c>
      <c r="AD1264" s="28">
        <v>39745</v>
      </c>
      <c r="AE1264" s="358">
        <v>5.3049999999999997</v>
      </c>
    </row>
    <row r="1265" spans="1:31">
      <c r="A1265" s="28">
        <v>39748</v>
      </c>
      <c r="B1265" s="28">
        <v>39748</v>
      </c>
      <c r="C1265" s="723">
        <v>2.8174999999999999</v>
      </c>
      <c r="D1265" s="28">
        <v>39748</v>
      </c>
      <c r="E1265" s="723">
        <v>3.1873</v>
      </c>
      <c r="F1265" s="28">
        <v>39748</v>
      </c>
      <c r="G1265" s="723">
        <v>3.6623000000000001</v>
      </c>
      <c r="H1265" s="28">
        <v>39748</v>
      </c>
      <c r="I1265" s="723">
        <v>3.8270999999999997</v>
      </c>
      <c r="J1265" s="28">
        <v>39748</v>
      </c>
      <c r="K1265" s="723">
        <v>4.2942</v>
      </c>
      <c r="L1265" s="41">
        <v>39748</v>
      </c>
      <c r="M1265" s="723">
        <v>3.3890000000000002</v>
      </c>
      <c r="N1265" s="28">
        <v>39748</v>
      </c>
      <c r="O1265" s="723">
        <v>3.7498</v>
      </c>
      <c r="P1265" s="28">
        <v>39748</v>
      </c>
      <c r="Q1265" s="723">
        <v>4.1364000000000001</v>
      </c>
      <c r="R1265" s="28">
        <v>39748</v>
      </c>
      <c r="S1265" s="723">
        <v>4.3059000000000003</v>
      </c>
      <c r="T1265" s="28">
        <v>39748</v>
      </c>
      <c r="U1265" s="723">
        <v>4.4515000000000002</v>
      </c>
      <c r="V1265" s="41">
        <v>39748</v>
      </c>
      <c r="W1265" s="723">
        <v>4.5946999999999996</v>
      </c>
      <c r="X1265" s="28">
        <v>39748</v>
      </c>
      <c r="Y1265" s="723">
        <v>4.9170999999999996</v>
      </c>
      <c r="Z1265" s="28">
        <v>39748</v>
      </c>
      <c r="AA1265" s="723">
        <v>5.3063000000000002</v>
      </c>
      <c r="AB1265" s="28">
        <v>39748</v>
      </c>
      <c r="AC1265" s="723">
        <v>5.3916000000000004</v>
      </c>
      <c r="AD1265" s="28">
        <v>39748</v>
      </c>
      <c r="AE1265" s="358">
        <v>5.3312999999999997</v>
      </c>
    </row>
    <row r="1266" spans="1:31">
      <c r="A1266" s="28">
        <v>39749</v>
      </c>
      <c r="B1266" s="28">
        <v>39749</v>
      </c>
      <c r="C1266" s="723">
        <v>2.8035000000000001</v>
      </c>
      <c r="D1266" s="28">
        <v>39749</v>
      </c>
      <c r="E1266" s="723">
        <v>3.1646000000000001</v>
      </c>
      <c r="F1266" s="28">
        <v>39749</v>
      </c>
      <c r="G1266" s="723">
        <v>3.6593</v>
      </c>
      <c r="H1266" s="28">
        <v>39749</v>
      </c>
      <c r="I1266" s="723">
        <v>3.8369</v>
      </c>
      <c r="J1266" s="28">
        <v>39749</v>
      </c>
      <c r="K1266" s="723">
        <v>4.2765000000000004</v>
      </c>
      <c r="L1266" s="41">
        <v>39749</v>
      </c>
      <c r="M1266" s="723">
        <v>3.3643999999999998</v>
      </c>
      <c r="N1266" s="28">
        <v>39749</v>
      </c>
      <c r="O1266" s="723">
        <v>3.7119999999999997</v>
      </c>
      <c r="P1266" s="28">
        <v>39749</v>
      </c>
      <c r="Q1266" s="723">
        <v>4.1539999999999999</v>
      </c>
      <c r="R1266" s="28">
        <v>39749</v>
      </c>
      <c r="S1266" s="723">
        <v>4.3201999999999998</v>
      </c>
      <c r="T1266" s="28">
        <v>39749</v>
      </c>
      <c r="U1266" s="723">
        <v>4.4339000000000004</v>
      </c>
      <c r="V1266" s="41">
        <v>39749</v>
      </c>
      <c r="W1266" s="723">
        <v>4.6139999999999999</v>
      </c>
      <c r="X1266" s="28">
        <v>39749</v>
      </c>
      <c r="Y1266" s="723">
        <v>4.9470000000000001</v>
      </c>
      <c r="Z1266" s="28">
        <v>39749</v>
      </c>
      <c r="AA1266" s="723">
        <v>5.3140000000000001</v>
      </c>
      <c r="AB1266" s="28">
        <v>39749</v>
      </c>
      <c r="AC1266" s="723">
        <v>5.4249999999999998</v>
      </c>
      <c r="AD1266" s="28">
        <v>39749</v>
      </c>
      <c r="AE1266" s="358">
        <v>5.3220000000000001</v>
      </c>
    </row>
    <row r="1267" spans="1:31">
      <c r="A1267" s="28">
        <v>39750</v>
      </c>
      <c r="B1267" s="28">
        <v>39750</v>
      </c>
      <c r="C1267" s="723">
        <v>2.7625000000000002</v>
      </c>
      <c r="D1267" s="28">
        <v>39750</v>
      </c>
      <c r="E1267" s="723">
        <v>3.1497000000000002</v>
      </c>
      <c r="F1267" s="28">
        <v>39750</v>
      </c>
      <c r="G1267" s="723">
        <v>3.6829000000000001</v>
      </c>
      <c r="H1267" s="28">
        <v>39750</v>
      </c>
      <c r="I1267" s="723">
        <v>3.8746</v>
      </c>
      <c r="J1267" s="28">
        <v>39750</v>
      </c>
      <c r="K1267" s="723">
        <v>4.3265000000000002</v>
      </c>
      <c r="L1267" s="41">
        <v>39750</v>
      </c>
      <c r="M1267" s="723">
        <v>3.3688000000000002</v>
      </c>
      <c r="N1267" s="28">
        <v>39750</v>
      </c>
      <c r="O1267" s="723">
        <v>3.7582</v>
      </c>
      <c r="P1267" s="28">
        <v>39750</v>
      </c>
      <c r="Q1267" s="723">
        <v>4.2133000000000003</v>
      </c>
      <c r="R1267" s="28">
        <v>39750</v>
      </c>
      <c r="S1267" s="723">
        <v>4.3893000000000004</v>
      </c>
      <c r="T1267" s="28">
        <v>39750</v>
      </c>
      <c r="U1267" s="723">
        <v>4.5164999999999997</v>
      </c>
      <c r="V1267" s="41">
        <v>39750</v>
      </c>
      <c r="W1267" s="723">
        <v>4.6086999999999998</v>
      </c>
      <c r="X1267" s="28">
        <v>39750</v>
      </c>
      <c r="Y1267" s="723">
        <v>4.9329000000000001</v>
      </c>
      <c r="Z1267" s="28">
        <v>39750</v>
      </c>
      <c r="AA1267" s="723">
        <v>5.3381999999999996</v>
      </c>
      <c r="AB1267" s="28">
        <v>39750</v>
      </c>
      <c r="AC1267" s="723">
        <v>5.4717000000000002</v>
      </c>
      <c r="AD1267" s="28">
        <v>39750</v>
      </c>
      <c r="AE1267" s="358">
        <v>5.3906000000000001</v>
      </c>
    </row>
    <row r="1268" spans="1:31">
      <c r="A1268" s="28">
        <v>39751</v>
      </c>
      <c r="B1268" s="28">
        <v>39751</v>
      </c>
      <c r="C1268" s="723">
        <v>2.7067999999999999</v>
      </c>
      <c r="D1268" s="28">
        <v>39751</v>
      </c>
      <c r="E1268" s="723">
        <v>3.0941999999999998</v>
      </c>
      <c r="F1268" s="28">
        <v>39751</v>
      </c>
      <c r="G1268" s="723">
        <v>3.6470000000000002</v>
      </c>
      <c r="H1268" s="28">
        <v>39751</v>
      </c>
      <c r="I1268" s="723">
        <v>3.8456000000000001</v>
      </c>
      <c r="J1268" s="28">
        <v>39751</v>
      </c>
      <c r="K1268" s="723">
        <v>4.2748999999999997</v>
      </c>
      <c r="L1268" s="41">
        <v>39751</v>
      </c>
      <c r="M1268" s="723">
        <v>3.3631000000000002</v>
      </c>
      <c r="N1268" s="28">
        <v>39751</v>
      </c>
      <c r="O1268" s="723">
        <v>3.7504</v>
      </c>
      <c r="P1268" s="28">
        <v>39751</v>
      </c>
      <c r="Q1268" s="723">
        <v>4.24</v>
      </c>
      <c r="R1268" s="28">
        <v>39751</v>
      </c>
      <c r="S1268" s="723">
        <v>4.423</v>
      </c>
      <c r="T1268" s="28">
        <v>39751</v>
      </c>
      <c r="U1268" s="723">
        <v>4.5343</v>
      </c>
      <c r="V1268" s="41">
        <v>39751</v>
      </c>
      <c r="W1268" s="723">
        <v>4.625</v>
      </c>
      <c r="X1268" s="28">
        <v>39751</v>
      </c>
      <c r="Y1268" s="723">
        <v>5.0170000000000003</v>
      </c>
      <c r="Z1268" s="28">
        <v>39751</v>
      </c>
      <c r="AA1268" s="723">
        <v>5.33</v>
      </c>
      <c r="AB1268" s="28">
        <v>39751</v>
      </c>
      <c r="AC1268" s="723">
        <v>5.4669999999999996</v>
      </c>
      <c r="AD1268" s="28">
        <v>39751</v>
      </c>
      <c r="AE1268" s="358">
        <v>5.3680000000000003</v>
      </c>
    </row>
    <row r="1269" spans="1:31">
      <c r="A1269" s="28">
        <v>39752</v>
      </c>
      <c r="B1269" s="28">
        <v>39752</v>
      </c>
      <c r="C1269" s="723">
        <v>2.8210999999999999</v>
      </c>
      <c r="D1269" s="28">
        <v>39752</v>
      </c>
      <c r="E1269" s="723">
        <v>3.2098</v>
      </c>
      <c r="F1269" s="28">
        <v>39752</v>
      </c>
      <c r="G1269" s="723">
        <v>3.7949000000000002</v>
      </c>
      <c r="H1269" s="28">
        <v>39752</v>
      </c>
      <c r="I1269" s="723">
        <v>4.0011000000000001</v>
      </c>
      <c r="J1269" s="28">
        <v>39752</v>
      </c>
      <c r="K1269" s="723">
        <v>4.4725999999999999</v>
      </c>
      <c r="L1269" s="41">
        <v>39752</v>
      </c>
      <c r="M1269" s="723">
        <v>3.4925000000000002</v>
      </c>
      <c r="N1269" s="28">
        <v>39752</v>
      </c>
      <c r="O1269" s="723">
        <v>3.8788999999999998</v>
      </c>
      <c r="P1269" s="28">
        <v>39752</v>
      </c>
      <c r="Q1269" s="723">
        <v>4.3836000000000004</v>
      </c>
      <c r="R1269" s="28">
        <v>39752</v>
      </c>
      <c r="S1269" s="723">
        <v>4.5816999999999997</v>
      </c>
      <c r="T1269" s="28">
        <v>39752</v>
      </c>
      <c r="U1269" s="723">
        <v>4.7033000000000005</v>
      </c>
      <c r="V1269" s="41">
        <v>39752</v>
      </c>
      <c r="W1269" s="723">
        <v>4.609</v>
      </c>
      <c r="X1269" s="28">
        <v>39752</v>
      </c>
      <c r="Y1269" s="723">
        <v>4.9710000000000001</v>
      </c>
      <c r="Z1269" s="28">
        <v>39752</v>
      </c>
      <c r="AA1269" s="723">
        <v>5.4240000000000004</v>
      </c>
      <c r="AB1269" s="28">
        <v>39752</v>
      </c>
      <c r="AC1269" s="723">
        <v>5.6260000000000003</v>
      </c>
      <c r="AD1269" s="28">
        <v>39752</v>
      </c>
      <c r="AE1269" s="358">
        <v>5.5430000000000001</v>
      </c>
    </row>
    <row r="1270" spans="1:31">
      <c r="A1270" s="28">
        <v>39755</v>
      </c>
      <c r="B1270" s="28">
        <v>39755</v>
      </c>
      <c r="C1270" s="723">
        <v>2.7793999999999999</v>
      </c>
      <c r="D1270" s="28">
        <v>39755</v>
      </c>
      <c r="E1270" s="723">
        <v>3.1496</v>
      </c>
      <c r="F1270" s="28">
        <v>39755</v>
      </c>
      <c r="G1270" s="723">
        <v>3.7174999999999998</v>
      </c>
      <c r="H1270" s="28">
        <v>39755</v>
      </c>
      <c r="I1270" s="723">
        <v>3.9198</v>
      </c>
      <c r="J1270" s="28">
        <v>39755</v>
      </c>
      <c r="K1270" s="723">
        <v>4.3917000000000002</v>
      </c>
      <c r="L1270" s="41">
        <v>39755</v>
      </c>
      <c r="M1270" s="723">
        <v>3.5194000000000001</v>
      </c>
      <c r="N1270" s="28">
        <v>39755</v>
      </c>
      <c r="O1270" s="723">
        <v>3.8567999999999998</v>
      </c>
      <c r="P1270" s="28">
        <v>39755</v>
      </c>
      <c r="Q1270" s="723">
        <v>4.3338999999999999</v>
      </c>
      <c r="R1270" s="28">
        <v>39755</v>
      </c>
      <c r="S1270" s="723">
        <v>4.5270999999999999</v>
      </c>
      <c r="T1270" s="28">
        <v>39755</v>
      </c>
      <c r="U1270" s="723">
        <v>4.6490999999999998</v>
      </c>
      <c r="V1270" s="41">
        <v>39755</v>
      </c>
      <c r="W1270" s="723">
        <v>4.5860000000000003</v>
      </c>
      <c r="X1270" s="28">
        <v>39755</v>
      </c>
      <c r="Y1270" s="723">
        <v>4.9559999999999995</v>
      </c>
      <c r="Z1270" s="28">
        <v>39755</v>
      </c>
      <c r="AA1270" s="723">
        <v>5.3949999999999996</v>
      </c>
      <c r="AB1270" s="28">
        <v>39755</v>
      </c>
      <c r="AC1270" s="723">
        <v>5.59</v>
      </c>
      <c r="AD1270" s="28">
        <v>39755</v>
      </c>
      <c r="AE1270" s="358">
        <v>5.5019999999999998</v>
      </c>
    </row>
    <row r="1271" spans="1:31">
      <c r="A1271" s="28">
        <v>39756</v>
      </c>
      <c r="B1271" s="28">
        <v>39756</v>
      </c>
      <c r="C1271" s="723">
        <v>2.7898000000000001</v>
      </c>
      <c r="D1271" s="28">
        <v>39756</v>
      </c>
      <c r="E1271" s="723">
        <v>3.1474000000000002</v>
      </c>
      <c r="F1271" s="28">
        <v>39756</v>
      </c>
      <c r="G1271" s="723">
        <v>3.7166000000000001</v>
      </c>
      <c r="H1271" s="28">
        <v>39756</v>
      </c>
      <c r="I1271" s="723">
        <v>3.9104000000000001</v>
      </c>
      <c r="J1271" s="28">
        <v>39756</v>
      </c>
      <c r="K1271" s="723">
        <v>4.3895</v>
      </c>
      <c r="L1271" s="41">
        <v>39756</v>
      </c>
      <c r="M1271" s="723">
        <v>3.5291000000000001</v>
      </c>
      <c r="N1271" s="28">
        <v>39756</v>
      </c>
      <c r="O1271" s="723">
        <v>3.8513000000000002</v>
      </c>
      <c r="P1271" s="28">
        <v>39756</v>
      </c>
      <c r="Q1271" s="723">
        <v>4.3250000000000002</v>
      </c>
      <c r="R1271" s="28">
        <v>39756</v>
      </c>
      <c r="S1271" s="723">
        <v>4.5100999999999996</v>
      </c>
      <c r="T1271" s="28">
        <v>39756</v>
      </c>
      <c r="U1271" s="723">
        <v>4.6451000000000002</v>
      </c>
      <c r="V1271" s="41">
        <v>39756</v>
      </c>
      <c r="W1271" s="723">
        <v>4.5819999999999999</v>
      </c>
      <c r="X1271" s="28">
        <v>39756</v>
      </c>
      <c r="Y1271" s="723">
        <v>4.9790000000000001</v>
      </c>
      <c r="Z1271" s="28">
        <v>39756</v>
      </c>
      <c r="AA1271" s="723">
        <v>5.4180000000000001</v>
      </c>
      <c r="AB1271" s="28">
        <v>39756</v>
      </c>
      <c r="AC1271" s="723">
        <v>5.6150000000000002</v>
      </c>
      <c r="AD1271" s="28">
        <v>39756</v>
      </c>
      <c r="AE1271" s="358">
        <v>5.5369999999999999</v>
      </c>
    </row>
    <row r="1272" spans="1:31">
      <c r="A1272" s="28">
        <v>39757</v>
      </c>
      <c r="B1272" s="28">
        <v>39757</v>
      </c>
      <c r="C1272" s="723">
        <v>2.7433999999999998</v>
      </c>
      <c r="D1272" s="28">
        <v>39757</v>
      </c>
      <c r="E1272" s="723">
        <v>3.0788000000000002</v>
      </c>
      <c r="F1272" s="28">
        <v>39757</v>
      </c>
      <c r="G1272" s="723">
        <v>3.6726999999999999</v>
      </c>
      <c r="H1272" s="28">
        <v>39757</v>
      </c>
      <c r="I1272" s="723">
        <v>3.8656999999999999</v>
      </c>
      <c r="J1272" s="28">
        <v>39757</v>
      </c>
      <c r="K1272" s="723">
        <v>4.3711000000000002</v>
      </c>
      <c r="L1272" s="41">
        <v>39757</v>
      </c>
      <c r="M1272" s="723">
        <v>3.5282</v>
      </c>
      <c r="N1272" s="28">
        <v>39757</v>
      </c>
      <c r="O1272" s="723">
        <v>3.7704</v>
      </c>
      <c r="P1272" s="28">
        <v>39757</v>
      </c>
      <c r="Q1272" s="723">
        <v>4.2742000000000004</v>
      </c>
      <c r="R1272" s="28">
        <v>39757</v>
      </c>
      <c r="S1272" s="723">
        <v>4.4615999999999998</v>
      </c>
      <c r="T1272" s="28">
        <v>39757</v>
      </c>
      <c r="U1272" s="723">
        <v>4.6319999999999997</v>
      </c>
      <c r="V1272" s="41">
        <v>39757</v>
      </c>
      <c r="W1272" s="723">
        <v>4.5640000000000001</v>
      </c>
      <c r="X1272" s="28">
        <v>39757</v>
      </c>
      <c r="Y1272" s="723">
        <v>4.9130000000000003</v>
      </c>
      <c r="Z1272" s="28">
        <v>39757</v>
      </c>
      <c r="AA1272" s="723">
        <v>5.3680000000000003</v>
      </c>
      <c r="AB1272" s="28">
        <v>39757</v>
      </c>
      <c r="AC1272" s="723">
        <v>5.5629999999999997</v>
      </c>
      <c r="AD1272" s="28">
        <v>39757</v>
      </c>
      <c r="AE1272" s="358">
        <v>5.5229999999999997</v>
      </c>
    </row>
    <row r="1273" spans="1:31">
      <c r="A1273" s="28">
        <v>39758</v>
      </c>
      <c r="B1273" s="28">
        <v>39758</v>
      </c>
      <c r="C1273" s="723">
        <v>2.6366000000000001</v>
      </c>
      <c r="D1273" s="28">
        <v>39758</v>
      </c>
      <c r="E1273" s="723">
        <v>2.9714999999999998</v>
      </c>
      <c r="F1273" s="28">
        <v>39758</v>
      </c>
      <c r="G1273" s="723">
        <v>3.6019999999999999</v>
      </c>
      <c r="H1273" s="28">
        <v>39758</v>
      </c>
      <c r="I1273" s="723">
        <v>3.7993000000000001</v>
      </c>
      <c r="J1273" s="28">
        <v>39758</v>
      </c>
      <c r="K1273" s="723">
        <v>4.3004999999999995</v>
      </c>
      <c r="L1273" s="41">
        <v>39758</v>
      </c>
      <c r="M1273" s="723">
        <v>3.4308999999999998</v>
      </c>
      <c r="N1273" s="28">
        <v>39758</v>
      </c>
      <c r="O1273" s="723">
        <v>3.6577000000000002</v>
      </c>
      <c r="P1273" s="28">
        <v>39758</v>
      </c>
      <c r="Q1273" s="723">
        <v>4.1795999999999998</v>
      </c>
      <c r="R1273" s="28">
        <v>39758</v>
      </c>
      <c r="S1273" s="723">
        <v>4.4100999999999999</v>
      </c>
      <c r="T1273" s="28">
        <v>39758</v>
      </c>
      <c r="U1273" s="723">
        <v>4.5641999999999996</v>
      </c>
      <c r="V1273" s="41">
        <v>39758</v>
      </c>
      <c r="W1273" s="723">
        <v>4.4829999999999997</v>
      </c>
      <c r="X1273" s="28">
        <v>39758</v>
      </c>
      <c r="Y1273" s="723">
        <v>4.8289999999999997</v>
      </c>
      <c r="Z1273" s="28">
        <v>39758</v>
      </c>
      <c r="AA1273" s="723">
        <v>5.3</v>
      </c>
      <c r="AB1273" s="28">
        <v>39758</v>
      </c>
      <c r="AC1273" s="723">
        <v>5.5</v>
      </c>
      <c r="AD1273" s="28">
        <v>39758</v>
      </c>
      <c r="AE1273" s="358">
        <v>5.423</v>
      </c>
    </row>
    <row r="1274" spans="1:31">
      <c r="A1274" s="28">
        <v>39759</v>
      </c>
      <c r="B1274" s="28">
        <v>39759</v>
      </c>
      <c r="C1274" s="723">
        <v>2.6080999999999999</v>
      </c>
      <c r="D1274" s="28">
        <v>39759</v>
      </c>
      <c r="E1274" s="723">
        <v>2.97</v>
      </c>
      <c r="F1274" s="28">
        <v>39759</v>
      </c>
      <c r="G1274" s="723">
        <v>3.5864000000000003</v>
      </c>
      <c r="H1274" s="28">
        <v>39759</v>
      </c>
      <c r="I1274" s="723">
        <v>3.7890999999999999</v>
      </c>
      <c r="J1274" s="28">
        <v>39759</v>
      </c>
      <c r="K1274" s="723">
        <v>4.2634999999999996</v>
      </c>
      <c r="L1274" s="41">
        <v>39759</v>
      </c>
      <c r="M1274" s="723">
        <v>3.4049</v>
      </c>
      <c r="N1274" s="28">
        <v>39759</v>
      </c>
      <c r="O1274" s="723">
        <v>3.6284000000000001</v>
      </c>
      <c r="P1274" s="28">
        <v>39759</v>
      </c>
      <c r="Q1274" s="723">
        <v>4.1246</v>
      </c>
      <c r="R1274" s="28">
        <v>39759</v>
      </c>
      <c r="S1274" s="723">
        <v>4.3589000000000002</v>
      </c>
      <c r="T1274" s="28">
        <v>39759</v>
      </c>
      <c r="U1274" s="723">
        <v>4.5083000000000002</v>
      </c>
      <c r="V1274" s="41">
        <v>39759</v>
      </c>
      <c r="W1274" s="723">
        <v>4.4580000000000002</v>
      </c>
      <c r="X1274" s="28">
        <v>39759</v>
      </c>
      <c r="Y1274" s="723">
        <v>4.8019999999999996</v>
      </c>
      <c r="Z1274" s="28">
        <v>39759</v>
      </c>
      <c r="AA1274" s="723">
        <v>5.2489999999999997</v>
      </c>
      <c r="AB1274" s="28">
        <v>39759</v>
      </c>
      <c r="AC1274" s="723">
        <v>5.423</v>
      </c>
      <c r="AD1274" s="28">
        <v>39759</v>
      </c>
      <c r="AE1274" s="358">
        <v>5.359</v>
      </c>
    </row>
    <row r="1275" spans="1:31">
      <c r="A1275" s="28">
        <v>39762</v>
      </c>
      <c r="B1275" s="28">
        <v>39762</v>
      </c>
      <c r="C1275" s="723">
        <v>2.5752999999999999</v>
      </c>
      <c r="D1275" s="28">
        <v>39762</v>
      </c>
      <c r="E1275" s="723">
        <v>2.9563999999999999</v>
      </c>
      <c r="F1275" s="28">
        <v>39762</v>
      </c>
      <c r="G1275" s="723">
        <v>3.5811000000000002</v>
      </c>
      <c r="H1275" s="28">
        <v>39762</v>
      </c>
      <c r="I1275" s="723">
        <v>3.7911000000000001</v>
      </c>
      <c r="J1275" s="28">
        <v>39762</v>
      </c>
      <c r="K1275" s="723">
        <v>4.2625000000000002</v>
      </c>
      <c r="L1275" s="41">
        <v>39762</v>
      </c>
      <c r="M1275" s="723">
        <v>3.3773</v>
      </c>
      <c r="N1275" s="28">
        <v>39762</v>
      </c>
      <c r="O1275" s="723">
        <v>3.6165000000000003</v>
      </c>
      <c r="P1275" s="28">
        <v>39762</v>
      </c>
      <c r="Q1275" s="723">
        <v>4.1116999999999999</v>
      </c>
      <c r="R1275" s="28">
        <v>39762</v>
      </c>
      <c r="S1275" s="723">
        <v>4.3419999999999996</v>
      </c>
      <c r="T1275" s="28">
        <v>39762</v>
      </c>
      <c r="U1275" s="723">
        <v>4.4836</v>
      </c>
      <c r="V1275" s="41">
        <v>39762</v>
      </c>
      <c r="W1275" s="723">
        <v>4.3860000000000001</v>
      </c>
      <c r="X1275" s="28">
        <v>39762</v>
      </c>
      <c r="Y1275" s="723">
        <v>4.7560000000000002</v>
      </c>
      <c r="Z1275" s="28">
        <v>39762</v>
      </c>
      <c r="AA1275" s="723">
        <v>5.2149999999999999</v>
      </c>
      <c r="AB1275" s="28">
        <v>39762</v>
      </c>
      <c r="AC1275" s="723">
        <v>5.4020000000000001</v>
      </c>
      <c r="AD1275" s="28">
        <v>39762</v>
      </c>
      <c r="AE1275" s="358">
        <v>5.3440000000000003</v>
      </c>
    </row>
    <row r="1276" spans="1:31">
      <c r="A1276" s="28">
        <v>39763</v>
      </c>
      <c r="B1276" s="28">
        <v>39763</v>
      </c>
      <c r="C1276" s="723">
        <v>2.5335000000000001</v>
      </c>
      <c r="D1276" s="28">
        <v>39763</v>
      </c>
      <c r="E1276" s="723">
        <v>2.9290000000000003</v>
      </c>
      <c r="F1276" s="28">
        <v>39763</v>
      </c>
      <c r="G1276" s="723">
        <v>3.5571000000000002</v>
      </c>
      <c r="H1276" s="28">
        <v>39763</v>
      </c>
      <c r="I1276" s="723">
        <v>3.7823000000000002</v>
      </c>
      <c r="J1276" s="28">
        <v>39763</v>
      </c>
      <c r="K1276" s="723">
        <v>4.2706999999999997</v>
      </c>
      <c r="L1276" s="41">
        <v>39763</v>
      </c>
      <c r="M1276" s="723">
        <v>3.3399000000000001</v>
      </c>
      <c r="N1276" s="28">
        <v>39763</v>
      </c>
      <c r="O1276" s="723">
        <v>3.5779999999999998</v>
      </c>
      <c r="P1276" s="28">
        <v>39763</v>
      </c>
      <c r="Q1276" s="723">
        <v>4.0868000000000002</v>
      </c>
      <c r="R1276" s="28">
        <v>39763</v>
      </c>
      <c r="S1276" s="723">
        <v>4.3281000000000001</v>
      </c>
      <c r="T1276" s="28">
        <v>39763</v>
      </c>
      <c r="U1276" s="723">
        <v>4.4977999999999998</v>
      </c>
      <c r="V1276" s="41">
        <v>39763</v>
      </c>
      <c r="W1276" s="723">
        <v>4.2830000000000004</v>
      </c>
      <c r="X1276" s="28">
        <v>39763</v>
      </c>
      <c r="Y1276" s="723">
        <v>4.6690000000000005</v>
      </c>
      <c r="Z1276" s="28">
        <v>39763</v>
      </c>
      <c r="AA1276" s="723">
        <v>5.1609999999999996</v>
      </c>
      <c r="AB1276" s="28">
        <v>39763</v>
      </c>
      <c r="AC1276" s="723">
        <v>5.3680000000000003</v>
      </c>
      <c r="AD1276" s="28">
        <v>39763</v>
      </c>
      <c r="AE1276" s="358">
        <v>5.2949999999999999</v>
      </c>
    </row>
    <row r="1277" spans="1:31">
      <c r="A1277" s="28">
        <v>39764</v>
      </c>
      <c r="B1277" s="28">
        <v>39764</v>
      </c>
      <c r="C1277" s="723">
        <v>2.4777</v>
      </c>
      <c r="D1277" s="28">
        <v>39764</v>
      </c>
      <c r="E1277" s="723">
        <v>2.9026000000000001</v>
      </c>
      <c r="F1277" s="28">
        <v>39764</v>
      </c>
      <c r="G1277" s="723">
        <v>3.5215999999999998</v>
      </c>
      <c r="H1277" s="28">
        <v>39764</v>
      </c>
      <c r="I1277" s="723">
        <v>3.7496999999999998</v>
      </c>
      <c r="J1277" s="28">
        <v>39764</v>
      </c>
      <c r="K1277" s="723">
        <v>4.2427999999999999</v>
      </c>
      <c r="L1277" s="41">
        <v>39764</v>
      </c>
      <c r="M1277" s="723">
        <v>3.2847</v>
      </c>
      <c r="N1277" s="28">
        <v>39764</v>
      </c>
      <c r="O1277" s="723">
        <v>3.5552000000000001</v>
      </c>
      <c r="P1277" s="28">
        <v>39764</v>
      </c>
      <c r="Q1277" s="723">
        <v>4.0403000000000002</v>
      </c>
      <c r="R1277" s="28">
        <v>39764</v>
      </c>
      <c r="S1277" s="723">
        <v>4.2732999999999999</v>
      </c>
      <c r="T1277" s="28">
        <v>39764</v>
      </c>
      <c r="U1277" s="723">
        <v>4.4580000000000002</v>
      </c>
      <c r="V1277" s="41">
        <v>39764</v>
      </c>
      <c r="W1277" s="723">
        <v>4.2830000000000004</v>
      </c>
      <c r="X1277" s="28">
        <v>39764</v>
      </c>
      <c r="Y1277" s="723">
        <v>4.7030000000000003</v>
      </c>
      <c r="Z1277" s="28">
        <v>39764</v>
      </c>
      <c r="AA1277" s="723">
        <v>5.2069999999999999</v>
      </c>
      <c r="AB1277" s="28">
        <v>39764</v>
      </c>
      <c r="AC1277" s="723">
        <v>5.3970000000000002</v>
      </c>
      <c r="AD1277" s="28">
        <v>39764</v>
      </c>
      <c r="AE1277" s="358">
        <v>5.3280000000000003</v>
      </c>
    </row>
    <row r="1278" spans="1:31">
      <c r="A1278" s="28">
        <v>39765</v>
      </c>
      <c r="B1278" s="28">
        <v>39765</v>
      </c>
      <c r="C1278" s="723">
        <v>2.4784000000000002</v>
      </c>
      <c r="D1278" s="28">
        <v>39765</v>
      </c>
      <c r="E1278" s="723">
        <v>2.8797000000000001</v>
      </c>
      <c r="F1278" s="28">
        <v>39765</v>
      </c>
      <c r="G1278" s="723">
        <v>3.5097</v>
      </c>
      <c r="H1278" s="28">
        <v>39765</v>
      </c>
      <c r="I1278" s="723">
        <v>3.7473000000000001</v>
      </c>
      <c r="J1278" s="28">
        <v>39765</v>
      </c>
      <c r="K1278" s="723">
        <v>4.2918000000000003</v>
      </c>
      <c r="L1278" s="41">
        <v>39765</v>
      </c>
      <c r="M1278" s="723">
        <v>3.2749000000000001</v>
      </c>
      <c r="N1278" s="28">
        <v>39765</v>
      </c>
      <c r="O1278" s="723">
        <v>3.5338000000000003</v>
      </c>
      <c r="P1278" s="28">
        <v>39765</v>
      </c>
      <c r="Q1278" s="723">
        <v>4.0467000000000004</v>
      </c>
      <c r="R1278" s="28">
        <v>39765</v>
      </c>
      <c r="S1278" s="723">
        <v>4.2893999999999997</v>
      </c>
      <c r="T1278" s="28">
        <v>39765</v>
      </c>
      <c r="U1278" s="723">
        <v>4.4973000000000001</v>
      </c>
      <c r="V1278" s="41">
        <v>39765</v>
      </c>
      <c r="W1278" s="723">
        <v>4.2629999999999999</v>
      </c>
      <c r="X1278" s="28">
        <v>39765</v>
      </c>
      <c r="Y1278" s="723">
        <v>4.6970000000000001</v>
      </c>
      <c r="Z1278" s="28">
        <v>39765</v>
      </c>
      <c r="AA1278" s="723">
        <v>5.242</v>
      </c>
      <c r="AB1278" s="28">
        <v>39765</v>
      </c>
      <c r="AC1278" s="723">
        <v>5.4450000000000003</v>
      </c>
      <c r="AD1278" s="28">
        <v>39765</v>
      </c>
      <c r="AE1278" s="358">
        <v>5.39</v>
      </c>
    </row>
    <row r="1279" spans="1:31">
      <c r="A1279" s="28">
        <v>39766</v>
      </c>
      <c r="B1279" s="28">
        <v>39766</v>
      </c>
      <c r="C1279" s="723">
        <v>2.4312</v>
      </c>
      <c r="D1279" s="28">
        <v>39766</v>
      </c>
      <c r="E1279" s="723">
        <v>2.84</v>
      </c>
      <c r="F1279" s="28">
        <v>39766</v>
      </c>
      <c r="G1279" s="723">
        <v>3.4651000000000001</v>
      </c>
      <c r="H1279" s="28">
        <v>39766</v>
      </c>
      <c r="I1279" s="723">
        <v>3.6936999999999998</v>
      </c>
      <c r="J1279" s="28">
        <v>39766</v>
      </c>
      <c r="K1279" s="723">
        <v>4.2443999999999997</v>
      </c>
      <c r="L1279" s="41">
        <v>39766</v>
      </c>
      <c r="M1279" s="723">
        <v>3.2469000000000001</v>
      </c>
      <c r="N1279" s="28">
        <v>39766</v>
      </c>
      <c r="O1279" s="723">
        <v>3.4979</v>
      </c>
      <c r="P1279" s="28">
        <v>39766</v>
      </c>
      <c r="Q1279" s="723">
        <v>4.0095000000000001</v>
      </c>
      <c r="R1279" s="28">
        <v>39766</v>
      </c>
      <c r="S1279" s="723">
        <v>4.2397999999999998</v>
      </c>
      <c r="T1279" s="28">
        <v>39766</v>
      </c>
      <c r="U1279" s="723">
        <v>4.4583000000000004</v>
      </c>
      <c r="V1279" s="41">
        <v>39766</v>
      </c>
      <c r="W1279" s="723">
        <v>4.2569999999999997</v>
      </c>
      <c r="X1279" s="28">
        <v>39766</v>
      </c>
      <c r="Y1279" s="723">
        <v>4.702</v>
      </c>
      <c r="Z1279" s="28">
        <v>39766</v>
      </c>
      <c r="AA1279" s="723">
        <v>5.2320000000000002</v>
      </c>
      <c r="AB1279" s="28">
        <v>39766</v>
      </c>
      <c r="AC1279" s="723">
        <v>5.4340000000000002</v>
      </c>
      <c r="AD1279" s="28">
        <v>39766</v>
      </c>
      <c r="AE1279" s="358">
        <v>5.39</v>
      </c>
    </row>
    <row r="1280" spans="1:31">
      <c r="A1280" s="28">
        <v>39769</v>
      </c>
      <c r="B1280" s="28">
        <v>39769</v>
      </c>
      <c r="C1280" s="723">
        <v>2.4169</v>
      </c>
      <c r="D1280" s="28">
        <v>39769</v>
      </c>
      <c r="E1280" s="723">
        <v>2.8395000000000001</v>
      </c>
      <c r="F1280" s="28">
        <v>39769</v>
      </c>
      <c r="G1280" s="723">
        <v>3.464</v>
      </c>
      <c r="H1280" s="28">
        <v>39769</v>
      </c>
      <c r="I1280" s="723">
        <v>3.6905999999999999</v>
      </c>
      <c r="J1280" s="28">
        <v>39769</v>
      </c>
      <c r="K1280" s="723">
        <v>4.2431000000000001</v>
      </c>
      <c r="L1280" s="41">
        <v>39769</v>
      </c>
      <c r="M1280" s="723">
        <v>3.2313999999999998</v>
      </c>
      <c r="N1280" s="28">
        <v>39769</v>
      </c>
      <c r="O1280" s="723">
        <v>3.4975000000000001</v>
      </c>
      <c r="P1280" s="28">
        <v>39769</v>
      </c>
      <c r="Q1280" s="723">
        <v>4.0111999999999997</v>
      </c>
      <c r="R1280" s="28">
        <v>39769</v>
      </c>
      <c r="S1280" s="723">
        <v>4.2379999999999995</v>
      </c>
      <c r="T1280" s="28">
        <v>39769</v>
      </c>
      <c r="U1280" s="723">
        <v>4.4459999999999997</v>
      </c>
      <c r="V1280" s="41">
        <v>39769</v>
      </c>
      <c r="W1280" s="723">
        <v>4.2220000000000004</v>
      </c>
      <c r="X1280" s="28">
        <v>39769</v>
      </c>
      <c r="Y1280" s="723">
        <v>4.6619999999999999</v>
      </c>
      <c r="Z1280" s="28">
        <v>39769</v>
      </c>
      <c r="AA1280" s="723">
        <v>5.218</v>
      </c>
      <c r="AB1280" s="28">
        <v>39769</v>
      </c>
      <c r="AC1280" s="723">
        <v>5.423</v>
      </c>
      <c r="AD1280" s="28">
        <v>39769</v>
      </c>
      <c r="AE1280" s="358">
        <v>5.39</v>
      </c>
    </row>
    <row r="1281" spans="1:31">
      <c r="A1281" s="28">
        <v>39770</v>
      </c>
      <c r="B1281" s="28">
        <v>39770</v>
      </c>
      <c r="C1281" s="723">
        <v>2.4007000000000001</v>
      </c>
      <c r="D1281" s="28">
        <v>39770</v>
      </c>
      <c r="E1281" s="723">
        <v>2.8490000000000002</v>
      </c>
      <c r="F1281" s="28">
        <v>39770</v>
      </c>
      <c r="G1281" s="723">
        <v>3.4672000000000001</v>
      </c>
      <c r="H1281" s="28">
        <v>39770</v>
      </c>
      <c r="I1281" s="723">
        <v>3.6890000000000001</v>
      </c>
      <c r="J1281" s="28">
        <v>39770</v>
      </c>
      <c r="K1281" s="723">
        <v>4.2453000000000003</v>
      </c>
      <c r="L1281" s="41">
        <v>39770</v>
      </c>
      <c r="M1281" s="723">
        <v>3.2650999999999999</v>
      </c>
      <c r="N1281" s="28">
        <v>39770</v>
      </c>
      <c r="O1281" s="723">
        <v>3.5510000000000002</v>
      </c>
      <c r="P1281" s="28">
        <v>39770</v>
      </c>
      <c r="Q1281" s="723">
        <v>4.0281000000000002</v>
      </c>
      <c r="R1281" s="28">
        <v>39770</v>
      </c>
      <c r="S1281" s="723">
        <v>4.2451999999999996</v>
      </c>
      <c r="T1281" s="28">
        <v>39770</v>
      </c>
      <c r="U1281" s="723">
        <v>4.4358000000000004</v>
      </c>
      <c r="V1281" s="41">
        <v>39770</v>
      </c>
      <c r="W1281" s="723">
        <v>4.1935000000000002</v>
      </c>
      <c r="X1281" s="28">
        <v>39770</v>
      </c>
      <c r="Y1281" s="723">
        <v>4.6593</v>
      </c>
      <c r="Z1281" s="28">
        <v>39770</v>
      </c>
      <c r="AA1281" s="723">
        <v>5.2089999999999996</v>
      </c>
      <c r="AB1281" s="28">
        <v>39770</v>
      </c>
      <c r="AC1281" s="723">
        <v>5.4100999999999999</v>
      </c>
      <c r="AD1281" s="28">
        <v>39770</v>
      </c>
      <c r="AE1281" s="358">
        <v>5.3746999999999998</v>
      </c>
    </row>
    <row r="1282" spans="1:31">
      <c r="A1282" s="28">
        <v>39771</v>
      </c>
      <c r="B1282" s="28">
        <v>39771</v>
      </c>
      <c r="C1282" s="723">
        <v>2.3399000000000001</v>
      </c>
      <c r="D1282" s="28">
        <v>39771</v>
      </c>
      <c r="E1282" s="723">
        <v>2.786</v>
      </c>
      <c r="F1282" s="28">
        <v>39771</v>
      </c>
      <c r="G1282" s="723">
        <v>3.3706999999999998</v>
      </c>
      <c r="H1282" s="28">
        <v>39771</v>
      </c>
      <c r="I1282" s="723">
        <v>3.5827</v>
      </c>
      <c r="J1282" s="28">
        <v>39771</v>
      </c>
      <c r="K1282" s="723">
        <v>4.1234999999999999</v>
      </c>
      <c r="L1282" s="41">
        <v>39771</v>
      </c>
      <c r="M1282" s="723">
        <v>3.2669000000000001</v>
      </c>
      <c r="N1282" s="28">
        <v>39771</v>
      </c>
      <c r="O1282" s="723">
        <v>3.5179</v>
      </c>
      <c r="P1282" s="28">
        <v>39771</v>
      </c>
      <c r="Q1282" s="723">
        <v>3.9506999999999999</v>
      </c>
      <c r="R1282" s="28">
        <v>39771</v>
      </c>
      <c r="S1282" s="723">
        <v>4.1538000000000004</v>
      </c>
      <c r="T1282" s="28">
        <v>39771</v>
      </c>
      <c r="U1282" s="723">
        <v>4.3228999999999997</v>
      </c>
      <c r="V1282" s="41">
        <v>39771</v>
      </c>
      <c r="W1282" s="723">
        <v>4.18</v>
      </c>
      <c r="X1282" s="28">
        <v>39771</v>
      </c>
      <c r="Y1282" s="723">
        <v>4.6449999999999996</v>
      </c>
      <c r="Z1282" s="28">
        <v>39771</v>
      </c>
      <c r="AA1282" s="723">
        <v>5.1909999999999998</v>
      </c>
      <c r="AB1282" s="28">
        <v>39771</v>
      </c>
      <c r="AC1282" s="723">
        <v>5.4080000000000004</v>
      </c>
      <c r="AD1282" s="28">
        <v>39771</v>
      </c>
      <c r="AE1282" s="358">
        <v>5.3970000000000002</v>
      </c>
    </row>
    <row r="1283" spans="1:31">
      <c r="A1283" s="28">
        <v>39772</v>
      </c>
      <c r="B1283" s="28">
        <v>39772</v>
      </c>
      <c r="C1283" s="723">
        <v>2.2439999999999998</v>
      </c>
      <c r="D1283" s="28">
        <v>39772</v>
      </c>
      <c r="E1283" s="723">
        <v>2.6851000000000003</v>
      </c>
      <c r="F1283" s="28">
        <v>39772</v>
      </c>
      <c r="G1283" s="723">
        <v>3.2582</v>
      </c>
      <c r="H1283" s="28">
        <v>39772</v>
      </c>
      <c r="I1283" s="723">
        <v>3.4704999999999999</v>
      </c>
      <c r="J1283" s="28">
        <v>39772</v>
      </c>
      <c r="K1283" s="723">
        <v>4.0008999999999997</v>
      </c>
      <c r="L1283" s="41">
        <v>39772</v>
      </c>
      <c r="M1283" s="723">
        <v>3.1913</v>
      </c>
      <c r="N1283" s="28">
        <v>39772</v>
      </c>
      <c r="O1283" s="723">
        <v>3.4232</v>
      </c>
      <c r="P1283" s="28">
        <v>39772</v>
      </c>
      <c r="Q1283" s="723">
        <v>3.8374000000000001</v>
      </c>
      <c r="R1283" s="28">
        <v>39772</v>
      </c>
      <c r="S1283" s="723">
        <v>4.0335999999999999</v>
      </c>
      <c r="T1283" s="28">
        <v>39772</v>
      </c>
      <c r="U1283" s="723">
        <v>4.1870000000000003</v>
      </c>
      <c r="V1283" s="41">
        <v>39772</v>
      </c>
      <c r="W1283" s="723">
        <v>4.0563000000000002</v>
      </c>
      <c r="X1283" s="28">
        <v>39772</v>
      </c>
      <c r="Y1283" s="723">
        <v>4.5167999999999999</v>
      </c>
      <c r="Z1283" s="28">
        <v>39772</v>
      </c>
      <c r="AA1283" s="723">
        <v>5.0507</v>
      </c>
      <c r="AB1283" s="28">
        <v>39772</v>
      </c>
      <c r="AC1283" s="723">
        <v>5.2686000000000002</v>
      </c>
      <c r="AD1283" s="28">
        <v>39772</v>
      </c>
      <c r="AE1283" s="358">
        <v>5.2583000000000002</v>
      </c>
    </row>
    <row r="1284" spans="1:31">
      <c r="A1284" s="28">
        <v>39773</v>
      </c>
      <c r="B1284" s="28">
        <v>39773</v>
      </c>
      <c r="C1284" s="723">
        <v>2.2675000000000001</v>
      </c>
      <c r="D1284" s="28">
        <v>39773</v>
      </c>
      <c r="E1284" s="723">
        <v>2.7056</v>
      </c>
      <c r="F1284" s="28">
        <v>39773</v>
      </c>
      <c r="G1284" s="723">
        <v>3.2593000000000001</v>
      </c>
      <c r="H1284" s="28">
        <v>39773</v>
      </c>
      <c r="I1284" s="723">
        <v>3.4460999999999999</v>
      </c>
      <c r="J1284" s="28">
        <v>39773</v>
      </c>
      <c r="K1284" s="723">
        <v>3.9836</v>
      </c>
      <c r="L1284" s="41">
        <v>39773</v>
      </c>
      <c r="M1284" s="723">
        <v>3.2610999999999999</v>
      </c>
      <c r="N1284" s="28">
        <v>39773</v>
      </c>
      <c r="O1284" s="723">
        <v>3.4794</v>
      </c>
      <c r="P1284" s="28">
        <v>39773</v>
      </c>
      <c r="Q1284" s="723">
        <v>3.8702999999999999</v>
      </c>
      <c r="R1284" s="28">
        <v>39773</v>
      </c>
      <c r="S1284" s="723">
        <v>4.0526</v>
      </c>
      <c r="T1284" s="28">
        <v>39773</v>
      </c>
      <c r="U1284" s="723">
        <v>4.1863000000000001</v>
      </c>
      <c r="V1284" s="41">
        <v>39773</v>
      </c>
      <c r="W1284" s="723">
        <v>4.141</v>
      </c>
      <c r="X1284" s="28">
        <v>39773</v>
      </c>
      <c r="Y1284" s="723">
        <v>4.5940000000000003</v>
      </c>
      <c r="Z1284" s="28">
        <v>39773</v>
      </c>
      <c r="AA1284" s="723">
        <v>5.1239999999999997</v>
      </c>
      <c r="AB1284" s="28">
        <v>39773</v>
      </c>
      <c r="AC1284" s="723">
        <v>5.3259999999999996</v>
      </c>
      <c r="AD1284" s="28">
        <v>39773</v>
      </c>
      <c r="AE1284" s="358">
        <v>5.2919999999999998</v>
      </c>
    </row>
    <row r="1285" spans="1:31">
      <c r="A1285" s="28">
        <v>39776</v>
      </c>
      <c r="B1285" s="28">
        <v>39776</v>
      </c>
      <c r="C1285" s="723">
        <v>2.3372999999999999</v>
      </c>
      <c r="D1285" s="28">
        <v>39776</v>
      </c>
      <c r="E1285" s="723">
        <v>2.7585999999999999</v>
      </c>
      <c r="F1285" s="28">
        <v>39776</v>
      </c>
      <c r="G1285" s="723">
        <v>3.3079000000000001</v>
      </c>
      <c r="H1285" s="28">
        <v>39776</v>
      </c>
      <c r="I1285" s="723">
        <v>3.4647000000000001</v>
      </c>
      <c r="J1285" s="28">
        <v>39776</v>
      </c>
      <c r="K1285" s="723">
        <v>4.0117000000000003</v>
      </c>
      <c r="L1285" s="41">
        <v>39776</v>
      </c>
      <c r="M1285" s="723">
        <v>3.3374999999999999</v>
      </c>
      <c r="N1285" s="28">
        <v>39776</v>
      </c>
      <c r="O1285" s="723">
        <v>3.5516000000000001</v>
      </c>
      <c r="P1285" s="28">
        <v>39776</v>
      </c>
      <c r="Q1285" s="723">
        <v>3.9588000000000001</v>
      </c>
      <c r="R1285" s="28">
        <v>39776</v>
      </c>
      <c r="S1285" s="723">
        <v>4.1342999999999996</v>
      </c>
      <c r="T1285" s="28">
        <v>39776</v>
      </c>
      <c r="U1285" s="723">
        <v>4.2321</v>
      </c>
      <c r="V1285" s="41">
        <v>39776</v>
      </c>
      <c r="W1285" s="723">
        <v>4.2590000000000003</v>
      </c>
      <c r="X1285" s="28">
        <v>39776</v>
      </c>
      <c r="Y1285" s="723">
        <v>4.6920000000000002</v>
      </c>
      <c r="Z1285" s="28">
        <v>39776</v>
      </c>
      <c r="AA1285" s="723">
        <v>5.2359999999999998</v>
      </c>
      <c r="AB1285" s="28">
        <v>39776</v>
      </c>
      <c r="AC1285" s="723">
        <v>5.4480000000000004</v>
      </c>
      <c r="AD1285" s="28">
        <v>39776</v>
      </c>
      <c r="AE1285" s="358">
        <v>5.4260000000000002</v>
      </c>
    </row>
    <row r="1286" spans="1:31">
      <c r="A1286" s="28">
        <v>39777</v>
      </c>
      <c r="B1286" s="28">
        <v>39777</v>
      </c>
      <c r="C1286" s="723">
        <v>2.3611</v>
      </c>
      <c r="D1286" s="28">
        <v>39777</v>
      </c>
      <c r="E1286" s="723">
        <v>2.7515000000000001</v>
      </c>
      <c r="F1286" s="28">
        <v>39777</v>
      </c>
      <c r="G1286" s="723">
        <v>3.2482000000000002</v>
      </c>
      <c r="H1286" s="28">
        <v>39777</v>
      </c>
      <c r="I1286" s="723">
        <v>3.3885000000000001</v>
      </c>
      <c r="J1286" s="28">
        <v>39777</v>
      </c>
      <c r="K1286" s="723">
        <v>3.9192</v>
      </c>
      <c r="L1286" s="41">
        <v>39777</v>
      </c>
      <c r="M1286" s="723">
        <v>3.3677000000000001</v>
      </c>
      <c r="N1286" s="28">
        <v>39777</v>
      </c>
      <c r="O1286" s="723">
        <v>3.5143</v>
      </c>
      <c r="P1286" s="28">
        <v>39777</v>
      </c>
      <c r="Q1286" s="723">
        <v>3.8815</v>
      </c>
      <c r="R1286" s="28">
        <v>39777</v>
      </c>
      <c r="S1286" s="723">
        <v>4.0362999999999998</v>
      </c>
      <c r="T1286" s="28">
        <v>39777</v>
      </c>
      <c r="U1286" s="723">
        <v>4.1580000000000004</v>
      </c>
      <c r="V1286" s="41">
        <v>39777</v>
      </c>
      <c r="W1286" s="723">
        <v>4.2469999999999999</v>
      </c>
      <c r="X1286" s="28">
        <v>39777</v>
      </c>
      <c r="Y1286" s="723">
        <v>4.6429999999999998</v>
      </c>
      <c r="Z1286" s="28">
        <v>39777</v>
      </c>
      <c r="AA1286" s="723">
        <v>5.1470000000000002</v>
      </c>
      <c r="AB1286" s="28">
        <v>39777</v>
      </c>
      <c r="AC1286" s="723">
        <v>5.3730000000000002</v>
      </c>
      <c r="AD1286" s="28">
        <v>39777</v>
      </c>
      <c r="AE1286" s="358">
        <v>5.3259999999999996</v>
      </c>
    </row>
    <row r="1287" spans="1:31">
      <c r="A1287" s="28">
        <v>39778</v>
      </c>
      <c r="B1287" s="28">
        <v>39778</v>
      </c>
      <c r="C1287" s="723">
        <v>2.2949999999999999</v>
      </c>
      <c r="D1287" s="28">
        <v>39778</v>
      </c>
      <c r="E1287" s="723">
        <v>2.6745999999999999</v>
      </c>
      <c r="F1287" s="28">
        <v>39778</v>
      </c>
      <c r="G1287" s="723">
        <v>3.1816</v>
      </c>
      <c r="H1287" s="28">
        <v>39778</v>
      </c>
      <c r="I1287" s="723">
        <v>3.3296999999999999</v>
      </c>
      <c r="J1287" s="28">
        <v>39778</v>
      </c>
      <c r="K1287" s="723">
        <v>3.8491</v>
      </c>
      <c r="L1287" s="41">
        <v>39778</v>
      </c>
      <c r="M1287" s="723">
        <v>3.2970000000000002</v>
      </c>
      <c r="N1287" s="28">
        <v>39778</v>
      </c>
      <c r="O1287" s="723">
        <v>3.4211</v>
      </c>
      <c r="P1287" s="28">
        <v>39778</v>
      </c>
      <c r="Q1287" s="723">
        <v>3.8094999999999999</v>
      </c>
      <c r="R1287" s="28">
        <v>39778</v>
      </c>
      <c r="S1287" s="723">
        <v>3.9708000000000001</v>
      </c>
      <c r="T1287" s="28">
        <v>39778</v>
      </c>
      <c r="U1287" s="723">
        <v>4.0758000000000001</v>
      </c>
      <c r="V1287" s="41">
        <v>39778</v>
      </c>
      <c r="W1287" s="723">
        <v>4.1340000000000003</v>
      </c>
      <c r="X1287" s="28">
        <v>39778</v>
      </c>
      <c r="Y1287" s="723">
        <v>4.524</v>
      </c>
      <c r="Z1287" s="28">
        <v>39778</v>
      </c>
      <c r="AA1287" s="723">
        <v>5.0570000000000004</v>
      </c>
      <c r="AB1287" s="28">
        <v>39778</v>
      </c>
      <c r="AC1287" s="723">
        <v>5.266</v>
      </c>
      <c r="AD1287" s="28">
        <v>39778</v>
      </c>
      <c r="AE1287" s="358">
        <v>5.22</v>
      </c>
    </row>
    <row r="1288" spans="1:31">
      <c r="A1288" s="28">
        <v>39779</v>
      </c>
      <c r="B1288" s="28">
        <v>39779</v>
      </c>
      <c r="C1288" s="723">
        <v>2.3228</v>
      </c>
      <c r="D1288" s="28">
        <v>39779</v>
      </c>
      <c r="E1288" s="723">
        <v>2.7126999999999999</v>
      </c>
      <c r="F1288" s="28">
        <v>39779</v>
      </c>
      <c r="G1288" s="723">
        <v>3.1901000000000002</v>
      </c>
      <c r="H1288" s="28">
        <v>39779</v>
      </c>
      <c r="I1288" s="723">
        <v>3.3426999999999998</v>
      </c>
      <c r="J1288" s="28">
        <v>39779</v>
      </c>
      <c r="K1288" s="723">
        <v>3.8700999999999999</v>
      </c>
      <c r="L1288" s="41">
        <v>39779</v>
      </c>
      <c r="M1288" s="723">
        <v>3.3079999999999998</v>
      </c>
      <c r="N1288" s="28">
        <v>39779</v>
      </c>
      <c r="O1288" s="723">
        <v>3.4512</v>
      </c>
      <c r="P1288" s="28">
        <v>39779</v>
      </c>
      <c r="Q1288" s="723">
        <v>3.8262</v>
      </c>
      <c r="R1288" s="28">
        <v>39779</v>
      </c>
      <c r="S1288" s="723">
        <v>3.9809999999999999</v>
      </c>
      <c r="T1288" s="28">
        <v>39779</v>
      </c>
      <c r="U1288" s="723">
        <v>4.07</v>
      </c>
      <c r="V1288" s="41">
        <v>39779</v>
      </c>
      <c r="W1288" s="723">
        <v>4.1420000000000003</v>
      </c>
      <c r="X1288" s="28">
        <v>39779</v>
      </c>
      <c r="Y1288" s="723">
        <v>4.5259999999999998</v>
      </c>
      <c r="Z1288" s="28">
        <v>39779</v>
      </c>
      <c r="AA1288" s="723">
        <v>5.04</v>
      </c>
      <c r="AB1288" s="28">
        <v>39779</v>
      </c>
      <c r="AC1288" s="723">
        <v>5.2569999999999997</v>
      </c>
      <c r="AD1288" s="28">
        <v>39779</v>
      </c>
      <c r="AE1288" s="358">
        <v>5.2080000000000002</v>
      </c>
    </row>
    <row r="1289" spans="1:31">
      <c r="A1289" s="28">
        <v>39780</v>
      </c>
      <c r="B1289" s="28">
        <v>39780</v>
      </c>
      <c r="C1289" s="723">
        <v>2.3567</v>
      </c>
      <c r="D1289" s="28">
        <v>39780</v>
      </c>
      <c r="E1289" s="723">
        <v>2.6962999999999999</v>
      </c>
      <c r="F1289" s="28">
        <v>39780</v>
      </c>
      <c r="G1289" s="723">
        <v>3.1648000000000001</v>
      </c>
      <c r="H1289" s="28">
        <v>39780</v>
      </c>
      <c r="I1289" s="723">
        <v>3.3201000000000001</v>
      </c>
      <c r="J1289" s="28">
        <v>39780</v>
      </c>
      <c r="K1289" s="723">
        <v>3.8445999999999998</v>
      </c>
      <c r="L1289" s="41">
        <v>39780</v>
      </c>
      <c r="M1289" s="723">
        <v>3.2536</v>
      </c>
      <c r="N1289" s="28">
        <v>39780</v>
      </c>
      <c r="O1289" s="723">
        <v>3.4586999999999999</v>
      </c>
      <c r="P1289" s="28">
        <v>39780</v>
      </c>
      <c r="Q1289" s="723">
        <v>3.8338999999999999</v>
      </c>
      <c r="R1289" s="28">
        <v>39780</v>
      </c>
      <c r="S1289" s="723">
        <v>3.9468999999999999</v>
      </c>
      <c r="T1289" s="28">
        <v>39780</v>
      </c>
      <c r="U1289" s="723">
        <v>4.0198999999999998</v>
      </c>
      <c r="V1289" s="41">
        <v>39780</v>
      </c>
      <c r="W1289" s="723">
        <v>4.1479999999999997</v>
      </c>
      <c r="X1289" s="28">
        <v>39780</v>
      </c>
      <c r="Y1289" s="723">
        <v>4.5220000000000002</v>
      </c>
      <c r="Z1289" s="28">
        <v>39780</v>
      </c>
      <c r="AA1289" s="723">
        <v>5.0430000000000001</v>
      </c>
      <c r="AB1289" s="28">
        <v>39780</v>
      </c>
      <c r="AC1289" s="723">
        <v>5.2640000000000002</v>
      </c>
      <c r="AD1289" s="28">
        <v>39780</v>
      </c>
      <c r="AE1289" s="358">
        <v>5.2119999999999997</v>
      </c>
    </row>
    <row r="1290" spans="1:31">
      <c r="A1290" s="28">
        <v>39783</v>
      </c>
      <c r="B1290" s="28">
        <v>39783</v>
      </c>
      <c r="C1290" s="723">
        <v>2.2761</v>
      </c>
      <c r="D1290" s="28">
        <v>39783</v>
      </c>
      <c r="E1290" s="723">
        <v>2.5670000000000002</v>
      </c>
      <c r="F1290" s="28">
        <v>39783</v>
      </c>
      <c r="G1290" s="723">
        <v>3.0665</v>
      </c>
      <c r="H1290" s="28">
        <v>39783</v>
      </c>
      <c r="I1290" s="723">
        <v>3.2280000000000002</v>
      </c>
      <c r="J1290" s="28">
        <v>39783</v>
      </c>
      <c r="K1290" s="723">
        <v>3.7803</v>
      </c>
      <c r="L1290" s="41">
        <v>39783</v>
      </c>
      <c r="M1290" s="723">
        <v>3.1686000000000001</v>
      </c>
      <c r="N1290" s="28">
        <v>39783</v>
      </c>
      <c r="O1290" s="723">
        <v>3.3723999999999998</v>
      </c>
      <c r="P1290" s="28">
        <v>39783</v>
      </c>
      <c r="Q1290" s="723">
        <v>3.7786</v>
      </c>
      <c r="R1290" s="28">
        <v>39783</v>
      </c>
      <c r="S1290" s="723">
        <v>3.8961000000000001</v>
      </c>
      <c r="T1290" s="28">
        <v>39783</v>
      </c>
      <c r="U1290" s="723">
        <v>3.9407000000000001</v>
      </c>
      <c r="V1290" s="41">
        <v>39783</v>
      </c>
      <c r="W1290" s="723">
        <v>4.0830000000000002</v>
      </c>
      <c r="X1290" s="28">
        <v>39783</v>
      </c>
      <c r="Y1290" s="723">
        <v>4.4420000000000002</v>
      </c>
      <c r="Z1290" s="28">
        <v>39783</v>
      </c>
      <c r="AA1290" s="723">
        <v>4.9640000000000004</v>
      </c>
      <c r="AB1290" s="28">
        <v>39783</v>
      </c>
      <c r="AC1290" s="723">
        <v>5.1740000000000004</v>
      </c>
      <c r="AD1290" s="28">
        <v>39783</v>
      </c>
      <c r="AE1290" s="358">
        <v>5.0990000000000002</v>
      </c>
    </row>
    <row r="1291" spans="1:31">
      <c r="A1291" s="28">
        <v>39784</v>
      </c>
      <c r="B1291" s="28">
        <v>39784</v>
      </c>
      <c r="C1291" s="723">
        <v>2.2641999999999998</v>
      </c>
      <c r="D1291" s="28">
        <v>39784</v>
      </c>
      <c r="E1291" s="723">
        <v>2.5272000000000001</v>
      </c>
      <c r="F1291" s="28">
        <v>39784</v>
      </c>
      <c r="G1291" s="723">
        <v>2.9540999999999999</v>
      </c>
      <c r="H1291" s="28">
        <v>39784</v>
      </c>
      <c r="I1291" s="723">
        <v>3.1135999999999999</v>
      </c>
      <c r="J1291" s="28">
        <v>39784</v>
      </c>
      <c r="K1291" s="723">
        <v>3.6528999999999998</v>
      </c>
      <c r="L1291" s="41">
        <v>39784</v>
      </c>
      <c r="M1291" s="723">
        <v>3.1585000000000001</v>
      </c>
      <c r="N1291" s="28">
        <v>39784</v>
      </c>
      <c r="O1291" s="723">
        <v>3.3271999999999999</v>
      </c>
      <c r="P1291" s="28">
        <v>39784</v>
      </c>
      <c r="Q1291" s="723">
        <v>3.7198000000000002</v>
      </c>
      <c r="R1291" s="28">
        <v>39784</v>
      </c>
      <c r="S1291" s="723">
        <v>3.7927</v>
      </c>
      <c r="T1291" s="28">
        <v>39784</v>
      </c>
      <c r="U1291" s="723">
        <v>3.8247</v>
      </c>
      <c r="V1291" s="41">
        <v>39784</v>
      </c>
      <c r="W1291" s="723">
        <v>4.0380000000000003</v>
      </c>
      <c r="X1291" s="28">
        <v>39784</v>
      </c>
      <c r="Y1291" s="723">
        <v>4.3929999999999998</v>
      </c>
      <c r="Z1291" s="28">
        <v>39784</v>
      </c>
      <c r="AA1291" s="723">
        <v>4.859</v>
      </c>
      <c r="AB1291" s="28">
        <v>39784</v>
      </c>
      <c r="AC1291" s="723">
        <v>5.0419999999999998</v>
      </c>
      <c r="AD1291" s="28">
        <v>39784</v>
      </c>
      <c r="AE1291" s="358">
        <v>4.9180000000000001</v>
      </c>
    </row>
    <row r="1292" spans="1:31">
      <c r="A1292" s="28">
        <v>39785</v>
      </c>
      <c r="B1292" s="28">
        <v>39785</v>
      </c>
      <c r="C1292" s="723">
        <v>2.2660999999999998</v>
      </c>
      <c r="D1292" s="28">
        <v>39785</v>
      </c>
      <c r="E1292" s="723">
        <v>2.5489000000000002</v>
      </c>
      <c r="F1292" s="28">
        <v>39785</v>
      </c>
      <c r="G1292" s="723">
        <v>2.9281999999999999</v>
      </c>
      <c r="H1292" s="28">
        <v>39785</v>
      </c>
      <c r="I1292" s="723">
        <v>3.0985</v>
      </c>
      <c r="J1292" s="28">
        <v>39785</v>
      </c>
      <c r="K1292" s="723">
        <v>3.5880000000000001</v>
      </c>
      <c r="L1292" s="41">
        <v>39785</v>
      </c>
      <c r="M1292" s="723">
        <v>3.1553</v>
      </c>
      <c r="N1292" s="28">
        <v>39785</v>
      </c>
      <c r="O1292" s="723">
        <v>3.3486000000000002</v>
      </c>
      <c r="P1292" s="28">
        <v>39785</v>
      </c>
      <c r="Q1292" s="723">
        <v>3.6996000000000002</v>
      </c>
      <c r="R1292" s="28">
        <v>39785</v>
      </c>
      <c r="S1292" s="723">
        <v>3.7627999999999999</v>
      </c>
      <c r="T1292" s="28">
        <v>39785</v>
      </c>
      <c r="U1292" s="723">
        <v>3.7690000000000001</v>
      </c>
      <c r="V1292" s="41">
        <v>39785</v>
      </c>
      <c r="W1292" s="723">
        <v>3.9790000000000001</v>
      </c>
      <c r="X1292" s="28">
        <v>39785</v>
      </c>
      <c r="Y1292" s="723">
        <v>4.3010000000000002</v>
      </c>
      <c r="Z1292" s="28">
        <v>39785</v>
      </c>
      <c r="AA1292" s="723">
        <v>4.7149999999999999</v>
      </c>
      <c r="AB1292" s="28">
        <v>39785</v>
      </c>
      <c r="AC1292" s="723">
        <v>4.8639999999999999</v>
      </c>
      <c r="AD1292" s="28">
        <v>39785</v>
      </c>
      <c r="AE1292" s="358">
        <v>4.5969999999999995</v>
      </c>
    </row>
    <row r="1293" spans="1:31">
      <c r="A1293" s="28">
        <v>39786</v>
      </c>
      <c r="B1293" s="28">
        <v>39786</v>
      </c>
      <c r="C1293" s="723">
        <v>2.3163</v>
      </c>
      <c r="D1293" s="28">
        <v>39786</v>
      </c>
      <c r="E1293" s="723">
        <v>2.5951</v>
      </c>
      <c r="F1293" s="28">
        <v>39786</v>
      </c>
      <c r="G1293" s="723">
        <v>2.9779999999999998</v>
      </c>
      <c r="H1293" s="28">
        <v>39786</v>
      </c>
      <c r="I1293" s="723">
        <v>3.1434000000000002</v>
      </c>
      <c r="J1293" s="28">
        <v>39786</v>
      </c>
      <c r="K1293" s="723">
        <v>3.6196000000000002</v>
      </c>
      <c r="L1293" s="41">
        <v>39786</v>
      </c>
      <c r="M1293" s="723">
        <v>3.2524000000000002</v>
      </c>
      <c r="N1293" s="28">
        <v>39786</v>
      </c>
      <c r="O1293" s="723">
        <v>3.4809000000000001</v>
      </c>
      <c r="P1293" s="28">
        <v>39786</v>
      </c>
      <c r="Q1293" s="723">
        <v>3.7964000000000002</v>
      </c>
      <c r="R1293" s="28">
        <v>39786</v>
      </c>
      <c r="S1293" s="723">
        <v>3.8521999999999998</v>
      </c>
      <c r="T1293" s="28">
        <v>39786</v>
      </c>
      <c r="U1293" s="723">
        <v>3.8340000000000001</v>
      </c>
      <c r="V1293" s="41">
        <v>39786</v>
      </c>
      <c r="W1293" s="723">
        <v>4.2140000000000004</v>
      </c>
      <c r="X1293" s="28">
        <v>39786</v>
      </c>
      <c r="Y1293" s="723">
        <v>4.5640000000000001</v>
      </c>
      <c r="Z1293" s="28">
        <v>39786</v>
      </c>
      <c r="AA1293" s="723">
        <v>4.9809999999999999</v>
      </c>
      <c r="AB1293" s="28">
        <v>39786</v>
      </c>
      <c r="AC1293" s="723">
        <v>5.109</v>
      </c>
      <c r="AD1293" s="28">
        <v>39786</v>
      </c>
      <c r="AE1293" s="358">
        <v>4.9580000000000002</v>
      </c>
    </row>
    <row r="1294" spans="1:31">
      <c r="A1294" s="28">
        <v>39787</v>
      </c>
      <c r="B1294" s="28">
        <v>39787</v>
      </c>
      <c r="C1294" s="723">
        <v>2.2633999999999999</v>
      </c>
      <c r="D1294" s="28">
        <v>39787</v>
      </c>
      <c r="E1294" s="723">
        <v>2.5598000000000001</v>
      </c>
      <c r="F1294" s="28">
        <v>39787</v>
      </c>
      <c r="G1294" s="723">
        <v>2.9443000000000001</v>
      </c>
      <c r="H1294" s="28">
        <v>39787</v>
      </c>
      <c r="I1294" s="723">
        <v>3.0865999999999998</v>
      </c>
      <c r="J1294" s="28">
        <v>39787</v>
      </c>
      <c r="K1294" s="723">
        <v>3.5518000000000001</v>
      </c>
      <c r="L1294" s="41">
        <v>39787</v>
      </c>
      <c r="M1294" s="723">
        <v>3.2320000000000002</v>
      </c>
      <c r="N1294" s="28">
        <v>39787</v>
      </c>
      <c r="O1294" s="723">
        <v>3.4736000000000002</v>
      </c>
      <c r="P1294" s="28">
        <v>39787</v>
      </c>
      <c r="Q1294" s="723">
        <v>3.7662</v>
      </c>
      <c r="R1294" s="28">
        <v>39787</v>
      </c>
      <c r="S1294" s="723">
        <v>3.8125999999999998</v>
      </c>
      <c r="T1294" s="28">
        <v>39787</v>
      </c>
      <c r="U1294" s="723">
        <v>3.8207</v>
      </c>
      <c r="V1294" s="41">
        <v>39787</v>
      </c>
      <c r="W1294" s="723">
        <v>4.1360000000000001</v>
      </c>
      <c r="X1294" s="28">
        <v>39787</v>
      </c>
      <c r="Y1294" s="723">
        <v>4.4969999999999999</v>
      </c>
      <c r="Z1294" s="28">
        <v>39787</v>
      </c>
      <c r="AA1294" s="723">
        <v>4.9269999999999996</v>
      </c>
      <c r="AB1294" s="28">
        <v>39787</v>
      </c>
      <c r="AC1294" s="723">
        <v>5.0720000000000001</v>
      </c>
      <c r="AD1294" s="28">
        <v>39787</v>
      </c>
      <c r="AE1294" s="358">
        <v>4.9000000000000004</v>
      </c>
    </row>
    <row r="1295" spans="1:31">
      <c r="A1295" s="28">
        <v>39790</v>
      </c>
      <c r="B1295" s="28">
        <v>39790</v>
      </c>
      <c r="C1295" s="723">
        <v>2.4712999999999998</v>
      </c>
      <c r="D1295" s="28">
        <v>39790</v>
      </c>
      <c r="E1295" s="723">
        <v>2.7507999999999999</v>
      </c>
      <c r="F1295" s="28">
        <v>39790</v>
      </c>
      <c r="G1295" s="723">
        <v>3.0956999999999999</v>
      </c>
      <c r="H1295" s="28">
        <v>39790</v>
      </c>
      <c r="I1295" s="723">
        <v>3.2166000000000001</v>
      </c>
      <c r="J1295" s="28">
        <v>39790</v>
      </c>
      <c r="K1295" s="723">
        <v>3.6597</v>
      </c>
      <c r="L1295" s="41">
        <v>39790</v>
      </c>
      <c r="M1295" s="723">
        <v>3.4430000000000001</v>
      </c>
      <c r="N1295" s="28">
        <v>39790</v>
      </c>
      <c r="O1295" s="723">
        <v>3.6642999999999999</v>
      </c>
      <c r="P1295" s="28">
        <v>39790</v>
      </c>
      <c r="Q1295" s="723">
        <v>3.8951000000000002</v>
      </c>
      <c r="R1295" s="28">
        <v>39790</v>
      </c>
      <c r="S1295" s="723">
        <v>3.9180999999999999</v>
      </c>
      <c r="T1295" s="28">
        <v>39790</v>
      </c>
      <c r="U1295" s="723">
        <v>3.9276999999999997</v>
      </c>
      <c r="V1295" s="41">
        <v>39790</v>
      </c>
      <c r="W1295" s="723">
        <v>4.2960000000000003</v>
      </c>
      <c r="X1295" s="28">
        <v>39790</v>
      </c>
      <c r="Y1295" s="723">
        <v>4.6749999999999998</v>
      </c>
      <c r="Z1295" s="28">
        <v>39790</v>
      </c>
      <c r="AA1295" s="723">
        <v>5.1079999999999997</v>
      </c>
      <c r="AB1295" s="28">
        <v>39790</v>
      </c>
      <c r="AC1295" s="723">
        <v>5.2569999999999997</v>
      </c>
      <c r="AD1295" s="28">
        <v>39790</v>
      </c>
      <c r="AE1295" s="358">
        <v>5.048</v>
      </c>
    </row>
    <row r="1296" spans="1:31">
      <c r="A1296" s="28">
        <v>39791</v>
      </c>
      <c r="B1296" s="28">
        <v>39791</v>
      </c>
      <c r="C1296" s="723">
        <v>2.5897000000000001</v>
      </c>
      <c r="D1296" s="28">
        <v>39791</v>
      </c>
      <c r="E1296" s="723">
        <v>2.8711000000000002</v>
      </c>
      <c r="F1296" s="28">
        <v>39791</v>
      </c>
      <c r="G1296" s="723">
        <v>3.2366000000000001</v>
      </c>
      <c r="H1296" s="28">
        <v>39791</v>
      </c>
      <c r="I1296" s="723">
        <v>3.3357000000000001</v>
      </c>
      <c r="J1296" s="28">
        <v>39791</v>
      </c>
      <c r="K1296" s="723">
        <v>3.8002000000000002</v>
      </c>
      <c r="L1296" s="41">
        <v>39791</v>
      </c>
      <c r="M1296" s="723">
        <v>3.5493999999999999</v>
      </c>
      <c r="N1296" s="28">
        <v>39791</v>
      </c>
      <c r="O1296" s="723">
        <v>3.7711999999999999</v>
      </c>
      <c r="P1296" s="28">
        <v>39791</v>
      </c>
      <c r="Q1296" s="723">
        <v>4.0339999999999998</v>
      </c>
      <c r="R1296" s="28">
        <v>39791</v>
      </c>
      <c r="S1296" s="723">
        <v>4.0553999999999997</v>
      </c>
      <c r="T1296" s="28">
        <v>39791</v>
      </c>
      <c r="U1296" s="723">
        <v>4.0614999999999997</v>
      </c>
      <c r="V1296" s="41">
        <v>39791</v>
      </c>
      <c r="W1296" s="723">
        <v>4.3840000000000003</v>
      </c>
      <c r="X1296" s="28">
        <v>39791</v>
      </c>
      <c r="Y1296" s="723">
        <v>4.7519999999999998</v>
      </c>
      <c r="Z1296" s="28">
        <v>39791</v>
      </c>
      <c r="AA1296" s="723">
        <v>5.18</v>
      </c>
      <c r="AB1296" s="28">
        <v>39791</v>
      </c>
      <c r="AC1296" s="723">
        <v>5.3440000000000003</v>
      </c>
      <c r="AD1296" s="28">
        <v>39791</v>
      </c>
      <c r="AE1296" s="358">
        <v>5.16</v>
      </c>
    </row>
    <row r="1297" spans="1:31">
      <c r="A1297" s="28">
        <v>39792</v>
      </c>
      <c r="B1297" s="28">
        <v>39792</v>
      </c>
      <c r="C1297" s="723">
        <v>2.5163000000000002</v>
      </c>
      <c r="D1297" s="28">
        <v>39792</v>
      </c>
      <c r="E1297" s="723">
        <v>2.7987000000000002</v>
      </c>
      <c r="F1297" s="28">
        <v>39792</v>
      </c>
      <c r="G1297" s="723">
        <v>3.1875999999999998</v>
      </c>
      <c r="H1297" s="28">
        <v>39792</v>
      </c>
      <c r="I1297" s="723">
        <v>3.2629999999999999</v>
      </c>
      <c r="J1297" s="28">
        <v>39792</v>
      </c>
      <c r="K1297" s="723">
        <v>3.7751000000000001</v>
      </c>
      <c r="L1297" s="41">
        <v>39792</v>
      </c>
      <c r="M1297" s="723">
        <v>3.4714999999999998</v>
      </c>
      <c r="N1297" s="28">
        <v>39792</v>
      </c>
      <c r="O1297" s="723">
        <v>3.7004999999999999</v>
      </c>
      <c r="P1297" s="28">
        <v>39792</v>
      </c>
      <c r="Q1297" s="723">
        <v>3.9661</v>
      </c>
      <c r="R1297" s="28">
        <v>39792</v>
      </c>
      <c r="S1297" s="723">
        <v>4.0141999999999998</v>
      </c>
      <c r="T1297" s="28">
        <v>39792</v>
      </c>
      <c r="U1297" s="723">
        <v>4.0467000000000004</v>
      </c>
      <c r="V1297" s="41">
        <v>39792</v>
      </c>
      <c r="W1297" s="723">
        <v>4.2960000000000003</v>
      </c>
      <c r="X1297" s="28">
        <v>39792</v>
      </c>
      <c r="Y1297" s="723">
        <v>4.702</v>
      </c>
      <c r="Z1297" s="28">
        <v>39792</v>
      </c>
      <c r="AA1297" s="723">
        <v>5.1740000000000004</v>
      </c>
      <c r="AB1297" s="28">
        <v>39792</v>
      </c>
      <c r="AC1297" s="723">
        <v>5.3570000000000002</v>
      </c>
      <c r="AD1297" s="28">
        <v>39792</v>
      </c>
      <c r="AE1297" s="358">
        <v>5.2240000000000002</v>
      </c>
    </row>
    <row r="1298" spans="1:31">
      <c r="A1298" s="28">
        <v>39793</v>
      </c>
      <c r="B1298" s="28">
        <v>39793</v>
      </c>
      <c r="C1298" s="723">
        <v>2.4552</v>
      </c>
      <c r="D1298" s="28">
        <v>39793</v>
      </c>
      <c r="E1298" s="723">
        <v>2.7612000000000001</v>
      </c>
      <c r="F1298" s="28">
        <v>39793</v>
      </c>
      <c r="G1298" s="723">
        <v>3.1874000000000002</v>
      </c>
      <c r="H1298" s="28">
        <v>39793</v>
      </c>
      <c r="I1298" s="723">
        <v>3.2637999999999998</v>
      </c>
      <c r="J1298" s="28">
        <v>39793</v>
      </c>
      <c r="K1298" s="723">
        <v>3.7770999999999999</v>
      </c>
      <c r="L1298" s="41">
        <v>39793</v>
      </c>
      <c r="M1298" s="723">
        <v>3.4169999999999998</v>
      </c>
      <c r="N1298" s="28">
        <v>39793</v>
      </c>
      <c r="O1298" s="723">
        <v>3.6484000000000001</v>
      </c>
      <c r="P1298" s="28">
        <v>39793</v>
      </c>
      <c r="Q1298" s="723">
        <v>3.9173</v>
      </c>
      <c r="R1298" s="28">
        <v>39793</v>
      </c>
      <c r="S1298" s="723">
        <v>3.9939</v>
      </c>
      <c r="T1298" s="28">
        <v>39793</v>
      </c>
      <c r="U1298" s="723">
        <v>4.0587</v>
      </c>
      <c r="V1298" s="41">
        <v>39793</v>
      </c>
      <c r="W1298" s="723">
        <v>4.242</v>
      </c>
      <c r="X1298" s="28">
        <v>39793</v>
      </c>
      <c r="Y1298" s="723">
        <v>4.694</v>
      </c>
      <c r="Z1298" s="28">
        <v>39793</v>
      </c>
      <c r="AA1298" s="723">
        <v>5.19</v>
      </c>
      <c r="AB1298" s="28">
        <v>39793</v>
      </c>
      <c r="AC1298" s="723">
        <v>5.3810000000000002</v>
      </c>
      <c r="AD1298" s="28">
        <v>39793</v>
      </c>
      <c r="AE1298" s="358">
        <v>5.2569999999999997</v>
      </c>
    </row>
    <row r="1299" spans="1:31">
      <c r="A1299" s="28">
        <v>39794</v>
      </c>
      <c r="B1299" s="28">
        <v>39794</v>
      </c>
      <c r="C1299" s="723">
        <v>2.5362</v>
      </c>
      <c r="D1299" s="28">
        <v>39794</v>
      </c>
      <c r="E1299" s="723">
        <v>2.8603000000000001</v>
      </c>
      <c r="F1299" s="28">
        <v>39794</v>
      </c>
      <c r="G1299" s="723">
        <v>3.2825000000000002</v>
      </c>
      <c r="H1299" s="28">
        <v>39794</v>
      </c>
      <c r="I1299" s="723">
        <v>3.355</v>
      </c>
      <c r="J1299" s="28">
        <v>39794</v>
      </c>
      <c r="K1299" s="723">
        <v>3.8803999999999998</v>
      </c>
      <c r="L1299" s="41">
        <v>39794</v>
      </c>
      <c r="M1299" s="723">
        <v>3.4710000000000001</v>
      </c>
      <c r="N1299" s="28">
        <v>39794</v>
      </c>
      <c r="O1299" s="723">
        <v>3.7302999999999997</v>
      </c>
      <c r="P1299" s="28">
        <v>39794</v>
      </c>
      <c r="Q1299" s="723">
        <v>3.9969999999999999</v>
      </c>
      <c r="R1299" s="28">
        <v>39794</v>
      </c>
      <c r="S1299" s="723">
        <v>4.0682</v>
      </c>
      <c r="T1299" s="28">
        <v>39794</v>
      </c>
      <c r="U1299" s="723">
        <v>4.1447000000000003</v>
      </c>
      <c r="V1299" s="41">
        <v>39794</v>
      </c>
      <c r="W1299" s="723">
        <v>4.2620000000000005</v>
      </c>
      <c r="X1299" s="28">
        <v>39794</v>
      </c>
      <c r="Y1299" s="723">
        <v>4.7169999999999996</v>
      </c>
      <c r="Z1299" s="28">
        <v>39794</v>
      </c>
      <c r="AA1299" s="723">
        <v>5.2510000000000003</v>
      </c>
      <c r="AB1299" s="28">
        <v>39794</v>
      </c>
      <c r="AC1299" s="723">
        <v>5.4470000000000001</v>
      </c>
      <c r="AD1299" s="28">
        <v>39794</v>
      </c>
      <c r="AE1299" s="358">
        <v>5.3129999999999997</v>
      </c>
    </row>
    <row r="1300" spans="1:31">
      <c r="A1300" s="28">
        <v>39797</v>
      </c>
      <c r="B1300" s="28">
        <v>39797</v>
      </c>
      <c r="C1300" s="723">
        <v>2.4521000000000002</v>
      </c>
      <c r="D1300" s="28">
        <v>39797</v>
      </c>
      <c r="E1300" s="723">
        <v>2.7574000000000001</v>
      </c>
      <c r="F1300" s="28">
        <v>39797</v>
      </c>
      <c r="G1300" s="723">
        <v>3.2040000000000002</v>
      </c>
      <c r="H1300" s="28">
        <v>39797</v>
      </c>
      <c r="I1300" s="723">
        <v>3.2759999999999998</v>
      </c>
      <c r="J1300" s="28">
        <v>39797</v>
      </c>
      <c r="K1300" s="723">
        <v>3.8614999999999999</v>
      </c>
      <c r="L1300" s="41">
        <v>39797</v>
      </c>
      <c r="M1300" s="723">
        <v>3.3774999999999999</v>
      </c>
      <c r="N1300" s="28">
        <v>39797</v>
      </c>
      <c r="O1300" s="723">
        <v>3.6286</v>
      </c>
      <c r="P1300" s="28">
        <v>39797</v>
      </c>
      <c r="Q1300" s="723">
        <v>3.9100999999999999</v>
      </c>
      <c r="R1300" s="28">
        <v>39797</v>
      </c>
      <c r="S1300" s="723">
        <v>4.0064000000000002</v>
      </c>
      <c r="T1300" s="28">
        <v>39797</v>
      </c>
      <c r="U1300" s="723">
        <v>4.1498999999999997</v>
      </c>
      <c r="V1300" s="41">
        <v>39797</v>
      </c>
      <c r="W1300" s="723">
        <v>4.1550000000000002</v>
      </c>
      <c r="X1300" s="28">
        <v>39797</v>
      </c>
      <c r="Y1300" s="723">
        <v>4.633</v>
      </c>
      <c r="Z1300" s="28">
        <v>39797</v>
      </c>
      <c r="AA1300" s="723">
        <v>5.1459999999999999</v>
      </c>
      <c r="AB1300" s="28">
        <v>39797</v>
      </c>
      <c r="AC1300" s="723">
        <v>5.3540000000000001</v>
      </c>
      <c r="AD1300" s="28">
        <v>39797</v>
      </c>
      <c r="AE1300" s="358">
        <v>5.2450000000000001</v>
      </c>
    </row>
    <row r="1301" spans="1:31">
      <c r="A1301" s="28">
        <v>39798</v>
      </c>
      <c r="B1301" s="28">
        <v>39798</v>
      </c>
      <c r="C1301" s="723">
        <v>2.4218999999999999</v>
      </c>
      <c r="D1301" s="28">
        <v>39798</v>
      </c>
      <c r="E1301" s="723">
        <v>2.7244999999999999</v>
      </c>
      <c r="F1301" s="28">
        <v>39798</v>
      </c>
      <c r="G1301" s="723">
        <v>3.1516000000000002</v>
      </c>
      <c r="H1301" s="28">
        <v>39798</v>
      </c>
      <c r="I1301" s="723">
        <v>3.2149000000000001</v>
      </c>
      <c r="J1301" s="28">
        <v>39798</v>
      </c>
      <c r="K1301" s="723">
        <v>3.7827000000000002</v>
      </c>
      <c r="L1301" s="41">
        <v>39798</v>
      </c>
      <c r="M1301" s="723">
        <v>3.3531</v>
      </c>
      <c r="N1301" s="28">
        <v>39798</v>
      </c>
      <c r="O1301" s="723">
        <v>3.6076000000000001</v>
      </c>
      <c r="P1301" s="28">
        <v>39798</v>
      </c>
      <c r="Q1301" s="723">
        <v>3.8730000000000002</v>
      </c>
      <c r="R1301" s="28">
        <v>39798</v>
      </c>
      <c r="S1301" s="723">
        <v>3.9487000000000001</v>
      </c>
      <c r="T1301" s="28">
        <v>39798</v>
      </c>
      <c r="U1301" s="723">
        <v>4.0842000000000001</v>
      </c>
      <c r="V1301" s="41">
        <v>39798</v>
      </c>
      <c r="W1301" s="723">
        <v>4.133</v>
      </c>
      <c r="X1301" s="28">
        <v>39798</v>
      </c>
      <c r="Y1301" s="723">
        <v>4.6230000000000002</v>
      </c>
      <c r="Z1301" s="28">
        <v>39798</v>
      </c>
      <c r="AA1301" s="723">
        <v>5.1429999999999998</v>
      </c>
      <c r="AB1301" s="28">
        <v>39798</v>
      </c>
      <c r="AC1301" s="723">
        <v>5.3319999999999999</v>
      </c>
      <c r="AD1301" s="28">
        <v>39798</v>
      </c>
      <c r="AE1301" s="358">
        <v>5.2370000000000001</v>
      </c>
    </row>
    <row r="1302" spans="1:31">
      <c r="A1302" s="28">
        <v>39799</v>
      </c>
      <c r="B1302" s="28">
        <v>39799</v>
      </c>
      <c r="C1302" s="723">
        <v>2.2039</v>
      </c>
      <c r="D1302" s="28">
        <v>39799</v>
      </c>
      <c r="E1302" s="723">
        <v>2.4828000000000001</v>
      </c>
      <c r="F1302" s="28">
        <v>39799</v>
      </c>
      <c r="G1302" s="723">
        <v>2.9809000000000001</v>
      </c>
      <c r="H1302" s="28">
        <v>39799</v>
      </c>
      <c r="I1302" s="723">
        <v>3.0457999999999998</v>
      </c>
      <c r="J1302" s="28">
        <v>39799</v>
      </c>
      <c r="K1302" s="723">
        <v>3.6334999999999997</v>
      </c>
      <c r="L1302" s="41">
        <v>39799</v>
      </c>
      <c r="M1302" s="723">
        <v>3.1593</v>
      </c>
      <c r="N1302" s="28">
        <v>39799</v>
      </c>
      <c r="O1302" s="723">
        <v>3.4293</v>
      </c>
      <c r="P1302" s="28">
        <v>39799</v>
      </c>
      <c r="Q1302" s="723">
        <v>3.7288999999999999</v>
      </c>
      <c r="R1302" s="28">
        <v>39799</v>
      </c>
      <c r="S1302" s="723">
        <v>3.8060999999999998</v>
      </c>
      <c r="T1302" s="28">
        <v>39799</v>
      </c>
      <c r="U1302" s="723">
        <v>3.9544999999999999</v>
      </c>
      <c r="V1302" s="41">
        <v>39799</v>
      </c>
      <c r="W1302" s="723">
        <v>3.97</v>
      </c>
      <c r="X1302" s="28">
        <v>39799</v>
      </c>
      <c r="Y1302" s="723">
        <v>4.4619999999999997</v>
      </c>
      <c r="Z1302" s="28">
        <v>39799</v>
      </c>
      <c r="AA1302" s="723">
        <v>4.976</v>
      </c>
      <c r="AB1302" s="28">
        <v>39799</v>
      </c>
      <c r="AC1302" s="723">
        <v>5.1749999999999998</v>
      </c>
      <c r="AD1302" s="28">
        <v>39799</v>
      </c>
      <c r="AE1302" s="358">
        <v>5.0650000000000004</v>
      </c>
    </row>
    <row r="1303" spans="1:31">
      <c r="A1303" s="28">
        <v>39800</v>
      </c>
      <c r="B1303" s="28">
        <v>39800</v>
      </c>
      <c r="C1303" s="723">
        <v>2.2208999999999999</v>
      </c>
      <c r="D1303" s="28">
        <v>39800</v>
      </c>
      <c r="E1303" s="723">
        <v>2.4853000000000001</v>
      </c>
      <c r="F1303" s="28">
        <v>39800</v>
      </c>
      <c r="G1303" s="723">
        <v>2.9889999999999999</v>
      </c>
      <c r="H1303" s="28">
        <v>39800</v>
      </c>
      <c r="I1303" s="723">
        <v>3.0640000000000001</v>
      </c>
      <c r="J1303" s="28">
        <v>39800</v>
      </c>
      <c r="K1303" s="723">
        <v>3.6131000000000002</v>
      </c>
      <c r="L1303" s="41">
        <v>39800</v>
      </c>
      <c r="M1303" s="723">
        <v>3.1335000000000002</v>
      </c>
      <c r="N1303" s="28">
        <v>39800</v>
      </c>
      <c r="O1303" s="723">
        <v>3.4028</v>
      </c>
      <c r="P1303" s="28">
        <v>39800</v>
      </c>
      <c r="Q1303" s="723">
        <v>3.7218</v>
      </c>
      <c r="R1303" s="28">
        <v>39800</v>
      </c>
      <c r="S1303" s="723">
        <v>3.7892999999999999</v>
      </c>
      <c r="T1303" s="28">
        <v>39800</v>
      </c>
      <c r="U1303" s="723">
        <v>3.9098000000000002</v>
      </c>
      <c r="V1303" s="41">
        <v>39800</v>
      </c>
      <c r="W1303" s="723">
        <v>3.9539999999999997</v>
      </c>
      <c r="X1303" s="28">
        <v>39800</v>
      </c>
      <c r="Y1303" s="723">
        <v>4.4560000000000004</v>
      </c>
      <c r="Z1303" s="28">
        <v>39800</v>
      </c>
      <c r="AA1303" s="723">
        <v>4.976</v>
      </c>
      <c r="AB1303" s="28">
        <v>39800</v>
      </c>
      <c r="AC1303" s="723">
        <v>5.1820000000000004</v>
      </c>
      <c r="AD1303" s="28">
        <v>39800</v>
      </c>
      <c r="AE1303" s="358">
        <v>5.0650000000000004</v>
      </c>
    </row>
    <row r="1304" spans="1:31">
      <c r="A1304" s="28">
        <v>39801</v>
      </c>
      <c r="B1304" s="28">
        <v>39801</v>
      </c>
      <c r="C1304" s="723">
        <v>2.1783000000000001</v>
      </c>
      <c r="D1304" s="28">
        <v>39801</v>
      </c>
      <c r="E1304" s="723">
        <v>2.4866000000000001</v>
      </c>
      <c r="F1304" s="28">
        <v>39801</v>
      </c>
      <c r="G1304" s="723">
        <v>3.0097999999999998</v>
      </c>
      <c r="H1304" s="28">
        <v>39801</v>
      </c>
      <c r="I1304" s="723">
        <v>3.0994999999999999</v>
      </c>
      <c r="J1304" s="28">
        <v>39801</v>
      </c>
      <c r="K1304" s="723">
        <v>3.6661999999999999</v>
      </c>
      <c r="L1304" s="41">
        <v>39801</v>
      </c>
      <c r="M1304" s="723">
        <v>3.0918000000000001</v>
      </c>
      <c r="N1304" s="28">
        <v>39801</v>
      </c>
      <c r="O1304" s="723">
        <v>3.3782000000000001</v>
      </c>
      <c r="P1304" s="28">
        <v>39801</v>
      </c>
      <c r="Q1304" s="723">
        <v>3.734</v>
      </c>
      <c r="R1304" s="28">
        <v>39801</v>
      </c>
      <c r="S1304" s="723">
        <v>3.8161</v>
      </c>
      <c r="T1304" s="28">
        <v>39801</v>
      </c>
      <c r="U1304" s="723">
        <v>3.9535999999999998</v>
      </c>
      <c r="V1304" s="41">
        <v>39801</v>
      </c>
      <c r="W1304" s="723">
        <v>3.9340000000000002</v>
      </c>
      <c r="X1304" s="28">
        <v>39801</v>
      </c>
      <c r="Y1304" s="723">
        <v>4.4420000000000002</v>
      </c>
      <c r="Z1304" s="28">
        <v>39801</v>
      </c>
      <c r="AA1304" s="723">
        <v>4.9820000000000002</v>
      </c>
      <c r="AB1304" s="28">
        <v>39801</v>
      </c>
      <c r="AC1304" s="723">
        <v>5.1790000000000003</v>
      </c>
      <c r="AD1304" s="28">
        <v>39801</v>
      </c>
      <c r="AE1304" s="358">
        <v>5.0890000000000004</v>
      </c>
    </row>
    <row r="1305" spans="1:31">
      <c r="A1305" s="28">
        <v>39804</v>
      </c>
      <c r="B1305" s="28">
        <v>39804</v>
      </c>
      <c r="C1305" s="723">
        <v>2.1113</v>
      </c>
      <c r="D1305" s="28">
        <v>39804</v>
      </c>
      <c r="E1305" s="723">
        <v>2.4037000000000002</v>
      </c>
      <c r="F1305" s="28">
        <v>39804</v>
      </c>
      <c r="G1305" s="723">
        <v>2.9283000000000001</v>
      </c>
      <c r="H1305" s="28">
        <v>39804</v>
      </c>
      <c r="I1305" s="723">
        <v>3.0173000000000001</v>
      </c>
      <c r="J1305" s="28">
        <v>39804</v>
      </c>
      <c r="K1305" s="723">
        <v>3.5956000000000001</v>
      </c>
      <c r="L1305" s="41">
        <v>39804</v>
      </c>
      <c r="M1305" s="723">
        <v>3.0556999999999999</v>
      </c>
      <c r="N1305" s="28">
        <v>39804</v>
      </c>
      <c r="O1305" s="723">
        <v>3.3367</v>
      </c>
      <c r="P1305" s="28">
        <v>39804</v>
      </c>
      <c r="Q1305" s="723">
        <v>3.6973000000000003</v>
      </c>
      <c r="R1305" s="28">
        <v>39804</v>
      </c>
      <c r="S1305" s="723">
        <v>3.7766999999999999</v>
      </c>
      <c r="T1305" s="28">
        <v>39804</v>
      </c>
      <c r="U1305" s="723">
        <v>3.9186000000000001</v>
      </c>
      <c r="V1305" s="41">
        <v>39804</v>
      </c>
      <c r="W1305" s="723">
        <v>3.8940000000000001</v>
      </c>
      <c r="X1305" s="28">
        <v>39804</v>
      </c>
      <c r="Y1305" s="723">
        <v>4.391</v>
      </c>
      <c r="Z1305" s="28">
        <v>39804</v>
      </c>
      <c r="AA1305" s="723">
        <v>4.9130000000000003</v>
      </c>
      <c r="AB1305" s="28">
        <v>39804</v>
      </c>
      <c r="AC1305" s="723">
        <v>5.1159999999999997</v>
      </c>
      <c r="AD1305" s="28">
        <v>39804</v>
      </c>
      <c r="AE1305" s="358">
        <v>5.0190000000000001</v>
      </c>
    </row>
    <row r="1306" spans="1:31">
      <c r="A1306" s="28">
        <v>39805</v>
      </c>
      <c r="B1306" s="28">
        <v>39805</v>
      </c>
      <c r="C1306" s="723">
        <v>2.0903</v>
      </c>
      <c r="D1306" s="28">
        <v>39805</v>
      </c>
      <c r="E1306" s="723">
        <v>2.3982000000000001</v>
      </c>
      <c r="F1306" s="28">
        <v>39805</v>
      </c>
      <c r="G1306" s="723">
        <v>2.9453</v>
      </c>
      <c r="H1306" s="28">
        <v>39805</v>
      </c>
      <c r="I1306" s="723">
        <v>3.0417000000000001</v>
      </c>
      <c r="J1306" s="28">
        <v>39805</v>
      </c>
      <c r="K1306" s="723">
        <v>3.6292</v>
      </c>
      <c r="L1306" s="41">
        <v>39805</v>
      </c>
      <c r="M1306" s="723">
        <v>3.0160999999999998</v>
      </c>
      <c r="N1306" s="28">
        <v>39805</v>
      </c>
      <c r="O1306" s="723">
        <v>3.3088000000000002</v>
      </c>
      <c r="P1306" s="28">
        <v>39805</v>
      </c>
      <c r="Q1306" s="723">
        <v>3.6930000000000001</v>
      </c>
      <c r="R1306" s="28">
        <v>39805</v>
      </c>
      <c r="S1306" s="723">
        <v>3.7768000000000002</v>
      </c>
      <c r="T1306" s="28">
        <v>39805</v>
      </c>
      <c r="U1306" s="723">
        <v>3.9243000000000001</v>
      </c>
      <c r="V1306" s="41">
        <v>39805</v>
      </c>
      <c r="W1306" s="723">
        <v>3.915</v>
      </c>
      <c r="X1306" s="28">
        <v>39805</v>
      </c>
      <c r="Y1306" s="723">
        <v>4.3849999999999998</v>
      </c>
      <c r="Z1306" s="28">
        <v>39805</v>
      </c>
      <c r="AA1306" s="723">
        <v>4.9340000000000002</v>
      </c>
      <c r="AB1306" s="28">
        <v>39805</v>
      </c>
      <c r="AC1306" s="723">
        <v>5.1340000000000003</v>
      </c>
      <c r="AD1306" s="28">
        <v>39805</v>
      </c>
      <c r="AE1306" s="358">
        <v>5.0739999999999998</v>
      </c>
    </row>
    <row r="1307" spans="1:31">
      <c r="A1307" s="28">
        <v>39806</v>
      </c>
      <c r="B1307" s="28">
        <v>39806</v>
      </c>
      <c r="C1307" s="723">
        <v>2.0680000000000001</v>
      </c>
      <c r="D1307" s="28">
        <v>39806</v>
      </c>
      <c r="E1307" s="723">
        <v>2.3755000000000002</v>
      </c>
      <c r="F1307" s="28">
        <v>39806</v>
      </c>
      <c r="G1307" s="723">
        <v>2.9278</v>
      </c>
      <c r="H1307" s="28">
        <v>39806</v>
      </c>
      <c r="I1307" s="723">
        <v>3.0234000000000001</v>
      </c>
      <c r="J1307" s="28">
        <v>39806</v>
      </c>
      <c r="K1307" s="723">
        <v>3.6086</v>
      </c>
      <c r="L1307" s="41">
        <v>39806</v>
      </c>
      <c r="M1307" s="723">
        <v>3.0007000000000001</v>
      </c>
      <c r="N1307" s="28">
        <v>39806</v>
      </c>
      <c r="O1307" s="723">
        <v>3.2873999999999999</v>
      </c>
      <c r="P1307" s="28">
        <v>39806</v>
      </c>
      <c r="Q1307" s="723">
        <v>3.6733000000000002</v>
      </c>
      <c r="R1307" s="28">
        <v>39806</v>
      </c>
      <c r="S1307" s="723">
        <v>3.7645</v>
      </c>
      <c r="T1307" s="28">
        <v>39806</v>
      </c>
      <c r="U1307" s="723">
        <v>3.9131</v>
      </c>
      <c r="V1307" s="41">
        <v>39806</v>
      </c>
      <c r="W1307" s="723">
        <v>3.8580000000000001</v>
      </c>
      <c r="X1307" s="28">
        <v>39806</v>
      </c>
      <c r="Y1307" s="723">
        <v>4.3529999999999998</v>
      </c>
      <c r="Z1307" s="28">
        <v>39806</v>
      </c>
      <c r="AA1307" s="723">
        <v>4.9039999999999999</v>
      </c>
      <c r="AB1307" s="28">
        <v>39806</v>
      </c>
      <c r="AC1307" s="723">
        <v>5.1159999999999997</v>
      </c>
      <c r="AD1307" s="28">
        <v>39806</v>
      </c>
      <c r="AE1307" s="358">
        <v>5.0679999999999996</v>
      </c>
    </row>
    <row r="1308" spans="1:31">
      <c r="A1308" s="28">
        <v>39807</v>
      </c>
      <c r="B1308" s="28">
        <v>39807</v>
      </c>
      <c r="C1308" s="723">
        <v>2.0743999999999998</v>
      </c>
      <c r="D1308" s="28">
        <v>39807</v>
      </c>
      <c r="E1308" s="723">
        <v>2.3774000000000002</v>
      </c>
      <c r="F1308" s="28">
        <v>39807</v>
      </c>
      <c r="G1308" s="723">
        <v>2.9339</v>
      </c>
      <c r="H1308" s="28">
        <v>39807</v>
      </c>
      <c r="I1308" s="723">
        <v>3.0225</v>
      </c>
      <c r="J1308" s="28">
        <v>39807</v>
      </c>
      <c r="K1308" s="723">
        <v>3.61</v>
      </c>
      <c r="L1308" s="41">
        <v>39807</v>
      </c>
      <c r="M1308" s="723">
        <v>3.0103</v>
      </c>
      <c r="N1308" s="28">
        <v>39807</v>
      </c>
      <c r="O1308" s="723">
        <v>3.2892000000000001</v>
      </c>
      <c r="P1308" s="28">
        <v>39807</v>
      </c>
      <c r="Q1308" s="723">
        <v>3.6772</v>
      </c>
      <c r="R1308" s="28">
        <v>39807</v>
      </c>
      <c r="S1308" s="723">
        <v>3.7645</v>
      </c>
      <c r="T1308" s="28">
        <v>39807</v>
      </c>
      <c r="U1308" s="723">
        <v>3.9167000000000001</v>
      </c>
      <c r="V1308" s="41">
        <v>39807</v>
      </c>
      <c r="W1308" s="723">
        <v>3.8643999999999998</v>
      </c>
      <c r="X1308" s="28">
        <v>39807</v>
      </c>
      <c r="Y1308" s="723">
        <v>4.3547000000000002</v>
      </c>
      <c r="Z1308" s="28">
        <v>39807</v>
      </c>
      <c r="AA1308" s="723">
        <v>4.91</v>
      </c>
      <c r="AB1308" s="28">
        <v>39807</v>
      </c>
      <c r="AC1308" s="723">
        <v>5.1151</v>
      </c>
      <c r="AD1308" s="28">
        <v>39807</v>
      </c>
      <c r="AE1308" s="358">
        <v>5.0667</v>
      </c>
    </row>
    <row r="1309" spans="1:31">
      <c r="A1309" s="28">
        <v>39808</v>
      </c>
      <c r="B1309" s="28">
        <v>39808</v>
      </c>
      <c r="C1309" s="723">
        <v>2.0754000000000001</v>
      </c>
      <c r="D1309" s="28">
        <v>39808</v>
      </c>
      <c r="E1309" s="723">
        <v>2.3778999999999999</v>
      </c>
      <c r="F1309" s="28">
        <v>39808</v>
      </c>
      <c r="G1309" s="723">
        <v>2.9342000000000001</v>
      </c>
      <c r="H1309" s="28">
        <v>39808</v>
      </c>
      <c r="I1309" s="723">
        <v>3.0226000000000002</v>
      </c>
      <c r="J1309" s="28">
        <v>39808</v>
      </c>
      <c r="K1309" s="723">
        <v>3.6104000000000003</v>
      </c>
      <c r="L1309" s="41">
        <v>39808</v>
      </c>
      <c r="M1309" s="723">
        <v>3.0103</v>
      </c>
      <c r="N1309" s="28">
        <v>39808</v>
      </c>
      <c r="O1309" s="723">
        <v>3.2896000000000001</v>
      </c>
      <c r="P1309" s="28">
        <v>39808</v>
      </c>
      <c r="Q1309" s="723">
        <v>3.6772999999999998</v>
      </c>
      <c r="R1309" s="28">
        <v>39808</v>
      </c>
      <c r="S1309" s="723">
        <v>3.7645999999999997</v>
      </c>
      <c r="T1309" s="28">
        <v>39808</v>
      </c>
      <c r="U1309" s="723">
        <v>3.9167999999999998</v>
      </c>
      <c r="V1309" s="41">
        <v>39808</v>
      </c>
      <c r="W1309" s="723">
        <v>3.8654000000000002</v>
      </c>
      <c r="X1309" s="28">
        <v>39808</v>
      </c>
      <c r="Y1309" s="723">
        <v>4.3552</v>
      </c>
      <c r="Z1309" s="28">
        <v>39808</v>
      </c>
      <c r="AA1309" s="723">
        <v>4.9104000000000001</v>
      </c>
      <c r="AB1309" s="28">
        <v>39808</v>
      </c>
      <c r="AC1309" s="723">
        <v>5.1151</v>
      </c>
      <c r="AD1309" s="28">
        <v>39808</v>
      </c>
      <c r="AE1309" s="358">
        <v>5.0671999999999997</v>
      </c>
    </row>
    <row r="1310" spans="1:31">
      <c r="A1310" s="28">
        <v>39811</v>
      </c>
      <c r="B1310" s="28">
        <v>39811</v>
      </c>
      <c r="C1310" s="723">
        <v>2.0571000000000002</v>
      </c>
      <c r="D1310" s="28">
        <v>39811</v>
      </c>
      <c r="E1310" s="723">
        <v>2.3525</v>
      </c>
      <c r="F1310" s="28">
        <v>39811</v>
      </c>
      <c r="G1310" s="723">
        <v>2.9210000000000003</v>
      </c>
      <c r="H1310" s="28">
        <v>39811</v>
      </c>
      <c r="I1310" s="723">
        <v>3.0173999999999999</v>
      </c>
      <c r="J1310" s="28">
        <v>39811</v>
      </c>
      <c r="K1310" s="723">
        <v>3.5888</v>
      </c>
      <c r="L1310" s="41">
        <v>39811</v>
      </c>
      <c r="M1310" s="723">
        <v>2.9718999999999998</v>
      </c>
      <c r="N1310" s="28">
        <v>39811</v>
      </c>
      <c r="O1310" s="723">
        <v>3.2515000000000001</v>
      </c>
      <c r="P1310" s="28">
        <v>39811</v>
      </c>
      <c r="Q1310" s="723">
        <v>3.6489000000000003</v>
      </c>
      <c r="R1310" s="28">
        <v>39811</v>
      </c>
      <c r="S1310" s="723">
        <v>3.7343999999999999</v>
      </c>
      <c r="T1310" s="28">
        <v>39811</v>
      </c>
      <c r="U1310" s="723">
        <v>3.8875999999999999</v>
      </c>
      <c r="V1310" s="41">
        <v>39811</v>
      </c>
      <c r="W1310" s="723">
        <v>3.851</v>
      </c>
      <c r="X1310" s="28">
        <v>39811</v>
      </c>
      <c r="Y1310" s="723">
        <v>4.3319999999999999</v>
      </c>
      <c r="Z1310" s="28">
        <v>39811</v>
      </c>
      <c r="AA1310" s="723">
        <v>4.8890000000000002</v>
      </c>
      <c r="AB1310" s="28">
        <v>39811</v>
      </c>
      <c r="AC1310" s="723">
        <v>5.0739999999999998</v>
      </c>
      <c r="AD1310" s="28">
        <v>39811</v>
      </c>
      <c r="AE1310" s="358">
        <v>5.0129999999999999</v>
      </c>
    </row>
    <row r="1311" spans="1:31">
      <c r="A1311" s="28">
        <v>39812</v>
      </c>
      <c r="B1311" s="28">
        <v>39812</v>
      </c>
      <c r="C1311" s="723">
        <v>2.077</v>
      </c>
      <c r="D1311" s="28">
        <v>39812</v>
      </c>
      <c r="E1311" s="723">
        <v>2.3736000000000002</v>
      </c>
      <c r="F1311" s="28">
        <v>39812</v>
      </c>
      <c r="G1311" s="723">
        <v>2.9329000000000001</v>
      </c>
      <c r="H1311" s="28">
        <v>39812</v>
      </c>
      <c r="I1311" s="723">
        <v>3.0369000000000002</v>
      </c>
      <c r="J1311" s="28">
        <v>39812</v>
      </c>
      <c r="K1311" s="723">
        <v>3.6244000000000001</v>
      </c>
      <c r="L1311" s="41">
        <v>39812</v>
      </c>
      <c r="M1311" s="723">
        <v>3.0045999999999999</v>
      </c>
      <c r="N1311" s="28">
        <v>39812</v>
      </c>
      <c r="O1311" s="723">
        <v>3.2854999999999999</v>
      </c>
      <c r="P1311" s="28">
        <v>39812</v>
      </c>
      <c r="Q1311" s="723">
        <v>3.6832000000000003</v>
      </c>
      <c r="R1311" s="28">
        <v>39812</v>
      </c>
      <c r="S1311" s="723">
        <v>3.7734000000000001</v>
      </c>
      <c r="T1311" s="28">
        <v>39812</v>
      </c>
      <c r="U1311" s="723">
        <v>3.9199000000000002</v>
      </c>
      <c r="V1311" s="41">
        <v>39812</v>
      </c>
      <c r="W1311" s="723">
        <v>3.9060000000000001</v>
      </c>
      <c r="X1311" s="28">
        <v>39812</v>
      </c>
      <c r="Y1311" s="723">
        <v>4.3899999999999997</v>
      </c>
      <c r="Z1311" s="28">
        <v>39812</v>
      </c>
      <c r="AA1311" s="723">
        <v>4.9429999999999996</v>
      </c>
      <c r="AB1311" s="28">
        <v>39812</v>
      </c>
      <c r="AC1311" s="723">
        <v>5.1520000000000001</v>
      </c>
      <c r="AD1311" s="28">
        <v>39812</v>
      </c>
      <c r="AE1311" s="358">
        <v>5.0819999999999999</v>
      </c>
    </row>
    <row r="1312" spans="1:31">
      <c r="A1312" s="28">
        <v>39813</v>
      </c>
      <c r="B1312" s="28">
        <v>39813</v>
      </c>
      <c r="C1312" s="723">
        <v>2.0895000000000001</v>
      </c>
      <c r="D1312" s="28">
        <v>39813</v>
      </c>
      <c r="E1312" s="723">
        <v>2.3895</v>
      </c>
      <c r="F1312" s="28">
        <v>39813</v>
      </c>
      <c r="G1312" s="723">
        <v>2.9540999999999999</v>
      </c>
      <c r="H1312" s="28">
        <v>39813</v>
      </c>
      <c r="I1312" s="723">
        <v>3.0531000000000001</v>
      </c>
      <c r="J1312" s="28">
        <v>39813</v>
      </c>
      <c r="K1312" s="723">
        <v>3.6371000000000002</v>
      </c>
      <c r="L1312" s="41">
        <v>39813</v>
      </c>
      <c r="M1312" s="723">
        <v>2.9998</v>
      </c>
      <c r="N1312" s="28">
        <v>39813</v>
      </c>
      <c r="O1312" s="723">
        <v>3.2850999999999999</v>
      </c>
      <c r="P1312" s="28">
        <v>39813</v>
      </c>
      <c r="Q1312" s="723">
        <v>3.6814999999999998</v>
      </c>
      <c r="R1312" s="28">
        <v>39813</v>
      </c>
      <c r="S1312" s="723">
        <v>3.7711999999999999</v>
      </c>
      <c r="T1312" s="28">
        <v>39813</v>
      </c>
      <c r="U1312" s="723">
        <v>3.9234</v>
      </c>
      <c r="V1312" s="41">
        <v>39813</v>
      </c>
      <c r="W1312" s="723">
        <v>3.9</v>
      </c>
      <c r="X1312" s="28">
        <v>39813</v>
      </c>
      <c r="Y1312" s="723">
        <v>4.391</v>
      </c>
      <c r="Z1312" s="28">
        <v>39813</v>
      </c>
      <c r="AA1312" s="723">
        <v>4.9320000000000004</v>
      </c>
      <c r="AB1312" s="28">
        <v>39813</v>
      </c>
      <c r="AC1312" s="723">
        <v>5.1470000000000002</v>
      </c>
      <c r="AD1312" s="28">
        <v>39813</v>
      </c>
      <c r="AE1312" s="358">
        <v>5.0979999999999999</v>
      </c>
    </row>
    <row r="1313" spans="1:31">
      <c r="A1313" s="28">
        <v>39814</v>
      </c>
      <c r="B1313" s="28">
        <v>39814</v>
      </c>
      <c r="C1313" s="723">
        <v>2.0941000000000001</v>
      </c>
      <c r="D1313" s="28">
        <v>39814</v>
      </c>
      <c r="E1313" s="723">
        <v>2.3881999999999999</v>
      </c>
      <c r="F1313" s="28">
        <v>39814</v>
      </c>
      <c r="G1313" s="723">
        <v>2.9521999999999999</v>
      </c>
      <c r="H1313" s="28">
        <v>39814</v>
      </c>
      <c r="I1313" s="723">
        <v>3.0522</v>
      </c>
      <c r="J1313" s="28">
        <v>39814</v>
      </c>
      <c r="K1313" s="723">
        <v>3.6381000000000001</v>
      </c>
      <c r="L1313" s="41">
        <v>39814</v>
      </c>
      <c r="M1313" s="723">
        <v>3.0007999999999999</v>
      </c>
      <c r="N1313" s="28">
        <v>39814</v>
      </c>
      <c r="O1313" s="723">
        <v>3.2854000000000001</v>
      </c>
      <c r="P1313" s="28">
        <v>39814</v>
      </c>
      <c r="Q1313" s="723">
        <v>3.6804999999999999</v>
      </c>
      <c r="R1313" s="28">
        <v>39814</v>
      </c>
      <c r="S1313" s="723">
        <v>3.7728000000000002</v>
      </c>
      <c r="T1313" s="28">
        <v>39814</v>
      </c>
      <c r="U1313" s="723">
        <v>3.9241000000000001</v>
      </c>
      <c r="V1313" s="41">
        <v>39814</v>
      </c>
      <c r="W1313" s="723">
        <v>3.9047000000000001</v>
      </c>
      <c r="X1313" s="28">
        <v>39814</v>
      </c>
      <c r="Y1313" s="723">
        <v>4.3890000000000002</v>
      </c>
      <c r="Z1313" s="28">
        <v>39814</v>
      </c>
      <c r="AA1313" s="723">
        <v>4.9301000000000004</v>
      </c>
      <c r="AB1313" s="28">
        <v>39814</v>
      </c>
      <c r="AC1313" s="723">
        <v>5.1460999999999997</v>
      </c>
      <c r="AD1313" s="28">
        <v>39814</v>
      </c>
      <c r="AE1313" s="358">
        <v>5.0976999999999997</v>
      </c>
    </row>
    <row r="1314" spans="1:31">
      <c r="A1314" s="28">
        <v>39815</v>
      </c>
      <c r="B1314" s="28">
        <v>39815</v>
      </c>
      <c r="C1314" s="723">
        <v>2.0562999999999998</v>
      </c>
      <c r="D1314" s="28">
        <v>39815</v>
      </c>
      <c r="E1314" s="723">
        <v>2.3525</v>
      </c>
      <c r="F1314" s="28">
        <v>39815</v>
      </c>
      <c r="G1314" s="723">
        <v>2.915</v>
      </c>
      <c r="H1314" s="28">
        <v>39815</v>
      </c>
      <c r="I1314" s="723">
        <v>3.0501</v>
      </c>
      <c r="J1314" s="28">
        <v>39815</v>
      </c>
      <c r="K1314" s="723">
        <v>3.6099000000000001</v>
      </c>
      <c r="L1314" s="41">
        <v>39815</v>
      </c>
      <c r="M1314" s="723">
        <v>2.9767999999999999</v>
      </c>
      <c r="N1314" s="28">
        <v>39815</v>
      </c>
      <c r="O1314" s="723">
        <v>3.26</v>
      </c>
      <c r="P1314" s="28">
        <v>39815</v>
      </c>
      <c r="Q1314" s="723">
        <v>3.6633</v>
      </c>
      <c r="R1314" s="28">
        <v>39815</v>
      </c>
      <c r="S1314" s="723">
        <v>3.746</v>
      </c>
      <c r="T1314" s="28">
        <v>39815</v>
      </c>
      <c r="U1314" s="723">
        <v>3.8975999999999997</v>
      </c>
      <c r="V1314" s="41">
        <v>39815</v>
      </c>
      <c r="W1314" s="723">
        <v>3.8759999999999999</v>
      </c>
      <c r="X1314" s="28">
        <v>39815</v>
      </c>
      <c r="Y1314" s="723">
        <v>4.3479999999999999</v>
      </c>
      <c r="Z1314" s="28">
        <v>39815</v>
      </c>
      <c r="AA1314" s="723">
        <v>4.9169999999999998</v>
      </c>
      <c r="AB1314" s="28">
        <v>39815</v>
      </c>
      <c r="AC1314" s="723">
        <v>5.13</v>
      </c>
      <c r="AD1314" s="28">
        <v>39815</v>
      </c>
      <c r="AE1314" s="358">
        <v>5.0430000000000001</v>
      </c>
    </row>
    <row r="1315" spans="1:31">
      <c r="A1315" s="28">
        <v>39818</v>
      </c>
      <c r="B1315" s="28">
        <v>39818</v>
      </c>
      <c r="C1315" s="723">
        <v>2.0133999999999999</v>
      </c>
      <c r="D1315" s="28">
        <v>39818</v>
      </c>
      <c r="E1315" s="723">
        <v>2.3725999999999998</v>
      </c>
      <c r="F1315" s="28">
        <v>39818</v>
      </c>
      <c r="G1315" s="723">
        <v>2.9474</v>
      </c>
      <c r="H1315" s="28">
        <v>39818</v>
      </c>
      <c r="I1315" s="723">
        <v>3.0977000000000001</v>
      </c>
      <c r="J1315" s="28">
        <v>39818</v>
      </c>
      <c r="K1315" s="723">
        <v>3.6837</v>
      </c>
      <c r="L1315" s="41">
        <v>39818</v>
      </c>
      <c r="M1315" s="723">
        <v>2.9573</v>
      </c>
      <c r="N1315" s="28">
        <v>39818</v>
      </c>
      <c r="O1315" s="723">
        <v>3.2843999999999998</v>
      </c>
      <c r="P1315" s="28">
        <v>39818</v>
      </c>
      <c r="Q1315" s="723">
        <v>3.7168999999999999</v>
      </c>
      <c r="R1315" s="28">
        <v>39818</v>
      </c>
      <c r="S1315" s="723">
        <v>3.8111999999999999</v>
      </c>
      <c r="T1315" s="28">
        <v>39818</v>
      </c>
      <c r="U1315" s="723">
        <v>3.9592000000000001</v>
      </c>
      <c r="V1315" s="41">
        <v>39818</v>
      </c>
      <c r="W1315" s="723">
        <v>3.9049999999999998</v>
      </c>
      <c r="X1315" s="28">
        <v>39818</v>
      </c>
      <c r="Y1315" s="723">
        <v>4.4059999999999997</v>
      </c>
      <c r="Z1315" s="28">
        <v>39818</v>
      </c>
      <c r="AA1315" s="723">
        <v>4.9580000000000002</v>
      </c>
      <c r="AB1315" s="28">
        <v>39818</v>
      </c>
      <c r="AC1315" s="723">
        <v>5.1769999999999996</v>
      </c>
      <c r="AD1315" s="28">
        <v>39818</v>
      </c>
      <c r="AE1315" s="358">
        <v>5.1139999999999999</v>
      </c>
    </row>
    <row r="1316" spans="1:31">
      <c r="A1316" s="28">
        <v>39819</v>
      </c>
      <c r="B1316" s="28">
        <v>39819</v>
      </c>
      <c r="C1316" s="723">
        <v>2.0680000000000001</v>
      </c>
      <c r="D1316" s="28">
        <v>39819</v>
      </c>
      <c r="E1316" s="723">
        <v>2.4801000000000002</v>
      </c>
      <c r="F1316" s="28">
        <v>39819</v>
      </c>
      <c r="G1316" s="723">
        <v>3.0638999999999998</v>
      </c>
      <c r="H1316" s="28">
        <v>39819</v>
      </c>
      <c r="I1316" s="723">
        <v>3.2204999999999999</v>
      </c>
      <c r="J1316" s="28">
        <v>39819</v>
      </c>
      <c r="K1316" s="723">
        <v>3.8603000000000001</v>
      </c>
      <c r="L1316" s="41">
        <v>39819</v>
      </c>
      <c r="M1316" s="723">
        <v>2.9918</v>
      </c>
      <c r="N1316" s="28">
        <v>39819</v>
      </c>
      <c r="O1316" s="723">
        <v>3.3694000000000002</v>
      </c>
      <c r="P1316" s="28">
        <v>39819</v>
      </c>
      <c r="Q1316" s="723">
        <v>3.8458999999999999</v>
      </c>
      <c r="R1316" s="28">
        <v>39819</v>
      </c>
      <c r="S1316" s="723">
        <v>3.9521999999999999</v>
      </c>
      <c r="T1316" s="28">
        <v>39819</v>
      </c>
      <c r="U1316" s="723">
        <v>4.1284000000000001</v>
      </c>
      <c r="V1316" s="41">
        <v>39819</v>
      </c>
      <c r="W1316" s="723">
        <v>3.9750000000000001</v>
      </c>
      <c r="X1316" s="28">
        <v>39819</v>
      </c>
      <c r="Y1316" s="723">
        <v>4.4969999999999999</v>
      </c>
      <c r="Z1316" s="28">
        <v>39819</v>
      </c>
      <c r="AA1316" s="723">
        <v>5.07</v>
      </c>
      <c r="AB1316" s="28">
        <v>39819</v>
      </c>
      <c r="AC1316" s="723">
        <v>5.298</v>
      </c>
      <c r="AD1316" s="28">
        <v>39819</v>
      </c>
      <c r="AE1316" s="358">
        <v>5.2610000000000001</v>
      </c>
    </row>
    <row r="1317" spans="1:31">
      <c r="A1317" s="28">
        <v>39820</v>
      </c>
      <c r="B1317" s="28">
        <v>39820</v>
      </c>
      <c r="C1317" s="723">
        <v>2.0104000000000002</v>
      </c>
      <c r="D1317" s="28">
        <v>39820</v>
      </c>
      <c r="E1317" s="723">
        <v>2.4653</v>
      </c>
      <c r="F1317" s="28">
        <v>39820</v>
      </c>
      <c r="G1317" s="723">
        <v>3.0912999999999999</v>
      </c>
      <c r="H1317" s="28">
        <v>39820</v>
      </c>
      <c r="I1317" s="723">
        <v>3.2681</v>
      </c>
      <c r="J1317" s="28">
        <v>39820</v>
      </c>
      <c r="K1317" s="723">
        <v>3.9173999999999998</v>
      </c>
      <c r="L1317" s="41">
        <v>39820</v>
      </c>
      <c r="M1317" s="723">
        <v>2.8807999999999998</v>
      </c>
      <c r="N1317" s="28">
        <v>39820</v>
      </c>
      <c r="O1317" s="723">
        <v>3.3490000000000002</v>
      </c>
      <c r="P1317" s="28">
        <v>39820</v>
      </c>
      <c r="Q1317" s="723">
        <v>3.8589000000000002</v>
      </c>
      <c r="R1317" s="28">
        <v>39820</v>
      </c>
      <c r="S1317" s="723">
        <v>3.9807999999999999</v>
      </c>
      <c r="T1317" s="28">
        <v>39820</v>
      </c>
      <c r="U1317" s="723">
        <v>4.1676000000000002</v>
      </c>
      <c r="V1317" s="41">
        <v>39820</v>
      </c>
      <c r="W1317" s="723">
        <v>3.8929999999999998</v>
      </c>
      <c r="X1317" s="28">
        <v>39820</v>
      </c>
      <c r="Y1317" s="723">
        <v>4.4130000000000003</v>
      </c>
      <c r="Z1317" s="28">
        <v>39820</v>
      </c>
      <c r="AA1317" s="723">
        <v>5.0439999999999996</v>
      </c>
      <c r="AB1317" s="28">
        <v>39820</v>
      </c>
      <c r="AC1317" s="723">
        <v>5.2939999999999996</v>
      </c>
      <c r="AD1317" s="28">
        <v>39820</v>
      </c>
      <c r="AE1317" s="358">
        <v>5.2629999999999999</v>
      </c>
    </row>
    <row r="1318" spans="1:31">
      <c r="A1318" s="28">
        <v>39821</v>
      </c>
      <c r="B1318" s="28">
        <v>39821</v>
      </c>
      <c r="C1318" s="723">
        <v>1.9891999999999999</v>
      </c>
      <c r="D1318" s="28">
        <v>39821</v>
      </c>
      <c r="E1318" s="723">
        <v>2.4230999999999998</v>
      </c>
      <c r="F1318" s="28">
        <v>39821</v>
      </c>
      <c r="G1318" s="723">
        <v>3.0373000000000001</v>
      </c>
      <c r="H1318" s="28">
        <v>39821</v>
      </c>
      <c r="I1318" s="723">
        <v>3.2105999999999999</v>
      </c>
      <c r="J1318" s="28">
        <v>39821</v>
      </c>
      <c r="K1318" s="723">
        <v>3.8727999999999998</v>
      </c>
      <c r="L1318" s="41">
        <v>39821</v>
      </c>
      <c r="M1318" s="723">
        <v>2.8391000000000002</v>
      </c>
      <c r="N1318" s="28">
        <v>39821</v>
      </c>
      <c r="O1318" s="723">
        <v>3.3279000000000001</v>
      </c>
      <c r="P1318" s="28">
        <v>39821</v>
      </c>
      <c r="Q1318" s="723">
        <v>3.8374999999999999</v>
      </c>
      <c r="R1318" s="28">
        <v>39821</v>
      </c>
      <c r="S1318" s="723">
        <v>3.9287999999999998</v>
      </c>
      <c r="T1318" s="28">
        <v>39821</v>
      </c>
      <c r="U1318" s="723">
        <v>4.1098999999999997</v>
      </c>
      <c r="V1318" s="41">
        <v>39821</v>
      </c>
      <c r="W1318" s="723">
        <v>3.8420000000000001</v>
      </c>
      <c r="X1318" s="28">
        <v>39821</v>
      </c>
      <c r="Y1318" s="723">
        <v>4.3680000000000003</v>
      </c>
      <c r="Z1318" s="28">
        <v>39821</v>
      </c>
      <c r="AA1318" s="723">
        <v>4.9719999999999995</v>
      </c>
      <c r="AB1318" s="28">
        <v>39821</v>
      </c>
      <c r="AC1318" s="723">
        <v>5.218</v>
      </c>
      <c r="AD1318" s="28">
        <v>39821</v>
      </c>
      <c r="AE1318" s="358">
        <v>5.1740000000000004</v>
      </c>
    </row>
    <row r="1319" spans="1:31">
      <c r="A1319" s="28">
        <v>39822</v>
      </c>
      <c r="B1319" s="28">
        <v>39822</v>
      </c>
      <c r="C1319" s="723">
        <v>1.9199000000000002</v>
      </c>
      <c r="D1319" s="28">
        <v>39822</v>
      </c>
      <c r="E1319" s="723">
        <v>2.3384999999999998</v>
      </c>
      <c r="F1319" s="28">
        <v>39822</v>
      </c>
      <c r="G1319" s="723">
        <v>2.9449999999999998</v>
      </c>
      <c r="H1319" s="28">
        <v>39822</v>
      </c>
      <c r="I1319" s="723">
        <v>3.1169000000000002</v>
      </c>
      <c r="J1319" s="28">
        <v>39822</v>
      </c>
      <c r="K1319" s="723">
        <v>3.7930999999999999</v>
      </c>
      <c r="L1319" s="41">
        <v>39822</v>
      </c>
      <c r="M1319" s="723">
        <v>2.7595999999999998</v>
      </c>
      <c r="N1319" s="28">
        <v>39822</v>
      </c>
      <c r="O1319" s="723">
        <v>3.2437999999999998</v>
      </c>
      <c r="P1319" s="28">
        <v>39822</v>
      </c>
      <c r="Q1319" s="723">
        <v>3.7675000000000001</v>
      </c>
      <c r="R1319" s="28">
        <v>39822</v>
      </c>
      <c r="S1319" s="723">
        <v>3.8691</v>
      </c>
      <c r="T1319" s="28">
        <v>39822</v>
      </c>
      <c r="U1319" s="723">
        <v>4.0415000000000001</v>
      </c>
      <c r="V1319" s="41">
        <v>39822</v>
      </c>
      <c r="W1319" s="723">
        <v>3.758</v>
      </c>
      <c r="X1319" s="28">
        <v>39822</v>
      </c>
      <c r="Y1319" s="723">
        <v>4.26</v>
      </c>
      <c r="Z1319" s="28">
        <v>39822</v>
      </c>
      <c r="AA1319" s="723">
        <v>4.8680000000000003</v>
      </c>
      <c r="AB1319" s="28">
        <v>39822</v>
      </c>
      <c r="AC1319" s="723">
        <v>5.1180000000000003</v>
      </c>
      <c r="AD1319" s="28">
        <v>39822</v>
      </c>
      <c r="AE1319" s="358">
        <v>5.101</v>
      </c>
    </row>
    <row r="1320" spans="1:31">
      <c r="A1320" s="28">
        <v>39825</v>
      </c>
      <c r="B1320" s="28">
        <v>39825</v>
      </c>
      <c r="C1320" s="723">
        <v>1.9064999999999999</v>
      </c>
      <c r="D1320" s="28">
        <v>39825</v>
      </c>
      <c r="E1320" s="723">
        <v>2.3258000000000001</v>
      </c>
      <c r="F1320" s="28">
        <v>39825</v>
      </c>
      <c r="G1320" s="723">
        <v>2.9211</v>
      </c>
      <c r="H1320" s="28">
        <v>39825</v>
      </c>
      <c r="I1320" s="723">
        <v>3.09</v>
      </c>
      <c r="J1320" s="28">
        <v>39825</v>
      </c>
      <c r="K1320" s="723">
        <v>3.7983000000000002</v>
      </c>
      <c r="L1320" s="41">
        <v>39825</v>
      </c>
      <c r="M1320" s="723">
        <v>2.7313999999999998</v>
      </c>
      <c r="N1320" s="28">
        <v>39825</v>
      </c>
      <c r="O1320" s="723">
        <v>3.2372999999999998</v>
      </c>
      <c r="P1320" s="28">
        <v>39825</v>
      </c>
      <c r="Q1320" s="723">
        <v>3.7608999999999999</v>
      </c>
      <c r="R1320" s="28">
        <v>39825</v>
      </c>
      <c r="S1320" s="723">
        <v>3.8693999999999997</v>
      </c>
      <c r="T1320" s="28">
        <v>39825</v>
      </c>
      <c r="U1320" s="723">
        <v>4.0919999999999996</v>
      </c>
      <c r="V1320" s="41">
        <v>39825</v>
      </c>
      <c r="W1320" s="723">
        <v>3.6909999999999998</v>
      </c>
      <c r="X1320" s="28">
        <v>39825</v>
      </c>
      <c r="Y1320" s="723">
        <v>4.2370000000000001</v>
      </c>
      <c r="Z1320" s="28">
        <v>39825</v>
      </c>
      <c r="AA1320" s="723">
        <v>4.8680000000000003</v>
      </c>
      <c r="AB1320" s="28">
        <v>39825</v>
      </c>
      <c r="AC1320" s="723">
        <v>5.0979999999999999</v>
      </c>
      <c r="AD1320" s="28">
        <v>39825</v>
      </c>
      <c r="AE1320" s="358">
        <v>5.0999999999999996</v>
      </c>
    </row>
    <row r="1321" spans="1:31">
      <c r="A1321" s="28">
        <v>39826</v>
      </c>
      <c r="B1321" s="28">
        <v>39826</v>
      </c>
      <c r="C1321" s="723">
        <v>1.8851</v>
      </c>
      <c r="D1321" s="28">
        <v>39826</v>
      </c>
      <c r="E1321" s="723">
        <v>2.2911000000000001</v>
      </c>
      <c r="F1321" s="28">
        <v>39826</v>
      </c>
      <c r="G1321" s="723">
        <v>2.8931</v>
      </c>
      <c r="H1321" s="28">
        <v>39826</v>
      </c>
      <c r="I1321" s="723">
        <v>3.0809000000000002</v>
      </c>
      <c r="J1321" s="28">
        <v>39826</v>
      </c>
      <c r="K1321" s="723">
        <v>3.8079999999999998</v>
      </c>
      <c r="L1321" s="41">
        <v>39826</v>
      </c>
      <c r="M1321" s="723">
        <v>2.742</v>
      </c>
      <c r="N1321" s="28">
        <v>39826</v>
      </c>
      <c r="O1321" s="723">
        <v>3.2513000000000001</v>
      </c>
      <c r="P1321" s="28">
        <v>39826</v>
      </c>
      <c r="Q1321" s="723">
        <v>3.8035000000000001</v>
      </c>
      <c r="R1321" s="28">
        <v>39826</v>
      </c>
      <c r="S1321" s="723">
        <v>3.9274</v>
      </c>
      <c r="T1321" s="28">
        <v>39826</v>
      </c>
      <c r="U1321" s="723">
        <v>4.1768000000000001</v>
      </c>
      <c r="V1321" s="41">
        <v>39826</v>
      </c>
      <c r="W1321" s="723">
        <v>3.673</v>
      </c>
      <c r="X1321" s="28">
        <v>39826</v>
      </c>
      <c r="Y1321" s="723">
        <v>4.2110000000000003</v>
      </c>
      <c r="Z1321" s="28">
        <v>39826</v>
      </c>
      <c r="AA1321" s="723">
        <v>4.8330000000000002</v>
      </c>
      <c r="AB1321" s="28">
        <v>39826</v>
      </c>
      <c r="AC1321" s="723">
        <v>5.0789999999999997</v>
      </c>
      <c r="AD1321" s="28">
        <v>39826</v>
      </c>
      <c r="AE1321" s="358">
        <v>5.0960000000000001</v>
      </c>
    </row>
    <row r="1322" spans="1:31">
      <c r="A1322" s="28">
        <v>39827</v>
      </c>
      <c r="B1322" s="28">
        <v>39827</v>
      </c>
      <c r="C1322" s="723">
        <v>1.8933</v>
      </c>
      <c r="D1322" s="28">
        <v>39827</v>
      </c>
      <c r="E1322" s="723">
        <v>2.2454999999999998</v>
      </c>
      <c r="F1322" s="28">
        <v>39827</v>
      </c>
      <c r="G1322" s="723">
        <v>2.8689999999999998</v>
      </c>
      <c r="H1322" s="28">
        <v>39827</v>
      </c>
      <c r="I1322" s="723">
        <v>3.0478000000000001</v>
      </c>
      <c r="J1322" s="28">
        <v>39827</v>
      </c>
      <c r="K1322" s="723">
        <v>3.8130999999999999</v>
      </c>
      <c r="L1322" s="41">
        <v>39827</v>
      </c>
      <c r="M1322" s="723">
        <v>2.7265999999999999</v>
      </c>
      <c r="N1322" s="28">
        <v>39827</v>
      </c>
      <c r="O1322" s="723">
        <v>3.2284000000000002</v>
      </c>
      <c r="P1322" s="28">
        <v>39827</v>
      </c>
      <c r="Q1322" s="723">
        <v>3.7584999999999997</v>
      </c>
      <c r="R1322" s="28">
        <v>39827</v>
      </c>
      <c r="S1322" s="723">
        <v>3.9211999999999998</v>
      </c>
      <c r="T1322" s="28">
        <v>39827</v>
      </c>
      <c r="U1322" s="723">
        <v>4.2134999999999998</v>
      </c>
      <c r="V1322" s="41">
        <v>39827</v>
      </c>
      <c r="W1322" s="723">
        <v>3.6909999999999998</v>
      </c>
      <c r="X1322" s="28">
        <v>39827</v>
      </c>
      <c r="Y1322" s="723">
        <v>4.1829999999999998</v>
      </c>
      <c r="Z1322" s="28">
        <v>39827</v>
      </c>
      <c r="AA1322" s="723">
        <v>4.7969999999999997</v>
      </c>
      <c r="AB1322" s="28">
        <v>39827</v>
      </c>
      <c r="AC1322" s="723">
        <v>5.0279999999999996</v>
      </c>
      <c r="AD1322" s="28">
        <v>39827</v>
      </c>
      <c r="AE1322" s="358">
        <v>5.0709999999999997</v>
      </c>
    </row>
    <row r="1323" spans="1:31">
      <c r="A1323" s="28">
        <v>39828</v>
      </c>
      <c r="B1323" s="28">
        <v>39828</v>
      </c>
      <c r="C1323" s="723">
        <v>1.9255</v>
      </c>
      <c r="D1323" s="28">
        <v>39828</v>
      </c>
      <c r="E1323" s="723">
        <v>2.2532999999999999</v>
      </c>
      <c r="F1323" s="28">
        <v>39828</v>
      </c>
      <c r="G1323" s="723">
        <v>2.8521999999999998</v>
      </c>
      <c r="H1323" s="28">
        <v>39828</v>
      </c>
      <c r="I1323" s="723">
        <v>3.0224000000000002</v>
      </c>
      <c r="J1323" s="28">
        <v>39828</v>
      </c>
      <c r="K1323" s="723">
        <v>3.8069999999999999</v>
      </c>
      <c r="L1323" s="41">
        <v>39828</v>
      </c>
      <c r="M1323" s="723">
        <v>2.7010999999999998</v>
      </c>
      <c r="N1323" s="28">
        <v>39828</v>
      </c>
      <c r="O1323" s="723">
        <v>3.2181000000000002</v>
      </c>
      <c r="P1323" s="28">
        <v>39828</v>
      </c>
      <c r="Q1323" s="723">
        <v>3.7462</v>
      </c>
      <c r="R1323" s="28">
        <v>39828</v>
      </c>
      <c r="S1323" s="723">
        <v>3.9096000000000002</v>
      </c>
      <c r="T1323" s="28">
        <v>39828</v>
      </c>
      <c r="U1323" s="723">
        <v>4.2131999999999996</v>
      </c>
      <c r="V1323" s="41">
        <v>39828</v>
      </c>
      <c r="W1323" s="723">
        <v>3.6920000000000002</v>
      </c>
      <c r="X1323" s="28">
        <v>39828</v>
      </c>
      <c r="Y1323" s="723">
        <v>4.1580000000000004</v>
      </c>
      <c r="Z1323" s="28">
        <v>39828</v>
      </c>
      <c r="AA1323" s="723">
        <v>4.7190000000000003</v>
      </c>
      <c r="AB1323" s="28">
        <v>39828</v>
      </c>
      <c r="AC1323" s="723">
        <v>4.9279999999999999</v>
      </c>
      <c r="AD1323" s="28">
        <v>39828</v>
      </c>
      <c r="AE1323" s="358">
        <v>5.0170000000000003</v>
      </c>
    </row>
    <row r="1324" spans="1:31">
      <c r="A1324" s="28">
        <v>39829</v>
      </c>
      <c r="B1324" s="28">
        <v>39829</v>
      </c>
      <c r="C1324" s="723">
        <v>1.8706</v>
      </c>
      <c r="D1324" s="28">
        <v>39829</v>
      </c>
      <c r="E1324" s="723">
        <v>2.2358000000000002</v>
      </c>
      <c r="F1324" s="28">
        <v>39829</v>
      </c>
      <c r="G1324" s="723">
        <v>2.8631000000000002</v>
      </c>
      <c r="H1324" s="28">
        <v>39829</v>
      </c>
      <c r="I1324" s="723">
        <v>3.0392000000000001</v>
      </c>
      <c r="J1324" s="28">
        <v>39829</v>
      </c>
      <c r="K1324" s="723">
        <v>3.8329</v>
      </c>
      <c r="L1324" s="41">
        <v>39829</v>
      </c>
      <c r="M1324" s="723">
        <v>2.6694</v>
      </c>
      <c r="N1324" s="28">
        <v>39829</v>
      </c>
      <c r="O1324" s="723">
        <v>3.2465000000000002</v>
      </c>
      <c r="P1324" s="28">
        <v>39829</v>
      </c>
      <c r="Q1324" s="723">
        <v>3.8303000000000003</v>
      </c>
      <c r="R1324" s="28">
        <v>39829</v>
      </c>
      <c r="S1324" s="723">
        <v>4.0077999999999996</v>
      </c>
      <c r="T1324" s="28">
        <v>39829</v>
      </c>
      <c r="U1324" s="723">
        <v>4.3528000000000002</v>
      </c>
      <c r="V1324" s="41">
        <v>39829</v>
      </c>
      <c r="W1324" s="723">
        <v>3.6539999999999999</v>
      </c>
      <c r="X1324" s="28">
        <v>39829</v>
      </c>
      <c r="Y1324" s="723">
        <v>4.1639999999999997</v>
      </c>
      <c r="Z1324" s="28">
        <v>39829</v>
      </c>
      <c r="AA1324" s="723">
        <v>4.7590000000000003</v>
      </c>
      <c r="AB1324" s="28">
        <v>39829</v>
      </c>
      <c r="AC1324" s="723">
        <v>4.9820000000000002</v>
      </c>
      <c r="AD1324" s="28">
        <v>39829</v>
      </c>
      <c r="AE1324" s="358">
        <v>5.0650000000000004</v>
      </c>
    </row>
    <row r="1325" spans="1:31">
      <c r="A1325" s="28">
        <v>39832</v>
      </c>
      <c r="B1325" s="28">
        <v>39832</v>
      </c>
      <c r="C1325" s="723">
        <v>1.9384999999999999</v>
      </c>
      <c r="D1325" s="28">
        <v>39832</v>
      </c>
      <c r="E1325" s="723">
        <v>2.3189000000000002</v>
      </c>
      <c r="F1325" s="28">
        <v>39832</v>
      </c>
      <c r="G1325" s="723">
        <v>2.9409999999999998</v>
      </c>
      <c r="H1325" s="28">
        <v>39832</v>
      </c>
      <c r="I1325" s="723">
        <v>3.1105</v>
      </c>
      <c r="J1325" s="28">
        <v>39832</v>
      </c>
      <c r="K1325" s="723">
        <v>3.8849999999999998</v>
      </c>
      <c r="L1325" s="41">
        <v>39832</v>
      </c>
      <c r="M1325" s="723">
        <v>2.7231000000000001</v>
      </c>
      <c r="N1325" s="28">
        <v>39832</v>
      </c>
      <c r="O1325" s="723">
        <v>3.3633999999999999</v>
      </c>
      <c r="P1325" s="28">
        <v>39832</v>
      </c>
      <c r="Q1325" s="723">
        <v>3.9096000000000002</v>
      </c>
      <c r="R1325" s="28">
        <v>39832</v>
      </c>
      <c r="S1325" s="723">
        <v>4.0872000000000002</v>
      </c>
      <c r="T1325" s="28">
        <v>39832</v>
      </c>
      <c r="U1325" s="723">
        <v>4.4236000000000004</v>
      </c>
      <c r="V1325" s="41">
        <v>39832</v>
      </c>
      <c r="W1325" s="723">
        <v>3.72</v>
      </c>
      <c r="X1325" s="28">
        <v>39832</v>
      </c>
      <c r="Y1325" s="723">
        <v>4.2610000000000001</v>
      </c>
      <c r="Z1325" s="28">
        <v>39832</v>
      </c>
      <c r="AA1325" s="723">
        <v>4.8499999999999996</v>
      </c>
      <c r="AB1325" s="28">
        <v>39832</v>
      </c>
      <c r="AC1325" s="723">
        <v>5.07</v>
      </c>
      <c r="AD1325" s="28">
        <v>39832</v>
      </c>
      <c r="AE1325" s="358">
        <v>5.1349999999999998</v>
      </c>
    </row>
    <row r="1326" spans="1:31">
      <c r="A1326" s="28">
        <v>39833</v>
      </c>
      <c r="B1326" s="28">
        <v>39833</v>
      </c>
      <c r="C1326" s="723">
        <v>1.9300999999999999</v>
      </c>
      <c r="D1326" s="28">
        <v>39833</v>
      </c>
      <c r="E1326" s="723">
        <v>2.3199000000000001</v>
      </c>
      <c r="F1326" s="28">
        <v>39833</v>
      </c>
      <c r="G1326" s="723">
        <v>2.9605000000000001</v>
      </c>
      <c r="H1326" s="28">
        <v>39833</v>
      </c>
      <c r="I1326" s="723">
        <v>3.1503999999999999</v>
      </c>
      <c r="J1326" s="28">
        <v>39833</v>
      </c>
      <c r="K1326" s="723">
        <v>3.8994999999999997</v>
      </c>
      <c r="L1326" s="41">
        <v>39833</v>
      </c>
      <c r="M1326" s="723">
        <v>2.7355</v>
      </c>
      <c r="N1326" s="28">
        <v>39833</v>
      </c>
      <c r="O1326" s="723">
        <v>3.4415</v>
      </c>
      <c r="P1326" s="28">
        <v>39833</v>
      </c>
      <c r="Q1326" s="723">
        <v>3.9759000000000002</v>
      </c>
      <c r="R1326" s="28">
        <v>39833</v>
      </c>
      <c r="S1326" s="723">
        <v>4.1395999999999997</v>
      </c>
      <c r="T1326" s="28">
        <v>39833</v>
      </c>
      <c r="U1326" s="723">
        <v>4.4573</v>
      </c>
      <c r="V1326" s="41">
        <v>39833</v>
      </c>
      <c r="W1326" s="723">
        <v>3.6840000000000002</v>
      </c>
      <c r="X1326" s="28">
        <v>39833</v>
      </c>
      <c r="Y1326" s="723">
        <v>4.2279999999999998</v>
      </c>
      <c r="Z1326" s="28">
        <v>39833</v>
      </c>
      <c r="AA1326" s="723">
        <v>4.8369999999999997</v>
      </c>
      <c r="AB1326" s="28">
        <v>39833</v>
      </c>
      <c r="AC1326" s="723">
        <v>5.0460000000000003</v>
      </c>
      <c r="AD1326" s="28">
        <v>39833</v>
      </c>
      <c r="AE1326" s="358">
        <v>5.1150000000000002</v>
      </c>
    </row>
    <row r="1327" spans="1:31">
      <c r="A1327" s="28">
        <v>39834</v>
      </c>
      <c r="B1327" s="28">
        <v>39834</v>
      </c>
      <c r="C1327" s="723">
        <v>1.9491000000000001</v>
      </c>
      <c r="D1327" s="28">
        <v>39834</v>
      </c>
      <c r="E1327" s="723">
        <v>2.2439999999999998</v>
      </c>
      <c r="F1327" s="28">
        <v>39834</v>
      </c>
      <c r="G1327" s="723">
        <v>2.8951000000000002</v>
      </c>
      <c r="H1327" s="28">
        <v>39834</v>
      </c>
      <c r="I1327" s="723">
        <v>3.0867</v>
      </c>
      <c r="J1327" s="28">
        <v>39834</v>
      </c>
      <c r="K1327" s="723">
        <v>3.9020999999999999</v>
      </c>
      <c r="L1327" s="41">
        <v>39834</v>
      </c>
      <c r="M1327" s="723">
        <v>2.7355</v>
      </c>
      <c r="N1327" s="28">
        <v>39834</v>
      </c>
      <c r="O1327" s="723">
        <v>3.5015999999999998</v>
      </c>
      <c r="P1327" s="28">
        <v>39834</v>
      </c>
      <c r="Q1327" s="723">
        <v>3.9990000000000001</v>
      </c>
      <c r="R1327" s="28">
        <v>39834</v>
      </c>
      <c r="S1327" s="723">
        <v>4.1692</v>
      </c>
      <c r="T1327" s="28">
        <v>39834</v>
      </c>
      <c r="U1327" s="723">
        <v>4.5311000000000003</v>
      </c>
      <c r="V1327" s="41">
        <v>39834</v>
      </c>
      <c r="W1327" s="723">
        <v>3.617</v>
      </c>
      <c r="X1327" s="28">
        <v>39834</v>
      </c>
      <c r="Y1327" s="723">
        <v>4.2030000000000003</v>
      </c>
      <c r="Z1327" s="28">
        <v>39834</v>
      </c>
      <c r="AA1327" s="723">
        <v>4.8120000000000003</v>
      </c>
      <c r="AB1327" s="28">
        <v>39834</v>
      </c>
      <c r="AC1327" s="723">
        <v>5.0220000000000002</v>
      </c>
      <c r="AD1327" s="28">
        <v>39834</v>
      </c>
      <c r="AE1327" s="358">
        <v>5.09</v>
      </c>
    </row>
    <row r="1328" spans="1:31">
      <c r="A1328" s="28">
        <v>39835</v>
      </c>
      <c r="B1328" s="28">
        <v>39835</v>
      </c>
      <c r="C1328" s="723">
        <v>1.9494</v>
      </c>
      <c r="D1328" s="28">
        <v>39835</v>
      </c>
      <c r="E1328" s="723">
        <v>2.2825000000000002</v>
      </c>
      <c r="F1328" s="28">
        <v>39835</v>
      </c>
      <c r="G1328" s="723">
        <v>2.9656000000000002</v>
      </c>
      <c r="H1328" s="28">
        <v>39835</v>
      </c>
      <c r="I1328" s="723">
        <v>3.1678999999999999</v>
      </c>
      <c r="J1328" s="28">
        <v>39835</v>
      </c>
      <c r="K1328" s="723">
        <v>3.9717000000000002</v>
      </c>
      <c r="L1328" s="41">
        <v>39835</v>
      </c>
      <c r="M1328" s="723">
        <v>2.7519999999999998</v>
      </c>
      <c r="N1328" s="28">
        <v>39835</v>
      </c>
      <c r="O1328" s="723">
        <v>3.5849000000000002</v>
      </c>
      <c r="P1328" s="28">
        <v>39835</v>
      </c>
      <c r="Q1328" s="723">
        <v>4.1631</v>
      </c>
      <c r="R1328" s="28">
        <v>39835</v>
      </c>
      <c r="S1328" s="723">
        <v>4.3137999999999996</v>
      </c>
      <c r="T1328" s="28">
        <v>39835</v>
      </c>
      <c r="U1328" s="723">
        <v>4.6288</v>
      </c>
      <c r="V1328" s="41">
        <v>39835</v>
      </c>
      <c r="W1328" s="723">
        <v>3.6360000000000001</v>
      </c>
      <c r="X1328" s="28">
        <v>39835</v>
      </c>
      <c r="Y1328" s="723">
        <v>4.2590000000000003</v>
      </c>
      <c r="Z1328" s="28">
        <v>39835</v>
      </c>
      <c r="AA1328" s="723">
        <v>4.8659999999999997</v>
      </c>
      <c r="AB1328" s="28">
        <v>39835</v>
      </c>
      <c r="AC1328" s="723">
        <v>5.0869999999999997</v>
      </c>
      <c r="AD1328" s="28">
        <v>39835</v>
      </c>
      <c r="AE1328" s="358">
        <v>5.1669999999999998</v>
      </c>
    </row>
    <row r="1329" spans="1:31">
      <c r="A1329" s="28">
        <v>39836</v>
      </c>
      <c r="B1329" s="28">
        <v>39836</v>
      </c>
      <c r="C1329" s="723">
        <v>1.9588000000000001</v>
      </c>
      <c r="D1329" s="28">
        <v>39836</v>
      </c>
      <c r="E1329" s="723">
        <v>2.3639999999999999</v>
      </c>
      <c r="F1329" s="28">
        <v>39836</v>
      </c>
      <c r="G1329" s="723">
        <v>3.0604</v>
      </c>
      <c r="H1329" s="28">
        <v>39836</v>
      </c>
      <c r="I1329" s="723">
        <v>3.2913999999999999</v>
      </c>
      <c r="J1329" s="28">
        <v>39836</v>
      </c>
      <c r="K1329" s="723">
        <v>4.1066000000000003</v>
      </c>
      <c r="L1329" s="41">
        <v>39836</v>
      </c>
      <c r="M1329" s="723">
        <v>2.7763999999999998</v>
      </c>
      <c r="N1329" s="28">
        <v>39836</v>
      </c>
      <c r="O1329" s="723">
        <v>3.6640999999999999</v>
      </c>
      <c r="P1329" s="28">
        <v>39836</v>
      </c>
      <c r="Q1329" s="723">
        <v>4.2450000000000001</v>
      </c>
      <c r="R1329" s="28">
        <v>39836</v>
      </c>
      <c r="S1329" s="723">
        <v>4.4033999999999995</v>
      </c>
      <c r="T1329" s="28">
        <v>39836</v>
      </c>
      <c r="U1329" s="723">
        <v>4.7775999999999996</v>
      </c>
      <c r="V1329" s="41">
        <v>39836</v>
      </c>
      <c r="W1329" s="723">
        <v>3.6659999999999999</v>
      </c>
      <c r="X1329" s="28">
        <v>39836</v>
      </c>
      <c r="Y1329" s="723">
        <v>4.3079999999999998</v>
      </c>
      <c r="Z1329" s="28">
        <v>39836</v>
      </c>
      <c r="AA1329" s="723">
        <v>4.9589999999999996</v>
      </c>
      <c r="AB1329" s="28">
        <v>39836</v>
      </c>
      <c r="AC1329" s="723">
        <v>5.1790000000000003</v>
      </c>
      <c r="AD1329" s="28">
        <v>39836</v>
      </c>
      <c r="AE1329" s="358">
        <v>5.2489999999999997</v>
      </c>
    </row>
    <row r="1330" spans="1:31">
      <c r="A1330" s="28">
        <v>39839</v>
      </c>
      <c r="B1330" s="28">
        <v>39839</v>
      </c>
      <c r="C1330" s="723">
        <v>2.2136</v>
      </c>
      <c r="D1330" s="28">
        <v>39839</v>
      </c>
      <c r="E1330" s="723">
        <v>2.5714000000000001</v>
      </c>
      <c r="F1330" s="28">
        <v>39839</v>
      </c>
      <c r="G1330" s="723">
        <v>3.2231999999999998</v>
      </c>
      <c r="H1330" s="28">
        <v>39839</v>
      </c>
      <c r="I1330" s="723">
        <v>3.4405000000000001</v>
      </c>
      <c r="J1330" s="28">
        <v>39839</v>
      </c>
      <c r="K1330" s="723">
        <v>4.2232000000000003</v>
      </c>
      <c r="L1330" s="41">
        <v>39839</v>
      </c>
      <c r="M1330" s="723">
        <v>3.0150999999999999</v>
      </c>
      <c r="N1330" s="28">
        <v>39839</v>
      </c>
      <c r="O1330" s="723">
        <v>3.8346999999999998</v>
      </c>
      <c r="P1330" s="28">
        <v>39839</v>
      </c>
      <c r="Q1330" s="723">
        <v>4.3948</v>
      </c>
      <c r="R1330" s="28">
        <v>39839</v>
      </c>
      <c r="S1330" s="723">
        <v>4.5443999999999996</v>
      </c>
      <c r="T1330" s="28">
        <v>39839</v>
      </c>
      <c r="U1330" s="723">
        <v>4.8733000000000004</v>
      </c>
      <c r="V1330" s="41">
        <v>39839</v>
      </c>
      <c r="W1330" s="723">
        <v>3.8260000000000001</v>
      </c>
      <c r="X1330" s="28">
        <v>39839</v>
      </c>
      <c r="Y1330" s="723">
        <v>4.4379999999999997</v>
      </c>
      <c r="Z1330" s="28">
        <v>39839</v>
      </c>
      <c r="AA1330" s="723">
        <v>5.0880000000000001</v>
      </c>
      <c r="AB1330" s="28">
        <v>39839</v>
      </c>
      <c r="AC1330" s="723">
        <v>5.3209999999999997</v>
      </c>
      <c r="AD1330" s="28">
        <v>39839</v>
      </c>
      <c r="AE1330" s="358">
        <v>5.3609999999999998</v>
      </c>
    </row>
    <row r="1331" spans="1:31">
      <c r="A1331" s="28">
        <v>39840</v>
      </c>
      <c r="B1331" s="28">
        <v>39840</v>
      </c>
      <c r="C1331" s="723">
        <v>2.2189999999999999</v>
      </c>
      <c r="D1331" s="28">
        <v>39840</v>
      </c>
      <c r="E1331" s="723">
        <v>2.5638999999999998</v>
      </c>
      <c r="F1331" s="28">
        <v>39840</v>
      </c>
      <c r="G1331" s="723">
        <v>3.1802999999999999</v>
      </c>
      <c r="H1331" s="28">
        <v>39840</v>
      </c>
      <c r="I1331" s="723">
        <v>3.3693</v>
      </c>
      <c r="J1331" s="28">
        <v>39840</v>
      </c>
      <c r="K1331" s="723">
        <v>4.1105</v>
      </c>
      <c r="L1331" s="41">
        <v>39840</v>
      </c>
      <c r="M1331" s="723">
        <v>2.9375999999999998</v>
      </c>
      <c r="N1331" s="28">
        <v>39840</v>
      </c>
      <c r="O1331" s="723">
        <v>3.6879</v>
      </c>
      <c r="P1331" s="28">
        <v>39840</v>
      </c>
      <c r="Q1331" s="723">
        <v>4.2702999999999998</v>
      </c>
      <c r="R1331" s="28">
        <v>39840</v>
      </c>
      <c r="S1331" s="723">
        <v>4.4131999999999998</v>
      </c>
      <c r="T1331" s="28">
        <v>39840</v>
      </c>
      <c r="U1331" s="723">
        <v>4.6631</v>
      </c>
      <c r="V1331" s="41">
        <v>39840</v>
      </c>
      <c r="W1331" s="723">
        <v>3.8090000000000002</v>
      </c>
      <c r="X1331" s="28">
        <v>39840</v>
      </c>
      <c r="Y1331" s="723">
        <v>4.4160000000000004</v>
      </c>
      <c r="Z1331" s="28">
        <v>39840</v>
      </c>
      <c r="AA1331" s="723">
        <v>5.0449999999999999</v>
      </c>
      <c r="AB1331" s="28">
        <v>39840</v>
      </c>
      <c r="AC1331" s="723">
        <v>5.2629999999999999</v>
      </c>
      <c r="AD1331" s="28">
        <v>39840</v>
      </c>
      <c r="AE1331" s="358">
        <v>5.2729999999999997</v>
      </c>
    </row>
    <row r="1332" spans="1:31">
      <c r="A1332" s="28">
        <v>39841</v>
      </c>
      <c r="B1332" s="28">
        <v>39841</v>
      </c>
      <c r="C1332" s="723">
        <v>2.1680000000000001</v>
      </c>
      <c r="D1332" s="28">
        <v>39841</v>
      </c>
      <c r="E1332" s="723">
        <v>2.5291000000000001</v>
      </c>
      <c r="F1332" s="28">
        <v>39841</v>
      </c>
      <c r="G1332" s="723">
        <v>3.1414</v>
      </c>
      <c r="H1332" s="28">
        <v>39841</v>
      </c>
      <c r="I1332" s="723">
        <v>3.3329</v>
      </c>
      <c r="J1332" s="28">
        <v>39841</v>
      </c>
      <c r="K1332" s="723">
        <v>4.0366</v>
      </c>
      <c r="L1332" s="41">
        <v>39841</v>
      </c>
      <c r="M1332" s="723">
        <v>2.8186</v>
      </c>
      <c r="N1332" s="28">
        <v>39841</v>
      </c>
      <c r="O1332" s="723">
        <v>3.6006999999999998</v>
      </c>
      <c r="P1332" s="28">
        <v>39841</v>
      </c>
      <c r="Q1332" s="723">
        <v>4.1797000000000004</v>
      </c>
      <c r="R1332" s="28">
        <v>39841</v>
      </c>
      <c r="S1332" s="723">
        <v>4.3212000000000002</v>
      </c>
      <c r="T1332" s="28">
        <v>39841</v>
      </c>
      <c r="U1332" s="723">
        <v>4.5316000000000001</v>
      </c>
      <c r="V1332" s="41">
        <v>39841</v>
      </c>
      <c r="W1332" s="723">
        <v>3.7919999999999998</v>
      </c>
      <c r="X1332" s="28">
        <v>39841</v>
      </c>
      <c r="Y1332" s="723">
        <v>4.37</v>
      </c>
      <c r="Z1332" s="28">
        <v>39841</v>
      </c>
      <c r="AA1332" s="723">
        <v>4.9969999999999999</v>
      </c>
      <c r="AB1332" s="28">
        <v>39841</v>
      </c>
      <c r="AC1332" s="723">
        <v>5.2060000000000004</v>
      </c>
      <c r="AD1332" s="28">
        <v>39841</v>
      </c>
      <c r="AE1332" s="358">
        <v>5.2119999999999997</v>
      </c>
    </row>
    <row r="1333" spans="1:31">
      <c r="A1333" s="28">
        <v>39842</v>
      </c>
      <c r="B1333" s="28">
        <v>39842</v>
      </c>
      <c r="C1333" s="723">
        <v>2.1213000000000002</v>
      </c>
      <c r="D1333" s="28">
        <v>39842</v>
      </c>
      <c r="E1333" s="723">
        <v>2.5165999999999999</v>
      </c>
      <c r="F1333" s="28">
        <v>39842</v>
      </c>
      <c r="G1333" s="723">
        <v>3.1493000000000002</v>
      </c>
      <c r="H1333" s="28">
        <v>39842</v>
      </c>
      <c r="I1333" s="723">
        <v>3.3532000000000002</v>
      </c>
      <c r="J1333" s="28">
        <v>39842</v>
      </c>
      <c r="K1333" s="723">
        <v>4.0053999999999998</v>
      </c>
      <c r="L1333" s="41">
        <v>39842</v>
      </c>
      <c r="M1333" s="723">
        <v>2.7267999999999999</v>
      </c>
      <c r="N1333" s="28">
        <v>39842</v>
      </c>
      <c r="O1333" s="723">
        <v>3.4893999999999998</v>
      </c>
      <c r="P1333" s="28">
        <v>39842</v>
      </c>
      <c r="Q1333" s="723">
        <v>4.1086</v>
      </c>
      <c r="R1333" s="28">
        <v>39842</v>
      </c>
      <c r="S1333" s="723">
        <v>4.2423999999999999</v>
      </c>
      <c r="T1333" s="28">
        <v>39842</v>
      </c>
      <c r="U1333" s="723">
        <v>4.3931000000000004</v>
      </c>
      <c r="V1333" s="41">
        <v>39842</v>
      </c>
      <c r="W1333" s="723">
        <v>3.734</v>
      </c>
      <c r="X1333" s="28">
        <v>39842</v>
      </c>
      <c r="Y1333" s="723">
        <v>4.3520000000000003</v>
      </c>
      <c r="Z1333" s="28">
        <v>39842</v>
      </c>
      <c r="AA1333" s="723">
        <v>5.0010000000000003</v>
      </c>
      <c r="AB1333" s="28">
        <v>39842</v>
      </c>
      <c r="AC1333" s="723">
        <v>5.2039999999999997</v>
      </c>
      <c r="AD1333" s="28">
        <v>39842</v>
      </c>
      <c r="AE1333" s="358">
        <v>5.1669999999999998</v>
      </c>
    </row>
    <row r="1334" spans="1:31">
      <c r="A1334" s="28">
        <v>39843</v>
      </c>
      <c r="B1334" s="28">
        <v>39843</v>
      </c>
      <c r="C1334" s="723">
        <v>2.0750999999999999</v>
      </c>
      <c r="D1334" s="28">
        <v>39843</v>
      </c>
      <c r="E1334" s="723">
        <v>2.5060000000000002</v>
      </c>
      <c r="F1334" s="28">
        <v>39843</v>
      </c>
      <c r="G1334" s="723">
        <v>3.1661000000000001</v>
      </c>
      <c r="H1334" s="28">
        <v>39843</v>
      </c>
      <c r="I1334" s="723">
        <v>3.3742999999999999</v>
      </c>
      <c r="J1334" s="28">
        <v>39843</v>
      </c>
      <c r="K1334" s="723">
        <v>4.0289000000000001</v>
      </c>
      <c r="L1334" s="41">
        <v>39843</v>
      </c>
      <c r="M1334" s="723">
        <v>2.6653000000000002</v>
      </c>
      <c r="N1334" s="28">
        <v>39843</v>
      </c>
      <c r="O1334" s="723">
        <v>3.4634999999999998</v>
      </c>
      <c r="P1334" s="28">
        <v>39843</v>
      </c>
      <c r="Q1334" s="723">
        <v>4.1246</v>
      </c>
      <c r="R1334" s="28">
        <v>39843</v>
      </c>
      <c r="S1334" s="723">
        <v>4.2651000000000003</v>
      </c>
      <c r="T1334" s="28">
        <v>39843</v>
      </c>
      <c r="U1334" s="723">
        <v>4.4295999999999998</v>
      </c>
      <c r="V1334" s="41">
        <v>39843</v>
      </c>
      <c r="W1334" s="723">
        <v>3.7109999999999999</v>
      </c>
      <c r="X1334" s="28">
        <v>39843</v>
      </c>
      <c r="Y1334" s="723">
        <v>4.343</v>
      </c>
      <c r="Z1334" s="28">
        <v>39843</v>
      </c>
      <c r="AA1334" s="723">
        <v>5.05</v>
      </c>
      <c r="AB1334" s="28">
        <v>39843</v>
      </c>
      <c r="AC1334" s="723">
        <v>5.26</v>
      </c>
      <c r="AD1334" s="28">
        <v>39843</v>
      </c>
      <c r="AE1334" s="358">
        <v>5.218</v>
      </c>
    </row>
    <row r="1335" spans="1:31">
      <c r="A1335" s="28">
        <v>39846</v>
      </c>
      <c r="B1335" s="28">
        <v>39846</v>
      </c>
      <c r="C1335" s="723">
        <v>2.0461</v>
      </c>
      <c r="D1335" s="28">
        <v>39846</v>
      </c>
      <c r="E1335" s="723">
        <v>2.4704000000000002</v>
      </c>
      <c r="F1335" s="28">
        <v>39846</v>
      </c>
      <c r="G1335" s="723">
        <v>3.1612</v>
      </c>
      <c r="H1335" s="28">
        <v>39846</v>
      </c>
      <c r="I1335" s="723">
        <v>3.3761999999999999</v>
      </c>
      <c r="J1335" s="28">
        <v>39846</v>
      </c>
      <c r="K1335" s="723">
        <v>4.0354999999999999</v>
      </c>
      <c r="L1335" s="41">
        <v>39846</v>
      </c>
      <c r="M1335" s="723">
        <v>2.6294</v>
      </c>
      <c r="N1335" s="28">
        <v>39846</v>
      </c>
      <c r="O1335" s="723">
        <v>3.4156</v>
      </c>
      <c r="P1335" s="28">
        <v>39846</v>
      </c>
      <c r="Q1335" s="723">
        <v>4.1059000000000001</v>
      </c>
      <c r="R1335" s="28">
        <v>39846</v>
      </c>
      <c r="S1335" s="723">
        <v>4.2545000000000002</v>
      </c>
      <c r="T1335" s="28">
        <v>39846</v>
      </c>
      <c r="U1335" s="723">
        <v>4.4386000000000001</v>
      </c>
      <c r="V1335" s="41">
        <v>39846</v>
      </c>
      <c r="W1335" s="723">
        <v>3.6920000000000002</v>
      </c>
      <c r="X1335" s="28">
        <v>39846</v>
      </c>
      <c r="Y1335" s="723">
        <v>4.319</v>
      </c>
      <c r="Z1335" s="28">
        <v>39846</v>
      </c>
      <c r="AA1335" s="723">
        <v>5.0270000000000001</v>
      </c>
      <c r="AB1335" s="28">
        <v>39846</v>
      </c>
      <c r="AC1335" s="723">
        <v>5.2370000000000001</v>
      </c>
      <c r="AD1335" s="28">
        <v>39846</v>
      </c>
      <c r="AE1335" s="358">
        <v>5.2119999999999997</v>
      </c>
    </row>
    <row r="1336" spans="1:31">
      <c r="A1336" s="28">
        <v>39847</v>
      </c>
      <c r="B1336" s="28">
        <v>39847</v>
      </c>
      <c r="C1336" s="723">
        <v>2.0015000000000001</v>
      </c>
      <c r="D1336" s="28">
        <v>39847</v>
      </c>
      <c r="E1336" s="723">
        <v>2.4579</v>
      </c>
      <c r="F1336" s="28">
        <v>39847</v>
      </c>
      <c r="G1336" s="723">
        <v>3.1831</v>
      </c>
      <c r="H1336" s="28">
        <v>39847</v>
      </c>
      <c r="I1336" s="723">
        <v>3.4032999999999998</v>
      </c>
      <c r="J1336" s="28">
        <v>39847</v>
      </c>
      <c r="K1336" s="723">
        <v>4.0483000000000002</v>
      </c>
      <c r="L1336" s="41">
        <v>39847</v>
      </c>
      <c r="M1336" s="723">
        <v>2.5672000000000001</v>
      </c>
      <c r="N1336" s="28">
        <v>39847</v>
      </c>
      <c r="O1336" s="723">
        <v>3.4018999999999999</v>
      </c>
      <c r="P1336" s="28">
        <v>39847</v>
      </c>
      <c r="Q1336" s="723">
        <v>4.1009000000000002</v>
      </c>
      <c r="R1336" s="28">
        <v>39847</v>
      </c>
      <c r="S1336" s="723">
        <v>4.2648000000000001</v>
      </c>
      <c r="T1336" s="28">
        <v>39847</v>
      </c>
      <c r="U1336" s="723">
        <v>4.4607999999999999</v>
      </c>
      <c r="V1336" s="41">
        <v>39847</v>
      </c>
      <c r="W1336" s="723">
        <v>3.6930000000000001</v>
      </c>
      <c r="X1336" s="28">
        <v>39847</v>
      </c>
      <c r="Y1336" s="723">
        <v>4.335</v>
      </c>
      <c r="Z1336" s="28">
        <v>39847</v>
      </c>
      <c r="AA1336" s="723">
        <v>5.0659999999999998</v>
      </c>
      <c r="AB1336" s="28">
        <v>39847</v>
      </c>
      <c r="AC1336" s="723">
        <v>5.2839999999999998</v>
      </c>
      <c r="AD1336" s="28">
        <v>39847</v>
      </c>
      <c r="AE1336" s="358">
        <v>5.2610000000000001</v>
      </c>
    </row>
    <row r="1337" spans="1:31">
      <c r="A1337" s="28">
        <v>39848</v>
      </c>
      <c r="B1337" s="28">
        <v>39848</v>
      </c>
      <c r="C1337" s="723">
        <v>2.0282</v>
      </c>
      <c r="D1337" s="28">
        <v>39848</v>
      </c>
      <c r="E1337" s="723">
        <v>2.4954999999999998</v>
      </c>
      <c r="F1337" s="28">
        <v>39848</v>
      </c>
      <c r="G1337" s="723">
        <v>3.2231999999999998</v>
      </c>
      <c r="H1337" s="28">
        <v>39848</v>
      </c>
      <c r="I1337" s="723">
        <v>3.4519000000000002</v>
      </c>
      <c r="J1337" s="28">
        <v>39848</v>
      </c>
      <c r="K1337" s="723">
        <v>4.0561999999999996</v>
      </c>
      <c r="L1337" s="41">
        <v>39848</v>
      </c>
      <c r="M1337" s="723">
        <v>2.5354999999999999</v>
      </c>
      <c r="N1337" s="28">
        <v>39848</v>
      </c>
      <c r="O1337" s="723">
        <v>3.3241999999999998</v>
      </c>
      <c r="P1337" s="28">
        <v>39848</v>
      </c>
      <c r="Q1337" s="723">
        <v>4.0106000000000002</v>
      </c>
      <c r="R1337" s="28">
        <v>39848</v>
      </c>
      <c r="S1337" s="723">
        <v>4.1985999999999999</v>
      </c>
      <c r="T1337" s="28">
        <v>39848</v>
      </c>
      <c r="U1337" s="723">
        <v>4.4404000000000003</v>
      </c>
      <c r="V1337" s="41">
        <v>39848</v>
      </c>
      <c r="W1337" s="723">
        <v>3.6680000000000001</v>
      </c>
      <c r="X1337" s="28">
        <v>39848</v>
      </c>
      <c r="Y1337" s="723">
        <v>4.3280000000000003</v>
      </c>
      <c r="Z1337" s="28">
        <v>39848</v>
      </c>
      <c r="AA1337" s="723">
        <v>5.069</v>
      </c>
      <c r="AB1337" s="28">
        <v>39848</v>
      </c>
      <c r="AC1337" s="723">
        <v>5.2830000000000004</v>
      </c>
      <c r="AD1337" s="28">
        <v>39848</v>
      </c>
      <c r="AE1337" s="358">
        <v>5.2629999999999999</v>
      </c>
    </row>
    <row r="1338" spans="1:31">
      <c r="A1338" s="28">
        <v>39849</v>
      </c>
      <c r="B1338" s="28">
        <v>39849</v>
      </c>
      <c r="C1338" s="723">
        <v>1.9683999999999999</v>
      </c>
      <c r="D1338" s="28">
        <v>39849</v>
      </c>
      <c r="E1338" s="723">
        <v>2.4416000000000002</v>
      </c>
      <c r="F1338" s="28">
        <v>39849</v>
      </c>
      <c r="G1338" s="723">
        <v>3.1926999999999999</v>
      </c>
      <c r="H1338" s="28">
        <v>39849</v>
      </c>
      <c r="I1338" s="723">
        <v>3.4474999999999998</v>
      </c>
      <c r="J1338" s="28">
        <v>39849</v>
      </c>
      <c r="K1338" s="723">
        <v>4.0761000000000003</v>
      </c>
      <c r="L1338" s="41">
        <v>39849</v>
      </c>
      <c r="M1338" s="723">
        <v>2.5404999999999998</v>
      </c>
      <c r="N1338" s="28">
        <v>39849</v>
      </c>
      <c r="O1338" s="723">
        <v>3.2538</v>
      </c>
      <c r="P1338" s="28">
        <v>39849</v>
      </c>
      <c r="Q1338" s="723">
        <v>3.9988999999999999</v>
      </c>
      <c r="R1338" s="28">
        <v>39849</v>
      </c>
      <c r="S1338" s="723">
        <v>4.2134</v>
      </c>
      <c r="T1338" s="28">
        <v>39849</v>
      </c>
      <c r="U1338" s="723">
        <v>4.4432</v>
      </c>
      <c r="V1338" s="41">
        <v>39849</v>
      </c>
      <c r="W1338" s="723">
        <v>3.6480000000000001</v>
      </c>
      <c r="X1338" s="28">
        <v>39849</v>
      </c>
      <c r="Y1338" s="723">
        <v>4.3090000000000002</v>
      </c>
      <c r="Z1338" s="28">
        <v>39849</v>
      </c>
      <c r="AA1338" s="723">
        <v>5.0529999999999999</v>
      </c>
      <c r="AB1338" s="28">
        <v>39849</v>
      </c>
      <c r="AC1338" s="723">
        <v>5.27</v>
      </c>
      <c r="AD1338" s="28">
        <v>39849</v>
      </c>
      <c r="AE1338" s="358">
        <v>5.4409999999999998</v>
      </c>
    </row>
    <row r="1339" spans="1:31">
      <c r="A1339" s="28">
        <v>39850</v>
      </c>
      <c r="B1339" s="28">
        <v>39850</v>
      </c>
      <c r="C1339" s="723">
        <v>1.9382999999999999</v>
      </c>
      <c r="D1339" s="28">
        <v>39850</v>
      </c>
      <c r="E1339" s="723">
        <v>2.4375999999999998</v>
      </c>
      <c r="F1339" s="28">
        <v>39850</v>
      </c>
      <c r="G1339" s="723">
        <v>3.1997</v>
      </c>
      <c r="H1339" s="28">
        <v>39850</v>
      </c>
      <c r="I1339" s="723">
        <v>3.4592999999999998</v>
      </c>
      <c r="J1339" s="28">
        <v>39850</v>
      </c>
      <c r="K1339" s="723">
        <v>4.0860000000000003</v>
      </c>
      <c r="L1339" s="41">
        <v>39850</v>
      </c>
      <c r="M1339" s="723">
        <v>2.5379</v>
      </c>
      <c r="N1339" s="28">
        <v>39850</v>
      </c>
      <c r="O1339" s="723">
        <v>3.2665000000000002</v>
      </c>
      <c r="P1339" s="28">
        <v>39850</v>
      </c>
      <c r="Q1339" s="723">
        <v>4.0092999999999996</v>
      </c>
      <c r="R1339" s="28">
        <v>39850</v>
      </c>
      <c r="S1339" s="723">
        <v>4.2355</v>
      </c>
      <c r="T1339" s="28">
        <v>39850</v>
      </c>
      <c r="U1339" s="723">
        <v>4.4588000000000001</v>
      </c>
      <c r="V1339" s="41">
        <v>39850</v>
      </c>
      <c r="W1339" s="723">
        <v>3.6379999999999999</v>
      </c>
      <c r="X1339" s="28">
        <v>39850</v>
      </c>
      <c r="Y1339" s="723">
        <v>4.3070000000000004</v>
      </c>
      <c r="Z1339" s="28">
        <v>39850</v>
      </c>
      <c r="AA1339" s="723">
        <v>5.0650000000000004</v>
      </c>
      <c r="AB1339" s="28">
        <v>39850</v>
      </c>
      <c r="AC1339" s="723">
        <v>5.2880000000000003</v>
      </c>
      <c r="AD1339" s="28">
        <v>39850</v>
      </c>
      <c r="AE1339" s="358">
        <v>5.4790000000000001</v>
      </c>
    </row>
    <row r="1340" spans="1:31">
      <c r="A1340" s="28">
        <v>39853</v>
      </c>
      <c r="B1340" s="28">
        <v>39853</v>
      </c>
      <c r="C1340" s="723">
        <v>1.9990999999999999</v>
      </c>
      <c r="D1340" s="28">
        <v>39853</v>
      </c>
      <c r="E1340" s="723">
        <v>2.569</v>
      </c>
      <c r="F1340" s="28">
        <v>39853</v>
      </c>
      <c r="G1340" s="723">
        <v>3.2787000000000002</v>
      </c>
      <c r="H1340" s="28">
        <v>39853</v>
      </c>
      <c r="I1340" s="723">
        <v>3.5221999999999998</v>
      </c>
      <c r="J1340" s="28">
        <v>39853</v>
      </c>
      <c r="K1340" s="723">
        <v>4.1586999999999996</v>
      </c>
      <c r="L1340" s="41">
        <v>39853</v>
      </c>
      <c r="M1340" s="723">
        <v>2.5874999999999999</v>
      </c>
      <c r="N1340" s="28">
        <v>39853</v>
      </c>
      <c r="O1340" s="723">
        <v>3.3167</v>
      </c>
      <c r="P1340" s="28">
        <v>39853</v>
      </c>
      <c r="Q1340" s="723">
        <v>4.0618999999999996</v>
      </c>
      <c r="R1340" s="28">
        <v>39853</v>
      </c>
      <c r="S1340" s="723">
        <v>4.2790999999999997</v>
      </c>
      <c r="T1340" s="28">
        <v>39853</v>
      </c>
      <c r="U1340" s="723">
        <v>4.49</v>
      </c>
      <c r="V1340" s="41">
        <v>39853</v>
      </c>
      <c r="W1340" s="723">
        <v>3.6659999999999999</v>
      </c>
      <c r="X1340" s="28">
        <v>39853</v>
      </c>
      <c r="Y1340" s="723">
        <v>4.3230000000000004</v>
      </c>
      <c r="Z1340" s="28">
        <v>39853</v>
      </c>
      <c r="AA1340" s="723">
        <v>5.0549999999999997</v>
      </c>
      <c r="AB1340" s="28">
        <v>39853</v>
      </c>
      <c r="AC1340" s="723">
        <v>5.2690000000000001</v>
      </c>
      <c r="AD1340" s="28">
        <v>39853</v>
      </c>
      <c r="AE1340" s="358">
        <v>5.4610000000000003</v>
      </c>
    </row>
    <row r="1341" spans="1:31">
      <c r="A1341" s="28">
        <v>39854</v>
      </c>
      <c r="B1341" s="28">
        <v>39854</v>
      </c>
      <c r="C1341" s="723">
        <v>2.0179999999999998</v>
      </c>
      <c r="D1341" s="28">
        <v>39854</v>
      </c>
      <c r="E1341" s="723">
        <v>2.5630999999999999</v>
      </c>
      <c r="F1341" s="28">
        <v>39854</v>
      </c>
      <c r="G1341" s="723">
        <v>3.2406000000000001</v>
      </c>
      <c r="H1341" s="28">
        <v>39854</v>
      </c>
      <c r="I1341" s="723">
        <v>3.4872999999999998</v>
      </c>
      <c r="J1341" s="28">
        <v>39854</v>
      </c>
      <c r="K1341" s="723">
        <v>4.1272000000000002</v>
      </c>
      <c r="L1341" s="41">
        <v>39854</v>
      </c>
      <c r="M1341" s="723">
        <v>2.6109999999999998</v>
      </c>
      <c r="N1341" s="28">
        <v>39854</v>
      </c>
      <c r="O1341" s="723">
        <v>3.3237999999999999</v>
      </c>
      <c r="P1341" s="28">
        <v>39854</v>
      </c>
      <c r="Q1341" s="723">
        <v>4.0232000000000001</v>
      </c>
      <c r="R1341" s="28">
        <v>39854</v>
      </c>
      <c r="S1341" s="723">
        <v>4.2356999999999996</v>
      </c>
      <c r="T1341" s="28">
        <v>39854</v>
      </c>
      <c r="U1341" s="723">
        <v>4.4722999999999997</v>
      </c>
      <c r="V1341" s="41">
        <v>39854</v>
      </c>
      <c r="W1341" s="723">
        <v>3.6779999999999999</v>
      </c>
      <c r="X1341" s="28">
        <v>39854</v>
      </c>
      <c r="Y1341" s="723">
        <v>4.2850000000000001</v>
      </c>
      <c r="Z1341" s="28">
        <v>39854</v>
      </c>
      <c r="AA1341" s="723">
        <v>4.9770000000000003</v>
      </c>
      <c r="AB1341" s="28">
        <v>39854</v>
      </c>
      <c r="AC1341" s="723">
        <v>5.1920000000000002</v>
      </c>
      <c r="AD1341" s="28">
        <v>39854</v>
      </c>
      <c r="AE1341" s="358">
        <v>5.3929999999999998</v>
      </c>
    </row>
    <row r="1342" spans="1:31">
      <c r="A1342" s="28">
        <v>39855</v>
      </c>
      <c r="B1342" s="28">
        <v>39855</v>
      </c>
      <c r="C1342" s="723">
        <v>1.8555999999999999</v>
      </c>
      <c r="D1342" s="28">
        <v>39855</v>
      </c>
      <c r="E1342" s="723">
        <v>2.3768000000000002</v>
      </c>
      <c r="F1342" s="28">
        <v>39855</v>
      </c>
      <c r="G1342" s="723">
        <v>3.0472000000000001</v>
      </c>
      <c r="H1342" s="28">
        <v>39855</v>
      </c>
      <c r="I1342" s="723">
        <v>3.2875000000000001</v>
      </c>
      <c r="J1342" s="28">
        <v>39855</v>
      </c>
      <c r="K1342" s="723">
        <v>3.9954999999999998</v>
      </c>
      <c r="L1342" s="41">
        <v>39855</v>
      </c>
      <c r="M1342" s="723">
        <v>2.5232000000000001</v>
      </c>
      <c r="N1342" s="28">
        <v>39855</v>
      </c>
      <c r="O1342" s="723">
        <v>3.2463000000000002</v>
      </c>
      <c r="P1342" s="28">
        <v>39855</v>
      </c>
      <c r="Q1342" s="723">
        <v>3.9134000000000002</v>
      </c>
      <c r="R1342" s="28">
        <v>39855</v>
      </c>
      <c r="S1342" s="723">
        <v>4.1279000000000003</v>
      </c>
      <c r="T1342" s="28">
        <v>39855</v>
      </c>
      <c r="U1342" s="723">
        <v>4.4366000000000003</v>
      </c>
      <c r="V1342" s="41">
        <v>39855</v>
      </c>
      <c r="W1342" s="723">
        <v>3.5659999999999998</v>
      </c>
      <c r="X1342" s="28">
        <v>39855</v>
      </c>
      <c r="Y1342" s="723">
        <v>4.1950000000000003</v>
      </c>
      <c r="Z1342" s="28">
        <v>39855</v>
      </c>
      <c r="AA1342" s="723">
        <v>4.8689999999999998</v>
      </c>
      <c r="AB1342" s="28">
        <v>39855</v>
      </c>
      <c r="AC1342" s="723">
        <v>5.07</v>
      </c>
      <c r="AD1342" s="28">
        <v>39855</v>
      </c>
      <c r="AE1342" s="358">
        <v>5.2880000000000003</v>
      </c>
    </row>
    <row r="1343" spans="1:31">
      <c r="A1343" s="28">
        <v>39856</v>
      </c>
      <c r="B1343" s="28">
        <v>39856</v>
      </c>
      <c r="C1343" s="723">
        <v>1.8191000000000002</v>
      </c>
      <c r="D1343" s="28">
        <v>39856</v>
      </c>
      <c r="E1343" s="723">
        <v>2.3283</v>
      </c>
      <c r="F1343" s="28">
        <v>39856</v>
      </c>
      <c r="G1343" s="723">
        <v>2.9830000000000001</v>
      </c>
      <c r="H1343" s="28">
        <v>39856</v>
      </c>
      <c r="I1343" s="723">
        <v>3.2176</v>
      </c>
      <c r="J1343" s="28">
        <v>39856</v>
      </c>
      <c r="K1343" s="723">
        <v>3.9390999999999998</v>
      </c>
      <c r="L1343" s="41">
        <v>39856</v>
      </c>
      <c r="M1343" s="723">
        <v>2.5133999999999999</v>
      </c>
      <c r="N1343" s="28">
        <v>39856</v>
      </c>
      <c r="O1343" s="723">
        <v>3.2414999999999998</v>
      </c>
      <c r="P1343" s="28">
        <v>39856</v>
      </c>
      <c r="Q1343" s="723">
        <v>3.8879000000000001</v>
      </c>
      <c r="R1343" s="28">
        <v>39856</v>
      </c>
      <c r="S1343" s="723">
        <v>4.0933999999999999</v>
      </c>
      <c r="T1343" s="28">
        <v>39856</v>
      </c>
      <c r="U1343" s="723">
        <v>4.4028999999999998</v>
      </c>
      <c r="V1343" s="41">
        <v>39856</v>
      </c>
      <c r="W1343" s="723">
        <v>3.4990000000000001</v>
      </c>
      <c r="X1343" s="28">
        <v>39856</v>
      </c>
      <c r="Y1343" s="723">
        <v>4.0970000000000004</v>
      </c>
      <c r="Z1343" s="28">
        <v>39856</v>
      </c>
      <c r="AA1343" s="723">
        <v>4.7590000000000003</v>
      </c>
      <c r="AB1343" s="28">
        <v>39856</v>
      </c>
      <c r="AC1343" s="723">
        <v>4.9569999999999999</v>
      </c>
      <c r="AD1343" s="28">
        <v>39856</v>
      </c>
      <c r="AE1343" s="358">
        <v>5.1950000000000003</v>
      </c>
    </row>
    <row r="1344" spans="1:31">
      <c r="A1344" s="28">
        <v>39857</v>
      </c>
      <c r="B1344" s="28">
        <v>39857</v>
      </c>
      <c r="C1344" s="723">
        <v>1.7875000000000001</v>
      </c>
      <c r="D1344" s="28">
        <v>39857</v>
      </c>
      <c r="E1344" s="723">
        <v>2.3357999999999999</v>
      </c>
      <c r="F1344" s="28">
        <v>39857</v>
      </c>
      <c r="G1344" s="723">
        <v>2.9897</v>
      </c>
      <c r="H1344" s="28">
        <v>39857</v>
      </c>
      <c r="I1344" s="723">
        <v>3.2231000000000001</v>
      </c>
      <c r="J1344" s="28">
        <v>39857</v>
      </c>
      <c r="K1344" s="723">
        <v>3.9403000000000001</v>
      </c>
      <c r="L1344" s="41">
        <v>39857</v>
      </c>
      <c r="M1344" s="723">
        <v>2.5461999999999998</v>
      </c>
      <c r="N1344" s="28">
        <v>39857</v>
      </c>
      <c r="O1344" s="723">
        <v>3.2896999999999998</v>
      </c>
      <c r="P1344" s="28">
        <v>39857</v>
      </c>
      <c r="Q1344" s="723">
        <v>3.9420999999999999</v>
      </c>
      <c r="R1344" s="28">
        <v>39857</v>
      </c>
      <c r="S1344" s="723">
        <v>4.1406999999999998</v>
      </c>
      <c r="T1344" s="28">
        <v>39857</v>
      </c>
      <c r="U1344" s="723">
        <v>4.4387999999999996</v>
      </c>
      <c r="V1344" s="41">
        <v>39857</v>
      </c>
      <c r="W1344" s="723">
        <v>3.5030000000000001</v>
      </c>
      <c r="X1344" s="28">
        <v>39857</v>
      </c>
      <c r="Y1344" s="723">
        <v>4.1180000000000003</v>
      </c>
      <c r="Z1344" s="28">
        <v>39857</v>
      </c>
      <c r="AA1344" s="723">
        <v>4.7919999999999998</v>
      </c>
      <c r="AB1344" s="28">
        <v>39857</v>
      </c>
      <c r="AC1344" s="723">
        <v>4.9930000000000003</v>
      </c>
      <c r="AD1344" s="28">
        <v>39857</v>
      </c>
      <c r="AE1344" s="358">
        <v>5.2169999999999996</v>
      </c>
    </row>
    <row r="1345" spans="1:31">
      <c r="A1345" s="28">
        <v>39860</v>
      </c>
      <c r="B1345" s="28">
        <v>39860</v>
      </c>
      <c r="C1345" s="723">
        <v>1.728</v>
      </c>
      <c r="D1345" s="28">
        <v>39860</v>
      </c>
      <c r="E1345" s="723">
        <v>2.2721</v>
      </c>
      <c r="F1345" s="28">
        <v>39860</v>
      </c>
      <c r="G1345" s="723">
        <v>2.9352</v>
      </c>
      <c r="H1345" s="28">
        <v>39860</v>
      </c>
      <c r="I1345" s="723">
        <v>3.1753</v>
      </c>
      <c r="J1345" s="28">
        <v>39860</v>
      </c>
      <c r="K1345" s="723">
        <v>3.9039999999999999</v>
      </c>
      <c r="L1345" s="41">
        <v>39860</v>
      </c>
      <c r="M1345" s="723">
        <v>2.5291999999999999</v>
      </c>
      <c r="N1345" s="28">
        <v>39860</v>
      </c>
      <c r="O1345" s="723">
        <v>3.3092000000000001</v>
      </c>
      <c r="P1345" s="28">
        <v>39860</v>
      </c>
      <c r="Q1345" s="723">
        <v>3.9657</v>
      </c>
      <c r="R1345" s="28">
        <v>39860</v>
      </c>
      <c r="S1345" s="723">
        <v>4.1870000000000003</v>
      </c>
      <c r="T1345" s="28">
        <v>39860</v>
      </c>
      <c r="U1345" s="723">
        <v>4.4658999999999995</v>
      </c>
      <c r="V1345" s="41">
        <v>39860</v>
      </c>
      <c r="W1345" s="723">
        <v>3.4409999999999998</v>
      </c>
      <c r="X1345" s="28">
        <v>39860</v>
      </c>
      <c r="Y1345" s="723">
        <v>4.0640000000000001</v>
      </c>
      <c r="Z1345" s="28">
        <v>39860</v>
      </c>
      <c r="AA1345" s="723">
        <v>4.758</v>
      </c>
      <c r="AB1345" s="28">
        <v>39860</v>
      </c>
      <c r="AC1345" s="723">
        <v>4.9619999999999997</v>
      </c>
      <c r="AD1345" s="28">
        <v>39860</v>
      </c>
      <c r="AE1345" s="358">
        <v>5.1820000000000004</v>
      </c>
    </row>
    <row r="1346" spans="1:31">
      <c r="A1346" s="28">
        <v>39861</v>
      </c>
      <c r="B1346" s="28">
        <v>39861</v>
      </c>
      <c r="C1346" s="723">
        <v>1.6551</v>
      </c>
      <c r="D1346" s="28">
        <v>39861</v>
      </c>
      <c r="E1346" s="723">
        <v>2.1943999999999999</v>
      </c>
      <c r="F1346" s="28">
        <v>39861</v>
      </c>
      <c r="G1346" s="723">
        <v>2.8715000000000002</v>
      </c>
      <c r="H1346" s="28">
        <v>39861</v>
      </c>
      <c r="I1346" s="723">
        <v>3.1150000000000002</v>
      </c>
      <c r="J1346" s="28">
        <v>39861</v>
      </c>
      <c r="K1346" s="723">
        <v>3.8496000000000001</v>
      </c>
      <c r="L1346" s="41">
        <v>39861</v>
      </c>
      <c r="M1346" s="723">
        <v>2.4925000000000002</v>
      </c>
      <c r="N1346" s="28">
        <v>39861</v>
      </c>
      <c r="O1346" s="723">
        <v>3.2919999999999998</v>
      </c>
      <c r="P1346" s="28">
        <v>39861</v>
      </c>
      <c r="Q1346" s="723">
        <v>3.9276</v>
      </c>
      <c r="R1346" s="28">
        <v>39861</v>
      </c>
      <c r="S1346" s="723">
        <v>4.1592000000000002</v>
      </c>
      <c r="T1346" s="28">
        <v>39861</v>
      </c>
      <c r="U1346" s="723">
        <v>4.4710000000000001</v>
      </c>
      <c r="V1346" s="41">
        <v>39861</v>
      </c>
      <c r="W1346" s="723">
        <v>3.4009999999999998</v>
      </c>
      <c r="X1346" s="28">
        <v>39861</v>
      </c>
      <c r="Y1346" s="723">
        <v>4.0030000000000001</v>
      </c>
      <c r="Z1346" s="28">
        <v>39861</v>
      </c>
      <c r="AA1346" s="723">
        <v>4.6900000000000004</v>
      </c>
      <c r="AB1346" s="28">
        <v>39861</v>
      </c>
      <c r="AC1346" s="723">
        <v>4.8899999999999997</v>
      </c>
      <c r="AD1346" s="28">
        <v>39861</v>
      </c>
      <c r="AE1346" s="358">
        <v>5.0949999999999998</v>
      </c>
    </row>
    <row r="1347" spans="1:31">
      <c r="A1347" s="28">
        <v>39862</v>
      </c>
      <c r="B1347" s="28">
        <v>39862</v>
      </c>
      <c r="C1347" s="723">
        <v>1.6798</v>
      </c>
      <c r="D1347" s="28">
        <v>39862</v>
      </c>
      <c r="E1347" s="723">
        <v>2.2111000000000001</v>
      </c>
      <c r="F1347" s="28">
        <v>39862</v>
      </c>
      <c r="G1347" s="723">
        <v>2.8585000000000003</v>
      </c>
      <c r="H1347" s="28">
        <v>39862</v>
      </c>
      <c r="I1347" s="723">
        <v>3.0929000000000002</v>
      </c>
      <c r="J1347" s="28">
        <v>39862</v>
      </c>
      <c r="K1347" s="723">
        <v>3.8311999999999999</v>
      </c>
      <c r="L1347" s="41">
        <v>39862</v>
      </c>
      <c r="M1347" s="723">
        <v>2.5354999999999999</v>
      </c>
      <c r="N1347" s="28">
        <v>39862</v>
      </c>
      <c r="O1347" s="723">
        <v>3.2845</v>
      </c>
      <c r="P1347" s="28">
        <v>39862</v>
      </c>
      <c r="Q1347" s="723">
        <v>3.8784999999999998</v>
      </c>
      <c r="R1347" s="28">
        <v>39862</v>
      </c>
      <c r="S1347" s="723">
        <v>4.1172000000000004</v>
      </c>
      <c r="T1347" s="28">
        <v>39862</v>
      </c>
      <c r="U1347" s="723">
        <v>4.4615999999999998</v>
      </c>
      <c r="V1347" s="41">
        <v>39862</v>
      </c>
      <c r="W1347" s="723">
        <v>3.468</v>
      </c>
      <c r="X1347" s="28">
        <v>39862</v>
      </c>
      <c r="Y1347" s="723">
        <v>4.0609999999999999</v>
      </c>
      <c r="Z1347" s="28">
        <v>39862</v>
      </c>
      <c r="AA1347" s="723">
        <v>4.7290000000000001</v>
      </c>
      <c r="AB1347" s="28">
        <v>39862</v>
      </c>
      <c r="AC1347" s="723">
        <v>4.9489999999999998</v>
      </c>
      <c r="AD1347" s="28">
        <v>39862</v>
      </c>
      <c r="AE1347" s="358">
        <v>5.16</v>
      </c>
    </row>
    <row r="1348" spans="1:31">
      <c r="A1348" s="28">
        <v>39863</v>
      </c>
      <c r="B1348" s="28">
        <v>39863</v>
      </c>
      <c r="C1348" s="723">
        <v>1.7894000000000001</v>
      </c>
      <c r="D1348" s="28">
        <v>39863</v>
      </c>
      <c r="E1348" s="723">
        <v>2.3210000000000002</v>
      </c>
      <c r="F1348" s="28">
        <v>39863</v>
      </c>
      <c r="G1348" s="723">
        <v>2.9428999999999998</v>
      </c>
      <c r="H1348" s="28">
        <v>39863</v>
      </c>
      <c r="I1348" s="723">
        <v>3.1663999999999999</v>
      </c>
      <c r="J1348" s="28">
        <v>39863</v>
      </c>
      <c r="K1348" s="723">
        <v>3.9028999999999998</v>
      </c>
      <c r="L1348" s="41">
        <v>39863</v>
      </c>
      <c r="M1348" s="723">
        <v>2.6307999999999998</v>
      </c>
      <c r="N1348" s="28">
        <v>39863</v>
      </c>
      <c r="O1348" s="723">
        <v>3.3902000000000001</v>
      </c>
      <c r="P1348" s="28">
        <v>39863</v>
      </c>
      <c r="Q1348" s="723">
        <v>3.9420999999999999</v>
      </c>
      <c r="R1348" s="28">
        <v>39863</v>
      </c>
      <c r="S1348" s="723">
        <v>4.1867000000000001</v>
      </c>
      <c r="T1348" s="28">
        <v>39863</v>
      </c>
      <c r="U1348" s="723">
        <v>4.5639000000000003</v>
      </c>
      <c r="V1348" s="41">
        <v>39863</v>
      </c>
      <c r="W1348" s="723">
        <v>3.5350000000000001</v>
      </c>
      <c r="X1348" s="28">
        <v>39863</v>
      </c>
      <c r="Y1348" s="723">
        <v>4.1370000000000005</v>
      </c>
      <c r="Z1348" s="28">
        <v>39863</v>
      </c>
      <c r="AA1348" s="723">
        <v>4.8079999999999998</v>
      </c>
      <c r="AB1348" s="28">
        <v>39863</v>
      </c>
      <c r="AC1348" s="723">
        <v>5.0279999999999996</v>
      </c>
      <c r="AD1348" s="28">
        <v>39863</v>
      </c>
      <c r="AE1348" s="358">
        <v>5.22</v>
      </c>
    </row>
    <row r="1349" spans="1:31">
      <c r="A1349" s="28">
        <v>39864</v>
      </c>
      <c r="B1349" s="28">
        <v>39864</v>
      </c>
      <c r="C1349" s="723">
        <v>1.7749999999999999</v>
      </c>
      <c r="D1349" s="28">
        <v>39864</v>
      </c>
      <c r="E1349" s="723">
        <v>2.2984999999999998</v>
      </c>
      <c r="F1349" s="28">
        <v>39864</v>
      </c>
      <c r="G1349" s="723">
        <v>2.9249999999999998</v>
      </c>
      <c r="H1349" s="28">
        <v>39864</v>
      </c>
      <c r="I1349" s="723">
        <v>3.1610999999999998</v>
      </c>
      <c r="J1349" s="28">
        <v>39864</v>
      </c>
      <c r="K1349" s="723">
        <v>3.9026999999999998</v>
      </c>
      <c r="L1349" s="41">
        <v>39864</v>
      </c>
      <c r="M1349" s="723">
        <v>2.6470000000000002</v>
      </c>
      <c r="N1349" s="28">
        <v>39864</v>
      </c>
      <c r="O1349" s="723">
        <v>3.3704999999999998</v>
      </c>
      <c r="P1349" s="28">
        <v>39864</v>
      </c>
      <c r="Q1349" s="723">
        <v>3.8761999999999999</v>
      </c>
      <c r="R1349" s="28">
        <v>39864</v>
      </c>
      <c r="S1349" s="723">
        <v>4.1380999999999997</v>
      </c>
      <c r="T1349" s="28">
        <v>39864</v>
      </c>
      <c r="U1349" s="723">
        <v>4.5243000000000002</v>
      </c>
      <c r="V1349" s="41">
        <v>39864</v>
      </c>
      <c r="W1349" s="723">
        <v>3.4605000000000001</v>
      </c>
      <c r="X1349" s="28">
        <v>39864</v>
      </c>
      <c r="Y1349" s="723">
        <v>4.0537000000000001</v>
      </c>
      <c r="Z1349" s="28">
        <v>39864</v>
      </c>
      <c r="AA1349" s="723">
        <v>4.7298</v>
      </c>
      <c r="AB1349" s="28">
        <v>39864</v>
      </c>
      <c r="AC1349" s="723">
        <v>4.9618000000000002</v>
      </c>
      <c r="AD1349" s="28">
        <v>39864</v>
      </c>
      <c r="AE1349" s="358">
        <v>5.1635</v>
      </c>
    </row>
    <row r="1350" spans="1:31">
      <c r="A1350" s="28">
        <v>39867</v>
      </c>
      <c r="B1350" s="28">
        <v>39867</v>
      </c>
      <c r="C1350" s="723">
        <v>1.7397</v>
      </c>
      <c r="D1350" s="28">
        <v>39867</v>
      </c>
      <c r="E1350" s="723">
        <v>2.2618999999999998</v>
      </c>
      <c r="F1350" s="28">
        <v>39867</v>
      </c>
      <c r="G1350" s="723">
        <v>2.88</v>
      </c>
      <c r="H1350" s="28">
        <v>39867</v>
      </c>
      <c r="I1350" s="723">
        <v>3.1124999999999998</v>
      </c>
      <c r="J1350" s="28">
        <v>39867</v>
      </c>
      <c r="K1350" s="723">
        <v>3.8616999999999999</v>
      </c>
      <c r="L1350" s="41">
        <v>39867</v>
      </c>
      <c r="M1350" s="723">
        <v>2.5499999999999998</v>
      </c>
      <c r="N1350" s="28">
        <v>39867</v>
      </c>
      <c r="O1350" s="723">
        <v>3.2391999999999999</v>
      </c>
      <c r="P1350" s="28">
        <v>39867</v>
      </c>
      <c r="Q1350" s="723">
        <v>3.8239000000000001</v>
      </c>
      <c r="R1350" s="28">
        <v>39867</v>
      </c>
      <c r="S1350" s="723">
        <v>4.0774999999999997</v>
      </c>
      <c r="T1350" s="28">
        <v>39867</v>
      </c>
      <c r="U1350" s="723">
        <v>4.4926000000000004</v>
      </c>
      <c r="V1350" s="41">
        <v>39867</v>
      </c>
      <c r="W1350" s="723">
        <v>3.5230000000000001</v>
      </c>
      <c r="X1350" s="28">
        <v>39867</v>
      </c>
      <c r="Y1350" s="723">
        <v>4.0949999999999998</v>
      </c>
      <c r="Z1350" s="28">
        <v>39867</v>
      </c>
      <c r="AA1350" s="723">
        <v>4.7670000000000003</v>
      </c>
      <c r="AB1350" s="28">
        <v>39867</v>
      </c>
      <c r="AC1350" s="723">
        <v>4.9939999999999998</v>
      </c>
      <c r="AD1350" s="28">
        <v>39867</v>
      </c>
      <c r="AE1350" s="358">
        <v>5.1970000000000001</v>
      </c>
    </row>
    <row r="1351" spans="1:31">
      <c r="A1351" s="28">
        <v>39868</v>
      </c>
      <c r="B1351" s="28">
        <v>39868</v>
      </c>
      <c r="C1351" s="723">
        <v>1.7095</v>
      </c>
      <c r="D1351" s="28">
        <v>39868</v>
      </c>
      <c r="E1351" s="723">
        <v>2.2288999999999999</v>
      </c>
      <c r="F1351" s="28">
        <v>39868</v>
      </c>
      <c r="G1351" s="723">
        <v>2.8565</v>
      </c>
      <c r="H1351" s="28">
        <v>39868</v>
      </c>
      <c r="I1351" s="723">
        <v>3.0937999999999999</v>
      </c>
      <c r="J1351" s="28">
        <v>39868</v>
      </c>
      <c r="K1351" s="723">
        <v>3.8593000000000002</v>
      </c>
      <c r="L1351" s="41">
        <v>39868</v>
      </c>
      <c r="M1351" s="723">
        <v>2.5345</v>
      </c>
      <c r="N1351" s="28">
        <v>39868</v>
      </c>
      <c r="O1351" s="723">
        <v>3.2359</v>
      </c>
      <c r="P1351" s="28">
        <v>39868</v>
      </c>
      <c r="Q1351" s="723">
        <v>3.8260999999999998</v>
      </c>
      <c r="R1351" s="28">
        <v>39868</v>
      </c>
      <c r="S1351" s="723">
        <v>4.08</v>
      </c>
      <c r="T1351" s="28">
        <v>39868</v>
      </c>
      <c r="U1351" s="723">
        <v>4.4968000000000004</v>
      </c>
      <c r="V1351" s="41">
        <v>39868</v>
      </c>
      <c r="W1351" s="723">
        <v>3.496</v>
      </c>
      <c r="X1351" s="28">
        <v>39868</v>
      </c>
      <c r="Y1351" s="723">
        <v>4.0720000000000001</v>
      </c>
      <c r="Z1351" s="28">
        <v>39868</v>
      </c>
      <c r="AA1351" s="723">
        <v>4.7359999999999998</v>
      </c>
      <c r="AB1351" s="28">
        <v>39868</v>
      </c>
      <c r="AC1351" s="723">
        <v>4.9539999999999997</v>
      </c>
      <c r="AD1351" s="28">
        <v>39868</v>
      </c>
      <c r="AE1351" s="358">
        <v>5.1559999999999997</v>
      </c>
    </row>
    <row r="1352" spans="1:31">
      <c r="A1352" s="28">
        <v>39869</v>
      </c>
      <c r="B1352" s="28">
        <v>39869</v>
      </c>
      <c r="C1352" s="723">
        <v>1.7084000000000001</v>
      </c>
      <c r="D1352" s="28">
        <v>39869</v>
      </c>
      <c r="E1352" s="723">
        <v>2.2376999999999998</v>
      </c>
      <c r="F1352" s="28">
        <v>39869</v>
      </c>
      <c r="G1352" s="723">
        <v>2.8776000000000002</v>
      </c>
      <c r="H1352" s="28">
        <v>39869</v>
      </c>
      <c r="I1352" s="723">
        <v>3.1240999999999999</v>
      </c>
      <c r="J1352" s="28">
        <v>39869</v>
      </c>
      <c r="K1352" s="723">
        <v>3.8801999999999999</v>
      </c>
      <c r="L1352" s="41">
        <v>39869</v>
      </c>
      <c r="M1352" s="723">
        <v>2.5204</v>
      </c>
      <c r="N1352" s="28">
        <v>39869</v>
      </c>
      <c r="O1352" s="723">
        <v>3.2382</v>
      </c>
      <c r="P1352" s="28">
        <v>39869</v>
      </c>
      <c r="Q1352" s="723">
        <v>3.8250000000000002</v>
      </c>
      <c r="R1352" s="28">
        <v>39869</v>
      </c>
      <c r="S1352" s="723">
        <v>4.0843999999999996</v>
      </c>
      <c r="T1352" s="28">
        <v>39869</v>
      </c>
      <c r="U1352" s="723">
        <v>4.4984999999999999</v>
      </c>
      <c r="V1352" s="41">
        <v>39869</v>
      </c>
      <c r="W1352" s="723">
        <v>3.4779999999999998</v>
      </c>
      <c r="X1352" s="28">
        <v>39869</v>
      </c>
      <c r="Y1352" s="723">
        <v>4.032</v>
      </c>
      <c r="Z1352" s="28">
        <v>39869</v>
      </c>
      <c r="AA1352" s="723">
        <v>4.7119999999999997</v>
      </c>
      <c r="AB1352" s="28">
        <v>39869</v>
      </c>
      <c r="AC1352" s="723">
        <v>4.9379999999999997</v>
      </c>
      <c r="AD1352" s="28">
        <v>39869</v>
      </c>
      <c r="AE1352" s="358">
        <v>5.13</v>
      </c>
    </row>
    <row r="1353" spans="1:31">
      <c r="A1353" s="28">
        <v>39870</v>
      </c>
      <c r="B1353" s="28">
        <v>39870</v>
      </c>
      <c r="C1353" s="723">
        <v>1.7970999999999999</v>
      </c>
      <c r="D1353" s="28">
        <v>39870</v>
      </c>
      <c r="E1353" s="723">
        <v>2.3586</v>
      </c>
      <c r="F1353" s="28">
        <v>39870</v>
      </c>
      <c r="G1353" s="723">
        <v>2.9935999999999998</v>
      </c>
      <c r="H1353" s="28">
        <v>39870</v>
      </c>
      <c r="I1353" s="723">
        <v>3.2336999999999998</v>
      </c>
      <c r="J1353" s="28">
        <v>39870</v>
      </c>
      <c r="K1353" s="723">
        <v>3.9762</v>
      </c>
      <c r="L1353" s="41">
        <v>39870</v>
      </c>
      <c r="M1353" s="723">
        <v>2.5966</v>
      </c>
      <c r="N1353" s="28">
        <v>39870</v>
      </c>
      <c r="O1353" s="723">
        <v>3.3749000000000002</v>
      </c>
      <c r="P1353" s="28">
        <v>39870</v>
      </c>
      <c r="Q1353" s="723">
        <v>3.9516</v>
      </c>
      <c r="R1353" s="28">
        <v>39870</v>
      </c>
      <c r="S1353" s="723">
        <v>4.2007000000000003</v>
      </c>
      <c r="T1353" s="28">
        <v>39870</v>
      </c>
      <c r="U1353" s="723">
        <v>4.6079999999999997</v>
      </c>
      <c r="V1353" s="41">
        <v>39870</v>
      </c>
      <c r="W1353" s="723">
        <v>3.5760000000000001</v>
      </c>
      <c r="X1353" s="28">
        <v>39870</v>
      </c>
      <c r="Y1353" s="723">
        <v>4.1680000000000001</v>
      </c>
      <c r="Z1353" s="28">
        <v>39870</v>
      </c>
      <c r="AA1353" s="723">
        <v>4.8390000000000004</v>
      </c>
      <c r="AB1353" s="28">
        <v>39870</v>
      </c>
      <c r="AC1353" s="723">
        <v>5.0640000000000001</v>
      </c>
      <c r="AD1353" s="28">
        <v>39870</v>
      </c>
      <c r="AE1353" s="358">
        <v>5.2620000000000005</v>
      </c>
    </row>
    <row r="1354" spans="1:31">
      <c r="A1354" s="28">
        <v>39871</v>
      </c>
      <c r="B1354" s="28">
        <v>39871</v>
      </c>
      <c r="C1354" s="723">
        <v>1.7378</v>
      </c>
      <c r="D1354" s="28">
        <v>39871</v>
      </c>
      <c r="E1354" s="723">
        <v>2.3086000000000002</v>
      </c>
      <c r="F1354" s="28">
        <v>39871</v>
      </c>
      <c r="G1354" s="723">
        <v>2.9533</v>
      </c>
      <c r="H1354" s="28">
        <v>39871</v>
      </c>
      <c r="I1354" s="723">
        <v>3.1930999999999998</v>
      </c>
      <c r="J1354" s="28">
        <v>39871</v>
      </c>
      <c r="K1354" s="723">
        <v>3.9529000000000001</v>
      </c>
      <c r="L1354" s="41">
        <v>39871</v>
      </c>
      <c r="M1354" s="723">
        <v>2.5314000000000001</v>
      </c>
      <c r="N1354" s="28">
        <v>39871</v>
      </c>
      <c r="O1354" s="723">
        <v>3.3346</v>
      </c>
      <c r="P1354" s="28">
        <v>39871</v>
      </c>
      <c r="Q1354" s="723">
        <v>3.9026000000000001</v>
      </c>
      <c r="R1354" s="28">
        <v>39871</v>
      </c>
      <c r="S1354" s="723">
        <v>4.1505000000000001</v>
      </c>
      <c r="T1354" s="28">
        <v>39871</v>
      </c>
      <c r="U1354" s="723">
        <v>4.5725999999999996</v>
      </c>
      <c r="V1354" s="41">
        <v>39871</v>
      </c>
      <c r="W1354" s="723">
        <v>3.5550000000000002</v>
      </c>
      <c r="X1354" s="28">
        <v>39871</v>
      </c>
      <c r="Y1354" s="723">
        <v>4.1390000000000002</v>
      </c>
      <c r="Z1354" s="28">
        <v>39871</v>
      </c>
      <c r="AA1354" s="723">
        <v>4.8019999999999996</v>
      </c>
      <c r="AB1354" s="28">
        <v>39871</v>
      </c>
      <c r="AC1354" s="723">
        <v>5.0330000000000004</v>
      </c>
      <c r="AD1354" s="28">
        <v>39871</v>
      </c>
      <c r="AE1354" s="358">
        <v>5.2329999999999997</v>
      </c>
    </row>
    <row r="1355" spans="1:31">
      <c r="A1355" s="28">
        <v>39874</v>
      </c>
      <c r="B1355" s="28">
        <v>39874</v>
      </c>
      <c r="C1355" s="723">
        <v>1.6564000000000001</v>
      </c>
      <c r="D1355" s="28">
        <v>39874</v>
      </c>
      <c r="E1355" s="723">
        <v>2.2370999999999999</v>
      </c>
      <c r="F1355" s="28">
        <v>39874</v>
      </c>
      <c r="G1355" s="723">
        <v>2.9055</v>
      </c>
      <c r="H1355" s="28">
        <v>39874</v>
      </c>
      <c r="I1355" s="723">
        <v>3.1513</v>
      </c>
      <c r="J1355" s="28">
        <v>39874</v>
      </c>
      <c r="K1355" s="723">
        <v>3.9308000000000001</v>
      </c>
      <c r="L1355" s="41">
        <v>39874</v>
      </c>
      <c r="M1355" s="723">
        <v>2.4603000000000002</v>
      </c>
      <c r="N1355" s="28">
        <v>39874</v>
      </c>
      <c r="O1355" s="723">
        <v>3.2488999999999999</v>
      </c>
      <c r="P1355" s="28">
        <v>39874</v>
      </c>
      <c r="Q1355" s="723">
        <v>3.8506</v>
      </c>
      <c r="R1355" s="28">
        <v>39874</v>
      </c>
      <c r="S1355" s="723">
        <v>4.1082999999999998</v>
      </c>
      <c r="T1355" s="28">
        <v>39874</v>
      </c>
      <c r="U1355" s="723">
        <v>4.5435999999999996</v>
      </c>
      <c r="V1355" s="41">
        <v>39874</v>
      </c>
      <c r="W1355" s="723">
        <v>3.4630000000000001</v>
      </c>
      <c r="X1355" s="28">
        <v>39874</v>
      </c>
      <c r="Y1355" s="723">
        <v>4.0659999999999998</v>
      </c>
      <c r="Z1355" s="28">
        <v>39874</v>
      </c>
      <c r="AA1355" s="723">
        <v>4.7430000000000003</v>
      </c>
      <c r="AB1355" s="28">
        <v>39874</v>
      </c>
      <c r="AC1355" s="723">
        <v>4.976</v>
      </c>
      <c r="AD1355" s="28">
        <v>39874</v>
      </c>
      <c r="AE1355" s="358">
        <v>5.1520000000000001</v>
      </c>
    </row>
    <row r="1356" spans="1:31">
      <c r="A1356" s="28">
        <v>39875</v>
      </c>
      <c r="B1356" s="28">
        <v>39875</v>
      </c>
      <c r="C1356" s="723">
        <v>1.6654</v>
      </c>
      <c r="D1356" s="28">
        <v>39875</v>
      </c>
      <c r="E1356" s="723">
        <v>2.2625000000000002</v>
      </c>
      <c r="F1356" s="28">
        <v>39875</v>
      </c>
      <c r="G1356" s="723">
        <v>2.9470999999999998</v>
      </c>
      <c r="H1356" s="28">
        <v>39875</v>
      </c>
      <c r="I1356" s="723">
        <v>3.1983000000000001</v>
      </c>
      <c r="J1356" s="28">
        <v>39875</v>
      </c>
      <c r="K1356" s="723">
        <v>4.0063000000000004</v>
      </c>
      <c r="L1356" s="41">
        <v>39875</v>
      </c>
      <c r="M1356" s="723">
        <v>2.4588999999999999</v>
      </c>
      <c r="N1356" s="28">
        <v>39875</v>
      </c>
      <c r="O1356" s="723">
        <v>3.2564000000000002</v>
      </c>
      <c r="P1356" s="28">
        <v>39875</v>
      </c>
      <c r="Q1356" s="723">
        <v>3.8708999999999998</v>
      </c>
      <c r="R1356" s="28">
        <v>39875</v>
      </c>
      <c r="S1356" s="723">
        <v>4.1394000000000002</v>
      </c>
      <c r="T1356" s="28">
        <v>39875</v>
      </c>
      <c r="U1356" s="723">
        <v>4.6093000000000002</v>
      </c>
      <c r="V1356" s="41">
        <v>39875</v>
      </c>
      <c r="W1356" s="723">
        <v>3.4769999999999999</v>
      </c>
      <c r="X1356" s="28">
        <v>39875</v>
      </c>
      <c r="Y1356" s="723">
        <v>4.1150000000000002</v>
      </c>
      <c r="Z1356" s="28">
        <v>39875</v>
      </c>
      <c r="AA1356" s="723">
        <v>4.7880000000000003</v>
      </c>
      <c r="AB1356" s="28">
        <v>39875</v>
      </c>
      <c r="AC1356" s="723">
        <v>5.016</v>
      </c>
      <c r="AD1356" s="28">
        <v>39875</v>
      </c>
      <c r="AE1356" s="358">
        <v>5.194</v>
      </c>
    </row>
    <row r="1357" spans="1:31">
      <c r="A1357" s="28">
        <v>39876</v>
      </c>
      <c r="B1357" s="28">
        <v>39876</v>
      </c>
      <c r="C1357" s="723">
        <v>1.6482999999999999</v>
      </c>
      <c r="D1357" s="28">
        <v>39876</v>
      </c>
      <c r="E1357" s="723">
        <v>2.2881999999999998</v>
      </c>
      <c r="F1357" s="28">
        <v>39876</v>
      </c>
      <c r="G1357" s="723">
        <v>3.0002</v>
      </c>
      <c r="H1357" s="28">
        <v>39876</v>
      </c>
      <c r="I1357" s="723">
        <v>3.254</v>
      </c>
      <c r="J1357" s="28">
        <v>39876</v>
      </c>
      <c r="K1357" s="723">
        <v>4.0810000000000004</v>
      </c>
      <c r="L1357" s="41">
        <v>39876</v>
      </c>
      <c r="M1357" s="723">
        <v>2.4336000000000002</v>
      </c>
      <c r="N1357" s="28">
        <v>39876</v>
      </c>
      <c r="O1357" s="723">
        <v>3.2157</v>
      </c>
      <c r="P1357" s="28">
        <v>39876</v>
      </c>
      <c r="Q1357" s="723">
        <v>3.8651</v>
      </c>
      <c r="R1357" s="28">
        <v>39876</v>
      </c>
      <c r="S1357" s="723">
        <v>4.1425000000000001</v>
      </c>
      <c r="T1357" s="28">
        <v>39876</v>
      </c>
      <c r="U1357" s="723">
        <v>4.6180000000000003</v>
      </c>
      <c r="V1357" s="41">
        <v>39876</v>
      </c>
      <c r="W1357" s="723">
        <v>3.4609999999999999</v>
      </c>
      <c r="X1357" s="28">
        <v>39876</v>
      </c>
      <c r="Y1357" s="723">
        <v>4.1370000000000005</v>
      </c>
      <c r="Z1357" s="28">
        <v>39876</v>
      </c>
      <c r="AA1357" s="723">
        <v>4.83</v>
      </c>
      <c r="AB1357" s="28">
        <v>39876</v>
      </c>
      <c r="AC1357" s="723">
        <v>5.0609999999999999</v>
      </c>
      <c r="AD1357" s="28">
        <v>39876</v>
      </c>
      <c r="AE1357" s="358">
        <v>5.2489999999999997</v>
      </c>
    </row>
    <row r="1358" spans="1:31">
      <c r="A1358" s="28">
        <v>39877</v>
      </c>
      <c r="B1358" s="28">
        <v>39877</v>
      </c>
      <c r="C1358" s="723">
        <v>1.6267</v>
      </c>
      <c r="D1358" s="28">
        <v>39877</v>
      </c>
      <c r="E1358" s="723">
        <v>2.2296</v>
      </c>
      <c r="F1358" s="28">
        <v>39877</v>
      </c>
      <c r="G1358" s="723">
        <v>2.9386000000000001</v>
      </c>
      <c r="H1358" s="28">
        <v>39877</v>
      </c>
      <c r="I1358" s="723">
        <v>3.1751</v>
      </c>
      <c r="J1358" s="28">
        <v>39877</v>
      </c>
      <c r="K1358" s="723">
        <v>3.9483999999999999</v>
      </c>
      <c r="L1358" s="41">
        <v>39877</v>
      </c>
      <c r="M1358" s="723">
        <v>2.4007999999999998</v>
      </c>
      <c r="N1358" s="28">
        <v>39877</v>
      </c>
      <c r="O1358" s="723">
        <v>3.1534</v>
      </c>
      <c r="P1358" s="28">
        <v>39877</v>
      </c>
      <c r="Q1358" s="723">
        <v>3.8184</v>
      </c>
      <c r="R1358" s="28">
        <v>39877</v>
      </c>
      <c r="S1358" s="723">
        <v>4.0480999999999998</v>
      </c>
      <c r="T1358" s="28">
        <v>39877</v>
      </c>
      <c r="U1358" s="723">
        <v>4.4965999999999999</v>
      </c>
      <c r="V1358" s="41">
        <v>39877</v>
      </c>
      <c r="W1358" s="723">
        <v>3.456</v>
      </c>
      <c r="X1358" s="28">
        <v>39877</v>
      </c>
      <c r="Y1358" s="723">
        <v>4.0839999999999996</v>
      </c>
      <c r="Z1358" s="28">
        <v>39877</v>
      </c>
      <c r="AA1358" s="723">
        <v>4.726</v>
      </c>
      <c r="AB1358" s="28">
        <v>39877</v>
      </c>
      <c r="AC1358" s="723">
        <v>4.9279999999999999</v>
      </c>
      <c r="AD1358" s="28">
        <v>39877</v>
      </c>
      <c r="AE1358" s="358">
        <v>5.1120000000000001</v>
      </c>
    </row>
    <row r="1359" spans="1:31">
      <c r="A1359" s="28">
        <v>39878</v>
      </c>
      <c r="B1359" s="28">
        <v>39878</v>
      </c>
      <c r="C1359" s="723">
        <v>1.573</v>
      </c>
      <c r="D1359" s="28">
        <v>39878</v>
      </c>
      <c r="E1359" s="723">
        <v>2.1362000000000001</v>
      </c>
      <c r="F1359" s="28">
        <v>39878</v>
      </c>
      <c r="G1359" s="723">
        <v>2.8132000000000001</v>
      </c>
      <c r="H1359" s="28">
        <v>39878</v>
      </c>
      <c r="I1359" s="723">
        <v>3.0436999999999999</v>
      </c>
      <c r="J1359" s="28">
        <v>39878</v>
      </c>
      <c r="K1359" s="723">
        <v>3.8345000000000002</v>
      </c>
      <c r="L1359" s="41">
        <v>39878</v>
      </c>
      <c r="M1359" s="723">
        <v>2.3794</v>
      </c>
      <c r="N1359" s="28">
        <v>39878</v>
      </c>
      <c r="O1359" s="723">
        <v>3.1322000000000001</v>
      </c>
      <c r="P1359" s="28">
        <v>39878</v>
      </c>
      <c r="Q1359" s="723">
        <v>3.7446000000000002</v>
      </c>
      <c r="R1359" s="28">
        <v>39878</v>
      </c>
      <c r="S1359" s="723">
        <v>3.9741999999999997</v>
      </c>
      <c r="T1359" s="28">
        <v>39878</v>
      </c>
      <c r="U1359" s="723">
        <v>4.4226000000000001</v>
      </c>
      <c r="V1359" s="41">
        <v>39878</v>
      </c>
      <c r="W1359" s="723">
        <v>3.4529999999999998</v>
      </c>
      <c r="X1359" s="28">
        <v>39878</v>
      </c>
      <c r="Y1359" s="723">
        <v>4.0579999999999998</v>
      </c>
      <c r="Z1359" s="28">
        <v>39878</v>
      </c>
      <c r="AA1359" s="723">
        <v>4.6829999999999998</v>
      </c>
      <c r="AB1359" s="28">
        <v>39878</v>
      </c>
      <c r="AC1359" s="723">
        <v>4.8769999999999998</v>
      </c>
      <c r="AD1359" s="28">
        <v>39878</v>
      </c>
      <c r="AE1359" s="358">
        <v>5.0549999999999997</v>
      </c>
    </row>
    <row r="1360" spans="1:31">
      <c r="A1360" s="28">
        <v>39881</v>
      </c>
      <c r="B1360" s="28">
        <v>39881</v>
      </c>
      <c r="C1360" s="723">
        <v>1.6749000000000001</v>
      </c>
      <c r="D1360" s="28">
        <v>39881</v>
      </c>
      <c r="E1360" s="723">
        <v>2.2044000000000001</v>
      </c>
      <c r="F1360" s="28">
        <v>39881</v>
      </c>
      <c r="G1360" s="723">
        <v>2.8422000000000001</v>
      </c>
      <c r="H1360" s="28">
        <v>39881</v>
      </c>
      <c r="I1360" s="723">
        <v>3.0659000000000001</v>
      </c>
      <c r="J1360" s="28">
        <v>39881</v>
      </c>
      <c r="K1360" s="723">
        <v>3.8454999999999999</v>
      </c>
      <c r="L1360" s="41">
        <v>39881</v>
      </c>
      <c r="M1360" s="723">
        <v>2.4651999999999998</v>
      </c>
      <c r="N1360" s="28">
        <v>39881</v>
      </c>
      <c r="O1360" s="723">
        <v>3.2456999999999998</v>
      </c>
      <c r="P1360" s="28">
        <v>39881</v>
      </c>
      <c r="Q1360" s="723">
        <v>3.7839</v>
      </c>
      <c r="R1360" s="28">
        <v>39881</v>
      </c>
      <c r="S1360" s="723">
        <v>3.9962</v>
      </c>
      <c r="T1360" s="28">
        <v>39881</v>
      </c>
      <c r="U1360" s="723">
        <v>4.4408000000000003</v>
      </c>
      <c r="V1360" s="41">
        <v>39881</v>
      </c>
      <c r="W1360" s="723">
        <v>3.516</v>
      </c>
      <c r="X1360" s="28">
        <v>39881</v>
      </c>
      <c r="Y1360" s="723">
        <v>4.1020000000000003</v>
      </c>
      <c r="Z1360" s="28">
        <v>39881</v>
      </c>
      <c r="AA1360" s="723">
        <v>4.6879999999999997</v>
      </c>
      <c r="AB1360" s="28">
        <v>39881</v>
      </c>
      <c r="AC1360" s="723">
        <v>4.8819999999999997</v>
      </c>
      <c r="AD1360" s="28">
        <v>39881</v>
      </c>
      <c r="AE1360" s="358">
        <v>5.0259999999999998</v>
      </c>
    </row>
    <row r="1361" spans="1:31">
      <c r="A1361" s="28">
        <v>39882</v>
      </c>
      <c r="B1361" s="28">
        <v>39882</v>
      </c>
      <c r="C1361" s="723">
        <v>1.7349000000000001</v>
      </c>
      <c r="D1361" s="28">
        <v>39882</v>
      </c>
      <c r="E1361" s="723">
        <v>2.2934000000000001</v>
      </c>
      <c r="F1361" s="28">
        <v>39882</v>
      </c>
      <c r="G1361" s="723">
        <v>2.9167999999999998</v>
      </c>
      <c r="H1361" s="28">
        <v>39882</v>
      </c>
      <c r="I1361" s="723">
        <v>3.1303999999999998</v>
      </c>
      <c r="J1361" s="28">
        <v>39882</v>
      </c>
      <c r="K1361" s="723">
        <v>3.9069000000000003</v>
      </c>
      <c r="L1361" s="41">
        <v>39882</v>
      </c>
      <c r="M1361" s="723">
        <v>2.5251999999999999</v>
      </c>
      <c r="N1361" s="28">
        <v>39882</v>
      </c>
      <c r="O1361" s="723">
        <v>3.3302</v>
      </c>
      <c r="P1361" s="28">
        <v>39882</v>
      </c>
      <c r="Q1361" s="723">
        <v>3.8593999999999999</v>
      </c>
      <c r="R1361" s="28">
        <v>39882</v>
      </c>
      <c r="S1361" s="723">
        <v>4.0410000000000004</v>
      </c>
      <c r="T1361" s="28">
        <v>39882</v>
      </c>
      <c r="U1361" s="723">
        <v>4.4817</v>
      </c>
      <c r="V1361" s="41">
        <v>39882</v>
      </c>
      <c r="W1361" s="723">
        <v>3.569</v>
      </c>
      <c r="X1361" s="28">
        <v>39882</v>
      </c>
      <c r="Y1361" s="723">
        <v>4.1820000000000004</v>
      </c>
      <c r="Z1361" s="28">
        <v>39882</v>
      </c>
      <c r="AA1361" s="723">
        <v>4.7949999999999999</v>
      </c>
      <c r="AB1361" s="28">
        <v>39882</v>
      </c>
      <c r="AC1361" s="723">
        <v>4.984</v>
      </c>
      <c r="AD1361" s="28">
        <v>39882</v>
      </c>
      <c r="AE1361" s="358">
        <v>5.1109999999999998</v>
      </c>
    </row>
    <row r="1362" spans="1:31">
      <c r="A1362" s="28">
        <v>39883</v>
      </c>
      <c r="B1362" s="28">
        <v>39883</v>
      </c>
      <c r="C1362" s="723">
        <v>1.78</v>
      </c>
      <c r="D1362" s="28">
        <v>39883</v>
      </c>
      <c r="E1362" s="723">
        <v>2.3467000000000002</v>
      </c>
      <c r="F1362" s="28">
        <v>39883</v>
      </c>
      <c r="G1362" s="723">
        <v>2.976</v>
      </c>
      <c r="H1362" s="28">
        <v>39883</v>
      </c>
      <c r="I1362" s="723">
        <v>3.1930999999999998</v>
      </c>
      <c r="J1362" s="28">
        <v>39883</v>
      </c>
      <c r="K1362" s="723">
        <v>3.9571000000000001</v>
      </c>
      <c r="L1362" s="41">
        <v>39883</v>
      </c>
      <c r="M1362" s="723">
        <v>2.5529000000000002</v>
      </c>
      <c r="N1362" s="28">
        <v>39883</v>
      </c>
      <c r="O1362" s="723">
        <v>3.3486000000000002</v>
      </c>
      <c r="P1362" s="28">
        <v>39883</v>
      </c>
      <c r="Q1362" s="723">
        <v>3.8944999999999999</v>
      </c>
      <c r="R1362" s="28">
        <v>39883</v>
      </c>
      <c r="S1362" s="723">
        <v>4.0705</v>
      </c>
      <c r="T1362" s="28">
        <v>39883</v>
      </c>
      <c r="U1362" s="723">
        <v>4.4969000000000001</v>
      </c>
      <c r="V1362" s="41">
        <v>39883</v>
      </c>
      <c r="W1362" s="723">
        <v>3.6230000000000002</v>
      </c>
      <c r="X1362" s="28">
        <v>39883</v>
      </c>
      <c r="Y1362" s="723">
        <v>4.2320000000000002</v>
      </c>
      <c r="Z1362" s="28">
        <v>39883</v>
      </c>
      <c r="AA1362" s="723">
        <v>4.87</v>
      </c>
      <c r="AB1362" s="28">
        <v>39883</v>
      </c>
      <c r="AC1362" s="723">
        <v>5.0609999999999999</v>
      </c>
      <c r="AD1362" s="28">
        <v>39883</v>
      </c>
      <c r="AE1362" s="358">
        <v>5.1820000000000004</v>
      </c>
    </row>
    <row r="1363" spans="1:31">
      <c r="A1363" s="28">
        <v>39884</v>
      </c>
      <c r="B1363" s="28">
        <v>39884</v>
      </c>
      <c r="C1363" s="723">
        <v>1.7012</v>
      </c>
      <c r="D1363" s="28">
        <v>39884</v>
      </c>
      <c r="E1363" s="723">
        <v>2.2549999999999999</v>
      </c>
      <c r="F1363" s="28">
        <v>39884</v>
      </c>
      <c r="G1363" s="723">
        <v>2.8997000000000002</v>
      </c>
      <c r="H1363" s="28">
        <v>39884</v>
      </c>
      <c r="I1363" s="723">
        <v>3.1269</v>
      </c>
      <c r="J1363" s="28">
        <v>39884</v>
      </c>
      <c r="K1363" s="723">
        <v>3.9085000000000001</v>
      </c>
      <c r="L1363" s="41">
        <v>39884</v>
      </c>
      <c r="M1363" s="723">
        <v>2.4779999999999998</v>
      </c>
      <c r="N1363" s="28">
        <v>39884</v>
      </c>
      <c r="O1363" s="723">
        <v>3.2492000000000001</v>
      </c>
      <c r="P1363" s="28">
        <v>39884</v>
      </c>
      <c r="Q1363" s="723">
        <v>3.8066</v>
      </c>
      <c r="R1363" s="28">
        <v>39884</v>
      </c>
      <c r="S1363" s="723">
        <v>3.9729999999999999</v>
      </c>
      <c r="T1363" s="28">
        <v>39884</v>
      </c>
      <c r="U1363" s="723">
        <v>4.4135</v>
      </c>
      <c r="V1363" s="41">
        <v>39884</v>
      </c>
      <c r="W1363" s="723">
        <v>3.5460000000000003</v>
      </c>
      <c r="X1363" s="28">
        <v>39884</v>
      </c>
      <c r="Y1363" s="723">
        <v>4.1689999999999996</v>
      </c>
      <c r="Z1363" s="28">
        <v>39884</v>
      </c>
      <c r="AA1363" s="723">
        <v>4.83</v>
      </c>
      <c r="AB1363" s="28">
        <v>39884</v>
      </c>
      <c r="AC1363" s="723">
        <v>5.0060000000000002</v>
      </c>
      <c r="AD1363" s="28">
        <v>39884</v>
      </c>
      <c r="AE1363" s="358">
        <v>5.1360000000000001</v>
      </c>
    </row>
    <row r="1364" spans="1:31">
      <c r="A1364" s="28">
        <v>39885</v>
      </c>
      <c r="B1364" s="28">
        <v>39885</v>
      </c>
      <c r="C1364" s="723">
        <v>1.7223000000000002</v>
      </c>
      <c r="D1364" s="28">
        <v>39885</v>
      </c>
      <c r="E1364" s="723">
        <v>2.3153999999999999</v>
      </c>
      <c r="F1364" s="28">
        <v>39885</v>
      </c>
      <c r="G1364" s="723">
        <v>2.9565999999999999</v>
      </c>
      <c r="H1364" s="28">
        <v>39885</v>
      </c>
      <c r="I1364" s="723">
        <v>3.1833999999999998</v>
      </c>
      <c r="J1364" s="28">
        <v>39885</v>
      </c>
      <c r="K1364" s="723">
        <v>3.9802</v>
      </c>
      <c r="L1364" s="41">
        <v>39885</v>
      </c>
      <c r="M1364" s="723">
        <v>2.4847000000000001</v>
      </c>
      <c r="N1364" s="28">
        <v>39885</v>
      </c>
      <c r="O1364" s="723">
        <v>3.2843999999999998</v>
      </c>
      <c r="P1364" s="28">
        <v>39885</v>
      </c>
      <c r="Q1364" s="723">
        <v>3.8308999999999997</v>
      </c>
      <c r="R1364" s="28">
        <v>39885</v>
      </c>
      <c r="S1364" s="723">
        <v>4.0035999999999996</v>
      </c>
      <c r="T1364" s="28">
        <v>39885</v>
      </c>
      <c r="U1364" s="723">
        <v>4.4396000000000004</v>
      </c>
      <c r="V1364" s="41">
        <v>39885</v>
      </c>
      <c r="W1364" s="723">
        <v>3.5950000000000002</v>
      </c>
      <c r="X1364" s="28">
        <v>39885</v>
      </c>
      <c r="Y1364" s="723">
        <v>4.2309999999999999</v>
      </c>
      <c r="Z1364" s="28">
        <v>39885</v>
      </c>
      <c r="AA1364" s="723">
        <v>4.9050000000000002</v>
      </c>
      <c r="AB1364" s="28">
        <v>39885</v>
      </c>
      <c r="AC1364" s="723">
        <v>5.08</v>
      </c>
      <c r="AD1364" s="28">
        <v>39885</v>
      </c>
      <c r="AE1364" s="358">
        <v>5.2160000000000002</v>
      </c>
    </row>
    <row r="1365" spans="1:31">
      <c r="A1365" s="28">
        <v>39888</v>
      </c>
      <c r="B1365" s="28">
        <v>39888</v>
      </c>
      <c r="C1365" s="723">
        <v>1.7659</v>
      </c>
      <c r="D1365" s="28">
        <v>39888</v>
      </c>
      <c r="E1365" s="723">
        <v>2.3813</v>
      </c>
      <c r="F1365" s="28">
        <v>39888</v>
      </c>
      <c r="G1365" s="723">
        <v>3.0339999999999998</v>
      </c>
      <c r="H1365" s="28">
        <v>39888</v>
      </c>
      <c r="I1365" s="723">
        <v>3.274</v>
      </c>
      <c r="J1365" s="28">
        <v>39888</v>
      </c>
      <c r="K1365" s="723">
        <v>4.0499000000000001</v>
      </c>
      <c r="L1365" s="41">
        <v>39888</v>
      </c>
      <c r="M1365" s="723">
        <v>2.5185</v>
      </c>
      <c r="N1365" s="28">
        <v>39888</v>
      </c>
      <c r="O1365" s="723">
        <v>3.3824999999999998</v>
      </c>
      <c r="P1365" s="28">
        <v>39888</v>
      </c>
      <c r="Q1365" s="723">
        <v>3.8856999999999999</v>
      </c>
      <c r="R1365" s="28">
        <v>39888</v>
      </c>
      <c r="S1365" s="723">
        <v>4.0410000000000004</v>
      </c>
      <c r="T1365" s="28">
        <v>39888</v>
      </c>
      <c r="U1365" s="723">
        <v>4.4638999999999998</v>
      </c>
      <c r="V1365" s="41">
        <v>39888</v>
      </c>
      <c r="W1365" s="723">
        <v>3.6029999999999998</v>
      </c>
      <c r="X1365" s="28">
        <v>39888</v>
      </c>
      <c r="Y1365" s="723">
        <v>4.25</v>
      </c>
      <c r="Z1365" s="28">
        <v>39888</v>
      </c>
      <c r="AA1365" s="723">
        <v>4.9459999999999997</v>
      </c>
      <c r="AB1365" s="28">
        <v>39888</v>
      </c>
      <c r="AC1365" s="723">
        <v>5.1360000000000001</v>
      </c>
      <c r="AD1365" s="28">
        <v>39888</v>
      </c>
      <c r="AE1365" s="358">
        <v>5.2450000000000001</v>
      </c>
    </row>
    <row r="1366" spans="1:31">
      <c r="A1366" s="28">
        <v>39889</v>
      </c>
      <c r="B1366" s="28">
        <v>39889</v>
      </c>
      <c r="C1366" s="723">
        <v>1.8113999999999999</v>
      </c>
      <c r="D1366" s="28">
        <v>39889</v>
      </c>
      <c r="E1366" s="723">
        <v>2.4278</v>
      </c>
      <c r="F1366" s="28">
        <v>39889</v>
      </c>
      <c r="G1366" s="723">
        <v>3.0705999999999998</v>
      </c>
      <c r="H1366" s="28">
        <v>39889</v>
      </c>
      <c r="I1366" s="723">
        <v>3.3100999999999998</v>
      </c>
      <c r="J1366" s="28">
        <v>39889</v>
      </c>
      <c r="K1366" s="723">
        <v>4.0890000000000004</v>
      </c>
      <c r="L1366" s="41">
        <v>39889</v>
      </c>
      <c r="M1366" s="723">
        <v>2.5558000000000001</v>
      </c>
      <c r="N1366" s="28">
        <v>39889</v>
      </c>
      <c r="O1366" s="723">
        <v>3.4144000000000001</v>
      </c>
      <c r="P1366" s="28">
        <v>39889</v>
      </c>
      <c r="Q1366" s="723">
        <v>3.9420000000000002</v>
      </c>
      <c r="R1366" s="28">
        <v>39889</v>
      </c>
      <c r="S1366" s="723">
        <v>4.0875000000000004</v>
      </c>
      <c r="T1366" s="28">
        <v>39889</v>
      </c>
      <c r="U1366" s="723">
        <v>4.4889000000000001</v>
      </c>
      <c r="V1366" s="41">
        <v>39889</v>
      </c>
      <c r="W1366" s="723">
        <v>3.6339999999999999</v>
      </c>
      <c r="X1366" s="28">
        <v>39889</v>
      </c>
      <c r="Y1366" s="723">
        <v>4.2839999999999998</v>
      </c>
      <c r="Z1366" s="28">
        <v>39889</v>
      </c>
      <c r="AA1366" s="723">
        <v>4.9749999999999996</v>
      </c>
      <c r="AB1366" s="28">
        <v>39889</v>
      </c>
      <c r="AC1366" s="723">
        <v>5.1740000000000004</v>
      </c>
      <c r="AD1366" s="28">
        <v>39889</v>
      </c>
      <c r="AE1366" s="358">
        <v>5.2969999999999997</v>
      </c>
    </row>
    <row r="1367" spans="1:31">
      <c r="A1367" s="28">
        <v>39890</v>
      </c>
      <c r="B1367" s="28">
        <v>39890</v>
      </c>
      <c r="C1367" s="723">
        <v>1.823</v>
      </c>
      <c r="D1367" s="28">
        <v>39890</v>
      </c>
      <c r="E1367" s="723">
        <v>2.4556</v>
      </c>
      <c r="F1367" s="28">
        <v>39890</v>
      </c>
      <c r="G1367" s="723">
        <v>3.1044999999999998</v>
      </c>
      <c r="H1367" s="28">
        <v>39890</v>
      </c>
      <c r="I1367" s="723">
        <v>3.3445</v>
      </c>
      <c r="J1367" s="28">
        <v>39890</v>
      </c>
      <c r="K1367" s="723">
        <v>4.1056999999999997</v>
      </c>
      <c r="L1367" s="41">
        <v>39890</v>
      </c>
      <c r="M1367" s="723">
        <v>2.5430000000000001</v>
      </c>
      <c r="N1367" s="28">
        <v>39890</v>
      </c>
      <c r="O1367" s="723">
        <v>3.3946000000000001</v>
      </c>
      <c r="P1367" s="28">
        <v>39890</v>
      </c>
      <c r="Q1367" s="723">
        <v>3.9558</v>
      </c>
      <c r="R1367" s="28">
        <v>39890</v>
      </c>
      <c r="S1367" s="723">
        <v>4.1020000000000003</v>
      </c>
      <c r="T1367" s="28">
        <v>39890</v>
      </c>
      <c r="U1367" s="723">
        <v>4.4802</v>
      </c>
      <c r="V1367" s="41">
        <v>39890</v>
      </c>
      <c r="W1367" s="723">
        <v>3.63</v>
      </c>
      <c r="X1367" s="28">
        <v>39890</v>
      </c>
      <c r="Y1367" s="723">
        <v>4.298</v>
      </c>
      <c r="Z1367" s="28">
        <v>39890</v>
      </c>
      <c r="AA1367" s="723">
        <v>5.0010000000000003</v>
      </c>
      <c r="AB1367" s="28">
        <v>39890</v>
      </c>
      <c r="AC1367" s="723">
        <v>5.1989999999999998</v>
      </c>
      <c r="AD1367" s="28">
        <v>39890</v>
      </c>
      <c r="AE1367" s="358">
        <v>5.3129999999999997</v>
      </c>
    </row>
    <row r="1368" spans="1:31">
      <c r="A1368" s="28">
        <v>39891</v>
      </c>
      <c r="B1368" s="28">
        <v>39891</v>
      </c>
      <c r="C1368" s="723">
        <v>1.7923</v>
      </c>
      <c r="D1368" s="28">
        <v>39891</v>
      </c>
      <c r="E1368" s="723">
        <v>2.3578999999999999</v>
      </c>
      <c r="F1368" s="28">
        <v>39891</v>
      </c>
      <c r="G1368" s="723">
        <v>2.9525999999999999</v>
      </c>
      <c r="H1368" s="28">
        <v>39891</v>
      </c>
      <c r="I1368" s="723">
        <v>3.1781000000000001</v>
      </c>
      <c r="J1368" s="28">
        <v>39891</v>
      </c>
      <c r="K1368" s="723">
        <v>3.9685000000000001</v>
      </c>
      <c r="L1368" s="41">
        <v>39891</v>
      </c>
      <c r="M1368" s="723">
        <v>2.5129000000000001</v>
      </c>
      <c r="N1368" s="28">
        <v>39891</v>
      </c>
      <c r="O1368" s="723">
        <v>3.3090999999999999</v>
      </c>
      <c r="P1368" s="28">
        <v>39891</v>
      </c>
      <c r="Q1368" s="723">
        <v>3.8294999999999999</v>
      </c>
      <c r="R1368" s="28">
        <v>39891</v>
      </c>
      <c r="S1368" s="723">
        <v>3.9558</v>
      </c>
      <c r="T1368" s="28">
        <v>39891</v>
      </c>
      <c r="U1368" s="723">
        <v>4.3213999999999997</v>
      </c>
      <c r="V1368" s="41">
        <v>39891</v>
      </c>
      <c r="W1368" s="723">
        <v>3.5914999999999999</v>
      </c>
      <c r="X1368" s="28">
        <v>39891</v>
      </c>
      <c r="Y1368" s="723">
        <v>4.1938000000000004</v>
      </c>
      <c r="Z1368" s="28">
        <v>39891</v>
      </c>
      <c r="AA1368" s="723">
        <v>4.8430999999999997</v>
      </c>
      <c r="AB1368" s="28">
        <v>39891</v>
      </c>
      <c r="AC1368" s="723">
        <v>5.0315000000000003</v>
      </c>
      <c r="AD1368" s="28">
        <v>39891</v>
      </c>
      <c r="AE1368" s="358">
        <v>5.1706000000000003</v>
      </c>
    </row>
    <row r="1369" spans="1:31">
      <c r="A1369" s="28">
        <v>39892</v>
      </c>
      <c r="B1369" s="28">
        <v>39892</v>
      </c>
      <c r="C1369" s="723">
        <v>1.7385999999999999</v>
      </c>
      <c r="D1369" s="28">
        <v>39892</v>
      </c>
      <c r="E1369" s="723">
        <v>2.3054000000000001</v>
      </c>
      <c r="F1369" s="28">
        <v>39892</v>
      </c>
      <c r="G1369" s="723">
        <v>2.8936999999999999</v>
      </c>
      <c r="H1369" s="28">
        <v>39892</v>
      </c>
      <c r="I1369" s="723">
        <v>3.1192000000000002</v>
      </c>
      <c r="J1369" s="28">
        <v>39892</v>
      </c>
      <c r="K1369" s="723">
        <v>3.8975999999999997</v>
      </c>
      <c r="L1369" s="41">
        <v>39892</v>
      </c>
      <c r="M1369" s="723">
        <v>2.4318</v>
      </c>
      <c r="N1369" s="28">
        <v>39892</v>
      </c>
      <c r="O1369" s="723">
        <v>3.2016999999999998</v>
      </c>
      <c r="P1369" s="28">
        <v>39892</v>
      </c>
      <c r="Q1369" s="723">
        <v>3.738</v>
      </c>
      <c r="R1369" s="28">
        <v>39892</v>
      </c>
      <c r="S1369" s="723">
        <v>3.8749000000000002</v>
      </c>
      <c r="T1369" s="28">
        <v>39892</v>
      </c>
      <c r="U1369" s="723">
        <v>4.2595000000000001</v>
      </c>
      <c r="V1369" s="41">
        <v>39892</v>
      </c>
      <c r="W1369" s="723">
        <v>3.528</v>
      </c>
      <c r="X1369" s="28">
        <v>39892</v>
      </c>
      <c r="Y1369" s="723">
        <v>4.1630000000000003</v>
      </c>
      <c r="Z1369" s="28">
        <v>39892</v>
      </c>
      <c r="AA1369" s="723">
        <v>4.87</v>
      </c>
      <c r="AB1369" s="28">
        <v>39892</v>
      </c>
      <c r="AC1369" s="723">
        <v>5.0540000000000003</v>
      </c>
      <c r="AD1369" s="28">
        <v>39892</v>
      </c>
      <c r="AE1369" s="358">
        <v>5.1890000000000001</v>
      </c>
    </row>
    <row r="1370" spans="1:31">
      <c r="A1370" s="28">
        <v>39895</v>
      </c>
      <c r="B1370" s="28">
        <v>39895</v>
      </c>
      <c r="C1370" s="723">
        <v>1.7657</v>
      </c>
      <c r="D1370" s="28">
        <v>39895</v>
      </c>
      <c r="E1370" s="723">
        <v>2.3451</v>
      </c>
      <c r="F1370" s="28">
        <v>39895</v>
      </c>
      <c r="G1370" s="723">
        <v>2.9371</v>
      </c>
      <c r="H1370" s="28">
        <v>39895</v>
      </c>
      <c r="I1370" s="723">
        <v>3.1676000000000002</v>
      </c>
      <c r="J1370" s="28">
        <v>39895</v>
      </c>
      <c r="K1370" s="723">
        <v>3.9245000000000001</v>
      </c>
      <c r="L1370" s="41">
        <v>39895</v>
      </c>
      <c r="M1370" s="723">
        <v>2.4317000000000002</v>
      </c>
      <c r="N1370" s="28">
        <v>39895</v>
      </c>
      <c r="O1370" s="723">
        <v>3.1991999999999998</v>
      </c>
      <c r="P1370" s="28">
        <v>39895</v>
      </c>
      <c r="Q1370" s="723">
        <v>3.7587999999999999</v>
      </c>
      <c r="R1370" s="28">
        <v>39895</v>
      </c>
      <c r="S1370" s="723">
        <v>3.9111000000000002</v>
      </c>
      <c r="T1370" s="28">
        <v>39895</v>
      </c>
      <c r="U1370" s="723">
        <v>4.2679</v>
      </c>
      <c r="V1370" s="41">
        <v>39895</v>
      </c>
      <c r="W1370" s="723">
        <v>3.5430000000000001</v>
      </c>
      <c r="X1370" s="28">
        <v>39895</v>
      </c>
      <c r="Y1370" s="723">
        <v>4.2050000000000001</v>
      </c>
      <c r="Z1370" s="28">
        <v>39895</v>
      </c>
      <c r="AA1370" s="723">
        <v>4.9009999999999998</v>
      </c>
      <c r="AB1370" s="28">
        <v>39895</v>
      </c>
      <c r="AC1370" s="723">
        <v>5.1050000000000004</v>
      </c>
      <c r="AD1370" s="28">
        <v>39895</v>
      </c>
      <c r="AE1370" s="358">
        <v>5.242</v>
      </c>
    </row>
    <row r="1371" spans="1:31">
      <c r="A1371" s="28">
        <v>39896</v>
      </c>
      <c r="B1371" s="28">
        <v>39896</v>
      </c>
      <c r="C1371" s="723">
        <v>1.8463000000000001</v>
      </c>
      <c r="D1371" s="28">
        <v>39896</v>
      </c>
      <c r="E1371" s="723">
        <v>2.4561999999999999</v>
      </c>
      <c r="F1371" s="28">
        <v>39896</v>
      </c>
      <c r="G1371" s="723">
        <v>3.0632999999999999</v>
      </c>
      <c r="H1371" s="28">
        <v>39896</v>
      </c>
      <c r="I1371" s="723">
        <v>3.2978000000000001</v>
      </c>
      <c r="J1371" s="28">
        <v>39896</v>
      </c>
      <c r="K1371" s="723">
        <v>4.0483000000000002</v>
      </c>
      <c r="L1371" s="41">
        <v>39896</v>
      </c>
      <c r="M1371" s="723">
        <v>2.5003000000000002</v>
      </c>
      <c r="N1371" s="28">
        <v>39896</v>
      </c>
      <c r="O1371" s="723">
        <v>3.2884000000000002</v>
      </c>
      <c r="P1371" s="28">
        <v>39896</v>
      </c>
      <c r="Q1371" s="723">
        <v>3.8815</v>
      </c>
      <c r="R1371" s="28">
        <v>39896</v>
      </c>
      <c r="S1371" s="723">
        <v>4.0411000000000001</v>
      </c>
      <c r="T1371" s="28">
        <v>39896</v>
      </c>
      <c r="U1371" s="723">
        <v>4.3822000000000001</v>
      </c>
      <c r="V1371" s="41">
        <v>39896</v>
      </c>
      <c r="W1371" s="723">
        <v>3.581</v>
      </c>
      <c r="X1371" s="28">
        <v>39896</v>
      </c>
      <c r="Y1371" s="723">
        <v>4.2560000000000002</v>
      </c>
      <c r="Z1371" s="28">
        <v>39896</v>
      </c>
      <c r="AA1371" s="723">
        <v>4.9790000000000001</v>
      </c>
      <c r="AB1371" s="28">
        <v>39896</v>
      </c>
      <c r="AC1371" s="723">
        <v>5.1859999999999999</v>
      </c>
      <c r="AD1371" s="28">
        <v>39896</v>
      </c>
      <c r="AE1371" s="358">
        <v>5.3310000000000004</v>
      </c>
    </row>
    <row r="1372" spans="1:31">
      <c r="A1372" s="28">
        <v>39897</v>
      </c>
      <c r="B1372" s="28">
        <v>39897</v>
      </c>
      <c r="C1372" s="723">
        <v>1.8614000000000002</v>
      </c>
      <c r="D1372" s="28">
        <v>39897</v>
      </c>
      <c r="E1372" s="723">
        <v>2.4683999999999999</v>
      </c>
      <c r="F1372" s="28">
        <v>39897</v>
      </c>
      <c r="G1372" s="723">
        <v>3.0674000000000001</v>
      </c>
      <c r="H1372" s="28">
        <v>39897</v>
      </c>
      <c r="I1372" s="723">
        <v>3.2949000000000002</v>
      </c>
      <c r="J1372" s="28">
        <v>39897</v>
      </c>
      <c r="K1372" s="723">
        <v>4.0349000000000004</v>
      </c>
      <c r="L1372" s="41">
        <v>39897</v>
      </c>
      <c r="M1372" s="723">
        <v>2.5011999999999999</v>
      </c>
      <c r="N1372" s="28">
        <v>39897</v>
      </c>
      <c r="O1372" s="723">
        <v>3.2751000000000001</v>
      </c>
      <c r="P1372" s="28">
        <v>39897</v>
      </c>
      <c r="Q1372" s="723">
        <v>3.8357999999999999</v>
      </c>
      <c r="R1372" s="28">
        <v>39897</v>
      </c>
      <c r="S1372" s="723">
        <v>3.9866000000000001</v>
      </c>
      <c r="T1372" s="28">
        <v>39897</v>
      </c>
      <c r="U1372" s="723">
        <v>4.3187999999999995</v>
      </c>
      <c r="V1372" s="41">
        <v>39897</v>
      </c>
      <c r="W1372" s="723">
        <v>3.5939999999999999</v>
      </c>
      <c r="X1372" s="28">
        <v>39897</v>
      </c>
      <c r="Y1372" s="723">
        <v>4.2620000000000005</v>
      </c>
      <c r="Z1372" s="28">
        <v>39897</v>
      </c>
      <c r="AA1372" s="723">
        <v>4.9489999999999998</v>
      </c>
      <c r="AB1372" s="28">
        <v>39897</v>
      </c>
      <c r="AC1372" s="723">
        <v>5.165</v>
      </c>
      <c r="AD1372" s="28">
        <v>39897</v>
      </c>
      <c r="AE1372" s="358">
        <v>5.3150000000000004</v>
      </c>
    </row>
    <row r="1373" spans="1:31">
      <c r="A1373" s="28">
        <v>39898</v>
      </c>
      <c r="B1373" s="28">
        <v>39898</v>
      </c>
      <c r="C1373" s="723">
        <v>1.8698000000000001</v>
      </c>
      <c r="D1373" s="28">
        <v>39898</v>
      </c>
      <c r="E1373" s="723">
        <v>2.4529000000000001</v>
      </c>
      <c r="F1373" s="28">
        <v>39898</v>
      </c>
      <c r="G1373" s="723">
        <v>3.0390000000000001</v>
      </c>
      <c r="H1373" s="28">
        <v>39898</v>
      </c>
      <c r="I1373" s="723">
        <v>3.2662</v>
      </c>
      <c r="J1373" s="28">
        <v>39898</v>
      </c>
      <c r="K1373" s="723">
        <v>4.0064000000000002</v>
      </c>
      <c r="L1373" s="41">
        <v>39898</v>
      </c>
      <c r="M1373" s="723">
        <v>2.5063</v>
      </c>
      <c r="N1373" s="28">
        <v>39898</v>
      </c>
      <c r="O1373" s="723">
        <v>3.2625999999999999</v>
      </c>
      <c r="P1373" s="28">
        <v>39898</v>
      </c>
      <c r="Q1373" s="723">
        <v>3.8204000000000002</v>
      </c>
      <c r="R1373" s="28">
        <v>39898</v>
      </c>
      <c r="S1373" s="723">
        <v>3.9683000000000002</v>
      </c>
      <c r="T1373" s="28">
        <v>39898</v>
      </c>
      <c r="U1373" s="723">
        <v>4.2868000000000004</v>
      </c>
      <c r="V1373" s="41">
        <v>39898</v>
      </c>
      <c r="W1373" s="723">
        <v>3.6150000000000002</v>
      </c>
      <c r="X1373" s="28">
        <v>39898</v>
      </c>
      <c r="Y1373" s="723">
        <v>4.242</v>
      </c>
      <c r="Z1373" s="28">
        <v>39898</v>
      </c>
      <c r="AA1373" s="723">
        <v>4.9169999999999998</v>
      </c>
      <c r="AB1373" s="28">
        <v>39898</v>
      </c>
      <c r="AC1373" s="723">
        <v>5.1370000000000005</v>
      </c>
      <c r="AD1373" s="28">
        <v>39898</v>
      </c>
      <c r="AE1373" s="358">
        <v>5.2869999999999999</v>
      </c>
    </row>
    <row r="1374" spans="1:31">
      <c r="A1374" s="28">
        <v>39899</v>
      </c>
      <c r="B1374" s="28">
        <v>39899</v>
      </c>
      <c r="C1374" s="723">
        <v>1.7705</v>
      </c>
      <c r="D1374" s="28">
        <v>39899</v>
      </c>
      <c r="E1374" s="723">
        <v>2.3561000000000001</v>
      </c>
      <c r="F1374" s="28">
        <v>39899</v>
      </c>
      <c r="G1374" s="723">
        <v>2.9741</v>
      </c>
      <c r="H1374" s="28">
        <v>39899</v>
      </c>
      <c r="I1374" s="723">
        <v>3.2109000000000001</v>
      </c>
      <c r="J1374" s="28">
        <v>39899</v>
      </c>
      <c r="K1374" s="723">
        <v>3.9316</v>
      </c>
      <c r="L1374" s="41">
        <v>39899</v>
      </c>
      <c r="M1374" s="723">
        <v>2.4136000000000002</v>
      </c>
      <c r="N1374" s="28">
        <v>39899</v>
      </c>
      <c r="O1374" s="723">
        <v>3.1957</v>
      </c>
      <c r="P1374" s="28">
        <v>39899</v>
      </c>
      <c r="Q1374" s="723">
        <v>3.7635999999999998</v>
      </c>
      <c r="R1374" s="28">
        <v>39899</v>
      </c>
      <c r="S1374" s="723">
        <v>3.9201000000000001</v>
      </c>
      <c r="T1374" s="28">
        <v>39899</v>
      </c>
      <c r="U1374" s="723">
        <v>4.2152000000000003</v>
      </c>
      <c r="V1374" s="41">
        <v>39899</v>
      </c>
      <c r="W1374" s="723">
        <v>3.4870000000000001</v>
      </c>
      <c r="X1374" s="28">
        <v>39899</v>
      </c>
      <c r="Y1374" s="723">
        <v>4.141</v>
      </c>
      <c r="Z1374" s="28">
        <v>39899</v>
      </c>
      <c r="AA1374" s="723">
        <v>4.8559999999999999</v>
      </c>
      <c r="AB1374" s="28">
        <v>39899</v>
      </c>
      <c r="AC1374" s="723">
        <v>5.0659999999999998</v>
      </c>
      <c r="AD1374" s="28">
        <v>39899</v>
      </c>
      <c r="AE1374" s="358">
        <v>5.242</v>
      </c>
    </row>
    <row r="1375" spans="1:31">
      <c r="A1375" s="28">
        <v>39902</v>
      </c>
      <c r="B1375" s="28">
        <v>39902</v>
      </c>
      <c r="C1375" s="723">
        <v>1.8094000000000001</v>
      </c>
      <c r="D1375" s="28">
        <v>39902</v>
      </c>
      <c r="E1375" s="723">
        <v>2.3136999999999999</v>
      </c>
      <c r="F1375" s="28">
        <v>39902</v>
      </c>
      <c r="G1375" s="723">
        <v>2.9426000000000001</v>
      </c>
      <c r="H1375" s="28">
        <v>39902</v>
      </c>
      <c r="I1375" s="723">
        <v>3.1867000000000001</v>
      </c>
      <c r="J1375" s="28">
        <v>39902</v>
      </c>
      <c r="K1375" s="723">
        <v>3.9361999999999999</v>
      </c>
      <c r="L1375" s="41">
        <v>39902</v>
      </c>
      <c r="M1375" s="723">
        <v>2.4013999999999998</v>
      </c>
      <c r="N1375" s="28">
        <v>39902</v>
      </c>
      <c r="O1375" s="723">
        <v>3.2101000000000002</v>
      </c>
      <c r="P1375" s="28">
        <v>39902</v>
      </c>
      <c r="Q1375" s="723">
        <v>3.7804000000000002</v>
      </c>
      <c r="R1375" s="28">
        <v>39902</v>
      </c>
      <c r="S1375" s="723">
        <v>3.9428999999999998</v>
      </c>
      <c r="T1375" s="28">
        <v>39902</v>
      </c>
      <c r="U1375" s="723">
        <v>4.2401999999999997</v>
      </c>
      <c r="V1375" s="41">
        <v>39902</v>
      </c>
      <c r="W1375" s="723">
        <v>3.4670000000000001</v>
      </c>
      <c r="X1375" s="28">
        <v>39902</v>
      </c>
      <c r="Y1375" s="723">
        <v>4.1159999999999997</v>
      </c>
      <c r="Z1375" s="28">
        <v>39902</v>
      </c>
      <c r="AA1375" s="723">
        <v>4.798</v>
      </c>
      <c r="AB1375" s="28">
        <v>39902</v>
      </c>
      <c r="AC1375" s="723">
        <v>5.0250000000000004</v>
      </c>
      <c r="AD1375" s="28">
        <v>39902</v>
      </c>
      <c r="AE1375" s="358">
        <v>5.1970000000000001</v>
      </c>
    </row>
    <row r="1376" spans="1:31">
      <c r="A1376" s="28">
        <v>39903</v>
      </c>
      <c r="B1376" s="28">
        <v>39903</v>
      </c>
      <c r="C1376" s="723">
        <v>1.7962</v>
      </c>
      <c r="D1376" s="28">
        <v>39903</v>
      </c>
      <c r="E1376" s="723">
        <v>2.306</v>
      </c>
      <c r="F1376" s="28">
        <v>39903</v>
      </c>
      <c r="G1376" s="723">
        <v>2.9298999999999999</v>
      </c>
      <c r="H1376" s="28">
        <v>39903</v>
      </c>
      <c r="I1376" s="723">
        <v>3.1753999999999998</v>
      </c>
      <c r="J1376" s="28">
        <v>39903</v>
      </c>
      <c r="K1376" s="723">
        <v>3.9253999999999998</v>
      </c>
      <c r="L1376" s="41">
        <v>39903</v>
      </c>
      <c r="M1376" s="723">
        <v>2.3824999999999998</v>
      </c>
      <c r="N1376" s="28">
        <v>39903</v>
      </c>
      <c r="O1376" s="723">
        <v>3.2227999999999999</v>
      </c>
      <c r="P1376" s="28">
        <v>39903</v>
      </c>
      <c r="Q1376" s="723">
        <v>3.7659000000000002</v>
      </c>
      <c r="R1376" s="28">
        <v>39903</v>
      </c>
      <c r="S1376" s="723">
        <v>3.9428000000000001</v>
      </c>
      <c r="T1376" s="28">
        <v>39903</v>
      </c>
      <c r="U1376" s="723">
        <v>4.2348999999999997</v>
      </c>
      <c r="V1376" s="41">
        <v>39903</v>
      </c>
      <c r="W1376" s="723">
        <v>3.456</v>
      </c>
      <c r="X1376" s="28">
        <v>39903</v>
      </c>
      <c r="Y1376" s="723">
        <v>4.0910000000000002</v>
      </c>
      <c r="Z1376" s="28">
        <v>39903</v>
      </c>
      <c r="AA1376" s="723">
        <v>4.7930000000000001</v>
      </c>
      <c r="AB1376" s="28">
        <v>39903</v>
      </c>
      <c r="AC1376" s="723">
        <v>5.0149999999999997</v>
      </c>
      <c r="AD1376" s="28">
        <v>39903</v>
      </c>
      <c r="AE1376" s="358">
        <v>5.19</v>
      </c>
    </row>
    <row r="1377" spans="1:31">
      <c r="A1377" s="28">
        <v>39904</v>
      </c>
      <c r="B1377" s="28">
        <v>39904</v>
      </c>
      <c r="C1377" s="723">
        <v>1.7263999999999999</v>
      </c>
      <c r="D1377" s="28">
        <v>39904</v>
      </c>
      <c r="E1377" s="723">
        <v>2.2385000000000002</v>
      </c>
      <c r="F1377" s="28">
        <v>39904</v>
      </c>
      <c r="G1377" s="723">
        <v>2.8780000000000001</v>
      </c>
      <c r="H1377" s="28">
        <v>39904</v>
      </c>
      <c r="I1377" s="723">
        <v>3.1261000000000001</v>
      </c>
      <c r="J1377" s="28">
        <v>39904</v>
      </c>
      <c r="K1377" s="723">
        <v>3.8851</v>
      </c>
      <c r="L1377" s="41">
        <v>39904</v>
      </c>
      <c r="M1377" s="723">
        <v>2.3420000000000001</v>
      </c>
      <c r="N1377" s="28">
        <v>39904</v>
      </c>
      <c r="O1377" s="723">
        <v>3.1698</v>
      </c>
      <c r="P1377" s="28">
        <v>39904</v>
      </c>
      <c r="Q1377" s="723">
        <v>3.7439999999999998</v>
      </c>
      <c r="R1377" s="28">
        <v>39904</v>
      </c>
      <c r="S1377" s="723">
        <v>3.9236</v>
      </c>
      <c r="T1377" s="28">
        <v>39904</v>
      </c>
      <c r="U1377" s="723">
        <v>4.2622999999999998</v>
      </c>
      <c r="V1377" s="41">
        <v>39904</v>
      </c>
      <c r="W1377" s="723">
        <v>3.4129999999999998</v>
      </c>
      <c r="X1377" s="28">
        <v>39904</v>
      </c>
      <c r="Y1377" s="723">
        <v>4.0670000000000002</v>
      </c>
      <c r="Z1377" s="28">
        <v>39904</v>
      </c>
      <c r="AA1377" s="723">
        <v>4.7729999999999997</v>
      </c>
      <c r="AB1377" s="28">
        <v>39904</v>
      </c>
      <c r="AC1377" s="723">
        <v>5.0019999999999998</v>
      </c>
      <c r="AD1377" s="28">
        <v>39904</v>
      </c>
      <c r="AE1377" s="358">
        <v>5.1749999999999998</v>
      </c>
    </row>
    <row r="1378" spans="1:31">
      <c r="A1378" s="28">
        <v>39905</v>
      </c>
      <c r="B1378" s="28">
        <v>39905</v>
      </c>
      <c r="C1378" s="723">
        <v>1.8772</v>
      </c>
      <c r="D1378" s="28">
        <v>39905</v>
      </c>
      <c r="E1378" s="723">
        <v>2.3906999999999998</v>
      </c>
      <c r="F1378" s="28">
        <v>39905</v>
      </c>
      <c r="G1378" s="723">
        <v>3.028</v>
      </c>
      <c r="H1378" s="28">
        <v>39905</v>
      </c>
      <c r="I1378" s="723">
        <v>3.2343999999999999</v>
      </c>
      <c r="J1378" s="28">
        <v>39905</v>
      </c>
      <c r="K1378" s="723">
        <v>4.0008999999999997</v>
      </c>
      <c r="L1378" s="41">
        <v>39905</v>
      </c>
      <c r="M1378" s="723">
        <v>2.4401999999999999</v>
      </c>
      <c r="N1378" s="28">
        <v>39905</v>
      </c>
      <c r="O1378" s="723">
        <v>3.2404999999999999</v>
      </c>
      <c r="P1378" s="28">
        <v>39905</v>
      </c>
      <c r="Q1378" s="723">
        <v>3.8136999999999999</v>
      </c>
      <c r="R1378" s="28">
        <v>39905</v>
      </c>
      <c r="S1378" s="723">
        <v>3.9893999999999998</v>
      </c>
      <c r="T1378" s="28">
        <v>39905</v>
      </c>
      <c r="U1378" s="723">
        <v>4.3296999999999999</v>
      </c>
      <c r="V1378" s="41">
        <v>39905</v>
      </c>
      <c r="W1378" s="723">
        <v>3.5819999999999999</v>
      </c>
      <c r="X1378" s="28">
        <v>39905</v>
      </c>
      <c r="Y1378" s="723">
        <v>4.2060000000000004</v>
      </c>
      <c r="Z1378" s="28">
        <v>39905</v>
      </c>
      <c r="AA1378" s="723">
        <v>4.9020000000000001</v>
      </c>
      <c r="AB1378" s="28">
        <v>39905</v>
      </c>
      <c r="AC1378" s="723">
        <v>5.1260000000000003</v>
      </c>
      <c r="AD1378" s="28">
        <v>39905</v>
      </c>
      <c r="AE1378" s="358">
        <v>5.28</v>
      </c>
    </row>
    <row r="1379" spans="1:31">
      <c r="A1379" s="28">
        <v>39906</v>
      </c>
      <c r="B1379" s="28">
        <v>39906</v>
      </c>
      <c r="C1379" s="723">
        <v>1.9719</v>
      </c>
      <c r="D1379" s="28">
        <v>39906</v>
      </c>
      <c r="E1379" s="723">
        <v>2.4779999999999998</v>
      </c>
      <c r="F1379" s="28">
        <v>39906</v>
      </c>
      <c r="G1379" s="723">
        <v>3.1006999999999998</v>
      </c>
      <c r="H1379" s="28">
        <v>39906</v>
      </c>
      <c r="I1379" s="723">
        <v>3.3029000000000002</v>
      </c>
      <c r="J1379" s="28">
        <v>39906</v>
      </c>
      <c r="K1379" s="723">
        <v>4.0468000000000002</v>
      </c>
      <c r="L1379" s="41">
        <v>39906</v>
      </c>
      <c r="M1379" s="723">
        <v>2.4805000000000001</v>
      </c>
      <c r="N1379" s="28">
        <v>39906</v>
      </c>
      <c r="O1379" s="723">
        <v>3.2580999999999998</v>
      </c>
      <c r="P1379" s="28">
        <v>39906</v>
      </c>
      <c r="Q1379" s="723">
        <v>3.8128000000000002</v>
      </c>
      <c r="R1379" s="28">
        <v>39906</v>
      </c>
      <c r="S1379" s="723">
        <v>3.9969000000000001</v>
      </c>
      <c r="T1379" s="28">
        <v>39906</v>
      </c>
      <c r="U1379" s="723">
        <v>4.3286999999999995</v>
      </c>
      <c r="V1379" s="41">
        <v>39906</v>
      </c>
      <c r="W1379" s="723">
        <v>3.6859999999999999</v>
      </c>
      <c r="X1379" s="28">
        <v>39906</v>
      </c>
      <c r="Y1379" s="723">
        <v>4.2789999999999999</v>
      </c>
      <c r="Z1379" s="28">
        <v>39906</v>
      </c>
      <c r="AA1379" s="723">
        <v>4.952</v>
      </c>
      <c r="AB1379" s="28">
        <v>39906</v>
      </c>
      <c r="AC1379" s="723">
        <v>5.18</v>
      </c>
      <c r="AD1379" s="28">
        <v>39906</v>
      </c>
      <c r="AE1379" s="358">
        <v>5.3460000000000001</v>
      </c>
    </row>
    <row r="1380" spans="1:31">
      <c r="A1380" s="28">
        <v>39909</v>
      </c>
      <c r="B1380" s="28">
        <v>39909</v>
      </c>
      <c r="C1380" s="723">
        <v>1.9857</v>
      </c>
      <c r="D1380" s="28">
        <v>39909</v>
      </c>
      <c r="E1380" s="723">
        <v>2.4769000000000001</v>
      </c>
      <c r="F1380" s="28">
        <v>39909</v>
      </c>
      <c r="G1380" s="723">
        <v>3.1133000000000002</v>
      </c>
      <c r="H1380" s="28">
        <v>39909</v>
      </c>
      <c r="I1380" s="723">
        <v>3.31</v>
      </c>
      <c r="J1380" s="28">
        <v>39909</v>
      </c>
      <c r="K1380" s="723">
        <v>4.0505000000000004</v>
      </c>
      <c r="L1380" s="41">
        <v>39909</v>
      </c>
      <c r="M1380" s="723">
        <v>2.4778000000000002</v>
      </c>
      <c r="N1380" s="28">
        <v>39909</v>
      </c>
      <c r="O1380" s="723">
        <v>3.2389000000000001</v>
      </c>
      <c r="P1380" s="28">
        <v>39909</v>
      </c>
      <c r="Q1380" s="723">
        <v>3.7483</v>
      </c>
      <c r="R1380" s="28">
        <v>39909</v>
      </c>
      <c r="S1380" s="723">
        <v>3.9412000000000003</v>
      </c>
      <c r="T1380" s="28">
        <v>39909</v>
      </c>
      <c r="U1380" s="723">
        <v>4.2925000000000004</v>
      </c>
      <c r="V1380" s="41">
        <v>39909</v>
      </c>
      <c r="W1380" s="723">
        <v>3.6840000000000002</v>
      </c>
      <c r="X1380" s="28">
        <v>39909</v>
      </c>
      <c r="Y1380" s="723">
        <v>4.2690000000000001</v>
      </c>
      <c r="Z1380" s="28">
        <v>39909</v>
      </c>
      <c r="AA1380" s="723">
        <v>4.97</v>
      </c>
      <c r="AB1380" s="28">
        <v>39909</v>
      </c>
      <c r="AC1380" s="723">
        <v>5.1950000000000003</v>
      </c>
      <c r="AD1380" s="28">
        <v>39909</v>
      </c>
      <c r="AE1380" s="358">
        <v>5.351</v>
      </c>
    </row>
    <row r="1381" spans="1:31">
      <c r="A1381" s="28">
        <v>39910</v>
      </c>
      <c r="B1381" s="28">
        <v>39910</v>
      </c>
      <c r="C1381" s="723">
        <v>1.9500999999999999</v>
      </c>
      <c r="D1381" s="28">
        <v>39910</v>
      </c>
      <c r="E1381" s="723">
        <v>2.476</v>
      </c>
      <c r="F1381" s="28">
        <v>39910</v>
      </c>
      <c r="G1381" s="723">
        <v>3.1202999999999999</v>
      </c>
      <c r="H1381" s="28">
        <v>39910</v>
      </c>
      <c r="I1381" s="723">
        <v>3.3227000000000002</v>
      </c>
      <c r="J1381" s="28">
        <v>39910</v>
      </c>
      <c r="K1381" s="723">
        <v>4.0675999999999997</v>
      </c>
      <c r="L1381" s="41">
        <v>39910</v>
      </c>
      <c r="M1381" s="723">
        <v>2.4542000000000002</v>
      </c>
      <c r="N1381" s="28">
        <v>39910</v>
      </c>
      <c r="O1381" s="723">
        <v>3.2363</v>
      </c>
      <c r="P1381" s="28">
        <v>39910</v>
      </c>
      <c r="Q1381" s="723">
        <v>3.7890999999999999</v>
      </c>
      <c r="R1381" s="28">
        <v>39910</v>
      </c>
      <c r="S1381" s="723">
        <v>3.9828000000000001</v>
      </c>
      <c r="T1381" s="28">
        <v>39910</v>
      </c>
      <c r="U1381" s="723">
        <v>4.3342999999999998</v>
      </c>
      <c r="V1381" s="41">
        <v>39910</v>
      </c>
      <c r="W1381" s="723">
        <v>3.641</v>
      </c>
      <c r="X1381" s="28">
        <v>39910</v>
      </c>
      <c r="Y1381" s="723">
        <v>4.2460000000000004</v>
      </c>
      <c r="Z1381" s="28">
        <v>39910</v>
      </c>
      <c r="AA1381" s="723">
        <v>4.9559999999999995</v>
      </c>
      <c r="AB1381" s="28">
        <v>39910</v>
      </c>
      <c r="AC1381" s="723">
        <v>5.1849999999999996</v>
      </c>
      <c r="AD1381" s="28">
        <v>39910</v>
      </c>
      <c r="AE1381" s="358">
        <v>5.3520000000000003</v>
      </c>
    </row>
    <row r="1382" spans="1:31">
      <c r="A1382" s="28">
        <v>39911</v>
      </c>
      <c r="B1382" s="28">
        <v>39911</v>
      </c>
      <c r="C1382" s="723">
        <v>1.9754</v>
      </c>
      <c r="D1382" s="28">
        <v>39911</v>
      </c>
      <c r="E1382" s="723">
        <v>2.4779999999999998</v>
      </c>
      <c r="F1382" s="28">
        <v>39911</v>
      </c>
      <c r="G1382" s="723">
        <v>3.129</v>
      </c>
      <c r="H1382" s="28">
        <v>39911</v>
      </c>
      <c r="I1382" s="723">
        <v>3.3307000000000002</v>
      </c>
      <c r="J1382" s="28">
        <v>39911</v>
      </c>
      <c r="K1382" s="723">
        <v>4.0778999999999996</v>
      </c>
      <c r="L1382" s="41">
        <v>39911</v>
      </c>
      <c r="M1382" s="723">
        <v>2.4287000000000001</v>
      </c>
      <c r="N1382" s="28">
        <v>39911</v>
      </c>
      <c r="O1382" s="723">
        <v>3.2227999999999999</v>
      </c>
      <c r="P1382" s="28">
        <v>39911</v>
      </c>
      <c r="Q1382" s="723">
        <v>3.7658</v>
      </c>
      <c r="R1382" s="28">
        <v>39911</v>
      </c>
      <c r="S1382" s="723">
        <v>3.9592000000000001</v>
      </c>
      <c r="T1382" s="28">
        <v>39911</v>
      </c>
      <c r="U1382" s="723">
        <v>4.3205</v>
      </c>
      <c r="V1382" s="41">
        <v>39911</v>
      </c>
      <c r="W1382" s="723">
        <v>3.6139999999999999</v>
      </c>
      <c r="X1382" s="28">
        <v>39911</v>
      </c>
      <c r="Y1382" s="723">
        <v>4.2329999999999997</v>
      </c>
      <c r="Z1382" s="28">
        <v>39911</v>
      </c>
      <c r="AA1382" s="723">
        <v>4.9390000000000001</v>
      </c>
      <c r="AB1382" s="28">
        <v>39911</v>
      </c>
      <c r="AC1382" s="723">
        <v>5.1719999999999997</v>
      </c>
      <c r="AD1382" s="28">
        <v>39911</v>
      </c>
      <c r="AE1382" s="358">
        <v>5.33</v>
      </c>
    </row>
    <row r="1383" spans="1:31">
      <c r="A1383" s="28">
        <v>39912</v>
      </c>
      <c r="B1383" s="28">
        <v>39912</v>
      </c>
      <c r="C1383" s="723">
        <v>1.9931999999999999</v>
      </c>
      <c r="D1383" s="28">
        <v>39912</v>
      </c>
      <c r="E1383" s="723">
        <v>2.5129000000000001</v>
      </c>
      <c r="F1383" s="28">
        <v>39912</v>
      </c>
      <c r="G1383" s="723">
        <v>3.2130000000000001</v>
      </c>
      <c r="H1383" s="28">
        <v>39912</v>
      </c>
      <c r="I1383" s="723">
        <v>3.3826000000000001</v>
      </c>
      <c r="J1383" s="28">
        <v>39912</v>
      </c>
      <c r="K1383" s="723">
        <v>4.1280999999999999</v>
      </c>
      <c r="L1383" s="41">
        <v>39912</v>
      </c>
      <c r="M1383" s="723">
        <v>2.4045000000000001</v>
      </c>
      <c r="N1383" s="28">
        <v>39912</v>
      </c>
      <c r="O1383" s="723">
        <v>3.246</v>
      </c>
      <c r="P1383" s="28">
        <v>39912</v>
      </c>
      <c r="Q1383" s="723">
        <v>3.7856000000000001</v>
      </c>
      <c r="R1383" s="28">
        <v>39912</v>
      </c>
      <c r="S1383" s="723">
        <v>3.9885999999999999</v>
      </c>
      <c r="T1383" s="28">
        <v>39912</v>
      </c>
      <c r="U1383" s="723">
        <v>4.3552</v>
      </c>
      <c r="V1383" s="41">
        <v>39912</v>
      </c>
      <c r="W1383" s="723">
        <v>3.6059999999999999</v>
      </c>
      <c r="X1383" s="28">
        <v>39912</v>
      </c>
      <c r="Y1383" s="723">
        <v>4.2300000000000004</v>
      </c>
      <c r="Z1383" s="28">
        <v>39912</v>
      </c>
      <c r="AA1383" s="723">
        <v>4.9770000000000003</v>
      </c>
      <c r="AB1383" s="28">
        <v>39912</v>
      </c>
      <c r="AC1383" s="723">
        <v>5.202</v>
      </c>
      <c r="AD1383" s="28">
        <v>39912</v>
      </c>
      <c r="AE1383" s="358">
        <v>5.3479999999999999</v>
      </c>
    </row>
    <row r="1384" spans="1:31">
      <c r="A1384" s="28">
        <v>39913</v>
      </c>
      <c r="B1384" s="28">
        <v>39913</v>
      </c>
      <c r="C1384" s="723">
        <v>1.9992999999999999</v>
      </c>
      <c r="D1384" s="28">
        <v>39913</v>
      </c>
      <c r="E1384" s="723">
        <v>2.5230999999999999</v>
      </c>
      <c r="F1384" s="28">
        <v>39913</v>
      </c>
      <c r="G1384" s="723">
        <v>3.2126000000000001</v>
      </c>
      <c r="H1384" s="28">
        <v>39913</v>
      </c>
      <c r="I1384" s="723">
        <v>3.3761000000000001</v>
      </c>
      <c r="J1384" s="28">
        <v>39913</v>
      </c>
      <c r="K1384" s="723">
        <v>4.1237000000000004</v>
      </c>
      <c r="L1384" s="41">
        <v>39913</v>
      </c>
      <c r="M1384" s="723">
        <v>2.4123999999999999</v>
      </c>
      <c r="N1384" s="28">
        <v>39913</v>
      </c>
      <c r="O1384" s="723">
        <v>3.2502</v>
      </c>
      <c r="P1384" s="28">
        <v>39913</v>
      </c>
      <c r="Q1384" s="723">
        <v>3.7791999999999999</v>
      </c>
      <c r="R1384" s="28">
        <v>39913</v>
      </c>
      <c r="S1384" s="723">
        <v>3.9740000000000002</v>
      </c>
      <c r="T1384" s="28">
        <v>39913</v>
      </c>
      <c r="U1384" s="723">
        <v>4.343</v>
      </c>
      <c r="V1384" s="41">
        <v>39913</v>
      </c>
      <c r="W1384" s="723">
        <v>3.6122000000000001</v>
      </c>
      <c r="X1384" s="28">
        <v>39913</v>
      </c>
      <c r="Y1384" s="723">
        <v>4.2401999999999997</v>
      </c>
      <c r="Z1384" s="28">
        <v>39913</v>
      </c>
      <c r="AA1384" s="723">
        <v>4.9705000000000004</v>
      </c>
      <c r="AB1384" s="28">
        <v>39913</v>
      </c>
      <c r="AC1384" s="723">
        <v>5.1927000000000003</v>
      </c>
      <c r="AD1384" s="28">
        <v>39913</v>
      </c>
      <c r="AE1384" s="358">
        <v>5.3314000000000004</v>
      </c>
    </row>
    <row r="1385" spans="1:31">
      <c r="A1385" s="28">
        <v>39916</v>
      </c>
      <c r="B1385" s="28">
        <v>39916</v>
      </c>
      <c r="C1385" s="723">
        <v>2.0036</v>
      </c>
      <c r="D1385" s="28">
        <v>39916</v>
      </c>
      <c r="E1385" s="723">
        <v>2.5270999999999999</v>
      </c>
      <c r="F1385" s="28">
        <v>39916</v>
      </c>
      <c r="G1385" s="723">
        <v>3.2193000000000001</v>
      </c>
      <c r="H1385" s="28">
        <v>39916</v>
      </c>
      <c r="I1385" s="723">
        <v>3.3793000000000002</v>
      </c>
      <c r="J1385" s="28">
        <v>39916</v>
      </c>
      <c r="K1385" s="723">
        <v>4.1239999999999997</v>
      </c>
      <c r="L1385" s="41">
        <v>39916</v>
      </c>
      <c r="M1385" s="723">
        <v>2.4217</v>
      </c>
      <c r="N1385" s="28">
        <v>39916</v>
      </c>
      <c r="O1385" s="723">
        <v>3.2538</v>
      </c>
      <c r="P1385" s="28">
        <v>39916</v>
      </c>
      <c r="Q1385" s="723">
        <v>3.7831999999999999</v>
      </c>
      <c r="R1385" s="28">
        <v>39916</v>
      </c>
      <c r="S1385" s="723">
        <v>3.9752000000000001</v>
      </c>
      <c r="T1385" s="28">
        <v>39916</v>
      </c>
      <c r="U1385" s="723">
        <v>4.3324999999999996</v>
      </c>
      <c r="V1385" s="41">
        <v>39916</v>
      </c>
      <c r="W1385" s="723">
        <v>3.6164000000000001</v>
      </c>
      <c r="X1385" s="28">
        <v>39916</v>
      </c>
      <c r="Y1385" s="723">
        <v>4.2439999999999998</v>
      </c>
      <c r="Z1385" s="28">
        <v>39916</v>
      </c>
      <c r="AA1385" s="723">
        <v>4.9739000000000004</v>
      </c>
      <c r="AB1385" s="28">
        <v>39916</v>
      </c>
      <c r="AC1385" s="723">
        <v>5.2039</v>
      </c>
      <c r="AD1385" s="28">
        <v>39916</v>
      </c>
      <c r="AE1385" s="358">
        <v>5.3257000000000003</v>
      </c>
    </row>
    <row r="1386" spans="1:31">
      <c r="A1386" s="28">
        <v>39917</v>
      </c>
      <c r="B1386" s="28">
        <v>39917</v>
      </c>
      <c r="C1386" s="723">
        <v>1.9313</v>
      </c>
      <c r="D1386" s="28">
        <v>39917</v>
      </c>
      <c r="E1386" s="723">
        <v>2.4346000000000001</v>
      </c>
      <c r="F1386" s="28">
        <v>39917</v>
      </c>
      <c r="G1386" s="723">
        <v>3.1217000000000001</v>
      </c>
      <c r="H1386" s="28">
        <v>39917</v>
      </c>
      <c r="I1386" s="723">
        <v>3.2894000000000001</v>
      </c>
      <c r="J1386" s="28">
        <v>39917</v>
      </c>
      <c r="K1386" s="723">
        <v>4.0692000000000004</v>
      </c>
      <c r="L1386" s="41">
        <v>39917</v>
      </c>
      <c r="M1386" s="723">
        <v>2.3184</v>
      </c>
      <c r="N1386" s="28">
        <v>39917</v>
      </c>
      <c r="O1386" s="723">
        <v>3.1903999999999999</v>
      </c>
      <c r="P1386" s="28">
        <v>39917</v>
      </c>
      <c r="Q1386" s="723">
        <v>3.7164999999999999</v>
      </c>
      <c r="R1386" s="28">
        <v>39917</v>
      </c>
      <c r="S1386" s="723">
        <v>3.9184999999999999</v>
      </c>
      <c r="T1386" s="28">
        <v>39917</v>
      </c>
      <c r="U1386" s="723">
        <v>4.2861000000000002</v>
      </c>
      <c r="V1386" s="41">
        <v>39917</v>
      </c>
      <c r="W1386" s="723">
        <v>3.5620000000000003</v>
      </c>
      <c r="X1386" s="28">
        <v>39917</v>
      </c>
      <c r="Y1386" s="723">
        <v>4.1900000000000004</v>
      </c>
      <c r="Z1386" s="28">
        <v>39917</v>
      </c>
      <c r="AA1386" s="723">
        <v>4.9290000000000003</v>
      </c>
      <c r="AB1386" s="28">
        <v>39917</v>
      </c>
      <c r="AC1386" s="723">
        <v>5.15</v>
      </c>
      <c r="AD1386" s="28">
        <v>39917</v>
      </c>
      <c r="AE1386" s="358">
        <v>5.3239999999999998</v>
      </c>
    </row>
    <row r="1387" spans="1:31">
      <c r="A1387" s="28">
        <v>39918</v>
      </c>
      <c r="B1387" s="28">
        <v>39918</v>
      </c>
      <c r="C1387" s="723">
        <v>1.8696000000000002</v>
      </c>
      <c r="D1387" s="28">
        <v>39918</v>
      </c>
      <c r="E1387" s="723">
        <v>2.3492000000000002</v>
      </c>
      <c r="F1387" s="28">
        <v>39918</v>
      </c>
      <c r="G1387" s="723">
        <v>3.0573999999999999</v>
      </c>
      <c r="H1387" s="28">
        <v>39918</v>
      </c>
      <c r="I1387" s="723">
        <v>3.2265999999999999</v>
      </c>
      <c r="J1387" s="28">
        <v>39918</v>
      </c>
      <c r="K1387" s="723">
        <v>4.0209999999999999</v>
      </c>
      <c r="L1387" s="41">
        <v>39918</v>
      </c>
      <c r="M1387" s="723">
        <v>2.2570999999999999</v>
      </c>
      <c r="N1387" s="28">
        <v>39918</v>
      </c>
      <c r="O1387" s="723">
        <v>3.1071</v>
      </c>
      <c r="P1387" s="28">
        <v>39918</v>
      </c>
      <c r="Q1387" s="723">
        <v>3.6459000000000001</v>
      </c>
      <c r="R1387" s="28">
        <v>39918</v>
      </c>
      <c r="S1387" s="723">
        <v>3.8647999999999998</v>
      </c>
      <c r="T1387" s="28">
        <v>39918</v>
      </c>
      <c r="U1387" s="723">
        <v>4.2546999999999997</v>
      </c>
      <c r="V1387" s="41">
        <v>39918</v>
      </c>
      <c r="W1387" s="723">
        <v>3.5019999999999998</v>
      </c>
      <c r="X1387" s="28">
        <v>39918</v>
      </c>
      <c r="Y1387" s="723">
        <v>4.1100000000000003</v>
      </c>
      <c r="Z1387" s="28">
        <v>39918</v>
      </c>
      <c r="AA1387" s="723">
        <v>4.8410000000000002</v>
      </c>
      <c r="AB1387" s="28">
        <v>39918</v>
      </c>
      <c r="AC1387" s="723">
        <v>5.0659999999999998</v>
      </c>
      <c r="AD1387" s="28">
        <v>39918</v>
      </c>
      <c r="AE1387" s="358">
        <v>5.2560000000000002</v>
      </c>
    </row>
    <row r="1388" spans="1:31">
      <c r="A1388" s="28">
        <v>39919</v>
      </c>
      <c r="B1388" s="28">
        <v>39919</v>
      </c>
      <c r="C1388" s="723">
        <v>1.9005000000000001</v>
      </c>
      <c r="D1388" s="28">
        <v>39919</v>
      </c>
      <c r="E1388" s="723">
        <v>2.383</v>
      </c>
      <c r="F1388" s="28">
        <v>39919</v>
      </c>
      <c r="G1388" s="723">
        <v>3.0903</v>
      </c>
      <c r="H1388" s="28">
        <v>39919</v>
      </c>
      <c r="I1388" s="723">
        <v>3.2547000000000001</v>
      </c>
      <c r="J1388" s="28">
        <v>39919</v>
      </c>
      <c r="K1388" s="723">
        <v>4.0339999999999998</v>
      </c>
      <c r="L1388" s="41">
        <v>39919</v>
      </c>
      <c r="M1388" s="723">
        <v>2.2726000000000002</v>
      </c>
      <c r="N1388" s="28">
        <v>39919</v>
      </c>
      <c r="O1388" s="723">
        <v>3.1133000000000002</v>
      </c>
      <c r="P1388" s="28">
        <v>39919</v>
      </c>
      <c r="Q1388" s="723">
        <v>3.6604000000000001</v>
      </c>
      <c r="R1388" s="28">
        <v>39919</v>
      </c>
      <c r="S1388" s="723">
        <v>3.8834</v>
      </c>
      <c r="T1388" s="28">
        <v>39919</v>
      </c>
      <c r="U1388" s="723">
        <v>4.2697000000000003</v>
      </c>
      <c r="V1388" s="41">
        <v>39919</v>
      </c>
      <c r="W1388" s="723">
        <v>3.5070000000000001</v>
      </c>
      <c r="X1388" s="28">
        <v>39919</v>
      </c>
      <c r="Y1388" s="723">
        <v>4.1139999999999999</v>
      </c>
      <c r="Z1388" s="28">
        <v>39919</v>
      </c>
      <c r="AA1388" s="723">
        <v>4.8529999999999998</v>
      </c>
      <c r="AB1388" s="28">
        <v>39919</v>
      </c>
      <c r="AC1388" s="723">
        <v>5.08</v>
      </c>
      <c r="AD1388" s="28">
        <v>39919</v>
      </c>
      <c r="AE1388" s="358">
        <v>5.2439999999999998</v>
      </c>
    </row>
    <row r="1389" spans="1:31">
      <c r="A1389" s="28">
        <v>39920</v>
      </c>
      <c r="B1389" s="28">
        <v>39920</v>
      </c>
      <c r="C1389" s="723">
        <v>2.0228000000000002</v>
      </c>
      <c r="D1389" s="28">
        <v>39920</v>
      </c>
      <c r="E1389" s="723">
        <v>2.5162</v>
      </c>
      <c r="F1389" s="28">
        <v>39920</v>
      </c>
      <c r="G1389" s="723">
        <v>3.2044000000000001</v>
      </c>
      <c r="H1389" s="28">
        <v>39920</v>
      </c>
      <c r="I1389" s="723">
        <v>3.4186000000000001</v>
      </c>
      <c r="J1389" s="28">
        <v>39920</v>
      </c>
      <c r="K1389" s="723">
        <v>4.1298000000000004</v>
      </c>
      <c r="L1389" s="41">
        <v>39920</v>
      </c>
      <c r="M1389" s="723">
        <v>2.3519999999999999</v>
      </c>
      <c r="N1389" s="28">
        <v>39920</v>
      </c>
      <c r="O1389" s="723">
        <v>3.1787999999999998</v>
      </c>
      <c r="P1389" s="28">
        <v>39920</v>
      </c>
      <c r="Q1389" s="723">
        <v>3.7315</v>
      </c>
      <c r="R1389" s="28">
        <v>39920</v>
      </c>
      <c r="S1389" s="723">
        <v>3.9579</v>
      </c>
      <c r="T1389" s="28">
        <v>39920</v>
      </c>
      <c r="U1389" s="723">
        <v>4.3410000000000002</v>
      </c>
      <c r="V1389" s="41">
        <v>39920</v>
      </c>
      <c r="W1389" s="723">
        <v>3.5979999999999999</v>
      </c>
      <c r="X1389" s="28">
        <v>39920</v>
      </c>
      <c r="Y1389" s="723">
        <v>4.1989999999999998</v>
      </c>
      <c r="Z1389" s="28">
        <v>39920</v>
      </c>
      <c r="AA1389" s="723">
        <v>4.9139999999999997</v>
      </c>
      <c r="AB1389" s="28">
        <v>39920</v>
      </c>
      <c r="AC1389" s="723">
        <v>5.1470000000000002</v>
      </c>
      <c r="AD1389" s="28">
        <v>39920</v>
      </c>
      <c r="AE1389" s="358">
        <v>5.3049999999999997</v>
      </c>
    </row>
    <row r="1390" spans="1:31">
      <c r="A1390" s="28">
        <v>39923</v>
      </c>
      <c r="B1390" s="28">
        <v>39923</v>
      </c>
      <c r="C1390" s="723">
        <v>1.9232</v>
      </c>
      <c r="D1390" s="28">
        <v>39923</v>
      </c>
      <c r="E1390" s="723">
        <v>2.395</v>
      </c>
      <c r="F1390" s="28">
        <v>39923</v>
      </c>
      <c r="G1390" s="723">
        <v>3.0783</v>
      </c>
      <c r="H1390" s="28">
        <v>39923</v>
      </c>
      <c r="I1390" s="723">
        <v>3.2926000000000002</v>
      </c>
      <c r="J1390" s="28">
        <v>39923</v>
      </c>
      <c r="K1390" s="723">
        <v>4.0080999999999998</v>
      </c>
      <c r="L1390" s="41">
        <v>39923</v>
      </c>
      <c r="M1390" s="723">
        <v>2.2482000000000002</v>
      </c>
      <c r="N1390" s="28">
        <v>39923</v>
      </c>
      <c r="O1390" s="723">
        <v>3.0501999999999998</v>
      </c>
      <c r="P1390" s="28">
        <v>39923</v>
      </c>
      <c r="Q1390" s="723">
        <v>3.6032999999999999</v>
      </c>
      <c r="R1390" s="28">
        <v>39923</v>
      </c>
      <c r="S1390" s="723">
        <v>3.8367</v>
      </c>
      <c r="T1390" s="28">
        <v>39923</v>
      </c>
      <c r="U1390" s="723">
        <v>4.2236000000000002</v>
      </c>
      <c r="V1390" s="41">
        <v>39923</v>
      </c>
      <c r="W1390" s="723">
        <v>3.5329999999999999</v>
      </c>
      <c r="X1390" s="28">
        <v>39923</v>
      </c>
      <c r="Y1390" s="723">
        <v>4.1059999999999999</v>
      </c>
      <c r="Z1390" s="28">
        <v>39923</v>
      </c>
      <c r="AA1390" s="723">
        <v>4.806</v>
      </c>
      <c r="AB1390" s="28">
        <v>39923</v>
      </c>
      <c r="AC1390" s="723">
        <v>5.0309999999999997</v>
      </c>
      <c r="AD1390" s="28">
        <v>39923</v>
      </c>
      <c r="AE1390" s="358">
        <v>5.1909999999999998</v>
      </c>
    </row>
    <row r="1391" spans="1:31">
      <c r="A1391" s="28">
        <v>39924</v>
      </c>
      <c r="B1391" s="28">
        <v>39924</v>
      </c>
      <c r="C1391" s="723">
        <v>1.9254</v>
      </c>
      <c r="D1391" s="28">
        <v>39924</v>
      </c>
      <c r="E1391" s="723">
        <v>2.3887</v>
      </c>
      <c r="F1391" s="28">
        <v>39924</v>
      </c>
      <c r="G1391" s="723">
        <v>3.0535000000000001</v>
      </c>
      <c r="H1391" s="28">
        <v>39924</v>
      </c>
      <c r="I1391" s="723">
        <v>3.2713000000000001</v>
      </c>
      <c r="J1391" s="28">
        <v>39924</v>
      </c>
      <c r="K1391" s="723">
        <v>3.9938000000000002</v>
      </c>
      <c r="L1391" s="41">
        <v>39924</v>
      </c>
      <c r="M1391" s="723">
        <v>2.2469999999999999</v>
      </c>
      <c r="N1391" s="28">
        <v>39924</v>
      </c>
      <c r="O1391" s="723">
        <v>3.0417000000000001</v>
      </c>
      <c r="P1391" s="28">
        <v>39924</v>
      </c>
      <c r="Q1391" s="723">
        <v>3.5950000000000002</v>
      </c>
      <c r="R1391" s="28">
        <v>39924</v>
      </c>
      <c r="S1391" s="723">
        <v>3.8265000000000002</v>
      </c>
      <c r="T1391" s="28">
        <v>39924</v>
      </c>
      <c r="U1391" s="723">
        <v>4.2111999999999998</v>
      </c>
      <c r="V1391" s="41">
        <v>39924</v>
      </c>
      <c r="W1391" s="723">
        <v>3.5540000000000003</v>
      </c>
      <c r="X1391" s="28">
        <v>39924</v>
      </c>
      <c r="Y1391" s="723">
        <v>4.1150000000000002</v>
      </c>
      <c r="Z1391" s="28">
        <v>39924</v>
      </c>
      <c r="AA1391" s="723">
        <v>4.7969999999999997</v>
      </c>
      <c r="AB1391" s="28">
        <v>39924</v>
      </c>
      <c r="AC1391" s="723">
        <v>5.0229999999999997</v>
      </c>
      <c r="AD1391" s="28">
        <v>39924</v>
      </c>
      <c r="AE1391" s="358">
        <v>5.1749999999999998</v>
      </c>
    </row>
    <row r="1392" spans="1:31">
      <c r="A1392" s="28">
        <v>39925</v>
      </c>
      <c r="B1392" s="28">
        <v>39925</v>
      </c>
      <c r="C1392" s="723">
        <v>1.9758</v>
      </c>
      <c r="D1392" s="28">
        <v>39925</v>
      </c>
      <c r="E1392" s="723">
        <v>2.4656000000000002</v>
      </c>
      <c r="F1392" s="28">
        <v>39925</v>
      </c>
      <c r="G1392" s="723">
        <v>3.0718999999999999</v>
      </c>
      <c r="H1392" s="28">
        <v>39925</v>
      </c>
      <c r="I1392" s="723">
        <v>3.3313999999999999</v>
      </c>
      <c r="J1392" s="28">
        <v>39925</v>
      </c>
      <c r="K1392" s="723">
        <v>4.0312999999999999</v>
      </c>
      <c r="L1392" s="41">
        <v>39925</v>
      </c>
      <c r="M1392" s="723">
        <v>2.2705000000000002</v>
      </c>
      <c r="N1392" s="28">
        <v>39925</v>
      </c>
      <c r="O1392" s="723">
        <v>3.1059999999999999</v>
      </c>
      <c r="P1392" s="28">
        <v>39925</v>
      </c>
      <c r="Q1392" s="723">
        <v>3.6526000000000001</v>
      </c>
      <c r="R1392" s="28">
        <v>39925</v>
      </c>
      <c r="S1392" s="723">
        <v>3.8585000000000003</v>
      </c>
      <c r="T1392" s="28">
        <v>39925</v>
      </c>
      <c r="U1392" s="723">
        <v>4.2435</v>
      </c>
      <c r="V1392" s="41">
        <v>39925</v>
      </c>
      <c r="W1392" s="723">
        <v>3.5859999999999999</v>
      </c>
      <c r="X1392" s="28">
        <v>39925</v>
      </c>
      <c r="Y1392" s="723">
        <v>4.1509999999999998</v>
      </c>
      <c r="Z1392" s="28">
        <v>39925</v>
      </c>
      <c r="AA1392" s="723">
        <v>4.8280000000000003</v>
      </c>
      <c r="AB1392" s="28">
        <v>39925</v>
      </c>
      <c r="AC1392" s="723">
        <v>5.0549999999999997</v>
      </c>
      <c r="AD1392" s="28">
        <v>39925</v>
      </c>
      <c r="AE1392" s="358">
        <v>5.194</v>
      </c>
    </row>
    <row r="1393" spans="1:31">
      <c r="A1393" s="28">
        <v>39926</v>
      </c>
      <c r="B1393" s="28">
        <v>39926</v>
      </c>
      <c r="C1393" s="723">
        <v>2.0379</v>
      </c>
      <c r="D1393" s="28">
        <v>39926</v>
      </c>
      <c r="E1393" s="723">
        <v>2.544</v>
      </c>
      <c r="F1393" s="28">
        <v>39926</v>
      </c>
      <c r="G1393" s="723">
        <v>3.1549999999999998</v>
      </c>
      <c r="H1393" s="28">
        <v>39926</v>
      </c>
      <c r="I1393" s="723">
        <v>3.4089999999999998</v>
      </c>
      <c r="J1393" s="28">
        <v>39926</v>
      </c>
      <c r="K1393" s="723">
        <v>4.0391000000000004</v>
      </c>
      <c r="L1393" s="41">
        <v>39926</v>
      </c>
      <c r="M1393" s="723">
        <v>2.2631000000000001</v>
      </c>
      <c r="N1393" s="28">
        <v>39926</v>
      </c>
      <c r="O1393" s="723">
        <v>3.0821999999999998</v>
      </c>
      <c r="P1393" s="28">
        <v>39926</v>
      </c>
      <c r="Q1393" s="723">
        <v>3.6745999999999999</v>
      </c>
      <c r="R1393" s="28">
        <v>39926</v>
      </c>
      <c r="S1393" s="723">
        <v>3.8712</v>
      </c>
      <c r="T1393" s="28">
        <v>39926</v>
      </c>
      <c r="U1393" s="723">
        <v>4.2434000000000003</v>
      </c>
      <c r="V1393" s="41">
        <v>39926</v>
      </c>
      <c r="W1393" s="723">
        <v>3.5680000000000001</v>
      </c>
      <c r="X1393" s="28">
        <v>39926</v>
      </c>
      <c r="Y1393" s="723">
        <v>4.1630000000000003</v>
      </c>
      <c r="Z1393" s="28">
        <v>39926</v>
      </c>
      <c r="AA1393" s="723">
        <v>4.8460000000000001</v>
      </c>
      <c r="AB1393" s="28">
        <v>39926</v>
      </c>
      <c r="AC1393" s="723">
        <v>5.0750000000000002</v>
      </c>
      <c r="AD1393" s="28">
        <v>39926</v>
      </c>
      <c r="AE1393" s="358">
        <v>5.2190000000000003</v>
      </c>
    </row>
    <row r="1394" spans="1:31">
      <c r="A1394" s="28">
        <v>39927</v>
      </c>
      <c r="B1394" s="28">
        <v>39927</v>
      </c>
      <c r="C1394" s="723">
        <v>1.9359</v>
      </c>
      <c r="D1394" s="28">
        <v>39927</v>
      </c>
      <c r="E1394" s="723">
        <v>2.4563999999999999</v>
      </c>
      <c r="F1394" s="28">
        <v>39927</v>
      </c>
      <c r="G1394" s="723">
        <v>3.0787</v>
      </c>
      <c r="H1394" s="28">
        <v>39927</v>
      </c>
      <c r="I1394" s="723">
        <v>3.3346999999999998</v>
      </c>
      <c r="J1394" s="28">
        <v>39927</v>
      </c>
      <c r="K1394" s="723">
        <v>3.9741</v>
      </c>
      <c r="L1394" s="41">
        <v>39927</v>
      </c>
      <c r="M1394" s="723">
        <v>2.206</v>
      </c>
      <c r="N1394" s="28">
        <v>39927</v>
      </c>
      <c r="O1394" s="723">
        <v>3.0569000000000002</v>
      </c>
      <c r="P1394" s="28">
        <v>39927</v>
      </c>
      <c r="Q1394" s="723">
        <v>3.6536999999999997</v>
      </c>
      <c r="R1394" s="28">
        <v>39927</v>
      </c>
      <c r="S1394" s="723">
        <v>3.8609</v>
      </c>
      <c r="T1394" s="28">
        <v>39927</v>
      </c>
      <c r="U1394" s="723">
        <v>4.2333999999999996</v>
      </c>
      <c r="V1394" s="41">
        <v>39927</v>
      </c>
      <c r="W1394" s="723">
        <v>3.5102000000000002</v>
      </c>
      <c r="X1394" s="28">
        <v>39927</v>
      </c>
      <c r="Y1394" s="723">
        <v>4.1195000000000004</v>
      </c>
      <c r="Z1394" s="28">
        <v>39927</v>
      </c>
      <c r="AA1394" s="723">
        <v>4.8144</v>
      </c>
      <c r="AB1394" s="28">
        <v>39927</v>
      </c>
      <c r="AC1394" s="723">
        <v>5.0496999999999996</v>
      </c>
      <c r="AD1394" s="28">
        <v>39927</v>
      </c>
      <c r="AE1394" s="358">
        <v>5.1970999999999998</v>
      </c>
    </row>
    <row r="1395" spans="1:31">
      <c r="A1395" s="28">
        <v>39930</v>
      </c>
      <c r="B1395" s="28">
        <v>39930</v>
      </c>
      <c r="C1395" s="723">
        <v>1.8959000000000001</v>
      </c>
      <c r="D1395" s="28">
        <v>39930</v>
      </c>
      <c r="E1395" s="723">
        <v>2.4133</v>
      </c>
      <c r="F1395" s="28">
        <v>39930</v>
      </c>
      <c r="G1395" s="723">
        <v>3.0236000000000001</v>
      </c>
      <c r="H1395" s="28">
        <v>39930</v>
      </c>
      <c r="I1395" s="723">
        <v>3.3210000000000002</v>
      </c>
      <c r="J1395" s="28">
        <v>39930</v>
      </c>
      <c r="K1395" s="723">
        <v>3.9695</v>
      </c>
      <c r="L1395" s="41">
        <v>39930</v>
      </c>
      <c r="M1395" s="723">
        <v>2.1206999999999998</v>
      </c>
      <c r="N1395" s="28">
        <v>39930</v>
      </c>
      <c r="O1395" s="723">
        <v>2.9788000000000001</v>
      </c>
      <c r="P1395" s="28">
        <v>39930</v>
      </c>
      <c r="Q1395" s="723">
        <v>3.5819999999999999</v>
      </c>
      <c r="R1395" s="28">
        <v>39930</v>
      </c>
      <c r="S1395" s="723">
        <v>3.7949000000000002</v>
      </c>
      <c r="T1395" s="28">
        <v>39930</v>
      </c>
      <c r="U1395" s="723">
        <v>4.1997999999999998</v>
      </c>
      <c r="V1395" s="41">
        <v>39930</v>
      </c>
      <c r="W1395" s="723">
        <v>3.4670000000000001</v>
      </c>
      <c r="X1395" s="28">
        <v>39930</v>
      </c>
      <c r="Y1395" s="723">
        <v>4.0629999999999997</v>
      </c>
      <c r="Z1395" s="28">
        <v>39930</v>
      </c>
      <c r="AA1395" s="723">
        <v>4.7610000000000001</v>
      </c>
      <c r="AB1395" s="28">
        <v>39930</v>
      </c>
      <c r="AC1395" s="723">
        <v>4.992</v>
      </c>
      <c r="AD1395" s="28">
        <v>39930</v>
      </c>
      <c r="AE1395" s="358">
        <v>5.149</v>
      </c>
    </row>
    <row r="1396" spans="1:31">
      <c r="A1396" s="28">
        <v>39931</v>
      </c>
      <c r="B1396" s="28">
        <v>39931</v>
      </c>
      <c r="C1396" s="723">
        <v>1.8936999999999999</v>
      </c>
      <c r="D1396" s="28">
        <v>39931</v>
      </c>
      <c r="E1396" s="723">
        <v>2.42</v>
      </c>
      <c r="F1396" s="28">
        <v>39931</v>
      </c>
      <c r="G1396" s="723">
        <v>3.0434999999999999</v>
      </c>
      <c r="H1396" s="28">
        <v>39931</v>
      </c>
      <c r="I1396" s="723">
        <v>3.3388</v>
      </c>
      <c r="J1396" s="28">
        <v>39931</v>
      </c>
      <c r="K1396" s="723">
        <v>3.9794</v>
      </c>
      <c r="L1396" s="41">
        <v>39931</v>
      </c>
      <c r="M1396" s="723">
        <v>2.1137999999999999</v>
      </c>
      <c r="N1396" s="28">
        <v>39931</v>
      </c>
      <c r="O1396" s="723">
        <v>2.9775</v>
      </c>
      <c r="P1396" s="28">
        <v>39931</v>
      </c>
      <c r="Q1396" s="723">
        <v>3.5930999999999997</v>
      </c>
      <c r="R1396" s="28">
        <v>39931</v>
      </c>
      <c r="S1396" s="723">
        <v>3.8069999999999999</v>
      </c>
      <c r="T1396" s="28">
        <v>39931</v>
      </c>
      <c r="U1396" s="723">
        <v>4.1932</v>
      </c>
      <c r="V1396" s="41">
        <v>39931</v>
      </c>
      <c r="W1396" s="723">
        <v>3.4470000000000001</v>
      </c>
      <c r="X1396" s="28">
        <v>39931</v>
      </c>
      <c r="Y1396" s="723">
        <v>4.0439999999999996</v>
      </c>
      <c r="Z1396" s="28">
        <v>39931</v>
      </c>
      <c r="AA1396" s="723">
        <v>4.758</v>
      </c>
      <c r="AB1396" s="28">
        <v>39931</v>
      </c>
      <c r="AC1396" s="723">
        <v>5.0049999999999999</v>
      </c>
      <c r="AD1396" s="28">
        <v>39931</v>
      </c>
      <c r="AE1396" s="358">
        <v>5.1580000000000004</v>
      </c>
    </row>
    <row r="1397" spans="1:31">
      <c r="A1397" s="28">
        <v>39932</v>
      </c>
      <c r="B1397" s="28">
        <v>39932</v>
      </c>
      <c r="C1397" s="723">
        <v>1.8667</v>
      </c>
      <c r="D1397" s="28">
        <v>39932</v>
      </c>
      <c r="E1397" s="723">
        <v>2.3893</v>
      </c>
      <c r="F1397" s="28">
        <v>39932</v>
      </c>
      <c r="G1397" s="723">
        <v>3.0183</v>
      </c>
      <c r="H1397" s="28">
        <v>39932</v>
      </c>
      <c r="I1397" s="723">
        <v>3.3115000000000001</v>
      </c>
      <c r="J1397" s="28">
        <v>39932</v>
      </c>
      <c r="K1397" s="723">
        <v>3.9496000000000002</v>
      </c>
      <c r="L1397" s="41">
        <v>39932</v>
      </c>
      <c r="M1397" s="723">
        <v>2.1031</v>
      </c>
      <c r="N1397" s="28">
        <v>39932</v>
      </c>
      <c r="O1397" s="723">
        <v>2.9590999999999998</v>
      </c>
      <c r="P1397" s="28">
        <v>39932</v>
      </c>
      <c r="Q1397" s="723">
        <v>3.5815000000000001</v>
      </c>
      <c r="R1397" s="28">
        <v>39932</v>
      </c>
      <c r="S1397" s="723">
        <v>3.7963</v>
      </c>
      <c r="T1397" s="28">
        <v>39932</v>
      </c>
      <c r="U1397" s="723">
        <v>4.1660000000000004</v>
      </c>
      <c r="V1397" s="41">
        <v>39932</v>
      </c>
      <c r="W1397" s="723">
        <v>3.4159999999999999</v>
      </c>
      <c r="X1397" s="28">
        <v>39932</v>
      </c>
      <c r="Y1397" s="723">
        <v>4.0140000000000002</v>
      </c>
      <c r="Z1397" s="28">
        <v>39932</v>
      </c>
      <c r="AA1397" s="723">
        <v>4.7149999999999999</v>
      </c>
      <c r="AB1397" s="28">
        <v>39932</v>
      </c>
      <c r="AC1397" s="723">
        <v>4.9649999999999999</v>
      </c>
      <c r="AD1397" s="28">
        <v>39932</v>
      </c>
      <c r="AE1397" s="358">
        <v>5.1029999999999998</v>
      </c>
    </row>
    <row r="1398" spans="1:31">
      <c r="A1398" s="28">
        <v>39933</v>
      </c>
      <c r="B1398" s="28">
        <v>39933</v>
      </c>
      <c r="C1398" s="723">
        <v>1.8892</v>
      </c>
      <c r="D1398" s="28">
        <v>39933</v>
      </c>
      <c r="E1398" s="723">
        <v>2.4215</v>
      </c>
      <c r="F1398" s="28">
        <v>39933</v>
      </c>
      <c r="G1398" s="723">
        <v>3.0634000000000001</v>
      </c>
      <c r="H1398" s="28">
        <v>39933</v>
      </c>
      <c r="I1398" s="723">
        <v>3.3584999999999998</v>
      </c>
      <c r="J1398" s="28">
        <v>39933</v>
      </c>
      <c r="K1398" s="723">
        <v>3.9767999999999999</v>
      </c>
      <c r="L1398" s="41">
        <v>39933</v>
      </c>
      <c r="M1398" s="723">
        <v>2.1265999999999998</v>
      </c>
      <c r="N1398" s="28">
        <v>39933</v>
      </c>
      <c r="O1398" s="723">
        <v>2.9956</v>
      </c>
      <c r="P1398" s="28">
        <v>39933</v>
      </c>
      <c r="Q1398" s="723">
        <v>3.6183000000000001</v>
      </c>
      <c r="R1398" s="28">
        <v>39933</v>
      </c>
      <c r="S1398" s="723">
        <v>3.8322000000000003</v>
      </c>
      <c r="T1398" s="28">
        <v>39933</v>
      </c>
      <c r="U1398" s="723">
        <v>4.1881000000000004</v>
      </c>
      <c r="V1398" s="41">
        <v>39933</v>
      </c>
      <c r="W1398" s="723">
        <v>3.4039999999999999</v>
      </c>
      <c r="X1398" s="28">
        <v>39933</v>
      </c>
      <c r="Y1398" s="723">
        <v>4.04</v>
      </c>
      <c r="Z1398" s="28">
        <v>39933</v>
      </c>
      <c r="AA1398" s="723">
        <v>4.7539999999999996</v>
      </c>
      <c r="AB1398" s="28">
        <v>39933</v>
      </c>
      <c r="AC1398" s="723">
        <v>5.008</v>
      </c>
      <c r="AD1398" s="28">
        <v>39933</v>
      </c>
      <c r="AE1398" s="358">
        <v>5.16</v>
      </c>
    </row>
    <row r="1399" spans="1:31">
      <c r="A1399" s="28">
        <v>39934</v>
      </c>
      <c r="B1399" s="28">
        <v>39934</v>
      </c>
      <c r="C1399" s="723">
        <v>1.8835</v>
      </c>
      <c r="D1399" s="28">
        <v>39934</v>
      </c>
      <c r="E1399" s="723">
        <v>2.4115000000000002</v>
      </c>
      <c r="F1399" s="28">
        <v>39934</v>
      </c>
      <c r="G1399" s="723">
        <v>3.0550999999999999</v>
      </c>
      <c r="H1399" s="28">
        <v>39934</v>
      </c>
      <c r="I1399" s="723">
        <v>3.3515000000000001</v>
      </c>
      <c r="J1399" s="28">
        <v>39934</v>
      </c>
      <c r="K1399" s="723">
        <v>3.9832999999999998</v>
      </c>
      <c r="L1399" s="41">
        <v>39934</v>
      </c>
      <c r="M1399" s="723">
        <v>2.1274999999999999</v>
      </c>
      <c r="N1399" s="28">
        <v>39934</v>
      </c>
      <c r="O1399" s="723">
        <v>2.9933999999999998</v>
      </c>
      <c r="P1399" s="28">
        <v>39934</v>
      </c>
      <c r="Q1399" s="723">
        <v>3.6143999999999998</v>
      </c>
      <c r="R1399" s="28">
        <v>39934</v>
      </c>
      <c r="S1399" s="723">
        <v>3.8275000000000001</v>
      </c>
      <c r="T1399" s="28">
        <v>39934</v>
      </c>
      <c r="U1399" s="723">
        <v>4.1882999999999999</v>
      </c>
      <c r="V1399" s="41">
        <v>39934</v>
      </c>
      <c r="W1399" s="723">
        <v>3.3982999999999999</v>
      </c>
      <c r="X1399" s="28">
        <v>39934</v>
      </c>
      <c r="Y1399" s="723">
        <v>4.0301999999999998</v>
      </c>
      <c r="Z1399" s="28">
        <v>39934</v>
      </c>
      <c r="AA1399" s="723">
        <v>4.7455999999999996</v>
      </c>
      <c r="AB1399" s="28">
        <v>39934</v>
      </c>
      <c r="AC1399" s="723">
        <v>5.0041000000000002</v>
      </c>
      <c r="AD1399" s="28">
        <v>39934</v>
      </c>
      <c r="AE1399" s="358">
        <v>5.1506999999999996</v>
      </c>
    </row>
    <row r="1400" spans="1:31">
      <c r="A1400" s="28">
        <v>39937</v>
      </c>
      <c r="B1400" s="28">
        <v>39937</v>
      </c>
      <c r="C1400" s="723">
        <v>1.9464999999999999</v>
      </c>
      <c r="D1400" s="28">
        <v>39937</v>
      </c>
      <c r="E1400" s="723">
        <v>2.5032000000000001</v>
      </c>
      <c r="F1400" s="28">
        <v>39937</v>
      </c>
      <c r="G1400" s="723">
        <v>3.1362999999999999</v>
      </c>
      <c r="H1400" s="28">
        <v>39937</v>
      </c>
      <c r="I1400" s="723">
        <v>3.4272999999999998</v>
      </c>
      <c r="J1400" s="28">
        <v>39937</v>
      </c>
      <c r="K1400" s="723">
        <v>4.0472000000000001</v>
      </c>
      <c r="L1400" s="41">
        <v>39937</v>
      </c>
      <c r="M1400" s="723">
        <v>2.1677</v>
      </c>
      <c r="N1400" s="28">
        <v>39937</v>
      </c>
      <c r="O1400" s="723">
        <v>3.0727000000000002</v>
      </c>
      <c r="P1400" s="28">
        <v>39937</v>
      </c>
      <c r="Q1400" s="723">
        <v>3.6476999999999999</v>
      </c>
      <c r="R1400" s="28">
        <v>39937</v>
      </c>
      <c r="S1400" s="723">
        <v>3.8683000000000001</v>
      </c>
      <c r="T1400" s="28">
        <v>39937</v>
      </c>
      <c r="U1400" s="723">
        <v>4.226</v>
      </c>
      <c r="V1400" s="41">
        <v>39937</v>
      </c>
      <c r="W1400" s="723">
        <v>3.4489999999999998</v>
      </c>
      <c r="X1400" s="28">
        <v>39937</v>
      </c>
      <c r="Y1400" s="723">
        <v>4.141</v>
      </c>
      <c r="Z1400" s="28">
        <v>39937</v>
      </c>
      <c r="AA1400" s="723">
        <v>4.8</v>
      </c>
      <c r="AB1400" s="28">
        <v>39937</v>
      </c>
      <c r="AC1400" s="723">
        <v>5.0510000000000002</v>
      </c>
      <c r="AD1400" s="28">
        <v>39937</v>
      </c>
      <c r="AE1400" s="358">
        <v>5.2240000000000002</v>
      </c>
    </row>
    <row r="1401" spans="1:31">
      <c r="A1401" s="28">
        <v>39938</v>
      </c>
      <c r="B1401" s="28">
        <v>39938</v>
      </c>
      <c r="C1401" s="723">
        <v>1.8986000000000001</v>
      </c>
      <c r="D1401" s="28">
        <v>39938</v>
      </c>
      <c r="E1401" s="723">
        <v>2.4413</v>
      </c>
      <c r="F1401" s="28">
        <v>39938</v>
      </c>
      <c r="G1401" s="723">
        <v>3.0819000000000001</v>
      </c>
      <c r="H1401" s="28">
        <v>39938</v>
      </c>
      <c r="I1401" s="723">
        <v>3.3752</v>
      </c>
      <c r="J1401" s="28">
        <v>39938</v>
      </c>
      <c r="K1401" s="723">
        <v>3.9904999999999999</v>
      </c>
      <c r="L1401" s="41">
        <v>39938</v>
      </c>
      <c r="M1401" s="723">
        <v>2.0680999999999998</v>
      </c>
      <c r="N1401" s="28">
        <v>39938</v>
      </c>
      <c r="O1401" s="723">
        <v>2.9687000000000001</v>
      </c>
      <c r="P1401" s="28">
        <v>39938</v>
      </c>
      <c r="Q1401" s="723">
        <v>3.5653000000000001</v>
      </c>
      <c r="R1401" s="28">
        <v>39938</v>
      </c>
      <c r="S1401" s="723">
        <v>3.7988</v>
      </c>
      <c r="T1401" s="28">
        <v>39938</v>
      </c>
      <c r="U1401" s="723">
        <v>4.1615000000000002</v>
      </c>
      <c r="V1401" s="41">
        <v>39938</v>
      </c>
      <c r="W1401" s="723">
        <v>3.419</v>
      </c>
      <c r="X1401" s="28">
        <v>39938</v>
      </c>
      <c r="Y1401" s="723">
        <v>4.0410000000000004</v>
      </c>
      <c r="Z1401" s="28">
        <v>39938</v>
      </c>
      <c r="AA1401" s="723">
        <v>4.734</v>
      </c>
      <c r="AB1401" s="28">
        <v>39938</v>
      </c>
      <c r="AC1401" s="723">
        <v>4.984</v>
      </c>
      <c r="AD1401" s="28">
        <v>39938</v>
      </c>
      <c r="AE1401" s="358">
        <v>5.15</v>
      </c>
    </row>
    <row r="1402" spans="1:31">
      <c r="A1402" s="28">
        <v>39939</v>
      </c>
      <c r="B1402" s="28">
        <v>39939</v>
      </c>
      <c r="C1402" s="723">
        <v>1.8761000000000001</v>
      </c>
      <c r="D1402" s="28">
        <v>39939</v>
      </c>
      <c r="E1402" s="723">
        <v>2.4457</v>
      </c>
      <c r="F1402" s="28">
        <v>39939</v>
      </c>
      <c r="G1402" s="723">
        <v>3.1040999999999999</v>
      </c>
      <c r="H1402" s="28">
        <v>39939</v>
      </c>
      <c r="I1402" s="723">
        <v>3.4056000000000002</v>
      </c>
      <c r="J1402" s="28">
        <v>39939</v>
      </c>
      <c r="K1402" s="723">
        <v>4.0156999999999998</v>
      </c>
      <c r="L1402" s="41">
        <v>39939</v>
      </c>
      <c r="M1402" s="723">
        <v>2.0354999999999999</v>
      </c>
      <c r="N1402" s="28">
        <v>39939</v>
      </c>
      <c r="O1402" s="723">
        <v>2.9653999999999998</v>
      </c>
      <c r="P1402" s="28">
        <v>39939</v>
      </c>
      <c r="Q1402" s="723">
        <v>3.5804999999999998</v>
      </c>
      <c r="R1402" s="28">
        <v>39939</v>
      </c>
      <c r="S1402" s="723">
        <v>3.8207</v>
      </c>
      <c r="T1402" s="28">
        <v>39939</v>
      </c>
      <c r="U1402" s="723">
        <v>4.1790000000000003</v>
      </c>
      <c r="V1402" s="41">
        <v>39939</v>
      </c>
      <c r="W1402" s="723">
        <v>3.3944000000000001</v>
      </c>
      <c r="X1402" s="28">
        <v>39939</v>
      </c>
      <c r="Y1402" s="723">
        <v>4.0427999999999997</v>
      </c>
      <c r="Z1402" s="28">
        <v>39939</v>
      </c>
      <c r="AA1402" s="723">
        <v>4.7539999999999996</v>
      </c>
      <c r="AB1402" s="28">
        <v>39939</v>
      </c>
      <c r="AC1402" s="723">
        <v>5.0110999999999999</v>
      </c>
      <c r="AD1402" s="28">
        <v>39939</v>
      </c>
      <c r="AE1402" s="358">
        <v>5.1689999999999996</v>
      </c>
    </row>
    <row r="1403" spans="1:31">
      <c r="A1403" s="28">
        <v>39940</v>
      </c>
      <c r="B1403" s="28">
        <v>39940</v>
      </c>
      <c r="C1403" s="723">
        <v>1.9445999999999999</v>
      </c>
      <c r="D1403" s="28">
        <v>39940</v>
      </c>
      <c r="E1403" s="723">
        <v>2.5628000000000002</v>
      </c>
      <c r="F1403" s="28">
        <v>39940</v>
      </c>
      <c r="G1403" s="723">
        <v>3.2437999999999998</v>
      </c>
      <c r="H1403" s="28">
        <v>39940</v>
      </c>
      <c r="I1403" s="723">
        <v>3.5221999999999998</v>
      </c>
      <c r="J1403" s="28">
        <v>39940</v>
      </c>
      <c r="K1403" s="723">
        <v>4.1375999999999999</v>
      </c>
      <c r="L1403" s="41">
        <v>39940</v>
      </c>
      <c r="M1403" s="723">
        <v>2.0764</v>
      </c>
      <c r="N1403" s="28">
        <v>39940</v>
      </c>
      <c r="O1403" s="723">
        <v>3.0124</v>
      </c>
      <c r="P1403" s="28">
        <v>39940</v>
      </c>
      <c r="Q1403" s="723">
        <v>3.6978999999999997</v>
      </c>
      <c r="R1403" s="28">
        <v>39940</v>
      </c>
      <c r="S1403" s="723">
        <v>3.9346999999999999</v>
      </c>
      <c r="T1403" s="28">
        <v>39940</v>
      </c>
      <c r="U1403" s="723">
        <v>4.3177000000000003</v>
      </c>
      <c r="V1403" s="41">
        <v>39940</v>
      </c>
      <c r="W1403" s="723">
        <v>3.4</v>
      </c>
      <c r="X1403" s="28">
        <v>39940</v>
      </c>
      <c r="Y1403" s="723">
        <v>4.1120000000000001</v>
      </c>
      <c r="Z1403" s="28">
        <v>39940</v>
      </c>
      <c r="AA1403" s="723">
        <v>4.8600000000000003</v>
      </c>
      <c r="AB1403" s="28">
        <v>39940</v>
      </c>
      <c r="AC1403" s="723">
        <v>5.1210000000000004</v>
      </c>
      <c r="AD1403" s="28">
        <v>39940</v>
      </c>
      <c r="AE1403" s="358">
        <v>5.2830000000000004</v>
      </c>
    </row>
    <row r="1404" spans="1:31">
      <c r="A1404" s="28">
        <v>39941</v>
      </c>
      <c r="B1404" s="28">
        <v>39941</v>
      </c>
      <c r="C1404" s="723">
        <v>1.8957000000000002</v>
      </c>
      <c r="D1404" s="28">
        <v>39941</v>
      </c>
      <c r="E1404" s="723">
        <v>2.5686999999999998</v>
      </c>
      <c r="F1404" s="28">
        <v>39941</v>
      </c>
      <c r="G1404" s="723">
        <v>3.2915999999999999</v>
      </c>
      <c r="H1404" s="28">
        <v>39941</v>
      </c>
      <c r="I1404" s="723">
        <v>3.5733000000000001</v>
      </c>
      <c r="J1404" s="28">
        <v>39941</v>
      </c>
      <c r="K1404" s="723">
        <v>4.1763000000000003</v>
      </c>
      <c r="L1404" s="41">
        <v>39941</v>
      </c>
      <c r="M1404" s="723">
        <v>1.9946000000000002</v>
      </c>
      <c r="N1404" s="28">
        <v>39941</v>
      </c>
      <c r="O1404" s="723">
        <v>2.9449999999999998</v>
      </c>
      <c r="P1404" s="28">
        <v>39941</v>
      </c>
      <c r="Q1404" s="723">
        <v>3.6974</v>
      </c>
      <c r="R1404" s="28">
        <v>39941</v>
      </c>
      <c r="S1404" s="723">
        <v>3.9516999999999998</v>
      </c>
      <c r="T1404" s="28">
        <v>39941</v>
      </c>
      <c r="U1404" s="723">
        <v>4.3357000000000001</v>
      </c>
      <c r="V1404" s="41">
        <v>39941</v>
      </c>
      <c r="W1404" s="723">
        <v>3.35</v>
      </c>
      <c r="X1404" s="28">
        <v>39941</v>
      </c>
      <c r="Y1404" s="723">
        <v>4.1070000000000002</v>
      </c>
      <c r="Z1404" s="28">
        <v>39941</v>
      </c>
      <c r="AA1404" s="723">
        <v>4.8870000000000005</v>
      </c>
      <c r="AB1404" s="28">
        <v>39941</v>
      </c>
      <c r="AC1404" s="723">
        <v>5.1580000000000004</v>
      </c>
      <c r="AD1404" s="28">
        <v>39941</v>
      </c>
      <c r="AE1404" s="358">
        <v>5.327</v>
      </c>
    </row>
    <row r="1405" spans="1:31">
      <c r="A1405" s="28">
        <v>39944</v>
      </c>
      <c r="B1405" s="28">
        <v>39944</v>
      </c>
      <c r="C1405" s="723">
        <v>1.9207000000000001</v>
      </c>
      <c r="D1405" s="28">
        <v>39944</v>
      </c>
      <c r="E1405" s="723">
        <v>2.5617999999999999</v>
      </c>
      <c r="F1405" s="28">
        <v>39944</v>
      </c>
      <c r="G1405" s="723">
        <v>3.2504</v>
      </c>
      <c r="H1405" s="28">
        <v>39944</v>
      </c>
      <c r="I1405" s="723">
        <v>3.5323000000000002</v>
      </c>
      <c r="J1405" s="28">
        <v>39944</v>
      </c>
      <c r="K1405" s="723">
        <v>4.1261000000000001</v>
      </c>
      <c r="L1405" s="41">
        <v>39944</v>
      </c>
      <c r="M1405" s="723">
        <v>2.0348000000000002</v>
      </c>
      <c r="N1405" s="28">
        <v>39944</v>
      </c>
      <c r="O1405" s="723">
        <v>2.9633000000000003</v>
      </c>
      <c r="P1405" s="28">
        <v>39944</v>
      </c>
      <c r="Q1405" s="723">
        <v>3.6688999999999998</v>
      </c>
      <c r="R1405" s="28">
        <v>39944</v>
      </c>
      <c r="S1405" s="723">
        <v>3.9199000000000002</v>
      </c>
      <c r="T1405" s="28">
        <v>39944</v>
      </c>
      <c r="U1405" s="723">
        <v>4.3032000000000004</v>
      </c>
      <c r="V1405" s="41">
        <v>39944</v>
      </c>
      <c r="W1405" s="723">
        <v>3.3420000000000001</v>
      </c>
      <c r="X1405" s="28">
        <v>39944</v>
      </c>
      <c r="Y1405" s="723">
        <v>4.0359999999999996</v>
      </c>
      <c r="Z1405" s="28">
        <v>39944</v>
      </c>
      <c r="AA1405" s="723">
        <v>4.7889999999999997</v>
      </c>
      <c r="AB1405" s="28">
        <v>39944</v>
      </c>
      <c r="AC1405" s="723">
        <v>5.0519999999999996</v>
      </c>
      <c r="AD1405" s="28">
        <v>39944</v>
      </c>
      <c r="AE1405" s="358">
        <v>5.2359999999999998</v>
      </c>
    </row>
    <row r="1406" spans="1:31">
      <c r="A1406" s="28">
        <v>39945</v>
      </c>
      <c r="B1406" s="28">
        <v>39945</v>
      </c>
      <c r="C1406" s="723">
        <v>1.9434</v>
      </c>
      <c r="D1406" s="28">
        <v>39945</v>
      </c>
      <c r="E1406" s="723">
        <v>2.5709999999999997</v>
      </c>
      <c r="F1406" s="28">
        <v>39945</v>
      </c>
      <c r="G1406" s="723">
        <v>3.2597999999999998</v>
      </c>
      <c r="H1406" s="28">
        <v>39945</v>
      </c>
      <c r="I1406" s="723">
        <v>3.5472000000000001</v>
      </c>
      <c r="J1406" s="28">
        <v>39945</v>
      </c>
      <c r="K1406" s="723">
        <v>4.1585000000000001</v>
      </c>
      <c r="L1406" s="41">
        <v>39945</v>
      </c>
      <c r="M1406" s="723">
        <v>2.0768</v>
      </c>
      <c r="N1406" s="28">
        <v>39945</v>
      </c>
      <c r="O1406" s="723">
        <v>2.9980000000000002</v>
      </c>
      <c r="P1406" s="28">
        <v>39945</v>
      </c>
      <c r="Q1406" s="723">
        <v>3.7309999999999999</v>
      </c>
      <c r="R1406" s="28">
        <v>39945</v>
      </c>
      <c r="S1406" s="723">
        <v>3.9752999999999998</v>
      </c>
      <c r="T1406" s="28">
        <v>39945</v>
      </c>
      <c r="U1406" s="723">
        <v>4.3521000000000001</v>
      </c>
      <c r="V1406" s="41">
        <v>39945</v>
      </c>
      <c r="W1406" s="723">
        <v>3.335</v>
      </c>
      <c r="X1406" s="28">
        <v>39945</v>
      </c>
      <c r="Y1406" s="723">
        <v>4.0149999999999997</v>
      </c>
      <c r="Z1406" s="28">
        <v>39945</v>
      </c>
      <c r="AA1406" s="723">
        <v>4.7539999999999996</v>
      </c>
      <c r="AB1406" s="28">
        <v>39945</v>
      </c>
      <c r="AC1406" s="723">
        <v>5.0170000000000003</v>
      </c>
      <c r="AD1406" s="28">
        <v>39945</v>
      </c>
      <c r="AE1406" s="358">
        <v>5.2169999999999996</v>
      </c>
    </row>
    <row r="1407" spans="1:31">
      <c r="A1407" s="28">
        <v>39946</v>
      </c>
      <c r="B1407" s="28">
        <v>39946</v>
      </c>
      <c r="C1407" s="723">
        <v>1.8649</v>
      </c>
      <c r="D1407" s="28">
        <v>39946</v>
      </c>
      <c r="E1407" s="723">
        <v>2.4882</v>
      </c>
      <c r="F1407" s="28">
        <v>39946</v>
      </c>
      <c r="G1407" s="723">
        <v>3.1943999999999999</v>
      </c>
      <c r="H1407" s="28">
        <v>39946</v>
      </c>
      <c r="I1407" s="723">
        <v>3.4912999999999998</v>
      </c>
      <c r="J1407" s="28">
        <v>39946</v>
      </c>
      <c r="K1407" s="723">
        <v>4.1238000000000001</v>
      </c>
      <c r="L1407" s="41">
        <v>39946</v>
      </c>
      <c r="M1407" s="723">
        <v>2.0110000000000001</v>
      </c>
      <c r="N1407" s="28">
        <v>39946</v>
      </c>
      <c r="O1407" s="723">
        <v>2.9291999999999998</v>
      </c>
      <c r="P1407" s="28">
        <v>39946</v>
      </c>
      <c r="Q1407" s="723">
        <v>3.6688999999999998</v>
      </c>
      <c r="R1407" s="28">
        <v>39946</v>
      </c>
      <c r="S1407" s="723">
        <v>3.9297</v>
      </c>
      <c r="T1407" s="28">
        <v>39946</v>
      </c>
      <c r="U1407" s="723">
        <v>4.3209</v>
      </c>
      <c r="V1407" s="41">
        <v>39946</v>
      </c>
      <c r="W1407" s="723">
        <v>3.2439999999999998</v>
      </c>
      <c r="X1407" s="28">
        <v>39946</v>
      </c>
      <c r="Y1407" s="723">
        <v>3.95</v>
      </c>
      <c r="Z1407" s="28">
        <v>39946</v>
      </c>
      <c r="AA1407" s="723">
        <v>4.71</v>
      </c>
      <c r="AB1407" s="28">
        <v>39946</v>
      </c>
      <c r="AC1407" s="723">
        <v>4.9740000000000002</v>
      </c>
      <c r="AD1407" s="28">
        <v>39946</v>
      </c>
      <c r="AE1407" s="358">
        <v>5.1840000000000002</v>
      </c>
    </row>
    <row r="1408" spans="1:31">
      <c r="A1408" s="28">
        <v>39947</v>
      </c>
      <c r="B1408" s="28">
        <v>39947</v>
      </c>
      <c r="C1408" s="723">
        <v>1.8365</v>
      </c>
      <c r="D1408" s="28">
        <v>39947</v>
      </c>
      <c r="E1408" s="723">
        <v>2.4580000000000002</v>
      </c>
      <c r="F1408" s="28">
        <v>39947</v>
      </c>
      <c r="G1408" s="723">
        <v>3.1583999999999999</v>
      </c>
      <c r="H1408" s="28">
        <v>39947</v>
      </c>
      <c r="I1408" s="723">
        <v>3.4586999999999999</v>
      </c>
      <c r="J1408" s="28">
        <v>39947</v>
      </c>
      <c r="K1408" s="723">
        <v>4.1143999999999998</v>
      </c>
      <c r="L1408" s="41">
        <v>39947</v>
      </c>
      <c r="M1408" s="723">
        <v>2.0552000000000001</v>
      </c>
      <c r="N1408" s="28">
        <v>39947</v>
      </c>
      <c r="O1408" s="723">
        <v>2.9954000000000001</v>
      </c>
      <c r="P1408" s="28">
        <v>39947</v>
      </c>
      <c r="Q1408" s="723">
        <v>3.7269000000000001</v>
      </c>
      <c r="R1408" s="28">
        <v>39947</v>
      </c>
      <c r="S1408" s="723">
        <v>3.9655</v>
      </c>
      <c r="T1408" s="28">
        <v>39947</v>
      </c>
      <c r="U1408" s="723">
        <v>4.3564999999999996</v>
      </c>
      <c r="V1408" s="41">
        <v>39947</v>
      </c>
      <c r="W1408" s="723">
        <v>3.2349999999999999</v>
      </c>
      <c r="X1408" s="28">
        <v>39947</v>
      </c>
      <c r="Y1408" s="723">
        <v>3.93</v>
      </c>
      <c r="Z1408" s="28">
        <v>39947</v>
      </c>
      <c r="AA1408" s="723">
        <v>4.7009999999999996</v>
      </c>
      <c r="AB1408" s="28">
        <v>39947</v>
      </c>
      <c r="AC1408" s="723">
        <v>4.97</v>
      </c>
      <c r="AD1408" s="28">
        <v>39947</v>
      </c>
      <c r="AE1408" s="358">
        <v>5.1609999999999996</v>
      </c>
    </row>
    <row r="1409" spans="1:31">
      <c r="A1409" s="28">
        <v>39948</v>
      </c>
      <c r="B1409" s="28">
        <v>39948</v>
      </c>
      <c r="C1409" s="723">
        <v>1.8538000000000001</v>
      </c>
      <c r="D1409" s="28">
        <v>39948</v>
      </c>
      <c r="E1409" s="723">
        <v>2.5047000000000001</v>
      </c>
      <c r="F1409" s="28">
        <v>39948</v>
      </c>
      <c r="G1409" s="723">
        <v>3.2218</v>
      </c>
      <c r="H1409" s="28">
        <v>39948</v>
      </c>
      <c r="I1409" s="723">
        <v>3.5169000000000001</v>
      </c>
      <c r="J1409" s="28">
        <v>39948</v>
      </c>
      <c r="K1409" s="723">
        <v>4.1516999999999999</v>
      </c>
      <c r="L1409" s="41">
        <v>39948</v>
      </c>
      <c r="M1409" s="723">
        <v>2.1065</v>
      </c>
      <c r="N1409" s="28">
        <v>39948</v>
      </c>
      <c r="O1409" s="723">
        <v>3.0343</v>
      </c>
      <c r="P1409" s="28">
        <v>39948</v>
      </c>
      <c r="Q1409" s="723">
        <v>3.7629999999999999</v>
      </c>
      <c r="R1409" s="28">
        <v>39948</v>
      </c>
      <c r="S1409" s="723">
        <v>4.0026999999999999</v>
      </c>
      <c r="T1409" s="28">
        <v>39948</v>
      </c>
      <c r="U1409" s="723">
        <v>4.3868</v>
      </c>
      <c r="V1409" s="41">
        <v>39948</v>
      </c>
      <c r="W1409" s="723">
        <v>3.2519999999999998</v>
      </c>
      <c r="X1409" s="28">
        <v>39948</v>
      </c>
      <c r="Y1409" s="723">
        <v>3.9849999999999999</v>
      </c>
      <c r="Z1409" s="28">
        <v>39948</v>
      </c>
      <c r="AA1409" s="723">
        <v>4.7539999999999996</v>
      </c>
      <c r="AB1409" s="28">
        <v>39948</v>
      </c>
      <c r="AC1409" s="723">
        <v>5.0309999999999997</v>
      </c>
      <c r="AD1409" s="28">
        <v>39948</v>
      </c>
      <c r="AE1409" s="358">
        <v>5.2119999999999997</v>
      </c>
    </row>
    <row r="1410" spans="1:31">
      <c r="A1410" s="28">
        <v>39951</v>
      </c>
      <c r="B1410" s="28">
        <v>39951</v>
      </c>
      <c r="C1410" s="723">
        <v>1.8146</v>
      </c>
      <c r="D1410" s="28">
        <v>39951</v>
      </c>
      <c r="E1410" s="723">
        <v>2.4786999999999999</v>
      </c>
      <c r="F1410" s="28">
        <v>39951</v>
      </c>
      <c r="G1410" s="723">
        <v>3.1934</v>
      </c>
      <c r="H1410" s="28">
        <v>39951</v>
      </c>
      <c r="I1410" s="723">
        <v>3.4920999999999998</v>
      </c>
      <c r="J1410" s="28">
        <v>39951</v>
      </c>
      <c r="K1410" s="723">
        <v>4.1304999999999996</v>
      </c>
      <c r="L1410" s="41">
        <v>39951</v>
      </c>
      <c r="M1410" s="723">
        <v>2.0669</v>
      </c>
      <c r="N1410" s="28">
        <v>39951</v>
      </c>
      <c r="O1410" s="723">
        <v>2.9918</v>
      </c>
      <c r="P1410" s="28">
        <v>39951</v>
      </c>
      <c r="Q1410" s="723">
        <v>3.7313999999999998</v>
      </c>
      <c r="R1410" s="28">
        <v>39951</v>
      </c>
      <c r="S1410" s="723">
        <v>3.9695999999999998</v>
      </c>
      <c r="T1410" s="28">
        <v>39951</v>
      </c>
      <c r="U1410" s="723">
        <v>4.3491</v>
      </c>
      <c r="V1410" s="41">
        <v>39951</v>
      </c>
      <c r="W1410" s="723">
        <v>3.1949999999999998</v>
      </c>
      <c r="X1410" s="28">
        <v>39951</v>
      </c>
      <c r="Y1410" s="723">
        <v>3.9210000000000003</v>
      </c>
      <c r="Z1410" s="28">
        <v>39951</v>
      </c>
      <c r="AA1410" s="723">
        <v>4.6890000000000001</v>
      </c>
      <c r="AB1410" s="28">
        <v>39951</v>
      </c>
      <c r="AC1410" s="723">
        <v>4.9740000000000002</v>
      </c>
      <c r="AD1410" s="28">
        <v>39951</v>
      </c>
      <c r="AE1410" s="358">
        <v>5.1660000000000004</v>
      </c>
    </row>
    <row r="1411" spans="1:31">
      <c r="A1411" s="28">
        <v>39952</v>
      </c>
      <c r="B1411" s="28">
        <v>39952</v>
      </c>
      <c r="C1411" s="723">
        <v>1.9191</v>
      </c>
      <c r="D1411" s="28">
        <v>39952</v>
      </c>
      <c r="E1411" s="723">
        <v>2.601</v>
      </c>
      <c r="F1411" s="28">
        <v>39952</v>
      </c>
      <c r="G1411" s="723">
        <v>3.3022</v>
      </c>
      <c r="H1411" s="28">
        <v>39952</v>
      </c>
      <c r="I1411" s="723">
        <v>3.5800999999999998</v>
      </c>
      <c r="J1411" s="28">
        <v>39952</v>
      </c>
      <c r="K1411" s="723">
        <v>4.1933999999999996</v>
      </c>
      <c r="L1411" s="41">
        <v>39952</v>
      </c>
      <c r="M1411" s="723">
        <v>2.1097000000000001</v>
      </c>
      <c r="N1411" s="28">
        <v>39952</v>
      </c>
      <c r="O1411" s="723">
        <v>3.0529999999999999</v>
      </c>
      <c r="P1411" s="28">
        <v>39952</v>
      </c>
      <c r="Q1411" s="723">
        <v>3.8124000000000002</v>
      </c>
      <c r="R1411" s="28">
        <v>39952</v>
      </c>
      <c r="S1411" s="723">
        <v>4.0450999999999997</v>
      </c>
      <c r="T1411" s="28">
        <v>39952</v>
      </c>
      <c r="U1411" s="723">
        <v>4.4055999999999997</v>
      </c>
      <c r="V1411" s="41">
        <v>39952</v>
      </c>
      <c r="W1411" s="723">
        <v>3.2589999999999999</v>
      </c>
      <c r="X1411" s="28">
        <v>39952</v>
      </c>
      <c r="Y1411" s="723">
        <v>3.9950000000000001</v>
      </c>
      <c r="Z1411" s="28">
        <v>39952</v>
      </c>
      <c r="AA1411" s="723">
        <v>4.7489999999999997</v>
      </c>
      <c r="AB1411" s="28">
        <v>39952</v>
      </c>
      <c r="AC1411" s="723">
        <v>5.0279999999999996</v>
      </c>
      <c r="AD1411" s="28">
        <v>39952</v>
      </c>
      <c r="AE1411" s="358">
        <v>5.2169999999999996</v>
      </c>
    </row>
    <row r="1412" spans="1:31">
      <c r="A1412" s="28">
        <v>39953</v>
      </c>
      <c r="B1412" s="28">
        <v>39953</v>
      </c>
      <c r="C1412" s="723">
        <v>1.9287000000000001</v>
      </c>
      <c r="D1412" s="28">
        <v>39953</v>
      </c>
      <c r="E1412" s="723">
        <v>2.5990000000000002</v>
      </c>
      <c r="F1412" s="28">
        <v>39953</v>
      </c>
      <c r="G1412" s="723">
        <v>3.2847</v>
      </c>
      <c r="H1412" s="28">
        <v>39953</v>
      </c>
      <c r="I1412" s="723">
        <v>3.5552000000000001</v>
      </c>
      <c r="J1412" s="28">
        <v>39953</v>
      </c>
      <c r="K1412" s="723">
        <v>4.1721000000000004</v>
      </c>
      <c r="L1412" s="41">
        <v>39953</v>
      </c>
      <c r="M1412" s="723">
        <v>2.1244999999999998</v>
      </c>
      <c r="N1412" s="28">
        <v>39953</v>
      </c>
      <c r="O1412" s="723">
        <v>3.0695999999999999</v>
      </c>
      <c r="P1412" s="28">
        <v>39953</v>
      </c>
      <c r="Q1412" s="723">
        <v>3.7728000000000002</v>
      </c>
      <c r="R1412" s="28">
        <v>39953</v>
      </c>
      <c r="S1412" s="723">
        <v>4.0071000000000003</v>
      </c>
      <c r="T1412" s="28">
        <v>39953</v>
      </c>
      <c r="U1412" s="723">
        <v>4.3768000000000002</v>
      </c>
      <c r="V1412" s="41">
        <v>39953</v>
      </c>
      <c r="W1412" s="723">
        <v>3.2890000000000001</v>
      </c>
      <c r="X1412" s="28">
        <v>39953</v>
      </c>
      <c r="Y1412" s="723">
        <v>4.0170000000000003</v>
      </c>
      <c r="Z1412" s="28">
        <v>39953</v>
      </c>
      <c r="AA1412" s="723">
        <v>4.766</v>
      </c>
      <c r="AB1412" s="28">
        <v>39953</v>
      </c>
      <c r="AC1412" s="723">
        <v>5.0590000000000002</v>
      </c>
      <c r="AD1412" s="28">
        <v>39953</v>
      </c>
      <c r="AE1412" s="358">
        <v>5.2309999999999999</v>
      </c>
    </row>
    <row r="1413" spans="1:31">
      <c r="A1413" s="28">
        <v>39954</v>
      </c>
      <c r="B1413" s="28">
        <v>39954</v>
      </c>
      <c r="C1413" s="723">
        <v>1.8664000000000001</v>
      </c>
      <c r="D1413" s="28">
        <v>39954</v>
      </c>
      <c r="E1413" s="723">
        <v>2.5274999999999999</v>
      </c>
      <c r="F1413" s="28">
        <v>39954</v>
      </c>
      <c r="G1413" s="723">
        <v>3.2311999999999999</v>
      </c>
      <c r="H1413" s="28">
        <v>39954</v>
      </c>
      <c r="I1413" s="723">
        <v>3.4889000000000001</v>
      </c>
      <c r="J1413" s="28">
        <v>39954</v>
      </c>
      <c r="K1413" s="723">
        <v>4.1504000000000003</v>
      </c>
      <c r="L1413" s="41">
        <v>39954</v>
      </c>
      <c r="M1413" s="723">
        <v>2.0491000000000001</v>
      </c>
      <c r="N1413" s="28">
        <v>39954</v>
      </c>
      <c r="O1413" s="723">
        <v>3.0114000000000001</v>
      </c>
      <c r="P1413" s="28">
        <v>39954</v>
      </c>
      <c r="Q1413" s="723">
        <v>3.7351000000000001</v>
      </c>
      <c r="R1413" s="28">
        <v>39954</v>
      </c>
      <c r="S1413" s="723">
        <v>3.9735</v>
      </c>
      <c r="T1413" s="28">
        <v>39954</v>
      </c>
      <c r="U1413" s="723">
        <v>4.3517999999999999</v>
      </c>
      <c r="V1413" s="41">
        <v>39954</v>
      </c>
      <c r="W1413" s="723">
        <v>3.222</v>
      </c>
      <c r="X1413" s="28">
        <v>39954</v>
      </c>
      <c r="Y1413" s="723">
        <v>3.964</v>
      </c>
      <c r="Z1413" s="28">
        <v>39954</v>
      </c>
      <c r="AA1413" s="723">
        <v>4.7160000000000002</v>
      </c>
      <c r="AB1413" s="28">
        <v>39954</v>
      </c>
      <c r="AC1413" s="723">
        <v>5.024</v>
      </c>
      <c r="AD1413" s="28">
        <v>39954</v>
      </c>
      <c r="AE1413" s="358">
        <v>5.1959999999999997</v>
      </c>
    </row>
    <row r="1414" spans="1:31">
      <c r="A1414" s="28">
        <v>39955</v>
      </c>
      <c r="B1414" s="28">
        <v>39955</v>
      </c>
      <c r="C1414" s="723">
        <v>1.9032</v>
      </c>
      <c r="D1414" s="28">
        <v>39955</v>
      </c>
      <c r="E1414" s="723">
        <v>2.5964999999999998</v>
      </c>
      <c r="F1414" s="28">
        <v>39955</v>
      </c>
      <c r="G1414" s="723">
        <v>3.3170000000000002</v>
      </c>
      <c r="H1414" s="28">
        <v>39955</v>
      </c>
      <c r="I1414" s="723">
        <v>3.5937000000000001</v>
      </c>
      <c r="J1414" s="28">
        <v>39955</v>
      </c>
      <c r="K1414" s="723">
        <v>4.2614000000000001</v>
      </c>
      <c r="L1414" s="41">
        <v>39955</v>
      </c>
      <c r="M1414" s="723">
        <v>2.1078999999999999</v>
      </c>
      <c r="N1414" s="28">
        <v>39955</v>
      </c>
      <c r="O1414" s="723">
        <v>3.0888</v>
      </c>
      <c r="P1414" s="28">
        <v>39955</v>
      </c>
      <c r="Q1414" s="723">
        <v>3.8174000000000001</v>
      </c>
      <c r="R1414" s="28">
        <v>39955</v>
      </c>
      <c r="S1414" s="723">
        <v>4.0590999999999999</v>
      </c>
      <c r="T1414" s="28">
        <v>39955</v>
      </c>
      <c r="U1414" s="723">
        <v>4.4360999999999997</v>
      </c>
      <c r="V1414" s="41">
        <v>39955</v>
      </c>
      <c r="W1414" s="723">
        <v>3.2530000000000001</v>
      </c>
      <c r="X1414" s="28">
        <v>39955</v>
      </c>
      <c r="Y1414" s="723">
        <v>4.024</v>
      </c>
      <c r="Z1414" s="28">
        <v>39955</v>
      </c>
      <c r="AA1414" s="723">
        <v>4.7930000000000001</v>
      </c>
      <c r="AB1414" s="28">
        <v>39955</v>
      </c>
      <c r="AC1414" s="723">
        <v>5.1059999999999999</v>
      </c>
      <c r="AD1414" s="28">
        <v>39955</v>
      </c>
      <c r="AE1414" s="358">
        <v>5.2780000000000005</v>
      </c>
    </row>
    <row r="1415" spans="1:31">
      <c r="A1415" s="28">
        <v>39958</v>
      </c>
      <c r="B1415" s="28">
        <v>39958</v>
      </c>
      <c r="C1415" s="723">
        <v>2.0074999999999998</v>
      </c>
      <c r="D1415" s="28">
        <v>39958</v>
      </c>
      <c r="E1415" s="723">
        <v>2.7109999999999999</v>
      </c>
      <c r="F1415" s="28">
        <v>39958</v>
      </c>
      <c r="G1415" s="723">
        <v>3.4018000000000002</v>
      </c>
      <c r="H1415" s="28">
        <v>39958</v>
      </c>
      <c r="I1415" s="723">
        <v>3.6686999999999999</v>
      </c>
      <c r="J1415" s="28">
        <v>39958</v>
      </c>
      <c r="K1415" s="723">
        <v>4.3281000000000001</v>
      </c>
      <c r="L1415" s="41">
        <v>39958</v>
      </c>
      <c r="M1415" s="723">
        <v>2.1913</v>
      </c>
      <c r="N1415" s="28">
        <v>39958</v>
      </c>
      <c r="O1415" s="723">
        <v>3.1775000000000002</v>
      </c>
      <c r="P1415" s="28">
        <v>39958</v>
      </c>
      <c r="Q1415" s="723">
        <v>3.8956</v>
      </c>
      <c r="R1415" s="28">
        <v>39958</v>
      </c>
      <c r="S1415" s="723">
        <v>4.1307</v>
      </c>
      <c r="T1415" s="28">
        <v>39958</v>
      </c>
      <c r="U1415" s="723">
        <v>4.5045000000000002</v>
      </c>
      <c r="V1415" s="41">
        <v>39958</v>
      </c>
      <c r="W1415" s="723">
        <v>3.34</v>
      </c>
      <c r="X1415" s="28">
        <v>39958</v>
      </c>
      <c r="Y1415" s="723">
        <v>4.0949999999999998</v>
      </c>
      <c r="Z1415" s="28">
        <v>39958</v>
      </c>
      <c r="AA1415" s="723">
        <v>4.8410000000000002</v>
      </c>
      <c r="AB1415" s="28">
        <v>39958</v>
      </c>
      <c r="AC1415" s="723">
        <v>5.1360000000000001</v>
      </c>
      <c r="AD1415" s="28">
        <v>39958</v>
      </c>
      <c r="AE1415" s="358">
        <v>5.2990000000000004</v>
      </c>
    </row>
    <row r="1416" spans="1:31">
      <c r="A1416" s="28">
        <v>39959</v>
      </c>
      <c r="B1416" s="28">
        <v>39959</v>
      </c>
      <c r="C1416" s="723">
        <v>2.0103</v>
      </c>
      <c r="D1416" s="28">
        <v>39959</v>
      </c>
      <c r="E1416" s="723">
        <v>2.7259000000000002</v>
      </c>
      <c r="F1416" s="28">
        <v>39959</v>
      </c>
      <c r="G1416" s="723">
        <v>3.4016999999999999</v>
      </c>
      <c r="H1416" s="28">
        <v>39959</v>
      </c>
      <c r="I1416" s="723">
        <v>3.6448999999999998</v>
      </c>
      <c r="J1416" s="28">
        <v>39959</v>
      </c>
      <c r="K1416" s="723">
        <v>4.2796000000000003</v>
      </c>
      <c r="L1416" s="41">
        <v>39959</v>
      </c>
      <c r="M1416" s="723">
        <v>2.1886000000000001</v>
      </c>
      <c r="N1416" s="28">
        <v>39959</v>
      </c>
      <c r="O1416" s="723">
        <v>3.1709999999999998</v>
      </c>
      <c r="P1416" s="28">
        <v>39959</v>
      </c>
      <c r="Q1416" s="723">
        <v>3.887</v>
      </c>
      <c r="R1416" s="28">
        <v>39959</v>
      </c>
      <c r="S1416" s="723">
        <v>4.1243999999999996</v>
      </c>
      <c r="T1416" s="28">
        <v>39959</v>
      </c>
      <c r="U1416" s="723">
        <v>4.4783999999999997</v>
      </c>
      <c r="V1416" s="41">
        <v>39959</v>
      </c>
      <c r="W1416" s="723">
        <v>3.343</v>
      </c>
      <c r="X1416" s="28">
        <v>39959</v>
      </c>
      <c r="Y1416" s="723">
        <v>4.0970000000000004</v>
      </c>
      <c r="Z1416" s="28">
        <v>39959</v>
      </c>
      <c r="AA1416" s="723">
        <v>4.8479999999999999</v>
      </c>
      <c r="AB1416" s="28">
        <v>39959</v>
      </c>
      <c r="AC1416" s="723">
        <v>5.1559999999999997</v>
      </c>
      <c r="AD1416" s="28">
        <v>39959</v>
      </c>
      <c r="AE1416" s="358">
        <v>5.3029999999999999</v>
      </c>
    </row>
    <row r="1417" spans="1:31">
      <c r="A1417" s="28">
        <v>39960</v>
      </c>
      <c r="B1417" s="28">
        <v>39960</v>
      </c>
      <c r="C1417" s="723">
        <v>2.0556000000000001</v>
      </c>
      <c r="D1417" s="28">
        <v>39960</v>
      </c>
      <c r="E1417" s="723">
        <v>2.7831000000000001</v>
      </c>
      <c r="F1417" s="28">
        <v>39960</v>
      </c>
      <c r="G1417" s="723">
        <v>3.4470000000000001</v>
      </c>
      <c r="H1417" s="28">
        <v>39960</v>
      </c>
      <c r="I1417" s="723">
        <v>3.6810999999999998</v>
      </c>
      <c r="J1417" s="28">
        <v>39960</v>
      </c>
      <c r="K1417" s="723">
        <v>4.3010999999999999</v>
      </c>
      <c r="L1417" s="41">
        <v>39960</v>
      </c>
      <c r="M1417" s="723">
        <v>2.2195</v>
      </c>
      <c r="N1417" s="28">
        <v>39960</v>
      </c>
      <c r="O1417" s="723">
        <v>3.2115</v>
      </c>
      <c r="P1417" s="28">
        <v>39960</v>
      </c>
      <c r="Q1417" s="723">
        <v>3.9112999999999998</v>
      </c>
      <c r="R1417" s="28">
        <v>39960</v>
      </c>
      <c r="S1417" s="723">
        <v>4.1341999999999999</v>
      </c>
      <c r="T1417" s="28">
        <v>39960</v>
      </c>
      <c r="U1417" s="723">
        <v>4.4794</v>
      </c>
      <c r="V1417" s="41">
        <v>39960</v>
      </c>
      <c r="W1417" s="723">
        <v>3.3580000000000001</v>
      </c>
      <c r="X1417" s="28">
        <v>39960</v>
      </c>
      <c r="Y1417" s="723">
        <v>4.1020000000000003</v>
      </c>
      <c r="Z1417" s="28">
        <v>39960</v>
      </c>
      <c r="AA1417" s="723">
        <v>4.8499999999999996</v>
      </c>
      <c r="AB1417" s="28">
        <v>39960</v>
      </c>
      <c r="AC1417" s="723">
        <v>5.1520000000000001</v>
      </c>
      <c r="AD1417" s="28">
        <v>39960</v>
      </c>
      <c r="AE1417" s="358">
        <v>5.2839999999999998</v>
      </c>
    </row>
    <row r="1418" spans="1:31">
      <c r="A1418" s="28">
        <v>39961</v>
      </c>
      <c r="B1418" s="28">
        <v>39961</v>
      </c>
      <c r="C1418" s="723">
        <v>2.0400999999999998</v>
      </c>
      <c r="D1418" s="28">
        <v>39961</v>
      </c>
      <c r="E1418" s="723">
        <v>2.7864</v>
      </c>
      <c r="F1418" s="28">
        <v>39961</v>
      </c>
      <c r="G1418" s="723">
        <v>3.4706000000000001</v>
      </c>
      <c r="H1418" s="28">
        <v>39961</v>
      </c>
      <c r="I1418" s="723">
        <v>3.7063999999999999</v>
      </c>
      <c r="J1418" s="28">
        <v>39961</v>
      </c>
      <c r="K1418" s="723">
        <v>4.3179999999999996</v>
      </c>
      <c r="L1418" s="41">
        <v>39961</v>
      </c>
      <c r="M1418" s="723">
        <v>2.2271000000000001</v>
      </c>
      <c r="N1418" s="28">
        <v>39961</v>
      </c>
      <c r="O1418" s="723">
        <v>3.2254999999999998</v>
      </c>
      <c r="P1418" s="28">
        <v>39961</v>
      </c>
      <c r="Q1418" s="723">
        <v>3.9300999999999999</v>
      </c>
      <c r="R1418" s="28">
        <v>39961</v>
      </c>
      <c r="S1418" s="723">
        <v>4.1596000000000002</v>
      </c>
      <c r="T1418" s="28">
        <v>39961</v>
      </c>
      <c r="U1418" s="723">
        <v>4.4996999999999998</v>
      </c>
      <c r="V1418" s="41">
        <v>39961</v>
      </c>
      <c r="W1418" s="723">
        <v>3.3517999999999999</v>
      </c>
      <c r="X1418" s="28">
        <v>39961</v>
      </c>
      <c r="Y1418" s="723">
        <v>4.1147</v>
      </c>
      <c r="Z1418" s="28">
        <v>39961</v>
      </c>
      <c r="AA1418" s="723">
        <v>4.8829000000000002</v>
      </c>
      <c r="AB1418" s="28">
        <v>39961</v>
      </c>
      <c r="AC1418" s="723">
        <v>5.1864999999999997</v>
      </c>
      <c r="AD1418" s="28">
        <v>39961</v>
      </c>
      <c r="AE1418" s="358">
        <v>5.3289999999999997</v>
      </c>
    </row>
    <row r="1419" spans="1:31">
      <c r="A1419" s="28">
        <v>39962</v>
      </c>
      <c r="B1419" s="28">
        <v>39962</v>
      </c>
      <c r="C1419" s="723">
        <v>2.0093000000000001</v>
      </c>
      <c r="D1419" s="28">
        <v>39962</v>
      </c>
      <c r="E1419" s="723">
        <v>2.7599</v>
      </c>
      <c r="F1419" s="28">
        <v>39962</v>
      </c>
      <c r="G1419" s="723">
        <v>3.4508000000000001</v>
      </c>
      <c r="H1419" s="28">
        <v>39962</v>
      </c>
      <c r="I1419" s="723">
        <v>3.6802999999999999</v>
      </c>
      <c r="J1419" s="28">
        <v>39962</v>
      </c>
      <c r="K1419" s="723">
        <v>4.3215000000000003</v>
      </c>
      <c r="L1419" s="41">
        <v>39962</v>
      </c>
      <c r="M1419" s="723">
        <v>2.1922999999999999</v>
      </c>
      <c r="N1419" s="28">
        <v>39962</v>
      </c>
      <c r="O1419" s="723">
        <v>3.2008000000000001</v>
      </c>
      <c r="P1419" s="28">
        <v>39962</v>
      </c>
      <c r="Q1419" s="723">
        <v>3.9135</v>
      </c>
      <c r="R1419" s="28">
        <v>39962</v>
      </c>
      <c r="S1419" s="723">
        <v>4.1512000000000002</v>
      </c>
      <c r="T1419" s="28">
        <v>39962</v>
      </c>
      <c r="U1419" s="723">
        <v>4.5031999999999996</v>
      </c>
      <c r="V1419" s="41">
        <v>39962</v>
      </c>
      <c r="W1419" s="723">
        <v>3.3130000000000002</v>
      </c>
      <c r="X1419" s="28">
        <v>39962</v>
      </c>
      <c r="Y1419" s="723">
        <v>4.1150000000000002</v>
      </c>
      <c r="Z1419" s="28">
        <v>39962</v>
      </c>
      <c r="AA1419" s="723">
        <v>4.8620000000000001</v>
      </c>
      <c r="AB1419" s="28">
        <v>39962</v>
      </c>
      <c r="AC1419" s="723">
        <v>5.1689999999999996</v>
      </c>
      <c r="AD1419" s="28">
        <v>39962</v>
      </c>
      <c r="AE1419" s="358">
        <v>5.2869999999999999</v>
      </c>
    </row>
    <row r="1420" spans="1:31">
      <c r="A1420" s="28">
        <v>39965</v>
      </c>
      <c r="B1420" s="28">
        <v>39965</v>
      </c>
      <c r="C1420" s="723">
        <v>2.0051000000000001</v>
      </c>
      <c r="D1420" s="28">
        <v>39965</v>
      </c>
      <c r="E1420" s="723">
        <v>2.7812999999999999</v>
      </c>
      <c r="F1420" s="28">
        <v>39965</v>
      </c>
      <c r="G1420" s="723">
        <v>3.4851000000000001</v>
      </c>
      <c r="H1420" s="28">
        <v>39965</v>
      </c>
      <c r="I1420" s="723">
        <v>3.6934</v>
      </c>
      <c r="J1420" s="28">
        <v>39965</v>
      </c>
      <c r="K1420" s="723">
        <v>4.3684000000000003</v>
      </c>
      <c r="L1420" s="41">
        <v>39965</v>
      </c>
      <c r="M1420" s="723">
        <v>2.2241</v>
      </c>
      <c r="N1420" s="28">
        <v>39965</v>
      </c>
      <c r="O1420" s="723">
        <v>3.2517</v>
      </c>
      <c r="P1420" s="28">
        <v>39965</v>
      </c>
      <c r="Q1420" s="723">
        <v>3.9695999999999998</v>
      </c>
      <c r="R1420" s="28">
        <v>39965</v>
      </c>
      <c r="S1420" s="723">
        <v>4.2145000000000001</v>
      </c>
      <c r="T1420" s="28">
        <v>39965</v>
      </c>
      <c r="U1420" s="723">
        <v>4.5895999999999999</v>
      </c>
      <c r="V1420" s="41">
        <v>39965</v>
      </c>
      <c r="W1420" s="723">
        <v>3.3130000000000002</v>
      </c>
      <c r="X1420" s="28">
        <v>39965</v>
      </c>
      <c r="Y1420" s="723">
        <v>4.1340000000000003</v>
      </c>
      <c r="Z1420" s="28">
        <v>39965</v>
      </c>
      <c r="AA1420" s="723">
        <v>4.8739999999999997</v>
      </c>
      <c r="AB1420" s="28">
        <v>39965</v>
      </c>
      <c r="AC1420" s="723">
        <v>5.18</v>
      </c>
      <c r="AD1420" s="28">
        <v>39965</v>
      </c>
      <c r="AE1420" s="358">
        <v>5.3079999999999998</v>
      </c>
    </row>
    <row r="1421" spans="1:31">
      <c r="A1421" s="28">
        <v>39966</v>
      </c>
      <c r="B1421" s="28">
        <v>39966</v>
      </c>
      <c r="C1421" s="723">
        <v>1.9737</v>
      </c>
      <c r="D1421" s="28">
        <v>39966</v>
      </c>
      <c r="E1421" s="723">
        <v>2.7537000000000003</v>
      </c>
      <c r="F1421" s="28">
        <v>39966</v>
      </c>
      <c r="G1421" s="723">
        <v>3.4777</v>
      </c>
      <c r="H1421" s="28">
        <v>39966</v>
      </c>
      <c r="I1421" s="723">
        <v>3.7099000000000002</v>
      </c>
      <c r="J1421" s="28">
        <v>39966</v>
      </c>
      <c r="K1421" s="723">
        <v>4.3815</v>
      </c>
      <c r="L1421" s="41">
        <v>39966</v>
      </c>
      <c r="M1421" s="723">
        <v>2.1537999999999999</v>
      </c>
      <c r="N1421" s="28">
        <v>39966</v>
      </c>
      <c r="O1421" s="723">
        <v>3.1776</v>
      </c>
      <c r="P1421" s="28">
        <v>39966</v>
      </c>
      <c r="Q1421" s="723">
        <v>3.9081999999999999</v>
      </c>
      <c r="R1421" s="28">
        <v>39966</v>
      </c>
      <c r="S1421" s="723">
        <v>4.1746999999999996</v>
      </c>
      <c r="T1421" s="28">
        <v>39966</v>
      </c>
      <c r="U1421" s="723">
        <v>4.5575000000000001</v>
      </c>
      <c r="V1421" s="41">
        <v>39966</v>
      </c>
      <c r="W1421" s="723">
        <v>3.2850000000000001</v>
      </c>
      <c r="X1421" s="28">
        <v>39966</v>
      </c>
      <c r="Y1421" s="723">
        <v>4.1219999999999999</v>
      </c>
      <c r="Z1421" s="28">
        <v>39966</v>
      </c>
      <c r="AA1421" s="723">
        <v>4.88</v>
      </c>
      <c r="AB1421" s="28">
        <v>39966</v>
      </c>
      <c r="AC1421" s="723">
        <v>5.1879999999999997</v>
      </c>
      <c r="AD1421" s="28">
        <v>39966</v>
      </c>
      <c r="AE1421" s="358">
        <v>5.3239999999999998</v>
      </c>
    </row>
    <row r="1422" spans="1:31">
      <c r="A1422" s="28">
        <v>39967</v>
      </c>
      <c r="B1422" s="28">
        <v>39967</v>
      </c>
      <c r="C1422" s="723">
        <v>1.9453</v>
      </c>
      <c r="D1422" s="28">
        <v>39967</v>
      </c>
      <c r="E1422" s="723">
        <v>2.6911</v>
      </c>
      <c r="F1422" s="28">
        <v>39967</v>
      </c>
      <c r="G1422" s="723">
        <v>3.3963999999999999</v>
      </c>
      <c r="H1422" s="28">
        <v>39967</v>
      </c>
      <c r="I1422" s="723">
        <v>3.6297000000000001</v>
      </c>
      <c r="J1422" s="28">
        <v>39967</v>
      </c>
      <c r="K1422" s="723">
        <v>4.2805</v>
      </c>
      <c r="L1422" s="41">
        <v>39967</v>
      </c>
      <c r="M1422" s="723">
        <v>2.1280999999999999</v>
      </c>
      <c r="N1422" s="28">
        <v>39967</v>
      </c>
      <c r="O1422" s="723">
        <v>3.1166999999999998</v>
      </c>
      <c r="P1422" s="28">
        <v>39967</v>
      </c>
      <c r="Q1422" s="723">
        <v>3.8458000000000001</v>
      </c>
      <c r="R1422" s="28">
        <v>39967</v>
      </c>
      <c r="S1422" s="723">
        <v>4.1052</v>
      </c>
      <c r="T1422" s="28">
        <v>39967</v>
      </c>
      <c r="U1422" s="723">
        <v>4.4713000000000003</v>
      </c>
      <c r="V1422" s="41">
        <v>39967</v>
      </c>
      <c r="W1422" s="723">
        <v>3.2560000000000002</v>
      </c>
      <c r="X1422" s="28">
        <v>39967</v>
      </c>
      <c r="Y1422" s="723">
        <v>4.0519999999999996</v>
      </c>
      <c r="Z1422" s="28">
        <v>39967</v>
      </c>
      <c r="AA1422" s="723">
        <v>4.79</v>
      </c>
      <c r="AB1422" s="28">
        <v>39967</v>
      </c>
      <c r="AC1422" s="723">
        <v>5.0910000000000002</v>
      </c>
      <c r="AD1422" s="28">
        <v>39967</v>
      </c>
      <c r="AE1422" s="358">
        <v>5.2240000000000002</v>
      </c>
    </row>
    <row r="1423" spans="1:31">
      <c r="A1423" s="28">
        <v>39968</v>
      </c>
      <c r="B1423" s="28">
        <v>39968</v>
      </c>
      <c r="C1423" s="723">
        <v>2.0604</v>
      </c>
      <c r="D1423" s="28">
        <v>39968</v>
      </c>
      <c r="E1423" s="723">
        <v>2.7913999999999999</v>
      </c>
      <c r="F1423" s="28">
        <v>39968</v>
      </c>
      <c r="G1423" s="723">
        <v>3.4718</v>
      </c>
      <c r="H1423" s="28">
        <v>39968</v>
      </c>
      <c r="I1423" s="723">
        <v>3.6905000000000001</v>
      </c>
      <c r="J1423" s="28">
        <v>39968</v>
      </c>
      <c r="K1423" s="723">
        <v>4.3376999999999999</v>
      </c>
      <c r="L1423" s="41">
        <v>39968</v>
      </c>
      <c r="M1423" s="723">
        <v>2.2751999999999999</v>
      </c>
      <c r="N1423" s="28">
        <v>39968</v>
      </c>
      <c r="O1423" s="723">
        <v>3.2732999999999999</v>
      </c>
      <c r="P1423" s="28">
        <v>39968</v>
      </c>
      <c r="Q1423" s="723">
        <v>3.9518</v>
      </c>
      <c r="R1423" s="28">
        <v>39968</v>
      </c>
      <c r="S1423" s="723">
        <v>4.2016999999999998</v>
      </c>
      <c r="T1423" s="28">
        <v>39968</v>
      </c>
      <c r="U1423" s="723">
        <v>4.5541999999999998</v>
      </c>
      <c r="V1423" s="41">
        <v>39968</v>
      </c>
      <c r="W1423" s="723">
        <v>3.3759000000000001</v>
      </c>
      <c r="X1423" s="28">
        <v>39968</v>
      </c>
      <c r="Y1423" s="723">
        <v>4.1570999999999998</v>
      </c>
      <c r="Z1423" s="28">
        <v>39968</v>
      </c>
      <c r="AA1423" s="723">
        <v>4.8701999999999996</v>
      </c>
      <c r="AB1423" s="28">
        <v>39968</v>
      </c>
      <c r="AC1423" s="723">
        <v>5.1566000000000001</v>
      </c>
      <c r="AD1423" s="28">
        <v>39968</v>
      </c>
      <c r="AE1423" s="358">
        <v>5.2835000000000001</v>
      </c>
    </row>
    <row r="1424" spans="1:31">
      <c r="A1424" s="28">
        <v>39969</v>
      </c>
      <c r="B1424" s="28">
        <v>39969</v>
      </c>
      <c r="C1424" s="723">
        <v>2.2271000000000001</v>
      </c>
      <c r="D1424" s="28">
        <v>39969</v>
      </c>
      <c r="E1424" s="723">
        <v>2.9432</v>
      </c>
      <c r="F1424" s="28">
        <v>39969</v>
      </c>
      <c r="G1424" s="723">
        <v>3.5804</v>
      </c>
      <c r="H1424" s="28">
        <v>39969</v>
      </c>
      <c r="I1424" s="723">
        <v>3.7825000000000002</v>
      </c>
      <c r="J1424" s="28">
        <v>39969</v>
      </c>
      <c r="K1424" s="723">
        <v>4.3981000000000003</v>
      </c>
      <c r="L1424" s="41">
        <v>39969</v>
      </c>
      <c r="M1424" s="723">
        <v>2.4355000000000002</v>
      </c>
      <c r="N1424" s="28">
        <v>39969</v>
      </c>
      <c r="O1424" s="723">
        <v>3.4218999999999999</v>
      </c>
      <c r="P1424" s="28">
        <v>39969</v>
      </c>
      <c r="Q1424" s="723">
        <v>4.0395000000000003</v>
      </c>
      <c r="R1424" s="28">
        <v>39969</v>
      </c>
      <c r="S1424" s="723">
        <v>4.2629000000000001</v>
      </c>
      <c r="T1424" s="28">
        <v>39969</v>
      </c>
      <c r="U1424" s="723">
        <v>4.5978000000000003</v>
      </c>
      <c r="V1424" s="41">
        <v>39969</v>
      </c>
      <c r="W1424" s="723">
        <v>3.5489999999999999</v>
      </c>
      <c r="X1424" s="28">
        <v>39969</v>
      </c>
      <c r="Y1424" s="723">
        <v>4.3049999999999997</v>
      </c>
      <c r="Z1424" s="28">
        <v>39969</v>
      </c>
      <c r="AA1424" s="723">
        <v>4.9800000000000004</v>
      </c>
      <c r="AB1424" s="28">
        <v>39969</v>
      </c>
      <c r="AC1424" s="723">
        <v>5.258</v>
      </c>
      <c r="AD1424" s="28">
        <v>39969</v>
      </c>
      <c r="AE1424" s="358">
        <v>5.3760000000000003</v>
      </c>
    </row>
    <row r="1425" spans="1:31">
      <c r="A1425" s="28">
        <v>39972</v>
      </c>
      <c r="B1425" s="28">
        <v>39972</v>
      </c>
      <c r="C1425" s="723">
        <v>2.258</v>
      </c>
      <c r="D1425" s="28">
        <v>39972</v>
      </c>
      <c r="E1425" s="723">
        <v>2.9264999999999999</v>
      </c>
      <c r="F1425" s="28">
        <v>39972</v>
      </c>
      <c r="G1425" s="723">
        <v>3.5308999999999999</v>
      </c>
      <c r="H1425" s="28">
        <v>39972</v>
      </c>
      <c r="I1425" s="723">
        <v>3.7202999999999999</v>
      </c>
      <c r="J1425" s="28">
        <v>39972</v>
      </c>
      <c r="K1425" s="723">
        <v>4.3173000000000004</v>
      </c>
      <c r="L1425" s="41">
        <v>39972</v>
      </c>
      <c r="M1425" s="723">
        <v>2.4424999999999999</v>
      </c>
      <c r="N1425" s="28">
        <v>39972</v>
      </c>
      <c r="O1425" s="723">
        <v>3.3971</v>
      </c>
      <c r="P1425" s="28">
        <v>39972</v>
      </c>
      <c r="Q1425" s="723">
        <v>3.9567999999999999</v>
      </c>
      <c r="R1425" s="28">
        <v>39972</v>
      </c>
      <c r="S1425" s="723">
        <v>4.1830999999999996</v>
      </c>
      <c r="T1425" s="28">
        <v>39972</v>
      </c>
      <c r="U1425" s="723">
        <v>4.5120000000000005</v>
      </c>
      <c r="V1425" s="41">
        <v>39972</v>
      </c>
      <c r="W1425" s="723">
        <v>3.601</v>
      </c>
      <c r="X1425" s="28">
        <v>39972</v>
      </c>
      <c r="Y1425" s="723">
        <v>4.2610000000000001</v>
      </c>
      <c r="Z1425" s="28">
        <v>39972</v>
      </c>
      <c r="AA1425" s="723">
        <v>4.8959999999999999</v>
      </c>
      <c r="AB1425" s="28">
        <v>39972</v>
      </c>
      <c r="AC1425" s="723">
        <v>5.157</v>
      </c>
      <c r="AD1425" s="28">
        <v>39972</v>
      </c>
      <c r="AE1425" s="358">
        <v>5.2720000000000002</v>
      </c>
    </row>
    <row r="1426" spans="1:31">
      <c r="A1426" s="28">
        <v>39973</v>
      </c>
      <c r="B1426" s="28">
        <v>39973</v>
      </c>
      <c r="C1426" s="723">
        <v>2.2067000000000001</v>
      </c>
      <c r="D1426" s="28">
        <v>39973</v>
      </c>
      <c r="E1426" s="723">
        <v>2.8984000000000001</v>
      </c>
      <c r="F1426" s="28">
        <v>39973</v>
      </c>
      <c r="G1426" s="723">
        <v>3.4874000000000001</v>
      </c>
      <c r="H1426" s="28">
        <v>39973</v>
      </c>
      <c r="I1426" s="723">
        <v>3.6764999999999999</v>
      </c>
      <c r="J1426" s="28">
        <v>39973</v>
      </c>
      <c r="K1426" s="723">
        <v>4.2803000000000004</v>
      </c>
      <c r="L1426" s="41">
        <v>39973</v>
      </c>
      <c r="M1426" s="723">
        <v>2.3864999999999998</v>
      </c>
      <c r="N1426" s="28">
        <v>39973</v>
      </c>
      <c r="O1426" s="723">
        <v>3.37</v>
      </c>
      <c r="P1426" s="28">
        <v>39973</v>
      </c>
      <c r="Q1426" s="723">
        <v>3.9252000000000002</v>
      </c>
      <c r="R1426" s="28">
        <v>39973</v>
      </c>
      <c r="S1426" s="723">
        <v>4.1510999999999996</v>
      </c>
      <c r="T1426" s="28">
        <v>39973</v>
      </c>
      <c r="U1426" s="723">
        <v>4.4828999999999999</v>
      </c>
      <c r="V1426" s="41">
        <v>39973</v>
      </c>
      <c r="W1426" s="723">
        <v>3.5430000000000001</v>
      </c>
      <c r="X1426" s="28">
        <v>39973</v>
      </c>
      <c r="Y1426" s="723">
        <v>4.22</v>
      </c>
      <c r="Z1426" s="28">
        <v>39973</v>
      </c>
      <c r="AA1426" s="723">
        <v>4.8559999999999999</v>
      </c>
      <c r="AB1426" s="28">
        <v>39973</v>
      </c>
      <c r="AC1426" s="723">
        <v>5.1310000000000002</v>
      </c>
      <c r="AD1426" s="28">
        <v>39973</v>
      </c>
      <c r="AE1426" s="358">
        <v>5.2640000000000002</v>
      </c>
    </row>
    <row r="1427" spans="1:31">
      <c r="A1427" s="28">
        <v>39974</v>
      </c>
      <c r="B1427" s="28">
        <v>39974</v>
      </c>
      <c r="C1427" s="723">
        <v>2.2132000000000001</v>
      </c>
      <c r="D1427" s="28">
        <v>39974</v>
      </c>
      <c r="E1427" s="723">
        <v>2.9028</v>
      </c>
      <c r="F1427" s="28">
        <v>39974</v>
      </c>
      <c r="G1427" s="723">
        <v>3.5089000000000001</v>
      </c>
      <c r="H1427" s="28">
        <v>39974</v>
      </c>
      <c r="I1427" s="723">
        <v>3.7079</v>
      </c>
      <c r="J1427" s="28">
        <v>39974</v>
      </c>
      <c r="K1427" s="723">
        <v>4.2994000000000003</v>
      </c>
      <c r="L1427" s="41">
        <v>39974</v>
      </c>
      <c r="M1427" s="723">
        <v>2.3841999999999999</v>
      </c>
      <c r="N1427" s="28">
        <v>39974</v>
      </c>
      <c r="O1427" s="723">
        <v>3.3769999999999998</v>
      </c>
      <c r="P1427" s="28">
        <v>39974</v>
      </c>
      <c r="Q1427" s="723">
        <v>3.9468999999999999</v>
      </c>
      <c r="R1427" s="28">
        <v>39974</v>
      </c>
      <c r="S1427" s="723">
        <v>4.1761999999999997</v>
      </c>
      <c r="T1427" s="28">
        <v>39974</v>
      </c>
      <c r="U1427" s="723">
        <v>4.5087999999999999</v>
      </c>
      <c r="V1427" s="41">
        <v>39974</v>
      </c>
      <c r="W1427" s="723">
        <v>3.548</v>
      </c>
      <c r="X1427" s="28">
        <v>39974</v>
      </c>
      <c r="Y1427" s="723">
        <v>4.242</v>
      </c>
      <c r="Z1427" s="28">
        <v>39974</v>
      </c>
      <c r="AA1427" s="723">
        <v>4.8810000000000002</v>
      </c>
      <c r="AB1427" s="28">
        <v>39974</v>
      </c>
      <c r="AC1427" s="723">
        <v>5.1749999999999998</v>
      </c>
      <c r="AD1427" s="28">
        <v>39974</v>
      </c>
      <c r="AE1427" s="358">
        <v>5.3079999999999998</v>
      </c>
    </row>
    <row r="1428" spans="1:31">
      <c r="A1428" s="28">
        <v>39975</v>
      </c>
      <c r="B1428" s="28">
        <v>39975</v>
      </c>
      <c r="C1428" s="723">
        <v>2.2904999999999998</v>
      </c>
      <c r="D1428" s="28">
        <v>39975</v>
      </c>
      <c r="E1428" s="723">
        <v>2.9704000000000002</v>
      </c>
      <c r="F1428" s="28">
        <v>39975</v>
      </c>
      <c r="G1428" s="723">
        <v>3.5768</v>
      </c>
      <c r="H1428" s="28">
        <v>39975</v>
      </c>
      <c r="I1428" s="723">
        <v>3.7584</v>
      </c>
      <c r="J1428" s="28">
        <v>39975</v>
      </c>
      <c r="K1428" s="723">
        <v>4.3507999999999996</v>
      </c>
      <c r="L1428" s="41">
        <v>39975</v>
      </c>
      <c r="M1428" s="723">
        <v>2.4178999999999999</v>
      </c>
      <c r="N1428" s="28">
        <v>39975</v>
      </c>
      <c r="O1428" s="723">
        <v>3.4169</v>
      </c>
      <c r="P1428" s="28">
        <v>39975</v>
      </c>
      <c r="Q1428" s="723">
        <v>3.9683999999999999</v>
      </c>
      <c r="R1428" s="28">
        <v>39975</v>
      </c>
      <c r="S1428" s="723">
        <v>4.2134</v>
      </c>
      <c r="T1428" s="28">
        <v>39975</v>
      </c>
      <c r="U1428" s="723">
        <v>4.5316999999999998</v>
      </c>
      <c r="V1428" s="41">
        <v>39975</v>
      </c>
      <c r="W1428" s="723">
        <v>3.5840000000000001</v>
      </c>
      <c r="X1428" s="28">
        <v>39975</v>
      </c>
      <c r="Y1428" s="723">
        <v>4.2770000000000001</v>
      </c>
      <c r="Z1428" s="28">
        <v>39975</v>
      </c>
      <c r="AA1428" s="723">
        <v>4.9169999999999998</v>
      </c>
      <c r="AB1428" s="28">
        <v>39975</v>
      </c>
      <c r="AC1428" s="723">
        <v>5.2110000000000003</v>
      </c>
      <c r="AD1428" s="28">
        <v>39975</v>
      </c>
      <c r="AE1428" s="358">
        <v>5.3529999999999998</v>
      </c>
    </row>
    <row r="1429" spans="1:31">
      <c r="A1429" s="28">
        <v>39976</v>
      </c>
      <c r="B1429" s="28">
        <v>39976</v>
      </c>
      <c r="C1429" s="723">
        <v>2.2235</v>
      </c>
      <c r="D1429" s="28">
        <v>39976</v>
      </c>
      <c r="E1429" s="723">
        <v>2.9013999999999998</v>
      </c>
      <c r="F1429" s="28">
        <v>39976</v>
      </c>
      <c r="G1429" s="723">
        <v>3.4980000000000002</v>
      </c>
      <c r="H1429" s="28">
        <v>39976</v>
      </c>
      <c r="I1429" s="723">
        <v>3.6734999999999998</v>
      </c>
      <c r="J1429" s="28">
        <v>39976</v>
      </c>
      <c r="K1429" s="723">
        <v>4.2885</v>
      </c>
      <c r="L1429" s="41">
        <v>39976</v>
      </c>
      <c r="M1429" s="723">
        <v>2.3851</v>
      </c>
      <c r="N1429" s="28">
        <v>39976</v>
      </c>
      <c r="O1429" s="723">
        <v>3.3822999999999999</v>
      </c>
      <c r="P1429" s="28">
        <v>39976</v>
      </c>
      <c r="Q1429" s="723">
        <v>3.9262000000000001</v>
      </c>
      <c r="R1429" s="28">
        <v>39976</v>
      </c>
      <c r="S1429" s="723">
        <v>4.1684999999999999</v>
      </c>
      <c r="T1429" s="28">
        <v>39976</v>
      </c>
      <c r="U1429" s="723">
        <v>4.5023999999999997</v>
      </c>
      <c r="V1429" s="41">
        <v>39976</v>
      </c>
      <c r="W1429" s="723">
        <v>3.5381999999999998</v>
      </c>
      <c r="X1429" s="28">
        <v>39976</v>
      </c>
      <c r="Y1429" s="723">
        <v>4.2290999999999999</v>
      </c>
      <c r="Z1429" s="28">
        <v>39976</v>
      </c>
      <c r="AA1429" s="723">
        <v>4.8593999999999999</v>
      </c>
      <c r="AB1429" s="28">
        <v>39976</v>
      </c>
      <c r="AC1429" s="723">
        <v>5.1472999999999995</v>
      </c>
      <c r="AD1429" s="28">
        <v>39976</v>
      </c>
      <c r="AE1429" s="358">
        <v>5.3164999999999996</v>
      </c>
    </row>
    <row r="1430" spans="1:31">
      <c r="A1430" s="28">
        <v>39979</v>
      </c>
      <c r="B1430" s="28">
        <v>39979</v>
      </c>
      <c r="C1430" s="723">
        <v>2.1606999999999998</v>
      </c>
      <c r="D1430" s="28">
        <v>39979</v>
      </c>
      <c r="E1430" s="723">
        <v>2.8081</v>
      </c>
      <c r="F1430" s="28">
        <v>39979</v>
      </c>
      <c r="G1430" s="723">
        <v>3.4028999999999998</v>
      </c>
      <c r="H1430" s="28">
        <v>39979</v>
      </c>
      <c r="I1430" s="723">
        <v>3.577</v>
      </c>
      <c r="J1430" s="28">
        <v>39979</v>
      </c>
      <c r="K1430" s="723">
        <v>4.2159000000000004</v>
      </c>
      <c r="L1430" s="41">
        <v>39979</v>
      </c>
      <c r="M1430" s="723">
        <v>2.3174000000000001</v>
      </c>
      <c r="N1430" s="28">
        <v>39979</v>
      </c>
      <c r="O1430" s="723">
        <v>3.2847</v>
      </c>
      <c r="P1430" s="28">
        <v>39979</v>
      </c>
      <c r="Q1430" s="723">
        <v>3.8298999999999999</v>
      </c>
      <c r="R1430" s="28">
        <v>39979</v>
      </c>
      <c r="S1430" s="723">
        <v>4.0785999999999998</v>
      </c>
      <c r="T1430" s="28">
        <v>39979</v>
      </c>
      <c r="U1430" s="723">
        <v>4.4429999999999996</v>
      </c>
      <c r="V1430" s="41">
        <v>39979</v>
      </c>
      <c r="W1430" s="723">
        <v>3.4580000000000002</v>
      </c>
      <c r="X1430" s="28">
        <v>39979</v>
      </c>
      <c r="Y1430" s="723">
        <v>4.1360000000000001</v>
      </c>
      <c r="Z1430" s="28">
        <v>39979</v>
      </c>
      <c r="AA1430" s="723">
        <v>4.7780000000000005</v>
      </c>
      <c r="AB1430" s="28">
        <v>39979</v>
      </c>
      <c r="AC1430" s="723">
        <v>5.069</v>
      </c>
      <c r="AD1430" s="28">
        <v>39979</v>
      </c>
      <c r="AE1430" s="358">
        <v>5.2450000000000001</v>
      </c>
    </row>
    <row r="1431" spans="1:31">
      <c r="A1431" s="28">
        <v>39980</v>
      </c>
      <c r="B1431" s="28">
        <v>39980</v>
      </c>
      <c r="C1431" s="723">
        <v>2.1894999999999998</v>
      </c>
      <c r="D1431" s="28">
        <v>39980</v>
      </c>
      <c r="E1431" s="723">
        <v>2.8414999999999999</v>
      </c>
      <c r="F1431" s="28">
        <v>39980</v>
      </c>
      <c r="G1431" s="723">
        <v>3.4459</v>
      </c>
      <c r="H1431" s="28">
        <v>39980</v>
      </c>
      <c r="I1431" s="723">
        <v>3.6253000000000002</v>
      </c>
      <c r="J1431" s="28">
        <v>39980</v>
      </c>
      <c r="K1431" s="723">
        <v>4.2758000000000003</v>
      </c>
      <c r="L1431" s="41">
        <v>39980</v>
      </c>
      <c r="M1431" s="723">
        <v>2.3174000000000001</v>
      </c>
      <c r="N1431" s="28">
        <v>39980</v>
      </c>
      <c r="O1431" s="723">
        <v>3.2968999999999999</v>
      </c>
      <c r="P1431" s="28">
        <v>39980</v>
      </c>
      <c r="Q1431" s="723">
        <v>3.8451</v>
      </c>
      <c r="R1431" s="28">
        <v>39980</v>
      </c>
      <c r="S1431" s="723">
        <v>4.0975000000000001</v>
      </c>
      <c r="T1431" s="28">
        <v>39980</v>
      </c>
      <c r="U1431" s="723">
        <v>4.4782999999999999</v>
      </c>
      <c r="V1431" s="41">
        <v>39980</v>
      </c>
      <c r="W1431" s="723">
        <v>3.4779999999999998</v>
      </c>
      <c r="X1431" s="28">
        <v>39980</v>
      </c>
      <c r="Y1431" s="723">
        <v>4.1509999999999998</v>
      </c>
      <c r="Z1431" s="28">
        <v>39980</v>
      </c>
      <c r="AA1431" s="723">
        <v>4.78</v>
      </c>
      <c r="AB1431" s="28">
        <v>39980</v>
      </c>
      <c r="AC1431" s="723">
        <v>5.0880000000000001</v>
      </c>
      <c r="AD1431" s="28">
        <v>39980</v>
      </c>
      <c r="AE1431" s="358">
        <v>5.28</v>
      </c>
    </row>
    <row r="1432" spans="1:31">
      <c r="A1432" s="28">
        <v>39981</v>
      </c>
      <c r="B1432" s="28">
        <v>39981</v>
      </c>
      <c r="C1432" s="723">
        <v>2.1187999999999998</v>
      </c>
      <c r="D1432" s="28">
        <v>39981</v>
      </c>
      <c r="E1432" s="723">
        <v>2.7951000000000001</v>
      </c>
      <c r="F1432" s="28">
        <v>39981</v>
      </c>
      <c r="G1432" s="723">
        <v>3.3749000000000002</v>
      </c>
      <c r="H1432" s="28">
        <v>39981</v>
      </c>
      <c r="I1432" s="723">
        <v>3.6073</v>
      </c>
      <c r="J1432" s="28">
        <v>39981</v>
      </c>
      <c r="K1432" s="723">
        <v>4.2541000000000002</v>
      </c>
      <c r="L1432" s="41">
        <v>39981</v>
      </c>
      <c r="M1432" s="723">
        <v>2.2597</v>
      </c>
      <c r="N1432" s="28">
        <v>39981</v>
      </c>
      <c r="O1432" s="723">
        <v>3.2419000000000002</v>
      </c>
      <c r="P1432" s="28">
        <v>39981</v>
      </c>
      <c r="Q1432" s="723">
        <v>3.7978000000000001</v>
      </c>
      <c r="R1432" s="28">
        <v>39981</v>
      </c>
      <c r="S1432" s="723">
        <v>4.0533999999999999</v>
      </c>
      <c r="T1432" s="28">
        <v>39981</v>
      </c>
      <c r="U1432" s="723">
        <v>4.4401999999999999</v>
      </c>
      <c r="V1432" s="41">
        <v>39981</v>
      </c>
      <c r="W1432" s="723">
        <v>3.4260000000000002</v>
      </c>
      <c r="X1432" s="28">
        <v>39981</v>
      </c>
      <c r="Y1432" s="723">
        <v>4.1079999999999997</v>
      </c>
      <c r="Z1432" s="28">
        <v>39981</v>
      </c>
      <c r="AA1432" s="723">
        <v>4.7649999999999997</v>
      </c>
      <c r="AB1432" s="28">
        <v>39981</v>
      </c>
      <c r="AC1432" s="723">
        <v>5.0650000000000004</v>
      </c>
      <c r="AD1432" s="28">
        <v>39981</v>
      </c>
      <c r="AE1432" s="358">
        <v>5.2780000000000005</v>
      </c>
    </row>
    <row r="1433" spans="1:31">
      <c r="A1433" s="28">
        <v>39982</v>
      </c>
      <c r="B1433" s="28">
        <v>39982</v>
      </c>
      <c r="C1433" s="723">
        <v>2.1189</v>
      </c>
      <c r="D1433" s="28">
        <v>39982</v>
      </c>
      <c r="E1433" s="723">
        <v>2.8195000000000001</v>
      </c>
      <c r="F1433" s="28">
        <v>39982</v>
      </c>
      <c r="G1433" s="723">
        <v>3.4106999999999998</v>
      </c>
      <c r="H1433" s="28">
        <v>39982</v>
      </c>
      <c r="I1433" s="723">
        <v>3.6452</v>
      </c>
      <c r="J1433" s="28">
        <v>39982</v>
      </c>
      <c r="K1433" s="723">
        <v>4.2797999999999998</v>
      </c>
      <c r="L1433" s="41">
        <v>39982</v>
      </c>
      <c r="M1433" s="723">
        <v>2.2606999999999999</v>
      </c>
      <c r="N1433" s="28">
        <v>39982</v>
      </c>
      <c r="O1433" s="723">
        <v>3.2612000000000001</v>
      </c>
      <c r="P1433" s="28">
        <v>39982</v>
      </c>
      <c r="Q1433" s="723">
        <v>3.84</v>
      </c>
      <c r="R1433" s="28">
        <v>39982</v>
      </c>
      <c r="S1433" s="723">
        <v>4.0929000000000002</v>
      </c>
      <c r="T1433" s="28">
        <v>39982</v>
      </c>
      <c r="U1433" s="723">
        <v>4.4547999999999996</v>
      </c>
      <c r="V1433" s="41">
        <v>39982</v>
      </c>
      <c r="W1433" s="723">
        <v>3.4580000000000002</v>
      </c>
      <c r="X1433" s="28">
        <v>39982</v>
      </c>
      <c r="Y1433" s="723">
        <v>4.1529999999999996</v>
      </c>
      <c r="Z1433" s="28">
        <v>39982</v>
      </c>
      <c r="AA1433" s="723">
        <v>4.8019999999999996</v>
      </c>
      <c r="AB1433" s="28">
        <v>39982</v>
      </c>
      <c r="AC1433" s="723">
        <v>5.0999999999999996</v>
      </c>
      <c r="AD1433" s="28">
        <v>39982</v>
      </c>
      <c r="AE1433" s="358">
        <v>5.327</v>
      </c>
    </row>
    <row r="1434" spans="1:31">
      <c r="A1434" s="28">
        <v>39983</v>
      </c>
      <c r="B1434" s="28">
        <v>39983</v>
      </c>
      <c r="C1434" s="723">
        <v>2.0764999999999998</v>
      </c>
      <c r="D1434" s="28">
        <v>39983</v>
      </c>
      <c r="E1434" s="723">
        <v>2.7683999999999997</v>
      </c>
      <c r="F1434" s="28">
        <v>39983</v>
      </c>
      <c r="G1434" s="723">
        <v>3.3731</v>
      </c>
      <c r="H1434" s="28">
        <v>39983</v>
      </c>
      <c r="I1434" s="723">
        <v>3.6150000000000002</v>
      </c>
      <c r="J1434" s="28">
        <v>39983</v>
      </c>
      <c r="K1434" s="723">
        <v>4.2553999999999998</v>
      </c>
      <c r="L1434" s="41">
        <v>39983</v>
      </c>
      <c r="M1434" s="723">
        <v>2.1966999999999999</v>
      </c>
      <c r="N1434" s="28">
        <v>39983</v>
      </c>
      <c r="O1434" s="723">
        <v>3.2132000000000001</v>
      </c>
      <c r="P1434" s="28">
        <v>39983</v>
      </c>
      <c r="Q1434" s="723">
        <v>3.8089</v>
      </c>
      <c r="R1434" s="28">
        <v>39983</v>
      </c>
      <c r="S1434" s="723">
        <v>4.0724</v>
      </c>
      <c r="T1434" s="28">
        <v>39983</v>
      </c>
      <c r="U1434" s="723">
        <v>4.4222000000000001</v>
      </c>
      <c r="V1434" s="41">
        <v>39983</v>
      </c>
      <c r="W1434" s="723">
        <v>3.4079999999999999</v>
      </c>
      <c r="X1434" s="28">
        <v>39983</v>
      </c>
      <c r="Y1434" s="723">
        <v>4.1059999999999999</v>
      </c>
      <c r="Z1434" s="28">
        <v>39983</v>
      </c>
      <c r="AA1434" s="723">
        <v>4.7770000000000001</v>
      </c>
      <c r="AB1434" s="28">
        <v>39983</v>
      </c>
      <c r="AC1434" s="723">
        <v>5.0880000000000001</v>
      </c>
      <c r="AD1434" s="28">
        <v>39983</v>
      </c>
      <c r="AE1434" s="358">
        <v>5.3140000000000001</v>
      </c>
    </row>
    <row r="1435" spans="1:31">
      <c r="A1435" s="28">
        <v>39986</v>
      </c>
      <c r="B1435" s="28">
        <v>39986</v>
      </c>
      <c r="C1435" s="723">
        <v>2.0634000000000001</v>
      </c>
      <c r="D1435" s="28">
        <v>39986</v>
      </c>
      <c r="E1435" s="723">
        <v>2.7370999999999999</v>
      </c>
      <c r="F1435" s="28">
        <v>39986</v>
      </c>
      <c r="G1435" s="723">
        <v>3.3258999999999999</v>
      </c>
      <c r="H1435" s="28">
        <v>39986</v>
      </c>
      <c r="I1435" s="723">
        <v>3.5627</v>
      </c>
      <c r="J1435" s="28">
        <v>39986</v>
      </c>
      <c r="K1435" s="723">
        <v>4.2099000000000002</v>
      </c>
      <c r="L1435" s="41">
        <v>39986</v>
      </c>
      <c r="M1435" s="723">
        <v>2.1736</v>
      </c>
      <c r="N1435" s="28">
        <v>39986</v>
      </c>
      <c r="O1435" s="723">
        <v>3.1751</v>
      </c>
      <c r="P1435" s="28">
        <v>39986</v>
      </c>
      <c r="Q1435" s="723">
        <v>3.7593999999999999</v>
      </c>
      <c r="R1435" s="28">
        <v>39986</v>
      </c>
      <c r="S1435" s="723">
        <v>4.0194999999999999</v>
      </c>
      <c r="T1435" s="28">
        <v>39986</v>
      </c>
      <c r="U1435" s="723">
        <v>4.3727</v>
      </c>
      <c r="V1435" s="41">
        <v>39986</v>
      </c>
      <c r="W1435" s="723">
        <v>3.3879999999999999</v>
      </c>
      <c r="X1435" s="28">
        <v>39986</v>
      </c>
      <c r="Y1435" s="723">
        <v>4.0709999999999997</v>
      </c>
      <c r="Z1435" s="28">
        <v>39986</v>
      </c>
      <c r="AA1435" s="723">
        <v>4.7379999999999995</v>
      </c>
      <c r="AB1435" s="28">
        <v>39986</v>
      </c>
      <c r="AC1435" s="723">
        <v>5.0410000000000004</v>
      </c>
      <c r="AD1435" s="28">
        <v>39986</v>
      </c>
      <c r="AE1435" s="358">
        <v>5.2780000000000005</v>
      </c>
    </row>
    <row r="1436" spans="1:31">
      <c r="A1436" s="28">
        <v>39987</v>
      </c>
      <c r="B1436" s="28">
        <v>39987</v>
      </c>
      <c r="C1436" s="723">
        <v>2.0846</v>
      </c>
      <c r="D1436" s="28">
        <v>39987</v>
      </c>
      <c r="E1436" s="723">
        <v>2.7443</v>
      </c>
      <c r="F1436" s="28">
        <v>39987</v>
      </c>
      <c r="G1436" s="723">
        <v>3.335</v>
      </c>
      <c r="H1436" s="28">
        <v>39987</v>
      </c>
      <c r="I1436" s="723">
        <v>3.5785999999999998</v>
      </c>
      <c r="J1436" s="28">
        <v>39987</v>
      </c>
      <c r="K1436" s="723">
        <v>4.2305999999999999</v>
      </c>
      <c r="L1436" s="41">
        <v>39987</v>
      </c>
      <c r="M1436" s="723">
        <v>2.2275999999999998</v>
      </c>
      <c r="N1436" s="28">
        <v>39987</v>
      </c>
      <c r="O1436" s="723">
        <v>3.1715</v>
      </c>
      <c r="P1436" s="28">
        <v>39987</v>
      </c>
      <c r="Q1436" s="723">
        <v>3.7685</v>
      </c>
      <c r="R1436" s="28">
        <v>39987</v>
      </c>
      <c r="S1436" s="723">
        <v>4.0380000000000003</v>
      </c>
      <c r="T1436" s="28">
        <v>39987</v>
      </c>
      <c r="U1436" s="723">
        <v>4.3902000000000001</v>
      </c>
      <c r="V1436" s="41">
        <v>39987</v>
      </c>
      <c r="W1436" s="723">
        <v>3.4209999999999998</v>
      </c>
      <c r="X1436" s="28">
        <v>39987</v>
      </c>
      <c r="Y1436" s="723">
        <v>4.0999999999999996</v>
      </c>
      <c r="Z1436" s="28">
        <v>39987</v>
      </c>
      <c r="AA1436" s="723">
        <v>4.7530000000000001</v>
      </c>
      <c r="AB1436" s="28">
        <v>39987</v>
      </c>
      <c r="AC1436" s="723">
        <v>5.0579999999999998</v>
      </c>
      <c r="AD1436" s="28">
        <v>39987</v>
      </c>
      <c r="AE1436" s="358">
        <v>5.2880000000000003</v>
      </c>
    </row>
    <row r="1437" spans="1:31">
      <c r="A1437" s="28">
        <v>39988</v>
      </c>
      <c r="B1437" s="28">
        <v>39988</v>
      </c>
      <c r="C1437" s="723">
        <v>2.0257000000000001</v>
      </c>
      <c r="D1437" s="28">
        <v>39988</v>
      </c>
      <c r="E1437" s="723">
        <v>2.7031999999999998</v>
      </c>
      <c r="F1437" s="28">
        <v>39988</v>
      </c>
      <c r="G1437" s="723">
        <v>3.3214000000000001</v>
      </c>
      <c r="H1437" s="28">
        <v>39988</v>
      </c>
      <c r="I1437" s="723">
        <v>3.573</v>
      </c>
      <c r="J1437" s="28">
        <v>39988</v>
      </c>
      <c r="K1437" s="723">
        <v>4.2281000000000004</v>
      </c>
      <c r="L1437" s="41">
        <v>39988</v>
      </c>
      <c r="M1437" s="723">
        <v>2.1617999999999999</v>
      </c>
      <c r="N1437" s="28">
        <v>39988</v>
      </c>
      <c r="O1437" s="723">
        <v>3.1147</v>
      </c>
      <c r="P1437" s="28">
        <v>39988</v>
      </c>
      <c r="Q1437" s="723">
        <v>3.7542</v>
      </c>
      <c r="R1437" s="28">
        <v>39988</v>
      </c>
      <c r="S1437" s="723">
        <v>4.0324</v>
      </c>
      <c r="T1437" s="28">
        <v>39988</v>
      </c>
      <c r="U1437" s="723">
        <v>4.3963000000000001</v>
      </c>
      <c r="V1437" s="41">
        <v>39988</v>
      </c>
      <c r="W1437" s="723">
        <v>3.36</v>
      </c>
      <c r="X1437" s="28">
        <v>39988</v>
      </c>
      <c r="Y1437" s="723">
        <v>4.056</v>
      </c>
      <c r="Z1437" s="28">
        <v>39988</v>
      </c>
      <c r="AA1437" s="723">
        <v>4.7229999999999999</v>
      </c>
      <c r="AB1437" s="28">
        <v>39988</v>
      </c>
      <c r="AC1437" s="723">
        <v>5.0430000000000001</v>
      </c>
      <c r="AD1437" s="28">
        <v>39988</v>
      </c>
      <c r="AE1437" s="358">
        <v>5.2709999999999999</v>
      </c>
    </row>
    <row r="1438" spans="1:31">
      <c r="A1438" s="28">
        <v>39989</v>
      </c>
      <c r="B1438" s="28">
        <v>39989</v>
      </c>
      <c r="C1438" s="723">
        <v>1.9647999999999999</v>
      </c>
      <c r="D1438" s="28">
        <v>39989</v>
      </c>
      <c r="E1438" s="723">
        <v>2.6478000000000002</v>
      </c>
      <c r="F1438" s="28">
        <v>39989</v>
      </c>
      <c r="G1438" s="723">
        <v>3.2822</v>
      </c>
      <c r="H1438" s="28">
        <v>39989</v>
      </c>
      <c r="I1438" s="723">
        <v>3.5465999999999998</v>
      </c>
      <c r="J1438" s="28">
        <v>39989</v>
      </c>
      <c r="K1438" s="723">
        <v>4.2065999999999999</v>
      </c>
      <c r="L1438" s="41">
        <v>39989</v>
      </c>
      <c r="M1438" s="723">
        <v>2.0914000000000001</v>
      </c>
      <c r="N1438" s="28">
        <v>39989</v>
      </c>
      <c r="O1438" s="723">
        <v>3.0438000000000001</v>
      </c>
      <c r="P1438" s="28">
        <v>39989</v>
      </c>
      <c r="Q1438" s="723">
        <v>3.7088000000000001</v>
      </c>
      <c r="R1438" s="28">
        <v>39989</v>
      </c>
      <c r="S1438" s="723">
        <v>4.0045000000000002</v>
      </c>
      <c r="T1438" s="28">
        <v>39989</v>
      </c>
      <c r="U1438" s="723">
        <v>4.3731999999999998</v>
      </c>
      <c r="V1438" s="41">
        <v>39989</v>
      </c>
      <c r="W1438" s="723">
        <v>3.306</v>
      </c>
      <c r="X1438" s="28">
        <v>39989</v>
      </c>
      <c r="Y1438" s="723">
        <v>4.0110000000000001</v>
      </c>
      <c r="Z1438" s="28">
        <v>39989</v>
      </c>
      <c r="AA1438" s="723">
        <v>4.6900000000000004</v>
      </c>
      <c r="AB1438" s="28">
        <v>39989</v>
      </c>
      <c r="AC1438" s="723">
        <v>5.0019999999999998</v>
      </c>
      <c r="AD1438" s="28">
        <v>39989</v>
      </c>
      <c r="AE1438" s="358">
        <v>5.2409999999999997</v>
      </c>
    </row>
    <row r="1439" spans="1:31">
      <c r="A1439" s="28">
        <v>39990</v>
      </c>
      <c r="B1439" s="28">
        <v>39990</v>
      </c>
      <c r="C1439" s="723">
        <v>1.9737</v>
      </c>
      <c r="D1439" s="28">
        <v>39990</v>
      </c>
      <c r="E1439" s="723">
        <v>2.6383000000000001</v>
      </c>
      <c r="F1439" s="28">
        <v>39990</v>
      </c>
      <c r="G1439" s="723">
        <v>3.2585000000000002</v>
      </c>
      <c r="H1439" s="28">
        <v>39990</v>
      </c>
      <c r="I1439" s="723">
        <v>3.5223</v>
      </c>
      <c r="J1439" s="28">
        <v>39990</v>
      </c>
      <c r="K1439" s="723">
        <v>4.1760000000000002</v>
      </c>
      <c r="L1439" s="41">
        <v>39990</v>
      </c>
      <c r="M1439" s="723">
        <v>2.1000999999999999</v>
      </c>
      <c r="N1439" s="28">
        <v>39990</v>
      </c>
      <c r="O1439" s="723">
        <v>3.0221</v>
      </c>
      <c r="P1439" s="28">
        <v>39990</v>
      </c>
      <c r="Q1439" s="723">
        <v>3.6863000000000001</v>
      </c>
      <c r="R1439" s="28">
        <v>39990</v>
      </c>
      <c r="S1439" s="723">
        <v>3.9767000000000001</v>
      </c>
      <c r="T1439" s="28">
        <v>39990</v>
      </c>
      <c r="U1439" s="723">
        <v>4.3354999999999997</v>
      </c>
      <c r="V1439" s="41">
        <v>39990</v>
      </c>
      <c r="W1439" s="723">
        <v>3.3029999999999999</v>
      </c>
      <c r="X1439" s="28">
        <v>39990</v>
      </c>
      <c r="Y1439" s="723">
        <v>3.988</v>
      </c>
      <c r="Z1439" s="28">
        <v>39990</v>
      </c>
      <c r="AA1439" s="723">
        <v>4.657</v>
      </c>
      <c r="AB1439" s="28">
        <v>39990</v>
      </c>
      <c r="AC1439" s="723">
        <v>4.9729999999999999</v>
      </c>
      <c r="AD1439" s="28">
        <v>39990</v>
      </c>
      <c r="AE1439" s="358">
        <v>5.2110000000000003</v>
      </c>
    </row>
    <row r="1440" spans="1:31">
      <c r="A1440" s="28">
        <v>39993</v>
      </c>
      <c r="B1440" s="28">
        <v>39993</v>
      </c>
      <c r="C1440" s="723">
        <v>1.9925999999999999</v>
      </c>
      <c r="D1440" s="28">
        <v>39993</v>
      </c>
      <c r="E1440" s="723">
        <v>2.6356999999999999</v>
      </c>
      <c r="F1440" s="28">
        <v>39993</v>
      </c>
      <c r="G1440" s="723">
        <v>3.2311000000000001</v>
      </c>
      <c r="H1440" s="28">
        <v>39993</v>
      </c>
      <c r="I1440" s="723">
        <v>3.4906999999999999</v>
      </c>
      <c r="J1440" s="28">
        <v>39993</v>
      </c>
      <c r="K1440" s="723">
        <v>4.1447000000000003</v>
      </c>
      <c r="L1440" s="41">
        <v>39993</v>
      </c>
      <c r="M1440" s="723">
        <v>2.1305999999999998</v>
      </c>
      <c r="N1440" s="28">
        <v>39993</v>
      </c>
      <c r="O1440" s="723">
        <v>3.0236999999999998</v>
      </c>
      <c r="P1440" s="28">
        <v>39993</v>
      </c>
      <c r="Q1440" s="723">
        <v>3.6663999999999999</v>
      </c>
      <c r="R1440" s="28">
        <v>39993</v>
      </c>
      <c r="S1440" s="723">
        <v>3.9449999999999998</v>
      </c>
      <c r="T1440" s="28">
        <v>39993</v>
      </c>
      <c r="U1440" s="723">
        <v>4.3098000000000001</v>
      </c>
      <c r="V1440" s="41">
        <v>39993</v>
      </c>
      <c r="W1440" s="723">
        <v>3.3109999999999999</v>
      </c>
      <c r="X1440" s="28">
        <v>39993</v>
      </c>
      <c r="Y1440" s="723">
        <v>3.9740000000000002</v>
      </c>
      <c r="Z1440" s="28">
        <v>39993</v>
      </c>
      <c r="AA1440" s="723">
        <v>4.6379999999999999</v>
      </c>
      <c r="AB1440" s="28">
        <v>39993</v>
      </c>
      <c r="AC1440" s="723">
        <v>4.9429999999999996</v>
      </c>
      <c r="AD1440" s="28">
        <v>39993</v>
      </c>
      <c r="AE1440" s="358">
        <v>5.1890000000000001</v>
      </c>
    </row>
    <row r="1441" spans="1:31">
      <c r="A1441" s="28">
        <v>39994</v>
      </c>
      <c r="B1441" s="28">
        <v>39994</v>
      </c>
      <c r="C1441" s="723">
        <v>1.9988999999999999</v>
      </c>
      <c r="D1441" s="28">
        <v>39994</v>
      </c>
      <c r="E1441" s="723">
        <v>2.6465999999999998</v>
      </c>
      <c r="F1441" s="28">
        <v>39994</v>
      </c>
      <c r="G1441" s="723">
        <v>3.2448000000000001</v>
      </c>
      <c r="H1441" s="28">
        <v>39994</v>
      </c>
      <c r="I1441" s="723">
        <v>3.5061</v>
      </c>
      <c r="J1441" s="28">
        <v>39994</v>
      </c>
      <c r="K1441" s="723">
        <v>4.1356000000000002</v>
      </c>
      <c r="L1441" s="41">
        <v>39994</v>
      </c>
      <c r="M1441" s="723">
        <v>2.1379999999999999</v>
      </c>
      <c r="N1441" s="28">
        <v>39994</v>
      </c>
      <c r="O1441" s="723">
        <v>3.0240999999999998</v>
      </c>
      <c r="P1441" s="28">
        <v>39994</v>
      </c>
      <c r="Q1441" s="723">
        <v>3.6741999999999999</v>
      </c>
      <c r="R1441" s="28">
        <v>39994</v>
      </c>
      <c r="S1441" s="723">
        <v>3.9520999999999997</v>
      </c>
      <c r="T1441" s="28">
        <v>39994</v>
      </c>
      <c r="U1441" s="723">
        <v>4.3032000000000004</v>
      </c>
      <c r="V1441" s="41">
        <v>39994</v>
      </c>
      <c r="W1441" s="723">
        <v>3.3279999999999998</v>
      </c>
      <c r="X1441" s="28">
        <v>39994</v>
      </c>
      <c r="Y1441" s="723">
        <v>3.9809999999999999</v>
      </c>
      <c r="Z1441" s="28">
        <v>39994</v>
      </c>
      <c r="AA1441" s="723">
        <v>4.63</v>
      </c>
      <c r="AB1441" s="28">
        <v>39994</v>
      </c>
      <c r="AC1441" s="723">
        <v>4.9379999999999997</v>
      </c>
      <c r="AD1441" s="28">
        <v>39994</v>
      </c>
      <c r="AE1441" s="358">
        <v>5.1689999999999996</v>
      </c>
    </row>
    <row r="1442" spans="1:31">
      <c r="A1442" s="28">
        <v>39995</v>
      </c>
      <c r="B1442" s="28">
        <v>39995</v>
      </c>
      <c r="C1442" s="723">
        <v>1.9984</v>
      </c>
      <c r="D1442" s="28">
        <v>39995</v>
      </c>
      <c r="E1442" s="723">
        <v>2.6541000000000001</v>
      </c>
      <c r="F1442" s="28">
        <v>39995</v>
      </c>
      <c r="G1442" s="723">
        <v>3.2633999999999999</v>
      </c>
      <c r="H1442" s="28">
        <v>39995</v>
      </c>
      <c r="I1442" s="723">
        <v>3.5384000000000002</v>
      </c>
      <c r="J1442" s="28">
        <v>39995</v>
      </c>
      <c r="K1442" s="723">
        <v>4.1765999999999996</v>
      </c>
      <c r="L1442" s="41">
        <v>39995</v>
      </c>
      <c r="M1442" s="723">
        <v>2.1263000000000001</v>
      </c>
      <c r="N1442" s="28">
        <v>39995</v>
      </c>
      <c r="O1442" s="723">
        <v>3.0213999999999999</v>
      </c>
      <c r="P1442" s="28">
        <v>39995</v>
      </c>
      <c r="Q1442" s="723">
        <v>3.6898999999999997</v>
      </c>
      <c r="R1442" s="28">
        <v>39995</v>
      </c>
      <c r="S1442" s="723">
        <v>3.9817999999999998</v>
      </c>
      <c r="T1442" s="28">
        <v>39995</v>
      </c>
      <c r="U1442" s="723">
        <v>4.3311999999999999</v>
      </c>
      <c r="V1442" s="41">
        <v>39995</v>
      </c>
      <c r="W1442" s="723">
        <v>3.3180000000000001</v>
      </c>
      <c r="X1442" s="28">
        <v>39995</v>
      </c>
      <c r="Y1442" s="723">
        <v>3.9790000000000001</v>
      </c>
      <c r="Z1442" s="28">
        <v>39995</v>
      </c>
      <c r="AA1442" s="723">
        <v>4.6340000000000003</v>
      </c>
      <c r="AB1442" s="28">
        <v>39995</v>
      </c>
      <c r="AC1442" s="723">
        <v>4.9480000000000004</v>
      </c>
      <c r="AD1442" s="28">
        <v>39995</v>
      </c>
      <c r="AE1442" s="358">
        <v>5.1959999999999997</v>
      </c>
    </row>
    <row r="1443" spans="1:31">
      <c r="A1443" s="28">
        <v>39996</v>
      </c>
      <c r="B1443" s="28">
        <v>39996</v>
      </c>
      <c r="C1443" s="723">
        <v>1.8965999999999998</v>
      </c>
      <c r="D1443" s="28">
        <v>39996</v>
      </c>
      <c r="E1443" s="723">
        <v>2.5525000000000002</v>
      </c>
      <c r="F1443" s="28">
        <v>39996</v>
      </c>
      <c r="G1443" s="723">
        <v>3.1791999999999998</v>
      </c>
      <c r="H1443" s="28">
        <v>39996</v>
      </c>
      <c r="I1443" s="723">
        <v>3.4628999999999999</v>
      </c>
      <c r="J1443" s="28">
        <v>39996</v>
      </c>
      <c r="K1443" s="723">
        <v>4.1127000000000002</v>
      </c>
      <c r="L1443" s="41">
        <v>39996</v>
      </c>
      <c r="M1443" s="723">
        <v>2.0032999999999999</v>
      </c>
      <c r="N1443" s="28">
        <v>39996</v>
      </c>
      <c r="O1443" s="723">
        <v>2.9104000000000001</v>
      </c>
      <c r="P1443" s="28">
        <v>39996</v>
      </c>
      <c r="Q1443" s="723">
        <v>3.6004</v>
      </c>
      <c r="R1443" s="28">
        <v>39996</v>
      </c>
      <c r="S1443" s="723">
        <v>3.9062000000000001</v>
      </c>
      <c r="T1443" s="28">
        <v>39996</v>
      </c>
      <c r="U1443" s="723">
        <v>4.2587000000000002</v>
      </c>
      <c r="V1443" s="41">
        <v>39996</v>
      </c>
      <c r="W1443" s="723">
        <v>3.1840000000000002</v>
      </c>
      <c r="X1443" s="28">
        <v>39996</v>
      </c>
      <c r="Y1443" s="723">
        <v>3.883</v>
      </c>
      <c r="Z1443" s="28">
        <v>39996</v>
      </c>
      <c r="AA1443" s="723">
        <v>4.5679999999999996</v>
      </c>
      <c r="AB1443" s="28">
        <v>39996</v>
      </c>
      <c r="AC1443" s="723">
        <v>4.8849999999999998</v>
      </c>
      <c r="AD1443" s="28">
        <v>39996</v>
      </c>
      <c r="AE1443" s="358">
        <v>5.1370000000000005</v>
      </c>
    </row>
    <row r="1444" spans="1:31">
      <c r="A1444" s="28">
        <v>39997</v>
      </c>
      <c r="B1444" s="28">
        <v>39997</v>
      </c>
      <c r="C1444" s="723">
        <v>1.9</v>
      </c>
      <c r="D1444" s="28">
        <v>39997</v>
      </c>
      <c r="E1444" s="723">
        <v>2.5587999999999997</v>
      </c>
      <c r="F1444" s="28">
        <v>39997</v>
      </c>
      <c r="G1444" s="723">
        <v>3.1819999999999999</v>
      </c>
      <c r="H1444" s="28">
        <v>39997</v>
      </c>
      <c r="I1444" s="723">
        <v>3.4666000000000001</v>
      </c>
      <c r="J1444" s="28">
        <v>39997</v>
      </c>
      <c r="K1444" s="723">
        <v>4.1115000000000004</v>
      </c>
      <c r="L1444" s="41">
        <v>39997</v>
      </c>
      <c r="M1444" s="723">
        <v>1.9715</v>
      </c>
      <c r="N1444" s="28">
        <v>39997</v>
      </c>
      <c r="O1444" s="723">
        <v>2.9222000000000001</v>
      </c>
      <c r="P1444" s="28">
        <v>39997</v>
      </c>
      <c r="Q1444" s="723">
        <v>3.6107</v>
      </c>
      <c r="R1444" s="28">
        <v>39997</v>
      </c>
      <c r="S1444" s="723">
        <v>3.9165000000000001</v>
      </c>
      <c r="T1444" s="28">
        <v>39997</v>
      </c>
      <c r="U1444" s="723">
        <v>4.2657999999999996</v>
      </c>
      <c r="V1444" s="41">
        <v>39997</v>
      </c>
      <c r="W1444" s="723">
        <v>3.1779999999999999</v>
      </c>
      <c r="X1444" s="28">
        <v>39997</v>
      </c>
      <c r="Y1444" s="723">
        <v>3.88</v>
      </c>
      <c r="Z1444" s="28">
        <v>39997</v>
      </c>
      <c r="AA1444" s="723">
        <v>4.5609999999999999</v>
      </c>
      <c r="AB1444" s="28">
        <v>39997</v>
      </c>
      <c r="AC1444" s="723">
        <v>4.8719999999999999</v>
      </c>
      <c r="AD1444" s="28">
        <v>39997</v>
      </c>
      <c r="AE1444" s="358">
        <v>5.1040000000000001</v>
      </c>
    </row>
    <row r="1445" spans="1:31">
      <c r="A1445" s="28">
        <v>40000</v>
      </c>
      <c r="B1445" s="28">
        <v>40000</v>
      </c>
      <c r="C1445" s="723">
        <v>1.8677000000000001</v>
      </c>
      <c r="D1445" s="28">
        <v>40000</v>
      </c>
      <c r="E1445" s="723">
        <v>2.5220000000000002</v>
      </c>
      <c r="F1445" s="28">
        <v>40000</v>
      </c>
      <c r="G1445" s="723">
        <v>3.1396999999999999</v>
      </c>
      <c r="H1445" s="28">
        <v>40000</v>
      </c>
      <c r="I1445" s="723">
        <v>3.4266000000000001</v>
      </c>
      <c r="J1445" s="28">
        <v>40000</v>
      </c>
      <c r="K1445" s="723">
        <v>4.0705999999999998</v>
      </c>
      <c r="L1445" s="41">
        <v>40000</v>
      </c>
      <c r="M1445" s="723">
        <v>1.9375</v>
      </c>
      <c r="N1445" s="28">
        <v>40000</v>
      </c>
      <c r="O1445" s="723">
        <v>2.8795000000000002</v>
      </c>
      <c r="P1445" s="28">
        <v>40000</v>
      </c>
      <c r="Q1445" s="723">
        <v>3.58</v>
      </c>
      <c r="R1445" s="28">
        <v>40000</v>
      </c>
      <c r="S1445" s="723">
        <v>3.8845999999999998</v>
      </c>
      <c r="T1445" s="28">
        <v>40000</v>
      </c>
      <c r="U1445" s="723">
        <v>4.2263999999999999</v>
      </c>
      <c r="V1445" s="41">
        <v>40000</v>
      </c>
      <c r="W1445" s="723">
        <v>3.1390000000000002</v>
      </c>
      <c r="X1445" s="28">
        <v>40000</v>
      </c>
      <c r="Y1445" s="723">
        <v>3.8359999999999999</v>
      </c>
      <c r="Z1445" s="28">
        <v>40000</v>
      </c>
      <c r="AA1445" s="723">
        <v>4.5259999999999998</v>
      </c>
      <c r="AB1445" s="28">
        <v>40000</v>
      </c>
      <c r="AC1445" s="723">
        <v>4.8410000000000002</v>
      </c>
      <c r="AD1445" s="28">
        <v>40000</v>
      </c>
      <c r="AE1445" s="358">
        <v>5.0789999999999997</v>
      </c>
    </row>
    <row r="1446" spans="1:31">
      <c r="A1446" s="28">
        <v>40001</v>
      </c>
      <c r="B1446" s="28">
        <v>40001</v>
      </c>
      <c r="C1446" s="723">
        <v>1.8801999999999999</v>
      </c>
      <c r="D1446" s="28">
        <v>40001</v>
      </c>
      <c r="E1446" s="723">
        <v>2.5394000000000001</v>
      </c>
      <c r="F1446" s="28">
        <v>40001</v>
      </c>
      <c r="G1446" s="723">
        <v>3.1537000000000002</v>
      </c>
      <c r="H1446" s="28">
        <v>40001</v>
      </c>
      <c r="I1446" s="723">
        <v>3.4449000000000001</v>
      </c>
      <c r="J1446" s="28">
        <v>40001</v>
      </c>
      <c r="K1446" s="723">
        <v>4.0933000000000002</v>
      </c>
      <c r="L1446" s="41">
        <v>40001</v>
      </c>
      <c r="M1446" s="723">
        <v>1.9502999999999999</v>
      </c>
      <c r="N1446" s="28">
        <v>40001</v>
      </c>
      <c r="O1446" s="723">
        <v>2.8975</v>
      </c>
      <c r="P1446" s="28">
        <v>40001</v>
      </c>
      <c r="Q1446" s="723">
        <v>3.5916999999999999</v>
      </c>
      <c r="R1446" s="28">
        <v>40001</v>
      </c>
      <c r="S1446" s="723">
        <v>3.8923000000000001</v>
      </c>
      <c r="T1446" s="28">
        <v>40001</v>
      </c>
      <c r="U1446" s="723">
        <v>4.2454000000000001</v>
      </c>
      <c r="V1446" s="41">
        <v>40001</v>
      </c>
      <c r="W1446" s="723">
        <v>3.141</v>
      </c>
      <c r="X1446" s="28">
        <v>40001</v>
      </c>
      <c r="Y1446" s="723">
        <v>3.8380000000000001</v>
      </c>
      <c r="Z1446" s="28">
        <v>40001</v>
      </c>
      <c r="AA1446" s="723">
        <v>4.5289999999999999</v>
      </c>
      <c r="AB1446" s="28">
        <v>40001</v>
      </c>
      <c r="AC1446" s="723">
        <v>4.8419999999999996</v>
      </c>
      <c r="AD1446" s="28">
        <v>40001</v>
      </c>
      <c r="AE1446" s="358">
        <v>5.09</v>
      </c>
    </row>
    <row r="1447" spans="1:31">
      <c r="A1447" s="28">
        <v>40002</v>
      </c>
      <c r="B1447" s="28">
        <v>40002</v>
      </c>
      <c r="C1447" s="723">
        <v>1.8597000000000001</v>
      </c>
      <c r="D1447" s="28">
        <v>40002</v>
      </c>
      <c r="E1447" s="723">
        <v>2.5209000000000001</v>
      </c>
      <c r="F1447" s="28">
        <v>40002</v>
      </c>
      <c r="G1447" s="723">
        <v>3.1345000000000001</v>
      </c>
      <c r="H1447" s="28">
        <v>40002</v>
      </c>
      <c r="I1447" s="723">
        <v>3.4214000000000002</v>
      </c>
      <c r="J1447" s="28">
        <v>40002</v>
      </c>
      <c r="K1447" s="723">
        <v>4.0846999999999998</v>
      </c>
      <c r="L1447" s="41">
        <v>40002</v>
      </c>
      <c r="M1447" s="723">
        <v>1.9724999999999999</v>
      </c>
      <c r="N1447" s="28">
        <v>40002</v>
      </c>
      <c r="O1447" s="723">
        <v>2.9327999999999999</v>
      </c>
      <c r="P1447" s="28">
        <v>40002</v>
      </c>
      <c r="Q1447" s="723">
        <v>3.6078999999999999</v>
      </c>
      <c r="R1447" s="28">
        <v>40002</v>
      </c>
      <c r="S1447" s="723">
        <v>3.9028</v>
      </c>
      <c r="T1447" s="28">
        <v>40002</v>
      </c>
      <c r="U1447" s="723">
        <v>4.2510000000000003</v>
      </c>
      <c r="V1447" s="41">
        <v>40002</v>
      </c>
      <c r="W1447" s="723">
        <v>3.13</v>
      </c>
      <c r="X1447" s="28">
        <v>40002</v>
      </c>
      <c r="Y1447" s="723">
        <v>3.8180000000000001</v>
      </c>
      <c r="Z1447" s="28">
        <v>40002</v>
      </c>
      <c r="AA1447" s="723">
        <v>4.5039999999999996</v>
      </c>
      <c r="AB1447" s="28">
        <v>40002</v>
      </c>
      <c r="AC1447" s="723">
        <v>4.8179999999999996</v>
      </c>
      <c r="AD1447" s="28">
        <v>40002</v>
      </c>
      <c r="AE1447" s="358">
        <v>5.0549999999999997</v>
      </c>
    </row>
    <row r="1448" spans="1:31">
      <c r="A1448" s="28">
        <v>40003</v>
      </c>
      <c r="B1448" s="28">
        <v>40003</v>
      </c>
      <c r="C1448" s="723">
        <v>1.9041999999999999</v>
      </c>
      <c r="D1448" s="28">
        <v>40003</v>
      </c>
      <c r="E1448" s="723">
        <v>2.5242</v>
      </c>
      <c r="F1448" s="28">
        <v>40003</v>
      </c>
      <c r="G1448" s="723">
        <v>3.1278000000000001</v>
      </c>
      <c r="H1448" s="28">
        <v>40003</v>
      </c>
      <c r="I1448" s="723">
        <v>3.4104000000000001</v>
      </c>
      <c r="J1448" s="28">
        <v>40003</v>
      </c>
      <c r="K1448" s="723">
        <v>4.0705</v>
      </c>
      <c r="L1448" s="41">
        <v>40003</v>
      </c>
      <c r="M1448" s="723">
        <v>1.9988000000000001</v>
      </c>
      <c r="N1448" s="28">
        <v>40003</v>
      </c>
      <c r="O1448" s="723">
        <v>2.9535</v>
      </c>
      <c r="P1448" s="28">
        <v>40003</v>
      </c>
      <c r="Q1448" s="723">
        <v>3.6219000000000001</v>
      </c>
      <c r="R1448" s="28">
        <v>40003</v>
      </c>
      <c r="S1448" s="723">
        <v>3.9045000000000001</v>
      </c>
      <c r="T1448" s="28">
        <v>40003</v>
      </c>
      <c r="U1448" s="723">
        <v>4.2480000000000002</v>
      </c>
      <c r="V1448" s="41">
        <v>40003</v>
      </c>
      <c r="W1448" s="723">
        <v>3.1520000000000001</v>
      </c>
      <c r="X1448" s="28">
        <v>40003</v>
      </c>
      <c r="Y1448" s="723">
        <v>3.835</v>
      </c>
      <c r="Z1448" s="28">
        <v>40003</v>
      </c>
      <c r="AA1448" s="723">
        <v>4.516</v>
      </c>
      <c r="AB1448" s="28">
        <v>40003</v>
      </c>
      <c r="AC1448" s="723">
        <v>4.8239999999999998</v>
      </c>
      <c r="AD1448" s="28">
        <v>40003</v>
      </c>
      <c r="AE1448" s="358">
        <v>5.0599999999999996</v>
      </c>
    </row>
    <row r="1449" spans="1:31">
      <c r="A1449" s="28">
        <v>40004</v>
      </c>
      <c r="B1449" s="28">
        <v>40004</v>
      </c>
      <c r="C1449" s="723">
        <v>1.8717000000000001</v>
      </c>
      <c r="D1449" s="28">
        <v>40004</v>
      </c>
      <c r="E1449" s="723">
        <v>2.4983</v>
      </c>
      <c r="F1449" s="28">
        <v>40004</v>
      </c>
      <c r="G1449" s="723">
        <v>3.1036999999999999</v>
      </c>
      <c r="H1449" s="28">
        <v>40004</v>
      </c>
      <c r="I1449" s="723">
        <v>3.3883000000000001</v>
      </c>
      <c r="J1449" s="28">
        <v>40004</v>
      </c>
      <c r="K1449" s="723">
        <v>4.0442999999999998</v>
      </c>
      <c r="L1449" s="41">
        <v>40004</v>
      </c>
      <c r="M1449" s="723">
        <v>1.9670000000000001</v>
      </c>
      <c r="N1449" s="28">
        <v>40004</v>
      </c>
      <c r="O1449" s="723">
        <v>2.9157000000000002</v>
      </c>
      <c r="P1449" s="28">
        <v>40004</v>
      </c>
      <c r="Q1449" s="723">
        <v>3.5937000000000001</v>
      </c>
      <c r="R1449" s="28">
        <v>40004</v>
      </c>
      <c r="S1449" s="723">
        <v>3.8782999999999999</v>
      </c>
      <c r="T1449" s="28">
        <v>40004</v>
      </c>
      <c r="U1449" s="723">
        <v>4.2150999999999996</v>
      </c>
      <c r="V1449" s="41">
        <v>40004</v>
      </c>
      <c r="W1449" s="723">
        <v>3.0880000000000001</v>
      </c>
      <c r="X1449" s="28">
        <v>40004</v>
      </c>
      <c r="Y1449" s="723">
        <v>3.7709999999999999</v>
      </c>
      <c r="Z1449" s="28">
        <v>40004</v>
      </c>
      <c r="AA1449" s="723">
        <v>4.4450000000000003</v>
      </c>
      <c r="AB1449" s="28">
        <v>40004</v>
      </c>
      <c r="AC1449" s="723">
        <v>4.7690000000000001</v>
      </c>
      <c r="AD1449" s="28">
        <v>40004</v>
      </c>
      <c r="AE1449" s="358">
        <v>5.0060000000000002</v>
      </c>
    </row>
    <row r="1450" spans="1:31">
      <c r="A1450" s="28">
        <v>40007</v>
      </c>
      <c r="B1450" s="28">
        <v>40007</v>
      </c>
      <c r="C1450" s="723">
        <v>1.8532999999999999</v>
      </c>
      <c r="D1450" s="28">
        <v>40007</v>
      </c>
      <c r="E1450" s="723">
        <v>2.4740000000000002</v>
      </c>
      <c r="F1450" s="28">
        <v>40007</v>
      </c>
      <c r="G1450" s="723">
        <v>3.0779999999999998</v>
      </c>
      <c r="H1450" s="28">
        <v>40007</v>
      </c>
      <c r="I1450" s="723">
        <v>3.3645</v>
      </c>
      <c r="J1450" s="28">
        <v>40007</v>
      </c>
      <c r="K1450" s="723">
        <v>4.0113000000000003</v>
      </c>
      <c r="L1450" s="41">
        <v>40007</v>
      </c>
      <c r="M1450" s="723">
        <v>1.9715</v>
      </c>
      <c r="N1450" s="28">
        <v>40007</v>
      </c>
      <c r="O1450" s="723">
        <v>2.9167999999999998</v>
      </c>
      <c r="P1450" s="28">
        <v>40007</v>
      </c>
      <c r="Q1450" s="723">
        <v>3.5911</v>
      </c>
      <c r="R1450" s="28">
        <v>40007</v>
      </c>
      <c r="S1450" s="723">
        <v>3.8725000000000001</v>
      </c>
      <c r="T1450" s="28">
        <v>40007</v>
      </c>
      <c r="U1450" s="723">
        <v>4.2008999999999999</v>
      </c>
      <c r="V1450" s="41">
        <v>40007</v>
      </c>
      <c r="W1450" s="723">
        <v>3.0830000000000002</v>
      </c>
      <c r="X1450" s="28">
        <v>40007</v>
      </c>
      <c r="Y1450" s="723">
        <v>3.7610000000000001</v>
      </c>
      <c r="Z1450" s="28">
        <v>40007</v>
      </c>
      <c r="AA1450" s="723">
        <v>4.4290000000000003</v>
      </c>
      <c r="AB1450" s="28">
        <v>40007</v>
      </c>
      <c r="AC1450" s="723">
        <v>4.75</v>
      </c>
      <c r="AD1450" s="28">
        <v>40007</v>
      </c>
      <c r="AE1450" s="358">
        <v>5.008</v>
      </c>
    </row>
    <row r="1451" spans="1:31">
      <c r="A1451" s="28">
        <v>40008</v>
      </c>
      <c r="B1451" s="28">
        <v>40008</v>
      </c>
      <c r="C1451" s="723">
        <v>1.8683999999999998</v>
      </c>
      <c r="D1451" s="28">
        <v>40008</v>
      </c>
      <c r="E1451" s="723">
        <v>2.4958999999999998</v>
      </c>
      <c r="F1451" s="28">
        <v>40008</v>
      </c>
      <c r="G1451" s="723">
        <v>3.0981000000000001</v>
      </c>
      <c r="H1451" s="28">
        <v>40008</v>
      </c>
      <c r="I1451" s="723">
        <v>3.3816999999999999</v>
      </c>
      <c r="J1451" s="28">
        <v>40008</v>
      </c>
      <c r="K1451" s="723">
        <v>4.0084999999999997</v>
      </c>
      <c r="L1451" s="41">
        <v>40008</v>
      </c>
      <c r="M1451" s="723">
        <v>1.9931999999999999</v>
      </c>
      <c r="N1451" s="28">
        <v>40008</v>
      </c>
      <c r="O1451" s="723">
        <v>2.9495</v>
      </c>
      <c r="P1451" s="28">
        <v>40008</v>
      </c>
      <c r="Q1451" s="723">
        <v>3.6162999999999998</v>
      </c>
      <c r="R1451" s="28">
        <v>40008</v>
      </c>
      <c r="S1451" s="723">
        <v>3.9237000000000002</v>
      </c>
      <c r="T1451" s="28">
        <v>40008</v>
      </c>
      <c r="U1451" s="723">
        <v>4.1890999999999998</v>
      </c>
      <c r="V1451" s="41">
        <v>40008</v>
      </c>
      <c r="W1451" s="723">
        <v>3.105</v>
      </c>
      <c r="X1451" s="28">
        <v>40008</v>
      </c>
      <c r="Y1451" s="723">
        <v>3.7759999999999998</v>
      </c>
      <c r="Z1451" s="28">
        <v>40008</v>
      </c>
      <c r="AA1451" s="723">
        <v>4.4470000000000001</v>
      </c>
      <c r="AB1451" s="28">
        <v>40008</v>
      </c>
      <c r="AC1451" s="723">
        <v>4.7720000000000002</v>
      </c>
      <c r="AD1451" s="28">
        <v>40008</v>
      </c>
      <c r="AE1451" s="358">
        <v>5.016</v>
      </c>
    </row>
    <row r="1452" spans="1:31">
      <c r="A1452" s="28">
        <v>40009</v>
      </c>
      <c r="B1452" s="28">
        <v>40009</v>
      </c>
      <c r="C1452" s="723">
        <v>1.9156</v>
      </c>
      <c r="D1452" s="28">
        <v>40009</v>
      </c>
      <c r="E1452" s="723">
        <v>2.5586000000000002</v>
      </c>
      <c r="F1452" s="28">
        <v>40009</v>
      </c>
      <c r="G1452" s="723">
        <v>3.1610999999999998</v>
      </c>
      <c r="H1452" s="28">
        <v>40009</v>
      </c>
      <c r="I1452" s="723">
        <v>3.4455999999999998</v>
      </c>
      <c r="J1452" s="28">
        <v>40009</v>
      </c>
      <c r="K1452" s="723">
        <v>4.0606</v>
      </c>
      <c r="L1452" s="41">
        <v>40009</v>
      </c>
      <c r="M1452" s="723">
        <v>2.004</v>
      </c>
      <c r="N1452" s="28">
        <v>40009</v>
      </c>
      <c r="O1452" s="723">
        <v>2.9712000000000001</v>
      </c>
      <c r="P1452" s="28">
        <v>40009</v>
      </c>
      <c r="Q1452" s="723">
        <v>3.6452</v>
      </c>
      <c r="R1452" s="28">
        <v>40009</v>
      </c>
      <c r="S1452" s="723">
        <v>3.9500999999999999</v>
      </c>
      <c r="T1452" s="28">
        <v>40009</v>
      </c>
      <c r="U1452" s="723">
        <v>4.2268999999999997</v>
      </c>
      <c r="V1452" s="41">
        <v>40009</v>
      </c>
      <c r="W1452" s="723">
        <v>3.14</v>
      </c>
      <c r="X1452" s="28">
        <v>40009</v>
      </c>
      <c r="Y1452" s="723">
        <v>3.8260000000000001</v>
      </c>
      <c r="Z1452" s="28">
        <v>40009</v>
      </c>
      <c r="AA1452" s="723">
        <v>4.4989999999999997</v>
      </c>
      <c r="AB1452" s="28">
        <v>40009</v>
      </c>
      <c r="AC1452" s="723">
        <v>4.8239999999999998</v>
      </c>
      <c r="AD1452" s="28">
        <v>40009</v>
      </c>
      <c r="AE1452" s="358">
        <v>5.0620000000000003</v>
      </c>
    </row>
    <row r="1453" spans="1:31">
      <c r="A1453" s="28">
        <v>40010</v>
      </c>
      <c r="B1453" s="28">
        <v>40010</v>
      </c>
      <c r="C1453" s="723">
        <v>1.8688</v>
      </c>
      <c r="D1453" s="28">
        <v>40010</v>
      </c>
      <c r="E1453" s="723">
        <v>2.5163000000000002</v>
      </c>
      <c r="F1453" s="28">
        <v>40010</v>
      </c>
      <c r="G1453" s="723">
        <v>3.1263000000000001</v>
      </c>
      <c r="H1453" s="28">
        <v>40010</v>
      </c>
      <c r="I1453" s="723">
        <v>3.4154</v>
      </c>
      <c r="J1453" s="28">
        <v>40010</v>
      </c>
      <c r="K1453" s="723">
        <v>4.0236000000000001</v>
      </c>
      <c r="L1453" s="41">
        <v>40010</v>
      </c>
      <c r="M1453" s="723">
        <v>1.9581</v>
      </c>
      <c r="N1453" s="28">
        <v>40010</v>
      </c>
      <c r="O1453" s="723">
        <v>2.9239999999999999</v>
      </c>
      <c r="P1453" s="28">
        <v>40010</v>
      </c>
      <c r="Q1453" s="723">
        <v>3.6120000000000001</v>
      </c>
      <c r="R1453" s="28">
        <v>40010</v>
      </c>
      <c r="S1453" s="723">
        <v>3.9169</v>
      </c>
      <c r="T1453" s="28">
        <v>40010</v>
      </c>
      <c r="U1453" s="723">
        <v>4.2012</v>
      </c>
      <c r="V1453" s="41">
        <v>40010</v>
      </c>
      <c r="W1453" s="723">
        <v>3.081</v>
      </c>
      <c r="X1453" s="28">
        <v>40010</v>
      </c>
      <c r="Y1453" s="723">
        <v>3.77</v>
      </c>
      <c r="Z1453" s="28">
        <v>40010</v>
      </c>
      <c r="AA1453" s="723">
        <v>4.4580000000000002</v>
      </c>
      <c r="AB1453" s="28">
        <v>40010</v>
      </c>
      <c r="AC1453" s="723">
        <v>4.79</v>
      </c>
      <c r="AD1453" s="28">
        <v>40010</v>
      </c>
      <c r="AE1453" s="358">
        <v>5.0309999999999997</v>
      </c>
    </row>
    <row r="1454" spans="1:31">
      <c r="A1454" s="28">
        <v>40011</v>
      </c>
      <c r="B1454" s="28">
        <v>40011</v>
      </c>
      <c r="C1454" s="723">
        <v>1.9127000000000001</v>
      </c>
      <c r="D1454" s="28">
        <v>40011</v>
      </c>
      <c r="E1454" s="723">
        <v>2.5821000000000001</v>
      </c>
      <c r="F1454" s="28">
        <v>40011</v>
      </c>
      <c r="G1454" s="723">
        <v>3.1905000000000001</v>
      </c>
      <c r="H1454" s="28">
        <v>40011</v>
      </c>
      <c r="I1454" s="723">
        <v>3.4796</v>
      </c>
      <c r="J1454" s="28">
        <v>40011</v>
      </c>
      <c r="K1454" s="723">
        <v>4.0999999999999996</v>
      </c>
      <c r="L1454" s="41">
        <v>40011</v>
      </c>
      <c r="M1454" s="723">
        <v>1.9963</v>
      </c>
      <c r="N1454" s="28">
        <v>40011</v>
      </c>
      <c r="O1454" s="723">
        <v>2.9721000000000002</v>
      </c>
      <c r="P1454" s="28">
        <v>40011</v>
      </c>
      <c r="Q1454" s="723">
        <v>3.6615000000000002</v>
      </c>
      <c r="R1454" s="28">
        <v>40011</v>
      </c>
      <c r="S1454" s="723">
        <v>3.9659</v>
      </c>
      <c r="T1454" s="28">
        <v>40011</v>
      </c>
      <c r="U1454" s="723">
        <v>4.26</v>
      </c>
      <c r="V1454" s="41">
        <v>40011</v>
      </c>
      <c r="W1454" s="723">
        <v>3.1110000000000002</v>
      </c>
      <c r="X1454" s="28">
        <v>40011</v>
      </c>
      <c r="Y1454" s="723">
        <v>3.8180000000000001</v>
      </c>
      <c r="Z1454" s="28">
        <v>40011</v>
      </c>
      <c r="AA1454" s="723">
        <v>4.49</v>
      </c>
      <c r="AB1454" s="28">
        <v>40011</v>
      </c>
      <c r="AC1454" s="723">
        <v>4.8280000000000003</v>
      </c>
      <c r="AD1454" s="28">
        <v>40011</v>
      </c>
      <c r="AE1454" s="358">
        <v>5.0650000000000004</v>
      </c>
    </row>
    <row r="1455" spans="1:31">
      <c r="A1455" s="28">
        <v>40014</v>
      </c>
      <c r="B1455" s="28">
        <v>40014</v>
      </c>
      <c r="C1455" s="723">
        <v>1.9588000000000001</v>
      </c>
      <c r="D1455" s="28">
        <v>40014</v>
      </c>
      <c r="E1455" s="723">
        <v>2.6156000000000001</v>
      </c>
      <c r="F1455" s="28">
        <v>40014</v>
      </c>
      <c r="G1455" s="723">
        <v>3.2229000000000001</v>
      </c>
      <c r="H1455" s="28">
        <v>40014</v>
      </c>
      <c r="I1455" s="723">
        <v>3.4910000000000001</v>
      </c>
      <c r="J1455" s="28">
        <v>40014</v>
      </c>
      <c r="K1455" s="723">
        <v>4.1298000000000004</v>
      </c>
      <c r="L1455" s="41">
        <v>40014</v>
      </c>
      <c r="M1455" s="723">
        <v>2.0091999999999999</v>
      </c>
      <c r="N1455" s="28">
        <v>40014</v>
      </c>
      <c r="O1455" s="723">
        <v>2.9821999999999997</v>
      </c>
      <c r="P1455" s="28">
        <v>40014</v>
      </c>
      <c r="Q1455" s="723">
        <v>3.6522000000000001</v>
      </c>
      <c r="R1455" s="28">
        <v>40014</v>
      </c>
      <c r="S1455" s="723">
        <v>3.9592999999999998</v>
      </c>
      <c r="T1455" s="28">
        <v>40014</v>
      </c>
      <c r="U1455" s="723">
        <v>4.2610000000000001</v>
      </c>
      <c r="V1455" s="41">
        <v>40014</v>
      </c>
      <c r="W1455" s="723">
        <v>3.117</v>
      </c>
      <c r="X1455" s="28">
        <v>40014</v>
      </c>
      <c r="Y1455" s="723">
        <v>3.8149999999999999</v>
      </c>
      <c r="Z1455" s="28">
        <v>40014</v>
      </c>
      <c r="AA1455" s="723">
        <v>4.4870000000000001</v>
      </c>
      <c r="AB1455" s="28">
        <v>40014</v>
      </c>
      <c r="AC1455" s="723">
        <v>4.8309999999999995</v>
      </c>
      <c r="AD1455" s="28">
        <v>40014</v>
      </c>
      <c r="AE1455" s="358">
        <v>5.0650000000000004</v>
      </c>
    </row>
    <row r="1456" spans="1:31">
      <c r="A1456" s="28">
        <v>40015</v>
      </c>
      <c r="B1456" s="28">
        <v>40015</v>
      </c>
      <c r="C1456" s="723">
        <v>1.859</v>
      </c>
      <c r="D1456" s="28">
        <v>40015</v>
      </c>
      <c r="E1456" s="723">
        <v>2.5479000000000003</v>
      </c>
      <c r="F1456" s="28">
        <v>40015</v>
      </c>
      <c r="G1456" s="723">
        <v>3.1417999999999999</v>
      </c>
      <c r="H1456" s="28">
        <v>40015</v>
      </c>
      <c r="I1456" s="723">
        <v>3.4018999999999999</v>
      </c>
      <c r="J1456" s="28">
        <v>40015</v>
      </c>
      <c r="K1456" s="723">
        <v>4.0911999999999997</v>
      </c>
      <c r="L1456" s="41">
        <v>40015</v>
      </c>
      <c r="M1456" s="723">
        <v>1.9893999999999998</v>
      </c>
      <c r="N1456" s="28">
        <v>40015</v>
      </c>
      <c r="O1456" s="723">
        <v>2.9436</v>
      </c>
      <c r="P1456" s="28">
        <v>40015</v>
      </c>
      <c r="Q1456" s="723">
        <v>3.6116000000000001</v>
      </c>
      <c r="R1456" s="28">
        <v>40015</v>
      </c>
      <c r="S1456" s="723">
        <v>3.9140999999999999</v>
      </c>
      <c r="T1456" s="28">
        <v>40015</v>
      </c>
      <c r="U1456" s="723">
        <v>4.2111000000000001</v>
      </c>
      <c r="V1456" s="41">
        <v>40015</v>
      </c>
      <c r="W1456" s="723">
        <v>3.0609999999999999</v>
      </c>
      <c r="X1456" s="28">
        <v>40015</v>
      </c>
      <c r="Y1456" s="723">
        <v>3.7640000000000002</v>
      </c>
      <c r="Z1456" s="28">
        <v>40015</v>
      </c>
      <c r="AA1456" s="723">
        <v>4.4489999999999998</v>
      </c>
      <c r="AB1456" s="28">
        <v>40015</v>
      </c>
      <c r="AC1456" s="723">
        <v>4.7850000000000001</v>
      </c>
      <c r="AD1456" s="28">
        <v>40015</v>
      </c>
      <c r="AE1456" s="358">
        <v>5.0279999999999996</v>
      </c>
    </row>
    <row r="1457" spans="1:31">
      <c r="A1457" s="28">
        <v>40016</v>
      </c>
      <c r="B1457" s="28">
        <v>40016</v>
      </c>
      <c r="C1457" s="723">
        <v>1.8853</v>
      </c>
      <c r="D1457" s="28">
        <v>40016</v>
      </c>
      <c r="E1457" s="723">
        <v>2.5686</v>
      </c>
      <c r="F1457" s="28">
        <v>40016</v>
      </c>
      <c r="G1457" s="723">
        <v>3.1358000000000001</v>
      </c>
      <c r="H1457" s="28">
        <v>40016</v>
      </c>
      <c r="I1457" s="723">
        <v>3.4020000000000001</v>
      </c>
      <c r="J1457" s="28">
        <v>40016</v>
      </c>
      <c r="K1457" s="723">
        <v>4.0894000000000004</v>
      </c>
      <c r="L1457" s="41">
        <v>40016</v>
      </c>
      <c r="M1457" s="723">
        <v>1.9982</v>
      </c>
      <c r="N1457" s="28">
        <v>40016</v>
      </c>
      <c r="O1457" s="723">
        <v>2.9441000000000002</v>
      </c>
      <c r="P1457" s="28">
        <v>40016</v>
      </c>
      <c r="Q1457" s="723">
        <v>3.5977999999999999</v>
      </c>
      <c r="R1457" s="28">
        <v>40016</v>
      </c>
      <c r="S1457" s="723">
        <v>3.9024000000000001</v>
      </c>
      <c r="T1457" s="28">
        <v>40016</v>
      </c>
      <c r="U1457" s="723">
        <v>4.2138</v>
      </c>
      <c r="V1457" s="41">
        <v>40016</v>
      </c>
      <c r="W1457" s="723">
        <v>3.0569999999999999</v>
      </c>
      <c r="X1457" s="28">
        <v>40016</v>
      </c>
      <c r="Y1457" s="723">
        <v>3.7669999999999999</v>
      </c>
      <c r="Z1457" s="28">
        <v>40016</v>
      </c>
      <c r="AA1457" s="723">
        <v>4.4550000000000001</v>
      </c>
      <c r="AB1457" s="28">
        <v>40016</v>
      </c>
      <c r="AC1457" s="723">
        <v>4.7809999999999997</v>
      </c>
      <c r="AD1457" s="28">
        <v>40016</v>
      </c>
      <c r="AE1457" s="358">
        <v>5.0309999999999997</v>
      </c>
    </row>
    <row r="1458" spans="1:31">
      <c r="A1458" s="28">
        <v>40017</v>
      </c>
      <c r="B1458" s="28">
        <v>40017</v>
      </c>
      <c r="C1458" s="723">
        <v>1.9843999999999999</v>
      </c>
      <c r="D1458" s="28">
        <v>40017</v>
      </c>
      <c r="E1458" s="723">
        <v>2.6825000000000001</v>
      </c>
      <c r="F1458" s="28">
        <v>40017</v>
      </c>
      <c r="G1458" s="723">
        <v>3.2612999999999999</v>
      </c>
      <c r="H1458" s="28">
        <v>40017</v>
      </c>
      <c r="I1458" s="723">
        <v>3.5506000000000002</v>
      </c>
      <c r="J1458" s="28">
        <v>40017</v>
      </c>
      <c r="K1458" s="723">
        <v>4.1756000000000002</v>
      </c>
      <c r="L1458" s="41">
        <v>40017</v>
      </c>
      <c r="M1458" s="723">
        <v>2.0764</v>
      </c>
      <c r="N1458" s="28">
        <v>40017</v>
      </c>
      <c r="O1458" s="723">
        <v>2.9641000000000002</v>
      </c>
      <c r="P1458" s="28">
        <v>40017</v>
      </c>
      <c r="Q1458" s="723">
        <v>3.6400999999999999</v>
      </c>
      <c r="R1458" s="28">
        <v>40017</v>
      </c>
      <c r="S1458" s="723">
        <v>3.9512</v>
      </c>
      <c r="T1458" s="28">
        <v>40017</v>
      </c>
      <c r="U1458" s="723">
        <v>4.2499000000000002</v>
      </c>
      <c r="V1458" s="41">
        <v>40017</v>
      </c>
      <c r="W1458" s="723">
        <v>3.1259999999999999</v>
      </c>
      <c r="X1458" s="28">
        <v>40017</v>
      </c>
      <c r="Y1458" s="723">
        <v>3.8369999999999997</v>
      </c>
      <c r="Z1458" s="28">
        <v>40017</v>
      </c>
      <c r="AA1458" s="723">
        <v>4.5280000000000005</v>
      </c>
      <c r="AB1458" s="28">
        <v>40017</v>
      </c>
      <c r="AC1458" s="723">
        <v>4.8659999999999997</v>
      </c>
      <c r="AD1458" s="28">
        <v>40017</v>
      </c>
      <c r="AE1458" s="358">
        <v>5.0860000000000003</v>
      </c>
    </row>
    <row r="1459" spans="1:31">
      <c r="A1459" s="28">
        <v>40018</v>
      </c>
      <c r="B1459" s="28">
        <v>40018</v>
      </c>
      <c r="C1459" s="723">
        <v>2.0316000000000001</v>
      </c>
      <c r="D1459" s="28">
        <v>40018</v>
      </c>
      <c r="E1459" s="723">
        <v>2.6955999999999998</v>
      </c>
      <c r="F1459" s="28">
        <v>40018</v>
      </c>
      <c r="G1459" s="723">
        <v>3.3045999999999998</v>
      </c>
      <c r="H1459" s="28">
        <v>40018</v>
      </c>
      <c r="I1459" s="723">
        <v>3.5895000000000001</v>
      </c>
      <c r="J1459" s="28">
        <v>40018</v>
      </c>
      <c r="K1459" s="723">
        <v>4.1940999999999997</v>
      </c>
      <c r="L1459" s="41">
        <v>40018</v>
      </c>
      <c r="M1459" s="723">
        <v>2.1055999999999999</v>
      </c>
      <c r="N1459" s="28">
        <v>40018</v>
      </c>
      <c r="O1459" s="723">
        <v>2.9805000000000001</v>
      </c>
      <c r="P1459" s="28">
        <v>40018</v>
      </c>
      <c r="Q1459" s="723">
        <v>3.6531000000000002</v>
      </c>
      <c r="R1459" s="28">
        <v>40018</v>
      </c>
      <c r="S1459" s="723">
        <v>3.9603999999999999</v>
      </c>
      <c r="T1459" s="28">
        <v>40018</v>
      </c>
      <c r="U1459" s="723">
        <v>4.2270000000000003</v>
      </c>
      <c r="V1459" s="41">
        <v>40018</v>
      </c>
      <c r="W1459" s="723">
        <v>3.1219999999999999</v>
      </c>
      <c r="X1459" s="28">
        <v>40018</v>
      </c>
      <c r="Y1459" s="723">
        <v>3.87</v>
      </c>
      <c r="Z1459" s="28">
        <v>40018</v>
      </c>
      <c r="AA1459" s="723">
        <v>4.5460000000000003</v>
      </c>
      <c r="AB1459" s="28">
        <v>40018</v>
      </c>
      <c r="AC1459" s="723">
        <v>4.8810000000000002</v>
      </c>
      <c r="AD1459" s="28">
        <v>40018</v>
      </c>
      <c r="AE1459" s="358">
        <v>5.1070000000000002</v>
      </c>
    </row>
    <row r="1460" spans="1:31">
      <c r="A1460" s="28">
        <v>40021</v>
      </c>
      <c r="B1460" s="28">
        <v>40021</v>
      </c>
      <c r="C1460" s="723">
        <v>2.0670000000000002</v>
      </c>
      <c r="D1460" s="28">
        <v>40021</v>
      </c>
      <c r="E1460" s="723">
        <v>2.7223999999999999</v>
      </c>
      <c r="F1460" s="28">
        <v>40021</v>
      </c>
      <c r="G1460" s="723">
        <v>3.32</v>
      </c>
      <c r="H1460" s="28">
        <v>40021</v>
      </c>
      <c r="I1460" s="723">
        <v>3.5966</v>
      </c>
      <c r="J1460" s="28">
        <v>40021</v>
      </c>
      <c r="K1460" s="723">
        <v>4.1970999999999998</v>
      </c>
      <c r="L1460" s="41">
        <v>40021</v>
      </c>
      <c r="M1460" s="723">
        <v>2.125</v>
      </c>
      <c r="N1460" s="28">
        <v>40021</v>
      </c>
      <c r="O1460" s="723">
        <v>2.9794999999999998</v>
      </c>
      <c r="P1460" s="28">
        <v>40021</v>
      </c>
      <c r="Q1460" s="723">
        <v>3.661</v>
      </c>
      <c r="R1460" s="28">
        <v>40021</v>
      </c>
      <c r="S1460" s="723">
        <v>3.9647000000000001</v>
      </c>
      <c r="T1460" s="28">
        <v>40021</v>
      </c>
      <c r="U1460" s="723">
        <v>4.2385000000000002</v>
      </c>
      <c r="V1460" s="41">
        <v>40021</v>
      </c>
      <c r="W1460" s="723">
        <v>3.1589999999999998</v>
      </c>
      <c r="X1460" s="28">
        <v>40021</v>
      </c>
      <c r="Y1460" s="723">
        <v>3.8780000000000001</v>
      </c>
      <c r="Z1460" s="28">
        <v>40021</v>
      </c>
      <c r="AA1460" s="723">
        <v>4.5540000000000003</v>
      </c>
      <c r="AB1460" s="28">
        <v>40021</v>
      </c>
      <c r="AC1460" s="723">
        <v>4.8899999999999997</v>
      </c>
      <c r="AD1460" s="28">
        <v>40021</v>
      </c>
      <c r="AE1460" s="358">
        <v>5.1070000000000002</v>
      </c>
    </row>
    <row r="1461" spans="1:31">
      <c r="A1461" s="28">
        <v>40022</v>
      </c>
      <c r="B1461" s="28">
        <v>40022</v>
      </c>
      <c r="C1461" s="723">
        <v>2.0282</v>
      </c>
      <c r="D1461" s="28">
        <v>40022</v>
      </c>
      <c r="E1461" s="723">
        <v>2.6684000000000001</v>
      </c>
      <c r="F1461" s="28">
        <v>40022</v>
      </c>
      <c r="G1461" s="723">
        <v>3.2669000000000001</v>
      </c>
      <c r="H1461" s="28">
        <v>40022</v>
      </c>
      <c r="I1461" s="723">
        <v>3.5422000000000002</v>
      </c>
      <c r="J1461" s="28">
        <v>40022</v>
      </c>
      <c r="K1461" s="723">
        <v>4.1322999999999999</v>
      </c>
      <c r="L1461" s="41">
        <v>40022</v>
      </c>
      <c r="M1461" s="723">
        <v>2.0861000000000001</v>
      </c>
      <c r="N1461" s="28">
        <v>40022</v>
      </c>
      <c r="O1461" s="723">
        <v>2.9032999999999998</v>
      </c>
      <c r="P1461" s="28">
        <v>40022</v>
      </c>
      <c r="Q1461" s="723">
        <v>3.5983999999999998</v>
      </c>
      <c r="R1461" s="28">
        <v>40022</v>
      </c>
      <c r="S1461" s="723">
        <v>3.9016000000000002</v>
      </c>
      <c r="T1461" s="28">
        <v>40022</v>
      </c>
      <c r="U1461" s="723">
        <v>4.1670999999999996</v>
      </c>
      <c r="V1461" s="41">
        <v>40022</v>
      </c>
      <c r="W1461" s="723">
        <v>3.109</v>
      </c>
      <c r="X1461" s="28">
        <v>40022</v>
      </c>
      <c r="Y1461" s="723">
        <v>3.806</v>
      </c>
      <c r="Z1461" s="28">
        <v>40022</v>
      </c>
      <c r="AA1461" s="723">
        <v>4.4850000000000003</v>
      </c>
      <c r="AB1461" s="28">
        <v>40022</v>
      </c>
      <c r="AC1461" s="723">
        <v>4.819</v>
      </c>
      <c r="AD1461" s="28">
        <v>40022</v>
      </c>
      <c r="AE1461" s="358">
        <v>5.0460000000000003</v>
      </c>
    </row>
    <row r="1462" spans="1:31">
      <c r="A1462" s="28">
        <v>40023</v>
      </c>
      <c r="B1462" s="28">
        <v>40023</v>
      </c>
      <c r="C1462" s="723">
        <v>2.0341999999999998</v>
      </c>
      <c r="D1462" s="28">
        <v>40023</v>
      </c>
      <c r="E1462" s="723">
        <v>2.6501000000000001</v>
      </c>
      <c r="F1462" s="28">
        <v>40023</v>
      </c>
      <c r="G1462" s="723">
        <v>3.2477</v>
      </c>
      <c r="H1462" s="28">
        <v>40023</v>
      </c>
      <c r="I1462" s="723">
        <v>3.5263999999999998</v>
      </c>
      <c r="J1462" s="28">
        <v>40023</v>
      </c>
      <c r="K1462" s="723">
        <v>4.1048</v>
      </c>
      <c r="L1462" s="41">
        <v>40023</v>
      </c>
      <c r="M1462" s="723">
        <v>2.0840999999999998</v>
      </c>
      <c r="N1462" s="28">
        <v>40023</v>
      </c>
      <c r="O1462" s="723">
        <v>2.8719000000000001</v>
      </c>
      <c r="P1462" s="28">
        <v>40023</v>
      </c>
      <c r="Q1462" s="723">
        <v>3.5695999999999999</v>
      </c>
      <c r="R1462" s="28">
        <v>40023</v>
      </c>
      <c r="S1462" s="723">
        <v>3.8828</v>
      </c>
      <c r="T1462" s="28">
        <v>40023</v>
      </c>
      <c r="U1462" s="723">
        <v>4.1315</v>
      </c>
      <c r="V1462" s="41">
        <v>40023</v>
      </c>
      <c r="W1462" s="723">
        <v>3.0910000000000002</v>
      </c>
      <c r="X1462" s="28">
        <v>40023</v>
      </c>
      <c r="Y1462" s="723">
        <v>3.7749999999999999</v>
      </c>
      <c r="Z1462" s="28">
        <v>40023</v>
      </c>
      <c r="AA1462" s="723">
        <v>4.444</v>
      </c>
      <c r="AB1462" s="28">
        <v>40023</v>
      </c>
      <c r="AC1462" s="723">
        <v>4.7789999999999999</v>
      </c>
      <c r="AD1462" s="28">
        <v>40023</v>
      </c>
      <c r="AE1462" s="358">
        <v>4.9939999999999998</v>
      </c>
    </row>
    <row r="1463" spans="1:31">
      <c r="A1463" s="28">
        <v>40024</v>
      </c>
      <c r="B1463" s="28">
        <v>40024</v>
      </c>
      <c r="C1463" s="723">
        <v>2.0575999999999999</v>
      </c>
      <c r="D1463" s="28">
        <v>40024</v>
      </c>
      <c r="E1463" s="723">
        <v>2.6715999999999998</v>
      </c>
      <c r="F1463" s="28">
        <v>40024</v>
      </c>
      <c r="G1463" s="723">
        <v>3.2671000000000001</v>
      </c>
      <c r="H1463" s="28">
        <v>40024</v>
      </c>
      <c r="I1463" s="723">
        <v>3.5465</v>
      </c>
      <c r="J1463" s="28">
        <v>40024</v>
      </c>
      <c r="K1463" s="723">
        <v>4.1007999999999996</v>
      </c>
      <c r="L1463" s="41">
        <v>40024</v>
      </c>
      <c r="M1463" s="723">
        <v>2.1120999999999999</v>
      </c>
      <c r="N1463" s="28">
        <v>40024</v>
      </c>
      <c r="O1463" s="723">
        <v>2.8967000000000001</v>
      </c>
      <c r="P1463" s="28">
        <v>40024</v>
      </c>
      <c r="Q1463" s="723">
        <v>3.5705999999999998</v>
      </c>
      <c r="R1463" s="28">
        <v>40024</v>
      </c>
      <c r="S1463" s="723">
        <v>3.8917999999999999</v>
      </c>
      <c r="T1463" s="28">
        <v>40024</v>
      </c>
      <c r="U1463" s="723">
        <v>4.1134000000000004</v>
      </c>
      <c r="V1463" s="41">
        <v>40024</v>
      </c>
      <c r="W1463" s="723">
        <v>3.1070000000000002</v>
      </c>
      <c r="X1463" s="28">
        <v>40024</v>
      </c>
      <c r="Y1463" s="723">
        <v>3.782</v>
      </c>
      <c r="Z1463" s="28">
        <v>40024</v>
      </c>
      <c r="AA1463" s="723">
        <v>4.444</v>
      </c>
      <c r="AB1463" s="28">
        <v>40024</v>
      </c>
      <c r="AC1463" s="723">
        <v>4.7720000000000002</v>
      </c>
      <c r="AD1463" s="28">
        <v>40024</v>
      </c>
      <c r="AE1463" s="358">
        <v>4.9960000000000004</v>
      </c>
    </row>
    <row r="1464" spans="1:31">
      <c r="A1464" s="28">
        <v>40025</v>
      </c>
      <c r="B1464" s="28">
        <v>40025</v>
      </c>
      <c r="C1464" s="723">
        <v>1.9678</v>
      </c>
      <c r="D1464" s="28">
        <v>40025</v>
      </c>
      <c r="E1464" s="723">
        <v>2.5564</v>
      </c>
      <c r="F1464" s="28">
        <v>40025</v>
      </c>
      <c r="G1464" s="723">
        <v>3.1394000000000002</v>
      </c>
      <c r="H1464" s="28">
        <v>40025</v>
      </c>
      <c r="I1464" s="723">
        <v>3.4144999999999999</v>
      </c>
      <c r="J1464" s="28">
        <v>40025</v>
      </c>
      <c r="K1464" s="723">
        <v>3.9657</v>
      </c>
      <c r="L1464" s="41">
        <v>40025</v>
      </c>
      <c r="M1464" s="723">
        <v>2.0190000000000001</v>
      </c>
      <c r="N1464" s="28">
        <v>40025</v>
      </c>
      <c r="O1464" s="723">
        <v>2.7679999999999998</v>
      </c>
      <c r="P1464" s="28">
        <v>40025</v>
      </c>
      <c r="Q1464" s="723">
        <v>3.4472</v>
      </c>
      <c r="R1464" s="28">
        <v>40025</v>
      </c>
      <c r="S1464" s="723">
        <v>3.7547000000000001</v>
      </c>
      <c r="T1464" s="28">
        <v>40025</v>
      </c>
      <c r="U1464" s="723">
        <v>3.9811999999999999</v>
      </c>
      <c r="V1464" s="41">
        <v>40025</v>
      </c>
      <c r="W1464" s="723">
        <v>3.0169999999999999</v>
      </c>
      <c r="X1464" s="28">
        <v>40025</v>
      </c>
      <c r="Y1464" s="723">
        <v>3.681</v>
      </c>
      <c r="Z1464" s="28">
        <v>40025</v>
      </c>
      <c r="AA1464" s="723">
        <v>4.3250000000000002</v>
      </c>
      <c r="AB1464" s="28">
        <v>40025</v>
      </c>
      <c r="AC1464" s="723">
        <v>4.6470000000000002</v>
      </c>
      <c r="AD1464" s="28">
        <v>40025</v>
      </c>
      <c r="AE1464" s="358">
        <v>4.8719999999999999</v>
      </c>
    </row>
    <row r="1465" spans="1:31">
      <c r="A1465" s="28">
        <v>40028</v>
      </c>
      <c r="B1465" s="28">
        <v>40028</v>
      </c>
      <c r="C1465" s="723">
        <v>2.0577999999999999</v>
      </c>
      <c r="D1465" s="28">
        <v>40028</v>
      </c>
      <c r="E1465" s="723">
        <v>2.6391999999999998</v>
      </c>
      <c r="F1465" s="28">
        <v>40028</v>
      </c>
      <c r="G1465" s="723">
        <v>3.1983000000000001</v>
      </c>
      <c r="H1465" s="28">
        <v>40028</v>
      </c>
      <c r="I1465" s="723">
        <v>3.4656000000000002</v>
      </c>
      <c r="J1465" s="28">
        <v>40028</v>
      </c>
      <c r="K1465" s="723">
        <v>4.0178000000000003</v>
      </c>
      <c r="L1465" s="41">
        <v>40028</v>
      </c>
      <c r="M1465" s="723">
        <v>2.1051000000000002</v>
      </c>
      <c r="N1465" s="28">
        <v>40028</v>
      </c>
      <c r="O1465" s="723">
        <v>2.8524000000000003</v>
      </c>
      <c r="P1465" s="28">
        <v>40028</v>
      </c>
      <c r="Q1465" s="723">
        <v>3.5156000000000001</v>
      </c>
      <c r="R1465" s="28">
        <v>40028</v>
      </c>
      <c r="S1465" s="723">
        <v>3.8155999999999999</v>
      </c>
      <c r="T1465" s="28">
        <v>40028</v>
      </c>
      <c r="U1465" s="723">
        <v>4.0263999999999998</v>
      </c>
      <c r="V1465" s="41">
        <v>40028</v>
      </c>
      <c r="W1465" s="723">
        <v>3.0950000000000002</v>
      </c>
      <c r="X1465" s="28">
        <v>40028</v>
      </c>
      <c r="Y1465" s="723">
        <v>3.734</v>
      </c>
      <c r="Z1465" s="28">
        <v>40028</v>
      </c>
      <c r="AA1465" s="723">
        <v>4.3550000000000004</v>
      </c>
      <c r="AB1465" s="28">
        <v>40028</v>
      </c>
      <c r="AC1465" s="723">
        <v>4.6680000000000001</v>
      </c>
      <c r="AD1465" s="28">
        <v>40028</v>
      </c>
      <c r="AE1465" s="358">
        <v>4.8949999999999996</v>
      </c>
    </row>
    <row r="1466" spans="1:31">
      <c r="A1466" s="28">
        <v>40029</v>
      </c>
      <c r="B1466" s="28">
        <v>40029</v>
      </c>
      <c r="C1466" s="723">
        <v>2.1034000000000002</v>
      </c>
      <c r="D1466" s="28">
        <v>40029</v>
      </c>
      <c r="E1466" s="723">
        <v>2.6654999999999998</v>
      </c>
      <c r="F1466" s="28">
        <v>40029</v>
      </c>
      <c r="G1466" s="723">
        <v>3.2016999999999998</v>
      </c>
      <c r="H1466" s="28">
        <v>40029</v>
      </c>
      <c r="I1466" s="723">
        <v>3.4668000000000001</v>
      </c>
      <c r="J1466" s="28">
        <v>40029</v>
      </c>
      <c r="K1466" s="723">
        <v>4.0149999999999997</v>
      </c>
      <c r="L1466" s="41">
        <v>40029</v>
      </c>
      <c r="M1466" s="723">
        <v>2.1678999999999999</v>
      </c>
      <c r="N1466" s="28">
        <v>40029</v>
      </c>
      <c r="O1466" s="723">
        <v>2.9015</v>
      </c>
      <c r="P1466" s="28">
        <v>40029</v>
      </c>
      <c r="Q1466" s="723">
        <v>3.5215999999999998</v>
      </c>
      <c r="R1466" s="28">
        <v>40029</v>
      </c>
      <c r="S1466" s="723">
        <v>3.8117999999999999</v>
      </c>
      <c r="T1466" s="28">
        <v>40029</v>
      </c>
      <c r="U1466" s="723">
        <v>4.0194999999999999</v>
      </c>
      <c r="V1466" s="41">
        <v>40029</v>
      </c>
      <c r="W1466" s="723">
        <v>3.129</v>
      </c>
      <c r="X1466" s="28">
        <v>40029</v>
      </c>
      <c r="Y1466" s="723">
        <v>3.7429999999999999</v>
      </c>
      <c r="Z1466" s="28">
        <v>40029</v>
      </c>
      <c r="AA1466" s="723">
        <v>4.3499999999999996</v>
      </c>
      <c r="AB1466" s="28">
        <v>40029</v>
      </c>
      <c r="AC1466" s="723">
        <v>4.6440000000000001</v>
      </c>
      <c r="AD1466" s="28">
        <v>40029</v>
      </c>
      <c r="AE1466" s="358">
        <v>4.8780000000000001</v>
      </c>
    </row>
    <row r="1467" spans="1:31">
      <c r="A1467" s="28">
        <v>40030</v>
      </c>
      <c r="B1467" s="28">
        <v>40030</v>
      </c>
      <c r="C1467" s="723">
        <v>2.1261000000000001</v>
      </c>
      <c r="D1467" s="28">
        <v>40030</v>
      </c>
      <c r="E1467" s="723">
        <v>2.6798000000000002</v>
      </c>
      <c r="F1467" s="28">
        <v>40030</v>
      </c>
      <c r="G1467" s="723">
        <v>3.1960999999999999</v>
      </c>
      <c r="H1467" s="28">
        <v>40030</v>
      </c>
      <c r="I1467" s="723">
        <v>3.4561999999999999</v>
      </c>
      <c r="J1467" s="28">
        <v>40030</v>
      </c>
      <c r="K1467" s="723">
        <v>3.9847000000000001</v>
      </c>
      <c r="L1467" s="41">
        <v>40030</v>
      </c>
      <c r="M1467" s="723">
        <v>2.2006000000000001</v>
      </c>
      <c r="N1467" s="28">
        <v>40030</v>
      </c>
      <c r="O1467" s="723">
        <v>2.9268999999999998</v>
      </c>
      <c r="P1467" s="28">
        <v>40030</v>
      </c>
      <c r="Q1467" s="723">
        <v>3.5286</v>
      </c>
      <c r="R1467" s="28">
        <v>40030</v>
      </c>
      <c r="S1467" s="723">
        <v>3.8066</v>
      </c>
      <c r="T1467" s="28">
        <v>40030</v>
      </c>
      <c r="U1467" s="723">
        <v>3.9803999999999999</v>
      </c>
      <c r="V1467" s="41">
        <v>40030</v>
      </c>
      <c r="W1467" s="723">
        <v>3.1310000000000002</v>
      </c>
      <c r="X1467" s="28">
        <v>40030</v>
      </c>
      <c r="Y1467" s="723">
        <v>3.754</v>
      </c>
      <c r="Z1467" s="28">
        <v>40030</v>
      </c>
      <c r="AA1467" s="723">
        <v>4.3440000000000003</v>
      </c>
      <c r="AB1467" s="28">
        <v>40030</v>
      </c>
      <c r="AC1467" s="723">
        <v>4.6360000000000001</v>
      </c>
      <c r="AD1467" s="28">
        <v>40030</v>
      </c>
      <c r="AE1467" s="358">
        <v>4.8529999999999998</v>
      </c>
    </row>
    <row r="1468" spans="1:31">
      <c r="A1468" s="28">
        <v>40031</v>
      </c>
      <c r="B1468" s="28">
        <v>40031</v>
      </c>
      <c r="C1468" s="723">
        <v>2.1315</v>
      </c>
      <c r="D1468" s="28">
        <v>40031</v>
      </c>
      <c r="E1468" s="723">
        <v>2.6869000000000001</v>
      </c>
      <c r="F1468" s="28">
        <v>40031</v>
      </c>
      <c r="G1468" s="723">
        <v>3.1993</v>
      </c>
      <c r="H1468" s="28">
        <v>40031</v>
      </c>
      <c r="I1468" s="723">
        <v>3.4571999999999998</v>
      </c>
      <c r="J1468" s="28">
        <v>40031</v>
      </c>
      <c r="K1468" s="723">
        <v>3.9765000000000001</v>
      </c>
      <c r="L1468" s="41">
        <v>40031</v>
      </c>
      <c r="M1468" s="723">
        <v>2.2170999999999998</v>
      </c>
      <c r="N1468" s="28">
        <v>40031</v>
      </c>
      <c r="O1468" s="723">
        <v>2.9441000000000002</v>
      </c>
      <c r="P1468" s="28">
        <v>40031</v>
      </c>
      <c r="Q1468" s="723">
        <v>3.5335000000000001</v>
      </c>
      <c r="R1468" s="28">
        <v>40031</v>
      </c>
      <c r="S1468" s="723">
        <v>3.8209</v>
      </c>
      <c r="T1468" s="28">
        <v>40031</v>
      </c>
      <c r="U1468" s="723">
        <v>3.9891000000000001</v>
      </c>
      <c r="V1468" s="41">
        <v>40031</v>
      </c>
      <c r="W1468" s="723">
        <v>3.137</v>
      </c>
      <c r="X1468" s="28">
        <v>40031</v>
      </c>
      <c r="Y1468" s="723">
        <v>3.7749999999999999</v>
      </c>
      <c r="Z1468" s="28">
        <v>40031</v>
      </c>
      <c r="AA1468" s="723">
        <v>4.3559999999999999</v>
      </c>
      <c r="AB1468" s="28">
        <v>40031</v>
      </c>
      <c r="AC1468" s="723">
        <v>4.6500000000000004</v>
      </c>
      <c r="AD1468" s="28">
        <v>40031</v>
      </c>
      <c r="AE1468" s="358">
        <v>4.8609999999999998</v>
      </c>
    </row>
    <row r="1469" spans="1:31">
      <c r="A1469" s="28">
        <v>40032</v>
      </c>
      <c r="B1469" s="28">
        <v>40032</v>
      </c>
      <c r="C1469" s="723">
        <v>2.2677</v>
      </c>
      <c r="D1469" s="28">
        <v>40032</v>
      </c>
      <c r="E1469" s="723">
        <v>2.8296000000000001</v>
      </c>
      <c r="F1469" s="28">
        <v>40032</v>
      </c>
      <c r="G1469" s="723">
        <v>3.3351000000000002</v>
      </c>
      <c r="H1469" s="28">
        <v>40032</v>
      </c>
      <c r="I1469" s="723">
        <v>3.5931999999999999</v>
      </c>
      <c r="J1469" s="28">
        <v>40032</v>
      </c>
      <c r="K1469" s="723">
        <v>4.0876999999999999</v>
      </c>
      <c r="L1469" s="41">
        <v>40032</v>
      </c>
      <c r="M1469" s="723">
        <v>2.3304</v>
      </c>
      <c r="N1469" s="28">
        <v>40032</v>
      </c>
      <c r="O1469" s="723">
        <v>3.0543999999999998</v>
      </c>
      <c r="P1469" s="28">
        <v>40032</v>
      </c>
      <c r="Q1469" s="723">
        <v>3.6353</v>
      </c>
      <c r="R1469" s="28">
        <v>40032</v>
      </c>
      <c r="S1469" s="723">
        <v>3.92</v>
      </c>
      <c r="T1469" s="28">
        <v>40032</v>
      </c>
      <c r="U1469" s="723">
        <v>4.0838999999999999</v>
      </c>
      <c r="V1469" s="41">
        <v>40032</v>
      </c>
      <c r="W1469" s="723">
        <v>3.2589999999999999</v>
      </c>
      <c r="X1469" s="28">
        <v>40032</v>
      </c>
      <c r="Y1469" s="723">
        <v>3.8890000000000002</v>
      </c>
      <c r="Z1469" s="28">
        <v>40032</v>
      </c>
      <c r="AA1469" s="723">
        <v>4.46</v>
      </c>
      <c r="AB1469" s="28">
        <v>40032</v>
      </c>
      <c r="AC1469" s="723">
        <v>4.7510000000000003</v>
      </c>
      <c r="AD1469" s="28">
        <v>40032</v>
      </c>
      <c r="AE1469" s="358">
        <v>4.9459999999999997</v>
      </c>
    </row>
    <row r="1470" spans="1:31">
      <c r="A1470" s="28">
        <v>40035</v>
      </c>
      <c r="B1470" s="28">
        <v>40035</v>
      </c>
      <c r="C1470" s="723">
        <v>2.2343999999999999</v>
      </c>
      <c r="D1470" s="28">
        <v>40035</v>
      </c>
      <c r="E1470" s="723">
        <v>2.8016999999999999</v>
      </c>
      <c r="F1470" s="28">
        <v>40035</v>
      </c>
      <c r="G1470" s="723">
        <v>3.3153999999999999</v>
      </c>
      <c r="H1470" s="28">
        <v>40035</v>
      </c>
      <c r="I1470" s="723">
        <v>3.5777000000000001</v>
      </c>
      <c r="J1470" s="28">
        <v>40035</v>
      </c>
      <c r="K1470" s="723">
        <v>4.0434999999999999</v>
      </c>
      <c r="L1470" s="41">
        <v>40035</v>
      </c>
      <c r="M1470" s="723">
        <v>2.2770999999999999</v>
      </c>
      <c r="N1470" s="28">
        <v>40035</v>
      </c>
      <c r="O1470" s="723">
        <v>2.9704000000000002</v>
      </c>
      <c r="P1470" s="28">
        <v>40035</v>
      </c>
      <c r="Q1470" s="723">
        <v>3.5649999999999999</v>
      </c>
      <c r="R1470" s="28">
        <v>40035</v>
      </c>
      <c r="S1470" s="723">
        <v>3.8412999999999999</v>
      </c>
      <c r="T1470" s="28">
        <v>40035</v>
      </c>
      <c r="U1470" s="723">
        <v>4.0406000000000004</v>
      </c>
      <c r="V1470" s="41">
        <v>40035</v>
      </c>
      <c r="W1470" s="723">
        <v>3.198</v>
      </c>
      <c r="X1470" s="28">
        <v>40035</v>
      </c>
      <c r="Y1470" s="723">
        <v>3.8239999999999998</v>
      </c>
      <c r="Z1470" s="28">
        <v>40035</v>
      </c>
      <c r="AA1470" s="723">
        <v>4.399</v>
      </c>
      <c r="AB1470" s="28">
        <v>40035</v>
      </c>
      <c r="AC1470" s="723">
        <v>4.6920000000000002</v>
      </c>
      <c r="AD1470" s="28">
        <v>40035</v>
      </c>
      <c r="AE1470" s="358">
        <v>4.8879999999999999</v>
      </c>
    </row>
    <row r="1471" spans="1:31">
      <c r="A1471" s="28">
        <v>40036</v>
      </c>
      <c r="B1471" s="28">
        <v>40036</v>
      </c>
      <c r="C1471" s="723">
        <v>2.1886999999999999</v>
      </c>
      <c r="D1471" s="28">
        <v>40036</v>
      </c>
      <c r="E1471" s="723">
        <v>2.7601</v>
      </c>
      <c r="F1471" s="28">
        <v>40036</v>
      </c>
      <c r="G1471" s="723">
        <v>3.2946</v>
      </c>
      <c r="H1471" s="28">
        <v>40036</v>
      </c>
      <c r="I1471" s="723">
        <v>3.57</v>
      </c>
      <c r="J1471" s="28">
        <v>40036</v>
      </c>
      <c r="K1471" s="723">
        <v>4.0273000000000003</v>
      </c>
      <c r="L1471" s="41">
        <v>40036</v>
      </c>
      <c r="M1471" s="723">
        <v>2.2149999999999999</v>
      </c>
      <c r="N1471" s="28">
        <v>40036</v>
      </c>
      <c r="O1471" s="723">
        <v>2.9346999999999999</v>
      </c>
      <c r="P1471" s="28">
        <v>40036</v>
      </c>
      <c r="Q1471" s="723">
        <v>3.5556000000000001</v>
      </c>
      <c r="R1471" s="28">
        <v>40036</v>
      </c>
      <c r="S1471" s="723">
        <v>3.8416999999999999</v>
      </c>
      <c r="T1471" s="28">
        <v>40036</v>
      </c>
      <c r="U1471" s="723">
        <v>4.0199999999999996</v>
      </c>
      <c r="V1471" s="41">
        <v>40036</v>
      </c>
      <c r="W1471" s="723">
        <v>3.1560000000000001</v>
      </c>
      <c r="X1471" s="28">
        <v>40036</v>
      </c>
      <c r="Y1471" s="723">
        <v>3.7949999999999999</v>
      </c>
      <c r="Z1471" s="28">
        <v>40036</v>
      </c>
      <c r="AA1471" s="723">
        <v>4.3870000000000005</v>
      </c>
      <c r="AB1471" s="28">
        <v>40036</v>
      </c>
      <c r="AC1471" s="723">
        <v>4.6870000000000003</v>
      </c>
      <c r="AD1471" s="28">
        <v>40036</v>
      </c>
      <c r="AE1471" s="358">
        <v>4.8810000000000002</v>
      </c>
    </row>
    <row r="1472" spans="1:31">
      <c r="A1472" s="28">
        <v>40037</v>
      </c>
      <c r="B1472" s="28">
        <v>40037</v>
      </c>
      <c r="C1472" s="723">
        <v>2.1743000000000001</v>
      </c>
      <c r="D1472" s="28">
        <v>40037</v>
      </c>
      <c r="E1472" s="723">
        <v>2.7565</v>
      </c>
      <c r="F1472" s="28">
        <v>40037</v>
      </c>
      <c r="G1472" s="723">
        <v>3.2949999999999999</v>
      </c>
      <c r="H1472" s="28">
        <v>40037</v>
      </c>
      <c r="I1472" s="723">
        <v>3.5678000000000001</v>
      </c>
      <c r="J1472" s="28">
        <v>40037</v>
      </c>
      <c r="K1472" s="723">
        <v>4.0364000000000004</v>
      </c>
      <c r="L1472" s="41">
        <v>40037</v>
      </c>
      <c r="M1472" s="723">
        <v>2.2225999999999999</v>
      </c>
      <c r="N1472" s="28">
        <v>40037</v>
      </c>
      <c r="O1472" s="723">
        <v>2.9590999999999998</v>
      </c>
      <c r="P1472" s="28">
        <v>40037</v>
      </c>
      <c r="Q1472" s="723">
        <v>3.5830000000000002</v>
      </c>
      <c r="R1472" s="28">
        <v>40037</v>
      </c>
      <c r="S1472" s="723">
        <v>3.8622999999999998</v>
      </c>
      <c r="T1472" s="28">
        <v>40037</v>
      </c>
      <c r="U1472" s="723">
        <v>4.0431999999999997</v>
      </c>
      <c r="V1472" s="41">
        <v>40037</v>
      </c>
      <c r="W1472" s="723">
        <v>3.1419999999999999</v>
      </c>
      <c r="X1472" s="28">
        <v>40037</v>
      </c>
      <c r="Y1472" s="723">
        <v>3.7829999999999999</v>
      </c>
      <c r="Z1472" s="28">
        <v>40037</v>
      </c>
      <c r="AA1472" s="723">
        <v>4.3899999999999997</v>
      </c>
      <c r="AB1472" s="28">
        <v>40037</v>
      </c>
      <c r="AC1472" s="723">
        <v>4.6890000000000001</v>
      </c>
      <c r="AD1472" s="28">
        <v>40037</v>
      </c>
      <c r="AE1472" s="358">
        <v>4.8769999999999998</v>
      </c>
    </row>
    <row r="1473" spans="1:31">
      <c r="A1473" s="28">
        <v>40038</v>
      </c>
      <c r="B1473" s="28">
        <v>40038</v>
      </c>
      <c r="C1473" s="723">
        <v>2.1271</v>
      </c>
      <c r="D1473" s="28">
        <v>40038</v>
      </c>
      <c r="E1473" s="723">
        <v>2.7090000000000001</v>
      </c>
      <c r="F1473" s="28">
        <v>40038</v>
      </c>
      <c r="G1473" s="723">
        <v>3.2637999999999998</v>
      </c>
      <c r="H1473" s="28">
        <v>40038</v>
      </c>
      <c r="I1473" s="723">
        <v>3.5384000000000002</v>
      </c>
      <c r="J1473" s="28">
        <v>40038</v>
      </c>
      <c r="K1473" s="723">
        <v>4.0179</v>
      </c>
      <c r="L1473" s="41">
        <v>40038</v>
      </c>
      <c r="M1473" s="723">
        <v>2.1749000000000001</v>
      </c>
      <c r="N1473" s="28">
        <v>40038</v>
      </c>
      <c r="O1473" s="723">
        <v>2.9131</v>
      </c>
      <c r="P1473" s="28">
        <v>40038</v>
      </c>
      <c r="Q1473" s="723">
        <v>3.5651999999999999</v>
      </c>
      <c r="R1473" s="28">
        <v>40038</v>
      </c>
      <c r="S1473" s="723">
        <v>3.8515999999999999</v>
      </c>
      <c r="T1473" s="28">
        <v>40038</v>
      </c>
      <c r="U1473" s="723">
        <v>4.0378999999999996</v>
      </c>
      <c r="V1473" s="41">
        <v>40038</v>
      </c>
      <c r="W1473" s="723">
        <v>3.085</v>
      </c>
      <c r="X1473" s="28">
        <v>40038</v>
      </c>
      <c r="Y1473" s="723">
        <v>3.7359999999999998</v>
      </c>
      <c r="Z1473" s="28">
        <v>40038</v>
      </c>
      <c r="AA1473" s="723">
        <v>4.3550000000000004</v>
      </c>
      <c r="AB1473" s="28">
        <v>40038</v>
      </c>
      <c r="AC1473" s="723">
        <v>4.6559999999999997</v>
      </c>
      <c r="AD1473" s="28">
        <v>40038</v>
      </c>
      <c r="AE1473" s="358">
        <v>4.8600000000000003</v>
      </c>
    </row>
    <row r="1474" spans="1:31">
      <c r="A1474" s="28">
        <v>40039</v>
      </c>
      <c r="B1474" s="28">
        <v>40039</v>
      </c>
      <c r="C1474" s="723">
        <v>2.0461999999999998</v>
      </c>
      <c r="D1474" s="28">
        <v>40039</v>
      </c>
      <c r="E1474" s="723">
        <v>2.6074000000000002</v>
      </c>
      <c r="F1474" s="28">
        <v>40039</v>
      </c>
      <c r="G1474" s="723">
        <v>3.1585000000000001</v>
      </c>
      <c r="H1474" s="28">
        <v>40039</v>
      </c>
      <c r="I1474" s="723">
        <v>3.4327000000000001</v>
      </c>
      <c r="J1474" s="28">
        <v>40039</v>
      </c>
      <c r="K1474" s="723">
        <v>3.9325000000000001</v>
      </c>
      <c r="L1474" s="41">
        <v>40039</v>
      </c>
      <c r="M1474" s="723">
        <v>2.0933999999999999</v>
      </c>
      <c r="N1474" s="28">
        <v>40039</v>
      </c>
      <c r="O1474" s="723">
        <v>2.8178999999999998</v>
      </c>
      <c r="P1474" s="28">
        <v>40039</v>
      </c>
      <c r="Q1474" s="723">
        <v>3.5002</v>
      </c>
      <c r="R1474" s="28">
        <v>40039</v>
      </c>
      <c r="S1474" s="723">
        <v>3.7854000000000001</v>
      </c>
      <c r="T1474" s="28">
        <v>40039</v>
      </c>
      <c r="U1474" s="723">
        <v>3.9647999999999999</v>
      </c>
      <c r="V1474" s="41">
        <v>40039</v>
      </c>
      <c r="W1474" s="723">
        <v>2.988</v>
      </c>
      <c r="X1474" s="28">
        <v>40039</v>
      </c>
      <c r="Y1474" s="723">
        <v>3.6429999999999998</v>
      </c>
      <c r="Z1474" s="28">
        <v>40039</v>
      </c>
      <c r="AA1474" s="723">
        <v>4.2560000000000002</v>
      </c>
      <c r="AB1474" s="28">
        <v>40039</v>
      </c>
      <c r="AC1474" s="723">
        <v>4.5599999999999996</v>
      </c>
      <c r="AD1474" s="28">
        <v>40039</v>
      </c>
      <c r="AE1474" s="358">
        <v>4.78</v>
      </c>
    </row>
    <row r="1475" spans="1:31">
      <c r="A1475" s="28">
        <v>40042</v>
      </c>
      <c r="B1475" s="28">
        <v>40042</v>
      </c>
      <c r="C1475" s="723">
        <v>2.0512000000000001</v>
      </c>
      <c r="D1475" s="28">
        <v>40042</v>
      </c>
      <c r="E1475" s="723">
        <v>2.5958999999999999</v>
      </c>
      <c r="F1475" s="28">
        <v>40042</v>
      </c>
      <c r="G1475" s="723">
        <v>3.1267</v>
      </c>
      <c r="H1475" s="28">
        <v>40042</v>
      </c>
      <c r="I1475" s="723">
        <v>3.395</v>
      </c>
      <c r="J1475" s="28">
        <v>40042</v>
      </c>
      <c r="K1475" s="723">
        <v>3.9069000000000003</v>
      </c>
      <c r="L1475" s="41">
        <v>40042</v>
      </c>
      <c r="M1475" s="723">
        <v>2.1110000000000002</v>
      </c>
      <c r="N1475" s="28">
        <v>40042</v>
      </c>
      <c r="O1475" s="723">
        <v>2.8431999999999999</v>
      </c>
      <c r="P1475" s="28">
        <v>40042</v>
      </c>
      <c r="Q1475" s="723">
        <v>3.4938000000000002</v>
      </c>
      <c r="R1475" s="28">
        <v>40042</v>
      </c>
      <c r="S1475" s="723">
        <v>3.7719</v>
      </c>
      <c r="T1475" s="28">
        <v>40042</v>
      </c>
      <c r="U1475" s="723">
        <v>3.9504999999999999</v>
      </c>
      <c r="V1475" s="41">
        <v>40042</v>
      </c>
      <c r="W1475" s="723">
        <v>2.9870000000000001</v>
      </c>
      <c r="X1475" s="28">
        <v>40042</v>
      </c>
      <c r="Y1475" s="723">
        <v>3.6419999999999999</v>
      </c>
      <c r="Z1475" s="28">
        <v>40042</v>
      </c>
      <c r="AA1475" s="723">
        <v>4.2430000000000003</v>
      </c>
      <c r="AB1475" s="28">
        <v>40042</v>
      </c>
      <c r="AC1475" s="723">
        <v>4.5389999999999997</v>
      </c>
      <c r="AD1475" s="28">
        <v>40042</v>
      </c>
      <c r="AE1475" s="358">
        <v>4.7649999999999997</v>
      </c>
    </row>
    <row r="1476" spans="1:31">
      <c r="A1476" s="28">
        <v>40043</v>
      </c>
      <c r="B1476" s="28">
        <v>40043</v>
      </c>
      <c r="C1476" s="723">
        <v>2.0531000000000001</v>
      </c>
      <c r="D1476" s="28">
        <v>40043</v>
      </c>
      <c r="E1476" s="723">
        <v>2.5914999999999999</v>
      </c>
      <c r="F1476" s="28">
        <v>40043</v>
      </c>
      <c r="G1476" s="723">
        <v>3.1286</v>
      </c>
      <c r="H1476" s="28">
        <v>40043</v>
      </c>
      <c r="I1476" s="723">
        <v>3.4045000000000001</v>
      </c>
      <c r="J1476" s="28">
        <v>40043</v>
      </c>
      <c r="K1476" s="723">
        <v>3.9081000000000001</v>
      </c>
      <c r="L1476" s="41">
        <v>40043</v>
      </c>
      <c r="M1476" s="723">
        <v>2.1185</v>
      </c>
      <c r="N1476" s="28">
        <v>40043</v>
      </c>
      <c r="O1476" s="723">
        <v>2.8529</v>
      </c>
      <c r="P1476" s="28">
        <v>40043</v>
      </c>
      <c r="Q1476" s="723">
        <v>3.5038</v>
      </c>
      <c r="R1476" s="28">
        <v>40043</v>
      </c>
      <c r="S1476" s="723">
        <v>3.7877000000000001</v>
      </c>
      <c r="T1476" s="28">
        <v>40043</v>
      </c>
      <c r="U1476" s="723">
        <v>3.9580000000000002</v>
      </c>
      <c r="V1476" s="41">
        <v>40043</v>
      </c>
      <c r="W1476" s="723">
        <v>2.98</v>
      </c>
      <c r="X1476" s="28">
        <v>40043</v>
      </c>
      <c r="Y1476" s="723">
        <v>3.6349999999999998</v>
      </c>
      <c r="Z1476" s="28">
        <v>40043</v>
      </c>
      <c r="AA1476" s="723">
        <v>4.2450000000000001</v>
      </c>
      <c r="AB1476" s="28">
        <v>40043</v>
      </c>
      <c r="AC1476" s="723">
        <v>4.5510000000000002</v>
      </c>
      <c r="AD1476" s="28">
        <v>40043</v>
      </c>
      <c r="AE1476" s="358">
        <v>4.7789999999999999</v>
      </c>
    </row>
    <row r="1477" spans="1:31">
      <c r="A1477" s="28">
        <v>40044</v>
      </c>
      <c r="B1477" s="28">
        <v>40044</v>
      </c>
      <c r="C1477" s="723">
        <v>2.0165999999999999</v>
      </c>
      <c r="D1477" s="28">
        <v>40044</v>
      </c>
      <c r="E1477" s="723">
        <v>2.5342000000000002</v>
      </c>
      <c r="F1477" s="28">
        <v>40044</v>
      </c>
      <c r="G1477" s="723">
        <v>3.0781000000000001</v>
      </c>
      <c r="H1477" s="28">
        <v>40044</v>
      </c>
      <c r="I1477" s="723">
        <v>3.3555000000000001</v>
      </c>
      <c r="J1477" s="28">
        <v>40044</v>
      </c>
      <c r="K1477" s="723">
        <v>3.8612000000000002</v>
      </c>
      <c r="L1477" s="41">
        <v>40044</v>
      </c>
      <c r="M1477" s="723">
        <v>2.0985</v>
      </c>
      <c r="N1477" s="28">
        <v>40044</v>
      </c>
      <c r="O1477" s="723">
        <v>2.82</v>
      </c>
      <c r="P1477" s="28">
        <v>40044</v>
      </c>
      <c r="Q1477" s="723">
        <v>3.4752000000000001</v>
      </c>
      <c r="R1477" s="28">
        <v>40044</v>
      </c>
      <c r="S1477" s="723">
        <v>3.7622999999999998</v>
      </c>
      <c r="T1477" s="28">
        <v>40044</v>
      </c>
      <c r="U1477" s="723">
        <v>3.9302999999999999</v>
      </c>
      <c r="V1477" s="41">
        <v>40044</v>
      </c>
      <c r="W1477" s="723">
        <v>2.9649999999999999</v>
      </c>
      <c r="X1477" s="28">
        <v>40044</v>
      </c>
      <c r="Y1477" s="723">
        <v>3.613</v>
      </c>
      <c r="Z1477" s="28">
        <v>40044</v>
      </c>
      <c r="AA1477" s="723">
        <v>4.2169999999999996</v>
      </c>
      <c r="AB1477" s="28">
        <v>40044</v>
      </c>
      <c r="AC1477" s="723">
        <v>4.5280000000000005</v>
      </c>
      <c r="AD1477" s="28">
        <v>40044</v>
      </c>
      <c r="AE1477" s="358">
        <v>4.7519999999999998</v>
      </c>
    </row>
    <row r="1478" spans="1:31">
      <c r="A1478" s="28">
        <v>40045</v>
      </c>
      <c r="B1478" s="28">
        <v>40045</v>
      </c>
      <c r="C1478" s="723">
        <v>2.0249999999999999</v>
      </c>
      <c r="D1478" s="28">
        <v>40045</v>
      </c>
      <c r="E1478" s="723">
        <v>2.5430999999999999</v>
      </c>
      <c r="F1478" s="28">
        <v>40045</v>
      </c>
      <c r="G1478" s="723">
        <v>3.1027</v>
      </c>
      <c r="H1478" s="28">
        <v>40045</v>
      </c>
      <c r="I1478" s="723">
        <v>3.3805999999999998</v>
      </c>
      <c r="J1478" s="28">
        <v>40045</v>
      </c>
      <c r="K1478" s="723">
        <v>3.8820999999999999</v>
      </c>
      <c r="L1478" s="41">
        <v>40045</v>
      </c>
      <c r="M1478" s="723">
        <v>2.1057999999999999</v>
      </c>
      <c r="N1478" s="28">
        <v>40045</v>
      </c>
      <c r="O1478" s="723">
        <v>2.8273000000000001</v>
      </c>
      <c r="P1478" s="28">
        <v>40045</v>
      </c>
      <c r="Q1478" s="723">
        <v>3.4742999999999999</v>
      </c>
      <c r="R1478" s="28">
        <v>40045</v>
      </c>
      <c r="S1478" s="723">
        <v>3.7618999999999998</v>
      </c>
      <c r="T1478" s="28">
        <v>40045</v>
      </c>
      <c r="U1478" s="723">
        <v>3.9491000000000001</v>
      </c>
      <c r="V1478" s="41">
        <v>40045</v>
      </c>
      <c r="W1478" s="723">
        <v>2.964</v>
      </c>
      <c r="X1478" s="28">
        <v>40045</v>
      </c>
      <c r="Y1478" s="723">
        <v>3.61</v>
      </c>
      <c r="Z1478" s="28">
        <v>40045</v>
      </c>
      <c r="AA1478" s="723">
        <v>4.2149999999999999</v>
      </c>
      <c r="AB1478" s="28">
        <v>40045</v>
      </c>
      <c r="AC1478" s="723">
        <v>4.5259999999999998</v>
      </c>
      <c r="AD1478" s="28">
        <v>40045</v>
      </c>
      <c r="AE1478" s="358">
        <v>4.7409999999999997</v>
      </c>
    </row>
    <row r="1479" spans="1:31">
      <c r="A1479" s="28">
        <v>40046</v>
      </c>
      <c r="B1479" s="28">
        <v>40046</v>
      </c>
      <c r="C1479" s="723">
        <v>2.129</v>
      </c>
      <c r="D1479" s="28">
        <v>40046</v>
      </c>
      <c r="E1479" s="723">
        <v>2.6253000000000002</v>
      </c>
      <c r="F1479" s="28">
        <v>40046</v>
      </c>
      <c r="G1479" s="723">
        <v>3.1657000000000002</v>
      </c>
      <c r="H1479" s="28">
        <v>40046</v>
      </c>
      <c r="I1479" s="723">
        <v>3.3795000000000002</v>
      </c>
      <c r="J1479" s="28">
        <v>40046</v>
      </c>
      <c r="K1479" s="723">
        <v>3.8919000000000001</v>
      </c>
      <c r="L1479" s="41">
        <v>40046</v>
      </c>
      <c r="M1479" s="723">
        <v>2.1817000000000002</v>
      </c>
      <c r="N1479" s="28">
        <v>40046</v>
      </c>
      <c r="O1479" s="723">
        <v>2.8818999999999999</v>
      </c>
      <c r="P1479" s="28">
        <v>40046</v>
      </c>
      <c r="Q1479" s="723">
        <v>3.5015000000000001</v>
      </c>
      <c r="R1479" s="28">
        <v>40046</v>
      </c>
      <c r="S1479" s="723">
        <v>3.7755999999999998</v>
      </c>
      <c r="T1479" s="28">
        <v>40046</v>
      </c>
      <c r="U1479" s="723">
        <v>3.9836999999999998</v>
      </c>
      <c r="V1479" s="41">
        <v>40046</v>
      </c>
      <c r="W1479" s="723">
        <v>3.048</v>
      </c>
      <c r="X1479" s="28">
        <v>40046</v>
      </c>
      <c r="Y1479" s="723">
        <v>3.6959999999999997</v>
      </c>
      <c r="Z1479" s="28">
        <v>40046</v>
      </c>
      <c r="AA1479" s="723">
        <v>4.2720000000000002</v>
      </c>
      <c r="AB1479" s="28">
        <v>40046</v>
      </c>
      <c r="AC1479" s="723">
        <v>4.5759999999999996</v>
      </c>
      <c r="AD1479" s="28">
        <v>40046</v>
      </c>
      <c r="AE1479" s="358">
        <v>4.7809999999999997</v>
      </c>
    </row>
    <row r="1480" spans="1:31">
      <c r="A1480" s="28">
        <v>40049</v>
      </c>
      <c r="B1480" s="28">
        <v>40049</v>
      </c>
      <c r="C1480" s="723">
        <v>2.1082999999999998</v>
      </c>
      <c r="D1480" s="28">
        <v>40049</v>
      </c>
      <c r="E1480" s="723">
        <v>2.6284999999999998</v>
      </c>
      <c r="F1480" s="28">
        <v>40049</v>
      </c>
      <c r="G1480" s="723">
        <v>3.1806000000000001</v>
      </c>
      <c r="H1480" s="28">
        <v>40049</v>
      </c>
      <c r="I1480" s="723">
        <v>3.4232</v>
      </c>
      <c r="J1480" s="28">
        <v>40049</v>
      </c>
      <c r="K1480" s="723">
        <v>3.9388999999999998</v>
      </c>
      <c r="L1480" s="41">
        <v>40049</v>
      </c>
      <c r="M1480" s="723">
        <v>2.1648000000000001</v>
      </c>
      <c r="N1480" s="28">
        <v>40049</v>
      </c>
      <c r="O1480" s="723">
        <v>2.8714</v>
      </c>
      <c r="P1480" s="28">
        <v>40049</v>
      </c>
      <c r="Q1480" s="723">
        <v>3.5333000000000001</v>
      </c>
      <c r="R1480" s="28">
        <v>40049</v>
      </c>
      <c r="S1480" s="723">
        <v>3.8181000000000003</v>
      </c>
      <c r="T1480" s="28">
        <v>40049</v>
      </c>
      <c r="U1480" s="723">
        <v>4.0498000000000003</v>
      </c>
      <c r="V1480" s="41">
        <v>40049</v>
      </c>
      <c r="W1480" s="723">
        <v>3.03</v>
      </c>
      <c r="X1480" s="28">
        <v>40049</v>
      </c>
      <c r="Y1480" s="723">
        <v>3.6879999999999997</v>
      </c>
      <c r="Z1480" s="28">
        <v>40049</v>
      </c>
      <c r="AA1480" s="723">
        <v>4.28</v>
      </c>
      <c r="AB1480" s="28">
        <v>40049</v>
      </c>
      <c r="AC1480" s="723">
        <v>4.5960000000000001</v>
      </c>
      <c r="AD1480" s="28">
        <v>40049</v>
      </c>
      <c r="AE1480" s="358">
        <v>4.8</v>
      </c>
    </row>
    <row r="1481" spans="1:31">
      <c r="A1481" s="28">
        <v>40050</v>
      </c>
      <c r="B1481" s="28">
        <v>40050</v>
      </c>
      <c r="C1481" s="723">
        <v>2.0659999999999998</v>
      </c>
      <c r="D1481" s="28">
        <v>40050</v>
      </c>
      <c r="E1481" s="723">
        <v>2.5764</v>
      </c>
      <c r="F1481" s="28">
        <v>40050</v>
      </c>
      <c r="G1481" s="723">
        <v>3.1282000000000001</v>
      </c>
      <c r="H1481" s="28">
        <v>40050</v>
      </c>
      <c r="I1481" s="723">
        <v>3.3731999999999998</v>
      </c>
      <c r="J1481" s="28">
        <v>40050</v>
      </c>
      <c r="K1481" s="723">
        <v>3.9026000000000001</v>
      </c>
      <c r="L1481" s="41">
        <v>40050</v>
      </c>
      <c r="M1481" s="723">
        <v>2.1105999999999998</v>
      </c>
      <c r="N1481" s="28">
        <v>40050</v>
      </c>
      <c r="O1481" s="723">
        <v>2.8147000000000002</v>
      </c>
      <c r="P1481" s="28">
        <v>40050</v>
      </c>
      <c r="Q1481" s="723">
        <v>3.4944999999999999</v>
      </c>
      <c r="R1481" s="28">
        <v>40050</v>
      </c>
      <c r="S1481" s="723">
        <v>3.7654000000000001</v>
      </c>
      <c r="T1481" s="28">
        <v>40050</v>
      </c>
      <c r="U1481" s="723">
        <v>4.0353000000000003</v>
      </c>
      <c r="V1481" s="41">
        <v>40050</v>
      </c>
      <c r="W1481" s="723">
        <v>2.9990000000000001</v>
      </c>
      <c r="X1481" s="28">
        <v>40050</v>
      </c>
      <c r="Y1481" s="723">
        <v>3.65</v>
      </c>
      <c r="Z1481" s="28">
        <v>40050</v>
      </c>
      <c r="AA1481" s="723">
        <v>4.2350000000000003</v>
      </c>
      <c r="AB1481" s="28">
        <v>40050</v>
      </c>
      <c r="AC1481" s="723">
        <v>4.548</v>
      </c>
      <c r="AD1481" s="28">
        <v>40050</v>
      </c>
      <c r="AE1481" s="358">
        <v>4.7510000000000003</v>
      </c>
    </row>
    <row r="1482" spans="1:31">
      <c r="A1482" s="28">
        <v>40051</v>
      </c>
      <c r="B1482" s="28">
        <v>40051</v>
      </c>
      <c r="C1482" s="723">
        <v>2.0516999999999999</v>
      </c>
      <c r="D1482" s="28">
        <v>40051</v>
      </c>
      <c r="E1482" s="723">
        <v>2.5571999999999999</v>
      </c>
      <c r="F1482" s="28">
        <v>40051</v>
      </c>
      <c r="G1482" s="723">
        <v>3.1109</v>
      </c>
      <c r="H1482" s="28">
        <v>40051</v>
      </c>
      <c r="I1482" s="723">
        <v>3.3519999999999999</v>
      </c>
      <c r="J1482" s="28">
        <v>40051</v>
      </c>
      <c r="K1482" s="723">
        <v>3.8946000000000001</v>
      </c>
      <c r="L1482" s="41">
        <v>40051</v>
      </c>
      <c r="M1482" s="723">
        <v>2.0912000000000002</v>
      </c>
      <c r="N1482" s="28">
        <v>40051</v>
      </c>
      <c r="O1482" s="723">
        <v>2.7972000000000001</v>
      </c>
      <c r="P1482" s="28">
        <v>40051</v>
      </c>
      <c r="Q1482" s="723">
        <v>3.4817999999999998</v>
      </c>
      <c r="R1482" s="28">
        <v>40051</v>
      </c>
      <c r="S1482" s="723">
        <v>3.7549999999999999</v>
      </c>
      <c r="T1482" s="28">
        <v>40051</v>
      </c>
      <c r="U1482" s="723">
        <v>4.0454999999999997</v>
      </c>
      <c r="V1482" s="41">
        <v>40051</v>
      </c>
      <c r="W1482" s="723">
        <v>2.9740000000000002</v>
      </c>
      <c r="X1482" s="28">
        <v>40051</v>
      </c>
      <c r="Y1482" s="723">
        <v>3.6219999999999999</v>
      </c>
      <c r="Z1482" s="28">
        <v>40051</v>
      </c>
      <c r="AA1482" s="723">
        <v>4.2060000000000004</v>
      </c>
      <c r="AB1482" s="28">
        <v>40051</v>
      </c>
      <c r="AC1482" s="723">
        <v>4.5149999999999997</v>
      </c>
      <c r="AD1482" s="28">
        <v>40051</v>
      </c>
      <c r="AE1482" s="358">
        <v>4.7160000000000002</v>
      </c>
    </row>
    <row r="1483" spans="1:31">
      <c r="A1483" s="28">
        <v>40052</v>
      </c>
      <c r="B1483" s="28">
        <v>40052</v>
      </c>
      <c r="C1483" s="723">
        <v>2.0381999999999998</v>
      </c>
      <c r="D1483" s="28">
        <v>40052</v>
      </c>
      <c r="E1483" s="723">
        <v>2.5465</v>
      </c>
      <c r="F1483" s="28">
        <v>40052</v>
      </c>
      <c r="G1483" s="723">
        <v>3.1036999999999999</v>
      </c>
      <c r="H1483" s="28">
        <v>40052</v>
      </c>
      <c r="I1483" s="723">
        <v>3.3458999999999999</v>
      </c>
      <c r="J1483" s="28">
        <v>40052</v>
      </c>
      <c r="K1483" s="723">
        <v>3.8889</v>
      </c>
      <c r="L1483" s="41">
        <v>40052</v>
      </c>
      <c r="M1483" s="723">
        <v>2.0729000000000002</v>
      </c>
      <c r="N1483" s="28">
        <v>40052</v>
      </c>
      <c r="O1483" s="723">
        <v>2.77</v>
      </c>
      <c r="P1483" s="28">
        <v>40052</v>
      </c>
      <c r="Q1483" s="723">
        <v>3.4685000000000001</v>
      </c>
      <c r="R1483" s="28">
        <v>40052</v>
      </c>
      <c r="S1483" s="723">
        <v>3.7425000000000002</v>
      </c>
      <c r="T1483" s="28">
        <v>40052</v>
      </c>
      <c r="U1483" s="723">
        <v>4.0458999999999996</v>
      </c>
      <c r="V1483" s="41">
        <v>40052</v>
      </c>
      <c r="W1483" s="723">
        <v>2.9539999999999997</v>
      </c>
      <c r="X1483" s="28">
        <v>40052</v>
      </c>
      <c r="Y1483" s="723">
        <v>3.6240000000000001</v>
      </c>
      <c r="Z1483" s="28">
        <v>40052</v>
      </c>
      <c r="AA1483" s="723">
        <v>4.2169999999999996</v>
      </c>
      <c r="AB1483" s="28">
        <v>40052</v>
      </c>
      <c r="AC1483" s="723">
        <v>4.5309999999999997</v>
      </c>
      <c r="AD1483" s="28">
        <v>40052</v>
      </c>
      <c r="AE1483" s="358">
        <v>4.7370000000000001</v>
      </c>
    </row>
    <row r="1484" spans="1:31">
      <c r="A1484" s="28">
        <v>40053</v>
      </c>
      <c r="B1484" s="28">
        <v>40053</v>
      </c>
      <c r="C1484" s="723">
        <v>2.0541</v>
      </c>
      <c r="D1484" s="28">
        <v>40053</v>
      </c>
      <c r="E1484" s="723">
        <v>2.5609999999999999</v>
      </c>
      <c r="F1484" s="28">
        <v>40053</v>
      </c>
      <c r="G1484" s="723">
        <v>3.1219999999999999</v>
      </c>
      <c r="H1484" s="28">
        <v>40053</v>
      </c>
      <c r="I1484" s="723">
        <v>3.363</v>
      </c>
      <c r="J1484" s="28">
        <v>40053</v>
      </c>
      <c r="K1484" s="723">
        <v>3.9466000000000001</v>
      </c>
      <c r="L1484" s="41">
        <v>40053</v>
      </c>
      <c r="M1484" s="723">
        <v>2.0905</v>
      </c>
      <c r="N1484" s="28">
        <v>40053</v>
      </c>
      <c r="O1484" s="723">
        <v>2.7816999999999998</v>
      </c>
      <c r="P1484" s="28">
        <v>40053</v>
      </c>
      <c r="Q1484" s="723">
        <v>3.4855999999999998</v>
      </c>
      <c r="R1484" s="28">
        <v>40053</v>
      </c>
      <c r="S1484" s="723">
        <v>3.7589999999999999</v>
      </c>
      <c r="T1484" s="28">
        <v>40053</v>
      </c>
      <c r="U1484" s="723">
        <v>4.0804</v>
      </c>
      <c r="V1484" s="41">
        <v>40053</v>
      </c>
      <c r="W1484" s="723">
        <v>2.976</v>
      </c>
      <c r="X1484" s="28">
        <v>40053</v>
      </c>
      <c r="Y1484" s="723">
        <v>3.6339999999999999</v>
      </c>
      <c r="Z1484" s="28">
        <v>40053</v>
      </c>
      <c r="AA1484" s="723">
        <v>4.2210000000000001</v>
      </c>
      <c r="AB1484" s="28">
        <v>40053</v>
      </c>
      <c r="AC1484" s="723">
        <v>4.5419999999999998</v>
      </c>
      <c r="AD1484" s="28">
        <v>40053</v>
      </c>
      <c r="AE1484" s="358">
        <v>4.75</v>
      </c>
    </row>
    <row r="1485" spans="1:31">
      <c r="A1485" s="28">
        <v>40056</v>
      </c>
      <c r="B1485" s="28">
        <v>40056</v>
      </c>
      <c r="C1485" s="723">
        <v>2.0651999999999999</v>
      </c>
      <c r="D1485" s="28">
        <v>40056</v>
      </c>
      <c r="E1485" s="723">
        <v>2.5792000000000002</v>
      </c>
      <c r="F1485" s="28">
        <v>40056</v>
      </c>
      <c r="G1485" s="723">
        <v>3.1415000000000002</v>
      </c>
      <c r="H1485" s="28">
        <v>40056</v>
      </c>
      <c r="I1485" s="723">
        <v>3.3828</v>
      </c>
      <c r="J1485" s="28">
        <v>40056</v>
      </c>
      <c r="K1485" s="723">
        <v>3.9630999999999998</v>
      </c>
      <c r="L1485" s="41">
        <v>40056</v>
      </c>
      <c r="M1485" s="723">
        <v>2.0972</v>
      </c>
      <c r="N1485" s="28">
        <v>40056</v>
      </c>
      <c r="O1485" s="723">
        <v>2.8203</v>
      </c>
      <c r="P1485" s="28">
        <v>40056</v>
      </c>
      <c r="Q1485" s="723">
        <v>3.5066000000000002</v>
      </c>
      <c r="R1485" s="28">
        <v>40056</v>
      </c>
      <c r="S1485" s="723">
        <v>3.7841</v>
      </c>
      <c r="T1485" s="28">
        <v>40056</v>
      </c>
      <c r="U1485" s="723">
        <v>4.0856000000000003</v>
      </c>
      <c r="V1485" s="41">
        <v>40056</v>
      </c>
      <c r="W1485" s="723">
        <v>2.9550000000000001</v>
      </c>
      <c r="X1485" s="28">
        <v>40056</v>
      </c>
      <c r="Y1485" s="723">
        <v>3.6339999999999999</v>
      </c>
      <c r="Z1485" s="28">
        <v>40056</v>
      </c>
      <c r="AA1485" s="723">
        <v>4.2389999999999999</v>
      </c>
      <c r="AB1485" s="28">
        <v>40056</v>
      </c>
      <c r="AC1485" s="723">
        <v>4.5510000000000002</v>
      </c>
      <c r="AD1485" s="28">
        <v>40056</v>
      </c>
      <c r="AE1485" s="358">
        <v>4.766</v>
      </c>
    </row>
    <row r="1486" spans="1:31">
      <c r="A1486" s="28">
        <v>40057</v>
      </c>
      <c r="B1486" s="28">
        <v>40057</v>
      </c>
      <c r="C1486" s="723">
        <v>2.0451999999999999</v>
      </c>
      <c r="D1486" s="28">
        <v>40057</v>
      </c>
      <c r="E1486" s="723">
        <v>2.5678000000000001</v>
      </c>
      <c r="F1486" s="28">
        <v>40057</v>
      </c>
      <c r="G1486" s="723">
        <v>3.1432000000000002</v>
      </c>
      <c r="H1486" s="28">
        <v>40057</v>
      </c>
      <c r="I1486" s="723">
        <v>3.3902999999999999</v>
      </c>
      <c r="J1486" s="28">
        <v>40057</v>
      </c>
      <c r="K1486" s="723">
        <v>3.9847999999999999</v>
      </c>
      <c r="L1486" s="41">
        <v>40057</v>
      </c>
      <c r="M1486" s="723">
        <v>2.0722</v>
      </c>
      <c r="N1486" s="28">
        <v>40057</v>
      </c>
      <c r="O1486" s="723">
        <v>2.8043</v>
      </c>
      <c r="P1486" s="28">
        <v>40057</v>
      </c>
      <c r="Q1486" s="723">
        <v>3.5333000000000001</v>
      </c>
      <c r="R1486" s="28">
        <v>40057</v>
      </c>
      <c r="S1486" s="723">
        <v>3.8146</v>
      </c>
      <c r="T1486" s="28">
        <v>40057</v>
      </c>
      <c r="U1486" s="723">
        <v>4.1170999999999998</v>
      </c>
      <c r="V1486" s="41">
        <v>40057</v>
      </c>
      <c r="W1486" s="723">
        <v>2.9093</v>
      </c>
      <c r="X1486" s="28">
        <v>40057</v>
      </c>
      <c r="Y1486" s="723">
        <v>3.548</v>
      </c>
      <c r="Z1486" s="28">
        <v>40057</v>
      </c>
      <c r="AA1486" s="723">
        <v>4.1589999999999998</v>
      </c>
      <c r="AB1486" s="28">
        <v>40057</v>
      </c>
      <c r="AC1486" s="723">
        <v>4.4329999999999998</v>
      </c>
      <c r="AD1486" s="28">
        <v>40057</v>
      </c>
      <c r="AE1486" s="358">
        <v>4.75</v>
      </c>
    </row>
    <row r="1487" spans="1:31">
      <c r="A1487" s="28">
        <v>40058</v>
      </c>
      <c r="B1487" s="28">
        <v>40058</v>
      </c>
      <c r="C1487" s="723">
        <v>1.9992999999999999</v>
      </c>
      <c r="D1487" s="28">
        <v>40058</v>
      </c>
      <c r="E1487" s="723">
        <v>2.5259999999999998</v>
      </c>
      <c r="F1487" s="28">
        <v>40058</v>
      </c>
      <c r="G1487" s="723">
        <v>3.1048</v>
      </c>
      <c r="H1487" s="28">
        <v>40058</v>
      </c>
      <c r="I1487" s="723">
        <v>3.3552</v>
      </c>
      <c r="J1487" s="28">
        <v>40058</v>
      </c>
      <c r="K1487" s="723">
        <v>3.9704999999999999</v>
      </c>
      <c r="L1487" s="41">
        <v>40058</v>
      </c>
      <c r="M1487" s="723">
        <v>2.0392999999999999</v>
      </c>
      <c r="N1487" s="28">
        <v>40058</v>
      </c>
      <c r="O1487" s="723">
        <v>2.7812999999999999</v>
      </c>
      <c r="P1487" s="28">
        <v>40058</v>
      </c>
      <c r="Q1487" s="723">
        <v>3.5143</v>
      </c>
      <c r="R1487" s="28">
        <v>40058</v>
      </c>
      <c r="S1487" s="723">
        <v>3.8018999999999998</v>
      </c>
      <c r="T1487" s="28">
        <v>40058</v>
      </c>
      <c r="U1487" s="723">
        <v>4.1134000000000004</v>
      </c>
      <c r="V1487" s="41">
        <v>40058</v>
      </c>
      <c r="W1487" s="723">
        <v>2.9020000000000001</v>
      </c>
      <c r="X1487" s="28">
        <v>40058</v>
      </c>
      <c r="Y1487" s="723">
        <v>3.573</v>
      </c>
      <c r="Z1487" s="28">
        <v>40058</v>
      </c>
      <c r="AA1487" s="723">
        <v>4.1820000000000004</v>
      </c>
      <c r="AB1487" s="28">
        <v>40058</v>
      </c>
      <c r="AC1487" s="723">
        <v>4.4950000000000001</v>
      </c>
      <c r="AD1487" s="28">
        <v>40058</v>
      </c>
      <c r="AE1487" s="358">
        <v>4.7279999999999998</v>
      </c>
    </row>
    <row r="1488" spans="1:31">
      <c r="A1488" s="28">
        <v>40059</v>
      </c>
      <c r="B1488" s="28">
        <v>40059</v>
      </c>
      <c r="C1488" s="723">
        <v>1.9777</v>
      </c>
      <c r="D1488" s="28">
        <v>40059</v>
      </c>
      <c r="E1488" s="723">
        <v>2.5220000000000002</v>
      </c>
      <c r="F1488" s="28">
        <v>40059</v>
      </c>
      <c r="G1488" s="723">
        <v>3.1128999999999998</v>
      </c>
      <c r="H1488" s="28">
        <v>40059</v>
      </c>
      <c r="I1488" s="723">
        <v>3.3652000000000002</v>
      </c>
      <c r="J1488" s="28">
        <v>40059</v>
      </c>
      <c r="K1488" s="723">
        <v>3.9967000000000001</v>
      </c>
      <c r="L1488" s="41">
        <v>40059</v>
      </c>
      <c r="M1488" s="723">
        <v>2.0225</v>
      </c>
      <c r="N1488" s="28">
        <v>40059</v>
      </c>
      <c r="O1488" s="723">
        <v>2.7923</v>
      </c>
      <c r="P1488" s="28">
        <v>40059</v>
      </c>
      <c r="Q1488" s="723">
        <v>3.5461</v>
      </c>
      <c r="R1488" s="28">
        <v>40059</v>
      </c>
      <c r="S1488" s="723">
        <v>3.8359000000000001</v>
      </c>
      <c r="T1488" s="28">
        <v>40059</v>
      </c>
      <c r="U1488" s="723">
        <v>4.1521999999999997</v>
      </c>
      <c r="V1488" s="41">
        <v>40059</v>
      </c>
      <c r="W1488" s="723">
        <v>2.8839999999999999</v>
      </c>
      <c r="X1488" s="28">
        <v>40059</v>
      </c>
      <c r="Y1488" s="723">
        <v>3.5680000000000001</v>
      </c>
      <c r="Z1488" s="28">
        <v>40059</v>
      </c>
      <c r="AA1488" s="723">
        <v>4.1870000000000003</v>
      </c>
      <c r="AB1488" s="28">
        <v>40059</v>
      </c>
      <c r="AC1488" s="723">
        <v>4.4960000000000004</v>
      </c>
      <c r="AD1488" s="28">
        <v>40059</v>
      </c>
      <c r="AE1488" s="358">
        <v>4.7519999999999998</v>
      </c>
    </row>
    <row r="1489" spans="1:31">
      <c r="A1489" s="28">
        <v>40060</v>
      </c>
      <c r="B1489" s="28">
        <v>40060</v>
      </c>
      <c r="C1489" s="723">
        <v>1.9398</v>
      </c>
      <c r="D1489" s="28">
        <v>40060</v>
      </c>
      <c r="E1489" s="723">
        <v>2.5053000000000001</v>
      </c>
      <c r="F1489" s="28">
        <v>40060</v>
      </c>
      <c r="G1489" s="723">
        <v>3.1017000000000001</v>
      </c>
      <c r="H1489" s="28">
        <v>40060</v>
      </c>
      <c r="I1489" s="723">
        <v>3.3561000000000001</v>
      </c>
      <c r="J1489" s="28">
        <v>40060</v>
      </c>
      <c r="K1489" s="723">
        <v>3.9866000000000001</v>
      </c>
      <c r="L1489" s="41">
        <v>40060</v>
      </c>
      <c r="M1489" s="723">
        <v>1.9855</v>
      </c>
      <c r="N1489" s="28">
        <v>40060</v>
      </c>
      <c r="O1489" s="723">
        <v>2.7678000000000003</v>
      </c>
      <c r="P1489" s="28">
        <v>40060</v>
      </c>
      <c r="Q1489" s="723">
        <v>3.5097</v>
      </c>
      <c r="R1489" s="28">
        <v>40060</v>
      </c>
      <c r="S1489" s="723">
        <v>3.8050999999999999</v>
      </c>
      <c r="T1489" s="28">
        <v>40060</v>
      </c>
      <c r="U1489" s="723">
        <v>4.1378000000000004</v>
      </c>
      <c r="V1489" s="41">
        <v>40060</v>
      </c>
      <c r="W1489" s="723">
        <v>2.8570000000000002</v>
      </c>
      <c r="X1489" s="28">
        <v>40060</v>
      </c>
      <c r="Y1489" s="723">
        <v>3.556</v>
      </c>
      <c r="Z1489" s="28">
        <v>40060</v>
      </c>
      <c r="AA1489" s="723">
        <v>4.1859999999999999</v>
      </c>
      <c r="AB1489" s="28">
        <v>40060</v>
      </c>
      <c r="AC1489" s="723">
        <v>4.5069999999999997</v>
      </c>
      <c r="AD1489" s="28">
        <v>40060</v>
      </c>
      <c r="AE1489" s="358">
        <v>4.7729999999999997</v>
      </c>
    </row>
    <row r="1490" spans="1:31">
      <c r="A1490" s="28">
        <v>40063</v>
      </c>
      <c r="B1490" s="28">
        <v>40063</v>
      </c>
      <c r="C1490" s="723">
        <v>1.9207999999999998</v>
      </c>
      <c r="D1490" s="28">
        <v>40063</v>
      </c>
      <c r="E1490" s="723">
        <v>2.4830999999999999</v>
      </c>
      <c r="F1490" s="28">
        <v>40063</v>
      </c>
      <c r="G1490" s="723">
        <v>3.0922999999999998</v>
      </c>
      <c r="H1490" s="28">
        <v>40063</v>
      </c>
      <c r="I1490" s="723">
        <v>3.3486000000000002</v>
      </c>
      <c r="J1490" s="28">
        <v>40063</v>
      </c>
      <c r="K1490" s="723">
        <v>3.9950000000000001</v>
      </c>
      <c r="L1490" s="41">
        <v>40063</v>
      </c>
      <c r="M1490" s="723">
        <v>1.9615</v>
      </c>
      <c r="N1490" s="28">
        <v>40063</v>
      </c>
      <c r="O1490" s="723">
        <v>2.7499000000000002</v>
      </c>
      <c r="P1490" s="28">
        <v>40063</v>
      </c>
      <c r="Q1490" s="723">
        <v>3.5061999999999998</v>
      </c>
      <c r="R1490" s="28">
        <v>40063</v>
      </c>
      <c r="S1490" s="723">
        <v>3.8050999999999999</v>
      </c>
      <c r="T1490" s="28">
        <v>40063</v>
      </c>
      <c r="U1490" s="723">
        <v>4.1444999999999999</v>
      </c>
      <c r="V1490" s="41">
        <v>40063</v>
      </c>
      <c r="W1490" s="723">
        <v>2.843</v>
      </c>
      <c r="X1490" s="28">
        <v>40063</v>
      </c>
      <c r="Y1490" s="723">
        <v>3.5350000000000001</v>
      </c>
      <c r="Z1490" s="28">
        <v>40063</v>
      </c>
      <c r="AA1490" s="723">
        <v>4.1669999999999998</v>
      </c>
      <c r="AB1490" s="28">
        <v>40063</v>
      </c>
      <c r="AC1490" s="723">
        <v>4.4909999999999997</v>
      </c>
      <c r="AD1490" s="28">
        <v>40063</v>
      </c>
      <c r="AE1490" s="358">
        <v>4.7699999999999996</v>
      </c>
    </row>
    <row r="1491" spans="1:31">
      <c r="A1491" s="28">
        <v>40064</v>
      </c>
      <c r="B1491" s="28">
        <v>40064</v>
      </c>
      <c r="C1491" s="723">
        <v>1.9068000000000001</v>
      </c>
      <c r="D1491" s="28">
        <v>40064</v>
      </c>
      <c r="E1491" s="723">
        <v>2.5030999999999999</v>
      </c>
      <c r="F1491" s="28">
        <v>40064</v>
      </c>
      <c r="G1491" s="723">
        <v>3.125</v>
      </c>
      <c r="H1491" s="28">
        <v>40064</v>
      </c>
      <c r="I1491" s="723">
        <v>3.3851</v>
      </c>
      <c r="J1491" s="28">
        <v>40064</v>
      </c>
      <c r="K1491" s="723">
        <v>4.0254000000000003</v>
      </c>
      <c r="L1491" s="41">
        <v>40064</v>
      </c>
      <c r="M1491" s="723">
        <v>1.9778</v>
      </c>
      <c r="N1491" s="28">
        <v>40064</v>
      </c>
      <c r="O1491" s="723">
        <v>2.7753000000000001</v>
      </c>
      <c r="P1491" s="28">
        <v>40064</v>
      </c>
      <c r="Q1491" s="723">
        <v>3.5422000000000002</v>
      </c>
      <c r="R1491" s="28">
        <v>40064</v>
      </c>
      <c r="S1491" s="723">
        <v>3.8388</v>
      </c>
      <c r="T1491" s="28">
        <v>40064</v>
      </c>
      <c r="U1491" s="723">
        <v>4.1730999999999998</v>
      </c>
      <c r="V1491" s="41">
        <v>40064</v>
      </c>
      <c r="W1491" s="723">
        <v>2.839</v>
      </c>
      <c r="X1491" s="28">
        <v>40064</v>
      </c>
      <c r="Y1491" s="723">
        <v>3.5460000000000003</v>
      </c>
      <c r="Z1491" s="28">
        <v>40064</v>
      </c>
      <c r="AA1491" s="723">
        <v>4.1959999999999997</v>
      </c>
      <c r="AB1491" s="28">
        <v>40064</v>
      </c>
      <c r="AC1491" s="723">
        <v>4.5229999999999997</v>
      </c>
      <c r="AD1491" s="28">
        <v>40064</v>
      </c>
      <c r="AE1491" s="358">
        <v>4.8029999999999999</v>
      </c>
    </row>
    <row r="1492" spans="1:31">
      <c r="A1492" s="28">
        <v>40065</v>
      </c>
      <c r="B1492" s="28">
        <v>40065</v>
      </c>
      <c r="C1492" s="723">
        <v>1.9281000000000001</v>
      </c>
      <c r="D1492" s="28">
        <v>40065</v>
      </c>
      <c r="E1492" s="723">
        <v>2.556</v>
      </c>
      <c r="F1492" s="28">
        <v>40065</v>
      </c>
      <c r="G1492" s="723">
        <v>3.1960999999999999</v>
      </c>
      <c r="H1492" s="28">
        <v>40065</v>
      </c>
      <c r="I1492" s="723">
        <v>3.4622999999999999</v>
      </c>
      <c r="J1492" s="28">
        <v>40065</v>
      </c>
      <c r="K1492" s="723">
        <v>4.0880000000000001</v>
      </c>
      <c r="L1492" s="41">
        <v>40065</v>
      </c>
      <c r="M1492" s="723">
        <v>1.9883999999999999</v>
      </c>
      <c r="N1492" s="28">
        <v>40065</v>
      </c>
      <c r="O1492" s="723">
        <v>2.7949000000000002</v>
      </c>
      <c r="P1492" s="28">
        <v>40065</v>
      </c>
      <c r="Q1492" s="723">
        <v>3.5625</v>
      </c>
      <c r="R1492" s="28">
        <v>40065</v>
      </c>
      <c r="S1492" s="723">
        <v>3.8752</v>
      </c>
      <c r="T1492" s="28">
        <v>40065</v>
      </c>
      <c r="U1492" s="723">
        <v>4.2074999999999996</v>
      </c>
      <c r="V1492" s="41">
        <v>40065</v>
      </c>
      <c r="W1492" s="723">
        <v>2.871</v>
      </c>
      <c r="X1492" s="28">
        <v>40065</v>
      </c>
      <c r="Y1492" s="723">
        <v>3.593</v>
      </c>
      <c r="Z1492" s="28">
        <v>40065</v>
      </c>
      <c r="AA1492" s="723">
        <v>4.2530000000000001</v>
      </c>
      <c r="AB1492" s="28">
        <v>40065</v>
      </c>
      <c r="AC1492" s="723">
        <v>4.5949999999999998</v>
      </c>
      <c r="AD1492" s="28">
        <v>40065</v>
      </c>
      <c r="AE1492" s="358">
        <v>4.891</v>
      </c>
    </row>
    <row r="1493" spans="1:31">
      <c r="A1493" s="28">
        <v>40066</v>
      </c>
      <c r="B1493" s="28">
        <v>40066</v>
      </c>
      <c r="C1493" s="723">
        <v>1.8761000000000001</v>
      </c>
      <c r="D1493" s="28">
        <v>40066</v>
      </c>
      <c r="E1493" s="723">
        <v>2.4939999999999998</v>
      </c>
      <c r="F1493" s="28">
        <v>40066</v>
      </c>
      <c r="G1493" s="723">
        <v>3.1385999999999998</v>
      </c>
      <c r="H1493" s="28">
        <v>40066</v>
      </c>
      <c r="I1493" s="723">
        <v>3.4072</v>
      </c>
      <c r="J1493" s="28">
        <v>40066</v>
      </c>
      <c r="K1493" s="723">
        <v>4.0357000000000003</v>
      </c>
      <c r="L1493" s="41">
        <v>40066</v>
      </c>
      <c r="M1493" s="723">
        <v>1.9329000000000001</v>
      </c>
      <c r="N1493" s="28">
        <v>40066</v>
      </c>
      <c r="O1493" s="723">
        <v>2.7240000000000002</v>
      </c>
      <c r="P1493" s="28">
        <v>40066</v>
      </c>
      <c r="Q1493" s="723">
        <v>3.5063</v>
      </c>
      <c r="R1493" s="28">
        <v>40066</v>
      </c>
      <c r="S1493" s="723">
        <v>3.8226</v>
      </c>
      <c r="T1493" s="28">
        <v>40066</v>
      </c>
      <c r="U1493" s="723">
        <v>4.1684999999999999</v>
      </c>
      <c r="V1493" s="41">
        <v>40066</v>
      </c>
      <c r="W1493" s="723">
        <v>2.8209999999999997</v>
      </c>
      <c r="X1493" s="28">
        <v>40066</v>
      </c>
      <c r="Y1493" s="723">
        <v>3.53</v>
      </c>
      <c r="Z1493" s="28">
        <v>40066</v>
      </c>
      <c r="AA1493" s="723">
        <v>4.2</v>
      </c>
      <c r="AB1493" s="28">
        <v>40066</v>
      </c>
      <c r="AC1493" s="723">
        <v>4.5369999999999999</v>
      </c>
      <c r="AD1493" s="28">
        <v>40066</v>
      </c>
      <c r="AE1493" s="358">
        <v>4.8419999999999996</v>
      </c>
    </row>
    <row r="1494" spans="1:31">
      <c r="A1494" s="28">
        <v>40067</v>
      </c>
      <c r="B1494" s="28">
        <v>40067</v>
      </c>
      <c r="C1494" s="723">
        <v>1.8290999999999999</v>
      </c>
      <c r="D1494" s="28">
        <v>40067</v>
      </c>
      <c r="E1494" s="723">
        <v>2.4649999999999999</v>
      </c>
      <c r="F1494" s="28">
        <v>40067</v>
      </c>
      <c r="G1494" s="723">
        <v>3.0868000000000002</v>
      </c>
      <c r="H1494" s="28">
        <v>40067</v>
      </c>
      <c r="I1494" s="723">
        <v>3.3481000000000001</v>
      </c>
      <c r="J1494" s="28">
        <v>40067</v>
      </c>
      <c r="K1494" s="723">
        <v>3.9704999999999999</v>
      </c>
      <c r="L1494" s="41">
        <v>40067</v>
      </c>
      <c r="M1494" s="723">
        <v>1.9106000000000001</v>
      </c>
      <c r="N1494" s="28">
        <v>40067</v>
      </c>
      <c r="O1494" s="723">
        <v>2.6854</v>
      </c>
      <c r="P1494" s="28">
        <v>40067</v>
      </c>
      <c r="Q1494" s="723">
        <v>3.4363999999999999</v>
      </c>
      <c r="R1494" s="28">
        <v>40067</v>
      </c>
      <c r="S1494" s="723">
        <v>3.7502</v>
      </c>
      <c r="T1494" s="28">
        <v>40067</v>
      </c>
      <c r="U1494" s="723">
        <v>4.0919999999999996</v>
      </c>
      <c r="V1494" s="41">
        <v>40067</v>
      </c>
      <c r="W1494" s="723">
        <v>2.7880000000000003</v>
      </c>
      <c r="X1494" s="28">
        <v>40067</v>
      </c>
      <c r="Y1494" s="723">
        <v>3.4950000000000001</v>
      </c>
      <c r="Z1494" s="28">
        <v>40067</v>
      </c>
      <c r="AA1494" s="723">
        <v>4.1429999999999998</v>
      </c>
      <c r="AB1494" s="28">
        <v>40067</v>
      </c>
      <c r="AC1494" s="723">
        <v>4.4729999999999999</v>
      </c>
      <c r="AD1494" s="28">
        <v>40067</v>
      </c>
      <c r="AE1494" s="358">
        <v>4.7729999999999997</v>
      </c>
    </row>
    <row r="1495" spans="1:31">
      <c r="A1495" s="28">
        <v>40070</v>
      </c>
      <c r="B1495" s="28">
        <v>40070</v>
      </c>
      <c r="C1495" s="723">
        <v>1.8754</v>
      </c>
      <c r="D1495" s="28">
        <v>40070</v>
      </c>
      <c r="E1495" s="723">
        <v>2.5079000000000002</v>
      </c>
      <c r="F1495" s="28">
        <v>40070</v>
      </c>
      <c r="G1495" s="723">
        <v>3.1073</v>
      </c>
      <c r="H1495" s="28">
        <v>40070</v>
      </c>
      <c r="I1495" s="723">
        <v>3.3725999999999998</v>
      </c>
      <c r="J1495" s="28">
        <v>40070</v>
      </c>
      <c r="K1495" s="723">
        <v>3.9887999999999999</v>
      </c>
      <c r="L1495" s="41">
        <v>40070</v>
      </c>
      <c r="M1495" s="723">
        <v>1.9559</v>
      </c>
      <c r="N1495" s="28">
        <v>40070</v>
      </c>
      <c r="O1495" s="723">
        <v>2.7323</v>
      </c>
      <c r="P1495" s="28">
        <v>40070</v>
      </c>
      <c r="Q1495" s="723">
        <v>3.4695999999999998</v>
      </c>
      <c r="R1495" s="28">
        <v>40070</v>
      </c>
      <c r="S1495" s="723">
        <v>3.7776999999999998</v>
      </c>
      <c r="T1495" s="28">
        <v>40070</v>
      </c>
      <c r="U1495" s="723">
        <v>4.1075999999999997</v>
      </c>
      <c r="V1495" s="41">
        <v>40070</v>
      </c>
      <c r="W1495" s="723">
        <v>2.8307000000000002</v>
      </c>
      <c r="X1495" s="28">
        <v>40070</v>
      </c>
      <c r="Y1495" s="723">
        <v>3.5352999999999999</v>
      </c>
      <c r="Z1495" s="28">
        <v>40070</v>
      </c>
      <c r="AA1495" s="723">
        <v>4.1608999999999998</v>
      </c>
      <c r="AB1495" s="28">
        <v>40070</v>
      </c>
      <c r="AC1495" s="723">
        <v>4.4983000000000004</v>
      </c>
      <c r="AD1495" s="28">
        <v>40070</v>
      </c>
      <c r="AE1495" s="358">
        <v>4.7889999999999997</v>
      </c>
    </row>
    <row r="1496" spans="1:31">
      <c r="A1496" s="28">
        <v>40071</v>
      </c>
      <c r="B1496" s="28">
        <v>40071</v>
      </c>
      <c r="C1496" s="723">
        <v>1.8974</v>
      </c>
      <c r="D1496" s="28">
        <v>40071</v>
      </c>
      <c r="E1496" s="723">
        <v>2.5350999999999999</v>
      </c>
      <c r="F1496" s="28">
        <v>40071</v>
      </c>
      <c r="G1496" s="723">
        <v>3.1436000000000002</v>
      </c>
      <c r="H1496" s="28">
        <v>40071</v>
      </c>
      <c r="I1496" s="723">
        <v>3.4079000000000002</v>
      </c>
      <c r="J1496" s="28">
        <v>40071</v>
      </c>
      <c r="K1496" s="723">
        <v>4.0094000000000003</v>
      </c>
      <c r="L1496" s="41">
        <v>40071</v>
      </c>
      <c r="M1496" s="723">
        <v>1.9677</v>
      </c>
      <c r="N1496" s="28">
        <v>40071</v>
      </c>
      <c r="O1496" s="723">
        <v>2.7476000000000003</v>
      </c>
      <c r="P1496" s="28">
        <v>40071</v>
      </c>
      <c r="Q1496" s="723">
        <v>3.4792000000000001</v>
      </c>
      <c r="R1496" s="28">
        <v>40071</v>
      </c>
      <c r="S1496" s="723">
        <v>3.7791000000000001</v>
      </c>
      <c r="T1496" s="28">
        <v>40071</v>
      </c>
      <c r="U1496" s="723">
        <v>4.1260000000000003</v>
      </c>
      <c r="V1496" s="41">
        <v>40071</v>
      </c>
      <c r="W1496" s="723">
        <v>2.8479999999999999</v>
      </c>
      <c r="X1496" s="28">
        <v>40071</v>
      </c>
      <c r="Y1496" s="723">
        <v>3.548</v>
      </c>
      <c r="Z1496" s="28">
        <v>40071</v>
      </c>
      <c r="AA1496" s="723">
        <v>4.1890000000000001</v>
      </c>
      <c r="AB1496" s="28">
        <v>40071</v>
      </c>
      <c r="AC1496" s="723">
        <v>4.5170000000000003</v>
      </c>
      <c r="AD1496" s="28">
        <v>40071</v>
      </c>
      <c r="AE1496" s="358">
        <v>4.8140000000000001</v>
      </c>
    </row>
    <row r="1497" spans="1:31">
      <c r="A1497" s="28">
        <v>40072</v>
      </c>
      <c r="B1497" s="28">
        <v>40072</v>
      </c>
      <c r="C1497" s="723">
        <v>1.9278</v>
      </c>
      <c r="D1497" s="28">
        <v>40072</v>
      </c>
      <c r="E1497" s="723">
        <v>2.5701999999999998</v>
      </c>
      <c r="F1497" s="28">
        <v>40072</v>
      </c>
      <c r="G1497" s="723">
        <v>3.1875</v>
      </c>
      <c r="H1497" s="28">
        <v>40072</v>
      </c>
      <c r="I1497" s="723">
        <v>3.4384000000000001</v>
      </c>
      <c r="J1497" s="28">
        <v>40072</v>
      </c>
      <c r="K1497" s="723">
        <v>4.0266000000000002</v>
      </c>
      <c r="L1497" s="41">
        <v>40072</v>
      </c>
      <c r="M1497" s="723">
        <v>1.9898</v>
      </c>
      <c r="N1497" s="28">
        <v>40072</v>
      </c>
      <c r="O1497" s="723">
        <v>2.7732999999999999</v>
      </c>
      <c r="P1497" s="28">
        <v>40072</v>
      </c>
      <c r="Q1497" s="723">
        <v>3.5049000000000001</v>
      </c>
      <c r="R1497" s="28">
        <v>40072</v>
      </c>
      <c r="S1497" s="723">
        <v>3.8071999999999999</v>
      </c>
      <c r="T1497" s="28">
        <v>40072</v>
      </c>
      <c r="U1497" s="723">
        <v>4.1386000000000003</v>
      </c>
      <c r="V1497" s="41">
        <v>40072</v>
      </c>
      <c r="W1497" s="723">
        <v>2.8679999999999999</v>
      </c>
      <c r="X1497" s="28">
        <v>40072</v>
      </c>
      <c r="Y1497" s="723">
        <v>3.5844</v>
      </c>
      <c r="Z1497" s="28">
        <v>40072</v>
      </c>
      <c r="AA1497" s="723">
        <v>4.2342000000000004</v>
      </c>
      <c r="AB1497" s="28">
        <v>40072</v>
      </c>
      <c r="AC1497" s="723">
        <v>4.5567000000000002</v>
      </c>
      <c r="AD1497" s="28">
        <v>40072</v>
      </c>
      <c r="AE1497" s="358">
        <v>4.8452000000000002</v>
      </c>
    </row>
    <row r="1498" spans="1:31">
      <c r="A1498" s="28">
        <v>40073</v>
      </c>
      <c r="B1498" s="28">
        <v>40073</v>
      </c>
      <c r="C1498" s="723">
        <v>1.9563000000000001</v>
      </c>
      <c r="D1498" s="28">
        <v>40073</v>
      </c>
      <c r="E1498" s="723">
        <v>2.5979000000000001</v>
      </c>
      <c r="F1498" s="28">
        <v>40073</v>
      </c>
      <c r="G1498" s="723">
        <v>3.2088999999999999</v>
      </c>
      <c r="H1498" s="28">
        <v>40073</v>
      </c>
      <c r="I1498" s="723">
        <v>3.4607000000000001</v>
      </c>
      <c r="J1498" s="28">
        <v>40073</v>
      </c>
      <c r="K1498" s="723">
        <v>4.0444000000000004</v>
      </c>
      <c r="L1498" s="41">
        <v>40073</v>
      </c>
      <c r="M1498" s="723">
        <v>1.9977</v>
      </c>
      <c r="N1498" s="28">
        <v>40073</v>
      </c>
      <c r="O1498" s="723">
        <v>2.7810000000000001</v>
      </c>
      <c r="P1498" s="28">
        <v>40073</v>
      </c>
      <c r="Q1498" s="723">
        <v>3.5217000000000001</v>
      </c>
      <c r="R1498" s="28">
        <v>40073</v>
      </c>
      <c r="S1498" s="723">
        <v>3.8090000000000002</v>
      </c>
      <c r="T1498" s="28">
        <v>40073</v>
      </c>
      <c r="U1498" s="723">
        <v>4.1632999999999996</v>
      </c>
      <c r="V1498" s="41">
        <v>40073</v>
      </c>
      <c r="W1498" s="723">
        <v>2.8959999999999999</v>
      </c>
      <c r="X1498" s="28">
        <v>40073</v>
      </c>
      <c r="Y1498" s="723">
        <v>3.6029999999999998</v>
      </c>
      <c r="Z1498" s="28">
        <v>40073</v>
      </c>
      <c r="AA1498" s="723">
        <v>4.2569999999999997</v>
      </c>
      <c r="AB1498" s="28">
        <v>40073</v>
      </c>
      <c r="AC1498" s="723">
        <v>4.5860000000000003</v>
      </c>
      <c r="AD1498" s="28">
        <v>40073</v>
      </c>
      <c r="AE1498" s="358">
        <v>4.8710000000000004</v>
      </c>
    </row>
    <row r="1499" spans="1:31">
      <c r="A1499" s="28">
        <v>40074</v>
      </c>
      <c r="B1499" s="28">
        <v>40074</v>
      </c>
      <c r="C1499" s="723">
        <v>1.9645000000000001</v>
      </c>
      <c r="D1499" s="28">
        <v>40074</v>
      </c>
      <c r="E1499" s="723">
        <v>2.6118000000000001</v>
      </c>
      <c r="F1499" s="28">
        <v>40074</v>
      </c>
      <c r="G1499" s="723">
        <v>3.2210000000000001</v>
      </c>
      <c r="H1499" s="28">
        <v>40074</v>
      </c>
      <c r="I1499" s="723">
        <v>3.4771000000000001</v>
      </c>
      <c r="J1499" s="28">
        <v>40074</v>
      </c>
      <c r="K1499" s="723">
        <v>4.0705999999999998</v>
      </c>
      <c r="L1499" s="41">
        <v>40074</v>
      </c>
      <c r="M1499" s="723">
        <v>2.0085000000000002</v>
      </c>
      <c r="N1499" s="28">
        <v>40074</v>
      </c>
      <c r="O1499" s="723">
        <v>2.8037000000000001</v>
      </c>
      <c r="P1499" s="28">
        <v>40074</v>
      </c>
      <c r="Q1499" s="723">
        <v>3.5394999999999999</v>
      </c>
      <c r="R1499" s="28">
        <v>40074</v>
      </c>
      <c r="S1499" s="723">
        <v>3.8201999999999998</v>
      </c>
      <c r="T1499" s="28">
        <v>40074</v>
      </c>
      <c r="U1499" s="723">
        <v>4.1774000000000004</v>
      </c>
      <c r="V1499" s="41">
        <v>40074</v>
      </c>
      <c r="W1499" s="723">
        <v>2.9009999999999998</v>
      </c>
      <c r="X1499" s="28">
        <v>40074</v>
      </c>
      <c r="Y1499" s="723">
        <v>3.62</v>
      </c>
      <c r="Z1499" s="28">
        <v>40074</v>
      </c>
      <c r="AA1499" s="723">
        <v>4.266</v>
      </c>
      <c r="AB1499" s="28">
        <v>40074</v>
      </c>
      <c r="AC1499" s="723">
        <v>4.5949999999999998</v>
      </c>
      <c r="AD1499" s="28">
        <v>40074</v>
      </c>
      <c r="AE1499" s="358">
        <v>4.8890000000000002</v>
      </c>
    </row>
    <row r="1500" spans="1:31">
      <c r="A1500" s="28">
        <v>40077</v>
      </c>
      <c r="B1500" s="28">
        <v>40077</v>
      </c>
      <c r="C1500" s="723">
        <v>1.9499</v>
      </c>
      <c r="D1500" s="28">
        <v>40077</v>
      </c>
      <c r="E1500" s="723">
        <v>2.6006999999999998</v>
      </c>
      <c r="F1500" s="28">
        <v>40077</v>
      </c>
      <c r="G1500" s="723">
        <v>3.2258</v>
      </c>
      <c r="H1500" s="28">
        <v>40077</v>
      </c>
      <c r="I1500" s="723">
        <v>3.4843000000000002</v>
      </c>
      <c r="J1500" s="28">
        <v>40077</v>
      </c>
      <c r="K1500" s="723">
        <v>4.0952000000000002</v>
      </c>
      <c r="L1500" s="41">
        <v>40077</v>
      </c>
      <c r="M1500" s="723">
        <v>1.9897</v>
      </c>
      <c r="N1500" s="28">
        <v>40077</v>
      </c>
      <c r="O1500" s="723">
        <v>2.7838000000000003</v>
      </c>
      <c r="P1500" s="28">
        <v>40077</v>
      </c>
      <c r="Q1500" s="723">
        <v>3.5493999999999999</v>
      </c>
      <c r="R1500" s="28">
        <v>40077</v>
      </c>
      <c r="S1500" s="723">
        <v>3.8429000000000002</v>
      </c>
      <c r="T1500" s="28">
        <v>40077</v>
      </c>
      <c r="U1500" s="723">
        <v>4.2102000000000004</v>
      </c>
      <c r="V1500" s="41">
        <v>40077</v>
      </c>
      <c r="W1500" s="723">
        <v>2.883</v>
      </c>
      <c r="X1500" s="28">
        <v>40077</v>
      </c>
      <c r="Y1500" s="723">
        <v>3.5920000000000001</v>
      </c>
      <c r="Z1500" s="28">
        <v>40077</v>
      </c>
      <c r="AA1500" s="723">
        <v>4.2610000000000001</v>
      </c>
      <c r="AB1500" s="28">
        <v>40077</v>
      </c>
      <c r="AC1500" s="723">
        <v>4.5969999999999995</v>
      </c>
      <c r="AD1500" s="28">
        <v>40077</v>
      </c>
      <c r="AE1500" s="358">
        <v>4.88</v>
      </c>
    </row>
    <row r="1501" spans="1:31">
      <c r="A1501" s="28">
        <v>40078</v>
      </c>
      <c r="B1501" s="28">
        <v>40078</v>
      </c>
      <c r="C1501" s="723">
        <v>1.9609000000000001</v>
      </c>
      <c r="D1501" s="28">
        <v>40078</v>
      </c>
      <c r="E1501" s="723">
        <v>2.6114999999999999</v>
      </c>
      <c r="F1501" s="28">
        <v>40078</v>
      </c>
      <c r="G1501" s="723">
        <v>3.2366999999999999</v>
      </c>
      <c r="H1501" s="28">
        <v>40078</v>
      </c>
      <c r="I1501" s="723">
        <v>3.4980000000000002</v>
      </c>
      <c r="J1501" s="28">
        <v>40078</v>
      </c>
      <c r="K1501" s="723">
        <v>4.0994999999999999</v>
      </c>
      <c r="L1501" s="41">
        <v>40078</v>
      </c>
      <c r="M1501" s="723">
        <v>1.9952999999999999</v>
      </c>
      <c r="N1501" s="28">
        <v>40078</v>
      </c>
      <c r="O1501" s="723">
        <v>2.7793999999999999</v>
      </c>
      <c r="P1501" s="28">
        <v>40078</v>
      </c>
      <c r="Q1501" s="723">
        <v>3.5661</v>
      </c>
      <c r="R1501" s="28">
        <v>40078</v>
      </c>
      <c r="S1501" s="723">
        <v>3.8483999999999998</v>
      </c>
      <c r="T1501" s="28">
        <v>40078</v>
      </c>
      <c r="U1501" s="723">
        <v>4.2159000000000004</v>
      </c>
      <c r="V1501" s="41">
        <v>40078</v>
      </c>
      <c r="W1501" s="723">
        <v>2.883</v>
      </c>
      <c r="X1501" s="28">
        <v>40078</v>
      </c>
      <c r="Y1501" s="723">
        <v>3.6070000000000002</v>
      </c>
      <c r="Z1501" s="28">
        <v>40078</v>
      </c>
      <c r="AA1501" s="723">
        <v>4.2530000000000001</v>
      </c>
      <c r="AB1501" s="28">
        <v>40078</v>
      </c>
      <c r="AC1501" s="723">
        <v>4.5949999999999998</v>
      </c>
      <c r="AD1501" s="28">
        <v>40078</v>
      </c>
      <c r="AE1501" s="358">
        <v>4.87</v>
      </c>
    </row>
    <row r="1502" spans="1:31">
      <c r="A1502" s="28">
        <v>40079</v>
      </c>
      <c r="B1502" s="28">
        <v>40079</v>
      </c>
      <c r="C1502" s="723">
        <v>1.9058999999999999</v>
      </c>
      <c r="D1502" s="28">
        <v>40079</v>
      </c>
      <c r="E1502" s="723">
        <v>2.5436000000000001</v>
      </c>
      <c r="F1502" s="28">
        <v>40079</v>
      </c>
      <c r="G1502" s="723">
        <v>3.1696</v>
      </c>
      <c r="H1502" s="28">
        <v>40079</v>
      </c>
      <c r="I1502" s="723">
        <v>3.4256000000000002</v>
      </c>
      <c r="J1502" s="28">
        <v>40079</v>
      </c>
      <c r="K1502" s="723">
        <v>4.0206</v>
      </c>
      <c r="L1502" s="41">
        <v>40079</v>
      </c>
      <c r="M1502" s="723">
        <v>1.9635</v>
      </c>
      <c r="N1502" s="28">
        <v>40079</v>
      </c>
      <c r="O1502" s="723">
        <v>2.7361</v>
      </c>
      <c r="P1502" s="28">
        <v>40079</v>
      </c>
      <c r="Q1502" s="723">
        <v>3.5434999999999999</v>
      </c>
      <c r="R1502" s="28">
        <v>40079</v>
      </c>
      <c r="S1502" s="723">
        <v>3.8222</v>
      </c>
      <c r="T1502" s="28">
        <v>40079</v>
      </c>
      <c r="U1502" s="723">
        <v>4.1883999999999997</v>
      </c>
      <c r="V1502" s="41">
        <v>40079</v>
      </c>
      <c r="W1502" s="723">
        <v>2.8180000000000001</v>
      </c>
      <c r="X1502" s="28">
        <v>40079</v>
      </c>
      <c r="Y1502" s="723">
        <v>3.53</v>
      </c>
      <c r="Z1502" s="28">
        <v>40079</v>
      </c>
      <c r="AA1502" s="723">
        <v>4.1929999999999996</v>
      </c>
      <c r="AB1502" s="28">
        <v>40079</v>
      </c>
      <c r="AC1502" s="723">
        <v>4.5199999999999996</v>
      </c>
      <c r="AD1502" s="28">
        <v>40079</v>
      </c>
      <c r="AE1502" s="358">
        <v>4.8230000000000004</v>
      </c>
    </row>
    <row r="1503" spans="1:31">
      <c r="A1503" s="28">
        <v>40080</v>
      </c>
      <c r="B1503" s="28">
        <v>40080</v>
      </c>
      <c r="C1503" s="723">
        <v>1.8883999999999999</v>
      </c>
      <c r="D1503" s="28">
        <v>40080</v>
      </c>
      <c r="E1503" s="723">
        <v>2.5156000000000001</v>
      </c>
      <c r="F1503" s="28">
        <v>40080</v>
      </c>
      <c r="G1503" s="723">
        <v>3.1512000000000002</v>
      </c>
      <c r="H1503" s="28">
        <v>40080</v>
      </c>
      <c r="I1503" s="723">
        <v>3.4041000000000001</v>
      </c>
      <c r="J1503" s="28">
        <v>40080</v>
      </c>
      <c r="K1503" s="723">
        <v>4.0098000000000003</v>
      </c>
      <c r="L1503" s="41">
        <v>40080</v>
      </c>
      <c r="M1503" s="723">
        <v>1.9064999999999999</v>
      </c>
      <c r="N1503" s="28">
        <v>40080</v>
      </c>
      <c r="O1503" s="723">
        <v>2.6604999999999999</v>
      </c>
      <c r="P1503" s="28">
        <v>40080</v>
      </c>
      <c r="Q1503" s="723">
        <v>3.4779</v>
      </c>
      <c r="R1503" s="28">
        <v>40080</v>
      </c>
      <c r="S1503" s="723">
        <v>3.762</v>
      </c>
      <c r="T1503" s="28">
        <v>40080</v>
      </c>
      <c r="U1503" s="723">
        <v>4.1546000000000003</v>
      </c>
      <c r="V1503" s="41">
        <v>40080</v>
      </c>
      <c r="W1503" s="723">
        <v>2.7709999999999999</v>
      </c>
      <c r="X1503" s="28">
        <v>40080</v>
      </c>
      <c r="Y1503" s="723">
        <v>3.4950000000000001</v>
      </c>
      <c r="Z1503" s="28">
        <v>40080</v>
      </c>
      <c r="AA1503" s="723">
        <v>4.1689999999999996</v>
      </c>
      <c r="AB1503" s="28">
        <v>40080</v>
      </c>
      <c r="AC1503" s="723">
        <v>4.4969999999999999</v>
      </c>
      <c r="AD1503" s="28">
        <v>40080</v>
      </c>
      <c r="AE1503" s="358">
        <v>4.79</v>
      </c>
    </row>
    <row r="1504" spans="1:31">
      <c r="A1504" s="28">
        <v>40081</v>
      </c>
      <c r="B1504" s="28">
        <v>40081</v>
      </c>
      <c r="C1504" s="723">
        <v>1.9135</v>
      </c>
      <c r="D1504" s="28">
        <v>40081</v>
      </c>
      <c r="E1504" s="723">
        <v>2.5175999999999998</v>
      </c>
      <c r="F1504" s="28">
        <v>40081</v>
      </c>
      <c r="G1504" s="723">
        <v>3.1286999999999998</v>
      </c>
      <c r="H1504" s="28">
        <v>40081</v>
      </c>
      <c r="I1504" s="723">
        <v>3.3753000000000002</v>
      </c>
      <c r="J1504" s="28">
        <v>40081</v>
      </c>
      <c r="K1504" s="723">
        <v>3.9672999999999998</v>
      </c>
      <c r="L1504" s="41">
        <v>40081</v>
      </c>
      <c r="M1504" s="723">
        <v>1.9237</v>
      </c>
      <c r="N1504" s="28">
        <v>40081</v>
      </c>
      <c r="O1504" s="723">
        <v>2.6684000000000001</v>
      </c>
      <c r="P1504" s="28">
        <v>40081</v>
      </c>
      <c r="Q1504" s="723">
        <v>3.4609000000000001</v>
      </c>
      <c r="R1504" s="28">
        <v>40081</v>
      </c>
      <c r="S1504" s="723">
        <v>3.7343000000000002</v>
      </c>
      <c r="T1504" s="28">
        <v>40081</v>
      </c>
      <c r="U1504" s="723">
        <v>4.1125999999999996</v>
      </c>
      <c r="V1504" s="41">
        <v>40081</v>
      </c>
      <c r="W1504" s="723">
        <v>2.7869999999999999</v>
      </c>
      <c r="X1504" s="28">
        <v>40081</v>
      </c>
      <c r="Y1504" s="723">
        <v>3.49</v>
      </c>
      <c r="Z1504" s="28">
        <v>40081</v>
      </c>
      <c r="AA1504" s="723">
        <v>4.1360000000000001</v>
      </c>
      <c r="AB1504" s="28">
        <v>40081</v>
      </c>
      <c r="AC1504" s="723">
        <v>4.4530000000000003</v>
      </c>
      <c r="AD1504" s="28">
        <v>40081</v>
      </c>
      <c r="AE1504" s="358">
        <v>4.7519999999999998</v>
      </c>
    </row>
    <row r="1505" spans="1:31">
      <c r="A1505" s="28">
        <v>40084</v>
      </c>
      <c r="B1505" s="28">
        <v>40084</v>
      </c>
      <c r="C1505" s="723">
        <v>1.9009</v>
      </c>
      <c r="D1505" s="28">
        <v>40084</v>
      </c>
      <c r="E1505" s="723">
        <v>2.4986999999999999</v>
      </c>
      <c r="F1505" s="28">
        <v>40084</v>
      </c>
      <c r="G1505" s="723">
        <v>3.105</v>
      </c>
      <c r="H1505" s="28">
        <v>40084</v>
      </c>
      <c r="I1505" s="723">
        <v>3.3525</v>
      </c>
      <c r="J1505" s="28">
        <v>40084</v>
      </c>
      <c r="K1505" s="723">
        <v>3.9468999999999999</v>
      </c>
      <c r="L1505" s="41">
        <v>40084</v>
      </c>
      <c r="M1505" s="723">
        <v>1.9140999999999999</v>
      </c>
      <c r="N1505" s="28">
        <v>40084</v>
      </c>
      <c r="O1505" s="723">
        <v>2.6653000000000002</v>
      </c>
      <c r="P1505" s="28">
        <v>40084</v>
      </c>
      <c r="Q1505" s="723">
        <v>3.4272999999999998</v>
      </c>
      <c r="R1505" s="28">
        <v>40084</v>
      </c>
      <c r="S1505" s="723">
        <v>3.7183000000000002</v>
      </c>
      <c r="T1505" s="28">
        <v>40084</v>
      </c>
      <c r="U1505" s="723">
        <v>4.0747</v>
      </c>
      <c r="V1505" s="41">
        <v>40084</v>
      </c>
      <c r="W1505" s="723">
        <v>2.7669999999999999</v>
      </c>
      <c r="X1505" s="28">
        <v>40084</v>
      </c>
      <c r="Y1505" s="723">
        <v>3.472</v>
      </c>
      <c r="Z1505" s="28">
        <v>40084</v>
      </c>
      <c r="AA1505" s="723">
        <v>4.1109999999999998</v>
      </c>
      <c r="AB1505" s="28">
        <v>40084</v>
      </c>
      <c r="AC1505" s="723">
        <v>4.4320000000000004</v>
      </c>
      <c r="AD1505" s="28">
        <v>40084</v>
      </c>
      <c r="AE1505" s="358">
        <v>4.7359999999999998</v>
      </c>
    </row>
    <row r="1506" spans="1:31">
      <c r="A1506" s="28">
        <v>40085</v>
      </c>
      <c r="B1506" s="28">
        <v>40085</v>
      </c>
      <c r="C1506" s="723">
        <v>1.9321999999999999</v>
      </c>
      <c r="D1506" s="28">
        <v>40085</v>
      </c>
      <c r="E1506" s="723">
        <v>2.5070999999999999</v>
      </c>
      <c r="F1506" s="28">
        <v>40085</v>
      </c>
      <c r="G1506" s="723">
        <v>3.1012</v>
      </c>
      <c r="H1506" s="28">
        <v>40085</v>
      </c>
      <c r="I1506" s="723">
        <v>3.3452000000000002</v>
      </c>
      <c r="J1506" s="28">
        <v>40085</v>
      </c>
      <c r="K1506" s="723">
        <v>3.9352</v>
      </c>
      <c r="L1506" s="41">
        <v>40085</v>
      </c>
      <c r="M1506" s="723">
        <v>1.9218</v>
      </c>
      <c r="N1506" s="28">
        <v>40085</v>
      </c>
      <c r="O1506" s="723">
        <v>2.6707000000000001</v>
      </c>
      <c r="P1506" s="28">
        <v>40085</v>
      </c>
      <c r="Q1506" s="723">
        <v>3.427</v>
      </c>
      <c r="R1506" s="28">
        <v>40085</v>
      </c>
      <c r="S1506" s="723">
        <v>3.7252999999999998</v>
      </c>
      <c r="T1506" s="28">
        <v>40085</v>
      </c>
      <c r="U1506" s="723">
        <v>4.0858999999999996</v>
      </c>
      <c r="V1506" s="41">
        <v>40085</v>
      </c>
      <c r="W1506" s="723">
        <v>2.7919999999999998</v>
      </c>
      <c r="X1506" s="28">
        <v>40085</v>
      </c>
      <c r="Y1506" s="723">
        <v>3.468</v>
      </c>
      <c r="Z1506" s="28">
        <v>40085</v>
      </c>
      <c r="AA1506" s="723">
        <v>4.0970000000000004</v>
      </c>
      <c r="AB1506" s="28">
        <v>40085</v>
      </c>
      <c r="AC1506" s="723">
        <v>4.415</v>
      </c>
      <c r="AD1506" s="28">
        <v>40085</v>
      </c>
      <c r="AE1506" s="358">
        <v>4.7270000000000003</v>
      </c>
    </row>
    <row r="1507" spans="1:31">
      <c r="A1507" s="28">
        <v>40086</v>
      </c>
      <c r="B1507" s="28">
        <v>40086</v>
      </c>
      <c r="C1507" s="723">
        <v>1.9144000000000001</v>
      </c>
      <c r="D1507" s="28">
        <v>40086</v>
      </c>
      <c r="E1507" s="723">
        <v>2.4786999999999999</v>
      </c>
      <c r="F1507" s="28">
        <v>40086</v>
      </c>
      <c r="G1507" s="723">
        <v>3.0628000000000002</v>
      </c>
      <c r="H1507" s="28">
        <v>40086</v>
      </c>
      <c r="I1507" s="723">
        <v>3.3067000000000002</v>
      </c>
      <c r="J1507" s="28">
        <v>40086</v>
      </c>
      <c r="K1507" s="723">
        <v>3.9131999999999998</v>
      </c>
      <c r="L1507" s="41">
        <v>40086</v>
      </c>
      <c r="M1507" s="723">
        <v>1.9233</v>
      </c>
      <c r="N1507" s="28">
        <v>40086</v>
      </c>
      <c r="O1507" s="723">
        <v>2.6901000000000002</v>
      </c>
      <c r="P1507" s="28">
        <v>40086</v>
      </c>
      <c r="Q1507" s="723">
        <v>3.4256000000000002</v>
      </c>
      <c r="R1507" s="28">
        <v>40086</v>
      </c>
      <c r="S1507" s="723">
        <v>3.7294</v>
      </c>
      <c r="T1507" s="28">
        <v>40086</v>
      </c>
      <c r="U1507" s="723">
        <v>4.0917000000000003</v>
      </c>
      <c r="V1507" s="41">
        <v>40086</v>
      </c>
      <c r="W1507" s="723">
        <v>2.786</v>
      </c>
      <c r="X1507" s="28">
        <v>40086</v>
      </c>
      <c r="Y1507" s="723">
        <v>3.468</v>
      </c>
      <c r="Z1507" s="28">
        <v>40086</v>
      </c>
      <c r="AA1507" s="723">
        <v>4.0919999999999996</v>
      </c>
      <c r="AB1507" s="28">
        <v>40086</v>
      </c>
      <c r="AC1507" s="723">
        <v>4.407</v>
      </c>
      <c r="AD1507" s="28">
        <v>40086</v>
      </c>
      <c r="AE1507" s="358">
        <v>4.7229999999999999</v>
      </c>
    </row>
    <row r="1508" spans="1:31">
      <c r="A1508" s="28">
        <v>40087</v>
      </c>
      <c r="B1508" s="28">
        <v>40087</v>
      </c>
      <c r="C1508" s="723">
        <v>1.8982000000000001</v>
      </c>
      <c r="D1508" s="28">
        <v>40087</v>
      </c>
      <c r="E1508" s="723">
        <v>2.4403999999999999</v>
      </c>
      <c r="F1508" s="28">
        <v>40087</v>
      </c>
      <c r="G1508" s="723">
        <v>3.036</v>
      </c>
      <c r="H1508" s="28">
        <v>40087</v>
      </c>
      <c r="I1508" s="723">
        <v>3.2755999999999998</v>
      </c>
      <c r="J1508" s="28">
        <v>40087</v>
      </c>
      <c r="K1508" s="723">
        <v>3.9186000000000001</v>
      </c>
      <c r="L1508" s="41">
        <v>40087</v>
      </c>
      <c r="M1508" s="723">
        <v>1.9293</v>
      </c>
      <c r="N1508" s="28">
        <v>40087</v>
      </c>
      <c r="O1508" s="723">
        <v>2.6901000000000002</v>
      </c>
      <c r="P1508" s="28">
        <v>40087</v>
      </c>
      <c r="Q1508" s="723">
        <v>3.4485999999999999</v>
      </c>
      <c r="R1508" s="28">
        <v>40087</v>
      </c>
      <c r="S1508" s="723">
        <v>3.7542999999999997</v>
      </c>
      <c r="T1508" s="28">
        <v>40087</v>
      </c>
      <c r="U1508" s="723">
        <v>4.1485000000000003</v>
      </c>
      <c r="V1508" s="41">
        <v>40087</v>
      </c>
      <c r="W1508" s="723">
        <v>2.762</v>
      </c>
      <c r="X1508" s="28">
        <v>40087</v>
      </c>
      <c r="Y1508" s="723">
        <v>3.45</v>
      </c>
      <c r="Z1508" s="28">
        <v>40087</v>
      </c>
      <c r="AA1508" s="723">
        <v>4.0659999999999998</v>
      </c>
      <c r="AB1508" s="28">
        <v>40087</v>
      </c>
      <c r="AC1508" s="723">
        <v>4.3819999999999997</v>
      </c>
      <c r="AD1508" s="28">
        <v>40087</v>
      </c>
      <c r="AE1508" s="358">
        <v>4.702</v>
      </c>
    </row>
    <row r="1509" spans="1:31">
      <c r="A1509" s="28">
        <v>40088</v>
      </c>
      <c r="B1509" s="28">
        <v>40088</v>
      </c>
      <c r="C1509" s="723">
        <v>1.8565</v>
      </c>
      <c r="D1509" s="28">
        <v>40088</v>
      </c>
      <c r="E1509" s="723">
        <v>2.4013999999999998</v>
      </c>
      <c r="F1509" s="28">
        <v>40088</v>
      </c>
      <c r="G1509" s="723">
        <v>2.9874999999999998</v>
      </c>
      <c r="H1509" s="28">
        <v>40088</v>
      </c>
      <c r="I1509" s="723">
        <v>3.2618999999999998</v>
      </c>
      <c r="J1509" s="28">
        <v>40088</v>
      </c>
      <c r="K1509" s="723">
        <v>3.9127999999999998</v>
      </c>
      <c r="L1509" s="41">
        <v>40088</v>
      </c>
      <c r="M1509" s="723">
        <v>1.9137999999999999</v>
      </c>
      <c r="N1509" s="28">
        <v>40088</v>
      </c>
      <c r="O1509" s="723">
        <v>2.6541999999999999</v>
      </c>
      <c r="P1509" s="28">
        <v>40088</v>
      </c>
      <c r="Q1509" s="723">
        <v>3.4066000000000001</v>
      </c>
      <c r="R1509" s="28">
        <v>40088</v>
      </c>
      <c r="S1509" s="723">
        <v>3.7166000000000001</v>
      </c>
      <c r="T1509" s="28">
        <v>40088</v>
      </c>
      <c r="U1509" s="723">
        <v>4.1341999999999999</v>
      </c>
      <c r="V1509" s="41">
        <v>40088</v>
      </c>
      <c r="W1509" s="723">
        <v>2.754</v>
      </c>
      <c r="X1509" s="28">
        <v>40088</v>
      </c>
      <c r="Y1509" s="723">
        <v>3.44</v>
      </c>
      <c r="Z1509" s="28">
        <v>40088</v>
      </c>
      <c r="AA1509" s="723">
        <v>4.0410000000000004</v>
      </c>
      <c r="AB1509" s="28">
        <v>40088</v>
      </c>
      <c r="AC1509" s="723">
        <v>4.3540000000000001</v>
      </c>
      <c r="AD1509" s="28">
        <v>40088</v>
      </c>
      <c r="AE1509" s="358">
        <v>4.67</v>
      </c>
    </row>
    <row r="1510" spans="1:31">
      <c r="A1510" s="28">
        <v>40091</v>
      </c>
      <c r="B1510" s="28">
        <v>40091</v>
      </c>
      <c r="C1510" s="723">
        <v>1.8487</v>
      </c>
      <c r="D1510" s="28">
        <v>40091</v>
      </c>
      <c r="E1510" s="723">
        <v>2.3902000000000001</v>
      </c>
      <c r="F1510" s="28">
        <v>40091</v>
      </c>
      <c r="G1510" s="723">
        <v>2.9744999999999999</v>
      </c>
      <c r="H1510" s="28">
        <v>40091</v>
      </c>
      <c r="I1510" s="723">
        <v>3.2505000000000002</v>
      </c>
      <c r="J1510" s="28">
        <v>40091</v>
      </c>
      <c r="K1510" s="723">
        <v>3.9005000000000001</v>
      </c>
      <c r="L1510" s="41">
        <v>40091</v>
      </c>
      <c r="M1510" s="723">
        <v>1.915</v>
      </c>
      <c r="N1510" s="28">
        <v>40091</v>
      </c>
      <c r="O1510" s="723">
        <v>2.6608000000000001</v>
      </c>
      <c r="P1510" s="28">
        <v>40091</v>
      </c>
      <c r="Q1510" s="723">
        <v>3.4075000000000002</v>
      </c>
      <c r="R1510" s="28">
        <v>40091</v>
      </c>
      <c r="S1510" s="723">
        <v>3.7122999999999999</v>
      </c>
      <c r="T1510" s="28">
        <v>40091</v>
      </c>
      <c r="U1510" s="723">
        <v>4.1140999999999996</v>
      </c>
      <c r="V1510" s="41">
        <v>40091</v>
      </c>
      <c r="W1510" s="723">
        <v>2.7610000000000001</v>
      </c>
      <c r="X1510" s="28">
        <v>40091</v>
      </c>
      <c r="Y1510" s="723">
        <v>3.4329999999999998</v>
      </c>
      <c r="Z1510" s="28">
        <v>40091</v>
      </c>
      <c r="AA1510" s="723">
        <v>4.0419999999999998</v>
      </c>
      <c r="AB1510" s="28">
        <v>40091</v>
      </c>
      <c r="AC1510" s="723">
        <v>4.3570000000000002</v>
      </c>
      <c r="AD1510" s="28">
        <v>40091</v>
      </c>
      <c r="AE1510" s="358">
        <v>4.6769999999999996</v>
      </c>
    </row>
    <row r="1511" spans="1:31">
      <c r="A1511" s="28">
        <v>40092</v>
      </c>
      <c r="B1511" s="28">
        <v>40092</v>
      </c>
      <c r="C1511" s="723">
        <v>1.8686</v>
      </c>
      <c r="D1511" s="28">
        <v>40092</v>
      </c>
      <c r="E1511" s="723">
        <v>2.4104999999999999</v>
      </c>
      <c r="F1511" s="28">
        <v>40092</v>
      </c>
      <c r="G1511" s="723">
        <v>3.0049000000000001</v>
      </c>
      <c r="H1511" s="28">
        <v>40092</v>
      </c>
      <c r="I1511" s="723">
        <v>3.2869999999999999</v>
      </c>
      <c r="J1511" s="28">
        <v>40092</v>
      </c>
      <c r="K1511" s="723">
        <v>3.9348999999999998</v>
      </c>
      <c r="L1511" s="41">
        <v>40092</v>
      </c>
      <c r="M1511" s="723">
        <v>1.9278</v>
      </c>
      <c r="N1511" s="28">
        <v>40092</v>
      </c>
      <c r="O1511" s="723">
        <v>2.6806999999999999</v>
      </c>
      <c r="P1511" s="28">
        <v>40092</v>
      </c>
      <c r="Q1511" s="723">
        <v>3.4329999999999998</v>
      </c>
      <c r="R1511" s="28">
        <v>40092</v>
      </c>
      <c r="S1511" s="723">
        <v>3.7412999999999998</v>
      </c>
      <c r="T1511" s="28">
        <v>40092</v>
      </c>
      <c r="U1511" s="723">
        <v>4.1414</v>
      </c>
      <c r="V1511" s="41">
        <v>40092</v>
      </c>
      <c r="W1511" s="723">
        <v>2.7890000000000001</v>
      </c>
      <c r="X1511" s="28">
        <v>40092</v>
      </c>
      <c r="Y1511" s="723">
        <v>3.4729999999999999</v>
      </c>
      <c r="Z1511" s="28">
        <v>40092</v>
      </c>
      <c r="AA1511" s="723">
        <v>4.0880000000000001</v>
      </c>
      <c r="AB1511" s="28">
        <v>40092</v>
      </c>
      <c r="AC1511" s="723">
        <v>4.42</v>
      </c>
      <c r="AD1511" s="28">
        <v>40092</v>
      </c>
      <c r="AE1511" s="358">
        <v>4.7089999999999996</v>
      </c>
    </row>
    <row r="1512" spans="1:31">
      <c r="A1512" s="28">
        <v>40093</v>
      </c>
      <c r="B1512" s="28">
        <v>40093</v>
      </c>
      <c r="C1512" s="723">
        <v>1.8582000000000001</v>
      </c>
      <c r="D1512" s="28">
        <v>40093</v>
      </c>
      <c r="E1512" s="723">
        <v>2.3769999999999998</v>
      </c>
      <c r="F1512" s="28">
        <v>40093</v>
      </c>
      <c r="G1512" s="723">
        <v>2.9647000000000001</v>
      </c>
      <c r="H1512" s="28">
        <v>40093</v>
      </c>
      <c r="I1512" s="723">
        <v>3.2488999999999999</v>
      </c>
      <c r="J1512" s="28">
        <v>40093</v>
      </c>
      <c r="K1512" s="723">
        <v>3.8895999999999997</v>
      </c>
      <c r="L1512" s="41">
        <v>40093</v>
      </c>
      <c r="M1512" s="723">
        <v>1.9165999999999999</v>
      </c>
      <c r="N1512" s="28">
        <v>40093</v>
      </c>
      <c r="O1512" s="723">
        <v>2.6555</v>
      </c>
      <c r="P1512" s="28">
        <v>40093</v>
      </c>
      <c r="Q1512" s="723">
        <v>3.3986999999999998</v>
      </c>
      <c r="R1512" s="28">
        <v>40093</v>
      </c>
      <c r="S1512" s="723">
        <v>3.7063999999999999</v>
      </c>
      <c r="T1512" s="28">
        <v>40093</v>
      </c>
      <c r="U1512" s="723">
        <v>4.1109999999999998</v>
      </c>
      <c r="V1512" s="41">
        <v>40093</v>
      </c>
      <c r="W1512" s="723">
        <v>2.7810000000000001</v>
      </c>
      <c r="X1512" s="28">
        <v>40093</v>
      </c>
      <c r="Y1512" s="723">
        <v>3.452</v>
      </c>
      <c r="Z1512" s="28">
        <v>40093</v>
      </c>
      <c r="AA1512" s="723">
        <v>4.0490000000000004</v>
      </c>
      <c r="AB1512" s="28">
        <v>40093</v>
      </c>
      <c r="AC1512" s="723">
        <v>4.3769999999999998</v>
      </c>
      <c r="AD1512" s="28">
        <v>40093</v>
      </c>
      <c r="AE1512" s="358">
        <v>4.673</v>
      </c>
    </row>
    <row r="1513" spans="1:31">
      <c r="A1513" s="28">
        <v>40094</v>
      </c>
      <c r="B1513" s="28">
        <v>40094</v>
      </c>
      <c r="C1513" s="723">
        <v>1.8622999999999998</v>
      </c>
      <c r="D1513" s="28">
        <v>40094</v>
      </c>
      <c r="E1513" s="723">
        <v>2.375</v>
      </c>
      <c r="F1513" s="28">
        <v>40094</v>
      </c>
      <c r="G1513" s="723">
        <v>2.9586000000000001</v>
      </c>
      <c r="H1513" s="28">
        <v>40094</v>
      </c>
      <c r="I1513" s="723">
        <v>3.2448000000000001</v>
      </c>
      <c r="J1513" s="28">
        <v>40094</v>
      </c>
      <c r="K1513" s="723">
        <v>3.8830999999999998</v>
      </c>
      <c r="L1513" s="41">
        <v>40094</v>
      </c>
      <c r="M1513" s="723">
        <v>1.9104000000000001</v>
      </c>
      <c r="N1513" s="28">
        <v>40094</v>
      </c>
      <c r="O1513" s="723">
        <v>2.6513</v>
      </c>
      <c r="P1513" s="28">
        <v>40094</v>
      </c>
      <c r="Q1513" s="723">
        <v>3.3881000000000001</v>
      </c>
      <c r="R1513" s="28">
        <v>40094</v>
      </c>
      <c r="S1513" s="723">
        <v>3.6926999999999999</v>
      </c>
      <c r="T1513" s="28">
        <v>40094</v>
      </c>
      <c r="U1513" s="723">
        <v>4.0987</v>
      </c>
      <c r="V1513" s="41">
        <v>40094</v>
      </c>
      <c r="W1513" s="723">
        <v>2.7805999999999997</v>
      </c>
      <c r="X1513" s="28">
        <v>40094</v>
      </c>
      <c r="Y1513" s="723">
        <v>3.4455</v>
      </c>
      <c r="Z1513" s="28">
        <v>40094</v>
      </c>
      <c r="AA1513" s="723">
        <v>4.0384000000000002</v>
      </c>
      <c r="AB1513" s="28">
        <v>40094</v>
      </c>
      <c r="AC1513" s="723">
        <v>4.3674999999999997</v>
      </c>
      <c r="AD1513" s="28">
        <v>40094</v>
      </c>
      <c r="AE1513" s="358">
        <v>4.6604999999999999</v>
      </c>
    </row>
    <row r="1514" spans="1:31">
      <c r="A1514" s="28">
        <v>40095</v>
      </c>
      <c r="B1514" s="28">
        <v>40095</v>
      </c>
      <c r="C1514" s="723">
        <v>1.9837</v>
      </c>
      <c r="D1514" s="28">
        <v>40095</v>
      </c>
      <c r="E1514" s="723">
        <v>2.4920999999999998</v>
      </c>
      <c r="F1514" s="28">
        <v>40095</v>
      </c>
      <c r="G1514" s="723">
        <v>3.0524</v>
      </c>
      <c r="H1514" s="28">
        <v>40095</v>
      </c>
      <c r="I1514" s="723">
        <v>3.3401999999999998</v>
      </c>
      <c r="J1514" s="28">
        <v>40095</v>
      </c>
      <c r="K1514" s="723">
        <v>3.9740000000000002</v>
      </c>
      <c r="L1514" s="41">
        <v>40095</v>
      </c>
      <c r="M1514" s="723">
        <v>2.0158999999999998</v>
      </c>
      <c r="N1514" s="28">
        <v>40095</v>
      </c>
      <c r="O1514" s="723">
        <v>2.7587000000000002</v>
      </c>
      <c r="P1514" s="28">
        <v>40095</v>
      </c>
      <c r="Q1514" s="723">
        <v>3.4727000000000001</v>
      </c>
      <c r="R1514" s="28">
        <v>40095</v>
      </c>
      <c r="S1514" s="723">
        <v>3.7791000000000001</v>
      </c>
      <c r="T1514" s="28">
        <v>40095</v>
      </c>
      <c r="U1514" s="723">
        <v>4.1749999999999998</v>
      </c>
      <c r="V1514" s="41">
        <v>40095</v>
      </c>
      <c r="W1514" s="723">
        <v>2.8860000000000001</v>
      </c>
      <c r="X1514" s="28">
        <v>40095</v>
      </c>
      <c r="Y1514" s="723">
        <v>3.5350000000000001</v>
      </c>
      <c r="Z1514" s="28">
        <v>40095</v>
      </c>
      <c r="AA1514" s="723">
        <v>4.1180000000000003</v>
      </c>
      <c r="AB1514" s="28">
        <v>40095</v>
      </c>
      <c r="AC1514" s="723">
        <v>4.4420000000000002</v>
      </c>
      <c r="AD1514" s="28">
        <v>40095</v>
      </c>
      <c r="AE1514" s="358">
        <v>4.7210000000000001</v>
      </c>
    </row>
    <row r="1515" spans="1:31">
      <c r="A1515" s="28">
        <v>40098</v>
      </c>
      <c r="B1515" s="28">
        <v>40098</v>
      </c>
      <c r="C1515" s="723">
        <v>1.9485000000000001</v>
      </c>
      <c r="D1515" s="28">
        <v>40098</v>
      </c>
      <c r="E1515" s="723">
        <v>2.4617</v>
      </c>
      <c r="F1515" s="28">
        <v>40098</v>
      </c>
      <c r="G1515" s="723">
        <v>3.0236000000000001</v>
      </c>
      <c r="H1515" s="28">
        <v>40098</v>
      </c>
      <c r="I1515" s="723">
        <v>3.3119000000000001</v>
      </c>
      <c r="J1515" s="28">
        <v>40098</v>
      </c>
      <c r="K1515" s="723">
        <v>3.9518</v>
      </c>
      <c r="L1515" s="41">
        <v>40098</v>
      </c>
      <c r="M1515" s="723">
        <v>1.9762</v>
      </c>
      <c r="N1515" s="28">
        <v>40098</v>
      </c>
      <c r="O1515" s="723">
        <v>2.7343000000000002</v>
      </c>
      <c r="P1515" s="28">
        <v>40098</v>
      </c>
      <c r="Q1515" s="723">
        <v>3.4470999999999998</v>
      </c>
      <c r="R1515" s="28">
        <v>40098</v>
      </c>
      <c r="S1515" s="723">
        <v>3.7504</v>
      </c>
      <c r="T1515" s="28">
        <v>40098</v>
      </c>
      <c r="U1515" s="723">
        <v>4.1580000000000004</v>
      </c>
      <c r="V1515" s="41">
        <v>40098</v>
      </c>
      <c r="W1515" s="723">
        <v>2.8769999999999998</v>
      </c>
      <c r="X1515" s="28">
        <v>40098</v>
      </c>
      <c r="Y1515" s="723">
        <v>3.512</v>
      </c>
      <c r="Z1515" s="28">
        <v>40098</v>
      </c>
      <c r="AA1515" s="723">
        <v>4.085</v>
      </c>
      <c r="AB1515" s="28">
        <v>40098</v>
      </c>
      <c r="AC1515" s="723">
        <v>4.4139999999999997</v>
      </c>
      <c r="AD1515" s="28">
        <v>40098</v>
      </c>
      <c r="AE1515" s="358">
        <v>4.6989999999999998</v>
      </c>
    </row>
    <row r="1516" spans="1:31">
      <c r="A1516" s="28">
        <v>40099</v>
      </c>
      <c r="B1516" s="28">
        <v>40099</v>
      </c>
      <c r="C1516" s="723">
        <v>1.8932</v>
      </c>
      <c r="D1516" s="28">
        <v>40099</v>
      </c>
      <c r="E1516" s="723">
        <v>2.4192</v>
      </c>
      <c r="F1516" s="28">
        <v>40099</v>
      </c>
      <c r="G1516" s="723">
        <v>2.9906000000000001</v>
      </c>
      <c r="H1516" s="28">
        <v>40099</v>
      </c>
      <c r="I1516" s="723">
        <v>3.2858999999999998</v>
      </c>
      <c r="J1516" s="28">
        <v>40099</v>
      </c>
      <c r="K1516" s="723">
        <v>3.9504999999999999</v>
      </c>
      <c r="L1516" s="41">
        <v>40099</v>
      </c>
      <c r="M1516" s="723">
        <v>1.9462000000000002</v>
      </c>
      <c r="N1516" s="28">
        <v>40099</v>
      </c>
      <c r="O1516" s="723">
        <v>2.7342</v>
      </c>
      <c r="P1516" s="28">
        <v>40099</v>
      </c>
      <c r="Q1516" s="723">
        <v>3.4523000000000001</v>
      </c>
      <c r="R1516" s="28">
        <v>40099</v>
      </c>
      <c r="S1516" s="723">
        <v>3.7595999999999998</v>
      </c>
      <c r="T1516" s="28">
        <v>40099</v>
      </c>
      <c r="U1516" s="723">
        <v>4.1681999999999997</v>
      </c>
      <c r="V1516" s="41">
        <v>40099</v>
      </c>
      <c r="W1516" s="723">
        <v>2.8109999999999999</v>
      </c>
      <c r="X1516" s="28">
        <v>40099</v>
      </c>
      <c r="Y1516" s="723">
        <v>3.4609999999999999</v>
      </c>
      <c r="Z1516" s="28">
        <v>40099</v>
      </c>
      <c r="AA1516" s="723">
        <v>4.0549999999999997</v>
      </c>
      <c r="AB1516" s="28">
        <v>40099</v>
      </c>
      <c r="AC1516" s="723">
        <v>4.3819999999999997</v>
      </c>
      <c r="AD1516" s="28">
        <v>40099</v>
      </c>
      <c r="AE1516" s="358">
        <v>4.6769999999999996</v>
      </c>
    </row>
    <row r="1517" spans="1:31">
      <c r="A1517" s="28">
        <v>40100</v>
      </c>
      <c r="B1517" s="28">
        <v>40100</v>
      </c>
      <c r="C1517" s="723">
        <v>1.9371</v>
      </c>
      <c r="D1517" s="28">
        <v>40100</v>
      </c>
      <c r="E1517" s="723">
        <v>2.4786999999999999</v>
      </c>
      <c r="F1517" s="28">
        <v>40100</v>
      </c>
      <c r="G1517" s="723">
        <v>3.0543</v>
      </c>
      <c r="H1517" s="28">
        <v>40100</v>
      </c>
      <c r="I1517" s="723">
        <v>3.3500999999999999</v>
      </c>
      <c r="J1517" s="28">
        <v>40100</v>
      </c>
      <c r="K1517" s="723">
        <v>3.9976000000000003</v>
      </c>
      <c r="L1517" s="41">
        <v>40100</v>
      </c>
      <c r="M1517" s="723">
        <v>1.9883999999999999</v>
      </c>
      <c r="N1517" s="28">
        <v>40100</v>
      </c>
      <c r="O1517" s="723">
        <v>2.7736999999999998</v>
      </c>
      <c r="P1517" s="28">
        <v>40100</v>
      </c>
      <c r="Q1517" s="723">
        <v>3.4849000000000001</v>
      </c>
      <c r="R1517" s="28">
        <v>40100</v>
      </c>
      <c r="S1517" s="723">
        <v>3.7903000000000002</v>
      </c>
      <c r="T1517" s="28">
        <v>40100</v>
      </c>
      <c r="U1517" s="723">
        <v>4.2085999999999997</v>
      </c>
      <c r="V1517" s="41">
        <v>40100</v>
      </c>
      <c r="W1517" s="723">
        <v>2.8410000000000002</v>
      </c>
      <c r="X1517" s="28">
        <v>40100</v>
      </c>
      <c r="Y1517" s="723">
        <v>3.5049999999999999</v>
      </c>
      <c r="Z1517" s="28">
        <v>40100</v>
      </c>
      <c r="AA1517" s="723">
        <v>4.0949999999999998</v>
      </c>
      <c r="AB1517" s="28">
        <v>40100</v>
      </c>
      <c r="AC1517" s="723">
        <v>4.4260000000000002</v>
      </c>
      <c r="AD1517" s="28">
        <v>40100</v>
      </c>
      <c r="AE1517" s="358">
        <v>4.7140000000000004</v>
      </c>
    </row>
    <row r="1518" spans="1:31">
      <c r="A1518" s="28">
        <v>40101</v>
      </c>
      <c r="B1518" s="28">
        <v>40101</v>
      </c>
      <c r="C1518" s="723">
        <v>1.9750999999999999</v>
      </c>
      <c r="D1518" s="28">
        <v>40101</v>
      </c>
      <c r="E1518" s="723">
        <v>2.5388999999999999</v>
      </c>
      <c r="F1518" s="28">
        <v>40101</v>
      </c>
      <c r="G1518" s="723">
        <v>3.1114999999999999</v>
      </c>
      <c r="H1518" s="28">
        <v>40101</v>
      </c>
      <c r="I1518" s="723">
        <v>3.4159000000000002</v>
      </c>
      <c r="J1518" s="28">
        <v>40101</v>
      </c>
      <c r="K1518" s="723">
        <v>4.0549999999999997</v>
      </c>
      <c r="L1518" s="41">
        <v>40101</v>
      </c>
      <c r="M1518" s="723">
        <v>2.0234000000000001</v>
      </c>
      <c r="N1518" s="28">
        <v>40101</v>
      </c>
      <c r="O1518" s="723">
        <v>2.8220000000000001</v>
      </c>
      <c r="P1518" s="28">
        <v>40101</v>
      </c>
      <c r="Q1518" s="723">
        <v>3.5215000000000001</v>
      </c>
      <c r="R1518" s="28">
        <v>40101</v>
      </c>
      <c r="S1518" s="723">
        <v>3.8332000000000002</v>
      </c>
      <c r="T1518" s="28">
        <v>40101</v>
      </c>
      <c r="U1518" s="723">
        <v>4.2487000000000004</v>
      </c>
      <c r="V1518" s="41">
        <v>40101</v>
      </c>
      <c r="W1518" s="723">
        <v>2.89</v>
      </c>
      <c r="X1518" s="28">
        <v>40101</v>
      </c>
      <c r="Y1518" s="723">
        <v>3.5540000000000003</v>
      </c>
      <c r="Z1518" s="28">
        <v>40101</v>
      </c>
      <c r="AA1518" s="723">
        <v>4.1399999999999997</v>
      </c>
      <c r="AB1518" s="28">
        <v>40101</v>
      </c>
      <c r="AC1518" s="723">
        <v>4.4630000000000001</v>
      </c>
      <c r="AD1518" s="28">
        <v>40101</v>
      </c>
      <c r="AE1518" s="358">
        <v>4.7670000000000003</v>
      </c>
    </row>
    <row r="1519" spans="1:31">
      <c r="A1519" s="28">
        <v>40102</v>
      </c>
      <c r="B1519" s="28">
        <v>40102</v>
      </c>
      <c r="C1519" s="723">
        <v>1.9952000000000001</v>
      </c>
      <c r="D1519" s="28">
        <v>40102</v>
      </c>
      <c r="E1519" s="723">
        <v>2.5482</v>
      </c>
      <c r="F1519" s="28">
        <v>40102</v>
      </c>
      <c r="G1519" s="723">
        <v>3.1046999999999998</v>
      </c>
      <c r="H1519" s="28">
        <v>40102</v>
      </c>
      <c r="I1519" s="723">
        <v>3.4186999999999999</v>
      </c>
      <c r="J1519" s="28">
        <v>40102</v>
      </c>
      <c r="K1519" s="723">
        <v>4.0465999999999998</v>
      </c>
      <c r="L1519" s="41">
        <v>40102</v>
      </c>
      <c r="M1519" s="723">
        <v>2.0440999999999998</v>
      </c>
      <c r="N1519" s="28">
        <v>40102</v>
      </c>
      <c r="O1519" s="723">
        <v>2.8178000000000001</v>
      </c>
      <c r="P1519" s="28">
        <v>40102</v>
      </c>
      <c r="Q1519" s="723">
        <v>3.4984999999999999</v>
      </c>
      <c r="R1519" s="28">
        <v>40102</v>
      </c>
      <c r="S1519" s="723">
        <v>3.8054999999999999</v>
      </c>
      <c r="T1519" s="28">
        <v>40102</v>
      </c>
      <c r="U1519" s="723">
        <v>4.226</v>
      </c>
      <c r="V1519" s="41">
        <v>40102</v>
      </c>
      <c r="W1519" s="723">
        <v>2.9093</v>
      </c>
      <c r="X1519" s="28">
        <v>40102</v>
      </c>
      <c r="Y1519" s="723">
        <v>3.5625</v>
      </c>
      <c r="Z1519" s="28">
        <v>40102</v>
      </c>
      <c r="AA1519" s="723">
        <v>4.1325000000000003</v>
      </c>
      <c r="AB1519" s="28">
        <v>40102</v>
      </c>
      <c r="AC1519" s="723">
        <v>4.4409999999999998</v>
      </c>
      <c r="AD1519" s="28">
        <v>40102</v>
      </c>
      <c r="AE1519" s="358">
        <v>4.7271999999999998</v>
      </c>
    </row>
    <row r="1520" spans="1:31">
      <c r="A1520" s="28">
        <v>40105</v>
      </c>
      <c r="B1520" s="28">
        <v>40105</v>
      </c>
      <c r="C1520" s="723">
        <v>2.0122</v>
      </c>
      <c r="D1520" s="28">
        <v>40105</v>
      </c>
      <c r="E1520" s="723">
        <v>2.5693999999999999</v>
      </c>
      <c r="F1520" s="28">
        <v>40105</v>
      </c>
      <c r="G1520" s="723">
        <v>3.1265999999999998</v>
      </c>
      <c r="H1520" s="28">
        <v>40105</v>
      </c>
      <c r="I1520" s="723">
        <v>3.4439000000000002</v>
      </c>
      <c r="J1520" s="28">
        <v>40105</v>
      </c>
      <c r="K1520" s="723">
        <v>4.0613999999999999</v>
      </c>
      <c r="L1520" s="41">
        <v>40105</v>
      </c>
      <c r="M1520" s="723">
        <v>2.0682999999999998</v>
      </c>
      <c r="N1520" s="28">
        <v>40105</v>
      </c>
      <c r="O1520" s="723">
        <v>2.8268</v>
      </c>
      <c r="P1520" s="28">
        <v>40105</v>
      </c>
      <c r="Q1520" s="723">
        <v>3.512</v>
      </c>
      <c r="R1520" s="28">
        <v>40105</v>
      </c>
      <c r="S1520" s="723">
        <v>3.8063000000000002</v>
      </c>
      <c r="T1520" s="28">
        <v>40105</v>
      </c>
      <c r="U1520" s="723">
        <v>4.2249999999999996</v>
      </c>
      <c r="V1520" s="41">
        <v>40105</v>
      </c>
      <c r="W1520" s="723">
        <v>2.9119999999999999</v>
      </c>
      <c r="X1520" s="28">
        <v>40105</v>
      </c>
      <c r="Y1520" s="723">
        <v>3.5620000000000003</v>
      </c>
      <c r="Z1520" s="28">
        <v>40105</v>
      </c>
      <c r="AA1520" s="723">
        <v>4.157</v>
      </c>
      <c r="AB1520" s="28">
        <v>40105</v>
      </c>
      <c r="AC1520" s="723">
        <v>4.4809999999999999</v>
      </c>
      <c r="AD1520" s="28">
        <v>40105</v>
      </c>
      <c r="AE1520" s="358">
        <v>4.7839999999999998</v>
      </c>
    </row>
    <row r="1521" spans="1:31">
      <c r="A1521" s="28">
        <v>40106</v>
      </c>
      <c r="B1521" s="28">
        <v>40106</v>
      </c>
      <c r="C1521" s="723">
        <v>1.9713000000000001</v>
      </c>
      <c r="D1521" s="28">
        <v>40106</v>
      </c>
      <c r="E1521" s="723">
        <v>2.5268999999999999</v>
      </c>
      <c r="F1521" s="28">
        <v>40106</v>
      </c>
      <c r="G1521" s="723">
        <v>3.0809000000000002</v>
      </c>
      <c r="H1521" s="28">
        <v>40106</v>
      </c>
      <c r="I1521" s="723">
        <v>3.4005999999999998</v>
      </c>
      <c r="J1521" s="28">
        <v>40106</v>
      </c>
      <c r="K1521" s="723">
        <v>4.0303000000000004</v>
      </c>
      <c r="L1521" s="41">
        <v>40106</v>
      </c>
      <c r="M1521" s="723">
        <v>2.0219</v>
      </c>
      <c r="N1521" s="28">
        <v>40106</v>
      </c>
      <c r="O1521" s="723">
        <v>2.7580999999999998</v>
      </c>
      <c r="P1521" s="28">
        <v>40106</v>
      </c>
      <c r="Q1521" s="723">
        <v>3.4478</v>
      </c>
      <c r="R1521" s="28">
        <v>40106</v>
      </c>
      <c r="S1521" s="723">
        <v>3.7477999999999998</v>
      </c>
      <c r="T1521" s="28">
        <v>40106</v>
      </c>
      <c r="U1521" s="723">
        <v>4.1782000000000004</v>
      </c>
      <c r="V1521" s="41">
        <v>40106</v>
      </c>
      <c r="W1521" s="723">
        <v>2.863</v>
      </c>
      <c r="X1521" s="28">
        <v>40106</v>
      </c>
      <c r="Y1521" s="723">
        <v>3.5089999999999999</v>
      </c>
      <c r="Z1521" s="28">
        <v>40106</v>
      </c>
      <c r="AA1521" s="723">
        <v>4.1109999999999998</v>
      </c>
      <c r="AB1521" s="28">
        <v>40106</v>
      </c>
      <c r="AC1521" s="723">
        <v>4.4400000000000004</v>
      </c>
      <c r="AD1521" s="28">
        <v>40106</v>
      </c>
      <c r="AE1521" s="358">
        <v>4.7460000000000004</v>
      </c>
    </row>
    <row r="1522" spans="1:31">
      <c r="A1522" s="28">
        <v>40107</v>
      </c>
      <c r="B1522" s="28">
        <v>40107</v>
      </c>
      <c r="C1522" s="723">
        <v>2.0169999999999999</v>
      </c>
      <c r="D1522" s="28">
        <v>40107</v>
      </c>
      <c r="E1522" s="723">
        <v>2.5992999999999999</v>
      </c>
      <c r="F1522" s="28">
        <v>40107</v>
      </c>
      <c r="G1522" s="723">
        <v>3.1514000000000002</v>
      </c>
      <c r="H1522" s="28">
        <v>40107</v>
      </c>
      <c r="I1522" s="723">
        <v>3.47</v>
      </c>
      <c r="J1522" s="28">
        <v>40107</v>
      </c>
      <c r="K1522" s="723">
        <v>4.0933999999999999</v>
      </c>
      <c r="L1522" s="41">
        <v>40107</v>
      </c>
      <c r="M1522" s="723">
        <v>2.0331999999999999</v>
      </c>
      <c r="N1522" s="28">
        <v>40107</v>
      </c>
      <c r="O1522" s="723">
        <v>2.7883</v>
      </c>
      <c r="P1522" s="28">
        <v>40107</v>
      </c>
      <c r="Q1522" s="723">
        <v>3.4893000000000001</v>
      </c>
      <c r="R1522" s="28">
        <v>40107</v>
      </c>
      <c r="S1522" s="723">
        <v>3.7894000000000001</v>
      </c>
      <c r="T1522" s="28">
        <v>40107</v>
      </c>
      <c r="U1522" s="723">
        <v>4.2305000000000001</v>
      </c>
      <c r="V1522" s="41">
        <v>40107</v>
      </c>
      <c r="W1522" s="723">
        <v>2.9009999999999998</v>
      </c>
      <c r="X1522" s="28">
        <v>40107</v>
      </c>
      <c r="Y1522" s="723">
        <v>3.5649999999999999</v>
      </c>
      <c r="Z1522" s="28">
        <v>40107</v>
      </c>
      <c r="AA1522" s="723">
        <v>4.1749999999999998</v>
      </c>
      <c r="AB1522" s="28">
        <v>40107</v>
      </c>
      <c r="AC1522" s="723">
        <v>4.5060000000000002</v>
      </c>
      <c r="AD1522" s="28">
        <v>40107</v>
      </c>
      <c r="AE1522" s="358">
        <v>4.7969999999999997</v>
      </c>
    </row>
    <row r="1523" spans="1:31">
      <c r="A1523" s="28">
        <v>40108</v>
      </c>
      <c r="B1523" s="28">
        <v>40108</v>
      </c>
      <c r="C1523" s="723">
        <v>1.9843</v>
      </c>
      <c r="D1523" s="28">
        <v>40108</v>
      </c>
      <c r="E1523" s="723">
        <v>2.5745</v>
      </c>
      <c r="F1523" s="28">
        <v>40108</v>
      </c>
      <c r="G1523" s="723">
        <v>3.1328</v>
      </c>
      <c r="H1523" s="28">
        <v>40108</v>
      </c>
      <c r="I1523" s="723">
        <v>3.4495</v>
      </c>
      <c r="J1523" s="28">
        <v>40108</v>
      </c>
      <c r="K1523" s="723">
        <v>4.0646000000000004</v>
      </c>
      <c r="L1523" s="41">
        <v>40108</v>
      </c>
      <c r="M1523" s="723">
        <v>2.0055000000000001</v>
      </c>
      <c r="N1523" s="28">
        <v>40108</v>
      </c>
      <c r="O1523" s="723">
        <v>2.7534000000000001</v>
      </c>
      <c r="P1523" s="28">
        <v>40108</v>
      </c>
      <c r="Q1523" s="723">
        <v>3.4542000000000002</v>
      </c>
      <c r="R1523" s="28">
        <v>40108</v>
      </c>
      <c r="S1523" s="723">
        <v>3.7532000000000001</v>
      </c>
      <c r="T1523" s="28">
        <v>40108</v>
      </c>
      <c r="U1523" s="723">
        <v>4.1825999999999999</v>
      </c>
      <c r="V1523" s="41">
        <v>40108</v>
      </c>
      <c r="W1523" s="723">
        <v>2.8689999999999998</v>
      </c>
      <c r="X1523" s="28">
        <v>40108</v>
      </c>
      <c r="Y1523" s="723">
        <v>3.5390000000000001</v>
      </c>
      <c r="Z1523" s="28">
        <v>40108</v>
      </c>
      <c r="AA1523" s="723">
        <v>4.16</v>
      </c>
      <c r="AB1523" s="28">
        <v>40108</v>
      </c>
      <c r="AC1523" s="723">
        <v>4.4950000000000001</v>
      </c>
      <c r="AD1523" s="28">
        <v>40108</v>
      </c>
      <c r="AE1523" s="358">
        <v>4.7830000000000004</v>
      </c>
    </row>
    <row r="1524" spans="1:31">
      <c r="A1524" s="28">
        <v>40109</v>
      </c>
      <c r="B1524" s="28">
        <v>40109</v>
      </c>
      <c r="C1524" s="723">
        <v>1.9906000000000001</v>
      </c>
      <c r="D1524" s="28">
        <v>40109</v>
      </c>
      <c r="E1524" s="723">
        <v>2.5994000000000002</v>
      </c>
      <c r="F1524" s="28">
        <v>40109</v>
      </c>
      <c r="G1524" s="723">
        <v>3.1610999999999998</v>
      </c>
      <c r="H1524" s="28">
        <v>40109</v>
      </c>
      <c r="I1524" s="723">
        <v>3.4788999999999999</v>
      </c>
      <c r="J1524" s="28">
        <v>40109</v>
      </c>
      <c r="K1524" s="723">
        <v>4.0941999999999998</v>
      </c>
      <c r="L1524" s="41">
        <v>40109</v>
      </c>
      <c r="M1524" s="723">
        <v>2.0196000000000001</v>
      </c>
      <c r="N1524" s="28">
        <v>40109</v>
      </c>
      <c r="O1524" s="723">
        <v>2.7715999999999998</v>
      </c>
      <c r="P1524" s="28">
        <v>40109</v>
      </c>
      <c r="Q1524" s="723">
        <v>3.4622999999999999</v>
      </c>
      <c r="R1524" s="28">
        <v>40109</v>
      </c>
      <c r="S1524" s="723">
        <v>3.7625999999999999</v>
      </c>
      <c r="T1524" s="28">
        <v>40109</v>
      </c>
      <c r="U1524" s="723">
        <v>4.1947999999999999</v>
      </c>
      <c r="V1524" s="41">
        <v>40109</v>
      </c>
      <c r="W1524" s="723">
        <v>2.89</v>
      </c>
      <c r="X1524" s="28">
        <v>40109</v>
      </c>
      <c r="Y1524" s="723">
        <v>3.5709999999999997</v>
      </c>
      <c r="Z1524" s="28">
        <v>40109</v>
      </c>
      <c r="AA1524" s="723">
        <v>4.194</v>
      </c>
      <c r="AB1524" s="28">
        <v>40109</v>
      </c>
      <c r="AC1524" s="723">
        <v>4.5289999999999999</v>
      </c>
      <c r="AD1524" s="28">
        <v>40109</v>
      </c>
      <c r="AE1524" s="358">
        <v>4.8099999999999996</v>
      </c>
    </row>
    <row r="1525" spans="1:31">
      <c r="A1525" s="28">
        <v>40112</v>
      </c>
      <c r="B1525" s="28">
        <v>40112</v>
      </c>
      <c r="C1525" s="723">
        <v>1.9929999999999999</v>
      </c>
      <c r="D1525" s="28">
        <v>40112</v>
      </c>
      <c r="E1525" s="723">
        <v>2.6175000000000002</v>
      </c>
      <c r="F1525" s="28">
        <v>40112</v>
      </c>
      <c r="G1525" s="723">
        <v>3.1753999999999998</v>
      </c>
      <c r="H1525" s="28">
        <v>40112</v>
      </c>
      <c r="I1525" s="723">
        <v>3.4885999999999999</v>
      </c>
      <c r="J1525" s="28">
        <v>40112</v>
      </c>
      <c r="K1525" s="723">
        <v>4.0964999999999998</v>
      </c>
      <c r="L1525" s="41">
        <v>40112</v>
      </c>
      <c r="M1525" s="723">
        <v>2.0116999999999998</v>
      </c>
      <c r="N1525" s="28">
        <v>40112</v>
      </c>
      <c r="O1525" s="723">
        <v>2.7720000000000002</v>
      </c>
      <c r="P1525" s="28">
        <v>40112</v>
      </c>
      <c r="Q1525" s="723">
        <v>3.4638</v>
      </c>
      <c r="R1525" s="28">
        <v>40112</v>
      </c>
      <c r="S1525" s="723">
        <v>3.7625999999999999</v>
      </c>
      <c r="T1525" s="28">
        <v>40112</v>
      </c>
      <c r="U1525" s="723">
        <v>4.1959999999999997</v>
      </c>
      <c r="V1525" s="41">
        <v>40112</v>
      </c>
      <c r="W1525" s="723">
        <v>2.9039999999999999</v>
      </c>
      <c r="X1525" s="28">
        <v>40112</v>
      </c>
      <c r="Y1525" s="723">
        <v>3.5550000000000002</v>
      </c>
      <c r="Z1525" s="28">
        <v>40112</v>
      </c>
      <c r="AA1525" s="723">
        <v>4.1840000000000002</v>
      </c>
      <c r="AB1525" s="28">
        <v>40112</v>
      </c>
      <c r="AC1525" s="723">
        <v>4.5060000000000002</v>
      </c>
      <c r="AD1525" s="28">
        <v>40112</v>
      </c>
      <c r="AE1525" s="358">
        <v>4.8</v>
      </c>
    </row>
    <row r="1526" spans="1:31">
      <c r="A1526" s="28">
        <v>40113</v>
      </c>
      <c r="B1526" s="28">
        <v>40113</v>
      </c>
      <c r="C1526" s="723">
        <v>1.9152</v>
      </c>
      <c r="D1526" s="28">
        <v>40113</v>
      </c>
      <c r="E1526" s="723">
        <v>2.5427</v>
      </c>
      <c r="F1526" s="28">
        <v>40113</v>
      </c>
      <c r="G1526" s="723">
        <v>3.1063000000000001</v>
      </c>
      <c r="H1526" s="28">
        <v>40113</v>
      </c>
      <c r="I1526" s="723">
        <v>3.4178999999999999</v>
      </c>
      <c r="J1526" s="28">
        <v>40113</v>
      </c>
      <c r="K1526" s="723">
        <v>4.0395000000000003</v>
      </c>
      <c r="L1526" s="41">
        <v>40113</v>
      </c>
      <c r="M1526" s="723">
        <v>1.9432</v>
      </c>
      <c r="N1526" s="28">
        <v>40113</v>
      </c>
      <c r="O1526" s="723">
        <v>2.7000999999999999</v>
      </c>
      <c r="P1526" s="28">
        <v>40113</v>
      </c>
      <c r="Q1526" s="723">
        <v>3.3904999999999998</v>
      </c>
      <c r="R1526" s="28">
        <v>40113</v>
      </c>
      <c r="S1526" s="723">
        <v>3.7107000000000001</v>
      </c>
      <c r="T1526" s="28">
        <v>40113</v>
      </c>
      <c r="U1526" s="723">
        <v>4.1443000000000003</v>
      </c>
      <c r="V1526" s="41">
        <v>40113</v>
      </c>
      <c r="W1526" s="723">
        <v>2.8159999999999998</v>
      </c>
      <c r="X1526" s="28">
        <v>40113</v>
      </c>
      <c r="Y1526" s="723">
        <v>3.5019999999999998</v>
      </c>
      <c r="Z1526" s="28">
        <v>40113</v>
      </c>
      <c r="AA1526" s="723">
        <v>4.13</v>
      </c>
      <c r="AB1526" s="28">
        <v>40113</v>
      </c>
      <c r="AC1526" s="723">
        <v>4.4539999999999997</v>
      </c>
      <c r="AD1526" s="28">
        <v>40113</v>
      </c>
      <c r="AE1526" s="358">
        <v>4.7409999999999997</v>
      </c>
    </row>
    <row r="1527" spans="1:31">
      <c r="A1527" s="28">
        <v>40114</v>
      </c>
      <c r="B1527" s="28">
        <v>40114</v>
      </c>
      <c r="C1527" s="723">
        <v>1.9104999999999999</v>
      </c>
      <c r="D1527" s="28">
        <v>40114</v>
      </c>
      <c r="E1527" s="723">
        <v>2.5367999999999999</v>
      </c>
      <c r="F1527" s="28">
        <v>40114</v>
      </c>
      <c r="G1527" s="723">
        <v>3.1006</v>
      </c>
      <c r="H1527" s="28">
        <v>40114</v>
      </c>
      <c r="I1527" s="723">
        <v>3.4135</v>
      </c>
      <c r="J1527" s="28">
        <v>40114</v>
      </c>
      <c r="K1527" s="723">
        <v>4.0297000000000001</v>
      </c>
      <c r="L1527" s="41">
        <v>40114</v>
      </c>
      <c r="M1527" s="723">
        <v>1.9514</v>
      </c>
      <c r="N1527" s="28">
        <v>40114</v>
      </c>
      <c r="O1527" s="723">
        <v>2.7061000000000002</v>
      </c>
      <c r="P1527" s="28">
        <v>40114</v>
      </c>
      <c r="Q1527" s="723">
        <v>3.3849</v>
      </c>
      <c r="R1527" s="28">
        <v>40114</v>
      </c>
      <c r="S1527" s="723">
        <v>3.7037</v>
      </c>
      <c r="T1527" s="28">
        <v>40114</v>
      </c>
      <c r="U1527" s="723">
        <v>4.1365999999999996</v>
      </c>
      <c r="V1527" s="41">
        <v>40114</v>
      </c>
      <c r="W1527" s="723">
        <v>2.8209999999999997</v>
      </c>
      <c r="X1527" s="28">
        <v>40114</v>
      </c>
      <c r="Y1527" s="723">
        <v>3.5019999999999998</v>
      </c>
      <c r="Z1527" s="28">
        <v>40114</v>
      </c>
      <c r="AA1527" s="723">
        <v>4.12</v>
      </c>
      <c r="AB1527" s="28">
        <v>40114</v>
      </c>
      <c r="AC1527" s="723">
        <v>4.43</v>
      </c>
      <c r="AD1527" s="28">
        <v>40114</v>
      </c>
      <c r="AE1527" s="358">
        <v>4.7359999999999998</v>
      </c>
    </row>
    <row r="1528" spans="1:31">
      <c r="A1528" s="28">
        <v>40115</v>
      </c>
      <c r="B1528" s="28">
        <v>40115</v>
      </c>
      <c r="C1528" s="723">
        <v>1.9737</v>
      </c>
      <c r="D1528" s="28">
        <v>40115</v>
      </c>
      <c r="E1528" s="723">
        <v>2.6082999999999998</v>
      </c>
      <c r="F1528" s="28">
        <v>40115</v>
      </c>
      <c r="G1528" s="723">
        <v>3.1556000000000002</v>
      </c>
      <c r="H1528" s="28">
        <v>40115</v>
      </c>
      <c r="I1528" s="723">
        <v>3.4670999999999998</v>
      </c>
      <c r="J1528" s="28">
        <v>40115</v>
      </c>
      <c r="K1528" s="723">
        <v>4.0702999999999996</v>
      </c>
      <c r="L1528" s="41">
        <v>40115</v>
      </c>
      <c r="M1528" s="723">
        <v>2.0379</v>
      </c>
      <c r="N1528" s="28">
        <v>40115</v>
      </c>
      <c r="O1528" s="723">
        <v>2.7841</v>
      </c>
      <c r="P1528" s="28">
        <v>40115</v>
      </c>
      <c r="Q1528" s="723">
        <v>3.4637000000000002</v>
      </c>
      <c r="R1528" s="28">
        <v>40115</v>
      </c>
      <c r="S1528" s="723">
        <v>3.7791999999999999</v>
      </c>
      <c r="T1528" s="28">
        <v>40115</v>
      </c>
      <c r="U1528" s="723">
        <v>4.1932999999999998</v>
      </c>
      <c r="V1528" s="41">
        <v>40115</v>
      </c>
      <c r="W1528" s="723">
        <v>2.887</v>
      </c>
      <c r="X1528" s="28">
        <v>40115</v>
      </c>
      <c r="Y1528" s="723">
        <v>3.5709999999999997</v>
      </c>
      <c r="Z1528" s="28">
        <v>40115</v>
      </c>
      <c r="AA1528" s="723">
        <v>4.1849999999999996</v>
      </c>
      <c r="AB1528" s="28">
        <v>40115</v>
      </c>
      <c r="AC1528" s="723">
        <v>4.4980000000000002</v>
      </c>
      <c r="AD1528" s="28">
        <v>40115</v>
      </c>
      <c r="AE1528" s="358">
        <v>4.7869999999999999</v>
      </c>
    </row>
    <row r="1529" spans="1:31">
      <c r="A1529" s="28">
        <v>40116</v>
      </c>
      <c r="B1529" s="28">
        <v>40116</v>
      </c>
      <c r="C1529" s="723">
        <v>1.9026999999999998</v>
      </c>
      <c r="D1529" s="28">
        <v>40116</v>
      </c>
      <c r="E1529" s="723">
        <v>2.528</v>
      </c>
      <c r="F1529" s="28">
        <v>40116</v>
      </c>
      <c r="G1529" s="723">
        <v>3.0808</v>
      </c>
      <c r="H1529" s="28">
        <v>40116</v>
      </c>
      <c r="I1529" s="723">
        <v>3.3851</v>
      </c>
      <c r="J1529" s="28">
        <v>40116</v>
      </c>
      <c r="K1529" s="723">
        <v>3.9943</v>
      </c>
      <c r="L1529" s="41">
        <v>40116</v>
      </c>
      <c r="M1529" s="723">
        <v>1.9704999999999999</v>
      </c>
      <c r="N1529" s="28">
        <v>40116</v>
      </c>
      <c r="O1529" s="723">
        <v>2.7075</v>
      </c>
      <c r="P1529" s="28">
        <v>40116</v>
      </c>
      <c r="Q1529" s="723">
        <v>3.3889</v>
      </c>
      <c r="R1529" s="28">
        <v>40116</v>
      </c>
      <c r="S1529" s="723">
        <v>3.7039999999999997</v>
      </c>
      <c r="T1529" s="28">
        <v>40116</v>
      </c>
      <c r="U1529" s="723">
        <v>4.1204000000000001</v>
      </c>
      <c r="V1529" s="41">
        <v>40116</v>
      </c>
      <c r="W1529" s="723">
        <v>2.82</v>
      </c>
      <c r="X1529" s="28">
        <v>40116</v>
      </c>
      <c r="Y1529" s="723">
        <v>3.4889999999999999</v>
      </c>
      <c r="Z1529" s="28">
        <v>40116</v>
      </c>
      <c r="AA1529" s="723">
        <v>4.0910000000000002</v>
      </c>
      <c r="AB1529" s="28">
        <v>40116</v>
      </c>
      <c r="AC1529" s="723">
        <v>4.4020000000000001</v>
      </c>
      <c r="AD1529" s="28">
        <v>40116</v>
      </c>
      <c r="AE1529" s="358">
        <v>4.7039999999999997</v>
      </c>
    </row>
    <row r="1530" spans="1:31">
      <c r="A1530" s="28">
        <v>40119</v>
      </c>
      <c r="B1530" s="28">
        <v>40119</v>
      </c>
      <c r="C1530" s="723">
        <v>1.9026999999999998</v>
      </c>
      <c r="D1530" s="28">
        <v>40119</v>
      </c>
      <c r="E1530" s="723">
        <v>2.528</v>
      </c>
      <c r="F1530" s="28">
        <v>40119</v>
      </c>
      <c r="G1530" s="723">
        <v>3.0808</v>
      </c>
      <c r="H1530" s="28">
        <v>40119</v>
      </c>
      <c r="I1530" s="723">
        <v>3.3851</v>
      </c>
      <c r="J1530" s="28">
        <v>40119</v>
      </c>
      <c r="K1530" s="723">
        <v>3.9943</v>
      </c>
      <c r="L1530" s="41">
        <v>40119</v>
      </c>
      <c r="M1530" s="723">
        <v>1.9704999999999999</v>
      </c>
      <c r="N1530" s="28">
        <v>40119</v>
      </c>
      <c r="O1530" s="723">
        <v>2.7075</v>
      </c>
      <c r="P1530" s="28">
        <v>40119</v>
      </c>
      <c r="Q1530" s="723">
        <v>3.3889</v>
      </c>
      <c r="R1530" s="28">
        <v>40119</v>
      </c>
      <c r="S1530" s="723">
        <v>3.7039999999999997</v>
      </c>
      <c r="T1530" s="28">
        <v>40119</v>
      </c>
      <c r="U1530" s="723">
        <v>4.1204000000000001</v>
      </c>
      <c r="V1530" s="41">
        <v>40119</v>
      </c>
      <c r="W1530" s="723">
        <v>2.82</v>
      </c>
      <c r="X1530" s="28">
        <v>40119</v>
      </c>
      <c r="Y1530" s="723">
        <v>3.4889999999999999</v>
      </c>
      <c r="Z1530" s="28">
        <v>40119</v>
      </c>
      <c r="AA1530" s="723">
        <v>4.0910000000000002</v>
      </c>
      <c r="AB1530" s="28">
        <v>40119</v>
      </c>
      <c r="AC1530" s="723">
        <v>4.4020000000000001</v>
      </c>
      <c r="AD1530" s="28">
        <v>40119</v>
      </c>
      <c r="AE1530" s="358">
        <v>4.7039999999999997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9"/>
  <sheetViews>
    <sheetView showGridLines="0" zoomScale="80" zoomScaleNormal="80" workbookViewId="0">
      <selection activeCell="J11" sqref="J11"/>
    </sheetView>
  </sheetViews>
  <sheetFormatPr defaultColWidth="11.42578125" defaultRowHeight="12.75"/>
  <cols>
    <col min="1" max="1" width="6.7109375" customWidth="1"/>
    <col min="2" max="2" width="14.7109375" customWidth="1"/>
  </cols>
  <sheetData>
    <row r="2" spans="2:10">
      <c r="B2" s="664" t="s">
        <v>628</v>
      </c>
      <c r="C2" s="665"/>
      <c r="D2" s="665"/>
      <c r="E2" s="665"/>
      <c r="F2" s="665"/>
      <c r="G2" s="665"/>
      <c r="H2" s="665"/>
      <c r="I2" s="182"/>
      <c r="J2" s="182"/>
    </row>
    <row r="3" spans="2:10">
      <c r="B3" s="214"/>
      <c r="C3" s="214"/>
      <c r="D3" s="214"/>
      <c r="E3" s="214"/>
      <c r="F3" s="214"/>
      <c r="G3" s="214"/>
      <c r="H3" s="182"/>
      <c r="I3" s="182"/>
      <c r="J3" s="182"/>
    </row>
    <row r="4" spans="2:10">
      <c r="B4" s="663" t="s">
        <v>552</v>
      </c>
      <c r="C4" s="663" t="s">
        <v>547</v>
      </c>
      <c r="D4" s="214" t="s">
        <v>548</v>
      </c>
      <c r="E4" s="214"/>
      <c r="F4" s="214"/>
      <c r="G4" s="214"/>
      <c r="H4" s="182"/>
      <c r="I4" s="182"/>
      <c r="J4" s="182"/>
    </row>
    <row r="5" spans="2:10">
      <c r="B5" s="663"/>
      <c r="C5" s="663"/>
      <c r="D5" s="214" t="s">
        <v>627</v>
      </c>
      <c r="E5" s="214"/>
      <c r="F5" s="214"/>
      <c r="G5" s="214"/>
      <c r="H5" s="182"/>
      <c r="I5" s="182"/>
      <c r="J5" s="182"/>
    </row>
    <row r="6" spans="2:10">
      <c r="B6" s="663"/>
      <c r="C6" s="663"/>
      <c r="D6" s="214" t="s">
        <v>579</v>
      </c>
      <c r="E6" s="214"/>
      <c r="F6" s="214"/>
      <c r="G6" s="214"/>
      <c r="H6" s="182"/>
      <c r="I6" s="182"/>
      <c r="J6" s="182"/>
    </row>
    <row r="7" spans="2:10">
      <c r="B7" s="663"/>
      <c r="C7" s="663" t="s">
        <v>549</v>
      </c>
      <c r="D7" s="214" t="s">
        <v>550</v>
      </c>
      <c r="E7" s="214"/>
      <c r="F7" s="214"/>
      <c r="G7" s="214"/>
      <c r="H7" s="182"/>
      <c r="I7" s="182"/>
      <c r="J7" s="182"/>
    </row>
    <row r="8" spans="2:10">
      <c r="B8" s="663"/>
      <c r="C8" s="663"/>
      <c r="D8" s="214" t="s">
        <v>551</v>
      </c>
      <c r="E8" s="214"/>
      <c r="F8" s="214"/>
      <c r="G8" s="214"/>
      <c r="H8" s="182"/>
      <c r="I8" s="182"/>
      <c r="J8" s="182"/>
    </row>
    <row r="9" spans="2:10">
      <c r="B9" s="663"/>
      <c r="C9" s="663"/>
      <c r="D9" s="214"/>
      <c r="E9" s="214"/>
      <c r="F9" s="214"/>
      <c r="G9" s="214"/>
      <c r="H9" s="182"/>
      <c r="I9" s="182"/>
      <c r="J9" s="182"/>
    </row>
    <row r="10" spans="2:10">
      <c r="B10" s="214" t="s">
        <v>553</v>
      </c>
      <c r="C10" s="663" t="s">
        <v>554</v>
      </c>
      <c r="D10" s="663" t="s">
        <v>555</v>
      </c>
      <c r="E10" s="214"/>
      <c r="F10" s="214"/>
      <c r="G10" s="214"/>
      <c r="H10" s="182"/>
      <c r="I10" s="182"/>
      <c r="J10" s="182"/>
    </row>
    <row r="11" spans="2:10">
      <c r="B11" s="214"/>
      <c r="C11" s="663"/>
      <c r="D11" s="663" t="s">
        <v>730</v>
      </c>
      <c r="E11" s="214"/>
      <c r="F11" s="214"/>
      <c r="G11" s="214"/>
      <c r="H11" s="690"/>
      <c r="I11" s="690"/>
      <c r="J11" s="690"/>
    </row>
    <row r="12" spans="2:10">
      <c r="B12" s="663"/>
      <c r="C12" s="214"/>
      <c r="D12" s="663" t="s">
        <v>524</v>
      </c>
      <c r="E12" s="214"/>
      <c r="F12" s="214"/>
      <c r="G12" s="214"/>
      <c r="H12" s="182"/>
      <c r="I12" s="182"/>
      <c r="J12" s="182"/>
    </row>
    <row r="13" spans="2:10">
      <c r="B13" s="182"/>
      <c r="C13" s="182"/>
      <c r="D13" s="182"/>
      <c r="E13" s="182"/>
      <c r="F13" s="182"/>
      <c r="G13" s="214"/>
      <c r="H13" s="182"/>
      <c r="I13" s="182"/>
      <c r="J13" s="182"/>
    </row>
    <row r="14" spans="2:10">
      <c r="B14" s="664" t="s">
        <v>805</v>
      </c>
      <c r="C14" s="664"/>
      <c r="D14" s="664"/>
      <c r="E14" s="664"/>
      <c r="F14" s="664"/>
      <c r="G14" s="665"/>
      <c r="H14" s="665"/>
      <c r="I14" s="182"/>
      <c r="J14" s="182"/>
    </row>
    <row r="15" spans="2:10">
      <c r="B15" s="182"/>
      <c r="C15" s="182"/>
      <c r="D15" s="182"/>
      <c r="E15" s="182"/>
      <c r="F15" s="182"/>
      <c r="G15" s="214"/>
      <c r="H15" s="182"/>
      <c r="I15" s="182"/>
      <c r="J15" s="182"/>
    </row>
    <row r="16" spans="2:10">
      <c r="B16" s="182" t="s">
        <v>577</v>
      </c>
      <c r="C16" s="182"/>
      <c r="D16" s="182"/>
      <c r="E16" s="182"/>
      <c r="F16" s="182"/>
      <c r="G16" s="214"/>
      <c r="H16" s="182"/>
      <c r="I16" s="182"/>
      <c r="J16" s="182"/>
    </row>
    <row r="17" spans="2:10">
      <c r="B17" s="182" t="s">
        <v>578</v>
      </c>
      <c r="C17" s="182"/>
      <c r="D17" s="182"/>
      <c r="E17" s="182"/>
      <c r="F17" s="182"/>
      <c r="G17" s="182"/>
      <c r="H17" s="182"/>
      <c r="I17" s="182"/>
      <c r="J17" s="182"/>
    </row>
    <row r="18" spans="2:10">
      <c r="B18" s="182" t="s">
        <v>629</v>
      </c>
      <c r="C18" s="182"/>
      <c r="D18" s="182"/>
      <c r="E18" s="182"/>
      <c r="F18" s="182"/>
      <c r="G18" s="182"/>
      <c r="H18" s="182"/>
      <c r="I18" s="182"/>
      <c r="J18" s="182"/>
    </row>
    <row r="19" spans="2:10">
      <c r="B19" s="182" t="s">
        <v>630</v>
      </c>
      <c r="C19" s="182"/>
      <c r="D19" s="182"/>
      <c r="E19" s="182"/>
      <c r="F19" s="182"/>
      <c r="G19" s="182"/>
      <c r="H19" s="182"/>
      <c r="I19" s="182"/>
      <c r="J19" s="18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B1:R70"/>
  <sheetViews>
    <sheetView showGridLines="0" zoomScaleNormal="100" workbookViewId="0">
      <selection activeCell="G15" sqref="G15"/>
    </sheetView>
  </sheetViews>
  <sheetFormatPr defaultColWidth="11.5703125" defaultRowHeight="12.75"/>
  <cols>
    <col min="1" max="1" width="0.7109375" style="633" customWidth="1"/>
    <col min="2" max="2" width="3.42578125" style="633" customWidth="1"/>
    <col min="3" max="3" width="13" style="633" customWidth="1"/>
    <col min="4" max="4" width="13.85546875" style="633" customWidth="1"/>
    <col min="5" max="17" width="11.5703125" style="633"/>
    <col min="18" max="18" width="6.28515625" style="633" customWidth="1"/>
    <col min="19" max="16384" width="11.5703125" style="633"/>
  </cols>
  <sheetData>
    <row r="1" spans="2:18" ht="3" customHeight="1"/>
    <row r="2" spans="2:18">
      <c r="B2" s="68" t="s">
        <v>626</v>
      </c>
      <c r="C2" s="634"/>
      <c r="D2" s="795" t="s">
        <v>803</v>
      </c>
      <c r="E2" s="1419"/>
      <c r="F2" s="1419"/>
      <c r="G2" s="1419"/>
      <c r="H2" s="1419"/>
      <c r="I2" s="1419"/>
      <c r="J2" s="1419"/>
      <c r="K2" s="1419"/>
      <c r="L2" s="1419"/>
      <c r="M2" s="1419"/>
      <c r="N2" s="1419"/>
      <c r="O2" s="1419"/>
      <c r="P2" s="1419"/>
      <c r="Q2" s="1419"/>
      <c r="R2" s="1419"/>
    </row>
    <row r="3" spans="2:18">
      <c r="B3" s="1419"/>
      <c r="C3" s="1419"/>
      <c r="D3" s="1475"/>
      <c r="E3" s="1419"/>
      <c r="F3" s="1419"/>
      <c r="G3" s="1419"/>
      <c r="H3" s="1419"/>
      <c r="I3" s="1419"/>
      <c r="J3" s="1419"/>
      <c r="K3" s="1419"/>
      <c r="L3" s="1419"/>
      <c r="M3" s="1419"/>
      <c r="N3" s="1419"/>
      <c r="O3" s="1419"/>
      <c r="P3" s="1419"/>
      <c r="Q3" s="1419"/>
      <c r="R3" s="1419"/>
    </row>
    <row r="4" spans="2:18" ht="13.15" customHeight="1">
      <c r="B4" s="1419"/>
      <c r="C4" s="798" t="s">
        <v>585</v>
      </c>
      <c r="D4" s="798"/>
      <c r="E4" s="791"/>
      <c r="F4" s="791"/>
      <c r="G4" s="791"/>
      <c r="H4" s="791"/>
      <c r="I4" s="791"/>
      <c r="J4" s="791"/>
      <c r="K4" s="791"/>
      <c r="L4" s="791"/>
      <c r="M4" s="791"/>
      <c r="N4" s="791"/>
      <c r="O4" s="1419"/>
      <c r="P4" s="1419"/>
      <c r="Q4" s="1419"/>
      <c r="R4" s="1419"/>
    </row>
    <row r="5" spans="2:18" ht="6.6" customHeight="1">
      <c r="B5" s="1419"/>
      <c r="C5" s="831"/>
      <c r="D5" s="831"/>
      <c r="E5" s="791"/>
      <c r="F5" s="791"/>
      <c r="G5" s="791"/>
      <c r="H5" s="791"/>
      <c r="I5" s="791"/>
      <c r="J5" s="791"/>
      <c r="K5" s="791"/>
      <c r="L5" s="791"/>
      <c r="M5" s="791"/>
      <c r="N5" s="791"/>
      <c r="O5" s="1419"/>
      <c r="P5" s="1419"/>
      <c r="Q5" s="1419"/>
      <c r="R5" s="1419"/>
    </row>
    <row r="6" spans="2:18" ht="12.75" customHeight="1">
      <c r="B6" s="1419"/>
      <c r="C6" s="1826" t="s">
        <v>586</v>
      </c>
      <c r="D6" s="1826"/>
      <c r="E6" s="1826"/>
      <c r="F6" s="1826"/>
      <c r="G6" s="1826"/>
      <c r="H6" s="1826"/>
      <c r="I6" s="1826"/>
      <c r="J6" s="1826"/>
      <c r="K6" s="1826"/>
      <c r="L6" s="1826"/>
      <c r="M6" s="1826"/>
      <c r="N6" s="1826"/>
      <c r="O6" s="1826"/>
      <c r="P6" s="1826"/>
      <c r="Q6" s="1826"/>
      <c r="R6" s="1418"/>
    </row>
    <row r="7" spans="2:18">
      <c r="B7" s="1419"/>
      <c r="C7" s="1826"/>
      <c r="D7" s="1826"/>
      <c r="E7" s="1826"/>
      <c r="F7" s="1826"/>
      <c r="G7" s="1826"/>
      <c r="H7" s="1826"/>
      <c r="I7" s="1826"/>
      <c r="J7" s="1826"/>
      <c r="K7" s="1826"/>
      <c r="L7" s="1826"/>
      <c r="M7" s="1826"/>
      <c r="N7" s="1826"/>
      <c r="O7" s="1826"/>
      <c r="P7" s="1826"/>
      <c r="Q7" s="1826"/>
      <c r="R7" s="1418"/>
    </row>
    <row r="8" spans="2:18">
      <c r="B8" s="1419"/>
      <c r="C8" s="1826"/>
      <c r="D8" s="1826"/>
      <c r="E8" s="1826"/>
      <c r="F8" s="1826"/>
      <c r="G8" s="1826"/>
      <c r="H8" s="1826"/>
      <c r="I8" s="1826"/>
      <c r="J8" s="1826"/>
      <c r="K8" s="1826"/>
      <c r="L8" s="1826"/>
      <c r="M8" s="1826"/>
      <c r="N8" s="1826"/>
      <c r="O8" s="1826"/>
      <c r="P8" s="1826"/>
      <c r="Q8" s="1826"/>
      <c r="R8" s="1418"/>
    </row>
    <row r="9" spans="2:18" ht="6.6" customHeight="1">
      <c r="B9" s="1419"/>
      <c r="C9" s="831"/>
      <c r="D9" s="831"/>
      <c r="E9" s="791"/>
      <c r="F9" s="791"/>
      <c r="G9" s="791"/>
      <c r="H9" s="791"/>
      <c r="I9" s="791"/>
      <c r="J9" s="791"/>
      <c r="K9" s="791"/>
      <c r="L9" s="791"/>
      <c r="M9" s="791"/>
      <c r="N9" s="791"/>
      <c r="O9" s="1419"/>
      <c r="P9" s="1419"/>
      <c r="Q9" s="1419"/>
      <c r="R9" s="1419"/>
    </row>
    <row r="10" spans="2:18" ht="13.15" customHeight="1">
      <c r="B10" s="1419"/>
      <c r="C10" s="1828" t="s">
        <v>1572</v>
      </c>
      <c r="D10" s="1828"/>
      <c r="E10" s="1828"/>
      <c r="F10" s="1828"/>
      <c r="G10" s="1828"/>
      <c r="H10" s="1418"/>
      <c r="I10" s="1418"/>
      <c r="J10" s="1418"/>
      <c r="K10" s="1418"/>
      <c r="L10" s="1418"/>
      <c r="M10" s="1418"/>
      <c r="N10" s="1418"/>
      <c r="O10" s="1419"/>
      <c r="P10" s="1419"/>
      <c r="Q10" s="1419"/>
      <c r="R10" s="1419"/>
    </row>
    <row r="11" spans="2:18" ht="12.75" customHeight="1">
      <c r="B11" s="1419"/>
      <c r="C11" s="1827" t="s">
        <v>587</v>
      </c>
      <c r="D11" s="1827"/>
      <c r="E11" s="1827"/>
      <c r="F11" s="1827"/>
      <c r="G11" s="1827"/>
      <c r="H11" s="1827"/>
      <c r="I11" s="1827"/>
      <c r="J11" s="1827"/>
      <c r="K11" s="1827"/>
      <c r="L11" s="1827"/>
      <c r="M11" s="1827"/>
      <c r="N11" s="1827"/>
      <c r="O11" s="1827"/>
      <c r="P11" s="1827"/>
      <c r="Q11" s="1827"/>
      <c r="R11" s="1763"/>
    </row>
    <row r="12" spans="2:18" ht="12.6" customHeight="1">
      <c r="B12" s="1419"/>
      <c r="C12" s="1827"/>
      <c r="D12" s="1827"/>
      <c r="E12" s="1827"/>
      <c r="F12" s="1827"/>
      <c r="G12" s="1827"/>
      <c r="H12" s="1827"/>
      <c r="I12" s="1827"/>
      <c r="J12" s="1827"/>
      <c r="K12" s="1827"/>
      <c r="L12" s="1827"/>
      <c r="M12" s="1827"/>
      <c r="N12" s="1827"/>
      <c r="O12" s="1827"/>
      <c r="P12" s="1827"/>
      <c r="Q12" s="1827"/>
      <c r="R12" s="1763"/>
    </row>
    <row r="13" spans="2:18" ht="13.15" customHeight="1">
      <c r="B13" s="1419"/>
      <c r="C13" s="1828" t="s">
        <v>1573</v>
      </c>
      <c r="D13" s="1828"/>
      <c r="E13" s="1828"/>
      <c r="F13" s="1828"/>
      <c r="G13" s="1828"/>
      <c r="H13" s="1828"/>
      <c r="I13" s="1828"/>
      <c r="J13" s="1828"/>
      <c r="K13" s="1828"/>
      <c r="L13" s="1828"/>
      <c r="M13" s="1828"/>
      <c r="N13" s="1828"/>
      <c r="O13" s="1828"/>
      <c r="P13" s="1828"/>
      <c r="Q13" s="1828"/>
      <c r="R13" s="1419"/>
    </row>
    <row r="14" spans="2:18" ht="13.15" customHeight="1">
      <c r="B14" s="1419"/>
      <c r="C14" s="1828"/>
      <c r="D14" s="1828"/>
      <c r="E14" s="1828"/>
      <c r="F14" s="1828"/>
      <c r="G14" s="1828"/>
      <c r="H14" s="1828"/>
      <c r="I14" s="1828"/>
      <c r="J14" s="1828"/>
      <c r="K14" s="1828"/>
      <c r="L14" s="1828"/>
      <c r="M14" s="1828"/>
      <c r="N14" s="1828"/>
      <c r="O14" s="1828"/>
      <c r="P14" s="1828"/>
      <c r="Q14" s="1828"/>
      <c r="R14" s="833"/>
    </row>
    <row r="15" spans="2:18">
      <c r="B15" s="1419"/>
      <c r="C15" s="1419"/>
      <c r="D15" s="1419"/>
      <c r="E15" s="1419"/>
      <c r="F15" s="1419"/>
      <c r="G15" s="1419"/>
      <c r="H15" s="1419"/>
      <c r="I15" s="1419"/>
      <c r="J15" s="1419"/>
      <c r="K15" s="1419"/>
      <c r="L15" s="1419"/>
      <c r="M15" s="1419"/>
      <c r="N15" s="1419"/>
      <c r="O15" s="1419"/>
      <c r="P15" s="1419"/>
      <c r="Q15" s="1419"/>
      <c r="R15" s="1419"/>
    </row>
    <row r="16" spans="2:18" ht="13.15" customHeight="1">
      <c r="B16" s="1419"/>
      <c r="C16" s="798" t="s">
        <v>592</v>
      </c>
      <c r="D16" s="798"/>
      <c r="E16" s="791"/>
      <c r="F16" s="791"/>
      <c r="G16" s="791"/>
      <c r="H16" s="791"/>
      <c r="I16" s="791"/>
      <c r="J16" s="791"/>
      <c r="K16" s="791"/>
      <c r="L16" s="791"/>
      <c r="M16" s="791"/>
      <c r="N16" s="791"/>
      <c r="O16" s="1419"/>
      <c r="P16" s="1419"/>
      <c r="Q16" s="1419"/>
      <c r="R16" s="1419"/>
    </row>
    <row r="17" spans="2:18" ht="6.6" customHeight="1">
      <c r="B17" s="1419"/>
      <c r="C17" s="831"/>
      <c r="D17" s="831"/>
      <c r="E17" s="791"/>
      <c r="F17" s="791"/>
      <c r="G17" s="791"/>
      <c r="H17" s="791"/>
      <c r="I17" s="791"/>
      <c r="J17" s="791"/>
      <c r="K17" s="791"/>
      <c r="L17" s="791"/>
      <c r="M17" s="791"/>
      <c r="N17" s="791"/>
      <c r="O17" s="1419"/>
      <c r="P17" s="1419"/>
      <c r="Q17" s="1419"/>
      <c r="R17" s="1419"/>
    </row>
    <row r="18" spans="2:18" ht="13.15" customHeight="1">
      <c r="B18" s="1419"/>
      <c r="C18" s="1826" t="s">
        <v>1556</v>
      </c>
      <c r="D18" s="1826"/>
      <c r="E18" s="1826"/>
      <c r="F18" s="1826"/>
      <c r="G18" s="1826"/>
      <c r="H18" s="1826"/>
      <c r="I18" s="1826"/>
      <c r="J18" s="1826"/>
      <c r="K18" s="1826"/>
      <c r="L18" s="1826"/>
      <c r="M18" s="1826"/>
      <c r="N18" s="1826"/>
      <c r="O18" s="1826"/>
      <c r="P18" s="1826"/>
      <c r="Q18" s="1826"/>
      <c r="R18" s="1418"/>
    </row>
    <row r="19" spans="2:18">
      <c r="B19" s="1419"/>
      <c r="C19" s="1826"/>
      <c r="D19" s="1826"/>
      <c r="E19" s="1826"/>
      <c r="F19" s="1826"/>
      <c r="G19" s="1826"/>
      <c r="H19" s="1826"/>
      <c r="I19" s="1826"/>
      <c r="J19" s="1826"/>
      <c r="K19" s="1826"/>
      <c r="L19" s="1826"/>
      <c r="M19" s="1826"/>
      <c r="N19" s="1826"/>
      <c r="O19" s="1826"/>
      <c r="P19" s="1826"/>
      <c r="Q19" s="1826"/>
      <c r="R19" s="1418"/>
    </row>
    <row r="20" spans="2:18">
      <c r="B20" s="1419"/>
      <c r="C20" s="1826"/>
      <c r="D20" s="1826"/>
      <c r="E20" s="1826"/>
      <c r="F20" s="1826"/>
      <c r="G20" s="1826"/>
      <c r="H20" s="1826"/>
      <c r="I20" s="1826"/>
      <c r="J20" s="1826"/>
      <c r="K20" s="1826"/>
      <c r="L20" s="1826"/>
      <c r="M20" s="1826"/>
      <c r="N20" s="1826"/>
      <c r="O20" s="1826"/>
      <c r="P20" s="1826"/>
      <c r="Q20" s="1826"/>
      <c r="R20" s="1418"/>
    </row>
    <row r="21" spans="2:18">
      <c r="B21" s="1716"/>
      <c r="C21" s="833" t="s">
        <v>1557</v>
      </c>
      <c r="D21" s="1418"/>
      <c r="E21" s="1418"/>
      <c r="F21" s="1418"/>
      <c r="G21" s="1418"/>
      <c r="H21" s="1418"/>
      <c r="I21" s="1418"/>
      <c r="J21" s="1418"/>
      <c r="K21" s="1418"/>
      <c r="L21" s="1418"/>
      <c r="M21" s="1418"/>
      <c r="N21" s="1418"/>
      <c r="O21" s="1418"/>
      <c r="P21" s="1418"/>
      <c r="Q21" s="1418"/>
      <c r="R21" s="1715"/>
    </row>
    <row r="22" spans="2:18" ht="6.6" customHeight="1">
      <c r="B22" s="1419"/>
      <c r="C22" s="831"/>
      <c r="D22" s="831"/>
      <c r="E22" s="791"/>
      <c r="F22" s="791"/>
      <c r="G22" s="791"/>
      <c r="H22" s="791"/>
      <c r="I22" s="791"/>
      <c r="J22" s="791"/>
      <c r="K22" s="791"/>
      <c r="L22" s="791"/>
      <c r="M22" s="791"/>
      <c r="N22" s="791"/>
      <c r="O22" s="1419"/>
      <c r="P22" s="1419"/>
      <c r="Q22" s="1419"/>
      <c r="R22" s="1419"/>
    </row>
    <row r="23" spans="2:18">
      <c r="B23" s="1419"/>
      <c r="C23" s="833" t="s">
        <v>584</v>
      </c>
      <c r="D23" s="834"/>
      <c r="E23" s="834"/>
      <c r="F23" s="834"/>
      <c r="G23" s="834"/>
      <c r="H23" s="834"/>
      <c r="I23" s="834"/>
      <c r="J23" s="834"/>
      <c r="K23" s="834"/>
      <c r="L23" s="834"/>
      <c r="M23" s="834"/>
      <c r="N23" s="834"/>
      <c r="O23" s="1419"/>
      <c r="P23" s="1419"/>
      <c r="Q23" s="1419"/>
      <c r="R23" s="1419"/>
    </row>
    <row r="24" spans="2:18">
      <c r="B24" s="1419"/>
      <c r="C24" s="1228" t="s">
        <v>1091</v>
      </c>
      <c r="D24" s="836"/>
      <c r="E24" s="836"/>
      <c r="F24" s="836"/>
      <c r="G24" s="836"/>
      <c r="H24" s="836"/>
      <c r="I24" s="836"/>
      <c r="J24" s="836"/>
      <c r="K24" s="836"/>
      <c r="L24" s="836"/>
      <c r="M24" s="836"/>
      <c r="N24" s="836"/>
      <c r="O24" s="1419"/>
      <c r="P24" s="1419"/>
      <c r="Q24" s="1419"/>
      <c r="R24" s="1419"/>
    </row>
    <row r="25" spans="2:18" ht="13.15" customHeight="1">
      <c r="B25" s="1419"/>
      <c r="C25" s="1228" t="s">
        <v>1092</v>
      </c>
      <c r="D25" s="833"/>
      <c r="E25" s="833"/>
      <c r="F25" s="833"/>
      <c r="G25" s="833"/>
      <c r="H25" s="833"/>
      <c r="I25" s="833"/>
      <c r="J25" s="833"/>
      <c r="K25" s="833"/>
      <c r="L25" s="833"/>
      <c r="M25" s="833"/>
      <c r="N25" s="833"/>
      <c r="O25" s="833"/>
      <c r="P25" s="833"/>
      <c r="Q25" s="833"/>
      <c r="R25" s="833"/>
    </row>
    <row r="26" spans="2:18" ht="6.6" customHeight="1">
      <c r="B26" s="1419"/>
      <c r="C26" s="831"/>
      <c r="D26" s="831"/>
      <c r="E26" s="791"/>
      <c r="F26" s="791"/>
      <c r="G26" s="791"/>
      <c r="H26" s="791"/>
      <c r="I26" s="791"/>
      <c r="J26" s="791"/>
      <c r="K26" s="791"/>
      <c r="L26" s="791"/>
      <c r="M26" s="791"/>
      <c r="N26" s="791"/>
      <c r="O26" s="1419"/>
      <c r="P26" s="1419"/>
      <c r="Q26" s="1419"/>
      <c r="R26" s="1419"/>
    </row>
    <row r="27" spans="2:18">
      <c r="B27" s="1419"/>
      <c r="C27" s="833" t="s">
        <v>1394</v>
      </c>
      <c r="D27" s="834"/>
      <c r="E27" s="834"/>
      <c r="F27" s="834"/>
      <c r="G27" s="834"/>
      <c r="H27" s="834"/>
      <c r="I27" s="834"/>
      <c r="J27" s="834"/>
      <c r="K27" s="834"/>
      <c r="L27" s="834"/>
      <c r="M27" s="834"/>
      <c r="N27" s="834"/>
      <c r="O27" s="1419"/>
      <c r="P27" s="1419"/>
      <c r="Q27" s="1419"/>
      <c r="R27" s="1419"/>
    </row>
    <row r="28" spans="2:18" ht="12.75" customHeight="1">
      <c r="B28" s="1419"/>
      <c r="C28" s="1829" t="s">
        <v>1093</v>
      </c>
      <c r="D28" s="1829"/>
      <c r="E28" s="1829"/>
      <c r="F28" s="1829"/>
      <c r="G28" s="1829"/>
      <c r="H28" s="1829"/>
      <c r="I28" s="1829"/>
      <c r="J28" s="1829"/>
      <c r="K28" s="1829"/>
      <c r="L28" s="1829"/>
      <c r="M28" s="1829"/>
      <c r="N28" s="1829"/>
      <c r="O28" s="1829"/>
      <c r="P28" s="1829"/>
      <c r="Q28" s="1829"/>
      <c r="R28" s="1764"/>
    </row>
    <row r="29" spans="2:18">
      <c r="B29" s="1419"/>
      <c r="C29" s="1829"/>
      <c r="D29" s="1829"/>
      <c r="E29" s="1829"/>
      <c r="F29" s="1829"/>
      <c r="G29" s="1829"/>
      <c r="H29" s="1829"/>
      <c r="I29" s="1829"/>
      <c r="J29" s="1829"/>
      <c r="K29" s="1829"/>
      <c r="L29" s="1829"/>
      <c r="M29" s="1829"/>
      <c r="N29" s="1829"/>
      <c r="O29" s="1829"/>
      <c r="P29" s="1829"/>
      <c r="Q29" s="1829"/>
      <c r="R29" s="1764"/>
    </row>
    <row r="30" spans="2:18">
      <c r="B30" s="1419"/>
      <c r="C30" s="1228" t="s">
        <v>1094</v>
      </c>
      <c r="D30" s="836"/>
      <c r="E30" s="836"/>
      <c r="F30" s="836"/>
      <c r="G30" s="836"/>
      <c r="H30" s="836"/>
      <c r="I30" s="836"/>
      <c r="J30" s="836"/>
      <c r="K30" s="836"/>
      <c r="L30" s="836"/>
      <c r="M30" s="836"/>
      <c r="N30" s="836"/>
      <c r="O30" s="1419"/>
      <c r="P30" s="1419"/>
      <c r="Q30" s="1419"/>
      <c r="R30" s="1419"/>
    </row>
    <row r="31" spans="2:18">
      <c r="B31" s="1419"/>
      <c r="C31" s="1830"/>
      <c r="D31" s="1830"/>
      <c r="E31" s="1830"/>
      <c r="F31" s="1830"/>
      <c r="G31" s="1830"/>
      <c r="H31" s="1830"/>
      <c r="I31" s="1830"/>
      <c r="J31" s="1830"/>
      <c r="K31" s="1830"/>
      <c r="L31" s="1830"/>
      <c r="M31" s="1830"/>
      <c r="N31" s="1830"/>
      <c r="O31" s="1419"/>
      <c r="P31" s="1419"/>
      <c r="Q31" s="1419"/>
      <c r="R31" s="1419"/>
    </row>
    <row r="32" spans="2:18" ht="13.15" customHeight="1">
      <c r="B32" s="635"/>
      <c r="C32" s="799" t="s">
        <v>588</v>
      </c>
      <c r="D32" s="799"/>
      <c r="E32" s="792"/>
      <c r="F32" s="792"/>
      <c r="G32" s="792"/>
      <c r="H32" s="792"/>
      <c r="I32" s="792"/>
      <c r="J32" s="792"/>
      <c r="K32" s="792"/>
      <c r="L32" s="792"/>
      <c r="M32" s="792"/>
      <c r="N32" s="792"/>
      <c r="O32" s="635"/>
      <c r="P32" s="1419"/>
      <c r="Q32" s="1419"/>
      <c r="R32" s="1419"/>
    </row>
    <row r="33" spans="2:18" ht="6.6" customHeight="1">
      <c r="B33" s="635"/>
      <c r="C33" s="832"/>
      <c r="D33" s="832"/>
      <c r="E33" s="792"/>
      <c r="F33" s="792"/>
      <c r="G33" s="792"/>
      <c r="H33" s="792"/>
      <c r="I33" s="792"/>
      <c r="J33" s="792"/>
      <c r="K33" s="792"/>
      <c r="L33" s="792"/>
      <c r="M33" s="792"/>
      <c r="N33" s="792"/>
      <c r="O33" s="635"/>
      <c r="P33" s="1419"/>
      <c r="Q33" s="1419"/>
      <c r="R33" s="1419"/>
    </row>
    <row r="34" spans="2:18" ht="13.15" customHeight="1">
      <c r="B34" s="635"/>
      <c r="C34" s="850" t="s">
        <v>589</v>
      </c>
      <c r="D34" s="837"/>
      <c r="E34" s="837"/>
      <c r="F34" s="837"/>
      <c r="G34" s="837"/>
      <c r="H34" s="837"/>
      <c r="I34" s="837"/>
      <c r="J34" s="837"/>
      <c r="K34" s="837"/>
      <c r="L34" s="837"/>
      <c r="M34" s="837"/>
      <c r="N34" s="837"/>
      <c r="O34" s="837"/>
      <c r="P34" s="1419"/>
      <c r="Q34" s="1419"/>
      <c r="R34" s="1419"/>
    </row>
    <row r="35" spans="2:18" ht="13.15" customHeight="1">
      <c r="B35" s="635"/>
      <c r="C35" s="837" t="s">
        <v>1095</v>
      </c>
      <c r="D35" s="1230"/>
      <c r="E35" s="837" t="s">
        <v>1096</v>
      </c>
      <c r="F35" s="1230"/>
      <c r="G35" s="1230"/>
      <c r="H35" s="1230"/>
      <c r="I35" s="1230"/>
      <c r="J35" s="1230"/>
      <c r="K35" s="1230"/>
      <c r="L35" s="1230"/>
      <c r="M35" s="1230"/>
      <c r="N35" s="1230"/>
      <c r="O35" s="1420"/>
      <c r="P35" s="1231"/>
      <c r="Q35" s="1231"/>
      <c r="R35" s="1231"/>
    </row>
    <row r="36" spans="2:18" ht="13.15" customHeight="1">
      <c r="B36" s="635"/>
      <c r="C36" s="837" t="s">
        <v>1558</v>
      </c>
      <c r="D36" s="1427"/>
      <c r="E36" s="1427"/>
      <c r="F36" s="1427"/>
      <c r="G36" s="1427"/>
      <c r="H36" s="1427"/>
      <c r="I36" s="1427"/>
      <c r="J36" s="1427"/>
      <c r="K36" s="1427"/>
      <c r="L36" s="1427"/>
      <c r="M36" s="1427"/>
      <c r="N36" s="1427"/>
      <c r="O36" s="1427"/>
      <c r="P36" s="1427"/>
      <c r="Q36" s="1427"/>
      <c r="R36" s="1427"/>
    </row>
    <row r="37" spans="2:18" ht="13.15" customHeight="1">
      <c r="B37" s="635"/>
      <c r="C37" s="837" t="s">
        <v>1559</v>
      </c>
      <c r="D37" s="1427"/>
      <c r="E37" s="1427"/>
      <c r="F37" s="1427"/>
      <c r="G37" s="1427"/>
      <c r="H37" s="1427"/>
      <c r="I37" s="1427"/>
      <c r="J37" s="1427"/>
      <c r="K37" s="1427"/>
      <c r="L37" s="1427"/>
      <c r="M37" s="1716"/>
      <c r="N37" s="1427"/>
      <c r="O37" s="1427"/>
      <c r="P37" s="1427"/>
      <c r="Q37" s="1427"/>
      <c r="R37" s="1427"/>
    </row>
    <row r="38" spans="2:18" ht="6.6" customHeight="1">
      <c r="B38" s="1419"/>
      <c r="C38" s="831"/>
      <c r="D38" s="831"/>
      <c r="E38" s="791"/>
      <c r="F38" s="791"/>
      <c r="G38" s="791"/>
      <c r="H38" s="791"/>
      <c r="I38" s="791"/>
      <c r="J38" s="791"/>
      <c r="K38" s="791"/>
      <c r="L38" s="791"/>
      <c r="M38" s="791"/>
      <c r="N38" s="791"/>
      <c r="O38" s="1419"/>
      <c r="P38" s="1419"/>
      <c r="Q38" s="1419"/>
      <c r="R38" s="1419"/>
    </row>
    <row r="39" spans="2:18">
      <c r="B39" s="635"/>
      <c r="C39" s="850" t="s">
        <v>611</v>
      </c>
      <c r="D39" s="837"/>
      <c r="E39" s="837"/>
      <c r="F39" s="837"/>
      <c r="G39" s="837"/>
      <c r="H39" s="837"/>
      <c r="I39" s="837"/>
      <c r="J39" s="837"/>
      <c r="K39" s="837"/>
      <c r="L39" s="837"/>
      <c r="M39" s="837"/>
      <c r="N39" s="837"/>
      <c r="O39" s="635"/>
      <c r="P39" s="1419"/>
      <c r="Q39" s="1419"/>
      <c r="R39" s="1419"/>
    </row>
    <row r="40" spans="2:18">
      <c r="B40" s="635"/>
      <c r="C40" s="1233" t="s">
        <v>1097</v>
      </c>
      <c r="D40" s="1232"/>
      <c r="E40" s="837" t="s">
        <v>1098</v>
      </c>
      <c r="F40" s="838"/>
      <c r="G40" s="838"/>
      <c r="H40" s="838"/>
      <c r="I40" s="838"/>
      <c r="J40" s="838"/>
      <c r="K40" s="838"/>
      <c r="L40" s="838"/>
      <c r="M40" s="838"/>
      <c r="N40" s="838"/>
      <c r="O40" s="635"/>
      <c r="P40" s="1419"/>
      <c r="Q40" s="1419"/>
      <c r="R40" s="1419"/>
    </row>
    <row r="41" spans="2:18">
      <c r="B41" s="635"/>
      <c r="C41" s="1229" t="s">
        <v>1395</v>
      </c>
      <c r="D41" s="839"/>
      <c r="E41" s="839"/>
      <c r="F41" s="839"/>
      <c r="G41" s="839"/>
      <c r="H41" s="839"/>
      <c r="I41" s="839"/>
      <c r="J41" s="839"/>
      <c r="K41" s="839"/>
      <c r="L41" s="839"/>
      <c r="M41" s="839"/>
      <c r="N41" s="839"/>
      <c r="O41" s="635"/>
      <c r="P41" s="1419"/>
      <c r="Q41" s="1419"/>
      <c r="R41" s="1419"/>
    </row>
    <row r="42" spans="2:18">
      <c r="B42" s="635"/>
      <c r="C42" s="1229" t="s">
        <v>1396</v>
      </c>
      <c r="D42" s="839"/>
      <c r="E42" s="839"/>
      <c r="F42" s="839"/>
      <c r="G42" s="839"/>
      <c r="H42" s="839"/>
      <c r="I42" s="839"/>
      <c r="J42" s="839"/>
      <c r="K42" s="839"/>
      <c r="L42" s="839"/>
      <c r="M42" s="839"/>
      <c r="N42" s="839"/>
      <c r="O42" s="635"/>
      <c r="P42" s="1419"/>
      <c r="Q42" s="1419"/>
      <c r="R42" s="1419"/>
    </row>
    <row r="43" spans="2:18">
      <c r="B43" s="635"/>
      <c r="C43" s="1229" t="s">
        <v>590</v>
      </c>
      <c r="D43" s="839"/>
      <c r="E43" s="839"/>
      <c r="F43" s="839"/>
      <c r="G43" s="839"/>
      <c r="H43" s="839"/>
      <c r="I43" s="839"/>
      <c r="J43" s="839"/>
      <c r="K43" s="839"/>
      <c r="L43" s="839"/>
      <c r="M43" s="839"/>
      <c r="N43" s="839"/>
      <c r="O43" s="635"/>
      <c r="P43" s="1419"/>
      <c r="Q43" s="1419"/>
      <c r="R43" s="1419"/>
    </row>
    <row r="44" spans="2:18" ht="6.6" customHeight="1">
      <c r="B44" s="1419"/>
      <c r="C44" s="831"/>
      <c r="D44" s="831"/>
      <c r="E44" s="791"/>
      <c r="F44" s="791"/>
      <c r="G44" s="791"/>
      <c r="H44" s="791"/>
      <c r="I44" s="791"/>
      <c r="J44" s="791"/>
      <c r="K44" s="791"/>
      <c r="L44" s="791"/>
      <c r="M44" s="791"/>
      <c r="N44" s="791"/>
      <c r="O44" s="1419"/>
      <c r="P44" s="1419"/>
      <c r="Q44" s="1419"/>
      <c r="R44" s="1419"/>
    </row>
    <row r="45" spans="2:18">
      <c r="B45" s="635"/>
      <c r="C45" s="850" t="s">
        <v>826</v>
      </c>
      <c r="D45" s="839"/>
      <c r="E45" s="839"/>
      <c r="F45" s="839"/>
      <c r="G45" s="839"/>
      <c r="H45" s="839"/>
      <c r="I45" s="839"/>
      <c r="J45" s="839"/>
      <c r="K45" s="839"/>
      <c r="L45" s="839"/>
      <c r="M45" s="839"/>
      <c r="N45" s="839"/>
      <c r="O45" s="635"/>
      <c r="P45" s="1419"/>
      <c r="Q45" s="1419"/>
      <c r="R45" s="1419"/>
    </row>
    <row r="46" spans="2:18">
      <c r="B46" s="1419"/>
      <c r="C46" s="1830"/>
      <c r="D46" s="1830"/>
      <c r="E46" s="1830"/>
      <c r="F46" s="1830"/>
      <c r="G46" s="1830"/>
      <c r="H46" s="1830"/>
      <c r="I46" s="1830"/>
      <c r="J46" s="1830"/>
      <c r="K46" s="1830"/>
      <c r="L46" s="1830"/>
      <c r="M46" s="1830"/>
      <c r="N46" s="1830"/>
      <c r="O46" s="1419"/>
      <c r="P46" s="1419"/>
      <c r="Q46" s="1419"/>
      <c r="R46" s="1419"/>
    </row>
    <row r="47" spans="2:18">
      <c r="B47" s="1419"/>
      <c r="C47" s="796" t="s">
        <v>591</v>
      </c>
      <c r="D47" s="797"/>
      <c r="E47" s="1419"/>
      <c r="F47" s="1419"/>
      <c r="G47" s="1419"/>
      <c r="H47" s="1419"/>
      <c r="I47" s="1419"/>
      <c r="J47" s="1419"/>
      <c r="K47" s="1419"/>
      <c r="L47" s="1419"/>
      <c r="M47" s="1419"/>
      <c r="N47" s="1419"/>
      <c r="O47" s="1419"/>
      <c r="P47" s="1419"/>
      <c r="Q47" s="1419"/>
      <c r="R47" s="1419"/>
    </row>
    <row r="48" spans="2:18" ht="6.6" customHeight="1">
      <c r="B48" s="1419"/>
      <c r="C48" s="791"/>
      <c r="D48" s="1419"/>
      <c r="E48" s="1419"/>
      <c r="F48" s="1419"/>
      <c r="G48" s="1419"/>
      <c r="H48" s="1419"/>
      <c r="I48" s="1419"/>
      <c r="J48" s="1419"/>
      <c r="K48" s="1419"/>
      <c r="L48" s="1419"/>
      <c r="M48" s="1419"/>
      <c r="N48" s="1419"/>
      <c r="O48" s="1419"/>
      <c r="P48" s="1419"/>
      <c r="Q48" s="1419"/>
      <c r="R48" s="1419"/>
    </row>
    <row r="49" spans="2:18">
      <c r="B49" s="1419"/>
      <c r="C49" s="833" t="s">
        <v>593</v>
      </c>
      <c r="D49" s="834"/>
      <c r="E49" s="834"/>
      <c r="F49" s="834"/>
      <c r="G49" s="834"/>
      <c r="H49" s="834"/>
      <c r="I49" s="834"/>
      <c r="J49" s="834"/>
      <c r="K49" s="834"/>
      <c r="L49" s="834"/>
      <c r="M49" s="834"/>
      <c r="N49" s="834"/>
      <c r="O49" s="1419"/>
      <c r="P49" s="1419"/>
      <c r="Q49" s="1419"/>
      <c r="R49" s="1419"/>
    </row>
    <row r="50" spans="2:18" ht="6.6" customHeight="1">
      <c r="B50" s="1419"/>
      <c r="C50" s="831"/>
      <c r="D50" s="831"/>
      <c r="E50" s="791"/>
      <c r="F50" s="791"/>
      <c r="G50" s="791"/>
      <c r="H50" s="791"/>
      <c r="I50" s="791"/>
      <c r="J50" s="791"/>
      <c r="K50" s="791"/>
      <c r="L50" s="791"/>
      <c r="M50" s="791"/>
      <c r="N50" s="791"/>
      <c r="O50" s="1419"/>
      <c r="P50" s="1419"/>
      <c r="Q50" s="1419"/>
      <c r="R50" s="1419"/>
    </row>
    <row r="51" spans="2:18">
      <c r="B51" s="1419"/>
      <c r="C51" s="638" t="s">
        <v>1397</v>
      </c>
      <c r="D51" s="833"/>
      <c r="E51" s="833"/>
      <c r="F51" s="833"/>
      <c r="G51" s="833"/>
      <c r="H51" s="833"/>
      <c r="I51" s="833"/>
      <c r="J51" s="833"/>
      <c r="K51" s="833"/>
      <c r="L51" s="833"/>
      <c r="M51" s="833"/>
      <c r="N51" s="833"/>
      <c r="O51" s="833"/>
      <c r="P51" s="833"/>
      <c r="Q51" s="833"/>
      <c r="R51" s="833"/>
    </row>
    <row r="52" spans="2:18" ht="12.75" customHeight="1">
      <c r="B52" s="1419"/>
      <c r="C52" s="1829" t="s">
        <v>1560</v>
      </c>
      <c r="D52" s="1829"/>
      <c r="E52" s="1829"/>
      <c r="F52" s="1829"/>
      <c r="G52" s="1829"/>
      <c r="H52" s="1829"/>
      <c r="I52" s="1829"/>
      <c r="J52" s="1829"/>
      <c r="K52" s="1829"/>
      <c r="L52" s="1829"/>
      <c r="M52" s="1829"/>
      <c r="N52" s="1829"/>
      <c r="O52" s="1829"/>
      <c r="P52" s="1829"/>
      <c r="Q52" s="1829"/>
      <c r="R52" s="1764"/>
    </row>
    <row r="53" spans="2:18">
      <c r="B53" s="1419"/>
      <c r="C53" s="1829"/>
      <c r="D53" s="1829"/>
      <c r="E53" s="1829"/>
      <c r="F53" s="1829"/>
      <c r="G53" s="1829"/>
      <c r="H53" s="1829"/>
      <c r="I53" s="1829"/>
      <c r="J53" s="1829"/>
      <c r="K53" s="1829"/>
      <c r="L53" s="1829"/>
      <c r="M53" s="1829"/>
      <c r="N53" s="1829"/>
      <c r="O53" s="1829"/>
      <c r="P53" s="1829"/>
      <c r="Q53" s="1829"/>
      <c r="R53" s="1764"/>
    </row>
    <row r="54" spans="2:18">
      <c r="B54" s="1716"/>
      <c r="C54" s="1228" t="s">
        <v>1561</v>
      </c>
      <c r="D54" s="1714"/>
      <c r="E54" s="1714"/>
      <c r="F54" s="1714"/>
      <c r="G54" s="1714"/>
      <c r="H54" s="1714"/>
      <c r="I54" s="1714"/>
      <c r="J54" s="1714"/>
      <c r="K54" s="1714"/>
      <c r="L54" s="1714"/>
      <c r="M54" s="1714"/>
      <c r="N54" s="1714"/>
      <c r="O54" s="1714"/>
      <c r="P54" s="1714"/>
      <c r="Q54" s="1714"/>
      <c r="R54" s="1714"/>
    </row>
    <row r="55" spans="2:18">
      <c r="B55" s="1419"/>
      <c r="C55" s="1228" t="s">
        <v>1398</v>
      </c>
      <c r="D55" s="1417"/>
      <c r="E55" s="1417"/>
      <c r="F55" s="1417"/>
      <c r="G55" s="1417"/>
      <c r="H55" s="1417"/>
      <c r="I55" s="1417"/>
      <c r="J55" s="1417"/>
      <c r="K55" s="1417"/>
      <c r="L55" s="1417"/>
      <c r="M55" s="1417"/>
      <c r="N55" s="1417"/>
      <c r="O55" s="1417"/>
      <c r="P55" s="1417"/>
      <c r="Q55" s="1417"/>
      <c r="R55" s="1417"/>
    </row>
    <row r="56" spans="2:18" ht="6.6" customHeight="1">
      <c r="B56" s="1419"/>
      <c r="C56" s="831"/>
      <c r="D56" s="831"/>
      <c r="E56" s="791"/>
      <c r="F56" s="791"/>
      <c r="G56" s="791"/>
      <c r="H56" s="791"/>
      <c r="I56" s="791"/>
      <c r="J56" s="791"/>
      <c r="K56" s="791"/>
      <c r="L56" s="791"/>
      <c r="M56" s="791"/>
      <c r="N56" s="791"/>
      <c r="O56" s="1419"/>
      <c r="P56" s="1419"/>
      <c r="Q56" s="1419"/>
      <c r="R56" s="1419"/>
    </row>
    <row r="57" spans="2:18" ht="13.15" customHeight="1">
      <c r="B57" s="1419"/>
      <c r="C57" s="638" t="s">
        <v>647</v>
      </c>
      <c r="D57" s="835"/>
      <c r="E57" s="835"/>
      <c r="F57" s="835"/>
      <c r="G57" s="835"/>
      <c r="H57" s="835"/>
      <c r="I57" s="835"/>
      <c r="J57" s="835"/>
      <c r="K57" s="835"/>
      <c r="L57" s="835"/>
      <c r="M57" s="835"/>
      <c r="N57" s="835"/>
      <c r="O57" s="1419"/>
      <c r="P57" s="1419"/>
      <c r="Q57" s="1419"/>
      <c r="R57" s="1419"/>
    </row>
    <row r="58" spans="2:18" ht="13.15" customHeight="1">
      <c r="B58" s="1419"/>
      <c r="C58" s="1829" t="s">
        <v>1099</v>
      </c>
      <c r="D58" s="1829"/>
      <c r="E58" s="1829"/>
      <c r="F58" s="1829"/>
      <c r="G58" s="1829"/>
      <c r="H58" s="1829"/>
      <c r="I58" s="1829"/>
      <c r="J58" s="1829"/>
      <c r="K58" s="1829"/>
      <c r="L58" s="1829"/>
      <c r="M58" s="1829"/>
      <c r="N58" s="1829"/>
      <c r="O58" s="1829"/>
      <c r="P58" s="1829"/>
      <c r="Q58" s="1764"/>
      <c r="R58" s="1764"/>
    </row>
    <row r="59" spans="2:18">
      <c r="B59" s="1419"/>
      <c r="C59" s="1829"/>
      <c r="D59" s="1829"/>
      <c r="E59" s="1829"/>
      <c r="F59" s="1829"/>
      <c r="G59" s="1829"/>
      <c r="H59" s="1829"/>
      <c r="I59" s="1829"/>
      <c r="J59" s="1829"/>
      <c r="K59" s="1829"/>
      <c r="L59" s="1829"/>
      <c r="M59" s="1829"/>
      <c r="N59" s="1829"/>
      <c r="O59" s="1829"/>
      <c r="P59" s="1829"/>
      <c r="Q59" s="1764"/>
      <c r="R59" s="1764"/>
    </row>
    <row r="60" spans="2:18" ht="13.15" customHeight="1">
      <c r="B60" s="1419"/>
      <c r="C60" s="1235" t="s">
        <v>1100</v>
      </c>
      <c r="D60" s="638" t="s">
        <v>1101</v>
      </c>
      <c r="E60" s="1234"/>
      <c r="F60" s="1234"/>
      <c r="G60" s="1234"/>
      <c r="H60" s="1234"/>
      <c r="I60" s="1234"/>
      <c r="J60" s="1234"/>
      <c r="K60" s="1234"/>
      <c r="L60" s="1234"/>
      <c r="M60" s="1234"/>
      <c r="N60" s="636"/>
      <c r="O60" s="1231"/>
      <c r="P60" s="1231"/>
      <c r="Q60" s="1231"/>
      <c r="R60" s="1231"/>
    </row>
    <row r="61" spans="2:18" ht="13.15" customHeight="1">
      <c r="B61" s="1419"/>
      <c r="C61" s="661"/>
      <c r="D61" s="636"/>
      <c r="E61" s="637"/>
      <c r="F61" s="636"/>
      <c r="G61" s="802"/>
      <c r="H61" s="802"/>
      <c r="I61" s="638"/>
      <c r="J61" s="1416"/>
      <c r="K61" s="1416"/>
      <c r="L61" s="1416"/>
      <c r="M61" s="1416"/>
      <c r="N61" s="1416"/>
      <c r="O61" s="1419"/>
      <c r="P61" s="1419"/>
      <c r="Q61" s="1419"/>
      <c r="R61" s="1419"/>
    </row>
    <row r="62" spans="2:18" ht="13.15" customHeight="1">
      <c r="B62" s="1419"/>
      <c r="C62" s="1720" t="s">
        <v>811</v>
      </c>
      <c r="D62" s="1720"/>
      <c r="E62" s="637"/>
      <c r="F62" s="636"/>
      <c r="G62" s="802"/>
      <c r="H62" s="802"/>
      <c r="I62" s="638"/>
      <c r="J62" s="1715"/>
      <c r="K62" s="1715"/>
      <c r="L62" s="1715"/>
      <c r="M62" s="1715"/>
      <c r="N62" s="1715"/>
      <c r="O62" s="1715"/>
      <c r="P62" s="1715"/>
      <c r="Q62" s="1715"/>
      <c r="R62" s="1715"/>
    </row>
    <row r="63" spans="2:18" ht="6.6" customHeight="1">
      <c r="B63" s="1419"/>
      <c r="C63" s="791"/>
      <c r="D63" s="1715"/>
      <c r="E63" s="1715"/>
      <c r="F63" s="1715"/>
      <c r="G63" s="1715"/>
      <c r="H63" s="1715"/>
      <c r="I63" s="1715"/>
      <c r="J63" s="1715"/>
      <c r="K63" s="1715"/>
      <c r="L63" s="1715"/>
      <c r="M63" s="1715"/>
      <c r="N63" s="1715"/>
      <c r="O63" s="1715"/>
      <c r="P63" s="1715"/>
      <c r="Q63" s="1715"/>
      <c r="R63" s="1715"/>
    </row>
    <row r="64" spans="2:18" ht="13.15" customHeight="1">
      <c r="B64" s="1419"/>
      <c r="C64" s="1721"/>
      <c r="D64" s="1721"/>
      <c r="E64" s="1721"/>
      <c r="F64" s="1721"/>
      <c r="G64" s="1721"/>
      <c r="H64" s="1721"/>
      <c r="I64" s="1721"/>
      <c r="J64" s="1721"/>
      <c r="K64" s="1721"/>
      <c r="L64" s="1721"/>
      <c r="M64" s="1721"/>
      <c r="N64" s="1721"/>
      <c r="O64" s="1722"/>
      <c r="P64" s="1722"/>
      <c r="Q64" s="1722"/>
      <c r="R64" s="1715"/>
    </row>
    <row r="65" spans="2:18" ht="13.15" customHeight="1">
      <c r="B65" s="1419"/>
      <c r="C65" s="1721"/>
      <c r="D65" s="1721"/>
      <c r="E65" s="1721"/>
      <c r="F65" s="1721"/>
      <c r="G65" s="1721"/>
      <c r="H65" s="1721"/>
      <c r="I65" s="1721"/>
      <c r="J65" s="1721"/>
      <c r="K65" s="1721"/>
      <c r="L65" s="1721"/>
      <c r="M65" s="1721"/>
      <c r="N65" s="1721"/>
      <c r="O65" s="1722"/>
      <c r="P65" s="1722"/>
      <c r="Q65" s="1722"/>
      <c r="R65" s="1715"/>
    </row>
    <row r="66" spans="2:18" ht="13.15" customHeight="1">
      <c r="B66" s="1419"/>
      <c r="C66" s="1721"/>
      <c r="D66" s="1721"/>
      <c r="E66" s="1721"/>
      <c r="F66" s="1721"/>
      <c r="G66" s="1721"/>
      <c r="H66" s="1721"/>
      <c r="I66" s="1721"/>
      <c r="J66" s="1721"/>
      <c r="K66" s="1721"/>
      <c r="L66" s="1721"/>
      <c r="M66" s="1721"/>
      <c r="N66" s="1721"/>
      <c r="O66" s="1722"/>
      <c r="P66" s="1722"/>
      <c r="Q66" s="1722"/>
      <c r="R66" s="1715"/>
    </row>
    <row r="67" spans="2:18" ht="13.15" customHeight="1">
      <c r="B67" s="1419"/>
      <c r="C67" s="1721"/>
      <c r="D67" s="1721"/>
      <c r="E67" s="1721"/>
      <c r="F67" s="1721"/>
      <c r="G67" s="1721"/>
      <c r="H67" s="1721"/>
      <c r="I67" s="1721"/>
      <c r="J67" s="1721"/>
      <c r="K67" s="1721"/>
      <c r="L67" s="1721"/>
      <c r="M67" s="1721"/>
      <c r="N67" s="1721"/>
      <c r="O67" s="1722"/>
      <c r="P67" s="1722"/>
      <c r="Q67" s="1722"/>
      <c r="R67" s="1715"/>
    </row>
    <row r="68" spans="2:18" ht="13.15" customHeight="1">
      <c r="B68" s="1419"/>
      <c r="C68" s="1721"/>
      <c r="D68" s="1721"/>
      <c r="E68" s="1721"/>
      <c r="F68" s="1721"/>
      <c r="G68" s="1721"/>
      <c r="H68" s="1721"/>
      <c r="I68" s="1721"/>
      <c r="J68" s="1721"/>
      <c r="K68" s="1721"/>
      <c r="L68" s="1721"/>
      <c r="M68" s="1721"/>
      <c r="N68" s="1721"/>
      <c r="O68" s="1722"/>
      <c r="P68" s="1722"/>
      <c r="Q68" s="1722"/>
      <c r="R68" s="1715"/>
    </row>
    <row r="69" spans="2:18" ht="13.15" customHeight="1">
      <c r="B69" s="1419"/>
      <c r="C69" s="661"/>
      <c r="D69" s="636"/>
      <c r="E69" s="637"/>
      <c r="F69" s="636"/>
      <c r="G69" s="802"/>
      <c r="H69" s="802"/>
      <c r="I69" s="638"/>
      <c r="J69" s="1416"/>
      <c r="K69" s="1416"/>
      <c r="L69" s="1416"/>
      <c r="M69" s="1416"/>
      <c r="N69" s="1416"/>
      <c r="O69" s="1419"/>
      <c r="P69" s="1419"/>
      <c r="Q69" s="1419"/>
      <c r="R69" s="1419"/>
    </row>
    <row r="70" spans="2:18" ht="5.45" customHeight="1">
      <c r="B70" s="1419"/>
      <c r="C70" s="1419"/>
      <c r="D70" s="1419"/>
      <c r="E70" s="1419"/>
      <c r="F70" s="1419"/>
      <c r="G70" s="1419"/>
      <c r="H70" s="1419"/>
      <c r="I70" s="1419"/>
      <c r="J70" s="1419"/>
      <c r="K70" s="1419"/>
      <c r="L70" s="1419"/>
      <c r="M70" s="1419"/>
      <c r="N70" s="1419"/>
      <c r="O70" s="1419"/>
      <c r="P70" s="1419"/>
      <c r="Q70" s="1419"/>
      <c r="R70" s="1419"/>
    </row>
  </sheetData>
  <mergeCells count="10">
    <mergeCell ref="C52:Q53"/>
    <mergeCell ref="C58:P59"/>
    <mergeCell ref="C10:G10"/>
    <mergeCell ref="C31:N31"/>
    <mergeCell ref="C46:N46"/>
    <mergeCell ref="C6:Q8"/>
    <mergeCell ref="C11:Q12"/>
    <mergeCell ref="C13:Q14"/>
    <mergeCell ref="C18:Q20"/>
    <mergeCell ref="C28:Q29"/>
  </mergeCells>
  <hyperlinks>
    <hyperlink ref="C60" r:id="rId1" display="TRIVAL R"/>
    <hyperlink ref="C10" r:id="rId2" display="&quot;Measuring Country Risk&quot;"/>
  </hyperlinks>
  <pageMargins left="0.7" right="0.7" top="0.75" bottom="0.75" header="0.3" footer="0.3"/>
  <pageSetup paperSize="9" orientation="portrait"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M443"/>
  <sheetViews>
    <sheetView showGridLines="0" zoomScaleNormal="100" workbookViewId="0">
      <pane xSplit="1" ySplit="1" topLeftCell="B2" activePane="bottomRight" state="frozen"/>
      <selection pane="topRight" activeCell="B1" sqref="B1"/>
      <selection pane="bottomLeft" activeCell="A2" sqref="A2"/>
      <selection pane="bottomRight" activeCell="C289" sqref="C289"/>
    </sheetView>
  </sheetViews>
  <sheetFormatPr defaultColWidth="11.5703125" defaultRowHeight="12.75"/>
  <cols>
    <col min="1" max="1" width="25.28515625" style="1436" customWidth="1"/>
    <col min="2" max="2" width="7.5703125" style="1479" customWidth="1"/>
    <col min="3" max="3" width="12.7109375" style="1436" customWidth="1"/>
    <col min="4" max="4" width="12.28515625" style="1436" customWidth="1"/>
    <col min="5" max="5" width="12.42578125" style="1436" customWidth="1"/>
    <col min="6" max="7" width="11.42578125" style="1436" customWidth="1"/>
    <col min="8" max="8" width="11.42578125" style="1438" customWidth="1"/>
    <col min="9" max="9" width="13.5703125" style="1438" customWidth="1"/>
    <col min="10" max="10" width="14.42578125" style="1436" customWidth="1"/>
    <col min="11" max="11" width="12.85546875" style="1436" customWidth="1"/>
    <col min="12" max="12" width="12.7109375" style="1436" customWidth="1"/>
    <col min="13" max="13" width="13.28515625" style="1436" customWidth="1"/>
    <col min="14" max="14" width="3" style="1479" customWidth="1"/>
    <col min="15" max="15" width="11.5703125" style="1436"/>
    <col min="16" max="16" width="12.28515625" style="1436" bestFit="1" customWidth="1"/>
    <col min="17" max="23" width="11.5703125" style="1436"/>
    <col min="24" max="24" width="12.28515625" style="1436" bestFit="1" customWidth="1"/>
    <col min="25" max="26" width="11.5703125" style="1436"/>
    <col min="27" max="27" width="12.28515625" style="1436" bestFit="1" customWidth="1"/>
    <col min="28" max="46" width="11.5703125" style="1436"/>
    <col min="47" max="47" width="15.28515625" style="1436" bestFit="1" customWidth="1"/>
    <col min="48" max="62" width="11.5703125" style="1436"/>
    <col min="63" max="63" width="12.28515625" style="1436" customWidth="1"/>
    <col min="64" max="64" width="11.5703125" style="1436"/>
    <col min="65" max="65" width="12.7109375" style="1436" customWidth="1"/>
    <col min="66" max="66" width="11.42578125" style="1436" customWidth="1"/>
    <col min="67" max="16384" width="11.5703125" style="1436"/>
  </cols>
  <sheetData>
    <row r="1" spans="1:65" s="1443" customFormat="1">
      <c r="A1" s="1633" t="s">
        <v>581</v>
      </c>
      <c r="B1" s="1490"/>
      <c r="C1" s="342" t="s">
        <v>197</v>
      </c>
      <c r="D1" s="314" t="s">
        <v>154</v>
      </c>
      <c r="E1" s="314" t="s">
        <v>155</v>
      </c>
      <c r="F1" s="362" t="s">
        <v>156</v>
      </c>
      <c r="G1" s="353" t="s">
        <v>1189</v>
      </c>
      <c r="H1" s="361" t="s">
        <v>160</v>
      </c>
      <c r="I1" s="361" t="s">
        <v>42</v>
      </c>
      <c r="J1" s="1238"/>
      <c r="K1" s="940"/>
      <c r="L1" s="223"/>
      <c r="M1" s="1239"/>
      <c r="N1" s="1478"/>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row>
    <row r="2" spans="1:65">
      <c r="A2" s="1484"/>
      <c r="B2" s="1481"/>
      <c r="C2" s="1444"/>
      <c r="D2" s="1659"/>
      <c r="E2" s="1659"/>
      <c r="F2" s="1659"/>
      <c r="G2" s="1660"/>
      <c r="J2" s="1504"/>
      <c r="K2" s="1511"/>
    </row>
    <row r="3" spans="1:65">
      <c r="A3" s="82" t="s">
        <v>567</v>
      </c>
      <c r="C3" s="906">
        <f>1-SUM(D3,E3)</f>
        <v>0</v>
      </c>
      <c r="D3" s="671">
        <f>2/3</f>
        <v>0.66666666666666663</v>
      </c>
      <c r="E3" s="903">
        <f>1-D3</f>
        <v>0.33333333333333337</v>
      </c>
      <c r="F3" s="904"/>
      <c r="G3" s="341"/>
      <c r="H3" s="341"/>
      <c r="I3" s="905"/>
      <c r="J3" s="411"/>
      <c r="K3" s="902"/>
      <c r="L3" s="341"/>
      <c r="M3" s="341"/>
      <c r="O3" s="1598" t="s">
        <v>282</v>
      </c>
      <c r="P3" s="1599" t="s">
        <v>888</v>
      </c>
      <c r="Q3" s="1599"/>
      <c r="R3" s="1599"/>
      <c r="S3" s="1599"/>
      <c r="T3" s="1599"/>
      <c r="U3" s="1599"/>
      <c r="V3" s="1599"/>
      <c r="W3" s="1599"/>
      <c r="X3" s="1599"/>
      <c r="Y3" s="1598" t="s">
        <v>283</v>
      </c>
      <c r="Z3" s="1599"/>
      <c r="AA3" s="1599"/>
      <c r="AB3" s="1599"/>
      <c r="AC3" s="1599"/>
      <c r="AD3" s="1599"/>
      <c r="AE3" s="1600"/>
      <c r="AF3" s="1600"/>
      <c r="AG3" s="1600"/>
      <c r="AH3" s="1598" t="s">
        <v>284</v>
      </c>
      <c r="AI3" s="1599"/>
      <c r="AJ3" s="1599"/>
      <c r="AK3" s="1599"/>
      <c r="AL3" s="1599"/>
      <c r="AM3" s="1599"/>
      <c r="AN3" s="1599"/>
      <c r="AO3" s="1599"/>
      <c r="AP3" s="1599"/>
      <c r="AQ3" s="1598" t="s">
        <v>285</v>
      </c>
      <c r="AR3" s="1599"/>
      <c r="AS3" s="1599"/>
      <c r="AT3" s="1599"/>
      <c r="AU3" s="1599"/>
      <c r="AV3" s="1599"/>
      <c r="AW3" s="1599"/>
      <c r="AX3" s="1599"/>
      <c r="AY3" s="1599"/>
      <c r="AZ3" s="1598" t="s">
        <v>286</v>
      </c>
      <c r="BA3" s="1599"/>
      <c r="BB3" s="1599"/>
      <c r="BC3" s="1599"/>
      <c r="BD3" s="1599"/>
      <c r="BE3" s="1599"/>
      <c r="BF3" s="1599"/>
      <c r="BG3" s="1599"/>
      <c r="BH3" s="1599"/>
    </row>
    <row r="4" spans="1:65">
      <c r="A4" s="1589"/>
      <c r="C4" s="15"/>
      <c r="D4" s="15"/>
      <c r="E4" s="15"/>
      <c r="F4" s="15"/>
      <c r="G4" s="15"/>
      <c r="H4" s="15"/>
      <c r="I4" s="15"/>
      <c r="J4" s="15"/>
      <c r="K4" s="15"/>
      <c r="L4" s="15"/>
      <c r="M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row>
    <row r="5" spans="1:65">
      <c r="A5" s="1589"/>
      <c r="C5" s="1833" t="s">
        <v>1555</v>
      </c>
      <c r="D5" s="1833"/>
      <c r="E5" s="1833"/>
      <c r="F5" s="1833"/>
      <c r="G5" s="1833"/>
      <c r="H5" s="1833"/>
      <c r="I5" s="1833"/>
      <c r="J5" s="1833"/>
      <c r="K5" s="1833"/>
      <c r="L5" s="1833"/>
      <c r="M5" s="1833"/>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row>
    <row r="6" spans="1:65">
      <c r="A6" s="432"/>
      <c r="B6" s="1481"/>
      <c r="C6" s="1833"/>
      <c r="D6" s="1833"/>
      <c r="E6" s="1833"/>
      <c r="F6" s="1833"/>
      <c r="G6" s="1833"/>
      <c r="H6" s="1833"/>
      <c r="I6" s="1833"/>
      <c r="J6" s="1833"/>
      <c r="K6" s="1833"/>
      <c r="L6" s="1833"/>
      <c r="M6" s="1833"/>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row>
    <row r="7" spans="1:65" ht="13.15" customHeight="1">
      <c r="A7" s="432"/>
      <c r="B7" s="1481"/>
      <c r="C7" s="1833"/>
      <c r="D7" s="1833"/>
      <c r="E7" s="1833"/>
      <c r="F7" s="1833"/>
      <c r="G7" s="1833"/>
      <c r="H7" s="1833"/>
      <c r="I7" s="1833"/>
      <c r="J7" s="1833"/>
      <c r="K7" s="1833"/>
      <c r="L7" s="1833"/>
      <c r="M7" s="1833"/>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4"/>
      <c r="AY7" s="15"/>
      <c r="AZ7" s="15"/>
      <c r="BA7" s="15"/>
      <c r="BB7" s="15"/>
      <c r="BC7" s="15"/>
      <c r="BD7" s="15"/>
      <c r="BE7" s="15"/>
      <c r="BF7" s="15"/>
      <c r="BG7" s="15"/>
      <c r="BH7" s="15"/>
    </row>
    <row r="8" spans="1:65">
      <c r="A8" s="1589"/>
      <c r="B8" s="1481"/>
      <c r="C8" s="1834" t="s">
        <v>923</v>
      </c>
      <c r="D8" s="1834"/>
      <c r="E8" s="1834"/>
      <c r="F8" s="1834"/>
      <c r="G8" s="1834"/>
      <c r="H8" s="1834"/>
      <c r="I8" s="1834"/>
      <c r="J8" s="1834"/>
      <c r="K8" s="1834"/>
      <c r="L8" s="1834"/>
      <c r="M8" s="1834"/>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row>
    <row r="9" spans="1:65">
      <c r="A9" s="15"/>
      <c r="B9" s="1481"/>
      <c r="C9" s="1834"/>
      <c r="D9" s="1834"/>
      <c r="E9" s="1834"/>
      <c r="F9" s="1834"/>
      <c r="G9" s="1834"/>
      <c r="H9" s="1834"/>
      <c r="I9" s="1834"/>
      <c r="J9" s="1834"/>
      <c r="K9" s="1834"/>
      <c r="L9" s="1834"/>
      <c r="M9" s="1834"/>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row>
    <row r="10" spans="1:65">
      <c r="A10" s="15"/>
      <c r="B10" s="1481"/>
      <c r="C10" s="944"/>
      <c r="D10" s="944"/>
      <c r="E10" s="944"/>
      <c r="F10" s="944"/>
      <c r="G10" s="944"/>
      <c r="H10" s="944"/>
      <c r="I10" s="944"/>
      <c r="J10" s="944"/>
      <c r="K10" s="944"/>
      <c r="L10" s="944"/>
      <c r="M10" s="944"/>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row>
    <row r="11" spans="1:65">
      <c r="A11" s="15"/>
      <c r="B11" s="1491" t="s">
        <v>855</v>
      </c>
      <c r="C11" s="15" t="s">
        <v>891</v>
      </c>
      <c r="D11" s="15"/>
      <c r="E11" s="15"/>
      <c r="F11" s="15"/>
      <c r="G11" s="179"/>
      <c r="H11" s="15"/>
      <c r="I11" s="124"/>
      <c r="J11" s="85"/>
      <c r="K11" s="7"/>
      <c r="L11" s="15"/>
      <c r="M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row>
    <row r="12" spans="1:65">
      <c r="A12" s="15"/>
      <c r="C12" s="15" t="s">
        <v>892</v>
      </c>
      <c r="D12" s="15"/>
      <c r="E12" s="15"/>
      <c r="F12" s="15"/>
      <c r="G12" s="179"/>
      <c r="H12" s="124"/>
      <c r="I12" s="124"/>
      <c r="J12" s="85"/>
      <c r="K12" s="7"/>
      <c r="L12" s="15"/>
      <c r="M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row>
    <row r="13" spans="1:65">
      <c r="A13" s="15"/>
      <c r="C13" s="1832" t="s">
        <v>884</v>
      </c>
      <c r="D13" s="1832"/>
      <c r="E13" s="1832"/>
      <c r="F13" s="1832"/>
      <c r="G13" s="1832"/>
      <c r="H13" s="1832"/>
      <c r="I13" s="1832"/>
      <c r="J13" s="1832"/>
      <c r="K13" s="1832"/>
      <c r="L13" s="997" t="s">
        <v>289</v>
      </c>
      <c r="M13" s="15"/>
      <c r="O13" s="356" t="s">
        <v>1102</v>
      </c>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row>
    <row r="14" spans="1:65">
      <c r="A14" s="15"/>
      <c r="C14" s="1832"/>
      <c r="D14" s="1832"/>
      <c r="E14" s="1832"/>
      <c r="F14" s="1832"/>
      <c r="G14" s="1832"/>
      <c r="H14" s="1832"/>
      <c r="I14" s="1832"/>
      <c r="J14" s="1832"/>
      <c r="K14" s="1832"/>
      <c r="L14" s="15"/>
      <c r="M14" s="15"/>
      <c r="O14" s="15"/>
      <c r="P14" s="3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row>
    <row r="15" spans="1:65">
      <c r="A15" s="15"/>
      <c r="C15" s="997" t="s">
        <v>868</v>
      </c>
      <c r="D15" s="107"/>
      <c r="E15" s="107"/>
      <c r="F15" s="107"/>
      <c r="G15" s="318"/>
      <c r="H15" s="319"/>
      <c r="I15" s="319"/>
      <c r="J15" s="85"/>
      <c r="K15" s="7"/>
      <c r="L15" s="15"/>
      <c r="M15" s="15"/>
      <c r="O15" s="107" t="s">
        <v>767</v>
      </c>
      <c r="P15" s="15"/>
      <c r="Q15" s="315">
        <v>0.30209999999999998</v>
      </c>
      <c r="R15" s="15"/>
      <c r="S15" s="15"/>
      <c r="T15" s="15"/>
      <c r="U15" s="15"/>
      <c r="V15" s="15"/>
      <c r="W15" s="15"/>
      <c r="X15" s="15"/>
      <c r="Y15" s="107" t="s">
        <v>767</v>
      </c>
      <c r="Z15" s="15"/>
      <c r="AA15" s="315">
        <v>0.35549999999999998</v>
      </c>
      <c r="AB15" s="15"/>
      <c r="AC15" s="15"/>
      <c r="AD15" s="15"/>
      <c r="AE15" s="15"/>
      <c r="AF15" s="15"/>
      <c r="AG15" s="15"/>
      <c r="AH15" s="107" t="s">
        <v>767</v>
      </c>
      <c r="AI15" s="15"/>
      <c r="AJ15" s="315">
        <v>0.56030000000000002</v>
      </c>
      <c r="AK15" s="15"/>
      <c r="AL15" s="15"/>
      <c r="AM15" s="15"/>
      <c r="AN15" s="15"/>
      <c r="AO15" s="15"/>
      <c r="AP15" s="15"/>
      <c r="AQ15" s="107" t="s">
        <v>767</v>
      </c>
      <c r="AR15" s="15"/>
      <c r="AS15" s="315">
        <v>0.24060000000000001</v>
      </c>
      <c r="AT15" s="15"/>
      <c r="AU15" s="15"/>
      <c r="AV15" s="15"/>
      <c r="AW15" s="15"/>
      <c r="AX15" s="15"/>
      <c r="AY15" s="15"/>
      <c r="AZ15" s="107" t="s">
        <v>767</v>
      </c>
      <c r="BA15" s="15"/>
      <c r="BB15" s="315">
        <v>0.39529999999999998</v>
      </c>
      <c r="BC15" s="15"/>
      <c r="BD15" s="15"/>
      <c r="BE15" s="15"/>
      <c r="BF15" s="15"/>
      <c r="BG15" s="15"/>
      <c r="BH15" s="15"/>
    </row>
    <row r="16" spans="1:65">
      <c r="A16" s="15"/>
      <c r="C16" s="15"/>
      <c r="D16" s="15"/>
      <c r="E16" s="15"/>
      <c r="F16" s="15"/>
      <c r="G16" s="15"/>
      <c r="H16" s="15"/>
      <c r="I16" s="15"/>
      <c r="J16" s="15"/>
      <c r="K16" s="15"/>
      <c r="L16" s="15"/>
      <c r="M16" s="15"/>
      <c r="O16" s="107" t="s">
        <v>281</v>
      </c>
      <c r="P16" s="15"/>
      <c r="Q16" s="315">
        <v>0.1457</v>
      </c>
      <c r="R16" s="15"/>
      <c r="S16" s="15"/>
      <c r="T16" s="15"/>
      <c r="U16" s="15"/>
      <c r="V16" s="15"/>
      <c r="W16" s="15"/>
      <c r="X16" s="15"/>
      <c r="Y16" s="107" t="s">
        <v>281</v>
      </c>
      <c r="Z16" s="15"/>
      <c r="AA16" s="315">
        <v>8.2900000000000001E-2</v>
      </c>
      <c r="AB16" s="15"/>
      <c r="AC16" s="15"/>
      <c r="AD16" s="15"/>
      <c r="AE16" s="15"/>
      <c r="AF16" s="15"/>
      <c r="AG16" s="15"/>
      <c r="AH16" s="107" t="s">
        <v>281</v>
      </c>
      <c r="AI16" s="15"/>
      <c r="AJ16" s="315">
        <v>1.3100000000000001E-2</v>
      </c>
      <c r="AK16" s="15"/>
      <c r="AL16" s="15"/>
      <c r="AM16" s="15"/>
      <c r="AN16" s="15"/>
      <c r="AO16" s="15"/>
      <c r="AP16" s="15"/>
      <c r="AQ16" s="107" t="s">
        <v>281</v>
      </c>
      <c r="AR16" s="15"/>
      <c r="AS16" s="315">
        <v>0.2581</v>
      </c>
      <c r="AT16" s="15"/>
      <c r="AU16" s="15"/>
      <c r="AV16" s="15"/>
      <c r="AW16" s="15"/>
      <c r="AX16" s="15"/>
      <c r="AY16" s="15"/>
      <c r="AZ16" s="107" t="s">
        <v>281</v>
      </c>
      <c r="BA16" s="15"/>
      <c r="BB16" s="315">
        <v>0.1086</v>
      </c>
      <c r="BC16" s="15"/>
      <c r="BD16" s="15"/>
      <c r="BE16" s="15"/>
      <c r="BF16" s="15"/>
      <c r="BG16" s="15"/>
      <c r="BH16" s="15"/>
    </row>
    <row r="17" spans="1:64" ht="13.15" customHeight="1">
      <c r="A17" s="15"/>
      <c r="C17" s="946" t="s">
        <v>1520</v>
      </c>
      <c r="D17" s="946"/>
      <c r="E17" s="946"/>
      <c r="F17" s="946"/>
      <c r="G17" s="946"/>
      <c r="H17" s="946"/>
      <c r="I17" s="946"/>
      <c r="J17" s="946"/>
      <c r="K17" s="946"/>
      <c r="L17" s="946"/>
      <c r="M17" s="946"/>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row>
    <row r="18" spans="1:64">
      <c r="A18" s="15"/>
      <c r="B18" s="1481"/>
      <c r="C18" s="469" t="s">
        <v>290</v>
      </c>
      <c r="D18" s="946"/>
      <c r="E18" s="946"/>
      <c r="F18" s="946"/>
      <c r="G18" s="15"/>
      <c r="H18" s="316"/>
      <c r="I18" s="15"/>
      <c r="J18" s="316"/>
      <c r="K18" s="15"/>
      <c r="L18" s="15"/>
      <c r="M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row>
    <row r="19" spans="1:64">
      <c r="A19" s="15"/>
      <c r="B19" s="1481"/>
      <c r="C19" s="469" t="s">
        <v>291</v>
      </c>
      <c r="D19" s="946"/>
      <c r="E19" s="946"/>
      <c r="F19" s="15"/>
      <c r="G19" s="15"/>
      <c r="H19" s="316"/>
      <c r="I19" s="1835" t="s">
        <v>885</v>
      </c>
      <c r="J19" s="1836"/>
      <c r="K19" s="1836"/>
      <c r="L19" s="1836"/>
      <c r="M19" s="1837"/>
      <c r="O19" s="947" t="s">
        <v>820</v>
      </c>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row>
    <row r="20" spans="1:64">
      <c r="A20" s="15"/>
      <c r="B20" s="1481"/>
      <c r="C20" s="469" t="s">
        <v>299</v>
      </c>
      <c r="D20" s="15"/>
      <c r="E20" s="15"/>
      <c r="F20" s="15"/>
      <c r="G20" s="15"/>
      <c r="H20" s="1058" t="s">
        <v>886</v>
      </c>
      <c r="I20" s="980" t="s">
        <v>8</v>
      </c>
      <c r="J20" s="967" t="s">
        <v>59</v>
      </c>
      <c r="K20" s="967" t="s">
        <v>287</v>
      </c>
      <c r="L20" s="984" t="s">
        <v>288</v>
      </c>
      <c r="M20" s="962" t="s">
        <v>890</v>
      </c>
      <c r="O20" s="1822" t="s">
        <v>1537</v>
      </c>
      <c r="P20" s="1822"/>
      <c r="Q20" s="1822"/>
      <c r="R20" s="1822"/>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row>
    <row r="21" spans="1:64" ht="13.15" customHeight="1">
      <c r="A21" s="15"/>
      <c r="B21" s="1481"/>
      <c r="C21" s="469" t="s">
        <v>915</v>
      </c>
      <c r="D21" s="469"/>
      <c r="E21" s="15"/>
      <c r="F21" s="15"/>
      <c r="G21" s="15"/>
      <c r="H21" s="963" t="s">
        <v>282</v>
      </c>
      <c r="I21" s="981">
        <f>Q15</f>
        <v>0.30209999999999998</v>
      </c>
      <c r="J21" s="321">
        <f>AVERAGE(I21,L21)</f>
        <v>0.57820000000000005</v>
      </c>
      <c r="K21" s="321">
        <f>I21/(I21+1-L21)</f>
        <v>0.67463153193389902</v>
      </c>
      <c r="L21" s="964">
        <f>1-Q16</f>
        <v>0.85430000000000006</v>
      </c>
      <c r="M21" s="976">
        <f>AVERAGE(J21,K21)</f>
        <v>0.62641576596694959</v>
      </c>
      <c r="O21" s="1822"/>
      <c r="P21" s="1822"/>
      <c r="Q21" s="1822"/>
      <c r="R21" s="1822"/>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row>
    <row r="22" spans="1:64" ht="13.15" customHeight="1">
      <c r="A22" s="15"/>
      <c r="B22" s="1481"/>
      <c r="C22" s="15"/>
      <c r="D22" s="15"/>
      <c r="E22" s="15"/>
      <c r="F22" s="15"/>
      <c r="G22" s="15"/>
      <c r="H22" s="971" t="s">
        <v>283</v>
      </c>
      <c r="I22" s="982">
        <f>AA15</f>
        <v>0.35549999999999998</v>
      </c>
      <c r="J22" s="973">
        <f>AVERAGE(I22,L22)</f>
        <v>0.63629999999999998</v>
      </c>
      <c r="K22" s="973">
        <f>I22/(I22+1-L22)</f>
        <v>0.81090328467153294</v>
      </c>
      <c r="L22" s="972">
        <f>1-AA16</f>
        <v>0.91710000000000003</v>
      </c>
      <c r="M22" s="977">
        <f>AVERAGE(J22,K22)</f>
        <v>0.72360164233576652</v>
      </c>
      <c r="O22" s="1822"/>
      <c r="P22" s="1822"/>
      <c r="Q22" s="1822"/>
      <c r="R22" s="1822"/>
      <c r="S22" s="15"/>
      <c r="T22" s="316"/>
      <c r="U22" s="316"/>
      <c r="V22" s="316"/>
      <c r="W22" s="316"/>
      <c r="X22" s="316"/>
      <c r="Y22" s="316"/>
      <c r="Z22" s="316"/>
      <c r="AA22" s="316"/>
      <c r="AB22" s="316"/>
      <c r="AC22" s="316"/>
      <c r="AD22" s="316"/>
      <c r="AE22" s="316"/>
      <c r="AF22" s="316"/>
      <c r="AG22" s="316"/>
      <c r="AH22" s="316"/>
      <c r="AI22" s="316"/>
      <c r="AJ22" s="316"/>
      <c r="AK22" s="316"/>
      <c r="AL22" s="316"/>
      <c r="AM22" s="316"/>
      <c r="AN22" s="316"/>
      <c r="AO22" s="316"/>
      <c r="AP22" s="316"/>
      <c r="AQ22" s="316"/>
      <c r="AR22" s="316"/>
      <c r="AS22" s="316"/>
      <c r="AT22" s="316"/>
      <c r="AU22" s="316"/>
      <c r="AV22" s="316"/>
      <c r="AW22" s="316"/>
      <c r="AX22" s="316"/>
      <c r="AY22" s="316"/>
      <c r="AZ22" s="316"/>
      <c r="BA22" s="316"/>
      <c r="BB22" s="316"/>
      <c r="BC22" s="316"/>
      <c r="BD22" s="316"/>
      <c r="BE22" s="316"/>
      <c r="BF22" s="316"/>
      <c r="BG22" s="316"/>
      <c r="BH22" s="316"/>
      <c r="BI22" s="1432"/>
      <c r="BJ22" s="1432"/>
      <c r="BK22" s="1432"/>
      <c r="BL22" s="1432"/>
    </row>
    <row r="23" spans="1:64">
      <c r="A23" s="15"/>
      <c r="B23" s="1481"/>
      <c r="C23" s="1833" t="s">
        <v>893</v>
      </c>
      <c r="D23" s="1833"/>
      <c r="E23" s="1833"/>
      <c r="F23" s="1833"/>
      <c r="G23" s="1838"/>
      <c r="H23" s="974" t="s">
        <v>286</v>
      </c>
      <c r="I23" s="982">
        <f>BB15</f>
        <v>0.39529999999999998</v>
      </c>
      <c r="J23" s="972">
        <f>AVERAGE(I23,L23)</f>
        <v>0.64334999999999998</v>
      </c>
      <c r="K23" s="972">
        <f>I23/(I23+1-L23)</f>
        <v>0.78448104782694972</v>
      </c>
      <c r="L23" s="972">
        <f>1-BB16</f>
        <v>0.89139999999999997</v>
      </c>
      <c r="M23" s="978">
        <f>AVERAGE(J23,K23)</f>
        <v>0.7139155239134749</v>
      </c>
      <c r="O23" s="1822"/>
      <c r="P23" s="1822"/>
      <c r="Q23" s="1822"/>
      <c r="R23" s="1822"/>
      <c r="S23" s="15"/>
      <c r="T23" s="316"/>
      <c r="U23" s="316"/>
      <c r="V23" s="316"/>
      <c r="W23" s="316"/>
      <c r="X23" s="316"/>
      <c r="Y23" s="316"/>
      <c r="Z23" s="316"/>
      <c r="AA23" s="316"/>
      <c r="AB23" s="316"/>
      <c r="AC23" s="316"/>
      <c r="AD23" s="316"/>
      <c r="AE23" s="316"/>
      <c r="AF23" s="316"/>
      <c r="AG23" s="316"/>
      <c r="AH23" s="316"/>
      <c r="AI23" s="316"/>
      <c r="AJ23" s="316"/>
      <c r="AK23" s="316"/>
      <c r="AL23" s="316"/>
      <c r="AM23" s="316"/>
      <c r="AN23" s="316"/>
      <c r="AO23" s="316"/>
      <c r="AP23" s="316"/>
      <c r="AQ23" s="316"/>
      <c r="AR23" s="316"/>
      <c r="AS23" s="316"/>
      <c r="AT23" s="316"/>
      <c r="AU23" s="316"/>
      <c r="AV23" s="316"/>
      <c r="AW23" s="316"/>
      <c r="AX23" s="316"/>
      <c r="AY23" s="316"/>
      <c r="AZ23" s="316"/>
      <c r="BA23" s="316"/>
      <c r="BB23" s="316"/>
      <c r="BC23" s="316"/>
      <c r="BD23" s="316"/>
      <c r="BE23" s="316"/>
      <c r="BF23" s="316"/>
      <c r="BG23" s="316"/>
      <c r="BH23" s="316"/>
      <c r="BI23" s="1432"/>
      <c r="BJ23" s="1432"/>
      <c r="BK23" s="1432"/>
      <c r="BL23" s="1432"/>
    </row>
    <row r="24" spans="1:64">
      <c r="A24" s="15"/>
      <c r="B24" s="1481"/>
      <c r="C24" s="1833"/>
      <c r="D24" s="1833"/>
      <c r="E24" s="1833"/>
      <c r="F24" s="1833"/>
      <c r="G24" s="1838"/>
      <c r="H24" s="971" t="s">
        <v>284</v>
      </c>
      <c r="I24" s="982">
        <f>AJ15</f>
        <v>0.56030000000000002</v>
      </c>
      <c r="J24" s="973">
        <f>AVERAGE(I24,L24)</f>
        <v>0.77360000000000007</v>
      </c>
      <c r="K24" s="973">
        <f>I24/(I24+1-L24)</f>
        <v>0.97715381932333445</v>
      </c>
      <c r="L24" s="972">
        <f>1-AJ16</f>
        <v>0.9869</v>
      </c>
      <c r="M24" s="977">
        <f>AVERAGE(J24,K24)</f>
        <v>0.87537690966166726</v>
      </c>
      <c r="O24" s="1822"/>
      <c r="P24" s="1822"/>
      <c r="Q24" s="1822"/>
      <c r="R24" s="1822"/>
      <c r="S24" s="15"/>
      <c r="T24" s="316"/>
      <c r="U24" s="316"/>
      <c r="V24" s="316"/>
      <c r="W24" s="316"/>
      <c r="X24" s="316"/>
      <c r="Y24" s="316"/>
      <c r="Z24" s="316"/>
      <c r="AA24" s="316"/>
      <c r="AB24" s="316"/>
      <c r="AC24" s="316"/>
      <c r="AD24" s="316"/>
      <c r="AE24" s="316"/>
      <c r="AF24" s="316"/>
      <c r="AG24" s="316"/>
      <c r="AH24" s="316"/>
      <c r="AI24" s="316"/>
      <c r="AJ24" s="316"/>
      <c r="AK24" s="316"/>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1432"/>
      <c r="BJ24" s="1432"/>
      <c r="BK24" s="1432"/>
      <c r="BL24" s="1432"/>
    </row>
    <row r="25" spans="1:64" ht="13.15" customHeight="1">
      <c r="A25" s="15"/>
      <c r="B25" s="1481"/>
      <c r="C25" s="1831" t="s">
        <v>919</v>
      </c>
      <c r="D25" s="1831"/>
      <c r="E25" s="1831"/>
      <c r="F25" s="1831"/>
      <c r="G25" s="1047"/>
      <c r="H25" s="966" t="s">
        <v>285</v>
      </c>
      <c r="I25" s="983">
        <f>AS15</f>
        <v>0.24060000000000001</v>
      </c>
      <c r="J25" s="965">
        <f>AVERAGE(I25,L25)</f>
        <v>0.49125000000000002</v>
      </c>
      <c r="K25" s="965">
        <f>I25/(I25+1-L25)</f>
        <v>0.48245438139161828</v>
      </c>
      <c r="L25" s="965">
        <f>1-AS16</f>
        <v>0.7419</v>
      </c>
      <c r="M25" s="979">
        <f>AVERAGE(J25,K25)</f>
        <v>0.48685219069580915</v>
      </c>
      <c r="O25" s="1822"/>
      <c r="P25" s="1822"/>
      <c r="Q25" s="1822"/>
      <c r="R25" s="1822"/>
      <c r="S25" s="15"/>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6"/>
      <c r="BG25" s="316"/>
      <c r="BH25" s="316"/>
      <c r="BI25" s="1432"/>
      <c r="BJ25" s="1432"/>
      <c r="BK25" s="1432"/>
      <c r="BL25" s="1432"/>
    </row>
    <row r="26" spans="1:64" ht="13.15" customHeight="1">
      <c r="A26" s="15"/>
      <c r="B26" s="1481"/>
      <c r="C26" s="1831"/>
      <c r="D26" s="1831"/>
      <c r="E26" s="1831"/>
      <c r="F26" s="1831"/>
      <c r="G26" s="1047"/>
      <c r="H26" s="15"/>
      <c r="I26" s="15"/>
      <c r="J26" s="15"/>
      <c r="K26" s="15"/>
      <c r="L26" s="15"/>
      <c r="M26" s="15"/>
      <c r="O26" s="1822"/>
      <c r="P26" s="1822"/>
      <c r="Q26" s="1822"/>
      <c r="R26" s="1822"/>
      <c r="S26" s="15"/>
      <c r="T26" s="316"/>
      <c r="U26" s="316"/>
      <c r="V26" s="316"/>
      <c r="W26" s="316"/>
      <c r="X26" s="316"/>
      <c r="Y26" s="316"/>
      <c r="Z26" s="316"/>
      <c r="AA26" s="316"/>
      <c r="AB26" s="316"/>
      <c r="AC26" s="316"/>
      <c r="AD26" s="316"/>
      <c r="AE26" s="316"/>
      <c r="AF26" s="316"/>
      <c r="AG26" s="316"/>
      <c r="AH26" s="316"/>
      <c r="AI26" s="316"/>
      <c r="AJ26" s="316"/>
      <c r="AK26" s="316"/>
      <c r="AL26" s="316"/>
      <c r="AM26" s="316"/>
      <c r="AN26" s="316"/>
      <c r="AO26" s="316"/>
      <c r="AP26" s="316"/>
      <c r="AQ26" s="316"/>
      <c r="AR26" s="316"/>
      <c r="AS26" s="316"/>
      <c r="AT26" s="316"/>
      <c r="AU26" s="316"/>
      <c r="AV26" s="316"/>
      <c r="AW26" s="316"/>
      <c r="AX26" s="316"/>
      <c r="AY26" s="316"/>
      <c r="AZ26" s="316"/>
      <c r="BA26" s="316"/>
      <c r="BB26" s="316"/>
      <c r="BC26" s="316"/>
      <c r="BD26" s="316"/>
      <c r="BE26" s="316"/>
      <c r="BF26" s="316"/>
      <c r="BG26" s="316"/>
      <c r="BH26" s="316"/>
      <c r="BI26" s="1432"/>
      <c r="BJ26" s="1432"/>
      <c r="BK26" s="1432"/>
      <c r="BL26" s="1432"/>
    </row>
    <row r="27" spans="1:64">
      <c r="A27" s="15"/>
      <c r="B27" s="1481"/>
      <c r="C27" s="366" t="s">
        <v>920</v>
      </c>
      <c r="D27" s="15"/>
      <c r="E27" s="15"/>
      <c r="F27" s="15"/>
      <c r="G27" s="15"/>
      <c r="H27" s="15"/>
      <c r="I27" s="15"/>
      <c r="J27" s="15"/>
      <c r="K27" s="15"/>
      <c r="L27" s="15"/>
      <c r="M27" s="15"/>
      <c r="O27" s="316"/>
      <c r="P27" s="316"/>
      <c r="Q27" s="316"/>
      <c r="R27" s="316"/>
      <c r="S27" s="15"/>
      <c r="T27" s="316"/>
      <c r="U27" s="316"/>
      <c r="V27" s="316"/>
      <c r="W27" s="316"/>
      <c r="X27" s="316"/>
      <c r="Y27" s="316"/>
      <c r="Z27" s="316"/>
      <c r="AA27" s="316"/>
      <c r="AB27" s="316"/>
      <c r="AC27" s="316"/>
      <c r="AD27" s="316"/>
      <c r="AE27" s="316"/>
      <c r="AF27" s="316"/>
      <c r="AG27" s="316"/>
      <c r="AH27" s="316"/>
      <c r="AI27" s="316"/>
      <c r="AJ27" s="316"/>
      <c r="AK27" s="316"/>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1432"/>
      <c r="BJ27" s="1432"/>
      <c r="BK27" s="1432"/>
      <c r="BL27" s="1432"/>
    </row>
    <row r="28" spans="1:64" ht="13.15" customHeight="1">
      <c r="A28" s="15"/>
      <c r="B28" s="1481"/>
      <c r="C28" s="1831" t="s">
        <v>894</v>
      </c>
      <c r="D28" s="1831"/>
      <c r="E28" s="1831"/>
      <c r="F28" s="1831"/>
      <c r="G28" s="1831"/>
      <c r="H28" s="1831"/>
      <c r="I28" s="1831"/>
      <c r="J28" s="1831"/>
      <c r="K28" s="1831"/>
      <c r="L28" s="1831"/>
      <c r="M28" s="1831"/>
      <c r="O28" s="316"/>
      <c r="P28" s="316"/>
      <c r="Q28" s="316"/>
      <c r="R28" s="316"/>
      <c r="S28" s="15"/>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1432"/>
      <c r="BJ28" s="1432"/>
      <c r="BK28" s="1432"/>
      <c r="BL28" s="1432"/>
    </row>
    <row r="29" spans="1:64" ht="13.15" customHeight="1">
      <c r="A29" s="15"/>
      <c r="B29" s="1481"/>
      <c r="C29" s="1831"/>
      <c r="D29" s="1831"/>
      <c r="E29" s="1831"/>
      <c r="F29" s="1831"/>
      <c r="G29" s="1831"/>
      <c r="H29" s="1831"/>
      <c r="I29" s="1831"/>
      <c r="J29" s="1831"/>
      <c r="K29" s="1831"/>
      <c r="L29" s="1831"/>
      <c r="M29" s="1831"/>
      <c r="O29" s="316"/>
      <c r="P29" s="316"/>
      <c r="Q29" s="316"/>
      <c r="R29" s="316"/>
      <c r="S29" s="15"/>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1432"/>
      <c r="BJ29" s="1432"/>
      <c r="BK29" s="1432"/>
      <c r="BL29" s="1432"/>
    </row>
    <row r="30" spans="1:64" s="1432" customFormat="1" ht="13.15" customHeight="1">
      <c r="A30" s="316"/>
      <c r="B30" s="1480"/>
      <c r="C30" s="316" t="s">
        <v>914</v>
      </c>
      <c r="D30" s="316"/>
      <c r="E30" s="316"/>
      <c r="F30" s="316"/>
      <c r="G30" s="316"/>
      <c r="H30" s="316"/>
      <c r="I30" s="316"/>
      <c r="J30" s="316"/>
      <c r="K30" s="316"/>
      <c r="L30" s="316"/>
      <c r="M30" s="316"/>
      <c r="N30" s="1480"/>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row>
    <row r="31" spans="1:64" s="1432" customFormat="1" ht="13.15" customHeight="1">
      <c r="A31" s="316"/>
      <c r="B31" s="1480"/>
      <c r="C31" s="946" t="s">
        <v>1521</v>
      </c>
      <c r="D31" s="946"/>
      <c r="E31" s="946"/>
      <c r="F31" s="946"/>
      <c r="G31" s="946"/>
      <c r="H31" s="946"/>
      <c r="I31" s="946"/>
      <c r="J31" s="946"/>
      <c r="K31" s="946"/>
      <c r="L31" s="946"/>
      <c r="M31" s="946"/>
      <c r="N31" s="1480"/>
      <c r="O31" s="999" t="s">
        <v>1103</v>
      </c>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6"/>
      <c r="AR31" s="316"/>
      <c r="AS31" s="316"/>
      <c r="AT31" s="316"/>
      <c r="AU31" s="316"/>
      <c r="AV31" s="316"/>
      <c r="AW31" s="316"/>
      <c r="AX31" s="316"/>
      <c r="AY31" s="316"/>
      <c r="AZ31" s="316"/>
      <c r="BA31" s="316"/>
      <c r="BB31" s="316"/>
      <c r="BC31" s="316"/>
      <c r="BD31" s="316"/>
      <c r="BE31" s="316"/>
      <c r="BF31" s="316"/>
      <c r="BG31" s="316"/>
      <c r="BH31" s="316"/>
    </row>
    <row r="32" spans="1:64" s="1432" customFormat="1" ht="13.15" customHeight="1">
      <c r="A32" s="316"/>
      <c r="B32" s="1480"/>
      <c r="C32" s="316"/>
      <c r="D32" s="946"/>
      <c r="E32" s="946"/>
      <c r="F32" s="946"/>
      <c r="G32" s="946"/>
      <c r="H32" s="946"/>
      <c r="I32" s="946"/>
      <c r="J32" s="946"/>
      <c r="K32" s="946"/>
      <c r="L32" s="946"/>
      <c r="M32" s="946"/>
      <c r="N32" s="1480"/>
      <c r="O32" s="316"/>
      <c r="P32" s="316"/>
      <c r="Q32" s="316"/>
      <c r="R32" s="316"/>
    </row>
    <row r="33" spans="1:18" s="1432" customFormat="1" ht="13.15" customHeight="1">
      <c r="A33" s="316"/>
      <c r="B33" s="1480"/>
      <c r="C33" s="1833" t="s">
        <v>1400</v>
      </c>
      <c r="D33" s="1833"/>
      <c r="E33" s="1833"/>
      <c r="F33" s="1833"/>
      <c r="G33" s="1833"/>
      <c r="H33" s="1833"/>
      <c r="I33" s="1833"/>
      <c r="J33" s="1833"/>
      <c r="K33" s="1833"/>
      <c r="L33" s="1833"/>
      <c r="M33" s="1833"/>
      <c r="N33" s="1480"/>
      <c r="O33" s="1822" t="s">
        <v>1104</v>
      </c>
      <c r="P33" s="1822"/>
      <c r="Q33" s="1822"/>
      <c r="R33" s="1822"/>
    </row>
    <row r="34" spans="1:18" s="1432" customFormat="1" ht="13.15" customHeight="1">
      <c r="A34" s="316"/>
      <c r="B34" s="1480"/>
      <c r="C34" s="1833"/>
      <c r="D34" s="1833"/>
      <c r="E34" s="1833"/>
      <c r="F34" s="1833"/>
      <c r="G34" s="1833"/>
      <c r="H34" s="1833"/>
      <c r="I34" s="1833"/>
      <c r="J34" s="1833"/>
      <c r="K34" s="1833"/>
      <c r="L34" s="1833"/>
      <c r="M34" s="1833"/>
      <c r="N34" s="1480"/>
      <c r="O34" s="1822"/>
      <c r="P34" s="1822"/>
      <c r="Q34" s="1822"/>
      <c r="R34" s="1822"/>
    </row>
    <row r="35" spans="1:18" s="1432" customFormat="1" ht="13.15" customHeight="1">
      <c r="A35" s="316"/>
      <c r="B35" s="1480"/>
      <c r="C35" s="1833"/>
      <c r="D35" s="1833"/>
      <c r="E35" s="1833"/>
      <c r="F35" s="1833"/>
      <c r="G35" s="1833"/>
      <c r="H35" s="1833"/>
      <c r="I35" s="1833"/>
      <c r="J35" s="1833"/>
      <c r="K35" s="1833"/>
      <c r="L35" s="1833"/>
      <c r="M35" s="1833"/>
      <c r="N35" s="1480"/>
      <c r="O35" s="1421"/>
      <c r="P35" s="1421"/>
      <c r="Q35" s="1421"/>
      <c r="R35" s="1421"/>
    </row>
    <row r="36" spans="1:18" s="1432" customFormat="1" ht="13.15" customHeight="1">
      <c r="A36" s="316"/>
      <c r="B36" s="1480"/>
      <c r="C36" s="946"/>
      <c r="D36" s="1044"/>
      <c r="E36" s="1044"/>
      <c r="F36" s="1044"/>
      <c r="G36" s="1044"/>
      <c r="H36" s="1044"/>
      <c r="I36" s="1044"/>
      <c r="J36" s="316"/>
      <c r="K36" s="316"/>
      <c r="L36" s="316"/>
      <c r="M36" s="316"/>
      <c r="N36" s="1480"/>
      <c r="O36" s="316"/>
      <c r="P36" s="316"/>
      <c r="Q36" s="316"/>
      <c r="R36" s="316"/>
    </row>
    <row r="37" spans="1:18" s="1432" customFormat="1" ht="13.15" customHeight="1">
      <c r="A37" s="316"/>
      <c r="B37" s="1480"/>
      <c r="C37" s="1833" t="s">
        <v>921</v>
      </c>
      <c r="D37" s="1833"/>
      <c r="E37" s="1833"/>
      <c r="F37" s="1833"/>
      <c r="G37" s="1833"/>
      <c r="H37" s="1833"/>
      <c r="I37" s="1833"/>
      <c r="J37" s="1062"/>
      <c r="K37" s="1883" t="s">
        <v>911</v>
      </c>
      <c r="L37" s="1884"/>
      <c r="M37" s="1063" t="s">
        <v>916</v>
      </c>
      <c r="N37" s="1480"/>
      <c r="O37" s="316"/>
      <c r="P37" s="316"/>
      <c r="Q37" s="316"/>
      <c r="R37" s="316"/>
    </row>
    <row r="38" spans="1:18" s="1432" customFormat="1" ht="13.15" customHeight="1">
      <c r="A38" s="316"/>
      <c r="B38" s="1480"/>
      <c r="C38" s="1833"/>
      <c r="D38" s="1833"/>
      <c r="E38" s="1833"/>
      <c r="F38" s="1833"/>
      <c r="G38" s="1833"/>
      <c r="H38" s="1833"/>
      <c r="I38" s="1833"/>
      <c r="J38" s="1064"/>
      <c r="K38" s="1065" t="s">
        <v>1170</v>
      </c>
      <c r="L38" s="1066" t="s">
        <v>886</v>
      </c>
      <c r="M38" s="1067">
        <v>2012</v>
      </c>
      <c r="N38" s="1480"/>
      <c r="O38" s="316"/>
      <c r="P38" s="316"/>
      <c r="Q38" s="316"/>
      <c r="R38" s="316"/>
    </row>
    <row r="39" spans="1:18" s="1432" customFormat="1" ht="13.15" customHeight="1">
      <c r="A39" s="316"/>
      <c r="B39" s="1480"/>
      <c r="C39" s="1833"/>
      <c r="D39" s="1833"/>
      <c r="E39" s="1833"/>
      <c r="F39" s="1833"/>
      <c r="G39" s="1833"/>
      <c r="H39" s="1833"/>
      <c r="I39" s="1833"/>
      <c r="J39" s="1068" t="s">
        <v>282</v>
      </c>
      <c r="K39" s="1069">
        <f>'Implied ERP Data'!N35</f>
        <v>1</v>
      </c>
      <c r="L39" s="1070">
        <f>'Implied ERP Data'!O35</f>
        <v>1</v>
      </c>
      <c r="M39" s="1071">
        <v>0.5</v>
      </c>
      <c r="N39" s="1480"/>
      <c r="O39" s="316"/>
      <c r="P39" s="316"/>
      <c r="Q39" s="316"/>
      <c r="R39" s="316"/>
    </row>
    <row r="40" spans="1:18" s="1432" customFormat="1" ht="13.15" customHeight="1">
      <c r="A40" s="316"/>
      <c r="B40" s="1480"/>
      <c r="C40" s="1833"/>
      <c r="D40" s="1833"/>
      <c r="E40" s="1833"/>
      <c r="F40" s="1833"/>
      <c r="G40" s="1833"/>
      <c r="H40" s="1833"/>
      <c r="I40" s="1833"/>
      <c r="J40" s="1072" t="s">
        <v>283</v>
      </c>
      <c r="K40" s="1073">
        <f>'Implied ERP Data'!N36</f>
        <v>0.27851966650768767</v>
      </c>
      <c r="L40" s="1074">
        <f>'Implied ERP Data'!O36</f>
        <v>0.16482203014996988</v>
      </c>
      <c r="M40" s="1075">
        <v>0.2</v>
      </c>
      <c r="N40" s="1480"/>
      <c r="O40" s="316"/>
      <c r="P40" s="316"/>
      <c r="Q40" s="316"/>
      <c r="R40" s="316"/>
    </row>
    <row r="41" spans="1:18" s="1432" customFormat="1" ht="13.15" customHeight="1">
      <c r="A41" s="316"/>
      <c r="B41" s="1480"/>
      <c r="C41" s="1422"/>
      <c r="D41" s="1422"/>
      <c r="E41" s="1422"/>
      <c r="F41" s="1422"/>
      <c r="G41" s="1422"/>
      <c r="H41" s="1422"/>
      <c r="I41" s="1422"/>
      <c r="J41" s="1076" t="s">
        <v>286</v>
      </c>
      <c r="K41" s="1077">
        <f>'Implied ERP Data'!N37</f>
        <v>4.092853292601391</v>
      </c>
      <c r="L41" s="1078">
        <f>'Implied ERP Data'!O37</f>
        <v>3.2827054881755546</v>
      </c>
      <c r="M41" s="1075"/>
      <c r="N41" s="1480"/>
      <c r="O41" s="316"/>
      <c r="P41" s="316"/>
      <c r="Q41" s="316"/>
      <c r="R41" s="316"/>
    </row>
    <row r="42" spans="1:18" s="1432" customFormat="1" ht="13.15" customHeight="1">
      <c r="A42" s="316"/>
      <c r="B42" s="1480"/>
      <c r="C42" s="1849" t="s">
        <v>1401</v>
      </c>
      <c r="D42" s="1849"/>
      <c r="E42" s="1849"/>
      <c r="F42" s="1849"/>
      <c r="G42" s="1849"/>
      <c r="H42" s="1849"/>
      <c r="I42" s="1849"/>
      <c r="J42" s="1072" t="s">
        <v>284</v>
      </c>
      <c r="K42" s="1073">
        <f>'Implied ERP Data'!N38</f>
        <v>0.46496875967683954</v>
      </c>
      <c r="L42" s="1074">
        <f>'Implied ERP Data'!O38</f>
        <v>0.69500255344135098</v>
      </c>
      <c r="M42" s="1075">
        <v>0.2</v>
      </c>
      <c r="N42" s="1480"/>
      <c r="O42" s="316"/>
      <c r="P42" s="316"/>
      <c r="Q42" s="316"/>
      <c r="R42" s="316"/>
    </row>
    <row r="43" spans="1:18" s="1432" customFormat="1" ht="13.15" customHeight="1">
      <c r="A43" s="316"/>
      <c r="B43" s="1480"/>
      <c r="C43" s="1849"/>
      <c r="D43" s="1849"/>
      <c r="E43" s="1849"/>
      <c r="F43" s="1849"/>
      <c r="G43" s="1849"/>
      <c r="H43" s="1849"/>
      <c r="I43" s="1849"/>
      <c r="J43" s="1079" t="s">
        <v>285</v>
      </c>
      <c r="K43" s="1080">
        <f>'Implied ERP Data'!N39</f>
        <v>1.6062286079161434</v>
      </c>
      <c r="L43" s="1081">
        <f>'Implied ERP Data'!O39</f>
        <v>1.1705727487730917</v>
      </c>
      <c r="M43" s="1082">
        <v>0.1</v>
      </c>
      <c r="N43" s="1480"/>
      <c r="O43" s="947"/>
      <c r="P43" s="316"/>
      <c r="Q43" s="316"/>
      <c r="R43" s="316"/>
    </row>
    <row r="44" spans="1:18" s="1432" customFormat="1" ht="13.15" customHeight="1">
      <c r="A44" s="316"/>
      <c r="B44" s="1480"/>
      <c r="C44" s="1849"/>
      <c r="D44" s="1849"/>
      <c r="E44" s="1849"/>
      <c r="F44" s="1849"/>
      <c r="G44" s="1849"/>
      <c r="H44" s="1849"/>
      <c r="I44" s="1849"/>
      <c r="J44" s="316"/>
      <c r="K44" s="316"/>
      <c r="L44" s="316"/>
      <c r="M44" s="316"/>
      <c r="N44" s="1480"/>
      <c r="O44" s="947"/>
      <c r="P44" s="316"/>
      <c r="Q44" s="316"/>
      <c r="R44" s="316"/>
    </row>
    <row r="45" spans="1:18" s="1432" customFormat="1" ht="13.15" customHeight="1">
      <c r="A45" s="316"/>
      <c r="B45" s="1480"/>
      <c r="C45" s="1833" t="s">
        <v>1522</v>
      </c>
      <c r="D45" s="1833"/>
      <c r="E45" s="1833"/>
      <c r="F45" s="1833"/>
      <c r="G45" s="1833"/>
      <c r="H45" s="1833"/>
      <c r="I45" s="1833"/>
      <c r="J45" s="1833"/>
      <c r="K45" s="1833"/>
      <c r="L45" s="1833"/>
      <c r="M45" s="1833"/>
      <c r="N45" s="1480"/>
      <c r="O45" s="316"/>
      <c r="P45" s="316"/>
      <c r="Q45" s="316"/>
      <c r="R45" s="316"/>
    </row>
    <row r="46" spans="1:18" s="1432" customFormat="1" ht="13.15" customHeight="1">
      <c r="A46" s="316"/>
      <c r="B46" s="1480"/>
      <c r="C46" s="1833"/>
      <c r="D46" s="1833"/>
      <c r="E46" s="1833"/>
      <c r="F46" s="1833"/>
      <c r="G46" s="1833"/>
      <c r="H46" s="1833"/>
      <c r="I46" s="1833"/>
      <c r="J46" s="1833"/>
      <c r="K46" s="1833"/>
      <c r="L46" s="1833"/>
      <c r="M46" s="1833"/>
      <c r="N46" s="1480"/>
      <c r="O46" s="316"/>
      <c r="P46" s="316"/>
      <c r="Q46" s="316"/>
      <c r="R46" s="316"/>
    </row>
    <row r="47" spans="1:18" s="1432" customFormat="1" ht="13.15" customHeight="1">
      <c r="A47" s="316"/>
      <c r="B47" s="1480"/>
      <c r="C47" s="946"/>
      <c r="D47" s="946"/>
      <c r="E47" s="946"/>
      <c r="F47" s="946"/>
      <c r="G47" s="946"/>
      <c r="H47" s="946"/>
      <c r="I47" s="946"/>
      <c r="J47" s="946"/>
      <c r="K47" s="946"/>
      <c r="L47" s="946"/>
      <c r="M47" s="946"/>
      <c r="N47" s="1480"/>
      <c r="O47" s="1889" t="s">
        <v>924</v>
      </c>
      <c r="P47" s="1889"/>
      <c r="Q47" s="1889"/>
      <c r="R47" s="1889"/>
    </row>
    <row r="48" spans="1:18" s="1432" customFormat="1" ht="13.15" customHeight="1">
      <c r="A48" s="316"/>
      <c r="B48" s="1480"/>
      <c r="C48" s="316"/>
      <c r="D48" s="1044"/>
      <c r="E48" s="1044"/>
      <c r="F48" s="1044"/>
      <c r="G48" s="1044"/>
      <c r="H48" s="316"/>
      <c r="I48" s="1054" t="s">
        <v>885</v>
      </c>
      <c r="J48" s="1055"/>
      <c r="K48" s="1055"/>
      <c r="L48" s="1055"/>
      <c r="M48" s="1056"/>
      <c r="N48" s="1480"/>
      <c r="O48" s="1889"/>
      <c r="P48" s="1889"/>
      <c r="Q48" s="1889"/>
      <c r="R48" s="1889"/>
    </row>
    <row r="49" spans="1:20" s="1432" customFormat="1" ht="13.15" customHeight="1">
      <c r="A49" s="316"/>
      <c r="B49" s="1480"/>
      <c r="C49" s="316"/>
      <c r="D49" s="316"/>
      <c r="E49" s="316"/>
      <c r="F49" s="316"/>
      <c r="G49" s="316"/>
      <c r="H49" s="316"/>
      <c r="I49" s="980" t="s">
        <v>8</v>
      </c>
      <c r="J49" s="967" t="s">
        <v>59</v>
      </c>
      <c r="K49" s="967" t="s">
        <v>287</v>
      </c>
      <c r="L49" s="984" t="s">
        <v>288</v>
      </c>
      <c r="M49" s="962" t="s">
        <v>890</v>
      </c>
      <c r="N49" s="1480"/>
      <c r="O49" s="1822" t="s">
        <v>925</v>
      </c>
      <c r="P49" s="1822"/>
      <c r="Q49" s="1822"/>
      <c r="R49" s="1822"/>
    </row>
    <row r="50" spans="1:20" s="1432" customFormat="1" ht="13.15" customHeight="1">
      <c r="A50" s="316"/>
      <c r="B50" s="1480"/>
      <c r="C50" s="316"/>
      <c r="D50" s="316"/>
      <c r="E50" s="1083" t="s">
        <v>896</v>
      </c>
      <c r="F50" s="1059" t="s">
        <v>1171</v>
      </c>
      <c r="G50" s="1034"/>
      <c r="H50" s="1058" t="s">
        <v>886</v>
      </c>
      <c r="I50" s="975">
        <f>(I$21*$L39+I$22*$L40+I$24*$L42)/($L39+$L40+$L42)</f>
        <v>0.40331984480119748</v>
      </c>
      <c r="J50" s="970">
        <f>(J$21*$L39+J$22*$L40+J$24*$L42)/($L39+$L40+$L42)</f>
        <v>0.65636847899355388</v>
      </c>
      <c r="K50" s="970">
        <f>(K$21*$L39+K$22*$L40+K$24*$L42)/($L39+$L40+$L42)</f>
        <v>0.79975857412919904</v>
      </c>
      <c r="L50" s="985">
        <f>(L$21*$L39+L$22*$L40+L$24*$L42)/($L39+$L40+$L42)</f>
        <v>0.90941711318591034</v>
      </c>
      <c r="M50" s="987">
        <f>AVERAGE(J50,K50)</f>
        <v>0.72806352656137641</v>
      </c>
      <c r="N50" s="1480"/>
      <c r="O50" s="1822"/>
      <c r="P50" s="1822"/>
      <c r="Q50" s="1822"/>
      <c r="R50" s="1822"/>
    </row>
    <row r="51" spans="1:20" s="1432" customFormat="1" ht="13.15" customHeight="1">
      <c r="A51" s="316"/>
      <c r="B51" s="1480"/>
      <c r="C51" s="316"/>
      <c r="D51" s="316"/>
      <c r="E51" s="1084"/>
      <c r="F51" s="1046"/>
      <c r="G51" s="1057"/>
      <c r="H51" s="1058" t="s">
        <v>922</v>
      </c>
      <c r="I51" s="975">
        <f>(I$21*$K39+I$22*$K40+I$24*$K42)/($K39+$K40+$K42)</f>
        <v>0.37948960690169214</v>
      </c>
      <c r="J51" s="970">
        <f>(J$21*$K39+J$22*$K40+J$24*$K42)/($K39+$K40+$K42)</f>
        <v>0.63959237098303667</v>
      </c>
      <c r="K51" s="970">
        <f>(K$21*$K39+K$22*$K40+K$24*$K42)/($K39+$K40+$K42)</f>
        <v>0.77708003298868356</v>
      </c>
      <c r="L51" s="985">
        <f>(L$21*$K39+L$22*$K40+L$24*$K42)/($K39+$K40+$K42)</f>
        <v>0.89969513506438104</v>
      </c>
      <c r="M51" s="986">
        <f>AVERAGE(J51,K51)</f>
        <v>0.70833620198586011</v>
      </c>
      <c r="N51" s="1480"/>
      <c r="O51" s="316"/>
      <c r="P51" s="316"/>
      <c r="Q51" s="316"/>
      <c r="R51" s="316"/>
    </row>
    <row r="52" spans="1:20" s="1432" customFormat="1" ht="13.15" customHeight="1">
      <c r="A52" s="316"/>
      <c r="B52" s="1480"/>
      <c r="C52" s="316"/>
      <c r="D52" s="316"/>
      <c r="E52" s="1086" t="s">
        <v>917</v>
      </c>
      <c r="F52" s="632" t="s">
        <v>1172</v>
      </c>
      <c r="G52" s="934"/>
      <c r="H52" s="1058" t="s">
        <v>886</v>
      </c>
      <c r="I52" s="1000">
        <f>AVERAGE(I21,I22,I24,I25)</f>
        <v>0.36462499999999998</v>
      </c>
      <c r="J52" s="968">
        <f>AVERAGE(J21,J22,J24,J25)</f>
        <v>0.61983750000000004</v>
      </c>
      <c r="K52" s="968">
        <f>AVERAGE(K21,K22,K24,K25)</f>
        <v>0.73628575433009624</v>
      </c>
      <c r="L52" s="969">
        <f>AVERAGE(L21,L22,L24,L25)</f>
        <v>0.87505000000000011</v>
      </c>
      <c r="M52" s="1087">
        <f>AVERAGE(M21,M22,M24,M25)</f>
        <v>0.67806162716504814</v>
      </c>
      <c r="N52" s="1480"/>
      <c r="O52" s="316"/>
      <c r="P52" s="316"/>
      <c r="Q52" s="316"/>
      <c r="R52" s="316"/>
    </row>
    <row r="53" spans="1:20" s="1432" customFormat="1" ht="13.15" customHeight="1">
      <c r="A53" s="316"/>
      <c r="B53" s="1480"/>
      <c r="C53" s="316"/>
      <c r="D53" s="316"/>
      <c r="E53" s="1060" t="s">
        <v>918</v>
      </c>
      <c r="F53" s="632" t="s">
        <v>1173</v>
      </c>
      <c r="G53" s="934"/>
      <c r="H53" s="1058">
        <v>2012</v>
      </c>
      <c r="I53" s="1000">
        <f>SUMPRODUCT(I21:I25,$M$39:$M$43)</f>
        <v>0.35827000000000003</v>
      </c>
      <c r="J53" s="968">
        <f>SUMPRODUCT(J21:J25,$M$39:$M$43)</f>
        <v>0.62020500000000001</v>
      </c>
      <c r="K53" s="968">
        <f>SUMPRODUCT(K21:K25,$M$39:$M$43)</f>
        <v>0.74317262490508484</v>
      </c>
      <c r="L53" s="969">
        <f>SUMPRODUCT(L21:L25,$M$39:$M$43)</f>
        <v>0.88214000000000004</v>
      </c>
      <c r="M53" s="1001">
        <f>AVERAGE(M22,M23,M25,M50)</f>
        <v>0.66310822087660681</v>
      </c>
      <c r="N53" s="1480"/>
      <c r="O53" s="316"/>
      <c r="P53" s="316"/>
      <c r="Q53" s="316"/>
      <c r="R53" s="316"/>
    </row>
    <row r="54" spans="1:20" s="1432" customFormat="1" ht="13.15" customHeight="1">
      <c r="A54" s="316"/>
      <c r="B54" s="1480"/>
      <c r="C54" s="316"/>
      <c r="D54" s="316"/>
      <c r="E54" s="316"/>
      <c r="F54" s="316"/>
      <c r="G54" s="316"/>
      <c r="H54" s="316"/>
      <c r="I54" s="316"/>
      <c r="J54" s="316"/>
      <c r="K54" s="316"/>
      <c r="L54" s="316"/>
      <c r="M54" s="316"/>
      <c r="N54" s="1480"/>
      <c r="O54" s="316"/>
      <c r="P54" s="316"/>
      <c r="Q54" s="316"/>
      <c r="R54" s="316"/>
    </row>
    <row r="55" spans="1:20" s="1432" customFormat="1" ht="13.15" customHeight="1">
      <c r="A55" s="316"/>
      <c r="B55" s="1480"/>
      <c r="C55" s="316" t="s">
        <v>1105</v>
      </c>
      <c r="D55" s="316"/>
      <c r="E55" s="316"/>
      <c r="F55" s="316"/>
      <c r="G55" s="316"/>
      <c r="H55" s="316"/>
      <c r="I55" s="316"/>
      <c r="J55" s="316"/>
      <c r="K55" s="316"/>
      <c r="L55" s="316"/>
      <c r="M55" s="316"/>
      <c r="N55" s="1480"/>
      <c r="O55" s="947"/>
      <c r="P55" s="316"/>
      <c r="Q55" s="316"/>
      <c r="R55" s="316"/>
    </row>
    <row r="56" spans="1:20" s="1432" customFormat="1" ht="13.15" customHeight="1">
      <c r="A56" s="316"/>
      <c r="B56" s="1480"/>
      <c r="C56" s="316"/>
      <c r="D56" s="316"/>
      <c r="E56" s="316"/>
      <c r="F56" s="316"/>
      <c r="G56" s="316"/>
      <c r="H56" s="316"/>
      <c r="I56" s="316"/>
      <c r="J56" s="316"/>
      <c r="K56" s="316"/>
      <c r="L56" s="316"/>
      <c r="M56" s="316"/>
      <c r="N56" s="1480"/>
      <c r="O56" s="947"/>
      <c r="P56" s="316"/>
      <c r="Q56" s="316"/>
      <c r="R56" s="316"/>
    </row>
    <row r="57" spans="1:20" s="1432" customFormat="1" ht="13.15" customHeight="1">
      <c r="A57" s="316"/>
      <c r="B57" s="1480"/>
      <c r="C57" s="946" t="s">
        <v>927</v>
      </c>
      <c r="D57" s="1044"/>
      <c r="E57" s="1044"/>
      <c r="F57" s="1044"/>
      <c r="G57" s="1044"/>
      <c r="H57" s="1044"/>
      <c r="I57" s="1044"/>
      <c r="J57" s="1044"/>
      <c r="K57" s="1044"/>
      <c r="L57" s="1044"/>
      <c r="M57" s="1044"/>
      <c r="N57" s="1480"/>
      <c r="O57" s="316"/>
      <c r="P57" s="316"/>
      <c r="Q57" s="316"/>
      <c r="R57" s="316"/>
    </row>
    <row r="58" spans="1:20" s="1432" customFormat="1" ht="13.15" customHeight="1">
      <c r="A58" s="316"/>
      <c r="B58" s="1480"/>
      <c r="C58" s="1061" t="s">
        <v>928</v>
      </c>
      <c r="D58" s="1044"/>
      <c r="E58" s="1044"/>
      <c r="F58" s="1044"/>
      <c r="G58" s="1044"/>
      <c r="H58" s="1044"/>
      <c r="I58" s="1044"/>
      <c r="J58" s="1044"/>
      <c r="K58" s="1044"/>
      <c r="L58" s="1044"/>
      <c r="M58" s="1044"/>
      <c r="N58" s="1480"/>
      <c r="O58" s="960"/>
      <c r="P58" s="960"/>
      <c r="Q58" s="960"/>
      <c r="R58" s="960"/>
      <c r="S58" s="1623"/>
      <c r="T58" s="1623"/>
    </row>
    <row r="59" spans="1:20" s="1432" customFormat="1">
      <c r="A59" s="316"/>
      <c r="B59" s="1480"/>
      <c r="C59" s="1890" t="s">
        <v>973</v>
      </c>
      <c r="D59" s="1890"/>
      <c r="E59" s="1890"/>
      <c r="F59" s="1890"/>
      <c r="G59" s="1890"/>
      <c r="H59" s="1890"/>
      <c r="I59" s="1890"/>
      <c r="J59" s="1890"/>
      <c r="K59" s="1890"/>
      <c r="L59" s="1890"/>
      <c r="M59" s="1890"/>
      <c r="N59" s="1480"/>
      <c r="O59" s="1822" t="s">
        <v>929</v>
      </c>
      <c r="P59" s="1822"/>
      <c r="Q59" s="1822"/>
      <c r="R59" s="1822"/>
      <c r="S59" s="1623"/>
      <c r="T59" s="1623"/>
    </row>
    <row r="60" spans="1:20" s="1432" customFormat="1" ht="13.15" customHeight="1">
      <c r="A60" s="316"/>
      <c r="B60" s="1480"/>
      <c r="C60" s="1890"/>
      <c r="D60" s="1890"/>
      <c r="E60" s="1890"/>
      <c r="F60" s="1890"/>
      <c r="G60" s="1890"/>
      <c r="H60" s="1890"/>
      <c r="I60" s="1890"/>
      <c r="J60" s="1890"/>
      <c r="K60" s="1890"/>
      <c r="L60" s="1890"/>
      <c r="M60" s="1890"/>
      <c r="N60" s="1480"/>
      <c r="O60" s="1822"/>
      <c r="P60" s="1822"/>
      <c r="Q60" s="1822"/>
      <c r="R60" s="1822"/>
    </row>
    <row r="61" spans="1:20" s="1432" customFormat="1">
      <c r="A61" s="316"/>
      <c r="B61" s="1480"/>
      <c r="C61" s="1890"/>
      <c r="D61" s="1890"/>
      <c r="E61" s="1890"/>
      <c r="F61" s="1890"/>
      <c r="G61" s="1890"/>
      <c r="H61" s="1890"/>
      <c r="I61" s="1890"/>
      <c r="J61" s="1890"/>
      <c r="K61" s="1890"/>
      <c r="L61" s="1890"/>
      <c r="M61" s="1890"/>
      <c r="N61" s="1480"/>
      <c r="O61" s="316"/>
      <c r="P61" s="316"/>
      <c r="Q61" s="316"/>
      <c r="R61" s="316"/>
    </row>
    <row r="62" spans="1:20" s="1432" customFormat="1">
      <c r="A62" s="316"/>
      <c r="B62" s="1480"/>
      <c r="C62" s="1890"/>
      <c r="D62" s="1890"/>
      <c r="E62" s="1890"/>
      <c r="F62" s="1890"/>
      <c r="G62" s="1890"/>
      <c r="H62" s="1890"/>
      <c r="I62" s="1890"/>
      <c r="J62" s="1890"/>
      <c r="K62" s="1890"/>
      <c r="L62" s="1890"/>
      <c r="M62" s="1890"/>
      <c r="N62" s="1480"/>
      <c r="O62" s="316"/>
      <c r="P62" s="316"/>
      <c r="Q62" s="316"/>
      <c r="R62" s="316"/>
    </row>
    <row r="63" spans="1:20" s="1432" customFormat="1">
      <c r="A63" s="316"/>
      <c r="B63" s="1480"/>
      <c r="C63" s="1847" t="s">
        <v>926</v>
      </c>
      <c r="D63" s="1847"/>
      <c r="E63" s="1847"/>
      <c r="F63" s="1847"/>
      <c r="G63" s="1847"/>
      <c r="H63" s="1847"/>
      <c r="I63" s="1847"/>
      <c r="J63" s="1847"/>
      <c r="K63" s="1847"/>
      <c r="L63" s="1847"/>
      <c r="M63" s="1847"/>
      <c r="N63" s="1480"/>
      <c r="O63" s="316"/>
      <c r="P63" s="316"/>
      <c r="Q63" s="316"/>
      <c r="R63" s="316"/>
    </row>
    <row r="64" spans="1:20" s="1432" customFormat="1" ht="13.15" customHeight="1">
      <c r="A64" s="316"/>
      <c r="B64" s="1480"/>
      <c r="C64" s="1847"/>
      <c r="D64" s="1847"/>
      <c r="E64" s="1847"/>
      <c r="F64" s="1847"/>
      <c r="G64" s="1847"/>
      <c r="H64" s="1847"/>
      <c r="I64" s="1847"/>
      <c r="J64" s="1847"/>
      <c r="K64" s="1847"/>
      <c r="L64" s="1847"/>
      <c r="M64" s="1847"/>
      <c r="N64" s="1480"/>
      <c r="O64" s="316"/>
      <c r="P64" s="316"/>
      <c r="Q64" s="316"/>
      <c r="R64" s="316"/>
    </row>
    <row r="65" spans="1:65" s="1432" customFormat="1">
      <c r="A65" s="316"/>
      <c r="B65" s="1480"/>
      <c r="C65" s="1085"/>
      <c r="D65" s="1085"/>
      <c r="E65" s="1085"/>
      <c r="F65" s="1085"/>
      <c r="G65" s="1085"/>
      <c r="H65" s="1085"/>
      <c r="I65" s="1085"/>
      <c r="J65" s="1085"/>
      <c r="K65" s="1085"/>
      <c r="L65" s="1085"/>
      <c r="M65" s="1085"/>
      <c r="N65" s="1480"/>
      <c r="O65" s="316"/>
      <c r="P65" s="316"/>
      <c r="Q65" s="316"/>
      <c r="R65" s="316"/>
    </row>
    <row r="66" spans="1:65" s="1432" customFormat="1" ht="13.15" customHeight="1">
      <c r="A66" s="316"/>
      <c r="B66" s="1480"/>
      <c r="C66" s="1849" t="s">
        <v>1524</v>
      </c>
      <c r="D66" s="1849"/>
      <c r="E66" s="1849"/>
      <c r="F66" s="1849"/>
      <c r="G66" s="1849"/>
      <c r="H66" s="1849"/>
      <c r="I66" s="1849"/>
      <c r="J66" s="1849"/>
      <c r="K66" s="1849"/>
      <c r="L66" s="1849"/>
      <c r="M66" s="1849"/>
      <c r="N66" s="1480"/>
      <c r="O66" s="1822" t="s">
        <v>1523</v>
      </c>
      <c r="P66" s="1822"/>
      <c r="Q66" s="1822"/>
      <c r="R66" s="1822"/>
      <c r="S66" s="1623"/>
      <c r="T66" s="1623"/>
      <c r="U66" s="1623"/>
      <c r="V66" s="1623"/>
      <c r="W66" s="1623"/>
      <c r="X66" s="1623"/>
      <c r="Y66" s="1623"/>
      <c r="Z66" s="1623"/>
    </row>
    <row r="67" spans="1:65" s="1432" customFormat="1" ht="13.15" customHeight="1">
      <c r="A67" s="316"/>
      <c r="B67" s="1480"/>
      <c r="C67" s="1849"/>
      <c r="D67" s="1849"/>
      <c r="E67" s="1849"/>
      <c r="F67" s="1849"/>
      <c r="G67" s="1849"/>
      <c r="H67" s="1849"/>
      <c r="I67" s="1849"/>
      <c r="J67" s="1849"/>
      <c r="K67" s="1849"/>
      <c r="L67" s="1849"/>
      <c r="M67" s="1849"/>
      <c r="N67" s="1480"/>
      <c r="O67" s="1822"/>
      <c r="P67" s="1822"/>
      <c r="Q67" s="1822"/>
      <c r="R67" s="1822"/>
      <c r="S67" s="1623"/>
      <c r="T67" s="1623"/>
      <c r="U67" s="1623"/>
      <c r="V67" s="1623"/>
      <c r="W67" s="1623"/>
      <c r="X67" s="1623"/>
      <c r="Y67" s="1623"/>
      <c r="Z67" s="1623"/>
    </row>
    <row r="68" spans="1:65" s="1432" customFormat="1" ht="13.15" customHeight="1">
      <c r="A68" s="316"/>
      <c r="B68" s="1480"/>
      <c r="C68" s="1717"/>
      <c r="D68" s="1717"/>
      <c r="E68" s="1717"/>
      <c r="F68" s="1717"/>
      <c r="G68" s="1717"/>
      <c r="H68" s="1717"/>
      <c r="I68" s="1717"/>
      <c r="J68" s="1717"/>
      <c r="K68" s="1717"/>
      <c r="L68" s="1717"/>
      <c r="M68" s="1717"/>
      <c r="N68" s="1480"/>
      <c r="O68" s="1713"/>
      <c r="P68" s="1713"/>
      <c r="Q68" s="1713"/>
      <c r="R68" s="1713"/>
      <c r="S68" s="1623"/>
      <c r="T68" s="1623"/>
      <c r="U68" s="1623"/>
      <c r="V68" s="1623"/>
      <c r="W68" s="1623"/>
      <c r="X68" s="1623"/>
      <c r="Y68" s="1623"/>
      <c r="Z68" s="1623"/>
    </row>
    <row r="69" spans="1:65" s="1432" customFormat="1">
      <c r="A69" s="316"/>
      <c r="B69" s="1480"/>
      <c r="C69" s="357"/>
      <c r="D69" s="357"/>
      <c r="E69" s="357"/>
      <c r="F69" s="357"/>
      <c r="G69" s="316"/>
      <c r="H69" s="317"/>
      <c r="I69" s="317"/>
      <c r="J69" s="316"/>
      <c r="K69" s="316"/>
      <c r="L69" s="316"/>
      <c r="M69" s="316"/>
      <c r="N69" s="1480"/>
      <c r="O69" s="960"/>
      <c r="P69" s="960"/>
      <c r="Q69" s="960"/>
      <c r="R69" s="960"/>
      <c r="S69" s="1623"/>
      <c r="T69" s="1623"/>
      <c r="U69" s="1623"/>
      <c r="V69" s="1623"/>
      <c r="W69" s="1623"/>
      <c r="X69" s="1623"/>
      <c r="Y69" s="1623"/>
      <c r="Z69" s="1623"/>
    </row>
    <row r="70" spans="1:65" s="1751" customFormat="1" ht="13.15" customHeight="1">
      <c r="A70" s="1761" t="s">
        <v>811</v>
      </c>
      <c r="C70" s="1752"/>
      <c r="D70" s="1752"/>
      <c r="E70" s="1752"/>
      <c r="F70" s="1752"/>
      <c r="G70" s="1752"/>
      <c r="H70" s="1752"/>
      <c r="I70" s="1752"/>
      <c r="J70" s="1752"/>
      <c r="K70" s="1752"/>
      <c r="L70" s="1752"/>
      <c r="M70" s="1752"/>
      <c r="O70" s="1753"/>
      <c r="P70" s="1753"/>
      <c r="Q70" s="1753"/>
      <c r="R70" s="1753"/>
      <c r="S70" s="1753"/>
      <c r="T70" s="1753"/>
      <c r="U70" s="1753"/>
      <c r="V70" s="1753"/>
      <c r="W70" s="1753"/>
    </row>
    <row r="71" spans="1:65" s="1751" customFormat="1" ht="13.15" customHeight="1">
      <c r="A71" s="1755"/>
      <c r="C71" s="1752"/>
      <c r="D71" s="1752"/>
      <c r="E71" s="1752"/>
      <c r="F71" s="1752"/>
      <c r="G71" s="1752"/>
      <c r="H71" s="1752"/>
      <c r="I71" s="1752"/>
      <c r="J71" s="1752"/>
      <c r="K71" s="1752"/>
      <c r="L71" s="1752"/>
      <c r="M71" s="1752"/>
      <c r="O71" s="1753"/>
      <c r="P71" s="1753"/>
      <c r="Q71" s="1753"/>
      <c r="R71" s="1753"/>
      <c r="S71" s="1753"/>
      <c r="T71" s="1753"/>
      <c r="U71" s="1753"/>
      <c r="V71" s="1753"/>
      <c r="W71" s="1753"/>
      <c r="X71" s="1765"/>
      <c r="Y71" s="1765"/>
      <c r="Z71" s="1765"/>
      <c r="AA71" s="1765"/>
      <c r="AB71" s="1765"/>
      <c r="AC71" s="1765"/>
      <c r="AD71" s="1765"/>
    </row>
    <row r="72" spans="1:65" s="1751" customFormat="1" ht="13.15" customHeight="1">
      <c r="A72" s="1755"/>
      <c r="C72" s="1752"/>
      <c r="D72" s="1752"/>
      <c r="E72" s="1752"/>
      <c r="F72" s="1752"/>
      <c r="G72" s="1752"/>
      <c r="H72" s="1752"/>
      <c r="I72" s="1752"/>
      <c r="J72" s="1752"/>
      <c r="K72" s="1752"/>
      <c r="L72" s="1752"/>
      <c r="M72" s="1752"/>
      <c r="O72" s="1753"/>
      <c r="P72" s="1753"/>
      <c r="Q72" s="1753"/>
      <c r="R72" s="1753"/>
      <c r="S72" s="1753"/>
      <c r="T72" s="1753"/>
      <c r="U72" s="1753"/>
      <c r="V72" s="1753"/>
      <c r="W72" s="1753"/>
      <c r="X72" s="1765"/>
      <c r="Y72" s="1765"/>
      <c r="Z72" s="1765"/>
      <c r="AA72" s="1765"/>
      <c r="AB72" s="1765"/>
      <c r="AC72" s="1765"/>
      <c r="AD72" s="1765"/>
    </row>
    <row r="73" spans="1:65" s="1751" customFormat="1" ht="13.15" customHeight="1">
      <c r="A73" s="1755"/>
      <c r="C73" s="1752"/>
      <c r="D73" s="1752"/>
      <c r="E73" s="1752"/>
      <c r="F73" s="1752"/>
      <c r="G73" s="1752"/>
      <c r="H73" s="1752"/>
      <c r="I73" s="1752"/>
      <c r="J73" s="1752"/>
      <c r="K73" s="1752"/>
      <c r="L73" s="1752"/>
      <c r="M73" s="1752"/>
      <c r="O73" s="1753"/>
      <c r="P73" s="1753"/>
      <c r="Q73" s="1753"/>
      <c r="R73" s="1753"/>
      <c r="S73" s="1753"/>
      <c r="T73" s="1753"/>
      <c r="U73" s="1753"/>
      <c r="V73" s="1753"/>
      <c r="W73" s="1753"/>
      <c r="X73" s="1765"/>
      <c r="Y73" s="1765"/>
      <c r="Z73" s="1765"/>
      <c r="AA73" s="1765"/>
      <c r="AB73" s="1765"/>
      <c r="AC73" s="1765"/>
      <c r="AD73" s="1765"/>
    </row>
    <row r="74" spans="1:65" s="1751" customFormat="1">
      <c r="A74" s="1755"/>
      <c r="C74" s="1752"/>
      <c r="D74" s="1752"/>
      <c r="E74" s="1752"/>
      <c r="F74" s="1752"/>
      <c r="G74" s="1752"/>
      <c r="H74" s="1752"/>
      <c r="I74" s="1752"/>
      <c r="J74" s="1752"/>
      <c r="K74" s="1752"/>
      <c r="L74" s="1752"/>
      <c r="M74" s="1752"/>
      <c r="X74" s="1765"/>
      <c r="Y74" s="1765"/>
      <c r="Z74" s="1765"/>
      <c r="AA74" s="1765"/>
      <c r="AB74" s="1765"/>
      <c r="AC74" s="1765"/>
      <c r="AD74" s="1765"/>
    </row>
    <row r="75" spans="1:65" s="1432" customFormat="1">
      <c r="A75" s="1634"/>
      <c r="B75" s="1480"/>
      <c r="C75" s="357"/>
      <c r="D75" s="357"/>
      <c r="E75" s="357"/>
      <c r="F75" s="357"/>
      <c r="G75" s="316"/>
      <c r="H75" s="317"/>
      <c r="I75" s="317"/>
      <c r="J75" s="316"/>
      <c r="K75" s="316"/>
      <c r="L75" s="316"/>
      <c r="M75" s="316"/>
      <c r="N75" s="1480"/>
      <c r="O75" s="1625"/>
      <c r="P75" s="1625"/>
      <c r="Q75" s="1625"/>
      <c r="R75" s="1625"/>
      <c r="S75" s="1625"/>
      <c r="T75" s="1625"/>
      <c r="U75" s="1625"/>
      <c r="V75" s="1625"/>
      <c r="W75" s="1625"/>
      <c r="X75" s="1625"/>
      <c r="Y75" s="1625"/>
      <c r="Z75" s="1625"/>
      <c r="AA75" s="1625"/>
      <c r="AB75" s="1625"/>
      <c r="AC75" s="1625"/>
      <c r="AD75" s="1625"/>
    </row>
    <row r="77" spans="1:65">
      <c r="A77" s="82" t="s">
        <v>568</v>
      </c>
      <c r="C77" s="907">
        <f>C79+C118</f>
        <v>4.0029168897857277</v>
      </c>
      <c r="D77" s="908">
        <f t="shared" ref="D77:I77" si="0">D79+D118</f>
        <v>4.4133457681870656</v>
      </c>
      <c r="E77" s="908">
        <f t="shared" si="0"/>
        <v>4.1937920964356872</v>
      </c>
      <c r="F77" s="909">
        <f t="shared" si="0"/>
        <v>5.3970336115615272</v>
      </c>
      <c r="G77" s="350">
        <f>$D$3*D77+$E$3*E77</f>
        <v>4.3401612109366061</v>
      </c>
      <c r="H77" s="909">
        <f t="shared" si="0"/>
        <v>4.798844007894604</v>
      </c>
      <c r="I77" s="909">
        <f t="shared" si="0"/>
        <v>5.0662991129731081</v>
      </c>
      <c r="J77" s="341"/>
      <c r="K77" s="893"/>
      <c r="L77" s="341"/>
      <c r="M77" s="341"/>
      <c r="O77" s="1599"/>
      <c r="P77" s="1598" t="s">
        <v>141</v>
      </c>
      <c r="Q77" s="1600"/>
      <c r="R77" s="1600"/>
      <c r="S77" s="1600"/>
      <c r="T77" s="1598" t="s">
        <v>154</v>
      </c>
      <c r="U77" s="1600"/>
      <c r="V77" s="1600"/>
      <c r="W77" s="1600"/>
      <c r="X77" s="1598" t="s">
        <v>155</v>
      </c>
      <c r="Y77" s="1600"/>
      <c r="Z77" s="1600"/>
      <c r="AA77" s="1598" t="s">
        <v>156</v>
      </c>
      <c r="AB77" s="1600"/>
      <c r="AC77" s="1600"/>
      <c r="AD77" s="1600"/>
      <c r="AE77" s="1600"/>
      <c r="AF77" s="1598" t="s">
        <v>160</v>
      </c>
      <c r="AG77" s="1600"/>
      <c r="AH77" s="1599"/>
      <c r="AI77" s="1599"/>
      <c r="AJ77" s="1598" t="s">
        <v>42</v>
      </c>
      <c r="AK77" s="1599"/>
      <c r="AL77" s="1599"/>
      <c r="AM77" s="1599"/>
      <c r="AN77" s="1599"/>
      <c r="AO77" s="1601" t="s">
        <v>365</v>
      </c>
      <c r="AP77" s="1599"/>
      <c r="AQ77" s="1599"/>
      <c r="AR77" s="1599"/>
      <c r="AS77" s="1599"/>
      <c r="AT77" s="1599"/>
      <c r="AU77" s="1599"/>
      <c r="AV77" s="1599"/>
      <c r="AW77" s="1599"/>
      <c r="AX77" s="1599"/>
      <c r="AY77" s="1599"/>
      <c r="AZ77" s="1599"/>
      <c r="BA77" s="1599"/>
      <c r="BB77" s="1599"/>
      <c r="BC77" s="1599"/>
      <c r="BD77" s="1599"/>
      <c r="BE77" s="1599"/>
      <c r="BF77" s="1599"/>
      <c r="BG77" s="1599"/>
      <c r="BH77" s="1599"/>
      <c r="BI77" s="1599"/>
      <c r="BJ77" s="1599"/>
      <c r="BK77" s="1599"/>
      <c r="BL77" s="1599"/>
      <c r="BM77" s="1599"/>
    </row>
    <row r="78" spans="1:65" s="1432" customFormat="1">
      <c r="A78" s="357"/>
      <c r="B78" s="1480"/>
      <c r="C78" s="316"/>
      <c r="D78" s="357"/>
      <c r="E78" s="357"/>
      <c r="F78" s="317"/>
      <c r="G78" s="437"/>
      <c r="H78" s="317"/>
      <c r="I78" s="317"/>
      <c r="J78" s="316"/>
      <c r="K78" s="316"/>
      <c r="L78" s="316"/>
      <c r="M78" s="316"/>
      <c r="N78" s="1480"/>
      <c r="O78" s="316"/>
      <c r="P78" s="1088"/>
      <c r="Q78" s="357"/>
      <c r="R78" s="357"/>
      <c r="S78" s="357"/>
      <c r="T78" s="1088"/>
      <c r="U78" s="357"/>
      <c r="V78" s="357"/>
      <c r="W78" s="357"/>
      <c r="X78" s="1088"/>
      <c r="Y78" s="357"/>
      <c r="Z78" s="357"/>
      <c r="AA78" s="1088"/>
      <c r="AB78" s="357"/>
      <c r="AC78" s="357"/>
      <c r="AD78" s="357"/>
      <c r="AE78" s="357"/>
      <c r="AF78" s="1088"/>
      <c r="AG78" s="357"/>
      <c r="AH78" s="316"/>
      <c r="AI78" s="316"/>
      <c r="AJ78" s="1088"/>
      <c r="AK78" s="316"/>
      <c r="AL78" s="316"/>
      <c r="AM78" s="316"/>
      <c r="AN78" s="316"/>
      <c r="AO78" s="468"/>
      <c r="AP78" s="316"/>
      <c r="AQ78" s="316"/>
      <c r="AR78" s="316"/>
      <c r="AS78" s="316"/>
      <c r="AT78" s="316"/>
      <c r="AU78" s="316"/>
      <c r="AV78" s="316"/>
      <c r="AW78" s="316"/>
      <c r="AX78" s="316"/>
      <c r="AY78" s="316"/>
      <c r="AZ78" s="316"/>
      <c r="BA78" s="316"/>
      <c r="BB78" s="316"/>
      <c r="BC78" s="316"/>
      <c r="BD78" s="316"/>
      <c r="BE78" s="316"/>
      <c r="BF78" s="316"/>
      <c r="BG78" s="316"/>
      <c r="BH78" s="316"/>
      <c r="BI78" s="316"/>
      <c r="BJ78" s="316"/>
      <c r="BK78" s="316"/>
      <c r="BL78" s="316"/>
      <c r="BM78" s="316"/>
    </row>
    <row r="79" spans="1:65">
      <c r="A79" s="171" t="s">
        <v>930</v>
      </c>
      <c r="C79" s="591">
        <v>2.5</v>
      </c>
      <c r="D79" s="591">
        <v>3.7</v>
      </c>
      <c r="E79" s="591">
        <v>3.5</v>
      </c>
      <c r="F79" s="590">
        <v>4.0999999999999996</v>
      </c>
      <c r="G79" s="193"/>
      <c r="H79" s="594">
        <v>3.3</v>
      </c>
      <c r="I79" s="594">
        <v>3</v>
      </c>
      <c r="J79" s="15"/>
      <c r="K79" s="196" t="s">
        <v>165</v>
      </c>
      <c r="L79" s="15"/>
      <c r="M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24" t="s">
        <v>943</v>
      </c>
      <c r="AP79" s="125"/>
      <c r="AQ79" s="125"/>
      <c r="AR79" s="125"/>
      <c r="AS79" s="125"/>
      <c r="AT79" s="125"/>
      <c r="AU79" s="125"/>
      <c r="AV79" s="125"/>
      <c r="AW79" s="125"/>
      <c r="AX79" s="125"/>
      <c r="AY79" s="125"/>
      <c r="AZ79" s="125"/>
      <c r="BA79" s="125"/>
      <c r="BB79" s="125"/>
      <c r="BC79" s="124"/>
      <c r="BD79" s="124"/>
      <c r="BE79" s="124" t="s">
        <v>944</v>
      </c>
      <c r="BF79" s="124"/>
      <c r="BG79" s="124"/>
      <c r="BH79" s="124"/>
      <c r="BI79" s="124"/>
      <c r="BJ79" s="124"/>
      <c r="BK79" s="124"/>
      <c r="BL79" s="124"/>
      <c r="BM79" s="15"/>
    </row>
    <row r="80" spans="1:65" s="1432" customFormat="1">
      <c r="A80" s="1589" t="s">
        <v>931</v>
      </c>
      <c r="B80" s="1480"/>
      <c r="C80" s="316"/>
      <c r="D80" s="316"/>
      <c r="E80" s="316"/>
      <c r="F80" s="316"/>
      <c r="G80" s="316"/>
      <c r="H80" s="317"/>
      <c r="I80" s="317"/>
      <c r="J80" s="316"/>
      <c r="K80" s="914" t="s">
        <v>1488</v>
      </c>
      <c r="L80" s="947"/>
      <c r="M80" s="947"/>
      <c r="N80" s="1480"/>
      <c r="O80" s="316"/>
      <c r="P80" s="316"/>
      <c r="Q80" s="316"/>
      <c r="R80" s="316"/>
      <c r="S80" s="316"/>
      <c r="T80" s="316"/>
      <c r="U80" s="316"/>
      <c r="V80" s="316"/>
      <c r="W80" s="316"/>
      <c r="X80" s="316"/>
      <c r="Y80" s="316"/>
      <c r="Z80" s="316"/>
      <c r="AA80" s="316"/>
      <c r="AB80" s="316"/>
      <c r="AC80" s="316"/>
      <c r="AD80" s="316"/>
      <c r="AE80" s="316"/>
      <c r="AF80" s="316"/>
      <c r="AG80" s="316"/>
      <c r="AH80" s="316"/>
      <c r="AI80" s="316"/>
      <c r="AJ80" s="316"/>
      <c r="AK80" s="316"/>
      <c r="AL80" s="316"/>
      <c r="AM80" s="316"/>
      <c r="AN80" s="316"/>
      <c r="AO80" s="126"/>
      <c r="AP80" s="815"/>
      <c r="AQ80" s="815"/>
      <c r="AR80" s="815"/>
      <c r="AS80" s="815"/>
      <c r="AT80" s="815"/>
      <c r="AU80" s="815"/>
      <c r="AV80" s="815"/>
      <c r="AW80" s="815"/>
      <c r="AX80" s="815"/>
      <c r="AY80" s="815"/>
      <c r="AZ80" s="815"/>
      <c r="BA80" s="815"/>
      <c r="BB80" s="815"/>
      <c r="BC80" s="317"/>
      <c r="BD80" s="317"/>
      <c r="BE80" s="317"/>
      <c r="BF80" s="317"/>
      <c r="BG80" s="317"/>
      <c r="BH80" s="317"/>
      <c r="BI80" s="317"/>
      <c r="BJ80" s="317"/>
      <c r="BK80" s="317"/>
      <c r="BL80" s="317"/>
      <c r="BM80" s="316"/>
    </row>
    <row r="81" spans="1:65" s="1432" customFormat="1">
      <c r="A81" s="357"/>
      <c r="B81" s="1480"/>
      <c r="C81" s="1089" t="s">
        <v>163</v>
      </c>
      <c r="D81" s="2"/>
      <c r="E81" s="2"/>
      <c r="F81" s="2"/>
      <c r="G81" s="2"/>
      <c r="H81" s="141"/>
      <c r="I81" s="124"/>
      <c r="J81" s="15"/>
      <c r="K81" s="914" t="s">
        <v>164</v>
      </c>
      <c r="L81" s="914"/>
      <c r="M81" s="914"/>
      <c r="N81" s="1480"/>
      <c r="O81" s="316"/>
      <c r="P81" s="316"/>
      <c r="Q81" s="316"/>
      <c r="R81" s="316"/>
      <c r="S81" s="316"/>
      <c r="T81" s="316"/>
      <c r="U81" s="316"/>
      <c r="V81" s="316"/>
      <c r="W81" s="316"/>
      <c r="X81" s="316"/>
      <c r="Y81" s="316"/>
      <c r="Z81" s="316"/>
      <c r="AA81" s="316"/>
      <c r="AB81" s="316"/>
      <c r="AC81" s="316"/>
      <c r="AD81" s="316"/>
      <c r="AE81" s="316"/>
      <c r="AF81" s="316"/>
      <c r="AG81" s="316"/>
      <c r="AH81" s="316"/>
      <c r="AI81" s="316"/>
      <c r="AJ81" s="316"/>
      <c r="AK81" s="316"/>
      <c r="AL81" s="316"/>
      <c r="AM81" s="316"/>
      <c r="AN81" s="316"/>
      <c r="AO81" s="815" t="s">
        <v>331</v>
      </c>
      <c r="AP81" s="815"/>
      <c r="AQ81" s="815"/>
      <c r="AR81" s="815"/>
      <c r="AS81" s="815"/>
      <c r="AT81" s="816" t="s">
        <v>334</v>
      </c>
      <c r="AU81" s="815"/>
      <c r="AV81" s="815"/>
      <c r="AW81" s="815"/>
      <c r="AX81" s="815"/>
      <c r="AY81" s="815" t="s">
        <v>374</v>
      </c>
      <c r="AZ81" s="815"/>
      <c r="BA81" s="815"/>
      <c r="BB81" s="815"/>
      <c r="BC81" s="317"/>
      <c r="BD81" s="317"/>
      <c r="BE81" s="815" t="s">
        <v>935</v>
      </c>
      <c r="BF81" s="815"/>
      <c r="BG81" s="815"/>
      <c r="BH81" s="815"/>
      <c r="BI81" s="815"/>
      <c r="BJ81" s="815"/>
      <c r="BK81" s="815"/>
      <c r="BL81" s="815"/>
      <c r="BM81" s="316"/>
    </row>
    <row r="82" spans="1:65">
      <c r="A82" s="15"/>
      <c r="C82" s="15"/>
      <c r="D82" s="2"/>
      <c r="E82" s="2"/>
      <c r="F82" s="2"/>
      <c r="G82" s="2"/>
      <c r="H82" s="141"/>
      <c r="I82" s="124"/>
      <c r="J82" s="15"/>
      <c r="K82" s="15"/>
      <c r="L82" s="15"/>
      <c r="M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092" t="s">
        <v>321</v>
      </c>
      <c r="AP82" s="1092"/>
      <c r="AQ82" s="1092"/>
      <c r="AR82" s="125"/>
      <c r="AS82" s="125"/>
      <c r="AT82" s="1093" t="s">
        <v>335</v>
      </c>
      <c r="AU82" s="125"/>
      <c r="AV82" s="125"/>
      <c r="AW82" s="125"/>
      <c r="AX82" s="125"/>
      <c r="AY82" s="815" t="s">
        <v>375</v>
      </c>
      <c r="AZ82" s="815"/>
      <c r="BA82" s="815"/>
      <c r="BB82" s="815"/>
      <c r="BC82" s="317"/>
      <c r="BD82" s="317"/>
      <c r="BE82" s="1094" t="s">
        <v>469</v>
      </c>
      <c r="BF82" s="815"/>
      <c r="BG82" s="815"/>
      <c r="BH82" s="815"/>
      <c r="BI82" s="815"/>
      <c r="BJ82" s="125"/>
      <c r="BK82" s="125"/>
      <c r="BL82" s="125"/>
      <c r="BM82" s="15"/>
    </row>
    <row r="83" spans="1:65">
      <c r="A83" s="2"/>
      <c r="B83" s="1492"/>
      <c r="C83" s="1833" t="s">
        <v>1402</v>
      </c>
      <c r="D83" s="1833"/>
      <c r="E83" s="1833"/>
      <c r="F83" s="1833"/>
      <c r="G83" s="1833"/>
      <c r="H83" s="1833"/>
      <c r="I83" s="1833"/>
      <c r="J83" s="1833"/>
      <c r="K83" s="1833"/>
      <c r="L83" s="1833"/>
      <c r="M83" s="1833"/>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092" t="s">
        <v>322</v>
      </c>
      <c r="AP83" s="1092"/>
      <c r="AQ83" s="1092"/>
      <c r="AR83" s="125"/>
      <c r="AS83" s="125"/>
      <c r="AT83" s="1093" t="s">
        <v>336</v>
      </c>
      <c r="AU83" s="125"/>
      <c r="AV83" s="125"/>
      <c r="AW83" s="125"/>
      <c r="AX83" s="125"/>
      <c r="AY83" s="815" t="s">
        <v>376</v>
      </c>
      <c r="AZ83" s="815"/>
      <c r="BA83" s="815"/>
      <c r="BB83" s="815"/>
      <c r="BC83" s="317"/>
      <c r="BD83" s="317"/>
      <c r="BE83" s="1092" t="s">
        <v>468</v>
      </c>
      <c r="BF83" s="815"/>
      <c r="BG83" s="815"/>
      <c r="BH83" s="815"/>
      <c r="BI83" s="815"/>
      <c r="BJ83" s="125"/>
      <c r="BK83" s="125"/>
      <c r="BL83" s="125"/>
      <c r="BM83" s="15"/>
    </row>
    <row r="84" spans="1:65" ht="13.15" customHeight="1">
      <c r="A84" s="2"/>
      <c r="B84" s="1492"/>
      <c r="C84" s="1833"/>
      <c r="D84" s="1833"/>
      <c r="E84" s="1833"/>
      <c r="F84" s="1833"/>
      <c r="G84" s="1833"/>
      <c r="H84" s="1833"/>
      <c r="I84" s="1833"/>
      <c r="J84" s="1833"/>
      <c r="K84" s="1833"/>
      <c r="L84" s="1833"/>
      <c r="M84" s="1833"/>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092" t="s">
        <v>323</v>
      </c>
      <c r="AP84" s="1092"/>
      <c r="AQ84" s="1092"/>
      <c r="AR84" s="125"/>
      <c r="AS84" s="125"/>
      <c r="AT84" s="1093" t="s">
        <v>366</v>
      </c>
      <c r="AU84" s="125"/>
      <c r="AV84" s="125"/>
      <c r="AW84" s="125"/>
      <c r="AX84" s="125"/>
      <c r="AY84" s="815" t="s">
        <v>377</v>
      </c>
      <c r="AZ84" s="815"/>
      <c r="BA84" s="815"/>
      <c r="BB84" s="815"/>
      <c r="BC84" s="317"/>
      <c r="BD84" s="317"/>
      <c r="BE84" s="125"/>
      <c r="BF84" s="125"/>
      <c r="BG84" s="815"/>
      <c r="BH84" s="815"/>
      <c r="BI84" s="815"/>
      <c r="BJ84" s="125"/>
      <c r="BK84" s="125"/>
      <c r="BL84" s="125"/>
      <c r="BM84" s="15"/>
    </row>
    <row r="85" spans="1:65" ht="15.6" customHeight="1">
      <c r="A85" s="2"/>
      <c r="B85" s="1492"/>
      <c r="C85" s="1885" t="s">
        <v>933</v>
      </c>
      <c r="D85" s="1885"/>
      <c r="E85" s="1885"/>
      <c r="F85" s="1885"/>
      <c r="G85" s="1885"/>
      <c r="H85" s="1885"/>
      <c r="I85" s="1885"/>
      <c r="J85" s="1885"/>
      <c r="K85" s="1885"/>
      <c r="L85" s="1885"/>
      <c r="M85" s="1885"/>
      <c r="N85" s="1480"/>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092" t="s">
        <v>410</v>
      </c>
      <c r="AP85" s="1092"/>
      <c r="AQ85" s="1092"/>
      <c r="AR85" s="125"/>
      <c r="AS85" s="125"/>
      <c r="AT85" s="1093" t="s">
        <v>337</v>
      </c>
      <c r="AU85" s="125"/>
      <c r="AV85" s="125"/>
      <c r="AW85" s="125"/>
      <c r="AX85" s="125"/>
      <c r="AY85" s="815" t="s">
        <v>378</v>
      </c>
      <c r="AZ85" s="815"/>
      <c r="BA85" s="815"/>
      <c r="BB85" s="815"/>
      <c r="BC85" s="317"/>
      <c r="BD85" s="317"/>
      <c r="BE85" s="815" t="s">
        <v>478</v>
      </c>
      <c r="BF85" s="815"/>
      <c r="BG85" s="815"/>
      <c r="BH85" s="815"/>
      <c r="BI85" s="815"/>
      <c r="BJ85" s="125"/>
      <c r="BK85" s="125"/>
      <c r="BL85" s="125"/>
      <c r="BM85" s="15"/>
    </row>
    <row r="86" spans="1:65" ht="13.15" customHeight="1">
      <c r="A86" s="2"/>
      <c r="B86" s="1492"/>
      <c r="C86" s="1885"/>
      <c r="D86" s="1885"/>
      <c r="E86" s="1885"/>
      <c r="F86" s="1885"/>
      <c r="G86" s="1885"/>
      <c r="H86" s="1885"/>
      <c r="I86" s="1885"/>
      <c r="J86" s="1885"/>
      <c r="K86" s="1885"/>
      <c r="L86" s="1885"/>
      <c r="M86" s="1885"/>
      <c r="N86" s="1480"/>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092" t="s">
        <v>324</v>
      </c>
      <c r="AP86" s="1092"/>
      <c r="AQ86" s="1092"/>
      <c r="AR86" s="125"/>
      <c r="AS86" s="125"/>
      <c r="AT86" s="1093" t="s">
        <v>338</v>
      </c>
      <c r="AU86" s="125"/>
      <c r="AV86" s="125"/>
      <c r="AW86" s="125"/>
      <c r="AX86" s="125"/>
      <c r="AY86" s="815" t="s">
        <v>379</v>
      </c>
      <c r="AZ86" s="815"/>
      <c r="BA86" s="815"/>
      <c r="BB86" s="815"/>
      <c r="BC86" s="317"/>
      <c r="BD86" s="317"/>
      <c r="BE86" s="815" t="s">
        <v>936</v>
      </c>
      <c r="BF86" s="815"/>
      <c r="BG86" s="815"/>
      <c r="BH86" s="815"/>
      <c r="BI86" s="815"/>
      <c r="BJ86" s="125"/>
      <c r="BK86" s="125"/>
      <c r="BL86" s="125"/>
      <c r="BM86" s="15"/>
    </row>
    <row r="87" spans="1:65" ht="13.15" customHeight="1">
      <c r="A87" s="2"/>
      <c r="B87" s="1492"/>
      <c r="C87" s="15"/>
      <c r="D87" s="15"/>
      <c r="E87" s="15"/>
      <c r="F87" s="15"/>
      <c r="G87" s="15"/>
      <c r="H87" s="15"/>
      <c r="I87" s="15"/>
      <c r="J87" s="15"/>
      <c r="K87" s="15"/>
      <c r="L87" s="15"/>
      <c r="M87" s="15"/>
      <c r="N87" s="1480"/>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092" t="s">
        <v>325</v>
      </c>
      <c r="AP87" s="1092"/>
      <c r="AQ87" s="1092"/>
      <c r="AR87" s="125"/>
      <c r="AS87" s="125"/>
      <c r="AT87" s="1093" t="s">
        <v>339</v>
      </c>
      <c r="AU87" s="125"/>
      <c r="AV87" s="125"/>
      <c r="AW87" s="125"/>
      <c r="AX87" s="125"/>
      <c r="AY87" s="815" t="s">
        <v>380</v>
      </c>
      <c r="AZ87" s="815"/>
      <c r="BA87" s="815"/>
      <c r="BB87" s="815"/>
      <c r="BC87" s="317"/>
      <c r="BD87" s="317"/>
      <c r="BE87" s="125" t="s">
        <v>471</v>
      </c>
      <c r="BF87" s="815"/>
      <c r="BG87" s="815"/>
      <c r="BH87" s="815"/>
      <c r="BI87" s="815"/>
      <c r="BJ87" s="125"/>
      <c r="BK87" s="125"/>
      <c r="BL87" s="125"/>
      <c r="BM87" s="15"/>
    </row>
    <row r="88" spans="1:65" ht="13.15" customHeight="1">
      <c r="A88" s="2"/>
      <c r="B88" s="1493" t="s">
        <v>855</v>
      </c>
      <c r="C88" s="1849" t="s">
        <v>934</v>
      </c>
      <c r="D88" s="1849"/>
      <c r="E88" s="1849"/>
      <c r="F88" s="1849"/>
      <c r="G88" s="1849"/>
      <c r="H88" s="1849"/>
      <c r="I88" s="1849"/>
      <c r="J88" s="1849"/>
      <c r="K88" s="1849"/>
      <c r="L88" s="1849"/>
      <c r="M88" s="1849"/>
      <c r="N88" s="1480"/>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092" t="s">
        <v>326</v>
      </c>
      <c r="AP88" s="1092"/>
      <c r="AQ88" s="1092"/>
      <c r="AR88" s="125"/>
      <c r="AS88" s="125"/>
      <c r="AT88" s="125"/>
      <c r="AU88" s="125"/>
      <c r="AV88" s="125"/>
      <c r="AW88" s="125"/>
      <c r="AX88" s="125"/>
      <c r="AY88" s="125"/>
      <c r="AZ88" s="815"/>
      <c r="BA88" s="815"/>
      <c r="BB88" s="815"/>
      <c r="BC88" s="317"/>
      <c r="BD88" s="317"/>
      <c r="BE88" s="815" t="s">
        <v>470</v>
      </c>
      <c r="BF88" s="815"/>
      <c r="BG88" s="815"/>
      <c r="BH88" s="815"/>
      <c r="BI88" s="815"/>
      <c r="BJ88" s="125"/>
      <c r="BK88" s="125"/>
      <c r="BL88" s="125"/>
      <c r="BM88" s="15"/>
    </row>
    <row r="89" spans="1:65" ht="13.15" customHeight="1">
      <c r="A89" s="2"/>
      <c r="B89" s="1492"/>
      <c r="C89" s="1849"/>
      <c r="D89" s="1849"/>
      <c r="E89" s="1849"/>
      <c r="F89" s="1849"/>
      <c r="G89" s="1849"/>
      <c r="H89" s="1849"/>
      <c r="I89" s="1849"/>
      <c r="J89" s="1849"/>
      <c r="K89" s="1849"/>
      <c r="L89" s="1849"/>
      <c r="M89" s="1849"/>
      <c r="N89" s="1480"/>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25"/>
      <c r="AP89" s="125"/>
      <c r="AQ89" s="125"/>
      <c r="AR89" s="125"/>
      <c r="AS89" s="125"/>
      <c r="AT89" s="125" t="s">
        <v>340</v>
      </c>
      <c r="AU89" s="125"/>
      <c r="AV89" s="125"/>
      <c r="AW89" s="125"/>
      <c r="AX89" s="125"/>
      <c r="AY89" s="815" t="s">
        <v>381</v>
      </c>
      <c r="AZ89" s="815"/>
      <c r="BA89" s="815" t="s">
        <v>382</v>
      </c>
      <c r="BB89" s="815"/>
      <c r="BC89" s="317"/>
      <c r="BD89" s="317"/>
      <c r="BE89" s="815" t="s">
        <v>472</v>
      </c>
      <c r="BF89" s="815"/>
      <c r="BG89" s="815"/>
      <c r="BH89" s="815"/>
      <c r="BI89" s="815"/>
      <c r="BJ89" s="125"/>
      <c r="BK89" s="125"/>
      <c r="BL89" s="125"/>
      <c r="BM89" s="15"/>
    </row>
    <row r="90" spans="1:65" ht="13.9" customHeight="1">
      <c r="A90" s="2"/>
      <c r="B90" s="1492"/>
      <c r="C90" s="316" t="s">
        <v>932</v>
      </c>
      <c r="D90" s="1045"/>
      <c r="E90" s="1045"/>
      <c r="F90" s="1045"/>
      <c r="G90" s="1045"/>
      <c r="H90" s="1045"/>
      <c r="I90" s="1045"/>
      <c r="J90" s="1045"/>
      <c r="K90" s="1045"/>
      <c r="L90" s="1045"/>
      <c r="M90" s="1045"/>
      <c r="N90" s="1480"/>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25" t="s">
        <v>332</v>
      </c>
      <c r="AP90" s="125"/>
      <c r="AQ90" s="125"/>
      <c r="AR90" s="125"/>
      <c r="AS90" s="125"/>
      <c r="AT90" s="1092" t="s">
        <v>344</v>
      </c>
      <c r="AU90" s="125"/>
      <c r="AV90" s="125"/>
      <c r="AW90" s="125"/>
      <c r="AX90" s="125"/>
      <c r="AY90" s="815" t="s">
        <v>383</v>
      </c>
      <c r="AZ90" s="815"/>
      <c r="BA90" s="815"/>
      <c r="BB90" s="815"/>
      <c r="BC90" s="317"/>
      <c r="BD90" s="317"/>
      <c r="BE90" s="1094" t="s">
        <v>473</v>
      </c>
      <c r="BF90" s="815"/>
      <c r="BG90" s="815"/>
      <c r="BH90" s="815"/>
      <c r="BI90" s="815"/>
      <c r="BJ90" s="125"/>
      <c r="BK90" s="125"/>
      <c r="BL90" s="125"/>
      <c r="BM90" s="15"/>
    </row>
    <row r="91" spans="1:65" s="1432" customFormat="1">
      <c r="A91" s="316"/>
      <c r="B91" s="1480"/>
      <c r="C91" s="316"/>
      <c r="D91" s="316"/>
      <c r="E91" s="316"/>
      <c r="F91" s="316"/>
      <c r="G91" s="316"/>
      <c r="H91" s="317"/>
      <c r="I91" s="317"/>
      <c r="J91" s="316"/>
      <c r="K91" s="316"/>
      <c r="L91" s="316"/>
      <c r="M91" s="316"/>
      <c r="N91" s="1480"/>
      <c r="O91" s="947" t="s">
        <v>303</v>
      </c>
      <c r="P91" s="316"/>
      <c r="Q91" s="316"/>
      <c r="R91" s="316"/>
      <c r="S91" s="316"/>
      <c r="T91" s="316"/>
      <c r="U91" s="316"/>
      <c r="V91" s="316"/>
      <c r="W91" s="316"/>
      <c r="X91" s="316"/>
      <c r="Y91" s="316"/>
      <c r="Z91" s="316"/>
      <c r="AA91" s="316"/>
      <c r="AB91" s="316"/>
      <c r="AC91" s="316"/>
      <c r="AD91" s="316"/>
      <c r="AE91" s="316"/>
      <c r="AF91" s="316"/>
      <c r="AG91" s="316"/>
      <c r="AH91" s="316"/>
      <c r="AI91" s="316"/>
      <c r="AJ91" s="316"/>
      <c r="AK91" s="316"/>
      <c r="AL91" s="316"/>
      <c r="AM91" s="316"/>
      <c r="AN91" s="316"/>
      <c r="AO91" s="1094" t="s">
        <v>411</v>
      </c>
      <c r="AP91" s="815"/>
      <c r="AQ91" s="815"/>
      <c r="AR91" s="815"/>
      <c r="AS91" s="815"/>
      <c r="AT91" s="1094" t="s">
        <v>345</v>
      </c>
      <c r="AU91" s="815"/>
      <c r="AV91" s="815"/>
      <c r="AW91" s="815"/>
      <c r="AX91" s="815"/>
      <c r="AY91" s="815" t="s">
        <v>384</v>
      </c>
      <c r="AZ91" s="815"/>
      <c r="BA91" s="815"/>
      <c r="BB91" s="815"/>
      <c r="BC91" s="317"/>
      <c r="BD91" s="317"/>
      <c r="BE91" s="1094" t="s">
        <v>474</v>
      </c>
      <c r="BF91" s="815"/>
      <c r="BG91" s="815"/>
      <c r="BH91" s="815"/>
      <c r="BI91" s="815"/>
      <c r="BJ91" s="815"/>
      <c r="BK91" s="815"/>
      <c r="BL91" s="815"/>
      <c r="BM91" s="316"/>
    </row>
    <row r="92" spans="1:65" s="1432" customFormat="1">
      <c r="A92" s="316"/>
      <c r="B92" s="1480"/>
      <c r="C92" s="1849" t="s">
        <v>939</v>
      </c>
      <c r="D92" s="1849"/>
      <c r="E92" s="1849"/>
      <c r="F92" s="1849"/>
      <c r="G92" s="1849"/>
      <c r="H92" s="1849"/>
      <c r="I92" s="1849"/>
      <c r="J92" s="1849"/>
      <c r="K92" s="1849"/>
      <c r="L92" s="1849"/>
      <c r="M92" s="1849"/>
      <c r="N92" s="1480"/>
      <c r="O92" s="316"/>
      <c r="P92" s="316"/>
      <c r="Q92" s="316"/>
      <c r="R92" s="316"/>
      <c r="S92" s="316"/>
      <c r="T92" s="316"/>
      <c r="U92" s="316"/>
      <c r="V92" s="316"/>
      <c r="W92" s="316"/>
      <c r="X92" s="316"/>
      <c r="Y92" s="316"/>
      <c r="Z92" s="316"/>
      <c r="AA92" s="316"/>
      <c r="AB92" s="316"/>
      <c r="AC92" s="316"/>
      <c r="AD92" s="316"/>
      <c r="AE92" s="316"/>
      <c r="AF92" s="316"/>
      <c r="AG92" s="316"/>
      <c r="AH92" s="316"/>
      <c r="AI92" s="316"/>
      <c r="AJ92" s="316"/>
      <c r="AK92" s="316"/>
      <c r="AL92" s="316"/>
      <c r="AM92" s="316"/>
      <c r="AN92" s="316"/>
      <c r="AO92" s="1094" t="s">
        <v>327</v>
      </c>
      <c r="AP92" s="815"/>
      <c r="AQ92" s="815"/>
      <c r="AR92" s="815"/>
      <c r="AS92" s="815"/>
      <c r="AT92" s="1094" t="s">
        <v>346</v>
      </c>
      <c r="AU92" s="815"/>
      <c r="AV92" s="815"/>
      <c r="AW92" s="815"/>
      <c r="AX92" s="815"/>
      <c r="AY92" s="815" t="s">
        <v>396</v>
      </c>
      <c r="AZ92" s="815"/>
      <c r="BA92" s="815"/>
      <c r="BB92" s="815"/>
      <c r="BC92" s="317"/>
      <c r="BD92" s="317"/>
      <c r="BE92" s="1094" t="s">
        <v>475</v>
      </c>
      <c r="BF92" s="815"/>
      <c r="BG92" s="815"/>
      <c r="BH92" s="815"/>
      <c r="BI92" s="815"/>
      <c r="BJ92" s="815"/>
      <c r="BK92" s="815"/>
      <c r="BL92" s="815"/>
      <c r="BM92" s="316"/>
    </row>
    <row r="93" spans="1:65" s="1432" customFormat="1">
      <c r="A93" s="316"/>
      <c r="B93" s="1480"/>
      <c r="C93" s="1849"/>
      <c r="D93" s="1849"/>
      <c r="E93" s="1849"/>
      <c r="F93" s="1849"/>
      <c r="G93" s="1849"/>
      <c r="H93" s="1849"/>
      <c r="I93" s="1849"/>
      <c r="J93" s="1849"/>
      <c r="K93" s="1849"/>
      <c r="L93" s="1849"/>
      <c r="M93" s="1849"/>
      <c r="N93" s="1480"/>
      <c r="O93" s="316"/>
      <c r="P93" s="316"/>
      <c r="Q93" s="316"/>
      <c r="R93" s="316"/>
      <c r="S93" s="316"/>
      <c r="T93" s="316"/>
      <c r="U93" s="316"/>
      <c r="V93" s="316"/>
      <c r="W93" s="316"/>
      <c r="X93" s="316"/>
      <c r="Y93" s="316"/>
      <c r="Z93" s="316"/>
      <c r="AA93" s="316"/>
      <c r="AB93" s="316"/>
      <c r="AC93" s="316"/>
      <c r="AD93" s="316"/>
      <c r="AE93" s="316"/>
      <c r="AF93" s="316"/>
      <c r="AG93" s="316"/>
      <c r="AH93" s="316"/>
      <c r="AI93" s="316"/>
      <c r="AJ93" s="316"/>
      <c r="AK93" s="316"/>
      <c r="AL93" s="316"/>
      <c r="AM93" s="316"/>
      <c r="AN93" s="316"/>
      <c r="AO93" s="1094" t="s">
        <v>328</v>
      </c>
      <c r="AP93" s="815"/>
      <c r="AQ93" s="815"/>
      <c r="AR93" s="815"/>
      <c r="AS93" s="815"/>
      <c r="AT93" s="1094" t="s">
        <v>347</v>
      </c>
      <c r="AU93" s="815"/>
      <c r="AV93" s="815"/>
      <c r="AW93" s="815"/>
      <c r="AX93" s="815"/>
      <c r="AY93" s="815" t="s">
        <v>397</v>
      </c>
      <c r="AZ93" s="815"/>
      <c r="BA93" s="815"/>
      <c r="BB93" s="815"/>
      <c r="BC93" s="317"/>
      <c r="BD93" s="317"/>
      <c r="BE93" s="1094" t="s">
        <v>476</v>
      </c>
      <c r="BF93" s="815"/>
      <c r="BG93" s="815"/>
      <c r="BH93" s="815"/>
      <c r="BI93" s="815"/>
      <c r="BJ93" s="815"/>
      <c r="BK93" s="815"/>
      <c r="BL93" s="815"/>
      <c r="BM93" s="316"/>
    </row>
    <row r="94" spans="1:65" s="1432" customFormat="1">
      <c r="A94" s="316"/>
      <c r="B94" s="1480"/>
      <c r="C94" s="1045"/>
      <c r="D94" s="1045"/>
      <c r="E94" s="1045"/>
      <c r="F94" s="1045"/>
      <c r="G94" s="1045"/>
      <c r="H94" s="1045"/>
      <c r="I94" s="1045"/>
      <c r="J94" s="1045"/>
      <c r="K94" s="1045"/>
      <c r="L94" s="1045"/>
      <c r="M94" s="1045"/>
      <c r="N94" s="1480"/>
      <c r="O94" s="316"/>
      <c r="P94" s="316"/>
      <c r="Q94" s="316"/>
      <c r="R94" s="316"/>
      <c r="S94" s="316"/>
      <c r="T94" s="316"/>
      <c r="U94" s="316"/>
      <c r="V94" s="316"/>
      <c r="W94" s="316"/>
      <c r="X94" s="316"/>
      <c r="Y94" s="316"/>
      <c r="Z94" s="316"/>
      <c r="AA94" s="316"/>
      <c r="AB94" s="316"/>
      <c r="AC94" s="316"/>
      <c r="AD94" s="316"/>
      <c r="AE94" s="316"/>
      <c r="AF94" s="316"/>
      <c r="AG94" s="316"/>
      <c r="AH94" s="316"/>
      <c r="AI94" s="316"/>
      <c r="AJ94" s="316"/>
      <c r="AK94" s="316"/>
      <c r="AL94" s="316"/>
      <c r="AM94" s="316"/>
      <c r="AN94" s="316"/>
      <c r="AO94" s="1094" t="s">
        <v>329</v>
      </c>
      <c r="AP94" s="815"/>
      <c r="AQ94" s="815"/>
      <c r="AR94" s="815"/>
      <c r="AS94" s="815"/>
      <c r="AT94" s="1094" t="s">
        <v>348</v>
      </c>
      <c r="AU94" s="815"/>
      <c r="AV94" s="815"/>
      <c r="AW94" s="815"/>
      <c r="AX94" s="815"/>
      <c r="AY94" s="815"/>
      <c r="AZ94" s="815"/>
      <c r="BA94" s="815"/>
      <c r="BB94" s="815"/>
      <c r="BC94" s="317"/>
      <c r="BD94" s="317"/>
      <c r="BE94" s="815" t="s">
        <v>477</v>
      </c>
      <c r="BF94" s="815"/>
      <c r="BG94" s="815"/>
      <c r="BH94" s="815"/>
      <c r="BI94" s="815"/>
      <c r="BJ94" s="815"/>
      <c r="BK94" s="815"/>
      <c r="BL94" s="815"/>
      <c r="BM94" s="316"/>
    </row>
    <row r="95" spans="1:65">
      <c r="A95" s="1635" t="s">
        <v>940</v>
      </c>
      <c r="C95" s="220">
        <v>2.4</v>
      </c>
      <c r="D95" s="220">
        <v>1.2</v>
      </c>
      <c r="E95" s="220">
        <v>1.2</v>
      </c>
      <c r="F95" s="592">
        <v>2</v>
      </c>
      <c r="G95" s="179"/>
      <c r="H95" s="593">
        <v>2.2999999999999998</v>
      </c>
      <c r="I95" s="593">
        <v>2.2999999999999998</v>
      </c>
      <c r="J95" s="316"/>
      <c r="K95" s="316"/>
      <c r="L95" s="316"/>
      <c r="M95" s="316"/>
      <c r="N95" s="1480"/>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092" t="s">
        <v>330</v>
      </c>
      <c r="AP95" s="125"/>
      <c r="AQ95" s="125"/>
      <c r="AR95" s="125"/>
      <c r="AS95" s="125"/>
      <c r="AT95" s="1092" t="s">
        <v>343</v>
      </c>
      <c r="AU95" s="125"/>
      <c r="AV95" s="125"/>
      <c r="AW95" s="125"/>
      <c r="AX95" s="125"/>
      <c r="AY95" s="815"/>
      <c r="AZ95" s="815"/>
      <c r="BA95" s="815"/>
      <c r="BB95" s="815"/>
      <c r="BC95" s="317"/>
      <c r="BD95" s="124"/>
      <c r="BE95" s="125"/>
      <c r="BF95" s="815"/>
      <c r="BG95" s="815"/>
      <c r="BH95" s="815"/>
      <c r="BI95" s="815"/>
      <c r="BJ95" s="125"/>
      <c r="BK95" s="125"/>
      <c r="BL95" s="125"/>
      <c r="BM95" s="15"/>
    </row>
    <row r="96" spans="1:65">
      <c r="A96" s="15"/>
      <c r="C96" s="316"/>
      <c r="D96" s="316"/>
      <c r="E96" s="316"/>
      <c r="F96" s="316"/>
      <c r="G96" s="1095"/>
      <c r="H96" s="316"/>
      <c r="I96" s="316"/>
      <c r="J96" s="316"/>
      <c r="K96" s="316"/>
      <c r="L96" s="316"/>
      <c r="M96" s="316"/>
      <c r="N96" s="1480"/>
      <c r="O96" s="15"/>
      <c r="P96" s="14" t="s">
        <v>186</v>
      </c>
      <c r="Q96" s="15"/>
      <c r="R96" s="15"/>
      <c r="S96" s="15"/>
      <c r="T96" s="15"/>
      <c r="U96" s="15"/>
      <c r="V96" s="15"/>
      <c r="W96" s="15"/>
      <c r="X96" s="14" t="s">
        <v>412</v>
      </c>
      <c r="Y96" s="15"/>
      <c r="Z96" s="15"/>
      <c r="AA96" s="15"/>
      <c r="AB96" s="15"/>
      <c r="AC96" s="15"/>
      <c r="AD96" s="15"/>
      <c r="AE96" s="15"/>
      <c r="AF96" s="194" t="s">
        <v>413</v>
      </c>
      <c r="AG96" s="15"/>
      <c r="AH96" s="15"/>
      <c r="AI96" s="15"/>
      <c r="AJ96" s="15"/>
      <c r="AK96" s="15"/>
      <c r="AL96" s="15"/>
      <c r="AM96" s="15"/>
      <c r="AN96" s="15"/>
      <c r="AO96" s="125"/>
      <c r="AP96" s="125"/>
      <c r="AQ96" s="125"/>
      <c r="AR96" s="125"/>
      <c r="AS96" s="125"/>
      <c r="AT96" s="1092" t="s">
        <v>341</v>
      </c>
      <c r="AU96" s="125"/>
      <c r="AV96" s="125"/>
      <c r="AW96" s="125"/>
      <c r="AX96" s="125"/>
      <c r="AY96" s="1094" t="s">
        <v>367</v>
      </c>
      <c r="AZ96" s="815"/>
      <c r="BA96" s="125"/>
      <c r="BB96" s="125"/>
      <c r="BC96" s="124"/>
      <c r="BD96" s="124"/>
      <c r="BE96" s="125" t="s">
        <v>545</v>
      </c>
      <c r="BF96" s="125"/>
      <c r="BG96" s="815"/>
      <c r="BH96" s="815"/>
      <c r="BI96" s="815"/>
      <c r="BJ96" s="815"/>
      <c r="BK96" s="815"/>
      <c r="BL96" s="125"/>
      <c r="BM96" s="15"/>
    </row>
    <row r="97" spans="1:65">
      <c r="A97" s="15"/>
      <c r="C97" s="15"/>
      <c r="D97" s="15"/>
      <c r="E97" s="15"/>
      <c r="F97" s="15"/>
      <c r="G97" s="1095"/>
      <c r="H97" s="15"/>
      <c r="I97" s="15"/>
      <c r="J97" s="15"/>
      <c r="K97" s="15"/>
      <c r="L97" s="15"/>
      <c r="M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25" t="s">
        <v>333</v>
      </c>
      <c r="AP97" s="125"/>
      <c r="AQ97" s="125"/>
      <c r="AR97" s="125"/>
      <c r="AS97" s="125"/>
      <c r="AT97" s="1092" t="s">
        <v>342</v>
      </c>
      <c r="AU97" s="125"/>
      <c r="AV97" s="125"/>
      <c r="AW97" s="125"/>
      <c r="AX97" s="125"/>
      <c r="AY97" s="1094" t="s">
        <v>368</v>
      </c>
      <c r="AZ97" s="815"/>
      <c r="BA97" s="815"/>
      <c r="BB97" s="815"/>
      <c r="BC97" s="317"/>
      <c r="BD97" s="317"/>
      <c r="BE97" s="319" t="s">
        <v>945</v>
      </c>
      <c r="BF97" s="124"/>
      <c r="BG97" s="124"/>
      <c r="BH97" s="124"/>
      <c r="BI97" s="124"/>
      <c r="BJ97" s="124"/>
      <c r="BK97" s="124"/>
      <c r="BL97" s="124"/>
      <c r="BM97" s="15"/>
    </row>
    <row r="98" spans="1:65">
      <c r="A98" s="171" t="s">
        <v>1108</v>
      </c>
      <c r="C98" s="15" t="s">
        <v>157</v>
      </c>
      <c r="D98" s="15" t="s">
        <v>153</v>
      </c>
      <c r="E98" s="15" t="s">
        <v>158</v>
      </c>
      <c r="F98" s="124" t="s">
        <v>159</v>
      </c>
      <c r="G98" s="1095"/>
      <c r="H98" s="141" t="s">
        <v>161</v>
      </c>
      <c r="I98" s="124" t="s">
        <v>162</v>
      </c>
      <c r="J98" s="15"/>
      <c r="K98" s="1844" t="s">
        <v>1486</v>
      </c>
      <c r="L98" s="1844"/>
      <c r="M98" s="1844"/>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092" t="s">
        <v>319</v>
      </c>
      <c r="AP98" s="125"/>
      <c r="AQ98" s="125"/>
      <c r="AR98" s="125"/>
      <c r="AS98" s="125"/>
      <c r="AT98" s="1092" t="s">
        <v>349</v>
      </c>
      <c r="AU98" s="125"/>
      <c r="AV98" s="125"/>
      <c r="AW98" s="125"/>
      <c r="AX98" s="125"/>
      <c r="AY98" s="1094" t="s">
        <v>369</v>
      </c>
      <c r="AZ98" s="815"/>
      <c r="BA98" s="815"/>
      <c r="BB98" s="815"/>
      <c r="BC98" s="317"/>
      <c r="BD98" s="317"/>
      <c r="BE98" s="1092" t="s">
        <v>546</v>
      </c>
      <c r="BF98" s="125"/>
      <c r="BG98" s="125"/>
      <c r="BH98" s="125"/>
      <c r="BI98" s="125"/>
      <c r="BJ98" s="125"/>
      <c r="BK98" s="125"/>
      <c r="BL98" s="125"/>
      <c r="BM98" s="15"/>
    </row>
    <row r="99" spans="1:65">
      <c r="A99" s="1636" t="s">
        <v>64</v>
      </c>
      <c r="C99" s="179">
        <f>'Bloom Volatilities Live'!Z5</f>
        <v>16.05</v>
      </c>
      <c r="D99" s="179">
        <f>'Bloom Volatilities Live'!AJ5</f>
        <v>14.43</v>
      </c>
      <c r="E99" s="179">
        <f>'Bloom Volatilities Live'!AM5</f>
        <v>10.94</v>
      </c>
      <c r="F99" s="186">
        <f>'Bloom Volatilities Live'!AP5</f>
        <v>11.84</v>
      </c>
      <c r="G99" s="1095"/>
      <c r="H99" s="186">
        <f>'Bloom Volatilities Live'!AC5</f>
        <v>14.45</v>
      </c>
      <c r="I99" s="186">
        <f>'Bloom Volatilities Live'!AF5</f>
        <v>17.170000000000002</v>
      </c>
      <c r="J99" s="15"/>
      <c r="K99" s="1844"/>
      <c r="L99" s="1844"/>
      <c r="M99" s="1844"/>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092" t="s">
        <v>320</v>
      </c>
      <c r="AP99" s="125"/>
      <c r="AQ99" s="125"/>
      <c r="AR99" s="125"/>
      <c r="AS99" s="125"/>
      <c r="AT99" s="125"/>
      <c r="AU99" s="125"/>
      <c r="AV99" s="125"/>
      <c r="AW99" s="125"/>
      <c r="AX99" s="125"/>
      <c r="AY99" s="1094" t="s">
        <v>370</v>
      </c>
      <c r="AZ99" s="815"/>
      <c r="BA99" s="815"/>
      <c r="BB99" s="815"/>
      <c r="BC99" s="317"/>
      <c r="BD99" s="317"/>
      <c r="BE99" s="15"/>
      <c r="BF99" s="124"/>
      <c r="BG99" s="124"/>
      <c r="BH99" s="124"/>
      <c r="BI99" s="124"/>
      <c r="BJ99" s="124"/>
      <c r="BK99" s="124"/>
      <c r="BL99" s="124"/>
      <c r="BM99" s="15"/>
    </row>
    <row r="100" spans="1:65">
      <c r="A100" s="1636" t="s">
        <v>1177</v>
      </c>
      <c r="C100" s="179">
        <f>'Bloom Volatilities Live'!Z6</f>
        <v>15.247674418604658</v>
      </c>
      <c r="D100" s="179">
        <f>'Bloom Volatilities Live'!AJ6</f>
        <v>13.20876923076923</v>
      </c>
      <c r="E100" s="179">
        <f>'Bloom Volatilities Live'!AM6</f>
        <v>10.189121212121218</v>
      </c>
      <c r="F100" s="186">
        <f>'Bloom Volatilities Live'!AP6</f>
        <v>11.993515625000004</v>
      </c>
      <c r="G100" s="1095"/>
      <c r="H100" s="186">
        <f>'Bloom Volatilities Live'!AC6</f>
        <v>13.904341085271314</v>
      </c>
      <c r="I100" s="186">
        <f>'Bloom Volatilities Live'!AF6</f>
        <v>18.131472868217045</v>
      </c>
      <c r="J100" s="15"/>
      <c r="K100" s="1844"/>
      <c r="L100" s="1844"/>
      <c r="M100" s="1844"/>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092" t="s">
        <v>304</v>
      </c>
      <c r="AP100" s="125"/>
      <c r="AQ100" s="125"/>
      <c r="AR100" s="125"/>
      <c r="AS100" s="125"/>
      <c r="AT100" s="125" t="s">
        <v>364</v>
      </c>
      <c r="AU100" s="125"/>
      <c r="AV100" s="125"/>
      <c r="AW100" s="125"/>
      <c r="AX100" s="125"/>
      <c r="AY100" s="1094" t="s">
        <v>371</v>
      </c>
      <c r="AZ100" s="815"/>
      <c r="BA100" s="815"/>
      <c r="BB100" s="815"/>
      <c r="BC100" s="317"/>
      <c r="BD100" s="317"/>
      <c r="BE100" s="124"/>
      <c r="BF100" s="124"/>
      <c r="BG100" s="124"/>
      <c r="BH100" s="124"/>
      <c r="BI100" s="124"/>
      <c r="BJ100" s="124"/>
      <c r="BK100" s="124"/>
      <c r="BL100" s="124"/>
      <c r="BM100" s="15"/>
    </row>
    <row r="101" spans="1:65">
      <c r="A101" s="1636" t="s">
        <v>1178</v>
      </c>
      <c r="C101" s="179">
        <f>'Bloom Volatilities Live'!Z7</f>
        <v>14.942745098039213</v>
      </c>
      <c r="D101" s="179">
        <f>'Bloom Volatilities Live'!AJ7</f>
        <v>12.978124999999999</v>
      </c>
      <c r="E101" s="179">
        <f>'Bloom Volatilities Live'!AM7</f>
        <v>10.195636015325674</v>
      </c>
      <c r="F101" s="186">
        <f>'Bloom Volatilities Live'!AP7</f>
        <v>12.264559999999994</v>
      </c>
      <c r="G101" s="1095"/>
      <c r="H101" s="186">
        <f>'Bloom Volatilities Live'!AC7</f>
        <v>13.877372549019595</v>
      </c>
      <c r="I101" s="186">
        <f>'Bloom Volatilities Live'!AF7</f>
        <v>18.591843137254905</v>
      </c>
      <c r="J101" s="15"/>
      <c r="K101" s="15"/>
      <c r="L101" s="15"/>
      <c r="M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092" t="s">
        <v>305</v>
      </c>
      <c r="AP101" s="125"/>
      <c r="AQ101" s="125"/>
      <c r="AR101" s="125"/>
      <c r="AS101" s="125"/>
      <c r="AT101" s="1092" t="s">
        <v>350</v>
      </c>
      <c r="AU101" s="125"/>
      <c r="AV101" s="125"/>
      <c r="AW101" s="125"/>
      <c r="AX101" s="125"/>
      <c r="AY101" s="1094" t="s">
        <v>372</v>
      </c>
      <c r="AZ101" s="815"/>
      <c r="BA101" s="815"/>
      <c r="BB101" s="815"/>
      <c r="BC101" s="317"/>
      <c r="BD101" s="317"/>
      <c r="BE101" s="124"/>
      <c r="BF101" s="124"/>
      <c r="BG101" s="124"/>
      <c r="BH101" s="124"/>
      <c r="BI101" s="124"/>
      <c r="BJ101" s="124"/>
      <c r="BK101" s="124"/>
      <c r="BL101" s="124"/>
      <c r="BM101" s="15"/>
    </row>
    <row r="102" spans="1:65">
      <c r="A102" s="740" t="s">
        <v>1179</v>
      </c>
      <c r="C102" s="220">
        <f>'Bloom Volatilities Live'!Z8</f>
        <v>18.675569948186531</v>
      </c>
      <c r="D102" s="220">
        <f>'Bloom Volatilities Live'!AJ8</f>
        <v>16.576692506459956</v>
      </c>
      <c r="E102" s="220">
        <f>'Bloom Volatilities Live'!AM8</f>
        <v>13.458520408163265</v>
      </c>
      <c r="F102" s="592">
        <f>'Bloom Volatilities Live'!AP8</f>
        <v>16.267169312169308</v>
      </c>
      <c r="G102" s="1095"/>
      <c r="H102" s="593">
        <f>'Bloom Volatilities Live'!AC8</f>
        <v>17.598303108808302</v>
      </c>
      <c r="I102" s="593">
        <f>'Bloom Volatilities Live'!AF8</f>
        <v>22.274119170984449</v>
      </c>
      <c r="J102" s="15"/>
      <c r="K102" s="1834" t="s">
        <v>1525</v>
      </c>
      <c r="L102" s="1834"/>
      <c r="M102" s="1834"/>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092" t="s">
        <v>306</v>
      </c>
      <c r="AP102" s="125"/>
      <c r="AQ102" s="125"/>
      <c r="AR102" s="125"/>
      <c r="AS102" s="125"/>
      <c r="AT102" s="1092" t="s">
        <v>351</v>
      </c>
      <c r="AU102" s="125"/>
      <c r="AV102" s="125"/>
      <c r="AW102" s="125"/>
      <c r="AX102" s="125"/>
      <c r="AY102" s="1094" t="s">
        <v>373</v>
      </c>
      <c r="AZ102" s="815"/>
      <c r="BA102" s="815"/>
      <c r="BB102" s="815"/>
      <c r="BC102" s="317"/>
      <c r="BD102" s="317"/>
      <c r="BE102" s="124"/>
      <c r="BF102" s="124"/>
      <c r="BG102" s="124"/>
      <c r="BH102" s="124"/>
      <c r="BI102" s="124"/>
      <c r="BJ102" s="124"/>
      <c r="BK102" s="124"/>
      <c r="BL102" s="124"/>
      <c r="BM102" s="15"/>
    </row>
    <row r="103" spans="1:65">
      <c r="A103" s="15" t="s">
        <v>1174</v>
      </c>
      <c r="C103" s="179">
        <f>'Bloom Volatilities Live'!Z9</f>
        <v>19.437042842215241</v>
      </c>
      <c r="D103" s="179">
        <f>'Bloom Volatilities Live'!AJ9</f>
        <v>17.368331595411892</v>
      </c>
      <c r="E103" s="179">
        <f>'Bloom Volatilities Live'!AM9</f>
        <v>13.844282183316166</v>
      </c>
      <c r="F103" s="186">
        <f>'Bloom Volatilities Live'!AP9</f>
        <v>16.788996798292423</v>
      </c>
      <c r="G103" s="1095"/>
      <c r="H103" s="186">
        <f>'Bloom Volatilities Live'!AC9</f>
        <v>18.493364681295738</v>
      </c>
      <c r="I103" s="186">
        <f>'Bloom Volatilities Live'!AF9</f>
        <v>22.838359456635303</v>
      </c>
      <c r="J103" s="15"/>
      <c r="K103" s="1834"/>
      <c r="L103" s="1834"/>
      <c r="M103" s="1834"/>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092" t="s">
        <v>307</v>
      </c>
      <c r="AP103" s="125"/>
      <c r="AQ103" s="125"/>
      <c r="AR103" s="125"/>
      <c r="AS103" s="124"/>
      <c r="AT103" s="1092" t="s">
        <v>352</v>
      </c>
      <c r="AU103" s="125"/>
      <c r="AV103" s="125"/>
      <c r="AW103" s="125"/>
      <c r="AX103" s="124"/>
      <c r="AY103" s="15"/>
      <c r="AZ103" s="124"/>
      <c r="BA103" s="317"/>
      <c r="BB103" s="317"/>
      <c r="BC103" s="317"/>
      <c r="BD103" s="317"/>
      <c r="BE103" s="124"/>
      <c r="BF103" s="124"/>
      <c r="BG103" s="124"/>
      <c r="BH103" s="124"/>
      <c r="BI103" s="124"/>
      <c r="BJ103" s="124"/>
      <c r="BK103" s="124"/>
      <c r="BL103" s="124"/>
      <c r="BM103" s="15"/>
    </row>
    <row r="104" spans="1:65">
      <c r="A104" s="15"/>
      <c r="C104" s="15"/>
      <c r="D104" s="15"/>
      <c r="E104" s="15"/>
      <c r="F104" s="124"/>
      <c r="G104" s="1095"/>
      <c r="H104" s="15"/>
      <c r="I104" s="15"/>
      <c r="J104" s="15"/>
      <c r="K104" s="1834"/>
      <c r="L104" s="1834"/>
      <c r="M104" s="1834"/>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092" t="s">
        <v>308</v>
      </c>
      <c r="AP104" s="125"/>
      <c r="AQ104" s="125"/>
      <c r="AR104" s="125"/>
      <c r="AS104" s="124"/>
      <c r="AT104" s="1092" t="s">
        <v>353</v>
      </c>
      <c r="AU104" s="125"/>
      <c r="AV104" s="125"/>
      <c r="AW104" s="125"/>
      <c r="AX104" s="124"/>
      <c r="AY104" s="124"/>
      <c r="AZ104" s="124"/>
      <c r="BA104" s="317"/>
      <c r="BB104" s="317"/>
      <c r="BC104" s="317"/>
      <c r="BD104" s="317"/>
      <c r="BE104" s="124"/>
      <c r="BF104" s="124"/>
      <c r="BG104" s="124"/>
      <c r="BH104" s="124"/>
      <c r="BI104" s="124"/>
      <c r="BJ104" s="124"/>
      <c r="BK104" s="124"/>
      <c r="BL104" s="124"/>
      <c r="BM104" s="15"/>
    </row>
    <row r="105" spans="1:65" ht="12.75" customHeight="1">
      <c r="A105" s="740" t="s">
        <v>938</v>
      </c>
      <c r="C105" s="220">
        <v>23.6</v>
      </c>
      <c r="D105" s="220">
        <v>21.5</v>
      </c>
      <c r="E105" s="220">
        <v>17.7</v>
      </c>
      <c r="F105" s="592">
        <v>20.2</v>
      </c>
      <c r="G105" s="1095"/>
      <c r="H105" s="593">
        <v>21.8</v>
      </c>
      <c r="I105" s="593">
        <v>23.5</v>
      </c>
      <c r="J105" s="15"/>
      <c r="K105" s="15"/>
      <c r="L105" s="15"/>
      <c r="M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092" t="s">
        <v>309</v>
      </c>
      <c r="AP105" s="125"/>
      <c r="AQ105" s="125"/>
      <c r="AR105" s="125"/>
      <c r="AS105" s="124"/>
      <c r="AT105" s="1092" t="s">
        <v>354</v>
      </c>
      <c r="AU105" s="125"/>
      <c r="AV105" s="125"/>
      <c r="AW105" s="125"/>
      <c r="AX105" s="124"/>
      <c r="AY105" s="317"/>
      <c r="AZ105" s="317"/>
      <c r="BA105" s="317"/>
      <c r="BB105" s="317"/>
      <c r="BC105" s="317"/>
      <c r="BD105" s="317"/>
      <c r="BE105" s="124"/>
      <c r="BF105" s="124"/>
      <c r="BG105" s="124"/>
      <c r="BH105" s="124"/>
      <c r="BI105" s="124"/>
      <c r="BJ105" s="124"/>
      <c r="BK105" s="124"/>
      <c r="BL105" s="124"/>
      <c r="BM105" s="15"/>
    </row>
    <row r="106" spans="1:65">
      <c r="A106" s="15"/>
      <c r="C106" s="15"/>
      <c r="D106" s="15"/>
      <c r="E106" s="15"/>
      <c r="F106" s="15"/>
      <c r="G106" s="1095"/>
      <c r="H106" s="15"/>
      <c r="I106" s="15"/>
      <c r="J106" s="15"/>
      <c r="K106" s="1845" t="s">
        <v>1487</v>
      </c>
      <c r="L106" s="1845"/>
      <c r="M106" s="184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092" t="s">
        <v>310</v>
      </c>
      <c r="AP106" s="125"/>
      <c r="AQ106" s="125"/>
      <c r="AR106" s="125"/>
      <c r="AS106" s="124"/>
      <c r="AT106" s="1092" t="s">
        <v>355</v>
      </c>
      <c r="AU106" s="125"/>
      <c r="AV106" s="125"/>
      <c r="AW106" s="125"/>
      <c r="AX106" s="124"/>
      <c r="AY106" s="317"/>
      <c r="AZ106" s="317"/>
      <c r="BA106" s="317"/>
      <c r="BB106" s="317"/>
      <c r="BC106" s="317"/>
      <c r="BD106" s="317"/>
      <c r="BE106" s="124"/>
      <c r="BF106" s="124"/>
      <c r="BG106" s="124"/>
      <c r="BH106" s="124"/>
      <c r="BI106" s="124"/>
      <c r="BJ106" s="124"/>
      <c r="BK106" s="124"/>
      <c r="BL106" s="124"/>
      <c r="BM106" s="15"/>
    </row>
    <row r="107" spans="1:65" ht="14.25">
      <c r="A107" s="1635" t="s">
        <v>937</v>
      </c>
      <c r="C107" s="15"/>
      <c r="D107" s="15"/>
      <c r="E107" s="15"/>
      <c r="F107" s="124"/>
      <c r="G107" s="1095"/>
      <c r="H107" s="141"/>
      <c r="I107" s="124"/>
      <c r="J107" s="15"/>
      <c r="K107" s="1845"/>
      <c r="L107" s="1845"/>
      <c r="M107" s="184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477" t="s">
        <v>311</v>
      </c>
      <c r="AP107" s="124"/>
      <c r="AQ107" s="124"/>
      <c r="AR107" s="124"/>
      <c r="AS107" s="124"/>
      <c r="AT107" s="1092" t="s">
        <v>356</v>
      </c>
      <c r="AU107" s="126"/>
      <c r="AV107" s="126"/>
      <c r="AW107" s="126"/>
      <c r="AX107" s="124"/>
      <c r="AY107" s="317"/>
      <c r="AZ107" s="317"/>
      <c r="BA107" s="317"/>
      <c r="BB107" s="317"/>
      <c r="BC107" s="317"/>
      <c r="BD107" s="317"/>
      <c r="BE107" s="124"/>
      <c r="BF107" s="124"/>
      <c r="BG107" s="124"/>
      <c r="BH107" s="124"/>
      <c r="BI107" s="124"/>
      <c r="BJ107" s="124"/>
      <c r="BK107" s="124"/>
      <c r="BL107" s="124"/>
      <c r="BM107" s="15"/>
    </row>
    <row r="108" spans="1:65">
      <c r="A108" s="1636" t="s">
        <v>942</v>
      </c>
      <c r="B108" s="1492"/>
      <c r="C108" s="179">
        <f t="shared" ref="C108:F112" si="1">(C99/100)^2/(C$105/100)^2</f>
        <v>0.46251526141913241</v>
      </c>
      <c r="D108" s="179">
        <f t="shared" si="1"/>
        <v>0.45045949161709026</v>
      </c>
      <c r="E108" s="179">
        <f t="shared" si="1"/>
        <v>0.38202176896804879</v>
      </c>
      <c r="F108" s="186">
        <f t="shared" si="1"/>
        <v>0.34355847465934719</v>
      </c>
      <c r="G108" s="1095"/>
      <c r="H108" s="186">
        <f t="shared" ref="H108:I112" si="2">(H99/100)^2/(H$105/100)^2</f>
        <v>0.43936221698510219</v>
      </c>
      <c r="I108" s="186">
        <f t="shared" si="2"/>
        <v>0.53383232231779099</v>
      </c>
      <c r="J108" s="15"/>
      <c r="K108" s="15"/>
      <c r="L108" s="15"/>
      <c r="M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1"/>
      <c r="AO108" s="477" t="s">
        <v>312</v>
      </c>
      <c r="AP108" s="140"/>
      <c r="AQ108" s="140"/>
      <c r="AR108" s="140"/>
      <c r="AS108" s="140"/>
      <c r="AT108" s="1093" t="s">
        <v>357</v>
      </c>
      <c r="AU108" s="126"/>
      <c r="AV108" s="126"/>
      <c r="AW108" s="126"/>
      <c r="AX108" s="140"/>
      <c r="AY108" s="478"/>
      <c r="AZ108" s="478"/>
      <c r="BA108" s="478"/>
      <c r="BB108" s="478"/>
      <c r="BC108" s="478"/>
      <c r="BD108" s="478"/>
      <c r="BE108" s="140"/>
      <c r="BF108" s="140"/>
      <c r="BG108" s="140"/>
      <c r="BH108" s="140"/>
      <c r="BI108" s="140"/>
      <c r="BJ108" s="140"/>
      <c r="BK108" s="140"/>
      <c r="BL108" s="124"/>
      <c r="BM108" s="15"/>
    </row>
    <row r="109" spans="1:65">
      <c r="A109" s="1636" t="s">
        <v>1180</v>
      </c>
      <c r="B109" s="1492"/>
      <c r="C109" s="179">
        <f t="shared" si="1"/>
        <v>0.41742957335494629</v>
      </c>
      <c r="D109" s="179">
        <f t="shared" si="1"/>
        <v>0.3774398801335121</v>
      </c>
      <c r="E109" s="179">
        <f t="shared" si="1"/>
        <v>0.33138048158351235</v>
      </c>
      <c r="F109" s="186">
        <f t="shared" si="1"/>
        <v>0.35252528440133135</v>
      </c>
      <c r="G109" s="1095"/>
      <c r="H109" s="186">
        <f t="shared" si="2"/>
        <v>0.40680645782249775</v>
      </c>
      <c r="I109" s="186">
        <f t="shared" si="2"/>
        <v>0.59529254571460555</v>
      </c>
      <c r="J109" s="15"/>
      <c r="K109" s="15"/>
      <c r="L109" s="15"/>
      <c r="M109" s="15"/>
      <c r="O109" s="15"/>
      <c r="P109" s="15"/>
      <c r="Q109" s="15"/>
      <c r="R109" s="15"/>
      <c r="S109" s="15"/>
      <c r="T109" s="15"/>
      <c r="U109" s="15"/>
      <c r="V109" s="15"/>
      <c r="W109" s="15"/>
      <c r="X109" s="15"/>
      <c r="Y109" s="15"/>
      <c r="Z109" s="15"/>
      <c r="AA109" s="15"/>
      <c r="AB109" s="15"/>
      <c r="AC109" s="15"/>
      <c r="AD109" s="11"/>
      <c r="AE109" s="11"/>
      <c r="AF109" s="11"/>
      <c r="AG109" s="11"/>
      <c r="AH109" s="11"/>
      <c r="AI109" s="11"/>
      <c r="AJ109" s="11"/>
      <c r="AK109" s="11"/>
      <c r="AL109" s="11"/>
      <c r="AM109" s="11"/>
      <c r="AN109" s="11"/>
      <c r="AO109" s="477" t="s">
        <v>313</v>
      </c>
      <c r="AP109" s="140"/>
      <c r="AQ109" s="140"/>
      <c r="AR109" s="140"/>
      <c r="AS109" s="140"/>
      <c r="AT109" s="1093" t="s">
        <v>358</v>
      </c>
      <c r="AU109" s="126"/>
      <c r="AV109" s="126"/>
      <c r="AW109" s="126"/>
      <c r="AX109" s="140"/>
      <c r="AY109" s="478"/>
      <c r="AZ109" s="478"/>
      <c r="BA109" s="478"/>
      <c r="BB109" s="478"/>
      <c r="BC109" s="478"/>
      <c r="BD109" s="478"/>
      <c r="BE109" s="140"/>
      <c r="BF109" s="140"/>
      <c r="BG109" s="140"/>
      <c r="BH109" s="140"/>
      <c r="BI109" s="140"/>
      <c r="BJ109" s="140"/>
      <c r="BK109" s="140"/>
      <c r="BL109" s="124"/>
      <c r="BM109" s="15"/>
    </row>
    <row r="110" spans="1:65">
      <c r="A110" s="1636" t="s">
        <v>1181</v>
      </c>
      <c r="B110" s="1492"/>
      <c r="C110" s="179">
        <f t="shared" si="1"/>
        <v>0.40090065905087413</v>
      </c>
      <c r="D110" s="179">
        <f t="shared" si="1"/>
        <v>0.36437366904407786</v>
      </c>
      <c r="E110" s="179">
        <f t="shared" si="1"/>
        <v>0.33180437855343614</v>
      </c>
      <c r="F110" s="186">
        <f t="shared" si="1"/>
        <v>0.36863893734339742</v>
      </c>
      <c r="G110" s="1095"/>
      <c r="H110" s="186">
        <f t="shared" si="2"/>
        <v>0.40522992354238413</v>
      </c>
      <c r="I110" s="186">
        <f t="shared" si="2"/>
        <v>0.62590607739301463</v>
      </c>
      <c r="J110" s="355"/>
      <c r="K110" s="15"/>
      <c r="L110" s="15"/>
      <c r="M110" s="15"/>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477" t="s">
        <v>314</v>
      </c>
      <c r="AP110" s="140"/>
      <c r="AQ110" s="140"/>
      <c r="AR110" s="140"/>
      <c r="AS110" s="140"/>
      <c r="AT110" s="1093" t="s">
        <v>359</v>
      </c>
      <c r="AU110" s="126"/>
      <c r="AV110" s="126"/>
      <c r="AW110" s="126"/>
      <c r="AX110" s="140"/>
      <c r="AY110" s="478"/>
      <c r="AZ110" s="478"/>
      <c r="BA110" s="478"/>
      <c r="BB110" s="478"/>
      <c r="BC110" s="478"/>
      <c r="BD110" s="478"/>
      <c r="BE110" s="140"/>
      <c r="BF110" s="140"/>
      <c r="BG110" s="140"/>
      <c r="BH110" s="140"/>
      <c r="BI110" s="140"/>
      <c r="BJ110" s="140"/>
      <c r="BK110" s="140"/>
      <c r="BL110" s="124"/>
      <c r="BM110" s="15"/>
    </row>
    <row r="111" spans="1:65">
      <c r="A111" s="740" t="s">
        <v>1182</v>
      </c>
      <c r="B111" s="1492"/>
      <c r="C111" s="220">
        <f t="shared" si="1"/>
        <v>0.62621537074405309</v>
      </c>
      <c r="D111" s="220">
        <f t="shared" si="1"/>
        <v>0.59445480682255414</v>
      </c>
      <c r="E111" s="220">
        <f t="shared" si="1"/>
        <v>0.57816008036307298</v>
      </c>
      <c r="F111" s="592">
        <f t="shared" si="1"/>
        <v>0.64851680578076387</v>
      </c>
      <c r="G111" s="1095"/>
      <c r="H111" s="593">
        <f t="shared" si="2"/>
        <v>0.65167130778026261</v>
      </c>
      <c r="I111" s="593">
        <f t="shared" si="2"/>
        <v>0.89839091868396015</v>
      </c>
      <c r="J111" s="11"/>
      <c r="K111" s="11"/>
      <c r="L111" s="11"/>
      <c r="M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477" t="s">
        <v>315</v>
      </c>
      <c r="AP111" s="140"/>
      <c r="AQ111" s="140"/>
      <c r="AR111" s="140"/>
      <c r="AS111" s="140"/>
      <c r="AT111" s="1093" t="s">
        <v>360</v>
      </c>
      <c r="AU111" s="126"/>
      <c r="AV111" s="126"/>
      <c r="AW111" s="126"/>
      <c r="AX111" s="140"/>
      <c r="AY111" s="478"/>
      <c r="AZ111" s="478"/>
      <c r="BA111" s="478"/>
      <c r="BB111" s="478"/>
      <c r="BC111" s="478"/>
      <c r="BD111" s="478"/>
      <c r="BE111" s="140"/>
      <c r="BF111" s="140"/>
      <c r="BG111" s="140"/>
      <c r="BH111" s="140"/>
      <c r="BI111" s="140"/>
      <c r="BJ111" s="140"/>
      <c r="BK111" s="140"/>
      <c r="BL111" s="124"/>
      <c r="BM111" s="15"/>
    </row>
    <row r="112" spans="1:65">
      <c r="A112" s="1636" t="s">
        <v>1183</v>
      </c>
      <c r="C112" s="179">
        <f t="shared" si="1"/>
        <v>0.6783227421181246</v>
      </c>
      <c r="D112" s="179">
        <f t="shared" si="1"/>
        <v>0.65258830158611802</v>
      </c>
      <c r="E112" s="179">
        <f t="shared" si="1"/>
        <v>0.61177870079250984</v>
      </c>
      <c r="F112" s="186">
        <f t="shared" si="1"/>
        <v>0.69079113197988762</v>
      </c>
      <c r="G112" s="1095"/>
      <c r="H112" s="186">
        <f t="shared" si="2"/>
        <v>0.71964594149355399</v>
      </c>
      <c r="I112" s="186">
        <f t="shared" si="2"/>
        <v>0.94448286585872909</v>
      </c>
      <c r="J112" s="11"/>
      <c r="K112" s="11"/>
      <c r="L112" s="11"/>
      <c r="M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319" t="s">
        <v>316</v>
      </c>
      <c r="AP112" s="140"/>
      <c r="AQ112" s="140"/>
      <c r="AR112" s="140"/>
      <c r="AS112" s="140"/>
      <c r="AT112" s="1093" t="s">
        <v>361</v>
      </c>
      <c r="AU112" s="126"/>
      <c r="AV112" s="126"/>
      <c r="AW112" s="126"/>
      <c r="AX112" s="140"/>
      <c r="AY112" s="478"/>
      <c r="AZ112" s="478"/>
      <c r="BA112" s="478"/>
      <c r="BB112" s="478"/>
      <c r="BC112" s="478"/>
      <c r="BD112" s="478"/>
      <c r="BE112" s="140"/>
      <c r="BF112" s="140"/>
      <c r="BG112" s="140"/>
      <c r="BH112" s="140"/>
      <c r="BI112" s="140"/>
      <c r="BJ112" s="140"/>
      <c r="BK112" s="140"/>
      <c r="BL112" s="124"/>
      <c r="BM112" s="15"/>
    </row>
    <row r="113" spans="1:65">
      <c r="A113" s="15"/>
      <c r="C113" s="15"/>
      <c r="D113" s="15"/>
      <c r="E113" s="15"/>
      <c r="F113" s="15"/>
      <c r="G113" s="1095"/>
      <c r="H113" s="15"/>
      <c r="I113" s="15"/>
      <c r="J113" s="15"/>
      <c r="K113" s="15"/>
      <c r="L113" s="15"/>
      <c r="M113" s="15"/>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319" t="s">
        <v>317</v>
      </c>
      <c r="AP113" s="140"/>
      <c r="AQ113" s="140"/>
      <c r="AR113" s="140"/>
      <c r="AS113" s="140"/>
      <c r="AT113" s="1093" t="s">
        <v>362</v>
      </c>
      <c r="AU113" s="126"/>
      <c r="AV113" s="126"/>
      <c r="AW113" s="126"/>
      <c r="AX113" s="124"/>
      <c r="AY113" s="478"/>
      <c r="AZ113" s="478"/>
      <c r="BA113" s="478"/>
      <c r="BB113" s="478"/>
      <c r="BC113" s="478"/>
      <c r="BD113" s="478"/>
      <c r="BE113" s="140"/>
      <c r="BF113" s="124"/>
      <c r="BG113" s="124"/>
      <c r="BH113" s="124"/>
      <c r="BI113" s="124"/>
      <c r="BJ113" s="124"/>
      <c r="BK113" s="124"/>
      <c r="BL113" s="124"/>
      <c r="BM113" s="15"/>
    </row>
    <row r="114" spans="1:65" ht="14.25">
      <c r="A114" s="171" t="s">
        <v>941</v>
      </c>
      <c r="C114" s="15"/>
      <c r="D114" s="15"/>
      <c r="E114" s="15"/>
      <c r="F114" s="124"/>
      <c r="G114" s="1095"/>
      <c r="H114" s="141"/>
      <c r="I114" s="124"/>
      <c r="J114" s="15"/>
      <c r="K114" s="364"/>
      <c r="L114" s="158"/>
      <c r="M114" s="158"/>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319" t="s">
        <v>318</v>
      </c>
      <c r="AP114" s="140"/>
      <c r="AQ114" s="140"/>
      <c r="AR114" s="140"/>
      <c r="AS114" s="140"/>
      <c r="AT114" s="1093" t="s">
        <v>363</v>
      </c>
      <c r="AU114" s="126"/>
      <c r="AV114" s="126"/>
      <c r="AW114" s="126"/>
      <c r="AX114" s="124"/>
      <c r="AY114" s="816" t="s">
        <v>563</v>
      </c>
      <c r="AZ114" s="478"/>
      <c r="BA114" s="478"/>
      <c r="BB114" s="478"/>
      <c r="BC114" s="478"/>
      <c r="BD114" s="478"/>
      <c r="BE114" s="140"/>
      <c r="BF114" s="124"/>
      <c r="BG114" s="124"/>
      <c r="BH114" s="124"/>
      <c r="BI114" s="124"/>
      <c r="BJ114" s="124"/>
      <c r="BK114" s="124"/>
      <c r="BL114" s="124"/>
      <c r="BM114" s="15"/>
    </row>
    <row r="115" spans="1:65">
      <c r="A115" s="1636" t="s">
        <v>942</v>
      </c>
      <c r="B115" s="1492"/>
      <c r="C115" s="179">
        <f>C108*C$95</f>
        <v>1.1100366274059177</v>
      </c>
      <c r="D115" s="179">
        <f t="shared" ref="D115:I115" si="3">D108*D$95</f>
        <v>0.54055138994050833</v>
      </c>
      <c r="E115" s="179">
        <f t="shared" si="3"/>
        <v>0.45842612276165851</v>
      </c>
      <c r="F115" s="179">
        <f t="shared" si="3"/>
        <v>0.68711694931869438</v>
      </c>
      <c r="G115" s="1095"/>
      <c r="H115" s="179">
        <f t="shared" si="3"/>
        <v>1.0105330990657351</v>
      </c>
      <c r="I115" s="179">
        <f t="shared" si="3"/>
        <v>1.2278143413309193</v>
      </c>
      <c r="J115" s="15"/>
      <c r="K115" s="158"/>
      <c r="L115" s="364"/>
      <c r="M115" s="364"/>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5"/>
      <c r="AP115" s="587"/>
      <c r="AQ115" s="587"/>
      <c r="AR115" s="140"/>
      <c r="AS115" s="140"/>
      <c r="AT115" s="15"/>
      <c r="AU115" s="15"/>
      <c r="AV115" s="15"/>
      <c r="AW115" s="15"/>
      <c r="AX115" s="124"/>
      <c r="AY115" s="15"/>
      <c r="AZ115" s="478"/>
      <c r="BA115" s="478"/>
      <c r="BB115" s="478"/>
      <c r="BC115" s="478"/>
      <c r="BD115" s="478"/>
      <c r="BE115" s="140"/>
      <c r="BF115" s="124"/>
      <c r="BG115" s="124"/>
      <c r="BH115" s="124"/>
      <c r="BI115" s="124"/>
      <c r="BJ115" s="124"/>
      <c r="BK115" s="124"/>
      <c r="BL115" s="124"/>
      <c r="BM115" s="15"/>
    </row>
    <row r="116" spans="1:65">
      <c r="A116" s="1636" t="s">
        <v>1180</v>
      </c>
      <c r="B116" s="1492"/>
      <c r="C116" s="179">
        <f>C109*C$95</f>
        <v>1.0018309760518711</v>
      </c>
      <c r="D116" s="179">
        <f t="shared" ref="D116:F119" si="4">D109*D$95</f>
        <v>0.45292785616021447</v>
      </c>
      <c r="E116" s="179">
        <f t="shared" si="4"/>
        <v>0.3976565779002148</v>
      </c>
      <c r="F116" s="186">
        <f t="shared" si="4"/>
        <v>0.7050505688026627</v>
      </c>
      <c r="G116" s="1095"/>
      <c r="H116" s="186">
        <f t="shared" ref="H116:I119" si="5">H109*H$95</f>
        <v>0.93565485299174478</v>
      </c>
      <c r="I116" s="186">
        <f t="shared" si="5"/>
        <v>1.3691728551435927</v>
      </c>
      <c r="J116" s="498"/>
      <c r="K116" s="595"/>
      <c r="L116" s="365"/>
      <c r="M116" s="365"/>
      <c r="N116" s="1481"/>
      <c r="O116" s="11"/>
      <c r="P116" s="11"/>
      <c r="Q116" s="11"/>
      <c r="R116" s="11"/>
      <c r="S116" s="11"/>
      <c r="T116" s="11"/>
      <c r="U116" s="11"/>
      <c r="V116" s="11"/>
      <c r="W116" s="11" t="s">
        <v>166</v>
      </c>
      <c r="X116" s="11"/>
      <c r="Y116" s="11"/>
      <c r="Z116" s="11"/>
      <c r="AA116" s="11"/>
      <c r="AB116" s="11"/>
      <c r="AC116" s="11"/>
      <c r="AD116" s="11"/>
      <c r="AE116" s="11"/>
      <c r="AF116" s="11"/>
      <c r="AG116" s="11"/>
      <c r="AH116" s="11"/>
      <c r="AI116" s="11"/>
      <c r="AJ116" s="11"/>
      <c r="AK116" s="11"/>
      <c r="AL116" s="11"/>
      <c r="AM116" s="11"/>
      <c r="AN116" s="11"/>
      <c r="AO116" s="140"/>
      <c r="AP116" s="140"/>
      <c r="AQ116" s="140"/>
      <c r="AR116" s="140"/>
      <c r="AS116" s="140"/>
      <c r="AT116" s="124"/>
      <c r="AU116" s="140"/>
      <c r="AV116" s="140"/>
      <c r="AW116" s="140"/>
      <c r="AX116" s="124"/>
      <c r="AY116" s="124"/>
      <c r="AZ116" s="124"/>
      <c r="BA116" s="124"/>
      <c r="BB116" s="124"/>
      <c r="BC116" s="124"/>
      <c r="BD116" s="124"/>
      <c r="BE116" s="140"/>
      <c r="BF116" s="140"/>
      <c r="BG116" s="140"/>
      <c r="BH116" s="140"/>
      <c r="BI116" s="140"/>
      <c r="BJ116" s="140"/>
      <c r="BK116" s="140"/>
      <c r="BL116" s="124"/>
      <c r="BM116" s="15"/>
    </row>
    <row r="117" spans="1:65">
      <c r="A117" s="1636" t="s">
        <v>1181</v>
      </c>
      <c r="B117" s="1492"/>
      <c r="C117" s="179">
        <f>C110*C$95</f>
        <v>0.96216158172209787</v>
      </c>
      <c r="D117" s="179">
        <f t="shared" si="4"/>
        <v>0.4372484028528934</v>
      </c>
      <c r="E117" s="179">
        <f t="shared" si="4"/>
        <v>0.39816525426412336</v>
      </c>
      <c r="F117" s="186">
        <f t="shared" si="4"/>
        <v>0.73727787468679484</v>
      </c>
      <c r="G117" s="1095"/>
      <c r="H117" s="186">
        <f t="shared" si="5"/>
        <v>0.93202882414748345</v>
      </c>
      <c r="I117" s="186">
        <f t="shared" si="5"/>
        <v>1.4395839780039335</v>
      </c>
      <c r="J117" s="1091"/>
      <c r="K117" s="595"/>
      <c r="L117" s="365"/>
      <c r="M117" s="365"/>
      <c r="N117" s="1481"/>
      <c r="O117" s="11"/>
      <c r="P117" s="11"/>
      <c r="Q117" s="11"/>
      <c r="R117" s="11"/>
      <c r="S117" s="11"/>
      <c r="T117" s="11"/>
      <c r="U117" s="11"/>
      <c r="V117" s="11"/>
      <c r="W117" s="11" t="s">
        <v>271</v>
      </c>
      <c r="X117" s="11"/>
      <c r="Y117" s="295">
        <f>(44.9+8.4+3.7+3.2+2.9+1.1+3.5)/100</f>
        <v>0.67700000000000005</v>
      </c>
      <c r="Z117" s="11" t="s">
        <v>292</v>
      </c>
      <c r="AA117" s="295">
        <f>Y117-44.9%</f>
        <v>0.22800000000000004</v>
      </c>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5"/>
      <c r="BM117" s="15"/>
    </row>
    <row r="118" spans="1:65">
      <c r="A118" s="740" t="s">
        <v>1182</v>
      </c>
      <c r="B118" s="1492"/>
      <c r="C118" s="591">
        <f>C111*C$95</f>
        <v>1.5029168897857275</v>
      </c>
      <c r="D118" s="591">
        <f t="shared" si="4"/>
        <v>0.71334576818706497</v>
      </c>
      <c r="E118" s="591">
        <f t="shared" si="4"/>
        <v>0.69379209643568751</v>
      </c>
      <c r="F118" s="590">
        <f t="shared" si="4"/>
        <v>1.2970336115615277</v>
      </c>
      <c r="G118" s="354"/>
      <c r="H118" s="594">
        <f t="shared" si="5"/>
        <v>1.4988440078946039</v>
      </c>
      <c r="I118" s="594">
        <f t="shared" si="5"/>
        <v>2.0662991129731081</v>
      </c>
      <c r="J118" s="408"/>
      <c r="K118" s="595"/>
      <c r="L118" s="365"/>
      <c r="M118" s="365"/>
      <c r="N118" s="1481"/>
      <c r="O118" s="11"/>
      <c r="P118" s="11"/>
      <c r="Q118" s="11"/>
      <c r="R118" s="11"/>
      <c r="S118" s="11"/>
      <c r="T118" s="11"/>
      <c r="U118" s="11"/>
      <c r="V118" s="11"/>
      <c r="W118" s="15"/>
      <c r="X118" s="15"/>
      <c r="Y118" s="15"/>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5"/>
      <c r="BM118" s="15"/>
    </row>
    <row r="119" spans="1:65">
      <c r="A119" s="1636" t="s">
        <v>1183</v>
      </c>
      <c r="C119" s="179">
        <f>C112*C$95</f>
        <v>1.6279745810834989</v>
      </c>
      <c r="D119" s="179">
        <f t="shared" si="4"/>
        <v>0.78310596190334159</v>
      </c>
      <c r="E119" s="179">
        <f t="shared" si="4"/>
        <v>0.73413444095101177</v>
      </c>
      <c r="F119" s="186">
        <f t="shared" si="4"/>
        <v>1.3815822639597752</v>
      </c>
      <c r="G119" s="1095"/>
      <c r="H119" s="186">
        <f t="shared" si="5"/>
        <v>1.655185665435174</v>
      </c>
      <c r="I119" s="186">
        <f t="shared" si="5"/>
        <v>2.1723105914750769</v>
      </c>
      <c r="J119" s="11"/>
      <c r="K119" s="15"/>
      <c r="L119" s="125"/>
      <c r="M119" s="125"/>
      <c r="O119" s="15"/>
      <c r="P119" s="15"/>
      <c r="Q119" s="11"/>
      <c r="R119" s="15"/>
      <c r="S119" s="15"/>
      <c r="T119" s="15"/>
      <c r="U119" s="11"/>
      <c r="V119" s="11"/>
      <c r="W119" s="15"/>
      <c r="X119" s="15"/>
      <c r="Y119" s="15"/>
      <c r="Z119" s="15"/>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5"/>
      <c r="BM119" s="15"/>
    </row>
    <row r="120" spans="1:65">
      <c r="A120" s="159"/>
      <c r="C120" s="15"/>
      <c r="D120" s="15"/>
      <c r="E120" s="15"/>
      <c r="F120" s="15"/>
      <c r="G120" s="1095"/>
      <c r="H120" s="15"/>
      <c r="I120" s="15"/>
      <c r="J120" s="15"/>
      <c r="K120" s="15"/>
      <c r="L120" s="125"/>
      <c r="M120" s="125"/>
    </row>
    <row r="121" spans="1:65" ht="14.25">
      <c r="A121" s="15" t="s">
        <v>1184</v>
      </c>
      <c r="C121" s="179">
        <f>100*(C102/100)^2/2</f>
        <v>1.7438845644480394</v>
      </c>
      <c r="D121" s="179">
        <f t="shared" ref="D121:I121" si="6">100*(D102/100)^2/2</f>
        <v>1.3739336722686282</v>
      </c>
      <c r="E121" s="179">
        <f t="shared" si="6"/>
        <v>0.90565885788473566</v>
      </c>
      <c r="F121" s="186">
        <f t="shared" si="6"/>
        <v>1.3231039871539143</v>
      </c>
      <c r="G121" s="1095"/>
      <c r="H121" s="186">
        <f t="shared" si="6"/>
        <v>1.5485013615474599</v>
      </c>
      <c r="I121" s="186">
        <f t="shared" si="6"/>
        <v>2.4806819242160847</v>
      </c>
      <c r="J121" s="15"/>
      <c r="K121" s="126"/>
      <c r="L121" s="125"/>
      <c r="M121" s="125"/>
    </row>
    <row r="122" spans="1:65" ht="14.25">
      <c r="A122" s="740" t="s">
        <v>946</v>
      </c>
      <c r="C122" s="611">
        <f>C118-C121</f>
        <v>-0.24096767466231195</v>
      </c>
      <c r="D122" s="220">
        <f t="shared" ref="D122:I122" si="7">D118-D121</f>
        <v>-0.6605879040815632</v>
      </c>
      <c r="E122" s="220">
        <f t="shared" si="7"/>
        <v>-0.21186676144904815</v>
      </c>
      <c r="F122" s="592">
        <f t="shared" si="7"/>
        <v>-2.6070375592386563E-2</v>
      </c>
      <c r="G122" s="354">
        <f>$D$3*D122+$E$3*E122</f>
        <v>-0.51101418987072478</v>
      </c>
      <c r="H122" s="593">
        <f t="shared" si="7"/>
        <v>-4.9657353652855951E-2</v>
      </c>
      <c r="I122" s="593">
        <f t="shared" si="7"/>
        <v>-0.4143828112429766</v>
      </c>
      <c r="J122" s="15"/>
      <c r="K122" s="15"/>
      <c r="L122" s="125"/>
      <c r="M122" s="125"/>
    </row>
    <row r="123" spans="1:65">
      <c r="A123" s="15" t="s">
        <v>947</v>
      </c>
      <c r="C123" s="7">
        <f>$G$352*C122</f>
        <v>-6.0241918665577987E-2</v>
      </c>
      <c r="D123" s="179"/>
      <c r="E123" s="179"/>
      <c r="F123" s="186"/>
      <c r="G123" s="354">
        <f>$G$352*G122</f>
        <v>-0.12775354746768119</v>
      </c>
      <c r="H123" s="15"/>
      <c r="I123" s="15"/>
      <c r="J123" s="15"/>
      <c r="K123" s="125"/>
      <c r="L123" s="126"/>
      <c r="M123" s="126"/>
    </row>
    <row r="124" spans="1:65">
      <c r="A124" s="15"/>
      <c r="C124" s="15"/>
      <c r="D124" s="15"/>
      <c r="E124" s="15"/>
      <c r="F124" s="15"/>
      <c r="G124" s="1095"/>
      <c r="H124" s="124"/>
      <c r="I124" s="140"/>
      <c r="J124" s="15"/>
      <c r="K124" s="125"/>
      <c r="L124" s="15"/>
      <c r="M124" s="15"/>
    </row>
    <row r="125" spans="1:65">
      <c r="A125" s="316"/>
      <c r="B125" s="1480"/>
      <c r="C125" s="316"/>
      <c r="D125" s="316"/>
      <c r="E125" s="316"/>
      <c r="F125" s="316"/>
      <c r="G125" s="316"/>
      <c r="H125" s="317"/>
      <c r="I125" s="478"/>
      <c r="J125" s="316"/>
      <c r="K125" s="815"/>
      <c r="L125" s="816"/>
      <c r="M125" s="816"/>
      <c r="N125" s="1480"/>
      <c r="O125" s="1626"/>
      <c r="P125" s="1626"/>
      <c r="Q125" s="1626"/>
      <c r="R125" s="1626"/>
      <c r="S125" s="1626"/>
      <c r="T125" s="1626"/>
      <c r="U125" s="1626"/>
      <c r="V125" s="1626"/>
      <c r="W125" s="1626"/>
      <c r="X125" s="1626"/>
      <c r="Y125" s="1626"/>
      <c r="Z125" s="1626"/>
      <c r="AA125" s="1626"/>
      <c r="AB125" s="1626"/>
      <c r="AC125" s="1626"/>
      <c r="AD125" s="1626"/>
      <c r="AE125" s="1626"/>
      <c r="AF125" s="1626"/>
      <c r="AG125" s="1626"/>
      <c r="AH125" s="1626"/>
      <c r="AI125" s="1626"/>
      <c r="AJ125" s="1626"/>
      <c r="AK125" s="1626"/>
      <c r="AL125" s="1626"/>
      <c r="AM125" s="1626"/>
      <c r="AN125" s="1626"/>
      <c r="AO125" s="1626"/>
      <c r="AP125" s="1626"/>
      <c r="AQ125" s="1626"/>
      <c r="AR125" s="1626"/>
      <c r="AS125" s="1626"/>
      <c r="AT125" s="1626"/>
      <c r="AU125" s="1626"/>
      <c r="AV125" s="1626"/>
      <c r="AW125" s="1626"/>
      <c r="AX125" s="1626"/>
      <c r="AY125" s="1626"/>
      <c r="AZ125" s="1626"/>
      <c r="BA125" s="1626"/>
      <c r="BB125" s="1626"/>
      <c r="BC125" s="1626"/>
      <c r="BD125" s="1626"/>
      <c r="BE125" s="1626"/>
      <c r="BF125" s="1626"/>
      <c r="BG125" s="1626"/>
      <c r="BH125" s="1626"/>
      <c r="BI125" s="1626"/>
      <c r="BJ125" s="1626"/>
      <c r="BK125" s="1626"/>
      <c r="BL125" s="1626"/>
      <c r="BM125" s="1626"/>
    </row>
    <row r="126" spans="1:65">
      <c r="A126" s="718" t="s">
        <v>811</v>
      </c>
      <c r="B126" s="1480"/>
      <c r="C126" s="1723"/>
      <c r="D126" s="1723"/>
      <c r="E126" s="1723"/>
      <c r="F126" s="1723"/>
      <c r="G126" s="1723"/>
      <c r="H126" s="1723"/>
      <c r="I126" s="1723"/>
      <c r="J126" s="1723"/>
      <c r="K126" s="1723"/>
      <c r="L126" s="1723"/>
      <c r="M126" s="1723"/>
      <c r="N126" s="1482"/>
      <c r="O126" s="1626"/>
      <c r="P126" s="1626"/>
      <c r="Q126" s="1626"/>
      <c r="R126" s="1626"/>
      <c r="S126" s="1626"/>
      <c r="T126" s="1626"/>
      <c r="U126" s="1626"/>
      <c r="V126" s="1626"/>
      <c r="W126" s="1626"/>
      <c r="X126" s="1626"/>
      <c r="Y126" s="1626"/>
      <c r="Z126" s="1626"/>
      <c r="AA126" s="1626"/>
      <c r="AB126" s="1626"/>
      <c r="AC126" s="1626"/>
      <c r="AD126" s="1626"/>
      <c r="AE126" s="1626"/>
      <c r="AF126" s="1626"/>
      <c r="AG126" s="1626"/>
      <c r="AH126" s="1626"/>
      <c r="AI126" s="1626"/>
      <c r="AJ126" s="1626"/>
      <c r="AK126" s="1626"/>
      <c r="AL126" s="1626"/>
      <c r="AM126" s="1626"/>
      <c r="AN126" s="1626"/>
      <c r="AO126" s="1626"/>
      <c r="AP126" s="1626"/>
      <c r="AQ126" s="1626"/>
      <c r="AR126" s="1626"/>
      <c r="AS126" s="1626"/>
      <c r="AT126" s="1626"/>
      <c r="AU126" s="1626"/>
      <c r="AV126" s="1626"/>
      <c r="AW126" s="1626"/>
      <c r="AX126" s="1626"/>
      <c r="AY126" s="1626"/>
      <c r="AZ126" s="1626"/>
      <c r="BA126" s="1626"/>
      <c r="BB126" s="1626"/>
      <c r="BC126" s="1626"/>
      <c r="BD126" s="1626"/>
      <c r="BE126" s="1626"/>
      <c r="BF126" s="1626"/>
      <c r="BG126" s="1626"/>
      <c r="BH126" s="1626"/>
      <c r="BI126" s="1626"/>
      <c r="BJ126" s="1626"/>
      <c r="BK126" s="1626"/>
      <c r="BL126" s="1626"/>
      <c r="BM126" s="1626"/>
    </row>
    <row r="127" spans="1:65">
      <c r="A127" s="1637"/>
      <c r="B127" s="1480"/>
      <c r="C127" s="596"/>
      <c r="D127" s="596"/>
      <c r="E127" s="596"/>
      <c r="F127" s="596"/>
      <c r="G127" s="596"/>
      <c r="H127" s="596"/>
      <c r="I127" s="596"/>
      <c r="J127" s="596"/>
      <c r="K127" s="596"/>
      <c r="L127" s="596"/>
      <c r="M127" s="596"/>
      <c r="N127" s="1483"/>
      <c r="O127" s="1626"/>
      <c r="P127" s="1626"/>
      <c r="Q127" s="1626"/>
      <c r="R127" s="1626"/>
      <c r="S127" s="1626"/>
      <c r="T127" s="1626"/>
      <c r="U127" s="1626"/>
      <c r="V127" s="1626"/>
      <c r="W127" s="1626"/>
      <c r="X127" s="1626"/>
      <c r="Y127" s="1626"/>
      <c r="Z127" s="1626"/>
      <c r="AA127" s="1626"/>
      <c r="AB127" s="1626"/>
      <c r="AC127" s="1626"/>
      <c r="AD127" s="1626"/>
      <c r="AE127" s="1626"/>
      <c r="AF127" s="1626"/>
      <c r="AG127" s="1626"/>
      <c r="AH127" s="1626"/>
      <c r="AI127" s="1626"/>
      <c r="AJ127" s="1626"/>
      <c r="AK127" s="1626"/>
      <c r="AL127" s="1626"/>
      <c r="AM127" s="1626"/>
      <c r="AN127" s="1626"/>
      <c r="AO127" s="1626"/>
      <c r="AP127" s="1626"/>
      <c r="AQ127" s="1626"/>
      <c r="AR127" s="1626"/>
      <c r="AS127" s="1626"/>
      <c r="AT127" s="1626"/>
      <c r="AU127" s="1626"/>
      <c r="AV127" s="1626"/>
      <c r="AW127" s="1626"/>
      <c r="AX127" s="1626"/>
      <c r="AY127" s="1626"/>
      <c r="AZ127" s="1626"/>
      <c r="BA127" s="1626"/>
      <c r="BB127" s="1626"/>
      <c r="BC127" s="1626"/>
      <c r="BD127" s="1626"/>
      <c r="BE127" s="1626"/>
      <c r="BF127" s="1626"/>
      <c r="BG127" s="1626"/>
      <c r="BH127" s="1626"/>
      <c r="BI127" s="1626"/>
      <c r="BJ127" s="1626"/>
      <c r="BK127" s="1626"/>
      <c r="BL127" s="1626"/>
      <c r="BM127" s="1626"/>
    </row>
    <row r="128" spans="1:65">
      <c r="A128" s="1637"/>
      <c r="B128" s="1480"/>
      <c r="C128" s="596"/>
      <c r="D128" s="596"/>
      <c r="E128" s="596"/>
      <c r="F128" s="596"/>
      <c r="G128" s="596"/>
      <c r="H128" s="596"/>
      <c r="I128" s="596"/>
      <c r="J128" s="596"/>
      <c r="K128" s="596"/>
      <c r="L128" s="596"/>
      <c r="M128" s="596"/>
      <c r="N128" s="1483"/>
      <c r="O128" s="1626"/>
      <c r="P128" s="1626"/>
      <c r="Q128" s="1626"/>
      <c r="R128" s="1626"/>
      <c r="S128" s="1626"/>
      <c r="T128" s="1626"/>
      <c r="U128" s="1626"/>
      <c r="V128" s="1626"/>
      <c r="W128" s="1626"/>
      <c r="X128" s="1626"/>
      <c r="Y128" s="1626"/>
      <c r="Z128" s="1626"/>
      <c r="AA128" s="1626"/>
      <c r="AB128" s="1626"/>
      <c r="AC128" s="1626"/>
      <c r="AD128" s="1626"/>
      <c r="AE128" s="1626"/>
      <c r="AF128" s="1626"/>
      <c r="AG128" s="1626"/>
      <c r="AH128" s="1626"/>
      <c r="AI128" s="1626"/>
      <c r="AJ128" s="1626"/>
      <c r="AK128" s="1626"/>
      <c r="AL128" s="1626"/>
      <c r="AM128" s="1626"/>
      <c r="AN128" s="1626"/>
      <c r="AO128" s="1626"/>
      <c r="AP128" s="1626"/>
      <c r="AQ128" s="1626"/>
      <c r="AR128" s="1626"/>
      <c r="AS128" s="1626"/>
      <c r="AT128" s="1626"/>
      <c r="AU128" s="1626"/>
      <c r="AV128" s="1626"/>
      <c r="AW128" s="1626"/>
      <c r="AX128" s="1626"/>
      <c r="AY128" s="1626"/>
      <c r="AZ128" s="1626"/>
      <c r="BA128" s="1626"/>
      <c r="BB128" s="1626"/>
      <c r="BC128" s="1626"/>
      <c r="BD128" s="1626"/>
      <c r="BE128" s="1626"/>
      <c r="BF128" s="1626"/>
      <c r="BG128" s="1626"/>
      <c r="BH128" s="1626"/>
      <c r="BI128" s="1626"/>
      <c r="BJ128" s="1626"/>
      <c r="BK128" s="1626"/>
      <c r="BL128" s="1626"/>
      <c r="BM128" s="1626"/>
    </row>
    <row r="129" spans="1:65">
      <c r="A129" s="316"/>
      <c r="B129" s="1480"/>
      <c r="C129" s="1723"/>
      <c r="D129" s="1723"/>
      <c r="E129" s="1723"/>
      <c r="F129" s="1723"/>
      <c r="G129" s="1723"/>
      <c r="H129" s="1723"/>
      <c r="I129" s="1723"/>
      <c r="J129" s="1723"/>
      <c r="K129" s="1723"/>
      <c r="L129" s="1723"/>
      <c r="M129" s="1723"/>
      <c r="N129" s="1483"/>
      <c r="O129" s="1626"/>
      <c r="P129" s="1626"/>
      <c r="Q129" s="1626"/>
      <c r="R129" s="1626"/>
      <c r="S129" s="1626"/>
      <c r="T129" s="1626"/>
      <c r="U129" s="1626"/>
      <c r="V129" s="1626"/>
      <c r="W129" s="1626"/>
      <c r="X129" s="1626"/>
      <c r="Y129" s="1626"/>
      <c r="Z129" s="1626"/>
      <c r="AA129" s="1626"/>
      <c r="AB129" s="1626"/>
      <c r="AC129" s="1626"/>
      <c r="AD129" s="1626"/>
      <c r="AE129" s="1626"/>
      <c r="AF129" s="1626"/>
      <c r="AG129" s="1626"/>
      <c r="AH129" s="1626"/>
      <c r="AI129" s="1626"/>
      <c r="AJ129" s="1626"/>
      <c r="AK129" s="1626"/>
      <c r="AL129" s="1626"/>
      <c r="AM129" s="1626"/>
      <c r="AN129" s="1626"/>
      <c r="AO129" s="1626"/>
      <c r="AP129" s="1626"/>
      <c r="AQ129" s="1626"/>
      <c r="AR129" s="1626"/>
      <c r="AS129" s="1626"/>
      <c r="AT129" s="1626"/>
      <c r="AU129" s="1626"/>
      <c r="AV129" s="1626"/>
      <c r="AW129" s="1626"/>
      <c r="AX129" s="1626"/>
      <c r="AY129" s="1626"/>
      <c r="AZ129" s="1626"/>
      <c r="BA129" s="1626"/>
      <c r="BB129" s="1626"/>
      <c r="BC129" s="1626"/>
      <c r="BD129" s="1626"/>
      <c r="BE129" s="1626"/>
      <c r="BF129" s="1626"/>
      <c r="BG129" s="1626"/>
      <c r="BH129" s="1626"/>
      <c r="BI129" s="1626"/>
      <c r="BJ129" s="1626"/>
      <c r="BK129" s="1626"/>
      <c r="BL129" s="1626"/>
      <c r="BM129" s="1626"/>
    </row>
    <row r="130" spans="1:65">
      <c r="A130" s="316"/>
      <c r="B130" s="1480"/>
      <c r="C130" s="1723"/>
      <c r="D130" s="1723"/>
      <c r="E130" s="1723"/>
      <c r="F130" s="1723"/>
      <c r="G130" s="1723"/>
      <c r="H130" s="1723"/>
      <c r="I130" s="1723"/>
      <c r="J130" s="1723"/>
      <c r="K130" s="1723"/>
      <c r="L130" s="1723"/>
      <c r="M130" s="1723"/>
      <c r="O130" s="1626"/>
      <c r="P130" s="1626"/>
      <c r="Q130" s="1626"/>
      <c r="R130" s="1626"/>
      <c r="S130" s="1626"/>
      <c r="T130" s="1626"/>
      <c r="U130" s="1626"/>
      <c r="V130" s="1626"/>
      <c r="W130" s="1626"/>
      <c r="X130" s="1626"/>
      <c r="Y130" s="1626"/>
      <c r="Z130" s="1626"/>
      <c r="AA130" s="1626"/>
      <c r="AB130" s="1626"/>
      <c r="AC130" s="1626"/>
      <c r="AD130" s="1626"/>
      <c r="AE130" s="1626"/>
      <c r="AF130" s="1626"/>
      <c r="AG130" s="1626"/>
      <c r="AH130" s="1626"/>
      <c r="AI130" s="1626"/>
      <c r="AJ130" s="1626"/>
      <c r="AK130" s="1626"/>
      <c r="AL130" s="1626"/>
      <c r="AM130" s="1626"/>
      <c r="AN130" s="1626"/>
      <c r="AO130" s="1626"/>
      <c r="AP130" s="1626"/>
      <c r="AQ130" s="1626"/>
      <c r="AR130" s="1626"/>
      <c r="AS130" s="1626"/>
      <c r="AT130" s="1626"/>
      <c r="AU130" s="1626"/>
      <c r="AV130" s="1626"/>
      <c r="AW130" s="1626"/>
      <c r="AX130" s="1626"/>
      <c r="AY130" s="1626"/>
      <c r="AZ130" s="1626"/>
      <c r="BA130" s="1626"/>
      <c r="BB130" s="1626"/>
      <c r="BC130" s="1626"/>
      <c r="BD130" s="1626"/>
      <c r="BE130" s="1626"/>
      <c r="BF130" s="1626"/>
      <c r="BG130" s="1626"/>
      <c r="BH130" s="1626"/>
      <c r="BI130" s="1626"/>
      <c r="BJ130" s="1626"/>
      <c r="BK130" s="1626"/>
      <c r="BL130" s="1626"/>
      <c r="BM130" s="1626"/>
    </row>
    <row r="131" spans="1:65">
      <c r="A131" s="316"/>
      <c r="B131" s="1480"/>
      <c r="C131" s="316"/>
      <c r="D131" s="316"/>
      <c r="E131" s="316"/>
      <c r="F131" s="316"/>
      <c r="G131" s="316"/>
      <c r="H131" s="317"/>
      <c r="I131" s="478"/>
      <c r="J131" s="316"/>
      <c r="K131" s="815"/>
      <c r="L131" s="816"/>
      <c r="M131" s="816"/>
      <c r="N131" s="1480"/>
      <c r="O131" s="1724"/>
      <c r="P131" s="1724"/>
      <c r="Q131" s="1724"/>
      <c r="R131" s="1724"/>
      <c r="S131" s="1724"/>
      <c r="T131" s="1724"/>
      <c r="U131" s="1724"/>
      <c r="V131" s="1724"/>
      <c r="W131" s="1724"/>
      <c r="X131" s="1724"/>
      <c r="Y131" s="1724"/>
      <c r="Z131" s="1724"/>
      <c r="AA131" s="1724"/>
      <c r="AB131" s="1724"/>
      <c r="AC131" s="1724"/>
      <c r="AD131" s="1724"/>
      <c r="AE131" s="1724"/>
      <c r="AF131" s="1724"/>
      <c r="AG131" s="1724"/>
      <c r="AH131" s="1724"/>
      <c r="AI131" s="1724"/>
      <c r="AJ131" s="1724"/>
      <c r="AK131" s="1724"/>
      <c r="AL131" s="1724"/>
      <c r="AM131" s="1724"/>
      <c r="AN131" s="1724"/>
      <c r="AO131" s="1724"/>
      <c r="AP131" s="1724"/>
      <c r="AQ131" s="1724"/>
      <c r="AR131" s="1724"/>
      <c r="AS131" s="1724"/>
      <c r="AT131" s="1724"/>
      <c r="AU131" s="1724"/>
      <c r="AV131" s="1724"/>
      <c r="AW131" s="1724"/>
      <c r="AX131" s="1724"/>
      <c r="AY131" s="1724"/>
      <c r="AZ131" s="1724"/>
      <c r="BA131" s="1724"/>
      <c r="BB131" s="1724"/>
      <c r="BC131" s="1724"/>
      <c r="BD131" s="1724"/>
      <c r="BE131" s="1724"/>
      <c r="BF131" s="1724"/>
      <c r="BG131" s="1724"/>
      <c r="BH131" s="1724"/>
      <c r="BI131" s="1724"/>
      <c r="BJ131" s="1724"/>
      <c r="BK131" s="1724"/>
      <c r="BL131" s="1724"/>
      <c r="BM131" s="1724"/>
    </row>
    <row r="132" spans="1:65">
      <c r="A132" s="1432"/>
      <c r="B132" s="1480"/>
      <c r="C132" s="1432"/>
      <c r="D132" s="1432"/>
      <c r="E132" s="1432"/>
      <c r="F132" s="1432"/>
      <c r="G132" s="1432"/>
      <c r="H132" s="1434"/>
      <c r="I132" s="1434"/>
      <c r="J132" s="1432"/>
      <c r="K132" s="1432"/>
      <c r="L132" s="1432"/>
      <c r="M132" s="1432"/>
      <c r="N132" s="1480"/>
      <c r="O132" s="1626"/>
      <c r="P132" s="1626"/>
      <c r="Q132" s="1626"/>
    </row>
    <row r="133" spans="1:65">
      <c r="A133" s="82" t="s">
        <v>569</v>
      </c>
      <c r="C133" s="907">
        <f>H185</f>
        <v>7.1364782877341391</v>
      </c>
      <c r="D133" s="908">
        <f>J168</f>
        <v>6.3602318764315697</v>
      </c>
      <c r="E133" s="908">
        <f>J176</f>
        <v>4.9964713301948134</v>
      </c>
      <c r="F133" s="909">
        <f>F139</f>
        <v>6.0216666666666665</v>
      </c>
      <c r="G133" s="350">
        <f>$D$3*D133+$E$3*E133</f>
        <v>5.905645027685984</v>
      </c>
      <c r="H133" s="905"/>
      <c r="I133" s="905"/>
      <c r="J133" s="341"/>
      <c r="K133" s="893"/>
      <c r="L133" s="341"/>
      <c r="M133" s="341"/>
      <c r="O133" s="1605"/>
      <c r="P133" s="1604" t="s">
        <v>607</v>
      </c>
      <c r="Q133" s="1605"/>
      <c r="R133" s="1605"/>
      <c r="S133" s="1605"/>
      <c r="T133" s="1605"/>
      <c r="U133" s="1605"/>
      <c r="V133" s="1605"/>
      <c r="W133" s="1605"/>
      <c r="X133" s="1604" t="s">
        <v>608</v>
      </c>
      <c r="Y133" s="1605"/>
      <c r="Z133" s="1605"/>
      <c r="AA133" s="1605"/>
      <c r="AB133" s="1605"/>
      <c r="AC133" s="1605"/>
      <c r="AD133" s="1605"/>
      <c r="AE133" s="1605"/>
      <c r="AF133" s="1605"/>
      <c r="AG133" s="1605"/>
      <c r="AH133" s="1607" t="s">
        <v>609</v>
      </c>
      <c r="AI133" s="1605"/>
      <c r="AJ133" s="1605"/>
      <c r="AK133" s="1605"/>
      <c r="AL133" s="1605"/>
      <c r="AM133" s="1605"/>
      <c r="AN133" s="1605"/>
      <c r="AO133" s="1605"/>
      <c r="AP133" s="1605"/>
      <c r="AQ133" s="1607" t="s">
        <v>610</v>
      </c>
      <c r="AR133" s="1605"/>
      <c r="AS133" s="1605"/>
      <c r="AT133" s="1605"/>
      <c r="AU133" s="1605"/>
      <c r="AV133" s="1605"/>
    </row>
    <row r="134" spans="1:65">
      <c r="A134" s="15"/>
      <c r="C134" s="15"/>
      <c r="D134" s="15"/>
      <c r="E134" s="15"/>
      <c r="F134" s="15"/>
      <c r="G134" s="15"/>
      <c r="H134" s="124"/>
      <c r="I134" s="140"/>
      <c r="J134" s="15"/>
      <c r="K134" s="15"/>
      <c r="L134" s="11"/>
      <c r="M134" s="11"/>
      <c r="O134" s="15"/>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row>
    <row r="135" spans="1:65">
      <c r="A135" s="15"/>
      <c r="C135" s="15"/>
      <c r="D135" s="14" t="s">
        <v>489</v>
      </c>
      <c r="E135" s="15"/>
      <c r="F135" s="124" t="s">
        <v>167</v>
      </c>
      <c r="G135" s="15"/>
      <c r="H135" s="124"/>
      <c r="I135" s="124"/>
      <c r="J135" s="15"/>
      <c r="K135" s="15" t="s">
        <v>439</v>
      </c>
      <c r="L135" s="15"/>
      <c r="M135" s="15"/>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row>
    <row r="136" spans="1:65">
      <c r="A136" s="1636" t="s">
        <v>168</v>
      </c>
      <c r="B136" s="1571">
        <f>'Implied ERP Data'!A2897</f>
        <v>41507</v>
      </c>
      <c r="C136" s="15"/>
      <c r="D136" s="179">
        <f>'Implied ERP Data'!B2897*100</f>
        <v>7.2590000000000003</v>
      </c>
      <c r="E136" s="782">
        <f>'Implied ERP Data'!S67</f>
        <v>41548</v>
      </c>
      <c r="F136" s="186">
        <f>'Implied ERP Data'!Z67*100</f>
        <v>5.59</v>
      </c>
      <c r="G136" s="15"/>
      <c r="H136" s="124"/>
      <c r="I136" s="124"/>
      <c r="J136" s="15"/>
      <c r="K136" s="15" t="s">
        <v>440</v>
      </c>
      <c r="L136" s="15"/>
      <c r="M136" s="15"/>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row>
    <row r="137" spans="1:65">
      <c r="A137" s="1636" t="s">
        <v>1177</v>
      </c>
      <c r="B137" s="1572"/>
      <c r="C137" s="15"/>
      <c r="D137" s="179">
        <f>AVERAGE('Implied ERP Data'!B2771:B2897)*100</f>
        <v>8.0822125984252011</v>
      </c>
      <c r="E137" s="15"/>
      <c r="F137" s="186">
        <f>AVERAGE('Implied ERP Data'!$Z$62:$Z$67)*100</f>
        <v>5.5750000000000002</v>
      </c>
      <c r="G137" s="15"/>
      <c r="H137" s="124"/>
      <c r="I137" s="124"/>
      <c r="J137" s="15"/>
      <c r="K137" s="15" t="s">
        <v>441</v>
      </c>
      <c r="L137" s="15"/>
      <c r="M137" s="15"/>
      <c r="O137" s="15"/>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row>
    <row r="138" spans="1:65">
      <c r="A138" s="1636" t="s">
        <v>1178</v>
      </c>
      <c r="B138" s="1572"/>
      <c r="C138" s="15"/>
      <c r="D138" s="179">
        <f>AVERAGE('Implied ERP Data'!B2641:B2897)*100</f>
        <v>8.4453463035019496</v>
      </c>
      <c r="E138" s="15"/>
      <c r="F138" s="186">
        <f>AVERAGE('Implied ERP Data'!$Z$56:$Z$67)*100</f>
        <v>5.7783333333333333</v>
      </c>
      <c r="G138" s="15"/>
      <c r="H138" s="124"/>
      <c r="I138" s="124"/>
      <c r="J138" s="15"/>
      <c r="K138" s="15" t="s">
        <v>1113</v>
      </c>
      <c r="L138" s="1089" t="s">
        <v>1114</v>
      </c>
      <c r="M138" s="15"/>
      <c r="O138" s="16"/>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row>
    <row r="139" spans="1:65">
      <c r="A139" s="740" t="s">
        <v>1179</v>
      </c>
      <c r="B139" s="1572"/>
      <c r="C139" s="15"/>
      <c r="D139" s="591">
        <f>'Implied ERP Data'!C2897*100</f>
        <v>8.1310141752577234</v>
      </c>
      <c r="E139" s="15"/>
      <c r="F139" s="593">
        <f>'Implied ERP Data'!AA67*100</f>
        <v>6.0216666666666665</v>
      </c>
      <c r="G139" s="15"/>
      <c r="H139" s="124"/>
      <c r="I139" s="124"/>
      <c r="J139" s="15"/>
      <c r="K139" s="15"/>
      <c r="L139" s="15"/>
      <c r="M139" s="15"/>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row>
    <row r="140" spans="1:65" s="1444" customFormat="1">
      <c r="A140" s="15" t="s">
        <v>1200</v>
      </c>
      <c r="B140" s="1573"/>
      <c r="C140" s="1474"/>
      <c r="D140" s="179">
        <f>AVERAGE('Implied ERP Data'!B1619:B2897)*100</f>
        <v>8.0148702111024281</v>
      </c>
      <c r="E140" s="15"/>
      <c r="F140" s="186">
        <f>AVERAGE('Implied ERP Data'!$Z$22:$Z$67)*100</f>
        <v>5.7373913043478275</v>
      </c>
      <c r="G140" s="14"/>
      <c r="H140" s="194"/>
      <c r="I140" s="194"/>
      <c r="J140" s="14"/>
      <c r="K140" s="15" t="s">
        <v>974</v>
      </c>
      <c r="L140" s="15"/>
      <c r="M140" s="15"/>
      <c r="N140" s="148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row>
    <row r="141" spans="1:65" s="1444" customFormat="1">
      <c r="A141" s="15" t="s">
        <v>1185</v>
      </c>
      <c r="B141" s="1571">
        <f>'Implied ERP Data'!$S$6</f>
        <v>39692</v>
      </c>
      <c r="C141" s="1474"/>
      <c r="D141" s="179">
        <f>AVERAGE('Implied ERP Data'!B1619:B2897)*100</f>
        <v>8.0148702111024281</v>
      </c>
      <c r="E141" s="14"/>
      <c r="F141" s="186">
        <f>AVERAGE('Implied ERP Data'!$Z$6:$Z$67)*100</f>
        <v>5.7512903225806458</v>
      </c>
      <c r="G141" s="14"/>
      <c r="H141" s="14"/>
      <c r="I141" s="14"/>
      <c r="J141" s="14"/>
      <c r="K141" s="15"/>
      <c r="L141" s="15"/>
      <c r="M141" s="15"/>
      <c r="N141" s="148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row>
    <row r="142" spans="1:65">
      <c r="A142" s="15"/>
      <c r="B142" s="1571">
        <f>'Implied ERP Data'!$A$6</f>
        <v>37208</v>
      </c>
      <c r="C142" s="15"/>
      <c r="D142" s="179">
        <f>'Implied ERP Data'!B2899*100</f>
        <v>6.4441025451532328</v>
      </c>
      <c r="E142" s="2"/>
      <c r="F142" s="15"/>
      <c r="G142" s="14"/>
      <c r="H142" s="194"/>
      <c r="I142" s="194"/>
      <c r="J142" s="14"/>
      <c r="K142" s="14"/>
      <c r="L142" s="15"/>
      <c r="M142" s="15"/>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row>
    <row r="143" spans="1:65" s="1444" customFormat="1">
      <c r="A143" s="16"/>
      <c r="B143" s="1484"/>
      <c r="C143" s="363" t="s">
        <v>302</v>
      </c>
      <c r="D143" s="16"/>
      <c r="E143" s="16"/>
      <c r="F143" s="363" t="s">
        <v>302</v>
      </c>
      <c r="G143" s="15"/>
      <c r="H143" s="124"/>
      <c r="I143" s="140"/>
      <c r="J143" s="15"/>
      <c r="K143" s="11" t="s">
        <v>1175</v>
      </c>
      <c r="L143" s="15"/>
      <c r="M143" s="11"/>
      <c r="N143" s="1484"/>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row>
    <row r="144" spans="1:65" s="1444" customFormat="1">
      <c r="A144" s="1589"/>
      <c r="B144" s="1479"/>
      <c r="C144" s="124" t="s">
        <v>403</v>
      </c>
      <c r="D144" s="15"/>
      <c r="E144" s="15"/>
      <c r="F144" s="124" t="s">
        <v>402</v>
      </c>
      <c r="G144" s="15"/>
      <c r="H144" s="15"/>
      <c r="I144" s="15"/>
      <c r="J144" s="15"/>
      <c r="K144" s="11" t="s">
        <v>185</v>
      </c>
      <c r="L144" s="11"/>
      <c r="M144" s="11"/>
      <c r="N144" s="1484"/>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row>
    <row r="145" spans="1:48" s="1444" customFormat="1">
      <c r="A145" s="15"/>
      <c r="B145" s="1479"/>
      <c r="C145" s="124" t="s">
        <v>404</v>
      </c>
      <c r="D145" s="15"/>
      <c r="E145" s="15"/>
      <c r="F145" s="124" t="s">
        <v>407</v>
      </c>
      <c r="G145" s="15"/>
      <c r="H145" s="15"/>
      <c r="I145" s="15"/>
      <c r="J145" s="15"/>
      <c r="K145" s="11" t="s">
        <v>488</v>
      </c>
      <c r="L145" s="14"/>
      <c r="M145" s="14"/>
      <c r="N145" s="148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row>
    <row r="146" spans="1:48">
      <c r="A146" s="15"/>
      <c r="C146" s="124" t="s">
        <v>405</v>
      </c>
      <c r="D146" s="15"/>
      <c r="E146" s="15"/>
      <c r="F146" s="124" t="s">
        <v>975</v>
      </c>
      <c r="G146" s="124"/>
      <c r="H146" s="124"/>
      <c r="I146" s="124"/>
      <c r="J146" s="124"/>
      <c r="K146" s="356" t="s">
        <v>620</v>
      </c>
      <c r="L146" s="15"/>
      <c r="M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row>
    <row r="147" spans="1:48">
      <c r="A147" s="15"/>
      <c r="C147" s="124" t="s">
        <v>406</v>
      </c>
      <c r="D147" s="15"/>
      <c r="E147" s="15"/>
      <c r="F147" s="124" t="s">
        <v>976</v>
      </c>
      <c r="G147" s="124"/>
      <c r="H147" s="124"/>
      <c r="I147" s="124"/>
      <c r="J147" s="186">
        <f>'Implied ERP Data'!V69*100</f>
        <v>0.41952689313517233</v>
      </c>
      <c r="K147" s="356" t="s">
        <v>977</v>
      </c>
      <c r="L147" s="15"/>
      <c r="M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row>
    <row r="148" spans="1:48">
      <c r="A148" s="15"/>
      <c r="C148" s="15"/>
      <c r="D148" s="15"/>
      <c r="E148" s="15"/>
      <c r="F148" s="15"/>
      <c r="G148" s="15"/>
      <c r="H148" s="15"/>
      <c r="I148" s="15"/>
      <c r="J148" s="15"/>
      <c r="K148" s="15"/>
      <c r="L148" s="15"/>
      <c r="M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row>
    <row r="149" spans="1:48" s="1444" customFormat="1">
      <c r="A149" s="1589"/>
      <c r="B149" s="1479"/>
      <c r="C149" s="14"/>
      <c r="D149" s="209" t="s">
        <v>302</v>
      </c>
      <c r="E149" s="15"/>
      <c r="F149" s="14"/>
      <c r="G149" s="14"/>
      <c r="H149" s="194"/>
      <c r="I149" s="195"/>
      <c r="J149" s="14"/>
      <c r="K149" s="14"/>
      <c r="L149" s="15"/>
      <c r="M149" s="15"/>
      <c r="N149" s="148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row>
    <row r="150" spans="1:48" s="1444" customFormat="1">
      <c r="A150" s="1589"/>
      <c r="B150" s="1479"/>
      <c r="C150" s="14"/>
      <c r="D150" s="15" t="s">
        <v>980</v>
      </c>
      <c r="E150" s="15"/>
      <c r="F150" s="14"/>
      <c r="G150" s="14"/>
      <c r="H150" s="194"/>
      <c r="I150" s="194"/>
      <c r="J150" s="14"/>
      <c r="K150" s="124" t="s">
        <v>1176</v>
      </c>
      <c r="L150" s="124"/>
      <c r="M150" s="124"/>
      <c r="N150" s="148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row>
    <row r="151" spans="1:48" s="1444" customFormat="1">
      <c r="A151" s="1589"/>
      <c r="B151" s="1479"/>
      <c r="C151" s="14"/>
      <c r="D151" s="15" t="s">
        <v>1405</v>
      </c>
      <c r="E151" s="15"/>
      <c r="F151" s="14"/>
      <c r="G151" s="14"/>
      <c r="H151" s="194"/>
      <c r="I151" s="194"/>
      <c r="J151" s="14"/>
      <c r="K151" s="317" t="s">
        <v>561</v>
      </c>
      <c r="L151" s="186">
        <f>'Implied ERP Data'!H2900</f>
        <v>-0.13319222371790662</v>
      </c>
      <c r="M151" s="124" t="s">
        <v>495</v>
      </c>
      <c r="N151" s="148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row>
    <row r="152" spans="1:48" s="1444" customFormat="1">
      <c r="A152" s="1589"/>
      <c r="B152" s="1479"/>
      <c r="C152" s="14"/>
      <c r="D152" s="15" t="s">
        <v>1404</v>
      </c>
      <c r="E152" s="15"/>
      <c r="F152" s="14"/>
      <c r="G152" s="14"/>
      <c r="H152" s="194"/>
      <c r="I152" s="14"/>
      <c r="J152" s="14"/>
      <c r="K152" s="1850" t="s">
        <v>1136</v>
      </c>
      <c r="L152" s="1850"/>
      <c r="M152" s="1850"/>
      <c r="N152" s="148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row>
    <row r="153" spans="1:48" s="1444" customFormat="1">
      <c r="A153" s="316"/>
      <c r="B153" s="1480"/>
      <c r="C153" s="316"/>
      <c r="D153" s="316"/>
      <c r="E153" s="316"/>
      <c r="F153" s="316"/>
      <c r="G153" s="316"/>
      <c r="H153" s="316"/>
      <c r="I153" s="316"/>
      <c r="J153" s="316"/>
      <c r="K153" s="1850"/>
      <c r="L153" s="1850"/>
      <c r="M153" s="1850"/>
      <c r="N153" s="1480"/>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row>
    <row r="154" spans="1:48" s="1444" customFormat="1">
      <c r="A154" s="316"/>
      <c r="B154" s="1480"/>
      <c r="C154" s="316"/>
      <c r="D154" s="1849" t="s">
        <v>1403</v>
      </c>
      <c r="E154" s="1849"/>
      <c r="F154" s="1849"/>
      <c r="G154" s="1849"/>
      <c r="H154" s="1849"/>
      <c r="I154" s="1849"/>
      <c r="J154" s="1849"/>
      <c r="K154" s="14"/>
      <c r="L154" s="316"/>
      <c r="M154" s="316"/>
      <c r="N154" s="1480"/>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row>
    <row r="155" spans="1:48" s="1444" customFormat="1">
      <c r="A155" s="316"/>
      <c r="B155" s="1480"/>
      <c r="C155" s="316"/>
      <c r="D155" s="1851"/>
      <c r="E155" s="1851"/>
      <c r="F155" s="1851"/>
      <c r="G155" s="1851"/>
      <c r="H155" s="1851"/>
      <c r="I155" s="1851"/>
      <c r="J155" s="1851"/>
      <c r="K155" s="356" t="s">
        <v>480</v>
      </c>
      <c r="L155" s="316"/>
      <c r="M155" s="316"/>
      <c r="N155" s="1480"/>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row>
    <row r="156" spans="1:48">
      <c r="A156" s="316"/>
      <c r="B156" s="1480"/>
      <c r="C156" s="316"/>
      <c r="D156" s="669" t="s">
        <v>493</v>
      </c>
      <c r="E156" s="669"/>
      <c r="F156" s="601">
        <f>'Implied ERP Data'!N45</f>
        <v>0.76468120979094001</v>
      </c>
      <c r="G156" s="597" t="s">
        <v>621</v>
      </c>
      <c r="H156" s="598"/>
      <c r="I156" s="599" t="s">
        <v>490</v>
      </c>
      <c r="J156" s="600">
        <f>F156*$D$139</f>
        <v>6.2176337563633579</v>
      </c>
      <c r="K156" s="356" t="s">
        <v>479</v>
      </c>
      <c r="L156" s="316"/>
      <c r="M156" s="316"/>
      <c r="N156" s="1480"/>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row>
    <row r="157" spans="1:48" s="1444" customFormat="1">
      <c r="A157" s="1597"/>
      <c r="B157" s="1484"/>
      <c r="C157" s="14"/>
      <c r="D157" s="1887" t="s">
        <v>1107</v>
      </c>
      <c r="E157" s="1887"/>
      <c r="F157" s="1887"/>
      <c r="G157" s="1887"/>
      <c r="H157" s="1887"/>
      <c r="I157" s="1887"/>
      <c r="J157" s="1887"/>
      <c r="K157" s="14"/>
      <c r="L157" s="14"/>
      <c r="M157" s="14"/>
      <c r="N157" s="1480"/>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row>
    <row r="158" spans="1:48" s="1444" customFormat="1">
      <c r="A158" s="1597"/>
      <c r="B158" s="1484"/>
      <c r="C158" s="1224"/>
      <c r="D158" s="1834"/>
      <c r="E158" s="1834"/>
      <c r="F158" s="1834"/>
      <c r="G158" s="1834"/>
      <c r="H158" s="1834"/>
      <c r="I158" s="1834"/>
      <c r="J158" s="1834"/>
      <c r="K158" s="1224"/>
      <c r="L158" s="1224"/>
      <c r="M158" s="1224"/>
      <c r="N158" s="1480"/>
      <c r="O158" s="1224"/>
      <c r="P158" s="1224"/>
      <c r="Q158" s="1224"/>
      <c r="R158" s="1224"/>
      <c r="S158" s="1224"/>
      <c r="T158" s="1224"/>
      <c r="U158" s="1224"/>
      <c r="V158" s="1224"/>
      <c r="W158" s="1224"/>
      <c r="X158" s="1224"/>
      <c r="Y158" s="1224"/>
      <c r="Z158" s="1224"/>
      <c r="AA158" s="1224"/>
      <c r="AB158" s="1224"/>
      <c r="AC158" s="1224"/>
      <c r="AD158" s="1224"/>
      <c r="AE158" s="1224"/>
      <c r="AF158" s="1224"/>
      <c r="AG158" s="1089" t="s">
        <v>979</v>
      </c>
      <c r="AH158" s="1224"/>
      <c r="AI158" s="1224"/>
      <c r="AJ158" s="1224"/>
      <c r="AK158" s="1224"/>
      <c r="AL158" s="1224"/>
      <c r="AM158" s="1224"/>
      <c r="AN158" s="1224"/>
      <c r="AO158" s="1224"/>
      <c r="AP158" s="1224"/>
      <c r="AQ158" s="1224"/>
      <c r="AR158" s="1224"/>
      <c r="AS158" s="1224"/>
      <c r="AT158" s="1224"/>
      <c r="AU158" s="1224"/>
      <c r="AV158" s="1224"/>
    </row>
    <row r="159" spans="1:48" s="1444" customFormat="1">
      <c r="A159" s="1597"/>
      <c r="B159" s="1484"/>
      <c r="C159" s="1224"/>
      <c r="D159" s="1224"/>
      <c r="E159" s="1224"/>
      <c r="F159" s="1224"/>
      <c r="G159" s="1224"/>
      <c r="H159" s="1224"/>
      <c r="I159" s="1224"/>
      <c r="J159" s="1224"/>
      <c r="K159" s="1224"/>
      <c r="L159" s="1224"/>
      <c r="M159" s="1224"/>
      <c r="N159" s="1480"/>
      <c r="O159" s="1589"/>
      <c r="P159" s="1589"/>
      <c r="Q159" s="1589"/>
      <c r="R159" s="1589"/>
      <c r="S159" s="1589"/>
      <c r="T159" s="1589"/>
      <c r="U159" s="1589"/>
      <c r="V159" s="1589"/>
      <c r="W159" s="1589"/>
      <c r="X159" s="1589"/>
      <c r="Y159" s="1589"/>
      <c r="Z159" s="1589"/>
      <c r="AA159" s="1589"/>
      <c r="AB159" s="1589"/>
      <c r="AC159" s="1589"/>
      <c r="AD159" s="1589"/>
      <c r="AE159" s="1589"/>
      <c r="AF159" s="1589"/>
      <c r="AG159" s="1589"/>
      <c r="AH159" s="1589"/>
      <c r="AI159" s="1589"/>
      <c r="AJ159" s="1589"/>
      <c r="AK159" s="1589"/>
      <c r="AL159" s="1589"/>
      <c r="AM159" s="1589"/>
      <c r="AN159" s="1589"/>
      <c r="AO159" s="1589"/>
      <c r="AP159" s="1589"/>
      <c r="AQ159" s="1589"/>
      <c r="AR159" s="1589"/>
      <c r="AS159" s="1589"/>
      <c r="AT159" s="1589"/>
      <c r="AU159" s="1589"/>
      <c r="AV159" s="1589"/>
    </row>
    <row r="160" spans="1:48" s="1444" customFormat="1">
      <c r="A160" s="316"/>
      <c r="B160" s="1493" t="s">
        <v>855</v>
      </c>
      <c r="C160" s="316"/>
      <c r="D160" s="15" t="s">
        <v>981</v>
      </c>
      <c r="E160" s="1052"/>
      <c r="F160" s="1052"/>
      <c r="G160" s="15"/>
      <c r="H160" s="179"/>
      <c r="I160" s="179"/>
      <c r="J160" s="1052"/>
      <c r="K160" s="316"/>
      <c r="L160" s="316"/>
      <c r="M160" s="316"/>
      <c r="N160" s="1480"/>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row>
    <row r="161" spans="1:37">
      <c r="A161" s="316"/>
      <c r="B161" s="1480"/>
      <c r="C161" s="316"/>
      <c r="D161" s="15" t="s">
        <v>982</v>
      </c>
      <c r="E161" s="316"/>
      <c r="F161" s="316"/>
      <c r="G161" s="316"/>
      <c r="H161" s="316"/>
      <c r="I161" s="316"/>
      <c r="J161" s="15"/>
      <c r="K161" s="316"/>
      <c r="L161" s="316"/>
      <c r="M161" s="316"/>
      <c r="N161" s="1480"/>
      <c r="AH161" s="1444"/>
      <c r="AI161" s="1628"/>
      <c r="AJ161" s="1628"/>
      <c r="AK161" s="1444"/>
    </row>
    <row r="162" spans="1:37">
      <c r="A162" s="316"/>
      <c r="B162" s="1480"/>
      <c r="C162" s="316"/>
      <c r="D162" s="15" t="s">
        <v>492</v>
      </c>
      <c r="E162" s="316"/>
      <c r="F162" s="316"/>
      <c r="G162" s="316"/>
      <c r="H162" s="316"/>
      <c r="I162" s="316"/>
      <c r="J162" s="316"/>
      <c r="K162" s="186" t="s">
        <v>983</v>
      </c>
      <c r="L162" s="316"/>
      <c r="M162" s="316"/>
      <c r="N162" s="1480"/>
    </row>
    <row r="163" spans="1:37" ht="14.25">
      <c r="A163" s="316"/>
      <c r="B163" s="1480"/>
      <c r="C163" s="316"/>
      <c r="D163" s="179" t="s">
        <v>491</v>
      </c>
      <c r="E163" s="316"/>
      <c r="F163" s="316"/>
      <c r="G163" s="316"/>
      <c r="H163" s="316"/>
      <c r="I163" s="316"/>
      <c r="J163" s="316"/>
      <c r="K163" s="1165" t="s">
        <v>984</v>
      </c>
      <c r="L163" s="316"/>
      <c r="M163" s="316"/>
      <c r="N163" s="1480"/>
    </row>
    <row r="164" spans="1:37" ht="14.25">
      <c r="A164" s="316"/>
      <c r="B164" s="1480"/>
      <c r="C164" s="316"/>
      <c r="D164" s="669" t="s">
        <v>634</v>
      </c>
      <c r="E164" s="669"/>
      <c r="F164" s="601">
        <f>'Implied ERP Data'!O45</f>
        <v>0.9345908989734204</v>
      </c>
      <c r="G164" s="597" t="s">
        <v>622</v>
      </c>
      <c r="H164" s="598"/>
      <c r="I164" s="599" t="s">
        <v>494</v>
      </c>
      <c r="J164" s="600">
        <f>J156/SQRT(F164)</f>
        <v>6.4315309364656743</v>
      </c>
      <c r="K164" s="356" t="s">
        <v>768</v>
      </c>
      <c r="L164" s="316"/>
      <c r="M164" s="317"/>
      <c r="N164" s="1480"/>
      <c r="O164" s="1629"/>
    </row>
    <row r="165" spans="1:37" s="1444" customFormat="1">
      <c r="A165" s="316"/>
      <c r="B165" s="1480"/>
      <c r="C165" s="316"/>
      <c r="D165" s="15"/>
      <c r="E165" s="316"/>
      <c r="F165" s="7"/>
      <c r="G165" s="317"/>
      <c r="H165" s="316"/>
      <c r="I165" s="472"/>
      <c r="J165" s="7"/>
      <c r="K165" s="356" t="s">
        <v>978</v>
      </c>
      <c r="L165" s="316"/>
      <c r="M165" s="317"/>
      <c r="N165" s="1480"/>
    </row>
    <row r="166" spans="1:37">
      <c r="A166" s="316"/>
      <c r="B166" s="1480"/>
      <c r="C166" s="316"/>
      <c r="D166" s="15" t="s">
        <v>1106</v>
      </c>
      <c r="E166" s="316"/>
      <c r="F166" s="316"/>
      <c r="G166" s="316"/>
      <c r="H166" s="316"/>
      <c r="I166" s="672">
        <f>2/3</f>
        <v>0.66666666666666663</v>
      </c>
      <c r="J166" s="316"/>
      <c r="K166" s="15"/>
      <c r="L166" s="316"/>
      <c r="M166" s="316"/>
      <c r="N166" s="1480"/>
    </row>
    <row r="167" spans="1:37">
      <c r="A167" s="316"/>
      <c r="B167" s="1480"/>
      <c r="C167" s="316"/>
      <c r="D167" s="15"/>
      <c r="E167" s="15"/>
      <c r="F167" s="316"/>
      <c r="G167" s="316"/>
      <c r="H167" s="316"/>
      <c r="I167" s="316"/>
      <c r="J167" s="316"/>
      <c r="K167" s="15"/>
      <c r="L167" s="316"/>
      <c r="M167" s="316"/>
      <c r="N167" s="1480"/>
    </row>
    <row r="168" spans="1:37" ht="13.15" customHeight="1">
      <c r="A168" s="316"/>
      <c r="B168" s="1480"/>
      <c r="C168" s="316"/>
      <c r="D168" s="15"/>
      <c r="E168" s="15"/>
      <c r="F168" s="316"/>
      <c r="G168" s="316"/>
      <c r="H168" s="316"/>
      <c r="I168" s="472" t="s">
        <v>1133</v>
      </c>
      <c r="J168" s="1240">
        <f>$I$166*J164+(1-$I$166)*J156</f>
        <v>6.3602318764315697</v>
      </c>
      <c r="K168" s="1833" t="s">
        <v>1134</v>
      </c>
      <c r="L168" s="1833"/>
      <c r="M168" s="1833"/>
      <c r="N168" s="1480"/>
    </row>
    <row r="169" spans="1:37">
      <c r="A169" s="15"/>
      <c r="B169" s="1481"/>
      <c r="C169" s="7"/>
      <c r="D169" s="14"/>
      <c r="E169" s="15"/>
      <c r="F169" s="15"/>
      <c r="G169" s="15"/>
      <c r="H169" s="15"/>
      <c r="I169" s="15"/>
      <c r="J169" s="15"/>
      <c r="K169" s="1833"/>
      <c r="L169" s="1833"/>
      <c r="M169" s="1833"/>
      <c r="N169" s="1484"/>
    </row>
    <row r="170" spans="1:37">
      <c r="A170" s="15"/>
      <c r="B170" s="1481"/>
      <c r="C170" s="179"/>
      <c r="D170" s="15"/>
      <c r="E170" s="209" t="s">
        <v>302</v>
      </c>
      <c r="F170" s="14"/>
      <c r="G170" s="14"/>
      <c r="H170" s="14"/>
      <c r="I170" s="194"/>
      <c r="J170" s="194"/>
      <c r="K170" s="15"/>
      <c r="L170" s="15"/>
      <c r="M170" s="15"/>
      <c r="N170" s="1484"/>
    </row>
    <row r="171" spans="1:37" s="1444" customFormat="1">
      <c r="A171" s="1589"/>
      <c r="B171" s="1481"/>
      <c r="C171" s="179"/>
      <c r="D171" s="15"/>
      <c r="E171" s="15" t="s">
        <v>497</v>
      </c>
      <c r="F171" s="14"/>
      <c r="G171" s="14"/>
      <c r="H171" s="194"/>
      <c r="I171" s="194"/>
      <c r="J171" s="14"/>
      <c r="K171" s="14"/>
      <c r="L171" s="14"/>
      <c r="M171" s="14"/>
      <c r="N171" s="1484"/>
    </row>
    <row r="172" spans="1:37" s="1444" customFormat="1">
      <c r="A172" s="1589"/>
      <c r="B172" s="1481"/>
      <c r="C172" s="179"/>
      <c r="D172" s="15"/>
      <c r="E172" s="15" t="s">
        <v>498</v>
      </c>
      <c r="F172" s="14"/>
      <c r="G172" s="14"/>
      <c r="H172" s="194"/>
      <c r="I172" s="194"/>
      <c r="J172" s="14"/>
      <c r="K172" s="14"/>
      <c r="L172" s="14"/>
      <c r="M172" s="14"/>
      <c r="N172" s="1484"/>
    </row>
    <row r="173" spans="1:37" s="1444" customFormat="1">
      <c r="A173" s="1589"/>
      <c r="B173" s="1481"/>
      <c r="C173" s="179"/>
      <c r="D173" s="15"/>
      <c r="E173" s="669" t="s">
        <v>496</v>
      </c>
      <c r="F173" s="669"/>
      <c r="G173" s="601">
        <f>'Implied ERP Data'!N46</f>
        <v>0.55553369982469936</v>
      </c>
      <c r="H173" s="597" t="s">
        <v>622</v>
      </c>
      <c r="I173" s="599" t="s">
        <v>490</v>
      </c>
      <c r="J173" s="600">
        <f>G173*$D$139</f>
        <v>4.5170523881079996</v>
      </c>
      <c r="K173" s="14"/>
      <c r="L173" s="14"/>
      <c r="M173" s="14"/>
      <c r="N173" s="1484"/>
    </row>
    <row r="174" spans="1:37" s="1444" customFormat="1" ht="14.25">
      <c r="A174" s="1589"/>
      <c r="B174" s="1481"/>
      <c r="C174" s="179"/>
      <c r="D174" s="15"/>
      <c r="E174" s="670" t="s">
        <v>1131</v>
      </c>
      <c r="F174" s="669"/>
      <c r="G174" s="601">
        <f>'Implied ERP Data'!O46</f>
        <v>0.74418512844798168</v>
      </c>
      <c r="H174" s="597" t="s">
        <v>622</v>
      </c>
      <c r="I174" s="599" t="s">
        <v>494</v>
      </c>
      <c r="J174" s="600">
        <f>J173/SQRT(G174)</f>
        <v>5.2361808012382198</v>
      </c>
      <c r="K174" s="14"/>
      <c r="L174" s="14"/>
      <c r="M174" s="14"/>
      <c r="N174" s="1484"/>
    </row>
    <row r="175" spans="1:37" s="1444" customFormat="1">
      <c r="A175" s="1589"/>
      <c r="B175" s="1481"/>
      <c r="C175" s="179"/>
      <c r="D175" s="15"/>
      <c r="E175" s="15"/>
      <c r="F175" s="316"/>
      <c r="G175" s="9"/>
      <c r="H175" s="317"/>
      <c r="I175" s="472"/>
      <c r="J175" s="7"/>
      <c r="K175" s="14"/>
      <c r="L175" s="14"/>
      <c r="M175" s="14"/>
      <c r="N175" s="1484"/>
    </row>
    <row r="176" spans="1:37" s="1444" customFormat="1">
      <c r="A176" s="1589"/>
      <c r="B176" s="1481"/>
      <c r="C176" s="179"/>
      <c r="D176" s="15"/>
      <c r="E176" s="14"/>
      <c r="F176" s="14"/>
      <c r="G176" s="7"/>
      <c r="H176" s="317"/>
      <c r="I176" s="472" t="s">
        <v>1132</v>
      </c>
      <c r="J176" s="1240">
        <f>$I$166*J174+(1-$I$166)*J173</f>
        <v>4.9964713301948134</v>
      </c>
      <c r="K176" s="1833" t="s">
        <v>1186</v>
      </c>
      <c r="L176" s="1833"/>
      <c r="M176" s="1833"/>
      <c r="N176" s="1484"/>
    </row>
    <row r="177" spans="1:14" s="1432" customFormat="1">
      <c r="A177" s="316"/>
      <c r="B177" s="1480"/>
      <c r="C177" s="316"/>
      <c r="D177" s="316"/>
      <c r="E177" s="316"/>
      <c r="F177" s="316"/>
      <c r="G177" s="316"/>
      <c r="H177" s="317"/>
      <c r="I177" s="472"/>
      <c r="J177" s="316"/>
      <c r="K177" s="1833"/>
      <c r="L177" s="1833"/>
      <c r="M177" s="1833"/>
      <c r="N177" s="1480"/>
    </row>
    <row r="178" spans="1:14" s="1432" customFormat="1" ht="13.15" customHeight="1">
      <c r="A178" s="316"/>
      <c r="B178" s="1480"/>
      <c r="C178" s="316"/>
      <c r="D178" s="316"/>
      <c r="E178" s="316"/>
      <c r="F178" s="316"/>
      <c r="G178" s="316" t="s">
        <v>499</v>
      </c>
      <c r="H178" s="316"/>
      <c r="I178" s="316"/>
      <c r="J178" s="7">
        <f>J176/J168</f>
        <v>0.78558005859970326</v>
      </c>
      <c r="K178" s="1833"/>
      <c r="L178" s="1833"/>
      <c r="M178" s="1833"/>
      <c r="N178" s="1480"/>
    </row>
    <row r="179" spans="1:14" s="1432" customFormat="1">
      <c r="A179" s="316"/>
      <c r="B179" s="1480"/>
      <c r="C179" s="316"/>
      <c r="D179" s="316"/>
      <c r="E179" s="316"/>
      <c r="F179" s="316"/>
      <c r="G179" s="316" t="s">
        <v>1187</v>
      </c>
      <c r="H179" s="316"/>
      <c r="I179" s="316"/>
      <c r="J179" s="7">
        <f>E102/D102</f>
        <v>0.81189419438880606</v>
      </c>
      <c r="K179" s="316" t="s">
        <v>985</v>
      </c>
      <c r="L179" s="946"/>
      <c r="M179" s="946"/>
      <c r="N179" s="1480"/>
    </row>
    <row r="180" spans="1:14" s="1432" customFormat="1">
      <c r="A180" s="316"/>
      <c r="B180" s="1480"/>
      <c r="C180" s="316"/>
      <c r="D180" s="316"/>
      <c r="E180" s="316"/>
      <c r="F180" s="316"/>
      <c r="G180" s="316"/>
      <c r="H180" s="7"/>
      <c r="I180" s="316"/>
      <c r="J180" s="316"/>
      <c r="K180" s="946"/>
      <c r="L180" s="946"/>
      <c r="M180" s="946"/>
      <c r="N180" s="1480"/>
    </row>
    <row r="181" spans="1:14" s="1432" customFormat="1">
      <c r="A181" s="316"/>
      <c r="B181" s="1480"/>
      <c r="C181" s="316" t="s">
        <v>619</v>
      </c>
      <c r="D181" s="316"/>
      <c r="E181" s="316"/>
      <c r="F181" s="316"/>
      <c r="G181" s="316"/>
      <c r="H181" s="7"/>
      <c r="I181" s="316"/>
      <c r="J181" s="316"/>
      <c r="K181" s="316"/>
      <c r="L181" s="316"/>
      <c r="M181" s="316"/>
      <c r="N181" s="1480"/>
    </row>
    <row r="182" spans="1:14" s="1432" customFormat="1">
      <c r="A182" s="316"/>
      <c r="B182" s="1480"/>
      <c r="C182" s="598" t="s">
        <v>618</v>
      </c>
      <c r="D182" s="598"/>
      <c r="E182" s="600">
        <f>'Implied ERP Data'!N47</f>
        <v>0.84494000170721661</v>
      </c>
      <c r="F182" s="597"/>
      <c r="G182" s="599" t="s">
        <v>490</v>
      </c>
      <c r="H182" s="600">
        <f>E182*$D$139</f>
        <v>6.8702191311236636</v>
      </c>
      <c r="I182" s="316"/>
      <c r="J182" s="316"/>
      <c r="K182" s="316"/>
      <c r="L182" s="316"/>
      <c r="M182" s="316"/>
      <c r="N182" s="1480"/>
    </row>
    <row r="183" spans="1:14" s="1432" customFormat="1" ht="14.25">
      <c r="A183" s="316"/>
      <c r="B183" s="1480"/>
      <c r="C183" s="598" t="s">
        <v>641</v>
      </c>
      <c r="D183" s="598"/>
      <c r="E183" s="600">
        <f>'Implied ERP Data'!O47</f>
        <v>0.89313931913443612</v>
      </c>
      <c r="F183" s="597"/>
      <c r="G183" s="599" t="s">
        <v>494</v>
      </c>
      <c r="H183" s="600">
        <f>H182/SQRT(E183)</f>
        <v>7.2696078660393777</v>
      </c>
      <c r="I183" s="316"/>
      <c r="J183" s="316"/>
      <c r="K183" s="356"/>
      <c r="L183" s="316"/>
      <c r="M183" s="316"/>
      <c r="N183" s="1480"/>
    </row>
    <row r="184" spans="1:14" s="1432" customFormat="1">
      <c r="A184" s="316"/>
      <c r="B184" s="1480"/>
      <c r="C184" s="316"/>
      <c r="D184" s="316"/>
      <c r="E184" s="316"/>
      <c r="F184" s="316"/>
      <c r="G184" s="316"/>
      <c r="H184" s="472"/>
      <c r="I184" s="316"/>
      <c r="J184" s="316"/>
      <c r="K184" s="316"/>
      <c r="L184" s="316"/>
      <c r="M184" s="316"/>
      <c r="N184" s="1480"/>
    </row>
    <row r="185" spans="1:14" s="1432" customFormat="1">
      <c r="A185" s="316"/>
      <c r="B185" s="1480"/>
      <c r="C185" s="316"/>
      <c r="D185" s="316"/>
      <c r="E185" s="316"/>
      <c r="F185" s="7"/>
      <c r="G185" s="472" t="s">
        <v>1135</v>
      </c>
      <c r="H185" s="1241">
        <f>$I$166*H183+(1-$I$166)*H182</f>
        <v>7.1364782877341391</v>
      </c>
      <c r="I185" s="7"/>
      <c r="J185" s="316"/>
      <c r="K185" s="316"/>
      <c r="L185" s="316"/>
      <c r="M185" s="316"/>
      <c r="N185" s="1480"/>
    </row>
    <row r="186" spans="1:14" s="1432" customFormat="1">
      <c r="A186" s="316"/>
      <c r="B186" s="1480"/>
      <c r="C186" s="316"/>
      <c r="D186" s="316"/>
      <c r="E186" s="316"/>
      <c r="F186" s="316"/>
      <c r="G186" s="316"/>
      <c r="H186" s="7"/>
      <c r="I186" s="316"/>
      <c r="J186" s="316"/>
      <c r="K186" s="316"/>
      <c r="L186" s="316"/>
      <c r="M186" s="316"/>
      <c r="N186" s="1480"/>
    </row>
    <row r="187" spans="1:14" s="1432" customFormat="1">
      <c r="A187" s="316"/>
      <c r="B187" s="1480"/>
      <c r="C187" s="316"/>
      <c r="D187" s="316"/>
      <c r="E187" s="316"/>
      <c r="F187" s="316"/>
      <c r="G187" s="472" t="s">
        <v>623</v>
      </c>
      <c r="H187" s="7">
        <f>H185/J168</f>
        <v>1.1220468728788053</v>
      </c>
      <c r="I187" s="316"/>
      <c r="J187" s="316"/>
      <c r="K187" s="1380"/>
      <c r="L187" s="1380"/>
      <c r="M187" s="1380"/>
      <c r="N187" s="1480"/>
    </row>
    <row r="188" spans="1:14" s="1432" customFormat="1">
      <c r="A188" s="316"/>
      <c r="B188" s="1480"/>
      <c r="C188" s="316"/>
      <c r="D188" s="316"/>
      <c r="E188" s="316"/>
      <c r="F188" s="316"/>
      <c r="G188" s="1428" t="s">
        <v>583</v>
      </c>
      <c r="H188" s="7">
        <f>C102/D102</f>
        <v>1.1266161775582577</v>
      </c>
      <c r="I188" s="316"/>
      <c r="J188" s="316"/>
      <c r="K188" s="1380"/>
      <c r="L188" s="1380"/>
      <c r="M188" s="1380"/>
      <c r="N188" s="1480"/>
    </row>
    <row r="189" spans="1:14" s="1432" customFormat="1">
      <c r="A189" s="316"/>
      <c r="B189" s="1480"/>
      <c r="C189" s="316"/>
      <c r="D189" s="316"/>
      <c r="E189" s="316"/>
      <c r="F189" s="316"/>
      <c r="G189" s="1428"/>
      <c r="H189" s="7"/>
      <c r="I189" s="316"/>
      <c r="J189" s="316"/>
      <c r="K189" s="1380"/>
      <c r="L189" s="1380"/>
      <c r="M189" s="1380"/>
      <c r="N189" s="1480"/>
    </row>
    <row r="190" spans="1:14" s="1432" customFormat="1">
      <c r="A190" s="316"/>
      <c r="B190" s="1480"/>
      <c r="C190" s="316"/>
      <c r="D190" s="316"/>
      <c r="E190" s="316"/>
      <c r="F190" s="316"/>
      <c r="G190" s="316"/>
      <c r="H190" s="316"/>
      <c r="I190" s="316"/>
      <c r="J190" s="316"/>
      <c r="K190" s="316"/>
      <c r="L190" s="316"/>
      <c r="M190" s="316"/>
      <c r="N190" s="1480"/>
    </row>
    <row r="191" spans="1:14" s="1432" customFormat="1">
      <c r="A191" s="718" t="s">
        <v>811</v>
      </c>
      <c r="C191" s="1723"/>
      <c r="D191" s="1723"/>
      <c r="E191" s="1723"/>
      <c r="F191" s="1723"/>
      <c r="G191" s="1723"/>
      <c r="H191" s="1723"/>
      <c r="I191" s="1723"/>
      <c r="J191" s="1723"/>
      <c r="K191" s="1723"/>
      <c r="L191" s="1723"/>
      <c r="M191" s="1723"/>
    </row>
    <row r="192" spans="1:14" s="1432" customFormat="1">
      <c r="A192" s="357"/>
      <c r="C192" s="596"/>
      <c r="D192" s="596"/>
      <c r="E192" s="596"/>
      <c r="F192" s="596"/>
      <c r="G192" s="596"/>
      <c r="H192" s="596"/>
      <c r="I192" s="596"/>
      <c r="J192" s="596"/>
      <c r="K192" s="596"/>
      <c r="L192" s="596"/>
      <c r="M192" s="596"/>
    </row>
    <row r="193" spans="1:60" s="1432" customFormat="1">
      <c r="A193" s="357"/>
      <c r="C193" s="596"/>
      <c r="D193" s="596"/>
      <c r="E193" s="596"/>
      <c r="F193" s="596"/>
      <c r="G193" s="596"/>
      <c r="H193" s="596"/>
      <c r="I193" s="596"/>
      <c r="J193" s="596"/>
      <c r="K193" s="596"/>
      <c r="L193" s="596"/>
      <c r="M193" s="596"/>
    </row>
    <row r="194" spans="1:60" s="1432" customFormat="1">
      <c r="A194" s="316"/>
      <c r="C194" s="1723"/>
      <c r="D194" s="1723"/>
      <c r="E194" s="1723"/>
      <c r="F194" s="1723"/>
      <c r="G194" s="1723"/>
      <c r="H194" s="1723"/>
      <c r="I194" s="1723"/>
      <c r="J194" s="1723"/>
      <c r="K194" s="1723"/>
      <c r="L194" s="1723"/>
      <c r="M194" s="1723"/>
    </row>
    <row r="195" spans="1:60" s="1432" customFormat="1">
      <c r="A195" s="316"/>
      <c r="C195" s="1723"/>
      <c r="D195" s="1723"/>
      <c r="E195" s="1723"/>
      <c r="F195" s="1723"/>
      <c r="G195" s="1723"/>
      <c r="H195" s="1723"/>
      <c r="I195" s="1723"/>
      <c r="J195" s="1723"/>
      <c r="K195" s="1723"/>
      <c r="L195" s="1723"/>
      <c r="M195" s="1723"/>
    </row>
    <row r="196" spans="1:60" s="1432" customFormat="1">
      <c r="A196" s="316"/>
      <c r="B196" s="1480"/>
      <c r="C196" s="316"/>
      <c r="D196" s="316"/>
      <c r="E196" s="316"/>
      <c r="F196" s="316"/>
      <c r="G196" s="316"/>
      <c r="H196" s="316"/>
      <c r="I196" s="316"/>
      <c r="J196" s="316"/>
      <c r="K196" s="316"/>
      <c r="L196" s="316"/>
      <c r="M196" s="316"/>
      <c r="N196" s="1480"/>
    </row>
    <row r="197" spans="1:60" s="1432" customFormat="1">
      <c r="B197" s="1480"/>
      <c r="N197" s="1480"/>
    </row>
    <row r="198" spans="1:60" s="1444" customFormat="1">
      <c r="A198" s="82" t="s">
        <v>570</v>
      </c>
      <c r="B198" s="1479"/>
      <c r="C198" s="907">
        <f>H244</f>
        <v>5.8476692209450825</v>
      </c>
      <c r="D198" s="908">
        <f>H242</f>
        <v>5.759486486307746</v>
      </c>
      <c r="E198" s="908">
        <f>H243</f>
        <v>5.564159100734976</v>
      </c>
      <c r="F198" s="909">
        <f>H243</f>
        <v>5.564159100734976</v>
      </c>
      <c r="G198" s="350">
        <f>$D$3*D198+$E$3*E198</f>
        <v>5.6943773577834893</v>
      </c>
      <c r="H198" s="341"/>
      <c r="I198" s="341"/>
      <c r="J198" s="341"/>
      <c r="K198" s="893"/>
      <c r="L198" s="341"/>
      <c r="M198" s="341"/>
      <c r="N198" s="1479"/>
      <c r="O198" s="1603" t="s">
        <v>1335</v>
      </c>
      <c r="P198" s="1604"/>
      <c r="Q198" s="1605"/>
      <c r="R198" s="1605"/>
      <c r="S198" s="1605"/>
      <c r="T198" s="1605"/>
      <c r="U198" s="1605"/>
      <c r="V198" s="1605"/>
      <c r="W198" s="1603" t="s">
        <v>1361</v>
      </c>
      <c r="X198" s="1605"/>
      <c r="Y198" s="1605"/>
      <c r="Z198" s="1604"/>
      <c r="AA198" s="1605"/>
      <c r="AB198" s="1605"/>
      <c r="AC198" s="1605"/>
      <c r="AD198" s="1605"/>
      <c r="AE198" s="1605"/>
      <c r="AF198" s="1605"/>
      <c r="AG198" s="1606" t="s">
        <v>301</v>
      </c>
      <c r="AH198" s="1605"/>
      <c r="AI198" s="1605"/>
      <c r="AJ198" s="1604"/>
      <c r="AK198" s="1605"/>
      <c r="AL198" s="1605"/>
      <c r="AM198" s="1605"/>
      <c r="AO198" s="1436"/>
      <c r="AP198" s="1436"/>
      <c r="AQ198" s="1436"/>
      <c r="AR198" s="1436"/>
      <c r="AS198" s="1436"/>
      <c r="AT198" s="1436"/>
      <c r="AU198" s="1436"/>
      <c r="AV198" s="1436"/>
      <c r="AW198" s="1436"/>
      <c r="AX198" s="1436"/>
      <c r="AZ198" s="1448"/>
      <c r="BA198" s="1436"/>
      <c r="BB198" s="1436"/>
      <c r="BC198" s="1436"/>
    </row>
    <row r="199" spans="1:60" s="1433" customFormat="1">
      <c r="A199" s="357"/>
      <c r="B199" s="1480"/>
      <c r="C199" s="316"/>
      <c r="D199" s="316"/>
      <c r="E199" s="316"/>
      <c r="F199" s="357"/>
      <c r="G199" s="1259"/>
      <c r="H199" s="317"/>
      <c r="I199" s="317"/>
      <c r="J199" s="316"/>
      <c r="K199" s="316"/>
      <c r="L199" s="316"/>
      <c r="M199" s="316"/>
      <c r="N199" s="1480"/>
      <c r="O199" s="316"/>
      <c r="P199" s="1088"/>
      <c r="Q199" s="316"/>
      <c r="R199" s="316"/>
      <c r="S199" s="316"/>
      <c r="T199" s="316"/>
      <c r="U199" s="357"/>
      <c r="V199" s="357"/>
      <c r="W199" s="357"/>
      <c r="X199" s="316"/>
      <c r="Y199" s="316"/>
      <c r="Z199" s="1088"/>
      <c r="AA199" s="316"/>
      <c r="AB199" s="316"/>
      <c r="AC199" s="316"/>
      <c r="AD199" s="316"/>
      <c r="AE199" s="316"/>
      <c r="AF199" s="316"/>
      <c r="AG199" s="316"/>
      <c r="AH199" s="316"/>
      <c r="AI199" s="316"/>
      <c r="AJ199" s="1088"/>
      <c r="AK199" s="316"/>
      <c r="AL199" s="316"/>
      <c r="AM199" s="316"/>
      <c r="AO199" s="1432"/>
      <c r="AP199" s="1432"/>
      <c r="AQ199" s="1432"/>
      <c r="AR199" s="1432"/>
      <c r="AS199" s="1432"/>
      <c r="AT199" s="1432"/>
      <c r="AU199" s="1432"/>
      <c r="AV199" s="1432"/>
      <c r="AW199" s="1432"/>
      <c r="AX199" s="1432"/>
      <c r="AZ199" s="1618"/>
      <c r="BA199" s="1432"/>
      <c r="BB199" s="1432"/>
      <c r="BC199" s="1432"/>
      <c r="BH199" s="1627"/>
    </row>
    <row r="200" spans="1:60" s="1433" customFormat="1">
      <c r="A200" s="357"/>
      <c r="B200" s="1480"/>
      <c r="C200" s="316"/>
      <c r="D200" s="316"/>
      <c r="E200" s="316"/>
      <c r="F200" s="357"/>
      <c r="G200" s="1259"/>
      <c r="H200" s="317"/>
      <c r="I200" s="317"/>
      <c r="J200" s="316"/>
      <c r="K200" s="316"/>
      <c r="L200" s="316"/>
      <c r="M200" s="316"/>
      <c r="N200" s="1480"/>
      <c r="O200" s="316"/>
      <c r="P200" s="1088"/>
      <c r="Q200" s="316"/>
      <c r="R200" s="316"/>
      <c r="S200" s="316"/>
      <c r="T200" s="316"/>
      <c r="U200" s="357"/>
      <c r="V200" s="357"/>
      <c r="W200" s="357"/>
      <c r="X200" s="316"/>
      <c r="Y200" s="316"/>
      <c r="Z200" s="1088"/>
      <c r="AA200" s="316"/>
      <c r="AB200" s="316"/>
      <c r="AC200" s="316"/>
      <c r="AD200" s="316"/>
      <c r="AE200" s="316"/>
      <c r="AF200" s="357"/>
      <c r="AG200" s="357"/>
      <c r="AH200" s="357"/>
      <c r="AI200" s="468"/>
      <c r="AJ200" s="357"/>
      <c r="AK200" s="357"/>
      <c r="AL200" s="357"/>
      <c r="AM200" s="357"/>
      <c r="AU200" s="1432"/>
      <c r="AV200" s="1432"/>
      <c r="AW200" s="1432"/>
      <c r="AX200" s="1432"/>
      <c r="AZ200" s="1618"/>
      <c r="BA200" s="1432"/>
      <c r="BB200" s="1432"/>
      <c r="BC200" s="1432"/>
      <c r="BH200" s="1627"/>
    </row>
    <row r="201" spans="1:60" s="1433" customFormat="1">
      <c r="A201" s="357"/>
      <c r="B201" s="1480" t="s">
        <v>855</v>
      </c>
      <c r="C201" s="316" t="s">
        <v>1374</v>
      </c>
      <c r="D201" s="316"/>
      <c r="E201" s="316"/>
      <c r="F201" s="357"/>
      <c r="G201" s="1259"/>
      <c r="H201" s="317"/>
      <c r="I201" s="317"/>
      <c r="J201" s="316"/>
      <c r="K201" s="316"/>
      <c r="L201" s="316"/>
      <c r="M201" s="316"/>
      <c r="N201" s="1480"/>
      <c r="O201" s="357"/>
      <c r="P201" s="915"/>
      <c r="Q201" s="915"/>
      <c r="R201" s="915"/>
      <c r="S201" s="915"/>
      <c r="T201" s="316"/>
      <c r="U201" s="357"/>
      <c r="V201" s="357"/>
      <c r="W201" s="1352" t="s">
        <v>1362</v>
      </c>
      <c r="X201" s="357"/>
      <c r="Y201" s="357"/>
      <c r="Z201" s="1357" t="s">
        <v>1231</v>
      </c>
      <c r="AA201" s="1357" t="s">
        <v>1232</v>
      </c>
      <c r="AB201" s="1357" t="s">
        <v>1233</v>
      </c>
      <c r="AC201" s="1357" t="s">
        <v>1337</v>
      </c>
      <c r="AD201" s="1308" t="s">
        <v>1234</v>
      </c>
      <c r="AE201" s="316"/>
      <c r="AF201" s="11"/>
      <c r="AG201" s="11"/>
      <c r="AH201" s="11"/>
      <c r="AI201" s="11"/>
      <c r="AJ201" s="11"/>
      <c r="AK201" s="11"/>
      <c r="AL201" s="11"/>
      <c r="AM201" s="15"/>
      <c r="AO201" s="1436"/>
      <c r="AP201" s="1436"/>
      <c r="AQ201" s="1436"/>
      <c r="AR201" s="1436"/>
      <c r="AS201" s="1436"/>
      <c r="AT201" s="1436"/>
      <c r="AU201" s="1432"/>
      <c r="AV201" s="1432"/>
      <c r="AW201" s="1432"/>
      <c r="AX201" s="1432"/>
      <c r="AZ201" s="1618"/>
      <c r="BA201" s="1432"/>
      <c r="BB201" s="1432"/>
      <c r="BC201" s="1432"/>
      <c r="BH201" s="1627"/>
    </row>
    <row r="202" spans="1:60" s="1433" customFormat="1">
      <c r="A202" s="357"/>
      <c r="B202" s="1480"/>
      <c r="C202" s="1061" t="s">
        <v>1372</v>
      </c>
      <c r="D202" s="316"/>
      <c r="E202" s="316"/>
      <c r="F202" s="357"/>
      <c r="G202" s="1259"/>
      <c r="H202" s="317"/>
      <c r="I202" s="317"/>
      <c r="J202" s="316"/>
      <c r="K202" s="316"/>
      <c r="L202" s="316"/>
      <c r="M202" s="316"/>
      <c r="N202" s="1480"/>
      <c r="O202" s="915"/>
      <c r="P202" s="915"/>
      <c r="Q202" s="915"/>
      <c r="R202" s="915"/>
      <c r="S202" s="915"/>
      <c r="T202" s="316"/>
      <c r="U202" s="357"/>
      <c r="V202" s="357"/>
      <c r="W202" s="1357"/>
      <c r="X202" s="357"/>
      <c r="Y202" s="357"/>
      <c r="Z202" s="1357"/>
      <c r="AA202" s="1357"/>
      <c r="AB202" s="1357"/>
      <c r="AC202" s="1357" t="s">
        <v>1233</v>
      </c>
      <c r="AD202" s="1308"/>
      <c r="AE202" s="316"/>
      <c r="AF202" s="11"/>
      <c r="AG202" s="11"/>
      <c r="AH202" s="11"/>
      <c r="AI202" s="11"/>
      <c r="AJ202" s="11"/>
      <c r="AK202" s="11"/>
      <c r="AL202" s="11"/>
      <c r="AM202" s="15"/>
      <c r="AO202" s="1436"/>
      <c r="AP202" s="1436"/>
      <c r="AQ202" s="1436"/>
      <c r="AR202" s="1436"/>
      <c r="AS202" s="1436"/>
      <c r="AT202" s="1436"/>
      <c r="AU202" s="1432"/>
      <c r="AV202" s="1432"/>
      <c r="AW202" s="1432"/>
      <c r="AX202" s="1432"/>
      <c r="AZ202" s="1618"/>
      <c r="BA202" s="1432"/>
      <c r="BB202" s="1432"/>
      <c r="BC202" s="1432"/>
      <c r="BH202" s="1627"/>
    </row>
    <row r="203" spans="1:60" s="1433" customFormat="1">
      <c r="A203" s="357"/>
      <c r="B203" s="1480"/>
      <c r="C203" s="1061" t="s">
        <v>1373</v>
      </c>
      <c r="D203" s="316"/>
      <c r="E203" s="316"/>
      <c r="F203" s="357"/>
      <c r="G203" s="1259"/>
      <c r="H203" s="317"/>
      <c r="I203" s="317"/>
      <c r="J203" s="316"/>
      <c r="K203" s="316"/>
      <c r="L203" s="316"/>
      <c r="M203" s="316"/>
      <c r="N203" s="1480"/>
      <c r="O203" s="915"/>
      <c r="P203" s="1353"/>
      <c r="Q203" s="915"/>
      <c r="R203" s="915"/>
      <c r="S203" s="915"/>
      <c r="T203" s="316"/>
      <c r="U203" s="357"/>
      <c r="V203" s="357"/>
      <c r="W203" s="1318" t="s">
        <v>167</v>
      </c>
      <c r="X203" s="1358"/>
      <c r="Y203" s="1358"/>
      <c r="Z203" s="1318">
        <v>67</v>
      </c>
      <c r="AA203" s="1318">
        <v>28</v>
      </c>
      <c r="AB203" s="1318">
        <v>108</v>
      </c>
      <c r="AC203" s="1318">
        <v>50</v>
      </c>
      <c r="AD203" s="1359">
        <f>SUM(Z203:AC203)</f>
        <v>253</v>
      </c>
      <c r="AE203" s="316"/>
      <c r="AF203" s="11"/>
      <c r="AG203" s="11"/>
      <c r="AH203" s="11"/>
      <c r="AI203" s="11"/>
      <c r="AJ203" s="11"/>
      <c r="AK203" s="11"/>
      <c r="AL203" s="11"/>
      <c r="AM203" s="15"/>
      <c r="AO203" s="1436"/>
      <c r="AP203" s="1436"/>
      <c r="AQ203" s="1436"/>
      <c r="AR203" s="1436"/>
      <c r="AS203" s="1436"/>
      <c r="AT203" s="1436"/>
      <c r="AU203" s="1432"/>
      <c r="AV203" s="1432"/>
      <c r="AW203" s="1432"/>
      <c r="AX203" s="1432"/>
      <c r="AZ203" s="1618"/>
      <c r="BA203" s="1432"/>
      <c r="BB203" s="1432"/>
      <c r="BC203" s="1432"/>
      <c r="BH203" s="1627"/>
    </row>
    <row r="204" spans="1:60" s="1433" customFormat="1">
      <c r="A204" s="357"/>
      <c r="B204" s="1480"/>
      <c r="C204" s="1061" t="s">
        <v>1238</v>
      </c>
      <c r="D204" s="316"/>
      <c r="E204" s="316"/>
      <c r="F204" s="357"/>
      <c r="G204" s="1259"/>
      <c r="H204" s="317"/>
      <c r="I204" s="317"/>
      <c r="J204" s="316"/>
      <c r="K204" s="316"/>
      <c r="L204" s="316"/>
      <c r="M204" s="316"/>
      <c r="N204" s="1480"/>
      <c r="O204" s="915"/>
      <c r="P204" s="1353"/>
      <c r="Q204" s="915"/>
      <c r="R204" s="915"/>
      <c r="S204" s="915"/>
      <c r="T204" s="316"/>
      <c r="U204" s="357"/>
      <c r="V204" s="357"/>
      <c r="W204" s="1319" t="s">
        <v>1338</v>
      </c>
      <c r="X204" s="669"/>
      <c r="Y204" s="669"/>
      <c r="Z204" s="1319">
        <v>49</v>
      </c>
      <c r="AA204" s="1319">
        <v>18</v>
      </c>
      <c r="AB204" s="1319">
        <v>130</v>
      </c>
      <c r="AC204" s="1319">
        <v>52</v>
      </c>
      <c r="AD204" s="1321">
        <f t="shared" ref="AD204:AD226" si="8">SUM(Z204:AC204)</f>
        <v>249</v>
      </c>
      <c r="AE204" s="316"/>
      <c r="AF204" s="11"/>
      <c r="AG204" s="11"/>
      <c r="AH204" s="11"/>
      <c r="AI204" s="11"/>
      <c r="AJ204" s="11"/>
      <c r="AK204" s="11"/>
      <c r="AL204" s="11"/>
      <c r="AM204" s="15"/>
      <c r="AO204" s="1436"/>
      <c r="AP204" s="1436"/>
      <c r="AQ204" s="1436"/>
      <c r="AR204" s="1436"/>
      <c r="AS204" s="1436"/>
      <c r="AT204" s="1436"/>
      <c r="AU204" s="1432"/>
      <c r="AV204" s="1432"/>
      <c r="AW204" s="1432"/>
      <c r="AX204" s="1432"/>
      <c r="AZ204" s="1618"/>
      <c r="BA204" s="1432"/>
      <c r="BB204" s="1432"/>
      <c r="BC204" s="1432"/>
      <c r="BH204" s="1627"/>
    </row>
    <row r="205" spans="1:60" s="1433" customFormat="1" ht="13.15" customHeight="1">
      <c r="A205" s="357"/>
      <c r="B205" s="1480"/>
      <c r="C205" s="316" t="s">
        <v>1406</v>
      </c>
      <c r="D205" s="316"/>
      <c r="E205" s="316"/>
      <c r="F205" s="316"/>
      <c r="G205" s="316"/>
      <c r="H205" s="316"/>
      <c r="I205" s="316"/>
      <c r="J205" s="316"/>
      <c r="K205" s="357"/>
      <c r="L205" s="947"/>
      <c r="M205" s="947"/>
      <c r="N205" s="1480"/>
      <c r="O205" s="915"/>
      <c r="P205" s="1353"/>
      <c r="Q205" s="915"/>
      <c r="R205" s="915"/>
      <c r="S205" s="915"/>
      <c r="T205" s="316"/>
      <c r="U205" s="357"/>
      <c r="V205" s="357"/>
      <c r="W205" s="1319" t="s">
        <v>1339</v>
      </c>
      <c r="X205" s="669"/>
      <c r="Y205" s="669"/>
      <c r="Z205" s="1319">
        <v>25</v>
      </c>
      <c r="AA205" s="1319">
        <v>50</v>
      </c>
      <c r="AB205" s="1319">
        <v>52</v>
      </c>
      <c r="AC205" s="1319">
        <v>30</v>
      </c>
      <c r="AD205" s="1321">
        <f t="shared" si="8"/>
        <v>157</v>
      </c>
      <c r="AE205" s="316"/>
      <c r="AF205" s="11"/>
      <c r="AG205" s="11"/>
      <c r="AH205" s="11"/>
      <c r="AI205" s="11"/>
      <c r="AJ205" s="11"/>
      <c r="AK205" s="11"/>
      <c r="AL205" s="11"/>
      <c r="AM205" s="15"/>
      <c r="AO205" s="1436"/>
      <c r="AP205" s="1436"/>
      <c r="AQ205" s="1436"/>
      <c r="AR205" s="1436"/>
      <c r="AS205" s="1436"/>
      <c r="AT205" s="1436"/>
      <c r="AU205" s="1432"/>
      <c r="AV205" s="1432"/>
      <c r="AW205" s="1432"/>
      <c r="AX205" s="1432"/>
      <c r="AZ205" s="1618"/>
      <c r="BA205" s="1432"/>
      <c r="BB205" s="1432"/>
      <c r="BC205" s="1432"/>
      <c r="BH205" s="1627"/>
    </row>
    <row r="206" spans="1:60" s="1433" customFormat="1">
      <c r="A206" s="357"/>
      <c r="B206" s="1480"/>
      <c r="C206" s="316"/>
      <c r="D206" s="316"/>
      <c r="E206" s="316"/>
      <c r="F206" s="316"/>
      <c r="G206" s="316"/>
      <c r="H206" s="316"/>
      <c r="I206" s="316"/>
      <c r="J206" s="316"/>
      <c r="K206" s="947"/>
      <c r="L206" s="947"/>
      <c r="M206" s="947"/>
      <c r="N206" s="1480"/>
      <c r="O206" s="915"/>
      <c r="P206" s="1353"/>
      <c r="Q206" s="915"/>
      <c r="R206" s="915"/>
      <c r="S206" s="1354"/>
      <c r="T206" s="316"/>
      <c r="U206" s="357"/>
      <c r="V206" s="357"/>
      <c r="W206" s="1319" t="s">
        <v>1340</v>
      </c>
      <c r="X206" s="669"/>
      <c r="Y206" s="669"/>
      <c r="Z206" s="1319">
        <v>41</v>
      </c>
      <c r="AA206" s="1319">
        <v>9</v>
      </c>
      <c r="AB206" s="1319">
        <v>30</v>
      </c>
      <c r="AC206" s="1319">
        <v>22</v>
      </c>
      <c r="AD206" s="1321">
        <f t="shared" si="8"/>
        <v>102</v>
      </c>
      <c r="AE206" s="316"/>
      <c r="AF206" s="11"/>
      <c r="AG206" s="11"/>
      <c r="AH206" s="11"/>
      <c r="AI206" s="11"/>
      <c r="AJ206" s="11"/>
      <c r="AK206" s="11"/>
      <c r="AL206" s="11"/>
      <c r="AM206" s="15"/>
      <c r="AO206" s="1436"/>
      <c r="AP206" s="1436"/>
      <c r="AQ206" s="1436"/>
      <c r="AR206" s="1436"/>
      <c r="AS206" s="1436"/>
      <c r="AT206" s="1436"/>
      <c r="AU206" s="1432"/>
      <c r="AV206" s="1432"/>
      <c r="AW206" s="1432"/>
      <c r="AX206" s="1432"/>
      <c r="AZ206" s="1618"/>
      <c r="BA206" s="1432"/>
      <c r="BB206" s="1432"/>
      <c r="BC206" s="1432"/>
      <c r="BH206" s="1627"/>
    </row>
    <row r="207" spans="1:60" s="1433" customFormat="1">
      <c r="A207" s="357"/>
      <c r="B207" s="1480"/>
      <c r="C207" s="1849" t="s">
        <v>1375</v>
      </c>
      <c r="D207" s="1849"/>
      <c r="E207" s="1849"/>
      <c r="F207" s="1849"/>
      <c r="G207" s="1849"/>
      <c r="H207" s="1849"/>
      <c r="I207" s="1849"/>
      <c r="J207" s="1849"/>
      <c r="K207" s="1849"/>
      <c r="L207" s="1849"/>
      <c r="M207" s="1849"/>
      <c r="N207" s="1480"/>
      <c r="O207" s="947"/>
      <c r="P207" s="1355"/>
      <c r="Q207" s="947"/>
      <c r="R207" s="947"/>
      <c r="S207" s="947"/>
      <c r="T207" s="316"/>
      <c r="U207" s="357"/>
      <c r="V207" s="357"/>
      <c r="W207" s="1319" t="s">
        <v>1341</v>
      </c>
      <c r="X207" s="669"/>
      <c r="Y207" s="669"/>
      <c r="Z207" s="1319">
        <v>8</v>
      </c>
      <c r="AA207" s="1319">
        <v>20</v>
      </c>
      <c r="AB207" s="1319">
        <v>41</v>
      </c>
      <c r="AC207" s="1319">
        <v>21</v>
      </c>
      <c r="AD207" s="1321">
        <f t="shared" si="8"/>
        <v>90</v>
      </c>
      <c r="AE207" s="316"/>
      <c r="AF207" s="11"/>
      <c r="AG207" s="11"/>
      <c r="AH207" s="11"/>
      <c r="AI207" s="11"/>
      <c r="AJ207" s="11"/>
      <c r="AK207" s="11"/>
      <c r="AL207" s="11"/>
      <c r="AM207" s="15"/>
      <c r="AO207" s="1436"/>
      <c r="AP207" s="1436"/>
      <c r="AQ207" s="1436"/>
      <c r="AR207" s="1436"/>
      <c r="AS207" s="1436"/>
      <c r="AT207" s="1436"/>
      <c r="AU207" s="1432"/>
      <c r="AV207" s="1432"/>
      <c r="AW207" s="1432"/>
      <c r="AX207" s="1432"/>
      <c r="AZ207" s="1618"/>
      <c r="BA207" s="1432"/>
      <c r="BB207" s="1432"/>
      <c r="BC207" s="1432"/>
      <c r="BH207" s="1627"/>
    </row>
    <row r="208" spans="1:60" s="1433" customFormat="1">
      <c r="A208" s="357"/>
      <c r="B208" s="1480"/>
      <c r="C208" s="1849"/>
      <c r="D208" s="1849"/>
      <c r="E208" s="1849"/>
      <c r="F208" s="1849"/>
      <c r="G208" s="1849"/>
      <c r="H208" s="1849"/>
      <c r="I208" s="1849"/>
      <c r="J208" s="1849"/>
      <c r="K208" s="1849"/>
      <c r="L208" s="1849"/>
      <c r="M208" s="1849"/>
      <c r="N208" s="1480"/>
      <c r="O208" s="947"/>
      <c r="P208" s="1355"/>
      <c r="Q208" s="947"/>
      <c r="R208" s="947"/>
      <c r="S208" s="947"/>
      <c r="T208" s="316"/>
      <c r="U208" s="357"/>
      <c r="V208" s="357"/>
      <c r="W208" s="1319" t="s">
        <v>1342</v>
      </c>
      <c r="X208" s="669"/>
      <c r="Y208" s="669"/>
      <c r="Z208" s="1319">
        <v>9</v>
      </c>
      <c r="AA208" s="1319">
        <v>12</v>
      </c>
      <c r="AB208" s="1319">
        <v>48</v>
      </c>
      <c r="AC208" s="1319">
        <v>14</v>
      </c>
      <c r="AD208" s="1321">
        <f t="shared" si="8"/>
        <v>83</v>
      </c>
      <c r="AE208" s="316"/>
      <c r="AF208" s="11"/>
      <c r="AG208" s="11"/>
      <c r="AH208" s="11"/>
      <c r="AI208" s="11"/>
      <c r="AJ208" s="11"/>
      <c r="AK208" s="11"/>
      <c r="AL208" s="11"/>
      <c r="AM208" s="15"/>
      <c r="AO208" s="1436"/>
      <c r="AP208" s="1436"/>
      <c r="AQ208" s="1436"/>
      <c r="AR208" s="1436"/>
      <c r="AS208" s="1436"/>
      <c r="AT208" s="1436"/>
      <c r="AU208" s="1432"/>
      <c r="AV208" s="1432"/>
      <c r="AW208" s="1432"/>
      <c r="AX208" s="1432"/>
      <c r="AZ208" s="1618"/>
      <c r="BA208" s="1432"/>
      <c r="BB208" s="1432"/>
      <c r="BC208" s="1432"/>
      <c r="BH208" s="1627"/>
    </row>
    <row r="209" spans="1:60" s="1433" customFormat="1" ht="13.15" customHeight="1">
      <c r="A209" s="357"/>
      <c r="B209" s="1480"/>
      <c r="C209" s="316" t="s">
        <v>1376</v>
      </c>
      <c r="D209" s="1225"/>
      <c r="E209" s="1225"/>
      <c r="F209" s="1225"/>
      <c r="G209" s="1225"/>
      <c r="H209" s="1225"/>
      <c r="I209" s="1225"/>
      <c r="J209" s="1225"/>
      <c r="K209" s="1225"/>
      <c r="L209" s="1225"/>
      <c r="M209" s="1225"/>
      <c r="N209" s="1480"/>
      <c r="O209" s="1888" t="s">
        <v>1364</v>
      </c>
      <c r="P209" s="1888"/>
      <c r="Q209" s="1888"/>
      <c r="R209" s="1888"/>
      <c r="S209" s="1888"/>
      <c r="T209" s="1888"/>
      <c r="U209" s="357"/>
      <c r="V209" s="357"/>
      <c r="W209" s="1319" t="s">
        <v>1343</v>
      </c>
      <c r="X209" s="669"/>
      <c r="Y209" s="669"/>
      <c r="Z209" s="1319">
        <v>38</v>
      </c>
      <c r="AA209" s="1319">
        <v>15</v>
      </c>
      <c r="AB209" s="1319">
        <v>19</v>
      </c>
      <c r="AC209" s="1319">
        <v>5</v>
      </c>
      <c r="AD209" s="1321">
        <f t="shared" si="8"/>
        <v>77</v>
      </c>
      <c r="AE209" s="316"/>
      <c r="AF209" s="11"/>
      <c r="AG209" s="11"/>
      <c r="AH209" s="11"/>
      <c r="AI209" s="11"/>
      <c r="AJ209" s="11"/>
      <c r="AK209" s="11"/>
      <c r="AL209" s="11"/>
      <c r="AM209" s="15"/>
      <c r="AO209" s="1436"/>
      <c r="AP209" s="1436"/>
      <c r="AQ209" s="1436"/>
      <c r="AR209" s="1436"/>
      <c r="AS209" s="1436"/>
      <c r="AT209" s="1436"/>
      <c r="AU209" s="1432"/>
      <c r="AV209" s="1432"/>
      <c r="AW209" s="1432"/>
      <c r="AX209" s="1432"/>
      <c r="AZ209" s="1618"/>
      <c r="BA209" s="1432"/>
      <c r="BB209" s="1432"/>
      <c r="BC209" s="1432"/>
      <c r="BH209" s="1627"/>
    </row>
    <row r="210" spans="1:60" s="1433" customFormat="1" ht="13.15" customHeight="1">
      <c r="A210" s="357"/>
      <c r="B210" s="1480"/>
      <c r="C210" s="357"/>
      <c r="D210" s="1225"/>
      <c r="E210" s="1225"/>
      <c r="F210" s="1225"/>
      <c r="G210" s="1225"/>
      <c r="H210" s="1225"/>
      <c r="I210" s="1225"/>
      <c r="J210" s="1225"/>
      <c r="K210" s="1225"/>
      <c r="L210" s="1225"/>
      <c r="M210" s="1225"/>
      <c r="N210" s="1480"/>
      <c r="O210" s="1888"/>
      <c r="P210" s="1888"/>
      <c r="Q210" s="1888"/>
      <c r="R210" s="1888"/>
      <c r="S210" s="1888"/>
      <c r="T210" s="1888"/>
      <c r="U210" s="357"/>
      <c r="V210" s="357"/>
      <c r="W210" s="1319" t="s">
        <v>645</v>
      </c>
      <c r="X210" s="669"/>
      <c r="Y210" s="669"/>
      <c r="Z210" s="1319">
        <v>35</v>
      </c>
      <c r="AA210" s="1319">
        <v>4</v>
      </c>
      <c r="AB210" s="1319">
        <v>24</v>
      </c>
      <c r="AC210" s="1319">
        <v>13</v>
      </c>
      <c r="AD210" s="1321">
        <f t="shared" si="8"/>
        <v>76</v>
      </c>
      <c r="AE210" s="316"/>
      <c r="AF210" s="11"/>
      <c r="AG210" s="11"/>
      <c r="AH210" s="11"/>
      <c r="AI210" s="11"/>
      <c r="AJ210" s="11"/>
      <c r="AK210" s="11"/>
      <c r="AL210" s="11"/>
      <c r="AM210" s="15"/>
      <c r="AO210" s="1436"/>
      <c r="AP210" s="1436"/>
      <c r="AQ210" s="1436"/>
      <c r="AR210" s="1436"/>
      <c r="AS210" s="1436"/>
      <c r="AT210" s="1436"/>
      <c r="AU210" s="1432"/>
      <c r="AV210" s="1432"/>
      <c r="AW210" s="1432"/>
      <c r="AX210" s="1432"/>
      <c r="AZ210" s="1618"/>
      <c r="BA210" s="1432"/>
      <c r="BB210" s="1432"/>
      <c r="BC210" s="1432"/>
      <c r="BH210" s="1627"/>
    </row>
    <row r="211" spans="1:60" s="1433" customFormat="1" ht="13.15" customHeight="1">
      <c r="A211" s="357"/>
      <c r="B211" s="1480"/>
      <c r="C211" s="357" t="s">
        <v>1377</v>
      </c>
      <c r="D211" s="1225"/>
      <c r="E211" s="1225"/>
      <c r="F211" s="1225"/>
      <c r="G211" s="1225"/>
      <c r="H211" s="1225"/>
      <c r="I211" s="1225"/>
      <c r="J211" s="1225"/>
      <c r="K211" s="1225"/>
      <c r="L211" s="1225"/>
      <c r="M211" s="1225"/>
      <c r="N211" s="1480"/>
      <c r="O211" s="1888"/>
      <c r="P211" s="1888"/>
      <c r="Q211" s="1888"/>
      <c r="R211" s="1888"/>
      <c r="S211" s="1888"/>
      <c r="T211" s="1888"/>
      <c r="U211" s="357"/>
      <c r="V211" s="357"/>
      <c r="W211" s="1319" t="s">
        <v>1344</v>
      </c>
      <c r="X211" s="669"/>
      <c r="Y211" s="669"/>
      <c r="Z211" s="1319">
        <v>20</v>
      </c>
      <c r="AA211" s="1319">
        <v>1</v>
      </c>
      <c r="AB211" s="1319">
        <v>18</v>
      </c>
      <c r="AC211" s="1319">
        <v>12</v>
      </c>
      <c r="AD211" s="1321">
        <f t="shared" si="8"/>
        <v>51</v>
      </c>
      <c r="AE211" s="316"/>
      <c r="AF211" s="11"/>
      <c r="AG211" s="11"/>
      <c r="AH211" s="11"/>
      <c r="AI211" s="11"/>
      <c r="AJ211" s="11"/>
      <c r="AK211" s="11"/>
      <c r="AL211" s="11"/>
      <c r="AM211" s="15"/>
      <c r="AO211" s="1436"/>
      <c r="AP211" s="1436"/>
      <c r="AQ211" s="1436"/>
      <c r="AR211" s="1436"/>
      <c r="AS211" s="1436"/>
      <c r="AT211" s="1436"/>
      <c r="AU211" s="1432"/>
      <c r="AV211" s="1432"/>
      <c r="AW211" s="1432"/>
      <c r="AX211" s="1432"/>
      <c r="AZ211" s="1618"/>
      <c r="BA211" s="1432"/>
      <c r="BB211" s="1432"/>
      <c r="BC211" s="1432"/>
      <c r="BH211" s="1627"/>
    </row>
    <row r="212" spans="1:60" s="1433" customFormat="1" ht="13.15" customHeight="1">
      <c r="A212" s="357"/>
      <c r="B212" s="1480"/>
      <c r="C212" s="1061" t="s">
        <v>1378</v>
      </c>
      <c r="D212" s="316"/>
      <c r="E212" s="316"/>
      <c r="F212" s="316"/>
      <c r="G212" s="316"/>
      <c r="H212" s="316"/>
      <c r="I212" s="316"/>
      <c r="J212" s="316"/>
      <c r="K212" s="316"/>
      <c r="L212" s="316"/>
      <c r="M212" s="316"/>
      <c r="N212" s="1480"/>
      <c r="O212" s="357"/>
      <c r="P212" s="357"/>
      <c r="Q212" s="357"/>
      <c r="R212" s="357"/>
      <c r="S212" s="357"/>
      <c r="T212" s="357"/>
      <c r="U212" s="357"/>
      <c r="V212" s="357"/>
      <c r="W212" s="1319" t="s">
        <v>1345</v>
      </c>
      <c r="X212" s="669"/>
      <c r="Y212" s="669"/>
      <c r="Z212" s="1319">
        <v>2</v>
      </c>
      <c r="AA212" s="1319">
        <v>1</v>
      </c>
      <c r="AB212" s="1319">
        <v>21</v>
      </c>
      <c r="AC212" s="1319">
        <v>20</v>
      </c>
      <c r="AD212" s="1321">
        <f t="shared" si="8"/>
        <v>44</v>
      </c>
      <c r="AE212" s="316"/>
      <c r="AF212" s="11"/>
      <c r="AG212" s="11"/>
      <c r="AH212" s="11"/>
      <c r="AI212" s="11"/>
      <c r="AJ212" s="11"/>
      <c r="AK212" s="11"/>
      <c r="AL212" s="11"/>
      <c r="AM212" s="15"/>
      <c r="AO212" s="1436"/>
      <c r="AP212" s="1436"/>
      <c r="AQ212" s="1436"/>
      <c r="AR212" s="1436"/>
      <c r="AS212" s="1436"/>
      <c r="AT212" s="1436"/>
      <c r="AU212" s="1432"/>
      <c r="AV212" s="1432"/>
      <c r="AW212" s="1432"/>
      <c r="AX212" s="1432"/>
      <c r="AZ212" s="1618"/>
      <c r="BA212" s="1432"/>
      <c r="BB212" s="1432"/>
      <c r="BC212" s="1432"/>
      <c r="BH212" s="1627"/>
    </row>
    <row r="213" spans="1:60" s="1433" customFormat="1" ht="13.15" customHeight="1">
      <c r="A213" s="357"/>
      <c r="B213" s="1480"/>
      <c r="C213" s="1831" t="s">
        <v>1333</v>
      </c>
      <c r="D213" s="1831"/>
      <c r="E213" s="1831"/>
      <c r="F213" s="1831"/>
      <c r="G213" s="1831"/>
      <c r="H213" s="1831"/>
      <c r="I213" s="1831"/>
      <c r="J213" s="1831"/>
      <c r="K213" s="1831"/>
      <c r="L213" s="1831"/>
      <c r="M213" s="1831"/>
      <c r="N213" s="1480"/>
      <c r="O213" s="357"/>
      <c r="P213" s="357"/>
      <c r="Q213" s="357"/>
      <c r="R213" s="357"/>
      <c r="S213" s="357"/>
      <c r="T213" s="357"/>
      <c r="U213" s="357"/>
      <c r="V213" s="357"/>
      <c r="W213" s="1319" t="s">
        <v>1346</v>
      </c>
      <c r="X213" s="669"/>
      <c r="Y213" s="669"/>
      <c r="Z213" s="1319">
        <v>12</v>
      </c>
      <c r="AA213" s="1319">
        <v>2</v>
      </c>
      <c r="AB213" s="1319">
        <v>8</v>
      </c>
      <c r="AC213" s="1319">
        <v>6</v>
      </c>
      <c r="AD213" s="1321">
        <f t="shared" si="8"/>
        <v>28</v>
      </c>
      <c r="AE213" s="316"/>
      <c r="AF213" s="11"/>
      <c r="AG213" s="11"/>
      <c r="AH213" s="11"/>
      <c r="AI213" s="11"/>
      <c r="AJ213" s="11"/>
      <c r="AK213" s="11"/>
      <c r="AL213" s="11"/>
      <c r="AM213" s="15"/>
      <c r="AO213" s="1436"/>
      <c r="AP213" s="1436"/>
      <c r="AQ213" s="1436"/>
      <c r="AR213" s="1436"/>
      <c r="AS213" s="1436"/>
      <c r="AT213" s="1436"/>
      <c r="AU213" s="1432"/>
      <c r="AV213" s="1432"/>
      <c r="AW213" s="1432"/>
      <c r="AX213" s="1432"/>
      <c r="AZ213" s="1618"/>
      <c r="BA213" s="1432"/>
      <c r="BB213" s="1432"/>
      <c r="BC213" s="1432"/>
      <c r="BH213" s="1627"/>
    </row>
    <row r="214" spans="1:60" s="1433" customFormat="1">
      <c r="A214" s="357"/>
      <c r="B214" s="1480"/>
      <c r="C214" s="1831"/>
      <c r="D214" s="1831"/>
      <c r="E214" s="1831"/>
      <c r="F214" s="1831"/>
      <c r="G214" s="1831"/>
      <c r="H214" s="1831"/>
      <c r="I214" s="1831"/>
      <c r="J214" s="1831"/>
      <c r="K214" s="1831"/>
      <c r="L214" s="1831"/>
      <c r="M214" s="1831"/>
      <c r="N214" s="1480"/>
      <c r="O214" s="11"/>
      <c r="P214" s="11"/>
      <c r="Q214" s="11"/>
      <c r="R214" s="11"/>
      <c r="S214" s="11"/>
      <c r="T214" s="11"/>
      <c r="U214" s="357"/>
      <c r="V214" s="357"/>
      <c r="W214" s="1319" t="s">
        <v>1347</v>
      </c>
      <c r="X214" s="669"/>
      <c r="Y214" s="669"/>
      <c r="Z214" s="1319">
        <v>1</v>
      </c>
      <c r="AA214" s="1319">
        <v>3</v>
      </c>
      <c r="AB214" s="1319">
        <v>14</v>
      </c>
      <c r="AC214" s="1319">
        <v>6</v>
      </c>
      <c r="AD214" s="1321">
        <f t="shared" si="8"/>
        <v>24</v>
      </c>
      <c r="AE214" s="316"/>
      <c r="AF214" s="11"/>
      <c r="AG214" s="11"/>
      <c r="AH214" s="11"/>
      <c r="AI214" s="11"/>
      <c r="AJ214" s="11"/>
      <c r="AK214" s="11"/>
      <c r="AL214" s="11"/>
      <c r="AM214" s="15"/>
      <c r="AO214" s="1436"/>
      <c r="AP214" s="1436"/>
      <c r="AQ214" s="1436"/>
      <c r="AR214" s="1436"/>
      <c r="AS214" s="1436"/>
      <c r="AT214" s="1436"/>
      <c r="AU214" s="1432"/>
      <c r="AV214" s="1432"/>
      <c r="AW214" s="1432"/>
      <c r="AX214" s="1432"/>
      <c r="AZ214" s="1618"/>
      <c r="BA214" s="1432"/>
      <c r="BB214" s="1432"/>
      <c r="BC214" s="1432"/>
      <c r="BH214" s="1627"/>
    </row>
    <row r="215" spans="1:60" s="1433" customFormat="1">
      <c r="A215" s="357"/>
      <c r="B215" s="1480"/>
      <c r="C215" s="1831"/>
      <c r="D215" s="1831"/>
      <c r="E215" s="1831"/>
      <c r="F215" s="1831"/>
      <c r="G215" s="1831"/>
      <c r="H215" s="1831"/>
      <c r="I215" s="1831"/>
      <c r="J215" s="1831"/>
      <c r="K215" s="1831"/>
      <c r="L215" s="1831"/>
      <c r="M215" s="1831"/>
      <c r="N215" s="1480"/>
      <c r="O215" s="11"/>
      <c r="P215" s="11"/>
      <c r="Q215" s="11"/>
      <c r="R215" s="11"/>
      <c r="S215" s="11"/>
      <c r="T215" s="11"/>
      <c r="U215" s="357"/>
      <c r="V215" s="357"/>
      <c r="W215" s="1319" t="s">
        <v>1348</v>
      </c>
      <c r="X215" s="669"/>
      <c r="Y215" s="669"/>
      <c r="Z215" s="1319">
        <v>15</v>
      </c>
      <c r="AA215" s="1319">
        <v>2</v>
      </c>
      <c r="AB215" s="1319">
        <v>2</v>
      </c>
      <c r="AC215" s="1319">
        <v>2</v>
      </c>
      <c r="AD215" s="1321">
        <f t="shared" si="8"/>
        <v>21</v>
      </c>
      <c r="AE215" s="316"/>
      <c r="AF215" s="11"/>
      <c r="AG215" s="11"/>
      <c r="AH215" s="11"/>
      <c r="AI215" s="11"/>
      <c r="AJ215" s="11"/>
      <c r="AK215" s="11"/>
      <c r="AL215" s="11"/>
      <c r="AM215" s="15"/>
      <c r="AO215" s="1436"/>
      <c r="AP215" s="1436"/>
      <c r="AQ215" s="1436"/>
      <c r="AR215" s="1436"/>
      <c r="AS215" s="1436"/>
      <c r="AT215" s="1436"/>
      <c r="AU215" s="1432"/>
      <c r="AV215" s="1432"/>
      <c r="AW215" s="1432"/>
      <c r="AX215" s="1432"/>
      <c r="AZ215" s="1618"/>
      <c r="BA215" s="1432"/>
      <c r="BB215" s="1432"/>
      <c r="BC215" s="1432"/>
      <c r="BH215" s="1627"/>
    </row>
    <row r="216" spans="1:60" s="1433" customFormat="1">
      <c r="A216" s="357"/>
      <c r="B216" s="1480"/>
      <c r="C216" s="357"/>
      <c r="D216" s="357"/>
      <c r="E216" s="357"/>
      <c r="F216" s="357"/>
      <c r="G216" s="357"/>
      <c r="H216" s="357"/>
      <c r="I216" s="357"/>
      <c r="J216" s="357"/>
      <c r="K216" s="357"/>
      <c r="L216" s="357"/>
      <c r="M216" s="357"/>
      <c r="N216" s="1480"/>
      <c r="O216" s="11"/>
      <c r="P216" s="11"/>
      <c r="Q216" s="11"/>
      <c r="R216" s="11"/>
      <c r="S216" s="11"/>
      <c r="T216" s="11"/>
      <c r="U216" s="357"/>
      <c r="V216" s="357"/>
      <c r="W216" s="1319" t="s">
        <v>1349</v>
      </c>
      <c r="X216" s="669"/>
      <c r="Y216" s="669"/>
      <c r="Z216" s="1319">
        <v>2</v>
      </c>
      <c r="AA216" s="1319">
        <v>2</v>
      </c>
      <c r="AB216" s="1319">
        <v>9</v>
      </c>
      <c r="AC216" s="1319">
        <v>6</v>
      </c>
      <c r="AD216" s="1321">
        <f t="shared" si="8"/>
        <v>19</v>
      </c>
      <c r="AE216" s="316"/>
      <c r="AF216" s="11"/>
      <c r="AG216" s="11"/>
      <c r="AH216" s="11"/>
      <c r="AI216" s="11"/>
      <c r="AJ216" s="11"/>
      <c r="AK216" s="11"/>
      <c r="AL216" s="11"/>
      <c r="AM216" s="15"/>
      <c r="AO216" s="1436"/>
      <c r="AP216" s="1436"/>
      <c r="AQ216" s="1436"/>
      <c r="AR216" s="1436"/>
      <c r="AS216" s="1436"/>
      <c r="AT216" s="1436"/>
      <c r="AU216" s="1432"/>
      <c r="AV216" s="1432"/>
      <c r="AW216" s="1432"/>
      <c r="AX216" s="1432"/>
      <c r="AZ216" s="1618"/>
      <c r="BA216" s="1432"/>
      <c r="BB216" s="1432"/>
      <c r="BC216" s="1432"/>
      <c r="BH216" s="1627"/>
    </row>
    <row r="217" spans="1:60" s="1433" customFormat="1" ht="13.15" customHeight="1">
      <c r="A217" s="357"/>
      <c r="B217" s="1480"/>
      <c r="C217" s="1131">
        <v>2010</v>
      </c>
      <c r="D217" s="696"/>
      <c r="E217" s="1131" t="s">
        <v>1231</v>
      </c>
      <c r="F217" s="1131" t="s">
        <v>1232</v>
      </c>
      <c r="G217" s="696" t="s">
        <v>1233</v>
      </c>
      <c r="H217" s="1131" t="s">
        <v>1235</v>
      </c>
      <c r="I217" s="1131" t="s">
        <v>1236</v>
      </c>
      <c r="J217" s="316"/>
      <c r="K217" s="1303" t="s">
        <v>1237</v>
      </c>
      <c r="L217" s="316"/>
      <c r="M217" s="316"/>
      <c r="N217" s="1480"/>
      <c r="O217" s="1286">
        <v>2009</v>
      </c>
      <c r="P217" s="1287"/>
      <c r="Q217" s="1286" t="s">
        <v>1231</v>
      </c>
      <c r="R217" s="1286" t="s">
        <v>1232</v>
      </c>
      <c r="S217" s="1287" t="s">
        <v>1233</v>
      </c>
      <c r="T217" s="1286" t="s">
        <v>1235</v>
      </c>
      <c r="U217" s="1286" t="s">
        <v>1236</v>
      </c>
      <c r="V217" s="357"/>
      <c r="W217" s="1319" t="s">
        <v>1350</v>
      </c>
      <c r="X217" s="669"/>
      <c r="Y217" s="669"/>
      <c r="Z217" s="1319">
        <v>2</v>
      </c>
      <c r="AA217" s="1319">
        <v>4</v>
      </c>
      <c r="AB217" s="1319">
        <v>6</v>
      </c>
      <c r="AC217" s="1319">
        <v>5</v>
      </c>
      <c r="AD217" s="1321">
        <f t="shared" si="8"/>
        <v>17</v>
      </c>
      <c r="AE217" s="316"/>
      <c r="AF217" s="11"/>
      <c r="AG217" s="11"/>
      <c r="AH217" s="11"/>
      <c r="AI217" s="11"/>
      <c r="AJ217" s="11"/>
      <c r="AK217" s="11"/>
      <c r="AL217" s="11"/>
      <c r="AM217" s="15"/>
      <c r="AO217" s="1436"/>
      <c r="AP217" s="1436"/>
      <c r="AQ217" s="1436"/>
      <c r="AR217" s="1436"/>
      <c r="AS217" s="1436"/>
      <c r="AT217" s="1436"/>
      <c r="AU217" s="1432"/>
      <c r="AV217" s="1432"/>
      <c r="AW217" s="1432"/>
      <c r="AX217" s="1432"/>
      <c r="AZ217" s="1618"/>
      <c r="BA217" s="1432"/>
      <c r="BB217" s="1432"/>
      <c r="BC217" s="1432"/>
      <c r="BH217" s="1627"/>
    </row>
    <row r="218" spans="1:60" s="1433" customFormat="1">
      <c r="A218" s="357"/>
      <c r="B218" s="1480"/>
      <c r="C218" s="945" t="s">
        <v>1229</v>
      </c>
      <c r="D218" s="675" t="s">
        <v>1230</v>
      </c>
      <c r="E218" s="675">
        <v>194</v>
      </c>
      <c r="F218" s="675">
        <v>197</v>
      </c>
      <c r="G218" s="675">
        <v>543</v>
      </c>
      <c r="H218" s="323">
        <f>SUM(E218:G218)</f>
        <v>934</v>
      </c>
      <c r="I218" s="357"/>
      <c r="J218" s="316"/>
      <c r="K218" s="357"/>
      <c r="L218" s="316"/>
      <c r="M218" s="316"/>
      <c r="N218" s="1480"/>
      <c r="O218" s="1288" t="s">
        <v>1229</v>
      </c>
      <c r="P218" s="1289" t="s">
        <v>1230</v>
      </c>
      <c r="Q218" s="1289">
        <v>194</v>
      </c>
      <c r="R218" s="1289">
        <v>189</v>
      </c>
      <c r="S218" s="1289">
        <v>521</v>
      </c>
      <c r="T218" s="478">
        <f>SUM(Q218:S218)</f>
        <v>904</v>
      </c>
      <c r="U218" s="468"/>
      <c r="V218" s="357"/>
      <c r="W218" s="1319" t="s">
        <v>1351</v>
      </c>
      <c r="X218" s="669"/>
      <c r="Y218" s="669"/>
      <c r="Z218" s="1319">
        <v>7</v>
      </c>
      <c r="AA218" s="1319">
        <v>0</v>
      </c>
      <c r="AB218" s="1319">
        <v>8</v>
      </c>
      <c r="AC218" s="1319">
        <v>2</v>
      </c>
      <c r="AD218" s="1321">
        <f t="shared" si="8"/>
        <v>17</v>
      </c>
      <c r="AE218" s="316"/>
      <c r="AF218" s="11"/>
      <c r="AG218" s="11"/>
      <c r="AH218" s="11"/>
      <c r="AI218" s="11"/>
      <c r="AJ218" s="11"/>
      <c r="AK218" s="11"/>
      <c r="AL218" s="11"/>
      <c r="AM218" s="15"/>
      <c r="AO218" s="1436"/>
      <c r="AP218" s="1436"/>
      <c r="AQ218" s="1436"/>
      <c r="AR218" s="1436"/>
      <c r="AS218" s="1436"/>
      <c r="AT218" s="1436"/>
      <c r="AU218" s="1432"/>
      <c r="AV218" s="1432"/>
      <c r="AW218" s="1432"/>
      <c r="AX218" s="1432"/>
      <c r="AZ218" s="1618"/>
      <c r="BA218" s="1432"/>
      <c r="BB218" s="1432"/>
      <c r="BC218" s="1432"/>
      <c r="BH218" s="1627"/>
    </row>
    <row r="219" spans="1:60" s="1433" customFormat="1">
      <c r="A219" s="357"/>
      <c r="B219" s="1480"/>
      <c r="C219" s="1282"/>
      <c r="D219" s="1282" t="s">
        <v>1189</v>
      </c>
      <c r="E219" s="1299">
        <v>5.3</v>
      </c>
      <c r="F219" s="1299">
        <v>5</v>
      </c>
      <c r="G219" s="1299">
        <v>5.7</v>
      </c>
      <c r="H219" s="1300"/>
      <c r="I219" s="1299">
        <f>SUMPRODUCT(E218:G218,E219:G219)/H218</f>
        <v>5.4692719486081369</v>
      </c>
      <c r="J219" s="316"/>
      <c r="K219" s="357"/>
      <c r="L219" s="357"/>
      <c r="M219" s="357"/>
      <c r="N219" s="1480"/>
      <c r="O219" s="1290"/>
      <c r="P219" s="1290" t="s">
        <v>1189</v>
      </c>
      <c r="Q219" s="1294">
        <v>5.4</v>
      </c>
      <c r="R219" s="1294">
        <v>5.0999999999999996</v>
      </c>
      <c r="S219" s="1294">
        <v>5.8</v>
      </c>
      <c r="T219" s="1295"/>
      <c r="U219" s="1294">
        <f>SUMPRODUCT(Q218:S218,Q219:S219)/T218</f>
        <v>5.5678097345132738</v>
      </c>
      <c r="V219" s="357"/>
      <c r="W219" s="1321" t="s">
        <v>1352</v>
      </c>
      <c r="X219" s="669"/>
      <c r="Y219" s="669"/>
      <c r="Z219" s="1319">
        <v>1</v>
      </c>
      <c r="AA219" s="1319">
        <v>4</v>
      </c>
      <c r="AB219" s="1319">
        <v>8</v>
      </c>
      <c r="AC219" s="1319">
        <v>3</v>
      </c>
      <c r="AD219" s="1321">
        <f t="shared" si="8"/>
        <v>16</v>
      </c>
      <c r="AE219" s="316"/>
      <c r="AF219" s="11"/>
      <c r="AG219" s="11"/>
      <c r="AH219" s="11"/>
      <c r="AI219" s="11"/>
      <c r="AJ219" s="11"/>
      <c r="AK219" s="11"/>
      <c r="AL219" s="11"/>
      <c r="AM219" s="15"/>
      <c r="AO219" s="1436"/>
      <c r="AP219" s="1436"/>
      <c r="AQ219" s="1436"/>
      <c r="AR219" s="1436"/>
      <c r="AS219" s="1436"/>
      <c r="AT219" s="1436"/>
      <c r="AU219" s="1432"/>
      <c r="AV219" s="1432"/>
      <c r="AW219" s="1432"/>
      <c r="AX219" s="1432"/>
      <c r="AZ219" s="1618"/>
      <c r="BA219" s="1432"/>
      <c r="BB219" s="1432"/>
      <c r="BC219" s="1432"/>
      <c r="BH219" s="1627"/>
    </row>
    <row r="220" spans="1:60" s="1433" customFormat="1">
      <c r="A220" s="357"/>
      <c r="B220" s="1480"/>
      <c r="C220" s="1283" t="s">
        <v>229</v>
      </c>
      <c r="D220" s="1283" t="s">
        <v>1230</v>
      </c>
      <c r="E220" s="1283">
        <v>49</v>
      </c>
      <c r="F220" s="1283">
        <v>31</v>
      </c>
      <c r="G220" s="1283">
        <v>30</v>
      </c>
      <c r="H220" s="1283">
        <f>SUM(E220:G220)</f>
        <v>110</v>
      </c>
      <c r="I220" s="1284"/>
      <c r="J220" s="316"/>
      <c r="K220" s="357"/>
      <c r="L220" s="357"/>
      <c r="M220" s="357"/>
      <c r="N220" s="1480"/>
      <c r="O220" s="1291" t="s">
        <v>229</v>
      </c>
      <c r="P220" s="1291" t="s">
        <v>1230</v>
      </c>
      <c r="Q220" s="1291">
        <v>49</v>
      </c>
      <c r="R220" s="1291">
        <v>29</v>
      </c>
      <c r="S220" s="1291">
        <v>28</v>
      </c>
      <c r="T220" s="1291">
        <f>SUM(Q220:S220)</f>
        <v>106</v>
      </c>
      <c r="U220" s="1292"/>
      <c r="V220" s="357"/>
      <c r="W220" s="1319" t="s">
        <v>1353</v>
      </c>
      <c r="X220" s="669"/>
      <c r="Y220" s="669"/>
      <c r="Z220" s="1319">
        <v>1</v>
      </c>
      <c r="AA220" s="1319">
        <v>1</v>
      </c>
      <c r="AB220" s="1319">
        <v>12</v>
      </c>
      <c r="AC220" s="1319">
        <v>0</v>
      </c>
      <c r="AD220" s="1321">
        <f t="shared" si="8"/>
        <v>14</v>
      </c>
      <c r="AE220" s="316"/>
      <c r="AF220" s="11"/>
      <c r="AG220" s="11"/>
      <c r="AH220" s="11"/>
      <c r="AI220" s="11"/>
      <c r="AJ220" s="11"/>
      <c r="AK220" s="11"/>
      <c r="AL220" s="11"/>
      <c r="AM220" s="15"/>
      <c r="AO220" s="1436"/>
      <c r="AP220" s="1436"/>
      <c r="AQ220" s="1436"/>
      <c r="AR220" s="1436"/>
      <c r="AS220" s="1436"/>
      <c r="AT220" s="1436"/>
      <c r="AU220" s="1432"/>
      <c r="AV220" s="1432"/>
      <c r="AW220" s="1432"/>
      <c r="AX220" s="1432"/>
      <c r="AZ220" s="1618"/>
      <c r="BA220" s="1432"/>
      <c r="BB220" s="1432"/>
      <c r="BC220" s="1432"/>
      <c r="BH220" s="1627"/>
    </row>
    <row r="221" spans="1:60" s="1433" customFormat="1">
      <c r="A221" s="357"/>
      <c r="B221" s="1480"/>
      <c r="C221" s="1131"/>
      <c r="D221" s="696" t="s">
        <v>1189</v>
      </c>
      <c r="E221" s="1301">
        <v>5</v>
      </c>
      <c r="F221" s="1301">
        <v>5.2</v>
      </c>
      <c r="G221" s="1301">
        <v>5.6</v>
      </c>
      <c r="H221" s="1302"/>
      <c r="I221" s="1301">
        <f>SUMPRODUCT(E220:G220,E221:G221)/H220</f>
        <v>5.2200000000000006</v>
      </c>
      <c r="J221" s="316"/>
      <c r="K221" s="357"/>
      <c r="L221" s="357"/>
      <c r="M221" s="357"/>
      <c r="N221" s="1480"/>
      <c r="O221" s="1286"/>
      <c r="P221" s="1287" t="s">
        <v>1189</v>
      </c>
      <c r="Q221" s="1296">
        <v>4.9000000000000004</v>
      </c>
      <c r="R221" s="1296">
        <v>5.3</v>
      </c>
      <c r="S221" s="1296">
        <v>5.9</v>
      </c>
      <c r="T221" s="1297"/>
      <c r="U221" s="1296">
        <f>SUMPRODUCT(Q220:S220,Q221:S221)/T220</f>
        <v>5.2735849056603774</v>
      </c>
      <c r="V221" s="357"/>
      <c r="W221" s="1319" t="s">
        <v>1354</v>
      </c>
      <c r="X221" s="669"/>
      <c r="Y221" s="669"/>
      <c r="Z221" s="1319">
        <v>9</v>
      </c>
      <c r="AA221" s="1319">
        <v>0</v>
      </c>
      <c r="AB221" s="1319">
        <v>0</v>
      </c>
      <c r="AC221" s="1319">
        <v>4</v>
      </c>
      <c r="AD221" s="1321">
        <f t="shared" si="8"/>
        <v>13</v>
      </c>
      <c r="AE221" s="316"/>
      <c r="AF221" s="11"/>
      <c r="AG221" s="11"/>
      <c r="AH221" s="11"/>
      <c r="AI221" s="11"/>
      <c r="AJ221" s="11"/>
      <c r="AK221" s="11"/>
      <c r="AL221" s="11"/>
      <c r="AM221" s="15"/>
      <c r="AO221" s="1436"/>
      <c r="AP221" s="1436"/>
      <c r="AQ221" s="1436"/>
      <c r="AR221" s="1436"/>
      <c r="AS221" s="1436"/>
      <c r="AT221" s="1436"/>
      <c r="AU221" s="1432"/>
      <c r="AV221" s="1432"/>
      <c r="AW221" s="1432"/>
      <c r="AX221" s="1432"/>
      <c r="AZ221" s="1618"/>
      <c r="BA221" s="1432"/>
      <c r="BB221" s="1432"/>
      <c r="BC221" s="1432"/>
      <c r="BH221" s="1627"/>
    </row>
    <row r="222" spans="1:60" s="1433" customFormat="1">
      <c r="A222" s="357"/>
      <c r="B222" s="1480"/>
      <c r="C222" s="675" t="s">
        <v>154</v>
      </c>
      <c r="D222" s="675" t="s">
        <v>1189</v>
      </c>
      <c r="E222" s="1301">
        <f>(E218*E219+E220*E221)/(E218+E220)</f>
        <v>5.2395061728395067</v>
      </c>
      <c r="F222" s="1301">
        <f>(F218*F219+F220*F221)/(F218+F220)</f>
        <v>5.0271929824561408</v>
      </c>
      <c r="G222" s="1301">
        <f>(G218*G219+G220*G221)/(G218+G220)</f>
        <v>5.6947643979057592</v>
      </c>
      <c r="H222" s="1302"/>
      <c r="I222" s="1098">
        <f>(H218*I219+H220*I221)/(H218+H220)</f>
        <v>5.4430076628352486</v>
      </c>
      <c r="J222" s="316"/>
      <c r="K222" s="357"/>
      <c r="L222" s="316"/>
      <c r="M222" s="316"/>
      <c r="N222" s="1480"/>
      <c r="O222" s="1289" t="s">
        <v>154</v>
      </c>
      <c r="P222" s="1289" t="s">
        <v>1189</v>
      </c>
      <c r="Q222" s="1296">
        <f>(Q218*Q219+Q220*Q221)/(Q218+Q220)</f>
        <v>5.2991769547325118</v>
      </c>
      <c r="R222" s="1296">
        <f>(R218*R219+R220*R221)/(R218+R220)</f>
        <v>5.1266055045871557</v>
      </c>
      <c r="S222" s="1296">
        <f>(S218*S219+S220*S221)/(S218+S220)</f>
        <v>5.8051001821493617</v>
      </c>
      <c r="T222" s="1297"/>
      <c r="U222" s="1298">
        <f>(T218*U219+T220*U221)/(T218+T220)</f>
        <v>5.5369306930693059</v>
      </c>
      <c r="V222" s="357"/>
      <c r="W222" s="1319" t="s">
        <v>1355</v>
      </c>
      <c r="X222" s="669"/>
      <c r="Y222" s="669"/>
      <c r="Z222" s="1319">
        <v>4</v>
      </c>
      <c r="AA222" s="1319">
        <v>2</v>
      </c>
      <c r="AB222" s="1319">
        <v>2</v>
      </c>
      <c r="AC222" s="1319">
        <v>2</v>
      </c>
      <c r="AD222" s="1321">
        <f t="shared" si="8"/>
        <v>10</v>
      </c>
      <c r="AE222" s="316"/>
      <c r="AF222" s="11"/>
      <c r="AG222" s="11"/>
      <c r="AH222" s="11"/>
      <c r="AI222" s="11"/>
      <c r="AJ222" s="11"/>
      <c r="AK222" s="11"/>
      <c r="AL222" s="11"/>
      <c r="AM222" s="15"/>
      <c r="AO222" s="1436"/>
      <c r="AP222" s="1436"/>
      <c r="AQ222" s="1436"/>
      <c r="AR222" s="1436"/>
      <c r="AS222" s="1436"/>
      <c r="AT222" s="1436"/>
      <c r="AU222" s="1432"/>
      <c r="AV222" s="1432"/>
      <c r="AW222" s="1432"/>
      <c r="AX222" s="1432"/>
      <c r="AZ222" s="1618"/>
      <c r="BA222" s="1432"/>
      <c r="BB222" s="1432"/>
      <c r="BC222" s="1432"/>
      <c r="BH222" s="1627"/>
    </row>
    <row r="223" spans="1:60" s="1433" customFormat="1">
      <c r="A223" s="357"/>
      <c r="B223" s="1480"/>
      <c r="C223" s="1130" t="s">
        <v>156</v>
      </c>
      <c r="D223" s="1130" t="s">
        <v>1230</v>
      </c>
      <c r="E223" s="1130">
        <v>462</v>
      </c>
      <c r="F223" s="1130">
        <v>104</v>
      </c>
      <c r="G223" s="1130">
        <v>205</v>
      </c>
      <c r="H223" s="1130">
        <f>SUM(E223:G223)</f>
        <v>771</v>
      </c>
      <c r="I223" s="1285"/>
      <c r="J223" s="316"/>
      <c r="K223" s="316"/>
      <c r="L223" s="316"/>
      <c r="M223" s="316"/>
      <c r="N223" s="1480"/>
      <c r="O223" s="1022" t="s">
        <v>156</v>
      </c>
      <c r="P223" s="1022" t="s">
        <v>1230</v>
      </c>
      <c r="Q223" s="1022">
        <v>448</v>
      </c>
      <c r="R223" s="1022">
        <v>99</v>
      </c>
      <c r="S223" s="1022">
        <v>189</v>
      </c>
      <c r="T223" s="1022">
        <f>SUM(Q223:S223)</f>
        <v>736</v>
      </c>
      <c r="U223" s="1293"/>
      <c r="V223" s="357"/>
      <c r="W223" s="1319" t="s">
        <v>1356</v>
      </c>
      <c r="X223" s="669"/>
      <c r="Y223" s="669"/>
      <c r="Z223" s="1319">
        <v>10</v>
      </c>
      <c r="AA223" s="1319">
        <v>0</v>
      </c>
      <c r="AB223" s="1319">
        <v>0</v>
      </c>
      <c r="AC223" s="1319">
        <v>0</v>
      </c>
      <c r="AD223" s="1321">
        <f t="shared" si="8"/>
        <v>10</v>
      </c>
      <c r="AE223" s="316"/>
      <c r="AF223" s="11"/>
      <c r="AG223" s="11"/>
      <c r="AH223" s="11"/>
      <c r="AI223" s="11"/>
      <c r="AJ223" s="11"/>
      <c r="AK223" s="11"/>
      <c r="AL223" s="11"/>
      <c r="AM223" s="15"/>
      <c r="AO223" s="1436"/>
      <c r="AP223" s="1436"/>
      <c r="AQ223" s="1436"/>
      <c r="AR223" s="1436"/>
      <c r="AS223" s="1436"/>
      <c r="AT223" s="1436"/>
      <c r="AU223" s="1432"/>
      <c r="AV223" s="1432"/>
      <c r="AW223" s="1432"/>
      <c r="AX223" s="1432"/>
      <c r="AZ223" s="1618"/>
      <c r="BA223" s="1432"/>
      <c r="BB223" s="1432"/>
      <c r="BC223" s="1432"/>
      <c r="BH223" s="1627"/>
    </row>
    <row r="224" spans="1:60" s="1433" customFormat="1">
      <c r="A224" s="357"/>
      <c r="B224" s="1480"/>
      <c r="C224" s="696"/>
      <c r="D224" s="696" t="s">
        <v>1189</v>
      </c>
      <c r="E224" s="1301">
        <v>6</v>
      </c>
      <c r="F224" s="1301">
        <v>5.0999999999999996</v>
      </c>
      <c r="G224" s="1301">
        <v>5.3</v>
      </c>
      <c r="H224" s="1302"/>
      <c r="I224" s="1098">
        <f>SUMPRODUCT(E223:G223,E224:G224)/H223</f>
        <v>5.692477302204928</v>
      </c>
      <c r="J224" s="316"/>
      <c r="K224" s="316"/>
      <c r="L224" s="316"/>
      <c r="M224" s="316"/>
      <c r="N224" s="1480"/>
      <c r="O224" s="1287"/>
      <c r="P224" s="1287" t="s">
        <v>1189</v>
      </c>
      <c r="Q224" s="1296">
        <v>6.4</v>
      </c>
      <c r="R224" s="1296">
        <v>5.5</v>
      </c>
      <c r="S224" s="1296">
        <v>5.5</v>
      </c>
      <c r="T224" s="1297"/>
      <c r="U224" s="1298">
        <f>SUMPRODUCT(Q223:S223,Q224:S224)/T223</f>
        <v>6.0478260869565226</v>
      </c>
      <c r="V224" s="357"/>
      <c r="W224" s="1319" t="s">
        <v>1357</v>
      </c>
      <c r="X224" s="669"/>
      <c r="Y224" s="669"/>
      <c r="Z224" s="1319">
        <v>4</v>
      </c>
      <c r="AA224" s="1319">
        <v>0</v>
      </c>
      <c r="AB224" s="1319">
        <v>3</v>
      </c>
      <c r="AC224" s="1319">
        <v>2</v>
      </c>
      <c r="AD224" s="1321">
        <f t="shared" si="8"/>
        <v>9</v>
      </c>
      <c r="AE224" s="316"/>
      <c r="AF224" s="11"/>
      <c r="AG224" s="11"/>
      <c r="AH224" s="11"/>
      <c r="AI224" s="11"/>
      <c r="AJ224" s="11"/>
      <c r="AK224" s="11"/>
      <c r="AL224" s="11"/>
      <c r="AM224" s="15"/>
      <c r="AO224" s="1436"/>
      <c r="AP224" s="1436"/>
      <c r="AQ224" s="1436"/>
      <c r="AR224" s="1436"/>
      <c r="AS224" s="1436"/>
      <c r="AT224" s="1436"/>
      <c r="AU224" s="1432"/>
      <c r="AV224" s="1432"/>
      <c r="AW224" s="1432"/>
      <c r="AX224" s="1432"/>
      <c r="AZ224" s="1618"/>
      <c r="BA224" s="1432"/>
      <c r="BB224" s="1432"/>
      <c r="BC224" s="1432"/>
      <c r="BH224" s="1627"/>
    </row>
    <row r="225" spans="1:60" s="1433" customFormat="1">
      <c r="A225" s="357"/>
      <c r="B225" s="1480"/>
      <c r="C225" s="1130" t="s">
        <v>141</v>
      </c>
      <c r="D225" s="1130" t="s">
        <v>1230</v>
      </c>
      <c r="E225" s="1130">
        <v>10</v>
      </c>
      <c r="F225" s="1130" t="s">
        <v>1371</v>
      </c>
      <c r="G225" s="1130">
        <v>11</v>
      </c>
      <c r="H225" s="1130">
        <f>SUM(E225:G225)</f>
        <v>21</v>
      </c>
      <c r="I225" s="1285"/>
      <c r="J225" s="316"/>
      <c r="K225" s="316" t="s">
        <v>1363</v>
      </c>
      <c r="L225" s="316"/>
      <c r="M225" s="316"/>
      <c r="N225" s="1480"/>
      <c r="O225" s="947" t="s">
        <v>1239</v>
      </c>
      <c r="P225" s="1088"/>
      <c r="Q225" s="316"/>
      <c r="R225" s="316"/>
      <c r="S225" s="316"/>
      <c r="T225" s="316"/>
      <c r="U225" s="316"/>
      <c r="V225" s="357"/>
      <c r="W225" s="1360" t="s">
        <v>1358</v>
      </c>
      <c r="X225" s="1361"/>
      <c r="Y225" s="1361"/>
      <c r="Z225" s="1360">
        <v>107</v>
      </c>
      <c r="AA225" s="1360">
        <v>26</v>
      </c>
      <c r="AB225" s="1360">
        <v>103</v>
      </c>
      <c r="AC225" s="1360">
        <v>37</v>
      </c>
      <c r="AD225" s="1322">
        <f t="shared" si="8"/>
        <v>273</v>
      </c>
      <c r="AE225" s="316"/>
      <c r="AF225" s="11"/>
      <c r="AG225" s="11"/>
      <c r="AH225" s="11"/>
      <c r="AI225" s="11"/>
      <c r="AJ225" s="11"/>
      <c r="AK225" s="11"/>
      <c r="AL225" s="11"/>
      <c r="AM225" s="15"/>
      <c r="AO225" s="1436"/>
      <c r="AP225" s="1436"/>
      <c r="AQ225" s="1436"/>
      <c r="AR225" s="1436"/>
      <c r="AS225" s="1436"/>
      <c r="AT225" s="1436"/>
      <c r="AU225" s="1432"/>
      <c r="AV225" s="1432"/>
      <c r="AW225" s="1432"/>
      <c r="AX225" s="1432"/>
      <c r="AZ225" s="1618"/>
      <c r="BA225" s="1432"/>
      <c r="BB225" s="1432"/>
      <c r="BC225" s="1432"/>
      <c r="BH225" s="1627"/>
    </row>
    <row r="226" spans="1:60" s="1433" customFormat="1">
      <c r="A226" s="357"/>
      <c r="B226" s="1480"/>
      <c r="C226" s="696"/>
      <c r="D226" s="696" t="s">
        <v>1189</v>
      </c>
      <c r="E226" s="1301">
        <v>4</v>
      </c>
      <c r="F226" s="1301"/>
      <c r="G226" s="1301">
        <v>5.3</v>
      </c>
      <c r="H226" s="1302"/>
      <c r="I226" s="1382">
        <f>SUMPRODUCT(E225:G225,E226:G226)/H225</f>
        <v>4.6809523809523812</v>
      </c>
      <c r="J226" s="316"/>
      <c r="K226" s="316" t="s">
        <v>1413</v>
      </c>
      <c r="L226" s="1303" t="s">
        <v>1414</v>
      </c>
      <c r="M226" s="316"/>
      <c r="N226" s="1480"/>
      <c r="O226" s="357"/>
      <c r="P226" s="1088"/>
      <c r="Q226" s="316"/>
      <c r="R226" s="316"/>
      <c r="S226" s="316"/>
      <c r="T226" s="316"/>
      <c r="U226" s="316"/>
      <c r="V226" s="357"/>
      <c r="W226" s="1308" t="s">
        <v>1359</v>
      </c>
      <c r="X226" s="357"/>
      <c r="Y226" s="357"/>
      <c r="Z226" s="1308">
        <f>SUM(Z203:Z225)</f>
        <v>469</v>
      </c>
      <c r="AA226" s="1308">
        <f>SUM(AA203:AA225)</f>
        <v>204</v>
      </c>
      <c r="AB226" s="1308">
        <f>SUM(AB203:AB225)</f>
        <v>666</v>
      </c>
      <c r="AC226" s="1308">
        <f>SUM(AC203:AC225)</f>
        <v>314</v>
      </c>
      <c r="AD226" s="1308">
        <f t="shared" si="8"/>
        <v>1653</v>
      </c>
      <c r="AE226" s="316"/>
      <c r="AF226" s="11"/>
      <c r="AG226" s="11"/>
      <c r="AH226" s="11"/>
      <c r="AI226" s="11"/>
      <c r="AJ226" s="11"/>
      <c r="AK226" s="11"/>
      <c r="AL226" s="11"/>
      <c r="AM226" s="15"/>
      <c r="AO226" s="1436"/>
      <c r="AP226" s="1436"/>
      <c r="AQ226" s="1436"/>
      <c r="AR226" s="1436"/>
      <c r="AS226" s="1436"/>
      <c r="AT226" s="1436"/>
      <c r="AU226" s="1432"/>
      <c r="AV226" s="1432"/>
      <c r="AW226" s="1432"/>
      <c r="AX226" s="1432"/>
      <c r="AZ226" s="1618"/>
      <c r="BA226" s="1432"/>
      <c r="BB226" s="1432"/>
      <c r="BC226" s="1432"/>
      <c r="BH226" s="1627"/>
    </row>
    <row r="227" spans="1:60" s="1433" customFormat="1">
      <c r="A227" s="357"/>
      <c r="B227" s="1480"/>
      <c r="C227" s="357"/>
      <c r="D227" s="357"/>
      <c r="E227" s="357"/>
      <c r="F227" s="357"/>
      <c r="G227" s="357"/>
      <c r="H227" s="357"/>
      <c r="I227" s="357"/>
      <c r="J227" s="357"/>
      <c r="K227" s="357"/>
      <c r="L227" s="357"/>
      <c r="M227" s="357"/>
      <c r="N227" s="1480"/>
      <c r="O227" s="1381"/>
      <c r="P227" s="1191"/>
      <c r="Q227" s="478"/>
      <c r="R227" s="478"/>
      <c r="S227" s="1191"/>
      <c r="T227" s="478"/>
      <c r="U227" s="478"/>
      <c r="V227" s="357"/>
      <c r="W227" s="357"/>
      <c r="X227" s="357"/>
      <c r="Y227" s="357"/>
      <c r="Z227" s="357"/>
      <c r="AA227" s="357"/>
      <c r="AB227" s="357"/>
      <c r="AC227" s="357"/>
      <c r="AD227" s="357"/>
      <c r="AE227" s="316"/>
      <c r="AF227" s="11"/>
      <c r="AG227" s="11"/>
      <c r="AH227" s="11"/>
      <c r="AI227" s="11"/>
      <c r="AJ227" s="11"/>
      <c r="AK227" s="11"/>
      <c r="AL227" s="11"/>
      <c r="AM227" s="15"/>
      <c r="AO227" s="1436"/>
      <c r="AP227" s="1436"/>
      <c r="AQ227" s="1436"/>
      <c r="AR227" s="1436"/>
      <c r="AS227" s="1436"/>
      <c r="AT227" s="1436"/>
      <c r="AU227" s="1432"/>
      <c r="AV227" s="1432"/>
      <c r="AW227" s="1432"/>
      <c r="AX227" s="1432"/>
      <c r="AZ227" s="1618"/>
      <c r="BA227" s="1432"/>
      <c r="BB227" s="1432"/>
      <c r="BC227" s="1432"/>
      <c r="BH227" s="1627"/>
    </row>
    <row r="228" spans="1:60" s="1433" customFormat="1" ht="13.15" customHeight="1">
      <c r="A228" s="357"/>
      <c r="B228" s="1480"/>
      <c r="C228" s="1833" t="s">
        <v>1379</v>
      </c>
      <c r="D228" s="1833"/>
      <c r="E228" s="1833"/>
      <c r="F228" s="1833"/>
      <c r="G228" s="1833"/>
      <c r="H228" s="1833"/>
      <c r="I228" s="1833"/>
      <c r="J228" s="1833"/>
      <c r="K228" s="1833"/>
      <c r="L228" s="1833"/>
      <c r="M228" s="1833"/>
      <c r="N228" s="1480"/>
      <c r="O228" s="357"/>
      <c r="P228" s="357"/>
      <c r="Q228" s="357"/>
      <c r="R228" s="357"/>
      <c r="S228" s="357"/>
      <c r="T228" s="357"/>
      <c r="U228" s="357"/>
      <c r="V228" s="357"/>
      <c r="W228" s="1822" t="s">
        <v>1360</v>
      </c>
      <c r="X228" s="1822"/>
      <c r="Y228" s="1822"/>
      <c r="Z228" s="1822"/>
      <c r="AA228" s="1822"/>
      <c r="AB228" s="1822"/>
      <c r="AC228" s="1822"/>
      <c r="AD228" s="1822"/>
      <c r="AE228" s="316"/>
      <c r="AF228" s="11"/>
      <c r="AG228" s="11"/>
      <c r="AH228" s="11"/>
      <c r="AI228" s="11"/>
      <c r="AJ228" s="11"/>
      <c r="AK228" s="11"/>
      <c r="AL228" s="11"/>
      <c r="AM228" s="15"/>
      <c r="AO228" s="1436"/>
      <c r="AP228" s="1436"/>
      <c r="AQ228" s="1436"/>
      <c r="AR228" s="1436"/>
      <c r="AS228" s="1436"/>
      <c r="AT228" s="1436"/>
      <c r="AU228" s="1432"/>
      <c r="AV228" s="1432"/>
      <c r="AW228" s="1432"/>
      <c r="AX228" s="1432"/>
      <c r="AZ228" s="1618"/>
      <c r="BA228" s="1432"/>
      <c r="BB228" s="1432"/>
      <c r="BC228" s="1432"/>
      <c r="BH228" s="1627"/>
    </row>
    <row r="229" spans="1:60" s="1433" customFormat="1">
      <c r="A229" s="357"/>
      <c r="B229" s="1480"/>
      <c r="C229" s="1833"/>
      <c r="D229" s="1833"/>
      <c r="E229" s="1833"/>
      <c r="F229" s="1833"/>
      <c r="G229" s="1833"/>
      <c r="H229" s="1833"/>
      <c r="I229" s="1833"/>
      <c r="J229" s="1833"/>
      <c r="K229" s="1833"/>
      <c r="L229" s="1833"/>
      <c r="M229" s="1833"/>
      <c r="N229" s="1480"/>
      <c r="O229" s="357"/>
      <c r="P229" s="357"/>
      <c r="Q229" s="357"/>
      <c r="R229" s="357"/>
      <c r="S229" s="357"/>
      <c r="T229" s="357"/>
      <c r="U229" s="357"/>
      <c r="V229" s="357"/>
      <c r="W229" s="316"/>
      <c r="X229" s="316"/>
      <c r="Y229" s="316"/>
      <c r="Z229" s="1356"/>
      <c r="AA229" s="316"/>
      <c r="AB229" s="316"/>
      <c r="AC229" s="316"/>
      <c r="AD229" s="316"/>
      <c r="AE229" s="316"/>
      <c r="AF229" s="11"/>
      <c r="AG229" s="11"/>
      <c r="AH229" s="11"/>
      <c r="AI229" s="11"/>
      <c r="AJ229" s="11"/>
      <c r="AK229" s="11"/>
      <c r="AL229" s="11"/>
      <c r="AM229" s="15"/>
      <c r="AO229" s="1436"/>
      <c r="AP229" s="1436"/>
      <c r="AQ229" s="1436"/>
      <c r="AR229" s="1436"/>
      <c r="AS229" s="1436"/>
      <c r="AT229" s="1436"/>
      <c r="AU229" s="1432"/>
      <c r="AV229" s="1432"/>
      <c r="AW229" s="1432"/>
      <c r="AX229" s="1432"/>
      <c r="AZ229" s="1618"/>
      <c r="BA229" s="1432"/>
      <c r="BB229" s="1432"/>
      <c r="BC229" s="1432"/>
      <c r="BH229" s="1627"/>
    </row>
    <row r="230" spans="1:60" s="1433" customFormat="1">
      <c r="A230" s="357"/>
      <c r="B230" s="1485"/>
      <c r="C230" s="1831" t="s">
        <v>1380</v>
      </c>
      <c r="D230" s="1831"/>
      <c r="E230" s="1831"/>
      <c r="F230" s="1831"/>
      <c r="G230" s="1831"/>
      <c r="H230" s="1831"/>
      <c r="I230" s="1831"/>
      <c r="J230" s="1831"/>
      <c r="K230" s="1831"/>
      <c r="L230" s="1831"/>
      <c r="M230" s="1831"/>
      <c r="N230" s="1485"/>
      <c r="O230" s="357"/>
      <c r="P230" s="357"/>
      <c r="Q230" s="357"/>
      <c r="R230" s="357"/>
      <c r="S230" s="357"/>
      <c r="T230" s="357"/>
      <c r="U230" s="357"/>
      <c r="V230" s="357"/>
      <c r="W230" s="357"/>
      <c r="X230" s="316"/>
      <c r="Y230" s="316"/>
      <c r="Z230" s="1088"/>
      <c r="AA230" s="316"/>
      <c r="AB230" s="316"/>
      <c r="AC230" s="316"/>
      <c r="AD230" s="316"/>
      <c r="AE230" s="316"/>
      <c r="AF230" s="11"/>
      <c r="AG230" s="11"/>
      <c r="AH230" s="11"/>
      <c r="AI230" s="11"/>
      <c r="AJ230" s="11"/>
      <c r="AK230" s="11"/>
      <c r="AL230" s="11"/>
      <c r="AM230" s="15"/>
      <c r="AO230" s="1436"/>
      <c r="AP230" s="1436"/>
      <c r="AQ230" s="1436"/>
      <c r="AR230" s="1436"/>
      <c r="AS230" s="1436"/>
      <c r="AT230" s="1436"/>
      <c r="AU230" s="1432"/>
      <c r="AV230" s="1432"/>
      <c r="AW230" s="1432"/>
      <c r="AX230" s="1432"/>
      <c r="AZ230" s="1618"/>
      <c r="BA230" s="1432"/>
      <c r="BB230" s="1432"/>
      <c r="BC230" s="1432"/>
      <c r="BH230" s="1627"/>
    </row>
    <row r="231" spans="1:60" s="1433" customFormat="1" ht="13.15" customHeight="1">
      <c r="A231" s="1638"/>
      <c r="B231" s="1485"/>
      <c r="C231" s="1831"/>
      <c r="D231" s="1831"/>
      <c r="E231" s="1831"/>
      <c r="F231" s="1831"/>
      <c r="G231" s="1831"/>
      <c r="H231" s="1831"/>
      <c r="I231" s="1831"/>
      <c r="J231" s="1831"/>
      <c r="K231" s="1831"/>
      <c r="L231" s="1831"/>
      <c r="M231" s="1831"/>
      <c r="N231" s="1485"/>
      <c r="O231" s="478"/>
      <c r="P231" s="1191"/>
      <c r="Q231" s="232"/>
      <c r="R231" s="232"/>
      <c r="S231" s="232"/>
      <c r="T231" s="1362"/>
      <c r="U231" s="232"/>
      <c r="V231" s="357"/>
      <c r="W231" s="357"/>
      <c r="X231" s="316"/>
      <c r="Y231" s="316"/>
      <c r="Z231" s="1088"/>
      <c r="AA231" s="316"/>
      <c r="AB231" s="316"/>
      <c r="AC231" s="316"/>
      <c r="AD231" s="316"/>
      <c r="AE231" s="316"/>
      <c r="AF231" s="357"/>
      <c r="AG231" s="357"/>
      <c r="AH231" s="357"/>
      <c r="AI231" s="357"/>
      <c r="AJ231" s="357"/>
      <c r="AK231" s="357"/>
      <c r="AL231" s="357"/>
      <c r="AM231" s="357"/>
      <c r="AU231" s="1432"/>
      <c r="AV231" s="1432"/>
      <c r="AW231" s="1432"/>
      <c r="AX231" s="1432"/>
      <c r="AZ231" s="1618"/>
      <c r="BA231" s="1432"/>
      <c r="BB231" s="1432"/>
      <c r="BC231" s="1432"/>
      <c r="BH231" s="1627"/>
    </row>
    <row r="232" spans="1:60" s="1433" customFormat="1">
      <c r="A232" s="357"/>
      <c r="B232" s="1480"/>
      <c r="C232" s="1831"/>
      <c r="D232" s="1831"/>
      <c r="E232" s="1831"/>
      <c r="F232" s="1831"/>
      <c r="G232" s="1831"/>
      <c r="H232" s="1831"/>
      <c r="I232" s="1831"/>
      <c r="J232" s="1831"/>
      <c r="K232" s="1831"/>
      <c r="L232" s="1831"/>
      <c r="M232" s="1831"/>
      <c r="N232" s="1485"/>
      <c r="O232" s="357"/>
      <c r="P232" s="357"/>
      <c r="Q232" s="357"/>
      <c r="R232" s="357"/>
      <c r="S232" s="357"/>
      <c r="T232" s="357"/>
      <c r="U232" s="357"/>
      <c r="V232" s="357"/>
      <c r="W232" s="357"/>
      <c r="X232" s="316"/>
      <c r="Y232" s="316"/>
      <c r="Z232" s="1088"/>
      <c r="AA232" s="316"/>
      <c r="AB232" s="316"/>
      <c r="AC232" s="316"/>
      <c r="AD232" s="316"/>
      <c r="AE232" s="316"/>
      <c r="AF232" s="357"/>
      <c r="AG232" s="357"/>
      <c r="AH232" s="357"/>
      <c r="AI232" s="357"/>
      <c r="AJ232" s="357"/>
      <c r="AK232" s="357"/>
      <c r="AL232" s="357"/>
      <c r="AM232" s="357"/>
      <c r="AU232" s="1432"/>
      <c r="AV232" s="1432"/>
      <c r="AW232" s="1432"/>
      <c r="AX232" s="1432"/>
      <c r="AZ232" s="1618"/>
      <c r="BA232" s="1432"/>
      <c r="BB232" s="1432"/>
      <c r="BC232" s="1432"/>
      <c r="BH232" s="1627"/>
    </row>
    <row r="233" spans="1:60" s="1433" customFormat="1" ht="13.15" customHeight="1">
      <c r="A233" s="357"/>
      <c r="B233" s="1480"/>
      <c r="C233" s="1831" t="s">
        <v>1334</v>
      </c>
      <c r="D233" s="1831"/>
      <c r="E233" s="1831"/>
      <c r="F233" s="1831"/>
      <c r="G233" s="1831"/>
      <c r="H233" s="1831"/>
      <c r="I233" s="1831"/>
      <c r="J233" s="1831"/>
      <c r="K233" s="1831"/>
      <c r="L233" s="1831"/>
      <c r="M233" s="1831"/>
      <c r="N233" s="1485"/>
      <c r="O233" s="357"/>
      <c r="P233" s="357"/>
      <c r="Q233" s="357"/>
      <c r="R233" s="357"/>
      <c r="S233" s="357"/>
      <c r="T233" s="357"/>
      <c r="U233" s="357"/>
      <c r="V233" s="357"/>
      <c r="W233" s="357"/>
      <c r="X233" s="316"/>
      <c r="Y233" s="316"/>
      <c r="Z233" s="1088"/>
      <c r="AA233" s="316"/>
      <c r="AB233" s="316"/>
      <c r="AC233" s="316"/>
      <c r="AD233" s="316"/>
      <c r="AE233" s="316"/>
      <c r="AF233" s="11"/>
      <c r="AG233" s="11"/>
      <c r="AH233" s="11"/>
      <c r="AI233" s="11"/>
      <c r="AJ233" s="11"/>
      <c r="AK233" s="11"/>
      <c r="AL233" s="11"/>
      <c r="AM233" s="15"/>
      <c r="AO233" s="1436"/>
      <c r="AP233" s="1436"/>
      <c r="AQ233" s="1436"/>
      <c r="AR233" s="1436"/>
      <c r="AS233" s="1436"/>
      <c r="AT233" s="1436"/>
      <c r="AU233" s="1432"/>
      <c r="AV233" s="1432"/>
      <c r="AW233" s="1432"/>
      <c r="AX233" s="1432"/>
      <c r="AZ233" s="1618"/>
      <c r="BA233" s="1432"/>
      <c r="BB233" s="1432"/>
      <c r="BC233" s="1432"/>
      <c r="BH233" s="1627"/>
    </row>
    <row r="234" spans="1:60" s="1433" customFormat="1" ht="13.15" customHeight="1">
      <c r="A234" s="357"/>
      <c r="B234" s="1480"/>
      <c r="C234" s="1831"/>
      <c r="D234" s="1831"/>
      <c r="E234" s="1831"/>
      <c r="F234" s="1831"/>
      <c r="G234" s="1831"/>
      <c r="H234" s="1831"/>
      <c r="I234" s="1831"/>
      <c r="J234" s="1831"/>
      <c r="K234" s="1831"/>
      <c r="L234" s="1831"/>
      <c r="M234" s="1831"/>
      <c r="N234" s="1485"/>
      <c r="O234" s="357"/>
      <c r="P234" s="357"/>
      <c r="Q234" s="357"/>
      <c r="R234" s="357"/>
      <c r="S234" s="357"/>
      <c r="T234" s="357"/>
      <c r="U234" s="357"/>
      <c r="V234" s="357"/>
      <c r="W234" s="357"/>
      <c r="X234" s="316"/>
      <c r="Y234" s="316"/>
      <c r="Z234" s="1088"/>
      <c r="AA234" s="316"/>
      <c r="AB234" s="316"/>
      <c r="AC234" s="316"/>
      <c r="AD234" s="316"/>
      <c r="AE234" s="316"/>
      <c r="AF234" s="316"/>
      <c r="AG234" s="316"/>
      <c r="AH234" s="316"/>
      <c r="AI234" s="316"/>
      <c r="AJ234" s="1088"/>
      <c r="AK234" s="316"/>
      <c r="AL234" s="316"/>
      <c r="AM234" s="316"/>
      <c r="AO234" s="1432"/>
      <c r="AP234" s="1432"/>
      <c r="AQ234" s="1432"/>
      <c r="AR234" s="1432"/>
      <c r="AS234" s="1432"/>
      <c r="AT234" s="1432"/>
      <c r="AU234" s="1432"/>
      <c r="AV234" s="1432"/>
      <c r="AW234" s="1432"/>
      <c r="AX234" s="1432"/>
      <c r="AZ234" s="1618"/>
      <c r="BA234" s="1432"/>
      <c r="BB234" s="1432"/>
      <c r="BC234" s="1432"/>
      <c r="BH234" s="1627"/>
    </row>
    <row r="235" spans="1:60" s="1433" customFormat="1">
      <c r="A235" s="357"/>
      <c r="B235" s="1480"/>
      <c r="C235" s="1266"/>
      <c r="D235" s="1266"/>
      <c r="E235" s="1266"/>
      <c r="F235" s="1266"/>
      <c r="G235" s="1266"/>
      <c r="H235" s="1266"/>
      <c r="I235" s="1266"/>
      <c r="J235" s="1266"/>
      <c r="K235" s="1266"/>
      <c r="L235" s="1266"/>
      <c r="M235" s="1266"/>
      <c r="N235" s="1485"/>
      <c r="O235" s="357"/>
      <c r="P235" s="357"/>
      <c r="Q235" s="357"/>
      <c r="R235" s="357"/>
      <c r="S235" s="357"/>
      <c r="T235" s="357"/>
      <c r="U235" s="357"/>
      <c r="V235" s="357"/>
      <c r="W235" s="357"/>
      <c r="X235" s="316"/>
      <c r="Y235" s="316"/>
      <c r="Z235" s="1088"/>
      <c r="AA235" s="316"/>
      <c r="AB235" s="316"/>
      <c r="AC235" s="316"/>
      <c r="AD235" s="316"/>
      <c r="AE235" s="316"/>
      <c r="AF235" s="316"/>
      <c r="AG235" s="316"/>
      <c r="AH235" s="316"/>
      <c r="AI235" s="316"/>
      <c r="AJ235" s="1088"/>
      <c r="AK235" s="316"/>
      <c r="AL235" s="316"/>
      <c r="AM235" s="316"/>
      <c r="AO235" s="1432"/>
      <c r="AP235" s="1432"/>
      <c r="AQ235" s="1432"/>
      <c r="AR235" s="1432"/>
      <c r="AS235" s="1432"/>
      <c r="AT235" s="1432"/>
      <c r="AU235" s="1432"/>
      <c r="AV235" s="1432"/>
      <c r="AW235" s="1432"/>
      <c r="AX235" s="1432"/>
      <c r="AZ235" s="1618"/>
      <c r="BA235" s="1432"/>
      <c r="BB235" s="1432"/>
      <c r="BC235" s="1432"/>
      <c r="BH235" s="1627"/>
    </row>
    <row r="236" spans="1:60" s="1433" customFormat="1" ht="13.15" customHeight="1">
      <c r="A236" s="357"/>
      <c r="B236" s="1480"/>
      <c r="C236" s="1833" t="s">
        <v>1381</v>
      </c>
      <c r="D236" s="1833"/>
      <c r="E236" s="1833"/>
      <c r="F236" s="1833"/>
      <c r="G236" s="1833"/>
      <c r="H236" s="1833"/>
      <c r="I236" s="1833"/>
      <c r="J236" s="1833"/>
      <c r="K236" s="1833"/>
      <c r="L236" s="1833"/>
      <c r="M236" s="1833"/>
      <c r="N236" s="1485"/>
      <c r="O236" s="357"/>
      <c r="P236" s="357"/>
      <c r="Q236" s="357"/>
      <c r="R236" s="357"/>
      <c r="S236" s="357"/>
      <c r="T236" s="357"/>
      <c r="U236" s="357"/>
      <c r="V236" s="357"/>
      <c r="W236" s="357"/>
      <c r="X236" s="316"/>
      <c r="Y236" s="316"/>
      <c r="Z236" s="1088"/>
      <c r="AA236" s="316"/>
      <c r="AB236" s="316"/>
      <c r="AC236" s="316"/>
      <c r="AD236" s="316"/>
      <c r="AE236" s="316"/>
      <c r="AF236" s="316"/>
      <c r="AG236" s="316"/>
      <c r="AH236" s="316"/>
      <c r="AI236" s="316"/>
      <c r="AJ236" s="1088"/>
      <c r="AK236" s="316"/>
      <c r="AL236" s="316"/>
      <c r="AM236" s="316"/>
      <c r="AO236" s="1432"/>
      <c r="AP236" s="1432"/>
      <c r="AQ236" s="1432"/>
      <c r="AR236" s="1432"/>
      <c r="AS236" s="1432"/>
      <c r="AT236" s="1432"/>
      <c r="AU236" s="1432"/>
      <c r="AV236" s="1432"/>
      <c r="AW236" s="1432"/>
      <c r="AX236" s="1432"/>
      <c r="AZ236" s="1618"/>
      <c r="BA236" s="1432"/>
      <c r="BB236" s="1432"/>
      <c r="BC236" s="1432"/>
      <c r="BH236" s="1627"/>
    </row>
    <row r="237" spans="1:60" s="1433" customFormat="1" ht="13.15" customHeight="1">
      <c r="A237" s="357"/>
      <c r="B237" s="1480"/>
      <c r="C237" s="1833"/>
      <c r="D237" s="1833"/>
      <c r="E237" s="1833"/>
      <c r="F237" s="1833"/>
      <c r="G237" s="1833"/>
      <c r="H237" s="1833"/>
      <c r="I237" s="1833"/>
      <c r="J237" s="1833"/>
      <c r="K237" s="1833"/>
      <c r="L237" s="1833"/>
      <c r="M237" s="1833"/>
      <c r="N237" s="1485"/>
      <c r="O237" s="357"/>
      <c r="P237" s="357"/>
      <c r="Q237" s="357"/>
      <c r="R237" s="357"/>
      <c r="S237" s="357"/>
      <c r="T237" s="357"/>
      <c r="U237" s="357"/>
      <c r="V237" s="357"/>
      <c r="W237" s="357"/>
      <c r="X237" s="316"/>
      <c r="Y237" s="316"/>
      <c r="Z237" s="1088"/>
      <c r="AA237" s="316"/>
      <c r="AB237" s="316"/>
      <c r="AC237" s="316"/>
      <c r="AD237" s="316"/>
      <c r="AE237" s="316"/>
      <c r="AF237" s="316"/>
      <c r="AG237" s="316"/>
      <c r="AH237" s="316"/>
      <c r="AI237" s="316"/>
      <c r="AJ237" s="1088"/>
      <c r="AK237" s="316"/>
      <c r="AL237" s="316"/>
      <c r="AM237" s="316"/>
      <c r="AO237" s="1432"/>
      <c r="AP237" s="1432"/>
      <c r="AQ237" s="1432"/>
      <c r="AR237" s="1432"/>
      <c r="AS237" s="1432"/>
      <c r="AT237" s="1432"/>
      <c r="AU237" s="1432"/>
      <c r="AV237" s="1432"/>
      <c r="AW237" s="1432"/>
      <c r="AX237" s="1432"/>
      <c r="AZ237" s="1618"/>
      <c r="BA237" s="1432"/>
      <c r="BB237" s="1432"/>
      <c r="BC237" s="1432"/>
      <c r="BH237" s="1627"/>
    </row>
    <row r="238" spans="1:60" s="1433" customFormat="1">
      <c r="A238" s="357"/>
      <c r="B238" s="1480"/>
      <c r="C238" s="1833"/>
      <c r="D238" s="1833"/>
      <c r="E238" s="1833"/>
      <c r="F238" s="1833"/>
      <c r="G238" s="1833"/>
      <c r="H238" s="1833"/>
      <c r="I238" s="1833"/>
      <c r="J238" s="1833"/>
      <c r="K238" s="1833"/>
      <c r="L238" s="1833"/>
      <c r="M238" s="1833"/>
      <c r="N238" s="1485"/>
      <c r="O238" s="357"/>
      <c r="P238" s="357"/>
      <c r="Q238" s="357"/>
      <c r="R238" s="357"/>
      <c r="S238" s="357"/>
      <c r="T238" s="357"/>
      <c r="U238" s="357"/>
      <c r="V238" s="357"/>
      <c r="W238" s="357"/>
      <c r="X238" s="316"/>
      <c r="Y238" s="316"/>
      <c r="Z238" s="1088"/>
      <c r="AA238" s="316"/>
      <c r="AB238" s="316"/>
      <c r="AC238" s="316"/>
      <c r="AD238" s="316"/>
      <c r="AE238" s="316"/>
      <c r="AF238" s="316"/>
      <c r="AG238" s="316"/>
      <c r="AH238" s="316"/>
      <c r="AI238" s="316"/>
      <c r="AJ238" s="1088"/>
      <c r="AK238" s="316"/>
      <c r="AL238" s="316"/>
      <c r="AM238" s="316"/>
      <c r="AO238" s="1432"/>
      <c r="AP238" s="1432"/>
      <c r="AQ238" s="1432"/>
      <c r="AR238" s="1432"/>
      <c r="AS238" s="1432"/>
      <c r="AT238" s="1432"/>
      <c r="AU238" s="1432"/>
      <c r="AV238" s="1432"/>
      <c r="AW238" s="1432"/>
      <c r="AX238" s="1432"/>
      <c r="AZ238" s="1618"/>
      <c r="BA238" s="1432"/>
      <c r="BB238" s="1432"/>
      <c r="BC238" s="1432"/>
      <c r="BH238" s="1627"/>
    </row>
    <row r="239" spans="1:60" s="1433" customFormat="1" ht="13.15" customHeight="1">
      <c r="A239" s="357"/>
      <c r="B239" s="1480"/>
      <c r="C239" s="1833"/>
      <c r="D239" s="1833"/>
      <c r="E239" s="1833"/>
      <c r="F239" s="1833"/>
      <c r="G239" s="1833"/>
      <c r="H239" s="1833"/>
      <c r="I239" s="1833"/>
      <c r="J239" s="1833"/>
      <c r="K239" s="1833"/>
      <c r="L239" s="1833"/>
      <c r="M239" s="1833"/>
      <c r="N239" s="1485"/>
      <c r="O239" s="357"/>
      <c r="P239" s="357"/>
      <c r="Q239" s="357"/>
      <c r="R239" s="357"/>
      <c r="S239" s="357"/>
      <c r="T239" s="357"/>
      <c r="U239" s="357"/>
      <c r="V239" s="357"/>
      <c r="W239" s="357"/>
      <c r="X239" s="316"/>
      <c r="Y239" s="316"/>
      <c r="Z239" s="1088"/>
      <c r="AA239" s="316"/>
      <c r="AB239" s="316"/>
      <c r="AC239" s="316"/>
      <c r="AD239" s="316"/>
      <c r="AE239" s="316"/>
      <c r="AF239" s="316"/>
      <c r="AG239" s="316"/>
      <c r="AH239" s="316"/>
      <c r="AI239" s="316"/>
      <c r="AJ239" s="1088"/>
      <c r="AK239" s="316"/>
      <c r="AL239" s="316"/>
      <c r="AM239" s="316"/>
      <c r="AO239" s="1432"/>
      <c r="AP239" s="1432"/>
      <c r="AQ239" s="1432"/>
      <c r="AR239" s="1432"/>
      <c r="AS239" s="1432"/>
      <c r="AT239" s="1432"/>
      <c r="AU239" s="1432"/>
      <c r="AV239" s="1432"/>
      <c r="AW239" s="1432"/>
      <c r="AX239" s="1432"/>
      <c r="AZ239" s="1618"/>
      <c r="BA239" s="1432"/>
      <c r="BB239" s="1432"/>
      <c r="BC239" s="1432"/>
      <c r="BH239" s="1627"/>
    </row>
    <row r="240" spans="1:60" s="1433" customFormat="1">
      <c r="A240" s="357"/>
      <c r="B240" s="1480"/>
      <c r="C240" s="357"/>
      <c r="D240" s="357"/>
      <c r="E240" s="357"/>
      <c r="F240" s="357"/>
      <c r="G240" s="357"/>
      <c r="H240" s="357"/>
      <c r="I240" s="357"/>
      <c r="J240" s="357"/>
      <c r="K240" s="357"/>
      <c r="L240" s="357"/>
      <c r="M240" s="357"/>
      <c r="N240" s="1485"/>
      <c r="O240" s="357"/>
      <c r="P240" s="357"/>
      <c r="Q240" s="357"/>
      <c r="R240" s="357"/>
      <c r="S240" s="357"/>
      <c r="T240" s="357"/>
      <c r="U240" s="357"/>
      <c r="V240" s="357"/>
      <c r="W240" s="357"/>
      <c r="X240" s="357"/>
      <c r="Y240" s="316"/>
      <c r="Z240" s="1088"/>
      <c r="AA240" s="316"/>
      <c r="AB240" s="316"/>
      <c r="AC240" s="316"/>
      <c r="AD240" s="316"/>
      <c r="AE240" s="316"/>
      <c r="AF240" s="316"/>
      <c r="AG240" s="316"/>
      <c r="AH240" s="316"/>
      <c r="AI240" s="316"/>
      <c r="AJ240" s="1088"/>
      <c r="AK240" s="316"/>
      <c r="AL240" s="316"/>
      <c r="AM240" s="316"/>
      <c r="AO240" s="1432"/>
      <c r="AP240" s="1432"/>
      <c r="AQ240" s="1432"/>
      <c r="AR240" s="1432"/>
      <c r="AS240" s="1432"/>
      <c r="AT240" s="1432"/>
      <c r="AU240" s="1432"/>
      <c r="AV240" s="1432"/>
      <c r="AW240" s="1432"/>
      <c r="AX240" s="1432"/>
      <c r="AZ240" s="1618"/>
      <c r="BA240" s="1432"/>
      <c r="BB240" s="1432"/>
      <c r="BC240" s="1432"/>
      <c r="BH240" s="1627"/>
    </row>
    <row r="241" spans="1:60" s="1433" customFormat="1">
      <c r="A241" s="357"/>
      <c r="B241" s="1480"/>
      <c r="C241" s="316" t="s">
        <v>1367</v>
      </c>
      <c r="D241" s="317">
        <v>2009</v>
      </c>
      <c r="E241" s="316">
        <v>2010</v>
      </c>
      <c r="F241" s="316">
        <v>2011</v>
      </c>
      <c r="G241" s="316">
        <v>2012</v>
      </c>
      <c r="H241" s="357" t="s">
        <v>1366</v>
      </c>
      <c r="I241" s="316"/>
      <c r="J241" s="357"/>
      <c r="K241" s="1375" t="s">
        <v>1368</v>
      </c>
      <c r="L241" s="357"/>
      <c r="M241" s="316"/>
      <c r="N241" s="1480"/>
      <c r="O241" s="357"/>
      <c r="P241" s="357"/>
      <c r="Q241" s="357"/>
      <c r="R241" s="357"/>
      <c r="S241" s="357"/>
      <c r="T241" s="357"/>
      <c r="U241" s="357"/>
      <c r="V241" s="357"/>
      <c r="W241" s="357"/>
      <c r="X241" s="357"/>
      <c r="Y241" s="316"/>
      <c r="Z241" s="1088"/>
      <c r="AA241" s="316"/>
      <c r="AB241" s="316"/>
      <c r="AC241" s="316"/>
      <c r="AD241" s="316"/>
      <c r="AE241" s="316"/>
      <c r="AF241" s="316"/>
      <c r="AG241" s="316"/>
      <c r="AH241" s="316"/>
      <c r="AI241" s="316"/>
      <c r="AJ241" s="1088"/>
      <c r="AK241" s="316"/>
      <c r="AL241" s="316"/>
      <c r="AM241" s="316"/>
      <c r="AO241" s="1432"/>
      <c r="AP241" s="1432"/>
      <c r="AQ241" s="1432"/>
      <c r="AR241" s="1432"/>
      <c r="AS241" s="1432"/>
      <c r="AT241" s="1432"/>
      <c r="AU241" s="1432"/>
      <c r="AV241" s="1432"/>
      <c r="AW241" s="1432"/>
      <c r="AX241" s="1432"/>
      <c r="AZ241" s="1618"/>
      <c r="BA241" s="1432"/>
      <c r="BB241" s="1432"/>
      <c r="BC241" s="1432"/>
      <c r="BH241" s="1627"/>
    </row>
    <row r="242" spans="1:60" s="1433" customFormat="1">
      <c r="A242" s="357"/>
      <c r="B242" s="1480"/>
      <c r="C242" s="1366" t="s">
        <v>154</v>
      </c>
      <c r="D242" s="1368">
        <f>U222</f>
        <v>5.5369306930693059</v>
      </c>
      <c r="E242" s="1347">
        <f>I222</f>
        <v>5.4430076628352486</v>
      </c>
      <c r="F242" s="1347">
        <f>'Survey ERP 2011 &amp; 2012'!AJ2</f>
        <v>5.821437740693197</v>
      </c>
      <c r="G242" s="1347">
        <f>'Survey ERP 2011 &amp; 2012'!AK2</f>
        <v>6.0140140553947923</v>
      </c>
      <c r="H242" s="1376">
        <f>AVERAGE(E242:G242)</f>
        <v>5.759486486307746</v>
      </c>
      <c r="I242" s="946"/>
      <c r="J242" s="946"/>
      <c r="K242" s="357"/>
      <c r="L242" s="316"/>
      <c r="M242" s="316"/>
      <c r="N242" s="1480"/>
      <c r="O242" s="1191" t="s">
        <v>141</v>
      </c>
      <c r="P242" s="357"/>
      <c r="Q242" s="478" t="s">
        <v>1231</v>
      </c>
      <c r="R242" s="1286" t="s">
        <v>1232</v>
      </c>
      <c r="S242" s="1287" t="s">
        <v>1233</v>
      </c>
      <c r="T242" s="1287" t="s">
        <v>1369</v>
      </c>
      <c r="U242" s="1286" t="s">
        <v>1370</v>
      </c>
      <c r="V242" s="357"/>
      <c r="W242" s="357"/>
      <c r="X242" s="357"/>
      <c r="Y242" s="316"/>
      <c r="Z242" s="1088"/>
      <c r="AA242" s="316"/>
      <c r="AB242" s="316"/>
      <c r="AC242" s="316"/>
      <c r="AD242" s="316"/>
      <c r="AE242" s="316"/>
      <c r="AF242" s="316"/>
      <c r="AG242" s="316"/>
      <c r="AH242" s="316"/>
      <c r="AI242" s="316"/>
      <c r="AJ242" s="1088"/>
      <c r="AK242" s="316"/>
      <c r="AL242" s="316"/>
      <c r="AM242" s="316"/>
      <c r="AO242" s="1432"/>
      <c r="AP242" s="1432"/>
      <c r="AQ242" s="1432"/>
      <c r="AR242" s="1432"/>
      <c r="AS242" s="1432"/>
      <c r="AT242" s="1432"/>
      <c r="AU242" s="1432"/>
      <c r="AV242" s="1432"/>
      <c r="AW242" s="1432"/>
      <c r="AX242" s="1432"/>
      <c r="AZ242" s="1618"/>
      <c r="BA242" s="1432"/>
      <c r="BB242" s="1432"/>
      <c r="BC242" s="1432"/>
      <c r="BH242" s="1627"/>
    </row>
    <row r="243" spans="1:60" s="1433" customFormat="1">
      <c r="A243" s="357"/>
      <c r="B243" s="1480"/>
      <c r="C243" s="1367" t="s">
        <v>156</v>
      </c>
      <c r="D243" s="1370">
        <f>U224</f>
        <v>6.0478260869565226</v>
      </c>
      <c r="E243" s="1363">
        <f>I224</f>
        <v>5.692477302204928</v>
      </c>
      <c r="F243" s="1363">
        <f>'Survey ERP 2011 &amp; 2012'!AJ3</f>
        <v>5.5</v>
      </c>
      <c r="G243" s="1363">
        <f>'Survey ERP 2011 &amp; 2012'!AK3</f>
        <v>5.5</v>
      </c>
      <c r="H243" s="1377">
        <f t="shared" ref="H243:H244" si="9">AVERAGE(E243:G243)</f>
        <v>5.564159100734976</v>
      </c>
      <c r="I243" s="317"/>
      <c r="J243" s="1849" t="s">
        <v>1382</v>
      </c>
      <c r="K243" s="1849"/>
      <c r="L243" s="1849"/>
      <c r="M243" s="1849"/>
      <c r="N243" s="1480"/>
      <c r="O243" s="1385">
        <v>2011</v>
      </c>
      <c r="P243" s="1022" t="s">
        <v>1230</v>
      </c>
      <c r="Q243" s="1022">
        <v>2</v>
      </c>
      <c r="R243" s="1289">
        <v>22</v>
      </c>
      <c r="S243" s="1289">
        <v>7</v>
      </c>
      <c r="T243" s="478"/>
      <c r="U243" s="1289">
        <f>SUM(Q243:T243)</f>
        <v>31</v>
      </c>
      <c r="V243" s="357"/>
      <c r="W243" s="357"/>
      <c r="X243" s="357"/>
      <c r="Y243" s="316"/>
      <c r="Z243" s="1088"/>
      <c r="AA243" s="316"/>
      <c r="AB243" s="316"/>
      <c r="AC243" s="316"/>
      <c r="AD243" s="316"/>
      <c r="AE243" s="316"/>
      <c r="AF243" s="316"/>
      <c r="AG243" s="316"/>
      <c r="AH243" s="316"/>
      <c r="AI243" s="316"/>
      <c r="AJ243" s="1088"/>
      <c r="AK243" s="316"/>
      <c r="AL243" s="316"/>
      <c r="AM243" s="316"/>
      <c r="AO243" s="1432"/>
      <c r="AP243" s="1432"/>
      <c r="AQ243" s="1432"/>
      <c r="AR243" s="1432"/>
      <c r="AS243" s="1432"/>
      <c r="AT243" s="1432"/>
      <c r="AU243" s="1432"/>
      <c r="AV243" s="1432"/>
      <c r="AW243" s="1432"/>
      <c r="AX243" s="1432"/>
      <c r="AZ243" s="1618"/>
      <c r="BA243" s="1432"/>
      <c r="BB243" s="1432"/>
      <c r="BC243" s="1432"/>
      <c r="BH243" s="1627"/>
    </row>
    <row r="244" spans="1:60" s="1433" customFormat="1">
      <c r="A244" s="357"/>
      <c r="B244" s="1480"/>
      <c r="C244" s="1364" t="s">
        <v>141</v>
      </c>
      <c r="D244" s="1373"/>
      <c r="E244" s="1379">
        <f>E242</f>
        <v>5.4430076628352486</v>
      </c>
      <c r="F244" s="1365">
        <f>'Survey ERP 2011 &amp; 2012'!AJ4</f>
        <v>6.1</v>
      </c>
      <c r="G244" s="1365">
        <f>'Survey ERP 2011 &amp; 2012'!AK4</f>
        <v>6</v>
      </c>
      <c r="H244" s="1378">
        <f t="shared" si="9"/>
        <v>5.8476692209450825</v>
      </c>
      <c r="I244" s="316"/>
      <c r="J244" s="1849"/>
      <c r="K244" s="1849"/>
      <c r="L244" s="1849"/>
      <c r="M244" s="1849"/>
      <c r="N244" s="1480"/>
      <c r="O244" s="1383"/>
      <c r="P244" s="1290" t="s">
        <v>1189</v>
      </c>
      <c r="Q244" s="1294">
        <v>5.6</v>
      </c>
      <c r="R244" s="1294">
        <v>6.1</v>
      </c>
      <c r="S244" s="1294">
        <v>6.1</v>
      </c>
      <c r="T244" s="1294"/>
      <c r="U244" s="1294">
        <f>SUMPRODUCT(Q243:T243,Q244:T244)/U243</f>
        <v>6.0677419354838698</v>
      </c>
      <c r="V244" s="357"/>
      <c r="W244" s="357"/>
      <c r="X244" s="357"/>
      <c r="Y244" s="316"/>
      <c r="Z244" s="1088"/>
      <c r="AA244" s="316"/>
      <c r="AB244" s="316"/>
      <c r="AC244" s="316"/>
      <c r="AD244" s="316"/>
      <c r="AE244" s="316"/>
      <c r="AF244" s="357"/>
      <c r="AG244" s="357"/>
      <c r="AH244" s="316"/>
      <c r="AI244" s="316"/>
      <c r="AJ244" s="1088"/>
      <c r="AK244" s="316"/>
      <c r="AL244" s="316"/>
      <c r="AM244" s="316"/>
      <c r="AO244" s="1432"/>
      <c r="AP244" s="1432"/>
      <c r="AQ244" s="1432"/>
      <c r="AR244" s="1432"/>
      <c r="AS244" s="1432"/>
      <c r="AT244" s="1432"/>
      <c r="AU244" s="1432"/>
      <c r="AV244" s="1432"/>
      <c r="AW244" s="1432"/>
      <c r="AX244" s="1432"/>
      <c r="AZ244" s="1618"/>
      <c r="BA244" s="1432"/>
      <c r="BB244" s="1432"/>
      <c r="BC244" s="1432"/>
      <c r="BH244" s="1627"/>
    </row>
    <row r="245" spans="1:60" s="1433" customFormat="1">
      <c r="A245" s="357"/>
      <c r="B245" s="1480"/>
      <c r="C245" s="1369" t="s">
        <v>1240</v>
      </c>
      <c r="D245" s="1370"/>
      <c r="E245" s="1370"/>
      <c r="F245" s="1370">
        <f>'Survey ERP 2011 &amp; 2012'!AJ7</f>
        <v>5.9</v>
      </c>
      <c r="G245" s="1370">
        <f>'Survey ERP 2011 &amp; 2012'!AK7</f>
        <v>6</v>
      </c>
      <c r="H245" s="1371"/>
      <c r="I245" s="316"/>
      <c r="J245" s="1849" t="s">
        <v>1489</v>
      </c>
      <c r="K245" s="1849"/>
      <c r="L245" s="1849"/>
      <c r="M245" s="1849"/>
      <c r="N245" s="1480"/>
      <c r="O245" s="1384">
        <v>2012</v>
      </c>
      <c r="P245" s="478" t="s">
        <v>1230</v>
      </c>
      <c r="Q245" s="478">
        <v>11</v>
      </c>
      <c r="R245" s="1289">
        <v>26</v>
      </c>
      <c r="S245" s="1289">
        <v>10</v>
      </c>
      <c r="T245" s="478">
        <v>7</v>
      </c>
      <c r="U245" s="1289">
        <f>SUM(Q245:T245)</f>
        <v>54</v>
      </c>
      <c r="V245" s="357"/>
      <c r="W245" s="316"/>
      <c r="X245" s="1088"/>
      <c r="Y245" s="316"/>
      <c r="Z245" s="316"/>
      <c r="AA245" s="316"/>
      <c r="AB245" s="316"/>
      <c r="AC245" s="316"/>
      <c r="AD245" s="316"/>
      <c r="AE245" s="316"/>
      <c r="AF245" s="316"/>
      <c r="AG245" s="316"/>
      <c r="AH245" s="1088"/>
      <c r="AI245" s="316"/>
      <c r="AJ245" s="316"/>
      <c r="AK245" s="316"/>
      <c r="AL245" s="316"/>
      <c r="AM245" s="316"/>
      <c r="AO245" s="1432"/>
      <c r="AP245" s="1432"/>
      <c r="AQ245" s="1432"/>
      <c r="AR245" s="1432"/>
      <c r="AS245" s="1432"/>
      <c r="AT245" s="1432"/>
      <c r="AU245" s="1432"/>
      <c r="AV245" s="1432"/>
      <c r="AW245" s="1432"/>
      <c r="AX245" s="1432"/>
      <c r="AZ245" s="1618"/>
      <c r="BA245" s="1432"/>
      <c r="BB245" s="1432"/>
      <c r="BC245" s="1432"/>
      <c r="BH245" s="1627"/>
    </row>
    <row r="246" spans="1:60" s="1433" customFormat="1">
      <c r="A246" s="357"/>
      <c r="B246" s="1480"/>
      <c r="C246" s="1372" t="s">
        <v>1326</v>
      </c>
      <c r="D246" s="1373"/>
      <c r="E246" s="1373"/>
      <c r="F246" s="1373">
        <f>'Survey ERP 2011 &amp; 2012'!AJ8</f>
        <v>6.0198008102633374</v>
      </c>
      <c r="G246" s="1373">
        <f>'Survey ERP 2011 &amp; 2012'!AK8</f>
        <v>6.2556003223207091</v>
      </c>
      <c r="H246" s="1374"/>
      <c r="I246" s="357"/>
      <c r="J246" s="1849"/>
      <c r="K246" s="1849"/>
      <c r="L246" s="1849"/>
      <c r="M246" s="1849"/>
      <c r="N246" s="1480"/>
      <c r="O246" s="1383"/>
      <c r="P246" s="1290" t="s">
        <v>1189</v>
      </c>
      <c r="Q246" s="1294">
        <v>6.1</v>
      </c>
      <c r="R246" s="1294">
        <v>5.9</v>
      </c>
      <c r="S246" s="1294">
        <v>6.2</v>
      </c>
      <c r="T246" s="1294">
        <v>5.9</v>
      </c>
      <c r="U246" s="1294">
        <f>SUMPRODUCT(Q245:T245,Q246:T246)/U245</f>
        <v>5.9962962962962969</v>
      </c>
      <c r="V246" s="316"/>
      <c r="W246" s="316"/>
      <c r="X246" s="1088"/>
      <c r="Y246" s="316"/>
      <c r="Z246" s="316"/>
      <c r="AA246" s="316"/>
      <c r="AB246" s="316"/>
      <c r="AC246" s="316"/>
      <c r="AD246" s="316"/>
      <c r="AE246" s="316"/>
      <c r="AF246" s="357"/>
      <c r="AG246" s="316"/>
      <c r="AH246" s="1088"/>
      <c r="AI246" s="316"/>
      <c r="AJ246" s="316"/>
      <c r="AK246" s="316"/>
      <c r="AL246" s="316"/>
      <c r="AM246" s="316"/>
      <c r="AO246" s="1432"/>
      <c r="AP246" s="1432"/>
      <c r="AQ246" s="1432"/>
      <c r="AR246" s="1432"/>
      <c r="AS246" s="1432"/>
      <c r="AT246" s="1432"/>
      <c r="AU246" s="1432"/>
      <c r="AV246" s="1432"/>
      <c r="AW246" s="1432"/>
      <c r="AX246" s="1432"/>
      <c r="AZ246" s="1618"/>
      <c r="BA246" s="1432"/>
      <c r="BB246" s="1432"/>
      <c r="BC246" s="1432"/>
      <c r="BH246" s="1627"/>
    </row>
    <row r="247" spans="1:60" s="1433" customFormat="1">
      <c r="A247" s="357"/>
      <c r="B247" s="1480"/>
      <c r="C247" s="357"/>
      <c r="D247" s="357"/>
      <c r="E247" s="357"/>
      <c r="F247" s="357"/>
      <c r="G247" s="357"/>
      <c r="H247" s="357"/>
      <c r="I247" s="357"/>
      <c r="J247" s="316"/>
      <c r="K247" s="316"/>
      <c r="L247" s="316"/>
      <c r="M247" s="316"/>
      <c r="N247" s="1480"/>
      <c r="O247" s="357"/>
      <c r="P247" s="357"/>
      <c r="Q247" s="357"/>
      <c r="R247" s="357"/>
      <c r="S247" s="316"/>
      <c r="T247" s="316"/>
      <c r="U247" s="316"/>
      <c r="V247" s="316"/>
      <c r="W247" s="316"/>
      <c r="X247" s="1088"/>
      <c r="Y247" s="316"/>
      <c r="Z247" s="316"/>
      <c r="AA247" s="316"/>
      <c r="AB247" s="316"/>
      <c r="AC247" s="316"/>
      <c r="AD247" s="316"/>
      <c r="AE247" s="316"/>
      <c r="AF247" s="124" t="s">
        <v>1365</v>
      </c>
      <c r="AG247" s="316"/>
      <c r="AH247" s="1088"/>
      <c r="AI247" s="316"/>
      <c r="AJ247" s="316"/>
      <c r="AK247" s="316"/>
      <c r="AL247" s="316"/>
      <c r="AM247" s="316"/>
      <c r="AO247" s="1432"/>
      <c r="AP247" s="1432"/>
      <c r="AQ247" s="1432"/>
      <c r="AR247" s="1432"/>
      <c r="AS247" s="1432"/>
      <c r="AT247" s="1432"/>
      <c r="AU247" s="1432"/>
      <c r="AV247" s="1432"/>
      <c r="AW247" s="1432"/>
      <c r="AX247" s="1432"/>
      <c r="AZ247" s="1618"/>
      <c r="BA247" s="1432"/>
      <c r="BB247" s="1432"/>
      <c r="BC247" s="1432"/>
      <c r="BH247" s="1627"/>
    </row>
    <row r="248" spans="1:60" s="1432" customFormat="1">
      <c r="A248" s="316"/>
      <c r="B248" s="1480"/>
      <c r="C248" s="316"/>
      <c r="D248" s="316"/>
      <c r="E248" s="316"/>
      <c r="F248" s="316"/>
      <c r="G248" s="316"/>
      <c r="H248" s="317"/>
      <c r="I248" s="478"/>
      <c r="J248" s="316"/>
      <c r="K248" s="323"/>
      <c r="L248" s="323"/>
      <c r="M248" s="323"/>
      <c r="N248" s="1480"/>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row>
    <row r="249" spans="1:60" s="1432" customFormat="1">
      <c r="A249" s="718" t="s">
        <v>811</v>
      </c>
      <c r="C249" s="1723"/>
      <c r="D249" s="1723"/>
      <c r="E249" s="1723"/>
      <c r="F249" s="1723"/>
      <c r="G249" s="1723"/>
      <c r="H249" s="1723"/>
      <c r="I249" s="1723"/>
      <c r="J249" s="1723"/>
      <c r="K249" s="1723"/>
      <c r="L249" s="1723"/>
      <c r="M249" s="1723"/>
    </row>
    <row r="250" spans="1:60" s="1432" customFormat="1">
      <c r="A250" s="357"/>
      <c r="C250" s="596"/>
      <c r="D250" s="596"/>
      <c r="E250" s="596"/>
      <c r="F250" s="596"/>
      <c r="G250" s="596"/>
      <c r="H250" s="596"/>
      <c r="I250" s="596"/>
      <c r="J250" s="596"/>
      <c r="K250" s="596"/>
      <c r="L250" s="596"/>
      <c r="M250" s="596"/>
    </row>
    <row r="251" spans="1:60" s="1432" customFormat="1">
      <c r="A251" s="316"/>
      <c r="C251" s="1723"/>
      <c r="D251" s="1723"/>
      <c r="E251" s="1723"/>
      <c r="F251" s="1723"/>
      <c r="G251" s="1723"/>
      <c r="H251" s="1723"/>
      <c r="I251" s="1723"/>
      <c r="J251" s="1723"/>
      <c r="K251" s="1723"/>
      <c r="L251" s="1723"/>
      <c r="M251" s="1723"/>
    </row>
    <row r="252" spans="1:60" s="1432" customFormat="1">
      <c r="A252" s="316"/>
      <c r="C252" s="1723"/>
      <c r="D252" s="1723"/>
      <c r="E252" s="1723"/>
      <c r="F252" s="1723"/>
      <c r="G252" s="1723"/>
      <c r="H252" s="1723"/>
      <c r="I252" s="1723"/>
      <c r="J252" s="1723"/>
      <c r="K252" s="1723"/>
      <c r="L252" s="1723"/>
      <c r="M252" s="1723"/>
    </row>
    <row r="253" spans="1:60" s="1432" customFormat="1">
      <c r="A253" s="316"/>
      <c r="B253" s="1480"/>
      <c r="C253" s="316"/>
      <c r="D253" s="316"/>
      <c r="E253" s="316"/>
      <c r="F253" s="316"/>
      <c r="G253" s="316"/>
      <c r="H253" s="317"/>
      <c r="I253" s="478"/>
      <c r="J253" s="316"/>
      <c r="K253" s="323"/>
      <c r="L253" s="323"/>
      <c r="M253" s="323"/>
      <c r="N253" s="1480"/>
    </row>
    <row r="254" spans="1:60" s="1432" customFormat="1">
      <c r="B254" s="1480"/>
      <c r="H254" s="1434"/>
      <c r="I254" s="1434"/>
      <c r="N254" s="1480"/>
      <c r="AA254" s="1656"/>
      <c r="AB254" s="1656"/>
    </row>
    <row r="255" spans="1:60">
      <c r="A255" s="82" t="s">
        <v>571</v>
      </c>
      <c r="B255" s="1570" t="s">
        <v>838</v>
      </c>
      <c r="C255" s="1242" t="s">
        <v>197</v>
      </c>
      <c r="D255" s="1243" t="s">
        <v>154</v>
      </c>
      <c r="E255" s="1243" t="s">
        <v>198</v>
      </c>
      <c r="F255" s="1242" t="s">
        <v>156</v>
      </c>
      <c r="G255" s="350">
        <f>W273*100</f>
        <v>5.1878571428571432</v>
      </c>
      <c r="H255" s="1244"/>
      <c r="I255" s="1245"/>
      <c r="J255" s="1245"/>
      <c r="K255" s="1245"/>
      <c r="L255" s="1245"/>
      <c r="M255" s="1246" t="s">
        <v>559</v>
      </c>
      <c r="N255" s="1436"/>
      <c r="O255" s="341"/>
      <c r="P255" s="414" t="s">
        <v>242</v>
      </c>
      <c r="Q255" s="341"/>
      <c r="R255" s="341"/>
      <c r="S255" s="341"/>
      <c r="T255" s="341"/>
      <c r="U255" s="341"/>
      <c r="V255" s="1599"/>
      <c r="W255" s="1599"/>
      <c r="X255" s="1599"/>
      <c r="Y255" s="1599"/>
      <c r="Z255" s="1599"/>
      <c r="AA255" s="1602" t="s">
        <v>399</v>
      </c>
      <c r="AB255" s="1599"/>
      <c r="AC255" s="1599"/>
      <c r="AD255" s="1599"/>
      <c r="AE255" s="1599"/>
      <c r="AF255" s="1599"/>
    </row>
    <row r="256" spans="1:60">
      <c r="A256" s="15"/>
      <c r="C256" s="15"/>
      <c r="D256" s="15"/>
      <c r="E256" s="15"/>
      <c r="F256" s="15"/>
      <c r="G256" s="238"/>
      <c r="H256" s="124"/>
      <c r="I256" s="15"/>
      <c r="J256" s="15"/>
      <c r="K256" s="15"/>
      <c r="L256" s="15"/>
      <c r="M256" s="1770" t="s">
        <v>1568</v>
      </c>
      <c r="N256" s="1572"/>
      <c r="O256" s="11"/>
      <c r="P256" s="11"/>
      <c r="Q256" s="11"/>
      <c r="R256" s="11"/>
      <c r="S256" s="11"/>
      <c r="T256" s="11"/>
      <c r="U256" s="11"/>
      <c r="V256" s="11"/>
      <c r="W256" s="11"/>
      <c r="X256" s="11"/>
      <c r="Y256" s="11"/>
      <c r="Z256" s="11"/>
      <c r="AA256" s="11"/>
      <c r="AB256" s="11"/>
      <c r="AC256" s="11"/>
      <c r="AD256" s="11"/>
      <c r="AE256" s="11"/>
      <c r="AF256" s="11"/>
    </row>
    <row r="257" spans="1:64">
      <c r="A257" s="1639" t="s">
        <v>277</v>
      </c>
      <c r="B257" s="1563">
        <v>40695</v>
      </c>
      <c r="C257" s="244" t="s">
        <v>216</v>
      </c>
      <c r="D257" s="251" t="s">
        <v>217</v>
      </c>
      <c r="E257" s="220"/>
      <c r="F257" s="247" t="s">
        <v>216</v>
      </c>
      <c r="G257" s="252">
        <v>4.7300000000000004</v>
      </c>
      <c r="H257" s="242" t="s">
        <v>1526</v>
      </c>
      <c r="I257" s="222"/>
      <c r="J257" s="222"/>
      <c r="K257" s="222"/>
      <c r="L257" s="222"/>
      <c r="M257" s="916" t="s">
        <v>200</v>
      </c>
      <c r="N257" s="1574" t="s">
        <v>656</v>
      </c>
      <c r="O257" s="11"/>
      <c r="P257" s="11"/>
      <c r="Q257" s="11"/>
      <c r="R257" s="11"/>
      <c r="S257" s="11"/>
      <c r="T257" s="11"/>
      <c r="U257" s="11"/>
      <c r="V257" s="11"/>
      <c r="W257" s="11"/>
      <c r="X257" s="11"/>
      <c r="Y257" s="11"/>
      <c r="Z257" s="11"/>
      <c r="AA257" s="11"/>
      <c r="AB257" s="11"/>
      <c r="AC257" s="11"/>
      <c r="AD257" s="11"/>
      <c r="AE257" s="11"/>
      <c r="AF257" s="11"/>
    </row>
    <row r="258" spans="1:64">
      <c r="A258" s="1640" t="s">
        <v>774</v>
      </c>
      <c r="B258" s="1564">
        <v>41351</v>
      </c>
      <c r="C258" s="262"/>
      <c r="D258" s="186"/>
      <c r="E258" s="186"/>
      <c r="F258" s="186"/>
      <c r="G258" s="263"/>
      <c r="H258" s="264" t="s">
        <v>233</v>
      </c>
      <c r="I258" s="15"/>
      <c r="J258" s="15"/>
      <c r="K258" s="15"/>
      <c r="L258" s="15"/>
      <c r="M258" s="917" t="str">
        <f>'Rf &amp; Cd '!E8</f>
        <v>(Not found)</v>
      </c>
      <c r="N258" s="1572"/>
      <c r="O258" s="11"/>
      <c r="P258" s="11"/>
      <c r="Q258" s="11"/>
      <c r="R258" s="11"/>
      <c r="S258" s="11"/>
      <c r="T258" s="11"/>
      <c r="U258" s="11"/>
      <c r="V258" s="275">
        <f>B257</f>
        <v>40695</v>
      </c>
      <c r="W258" s="276">
        <f>G257/100</f>
        <v>4.7300000000000002E-2</v>
      </c>
      <c r="X258" s="233" t="s">
        <v>218</v>
      </c>
      <c r="Y258" s="11"/>
      <c r="Z258" s="11"/>
      <c r="AA258" s="11"/>
      <c r="AB258" s="11"/>
      <c r="AC258" s="11"/>
      <c r="AD258" s="11"/>
      <c r="AE258" s="11"/>
      <c r="AF258" s="11"/>
    </row>
    <row r="259" spans="1:64">
      <c r="A259" s="1641" t="s">
        <v>243</v>
      </c>
      <c r="B259" s="1564">
        <v>40302</v>
      </c>
      <c r="C259" s="245"/>
      <c r="D259" s="274" t="s">
        <v>216</v>
      </c>
      <c r="E259" s="274" t="s">
        <v>216</v>
      </c>
      <c r="F259" s="274"/>
      <c r="G259" s="254">
        <v>5.25</v>
      </c>
      <c r="H259" s="246" t="s">
        <v>398</v>
      </c>
      <c r="I259" s="236"/>
      <c r="J259" s="236"/>
      <c r="K259" s="236"/>
      <c r="L259" s="236"/>
      <c r="M259" s="918" t="str">
        <f>'Rf &amp; Cd '!E9</f>
        <v>German</v>
      </c>
      <c r="N259" s="1574" t="s">
        <v>656</v>
      </c>
      <c r="O259" s="11"/>
      <c r="P259" s="11"/>
      <c r="Q259" s="11"/>
      <c r="R259" s="11"/>
      <c r="S259" s="11"/>
      <c r="T259" s="11"/>
      <c r="U259" s="11"/>
      <c r="V259" s="275">
        <f>B259</f>
        <v>40302</v>
      </c>
      <c r="W259" s="276">
        <f>G259/100</f>
        <v>5.2499999999999998E-2</v>
      </c>
      <c r="X259" s="233" t="s">
        <v>219</v>
      </c>
      <c r="Y259" s="11"/>
      <c r="Z259" s="11"/>
      <c r="AA259" s="11"/>
      <c r="AB259" s="11"/>
      <c r="AC259" s="11"/>
      <c r="AD259" s="11"/>
      <c r="AE259" s="11"/>
      <c r="AF259" s="11"/>
    </row>
    <row r="260" spans="1:64">
      <c r="A260" s="1639" t="s">
        <v>506</v>
      </c>
      <c r="B260" s="1564">
        <v>41250</v>
      </c>
      <c r="C260" s="239"/>
      <c r="D260" s="220"/>
      <c r="E260" s="220"/>
      <c r="F260" s="220"/>
      <c r="G260" s="252">
        <v>3.85</v>
      </c>
      <c r="H260" s="242" t="s">
        <v>214</v>
      </c>
      <c r="I260" s="222"/>
      <c r="J260" s="222"/>
      <c r="K260" s="222"/>
      <c r="L260" s="222"/>
      <c r="M260" s="916" t="str">
        <f>'Rf &amp; Cd '!E10</f>
        <v>Local (AAA)</v>
      </c>
      <c r="N260" s="1574" t="s">
        <v>656</v>
      </c>
      <c r="O260" s="11"/>
      <c r="P260" s="11"/>
      <c r="Q260" s="11"/>
      <c r="R260" s="11"/>
      <c r="S260" s="11"/>
      <c r="T260" s="11"/>
      <c r="U260" s="11"/>
      <c r="V260" s="275">
        <f>B260</f>
        <v>41250</v>
      </c>
      <c r="W260" s="276">
        <f>G260/100</f>
        <v>3.85E-2</v>
      </c>
      <c r="X260" s="233" t="s">
        <v>220</v>
      </c>
      <c r="Y260" s="11"/>
      <c r="Z260" s="11"/>
      <c r="AA260" s="11"/>
      <c r="AB260" s="11"/>
      <c r="AC260" s="11"/>
      <c r="AD260" s="11"/>
      <c r="AE260" s="11"/>
      <c r="AF260" s="11"/>
    </row>
    <row r="261" spans="1:64">
      <c r="A261" s="1642" t="s">
        <v>259</v>
      </c>
      <c r="B261" s="1565">
        <v>41256</v>
      </c>
      <c r="C261" s="250" t="s">
        <v>216</v>
      </c>
      <c r="D261" s="216" t="s">
        <v>252</v>
      </c>
      <c r="E261" s="179"/>
      <c r="F261" s="179"/>
      <c r="G261" s="253">
        <v>5.8</v>
      </c>
      <c r="H261" s="115" t="s">
        <v>842</v>
      </c>
      <c r="I261" s="15"/>
      <c r="J261" s="15"/>
      <c r="K261" s="15"/>
      <c r="L261" s="15"/>
      <c r="M261" s="919" t="str">
        <f>'Rf &amp; Cd '!E11</f>
        <v>Local (BBB-)</v>
      </c>
      <c r="N261" s="1575" t="s">
        <v>657</v>
      </c>
      <c r="O261" s="11"/>
      <c r="P261" s="11"/>
      <c r="Q261" s="11"/>
      <c r="R261" s="11"/>
      <c r="S261" s="11"/>
      <c r="T261" s="11"/>
      <c r="U261" s="11"/>
      <c r="V261" s="275">
        <f>B261</f>
        <v>41256</v>
      </c>
      <c r="W261" s="276">
        <f>G261/100</f>
        <v>5.7999999999999996E-2</v>
      </c>
      <c r="X261" s="233" t="s">
        <v>221</v>
      </c>
      <c r="Y261" s="11"/>
      <c r="Z261" s="11"/>
      <c r="AA261" s="11"/>
      <c r="AB261" s="11"/>
      <c r="AC261" s="11"/>
      <c r="AD261" s="11"/>
      <c r="AE261" s="11"/>
      <c r="AF261" s="11"/>
    </row>
    <row r="262" spans="1:64">
      <c r="A262" s="1643"/>
      <c r="B262" s="1566"/>
      <c r="C262" s="259"/>
      <c r="D262" s="260"/>
      <c r="E262" s="224"/>
      <c r="F262" s="224"/>
      <c r="G262" s="261"/>
      <c r="H262" s="115" t="s">
        <v>843</v>
      </c>
      <c r="I262" s="223"/>
      <c r="J262" s="223"/>
      <c r="K262" s="223"/>
      <c r="L262" s="223"/>
      <c r="M262" s="920"/>
      <c r="N262" s="1572"/>
      <c r="O262" s="11"/>
      <c r="P262" s="11"/>
      <c r="Q262" s="11"/>
      <c r="R262" s="11"/>
      <c r="S262" s="11"/>
      <c r="T262" s="11"/>
      <c r="U262" s="11"/>
      <c r="V262" s="275">
        <f>B263</f>
        <v>41396</v>
      </c>
      <c r="W262" s="276">
        <f>G263/100</f>
        <v>5.5E-2</v>
      </c>
      <c r="X262" s="233" t="s">
        <v>222</v>
      </c>
      <c r="Y262" s="11"/>
      <c r="Z262" s="11"/>
      <c r="AA262" s="11"/>
      <c r="AB262" s="11"/>
      <c r="AC262" s="11"/>
      <c r="AD262" s="11"/>
      <c r="AE262" s="11"/>
      <c r="AF262" s="11"/>
    </row>
    <row r="263" spans="1:64">
      <c r="A263" s="1639" t="s">
        <v>215</v>
      </c>
      <c r="B263" s="1564">
        <v>41396</v>
      </c>
      <c r="C263" s="239"/>
      <c r="D263" s="220"/>
      <c r="E263" s="220"/>
      <c r="F263" s="220"/>
      <c r="G263" s="252">
        <v>5.5</v>
      </c>
      <c r="H263" s="242" t="s">
        <v>201</v>
      </c>
      <c r="I263" s="222"/>
      <c r="J263" s="222"/>
      <c r="K263" s="222"/>
      <c r="L263" s="222"/>
      <c r="M263" s="916" t="str">
        <f>'Rf &amp; Cd '!E12</f>
        <v>Local (AAA)</v>
      </c>
      <c r="N263" s="1574" t="s">
        <v>656</v>
      </c>
      <c r="O263" s="11"/>
      <c r="P263" s="11"/>
      <c r="Q263" s="11"/>
      <c r="R263" s="11"/>
      <c r="S263" s="11"/>
      <c r="T263" s="11"/>
      <c r="U263" s="11"/>
      <c r="V263" s="275">
        <f>B264</f>
        <v>41303</v>
      </c>
      <c r="W263" s="276">
        <f>G264/100</f>
        <v>0.05</v>
      </c>
      <c r="X263" s="233" t="s">
        <v>223</v>
      </c>
      <c r="Y263" s="11"/>
      <c r="Z263" s="11"/>
      <c r="AA263" s="11"/>
      <c r="AB263" s="11"/>
      <c r="AC263" s="11"/>
      <c r="AD263" s="11"/>
      <c r="AE263" s="11"/>
      <c r="AF263" s="11"/>
    </row>
    <row r="264" spans="1:64">
      <c r="A264" s="1639" t="s">
        <v>205</v>
      </c>
      <c r="B264" s="1564">
        <v>41303</v>
      </c>
      <c r="C264" s="239"/>
      <c r="D264" s="220" t="s">
        <v>253</v>
      </c>
      <c r="E264" s="220"/>
      <c r="F264" s="220"/>
      <c r="G264" s="255">
        <v>5</v>
      </c>
      <c r="H264" s="242" t="s">
        <v>1527</v>
      </c>
      <c r="I264" s="222"/>
      <c r="J264" s="222"/>
      <c r="K264" s="222"/>
      <c r="L264" s="222"/>
      <c r="M264" s="916" t="str">
        <f>'Rf &amp; Cd '!E13</f>
        <v>Local (AA+)</v>
      </c>
      <c r="N264" s="1574" t="s">
        <v>656</v>
      </c>
      <c r="O264" s="11"/>
      <c r="P264" s="11"/>
      <c r="Q264" s="11"/>
      <c r="R264" s="11"/>
      <c r="S264" s="11"/>
      <c r="T264" s="11"/>
      <c r="U264" s="11"/>
      <c r="V264" s="275">
        <f>B266</f>
        <v>39590</v>
      </c>
      <c r="W264" s="276">
        <f>G266/100</f>
        <v>5.4000000000000006E-2</v>
      </c>
      <c r="X264" s="233" t="s">
        <v>241</v>
      </c>
      <c r="Y264" s="11"/>
      <c r="Z264" s="11"/>
      <c r="AA264" s="11"/>
      <c r="AB264" s="11"/>
      <c r="AC264" s="11"/>
      <c r="AD264" s="11"/>
      <c r="AE264" s="11"/>
      <c r="AF264" s="11"/>
    </row>
    <row r="265" spans="1:64">
      <c r="A265" s="1644" t="s">
        <v>244</v>
      </c>
      <c r="B265" s="1564">
        <v>41255</v>
      </c>
      <c r="C265" s="265"/>
      <c r="D265" s="266"/>
      <c r="E265" s="266"/>
      <c r="F265" s="266"/>
      <c r="G265" s="267"/>
      <c r="H265" s="268" t="s">
        <v>234</v>
      </c>
      <c r="I265" s="218"/>
      <c r="J265" s="218"/>
      <c r="K265" s="218"/>
      <c r="L265" s="218"/>
      <c r="M265" s="921"/>
      <c r="N265" s="1572"/>
      <c r="O265" s="11"/>
      <c r="P265" s="11"/>
      <c r="Q265" s="11"/>
      <c r="R265" s="11"/>
      <c r="S265" s="11"/>
      <c r="T265" s="11"/>
      <c r="U265" s="11"/>
      <c r="V265" s="275">
        <f>B268</f>
        <v>40864</v>
      </c>
      <c r="W265" s="276">
        <f>G268/100</f>
        <v>4.87E-2</v>
      </c>
      <c r="X265" s="233" t="s">
        <v>224</v>
      </c>
      <c r="Y265" s="11"/>
      <c r="Z265" s="11"/>
      <c r="AA265" s="11"/>
      <c r="AB265" s="11"/>
      <c r="AC265" s="11"/>
      <c r="AD265" s="11"/>
      <c r="AE265" s="11"/>
      <c r="AF265" s="11"/>
    </row>
    <row r="266" spans="1:64" ht="13.15" customHeight="1">
      <c r="A266" s="1645" t="s">
        <v>235</v>
      </c>
      <c r="B266" s="1565">
        <v>39590</v>
      </c>
      <c r="C266" s="250" t="s">
        <v>216</v>
      </c>
      <c r="D266" s="216"/>
      <c r="E266" s="216"/>
      <c r="F266" s="216"/>
      <c r="G266" s="257">
        <f>AVERAGE(4.8,6)</f>
        <v>5.4</v>
      </c>
      <c r="H266" s="243" t="s">
        <v>1532</v>
      </c>
      <c r="I266" s="218"/>
      <c r="J266" s="218"/>
      <c r="K266" s="218"/>
      <c r="L266" s="218"/>
      <c r="M266" s="1858" t="str">
        <f>'Rf &amp; Cd '!E15</f>
        <v>Local (AAA) &amp; German</v>
      </c>
      <c r="N266" s="1574" t="s">
        <v>656</v>
      </c>
      <c r="O266" s="11"/>
      <c r="P266" s="11"/>
      <c r="Q266" s="11"/>
      <c r="R266" s="11"/>
      <c r="S266" s="11"/>
      <c r="T266" s="11"/>
      <c r="U266" s="11"/>
      <c r="V266" s="275">
        <f>B269</f>
        <v>40330</v>
      </c>
      <c r="W266" s="276">
        <f>G269/100</f>
        <v>4.4999999999999998E-2</v>
      </c>
      <c r="X266" s="233" t="s">
        <v>225</v>
      </c>
      <c r="Y266" s="11"/>
      <c r="Z266" s="11"/>
      <c r="AA266" s="11"/>
      <c r="AB266" s="11"/>
      <c r="AC266" s="11"/>
      <c r="AD266" s="11"/>
      <c r="AE266" s="11"/>
      <c r="AF266" s="11"/>
    </row>
    <row r="267" spans="1:64">
      <c r="A267" s="1646"/>
      <c r="B267" s="1567"/>
      <c r="C267" s="272"/>
      <c r="D267" s="179"/>
      <c r="E267" s="179"/>
      <c r="F267" s="179"/>
      <c r="G267" s="256"/>
      <c r="H267" s="115" t="s">
        <v>844</v>
      </c>
      <c r="I267" s="15"/>
      <c r="J267" s="15"/>
      <c r="K267" s="15"/>
      <c r="L267" s="15"/>
      <c r="M267" s="1859"/>
      <c r="N267" s="1572"/>
      <c r="O267" s="11"/>
      <c r="P267" s="11"/>
      <c r="Q267" s="11"/>
      <c r="R267" s="11"/>
      <c r="S267" s="11"/>
      <c r="T267" s="11"/>
      <c r="U267" s="11"/>
      <c r="V267" s="275">
        <f>B270</f>
        <v>40983</v>
      </c>
      <c r="W267" s="276">
        <f>G270/100</f>
        <v>0.05</v>
      </c>
      <c r="X267" s="233" t="s">
        <v>226</v>
      </c>
      <c r="Y267" s="11"/>
      <c r="Z267" s="11"/>
      <c r="AA267" s="11"/>
      <c r="AB267" s="11"/>
      <c r="AC267" s="11"/>
      <c r="AD267" s="11"/>
      <c r="AE267" s="11"/>
      <c r="AF267" s="11"/>
    </row>
    <row r="268" spans="1:64">
      <c r="A268" s="1645" t="s">
        <v>245</v>
      </c>
      <c r="B268" s="1568">
        <v>40864</v>
      </c>
      <c r="C268" s="250" t="s">
        <v>216</v>
      </c>
      <c r="D268" s="216"/>
      <c r="E268" s="216"/>
      <c r="F268" s="216"/>
      <c r="G268" s="257">
        <v>4.87</v>
      </c>
      <c r="H268" s="243" t="s">
        <v>236</v>
      </c>
      <c r="I268" s="218"/>
      <c r="J268" s="218"/>
      <c r="K268" s="218"/>
      <c r="L268" s="218"/>
      <c r="M268" s="922" t="str">
        <f>'Rf &amp; Cd '!E16</f>
        <v xml:space="preserve">Local (A)  </v>
      </c>
      <c r="N268" s="1575" t="s">
        <v>657</v>
      </c>
      <c r="O268" s="11"/>
      <c r="P268" s="11"/>
      <c r="Q268" s="11"/>
      <c r="R268" s="11"/>
      <c r="S268" s="11"/>
      <c r="T268" s="11"/>
      <c r="U268" s="11"/>
      <c r="V268" s="275">
        <f>B274</f>
        <v>41099</v>
      </c>
      <c r="W268" s="276">
        <f>G274/100</f>
        <v>6.8699999999999997E-2</v>
      </c>
      <c r="X268" s="233" t="s">
        <v>227</v>
      </c>
      <c r="Y268" s="11"/>
      <c r="Z268" s="11"/>
      <c r="AA268" s="11"/>
      <c r="AB268" s="11"/>
      <c r="AC268" s="11"/>
      <c r="AD268" s="11"/>
      <c r="AE268" s="11"/>
      <c r="AF268" s="11"/>
    </row>
    <row r="269" spans="1:64">
      <c r="A269" s="1639" t="s">
        <v>246</v>
      </c>
      <c r="B269" s="1563">
        <v>40330</v>
      </c>
      <c r="C269" s="239"/>
      <c r="D269" s="220"/>
      <c r="E269" s="220" t="s">
        <v>254</v>
      </c>
      <c r="F269" s="220"/>
      <c r="G269" s="255">
        <v>4.5</v>
      </c>
      <c r="H269" s="242" t="s">
        <v>239</v>
      </c>
      <c r="I269" s="222"/>
      <c r="J269" s="222"/>
      <c r="K269" s="222"/>
      <c r="L269" s="222"/>
      <c r="M269" s="916" t="str">
        <f>'Rf &amp; Cd '!E17</f>
        <v>Local (AAA)</v>
      </c>
      <c r="N269" s="1574" t="s">
        <v>656</v>
      </c>
      <c r="O269" s="11"/>
      <c r="P269" s="11"/>
      <c r="Q269" s="11"/>
      <c r="R269" s="11"/>
      <c r="S269" s="11"/>
      <c r="T269" s="11"/>
      <c r="U269" s="11"/>
      <c r="V269" s="275">
        <f>B277</f>
        <v>41185</v>
      </c>
      <c r="W269" s="276">
        <f>G277/100</f>
        <v>5.8600000000000006E-2</v>
      </c>
      <c r="X269" s="233" t="s">
        <v>228</v>
      </c>
      <c r="Y269" s="11"/>
      <c r="Z269" s="11"/>
      <c r="AA269" s="11"/>
      <c r="AB269" s="11"/>
      <c r="AC269" s="11"/>
      <c r="AD269" s="11"/>
      <c r="AE269" s="11"/>
      <c r="AF269" s="11"/>
    </row>
    <row r="270" spans="1:64" ht="13.15" customHeight="1">
      <c r="A270" s="1645" t="s">
        <v>247</v>
      </c>
      <c r="B270" s="1568">
        <v>40983</v>
      </c>
      <c r="C270" s="241"/>
      <c r="D270" s="217" t="s">
        <v>255</v>
      </c>
      <c r="E270" s="216"/>
      <c r="F270" s="216"/>
      <c r="G270" s="257">
        <v>5</v>
      </c>
      <c r="H270" s="243" t="s">
        <v>848</v>
      </c>
      <c r="I270" s="218"/>
      <c r="J270" s="218"/>
      <c r="K270" s="218"/>
      <c r="L270" s="218"/>
      <c r="M270" s="1858" t="str">
        <f>'Rf &amp; Cd '!E18</f>
        <v>Mid Local (AAA), German</v>
      </c>
      <c r="N270" s="1574" t="s">
        <v>656</v>
      </c>
      <c r="O270" s="11"/>
      <c r="P270" s="11"/>
      <c r="Q270" s="11"/>
      <c r="R270" s="11"/>
      <c r="S270" s="11"/>
      <c r="T270" s="11"/>
      <c r="U270" s="11"/>
      <c r="V270" s="275">
        <f>B279</f>
        <v>40744</v>
      </c>
      <c r="W270" s="276">
        <f>G279/100</f>
        <v>0.05</v>
      </c>
      <c r="X270" s="233" t="s">
        <v>229</v>
      </c>
      <c r="Y270" s="11"/>
      <c r="Z270" s="11"/>
      <c r="AA270" s="11"/>
      <c r="AB270" s="11"/>
      <c r="AC270" s="11"/>
      <c r="AD270" s="11"/>
      <c r="AE270" s="11"/>
      <c r="AF270" s="11"/>
    </row>
    <row r="271" spans="1:64" ht="13.15" customHeight="1">
      <c r="A271" s="1646"/>
      <c r="B271" s="1569"/>
      <c r="C271" s="240"/>
      <c r="D271" s="318"/>
      <c r="E271" s="179"/>
      <c r="F271" s="179"/>
      <c r="G271" s="256"/>
      <c r="H271" s="115" t="s">
        <v>1533</v>
      </c>
      <c r="I271" s="15"/>
      <c r="J271" s="15"/>
      <c r="K271" s="15"/>
      <c r="L271" s="15"/>
      <c r="M271" s="1860"/>
      <c r="N271" s="1574"/>
      <c r="O271" s="11"/>
      <c r="P271" s="11"/>
      <c r="Q271" s="11"/>
      <c r="R271" s="11"/>
      <c r="S271" s="11"/>
      <c r="T271" s="11"/>
      <c r="U271" s="11"/>
      <c r="V271" s="275">
        <f>B283</f>
        <v>40576</v>
      </c>
      <c r="W271" s="276">
        <f>G283/100</f>
        <v>0.05</v>
      </c>
      <c r="X271" s="233" t="s">
        <v>230</v>
      </c>
      <c r="Y271" s="11"/>
      <c r="Z271" s="11"/>
      <c r="AA271" s="11"/>
      <c r="AB271" s="11"/>
      <c r="AC271" s="11"/>
      <c r="AD271" s="11"/>
      <c r="AE271" s="11"/>
      <c r="AF271" s="11"/>
    </row>
    <row r="272" spans="1:64">
      <c r="A272" s="11"/>
      <c r="B272" s="1569"/>
      <c r="C272" s="240"/>
      <c r="D272" s="179"/>
      <c r="E272" s="179"/>
      <c r="F272" s="179"/>
      <c r="G272" s="256"/>
      <c r="H272" s="115" t="s">
        <v>1534</v>
      </c>
      <c r="I272" s="15"/>
      <c r="J272" s="15"/>
      <c r="K272" s="15"/>
      <c r="L272" s="15"/>
      <c r="M272" s="917"/>
      <c r="N272" s="1572"/>
      <c r="O272" s="11"/>
      <c r="P272" s="11"/>
      <c r="Q272" s="11"/>
      <c r="R272" s="11"/>
      <c r="S272" s="11"/>
      <c r="T272" s="11"/>
      <c r="U272" s="11"/>
      <c r="V272" s="11"/>
      <c r="W272" s="11"/>
      <c r="X272" s="11"/>
      <c r="Y272" s="11"/>
      <c r="Z272" s="16"/>
      <c r="AA272" s="16"/>
      <c r="AB272" s="16"/>
      <c r="AC272" s="16"/>
      <c r="AD272" s="16"/>
      <c r="AE272" s="16"/>
      <c r="AF272" s="11"/>
      <c r="AJ272" s="1444"/>
      <c r="AK272" s="1444"/>
      <c r="AL272" s="1444"/>
      <c r="AM272" s="1444"/>
      <c r="AN272" s="1444"/>
      <c r="AO272" s="1444"/>
      <c r="AP272" s="1444"/>
      <c r="AQ272" s="1444"/>
      <c r="AR272" s="1444"/>
      <c r="AS272" s="1444"/>
      <c r="AT272" s="1444"/>
      <c r="AU272" s="1444"/>
      <c r="AV272" s="1444"/>
      <c r="AW272" s="1444"/>
      <c r="AX272" s="1444"/>
      <c r="AY272" s="1444"/>
      <c r="AZ272" s="1444"/>
      <c r="BA272" s="1444"/>
      <c r="BB272" s="1444"/>
      <c r="BC272" s="1444"/>
      <c r="BD272" s="1444"/>
      <c r="BE272" s="1444"/>
      <c r="BF272" s="1444"/>
      <c r="BG272" s="1444"/>
      <c r="BH272" s="1444"/>
      <c r="BI272" s="1444"/>
      <c r="BJ272" s="1444"/>
      <c r="BK272" s="1444"/>
      <c r="BL272" s="1444"/>
    </row>
    <row r="273" spans="1:64">
      <c r="A273" s="11"/>
      <c r="B273" s="1569"/>
      <c r="C273" s="240"/>
      <c r="D273" s="179"/>
      <c r="E273" s="179"/>
      <c r="F273" s="179"/>
      <c r="G273" s="256"/>
      <c r="H273" s="115" t="s">
        <v>1535</v>
      </c>
      <c r="I273" s="15"/>
      <c r="J273" s="15"/>
      <c r="K273" s="15"/>
      <c r="L273" s="15"/>
      <c r="M273" s="923"/>
      <c r="N273" s="1572"/>
      <c r="O273" s="11"/>
      <c r="P273" s="11"/>
      <c r="Q273" s="11"/>
      <c r="R273" s="11"/>
      <c r="S273" s="11"/>
      <c r="T273" s="11"/>
      <c r="U273" s="11"/>
      <c r="V273" s="11" t="s">
        <v>1193</v>
      </c>
      <c r="W273" s="277">
        <f>AVERAGE(W258:W271)</f>
        <v>5.1878571428571434E-2</v>
      </c>
      <c r="X273" s="233"/>
      <c r="Y273" s="11"/>
      <c r="Z273" s="16"/>
      <c r="AA273" s="16"/>
      <c r="AB273" s="16"/>
      <c r="AC273" s="16"/>
      <c r="AD273" s="16"/>
      <c r="AE273" s="16"/>
      <c r="AF273" s="11"/>
      <c r="AJ273" s="1444"/>
      <c r="AK273" s="1444"/>
      <c r="AL273" s="1444"/>
      <c r="AM273" s="1444"/>
      <c r="AN273" s="1444"/>
      <c r="AO273" s="1444"/>
      <c r="AP273" s="1444"/>
      <c r="AQ273" s="1444"/>
      <c r="AR273" s="1444"/>
      <c r="AS273" s="1444"/>
      <c r="AT273" s="1444"/>
      <c r="AU273" s="1444"/>
      <c r="AV273" s="1444"/>
      <c r="AW273" s="1444"/>
      <c r="AX273" s="1444"/>
      <c r="AY273" s="1444"/>
      <c r="AZ273" s="1444"/>
      <c r="BA273" s="1444"/>
      <c r="BB273" s="1444"/>
      <c r="BC273" s="1444"/>
      <c r="BD273" s="1444"/>
      <c r="BE273" s="1444"/>
      <c r="BF273" s="1444"/>
      <c r="BG273" s="1444"/>
      <c r="BH273" s="1444"/>
      <c r="BI273" s="1444"/>
      <c r="BJ273" s="1444"/>
      <c r="BK273" s="1444"/>
      <c r="BL273" s="1444"/>
    </row>
    <row r="274" spans="1:64" ht="13.15" customHeight="1">
      <c r="A274" s="1645" t="s">
        <v>248</v>
      </c>
      <c r="B274" s="1568">
        <v>41099</v>
      </c>
      <c r="C274" s="250" t="s">
        <v>216</v>
      </c>
      <c r="D274" s="911" t="s">
        <v>256</v>
      </c>
      <c r="E274" s="912"/>
      <c r="F274" s="912"/>
      <c r="G274" s="258">
        <v>6.87</v>
      </c>
      <c r="H274" s="243" t="s">
        <v>1528</v>
      </c>
      <c r="I274" s="913"/>
      <c r="J274" s="913"/>
      <c r="K274" s="913"/>
      <c r="L274" s="913"/>
      <c r="M274" s="1858" t="str">
        <f>'Rf &amp; Cd '!E19</f>
        <v>Mid Local (AAA), German</v>
      </c>
      <c r="N274" s="1574" t="s">
        <v>656</v>
      </c>
      <c r="O274" s="11"/>
      <c r="P274" s="11"/>
      <c r="Q274" s="11"/>
      <c r="R274" s="11"/>
      <c r="S274" s="11"/>
      <c r="T274" s="11"/>
      <c r="U274" s="11"/>
      <c r="V274" s="11" t="s">
        <v>188</v>
      </c>
      <c r="W274" s="277">
        <f>MEDIAN(W258:W271)</f>
        <v>0.05</v>
      </c>
      <c r="X274" s="11"/>
      <c r="Y274" s="11"/>
      <c r="Z274" s="11"/>
      <c r="AA274" s="11"/>
      <c r="AB274" s="11"/>
      <c r="AC274" s="11"/>
      <c r="AD274" s="11"/>
      <c r="AE274" s="11"/>
      <c r="AF274" s="11"/>
    </row>
    <row r="275" spans="1:64">
      <c r="A275" s="1646"/>
      <c r="B275" s="1569"/>
      <c r="C275" s="272"/>
      <c r="D275" s="318"/>
      <c r="E275" s="179"/>
      <c r="F275" s="179"/>
      <c r="G275" s="253"/>
      <c r="H275" s="1839" t="s">
        <v>1529</v>
      </c>
      <c r="I275" s="1834"/>
      <c r="J275" s="1834"/>
      <c r="K275" s="1834"/>
      <c r="L275" s="1840"/>
      <c r="M275" s="1860"/>
      <c r="N275" s="1574"/>
      <c r="O275" s="11"/>
      <c r="P275" s="11"/>
      <c r="Q275" s="11"/>
      <c r="R275" s="11"/>
      <c r="S275" s="11"/>
      <c r="T275" s="11"/>
      <c r="U275" s="11"/>
      <c r="V275" s="11"/>
      <c r="W275" s="11"/>
      <c r="X275" s="11"/>
      <c r="Y275" s="11"/>
      <c r="Z275" s="11"/>
      <c r="AA275" s="11"/>
      <c r="AB275" s="11"/>
      <c r="AC275" s="11"/>
      <c r="AD275" s="11"/>
      <c r="AE275" s="11"/>
      <c r="AF275" s="11"/>
    </row>
    <row r="276" spans="1:64">
      <c r="A276" s="11"/>
      <c r="B276" s="1569"/>
      <c r="C276" s="240"/>
      <c r="D276" s="179"/>
      <c r="E276" s="179"/>
      <c r="F276" s="179"/>
      <c r="G276" s="256"/>
      <c r="H276" s="1841"/>
      <c r="I276" s="1842"/>
      <c r="J276" s="1842"/>
      <c r="K276" s="1842"/>
      <c r="L276" s="1843"/>
      <c r="M276" s="1859"/>
      <c r="N276" s="1572"/>
      <c r="O276" s="11"/>
      <c r="P276" s="11"/>
      <c r="Q276" s="11"/>
      <c r="R276" s="11"/>
      <c r="S276" s="11"/>
      <c r="T276" s="11"/>
      <c r="U276" s="11"/>
      <c r="V276" s="11" t="s">
        <v>1111</v>
      </c>
      <c r="W276" s="11"/>
      <c r="X276" s="11"/>
      <c r="Y276" s="11"/>
      <c r="Z276" s="691" t="s">
        <v>400</v>
      </c>
      <c r="AA276" s="11"/>
      <c r="AB276" s="11"/>
      <c r="AC276" s="11"/>
      <c r="AD276" s="11"/>
      <c r="AE276" s="11"/>
      <c r="AF276" s="11"/>
    </row>
    <row r="277" spans="1:64">
      <c r="A277" s="1645" t="s">
        <v>204</v>
      </c>
      <c r="B277" s="1568">
        <v>41185</v>
      </c>
      <c r="C277" s="250" t="s">
        <v>216</v>
      </c>
      <c r="D277" s="217" t="s">
        <v>257</v>
      </c>
      <c r="E277" s="216"/>
      <c r="F277" s="216"/>
      <c r="G277" s="258">
        <v>5.86</v>
      </c>
      <c r="H277" s="248" t="s">
        <v>1531</v>
      </c>
      <c r="I277" s="218"/>
      <c r="J277" s="218"/>
      <c r="K277" s="218"/>
      <c r="L277" s="218"/>
      <c r="M277" s="922" t="str">
        <f>'Rf &amp; Cd '!E20</f>
        <v xml:space="preserve">Euro mix   </v>
      </c>
      <c r="N277" s="1575" t="s">
        <v>657</v>
      </c>
      <c r="O277" s="11"/>
      <c r="P277" s="11"/>
      <c r="Q277" s="11"/>
      <c r="R277" s="11"/>
      <c r="S277" s="11"/>
      <c r="T277" s="11"/>
      <c r="U277" s="11"/>
      <c r="V277" s="11"/>
      <c r="W277" s="11"/>
      <c r="X277" s="11"/>
      <c r="Y277" s="11"/>
      <c r="Z277" s="11"/>
      <c r="AA277" s="11"/>
      <c r="AB277" s="11"/>
      <c r="AC277" s="11"/>
      <c r="AD277" s="11"/>
      <c r="AE277" s="11"/>
      <c r="AF277" s="11"/>
    </row>
    <row r="278" spans="1:64">
      <c r="A278" s="1646"/>
      <c r="B278" s="1569"/>
      <c r="C278" s="240"/>
      <c r="D278" s="179"/>
      <c r="E278" s="179"/>
      <c r="F278" s="179"/>
      <c r="G278" s="253"/>
      <c r="H278" s="115" t="s">
        <v>1530</v>
      </c>
      <c r="I278" s="11"/>
      <c r="J278" s="15"/>
      <c r="K278" s="15"/>
      <c r="L278" s="15"/>
      <c r="M278" s="917"/>
      <c r="N278" s="1572"/>
      <c r="O278" s="11"/>
      <c r="P278" s="11"/>
      <c r="Q278" s="11"/>
      <c r="R278" s="11"/>
      <c r="S278" s="11"/>
      <c r="T278" s="11"/>
      <c r="U278" s="11"/>
      <c r="V278" s="11"/>
      <c r="W278" s="11"/>
      <c r="X278" s="11"/>
      <c r="Y278" s="11"/>
      <c r="Z278" s="11"/>
      <c r="AA278" s="11"/>
      <c r="AB278" s="11"/>
      <c r="AC278" s="11"/>
      <c r="AD278" s="11"/>
      <c r="AE278" s="11"/>
      <c r="AF278" s="11"/>
    </row>
    <row r="279" spans="1:64">
      <c r="A279" s="1645" t="s">
        <v>249</v>
      </c>
      <c r="B279" s="1568">
        <v>40744</v>
      </c>
      <c r="C279" s="250" t="s">
        <v>216</v>
      </c>
      <c r="D279" s="216"/>
      <c r="E279" s="249" t="s">
        <v>216</v>
      </c>
      <c r="F279" s="216"/>
      <c r="G279" s="258">
        <v>5</v>
      </c>
      <c r="H279" s="243" t="s">
        <v>1536</v>
      </c>
      <c r="I279" s="218"/>
      <c r="J279" s="218"/>
      <c r="K279" s="218"/>
      <c r="L279" s="218"/>
      <c r="M279" s="922" t="str">
        <f>'Rf &amp; Cd '!E21</f>
        <v>Local (AAA)</v>
      </c>
      <c r="N279" s="1574" t="s">
        <v>656</v>
      </c>
      <c r="O279" s="11"/>
      <c r="P279" s="11"/>
      <c r="Q279" s="11"/>
      <c r="R279" s="11"/>
      <c r="S279" s="11"/>
      <c r="T279" s="11"/>
      <c r="U279" s="11"/>
      <c r="V279" s="11"/>
      <c r="W279" s="11"/>
      <c r="X279" s="11"/>
      <c r="Y279" s="11"/>
      <c r="Z279" s="11"/>
      <c r="AA279" s="11"/>
      <c r="AB279" s="11"/>
      <c r="AC279" s="11"/>
      <c r="AD279" s="11"/>
      <c r="AE279" s="11"/>
      <c r="AF279" s="11"/>
    </row>
    <row r="280" spans="1:64">
      <c r="A280" s="11"/>
      <c r="B280" s="1569"/>
      <c r="C280" s="240"/>
      <c r="D280" s="179"/>
      <c r="E280" s="179"/>
      <c r="F280" s="179"/>
      <c r="G280" s="253"/>
      <c r="H280" s="115" t="s">
        <v>845</v>
      </c>
      <c r="I280" s="15"/>
      <c r="J280" s="15"/>
      <c r="K280" s="15"/>
      <c r="L280" s="15"/>
      <c r="M280" s="923"/>
      <c r="N280" s="1572"/>
      <c r="O280" s="11"/>
      <c r="P280" s="11"/>
      <c r="Q280" s="11"/>
      <c r="R280" s="11"/>
      <c r="S280" s="11"/>
      <c r="T280" s="11"/>
      <c r="U280" s="11"/>
      <c r="V280" s="11"/>
      <c r="W280" s="11"/>
      <c r="X280" s="11"/>
      <c r="Y280" s="11"/>
      <c r="Z280" s="11"/>
      <c r="AA280" s="11"/>
      <c r="AB280" s="11"/>
      <c r="AC280" s="11"/>
      <c r="AD280" s="11"/>
      <c r="AE280" s="11"/>
      <c r="AF280" s="11"/>
    </row>
    <row r="281" spans="1:64">
      <c r="A281" s="11"/>
      <c r="B281" s="1569"/>
      <c r="C281" s="240"/>
      <c r="D281" s="179"/>
      <c r="E281" s="179"/>
      <c r="F281" s="179"/>
      <c r="G281" s="253"/>
      <c r="H281" s="349" t="s">
        <v>846</v>
      </c>
      <c r="I281" s="15"/>
      <c r="J281" s="15"/>
      <c r="K281" s="15"/>
      <c r="L281" s="15"/>
      <c r="M281" s="923"/>
      <c r="N281" s="1572"/>
      <c r="O281" s="11"/>
      <c r="P281" s="11"/>
      <c r="Q281" s="11"/>
      <c r="R281" s="11"/>
      <c r="S281" s="11"/>
      <c r="T281" s="11"/>
      <c r="U281" s="11"/>
      <c r="V281" s="11"/>
      <c r="W281" s="11"/>
      <c r="X281" s="11"/>
      <c r="Y281" s="11"/>
      <c r="Z281" s="11"/>
      <c r="AA281" s="11"/>
      <c r="AB281" s="691"/>
      <c r="AC281" s="11"/>
      <c r="AD281" s="11"/>
      <c r="AE281" s="11"/>
      <c r="AF281" s="11"/>
    </row>
    <row r="282" spans="1:64">
      <c r="A282" s="11"/>
      <c r="B282" s="1569"/>
      <c r="C282" s="240"/>
      <c r="D282" s="179"/>
      <c r="E282" s="179"/>
      <c r="F282" s="179"/>
      <c r="G282" s="253"/>
      <c r="H282" s="349" t="s">
        <v>847</v>
      </c>
      <c r="I282" s="15"/>
      <c r="J282" s="15"/>
      <c r="K282" s="15"/>
      <c r="L282" s="15"/>
      <c r="M282" s="923"/>
      <c r="N282" s="1572"/>
      <c r="O282" s="11"/>
      <c r="P282" s="11"/>
      <c r="Q282" s="11"/>
      <c r="R282" s="11"/>
      <c r="S282" s="11"/>
      <c r="T282" s="11"/>
      <c r="U282" s="11"/>
      <c r="V282" s="11"/>
      <c r="W282" s="11"/>
      <c r="X282" s="11"/>
      <c r="Y282" s="11"/>
      <c r="Z282" s="11"/>
      <c r="AA282" s="11"/>
      <c r="AB282" s="11"/>
      <c r="AC282" s="11"/>
      <c r="AD282" s="11"/>
      <c r="AE282" s="11"/>
      <c r="AF282" s="11"/>
    </row>
    <row r="283" spans="1:64">
      <c r="A283" s="1639" t="s">
        <v>250</v>
      </c>
      <c r="B283" s="1563">
        <v>40576</v>
      </c>
      <c r="C283" s="242"/>
      <c r="D283" s="220"/>
      <c r="E283" s="220"/>
      <c r="F283" s="220"/>
      <c r="G283" s="252">
        <v>5</v>
      </c>
      <c r="H283" s="242" t="s">
        <v>214</v>
      </c>
      <c r="I283" s="222"/>
      <c r="J283" s="222"/>
      <c r="K283" s="222"/>
      <c r="L283" s="222"/>
      <c r="M283" s="916" t="str">
        <f>'Rf &amp; Cd '!E22</f>
        <v>Local (AAA)</v>
      </c>
      <c r="N283" s="1574" t="s">
        <v>656</v>
      </c>
      <c r="O283" s="124" t="s">
        <v>1109</v>
      </c>
      <c r="P283" s="11"/>
      <c r="Q283" s="11"/>
      <c r="R283" s="11"/>
      <c r="S283" s="11"/>
      <c r="T283" s="11"/>
      <c r="U283" s="11"/>
      <c r="V283" s="11"/>
      <c r="W283" s="11"/>
      <c r="X283" s="11"/>
      <c r="Y283" s="11"/>
      <c r="Z283" s="11"/>
      <c r="AA283" s="11"/>
      <c r="AB283" s="11"/>
      <c r="AC283" s="11"/>
      <c r="AD283" s="11"/>
      <c r="AE283" s="11"/>
      <c r="AF283" s="11"/>
    </row>
    <row r="284" spans="1:64">
      <c r="A284" s="1644" t="s">
        <v>251</v>
      </c>
      <c r="B284" s="1564">
        <v>40878</v>
      </c>
      <c r="C284" s="242"/>
      <c r="D284" s="220"/>
      <c r="E284" s="220"/>
      <c r="F284" s="220"/>
      <c r="G284" s="252"/>
      <c r="H284" s="273" t="s">
        <v>233</v>
      </c>
      <c r="I284" s="222"/>
      <c r="J284" s="222"/>
      <c r="K284" s="222"/>
      <c r="L284" s="222"/>
      <c r="M284" s="916" t="str">
        <f>'Rf &amp; Cd '!E23</f>
        <v>(Not found)</v>
      </c>
      <c r="N284" s="1572"/>
      <c r="O284" s="124" t="s">
        <v>1110</v>
      </c>
      <c r="P284" s="11"/>
      <c r="Q284" s="11"/>
      <c r="R284" s="11"/>
      <c r="S284" s="11"/>
      <c r="T284" s="11"/>
      <c r="U284" s="11"/>
      <c r="V284" s="11"/>
      <c r="W284" s="16"/>
      <c r="X284" s="16"/>
      <c r="Y284" s="16"/>
      <c r="Z284" s="11"/>
      <c r="AA284" s="11"/>
      <c r="AB284" s="11"/>
      <c r="AC284" s="11"/>
      <c r="AD284" s="11"/>
      <c r="AE284" s="11"/>
      <c r="AF284" s="11"/>
    </row>
    <row r="285" spans="1:64">
      <c r="A285" s="11"/>
      <c r="C285" s="15"/>
      <c r="D285" s="15"/>
      <c r="E285" s="15"/>
      <c r="F285" s="15"/>
      <c r="G285" s="15"/>
      <c r="H285" s="124"/>
      <c r="I285" s="124"/>
      <c r="J285" s="15"/>
      <c r="K285" s="15"/>
      <c r="L285" s="15"/>
      <c r="M285" s="11"/>
      <c r="O285" s="11"/>
      <c r="P285" s="11"/>
      <c r="Q285" s="11"/>
      <c r="R285" s="11"/>
      <c r="S285" s="11"/>
      <c r="T285" s="11"/>
      <c r="U285" s="11"/>
      <c r="V285" s="11"/>
      <c r="W285" s="11"/>
      <c r="X285" s="11"/>
      <c r="Y285" s="11"/>
      <c r="Z285" s="11"/>
      <c r="AA285" s="11"/>
      <c r="AB285" s="11"/>
      <c r="AC285" s="11"/>
      <c r="AD285" s="11"/>
      <c r="AE285" s="11"/>
      <c r="AF285" s="11"/>
    </row>
    <row r="286" spans="1:64">
      <c r="A286" s="11"/>
      <c r="C286" s="15" t="s">
        <v>839</v>
      </c>
      <c r="D286" s="15"/>
      <c r="E286" s="15"/>
      <c r="F286" s="15"/>
      <c r="G286" s="15"/>
      <c r="H286" s="124"/>
      <c r="I286" s="124"/>
      <c r="J286" s="15"/>
      <c r="K286" s="15"/>
      <c r="L286" s="15"/>
      <c r="M286" s="11"/>
      <c r="O286" s="11"/>
      <c r="P286" s="11"/>
      <c r="Q286" s="11"/>
      <c r="R286" s="11"/>
      <c r="S286" s="11"/>
      <c r="T286" s="11"/>
      <c r="U286" s="11"/>
      <c r="V286" s="11"/>
      <c r="W286" s="11"/>
      <c r="X286" s="11"/>
      <c r="Y286" s="11"/>
      <c r="Z286" s="11"/>
      <c r="AA286" s="11"/>
      <c r="AB286" s="11"/>
      <c r="AC286" s="11"/>
      <c r="AD286" s="11"/>
      <c r="AE286" s="11"/>
      <c r="AF286" s="11"/>
    </row>
    <row r="287" spans="1:64">
      <c r="A287" s="11"/>
      <c r="C287" s="11"/>
      <c r="D287" s="345"/>
      <c r="E287" s="15"/>
      <c r="F287" s="15"/>
      <c r="G287" s="15"/>
      <c r="H287" s="124"/>
      <c r="I287" s="124"/>
      <c r="J287" s="15"/>
      <c r="K287" s="15"/>
      <c r="L287" s="15"/>
      <c r="M287" s="15"/>
    </row>
    <row r="288" spans="1:64">
      <c r="A288" s="11"/>
      <c r="C288" s="11" t="s">
        <v>1188</v>
      </c>
      <c r="D288" s="11"/>
      <c r="E288" s="15"/>
      <c r="F288" s="15"/>
      <c r="G288" s="15"/>
      <c r="H288" s="124"/>
      <c r="I288" s="124"/>
      <c r="J288" s="15"/>
      <c r="K288" s="15"/>
      <c r="L288" s="15"/>
      <c r="M288" s="15"/>
    </row>
    <row r="289" spans="1:15">
      <c r="A289" s="11"/>
      <c r="C289" s="15"/>
      <c r="D289" s="1247"/>
      <c r="E289" s="1247"/>
      <c r="F289" s="15"/>
      <c r="G289" s="15"/>
      <c r="H289" s="124"/>
      <c r="I289" s="124"/>
      <c r="J289" s="15"/>
      <c r="K289" s="15"/>
      <c r="L289" s="15"/>
      <c r="M289" s="15"/>
    </row>
    <row r="290" spans="1:15" s="1432" customFormat="1">
      <c r="A290" s="316"/>
      <c r="B290" s="1480"/>
      <c r="C290" s="316"/>
      <c r="D290" s="818"/>
      <c r="E290" s="818"/>
      <c r="F290" s="316"/>
      <c r="G290" s="316"/>
      <c r="H290" s="317"/>
      <c r="I290" s="317"/>
      <c r="J290" s="316"/>
      <c r="K290" s="316"/>
      <c r="L290" s="316"/>
      <c r="M290" s="316"/>
      <c r="N290" s="1480"/>
    </row>
    <row r="291" spans="1:15" s="1432" customFormat="1">
      <c r="A291" s="718" t="s">
        <v>811</v>
      </c>
      <c r="C291" s="1723"/>
      <c r="D291" s="1723"/>
      <c r="E291" s="1723"/>
      <c r="F291" s="1723"/>
      <c r="G291" s="1723"/>
      <c r="H291" s="1723"/>
      <c r="I291" s="1723"/>
      <c r="J291" s="1723"/>
      <c r="K291" s="1723"/>
      <c r="L291" s="1723"/>
      <c r="M291" s="1723"/>
      <c r="N291" s="1624"/>
      <c r="O291" s="1624"/>
    </row>
    <row r="292" spans="1:15" s="1432" customFormat="1">
      <c r="A292" s="357"/>
      <c r="C292" s="596"/>
      <c r="D292" s="596"/>
      <c r="E292" s="596"/>
      <c r="F292" s="596"/>
      <c r="G292" s="596"/>
      <c r="H292" s="596"/>
      <c r="I292" s="596"/>
      <c r="J292" s="596"/>
      <c r="K292" s="596"/>
      <c r="L292" s="596"/>
      <c r="M292" s="596"/>
    </row>
    <row r="293" spans="1:15" s="1432" customFormat="1">
      <c r="A293" s="316"/>
      <c r="C293" s="1723"/>
      <c r="D293" s="1723"/>
      <c r="E293" s="1723"/>
      <c r="F293" s="1723"/>
      <c r="G293" s="1723"/>
      <c r="H293" s="1723"/>
      <c r="I293" s="1723"/>
      <c r="J293" s="1723"/>
      <c r="K293" s="1723"/>
      <c r="L293" s="1723"/>
      <c r="M293" s="1723"/>
      <c r="N293" s="1624"/>
      <c r="O293" s="1624"/>
    </row>
    <row r="294" spans="1:15" s="1432" customFormat="1">
      <c r="A294" s="316"/>
      <c r="C294" s="1723"/>
      <c r="D294" s="1723"/>
      <c r="E294" s="1723"/>
      <c r="F294" s="1723"/>
      <c r="G294" s="1723"/>
      <c r="H294" s="1723"/>
      <c r="I294" s="1723"/>
      <c r="J294" s="1723"/>
      <c r="K294" s="1723"/>
      <c r="L294" s="1723"/>
      <c r="M294" s="1723"/>
      <c r="N294" s="1624"/>
      <c r="O294" s="1624"/>
    </row>
    <row r="295" spans="1:15" s="1432" customFormat="1">
      <c r="A295" s="323"/>
      <c r="B295" s="1480"/>
      <c r="C295" s="316"/>
      <c r="D295" s="357"/>
      <c r="E295" s="316"/>
      <c r="F295" s="316"/>
      <c r="G295" s="316"/>
      <c r="H295" s="317"/>
      <c r="I295" s="317"/>
      <c r="J295" s="316"/>
      <c r="K295" s="316"/>
      <c r="L295" s="316"/>
      <c r="M295" s="316"/>
      <c r="N295" s="1480"/>
    </row>
    <row r="296" spans="1:15" s="1432" customFormat="1">
      <c r="B296" s="1480"/>
      <c r="D296" s="1433"/>
      <c r="H296" s="1434"/>
      <c r="I296" s="1434"/>
      <c r="N296" s="1480"/>
    </row>
    <row r="297" spans="1:15">
      <c r="A297" s="82" t="s">
        <v>430</v>
      </c>
      <c r="B297" s="1486"/>
      <c r="C297" s="361" t="s">
        <v>197</v>
      </c>
      <c r="D297" s="314" t="s">
        <v>154</v>
      </c>
      <c r="E297" s="314" t="s">
        <v>198</v>
      </c>
      <c r="F297" s="362" t="s">
        <v>156</v>
      </c>
      <c r="G297" s="353" t="s">
        <v>1189</v>
      </c>
      <c r="H297" s="347"/>
      <c r="I297" s="347"/>
      <c r="J297" s="346"/>
      <c r="K297" s="346"/>
      <c r="L297" s="346"/>
      <c r="M297" s="346"/>
      <c r="N297" s="1486"/>
    </row>
    <row r="298" spans="1:15">
      <c r="A298" s="11"/>
      <c r="B298" s="1486"/>
      <c r="C298" s="278"/>
      <c r="D298" s="279"/>
      <c r="E298" s="278"/>
      <c r="F298" s="278"/>
      <c r="G298" s="278"/>
      <c r="H298" s="124"/>
      <c r="I298" s="281"/>
      <c r="J298" s="281"/>
      <c r="K298" s="281"/>
      <c r="L298" s="281"/>
      <c r="M298" s="281"/>
      <c r="N298" s="1487"/>
    </row>
    <row r="299" spans="1:15">
      <c r="A299" s="171" t="s">
        <v>429</v>
      </c>
      <c r="C299" s="279" t="s">
        <v>840</v>
      </c>
      <c r="D299" s="910">
        <v>0.5</v>
      </c>
      <c r="E299" s="910">
        <v>0.5</v>
      </c>
      <c r="F299" s="179"/>
      <c r="G299" s="281"/>
      <c r="H299" s="278" t="s">
        <v>841</v>
      </c>
      <c r="I299" s="281"/>
      <c r="J299" s="15"/>
      <c r="K299" s="281"/>
      <c r="L299" s="281"/>
      <c r="M299" s="281"/>
      <c r="N299" s="1487"/>
    </row>
    <row r="300" spans="1:15">
      <c r="A300" s="15"/>
      <c r="B300" s="1486"/>
      <c r="C300" s="179"/>
      <c r="D300" s="179"/>
      <c r="E300" s="179"/>
      <c r="F300" s="179"/>
      <c r="G300" s="179"/>
      <c r="H300" s="281"/>
      <c r="I300" s="281"/>
      <c r="J300" s="281"/>
      <c r="K300" s="281"/>
      <c r="L300" s="281"/>
      <c r="M300" s="281"/>
      <c r="N300" s="1487"/>
    </row>
    <row r="301" spans="1:15">
      <c r="A301" s="1647" t="s">
        <v>143</v>
      </c>
      <c r="C301" s="602"/>
      <c r="D301" s="1846"/>
      <c r="E301" s="1846"/>
      <c r="F301" s="603"/>
      <c r="G301" s="926">
        <v>5</v>
      </c>
      <c r="H301" s="1852" t="s">
        <v>856</v>
      </c>
      <c r="I301" s="1853"/>
      <c r="J301" s="1853"/>
      <c r="K301" s="1853"/>
      <c r="L301" s="1853"/>
      <c r="M301" s="1854"/>
      <c r="N301" s="1487"/>
    </row>
    <row r="302" spans="1:15">
      <c r="A302" s="1648" t="s">
        <v>266</v>
      </c>
      <c r="B302" s="1486"/>
      <c r="C302" s="604"/>
      <c r="D302" s="1848"/>
      <c r="E302" s="1848"/>
      <c r="F302" s="605"/>
      <c r="G302" s="927">
        <v>0.5</v>
      </c>
      <c r="H302" s="1861"/>
      <c r="I302" s="1862"/>
      <c r="J302" s="1862"/>
      <c r="K302" s="1862"/>
      <c r="L302" s="1862"/>
      <c r="M302" s="1863"/>
      <c r="N302" s="1487"/>
    </row>
    <row r="303" spans="1:15">
      <c r="A303" s="11"/>
      <c r="B303" s="1486"/>
      <c r="C303" s="179"/>
      <c r="D303" s="867"/>
      <c r="E303" s="867"/>
      <c r="F303" s="179"/>
      <c r="G303" s="925"/>
      <c r="H303" s="1855"/>
      <c r="I303" s="1856"/>
      <c r="J303" s="1856"/>
      <c r="K303" s="1856"/>
      <c r="L303" s="1856"/>
      <c r="M303" s="1857"/>
      <c r="N303" s="1487"/>
    </row>
    <row r="304" spans="1:15" ht="13.9" customHeight="1">
      <c r="A304" s="1647" t="s">
        <v>199</v>
      </c>
      <c r="C304" s="602"/>
      <c r="D304" s="1846"/>
      <c r="E304" s="1846"/>
      <c r="F304" s="603"/>
      <c r="G304" s="320">
        <v>5.5</v>
      </c>
      <c r="H304" s="1852" t="s">
        <v>850</v>
      </c>
      <c r="I304" s="1853"/>
      <c r="J304" s="1853"/>
      <c r="K304" s="1853"/>
      <c r="L304" s="1853"/>
      <c r="M304" s="1854"/>
      <c r="N304" s="1487"/>
    </row>
    <row r="305" spans="1:21">
      <c r="A305" s="45" t="s">
        <v>266</v>
      </c>
      <c r="B305" s="1486"/>
      <c r="C305" s="604"/>
      <c r="D305" s="1848"/>
      <c r="E305" s="1848"/>
      <c r="F305" s="605"/>
      <c r="G305" s="351">
        <v>0.25</v>
      </c>
      <c r="H305" s="1861"/>
      <c r="I305" s="1862"/>
      <c r="J305" s="1862"/>
      <c r="K305" s="1862"/>
      <c r="L305" s="1862"/>
      <c r="M305" s="1863"/>
      <c r="N305" s="1487"/>
    </row>
    <row r="306" spans="1:21">
      <c r="A306" s="1588"/>
      <c r="B306" s="1486"/>
      <c r="C306" s="179"/>
      <c r="D306" s="867"/>
      <c r="E306" s="867"/>
      <c r="F306" s="179"/>
      <c r="G306" s="925"/>
      <c r="H306" s="1855"/>
      <c r="I306" s="1856"/>
      <c r="J306" s="1856"/>
      <c r="K306" s="1856"/>
      <c r="L306" s="1856"/>
      <c r="M306" s="1857"/>
      <c r="N306" s="1487"/>
    </row>
    <row r="307" spans="1:21">
      <c r="A307" s="1647" t="s">
        <v>268</v>
      </c>
      <c r="C307" s="602"/>
      <c r="D307" s="1846"/>
      <c r="E307" s="1846"/>
      <c r="F307" s="603"/>
      <c r="G307" s="320">
        <v>5.4</v>
      </c>
      <c r="H307" s="1852" t="s">
        <v>849</v>
      </c>
      <c r="I307" s="1853"/>
      <c r="J307" s="1853"/>
      <c r="K307" s="1853"/>
      <c r="L307" s="1853"/>
      <c r="M307" s="1854"/>
      <c r="N307" s="1487"/>
    </row>
    <row r="308" spans="1:21">
      <c r="A308" s="45" t="s">
        <v>266</v>
      </c>
      <c r="B308" s="1486"/>
      <c r="C308" s="604"/>
      <c r="D308" s="1848"/>
      <c r="E308" s="1848"/>
      <c r="F308" s="605"/>
      <c r="G308" s="351">
        <v>0.15</v>
      </c>
      <c r="H308" s="1855"/>
      <c r="I308" s="1856"/>
      <c r="J308" s="1856"/>
      <c r="K308" s="1856"/>
      <c r="L308" s="1856"/>
      <c r="M308" s="1857"/>
      <c r="N308" s="1487"/>
    </row>
    <row r="309" spans="1:21">
      <c r="A309" s="1647" t="s">
        <v>269</v>
      </c>
      <c r="C309" s="602"/>
      <c r="D309" s="1846"/>
      <c r="E309" s="1846"/>
      <c r="F309" s="603"/>
      <c r="G309" s="926">
        <v>5.5</v>
      </c>
      <c r="H309" s="1852" t="s">
        <v>851</v>
      </c>
      <c r="I309" s="1853"/>
      <c r="J309" s="1853"/>
      <c r="K309" s="1853"/>
      <c r="L309" s="1853"/>
      <c r="M309" s="1854"/>
      <c r="N309" s="1487"/>
    </row>
    <row r="310" spans="1:21">
      <c r="A310" s="1648" t="s">
        <v>266</v>
      </c>
      <c r="B310" s="1486"/>
      <c r="C310" s="604"/>
      <c r="D310" s="1848"/>
      <c r="E310" s="1848"/>
      <c r="F310" s="605"/>
      <c r="G310" s="927">
        <v>0.1</v>
      </c>
      <c r="H310" s="1861"/>
      <c r="I310" s="1862"/>
      <c r="J310" s="1862"/>
      <c r="K310" s="1862"/>
      <c r="L310" s="1862"/>
      <c r="M310" s="1863"/>
      <c r="N310" s="1487"/>
    </row>
    <row r="311" spans="1:21">
      <c r="A311" s="1588"/>
      <c r="B311" s="1486"/>
      <c r="C311" s="179"/>
      <c r="D311" s="867"/>
      <c r="E311" s="867"/>
      <c r="F311" s="179"/>
      <c r="G311" s="925"/>
      <c r="H311" s="1855"/>
      <c r="I311" s="1856"/>
      <c r="J311" s="1856"/>
      <c r="K311" s="1856"/>
      <c r="L311" s="1856"/>
      <c r="M311" s="1857"/>
      <c r="N311" s="1487"/>
    </row>
    <row r="312" spans="1:21">
      <c r="A312" s="1649" t="s">
        <v>62</v>
      </c>
      <c r="B312" s="1486"/>
      <c r="C312" s="606"/>
      <c r="D312" s="1882"/>
      <c r="E312" s="1882"/>
      <c r="F312" s="607"/>
      <c r="G312" s="352">
        <v>5.25</v>
      </c>
      <c r="H312" s="124"/>
      <c r="I312" s="281"/>
      <c r="J312" s="281"/>
      <c r="K312" s="281"/>
      <c r="L312" s="281"/>
      <c r="M312" s="281"/>
      <c r="N312" s="1487"/>
    </row>
    <row r="313" spans="1:21">
      <c r="A313" s="1650"/>
      <c r="B313" s="1486"/>
      <c r="C313" s="179"/>
      <c r="D313" s="354"/>
      <c r="E313" s="354"/>
      <c r="F313" s="179"/>
      <c r="G313" s="393">
        <v>1</v>
      </c>
      <c r="H313" s="124"/>
      <c r="I313" s="281"/>
      <c r="J313" s="281"/>
      <c r="K313" s="281"/>
      <c r="L313" s="281"/>
      <c r="M313" s="281"/>
      <c r="N313" s="1487"/>
    </row>
    <row r="314" spans="1:21">
      <c r="A314" s="1651" t="s">
        <v>270</v>
      </c>
      <c r="B314" s="1486"/>
      <c r="C314" s="179"/>
      <c r="D314" s="1886"/>
      <c r="E314" s="1886"/>
      <c r="F314" s="179"/>
      <c r="G314" s="392">
        <f>4+G312</f>
        <v>9.25</v>
      </c>
      <c r="H314" s="124"/>
      <c r="I314" s="281"/>
      <c r="J314" s="281"/>
      <c r="K314" s="281"/>
      <c r="L314" s="281"/>
      <c r="M314" s="281"/>
      <c r="N314" s="1487"/>
      <c r="O314" s="1599"/>
      <c r="P314" s="1599"/>
      <c r="Q314" s="1599"/>
      <c r="R314" s="1599"/>
      <c r="S314" s="1599"/>
      <c r="T314" s="1599"/>
      <c r="U314" s="1599"/>
    </row>
    <row r="315" spans="1:21" s="1432" customFormat="1">
      <c r="A315" s="316"/>
      <c r="B315" s="1480"/>
      <c r="C315" s="316"/>
      <c r="D315" s="357"/>
      <c r="E315" s="316"/>
      <c r="F315" s="316"/>
      <c r="G315" s="316"/>
      <c r="H315" s="317"/>
      <c r="I315" s="324"/>
      <c r="J315" s="324"/>
      <c r="K315" s="324"/>
      <c r="L315" s="324"/>
      <c r="M315" s="324"/>
      <c r="N315" s="1488"/>
      <c r="O315" s="323"/>
      <c r="P315" s="323"/>
      <c r="Q315" s="323"/>
      <c r="R315" s="323"/>
      <c r="S315" s="323"/>
      <c r="T315" s="323"/>
      <c r="U315" s="323"/>
    </row>
    <row r="316" spans="1:21" s="1432" customFormat="1">
      <c r="A316" s="323"/>
      <c r="B316" s="1480"/>
      <c r="C316" s="316"/>
      <c r="D316" s="357"/>
      <c r="E316" s="316"/>
      <c r="F316" s="316"/>
      <c r="G316" s="316"/>
      <c r="H316" s="317"/>
      <c r="I316" s="324"/>
      <c r="J316" s="324"/>
      <c r="K316" s="324"/>
      <c r="L316" s="324"/>
      <c r="M316" s="324"/>
      <c r="N316" s="1488"/>
      <c r="O316" s="323"/>
      <c r="P316" s="323"/>
      <c r="Q316" s="323"/>
      <c r="R316" s="323"/>
      <c r="S316" s="323"/>
      <c r="T316" s="323"/>
      <c r="U316" s="323"/>
    </row>
    <row r="317" spans="1:21" s="1432" customFormat="1">
      <c r="A317" s="436" t="s">
        <v>1508</v>
      </c>
      <c r="B317" s="1480"/>
      <c r="C317" s="316" t="s">
        <v>1115</v>
      </c>
      <c r="D317" s="316"/>
      <c r="E317" s="316"/>
      <c r="F317" s="316"/>
      <c r="G317" s="316"/>
      <c r="H317" s="317"/>
      <c r="I317" s="323"/>
      <c r="J317" s="316"/>
      <c r="K317" s="316"/>
      <c r="L317" s="316"/>
      <c r="M317" s="316"/>
      <c r="N317" s="1480"/>
      <c r="O317" s="323" t="s">
        <v>395</v>
      </c>
      <c r="P317" s="323"/>
      <c r="Q317" s="929"/>
      <c r="R317" s="929"/>
      <c r="S317" s="929"/>
      <c r="T317" s="929"/>
      <c r="U317" s="323"/>
    </row>
    <row r="318" spans="1:21" s="1432" customFormat="1">
      <c r="A318" s="316"/>
      <c r="B318" s="1480"/>
      <c r="C318" s="469" t="s">
        <v>1190</v>
      </c>
      <c r="D318" s="357"/>
      <c r="E318" s="316"/>
      <c r="F318" s="316"/>
      <c r="G318" s="316"/>
      <c r="H318" s="317"/>
      <c r="I318" s="316"/>
      <c r="J318" s="316"/>
      <c r="K318" s="316"/>
      <c r="L318" s="316"/>
      <c r="M318" s="316"/>
      <c r="N318" s="1480"/>
      <c r="O318" s="930" t="s">
        <v>391</v>
      </c>
      <c r="P318" s="323"/>
      <c r="Q318" s="929"/>
      <c r="R318" s="929"/>
      <c r="S318" s="929"/>
      <c r="T318" s="929"/>
      <c r="U318" s="323"/>
    </row>
    <row r="319" spans="1:21" s="1432" customFormat="1">
      <c r="A319" s="357"/>
      <c r="B319" s="1480"/>
      <c r="C319" s="1878" t="s">
        <v>1112</v>
      </c>
      <c r="D319" s="1878"/>
      <c r="E319" s="1878"/>
      <c r="F319" s="1878"/>
      <c r="G319" s="1878"/>
      <c r="H319" s="1878"/>
      <c r="I319" s="1878"/>
      <c r="J319" s="1878"/>
      <c r="K319" s="1878"/>
      <c r="L319" s="1878"/>
      <c r="M319" s="1878"/>
      <c r="N319" s="1480"/>
      <c r="O319" s="930" t="s">
        <v>385</v>
      </c>
      <c r="P319" s="323"/>
      <c r="Q319" s="929"/>
      <c r="R319" s="929"/>
      <c r="S319" s="929"/>
      <c r="T319" s="929"/>
      <c r="U319" s="323"/>
    </row>
    <row r="320" spans="1:21" s="1432" customFormat="1">
      <c r="A320" s="316"/>
      <c r="B320" s="1480"/>
      <c r="C320" s="1878"/>
      <c r="D320" s="1878"/>
      <c r="E320" s="1878"/>
      <c r="F320" s="1878"/>
      <c r="G320" s="1878"/>
      <c r="H320" s="1878"/>
      <c r="I320" s="1878"/>
      <c r="J320" s="1878"/>
      <c r="K320" s="1878"/>
      <c r="L320" s="1878"/>
      <c r="M320" s="1878"/>
      <c r="N320" s="1480"/>
      <c r="O320" s="930" t="s">
        <v>386</v>
      </c>
      <c r="P320" s="323"/>
      <c r="Q320" s="929"/>
      <c r="R320" s="929"/>
      <c r="S320" s="929"/>
      <c r="T320" s="929"/>
      <c r="U320" s="323"/>
    </row>
    <row r="321" spans="1:21" s="1432" customFormat="1">
      <c r="A321" s="316"/>
      <c r="B321" s="1480"/>
      <c r="C321" s="469"/>
      <c r="D321" s="357"/>
      <c r="E321" s="316"/>
      <c r="F321" s="316"/>
      <c r="G321" s="316"/>
      <c r="H321" s="317"/>
      <c r="I321" s="316"/>
      <c r="J321" s="316"/>
      <c r="K321" s="316"/>
      <c r="L321" s="316"/>
      <c r="M321" s="316"/>
      <c r="N321" s="1480"/>
      <c r="O321" s="930" t="s">
        <v>387</v>
      </c>
      <c r="P321" s="323"/>
      <c r="Q321" s="929"/>
      <c r="R321" s="929"/>
      <c r="S321" s="929"/>
      <c r="T321" s="929"/>
      <c r="U321" s="323"/>
    </row>
    <row r="322" spans="1:21" s="1432" customFormat="1">
      <c r="A322" s="316"/>
      <c r="B322" s="1480"/>
      <c r="C322" s="316" t="s">
        <v>1116</v>
      </c>
      <c r="D322" s="357"/>
      <c r="E322" s="316"/>
      <c r="F322" s="316"/>
      <c r="G322" s="316"/>
      <c r="H322" s="317"/>
      <c r="I322" s="316"/>
      <c r="J322" s="316"/>
      <c r="K322" s="316"/>
      <c r="L322" s="316"/>
      <c r="M322" s="316"/>
      <c r="N322" s="1480"/>
      <c r="O322" s="930" t="s">
        <v>388</v>
      </c>
      <c r="P322" s="323"/>
      <c r="Q322" s="929"/>
      <c r="R322" s="929"/>
      <c r="S322" s="929"/>
      <c r="T322" s="929"/>
      <c r="U322" s="323"/>
    </row>
    <row r="323" spans="1:21" s="1432" customFormat="1">
      <c r="A323" s="316"/>
      <c r="B323" s="1480"/>
      <c r="C323" s="469" t="s">
        <v>1407</v>
      </c>
      <c r="D323" s="357"/>
      <c r="E323" s="316"/>
      <c r="F323" s="316"/>
      <c r="G323" s="316"/>
      <c r="H323" s="317"/>
      <c r="I323" s="316"/>
      <c r="J323" s="316"/>
      <c r="K323" s="316"/>
      <c r="L323" s="316"/>
      <c r="M323" s="316"/>
      <c r="N323" s="1590" t="s">
        <v>1512</v>
      </c>
      <c r="O323" s="930" t="s">
        <v>390</v>
      </c>
      <c r="P323" s="323"/>
      <c r="Q323" s="929"/>
      <c r="R323" s="929"/>
      <c r="S323" s="929"/>
      <c r="T323" s="929"/>
      <c r="U323" s="323"/>
    </row>
    <row r="324" spans="1:21" s="1432" customFormat="1">
      <c r="A324" s="316"/>
      <c r="B324" s="1480"/>
      <c r="C324" s="1879" t="s">
        <v>1538</v>
      </c>
      <c r="D324" s="1879"/>
      <c r="E324" s="1879"/>
      <c r="F324" s="1879"/>
      <c r="G324" s="1879"/>
      <c r="H324" s="1879"/>
      <c r="I324" s="1879"/>
      <c r="J324" s="1879"/>
      <c r="K324" s="1879"/>
      <c r="L324" s="1879"/>
      <c r="M324" s="1879"/>
      <c r="N324" s="1480"/>
      <c r="O324" s="930" t="s">
        <v>389</v>
      </c>
      <c r="P324" s="323"/>
      <c r="Q324" s="929"/>
      <c r="R324" s="929"/>
      <c r="S324" s="929"/>
      <c r="T324" s="929"/>
      <c r="U324" s="323"/>
    </row>
    <row r="325" spans="1:21" s="1432" customFormat="1">
      <c r="A325" s="316"/>
      <c r="B325" s="1480"/>
      <c r="C325" s="1879"/>
      <c r="D325" s="1879"/>
      <c r="E325" s="1879"/>
      <c r="F325" s="1879"/>
      <c r="G325" s="1879"/>
      <c r="H325" s="1879"/>
      <c r="I325" s="1879"/>
      <c r="J325" s="1879"/>
      <c r="K325" s="1879"/>
      <c r="L325" s="1879"/>
      <c r="M325" s="1879"/>
      <c r="N325" s="1480"/>
      <c r="O325" s="1256" t="s">
        <v>1124</v>
      </c>
      <c r="P325" s="323"/>
      <c r="Q325" s="929"/>
      <c r="R325" s="929"/>
      <c r="S325" s="929"/>
      <c r="T325" s="929"/>
      <c r="U325" s="323"/>
    </row>
    <row r="326" spans="1:21" s="1432" customFormat="1">
      <c r="A326" s="316"/>
      <c r="B326" s="1480"/>
      <c r="C326" s="316"/>
      <c r="D326" s="316"/>
      <c r="E326" s="316"/>
      <c r="F326" s="316"/>
      <c r="G326" s="316"/>
      <c r="H326" s="317"/>
      <c r="I326" s="478"/>
      <c r="J326" s="316"/>
      <c r="K326" s="316"/>
      <c r="L326" s="316"/>
      <c r="M326" s="316"/>
      <c r="N326" s="1480"/>
      <c r="O326" s="931" t="s">
        <v>392</v>
      </c>
      <c r="P326" s="323"/>
      <c r="Q326" s="929"/>
      <c r="R326" s="929"/>
      <c r="S326" s="929"/>
      <c r="T326" s="929"/>
      <c r="U326" s="323"/>
    </row>
    <row r="327" spans="1:21" s="1432" customFormat="1">
      <c r="A327" s="316"/>
      <c r="B327" s="1480"/>
      <c r="C327" s="316" t="s">
        <v>1408</v>
      </c>
      <c r="D327" s="316"/>
      <c r="E327" s="316"/>
      <c r="F327" s="316"/>
      <c r="G327" s="316"/>
      <c r="H327" s="317"/>
      <c r="I327" s="478"/>
      <c r="J327" s="316"/>
      <c r="K327" s="316"/>
      <c r="L327" s="316"/>
      <c r="M327" s="316"/>
      <c r="N327" s="1480"/>
      <c r="O327" s="1257" t="s">
        <v>1125</v>
      </c>
      <c r="P327" s="323"/>
      <c r="Q327" s="929"/>
      <c r="R327" s="929"/>
      <c r="S327" s="929"/>
      <c r="T327" s="929"/>
      <c r="U327" s="323"/>
    </row>
    <row r="328" spans="1:21" s="1432" customFormat="1">
      <c r="A328" s="316"/>
      <c r="B328" s="1480"/>
      <c r="C328" s="800" t="s">
        <v>1117</v>
      </c>
      <c r="D328" s="323"/>
      <c r="E328" s="323"/>
      <c r="F328" s="323"/>
      <c r="G328" s="316"/>
      <c r="H328" s="323"/>
      <c r="I328" s="323"/>
      <c r="J328" s="323"/>
      <c r="K328" s="323"/>
      <c r="L328" s="323"/>
      <c r="M328" s="316"/>
      <c r="N328" s="1480"/>
      <c r="O328" s="932" t="s">
        <v>393</v>
      </c>
      <c r="P328" s="323"/>
      <c r="Q328" s="929"/>
      <c r="R328" s="929"/>
      <c r="S328" s="929"/>
      <c r="T328" s="929"/>
      <c r="U328" s="323"/>
    </row>
    <row r="329" spans="1:21" s="1432" customFormat="1">
      <c r="A329" s="316"/>
      <c r="B329" s="1480"/>
      <c r="C329" s="1831" t="s">
        <v>1118</v>
      </c>
      <c r="D329" s="1831"/>
      <c r="E329" s="1831"/>
      <c r="F329" s="1831"/>
      <c r="G329" s="1831"/>
      <c r="H329" s="1831"/>
      <c r="I329" s="1831"/>
      <c r="J329" s="1831"/>
      <c r="K329" s="1831"/>
      <c r="L329" s="1831"/>
      <c r="M329" s="1831"/>
      <c r="N329" s="1480"/>
      <c r="O329" s="1256" t="s">
        <v>1126</v>
      </c>
      <c r="P329" s="323"/>
      <c r="Q329" s="929"/>
      <c r="R329" s="929"/>
      <c r="S329" s="929"/>
      <c r="T329" s="929"/>
      <c r="U329" s="323"/>
    </row>
    <row r="330" spans="1:21" s="1432" customFormat="1">
      <c r="A330" s="316"/>
      <c r="B330" s="1480"/>
      <c r="C330" s="1831"/>
      <c r="D330" s="1831"/>
      <c r="E330" s="1831"/>
      <c r="F330" s="1831"/>
      <c r="G330" s="1831"/>
      <c r="H330" s="1831"/>
      <c r="I330" s="1831"/>
      <c r="J330" s="1831"/>
      <c r="K330" s="1831"/>
      <c r="L330" s="1831"/>
      <c r="M330" s="1831"/>
      <c r="N330" s="1480"/>
      <c r="O330" s="932" t="s">
        <v>394</v>
      </c>
      <c r="P330" s="323"/>
      <c r="Q330" s="929"/>
      <c r="R330" s="929"/>
      <c r="S330" s="929"/>
      <c r="T330" s="929"/>
      <c r="U330" s="323"/>
    </row>
    <row r="331" spans="1:21" s="1432" customFormat="1">
      <c r="A331" s="316"/>
      <c r="B331" s="1480"/>
      <c r="C331" s="469" t="s">
        <v>414</v>
      </c>
      <c r="D331" s="357"/>
      <c r="E331" s="316"/>
      <c r="F331" s="316"/>
      <c r="G331" s="316"/>
      <c r="H331" s="317"/>
      <c r="I331" s="316"/>
      <c r="J331" s="316"/>
      <c r="K331" s="316"/>
      <c r="L331" s="316"/>
      <c r="M331" s="316"/>
      <c r="N331" s="1480"/>
      <c r="O331" s="932"/>
      <c r="P331" s="323"/>
      <c r="Q331" s="929"/>
      <c r="R331" s="929"/>
      <c r="S331" s="929"/>
      <c r="T331" s="929"/>
      <c r="U331" s="323"/>
    </row>
    <row r="332" spans="1:21" s="1432" customFormat="1">
      <c r="A332" s="316"/>
      <c r="B332" s="1480"/>
      <c r="C332" s="323"/>
      <c r="D332" s="323"/>
      <c r="E332" s="323"/>
      <c r="F332" s="323"/>
      <c r="G332" s="323"/>
      <c r="H332" s="323"/>
      <c r="I332" s="323"/>
      <c r="J332" s="323"/>
      <c r="K332" s="323"/>
      <c r="L332" s="323"/>
      <c r="M332" s="323"/>
      <c r="N332" s="1480"/>
      <c r="O332" s="323" t="s">
        <v>431</v>
      </c>
      <c r="P332" s="323"/>
      <c r="Q332" s="929"/>
      <c r="R332" s="929"/>
      <c r="S332" s="929"/>
      <c r="T332" s="929"/>
      <c r="U332" s="323"/>
    </row>
    <row r="333" spans="1:21" s="1432" customFormat="1" ht="12.75" customHeight="1">
      <c r="A333" s="1596"/>
      <c r="B333" s="1494" t="s">
        <v>451</v>
      </c>
      <c r="C333" s="1849" t="s">
        <v>1409</v>
      </c>
      <c r="D333" s="1849"/>
      <c r="E333" s="1849"/>
      <c r="F333" s="1849"/>
      <c r="G333" s="1849"/>
      <c r="H333" s="1849"/>
      <c r="I333" s="1849"/>
      <c r="J333" s="1849"/>
      <c r="K333" s="1849"/>
      <c r="L333" s="1849"/>
      <c r="M333" s="1849"/>
      <c r="N333" s="1480"/>
      <c r="O333" s="1864" t="s">
        <v>1127</v>
      </c>
      <c r="P333" s="1864"/>
      <c r="Q333" s="1864"/>
      <c r="R333" s="1864"/>
      <c r="S333" s="1864"/>
      <c r="T333" s="1864"/>
      <c r="U333" s="323"/>
    </row>
    <row r="334" spans="1:21" s="1432" customFormat="1">
      <c r="A334" s="1596"/>
      <c r="B334" s="1494"/>
      <c r="C334" s="1849"/>
      <c r="D334" s="1849"/>
      <c r="E334" s="1849"/>
      <c r="F334" s="1849"/>
      <c r="G334" s="1849"/>
      <c r="H334" s="1849"/>
      <c r="I334" s="1849"/>
      <c r="J334" s="1849"/>
      <c r="K334" s="1849"/>
      <c r="L334" s="1849"/>
      <c r="M334" s="1849"/>
      <c r="N334" s="1480"/>
      <c r="O334" s="1864"/>
      <c r="P334" s="1864"/>
      <c r="Q334" s="1864"/>
      <c r="R334" s="1864"/>
      <c r="S334" s="1864"/>
      <c r="T334" s="1864"/>
      <c r="U334" s="323"/>
    </row>
    <row r="335" spans="1:21" s="1432" customFormat="1">
      <c r="A335" s="316"/>
      <c r="B335" s="1480"/>
      <c r="C335" s="1061" t="s">
        <v>1410</v>
      </c>
      <c r="D335" s="357"/>
      <c r="E335" s="316"/>
      <c r="F335" s="316"/>
      <c r="G335" s="316"/>
      <c r="H335" s="317"/>
      <c r="I335" s="316"/>
      <c r="J335" s="316"/>
      <c r="K335" s="316"/>
      <c r="L335" s="316"/>
      <c r="M335" s="316"/>
      <c r="N335" s="1480"/>
      <c r="O335" s="1864" t="s">
        <v>1128</v>
      </c>
      <c r="P335" s="1864"/>
      <c r="Q335" s="1864"/>
      <c r="R335" s="1864"/>
      <c r="S335" s="1864"/>
      <c r="T335" s="1864"/>
      <c r="U335" s="323"/>
    </row>
    <row r="336" spans="1:21" s="1432" customFormat="1" ht="12.75" customHeight="1">
      <c r="A336" s="316"/>
      <c r="B336" s="1480"/>
      <c r="C336" s="800" t="s">
        <v>1411</v>
      </c>
      <c r="D336" s="357"/>
      <c r="E336" s="316"/>
      <c r="F336" s="316"/>
      <c r="G336" s="316"/>
      <c r="H336" s="317"/>
      <c r="I336" s="316"/>
      <c r="J336" s="316"/>
      <c r="K336" s="316"/>
      <c r="L336" s="316"/>
      <c r="M336" s="1303" t="s">
        <v>1549</v>
      </c>
      <c r="N336" s="1480"/>
      <c r="O336" s="1864"/>
      <c r="P336" s="1864"/>
      <c r="Q336" s="1864"/>
      <c r="R336" s="1864"/>
      <c r="S336" s="1864"/>
      <c r="T336" s="1864"/>
      <c r="U336" s="323"/>
    </row>
    <row r="337" spans="1:21" s="1432" customFormat="1">
      <c r="A337" s="316"/>
      <c r="B337" s="1480"/>
      <c r="C337" s="323" t="s">
        <v>442</v>
      </c>
      <c r="D337" s="323"/>
      <c r="E337" s="316"/>
      <c r="F337" s="316"/>
      <c r="G337" s="316"/>
      <c r="H337" s="317"/>
      <c r="I337" s="316"/>
      <c r="J337" s="316"/>
      <c r="K337" s="316"/>
      <c r="L337" s="316"/>
      <c r="M337" s="323"/>
      <c r="N337" s="1480"/>
      <c r="O337" s="323"/>
      <c r="P337" s="323"/>
      <c r="Q337" s="323"/>
      <c r="R337" s="323"/>
      <c r="S337" s="323"/>
      <c r="T337" s="323"/>
      <c r="U337" s="323"/>
    </row>
    <row r="338" spans="1:21" s="1432" customFormat="1">
      <c r="A338" s="316"/>
      <c r="B338" s="1480"/>
      <c r="C338" s="323"/>
      <c r="D338" s="323"/>
      <c r="E338" s="316"/>
      <c r="F338" s="316"/>
      <c r="G338" s="316"/>
      <c r="H338" s="317"/>
      <c r="I338" s="316"/>
      <c r="J338" s="316"/>
      <c r="K338" s="316"/>
      <c r="L338" s="316"/>
      <c r="M338" s="323"/>
      <c r="N338" s="1480"/>
    </row>
    <row r="339" spans="1:21" s="1432" customFormat="1">
      <c r="A339" s="316"/>
      <c r="B339" s="1480"/>
      <c r="C339" s="323" t="s">
        <v>432</v>
      </c>
      <c r="D339" s="357"/>
      <c r="E339" s="316"/>
      <c r="F339" s="316"/>
      <c r="G339" s="316"/>
      <c r="H339" s="317"/>
      <c r="I339" s="316"/>
      <c r="J339" s="316"/>
      <c r="K339" s="316"/>
      <c r="L339" s="316"/>
      <c r="M339" s="316"/>
      <c r="N339" s="1480"/>
      <c r="O339" s="1477"/>
    </row>
    <row r="340" spans="1:21" s="1432" customFormat="1">
      <c r="A340" s="316"/>
      <c r="B340" s="1480"/>
      <c r="C340" s="1831" t="s">
        <v>1191</v>
      </c>
      <c r="D340" s="1879"/>
      <c r="E340" s="1879"/>
      <c r="F340" s="1879"/>
      <c r="G340" s="1879"/>
      <c r="H340" s="1879"/>
      <c r="I340" s="1879"/>
      <c r="J340" s="1879"/>
      <c r="K340" s="1879"/>
      <c r="L340" s="1879"/>
      <c r="M340" s="1879"/>
      <c r="N340" s="1480"/>
      <c r="O340" s="1477"/>
    </row>
    <row r="341" spans="1:21" s="1432" customFormat="1">
      <c r="A341" s="316"/>
      <c r="B341" s="1480"/>
      <c r="C341" s="1879"/>
      <c r="D341" s="1879"/>
      <c r="E341" s="1879"/>
      <c r="F341" s="1879"/>
      <c r="G341" s="1879"/>
      <c r="H341" s="1879"/>
      <c r="I341" s="1879"/>
      <c r="J341" s="1879"/>
      <c r="K341" s="1879"/>
      <c r="L341" s="1879"/>
      <c r="M341" s="1879"/>
      <c r="N341" s="1480"/>
      <c r="O341" s="1477"/>
    </row>
    <row r="342" spans="1:21" s="1432" customFormat="1">
      <c r="A342" s="316"/>
      <c r="B342" s="1480"/>
      <c r="C342" s="1879"/>
      <c r="D342" s="1879"/>
      <c r="E342" s="1879"/>
      <c r="F342" s="1879"/>
      <c r="G342" s="1879"/>
      <c r="H342" s="1879"/>
      <c r="I342" s="1879"/>
      <c r="J342" s="1879"/>
      <c r="K342" s="1879"/>
      <c r="L342" s="1879"/>
      <c r="M342" s="1879"/>
      <c r="N342" s="1480"/>
      <c r="O342" s="1477"/>
    </row>
    <row r="343" spans="1:21" s="1432" customFormat="1">
      <c r="A343" s="316"/>
      <c r="B343" s="1480"/>
      <c r="C343" s="1831" t="s">
        <v>1119</v>
      </c>
      <c r="D343" s="1831"/>
      <c r="E343" s="1831"/>
      <c r="F343" s="1831"/>
      <c r="G343" s="1831"/>
      <c r="H343" s="1831"/>
      <c r="I343" s="1831"/>
      <c r="J343" s="1831"/>
      <c r="K343" s="1831"/>
      <c r="L343" s="1831"/>
      <c r="M343" s="1831"/>
      <c r="N343" s="1480"/>
      <c r="O343" s="1477"/>
    </row>
    <row r="344" spans="1:21" s="1432" customFormat="1">
      <c r="A344" s="316"/>
      <c r="B344" s="1480"/>
      <c r="C344" s="1831"/>
      <c r="D344" s="1831"/>
      <c r="E344" s="1831"/>
      <c r="F344" s="1831"/>
      <c r="G344" s="1831"/>
      <c r="H344" s="1831"/>
      <c r="I344" s="1831"/>
      <c r="J344" s="1831"/>
      <c r="K344" s="1831"/>
      <c r="L344" s="1831"/>
      <c r="M344" s="1831"/>
      <c r="N344" s="1480"/>
      <c r="O344" s="1477"/>
    </row>
    <row r="345" spans="1:21" s="1432" customFormat="1">
      <c r="A345" s="316"/>
      <c r="B345" s="1480"/>
      <c r="C345" s="316"/>
      <c r="D345" s="357"/>
      <c r="E345" s="316"/>
      <c r="F345" s="316"/>
      <c r="G345" s="316"/>
      <c r="H345" s="317"/>
      <c r="I345" s="316"/>
      <c r="J345" s="316"/>
      <c r="K345" s="316"/>
      <c r="L345" s="316"/>
      <c r="M345" s="316"/>
      <c r="N345" s="1480"/>
      <c r="O345" s="1477"/>
    </row>
    <row r="346" spans="1:21" s="1432" customFormat="1">
      <c r="B346" s="1480"/>
      <c r="D346" s="1433"/>
      <c r="H346" s="1434"/>
      <c r="I346" s="1657"/>
      <c r="N346" s="1480"/>
      <c r="O346" s="1477"/>
    </row>
    <row r="347" spans="1:21">
      <c r="A347" s="300" t="s">
        <v>1412</v>
      </c>
      <c r="B347" s="1495"/>
      <c r="C347" s="342" t="s">
        <v>141</v>
      </c>
      <c r="D347" s="314" t="s">
        <v>154</v>
      </c>
      <c r="E347" s="314" t="s">
        <v>155</v>
      </c>
      <c r="F347" s="362" t="s">
        <v>156</v>
      </c>
      <c r="G347" s="353" t="s">
        <v>1189</v>
      </c>
      <c r="H347" s="407" t="s">
        <v>443</v>
      </c>
      <c r="I347" s="353" t="s">
        <v>663</v>
      </c>
      <c r="J347" s="801" t="s">
        <v>433</v>
      </c>
      <c r="K347" s="701"/>
      <c r="L347" s="705"/>
      <c r="M347" s="934"/>
      <c r="N347" s="1480"/>
      <c r="O347" s="324"/>
      <c r="P347" s="323"/>
      <c r="Q347" s="11"/>
      <c r="R347" s="11"/>
      <c r="S347" s="11"/>
      <c r="T347" s="11"/>
      <c r="U347" s="11"/>
    </row>
    <row r="348" spans="1:21">
      <c r="A348" s="15"/>
      <c r="B348" s="1486"/>
      <c r="C348" s="186"/>
      <c r="D348" s="193"/>
      <c r="E348" s="179"/>
      <c r="F348" s="186"/>
      <c r="G348" s="179"/>
      <c r="H348" s="322"/>
      <c r="I348" s="322"/>
      <c r="J348" s="316"/>
      <c r="K348" s="316"/>
      <c r="L348" s="316"/>
      <c r="M348" s="316"/>
      <c r="N348" s="1480"/>
      <c r="O348" s="324"/>
      <c r="P348" s="323"/>
      <c r="Q348" s="11"/>
      <c r="R348" s="11"/>
      <c r="S348" s="11"/>
      <c r="T348" s="11"/>
      <c r="U348" s="11"/>
    </row>
    <row r="349" spans="1:21">
      <c r="A349" s="1652" t="s">
        <v>143</v>
      </c>
      <c r="B349" s="1486"/>
      <c r="C349" s="1251">
        <f>C133</f>
        <v>7.1364782877341391</v>
      </c>
      <c r="D349" s="1251">
        <f>D133</f>
        <v>6.3602318764315697</v>
      </c>
      <c r="E349" s="1251">
        <f>E133</f>
        <v>4.9964713301948134</v>
      </c>
      <c r="F349" s="419">
        <f>F133</f>
        <v>6.0216666666666665</v>
      </c>
      <c r="G349" s="420">
        <f>SUMPRODUCT(C349:F349,C350:F350)</f>
        <v>5.905645027685984</v>
      </c>
      <c r="H349" s="421">
        <f>G349-G301</f>
        <v>0.90564502768598398</v>
      </c>
      <c r="I349" s="425">
        <v>0</v>
      </c>
      <c r="J349" s="1873" t="s">
        <v>852</v>
      </c>
      <c r="K349" s="1874"/>
      <c r="L349" s="1874"/>
      <c r="M349" s="1875"/>
      <c r="N349" s="1480"/>
      <c r="O349" s="323"/>
      <c r="P349" s="323"/>
      <c r="Q349" s="11"/>
      <c r="R349" s="11"/>
      <c r="S349" s="11"/>
      <c r="T349" s="11"/>
      <c r="U349" s="11"/>
    </row>
    <row r="350" spans="1:21">
      <c r="A350" s="1648" t="s">
        <v>266</v>
      </c>
      <c r="B350" s="1486"/>
      <c r="C350" s="417">
        <f>$C$3</f>
        <v>0</v>
      </c>
      <c r="D350" s="394">
        <f>$D$3</f>
        <v>0.66666666666666663</v>
      </c>
      <c r="E350" s="394">
        <f>$E$3</f>
        <v>0.33333333333333337</v>
      </c>
      <c r="F350" s="416">
        <f>$F$3</f>
        <v>0</v>
      </c>
      <c r="G350" s="418">
        <v>0.5</v>
      </c>
      <c r="H350" s="395">
        <f>G350-G302</f>
        <v>0</v>
      </c>
      <c r="I350" s="396"/>
      <c r="J350" s="1868"/>
      <c r="K350" s="1849"/>
      <c r="L350" s="1849"/>
      <c r="M350" s="1869"/>
      <c r="N350" s="1480"/>
      <c r="O350" s="323" t="s">
        <v>1569</v>
      </c>
      <c r="P350" s="323"/>
      <c r="Q350" s="323"/>
      <c r="R350" s="11"/>
      <c r="S350" s="11"/>
      <c r="T350" s="11"/>
      <c r="U350" s="11"/>
    </row>
    <row r="351" spans="1:21">
      <c r="A351" s="1653" t="s">
        <v>199</v>
      </c>
      <c r="B351" s="1486"/>
      <c r="C351" s="1251">
        <f>C77</f>
        <v>4.0029168897857277</v>
      </c>
      <c r="D351" s="1251">
        <f>D77</f>
        <v>4.4133457681870656</v>
      </c>
      <c r="E351" s="1251">
        <f>E77</f>
        <v>4.1937920964356872</v>
      </c>
      <c r="F351" s="419">
        <f>F77</f>
        <v>5.3970336115615272</v>
      </c>
      <c r="G351" s="420">
        <f>SUMPRODUCT(C351:F351,C352:F352)</f>
        <v>4.3401612109366061</v>
      </c>
      <c r="H351" s="421">
        <f>G351-G304</f>
        <v>-1.1598387890633939</v>
      </c>
      <c r="I351" s="425">
        <f>D3*(D79+P126)/D351+E3*(E79+Q126)/E351</f>
        <v>0.83709977310849137</v>
      </c>
      <c r="J351" s="1865" t="s">
        <v>853</v>
      </c>
      <c r="K351" s="1866"/>
      <c r="L351" s="1866"/>
      <c r="M351" s="1867"/>
      <c r="N351" s="1480"/>
      <c r="O351" s="323"/>
      <c r="P351" s="323"/>
      <c r="Q351" s="323"/>
      <c r="R351" s="11"/>
      <c r="S351" s="11"/>
      <c r="T351" s="11"/>
      <c r="U351" s="11"/>
    </row>
    <row r="352" spans="1:21">
      <c r="A352" s="1648" t="s">
        <v>266</v>
      </c>
      <c r="B352" s="1486"/>
      <c r="C352" s="417">
        <f>$C$3</f>
        <v>0</v>
      </c>
      <c r="D352" s="394">
        <f>$D$3</f>
        <v>0.66666666666666663</v>
      </c>
      <c r="E352" s="394">
        <f>$E$3</f>
        <v>0.33333333333333337</v>
      </c>
      <c r="F352" s="416">
        <f>$F$3</f>
        <v>0</v>
      </c>
      <c r="G352" s="418">
        <v>0.25</v>
      </c>
      <c r="H352" s="395">
        <f>G352-G305</f>
        <v>0</v>
      </c>
      <c r="I352" s="396"/>
      <c r="J352" s="1870"/>
      <c r="K352" s="1871"/>
      <c r="L352" s="1871"/>
      <c r="M352" s="1872"/>
      <c r="N352" s="1480"/>
      <c r="O352" s="323"/>
      <c r="P352" s="323"/>
      <c r="Q352" s="323"/>
      <c r="R352" s="11"/>
      <c r="S352" s="11"/>
      <c r="T352" s="11"/>
      <c r="U352" s="11"/>
    </row>
    <row r="353" spans="1:21">
      <c r="A353" s="1653" t="s">
        <v>268</v>
      </c>
      <c r="B353" s="1486"/>
      <c r="C353" s="423"/>
      <c r="D353" s="1880">
        <f>G255</f>
        <v>5.1878571428571432</v>
      </c>
      <c r="E353" s="1881"/>
      <c r="F353" s="424"/>
      <c r="G353" s="420">
        <f>D353*D354</f>
        <v>5.1878571428571432</v>
      </c>
      <c r="H353" s="421">
        <f>G353-G307</f>
        <v>-0.21214285714285719</v>
      </c>
      <c r="I353" s="422">
        <f>2/3</f>
        <v>0.66666666666666663</v>
      </c>
      <c r="J353" s="1873" t="s">
        <v>1120</v>
      </c>
      <c r="K353" s="1874"/>
      <c r="L353" s="1874"/>
      <c r="M353" s="1875"/>
      <c r="N353" s="1480"/>
      <c r="O353" s="11"/>
      <c r="P353" s="11"/>
      <c r="Q353" s="11"/>
      <c r="R353" s="11"/>
      <c r="S353" s="11"/>
      <c r="T353" s="11"/>
      <c r="U353" s="11"/>
    </row>
    <row r="354" spans="1:21">
      <c r="A354" s="1648" t="s">
        <v>266</v>
      </c>
      <c r="B354" s="1486"/>
      <c r="C354" s="417">
        <f>$C$3</f>
        <v>0</v>
      </c>
      <c r="D354" s="397">
        <f>D352+E352</f>
        <v>1</v>
      </c>
      <c r="E354" s="394"/>
      <c r="F354" s="416">
        <v>0</v>
      </c>
      <c r="G354" s="418">
        <v>0.15</v>
      </c>
      <c r="H354" s="395">
        <f>G354-G308</f>
        <v>0</v>
      </c>
      <c r="I354" s="398"/>
      <c r="J354" s="1868"/>
      <c r="K354" s="1849"/>
      <c r="L354" s="1849"/>
      <c r="M354" s="1869"/>
      <c r="N354" s="1480"/>
      <c r="O354" s="323"/>
      <c r="P354" s="323"/>
      <c r="Q354" s="323"/>
      <c r="R354" s="11"/>
      <c r="S354" s="11"/>
      <c r="T354" s="11"/>
      <c r="U354" s="11"/>
    </row>
    <row r="355" spans="1:21">
      <c r="A355" s="15"/>
      <c r="B355" s="1486"/>
      <c r="C355" s="933"/>
      <c r="D355" s="937"/>
      <c r="E355" s="280"/>
      <c r="F355" s="933"/>
      <c r="G355" s="938"/>
      <c r="H355" s="321"/>
      <c r="I355" s="939"/>
      <c r="J355" s="1876"/>
      <c r="K355" s="1851"/>
      <c r="L355" s="1851"/>
      <c r="M355" s="1877"/>
      <c r="N355" s="1480"/>
      <c r="O355" s="323"/>
      <c r="P355" s="323"/>
      <c r="Q355" s="323"/>
      <c r="R355" s="11"/>
      <c r="S355" s="11"/>
      <c r="T355" s="11"/>
      <c r="U355" s="11"/>
    </row>
    <row r="356" spans="1:21">
      <c r="A356" s="1652" t="s">
        <v>267</v>
      </c>
      <c r="B356" s="1486"/>
      <c r="C356" s="1251">
        <f>C198</f>
        <v>5.8476692209450825</v>
      </c>
      <c r="D356" s="1251">
        <f t="shared" ref="D356:F356" si="10">D198</f>
        <v>5.759486486307746</v>
      </c>
      <c r="E356" s="1251">
        <f t="shared" si="10"/>
        <v>5.564159100734976</v>
      </c>
      <c r="F356" s="419">
        <f t="shared" si="10"/>
        <v>5.564159100734976</v>
      </c>
      <c r="G356" s="420">
        <f>SUMPRODUCT(C356:F356,C357:F357)</f>
        <v>5.6943773577834893</v>
      </c>
      <c r="H356" s="421">
        <f>G356-G309</f>
        <v>0.1943773577834893</v>
      </c>
      <c r="I356" s="422">
        <v>0.5</v>
      </c>
      <c r="J356" s="1865" t="s">
        <v>1539</v>
      </c>
      <c r="K356" s="1866"/>
      <c r="L356" s="1866"/>
      <c r="M356" s="1867"/>
      <c r="N356" s="1480"/>
      <c r="O356" s="323"/>
      <c r="P356" s="323"/>
      <c r="Q356" s="323"/>
      <c r="R356" s="11"/>
      <c r="S356" s="11"/>
      <c r="T356" s="11"/>
      <c r="U356" s="11"/>
    </row>
    <row r="357" spans="1:21">
      <c r="A357" s="1648" t="s">
        <v>266</v>
      </c>
      <c r="B357" s="1486"/>
      <c r="C357" s="417">
        <v>0</v>
      </c>
      <c r="D357" s="394">
        <f>$D$3</f>
        <v>0.66666666666666663</v>
      </c>
      <c r="E357" s="394">
        <f>$E$3</f>
        <v>0.33333333333333337</v>
      </c>
      <c r="F357" s="416">
        <v>0</v>
      </c>
      <c r="G357" s="418">
        <v>0.1</v>
      </c>
      <c r="H357" s="395">
        <f>G357-G310</f>
        <v>0</v>
      </c>
      <c r="I357" s="396"/>
      <c r="J357" s="1868"/>
      <c r="K357" s="1849"/>
      <c r="L357" s="1849"/>
      <c r="M357" s="1869"/>
      <c r="N357" s="1480"/>
      <c r="O357" s="323"/>
      <c r="P357" s="323"/>
      <c r="Q357" s="323"/>
      <c r="R357" s="11"/>
      <c r="S357" s="11"/>
      <c r="T357" s="11"/>
      <c r="U357" s="11"/>
    </row>
    <row r="358" spans="1:21">
      <c r="A358" s="223"/>
      <c r="B358" s="1486"/>
      <c r="C358" s="416"/>
      <c r="D358" s="394"/>
      <c r="E358" s="394"/>
      <c r="F358" s="416"/>
      <c r="G358" s="936"/>
      <c r="H358" s="395"/>
      <c r="I358" s="935"/>
      <c r="J358" s="1870"/>
      <c r="K358" s="1871"/>
      <c r="L358" s="1871"/>
      <c r="M358" s="1872"/>
      <c r="N358" s="1480"/>
      <c r="O358" s="323"/>
      <c r="P358" s="323"/>
      <c r="Q358" s="323"/>
      <c r="R358" s="11"/>
      <c r="S358" s="11"/>
      <c r="T358" s="11"/>
      <c r="U358" s="11"/>
    </row>
    <row r="359" spans="1:21">
      <c r="A359" s="1654" t="s">
        <v>62</v>
      </c>
      <c r="C359" s="631">
        <f>C349*G350+C351*G352+C356*(G354+G357)</f>
        <v>6.0308856715497718</v>
      </c>
      <c r="D359" s="1010">
        <f>D349*$G350+D351*$G$352+D353*$G$354+D356*$G$357</f>
        <v>5.6375796003218968</v>
      </c>
      <c r="E359" s="1010">
        <f>E349*$G350+E351*$G$352+D353*$G$354+E356*$G$357</f>
        <v>4.8812781707083976</v>
      </c>
      <c r="F359" s="1183"/>
      <c r="G359" s="1252">
        <f>G349*$G350+G351*$G$352+G353*$G$354+G356*$G$357</f>
        <v>5.385479123784064</v>
      </c>
      <c r="H359" s="350">
        <f>G359-G312</f>
        <v>0.13547912378406402</v>
      </c>
      <c r="I359" s="406">
        <f>I349*G350+I351*G352+I353*G354+I356*G357</f>
        <v>0.35927494327712284</v>
      </c>
      <c r="J359" s="632" t="s">
        <v>1437</v>
      </c>
      <c r="K359" s="428"/>
      <c r="L359" s="428"/>
      <c r="M359" s="934"/>
      <c r="N359" s="1480"/>
      <c r="O359" s="323"/>
      <c r="P359" s="323"/>
      <c r="Q359" s="323"/>
      <c r="R359" s="11"/>
      <c r="S359" s="11"/>
      <c r="T359" s="11"/>
      <c r="U359" s="11"/>
    </row>
    <row r="360" spans="1:21">
      <c r="A360" s="11"/>
      <c r="C360" s="639" t="s">
        <v>302</v>
      </c>
      <c r="D360" s="1250">
        <f>(D350*G350+D352*G352+D357*G357)/(G350+G352+G357)</f>
        <v>0.66666666666666663</v>
      </c>
      <c r="E360" s="323"/>
      <c r="F360" s="323"/>
      <c r="G360" s="964">
        <f>G350+G352+G354+G357</f>
        <v>1</v>
      </c>
      <c r="H360" s="11"/>
      <c r="I360" s="391"/>
      <c r="J360" s="316"/>
      <c r="K360" s="316"/>
      <c r="L360" s="316"/>
      <c r="M360" s="316"/>
      <c r="N360" s="1480"/>
      <c r="O360" s="323"/>
      <c r="P360" s="323"/>
      <c r="Q360" s="323"/>
      <c r="R360" s="11"/>
      <c r="S360" s="11"/>
      <c r="T360" s="11"/>
      <c r="U360" s="11"/>
    </row>
    <row r="361" spans="1:21" ht="13.15" customHeight="1">
      <c r="A361" s="1651" t="s">
        <v>270</v>
      </c>
      <c r="C361" s="316" t="s">
        <v>1121</v>
      </c>
      <c r="D361" s="357"/>
      <c r="E361" s="316"/>
      <c r="F361" s="316"/>
      <c r="G361" s="320">
        <f>G359+'Rf &amp; Cd '!J191</f>
        <v>8.0157946557079249</v>
      </c>
      <c r="H361" s="320">
        <f>G361-$G$314</f>
        <v>-1.2342053442920751</v>
      </c>
      <c r="I361" s="11"/>
      <c r="J361" s="1254"/>
      <c r="K361" s="1254"/>
      <c r="L361" s="1254"/>
      <c r="M361" s="1254"/>
      <c r="N361" s="1480"/>
      <c r="O361" s="1254" t="s">
        <v>1192</v>
      </c>
      <c r="P361" s="1254"/>
      <c r="Q361" s="1254"/>
      <c r="R361" s="1254"/>
      <c r="S361" s="1254"/>
      <c r="T361" s="1254"/>
      <c r="U361" s="11"/>
    </row>
    <row r="362" spans="1:21">
      <c r="A362" s="801" t="s">
        <v>664</v>
      </c>
      <c r="C362" s="11"/>
      <c r="D362" s="357"/>
      <c r="E362" s="316"/>
      <c r="F362" s="316"/>
      <c r="G362" s="320">
        <f>G361+'CRP &amp; Rnot'!J143</f>
        <v>8.6561133437739954</v>
      </c>
      <c r="H362" s="320">
        <f>G362-$G$314</f>
        <v>-0.59388665622600456</v>
      </c>
      <c r="I362" s="1253"/>
      <c r="J362" s="1254"/>
      <c r="K362" s="1254"/>
      <c r="L362" s="1254"/>
      <c r="M362" s="1254"/>
      <c r="N362" s="1480"/>
      <c r="O362" s="1254" t="s">
        <v>1123</v>
      </c>
      <c r="P362" s="1254"/>
      <c r="Q362" s="1254"/>
      <c r="R362" s="1254"/>
      <c r="S362" s="1254"/>
      <c r="T362" s="1255" t="s">
        <v>1122</v>
      </c>
      <c r="U362" s="11"/>
    </row>
    <row r="363" spans="1:21">
      <c r="A363" s="11"/>
      <c r="C363" s="316"/>
      <c r="D363" s="11"/>
      <c r="E363" s="11"/>
      <c r="F363" s="11"/>
      <c r="G363" s="11"/>
      <c r="H363" s="317"/>
      <c r="I363" s="317"/>
      <c r="J363" s="316"/>
      <c r="K363" s="316"/>
      <c r="L363" s="316"/>
      <c r="M363" s="316"/>
      <c r="N363" s="1480"/>
      <c r="O363" s="323"/>
      <c r="P363" s="323"/>
      <c r="Q363" s="323"/>
      <c r="R363" s="11"/>
      <c r="S363" s="11"/>
      <c r="T363" s="11"/>
      <c r="U363" s="11"/>
    </row>
    <row r="364" spans="1:21">
      <c r="A364" s="11"/>
      <c r="C364" s="15"/>
      <c r="D364" s="9"/>
      <c r="E364" s="947"/>
      <c r="F364" s="1248" t="s">
        <v>769</v>
      </c>
      <c r="G364" s="1249" t="s">
        <v>756</v>
      </c>
      <c r="H364" s="947" t="s">
        <v>854</v>
      </c>
      <c r="I364" s="947"/>
      <c r="J364" s="317"/>
      <c r="K364" s="316"/>
      <c r="L364" s="316"/>
      <c r="M364" s="316"/>
      <c r="N364" s="1480"/>
      <c r="O364" s="323"/>
      <c r="P364" s="323"/>
      <c r="Q364" s="323"/>
      <c r="R364" s="11"/>
      <c r="S364" s="11"/>
      <c r="T364" s="11"/>
      <c r="U364" s="11"/>
    </row>
    <row r="365" spans="1:21" s="1432" customFormat="1">
      <c r="A365" s="323"/>
      <c r="B365" s="1480"/>
      <c r="C365" s="316"/>
      <c r="D365" s="357"/>
      <c r="E365" s="316"/>
      <c r="F365" s="316"/>
      <c r="G365" s="316"/>
      <c r="H365" s="317"/>
      <c r="I365" s="317"/>
      <c r="J365" s="316"/>
      <c r="K365" s="316"/>
      <c r="L365" s="316"/>
      <c r="M365" s="316"/>
      <c r="N365" s="1480"/>
    </row>
    <row r="366" spans="1:21" s="1432" customFormat="1">
      <c r="A366" s="323"/>
      <c r="B366" s="1480"/>
      <c r="C366" s="316"/>
      <c r="D366" s="357"/>
      <c r="E366" s="316"/>
      <c r="F366" s="316"/>
      <c r="G366" s="316"/>
      <c r="H366" s="317"/>
      <c r="I366" s="317"/>
      <c r="J366" s="316"/>
      <c r="K366" s="316"/>
      <c r="L366" s="316"/>
      <c r="M366" s="316"/>
      <c r="N366" s="1480"/>
    </row>
    <row r="367" spans="1:21" s="1432" customFormat="1">
      <c r="A367" s="718" t="s">
        <v>811</v>
      </c>
      <c r="C367" s="1723"/>
      <c r="D367" s="1723"/>
      <c r="E367" s="1723"/>
      <c r="F367" s="1723"/>
      <c r="G367" s="1723"/>
      <c r="H367" s="1723"/>
      <c r="I367" s="1723"/>
      <c r="J367" s="1723"/>
      <c r="K367" s="1723"/>
      <c r="L367" s="1723"/>
      <c r="M367" s="1723"/>
      <c r="N367" s="1624"/>
    </row>
    <row r="368" spans="1:21" s="1432" customFormat="1">
      <c r="A368" s="357"/>
      <c r="C368" s="1723"/>
      <c r="D368" s="1723"/>
      <c r="E368" s="1723"/>
      <c r="F368" s="1723"/>
      <c r="G368" s="1723"/>
      <c r="H368" s="1723"/>
      <c r="I368" s="1723"/>
      <c r="J368" s="1723"/>
      <c r="K368" s="1723"/>
      <c r="L368" s="1723"/>
      <c r="M368" s="1723"/>
      <c r="N368" s="1624"/>
    </row>
    <row r="369" spans="1:14" s="1432" customFormat="1">
      <c r="A369" s="316"/>
      <c r="C369" s="1723"/>
      <c r="D369" s="1723"/>
      <c r="E369" s="1723"/>
      <c r="F369" s="1723"/>
      <c r="G369" s="1723"/>
      <c r="H369" s="1723"/>
      <c r="I369" s="1723"/>
      <c r="J369" s="1723"/>
      <c r="K369" s="1723"/>
      <c r="L369" s="1723"/>
      <c r="M369" s="1723"/>
      <c r="N369" s="1624"/>
    </row>
    <row r="370" spans="1:14" s="1432" customFormat="1">
      <c r="A370" s="316"/>
      <c r="C370" s="1723"/>
      <c r="D370" s="1723"/>
      <c r="E370" s="1723"/>
      <c r="F370" s="1723"/>
      <c r="G370" s="1723"/>
      <c r="H370" s="1723"/>
      <c r="I370" s="1723"/>
      <c r="J370" s="1723"/>
      <c r="K370" s="1723"/>
      <c r="L370" s="1723"/>
      <c r="M370" s="1723"/>
      <c r="N370" s="1624"/>
    </row>
    <row r="371" spans="1:14" s="1432" customFormat="1">
      <c r="A371" s="316"/>
      <c r="C371" s="1723"/>
      <c r="D371" s="1723"/>
      <c r="E371" s="1723"/>
      <c r="F371" s="1723"/>
      <c r="G371" s="1723"/>
      <c r="H371" s="1723"/>
      <c r="I371" s="1723"/>
      <c r="J371" s="1723"/>
      <c r="K371" s="1723"/>
      <c r="L371" s="1723"/>
      <c r="M371" s="1723"/>
      <c r="N371" s="1624"/>
    </row>
    <row r="372" spans="1:14" s="1432" customFormat="1">
      <c r="A372" s="323"/>
      <c r="C372" s="1723"/>
      <c r="D372" s="1723"/>
      <c r="E372" s="1723"/>
      <c r="F372" s="1723"/>
      <c r="G372" s="1723"/>
      <c r="H372" s="1723"/>
      <c r="I372" s="1723"/>
      <c r="J372" s="1723"/>
      <c r="K372" s="1723"/>
      <c r="L372" s="1723"/>
      <c r="M372" s="1723"/>
    </row>
    <row r="373" spans="1:14" s="1432" customFormat="1">
      <c r="A373" s="323"/>
      <c r="B373" s="1480"/>
      <c r="C373" s="316"/>
      <c r="D373" s="357"/>
      <c r="E373" s="316"/>
      <c r="F373" s="316"/>
      <c r="G373" s="316"/>
      <c r="H373" s="317"/>
      <c r="I373" s="317"/>
      <c r="J373" s="316"/>
      <c r="K373" s="316"/>
      <c r="L373" s="316"/>
      <c r="M373" s="316"/>
      <c r="N373" s="1480"/>
    </row>
    <row r="374" spans="1:14" s="1432" customFormat="1">
      <c r="B374" s="1480"/>
      <c r="D374" s="1433"/>
      <c r="H374" s="1434"/>
      <c r="I374" s="1434"/>
      <c r="N374" s="1480"/>
    </row>
    <row r="375" spans="1:14" s="1499" customFormat="1">
      <c r="A375" s="1510"/>
      <c r="B375" s="1497"/>
      <c r="C375" s="1498"/>
      <c r="I375" s="1500"/>
      <c r="J375" s="1500"/>
      <c r="K375" s="1501"/>
      <c r="L375" s="1502"/>
      <c r="M375" s="1503"/>
      <c r="N375" s="1497"/>
    </row>
    <row r="376" spans="1:14" s="1432" customFormat="1">
      <c r="B376" s="1480"/>
      <c r="D376" s="1433"/>
      <c r="H376" s="1434"/>
      <c r="I376" s="1434"/>
      <c r="N376" s="1480"/>
    </row>
    <row r="377" spans="1:14" s="1432" customFormat="1">
      <c r="B377" s="1480"/>
      <c r="D377" s="1433"/>
      <c r="H377" s="1434"/>
      <c r="I377" s="1434"/>
      <c r="N377" s="1480"/>
    </row>
    <row r="378" spans="1:14" s="1432" customFormat="1">
      <c r="B378" s="1480"/>
      <c r="D378" s="1433"/>
      <c r="H378" s="1434"/>
      <c r="I378" s="1434"/>
      <c r="N378" s="1480"/>
    </row>
    <row r="379" spans="1:14" s="1432" customFormat="1">
      <c r="B379" s="1480"/>
      <c r="D379" s="1433"/>
      <c r="H379" s="1434"/>
      <c r="I379" s="1434"/>
      <c r="N379" s="1480"/>
    </row>
    <row r="380" spans="1:14" s="1432" customFormat="1">
      <c r="B380" s="1480"/>
      <c r="D380" s="1433"/>
      <c r="H380" s="1434"/>
      <c r="I380" s="1434"/>
      <c r="N380" s="1480"/>
    </row>
    <row r="381" spans="1:14" s="1432" customFormat="1">
      <c r="B381" s="1480"/>
      <c r="D381" s="1433"/>
      <c r="H381" s="1434"/>
      <c r="I381" s="1434"/>
      <c r="N381" s="1480"/>
    </row>
    <row r="382" spans="1:14" s="1432" customFormat="1">
      <c r="B382" s="1480"/>
      <c r="D382" s="1433"/>
      <c r="H382" s="1434"/>
      <c r="I382" s="1434"/>
      <c r="N382" s="1480"/>
    </row>
    <row r="383" spans="1:14" s="1432" customFormat="1">
      <c r="B383" s="1480"/>
      <c r="D383" s="1433"/>
      <c r="H383" s="1434"/>
      <c r="I383" s="1434"/>
      <c r="N383" s="1480"/>
    </row>
    <row r="384" spans="1:14">
      <c r="D384" s="1437"/>
    </row>
    <row r="385" spans="4:4">
      <c r="D385" s="1437"/>
    </row>
    <row r="386" spans="4:4">
      <c r="D386" s="1437"/>
    </row>
    <row r="387" spans="4:4">
      <c r="D387" s="1437"/>
    </row>
    <row r="388" spans="4:4">
      <c r="D388" s="1437"/>
    </row>
    <row r="389" spans="4:4">
      <c r="D389" s="1437"/>
    </row>
    <row r="390" spans="4:4">
      <c r="D390" s="1437"/>
    </row>
    <row r="391" spans="4:4">
      <c r="D391" s="1437"/>
    </row>
    <row r="392" spans="4:4">
      <c r="D392" s="1437"/>
    </row>
    <row r="393" spans="4:4">
      <c r="D393" s="1437"/>
    </row>
    <row r="394" spans="4:4">
      <c r="D394" s="1437"/>
    </row>
    <row r="395" spans="4:4">
      <c r="D395" s="1437"/>
    </row>
    <row r="396" spans="4:4">
      <c r="D396" s="1437"/>
    </row>
    <row r="397" spans="4:4">
      <c r="D397" s="1437"/>
    </row>
    <row r="398" spans="4:4">
      <c r="D398" s="1437"/>
    </row>
    <row r="399" spans="4:4">
      <c r="D399" s="1437"/>
    </row>
    <row r="400" spans="4:4">
      <c r="D400" s="1437"/>
    </row>
    <row r="401" spans="4:4">
      <c r="D401" s="1437"/>
    </row>
    <row r="402" spans="4:4">
      <c r="D402" s="1437"/>
    </row>
    <row r="403" spans="4:4">
      <c r="D403" s="1437"/>
    </row>
    <row r="404" spans="4:4">
      <c r="D404" s="1437"/>
    </row>
    <row r="405" spans="4:4">
      <c r="D405" s="1437"/>
    </row>
    <row r="406" spans="4:4">
      <c r="D406" s="1437"/>
    </row>
    <row r="407" spans="4:4">
      <c r="D407" s="1437"/>
    </row>
    <row r="408" spans="4:4">
      <c r="D408" s="1437"/>
    </row>
    <row r="409" spans="4:4">
      <c r="D409" s="1437"/>
    </row>
    <row r="410" spans="4:4">
      <c r="D410" s="1437"/>
    </row>
    <row r="411" spans="4:4">
      <c r="D411" s="1437"/>
    </row>
    <row r="412" spans="4:4">
      <c r="D412" s="1437"/>
    </row>
    <row r="413" spans="4:4">
      <c r="D413" s="1437"/>
    </row>
    <row r="414" spans="4:4">
      <c r="D414" s="1437"/>
    </row>
    <row r="415" spans="4:4">
      <c r="D415" s="1437"/>
    </row>
    <row r="416" spans="4:4">
      <c r="D416" s="1437"/>
    </row>
    <row r="417" spans="4:4">
      <c r="D417" s="1437"/>
    </row>
    <row r="418" spans="4:4">
      <c r="D418" s="1437"/>
    </row>
    <row r="419" spans="4:4">
      <c r="D419" s="1437"/>
    </row>
    <row r="420" spans="4:4">
      <c r="D420" s="1437"/>
    </row>
    <row r="421" spans="4:4">
      <c r="D421" s="1437"/>
    </row>
    <row r="422" spans="4:4">
      <c r="D422" s="1437"/>
    </row>
    <row r="423" spans="4:4">
      <c r="D423" s="1437"/>
    </row>
    <row r="424" spans="4:4">
      <c r="D424" s="1437"/>
    </row>
    <row r="425" spans="4:4">
      <c r="D425" s="1437"/>
    </row>
    <row r="426" spans="4:4">
      <c r="D426" s="1437"/>
    </row>
    <row r="427" spans="4:4">
      <c r="D427" s="1437"/>
    </row>
    <row r="428" spans="4:4">
      <c r="D428" s="1437"/>
    </row>
    <row r="429" spans="4:4">
      <c r="D429" s="1437"/>
    </row>
    <row r="430" spans="4:4">
      <c r="D430" s="1437"/>
    </row>
    <row r="431" spans="4:4">
      <c r="D431" s="1437"/>
    </row>
    <row r="432" spans="4:4">
      <c r="D432" s="1437"/>
    </row>
    <row r="433" spans="1:17">
      <c r="D433" s="1437"/>
    </row>
    <row r="434" spans="1:17">
      <c r="D434" s="1437"/>
    </row>
    <row r="435" spans="1:17">
      <c r="D435" s="1437"/>
    </row>
    <row r="436" spans="1:17">
      <c r="D436" s="1437"/>
    </row>
    <row r="437" spans="1:17">
      <c r="D437" s="1437"/>
    </row>
    <row r="438" spans="1:17">
      <c r="D438" s="1437"/>
    </row>
    <row r="439" spans="1:17">
      <c r="D439" s="1437"/>
    </row>
    <row r="442" spans="1:17">
      <c r="D442" s="1437"/>
    </row>
    <row r="443" spans="1:17">
      <c r="A443" s="1655"/>
      <c r="B443" s="1496"/>
      <c r="C443" s="1439"/>
      <c r="D443" s="1439"/>
      <c r="E443" s="1439"/>
      <c r="F443" s="1439"/>
      <c r="G443" s="1439"/>
      <c r="H443" s="1439"/>
      <c r="I443" s="1439"/>
      <c r="J443" s="1440"/>
      <c r="K443" s="1439"/>
      <c r="L443" s="1439"/>
      <c r="M443" s="1439"/>
      <c r="N443" s="1489"/>
      <c r="O443" s="1441"/>
      <c r="P443" s="1442"/>
      <c r="Q443" s="1442"/>
    </row>
  </sheetData>
  <mergeCells count="74">
    <mergeCell ref="C5:M7"/>
    <mergeCell ref="W228:AD228"/>
    <mergeCell ref="O209:T211"/>
    <mergeCell ref="C230:M232"/>
    <mergeCell ref="C233:M234"/>
    <mergeCell ref="C213:M215"/>
    <mergeCell ref="O33:R34"/>
    <mergeCell ref="C37:I40"/>
    <mergeCell ref="C42:I44"/>
    <mergeCell ref="K168:M169"/>
    <mergeCell ref="K176:M178"/>
    <mergeCell ref="O47:R48"/>
    <mergeCell ref="O49:R50"/>
    <mergeCell ref="C59:M62"/>
    <mergeCell ref="O59:R60"/>
    <mergeCell ref="C45:M46"/>
    <mergeCell ref="J351:M352"/>
    <mergeCell ref="K37:L37"/>
    <mergeCell ref="C88:M89"/>
    <mergeCell ref="C83:M84"/>
    <mergeCell ref="C85:M86"/>
    <mergeCell ref="J243:M244"/>
    <mergeCell ref="J245:M246"/>
    <mergeCell ref="C228:M229"/>
    <mergeCell ref="C236:M239"/>
    <mergeCell ref="C207:M208"/>
    <mergeCell ref="D314:E314"/>
    <mergeCell ref="D301:E301"/>
    <mergeCell ref="H304:M306"/>
    <mergeCell ref="D305:E305"/>
    <mergeCell ref="D157:J158"/>
    <mergeCell ref="D304:E304"/>
    <mergeCell ref="C333:M334"/>
    <mergeCell ref="O333:T334"/>
    <mergeCell ref="J356:M358"/>
    <mergeCell ref="J353:M355"/>
    <mergeCell ref="H309:M311"/>
    <mergeCell ref="C319:M320"/>
    <mergeCell ref="C324:M325"/>
    <mergeCell ref="J349:M350"/>
    <mergeCell ref="D353:E353"/>
    <mergeCell ref="C340:M342"/>
    <mergeCell ref="C329:M330"/>
    <mergeCell ref="D312:E312"/>
    <mergeCell ref="D309:E309"/>
    <mergeCell ref="D310:E310"/>
    <mergeCell ref="C343:M344"/>
    <mergeCell ref="O335:T336"/>
    <mergeCell ref="D307:E307"/>
    <mergeCell ref="C63:M64"/>
    <mergeCell ref="D308:E308"/>
    <mergeCell ref="C92:M93"/>
    <mergeCell ref="K152:M153"/>
    <mergeCell ref="D154:J155"/>
    <mergeCell ref="H307:M308"/>
    <mergeCell ref="C66:M67"/>
    <mergeCell ref="D302:E302"/>
    <mergeCell ref="M266:M267"/>
    <mergeCell ref="M270:M271"/>
    <mergeCell ref="M274:M276"/>
    <mergeCell ref="H301:M303"/>
    <mergeCell ref="O66:R67"/>
    <mergeCell ref="H275:L276"/>
    <mergeCell ref="K98:M100"/>
    <mergeCell ref="K102:M104"/>
    <mergeCell ref="K106:M107"/>
    <mergeCell ref="O20:R26"/>
    <mergeCell ref="C28:M29"/>
    <mergeCell ref="C13:K14"/>
    <mergeCell ref="C33:M35"/>
    <mergeCell ref="C8:M9"/>
    <mergeCell ref="I19:M19"/>
    <mergeCell ref="C23:G24"/>
    <mergeCell ref="C25:F26"/>
  </mergeCells>
  <hyperlinks>
    <hyperlink ref="C81" r:id="rId1"/>
    <hyperlink ref="AG158" r:id="rId2"/>
    <hyperlink ref="L138" location="ERP!O299" display="(See below.)"/>
    <hyperlink ref="T362" location="ERP!Z132" display="graphs."/>
    <hyperlink ref="K217" r:id="rId3" display="2009 &amp; 2010 (page 9)"/>
    <hyperlink ref="L226" r:id="rId4" display="2010 Professors"/>
    <hyperlink ref="W201" r:id="rId5" display="Fernandez et al"/>
    <hyperlink ref="K241" location="'Survey ERP 2011 &amp; 2012'!A1" display="spreadsheet "/>
    <hyperlink ref="M336" location="ERP!W200" display="(cf. table ­)."/>
    <hyperlink ref="O243" r:id="rId6" display="http://papers.ssrn.com/sol3/papers.cfm?abstract_id=1822182"/>
    <hyperlink ref="O245" r:id="rId7" display="2012"/>
  </hyperlinks>
  <pageMargins left="0.7" right="0.7" top="0.75" bottom="0.75" header="0.3" footer="0.3"/>
  <pageSetup paperSize="9" orientation="portrait" r:id="rId8"/>
  <drawing r:id="rId9"/>
  <legacyDrawing r:id="rId1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R456"/>
  <sheetViews>
    <sheetView showGridLines="0" zoomScaleNormal="100" workbookViewId="0">
      <pane xSplit="1" ySplit="1" topLeftCell="Q2" activePane="bottomRight" state="frozen"/>
      <selection pane="topRight" activeCell="B1" sqref="B1"/>
      <selection pane="bottomLeft" activeCell="A3" sqref="A3"/>
      <selection pane="bottomRight" activeCell="T54" sqref="T54"/>
    </sheetView>
  </sheetViews>
  <sheetFormatPr defaultColWidth="11.5703125" defaultRowHeight="12.75"/>
  <cols>
    <col min="1" max="1" width="25.28515625" style="1436" customWidth="1"/>
    <col min="2" max="2" width="2.28515625" style="1479" customWidth="1"/>
    <col min="3" max="3" width="8.140625" style="1436" customWidth="1"/>
    <col min="4" max="4" width="8.7109375" style="1436" customWidth="1"/>
    <col min="5" max="5" width="9.140625" style="1436" customWidth="1"/>
    <col min="6" max="6" width="8.140625" style="1436" customWidth="1"/>
    <col min="7" max="11" width="8.140625" style="1446" customWidth="1"/>
    <col min="12" max="12" width="9.140625" style="1436" customWidth="1"/>
    <col min="13" max="15" width="8.140625" style="1436" customWidth="1"/>
    <col min="16" max="16" width="1.85546875" style="1436" customWidth="1"/>
    <col min="17" max="17" width="12.85546875" style="1436" customWidth="1"/>
    <col min="18" max="18" width="11.5703125" style="1436"/>
    <col min="19" max="19" width="12.28515625" style="1436" bestFit="1" customWidth="1"/>
    <col min="20" max="20" width="13.140625" style="1436" customWidth="1"/>
    <col min="21" max="21" width="3.140625" style="1479" customWidth="1"/>
    <col min="22" max="24" width="11.5703125" style="1446"/>
    <col min="25" max="25" width="12.28515625" style="1446" bestFit="1" customWidth="1"/>
    <col min="26" max="30" width="11.5703125" style="1446"/>
    <col min="31" max="31" width="12.28515625" style="1446" bestFit="1" customWidth="1"/>
    <col min="32" max="32" width="11.5703125" style="1446"/>
    <col min="33" max="33" width="12.28515625" style="1446" bestFit="1" customWidth="1"/>
    <col min="34" max="46" width="11.5703125" style="1446"/>
    <col min="47" max="49" width="11.5703125" style="1445"/>
    <col min="50" max="50" width="12.5703125" style="1445" bestFit="1" customWidth="1"/>
    <col min="51" max="61" width="11.5703125" style="1445"/>
    <col min="62" max="62" width="12.28515625" style="1445" customWidth="1"/>
    <col min="63" max="64" width="11.5703125" style="1445"/>
    <col min="65" max="70" width="11.42578125" style="1445" customWidth="1"/>
    <col min="71" max="73" width="11.42578125" style="1446" customWidth="1"/>
    <col min="74" max="75" width="12.7109375" style="1446" customWidth="1"/>
    <col min="76" max="16384" width="11.5703125" style="1446"/>
  </cols>
  <sheetData>
    <row r="1" spans="1:60">
      <c r="A1" s="68" t="s">
        <v>582</v>
      </c>
      <c r="B1" s="1491"/>
      <c r="C1" s="400">
        <v>3</v>
      </c>
      <c r="D1" s="401">
        <v>4</v>
      </c>
      <c r="E1" s="400">
        <v>5</v>
      </c>
      <c r="F1" s="401">
        <v>6</v>
      </c>
      <c r="G1" s="401">
        <v>7</v>
      </c>
      <c r="H1" s="400">
        <v>8</v>
      </c>
      <c r="I1" s="401">
        <v>9</v>
      </c>
      <c r="J1" s="86">
        <v>10</v>
      </c>
      <c r="K1" s="401">
        <v>11</v>
      </c>
      <c r="L1" s="401">
        <v>12</v>
      </c>
      <c r="M1" s="401">
        <v>13</v>
      </c>
      <c r="N1" s="401">
        <v>14</v>
      </c>
      <c r="O1" s="400">
        <v>15</v>
      </c>
      <c r="P1" s="1504"/>
      <c r="Q1" s="89" t="s">
        <v>300</v>
      </c>
      <c r="R1" s="11"/>
      <c r="S1" s="11"/>
      <c r="T1" s="11"/>
      <c r="V1" s="78"/>
      <c r="W1" s="78"/>
      <c r="X1" s="78"/>
      <c r="Y1" s="78"/>
      <c r="Z1" s="78"/>
      <c r="AA1" s="78"/>
      <c r="AB1" s="78"/>
      <c r="AC1" s="78"/>
      <c r="AD1" s="78"/>
      <c r="AE1" s="78"/>
      <c r="AF1" s="78"/>
      <c r="AG1" s="78"/>
      <c r="AH1" s="78"/>
      <c r="AI1" s="78"/>
      <c r="AJ1" s="78"/>
      <c r="AK1" s="78"/>
      <c r="AL1" s="78"/>
      <c r="AM1" s="78"/>
      <c r="AN1" s="78"/>
      <c r="AO1" s="78"/>
      <c r="AP1" s="78"/>
      <c r="AQ1" s="78"/>
      <c r="AR1" s="78"/>
      <c r="AS1" s="78"/>
      <c r="AT1" s="78"/>
      <c r="AU1" s="358"/>
      <c r="AV1" s="358"/>
      <c r="AW1" s="358"/>
      <c r="AX1" s="358"/>
      <c r="AY1" s="358"/>
      <c r="AZ1" s="358"/>
      <c r="BA1" s="358"/>
      <c r="BB1" s="358"/>
      <c r="BC1" s="358"/>
      <c r="BD1" s="358"/>
      <c r="BE1" s="358"/>
      <c r="BF1" s="358"/>
      <c r="BH1" s="1432"/>
    </row>
    <row r="2" spans="1:60">
      <c r="A2" s="1661"/>
      <c r="B2" s="1492"/>
      <c r="C2" s="1504"/>
      <c r="D2" s="1662"/>
      <c r="E2" s="1504"/>
      <c r="F2" s="1662"/>
      <c r="G2" s="1662"/>
      <c r="H2" s="1504"/>
      <c r="I2" s="1662"/>
      <c r="J2" s="1663"/>
      <c r="K2" s="1662"/>
      <c r="L2" s="1662"/>
      <c r="M2" s="1662"/>
      <c r="N2" s="1662"/>
      <c r="O2" s="1504"/>
      <c r="P2" s="1504"/>
      <c r="Q2" s="1664"/>
      <c r="R2" s="1664"/>
      <c r="S2" s="1505"/>
      <c r="T2" s="1505"/>
      <c r="AI2" s="1448"/>
    </row>
    <row r="3" spans="1:60">
      <c r="A3" s="82" t="s">
        <v>454</v>
      </c>
      <c r="B3" s="1492"/>
      <c r="C3" s="411"/>
      <c r="D3" s="412"/>
      <c r="E3" s="411"/>
      <c r="F3" s="412"/>
      <c r="G3" s="412"/>
      <c r="H3" s="411"/>
      <c r="I3" s="412"/>
      <c r="J3" s="413"/>
      <c r="K3" s="412"/>
      <c r="L3" s="412"/>
      <c r="M3" s="412"/>
      <c r="N3" s="412"/>
      <c r="O3" s="411"/>
      <c r="P3" s="1504"/>
      <c r="Q3" s="1610"/>
      <c r="R3" s="1610"/>
      <c r="S3" s="1611"/>
      <c r="T3" s="1611"/>
      <c r="V3" s="1612" t="s">
        <v>1037</v>
      </c>
      <c r="W3" s="1613"/>
      <c r="X3" s="1613"/>
      <c r="Y3" s="1613"/>
      <c r="Z3" s="1613"/>
      <c r="AA3" s="1613"/>
      <c r="AB3" s="1613"/>
      <c r="AC3" s="1613"/>
      <c r="AD3" s="1613"/>
      <c r="AE3" s="1613"/>
      <c r="AF3" s="1613"/>
      <c r="AG3" s="1613"/>
      <c r="AH3" s="1613"/>
      <c r="AI3" s="1614"/>
      <c r="AJ3" s="1613"/>
      <c r="AK3" s="1615"/>
      <c r="AL3" s="1615"/>
      <c r="AM3" s="1615"/>
      <c r="AN3" s="1615"/>
      <c r="AO3" s="1615"/>
      <c r="AP3" s="1615"/>
      <c r="AQ3" s="1615"/>
      <c r="AR3" s="1615"/>
      <c r="AS3" s="1615"/>
      <c r="AT3" s="1615"/>
      <c r="AU3" s="1513"/>
      <c r="AV3" s="1513"/>
    </row>
    <row r="4" spans="1:60">
      <c r="A4" s="2"/>
      <c r="B4" s="1492"/>
      <c r="C4" s="85"/>
      <c r="D4" s="90"/>
      <c r="E4" s="85"/>
      <c r="F4" s="90"/>
      <c r="G4" s="90"/>
      <c r="H4" s="85"/>
      <c r="I4" s="90"/>
      <c r="J4" s="86"/>
      <c r="K4" s="90"/>
      <c r="L4" s="90"/>
      <c r="M4" s="90"/>
      <c r="N4" s="90"/>
      <c r="O4" s="85"/>
      <c r="P4" s="1504"/>
      <c r="Q4" s="89"/>
      <c r="R4" s="89"/>
      <c r="S4" s="104"/>
      <c r="T4" s="104"/>
      <c r="V4" s="752"/>
      <c r="W4" s="752"/>
      <c r="X4" s="752"/>
      <c r="Y4" s="752"/>
      <c r="Z4" s="752"/>
      <c r="AA4" s="752"/>
      <c r="AB4" s="752"/>
      <c r="AC4" s="752"/>
      <c r="AD4" s="752"/>
      <c r="AE4" s="752"/>
      <c r="AF4" s="752"/>
      <c r="AG4" s="752"/>
      <c r="AH4" s="752"/>
      <c r="AI4" s="1209"/>
      <c r="AJ4" s="752"/>
      <c r="AK4" s="1513"/>
      <c r="AL4" s="1513"/>
      <c r="AM4" s="1513"/>
      <c r="AN4" s="1513"/>
      <c r="AO4" s="1513"/>
      <c r="AP4" s="1513"/>
      <c r="AQ4" s="1513"/>
      <c r="AR4" s="1513"/>
      <c r="AS4" s="1513"/>
      <c r="AT4" s="1513"/>
      <c r="AU4" s="1513"/>
      <c r="AV4" s="1513"/>
    </row>
    <row r="5" spans="1:60">
      <c r="A5" s="171" t="s">
        <v>1054</v>
      </c>
      <c r="C5" s="2" t="s">
        <v>0</v>
      </c>
      <c r="D5" s="15"/>
      <c r="E5" s="10" t="s">
        <v>559</v>
      </c>
      <c r="F5" s="8"/>
      <c r="G5" s="15"/>
      <c r="H5" s="86" t="s">
        <v>32</v>
      </c>
      <c r="I5" s="14"/>
      <c r="J5" s="16" t="s">
        <v>187</v>
      </c>
      <c r="K5" s="80"/>
      <c r="L5" s="86" t="s">
        <v>209</v>
      </c>
      <c r="M5" s="78"/>
      <c r="N5" s="11"/>
      <c r="O5" s="85"/>
      <c r="P5" s="1504"/>
      <c r="Q5" s="11" t="s">
        <v>435</v>
      </c>
      <c r="R5" s="8"/>
      <c r="S5" s="8"/>
      <c r="T5" s="11"/>
      <c r="V5" s="752" t="s">
        <v>1032</v>
      </c>
      <c r="W5" s="752"/>
      <c r="X5" s="752"/>
      <c r="Y5" s="752"/>
      <c r="Z5" s="752"/>
      <c r="AA5" s="752"/>
      <c r="AB5" s="752"/>
      <c r="AC5" s="752"/>
      <c r="AD5" s="752"/>
      <c r="AE5" s="752"/>
      <c r="AF5" s="752"/>
      <c r="AG5" s="752"/>
      <c r="AH5" s="1209"/>
      <c r="AI5" s="752"/>
      <c r="AJ5" s="752"/>
      <c r="AK5" s="1513"/>
      <c r="AL5" s="1616"/>
      <c r="AM5" s="1513"/>
      <c r="AN5" s="1513"/>
      <c r="AR5" s="1615"/>
      <c r="AS5" s="1513"/>
      <c r="AT5" s="1513"/>
      <c r="AU5" s="1513"/>
      <c r="AV5" s="1513"/>
    </row>
    <row r="6" spans="1:60">
      <c r="A6" s="2"/>
      <c r="C6" s="2"/>
      <c r="D6" s="15"/>
      <c r="E6" s="8"/>
      <c r="F6" s="8"/>
      <c r="G6" s="15"/>
      <c r="H6" s="85"/>
      <c r="I6" s="15"/>
      <c r="J6" s="78"/>
      <c r="K6" s="80"/>
      <c r="L6" s="85"/>
      <c r="M6" s="78"/>
      <c r="N6" s="11"/>
      <c r="O6" s="85"/>
      <c r="Q6" s="11" t="s">
        <v>438</v>
      </c>
      <c r="R6" s="87"/>
      <c r="S6" s="87"/>
      <c r="T6" s="11"/>
      <c r="V6" s="752" t="s">
        <v>1441</v>
      </c>
      <c r="W6" s="752"/>
      <c r="X6" s="752"/>
      <c r="Y6" s="752"/>
      <c r="Z6" s="752"/>
      <c r="AA6" s="752"/>
      <c r="AB6" s="752"/>
      <c r="AC6" s="752"/>
      <c r="AD6" s="752"/>
      <c r="AE6" s="752"/>
      <c r="AF6" s="752"/>
      <c r="AG6" s="752"/>
      <c r="AH6" s="1209"/>
      <c r="AI6" s="752"/>
      <c r="AJ6" s="752"/>
      <c r="AK6" s="1513"/>
      <c r="AL6" s="1513"/>
      <c r="AM6" s="1513"/>
      <c r="AN6" s="1513"/>
      <c r="AO6" s="1513"/>
      <c r="AP6" s="1513"/>
      <c r="AQ6" s="1513"/>
      <c r="AR6" s="1513"/>
      <c r="AS6" s="1513"/>
      <c r="AT6" s="1513"/>
      <c r="AU6" s="1513"/>
      <c r="AV6" s="1513"/>
    </row>
    <row r="7" spans="1:60">
      <c r="A7" s="219" t="s">
        <v>277</v>
      </c>
      <c r="C7" s="1898">
        <v>40695</v>
      </c>
      <c r="D7" s="1898"/>
      <c r="E7" s="1900" t="s">
        <v>666</v>
      </c>
      <c r="F7" s="1900"/>
      <c r="G7" s="1900"/>
      <c r="H7" s="1907" t="s">
        <v>202</v>
      </c>
      <c r="I7" s="1907"/>
      <c r="J7" s="221" t="s">
        <v>206</v>
      </c>
      <c r="K7" s="229"/>
      <c r="L7" s="226" t="s">
        <v>210</v>
      </c>
      <c r="M7" s="228"/>
      <c r="N7" s="11"/>
      <c r="O7" s="85"/>
      <c r="P7" s="1504"/>
      <c r="Q7" s="11" t="s">
        <v>276</v>
      </c>
      <c r="R7" s="87"/>
      <c r="S7" s="87"/>
      <c r="T7" s="11"/>
      <c r="V7" s="587"/>
      <c r="W7" s="587"/>
      <c r="X7" s="587"/>
      <c r="Y7" s="587"/>
      <c r="Z7" s="587"/>
      <c r="AA7" s="587"/>
      <c r="AB7" s="587"/>
      <c r="AC7" s="587"/>
      <c r="AD7" s="587"/>
      <c r="AE7" s="587"/>
      <c r="AF7" s="587"/>
      <c r="AG7" s="587"/>
      <c r="AH7" s="587"/>
      <c r="AI7" s="587"/>
      <c r="AJ7" s="587"/>
      <c r="AK7" s="1615"/>
      <c r="AL7" s="1513"/>
      <c r="AM7" s="1513"/>
      <c r="AN7" s="1513"/>
      <c r="AO7" s="1513"/>
      <c r="AP7" s="1513"/>
      <c r="AQ7" s="1513"/>
      <c r="AR7" s="1513"/>
      <c r="AS7" s="1513"/>
      <c r="AT7" s="1513"/>
      <c r="AU7" s="1513"/>
      <c r="AV7" s="1513"/>
    </row>
    <row r="8" spans="1:60" ht="13.15" customHeight="1">
      <c r="A8" s="269" t="s">
        <v>774</v>
      </c>
      <c r="C8" s="1913">
        <v>41351</v>
      </c>
      <c r="D8" s="1913"/>
      <c r="E8" s="1926" t="s">
        <v>233</v>
      </c>
      <c r="F8" s="1926"/>
      <c r="G8" s="1926"/>
      <c r="H8" s="1929"/>
      <c r="I8" s="1929"/>
      <c r="J8" s="271"/>
      <c r="K8" s="225"/>
      <c r="L8" s="270"/>
      <c r="M8" s="271"/>
      <c r="N8" s="11"/>
      <c r="O8" s="85"/>
      <c r="P8" s="1504"/>
      <c r="Q8" s="11" t="s">
        <v>878</v>
      </c>
      <c r="R8" s="87"/>
      <c r="S8" s="87"/>
      <c r="T8" s="11"/>
      <c r="V8" s="752" t="s">
        <v>1036</v>
      </c>
      <c r="W8" s="752"/>
      <c r="X8" s="752"/>
      <c r="Y8" s="752"/>
      <c r="Z8" s="752"/>
      <c r="AA8" s="752"/>
      <c r="AB8" s="752"/>
      <c r="AC8" s="752"/>
      <c r="AD8" s="752"/>
      <c r="AE8" s="752"/>
      <c r="AF8" s="752"/>
      <c r="AG8" s="752"/>
      <c r="AH8" s="752"/>
      <c r="AI8" s="752"/>
      <c r="AJ8" s="752"/>
      <c r="AK8" s="1513"/>
      <c r="AL8" s="1513"/>
      <c r="AM8" s="1513"/>
      <c r="AN8" s="1513"/>
      <c r="AO8" s="1513"/>
      <c r="AP8" s="1513"/>
      <c r="AQ8" s="1513"/>
      <c r="AR8" s="1513"/>
      <c r="AS8" s="1513"/>
      <c r="AT8" s="1513"/>
      <c r="AU8" s="1513"/>
      <c r="AV8" s="1513"/>
    </row>
    <row r="9" spans="1:60">
      <c r="A9" s="234" t="s">
        <v>258</v>
      </c>
      <c r="C9" s="1925">
        <v>40302</v>
      </c>
      <c r="D9" s="1925"/>
      <c r="E9" s="1927" t="s">
        <v>200</v>
      </c>
      <c r="F9" s="1927"/>
      <c r="G9" s="1927"/>
      <c r="H9" s="1931" t="s">
        <v>3</v>
      </c>
      <c r="I9" s="1931"/>
      <c r="J9" s="236" t="s">
        <v>679</v>
      </c>
      <c r="K9" s="237"/>
      <c r="L9" s="235" t="s">
        <v>207</v>
      </c>
      <c r="M9" s="237"/>
      <c r="N9" s="11"/>
      <c r="O9" s="11"/>
      <c r="P9" s="1504"/>
      <c r="Q9" s="150" t="s">
        <v>278</v>
      </c>
      <c r="R9" s="404"/>
      <c r="S9" s="404"/>
      <c r="T9" s="150"/>
      <c r="V9" s="1894" t="s">
        <v>1033</v>
      </c>
      <c r="W9" s="1894"/>
      <c r="X9" s="1894"/>
      <c r="Y9" s="1894"/>
      <c r="Z9" s="1894"/>
      <c r="AA9" s="1894"/>
      <c r="AB9" s="1894"/>
      <c r="AC9" s="1894"/>
      <c r="AD9" s="1894"/>
      <c r="AE9" s="1894"/>
      <c r="AF9" s="1894"/>
      <c r="AG9" s="1894"/>
      <c r="AH9" s="1894"/>
      <c r="AI9" s="1894"/>
      <c r="AJ9" s="1894"/>
      <c r="AK9" s="1513"/>
      <c r="AL9" s="1513"/>
      <c r="AM9" s="1513"/>
      <c r="AN9" s="1513"/>
      <c r="AO9" s="1513"/>
      <c r="AP9" s="1513"/>
      <c r="AQ9" s="1513"/>
      <c r="AR9" s="1513"/>
      <c r="AS9" s="1513"/>
      <c r="AT9" s="1513"/>
      <c r="AU9" s="1513"/>
      <c r="AV9" s="1513"/>
    </row>
    <row r="10" spans="1:60" ht="13.15" customHeight="1">
      <c r="A10" s="219" t="s">
        <v>506</v>
      </c>
      <c r="C10" s="1898">
        <v>41250</v>
      </c>
      <c r="D10" s="1898"/>
      <c r="E10" s="1900" t="s">
        <v>273</v>
      </c>
      <c r="F10" s="1900"/>
      <c r="G10" s="1900"/>
      <c r="H10" s="1907" t="s">
        <v>3</v>
      </c>
      <c r="I10" s="1907"/>
      <c r="J10" s="221" t="s">
        <v>210</v>
      </c>
      <c r="K10" s="229"/>
      <c r="L10" s="226" t="s">
        <v>210</v>
      </c>
      <c r="M10" s="228"/>
      <c r="N10" s="11"/>
      <c r="O10" s="85"/>
      <c r="P10" s="1504"/>
      <c r="Q10" s="1172" t="s">
        <v>1050</v>
      </c>
      <c r="R10" s="1172"/>
      <c r="S10" s="1172"/>
      <c r="T10" s="1172"/>
      <c r="V10" s="1894"/>
      <c r="W10" s="1894"/>
      <c r="X10" s="1894"/>
      <c r="Y10" s="1894"/>
      <c r="Z10" s="1894"/>
      <c r="AA10" s="1894"/>
      <c r="AB10" s="1894"/>
      <c r="AC10" s="1894"/>
      <c r="AD10" s="1894"/>
      <c r="AE10" s="1894"/>
      <c r="AF10" s="1894"/>
      <c r="AG10" s="1894"/>
      <c r="AH10" s="1894"/>
      <c r="AI10" s="1894"/>
      <c r="AJ10" s="1894"/>
      <c r="AK10" s="1513"/>
      <c r="AL10" s="1513"/>
      <c r="AM10" s="1513"/>
      <c r="AN10" s="1513"/>
      <c r="AO10" s="1513"/>
      <c r="AP10" s="1513"/>
      <c r="AQ10" s="1513"/>
      <c r="AR10" s="1513"/>
      <c r="AS10" s="1513"/>
      <c r="AT10" s="1513"/>
      <c r="AU10" s="1513"/>
      <c r="AV10" s="1513"/>
    </row>
    <row r="11" spans="1:60" ht="13.15" customHeight="1">
      <c r="A11" s="230" t="s">
        <v>259</v>
      </c>
      <c r="C11" s="1898">
        <v>41256</v>
      </c>
      <c r="D11" s="1898"/>
      <c r="E11" s="1928" t="s">
        <v>654</v>
      </c>
      <c r="F11" s="1928"/>
      <c r="G11" s="1928"/>
      <c r="H11" s="1907" t="s">
        <v>3</v>
      </c>
      <c r="I11" s="1907"/>
      <c r="J11" s="221" t="s">
        <v>231</v>
      </c>
      <c r="K11" s="229"/>
      <c r="L11" s="226" t="s">
        <v>208</v>
      </c>
      <c r="M11" s="228"/>
      <c r="N11" s="11"/>
      <c r="O11" s="85"/>
      <c r="P11" s="1504"/>
      <c r="Q11" s="1172" t="s">
        <v>1493</v>
      </c>
      <c r="R11" s="1172"/>
      <c r="S11" s="1172"/>
      <c r="T11" s="1172"/>
      <c r="V11" s="1894"/>
      <c r="W11" s="1894"/>
      <c r="X11" s="1894"/>
      <c r="Y11" s="1894"/>
      <c r="Z11" s="1894"/>
      <c r="AA11" s="1894"/>
      <c r="AB11" s="1894"/>
      <c r="AC11" s="1894"/>
      <c r="AD11" s="1894"/>
      <c r="AE11" s="1894"/>
      <c r="AF11" s="1894"/>
      <c r="AG11" s="1894"/>
      <c r="AH11" s="1894"/>
      <c r="AI11" s="1894"/>
      <c r="AJ11" s="1894"/>
      <c r="AK11" s="1513"/>
      <c r="AL11" s="1513"/>
      <c r="AM11" s="1513"/>
      <c r="AN11" s="1513"/>
      <c r="AO11" s="1513"/>
      <c r="AP11" s="1513"/>
      <c r="AQ11" s="1513"/>
      <c r="AR11" s="1513"/>
      <c r="AS11" s="1513"/>
      <c r="AT11" s="1513"/>
      <c r="AU11" s="1513"/>
      <c r="AV11" s="1513"/>
    </row>
    <row r="12" spans="1:60" ht="13.15" customHeight="1">
      <c r="A12" s="219" t="s">
        <v>215</v>
      </c>
      <c r="C12" s="1898">
        <v>41396</v>
      </c>
      <c r="D12" s="1898"/>
      <c r="E12" s="1900" t="s">
        <v>273</v>
      </c>
      <c r="F12" s="1900"/>
      <c r="G12" s="1900"/>
      <c r="H12" s="1907" t="s">
        <v>3</v>
      </c>
      <c r="I12" s="1907"/>
      <c r="J12" s="221" t="s">
        <v>208</v>
      </c>
      <c r="K12" s="229"/>
      <c r="L12" s="226" t="s">
        <v>208</v>
      </c>
      <c r="M12" s="228"/>
      <c r="N12" s="11"/>
      <c r="O12" s="11"/>
      <c r="P12" s="1504"/>
      <c r="Q12" s="15" t="s">
        <v>1417</v>
      </c>
      <c r="R12" s="1172"/>
      <c r="S12" s="1172"/>
      <c r="T12" s="1172"/>
      <c r="U12" s="1521"/>
      <c r="V12" s="1894" t="s">
        <v>1431</v>
      </c>
      <c r="W12" s="1894"/>
      <c r="X12" s="1894"/>
      <c r="Y12" s="1894"/>
      <c r="Z12" s="1894"/>
      <c r="AA12" s="1894"/>
      <c r="AB12" s="1894"/>
      <c r="AC12" s="1894"/>
      <c r="AD12" s="1894"/>
      <c r="AE12" s="1894"/>
      <c r="AF12" s="1894"/>
      <c r="AG12" s="1894"/>
      <c r="AH12" s="1894"/>
      <c r="AI12" s="1894"/>
      <c r="AJ12" s="1894"/>
      <c r="AK12" s="1617"/>
      <c r="AL12" s="1513"/>
      <c r="AM12" s="1513"/>
      <c r="AN12" s="1513"/>
      <c r="AO12" s="1513"/>
      <c r="AP12" s="1513"/>
      <c r="AQ12" s="1513"/>
      <c r="AR12" s="1513"/>
      <c r="AS12" s="1513"/>
      <c r="AT12" s="1513"/>
      <c r="AU12" s="1513"/>
      <c r="AV12" s="1513"/>
    </row>
    <row r="13" spans="1:60" ht="13.15" customHeight="1">
      <c r="A13" s="219" t="s">
        <v>205</v>
      </c>
      <c r="C13" s="1898">
        <v>41303</v>
      </c>
      <c r="D13" s="1898"/>
      <c r="E13" s="1904" t="s">
        <v>274</v>
      </c>
      <c r="F13" s="1904"/>
      <c r="G13" s="1904"/>
      <c r="H13" s="1908" t="s">
        <v>3</v>
      </c>
      <c r="I13" s="1908"/>
      <c r="J13" s="221" t="s">
        <v>206</v>
      </c>
      <c r="K13" s="229"/>
      <c r="L13" s="226" t="s">
        <v>207</v>
      </c>
      <c r="M13" s="228"/>
      <c r="N13" s="11"/>
      <c r="O13" s="85"/>
      <c r="P13" s="1504"/>
      <c r="Q13" s="11" t="s">
        <v>1416</v>
      </c>
      <c r="R13" s="87"/>
      <c r="S13" s="87"/>
      <c r="T13" s="11"/>
      <c r="V13" s="1894"/>
      <c r="W13" s="1894"/>
      <c r="X13" s="1894"/>
      <c r="Y13" s="1894"/>
      <c r="Z13" s="1894"/>
      <c r="AA13" s="1894"/>
      <c r="AB13" s="1894"/>
      <c r="AC13" s="1894"/>
      <c r="AD13" s="1894"/>
      <c r="AE13" s="1894"/>
      <c r="AF13" s="1894"/>
      <c r="AG13" s="1894"/>
      <c r="AH13" s="1894"/>
      <c r="AI13" s="1894"/>
      <c r="AJ13" s="1894"/>
      <c r="AK13" s="1513"/>
      <c r="AL13" s="1513"/>
      <c r="AM13" s="1513"/>
      <c r="AN13" s="1513"/>
      <c r="AO13" s="1513"/>
      <c r="AP13" s="1513"/>
      <c r="AQ13" s="1513"/>
      <c r="AR13" s="1513"/>
      <c r="AS13" s="1513"/>
      <c r="AT13" s="1513"/>
      <c r="AU13" s="1513"/>
      <c r="AV13" s="1513"/>
    </row>
    <row r="14" spans="1:60">
      <c r="A14" s="269" t="s">
        <v>244</v>
      </c>
      <c r="C14" s="1899">
        <v>41255</v>
      </c>
      <c r="D14" s="1899"/>
      <c r="E14" s="1926" t="s">
        <v>234</v>
      </c>
      <c r="F14" s="1926"/>
      <c r="G14" s="1926"/>
      <c r="H14" s="1907"/>
      <c r="I14" s="1907"/>
      <c r="J14" s="221"/>
      <c r="K14" s="229"/>
      <c r="L14" s="226"/>
      <c r="M14" s="228"/>
      <c r="N14" s="11"/>
      <c r="O14" s="85"/>
      <c r="P14" s="1504"/>
      <c r="Q14" s="11"/>
      <c r="R14" s="87"/>
      <c r="S14" s="87"/>
      <c r="T14" s="11"/>
      <c r="V14" s="1210" t="s">
        <v>1432</v>
      </c>
      <c r="W14" s="1210"/>
      <c r="X14" s="1210"/>
      <c r="Y14" s="1210"/>
      <c r="Z14" s="1210"/>
      <c r="AA14" s="1210"/>
      <c r="AB14" s="1210"/>
      <c r="AC14" s="587"/>
      <c r="AD14" s="752"/>
      <c r="AE14" s="752"/>
      <c r="AF14" s="1213"/>
      <c r="AG14" s="1213"/>
      <c r="AH14" s="1213"/>
      <c r="AI14" s="1213"/>
      <c r="AJ14" s="1213"/>
      <c r="AK14" s="1513"/>
      <c r="AL14" s="1513"/>
      <c r="AM14" s="1513"/>
      <c r="AN14" s="1513"/>
      <c r="AO14" s="1513"/>
      <c r="AP14" s="1513"/>
      <c r="AQ14" s="1513"/>
      <c r="AR14" s="1513"/>
      <c r="AS14" s="1513"/>
      <c r="AT14" s="1513"/>
      <c r="AU14" s="1513"/>
      <c r="AV14" s="1513"/>
    </row>
    <row r="15" spans="1:60">
      <c r="A15" s="215" t="s">
        <v>235</v>
      </c>
      <c r="C15" s="1898">
        <v>39590</v>
      </c>
      <c r="D15" s="1898"/>
      <c r="E15" s="1900" t="s">
        <v>655</v>
      </c>
      <c r="F15" s="1900"/>
      <c r="G15" s="1900"/>
      <c r="H15" s="1907" t="s">
        <v>671</v>
      </c>
      <c r="I15" s="1907"/>
      <c r="J15" s="221"/>
      <c r="K15" s="222"/>
      <c r="L15" s="226"/>
      <c r="M15" s="221"/>
      <c r="N15" s="11"/>
      <c r="O15" s="85"/>
      <c r="P15" s="1504"/>
      <c r="Q15" s="11" t="s">
        <v>445</v>
      </c>
      <c r="R15" s="302"/>
      <c r="S15" s="302"/>
      <c r="T15" s="301"/>
      <c r="V15" s="1210" t="s">
        <v>1430</v>
      </c>
      <c r="W15" s="1210"/>
      <c r="X15" s="1210"/>
      <c r="Y15" s="1210"/>
      <c r="Z15" s="1210"/>
      <c r="AA15" s="1210"/>
      <c r="AB15" s="1210"/>
      <c r="AC15" s="1213"/>
      <c r="AD15" s="1213"/>
      <c r="AE15" s="1213"/>
      <c r="AF15" s="1213"/>
      <c r="AG15" s="1213"/>
      <c r="AH15" s="1213"/>
      <c r="AI15" s="1213"/>
      <c r="AJ15" s="1213"/>
      <c r="AK15" s="1513"/>
      <c r="AL15" s="1513"/>
      <c r="AM15" s="1513"/>
      <c r="AN15" s="1513"/>
      <c r="AO15" s="1513"/>
      <c r="AP15" s="1513"/>
      <c r="AQ15" s="1513"/>
      <c r="AR15" s="1513"/>
      <c r="AS15" s="1513"/>
      <c r="AT15" s="1513"/>
      <c r="AU15" s="1513"/>
      <c r="AV15" s="1513"/>
    </row>
    <row r="16" spans="1:60">
      <c r="A16" s="215" t="s">
        <v>245</v>
      </c>
      <c r="C16" s="1898">
        <v>40864</v>
      </c>
      <c r="D16" s="1898"/>
      <c r="E16" s="1904" t="s">
        <v>675</v>
      </c>
      <c r="F16" s="1904"/>
      <c r="G16" s="1904"/>
      <c r="H16" s="1907" t="s">
        <v>672</v>
      </c>
      <c r="I16" s="1907"/>
      <c r="J16" s="221" t="s">
        <v>232</v>
      </c>
      <c r="K16" s="80"/>
      <c r="L16" s="226"/>
      <c r="M16" s="228"/>
      <c r="N16" s="11"/>
      <c r="O16" s="85"/>
      <c r="P16" s="1504"/>
      <c r="Q16" s="11" t="s">
        <v>444</v>
      </c>
      <c r="R16" s="11"/>
      <c r="S16" s="11"/>
      <c r="T16" s="11"/>
      <c r="V16" s="1211" t="s">
        <v>1034</v>
      </c>
      <c r="W16" s="1211"/>
      <c r="X16" s="1211"/>
      <c r="Y16" s="1210"/>
      <c r="Z16" s="1210"/>
      <c r="AA16" s="1210"/>
      <c r="AB16" s="1210"/>
      <c r="AC16" s="1213"/>
      <c r="AD16" s="1213"/>
      <c r="AE16" s="1213"/>
      <c r="AF16" s="752"/>
      <c r="AG16" s="752"/>
      <c r="AH16" s="752"/>
      <c r="AI16" s="752"/>
      <c r="AJ16" s="752"/>
      <c r="AK16" s="1513"/>
      <c r="AL16" s="1513"/>
      <c r="AM16" s="1513"/>
      <c r="AN16" s="1513"/>
      <c r="AO16" s="1513"/>
      <c r="AP16" s="1513"/>
      <c r="AQ16" s="1513"/>
      <c r="AR16" s="1513"/>
      <c r="AS16" s="1513"/>
      <c r="AT16" s="1513"/>
      <c r="AU16" s="1513"/>
      <c r="AV16" s="1513"/>
    </row>
    <row r="17" spans="1:58">
      <c r="A17" s="219" t="s">
        <v>246</v>
      </c>
      <c r="C17" s="1898">
        <v>40330</v>
      </c>
      <c r="D17" s="1898"/>
      <c r="E17" s="1904" t="s">
        <v>273</v>
      </c>
      <c r="F17" s="1904"/>
      <c r="G17" s="1904"/>
      <c r="H17" s="1907" t="s">
        <v>238</v>
      </c>
      <c r="I17" s="1907"/>
      <c r="J17" s="405" t="s">
        <v>237</v>
      </c>
      <c r="K17" s="229"/>
      <c r="L17" s="226" t="s">
        <v>240</v>
      </c>
      <c r="M17" s="78"/>
      <c r="N17" s="11"/>
      <c r="O17" s="11"/>
      <c r="P17" s="1504"/>
      <c r="Q17" s="150" t="s">
        <v>436</v>
      </c>
      <c r="R17" s="404"/>
      <c r="S17" s="404"/>
      <c r="T17" s="150"/>
      <c r="V17" s="587"/>
      <c r="W17" s="587"/>
      <c r="X17" s="587"/>
      <c r="Y17" s="587"/>
      <c r="Z17" s="587"/>
      <c r="AA17" s="587"/>
      <c r="AB17" s="587"/>
      <c r="AC17" s="587"/>
      <c r="AD17" s="587"/>
      <c r="AE17" s="587"/>
      <c r="AF17" s="587"/>
      <c r="AG17" s="587"/>
      <c r="AH17" s="587"/>
      <c r="AI17" s="587"/>
      <c r="AJ17" s="587"/>
      <c r="AK17" s="1513"/>
      <c r="AL17" s="1513"/>
      <c r="AM17" s="1513"/>
      <c r="AN17" s="1513"/>
      <c r="AO17" s="1513"/>
      <c r="AP17" s="1513"/>
      <c r="AQ17" s="1513"/>
      <c r="AR17" s="1513"/>
      <c r="AS17" s="1513"/>
      <c r="AT17" s="1513"/>
      <c r="AU17" s="1513"/>
      <c r="AV17" s="1513"/>
    </row>
    <row r="18" spans="1:58">
      <c r="A18" s="219" t="s">
        <v>247</v>
      </c>
      <c r="C18" s="1898">
        <v>40983</v>
      </c>
      <c r="D18" s="1898"/>
      <c r="E18" s="1904" t="s">
        <v>275</v>
      </c>
      <c r="F18" s="1904"/>
      <c r="G18" s="1904"/>
      <c r="H18" s="1908" t="s">
        <v>3</v>
      </c>
      <c r="I18" s="1908"/>
      <c r="J18" s="221" t="s">
        <v>207</v>
      </c>
      <c r="K18" s="229"/>
      <c r="L18" s="226" t="s">
        <v>207</v>
      </c>
      <c r="M18" s="228"/>
      <c r="N18" s="11"/>
      <c r="O18" s="85"/>
      <c r="P18" s="1504"/>
      <c r="Q18" s="11" t="s">
        <v>1415</v>
      </c>
      <c r="R18" s="78"/>
      <c r="S18" s="11"/>
      <c r="T18" s="11"/>
      <c r="U18" s="1522" t="s">
        <v>1047</v>
      </c>
      <c r="V18" s="752" t="s">
        <v>1433</v>
      </c>
      <c r="W18" s="752"/>
      <c r="X18" s="752"/>
      <c r="Y18" s="752"/>
      <c r="Z18" s="752"/>
      <c r="AA18" s="752"/>
      <c r="AB18" s="752"/>
      <c r="AC18" s="752"/>
      <c r="AD18" s="752"/>
      <c r="AE18" s="752"/>
      <c r="AF18" s="752"/>
      <c r="AG18" s="752"/>
      <c r="AH18" s="752"/>
      <c r="AI18" s="752"/>
      <c r="AJ18" s="752"/>
      <c r="AK18" s="1513"/>
      <c r="AL18" s="1513"/>
      <c r="AM18" s="1513"/>
      <c r="AN18" s="1513"/>
      <c r="AO18" s="1513"/>
      <c r="AP18" s="1513"/>
      <c r="AQ18" s="1513"/>
      <c r="AR18" s="1513"/>
      <c r="AS18" s="1513"/>
      <c r="AT18" s="1513"/>
      <c r="AU18" s="1513"/>
      <c r="AV18" s="1513"/>
    </row>
    <row r="19" spans="1:58" ht="13.15" customHeight="1">
      <c r="A19" s="219" t="s">
        <v>248</v>
      </c>
      <c r="C19" s="1898">
        <v>41099</v>
      </c>
      <c r="D19" s="1898"/>
      <c r="E19" s="1904" t="s">
        <v>275</v>
      </c>
      <c r="F19" s="1904"/>
      <c r="G19" s="1904"/>
      <c r="H19" s="1907" t="s">
        <v>2</v>
      </c>
      <c r="I19" s="1907"/>
      <c r="J19" s="226" t="s">
        <v>207</v>
      </c>
      <c r="K19" s="229"/>
      <c r="L19" s="226" t="s">
        <v>207</v>
      </c>
      <c r="M19" s="228"/>
      <c r="N19" s="11"/>
      <c r="O19" s="85"/>
      <c r="P19" s="1504"/>
      <c r="Q19" s="11"/>
      <c r="R19" s="11"/>
      <c r="S19" s="11"/>
      <c r="T19" s="11"/>
      <c r="V19" s="587" t="s">
        <v>1434</v>
      </c>
      <c r="W19" s="587"/>
      <c r="X19" s="752"/>
      <c r="Y19" s="752"/>
      <c r="Z19" s="752"/>
      <c r="AA19" s="752"/>
      <c r="AB19" s="752"/>
      <c r="AC19" s="752"/>
      <c r="AD19" s="752"/>
      <c r="AE19" s="752"/>
      <c r="AF19" s="752"/>
      <c r="AG19" s="752"/>
      <c r="AH19" s="752"/>
      <c r="AI19" s="752"/>
      <c r="AJ19" s="752"/>
      <c r="AK19" s="1513"/>
      <c r="AL19" s="1513"/>
      <c r="AM19" s="1513"/>
      <c r="AN19" s="1513"/>
      <c r="AO19" s="1513"/>
      <c r="AP19" s="1513"/>
      <c r="AQ19" s="1513"/>
      <c r="AR19" s="1513"/>
      <c r="AS19" s="1513"/>
      <c r="AT19" s="1513"/>
      <c r="AU19" s="1513"/>
      <c r="AV19" s="1513"/>
    </row>
    <row r="20" spans="1:58" ht="13.15" customHeight="1">
      <c r="A20" s="219" t="s">
        <v>204</v>
      </c>
      <c r="C20" s="1898">
        <v>41185</v>
      </c>
      <c r="D20" s="1898"/>
      <c r="E20" s="1900" t="s">
        <v>676</v>
      </c>
      <c r="F20" s="1900"/>
      <c r="G20" s="1900"/>
      <c r="H20" s="1908" t="s">
        <v>3</v>
      </c>
      <c r="I20" s="1908"/>
      <c r="J20" s="226" t="s">
        <v>210</v>
      </c>
      <c r="K20" s="228"/>
      <c r="L20" s="226" t="s">
        <v>210</v>
      </c>
      <c r="M20" s="228"/>
      <c r="N20" s="78"/>
      <c r="O20" s="85"/>
      <c r="P20" s="1504"/>
      <c r="Q20" s="11" t="s">
        <v>437</v>
      </c>
      <c r="R20" s="87"/>
      <c r="S20" s="87"/>
      <c r="T20" s="11"/>
      <c r="V20" s="1214" t="s">
        <v>1435</v>
      </c>
      <c r="W20" s="1210"/>
      <c r="X20" s="1210"/>
      <c r="Y20" s="1210"/>
      <c r="Z20" s="1210"/>
      <c r="AA20" s="1210"/>
      <c r="AB20" s="1210"/>
      <c r="AC20" s="1210"/>
      <c r="AD20" s="1210"/>
      <c r="AE20" s="1210"/>
      <c r="AF20" s="1210"/>
      <c r="AG20" s="1210"/>
      <c r="AH20" s="1210"/>
      <c r="AI20" s="1210"/>
      <c r="AJ20" s="1211"/>
      <c r="AK20" s="1513"/>
      <c r="AL20" s="1513"/>
      <c r="AM20" s="1513"/>
      <c r="AN20" s="1513"/>
      <c r="AO20" s="1513"/>
      <c r="AP20" s="1513"/>
      <c r="AQ20" s="1513"/>
      <c r="AR20" s="1513"/>
      <c r="AS20" s="1513"/>
      <c r="AT20" s="1513"/>
      <c r="AU20" s="1513"/>
      <c r="AV20" s="1513"/>
    </row>
    <row r="21" spans="1:58">
      <c r="A21" s="219" t="s">
        <v>260</v>
      </c>
      <c r="C21" s="1898">
        <v>40744</v>
      </c>
      <c r="D21" s="1898"/>
      <c r="E21" s="1904" t="s">
        <v>273</v>
      </c>
      <c r="F21" s="1904"/>
      <c r="G21" s="1904"/>
      <c r="H21" s="1907" t="s">
        <v>203</v>
      </c>
      <c r="I21" s="1907"/>
      <c r="J21" s="226" t="s">
        <v>212</v>
      </c>
      <c r="K21" s="228"/>
      <c r="L21" s="226" t="s">
        <v>211</v>
      </c>
      <c r="M21" s="228"/>
      <c r="N21" s="78"/>
      <c r="O21" s="85"/>
      <c r="P21" s="1504"/>
      <c r="Q21" s="11" t="s">
        <v>265</v>
      </c>
      <c r="R21" s="87"/>
      <c r="S21" s="87"/>
      <c r="T21" s="11"/>
      <c r="V21" s="1210" t="s">
        <v>1035</v>
      </c>
      <c r="W21" s="1210"/>
      <c r="X21" s="1210"/>
      <c r="Y21" s="1210"/>
      <c r="Z21" s="1210"/>
      <c r="AA21" s="1210"/>
      <c r="AB21" s="1210"/>
      <c r="AC21" s="1210"/>
      <c r="AD21" s="1210"/>
      <c r="AE21" s="1210"/>
      <c r="AF21" s="1210"/>
      <c r="AG21" s="1210"/>
      <c r="AH21" s="78"/>
      <c r="AI21" s="1210"/>
      <c r="AJ21" s="1211"/>
      <c r="AK21" s="1513"/>
      <c r="AL21" s="1513"/>
      <c r="AM21" s="1513"/>
      <c r="AN21" s="1513"/>
      <c r="AO21" s="1513"/>
      <c r="AP21" s="1513"/>
      <c r="AQ21" s="1513"/>
      <c r="AR21" s="1513"/>
      <c r="AS21" s="1513"/>
      <c r="AT21" s="1513"/>
      <c r="AU21" s="1513"/>
      <c r="AV21" s="1513"/>
    </row>
    <row r="22" spans="1:58">
      <c r="A22" s="219" t="s">
        <v>250</v>
      </c>
      <c r="C22" s="1898">
        <v>40576</v>
      </c>
      <c r="D22" s="1898"/>
      <c r="E22" s="1904" t="s">
        <v>273</v>
      </c>
      <c r="F22" s="1904"/>
      <c r="G22" s="1904"/>
      <c r="H22" s="1907" t="s">
        <v>3</v>
      </c>
      <c r="I22" s="1907"/>
      <c r="J22" s="226" t="s">
        <v>213</v>
      </c>
      <c r="K22" s="228"/>
      <c r="L22" s="226" t="s">
        <v>207</v>
      </c>
      <c r="M22" s="228"/>
      <c r="N22" s="78"/>
      <c r="O22" s="85"/>
      <c r="P22" s="1504"/>
      <c r="Q22" s="11" t="s">
        <v>279</v>
      </c>
      <c r="R22" s="87"/>
      <c r="S22" s="87"/>
      <c r="T22" s="11"/>
      <c r="V22" s="1894" t="s">
        <v>1038</v>
      </c>
      <c r="W22" s="1894"/>
      <c r="X22" s="1894"/>
      <c r="Y22" s="1894"/>
      <c r="Z22" s="1894"/>
      <c r="AA22" s="1894"/>
      <c r="AB22" s="1894"/>
      <c r="AC22" s="1894"/>
      <c r="AD22" s="1894"/>
      <c r="AE22" s="1894"/>
      <c r="AF22" s="1894"/>
      <c r="AG22" s="1894"/>
      <c r="AH22" s="1894"/>
      <c r="AI22" s="1894"/>
      <c r="AJ22" s="1894"/>
      <c r="AK22" s="1513"/>
      <c r="AL22" s="1513"/>
      <c r="AM22" s="1513"/>
      <c r="AN22" s="1513"/>
      <c r="AO22" s="1513"/>
      <c r="AP22" s="1513"/>
      <c r="AQ22" s="1513"/>
      <c r="AR22" s="1513"/>
      <c r="AS22" s="1513"/>
      <c r="AT22" s="1513"/>
      <c r="AU22" s="1513"/>
      <c r="AV22" s="1513"/>
    </row>
    <row r="23" spans="1:58">
      <c r="A23" s="269" t="s">
        <v>251</v>
      </c>
      <c r="C23" s="1913">
        <v>40878</v>
      </c>
      <c r="D23" s="1913"/>
      <c r="E23" s="1926" t="s">
        <v>233</v>
      </c>
      <c r="F23" s="1926"/>
      <c r="G23" s="1926"/>
      <c r="H23" s="1904"/>
      <c r="I23" s="1904"/>
      <c r="J23" s="227"/>
      <c r="K23" s="226"/>
      <c r="L23" s="227"/>
      <c r="M23" s="231"/>
      <c r="N23" s="85"/>
      <c r="O23" s="85"/>
      <c r="P23" s="1504"/>
      <c r="Q23" s="11" t="s">
        <v>280</v>
      </c>
      <c r="R23" s="11"/>
      <c r="S23" s="11"/>
      <c r="T23" s="11"/>
      <c r="V23" s="1894"/>
      <c r="W23" s="1894"/>
      <c r="X23" s="1894"/>
      <c r="Y23" s="1894"/>
      <c r="Z23" s="1894"/>
      <c r="AA23" s="1894"/>
      <c r="AB23" s="1894"/>
      <c r="AC23" s="1894"/>
      <c r="AD23" s="1894"/>
      <c r="AE23" s="1894"/>
      <c r="AF23" s="1894"/>
      <c r="AG23" s="1894"/>
      <c r="AH23" s="1894"/>
      <c r="AI23" s="1894"/>
      <c r="AJ23" s="1894"/>
      <c r="AK23" s="1513"/>
      <c r="AL23" s="1513"/>
      <c r="AM23" s="1513"/>
      <c r="AN23" s="1513"/>
      <c r="AO23" s="1513"/>
      <c r="AP23" s="1513"/>
      <c r="AQ23" s="1513"/>
      <c r="AR23" s="1513"/>
      <c r="AS23" s="1513"/>
      <c r="AT23" s="1513"/>
      <c r="AU23" s="1513"/>
      <c r="AV23" s="1513"/>
    </row>
    <row r="24" spans="1:58">
      <c r="A24" s="2"/>
      <c r="B24" s="1492"/>
      <c r="C24" s="85"/>
      <c r="D24" s="90"/>
      <c r="E24" s="85"/>
      <c r="F24" s="85"/>
      <c r="G24" s="90"/>
      <c r="H24" s="85"/>
      <c r="I24" s="90"/>
      <c r="J24" s="86"/>
      <c r="K24" s="90"/>
      <c r="L24" s="85"/>
      <c r="M24" s="85"/>
      <c r="N24" s="85"/>
      <c r="O24" s="85"/>
      <c r="P24" s="1504"/>
      <c r="Q24" s="1916" t="s">
        <v>1418</v>
      </c>
      <c r="R24" s="1916"/>
      <c r="S24" s="1916"/>
      <c r="T24" s="1916"/>
      <c r="V24" s="1894"/>
      <c r="W24" s="1894"/>
      <c r="X24" s="1894"/>
      <c r="Y24" s="1894"/>
      <c r="Z24" s="1894"/>
      <c r="AA24" s="1894"/>
      <c r="AB24" s="1894"/>
      <c r="AC24" s="1894"/>
      <c r="AD24" s="1894"/>
      <c r="AE24" s="1894"/>
      <c r="AF24" s="1894"/>
      <c r="AG24" s="1894"/>
      <c r="AH24" s="1894"/>
      <c r="AI24" s="1894"/>
      <c r="AJ24" s="1894"/>
      <c r="AK24" s="1513"/>
      <c r="AL24" s="1513"/>
      <c r="AM24" s="1513"/>
      <c r="AN24" s="1513"/>
      <c r="AO24" s="1513"/>
      <c r="AP24" s="1513"/>
      <c r="AQ24" s="1513"/>
      <c r="AR24" s="1513"/>
      <c r="AS24" s="1513"/>
      <c r="AT24" s="1513"/>
      <c r="AU24" s="1513"/>
      <c r="AV24" s="1513"/>
    </row>
    <row r="25" spans="1:58">
      <c r="A25" s="2"/>
      <c r="C25" s="15" t="s">
        <v>1031</v>
      </c>
      <c r="D25" s="90"/>
      <c r="E25" s="85"/>
      <c r="F25" s="85"/>
      <c r="G25" s="90"/>
      <c r="H25" s="85"/>
      <c r="I25" s="90"/>
      <c r="J25" s="86"/>
      <c r="K25" s="90"/>
      <c r="L25" s="85"/>
      <c r="M25" s="85"/>
      <c r="N25" s="85"/>
      <c r="O25" s="85"/>
      <c r="P25" s="1504"/>
      <c r="Q25" s="1917"/>
      <c r="R25" s="1917"/>
      <c r="S25" s="1917"/>
      <c r="T25" s="1917"/>
      <c r="V25" s="587"/>
      <c r="W25" s="752"/>
      <c r="X25" s="752"/>
      <c r="Y25" s="752"/>
      <c r="Z25" s="752"/>
      <c r="AA25" s="752"/>
      <c r="AB25" s="752"/>
      <c r="AC25" s="752"/>
      <c r="AD25" s="752"/>
      <c r="AE25" s="752"/>
      <c r="AF25" s="752"/>
      <c r="AG25" s="752"/>
      <c r="AH25" s="1213"/>
      <c r="AI25" s="752"/>
      <c r="AJ25" s="752"/>
      <c r="AK25" s="1513"/>
      <c r="AL25" s="1513"/>
      <c r="AM25" s="1513"/>
      <c r="AN25" s="1513"/>
      <c r="AO25" s="1513"/>
      <c r="AP25" s="1513"/>
      <c r="AQ25" s="1513"/>
      <c r="AR25" s="1513"/>
      <c r="AS25" s="1513"/>
      <c r="AT25" s="1513"/>
      <c r="AU25" s="1513"/>
      <c r="AV25" s="1513"/>
    </row>
    <row r="26" spans="1:58" ht="13.15" customHeight="1">
      <c r="A26" s="2"/>
      <c r="B26" s="1492"/>
      <c r="C26" s="85"/>
      <c r="D26" s="90"/>
      <c r="E26" s="85"/>
      <c r="F26" s="90"/>
      <c r="G26" s="90"/>
      <c r="H26" s="85"/>
      <c r="I26" s="90"/>
      <c r="J26" s="86"/>
      <c r="K26" s="90"/>
      <c r="L26" s="90"/>
      <c r="M26" s="90"/>
      <c r="N26" s="90"/>
      <c r="O26" s="85"/>
      <c r="P26" s="1504"/>
      <c r="Q26" s="1917"/>
      <c r="R26" s="1917"/>
      <c r="S26" s="1917"/>
      <c r="T26" s="1917"/>
      <c r="V26" s="1213" t="s">
        <v>1039</v>
      </c>
      <c r="W26" s="1213"/>
      <c r="X26" s="1213"/>
      <c r="Y26" s="1213"/>
      <c r="Z26" s="1213"/>
      <c r="AA26" s="1213"/>
      <c r="AB26" s="1213"/>
      <c r="AC26" s="1213"/>
      <c r="AD26" s="1213"/>
      <c r="AE26" s="1213"/>
      <c r="AF26" s="1213"/>
      <c r="AG26" s="1213"/>
      <c r="AH26" s="1213"/>
      <c r="AI26" s="1213"/>
      <c r="AJ26" s="1213"/>
      <c r="AK26" s="1513"/>
      <c r="AL26" s="1513"/>
      <c r="AM26" s="1513"/>
      <c r="AN26" s="1513"/>
      <c r="AO26" s="1513"/>
      <c r="AP26" s="1513"/>
      <c r="AQ26" s="1513"/>
      <c r="AR26" s="1513"/>
      <c r="AS26" s="1513"/>
      <c r="AT26" s="1513"/>
      <c r="AU26" s="1513"/>
      <c r="AV26" s="1513"/>
      <c r="AW26" s="1432"/>
      <c r="AX26" s="1432"/>
      <c r="AY26" s="1432"/>
      <c r="AZ26" s="1432"/>
      <c r="BA26" s="1432"/>
      <c r="BB26" s="1432"/>
      <c r="BC26" s="1432"/>
      <c r="BD26" s="1432"/>
      <c r="BE26" s="1432"/>
      <c r="BF26" s="1432"/>
    </row>
    <row r="27" spans="1:58" s="1445" customFormat="1">
      <c r="A27" s="316"/>
      <c r="B27" s="1480"/>
      <c r="C27" s="316"/>
      <c r="D27" s="324"/>
      <c r="E27" s="316"/>
      <c r="F27" s="324"/>
      <c r="G27" s="324"/>
      <c r="H27" s="316"/>
      <c r="I27" s="324"/>
      <c r="J27" s="357"/>
      <c r="K27" s="324"/>
      <c r="L27" s="324"/>
      <c r="M27" s="324"/>
      <c r="N27" s="324"/>
      <c r="O27" s="316"/>
      <c r="P27" s="1432"/>
      <c r="Q27" s="323"/>
      <c r="R27" s="323"/>
      <c r="S27" s="323"/>
      <c r="T27" s="323"/>
      <c r="U27" s="1480"/>
      <c r="V27" s="1893" t="s">
        <v>1429</v>
      </c>
      <c r="W27" s="1893"/>
      <c r="X27" s="1893"/>
      <c r="Y27" s="1893"/>
      <c r="Z27" s="1893"/>
      <c r="AA27" s="1893"/>
      <c r="AB27" s="1893"/>
      <c r="AC27" s="1893"/>
      <c r="AD27" s="1893"/>
      <c r="AE27" s="1893"/>
      <c r="AF27" s="1893"/>
      <c r="AG27" s="1893"/>
      <c r="AH27" s="1893"/>
      <c r="AI27" s="1893"/>
      <c r="AJ27" s="1893"/>
      <c r="AK27" s="1513"/>
      <c r="AL27" s="1513"/>
      <c r="AM27" s="1513"/>
      <c r="AN27" s="1513"/>
      <c r="AO27" s="1513"/>
      <c r="AP27" s="1513"/>
      <c r="AQ27" s="1513"/>
      <c r="AR27" s="1513"/>
      <c r="AS27" s="1513"/>
      <c r="AT27" s="1513"/>
      <c r="AU27" s="1513"/>
      <c r="AV27" s="1513"/>
      <c r="AW27" s="1432"/>
      <c r="AX27" s="1432"/>
      <c r="AY27" s="1432"/>
      <c r="AZ27" s="1432"/>
      <c r="BA27" s="1432"/>
      <c r="BB27" s="1432"/>
      <c r="BC27" s="1432"/>
      <c r="BD27" s="1432"/>
      <c r="BE27" s="1432"/>
      <c r="BF27" s="1432"/>
    </row>
    <row r="28" spans="1:58" s="1445" customFormat="1">
      <c r="A28" s="1725" t="s">
        <v>811</v>
      </c>
      <c r="B28" s="1432"/>
      <c r="C28" s="596"/>
      <c r="D28" s="596"/>
      <c r="E28" s="596"/>
      <c r="F28" s="596"/>
      <c r="G28" s="596"/>
      <c r="H28" s="596"/>
      <c r="I28" s="596"/>
      <c r="J28" s="596"/>
      <c r="K28" s="596"/>
      <c r="L28" s="596"/>
      <c r="M28" s="596"/>
      <c r="N28" s="596"/>
      <c r="O28" s="596"/>
      <c r="P28" s="1432"/>
      <c r="Q28" s="596"/>
      <c r="R28" s="596"/>
      <c r="S28" s="596"/>
      <c r="T28" s="596"/>
      <c r="U28" s="1480"/>
      <c r="V28" s="1893"/>
      <c r="W28" s="1893"/>
      <c r="X28" s="1893"/>
      <c r="Y28" s="1893"/>
      <c r="Z28" s="1893"/>
      <c r="AA28" s="1893"/>
      <c r="AB28" s="1893"/>
      <c r="AC28" s="1893"/>
      <c r="AD28" s="1893"/>
      <c r="AE28" s="1893"/>
      <c r="AF28" s="1893"/>
      <c r="AG28" s="1893"/>
      <c r="AH28" s="1893"/>
      <c r="AI28" s="1893"/>
      <c r="AJ28" s="1893"/>
      <c r="AK28" s="1513"/>
      <c r="AL28" s="1513"/>
      <c r="AM28" s="1513"/>
      <c r="AN28" s="1513"/>
      <c r="AO28" s="1513"/>
      <c r="AP28" s="1513"/>
      <c r="AQ28" s="1513"/>
      <c r="AR28" s="1513"/>
      <c r="AS28" s="1513"/>
      <c r="AT28" s="1513"/>
      <c r="AU28" s="1513"/>
      <c r="AV28" s="1513"/>
      <c r="AW28" s="1432"/>
      <c r="AX28" s="1432"/>
      <c r="AY28" s="1432"/>
      <c r="AZ28" s="1432"/>
      <c r="BA28" s="1432"/>
      <c r="BB28" s="1432"/>
      <c r="BC28" s="1432"/>
      <c r="BD28" s="1432"/>
      <c r="BE28" s="1432"/>
      <c r="BF28" s="1432"/>
    </row>
    <row r="29" spans="1:58" s="1445" customFormat="1">
      <c r="A29" s="316"/>
      <c r="B29" s="1432"/>
      <c r="C29" s="596"/>
      <c r="D29" s="596"/>
      <c r="E29" s="596"/>
      <c r="F29" s="596"/>
      <c r="G29" s="596"/>
      <c r="H29" s="596"/>
      <c r="I29" s="596"/>
      <c r="J29" s="596"/>
      <c r="K29" s="596"/>
      <c r="L29" s="596"/>
      <c r="M29" s="596"/>
      <c r="N29" s="596"/>
      <c r="O29" s="596"/>
      <c r="P29" s="1432"/>
      <c r="Q29" s="596"/>
      <c r="R29" s="596"/>
      <c r="S29" s="596"/>
      <c r="T29" s="596"/>
      <c r="U29" s="1480"/>
      <c r="V29" s="1930" t="s">
        <v>1049</v>
      </c>
      <c r="W29" s="1930"/>
      <c r="X29" s="1930"/>
      <c r="Y29" s="1930"/>
      <c r="Z29" s="1930"/>
      <c r="AA29" s="1930"/>
      <c r="AB29" s="1930"/>
      <c r="AC29" s="1930"/>
      <c r="AD29" s="1930"/>
      <c r="AE29" s="1930"/>
      <c r="AF29" s="1930"/>
      <c r="AG29" s="1930"/>
      <c r="AH29" s="1930"/>
      <c r="AI29" s="1930"/>
      <c r="AJ29" s="1930"/>
      <c r="AK29" s="1432"/>
      <c r="AL29" s="1432"/>
      <c r="AM29" s="1432"/>
      <c r="AN29" s="1432"/>
      <c r="AO29" s="1432"/>
      <c r="AP29" s="1432"/>
      <c r="AQ29" s="1432"/>
      <c r="AR29" s="1432"/>
      <c r="AS29" s="1432"/>
      <c r="AT29" s="1432"/>
      <c r="AU29" s="1432"/>
      <c r="AV29" s="1432"/>
      <c r="AW29" s="1432"/>
      <c r="AX29" s="1432"/>
      <c r="AY29" s="1432"/>
      <c r="AZ29" s="1432"/>
      <c r="BA29" s="1432"/>
      <c r="BB29" s="1432"/>
      <c r="BC29" s="1432"/>
      <c r="BD29" s="1432"/>
      <c r="BE29" s="1432"/>
      <c r="BF29" s="1432"/>
    </row>
    <row r="30" spans="1:58" s="1445" customFormat="1">
      <c r="A30" s="316"/>
      <c r="B30" s="1432"/>
      <c r="C30" s="596"/>
      <c r="D30" s="596"/>
      <c r="E30" s="596"/>
      <c r="F30" s="596"/>
      <c r="G30" s="596"/>
      <c r="H30" s="596"/>
      <c r="I30" s="596"/>
      <c r="J30" s="596"/>
      <c r="K30" s="596"/>
      <c r="L30" s="596"/>
      <c r="M30" s="596"/>
      <c r="N30" s="596"/>
      <c r="O30" s="596"/>
      <c r="P30" s="1432"/>
      <c r="Q30" s="596"/>
      <c r="R30" s="596"/>
      <c r="S30" s="596"/>
      <c r="T30" s="596"/>
      <c r="U30" s="1480"/>
      <c r="V30" s="1930"/>
      <c r="W30" s="1930"/>
      <c r="X30" s="1930"/>
      <c r="Y30" s="1930"/>
      <c r="Z30" s="1930"/>
      <c r="AA30" s="1930"/>
      <c r="AB30" s="1930"/>
      <c r="AC30" s="1930"/>
      <c r="AD30" s="1930"/>
      <c r="AE30" s="1930"/>
      <c r="AF30" s="1930"/>
      <c r="AG30" s="1930"/>
      <c r="AH30" s="1930"/>
      <c r="AI30" s="1930"/>
      <c r="AJ30" s="1930"/>
      <c r="AK30" s="1432"/>
      <c r="AL30" s="1432"/>
      <c r="AM30" s="1432"/>
      <c r="AN30" s="1432"/>
      <c r="AO30" s="1432"/>
      <c r="AP30" s="1432"/>
      <c r="AQ30" s="1432"/>
      <c r="AR30" s="1432"/>
      <c r="AS30" s="1432"/>
      <c r="AT30" s="1432"/>
      <c r="AU30" s="1432"/>
      <c r="AV30" s="1432"/>
      <c r="AW30" s="1432"/>
      <c r="AX30" s="1432"/>
      <c r="AY30" s="1432"/>
      <c r="AZ30" s="1432"/>
      <c r="BA30" s="1432"/>
      <c r="BB30" s="1432"/>
      <c r="BC30" s="1432"/>
      <c r="BD30" s="1432"/>
      <c r="BE30" s="1432"/>
      <c r="BF30" s="1432"/>
    </row>
    <row r="31" spans="1:58" s="1445" customFormat="1">
      <c r="A31" s="316"/>
      <c r="B31" s="1432"/>
      <c r="C31" s="596"/>
      <c r="D31" s="596"/>
      <c r="E31" s="596"/>
      <c r="F31" s="596"/>
      <c r="G31" s="596"/>
      <c r="H31" s="596"/>
      <c r="I31" s="596"/>
      <c r="J31" s="596"/>
      <c r="K31" s="596"/>
      <c r="L31" s="596"/>
      <c r="M31" s="596"/>
      <c r="N31" s="596"/>
      <c r="O31" s="596"/>
      <c r="P31" s="1432"/>
      <c r="Q31" s="596"/>
      <c r="R31" s="596"/>
      <c r="S31" s="596"/>
      <c r="T31" s="596"/>
      <c r="U31" s="1480"/>
      <c r="V31" s="1930"/>
      <c r="W31" s="1930"/>
      <c r="X31" s="1930"/>
      <c r="Y31" s="1930"/>
      <c r="Z31" s="1930"/>
      <c r="AA31" s="1930"/>
      <c r="AB31" s="1930"/>
      <c r="AC31" s="1930"/>
      <c r="AD31" s="1930"/>
      <c r="AE31" s="1930"/>
      <c r="AF31" s="1930"/>
      <c r="AG31" s="1930"/>
      <c r="AH31" s="1930"/>
      <c r="AI31" s="1930"/>
      <c r="AJ31" s="1930"/>
      <c r="AK31" s="1432"/>
      <c r="AL31" s="1432"/>
      <c r="AM31" s="1432"/>
      <c r="AN31" s="1432"/>
      <c r="AO31" s="1432"/>
      <c r="AP31" s="1432"/>
      <c r="AQ31" s="1432"/>
      <c r="AR31" s="1432"/>
      <c r="AS31" s="1432"/>
      <c r="AT31" s="1432"/>
      <c r="AU31" s="1432"/>
      <c r="AV31" s="1432"/>
      <c r="AW31" s="1432"/>
      <c r="AX31" s="1432"/>
      <c r="AY31" s="1432"/>
      <c r="AZ31" s="1432"/>
      <c r="BA31" s="1432"/>
      <c r="BB31" s="1432"/>
      <c r="BC31" s="1432"/>
      <c r="BD31" s="1432"/>
      <c r="BE31" s="1432"/>
      <c r="BF31" s="1432"/>
    </row>
    <row r="32" spans="1:58" s="1445" customFormat="1">
      <c r="A32" s="316"/>
      <c r="B32" s="1432"/>
      <c r="C32" s="596"/>
      <c r="D32" s="596"/>
      <c r="E32" s="596"/>
      <c r="F32" s="596"/>
      <c r="G32" s="596"/>
      <c r="H32" s="596"/>
      <c r="I32" s="596"/>
      <c r="J32" s="596"/>
      <c r="K32" s="596"/>
      <c r="L32" s="596"/>
      <c r="M32" s="596"/>
      <c r="N32" s="596"/>
      <c r="O32" s="596"/>
      <c r="P32" s="1432"/>
      <c r="Q32" s="596"/>
      <c r="R32" s="596"/>
      <c r="S32" s="596"/>
      <c r="T32" s="596"/>
      <c r="U32" s="1480"/>
      <c r="V32" s="752" t="s">
        <v>1048</v>
      </c>
      <c r="W32" s="323"/>
      <c r="X32" s="323"/>
      <c r="Y32" s="323"/>
      <c r="Z32" s="323"/>
      <c r="AA32" s="323"/>
      <c r="AB32" s="323"/>
      <c r="AC32" s="323"/>
      <c r="AD32" s="323"/>
      <c r="AE32" s="323"/>
      <c r="AF32" s="323"/>
      <c r="AG32" s="323"/>
      <c r="AH32" s="323"/>
      <c r="AI32" s="323"/>
      <c r="AJ32" s="323"/>
      <c r="AK32" s="1432"/>
      <c r="AL32" s="1432"/>
      <c r="AM32" s="1432"/>
      <c r="AN32" s="1432"/>
      <c r="AO32" s="1432"/>
      <c r="AP32" s="1432"/>
      <c r="AQ32" s="1432"/>
      <c r="AR32" s="1432"/>
      <c r="AS32" s="1432"/>
      <c r="AT32" s="1432"/>
      <c r="AU32" s="1432"/>
      <c r="AV32" s="1432"/>
      <c r="AW32" s="1432"/>
      <c r="AX32" s="1432"/>
      <c r="AY32" s="1432"/>
      <c r="AZ32" s="1432"/>
      <c r="BA32" s="1432"/>
      <c r="BB32" s="1432"/>
      <c r="BC32" s="1432"/>
      <c r="BD32" s="1432"/>
      <c r="BE32" s="1432"/>
      <c r="BF32" s="1432"/>
    </row>
    <row r="33" spans="1:58" s="1445" customFormat="1">
      <c r="A33" s="316"/>
      <c r="B33" s="1480"/>
      <c r="C33" s="316"/>
      <c r="D33" s="324"/>
      <c r="E33" s="316"/>
      <c r="F33" s="324"/>
      <c r="G33" s="324"/>
      <c r="H33" s="316"/>
      <c r="I33" s="324"/>
      <c r="J33" s="357"/>
      <c r="K33" s="324"/>
      <c r="L33" s="324"/>
      <c r="M33" s="324"/>
      <c r="N33" s="324"/>
      <c r="O33" s="316"/>
      <c r="P33" s="1432"/>
      <c r="Q33" s="323"/>
      <c r="R33" s="323"/>
      <c r="S33" s="323"/>
      <c r="T33" s="323"/>
      <c r="U33" s="1480"/>
      <c r="V33" s="323"/>
      <c r="W33" s="323"/>
      <c r="X33" s="323"/>
      <c r="Y33" s="323"/>
      <c r="Z33" s="323"/>
      <c r="AA33" s="323"/>
      <c r="AB33" s="323"/>
      <c r="AC33" s="323"/>
      <c r="AD33" s="323"/>
      <c r="AE33" s="323"/>
      <c r="AF33" s="323"/>
      <c r="AG33" s="323"/>
      <c r="AH33" s="323"/>
      <c r="AI33" s="323"/>
      <c r="AJ33" s="323"/>
      <c r="AK33" s="1432"/>
      <c r="AL33" s="1432"/>
      <c r="AM33" s="1432"/>
      <c r="AN33" s="1432"/>
      <c r="AO33" s="1432"/>
      <c r="AP33" s="1432"/>
      <c r="AQ33" s="1432"/>
      <c r="AR33" s="1432"/>
      <c r="AS33" s="1432"/>
      <c r="AT33" s="1432"/>
      <c r="AU33" s="1432"/>
      <c r="AV33" s="1432"/>
      <c r="AW33" s="1432"/>
      <c r="AX33" s="1432"/>
      <c r="AY33" s="1432"/>
      <c r="AZ33" s="1432"/>
      <c r="BA33" s="1432"/>
      <c r="BB33" s="1432"/>
      <c r="BC33" s="1432"/>
      <c r="BD33" s="1432"/>
      <c r="BE33" s="1432"/>
      <c r="BF33" s="1432"/>
    </row>
    <row r="34" spans="1:58" s="1728" customFormat="1" ht="3.75" customHeight="1">
      <c r="A34" s="1726"/>
      <c r="B34" s="1759"/>
      <c r="K34" s="1760"/>
      <c r="L34" s="1726"/>
      <c r="P34" s="1726"/>
      <c r="Q34" s="1726"/>
      <c r="R34" s="1726"/>
      <c r="S34" s="1726"/>
      <c r="T34" s="1726"/>
      <c r="U34" s="1759"/>
      <c r="V34" s="1726"/>
      <c r="W34" s="1726"/>
      <c r="X34" s="1726"/>
      <c r="Y34" s="1726"/>
      <c r="Z34" s="1726"/>
      <c r="AA34" s="1726"/>
      <c r="AB34" s="1726"/>
      <c r="AC34" s="1726"/>
      <c r="AD34" s="1726"/>
      <c r="AE34" s="1726"/>
      <c r="AF34" s="1726"/>
      <c r="AG34" s="1726"/>
      <c r="AH34" s="1726"/>
      <c r="AI34" s="1732"/>
      <c r="AJ34" s="1726"/>
      <c r="AK34" s="1726"/>
      <c r="AL34" s="1726"/>
      <c r="AM34" s="1726"/>
      <c r="AN34" s="1726"/>
      <c r="AO34" s="1726"/>
      <c r="AP34" s="1726"/>
      <c r="AQ34" s="1726"/>
      <c r="AR34" s="1726"/>
      <c r="AS34" s="1726"/>
      <c r="AT34" s="1726"/>
      <c r="AU34" s="1726"/>
      <c r="AV34" s="1726"/>
      <c r="AW34" s="1726"/>
      <c r="AX34" s="1726"/>
      <c r="AY34" s="1726"/>
      <c r="AZ34" s="1726"/>
      <c r="BA34" s="1726"/>
      <c r="BB34" s="1726"/>
      <c r="BC34" s="1726"/>
      <c r="BD34" s="1726"/>
      <c r="BE34" s="1726"/>
      <c r="BF34" s="1726"/>
    </row>
    <row r="35" spans="1:58">
      <c r="A35" s="171" t="s">
        <v>751</v>
      </c>
      <c r="C35" s="400">
        <v>3</v>
      </c>
      <c r="D35" s="401">
        <v>4</v>
      </c>
      <c r="E35" s="400">
        <v>5</v>
      </c>
      <c r="F35" s="401">
        <v>6</v>
      </c>
      <c r="G35" s="401">
        <v>7</v>
      </c>
      <c r="H35" s="400">
        <v>8</v>
      </c>
      <c r="I35" s="401">
        <v>9</v>
      </c>
      <c r="J35" s="86">
        <v>10</v>
      </c>
      <c r="K35" s="401">
        <v>11</v>
      </c>
      <c r="L35" s="401">
        <v>12</v>
      </c>
      <c r="M35" s="401">
        <v>13</v>
      </c>
      <c r="N35" s="401">
        <v>14</v>
      </c>
      <c r="O35" s="400">
        <v>15</v>
      </c>
      <c r="Q35" s="11"/>
      <c r="R35" s="11"/>
      <c r="S35" s="11"/>
      <c r="T35" s="11"/>
      <c r="V35" s="78"/>
      <c r="W35" s="81" t="s">
        <v>631</v>
      </c>
      <c r="X35" s="78"/>
      <c r="Y35" s="78"/>
      <c r="Z35" s="78"/>
      <c r="AA35" s="78"/>
      <c r="AB35" s="78"/>
      <c r="AC35" s="78"/>
      <c r="AD35" s="78"/>
      <c r="AE35" s="78"/>
      <c r="AF35" s="81" t="s">
        <v>632</v>
      </c>
      <c r="AG35" s="78"/>
      <c r="AH35" s="78"/>
      <c r="AI35" s="81"/>
      <c r="AJ35" s="78"/>
      <c r="AK35" s="78"/>
      <c r="AL35" s="78"/>
      <c r="AM35" s="78"/>
      <c r="AN35" s="78"/>
      <c r="AO35" s="78"/>
      <c r="AP35" s="81" t="s">
        <v>897</v>
      </c>
      <c r="AQ35" s="78"/>
      <c r="AR35" s="78"/>
      <c r="AS35" s="78"/>
      <c r="AT35" s="78"/>
      <c r="AU35" s="358"/>
      <c r="AV35" s="358"/>
      <c r="AW35" s="358"/>
      <c r="AX35" s="358"/>
      <c r="AY35" s="359" t="s">
        <v>633</v>
      </c>
      <c r="AZ35" s="358"/>
      <c r="BA35" s="358"/>
      <c r="BB35" s="358"/>
      <c r="BC35" s="358"/>
      <c r="BD35" s="358"/>
      <c r="BE35" s="358"/>
      <c r="BF35" s="358"/>
    </row>
    <row r="36" spans="1:58">
      <c r="A36" s="14"/>
      <c r="C36" s="140"/>
      <c r="D36" s="140"/>
      <c r="E36" s="140"/>
      <c r="F36" s="140"/>
      <c r="G36" s="140"/>
      <c r="H36" s="140"/>
      <c r="I36" s="140"/>
      <c r="J36" s="78"/>
      <c r="K36" s="140"/>
      <c r="L36" s="140"/>
      <c r="M36" s="140"/>
      <c r="N36" s="140"/>
      <c r="O36" s="140"/>
      <c r="P36" s="1446"/>
      <c r="Q36" s="78"/>
      <c r="R36" s="78"/>
      <c r="S36" s="78"/>
      <c r="T36" s="78"/>
      <c r="V36" s="78"/>
      <c r="W36" s="78"/>
      <c r="X36" s="78"/>
      <c r="Y36" s="78"/>
      <c r="Z36" s="78"/>
      <c r="AA36" s="78"/>
      <c r="AB36" s="78"/>
      <c r="AC36" s="78"/>
      <c r="AD36" s="78"/>
      <c r="AE36" s="78"/>
      <c r="AF36" s="78"/>
      <c r="AG36" s="78"/>
      <c r="AH36" s="78"/>
      <c r="AI36" s="81"/>
      <c r="AJ36" s="78"/>
      <c r="AK36" s="78"/>
      <c r="AL36" s="78"/>
      <c r="AM36" s="78"/>
      <c r="AN36" s="78"/>
      <c r="AO36" s="78"/>
      <c r="AP36" s="78"/>
      <c r="AQ36" s="78"/>
      <c r="AR36" s="78"/>
      <c r="AS36" s="78"/>
      <c r="AT36" s="78"/>
      <c r="AU36" s="358"/>
      <c r="AV36" s="358"/>
      <c r="AW36" s="358"/>
      <c r="AX36" s="358"/>
      <c r="AY36" s="358"/>
      <c r="AZ36" s="358"/>
      <c r="BA36" s="358"/>
      <c r="BB36" s="358"/>
      <c r="BC36" s="358"/>
      <c r="BD36" s="358"/>
      <c r="BE36" s="358"/>
      <c r="BF36" s="358"/>
    </row>
    <row r="37" spans="1:58">
      <c r="A37" s="4" t="s">
        <v>64</v>
      </c>
      <c r="C37" s="142">
        <f>'Rf &amp; Cd Calculation '!C5</f>
        <v>0.3649</v>
      </c>
      <c r="D37" s="212">
        <f>AVERAGE(C37,E37)</f>
        <v>0.62640000000000007</v>
      </c>
      <c r="E37" s="142">
        <f>'Rf &amp; Cd Calculation '!D5</f>
        <v>0.88790000000000002</v>
      </c>
      <c r="F37" s="212">
        <f>E37+(H37-E37)/3</f>
        <v>1.1234</v>
      </c>
      <c r="G37" s="212">
        <f>E37+(H37-E37)*2/3</f>
        <v>1.3589</v>
      </c>
      <c r="H37" s="142">
        <f>'Rf &amp; Cd Calculation '!E5</f>
        <v>1.5944</v>
      </c>
      <c r="I37" s="212">
        <f>AVERAGE(H37,J37)</f>
        <v>1.8179500000000002</v>
      </c>
      <c r="J37" s="7">
        <f>'Rf &amp; Cd Calculation '!F5</f>
        <v>2.0415000000000001</v>
      </c>
      <c r="K37" s="212">
        <f t="shared" ref="K37:N41" si="0">$J37+($O37-$J37)*(K$1-$J$1)/5</f>
        <v>2.15402</v>
      </c>
      <c r="L37" s="212">
        <f t="shared" si="0"/>
        <v>2.26654</v>
      </c>
      <c r="M37" s="212">
        <f t="shared" si="0"/>
        <v>2.37906</v>
      </c>
      <c r="N37" s="212">
        <f t="shared" si="0"/>
        <v>2.4915799999999999</v>
      </c>
      <c r="O37" s="142">
        <f>'Rf &amp; Cd Calculation '!G5</f>
        <v>2.6040999999999999</v>
      </c>
      <c r="P37" s="1511"/>
      <c r="Q37" s="1892" t="s">
        <v>1494</v>
      </c>
      <c r="R37" s="1892"/>
      <c r="S37" s="1892"/>
      <c r="T37" s="1892"/>
      <c r="V37" s="78"/>
      <c r="W37" s="78"/>
      <c r="X37" s="78"/>
      <c r="Y37" s="78"/>
      <c r="Z37" s="78"/>
      <c r="AA37" s="78"/>
      <c r="AB37" s="78"/>
      <c r="AC37" s="78"/>
      <c r="AD37" s="78"/>
      <c r="AE37" s="78"/>
      <c r="AF37" s="78"/>
      <c r="AG37" s="78"/>
      <c r="AH37" s="78"/>
      <c r="AI37" s="81"/>
      <c r="AJ37" s="78"/>
      <c r="AK37" s="78"/>
      <c r="AL37" s="78"/>
      <c r="AM37" s="78"/>
      <c r="AN37" s="78"/>
      <c r="AO37" s="78"/>
      <c r="AP37" s="78"/>
      <c r="AQ37" s="78"/>
      <c r="AR37" s="78"/>
      <c r="AS37" s="78"/>
      <c r="AT37" s="78"/>
      <c r="AU37" s="358"/>
      <c r="AV37" s="358"/>
      <c r="AW37" s="358"/>
      <c r="AX37" s="358"/>
      <c r="AY37" s="358"/>
      <c r="AZ37" s="358"/>
      <c r="BA37" s="358"/>
      <c r="BB37" s="358"/>
      <c r="BC37" s="358"/>
      <c r="BD37" s="358"/>
      <c r="BE37" s="358"/>
      <c r="BF37" s="358"/>
    </row>
    <row r="38" spans="1:58">
      <c r="A38" s="4" t="s">
        <v>1194</v>
      </c>
      <c r="C38" s="142">
        <f>'Rf &amp; Cd Calculation '!C6</f>
        <v>0.23625769230769228</v>
      </c>
      <c r="D38" s="212">
        <f>AVERAGE(C38,E38)</f>
        <v>0.43032884615384615</v>
      </c>
      <c r="E38" s="142">
        <f>'Rf &amp; Cd Calculation '!D6</f>
        <v>0.62440000000000007</v>
      </c>
      <c r="F38" s="212">
        <f>E38+(H38-E38)/3</f>
        <v>0.82898846153846162</v>
      </c>
      <c r="G38" s="212">
        <f>E38+(H38-E38)*2/3</f>
        <v>1.0335769230769232</v>
      </c>
      <c r="H38" s="142">
        <f>'Rf &amp; Cd Calculation '!E6</f>
        <v>1.2381653846153848</v>
      </c>
      <c r="I38" s="212">
        <f>AVERAGE(H38,J38)</f>
        <v>1.4559096153846154</v>
      </c>
      <c r="J38" s="7">
        <f>'Rf &amp; Cd Calculation '!F6</f>
        <v>1.6736538461538459</v>
      </c>
      <c r="K38" s="212">
        <f t="shared" si="0"/>
        <v>1.7875176923076921</v>
      </c>
      <c r="L38" s="212">
        <f t="shared" si="0"/>
        <v>1.9013815384615382</v>
      </c>
      <c r="M38" s="212">
        <f t="shared" si="0"/>
        <v>2.0152453846153846</v>
      </c>
      <c r="N38" s="212">
        <f t="shared" si="0"/>
        <v>2.1291092307692305</v>
      </c>
      <c r="O38" s="142">
        <f>'Rf &amp; Cd Calculation '!G6</f>
        <v>2.2429730769230769</v>
      </c>
      <c r="P38" s="1511"/>
      <c r="Q38" s="1892"/>
      <c r="R38" s="1892"/>
      <c r="S38" s="1892"/>
      <c r="T38" s="1892"/>
      <c r="V38" s="78"/>
      <c r="W38" s="78"/>
      <c r="X38" s="78"/>
      <c r="Y38" s="78"/>
      <c r="Z38" s="78"/>
      <c r="AA38" s="78"/>
      <c r="AB38" s="78"/>
      <c r="AC38" s="78"/>
      <c r="AD38" s="78"/>
      <c r="AE38" s="78"/>
      <c r="AF38" s="78"/>
      <c r="AG38" s="78"/>
      <c r="AH38" s="78"/>
      <c r="AI38" s="81"/>
      <c r="AJ38" s="78"/>
      <c r="AK38" s="78"/>
      <c r="AL38" s="78"/>
      <c r="AM38" s="78"/>
      <c r="AN38" s="78"/>
      <c r="AO38" s="78"/>
      <c r="AP38" s="78"/>
      <c r="AQ38" s="78"/>
      <c r="AR38" s="78"/>
      <c r="AS38" s="78"/>
      <c r="AT38" s="78"/>
      <c r="AU38" s="358"/>
      <c r="AV38" s="358"/>
      <c r="AW38" s="358"/>
      <c r="AX38" s="358"/>
      <c r="AY38" s="358"/>
      <c r="AZ38" s="358"/>
      <c r="BA38" s="358"/>
      <c r="BB38" s="358"/>
      <c r="BC38" s="358"/>
      <c r="BD38" s="358"/>
      <c r="BE38" s="358"/>
      <c r="BF38" s="358"/>
    </row>
    <row r="39" spans="1:58">
      <c r="A39" s="4" t="s">
        <v>1195</v>
      </c>
      <c r="C39" s="142">
        <f>'Rf &amp; Cd Calculation '!C7</f>
        <v>0.19071320754716986</v>
      </c>
      <c r="D39" s="212">
        <f>AVERAGE(C39,E39)</f>
        <v>0.38457830188679243</v>
      </c>
      <c r="E39" s="142">
        <f>'Rf &amp; Cd Calculation '!D7</f>
        <v>0.57844339622641505</v>
      </c>
      <c r="F39" s="212">
        <f>E39+(H39-E39)/3</f>
        <v>0.78813270440251559</v>
      </c>
      <c r="G39" s="212">
        <f>E39+(H39-E39)*2/3</f>
        <v>0.99782201257861614</v>
      </c>
      <c r="H39" s="142">
        <f>'Rf &amp; Cd Calculation '!E7</f>
        <v>1.2075113207547166</v>
      </c>
      <c r="I39" s="212">
        <f>AVERAGE(H39,J39)</f>
        <v>1.4242679245283019</v>
      </c>
      <c r="J39" s="7">
        <f>'Rf &amp; Cd Calculation '!F7</f>
        <v>1.6410245283018869</v>
      </c>
      <c r="K39" s="212">
        <f t="shared" si="0"/>
        <v>1.7560909433962266</v>
      </c>
      <c r="L39" s="212">
        <f t="shared" si="0"/>
        <v>1.8711573584905663</v>
      </c>
      <c r="M39" s="212">
        <f t="shared" si="0"/>
        <v>1.9862237735849062</v>
      </c>
      <c r="N39" s="212">
        <f t="shared" si="0"/>
        <v>2.1012901886792457</v>
      </c>
      <c r="O39" s="142">
        <f>'Rf &amp; Cd Calculation '!G7</f>
        <v>2.2163566037735856</v>
      </c>
      <c r="P39" s="1511"/>
      <c r="Q39" s="1892"/>
      <c r="R39" s="1892"/>
      <c r="S39" s="1892"/>
      <c r="T39" s="1892"/>
      <c r="V39" s="78"/>
      <c r="W39" s="78"/>
      <c r="X39" s="78"/>
      <c r="Y39" s="78"/>
      <c r="Z39" s="78"/>
      <c r="AA39" s="78"/>
      <c r="AB39" s="78"/>
      <c r="AC39" s="78"/>
      <c r="AD39" s="78"/>
      <c r="AE39" s="78"/>
      <c r="AF39" s="78"/>
      <c r="AG39" s="78"/>
      <c r="AH39" s="78"/>
      <c r="AI39" s="81"/>
      <c r="AJ39" s="78"/>
      <c r="AK39" s="78"/>
      <c r="AL39" s="78"/>
      <c r="AM39" s="78"/>
      <c r="AN39" s="78"/>
      <c r="AO39" s="78"/>
      <c r="AP39" s="78"/>
      <c r="AQ39" s="78"/>
      <c r="AR39" s="78"/>
      <c r="AS39" s="78"/>
      <c r="AT39" s="78"/>
      <c r="AU39" s="358"/>
      <c r="AV39" s="358"/>
      <c r="AW39" s="358"/>
      <c r="AX39" s="358"/>
      <c r="AY39" s="358"/>
      <c r="AZ39" s="358"/>
      <c r="BA39" s="358"/>
      <c r="BB39" s="358"/>
      <c r="BC39" s="358"/>
      <c r="BD39" s="358"/>
      <c r="BE39" s="358"/>
      <c r="BF39" s="358"/>
    </row>
    <row r="40" spans="1:58">
      <c r="A40" s="740" t="s">
        <v>1202</v>
      </c>
      <c r="C40" s="402">
        <f>'Rf &amp; Cd Calculation '!C8</f>
        <v>0.70602738853503222</v>
      </c>
      <c r="D40" s="403">
        <f>AVERAGE(C40,E40)</f>
        <v>0.93795955414012733</v>
      </c>
      <c r="E40" s="402">
        <f>'Rf &amp; Cd Calculation '!D8</f>
        <v>1.1698917197452223</v>
      </c>
      <c r="F40" s="403">
        <f>E40+(H40-E40)/3</f>
        <v>1.3725027600849249</v>
      </c>
      <c r="G40" s="403">
        <f>E40+(H40-E40)*2/3</f>
        <v>1.5751138004246277</v>
      </c>
      <c r="H40" s="402">
        <f>'Rf &amp; Cd Calculation '!E8</f>
        <v>1.7777248407643302</v>
      </c>
      <c r="I40" s="403">
        <f>AVERAGE(H40,J40)</f>
        <v>1.9660442675159235</v>
      </c>
      <c r="J40" s="608">
        <f>'Rf &amp; Cd Calculation '!F8</f>
        <v>2.1543636942675168</v>
      </c>
      <c r="K40" s="403">
        <f t="shared" si="0"/>
        <v>2.2631361783439496</v>
      </c>
      <c r="L40" s="403">
        <f t="shared" si="0"/>
        <v>2.3719086624203825</v>
      </c>
      <c r="M40" s="403">
        <f t="shared" si="0"/>
        <v>2.4806811464968153</v>
      </c>
      <c r="N40" s="403">
        <f t="shared" si="0"/>
        <v>2.5894536305732481</v>
      </c>
      <c r="O40" s="402">
        <f>'Rf &amp; Cd Calculation '!G8</f>
        <v>2.6982261146496809</v>
      </c>
      <c r="P40" s="1511"/>
      <c r="Q40" s="8"/>
      <c r="R40" s="8"/>
      <c r="S40" s="11"/>
      <c r="T40" s="78"/>
      <c r="V40" s="78"/>
      <c r="W40" s="78"/>
      <c r="X40" s="78"/>
      <c r="Y40" s="78"/>
      <c r="Z40" s="78"/>
      <c r="AA40" s="78"/>
      <c r="AB40" s="78"/>
      <c r="AC40" s="78"/>
      <c r="AD40" s="78"/>
      <c r="AE40" s="78"/>
      <c r="AF40" s="78"/>
      <c r="AG40" s="78"/>
      <c r="AH40" s="78"/>
      <c r="AI40" s="81"/>
      <c r="AJ40" s="78"/>
      <c r="AK40" s="78"/>
      <c r="AL40" s="78"/>
      <c r="AM40" s="78"/>
      <c r="AN40" s="78"/>
      <c r="AO40" s="78"/>
      <c r="AP40" s="78"/>
      <c r="AQ40" s="78"/>
      <c r="AR40" s="78"/>
      <c r="AS40" s="78"/>
      <c r="AT40" s="78"/>
      <c r="AU40" s="358"/>
      <c r="AV40" s="358"/>
      <c r="AW40" s="358"/>
      <c r="AX40" s="358"/>
      <c r="AY40" s="358"/>
      <c r="AZ40" s="358"/>
      <c r="BA40" s="358"/>
      <c r="BB40" s="358"/>
      <c r="BC40" s="358"/>
      <c r="BD40" s="358"/>
      <c r="BE40" s="358"/>
      <c r="BF40" s="358"/>
    </row>
    <row r="41" spans="1:58">
      <c r="A41" s="4" t="s">
        <v>1158</v>
      </c>
      <c r="C41" s="142">
        <f>'Rf &amp; Cd Calculation '!C9</f>
        <v>0.81121538461538478</v>
      </c>
      <c r="D41" s="212">
        <f>AVERAGE(C41,E41)</f>
        <v>1.0662297435897434</v>
      </c>
      <c r="E41" s="142">
        <f>'Rf &amp; Cd Calculation '!D9</f>
        <v>1.321244102564102</v>
      </c>
      <c r="F41" s="212">
        <f>E41+(H41-E41)/3</f>
        <v>1.5298558974358969</v>
      </c>
      <c r="G41" s="212">
        <f>E41+(H41-E41)*2/3</f>
        <v>1.7384676923076918</v>
      </c>
      <c r="H41" s="142">
        <f>'Rf &amp; Cd Calculation '!E9</f>
        <v>1.9470794871794868</v>
      </c>
      <c r="I41" s="212">
        <f>AVERAGE(H41,J41)</f>
        <v>2.1282830769230769</v>
      </c>
      <c r="J41" s="7">
        <f>'Rf &amp; Cd Calculation '!F9</f>
        <v>2.3094866666666674</v>
      </c>
      <c r="K41" s="212">
        <f t="shared" si="0"/>
        <v>2.4171241025641028</v>
      </c>
      <c r="L41" s="212">
        <f t="shared" si="0"/>
        <v>2.5247615384615383</v>
      </c>
      <c r="M41" s="212">
        <f t="shared" si="0"/>
        <v>2.6323989743589742</v>
      </c>
      <c r="N41" s="212">
        <f t="shared" si="0"/>
        <v>2.7400364102564096</v>
      </c>
      <c r="O41" s="142">
        <f>'Rf &amp; Cd Calculation '!G9</f>
        <v>2.8476738461538451</v>
      </c>
      <c r="P41" s="1511"/>
      <c r="Q41" s="10"/>
      <c r="R41" s="8"/>
      <c r="S41" s="11"/>
      <c r="T41" s="11"/>
      <c r="V41" s="78"/>
      <c r="W41" s="78"/>
      <c r="X41" s="78"/>
      <c r="Y41" s="78"/>
      <c r="Z41" s="78"/>
      <c r="AA41" s="78"/>
      <c r="AB41" s="78"/>
      <c r="AC41" s="78"/>
      <c r="AD41" s="78"/>
      <c r="AE41" s="78"/>
      <c r="AF41" s="78"/>
      <c r="AG41" s="78"/>
      <c r="AH41" s="78"/>
      <c r="AI41" s="81"/>
      <c r="AJ41" s="78"/>
      <c r="AK41" s="78"/>
      <c r="AL41" s="78"/>
      <c r="AM41" s="78"/>
      <c r="AN41" s="78"/>
      <c r="AO41" s="78"/>
      <c r="AP41" s="78"/>
      <c r="AQ41" s="78"/>
      <c r="AR41" s="78"/>
      <c r="AS41" s="78"/>
      <c r="AT41" s="78"/>
      <c r="AU41" s="358"/>
      <c r="AV41" s="358"/>
      <c r="AW41" s="358"/>
      <c r="AX41" s="358"/>
      <c r="AY41" s="358"/>
      <c r="AZ41" s="358"/>
      <c r="BA41" s="358"/>
      <c r="BB41" s="358"/>
      <c r="BC41" s="358"/>
      <c r="BD41" s="358"/>
      <c r="BE41" s="358"/>
      <c r="BF41" s="358"/>
    </row>
    <row r="42" spans="1:58">
      <c r="A42" s="15"/>
      <c r="C42" s="15"/>
      <c r="D42" s="15"/>
      <c r="E42" s="15"/>
      <c r="F42" s="15"/>
      <c r="G42" s="80"/>
      <c r="H42" s="80"/>
      <c r="I42" s="80"/>
      <c r="J42" s="78"/>
      <c r="K42" s="80"/>
      <c r="L42" s="11"/>
      <c r="M42" s="11"/>
      <c r="N42" s="11"/>
      <c r="O42" s="11"/>
      <c r="Q42" s="11"/>
      <c r="R42" s="11"/>
      <c r="S42" s="11"/>
      <c r="T42" s="11"/>
      <c r="V42" s="80"/>
      <c r="W42" s="80"/>
      <c r="X42" s="80"/>
      <c r="Y42" s="80"/>
      <c r="Z42" s="80"/>
      <c r="AA42" s="80"/>
      <c r="AB42" s="80"/>
      <c r="AC42" s="80"/>
      <c r="AD42" s="80"/>
      <c r="AE42" s="80"/>
      <c r="AF42" s="80"/>
      <c r="AG42" s="80"/>
      <c r="AH42" s="80"/>
      <c r="AI42" s="83"/>
      <c r="AJ42" s="80"/>
      <c r="AK42" s="80"/>
      <c r="AL42" s="80"/>
      <c r="AM42" s="80"/>
      <c r="AN42" s="80"/>
      <c r="AO42" s="80"/>
      <c r="AP42" s="80"/>
      <c r="AQ42" s="80"/>
      <c r="AR42" s="80"/>
      <c r="AS42" s="80"/>
      <c r="AT42" s="80"/>
      <c r="AU42" s="435"/>
      <c r="AV42" s="435"/>
      <c r="AW42" s="435"/>
      <c r="AX42" s="435"/>
      <c r="AY42" s="435"/>
      <c r="AZ42" s="435"/>
      <c r="BA42" s="435"/>
      <c r="BB42" s="435"/>
      <c r="BC42" s="435"/>
      <c r="BD42" s="435"/>
      <c r="BE42" s="435"/>
      <c r="BF42" s="435"/>
    </row>
    <row r="43" spans="1:58">
      <c r="A43" s="78"/>
      <c r="C43" s="78"/>
      <c r="D43" s="78"/>
      <c r="E43" s="78"/>
      <c r="F43" s="78"/>
      <c r="G43" s="78"/>
      <c r="H43" s="78"/>
      <c r="I43" s="78"/>
      <c r="J43" s="78"/>
      <c r="K43" s="78"/>
      <c r="L43" s="78"/>
      <c r="M43" s="78"/>
      <c r="N43" s="78"/>
      <c r="O43" s="78"/>
      <c r="P43" s="1512"/>
      <c r="Q43" s="11"/>
      <c r="R43" s="8"/>
      <c r="S43" s="11"/>
      <c r="T43" s="78"/>
      <c r="V43" s="78"/>
      <c r="W43" s="78"/>
      <c r="X43" s="78"/>
      <c r="Y43" s="78"/>
      <c r="Z43" s="78"/>
      <c r="AA43" s="78"/>
      <c r="AB43" s="78"/>
      <c r="AC43" s="78"/>
      <c r="AD43" s="78"/>
      <c r="AE43" s="78"/>
      <c r="AF43" s="78"/>
      <c r="AG43" s="78"/>
      <c r="AH43" s="78"/>
      <c r="AI43" s="81"/>
      <c r="AJ43" s="78"/>
      <c r="AK43" s="78"/>
      <c r="AL43" s="78"/>
      <c r="AM43" s="78"/>
      <c r="AN43" s="78"/>
      <c r="AO43" s="78"/>
      <c r="AP43" s="78"/>
      <c r="AQ43" s="78"/>
      <c r="AR43" s="78"/>
      <c r="AS43" s="78"/>
      <c r="AT43" s="78"/>
      <c r="AU43" s="358"/>
      <c r="AV43" s="358"/>
      <c r="AW43" s="358"/>
      <c r="AX43" s="358"/>
      <c r="AY43" s="358"/>
      <c r="AZ43" s="358"/>
      <c r="BA43" s="358"/>
      <c r="BB43" s="358"/>
      <c r="BC43" s="358"/>
      <c r="BD43" s="358"/>
      <c r="BE43" s="358"/>
      <c r="BF43" s="358"/>
    </row>
    <row r="44" spans="1:58">
      <c r="A44" s="740" t="s">
        <v>481</v>
      </c>
      <c r="B44" s="1484"/>
      <c r="C44" s="16" t="s">
        <v>1421</v>
      </c>
      <c r="D44" s="78"/>
      <c r="E44" s="78"/>
      <c r="F44" s="78"/>
      <c r="G44" s="78"/>
      <c r="H44" s="78"/>
      <c r="I44" s="78"/>
      <c r="J44" s="78"/>
      <c r="K44" s="78"/>
      <c r="L44" s="78"/>
      <c r="M44" s="78"/>
      <c r="N44" s="11"/>
      <c r="O44" s="11"/>
      <c r="P44" s="1512"/>
      <c r="Q44" s="11" t="s">
        <v>770</v>
      </c>
      <c r="R44" s="8"/>
      <c r="S44" s="11"/>
      <c r="T44" s="11"/>
      <c r="V44" s="78"/>
      <c r="W44" s="78"/>
      <c r="X44" s="78"/>
      <c r="Y44" s="78"/>
      <c r="Z44" s="78"/>
      <c r="AA44" s="78"/>
      <c r="AB44" s="78"/>
      <c r="AC44" s="78"/>
      <c r="AD44" s="78"/>
      <c r="AE44" s="78"/>
      <c r="AF44" s="78"/>
      <c r="AG44" s="78"/>
      <c r="AH44" s="78"/>
      <c r="AI44" s="81"/>
      <c r="AJ44" s="78"/>
      <c r="AK44" s="78"/>
      <c r="AL44" s="78"/>
      <c r="AM44" s="78"/>
      <c r="AN44" s="78"/>
      <c r="AO44" s="78"/>
      <c r="AP44" s="78"/>
      <c r="AQ44" s="78"/>
      <c r="AR44" s="78"/>
      <c r="AS44" s="78"/>
      <c r="AT44" s="78"/>
      <c r="AU44" s="358"/>
      <c r="AV44" s="358"/>
      <c r="AW44" s="358"/>
      <c r="AX44" s="358"/>
      <c r="AY44" s="358"/>
      <c r="AZ44" s="358"/>
      <c r="BA44" s="358"/>
      <c r="BB44" s="358"/>
      <c r="BC44" s="358"/>
      <c r="BD44" s="358"/>
      <c r="BE44" s="358"/>
      <c r="BF44" s="358"/>
    </row>
    <row r="45" spans="1:58">
      <c r="A45" s="78"/>
      <c r="C45" s="11" t="s">
        <v>446</v>
      </c>
      <c r="D45" s="78"/>
      <c r="E45" s="78"/>
      <c r="F45" s="78"/>
      <c r="G45" s="78"/>
      <c r="H45" s="78"/>
      <c r="I45" s="78"/>
      <c r="J45" s="78"/>
      <c r="K45" s="78"/>
      <c r="L45" s="11"/>
      <c r="M45" s="78"/>
      <c r="N45" s="11"/>
      <c r="O45" s="78"/>
      <c r="P45" s="1512"/>
      <c r="Q45" s="11"/>
      <c r="R45" s="78"/>
      <c r="S45" s="11"/>
      <c r="T45" s="11"/>
      <c r="V45" s="78"/>
      <c r="W45" s="78"/>
      <c r="X45" s="78"/>
      <c r="Y45" s="78"/>
      <c r="Z45" s="78"/>
      <c r="AA45" s="78"/>
      <c r="AB45" s="78"/>
      <c r="AC45" s="78"/>
      <c r="AD45" s="78"/>
      <c r="AE45" s="78"/>
      <c r="AF45" s="78"/>
      <c r="AG45" s="78"/>
      <c r="AH45" s="78"/>
      <c r="AI45" s="81"/>
      <c r="AJ45" s="78"/>
      <c r="AK45" s="78"/>
      <c r="AL45" s="78"/>
      <c r="AM45" s="78"/>
      <c r="AN45" s="78"/>
      <c r="AO45" s="78"/>
      <c r="AP45" s="78"/>
      <c r="AQ45" s="78"/>
      <c r="AR45" s="78"/>
      <c r="AS45" s="78"/>
      <c r="AT45" s="78"/>
      <c r="AU45" s="358"/>
      <c r="AV45" s="358"/>
      <c r="AW45" s="358"/>
      <c r="AX45" s="358"/>
      <c r="AY45" s="358"/>
      <c r="AZ45" s="358"/>
      <c r="BA45" s="358"/>
      <c r="BB45" s="358"/>
      <c r="BC45" s="358"/>
      <c r="BD45" s="358"/>
      <c r="BE45" s="358"/>
      <c r="BF45" s="358"/>
    </row>
    <row r="46" spans="1:58">
      <c r="A46" s="78"/>
      <c r="C46" s="1208" t="s">
        <v>1040</v>
      </c>
      <c r="D46" s="78"/>
      <c r="E46" s="78"/>
      <c r="F46" s="78"/>
      <c r="G46" s="78"/>
      <c r="H46" s="78"/>
      <c r="I46" s="78"/>
      <c r="J46" s="78"/>
      <c r="K46" s="78"/>
      <c r="L46" s="78"/>
      <c r="M46" s="78"/>
      <c r="N46" s="11"/>
      <c r="O46" s="11"/>
      <c r="P46" s="1512"/>
      <c r="Q46" s="11"/>
      <c r="R46" s="8"/>
      <c r="S46" s="11"/>
      <c r="T46" s="11"/>
      <c r="V46" s="78"/>
      <c r="W46" s="78"/>
      <c r="X46" s="78"/>
      <c r="Y46" s="78"/>
      <c r="Z46" s="78"/>
      <c r="AA46" s="78"/>
      <c r="AB46" s="78"/>
      <c r="AC46" s="78"/>
      <c r="AD46" s="78"/>
      <c r="AE46" s="78"/>
      <c r="AF46" s="78"/>
      <c r="AG46" s="78"/>
      <c r="AH46" s="78"/>
      <c r="AI46" s="81"/>
      <c r="AJ46" s="78"/>
      <c r="AK46" s="78"/>
      <c r="AL46" s="78"/>
      <c r="AM46" s="78"/>
      <c r="AN46" s="78"/>
      <c r="AO46" s="78"/>
      <c r="AP46" s="78"/>
      <c r="AQ46" s="78"/>
      <c r="AR46" s="78"/>
      <c r="AS46" s="78"/>
      <c r="AT46" s="78"/>
      <c r="AU46" s="358"/>
      <c r="AV46" s="358"/>
      <c r="AW46" s="358"/>
      <c r="AX46" s="358"/>
      <c r="AY46" s="358"/>
      <c r="AZ46" s="358"/>
      <c r="BA46" s="358"/>
      <c r="BB46" s="358"/>
      <c r="BC46" s="358"/>
      <c r="BD46" s="358"/>
      <c r="BE46" s="358"/>
      <c r="BF46" s="358"/>
    </row>
    <row r="47" spans="1:58">
      <c r="A47" s="78"/>
      <c r="C47" s="1208" t="s">
        <v>1041</v>
      </c>
      <c r="D47" s="78"/>
      <c r="E47" s="78"/>
      <c r="F47" s="78"/>
      <c r="G47" s="78"/>
      <c r="H47" s="78"/>
      <c r="I47" s="78"/>
      <c r="J47" s="78"/>
      <c r="K47" s="78"/>
      <c r="L47" s="78"/>
      <c r="M47" s="78"/>
      <c r="N47" s="78"/>
      <c r="O47" s="78"/>
      <c r="P47" s="1512"/>
      <c r="Q47" s="11" t="s">
        <v>1495</v>
      </c>
      <c r="R47" s="8"/>
      <c r="S47" s="11"/>
      <c r="T47" s="11"/>
      <c r="V47" s="78"/>
      <c r="W47" s="78"/>
      <c r="X47" s="78"/>
      <c r="Y47" s="78"/>
      <c r="Z47" s="78"/>
      <c r="AA47" s="78"/>
      <c r="AB47" s="78"/>
      <c r="AC47" s="78"/>
      <c r="AD47" s="78"/>
      <c r="AE47" s="78"/>
      <c r="AF47" s="78"/>
      <c r="AG47" s="78"/>
      <c r="AH47" s="78"/>
      <c r="AI47" s="81"/>
      <c r="AJ47" s="78"/>
      <c r="AK47" s="78"/>
      <c r="AL47" s="78"/>
      <c r="AM47" s="78"/>
      <c r="AN47" s="78"/>
      <c r="AO47" s="78"/>
      <c r="AP47" s="78"/>
      <c r="AQ47" s="78"/>
      <c r="AR47" s="78"/>
      <c r="AS47" s="78"/>
      <c r="AT47" s="78"/>
      <c r="AU47" s="358"/>
      <c r="AV47" s="358"/>
      <c r="AW47" s="358"/>
      <c r="AX47" s="358"/>
      <c r="AY47" s="358"/>
      <c r="AZ47" s="358"/>
      <c r="BA47" s="358"/>
      <c r="BB47" s="358"/>
      <c r="BC47" s="358"/>
      <c r="BD47" s="358"/>
      <c r="BE47" s="358"/>
      <c r="BF47" s="358"/>
    </row>
    <row r="48" spans="1:58">
      <c r="A48" s="78"/>
      <c r="C48" s="367" t="s">
        <v>556</v>
      </c>
      <c r="D48" s="78"/>
      <c r="E48" s="78"/>
      <c r="F48" s="78"/>
      <c r="G48" s="78"/>
      <c r="H48" s="78"/>
      <c r="I48" s="78"/>
      <c r="J48" s="78"/>
      <c r="K48" s="78"/>
      <c r="L48" s="78"/>
      <c r="M48" s="78"/>
      <c r="N48" s="78"/>
      <c r="O48" s="78"/>
      <c r="P48" s="1512"/>
      <c r="Q48" s="11" t="s">
        <v>1496</v>
      </c>
      <c r="R48" s="8"/>
      <c r="S48" s="11"/>
      <c r="T48" s="11"/>
      <c r="V48" s="78"/>
      <c r="W48" s="78"/>
      <c r="X48" s="78"/>
      <c r="Y48" s="78"/>
      <c r="Z48" s="78"/>
      <c r="AA48" s="78"/>
      <c r="AB48" s="78"/>
      <c r="AC48" s="78"/>
      <c r="AD48" s="78"/>
      <c r="AE48" s="78"/>
      <c r="AF48" s="78"/>
      <c r="AG48" s="78"/>
      <c r="AH48" s="78"/>
      <c r="AI48" s="81"/>
      <c r="AJ48" s="78"/>
      <c r="AK48" s="78"/>
      <c r="AL48" s="78"/>
      <c r="AM48" s="78"/>
      <c r="AN48" s="78"/>
      <c r="AO48" s="78"/>
      <c r="AP48" s="78"/>
      <c r="AQ48" s="78"/>
      <c r="AR48" s="78"/>
      <c r="AS48" s="78"/>
      <c r="AT48" s="78"/>
      <c r="AU48" s="358"/>
      <c r="AV48" s="358"/>
      <c r="AW48" s="358"/>
      <c r="AX48" s="358"/>
      <c r="AY48" s="358"/>
      <c r="AZ48" s="358"/>
      <c r="BA48" s="358"/>
      <c r="BB48" s="358"/>
      <c r="BC48" s="358"/>
      <c r="BD48" s="358"/>
      <c r="BE48" s="358"/>
      <c r="BF48" s="358"/>
    </row>
    <row r="49" spans="1:58">
      <c r="A49" s="78"/>
      <c r="C49" s="1208" t="s">
        <v>1042</v>
      </c>
      <c r="D49" s="78"/>
      <c r="E49" s="78"/>
      <c r="F49" s="78"/>
      <c r="G49" s="80"/>
      <c r="H49" s="78"/>
      <c r="I49" s="78"/>
      <c r="J49" s="78"/>
      <c r="K49" s="78"/>
      <c r="L49" s="78"/>
      <c r="M49" s="78"/>
      <c r="N49" s="11"/>
      <c r="O49" s="78"/>
      <c r="P49" s="1512"/>
      <c r="Q49" s="182" t="s">
        <v>447</v>
      </c>
      <c r="R49" s="8"/>
      <c r="S49" s="11"/>
      <c r="T49" s="11"/>
      <c r="V49" s="78"/>
      <c r="W49" s="78"/>
      <c r="X49" s="78"/>
      <c r="Y49" s="78"/>
      <c r="Z49" s="78"/>
      <c r="AA49" s="78"/>
      <c r="AB49" s="78"/>
      <c r="AC49" s="78"/>
      <c r="AD49" s="78"/>
      <c r="AE49" s="78"/>
      <c r="AF49" s="78"/>
      <c r="AG49" s="78"/>
      <c r="AH49" s="78"/>
      <c r="AI49" s="81"/>
      <c r="AJ49" s="78"/>
      <c r="AK49" s="78"/>
      <c r="AL49" s="78"/>
      <c r="AM49" s="78"/>
      <c r="AN49" s="78"/>
      <c r="AO49" s="78"/>
      <c r="AP49" s="78"/>
      <c r="AQ49" s="78"/>
      <c r="AR49" s="78"/>
      <c r="AS49" s="78"/>
      <c r="AT49" s="78"/>
      <c r="AU49" s="358"/>
      <c r="AV49" s="358"/>
      <c r="AW49" s="358"/>
      <c r="AX49" s="358"/>
      <c r="AY49" s="358"/>
      <c r="AZ49" s="358"/>
      <c r="BA49" s="358"/>
      <c r="BB49" s="358"/>
      <c r="BC49" s="358"/>
      <c r="BD49" s="358"/>
      <c r="BE49" s="358"/>
      <c r="BF49" s="358"/>
    </row>
    <row r="50" spans="1:58">
      <c r="A50" s="78"/>
      <c r="C50" s="1208" t="s">
        <v>1043</v>
      </c>
      <c r="D50" s="78"/>
      <c r="E50" s="78"/>
      <c r="F50" s="78"/>
      <c r="G50" s="78"/>
      <c r="H50" s="78"/>
      <c r="I50" s="78"/>
      <c r="J50" s="78"/>
      <c r="K50" s="78"/>
      <c r="L50" s="78"/>
      <c r="M50" s="78"/>
      <c r="N50" s="78"/>
      <c r="O50" s="78"/>
      <c r="P50" s="1512"/>
      <c r="Q50" s="11"/>
      <c r="R50" s="8"/>
      <c r="S50" s="11"/>
      <c r="T50" s="11"/>
      <c r="V50" s="78"/>
      <c r="W50" s="78"/>
      <c r="X50" s="78"/>
      <c r="Y50" s="78"/>
      <c r="Z50" s="78"/>
      <c r="AA50" s="78"/>
      <c r="AB50" s="78"/>
      <c r="AC50" s="78"/>
      <c r="AD50" s="78"/>
      <c r="AE50" s="78"/>
      <c r="AF50" s="78"/>
      <c r="AG50" s="78"/>
      <c r="AH50" s="78"/>
      <c r="AI50" s="81"/>
      <c r="AJ50" s="78"/>
      <c r="AK50" s="78"/>
      <c r="AL50" s="78"/>
      <c r="AM50" s="78"/>
      <c r="AN50" s="78"/>
      <c r="AO50" s="78"/>
      <c r="AP50" s="78"/>
      <c r="AQ50" s="78"/>
      <c r="AR50" s="78"/>
      <c r="AS50" s="78"/>
      <c r="AT50" s="78"/>
      <c r="AU50" s="358"/>
      <c r="AV50" s="358"/>
      <c r="AW50" s="358"/>
      <c r="AX50" s="358"/>
      <c r="AY50" s="358"/>
      <c r="AZ50" s="358"/>
      <c r="BA50" s="358"/>
      <c r="BB50" s="358"/>
      <c r="BC50" s="358"/>
      <c r="BD50" s="358"/>
      <c r="BE50" s="358"/>
      <c r="BF50" s="358"/>
    </row>
    <row r="51" spans="1:58">
      <c r="A51" s="78"/>
      <c r="C51" s="367" t="s">
        <v>557</v>
      </c>
      <c r="D51" s="78"/>
      <c r="E51" s="78"/>
      <c r="F51" s="78"/>
      <c r="G51" s="80"/>
      <c r="H51" s="78"/>
      <c r="I51" s="78"/>
      <c r="J51" s="78"/>
      <c r="K51" s="78"/>
      <c r="L51" s="78"/>
      <c r="M51" s="78"/>
      <c r="N51" s="78"/>
      <c r="O51" s="78"/>
      <c r="P51" s="1512"/>
      <c r="Q51" s="1891" t="s">
        <v>1055</v>
      </c>
      <c r="R51" s="1891"/>
      <c r="S51" s="1891"/>
      <c r="T51" s="1891"/>
      <c r="V51" s="80"/>
      <c r="W51" s="80"/>
      <c r="X51" s="80"/>
      <c r="Y51" s="80"/>
      <c r="Z51" s="80"/>
      <c r="AA51" s="80"/>
      <c r="AB51" s="80"/>
      <c r="AC51" s="80"/>
      <c r="AD51" s="80"/>
      <c r="AE51" s="80"/>
      <c r="AF51" s="80"/>
      <c r="AG51" s="80"/>
      <c r="AH51" s="80"/>
      <c r="AI51" s="83"/>
      <c r="AJ51" s="80"/>
      <c r="AK51" s="80"/>
      <c r="AL51" s="80"/>
      <c r="AM51" s="80"/>
      <c r="AN51" s="80"/>
      <c r="AO51" s="80"/>
      <c r="AP51" s="80"/>
      <c r="AQ51" s="80"/>
      <c r="AR51" s="80"/>
      <c r="AS51" s="80"/>
      <c r="AT51" s="80"/>
      <c r="AU51" s="435"/>
      <c r="AV51" s="435"/>
      <c r="AW51" s="435"/>
      <c r="AX51" s="435"/>
      <c r="AY51" s="435"/>
      <c r="AZ51" s="435"/>
      <c r="BA51" s="435"/>
      <c r="BB51" s="435"/>
      <c r="BC51" s="435"/>
      <c r="BD51" s="435"/>
      <c r="BE51" s="435"/>
      <c r="BF51" s="435"/>
    </row>
    <row r="52" spans="1:58">
      <c r="A52" s="78"/>
      <c r="C52" s="78"/>
      <c r="D52" s="78"/>
      <c r="E52" s="78"/>
      <c r="F52" s="78"/>
      <c r="G52" s="78"/>
      <c r="H52" s="78"/>
      <c r="I52" s="78"/>
      <c r="J52" s="78"/>
      <c r="K52" s="78"/>
      <c r="L52" s="11"/>
      <c r="M52" s="78"/>
      <c r="N52" s="78"/>
      <c r="O52" s="78"/>
      <c r="P52" s="1512"/>
      <c r="Q52" s="1891"/>
      <c r="R52" s="1891"/>
      <c r="S52" s="1891"/>
      <c r="T52" s="1891"/>
      <c r="V52" s="78"/>
      <c r="W52" s="78"/>
      <c r="X52" s="78"/>
      <c r="Y52" s="78"/>
      <c r="Z52" s="78"/>
      <c r="AA52" s="78"/>
      <c r="AB52" s="78"/>
      <c r="AC52" s="78"/>
      <c r="AD52" s="78"/>
      <c r="AE52" s="78"/>
      <c r="AF52" s="78"/>
      <c r="AG52" s="78"/>
      <c r="AH52" s="78"/>
      <c r="AI52" s="81"/>
      <c r="AJ52" s="78"/>
      <c r="AK52" s="78"/>
      <c r="AL52" s="78"/>
      <c r="AM52" s="78"/>
      <c r="AN52" s="78"/>
      <c r="AO52" s="78"/>
      <c r="AP52" s="78"/>
      <c r="AQ52" s="78"/>
      <c r="AR52" s="78"/>
      <c r="AS52" s="78"/>
      <c r="AT52" s="78"/>
      <c r="AU52" s="358"/>
      <c r="AV52" s="358"/>
      <c r="AW52" s="358"/>
      <c r="AX52" s="358"/>
      <c r="AY52" s="358"/>
      <c r="AZ52" s="358"/>
      <c r="BA52" s="358"/>
      <c r="BB52" s="358"/>
      <c r="BC52" s="358"/>
      <c r="BD52" s="358"/>
      <c r="BE52" s="358"/>
      <c r="BF52" s="358"/>
    </row>
    <row r="53" spans="1:58">
      <c r="A53" s="78"/>
      <c r="C53" s="16" t="s">
        <v>1422</v>
      </c>
      <c r="D53" s="78"/>
      <c r="E53" s="78"/>
      <c r="F53" s="78"/>
      <c r="G53" s="78"/>
      <c r="H53" s="78"/>
      <c r="I53" s="78"/>
      <c r="J53" s="78"/>
      <c r="K53" s="78"/>
      <c r="L53" s="78"/>
      <c r="M53" s="78"/>
      <c r="N53" s="78"/>
      <c r="O53" s="78"/>
      <c r="P53" s="1512"/>
      <c r="Q53" s="11"/>
      <c r="R53" s="8"/>
      <c r="S53" s="11"/>
      <c r="T53" s="11"/>
      <c r="V53" s="78"/>
      <c r="W53" s="78"/>
      <c r="X53" s="78"/>
      <c r="Y53" s="78"/>
      <c r="Z53" s="78"/>
      <c r="AA53" s="78"/>
      <c r="AB53" s="78"/>
      <c r="AC53" s="78"/>
      <c r="AD53" s="78"/>
      <c r="AE53" s="78"/>
      <c r="AF53" s="78"/>
      <c r="AG53" s="78"/>
      <c r="AH53" s="78"/>
      <c r="AI53" s="81"/>
      <c r="AJ53" s="78"/>
      <c r="AK53" s="78"/>
      <c r="AL53" s="78"/>
      <c r="AM53" s="78"/>
      <c r="AN53" s="78"/>
      <c r="AO53" s="78"/>
      <c r="AP53" s="78"/>
      <c r="AQ53" s="78"/>
      <c r="AR53" s="78"/>
      <c r="AS53" s="78"/>
      <c r="AT53" s="78"/>
      <c r="AU53" s="358"/>
      <c r="AV53" s="358"/>
      <c r="AW53" s="358"/>
      <c r="AX53" s="358"/>
      <c r="AY53" s="358"/>
      <c r="AZ53" s="358"/>
      <c r="BA53" s="358"/>
      <c r="BB53" s="358"/>
      <c r="BC53" s="358"/>
      <c r="BD53" s="358"/>
      <c r="BE53" s="358"/>
      <c r="BF53" s="358"/>
    </row>
    <row r="54" spans="1:58">
      <c r="A54" s="78"/>
      <c r="C54" s="11" t="s">
        <v>1419</v>
      </c>
      <c r="D54" s="15"/>
      <c r="E54" s="15"/>
      <c r="F54" s="15"/>
      <c r="G54" s="78"/>
      <c r="H54" s="78"/>
      <c r="I54" s="78"/>
      <c r="J54" s="78"/>
      <c r="K54" s="78"/>
      <c r="L54" s="78"/>
      <c r="M54" s="78"/>
      <c r="N54" s="11"/>
      <c r="O54" s="80"/>
      <c r="P54" s="1512"/>
      <c r="Q54" s="11"/>
      <c r="R54" s="8"/>
      <c r="S54" s="11"/>
      <c r="T54" s="11"/>
      <c r="V54" s="78"/>
      <c r="W54" s="78"/>
      <c r="X54" s="78"/>
      <c r="Y54" s="78"/>
      <c r="Z54" s="78"/>
      <c r="AA54" s="78"/>
      <c r="AB54" s="78"/>
      <c r="AC54" s="78"/>
      <c r="AD54" s="78"/>
      <c r="AE54" s="78"/>
      <c r="AF54" s="78"/>
      <c r="AG54" s="78"/>
      <c r="AH54" s="78"/>
      <c r="AI54" s="81"/>
      <c r="AJ54" s="78"/>
      <c r="AK54" s="78"/>
      <c r="AL54" s="78"/>
      <c r="AM54" s="78"/>
      <c r="AN54" s="78"/>
      <c r="AO54" s="78"/>
      <c r="AP54" s="78"/>
      <c r="AQ54" s="78"/>
      <c r="AR54" s="78"/>
      <c r="AS54" s="78"/>
      <c r="AT54" s="78"/>
      <c r="AU54" s="358"/>
      <c r="AV54" s="358"/>
      <c r="AW54" s="358"/>
      <c r="AX54" s="358"/>
      <c r="AY54" s="358"/>
      <c r="AZ54" s="358"/>
      <c r="BA54" s="358"/>
      <c r="BB54" s="358"/>
      <c r="BC54" s="358"/>
      <c r="BD54" s="358"/>
      <c r="BE54" s="358"/>
      <c r="BF54" s="358"/>
    </row>
    <row r="55" spans="1:58">
      <c r="A55" s="78"/>
      <c r="C55" s="1208" t="s">
        <v>1571</v>
      </c>
      <c r="D55" s="15"/>
      <c r="E55" s="15"/>
      <c r="F55" s="15"/>
      <c r="G55" s="78"/>
      <c r="H55" s="78"/>
      <c r="I55" s="78"/>
      <c r="J55" s="78"/>
      <c r="K55" s="78"/>
      <c r="L55" s="78"/>
      <c r="M55" s="78"/>
      <c r="N55" s="11"/>
      <c r="O55" s="78"/>
      <c r="P55" s="1512"/>
      <c r="Q55" s="11"/>
      <c r="R55" s="8"/>
      <c r="S55" s="11"/>
      <c r="T55" s="11"/>
      <c r="V55" s="78"/>
      <c r="W55" s="78"/>
      <c r="X55" s="78"/>
      <c r="Y55" s="78"/>
      <c r="Z55" s="78"/>
      <c r="AA55" s="78"/>
      <c r="AB55" s="78"/>
      <c r="AC55" s="78"/>
      <c r="AD55" s="78"/>
      <c r="AE55" s="78"/>
      <c r="AF55" s="78"/>
      <c r="AG55" s="78"/>
      <c r="AH55" s="78"/>
      <c r="AI55" s="81"/>
      <c r="AJ55" s="78"/>
      <c r="AK55" s="78"/>
      <c r="AL55" s="78"/>
      <c r="AM55" s="78"/>
      <c r="AN55" s="78"/>
      <c r="AO55" s="78"/>
      <c r="AP55" s="78"/>
      <c r="AQ55" s="78"/>
      <c r="AR55" s="78"/>
      <c r="AS55" s="78"/>
      <c r="AT55" s="78"/>
      <c r="AU55" s="358"/>
      <c r="AV55" s="358"/>
      <c r="AW55" s="358"/>
      <c r="AX55" s="358"/>
      <c r="AY55" s="358"/>
      <c r="AZ55" s="358"/>
      <c r="BA55" s="358"/>
      <c r="BB55" s="358"/>
      <c r="BC55" s="358"/>
      <c r="BD55" s="358"/>
      <c r="BE55" s="358"/>
      <c r="BF55" s="358"/>
    </row>
    <row r="56" spans="1:58" ht="12.75" customHeight="1">
      <c r="A56" s="78"/>
      <c r="C56" s="1878" t="s">
        <v>1570</v>
      </c>
      <c r="D56" s="1864"/>
      <c r="E56" s="1864"/>
      <c r="F56" s="1864"/>
      <c r="G56" s="1864"/>
      <c r="H56" s="1864"/>
      <c r="I56" s="1864"/>
      <c r="J56" s="1864"/>
      <c r="K56" s="1864"/>
      <c r="L56" s="1864"/>
      <c r="M56" s="1864"/>
      <c r="N56" s="1864"/>
      <c r="O56" s="1864"/>
      <c r="P56" s="1512"/>
      <c r="Q56" s="11"/>
      <c r="R56" s="8"/>
      <c r="S56" s="11"/>
      <c r="T56" s="11"/>
      <c r="V56" s="78"/>
      <c r="W56" s="78"/>
      <c r="X56" s="78"/>
      <c r="Y56" s="78"/>
      <c r="Z56" s="78"/>
      <c r="AA56" s="78"/>
      <c r="AB56" s="78"/>
      <c r="AC56" s="78"/>
      <c r="AD56" s="78"/>
      <c r="AE56" s="78"/>
      <c r="AF56" s="78"/>
      <c r="AG56" s="78"/>
      <c r="AH56" s="78"/>
      <c r="AI56" s="81"/>
      <c r="AJ56" s="78"/>
      <c r="AK56" s="78"/>
      <c r="AL56" s="78"/>
      <c r="AM56" s="78"/>
      <c r="AN56" s="78"/>
      <c r="AO56" s="78"/>
      <c r="AP56" s="78"/>
      <c r="AQ56" s="78"/>
      <c r="AR56" s="78"/>
      <c r="AS56" s="78"/>
      <c r="AT56" s="78"/>
      <c r="AU56" s="358"/>
      <c r="AV56" s="358"/>
      <c r="AW56" s="358"/>
      <c r="AX56" s="358"/>
      <c r="AY56" s="358"/>
      <c r="AZ56" s="358"/>
      <c r="BA56" s="358"/>
      <c r="BB56" s="358"/>
      <c r="BC56" s="358"/>
      <c r="BD56" s="358"/>
      <c r="BE56" s="358"/>
      <c r="BF56" s="358"/>
    </row>
    <row r="57" spans="1:58" ht="13.5" customHeight="1">
      <c r="A57" s="78"/>
      <c r="C57" s="1864"/>
      <c r="D57" s="1864"/>
      <c r="E57" s="1864"/>
      <c r="F57" s="1864"/>
      <c r="G57" s="1864"/>
      <c r="H57" s="1864"/>
      <c r="I57" s="1864"/>
      <c r="J57" s="1864"/>
      <c r="K57" s="1864"/>
      <c r="L57" s="1864"/>
      <c r="M57" s="1864"/>
      <c r="N57" s="1864"/>
      <c r="O57" s="1864"/>
      <c r="P57" s="1512"/>
      <c r="Q57" s="11"/>
      <c r="R57" s="8"/>
      <c r="S57" s="11"/>
      <c r="T57" s="11"/>
      <c r="V57" s="78"/>
      <c r="W57" s="78"/>
      <c r="X57" s="78"/>
      <c r="Y57" s="78"/>
      <c r="Z57" s="78"/>
      <c r="AA57" s="78"/>
      <c r="AB57" s="78"/>
      <c r="AC57" s="78"/>
      <c r="AD57" s="78"/>
      <c r="AE57" s="78"/>
      <c r="AF57" s="78"/>
      <c r="AG57" s="78"/>
      <c r="AH57" s="78"/>
      <c r="AI57" s="81"/>
      <c r="AJ57" s="78"/>
      <c r="AK57" s="78"/>
      <c r="AL57" s="78"/>
      <c r="AM57" s="78"/>
      <c r="AN57" s="78"/>
      <c r="AO57" s="78"/>
      <c r="AP57" s="78"/>
      <c r="AQ57" s="78"/>
      <c r="AR57" s="78"/>
      <c r="AS57" s="78"/>
      <c r="AT57" s="78"/>
      <c r="AU57" s="358"/>
      <c r="AV57" s="358"/>
      <c r="AW57" s="358"/>
      <c r="AX57" s="358"/>
      <c r="AY57" s="358"/>
      <c r="AZ57" s="358"/>
      <c r="BA57" s="358"/>
      <c r="BB57" s="358"/>
      <c r="BC57" s="358"/>
      <c r="BD57" s="358"/>
      <c r="BE57" s="358"/>
      <c r="BF57" s="358"/>
    </row>
    <row r="58" spans="1:58">
      <c r="A58" s="78"/>
      <c r="C58" s="1864"/>
      <c r="D58" s="1864"/>
      <c r="E58" s="1864"/>
      <c r="F58" s="1864"/>
      <c r="G58" s="1864"/>
      <c r="H58" s="1864"/>
      <c r="I58" s="1864"/>
      <c r="J58" s="1864"/>
      <c r="K58" s="1864"/>
      <c r="L58" s="1864"/>
      <c r="M58" s="1864"/>
      <c r="N58" s="1864"/>
      <c r="O58" s="1864"/>
      <c r="P58" s="1512"/>
      <c r="Q58" s="11"/>
      <c r="R58" s="8"/>
      <c r="S58" s="11"/>
      <c r="T58" s="11"/>
      <c r="V58" s="78"/>
      <c r="W58" s="78"/>
      <c r="X58" s="78"/>
      <c r="Y58" s="78"/>
      <c r="Z58" s="78"/>
      <c r="AA58" s="78"/>
      <c r="AB58" s="78"/>
      <c r="AC58" s="78"/>
      <c r="AD58" s="78"/>
      <c r="AE58" s="78"/>
      <c r="AF58" s="78"/>
      <c r="AG58" s="78"/>
      <c r="AH58" s="78"/>
      <c r="AI58" s="81"/>
      <c r="AJ58" s="78"/>
      <c r="AK58" s="78"/>
      <c r="AL58" s="78"/>
      <c r="AM58" s="78"/>
      <c r="AN58" s="78"/>
      <c r="AO58" s="78"/>
      <c r="AP58" s="78"/>
      <c r="AQ58" s="78"/>
      <c r="AR58" s="78"/>
      <c r="AS58" s="78"/>
      <c r="AT58" s="78"/>
      <c r="AU58" s="358"/>
      <c r="AV58" s="358"/>
      <c r="AW58" s="358"/>
      <c r="AX58" s="358"/>
      <c r="AY58" s="358"/>
      <c r="AZ58" s="358"/>
      <c r="BA58" s="358"/>
      <c r="BB58" s="358"/>
      <c r="BC58" s="358"/>
      <c r="BD58" s="358"/>
      <c r="BE58" s="358"/>
      <c r="BF58" s="358"/>
    </row>
    <row r="59" spans="1:58">
      <c r="A59" s="78"/>
      <c r="C59" s="15"/>
      <c r="D59" s="15"/>
      <c r="E59" s="15"/>
      <c r="F59" s="15"/>
      <c r="G59" s="80"/>
      <c r="H59" s="80"/>
      <c r="I59" s="80"/>
      <c r="J59" s="78"/>
      <c r="K59" s="80"/>
      <c r="L59" s="11"/>
      <c r="M59" s="11"/>
      <c r="N59" s="11"/>
      <c r="O59" s="11"/>
      <c r="P59" s="1512"/>
      <c r="Q59" s="11"/>
      <c r="R59" s="8"/>
      <c r="S59" s="11"/>
      <c r="T59" s="11"/>
      <c r="V59" s="78"/>
      <c r="W59" s="78"/>
      <c r="X59" s="78"/>
      <c r="Y59" s="78"/>
      <c r="Z59" s="78"/>
      <c r="AA59" s="78"/>
      <c r="AB59" s="78"/>
      <c r="AC59" s="78"/>
      <c r="AD59" s="78"/>
      <c r="AE59" s="78"/>
      <c r="AF59" s="78"/>
      <c r="AG59" s="78"/>
      <c r="AH59" s="78"/>
      <c r="AI59" s="81"/>
      <c r="AJ59" s="78"/>
      <c r="AK59" s="78"/>
      <c r="AL59" s="78"/>
      <c r="AM59" s="78"/>
      <c r="AN59" s="78"/>
      <c r="AO59" s="78"/>
      <c r="AP59" s="78"/>
      <c r="AQ59" s="78"/>
      <c r="AR59" s="78"/>
      <c r="AS59" s="78"/>
      <c r="AT59" s="78"/>
      <c r="AU59" s="358"/>
      <c r="AV59" s="358"/>
      <c r="AW59" s="358"/>
      <c r="AX59" s="358"/>
      <c r="AY59" s="358"/>
      <c r="AZ59" s="358"/>
      <c r="BA59" s="358"/>
      <c r="BB59" s="358"/>
      <c r="BC59" s="358"/>
      <c r="BD59" s="358"/>
      <c r="BE59" s="358"/>
      <c r="BF59" s="358"/>
    </row>
    <row r="60" spans="1:58">
      <c r="A60" s="16"/>
      <c r="C60" s="16" t="s">
        <v>1423</v>
      </c>
      <c r="D60" s="78"/>
      <c r="E60" s="78"/>
      <c r="F60" s="78"/>
      <c r="G60" s="78"/>
      <c r="H60" s="78"/>
      <c r="I60" s="78"/>
      <c r="J60" s="78"/>
      <c r="K60" s="78"/>
      <c r="L60" s="78"/>
      <c r="M60" s="78"/>
      <c r="N60" s="78"/>
      <c r="O60" s="78"/>
      <c r="P60" s="1512"/>
      <c r="Q60" s="11"/>
      <c r="R60" s="8"/>
      <c r="S60" s="11"/>
      <c r="T60" s="11"/>
      <c r="V60" s="78"/>
      <c r="W60" s="78"/>
      <c r="X60" s="78"/>
      <c r="Y60" s="78"/>
      <c r="Z60" s="78"/>
      <c r="AA60" s="78"/>
      <c r="AB60" s="78"/>
      <c r="AC60" s="78"/>
      <c r="AD60" s="78"/>
      <c r="AE60" s="78"/>
      <c r="AF60" s="78"/>
      <c r="AG60" s="78"/>
      <c r="AH60" s="78"/>
      <c r="AI60" s="81"/>
      <c r="AJ60" s="78"/>
      <c r="AK60" s="78"/>
      <c r="AL60" s="78"/>
      <c r="AM60" s="78"/>
      <c r="AN60" s="78"/>
      <c r="AO60" s="78"/>
      <c r="AP60" s="78"/>
      <c r="AQ60" s="78"/>
      <c r="AR60" s="78"/>
      <c r="AS60" s="78"/>
      <c r="AT60" s="78"/>
      <c r="AU60" s="358"/>
      <c r="AV60" s="358"/>
      <c r="AW60" s="358"/>
      <c r="AX60" s="358"/>
      <c r="AY60" s="358"/>
      <c r="AZ60" s="358"/>
      <c r="BA60" s="358"/>
      <c r="BB60" s="358"/>
      <c r="BC60" s="358"/>
      <c r="BD60" s="358"/>
      <c r="BE60" s="358"/>
      <c r="BF60" s="358"/>
    </row>
    <row r="61" spans="1:58">
      <c r="A61" s="78"/>
      <c r="C61" s="11" t="s">
        <v>558</v>
      </c>
      <c r="D61" s="78"/>
      <c r="E61" s="78"/>
      <c r="F61" s="78"/>
      <c r="G61" s="78"/>
      <c r="H61" s="78"/>
      <c r="I61" s="78"/>
      <c r="J61" s="78"/>
      <c r="K61" s="78"/>
      <c r="L61" s="78"/>
      <c r="M61" s="78"/>
      <c r="N61" s="78"/>
      <c r="O61" s="78"/>
      <c r="P61" s="1512"/>
      <c r="Q61" s="11"/>
      <c r="R61" s="8"/>
      <c r="S61" s="11"/>
      <c r="T61" s="11"/>
      <c r="V61" s="78"/>
      <c r="W61" s="78"/>
      <c r="X61" s="78"/>
      <c r="Y61" s="78"/>
      <c r="Z61" s="78"/>
      <c r="AA61" s="78"/>
      <c r="AB61" s="78"/>
      <c r="AC61" s="78"/>
      <c r="AD61" s="78"/>
      <c r="AE61" s="78"/>
      <c r="AF61" s="78"/>
      <c r="AG61" s="78"/>
      <c r="AH61" s="78"/>
      <c r="AI61" s="81"/>
      <c r="AJ61" s="78"/>
      <c r="AK61" s="78"/>
      <c r="AL61" s="78"/>
      <c r="AM61" s="78"/>
      <c r="AN61" s="78"/>
      <c r="AO61" s="78"/>
      <c r="AP61" s="78"/>
      <c r="AQ61" s="78"/>
      <c r="AR61" s="78"/>
      <c r="AS61" s="78"/>
      <c r="AT61" s="78"/>
      <c r="AU61" s="358"/>
      <c r="AV61" s="358"/>
      <c r="AW61" s="358"/>
      <c r="AX61" s="358"/>
      <c r="AY61" s="358"/>
      <c r="AZ61" s="358"/>
      <c r="BA61" s="358"/>
      <c r="BB61" s="358"/>
      <c r="BC61" s="358"/>
      <c r="BD61" s="358"/>
      <c r="BE61" s="358"/>
      <c r="BF61" s="358"/>
    </row>
    <row r="62" spans="1:58" ht="12" customHeight="1">
      <c r="A62" s="78"/>
      <c r="C62" s="1767" t="s">
        <v>1564</v>
      </c>
      <c r="D62" s="1766"/>
      <c r="E62" s="1766"/>
      <c r="F62" s="1766"/>
      <c r="G62" s="1766"/>
      <c r="H62" s="1766"/>
      <c r="I62" s="1766"/>
      <c r="J62" s="1768"/>
      <c r="K62" s="1766"/>
      <c r="L62" s="1766"/>
      <c r="M62" s="1766"/>
      <c r="N62" s="1766"/>
      <c r="O62" s="1766"/>
      <c r="P62" s="1512"/>
      <c r="Q62" s="11"/>
      <c r="R62" s="8"/>
      <c r="S62" s="11"/>
      <c r="T62" s="11"/>
      <c r="AI62" s="1448"/>
    </row>
    <row r="63" spans="1:58">
      <c r="A63" s="78"/>
      <c r="C63" s="1905" t="s">
        <v>1565</v>
      </c>
      <c r="D63" s="1906"/>
      <c r="E63" s="1906"/>
      <c r="F63" s="1906"/>
      <c r="G63" s="1906"/>
      <c r="H63" s="1906"/>
      <c r="I63" s="1906"/>
      <c r="J63" s="1906"/>
      <c r="K63" s="1906"/>
      <c r="L63" s="1906"/>
      <c r="M63" s="1906"/>
      <c r="N63" s="1906"/>
      <c r="O63" s="1906"/>
      <c r="P63" s="1512"/>
      <c r="Q63" s="11"/>
      <c r="R63" s="8"/>
      <c r="S63" s="11"/>
      <c r="T63" s="11"/>
      <c r="V63" s="78"/>
      <c r="W63" s="81" t="s">
        <v>149</v>
      </c>
      <c r="X63" s="78"/>
      <c r="Y63" s="78"/>
      <c r="Z63" s="80"/>
      <c r="AA63" s="78"/>
      <c r="AB63" s="80"/>
      <c r="AC63" s="80"/>
      <c r="AD63" s="80"/>
      <c r="AE63" s="80"/>
      <c r="AF63" s="80"/>
      <c r="AG63" s="80"/>
      <c r="AH63" s="80"/>
      <c r="AI63" s="80"/>
      <c r="AJ63" s="1749"/>
      <c r="AK63" s="1749"/>
    </row>
    <row r="64" spans="1:58" ht="12.75" customHeight="1">
      <c r="A64" s="78"/>
      <c r="C64" s="1906"/>
      <c r="D64" s="1906"/>
      <c r="E64" s="1906"/>
      <c r="F64" s="1906"/>
      <c r="G64" s="1906"/>
      <c r="H64" s="1906"/>
      <c r="I64" s="1906"/>
      <c r="J64" s="1906"/>
      <c r="K64" s="1906"/>
      <c r="L64" s="1906"/>
      <c r="M64" s="1906"/>
      <c r="N64" s="1906"/>
      <c r="O64" s="1906"/>
      <c r="P64" s="1512"/>
      <c r="Q64" s="11"/>
      <c r="R64" s="8"/>
      <c r="S64" s="11"/>
      <c r="T64" s="11"/>
      <c r="V64" s="78"/>
      <c r="W64" s="78"/>
      <c r="X64" s="78"/>
      <c r="Y64" s="78"/>
      <c r="Z64" s="80"/>
      <c r="AA64" s="78"/>
      <c r="AB64" s="80"/>
      <c r="AC64" s="80"/>
      <c r="AD64" s="1748" t="s">
        <v>1553</v>
      </c>
      <c r="AE64" s="1748"/>
      <c r="AF64" s="1748"/>
      <c r="AG64" s="1748"/>
      <c r="AH64" s="1748"/>
      <c r="AI64" s="1748"/>
      <c r="AJ64" s="1749"/>
      <c r="AK64" s="1749"/>
    </row>
    <row r="65" spans="1:37">
      <c r="A65" s="78"/>
      <c r="C65" s="1906"/>
      <c r="D65" s="1906"/>
      <c r="E65" s="1906"/>
      <c r="F65" s="1906"/>
      <c r="G65" s="1906"/>
      <c r="H65" s="1906"/>
      <c r="I65" s="1906"/>
      <c r="J65" s="1906"/>
      <c r="K65" s="1906"/>
      <c r="L65" s="1906"/>
      <c r="M65" s="1906"/>
      <c r="N65" s="1906"/>
      <c r="O65" s="1906"/>
      <c r="P65" s="1512"/>
      <c r="Q65" s="11"/>
      <c r="R65" s="8"/>
      <c r="S65" s="11"/>
      <c r="T65" s="11"/>
      <c r="V65" s="78"/>
      <c r="W65" s="78"/>
      <c r="X65" s="78"/>
      <c r="Y65" s="78"/>
      <c r="Z65" s="80"/>
      <c r="AA65" s="78"/>
      <c r="AB65" s="80"/>
      <c r="AC65" s="80"/>
      <c r="AD65" s="1922" t="s">
        <v>1554</v>
      </c>
      <c r="AE65" s="1922"/>
      <c r="AF65" s="1922"/>
      <c r="AG65" s="1922"/>
      <c r="AH65" s="1922"/>
      <c r="AI65" s="1922"/>
      <c r="AJ65" s="1749"/>
      <c r="AK65" s="1749"/>
    </row>
    <row r="66" spans="1:37">
      <c r="A66" s="78"/>
      <c r="C66" s="1906"/>
      <c r="D66" s="1906"/>
      <c r="E66" s="1906"/>
      <c r="F66" s="1906"/>
      <c r="G66" s="1906"/>
      <c r="H66" s="1906"/>
      <c r="I66" s="1906"/>
      <c r="J66" s="1906"/>
      <c r="K66" s="1906"/>
      <c r="L66" s="1906"/>
      <c r="M66" s="1906"/>
      <c r="N66" s="1906"/>
      <c r="O66" s="1906"/>
      <c r="P66" s="1512"/>
      <c r="Q66" s="11"/>
      <c r="R66" s="8"/>
      <c r="S66" s="11"/>
      <c r="T66" s="11"/>
      <c r="V66" s="78"/>
      <c r="W66" s="78"/>
      <c r="X66" s="78"/>
      <c r="Y66" s="78"/>
      <c r="Z66" s="80"/>
      <c r="AA66" s="78"/>
      <c r="AB66" s="80"/>
      <c r="AC66" s="80"/>
      <c r="AD66" s="1922"/>
      <c r="AE66" s="1922"/>
      <c r="AF66" s="1922"/>
      <c r="AG66" s="1922"/>
      <c r="AH66" s="1922"/>
      <c r="AI66" s="1922"/>
      <c r="AJ66" s="1749"/>
      <c r="AK66" s="1749"/>
    </row>
    <row r="67" spans="1:37">
      <c r="A67" s="78"/>
      <c r="C67" s="1767" t="s">
        <v>1567</v>
      </c>
      <c r="D67" s="1769"/>
      <c r="E67" s="1769"/>
      <c r="F67" s="1769"/>
      <c r="G67" s="1769"/>
      <c r="H67" s="1769"/>
      <c r="I67" s="1769"/>
      <c r="J67" s="1769"/>
      <c r="K67" s="1769"/>
      <c r="L67" s="1769"/>
      <c r="M67" s="1769"/>
      <c r="N67" s="1769"/>
      <c r="O67" s="1769"/>
      <c r="P67" s="1512"/>
      <c r="Q67" s="11"/>
      <c r="R67" s="8"/>
      <c r="S67" s="11"/>
      <c r="T67" s="11"/>
      <c r="V67" s="78"/>
      <c r="W67" s="78"/>
      <c r="X67" s="78"/>
      <c r="Y67" s="78"/>
      <c r="Z67" s="80"/>
      <c r="AA67" s="78"/>
      <c r="AB67" s="80"/>
      <c r="AC67" s="80"/>
      <c r="AD67" s="1922"/>
      <c r="AE67" s="1922"/>
      <c r="AF67" s="1922"/>
      <c r="AG67" s="1922"/>
      <c r="AH67" s="1922"/>
      <c r="AI67" s="1922"/>
      <c r="AJ67" s="1749"/>
      <c r="AK67" s="1749"/>
    </row>
    <row r="68" spans="1:37">
      <c r="A68" s="78"/>
      <c r="C68" s="1915" t="s">
        <v>1566</v>
      </c>
      <c r="D68" s="1864"/>
      <c r="E68" s="1864"/>
      <c r="F68" s="1864"/>
      <c r="G68" s="1864"/>
      <c r="H68" s="1864"/>
      <c r="I68" s="1864"/>
      <c r="J68" s="1864"/>
      <c r="K68" s="1864"/>
      <c r="L68" s="1864"/>
      <c r="M68" s="1864"/>
      <c r="N68" s="1864"/>
      <c r="O68" s="1864"/>
      <c r="P68" s="1512"/>
      <c r="Q68" s="11"/>
      <c r="R68" s="8"/>
      <c r="S68" s="11"/>
      <c r="T68" s="11"/>
      <c r="V68" s="78"/>
      <c r="W68" s="78"/>
      <c r="X68" s="78"/>
      <c r="Y68" s="78"/>
      <c r="Z68" s="80"/>
      <c r="AA68" s="78"/>
      <c r="AB68" s="80"/>
      <c r="AC68" s="80"/>
      <c r="AD68" s="1922"/>
      <c r="AE68" s="1922"/>
      <c r="AF68" s="1922"/>
      <c r="AG68" s="1922"/>
      <c r="AH68" s="1922"/>
      <c r="AI68" s="1922"/>
      <c r="AJ68" s="1727"/>
      <c r="AK68" s="1727"/>
    </row>
    <row r="69" spans="1:37">
      <c r="A69" s="78"/>
      <c r="C69" s="1864"/>
      <c r="D69" s="1864"/>
      <c r="E69" s="1864"/>
      <c r="F69" s="1864"/>
      <c r="G69" s="1864"/>
      <c r="H69" s="1864"/>
      <c r="I69" s="1864"/>
      <c r="J69" s="1864"/>
      <c r="K69" s="1864"/>
      <c r="L69" s="1864"/>
      <c r="M69" s="1864"/>
      <c r="N69" s="1864"/>
      <c r="O69" s="1864"/>
      <c r="P69" s="1512"/>
      <c r="Q69" s="11"/>
      <c r="R69" s="8"/>
      <c r="S69" s="11"/>
      <c r="T69" s="11"/>
      <c r="V69" s="78"/>
      <c r="W69" s="78"/>
      <c r="X69" s="78"/>
      <c r="Y69" s="78"/>
      <c r="Z69" s="80"/>
      <c r="AA69" s="78"/>
      <c r="AB69" s="80"/>
      <c r="AC69" s="80"/>
      <c r="AD69" s="1922"/>
      <c r="AE69" s="1922"/>
      <c r="AF69" s="1922"/>
      <c r="AG69" s="1922"/>
      <c r="AH69" s="1922"/>
      <c r="AI69" s="1922"/>
      <c r="AJ69" s="1727"/>
      <c r="AK69" s="1727"/>
    </row>
    <row r="70" spans="1:37">
      <c r="A70" s="78"/>
      <c r="C70" s="1864"/>
      <c r="D70" s="1864"/>
      <c r="E70" s="1864"/>
      <c r="F70" s="1864"/>
      <c r="G70" s="1864"/>
      <c r="H70" s="1864"/>
      <c r="I70" s="1864"/>
      <c r="J70" s="1864"/>
      <c r="K70" s="1864"/>
      <c r="L70" s="1864"/>
      <c r="M70" s="1864"/>
      <c r="N70" s="1864"/>
      <c r="O70" s="1864"/>
      <c r="P70" s="1512"/>
      <c r="Q70" s="11"/>
      <c r="R70" s="8"/>
      <c r="S70" s="11"/>
      <c r="T70" s="11"/>
      <c r="V70" s="78"/>
      <c r="W70" s="78"/>
      <c r="X70" s="78"/>
      <c r="Y70" s="78"/>
      <c r="Z70" s="80"/>
      <c r="AA70" s="78"/>
      <c r="AB70" s="80"/>
      <c r="AC70" s="80"/>
      <c r="AD70" s="1922"/>
      <c r="AE70" s="1922"/>
      <c r="AF70" s="1922"/>
      <c r="AG70" s="1922"/>
      <c r="AH70" s="1922"/>
      <c r="AI70" s="1922"/>
      <c r="AJ70" s="1727"/>
      <c r="AK70" s="1727"/>
    </row>
    <row r="71" spans="1:37">
      <c r="A71" s="78"/>
      <c r="C71" s="1864"/>
      <c r="D71" s="1864"/>
      <c r="E71" s="1864"/>
      <c r="F71" s="1864"/>
      <c r="G71" s="1864"/>
      <c r="H71" s="1864"/>
      <c r="I71" s="1864"/>
      <c r="J71" s="1864"/>
      <c r="K71" s="1864"/>
      <c r="L71" s="1864"/>
      <c r="M71" s="1864"/>
      <c r="N71" s="1864"/>
      <c r="O71" s="1864"/>
      <c r="P71" s="1512"/>
      <c r="Q71" s="11"/>
      <c r="R71" s="8"/>
      <c r="S71" s="11"/>
      <c r="T71" s="11"/>
      <c r="V71" s="80"/>
      <c r="W71" s="80"/>
      <c r="X71" s="80"/>
      <c r="Y71" s="80"/>
      <c r="Z71" s="80"/>
      <c r="AA71" s="80"/>
      <c r="AB71" s="80"/>
      <c r="AC71" s="80"/>
      <c r="AD71" s="1922"/>
      <c r="AE71" s="1922"/>
      <c r="AF71" s="1922"/>
      <c r="AG71" s="1922"/>
      <c r="AH71" s="1922"/>
      <c r="AI71" s="1922"/>
      <c r="AJ71" s="1727"/>
      <c r="AK71" s="1727"/>
    </row>
    <row r="72" spans="1:37">
      <c r="A72" s="78"/>
      <c r="C72" s="1864"/>
      <c r="D72" s="1864"/>
      <c r="E72" s="1864"/>
      <c r="F72" s="1864"/>
      <c r="G72" s="1864"/>
      <c r="H72" s="1864"/>
      <c r="I72" s="1864"/>
      <c r="J72" s="1864"/>
      <c r="K72" s="1864"/>
      <c r="L72" s="1864"/>
      <c r="M72" s="1864"/>
      <c r="N72" s="1864"/>
      <c r="O72" s="1864"/>
      <c r="P72" s="1512"/>
      <c r="Q72" s="11"/>
      <c r="R72" s="8"/>
      <c r="S72" s="11"/>
      <c r="T72" s="11"/>
      <c r="V72" s="78"/>
      <c r="W72" s="78"/>
      <c r="X72" s="78"/>
      <c r="Y72" s="78"/>
      <c r="Z72" s="80"/>
      <c r="AA72" s="78"/>
      <c r="AB72" s="80"/>
      <c r="AC72" s="80"/>
      <c r="AD72" s="80"/>
      <c r="AE72" s="80"/>
      <c r="AF72" s="80"/>
      <c r="AG72" s="80"/>
      <c r="AH72" s="80"/>
      <c r="AI72" s="83"/>
    </row>
    <row r="73" spans="1:37">
      <c r="A73" s="78"/>
      <c r="C73" s="1864"/>
      <c r="D73" s="1864"/>
      <c r="E73" s="1864"/>
      <c r="F73" s="1864"/>
      <c r="G73" s="1864"/>
      <c r="H73" s="1864"/>
      <c r="I73" s="1864"/>
      <c r="J73" s="1864"/>
      <c r="K73" s="1864"/>
      <c r="L73" s="1864"/>
      <c r="M73" s="1864"/>
      <c r="N73" s="1864"/>
      <c r="O73" s="1864"/>
      <c r="P73" s="1512"/>
      <c r="Q73" s="11"/>
      <c r="R73" s="8"/>
      <c r="S73" s="11"/>
      <c r="T73" s="11"/>
      <c r="V73" s="78"/>
      <c r="W73" s="78"/>
      <c r="X73" s="78"/>
      <c r="Y73" s="78"/>
      <c r="Z73" s="80"/>
      <c r="AA73" s="78"/>
      <c r="AB73" s="80"/>
      <c r="AC73" s="80"/>
      <c r="AI73" s="1448"/>
    </row>
    <row r="74" spans="1:37">
      <c r="A74" s="78"/>
      <c r="C74" s="1864"/>
      <c r="D74" s="1864"/>
      <c r="E74" s="1864"/>
      <c r="F74" s="1864"/>
      <c r="G74" s="1864"/>
      <c r="H74" s="1864"/>
      <c r="I74" s="1864"/>
      <c r="J74" s="1864"/>
      <c r="K74" s="1864"/>
      <c r="L74" s="1864"/>
      <c r="M74" s="1864"/>
      <c r="N74" s="1864"/>
      <c r="O74" s="1864"/>
      <c r="P74" s="1512"/>
      <c r="Q74" s="11"/>
      <c r="R74" s="8"/>
      <c r="S74" s="11"/>
      <c r="T74" s="11"/>
      <c r="V74" s="78"/>
      <c r="W74" s="78"/>
      <c r="X74" s="78"/>
      <c r="Y74" s="78"/>
      <c r="Z74" s="80"/>
      <c r="AA74" s="78"/>
      <c r="AB74" s="80"/>
      <c r="AC74" s="80"/>
      <c r="AI74" s="1448"/>
    </row>
    <row r="75" spans="1:37">
      <c r="A75" s="78"/>
      <c r="C75" s="1864"/>
      <c r="D75" s="1864"/>
      <c r="E75" s="1864"/>
      <c r="F75" s="1864"/>
      <c r="G75" s="1864"/>
      <c r="H75" s="1864"/>
      <c r="I75" s="1864"/>
      <c r="J75" s="1864"/>
      <c r="K75" s="1864"/>
      <c r="L75" s="1864"/>
      <c r="M75" s="1864"/>
      <c r="N75" s="1864"/>
      <c r="O75" s="1864"/>
      <c r="P75" s="1512"/>
      <c r="Q75" s="11"/>
      <c r="R75" s="8"/>
      <c r="S75" s="11"/>
      <c r="T75" s="11"/>
      <c r="V75" s="78"/>
      <c r="W75" s="78"/>
      <c r="X75" s="78"/>
      <c r="Y75" s="78"/>
      <c r="Z75" s="80"/>
      <c r="AA75" s="78"/>
      <c r="AB75" s="80"/>
      <c r="AC75" s="80"/>
      <c r="AI75" s="1448"/>
    </row>
    <row r="76" spans="1:37">
      <c r="A76" s="78"/>
      <c r="C76" s="78"/>
      <c r="D76" s="78"/>
      <c r="E76" s="78"/>
      <c r="F76" s="78"/>
      <c r="G76" s="78"/>
      <c r="H76" s="78"/>
      <c r="I76" s="78"/>
      <c r="J76" s="78"/>
      <c r="K76" s="78"/>
      <c r="L76" s="78"/>
      <c r="M76" s="78"/>
      <c r="N76" s="78"/>
      <c r="O76" s="78"/>
      <c r="P76" s="1512"/>
      <c r="Q76" s="11"/>
      <c r="R76" s="8"/>
      <c r="S76" s="11"/>
      <c r="T76" s="11"/>
      <c r="V76" s="78"/>
      <c r="W76" s="78"/>
      <c r="X76" s="78"/>
      <c r="Y76" s="78"/>
      <c r="Z76" s="80"/>
      <c r="AA76" s="78"/>
      <c r="AB76" s="80"/>
      <c r="AC76" s="80"/>
      <c r="AI76" s="1448"/>
    </row>
    <row r="77" spans="1:37">
      <c r="A77" s="78"/>
      <c r="C77" s="78"/>
      <c r="D77" s="78"/>
      <c r="E77" s="78"/>
      <c r="F77" s="78"/>
      <c r="G77" s="78"/>
      <c r="H77" s="78"/>
      <c r="I77" s="78"/>
      <c r="J77" s="78"/>
      <c r="K77" s="78"/>
      <c r="L77" s="78"/>
      <c r="M77" s="78"/>
      <c r="N77" s="78"/>
      <c r="O77" s="78"/>
      <c r="P77" s="1446"/>
      <c r="Q77" s="78"/>
      <c r="R77" s="78"/>
      <c r="S77" s="11"/>
      <c r="T77" s="11"/>
      <c r="V77" s="78"/>
      <c r="W77" s="78"/>
      <c r="X77" s="78"/>
      <c r="Y77" s="78"/>
      <c r="Z77" s="80"/>
      <c r="AA77" s="78"/>
      <c r="AB77" s="80"/>
      <c r="AC77" s="80"/>
      <c r="AI77" s="1448"/>
    </row>
    <row r="78" spans="1:37">
      <c r="A78" s="740" t="s">
        <v>1201</v>
      </c>
      <c r="C78" s="409">
        <f t="shared" ref="C78:O78" si="1">C40-C37</f>
        <v>0.34112738853503222</v>
      </c>
      <c r="D78" s="409">
        <f t="shared" si="1"/>
        <v>0.31155955414012726</v>
      </c>
      <c r="E78" s="409">
        <f t="shared" si="1"/>
        <v>0.2819917197452223</v>
      </c>
      <c r="F78" s="409">
        <f t="shared" si="1"/>
        <v>0.24910276008492493</v>
      </c>
      <c r="G78" s="409">
        <f t="shared" si="1"/>
        <v>0.21621380042462768</v>
      </c>
      <c r="H78" s="409">
        <f t="shared" si="1"/>
        <v>0.1833248407643302</v>
      </c>
      <c r="I78" s="409">
        <f t="shared" si="1"/>
        <v>0.14809426751592336</v>
      </c>
      <c r="J78" s="609">
        <f t="shared" si="1"/>
        <v>0.11286369426751675</v>
      </c>
      <c r="K78" s="409">
        <f t="shared" si="1"/>
        <v>0.1091161783439496</v>
      </c>
      <c r="L78" s="409">
        <f t="shared" si="1"/>
        <v>0.10536866242038245</v>
      </c>
      <c r="M78" s="409">
        <f t="shared" si="1"/>
        <v>0.10162114649681531</v>
      </c>
      <c r="N78" s="409">
        <f t="shared" si="1"/>
        <v>9.787363057324816E-2</v>
      </c>
      <c r="O78" s="409">
        <f t="shared" si="1"/>
        <v>9.4126114649681014E-2</v>
      </c>
      <c r="Q78" s="78"/>
      <c r="R78" s="8"/>
      <c r="S78" s="11"/>
      <c r="T78" s="11"/>
      <c r="V78" s="78"/>
      <c r="W78" s="78"/>
      <c r="X78" s="78"/>
      <c r="Y78" s="78"/>
      <c r="Z78" s="80"/>
      <c r="AA78" s="78"/>
      <c r="AB78" s="80"/>
      <c r="AC78" s="80"/>
      <c r="AI78" s="1448"/>
    </row>
    <row r="79" spans="1:37">
      <c r="A79" s="78"/>
      <c r="C79" s="78"/>
      <c r="D79" s="78"/>
      <c r="E79" s="78"/>
      <c r="F79" s="78"/>
      <c r="G79" s="78"/>
      <c r="H79" s="78"/>
      <c r="I79" s="78"/>
      <c r="J79" s="78"/>
      <c r="K79" s="78"/>
      <c r="L79" s="78"/>
      <c r="M79" s="78"/>
      <c r="N79" s="78"/>
      <c r="O79" s="78"/>
      <c r="P79" s="1512"/>
      <c r="Q79" s="11"/>
      <c r="R79" s="8"/>
      <c r="S79" s="11"/>
      <c r="T79" s="11"/>
      <c r="V79" s="80"/>
      <c r="W79" s="80"/>
      <c r="X79" s="80"/>
      <c r="Y79" s="80"/>
      <c r="Z79" s="80"/>
      <c r="AA79" s="80"/>
      <c r="AB79" s="80"/>
      <c r="AC79" s="80"/>
      <c r="AI79" s="1448"/>
    </row>
    <row r="80" spans="1:37">
      <c r="A80" s="78"/>
      <c r="C80" s="78"/>
      <c r="D80" s="78"/>
      <c r="E80" s="78"/>
      <c r="F80" s="78"/>
      <c r="G80" s="78"/>
      <c r="H80" s="78"/>
      <c r="I80" s="408" t="s">
        <v>448</v>
      </c>
      <c r="J80" s="88">
        <v>0.8</v>
      </c>
      <c r="K80" s="11" t="s">
        <v>1044</v>
      </c>
      <c r="L80" s="78"/>
      <c r="M80" s="78"/>
      <c r="N80" s="78"/>
      <c r="O80" s="78"/>
      <c r="P80" s="1512"/>
      <c r="Q80" s="11"/>
      <c r="R80" s="8"/>
      <c r="S80" s="11"/>
      <c r="T80" s="11"/>
      <c r="V80" s="78"/>
      <c r="W80" s="78"/>
      <c r="X80" s="78"/>
      <c r="Y80" s="78"/>
      <c r="Z80" s="80"/>
      <c r="AA80" s="78"/>
      <c r="AB80" s="80"/>
      <c r="AC80" s="80"/>
      <c r="AI80" s="1448"/>
    </row>
    <row r="81" spans="1:35">
      <c r="A81" s="78"/>
      <c r="C81" s="78"/>
      <c r="D81" s="78"/>
      <c r="E81" s="78"/>
      <c r="F81" s="78"/>
      <c r="G81" s="78"/>
      <c r="H81" s="78"/>
      <c r="I81" s="78"/>
      <c r="J81" s="78"/>
      <c r="K81" s="78"/>
      <c r="L81" s="78"/>
      <c r="M81" s="78"/>
      <c r="N81" s="78"/>
      <c r="O81" s="78"/>
      <c r="P81" s="1512"/>
      <c r="Q81" s="11"/>
      <c r="R81" s="8"/>
      <c r="S81" s="11"/>
      <c r="T81" s="11"/>
      <c r="V81" s="78"/>
      <c r="W81" s="78"/>
      <c r="X81" s="78"/>
      <c r="Y81" s="78"/>
      <c r="Z81" s="80"/>
      <c r="AA81" s="78"/>
      <c r="AB81" s="80"/>
      <c r="AC81" s="80"/>
      <c r="AI81" s="1448"/>
    </row>
    <row r="82" spans="1:35">
      <c r="A82" s="78"/>
      <c r="C82" s="1849" t="s">
        <v>1420</v>
      </c>
      <c r="D82" s="1849"/>
      <c r="E82" s="1849"/>
      <c r="F82" s="1849"/>
      <c r="G82" s="1849"/>
      <c r="H82" s="1849"/>
      <c r="I82" s="1849"/>
      <c r="J82" s="1849"/>
      <c r="K82" s="1849"/>
      <c r="L82" s="1849"/>
      <c r="M82" s="1849"/>
      <c r="N82" s="1849"/>
      <c r="O82" s="1849"/>
      <c r="P82" s="1512"/>
      <c r="Q82" s="11"/>
      <c r="R82" s="8"/>
      <c r="S82" s="11"/>
      <c r="T82" s="11"/>
      <c r="V82" s="78"/>
      <c r="W82" s="78"/>
      <c r="X82" s="78"/>
      <c r="Y82" s="78"/>
      <c r="Z82" s="80"/>
      <c r="AA82" s="78"/>
      <c r="AB82" s="80"/>
      <c r="AC82" s="80"/>
      <c r="AI82" s="1448"/>
    </row>
    <row r="83" spans="1:35">
      <c r="A83" s="78"/>
      <c r="C83" s="1849"/>
      <c r="D83" s="1849"/>
      <c r="E83" s="1849"/>
      <c r="F83" s="1849"/>
      <c r="G83" s="1849"/>
      <c r="H83" s="1849"/>
      <c r="I83" s="1849"/>
      <c r="J83" s="1849"/>
      <c r="K83" s="1849"/>
      <c r="L83" s="1849"/>
      <c r="M83" s="1849"/>
      <c r="N83" s="1849"/>
      <c r="O83" s="1849"/>
      <c r="P83" s="1512"/>
      <c r="Q83" s="587" t="s">
        <v>1550</v>
      </c>
      <c r="R83" s="8"/>
      <c r="S83" s="11"/>
      <c r="T83" s="11"/>
      <c r="V83" s="78"/>
      <c r="W83" s="78"/>
      <c r="X83" s="78"/>
      <c r="Y83" s="78"/>
      <c r="Z83" s="80"/>
      <c r="AA83" s="78"/>
      <c r="AB83" s="80"/>
      <c r="AC83" s="80"/>
      <c r="AI83" s="1448"/>
    </row>
    <row r="84" spans="1:35">
      <c r="A84" s="78"/>
      <c r="C84" s="1849"/>
      <c r="D84" s="1849"/>
      <c r="E84" s="1849"/>
      <c r="F84" s="1849"/>
      <c r="G84" s="1849"/>
      <c r="H84" s="1849"/>
      <c r="I84" s="1849"/>
      <c r="J84" s="1849"/>
      <c r="K84" s="1849"/>
      <c r="L84" s="1849"/>
      <c r="M84" s="1849"/>
      <c r="N84" s="1849"/>
      <c r="O84" s="1849"/>
      <c r="P84" s="1512"/>
      <c r="Q84" s="1921" t="s">
        <v>1552</v>
      </c>
      <c r="R84" s="1921"/>
      <c r="S84" s="1921"/>
      <c r="T84" s="1921"/>
      <c r="V84" s="78"/>
      <c r="W84" s="78"/>
      <c r="X84" s="78"/>
      <c r="Y84" s="78"/>
      <c r="Z84" s="80"/>
      <c r="AA84" s="78"/>
      <c r="AB84" s="80"/>
      <c r="AC84" s="80"/>
      <c r="AI84" s="1448"/>
    </row>
    <row r="85" spans="1:35">
      <c r="A85" s="78"/>
      <c r="C85" s="1849"/>
      <c r="D85" s="1849"/>
      <c r="E85" s="1849"/>
      <c r="F85" s="1849"/>
      <c r="G85" s="1849"/>
      <c r="H85" s="1849"/>
      <c r="I85" s="1849"/>
      <c r="J85" s="1849"/>
      <c r="K85" s="1849"/>
      <c r="L85" s="1849"/>
      <c r="M85" s="1849"/>
      <c r="N85" s="1849"/>
      <c r="O85" s="1849"/>
      <c r="P85" s="1512"/>
      <c r="Q85" s="1921"/>
      <c r="R85" s="1921"/>
      <c r="S85" s="1921"/>
      <c r="T85" s="1921"/>
      <c r="V85" s="78"/>
      <c r="W85" s="78"/>
      <c r="X85" s="78"/>
      <c r="Y85" s="78"/>
      <c r="Z85" s="80"/>
      <c r="AA85" s="78"/>
      <c r="AB85" s="80"/>
      <c r="AC85" s="80"/>
      <c r="AI85" s="1448"/>
    </row>
    <row r="86" spans="1:35">
      <c r="A86" s="78"/>
      <c r="C86" s="78"/>
      <c r="D86" s="78"/>
      <c r="E86" s="78"/>
      <c r="F86" s="78"/>
      <c r="G86" s="78"/>
      <c r="H86" s="78"/>
      <c r="I86" s="78"/>
      <c r="J86" s="78"/>
      <c r="K86" s="78"/>
      <c r="L86" s="78"/>
      <c r="M86" s="78"/>
      <c r="N86" s="78"/>
      <c r="O86" s="78"/>
      <c r="P86" s="1512"/>
      <c r="Q86" s="11"/>
      <c r="R86" s="8"/>
      <c r="S86" s="78"/>
      <c r="T86" s="11"/>
      <c r="V86" s="80"/>
      <c r="W86" s="80"/>
      <c r="X86" s="80"/>
      <c r="Y86" s="80"/>
      <c r="Z86" s="80"/>
      <c r="AA86" s="80"/>
      <c r="AB86" s="80"/>
      <c r="AC86" s="80"/>
      <c r="AI86" s="1448"/>
    </row>
    <row r="87" spans="1:35" ht="4.5" customHeight="1">
      <c r="A87" s="1446"/>
      <c r="C87" s="1446"/>
      <c r="D87" s="1446"/>
      <c r="E87" s="1446"/>
      <c r="F87" s="1446"/>
      <c r="L87" s="1446"/>
      <c r="M87" s="1446"/>
      <c r="N87" s="1446"/>
      <c r="O87" s="1446"/>
      <c r="P87" s="1512"/>
      <c r="R87" s="1511"/>
      <c r="S87" s="1446"/>
      <c r="V87" s="1727"/>
      <c r="W87" s="1727"/>
      <c r="X87" s="1727"/>
      <c r="Y87" s="1727"/>
      <c r="Z87" s="1727"/>
      <c r="AA87" s="1727"/>
      <c r="AB87" s="1727"/>
      <c r="AC87" s="1727"/>
      <c r="AI87" s="1448"/>
    </row>
    <row r="88" spans="1:35" ht="12.75" customHeight="1">
      <c r="A88" s="171" t="s">
        <v>449</v>
      </c>
      <c r="C88" s="15"/>
      <c r="D88" s="15"/>
      <c r="E88" s="15"/>
      <c r="F88" s="15"/>
      <c r="G88" s="80"/>
      <c r="H88" s="80"/>
      <c r="I88" s="80"/>
      <c r="J88" s="78"/>
      <c r="K88" s="80"/>
      <c r="L88" s="11"/>
      <c r="M88" s="11"/>
      <c r="N88" s="140"/>
      <c r="O88" s="140"/>
      <c r="Q88" s="410"/>
      <c r="R88" s="78"/>
      <c r="S88" s="11"/>
      <c r="T88" s="11"/>
      <c r="V88" s="1738" t="s">
        <v>1551</v>
      </c>
      <c r="W88" s="1727"/>
      <c r="X88" s="1727"/>
      <c r="Y88" s="1727"/>
      <c r="Z88" s="1727"/>
      <c r="AA88" s="1727"/>
      <c r="AB88" s="1727"/>
      <c r="AC88" s="1727"/>
      <c r="AI88" s="1448"/>
    </row>
    <row r="89" spans="1:35" ht="12.75" customHeight="1">
      <c r="A89" s="140"/>
      <c r="C89" s="15"/>
      <c r="D89" s="15"/>
      <c r="E89" s="15"/>
      <c r="F89" s="15"/>
      <c r="G89" s="80"/>
      <c r="H89" s="80"/>
      <c r="I89" s="80"/>
      <c r="J89" s="78"/>
      <c r="K89" s="80"/>
      <c r="L89" s="11"/>
      <c r="M89" s="11"/>
      <c r="N89" s="11"/>
      <c r="O89" s="11"/>
      <c r="Q89" s="11"/>
      <c r="R89" s="8"/>
      <c r="S89" s="11"/>
      <c r="T89" s="11"/>
      <c r="V89" s="1727"/>
      <c r="W89" s="1727"/>
      <c r="X89" s="1727"/>
      <c r="Y89" s="1727"/>
      <c r="Z89" s="1727"/>
      <c r="AA89" s="1727"/>
      <c r="AB89" s="1727"/>
      <c r="AC89" s="1727"/>
      <c r="AI89" s="1448"/>
    </row>
    <row r="90" spans="1:35">
      <c r="A90" s="740" t="s">
        <v>1045</v>
      </c>
      <c r="C90" s="11" t="s">
        <v>1442</v>
      </c>
      <c r="D90" s="140"/>
      <c r="E90" s="140"/>
      <c r="F90" s="140"/>
      <c r="G90" s="140"/>
      <c r="H90" s="140"/>
      <c r="I90" s="140"/>
      <c r="J90" s="140"/>
      <c r="K90" s="140"/>
      <c r="L90" s="140"/>
      <c r="M90" s="140"/>
      <c r="N90" s="11"/>
      <c r="O90" s="11"/>
      <c r="Q90" s="11"/>
      <c r="R90" s="8"/>
      <c r="S90" s="11"/>
      <c r="T90" s="11"/>
      <c r="V90" s="1727"/>
      <c r="W90" s="1727"/>
      <c r="X90" s="1727"/>
      <c r="Y90" s="1727"/>
      <c r="Z90" s="1727"/>
      <c r="AA90" s="1727"/>
      <c r="AB90" s="1727"/>
      <c r="AC90" s="1727"/>
      <c r="AI90" s="1448"/>
    </row>
    <row r="91" spans="1:35">
      <c r="A91" s="195"/>
      <c r="C91" s="15" t="s">
        <v>898</v>
      </c>
      <c r="D91" s="15"/>
      <c r="E91" s="15"/>
      <c r="F91" s="15"/>
      <c r="G91" s="80"/>
      <c r="H91" s="80"/>
      <c r="I91" s="80"/>
      <c r="J91" s="78"/>
      <c r="K91" s="80"/>
      <c r="L91" s="11"/>
      <c r="M91" s="11"/>
      <c r="N91" s="11"/>
      <c r="O91" s="184"/>
      <c r="Q91" s="11"/>
      <c r="R91" s="8"/>
      <c r="S91" s="11"/>
      <c r="T91" s="11"/>
      <c r="V91" s="1727"/>
      <c r="W91" s="1727"/>
      <c r="X91" s="1727"/>
      <c r="Y91" s="1727"/>
      <c r="Z91" s="1727"/>
      <c r="AA91" s="1727"/>
      <c r="AB91" s="1727"/>
      <c r="AC91" s="1727"/>
      <c r="AI91" s="1448"/>
    </row>
    <row r="92" spans="1:35">
      <c r="A92" s="195"/>
      <c r="C92" s="15" t="s">
        <v>519</v>
      </c>
      <c r="D92" s="15"/>
      <c r="E92" s="15"/>
      <c r="F92" s="15"/>
      <c r="G92" s="15"/>
      <c r="H92" s="15"/>
      <c r="I92" s="15"/>
      <c r="J92" s="78"/>
      <c r="K92" s="80"/>
      <c r="L92" s="11"/>
      <c r="M92" s="11"/>
      <c r="N92" s="11"/>
      <c r="O92" s="140"/>
      <c r="Q92" s="11"/>
      <c r="R92" s="8"/>
      <c r="S92" s="11"/>
      <c r="T92" s="11"/>
      <c r="V92" s="1727"/>
      <c r="W92" s="1727"/>
      <c r="X92" s="1727"/>
      <c r="Y92" s="1727"/>
      <c r="Z92" s="1727"/>
      <c r="AA92" s="1727"/>
      <c r="AB92" s="1727"/>
      <c r="AC92" s="1727"/>
      <c r="AI92" s="1448"/>
    </row>
    <row r="93" spans="1:35">
      <c r="A93" s="195"/>
      <c r="C93" s="1896" t="s">
        <v>1424</v>
      </c>
      <c r="D93" s="1896"/>
      <c r="E93" s="1896"/>
      <c r="F93" s="1896"/>
      <c r="G93" s="1896"/>
      <c r="H93" s="1896"/>
      <c r="I93" s="1896"/>
      <c r="J93" s="1896"/>
      <c r="K93" s="1896"/>
      <c r="L93" s="1896"/>
      <c r="M93" s="1896"/>
      <c r="N93" s="1896"/>
      <c r="O93" s="1896"/>
      <c r="P93" s="1512"/>
      <c r="Q93" s="11"/>
      <c r="R93" s="8"/>
      <c r="S93" s="11"/>
      <c r="T93" s="11"/>
      <c r="V93" s="1727"/>
      <c r="W93" s="1727"/>
      <c r="X93" s="1727"/>
      <c r="Y93" s="1727"/>
      <c r="Z93" s="1727"/>
      <c r="AA93" s="1727"/>
      <c r="AB93" s="1727"/>
      <c r="AC93" s="1727"/>
      <c r="AI93" s="1448"/>
    </row>
    <row r="94" spans="1:35">
      <c r="A94" s="195"/>
      <c r="C94" s="1896"/>
      <c r="D94" s="1896"/>
      <c r="E94" s="1896"/>
      <c r="F94" s="1896"/>
      <c r="G94" s="1896"/>
      <c r="H94" s="1896"/>
      <c r="I94" s="1896"/>
      <c r="J94" s="1896"/>
      <c r="K94" s="1896"/>
      <c r="L94" s="1896"/>
      <c r="M94" s="1896"/>
      <c r="N94" s="1896"/>
      <c r="O94" s="1896"/>
      <c r="P94" s="1512"/>
      <c r="Q94" s="11"/>
      <c r="R94" s="8"/>
      <c r="S94" s="11"/>
      <c r="T94" s="11"/>
      <c r="AI94" s="1448"/>
    </row>
    <row r="95" spans="1:35">
      <c r="A95" s="195"/>
      <c r="C95" s="1864" t="s">
        <v>1046</v>
      </c>
      <c r="D95" s="1878"/>
      <c r="E95" s="1878"/>
      <c r="F95" s="1878"/>
      <c r="G95" s="1878"/>
      <c r="H95" s="1878"/>
      <c r="I95" s="1878"/>
      <c r="J95" s="1878"/>
      <c r="K95" s="1878"/>
      <c r="L95" s="1878"/>
      <c r="M95" s="1878"/>
      <c r="N95" s="1878"/>
      <c r="O95" s="1878"/>
      <c r="P95" s="1512"/>
      <c r="Q95" s="11"/>
      <c r="R95" s="8"/>
      <c r="S95" s="11"/>
      <c r="T95" s="11"/>
      <c r="AI95" s="1448"/>
    </row>
    <row r="96" spans="1:35">
      <c r="A96" s="195"/>
      <c r="C96" s="1878"/>
      <c r="D96" s="1878"/>
      <c r="E96" s="1878"/>
      <c r="F96" s="1878"/>
      <c r="G96" s="1878"/>
      <c r="H96" s="1878"/>
      <c r="I96" s="1878"/>
      <c r="J96" s="1878"/>
      <c r="K96" s="1878"/>
      <c r="L96" s="1878"/>
      <c r="M96" s="1878"/>
      <c r="N96" s="1878"/>
      <c r="O96" s="1878"/>
      <c r="P96" s="1512"/>
      <c r="Q96" s="78"/>
      <c r="R96" s="8"/>
      <c r="S96" s="11"/>
      <c r="T96" s="11"/>
      <c r="AI96" s="1448"/>
    </row>
    <row r="97" spans="1:35">
      <c r="A97" s="195"/>
      <c r="C97" s="1878"/>
      <c r="D97" s="1878"/>
      <c r="E97" s="1878"/>
      <c r="F97" s="1878"/>
      <c r="G97" s="1878"/>
      <c r="H97" s="1878"/>
      <c r="I97" s="1878"/>
      <c r="J97" s="1878"/>
      <c r="K97" s="1878"/>
      <c r="L97" s="1878"/>
      <c r="M97" s="1878"/>
      <c r="N97" s="1878"/>
      <c r="O97" s="1878"/>
      <c r="P97" s="1512"/>
      <c r="Q97" s="11"/>
      <c r="R97" s="8"/>
      <c r="S97" s="11"/>
      <c r="T97" s="11"/>
      <c r="AI97" s="1448"/>
    </row>
    <row r="98" spans="1:35">
      <c r="A98" s="195"/>
      <c r="C98" s="78"/>
      <c r="D98" s="78"/>
      <c r="E98" s="78"/>
      <c r="F98" s="78"/>
      <c r="G98" s="78"/>
      <c r="H98" s="78"/>
      <c r="I98" s="78"/>
      <c r="J98" s="78"/>
      <c r="K98" s="78"/>
      <c r="L98" s="78"/>
      <c r="M98" s="78"/>
      <c r="N98" s="78"/>
      <c r="O98" s="140"/>
      <c r="P98" s="1512"/>
      <c r="Q98" s="11"/>
      <c r="R98" s="8"/>
      <c r="S98" s="11"/>
      <c r="T98" s="11"/>
      <c r="AI98" s="1448"/>
    </row>
    <row r="99" spans="1:35">
      <c r="A99" s="740" t="s">
        <v>566</v>
      </c>
      <c r="C99" s="1172" t="s">
        <v>1052</v>
      </c>
      <c r="D99" s="1172"/>
      <c r="E99" s="1172"/>
      <c r="F99" s="1172"/>
      <c r="G99" s="1172"/>
      <c r="H99" s="1172"/>
      <c r="I99" s="1172"/>
      <c r="J99" s="1172"/>
      <c r="K99" s="1172"/>
      <c r="L99" s="1172"/>
      <c r="M99" s="1172"/>
      <c r="N99" s="1172"/>
      <c r="O99" s="1172"/>
      <c r="P99" s="1512"/>
      <c r="Q99" s="1918" t="s">
        <v>1425</v>
      </c>
      <c r="R99" s="1918"/>
      <c r="S99" s="1918"/>
      <c r="T99" s="1918"/>
      <c r="AI99" s="1448"/>
    </row>
    <row r="100" spans="1:35">
      <c r="A100" s="140"/>
      <c r="C100" s="1208" t="s">
        <v>1053</v>
      </c>
      <c r="D100" s="1172"/>
      <c r="E100" s="1172"/>
      <c r="F100" s="1172"/>
      <c r="G100" s="1172"/>
      <c r="H100" s="1172"/>
      <c r="I100" s="1172"/>
      <c r="J100" s="1172"/>
      <c r="K100" s="1172"/>
      <c r="L100" s="1172"/>
      <c r="M100" s="1172"/>
      <c r="N100" s="1172"/>
      <c r="O100" s="1172"/>
      <c r="P100" s="1512"/>
      <c r="Q100" s="1918"/>
      <c r="R100" s="1918"/>
      <c r="S100" s="1918"/>
      <c r="T100" s="1918"/>
      <c r="AI100" s="1448"/>
    </row>
    <row r="101" spans="1:35">
      <c r="A101" s="140"/>
      <c r="C101" s="1208" t="s">
        <v>1161</v>
      </c>
      <c r="D101" s="11"/>
      <c r="E101" s="11"/>
      <c r="F101" s="11"/>
      <c r="G101" s="11"/>
      <c r="H101" s="11"/>
      <c r="I101" s="11"/>
      <c r="J101" s="11"/>
      <c r="K101" s="11"/>
      <c r="L101" s="11"/>
      <c r="M101" s="140"/>
      <c r="N101" s="140"/>
      <c r="O101" s="140"/>
      <c r="P101" s="1512"/>
      <c r="Q101" s="1918"/>
      <c r="R101" s="1918"/>
      <c r="S101" s="1918"/>
      <c r="T101" s="1918"/>
      <c r="AI101" s="1448"/>
    </row>
    <row r="102" spans="1:35">
      <c r="A102" s="140"/>
      <c r="C102" s="367" t="s">
        <v>1162</v>
      </c>
      <c r="D102" s="11"/>
      <c r="E102" s="11"/>
      <c r="F102" s="11"/>
      <c r="G102" s="11"/>
      <c r="H102" s="11"/>
      <c r="I102" s="11"/>
      <c r="J102" s="11"/>
      <c r="K102" s="11"/>
      <c r="L102" s="11"/>
      <c r="M102" s="140"/>
      <c r="N102" s="140"/>
      <c r="O102" s="140"/>
      <c r="Q102" s="78"/>
      <c r="R102" s="8"/>
      <c r="S102" s="11"/>
      <c r="T102" s="11"/>
      <c r="AI102" s="1448"/>
    </row>
    <row r="103" spans="1:35">
      <c r="A103" s="140"/>
      <c r="C103" s="78"/>
      <c r="D103" s="78"/>
      <c r="E103" s="78"/>
      <c r="F103" s="78"/>
      <c r="G103" s="78"/>
      <c r="H103" s="78"/>
      <c r="I103" s="78"/>
      <c r="J103" s="78"/>
      <c r="K103" s="78"/>
      <c r="L103" s="78"/>
      <c r="M103" s="140"/>
      <c r="N103" s="140"/>
      <c r="O103" s="140"/>
      <c r="P103" s="1512"/>
      <c r="Q103" s="11"/>
      <c r="R103" s="8"/>
      <c r="S103" s="11"/>
      <c r="T103" s="11"/>
      <c r="AI103" s="1448"/>
    </row>
    <row r="104" spans="1:35">
      <c r="A104" s="140"/>
      <c r="C104" s="78"/>
      <c r="D104" s="78"/>
      <c r="E104" s="78"/>
      <c r="F104" s="78"/>
      <c r="G104" s="78"/>
      <c r="H104" s="78"/>
      <c r="I104" s="78"/>
      <c r="J104" s="78"/>
      <c r="K104" s="78"/>
      <c r="L104" s="78"/>
      <c r="M104" s="140"/>
      <c r="N104" s="140"/>
      <c r="O104" s="140"/>
      <c r="P104" s="1512"/>
      <c r="Q104" s="11"/>
      <c r="R104" s="8"/>
      <c r="S104" s="11"/>
      <c r="T104" s="11"/>
      <c r="AI104" s="1448"/>
    </row>
    <row r="105" spans="1:35">
      <c r="A105" s="740" t="s">
        <v>560</v>
      </c>
      <c r="B105" s="1484"/>
      <c r="C105" s="1895" t="s">
        <v>1160</v>
      </c>
      <c r="D105" s="1895"/>
      <c r="E105" s="1895"/>
      <c r="F105" s="1895"/>
      <c r="G105" s="1895"/>
      <c r="H105" s="1895"/>
      <c r="I105" s="1895"/>
      <c r="J105" s="1895"/>
      <c r="K105" s="1895"/>
      <c r="L105" s="1895"/>
      <c r="M105" s="1895"/>
      <c r="N105" s="1895"/>
      <c r="O105" s="1895"/>
      <c r="P105" s="1512"/>
      <c r="Q105" s="1914" t="s">
        <v>1426</v>
      </c>
      <c r="R105" s="1914"/>
      <c r="S105" s="1914"/>
      <c r="T105" s="1914"/>
      <c r="AI105" s="1448"/>
    </row>
    <row r="106" spans="1:35">
      <c r="A106" s="16"/>
      <c r="B106" s="1484"/>
      <c r="C106" s="1895"/>
      <c r="D106" s="1895"/>
      <c r="E106" s="1895"/>
      <c r="F106" s="1895"/>
      <c r="G106" s="1895"/>
      <c r="H106" s="1895"/>
      <c r="I106" s="1895"/>
      <c r="J106" s="1895"/>
      <c r="K106" s="1895"/>
      <c r="L106" s="1895"/>
      <c r="M106" s="1895"/>
      <c r="N106" s="1895"/>
      <c r="O106" s="1895"/>
      <c r="P106" s="1512"/>
      <c r="Q106" s="1914"/>
      <c r="R106" s="1914"/>
      <c r="S106" s="1914"/>
      <c r="T106" s="1914"/>
      <c r="AI106" s="1448"/>
    </row>
    <row r="107" spans="1:35">
      <c r="A107" s="140"/>
      <c r="C107" s="1895"/>
      <c r="D107" s="1895"/>
      <c r="E107" s="1895"/>
      <c r="F107" s="1895"/>
      <c r="G107" s="1895"/>
      <c r="H107" s="1895"/>
      <c r="I107" s="1895"/>
      <c r="J107" s="1895"/>
      <c r="K107" s="1895"/>
      <c r="L107" s="1895"/>
      <c r="M107" s="1895"/>
      <c r="N107" s="1895"/>
      <c r="O107" s="1895"/>
      <c r="P107" s="1512"/>
      <c r="Q107" s="1914"/>
      <c r="R107" s="1914"/>
      <c r="S107" s="1914"/>
      <c r="T107" s="1914"/>
      <c r="AI107" s="1448"/>
    </row>
    <row r="108" spans="1:35" ht="13.15" customHeight="1">
      <c r="A108" s="140"/>
      <c r="C108" s="1864" t="s">
        <v>1051</v>
      </c>
      <c r="D108" s="1910"/>
      <c r="E108" s="1910"/>
      <c r="F108" s="1910"/>
      <c r="G108" s="1910"/>
      <c r="H108" s="1910"/>
      <c r="I108" s="1910"/>
      <c r="J108" s="1910"/>
      <c r="K108" s="1910"/>
      <c r="L108" s="1910"/>
      <c r="M108" s="1910"/>
      <c r="N108" s="1910"/>
      <c r="O108" s="1910"/>
      <c r="P108" s="1512"/>
      <c r="Q108" s="1914"/>
      <c r="R108" s="1914"/>
      <c r="S108" s="1914"/>
      <c r="T108" s="1914"/>
      <c r="V108" s="1436"/>
      <c r="AI108" s="1448"/>
    </row>
    <row r="109" spans="1:35">
      <c r="A109" s="14"/>
      <c r="B109" s="1485"/>
      <c r="C109" s="1910"/>
      <c r="D109" s="1910"/>
      <c r="E109" s="1910"/>
      <c r="F109" s="1910"/>
      <c r="G109" s="1910"/>
      <c r="H109" s="1910"/>
      <c r="I109" s="1910"/>
      <c r="J109" s="1910"/>
      <c r="K109" s="1910"/>
      <c r="L109" s="1910"/>
      <c r="M109" s="1910"/>
      <c r="N109" s="1910"/>
      <c r="O109" s="1910"/>
      <c r="P109" s="1512"/>
      <c r="Q109" s="78"/>
      <c r="R109" s="1172"/>
      <c r="S109" s="1172"/>
      <c r="T109" s="1172"/>
      <c r="V109" s="1436"/>
      <c r="AI109" s="1448"/>
    </row>
    <row r="110" spans="1:35">
      <c r="A110" s="140"/>
      <c r="C110" s="1910"/>
      <c r="D110" s="1910"/>
      <c r="E110" s="1910"/>
      <c r="F110" s="1910"/>
      <c r="G110" s="1910"/>
      <c r="H110" s="1910"/>
      <c r="I110" s="1910"/>
      <c r="J110" s="1910"/>
      <c r="K110" s="1910"/>
      <c r="L110" s="1910"/>
      <c r="M110" s="1910"/>
      <c r="N110" s="1910"/>
      <c r="O110" s="1910"/>
      <c r="P110" s="1512"/>
      <c r="Q110" s="1172"/>
      <c r="R110" s="1172"/>
      <c r="S110" s="1172"/>
      <c r="T110" s="1172"/>
      <c r="V110" s="1436"/>
      <c r="AI110" s="1448"/>
    </row>
    <row r="111" spans="1:35">
      <c r="A111" s="140"/>
      <c r="C111" s="1896" t="s">
        <v>1060</v>
      </c>
      <c r="D111" s="1897"/>
      <c r="E111" s="1897"/>
      <c r="F111" s="1897"/>
      <c r="G111" s="1897"/>
      <c r="H111" s="1897"/>
      <c r="I111" s="1897"/>
      <c r="J111" s="1897"/>
      <c r="K111" s="1897"/>
      <c r="L111" s="1897"/>
      <c r="M111" s="1897"/>
      <c r="N111" s="1897"/>
      <c r="O111" s="1897"/>
      <c r="P111" s="1512"/>
      <c r="Q111" s="1172"/>
      <c r="R111" s="1172"/>
      <c r="S111" s="1172"/>
      <c r="T111" s="1172"/>
      <c r="V111" s="1436"/>
      <c r="AI111" s="1448"/>
    </row>
    <row r="112" spans="1:35">
      <c r="A112" s="140"/>
      <c r="C112" s="1897"/>
      <c r="D112" s="1897"/>
      <c r="E112" s="1897"/>
      <c r="F112" s="1897"/>
      <c r="G112" s="1897"/>
      <c r="H112" s="1897"/>
      <c r="I112" s="1897"/>
      <c r="J112" s="1897"/>
      <c r="K112" s="1897"/>
      <c r="L112" s="1897"/>
      <c r="M112" s="1897"/>
      <c r="N112" s="1897"/>
      <c r="O112" s="1897"/>
      <c r="P112" s="1512"/>
      <c r="Q112" s="11"/>
      <c r="R112" s="8"/>
      <c r="S112" s="11"/>
      <c r="T112" s="11"/>
      <c r="V112" s="1436"/>
      <c r="AI112" s="1448"/>
    </row>
    <row r="113" spans="1:58">
      <c r="A113" s="140"/>
      <c r="C113" s="11"/>
      <c r="D113" s="140"/>
      <c r="E113" s="140"/>
      <c r="F113" s="140"/>
      <c r="G113" s="140"/>
      <c r="H113" s="140"/>
      <c r="I113" s="140"/>
      <c r="J113" s="140"/>
      <c r="K113" s="78"/>
      <c r="L113" s="140"/>
      <c r="M113" s="140"/>
      <c r="N113" s="140"/>
      <c r="O113" s="140"/>
      <c r="P113" s="1512"/>
      <c r="Q113" s="11"/>
      <c r="R113" s="8"/>
      <c r="S113" s="11"/>
      <c r="T113" s="11"/>
      <c r="V113" s="1436"/>
      <c r="AI113" s="1448"/>
    </row>
    <row r="114" spans="1:58">
      <c r="A114" s="78"/>
      <c r="C114" s="1220" t="s">
        <v>1427</v>
      </c>
      <c r="D114" s="1429"/>
      <c r="E114" s="140"/>
      <c r="F114" s="140"/>
      <c r="G114" s="140"/>
      <c r="H114" s="140"/>
      <c r="I114" s="140"/>
      <c r="J114" s="428">
        <v>0.9</v>
      </c>
      <c r="K114" s="78"/>
      <c r="L114" s="11" t="s">
        <v>1056</v>
      </c>
      <c r="M114" s="140"/>
      <c r="N114" s="140"/>
      <c r="O114" s="140"/>
      <c r="P114" s="1512"/>
      <c r="Q114" s="587" t="s">
        <v>562</v>
      </c>
      <c r="R114" s="1217"/>
      <c r="S114" s="1218">
        <f>ERP!D3*'Rf &amp; Cd '!J114+ERP!E3*1.7</f>
        <v>1.1666666666666667</v>
      </c>
      <c r="T114" s="11"/>
      <c r="V114" s="1436"/>
      <c r="AI114" s="1448"/>
    </row>
    <row r="115" spans="1:58">
      <c r="A115" s="140"/>
      <c r="C115" s="90"/>
      <c r="D115" s="78"/>
      <c r="E115" s="78"/>
      <c r="F115" s="78"/>
      <c r="G115" s="78"/>
      <c r="H115" s="78"/>
      <c r="I115" s="78"/>
      <c r="J115" s="78"/>
      <c r="K115" s="140"/>
      <c r="L115" s="140"/>
      <c r="M115" s="140"/>
      <c r="N115" s="140"/>
      <c r="O115" s="140"/>
      <c r="P115" s="1512"/>
      <c r="Q115" s="78"/>
      <c r="R115" s="8"/>
      <c r="S115" s="11"/>
      <c r="T115" s="11"/>
      <c r="V115" s="11"/>
      <c r="W115" s="78"/>
      <c r="X115" s="78"/>
      <c r="Y115" s="78"/>
      <c r="Z115" s="80"/>
      <c r="AA115" s="78"/>
      <c r="AB115" s="80"/>
      <c r="AC115" s="80"/>
      <c r="AD115" s="80"/>
      <c r="AE115" s="80"/>
      <c r="AF115" s="80"/>
      <c r="AG115" s="80"/>
      <c r="AH115" s="80"/>
      <c r="AI115" s="83"/>
      <c r="AJ115" s="80"/>
      <c r="AK115" s="80"/>
      <c r="AL115" s="80"/>
      <c r="AM115" s="80"/>
      <c r="AN115" s="80"/>
      <c r="AO115" s="80"/>
      <c r="AP115" s="80"/>
      <c r="AQ115" s="80"/>
      <c r="AR115" s="80"/>
      <c r="AS115" s="80"/>
      <c r="AT115" s="80"/>
      <c r="AU115" s="435"/>
      <c r="AV115" s="435"/>
      <c r="AW115" s="435"/>
      <c r="AX115" s="435"/>
      <c r="AY115" s="435"/>
    </row>
    <row r="116" spans="1:58">
      <c r="A116" s="140"/>
      <c r="C116" s="81" t="s">
        <v>450</v>
      </c>
      <c r="D116" s="78"/>
      <c r="E116" s="78"/>
      <c r="F116" s="78"/>
      <c r="G116" s="78"/>
      <c r="H116" s="78"/>
      <c r="I116" s="78"/>
      <c r="J116" s="78"/>
      <c r="K116" s="78"/>
      <c r="L116" s="81" t="s">
        <v>263</v>
      </c>
      <c r="M116" s="140"/>
      <c r="N116" s="140"/>
      <c r="O116" s="140"/>
      <c r="P116" s="1512"/>
      <c r="Q116" s="78"/>
      <c r="R116" s="81" t="s">
        <v>155</v>
      </c>
      <c r="S116" s="11"/>
      <c r="T116" s="11"/>
      <c r="V116" s="11"/>
      <c r="W116" s="81" t="s">
        <v>141</v>
      </c>
      <c r="X116" s="78"/>
      <c r="Y116" s="78"/>
      <c r="Z116" s="80"/>
      <c r="AA116" s="78"/>
      <c r="AB116" s="78"/>
      <c r="AC116" s="81" t="s">
        <v>156</v>
      </c>
      <c r="AD116" s="78"/>
      <c r="AE116" s="78"/>
      <c r="AF116" s="78"/>
      <c r="AG116" s="81" t="s">
        <v>229</v>
      </c>
      <c r="AH116" s="78"/>
      <c r="AI116" s="81"/>
      <c r="AJ116" s="78"/>
      <c r="AK116" s="78"/>
      <c r="AL116" s="81" t="s">
        <v>264</v>
      </c>
      <c r="AM116" s="78"/>
      <c r="AN116" s="78"/>
      <c r="AO116" s="78"/>
      <c r="AP116" s="78"/>
      <c r="AQ116" s="81" t="s">
        <v>42</v>
      </c>
      <c r="AR116" s="78"/>
      <c r="AS116" s="78"/>
      <c r="AT116" s="78"/>
      <c r="AU116" s="358"/>
      <c r="AV116" s="81" t="s">
        <v>160</v>
      </c>
      <c r="AW116" s="358"/>
      <c r="AX116" s="358"/>
      <c r="AY116" s="358"/>
    </row>
    <row r="117" spans="1:58">
      <c r="A117" s="78"/>
      <c r="C117" s="78"/>
      <c r="D117" s="78"/>
      <c r="E117" s="78"/>
      <c r="F117" s="78"/>
      <c r="G117" s="78"/>
      <c r="H117" s="78"/>
      <c r="I117" s="78"/>
      <c r="J117" s="78"/>
      <c r="K117" s="78"/>
      <c r="L117" s="78"/>
      <c r="M117" s="78"/>
      <c r="N117" s="78"/>
      <c r="O117" s="78"/>
      <c r="P117" s="1512"/>
      <c r="Q117" s="11"/>
      <c r="R117" s="8"/>
      <c r="S117" s="11"/>
      <c r="T117" s="78"/>
      <c r="V117" s="78"/>
      <c r="W117" s="78"/>
      <c r="X117" s="78"/>
      <c r="Y117" s="78"/>
      <c r="Z117" s="80"/>
      <c r="AA117" s="78"/>
      <c r="AB117" s="78"/>
      <c r="AC117" s="78"/>
      <c r="AD117" s="78"/>
      <c r="AE117" s="78"/>
      <c r="AF117" s="78"/>
      <c r="AG117" s="78"/>
      <c r="AH117" s="78"/>
      <c r="AI117" s="81"/>
      <c r="AJ117" s="78"/>
      <c r="AK117" s="78"/>
      <c r="AL117" s="11"/>
      <c r="AM117" s="78"/>
      <c r="AN117" s="78"/>
      <c r="AO117" s="78"/>
      <c r="AP117" s="78"/>
      <c r="AQ117" s="78"/>
      <c r="AR117" s="78"/>
      <c r="AS117" s="80"/>
      <c r="AT117" s="80"/>
      <c r="AU117" s="435"/>
      <c r="AV117" s="435"/>
      <c r="AW117" s="358"/>
      <c r="AX117" s="358"/>
      <c r="AY117" s="358"/>
    </row>
    <row r="118" spans="1:58">
      <c r="A118" s="78"/>
      <c r="C118" s="78"/>
      <c r="D118" s="78"/>
      <c r="E118" s="78"/>
      <c r="F118" s="78"/>
      <c r="G118" s="78"/>
      <c r="H118" s="78"/>
      <c r="I118" s="78"/>
      <c r="J118" s="78"/>
      <c r="K118" s="78"/>
      <c r="L118" s="78"/>
      <c r="M118" s="78"/>
      <c r="N118" s="78"/>
      <c r="O118" s="78"/>
      <c r="P118" s="1512"/>
      <c r="Q118" s="11"/>
      <c r="R118" s="8"/>
      <c r="S118" s="11"/>
      <c r="T118" s="11"/>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358"/>
      <c r="AV118" s="358"/>
      <c r="AW118" s="358"/>
      <c r="AX118" s="358"/>
      <c r="AY118" s="358"/>
    </row>
    <row r="119" spans="1:58">
      <c r="A119" s="78"/>
      <c r="C119" s="78"/>
      <c r="D119" s="78"/>
      <c r="E119" s="78"/>
      <c r="F119" s="78"/>
      <c r="G119" s="78"/>
      <c r="H119" s="78"/>
      <c r="I119" s="78"/>
      <c r="J119" s="78"/>
      <c r="K119" s="11"/>
      <c r="L119" s="78"/>
      <c r="M119" s="78"/>
      <c r="N119" s="78"/>
      <c r="O119" s="78"/>
      <c r="P119" s="1512"/>
      <c r="Q119" s="78"/>
      <c r="R119" s="8"/>
      <c r="S119" s="11"/>
      <c r="T119" s="11"/>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358"/>
      <c r="AV119" s="358"/>
      <c r="AW119" s="358"/>
      <c r="AX119" s="359"/>
      <c r="AY119" s="323"/>
      <c r="BF119" s="1432"/>
    </row>
    <row r="120" spans="1:58">
      <c r="A120" s="78"/>
      <c r="C120" s="78"/>
      <c r="D120" s="78"/>
      <c r="E120" s="78"/>
      <c r="F120" s="78"/>
      <c r="G120" s="78"/>
      <c r="H120" s="78"/>
      <c r="I120" s="78"/>
      <c r="J120" s="78"/>
      <c r="K120" s="78"/>
      <c r="L120" s="78"/>
      <c r="M120" s="78"/>
      <c r="N120" s="78"/>
      <c r="O120" s="78"/>
      <c r="P120" s="1512"/>
      <c r="Q120" s="11"/>
      <c r="R120" s="8"/>
      <c r="S120" s="11"/>
      <c r="T120" s="11"/>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358"/>
      <c r="AV120" s="358"/>
      <c r="AW120" s="358"/>
      <c r="AX120" s="359"/>
      <c r="AY120" s="358"/>
    </row>
    <row r="121" spans="1:58">
      <c r="A121" s="78"/>
      <c r="C121" s="78"/>
      <c r="D121" s="78"/>
      <c r="E121" s="78"/>
      <c r="F121" s="78"/>
      <c r="G121" s="78"/>
      <c r="H121" s="78"/>
      <c r="I121" s="78"/>
      <c r="J121" s="78"/>
      <c r="K121" s="78"/>
      <c r="L121" s="78"/>
      <c r="M121" s="78"/>
      <c r="N121" s="78"/>
      <c r="O121" s="78"/>
      <c r="P121" s="1512"/>
      <c r="Q121" s="11"/>
      <c r="R121" s="8"/>
      <c r="S121" s="11"/>
      <c r="T121" s="11"/>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358"/>
      <c r="AV121" s="358"/>
      <c r="AW121" s="358"/>
      <c r="AX121" s="359"/>
      <c r="AY121" s="358"/>
    </row>
    <row r="122" spans="1:58">
      <c r="A122" s="78"/>
      <c r="C122" s="78"/>
      <c r="D122" s="78"/>
      <c r="E122" s="78"/>
      <c r="F122" s="78"/>
      <c r="G122" s="78"/>
      <c r="H122" s="78"/>
      <c r="I122" s="78"/>
      <c r="J122" s="78"/>
      <c r="K122" s="78"/>
      <c r="L122" s="78"/>
      <c r="M122" s="78"/>
      <c r="N122" s="78"/>
      <c r="O122" s="78"/>
      <c r="P122" s="1512"/>
      <c r="Q122" s="78"/>
      <c r="R122" s="8"/>
      <c r="S122" s="11"/>
      <c r="T122" s="11"/>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358"/>
      <c r="AV122" s="358"/>
      <c r="AW122" s="358"/>
      <c r="AX122" s="359"/>
      <c r="AY122" s="358"/>
    </row>
    <row r="123" spans="1:58">
      <c r="A123" s="78"/>
      <c r="C123" s="78"/>
      <c r="D123" s="78"/>
      <c r="E123" s="78"/>
      <c r="F123" s="78"/>
      <c r="G123" s="78"/>
      <c r="H123" s="78"/>
      <c r="I123" s="78"/>
      <c r="J123" s="78"/>
      <c r="K123" s="78"/>
      <c r="L123" s="78"/>
      <c r="M123" s="78"/>
      <c r="N123" s="78"/>
      <c r="O123" s="78"/>
      <c r="P123" s="1512"/>
      <c r="Q123" s="78"/>
      <c r="R123" s="8"/>
      <c r="S123" s="11"/>
      <c r="T123" s="11"/>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358"/>
      <c r="AV123" s="358"/>
      <c r="AW123" s="358"/>
      <c r="AX123" s="359"/>
      <c r="AY123" s="358"/>
    </row>
    <row r="124" spans="1:58">
      <c r="A124" s="78"/>
      <c r="C124" s="78"/>
      <c r="D124" s="78"/>
      <c r="E124" s="78"/>
      <c r="F124" s="78"/>
      <c r="G124" s="78"/>
      <c r="H124" s="78"/>
      <c r="I124" s="78"/>
      <c r="J124" s="78"/>
      <c r="K124" s="78"/>
      <c r="L124" s="78"/>
      <c r="M124" s="78"/>
      <c r="N124" s="78"/>
      <c r="O124" s="78"/>
      <c r="P124" s="1512"/>
      <c r="Q124" s="11"/>
      <c r="R124" s="8"/>
      <c r="S124" s="11"/>
      <c r="T124" s="11"/>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358"/>
      <c r="AV124" s="358"/>
      <c r="AW124" s="358"/>
      <c r="AX124" s="359"/>
      <c r="AY124" s="358"/>
    </row>
    <row r="125" spans="1:58">
      <c r="A125" s="78"/>
      <c r="C125" s="78"/>
      <c r="D125" s="78"/>
      <c r="E125" s="78"/>
      <c r="F125" s="78"/>
      <c r="G125" s="90"/>
      <c r="H125" s="85"/>
      <c r="I125" s="90"/>
      <c r="J125" s="86"/>
      <c r="K125" s="78"/>
      <c r="L125" s="78"/>
      <c r="M125" s="78"/>
      <c r="N125" s="78"/>
      <c r="O125" s="78"/>
      <c r="P125" s="1512"/>
      <c r="Q125" s="11"/>
      <c r="R125" s="8"/>
      <c r="S125" s="11"/>
      <c r="T125" s="11"/>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358"/>
      <c r="AV125" s="358"/>
      <c r="AW125" s="358"/>
      <c r="AX125" s="359"/>
      <c r="AY125" s="358"/>
    </row>
    <row r="126" spans="1:58">
      <c r="A126" s="78"/>
      <c r="C126" s="78"/>
      <c r="D126" s="78"/>
      <c r="E126" s="78"/>
      <c r="F126" s="90"/>
      <c r="G126" s="85"/>
      <c r="H126" s="90"/>
      <c r="I126" s="78"/>
      <c r="J126" s="86"/>
      <c r="K126" s="78"/>
      <c r="L126" s="78"/>
      <c r="M126" s="78"/>
      <c r="N126" s="78"/>
      <c r="O126" s="78"/>
      <c r="P126" s="1512"/>
      <c r="Q126" s="11"/>
      <c r="R126" s="8"/>
      <c r="S126" s="11"/>
      <c r="T126" s="11"/>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358"/>
      <c r="AV126" s="358"/>
      <c r="AW126" s="358"/>
      <c r="AX126" s="359"/>
      <c r="AY126" s="358"/>
    </row>
    <row r="127" spans="1:58">
      <c r="A127" s="78"/>
      <c r="B127" s="1507"/>
      <c r="C127" s="90"/>
      <c r="D127" s="85"/>
      <c r="E127" s="90"/>
      <c r="F127" s="90"/>
      <c r="G127" s="85"/>
      <c r="H127" s="90"/>
      <c r="I127" s="78"/>
      <c r="J127" s="86"/>
      <c r="K127" s="78"/>
      <c r="L127" s="78"/>
      <c r="M127" s="78"/>
      <c r="N127" s="78"/>
      <c r="O127" s="78"/>
      <c r="P127" s="1512"/>
      <c r="Q127" s="11"/>
      <c r="R127" s="8"/>
      <c r="S127" s="11"/>
      <c r="T127" s="11"/>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358"/>
      <c r="AV127" s="358"/>
      <c r="AW127" s="358"/>
      <c r="AX127" s="359"/>
      <c r="AY127" s="358"/>
    </row>
    <row r="128" spans="1:58">
      <c r="A128" s="78"/>
      <c r="B128" s="1480"/>
      <c r="C128" s="316"/>
      <c r="D128" s="316"/>
      <c r="E128" s="316"/>
      <c r="F128" s="316"/>
      <c r="G128" s="316"/>
      <c r="H128" s="316"/>
      <c r="I128" s="323"/>
      <c r="J128" s="357"/>
      <c r="K128" s="90"/>
      <c r="L128" s="90"/>
      <c r="M128" s="90"/>
      <c r="N128" s="90"/>
      <c r="O128" s="85"/>
      <c r="P128" s="1504"/>
      <c r="Q128" s="78"/>
      <c r="R128" s="89"/>
      <c r="S128" s="104"/>
      <c r="T128" s="104"/>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358"/>
      <c r="AV128" s="358"/>
      <c r="AW128" s="358"/>
      <c r="AX128" s="359"/>
      <c r="AY128" s="358"/>
    </row>
    <row r="129" spans="1:60">
      <c r="A129" s="15"/>
      <c r="B129" s="1480"/>
      <c r="C129" s="316"/>
      <c r="D129" s="316"/>
      <c r="E129" s="316"/>
      <c r="F129" s="316"/>
      <c r="G129" s="316"/>
      <c r="H129" s="316"/>
      <c r="I129" s="323"/>
      <c r="J129" s="323"/>
      <c r="K129" s="90"/>
      <c r="L129" s="90"/>
      <c r="M129" s="90"/>
      <c r="N129" s="90"/>
      <c r="O129" s="85"/>
      <c r="P129" s="1504"/>
      <c r="Q129" s="78"/>
      <c r="R129" s="89"/>
      <c r="S129" s="104"/>
      <c r="T129" s="104"/>
      <c r="V129" s="78"/>
      <c r="W129" s="323"/>
      <c r="X129" s="78"/>
      <c r="Y129" s="78"/>
      <c r="Z129" s="78"/>
      <c r="AA129" s="140"/>
      <c r="AB129" s="78"/>
      <c r="AC129" s="78"/>
      <c r="AD129" s="140"/>
      <c r="AE129" s="140"/>
      <c r="AF129" s="78"/>
      <c r="AG129" s="78"/>
      <c r="AH129" s="78"/>
      <c r="AI129" s="78"/>
      <c r="AJ129" s="78"/>
      <c r="AK129" s="78"/>
      <c r="AL129" s="78"/>
      <c r="AM129" s="78"/>
      <c r="AN129" s="78"/>
      <c r="AO129" s="78"/>
      <c r="AP129" s="78"/>
      <c r="AQ129" s="78"/>
      <c r="AR129" s="78"/>
      <c r="AS129" s="78"/>
      <c r="AT129" s="78"/>
      <c r="AU129" s="358"/>
      <c r="AV129" s="358"/>
      <c r="AW129" s="358"/>
      <c r="AX129" s="359"/>
      <c r="AY129" s="358"/>
    </row>
    <row r="130" spans="1:60">
      <c r="A130" s="408" t="s">
        <v>576</v>
      </c>
      <c r="B130" s="1480"/>
      <c r="C130" s="408" t="s">
        <v>262</v>
      </c>
      <c r="D130" s="316">
        <f>J114</f>
        <v>0.9</v>
      </c>
      <c r="E130" s="439" t="s">
        <v>261</v>
      </c>
      <c r="F130" s="232">
        <v>3.9</v>
      </c>
      <c r="G130" s="316"/>
      <c r="H130" s="947" t="s">
        <v>1058</v>
      </c>
      <c r="I130" s="323"/>
      <c r="J130" s="408" t="s">
        <v>262</v>
      </c>
      <c r="K130" s="170">
        <v>-1.8</v>
      </c>
      <c r="L130" s="439" t="s">
        <v>261</v>
      </c>
      <c r="M130" s="232">
        <v>2.9</v>
      </c>
      <c r="N130" s="85"/>
      <c r="O130" s="947" t="s">
        <v>1058</v>
      </c>
      <c r="P130" s="1504"/>
      <c r="Q130" s="408" t="s">
        <v>262</v>
      </c>
      <c r="R130" s="170">
        <v>1.7</v>
      </c>
      <c r="S130" s="439" t="s">
        <v>261</v>
      </c>
      <c r="T130" s="232">
        <v>4.8</v>
      </c>
      <c r="V130" s="408" t="s">
        <v>262</v>
      </c>
      <c r="W130" s="170">
        <v>-0.1</v>
      </c>
      <c r="X130" s="439" t="s">
        <v>261</v>
      </c>
      <c r="Y130" s="232">
        <v>5.2</v>
      </c>
      <c r="Z130" s="947" t="s">
        <v>1058</v>
      </c>
      <c r="AA130" s="408" t="s">
        <v>262</v>
      </c>
      <c r="AB130" s="170">
        <v>2</v>
      </c>
      <c r="AC130" s="439" t="s">
        <v>261</v>
      </c>
      <c r="AD130" s="232">
        <v>5</v>
      </c>
      <c r="AE130" s="947" t="s">
        <v>1058</v>
      </c>
      <c r="AF130" s="408" t="s">
        <v>262</v>
      </c>
      <c r="AG130" s="170">
        <v>1.5</v>
      </c>
      <c r="AH130" s="439" t="s">
        <v>261</v>
      </c>
      <c r="AI130" s="232">
        <v>5.5</v>
      </c>
      <c r="AJ130" s="947" t="s">
        <v>1058</v>
      </c>
      <c r="AK130" s="408" t="s">
        <v>262</v>
      </c>
      <c r="AL130" s="170">
        <v>1.8</v>
      </c>
      <c r="AM130" s="439" t="s">
        <v>261</v>
      </c>
      <c r="AN130" s="232">
        <v>5.6</v>
      </c>
      <c r="AO130" s="947" t="s">
        <v>1058</v>
      </c>
      <c r="AP130" s="408" t="s">
        <v>262</v>
      </c>
      <c r="AQ130" s="170">
        <v>-0.1</v>
      </c>
      <c r="AR130" s="439" t="s">
        <v>261</v>
      </c>
      <c r="AS130" s="232">
        <v>7.1</v>
      </c>
      <c r="AT130" s="947" t="s">
        <v>1058</v>
      </c>
      <c r="AU130" s="358"/>
      <c r="AV130" s="358"/>
      <c r="AW130" s="358"/>
      <c r="AX130" s="359"/>
      <c r="AY130" s="358"/>
    </row>
    <row r="131" spans="1:60" s="1432" customFormat="1">
      <c r="A131" s="472"/>
      <c r="B131" s="1480"/>
      <c r="C131" s="316"/>
      <c r="D131" s="316"/>
      <c r="E131" s="408" t="s">
        <v>456</v>
      </c>
      <c r="F131" s="179">
        <f>J142</f>
        <v>2.8170999999999724</v>
      </c>
      <c r="G131" s="316"/>
      <c r="H131" s="947" t="s">
        <v>574</v>
      </c>
      <c r="I131" s="323"/>
      <c r="J131" s="316"/>
      <c r="K131" s="323"/>
      <c r="L131" s="408" t="s">
        <v>456</v>
      </c>
      <c r="M131" s="170">
        <f>((1+K130%)*(1+$J$140%)-1)*100</f>
        <v>6.5799999999982539E-2</v>
      </c>
      <c r="N131" s="323"/>
      <c r="O131" s="947" t="s">
        <v>197</v>
      </c>
      <c r="Q131" s="316"/>
      <c r="R131" s="323"/>
      <c r="S131" s="408" t="s">
        <v>459</v>
      </c>
      <c r="T131" s="170">
        <f>((1+R130%)*(1+$J$140%)-1)*100</f>
        <v>3.6322999999999883</v>
      </c>
      <c r="U131" s="1480"/>
      <c r="V131" s="316"/>
      <c r="W131" s="323"/>
      <c r="X131" s="408" t="s">
        <v>459</v>
      </c>
      <c r="Y131" s="170">
        <f>((1+W130%)*(1+$J$140%)-1)*100</f>
        <v>1.7980999999999803</v>
      </c>
      <c r="Z131" s="947" t="s">
        <v>197</v>
      </c>
      <c r="AA131" s="316"/>
      <c r="AB131" s="323"/>
      <c r="AC131" s="408" t="s">
        <v>459</v>
      </c>
      <c r="AD131" s="170">
        <f>((1+AB130%)*(1+$J$140%)-1)*100</f>
        <v>3.9379999999999971</v>
      </c>
      <c r="AE131" s="947" t="s">
        <v>574</v>
      </c>
      <c r="AF131" s="316"/>
      <c r="AG131" s="323"/>
      <c r="AH131" s="408" t="s">
        <v>459</v>
      </c>
      <c r="AI131" s="170">
        <f>((1+AG130%)*(1+$J$140%)-1)*100</f>
        <v>3.4284999999999899</v>
      </c>
      <c r="AJ131" s="947" t="s">
        <v>197</v>
      </c>
      <c r="AK131" s="316"/>
      <c r="AL131" s="323"/>
      <c r="AM131" s="408" t="s">
        <v>459</v>
      </c>
      <c r="AN131" s="170">
        <f>((1+AL130%)*(1+$J$140%)-1)*100</f>
        <v>3.7341999999999986</v>
      </c>
      <c r="AO131" s="947" t="s">
        <v>197</v>
      </c>
      <c r="AP131" s="316"/>
      <c r="AQ131" s="323"/>
      <c r="AR131" s="408" t="s">
        <v>459</v>
      </c>
      <c r="AS131" s="170">
        <f>((1+AQ130%)*(1+$J$140%)-1)*100</f>
        <v>1.7980999999999803</v>
      </c>
      <c r="AT131" s="947" t="s">
        <v>197</v>
      </c>
      <c r="AU131" s="323"/>
      <c r="AV131" s="358"/>
      <c r="AW131" s="358"/>
      <c r="AX131" s="358"/>
      <c r="AY131" s="323"/>
      <c r="AZ131" s="1445"/>
      <c r="BG131" s="1445"/>
      <c r="BH131" s="1445"/>
    </row>
    <row r="132" spans="1:60" s="1434" customFormat="1">
      <c r="A132" s="628" t="s">
        <v>575</v>
      </c>
      <c r="B132" s="1480"/>
      <c r="C132" s="628" t="s">
        <v>262</v>
      </c>
      <c r="D132" s="317">
        <f>4.6-0.9</f>
        <v>3.6999999999999997</v>
      </c>
      <c r="E132" s="628" t="s">
        <v>261</v>
      </c>
      <c r="F132" s="317">
        <f>7.7-3.9</f>
        <v>3.8000000000000003</v>
      </c>
      <c r="G132" s="628" t="s">
        <v>1059</v>
      </c>
      <c r="H132" s="317">
        <f>F132-D132</f>
        <v>0.10000000000000053</v>
      </c>
      <c r="I132" s="478"/>
      <c r="J132" s="628" t="s">
        <v>262</v>
      </c>
      <c r="K132" s="317">
        <f>2.9+1.8</f>
        <v>4.7</v>
      </c>
      <c r="L132" s="628" t="s">
        <v>261</v>
      </c>
      <c r="M132" s="317">
        <f>8.1-2.9</f>
        <v>5.1999999999999993</v>
      </c>
      <c r="N132" s="628" t="s">
        <v>1059</v>
      </c>
      <c r="O132" s="317">
        <f>M132-K132</f>
        <v>0.49999999999999911</v>
      </c>
      <c r="Q132" s="628" t="s">
        <v>262</v>
      </c>
      <c r="R132" s="317">
        <f>5.4-1.7</f>
        <v>3.7</v>
      </c>
      <c r="S132" s="628" t="s">
        <v>261</v>
      </c>
      <c r="T132" s="317">
        <f>8.5-4.8</f>
        <v>3.7</v>
      </c>
      <c r="V132" s="628" t="s">
        <v>262</v>
      </c>
      <c r="W132" s="317">
        <f>2.4+0.1</f>
        <v>2.5</v>
      </c>
      <c r="X132" s="628" t="s">
        <v>261</v>
      </c>
      <c r="Y132" s="317">
        <f>7.8-5.2</f>
        <v>2.5999999999999996</v>
      </c>
      <c r="Z132" s="478">
        <f>Y132-W132</f>
        <v>9.9999999999999645E-2</v>
      </c>
      <c r="AA132" s="628" t="s">
        <v>262</v>
      </c>
      <c r="AB132" s="317">
        <f>6.2-2</f>
        <v>4.2</v>
      </c>
      <c r="AC132" s="628" t="s">
        <v>261</v>
      </c>
      <c r="AD132" s="317">
        <f>9.3-5</f>
        <v>4.3000000000000007</v>
      </c>
      <c r="AE132" s="478">
        <f>AD132-AB132</f>
        <v>0.10000000000000053</v>
      </c>
      <c r="AF132" s="628" t="s">
        <v>262</v>
      </c>
      <c r="AG132" s="317">
        <f>5.2-1.5</f>
        <v>3.7</v>
      </c>
      <c r="AH132" s="628" t="s">
        <v>261</v>
      </c>
      <c r="AI132" s="317">
        <f>9.4-5.5</f>
        <v>3.9000000000000004</v>
      </c>
      <c r="AJ132" s="478">
        <f>AI132-AG132</f>
        <v>0.20000000000000018</v>
      </c>
      <c r="AK132" s="628" t="s">
        <v>262</v>
      </c>
      <c r="AL132" s="317">
        <f>4.1-1.8</f>
        <v>2.2999999999999998</v>
      </c>
      <c r="AM132" s="628" t="s">
        <v>261</v>
      </c>
      <c r="AN132" s="317">
        <f>7.9-5.6</f>
        <v>2.3000000000000007</v>
      </c>
      <c r="AO132" s="478">
        <f>AN132-AL132</f>
        <v>0</v>
      </c>
      <c r="AP132" s="628" t="s">
        <v>262</v>
      </c>
      <c r="AQ132" s="186">
        <f>2.9+0.1</f>
        <v>3</v>
      </c>
      <c r="AR132" s="628" t="s">
        <v>261</v>
      </c>
      <c r="AS132" s="317">
        <f>10.2-7.1</f>
        <v>3.0999999999999996</v>
      </c>
      <c r="AT132" s="478">
        <f>AS132-AQ132</f>
        <v>9.9999999999999645E-2</v>
      </c>
      <c r="AU132" s="478"/>
      <c r="AV132" s="478"/>
      <c r="AW132" s="478"/>
      <c r="AX132" s="478"/>
      <c r="AY132" s="478"/>
    </row>
    <row r="133" spans="1:60" s="1434" customFormat="1">
      <c r="A133" s="628" t="s">
        <v>1057</v>
      </c>
      <c r="B133" s="1480"/>
      <c r="C133" s="317"/>
      <c r="D133" s="317"/>
      <c r="E133" s="317"/>
      <c r="F133" s="317">
        <f>ERP!D79</f>
        <v>3.7</v>
      </c>
      <c r="G133" s="317"/>
      <c r="H133" s="628"/>
      <c r="I133" s="478"/>
      <c r="J133" s="478"/>
      <c r="K133" s="317"/>
      <c r="L133" s="478"/>
      <c r="M133" s="317">
        <v>5.0999999999999996</v>
      </c>
      <c r="N133" s="232"/>
      <c r="O133" s="628"/>
      <c r="Q133" s="317"/>
      <c r="R133" s="478"/>
      <c r="S133" s="439"/>
      <c r="T133" s="232">
        <f>ERP!E79</f>
        <v>3.5</v>
      </c>
      <c r="U133" s="1480"/>
      <c r="V133" s="317"/>
      <c r="W133" s="478"/>
      <c r="X133" s="439"/>
      <c r="Y133" s="232">
        <f>ERP!C79</f>
        <v>2.5</v>
      </c>
      <c r="Z133" s="478"/>
      <c r="AA133" s="478"/>
      <c r="AB133" s="478"/>
      <c r="AC133" s="478"/>
      <c r="AD133" s="478">
        <f>ERP!F79</f>
        <v>4.0999999999999996</v>
      </c>
      <c r="AE133" s="140"/>
      <c r="AF133" s="317"/>
      <c r="AG133" s="478"/>
      <c r="AH133" s="439"/>
      <c r="AI133" s="232">
        <v>3.6</v>
      </c>
      <c r="AJ133" s="478"/>
      <c r="AK133" s="317"/>
      <c r="AL133" s="478"/>
      <c r="AM133" s="439"/>
      <c r="AN133" s="232">
        <v>2.2000000000000002</v>
      </c>
      <c r="AO133" s="478"/>
      <c r="AP133" s="317"/>
      <c r="AQ133" s="478"/>
      <c r="AR133" s="439"/>
      <c r="AS133" s="232">
        <v>3</v>
      </c>
      <c r="AT133" s="478"/>
      <c r="AU133" s="478"/>
      <c r="AV133" s="478"/>
      <c r="AW133" s="478"/>
      <c r="AX133" s="478"/>
      <c r="AY133" s="478"/>
    </row>
    <row r="134" spans="1:60" s="1432" customFormat="1">
      <c r="A134" s="316"/>
      <c r="B134" s="1480"/>
      <c r="C134" s="1911" t="s">
        <v>1070</v>
      </c>
      <c r="D134" s="1911"/>
      <c r="E134" s="1911"/>
      <c r="F134" s="1911"/>
      <c r="G134" s="1911"/>
      <c r="H134" s="1911"/>
      <c r="I134" s="1911"/>
      <c r="J134" s="1895" t="s">
        <v>1071</v>
      </c>
      <c r="K134" s="1895"/>
      <c r="L134" s="1895"/>
      <c r="M134" s="1895"/>
      <c r="N134" s="1895"/>
      <c r="O134" s="1895"/>
      <c r="Q134" s="1524" t="s">
        <v>1058</v>
      </c>
      <c r="R134" s="960" t="s">
        <v>574</v>
      </c>
      <c r="S134" s="1524" t="s">
        <v>1059</v>
      </c>
      <c r="T134" s="947">
        <f>T132-R132</f>
        <v>0</v>
      </c>
      <c r="U134" s="1480"/>
      <c r="V134" s="316"/>
      <c r="W134" s="323"/>
      <c r="X134" s="408"/>
      <c r="Y134" s="170"/>
      <c r="Z134" s="323"/>
      <c r="AA134" s="323"/>
      <c r="AB134" s="408" t="s">
        <v>457</v>
      </c>
      <c r="AC134" s="438" t="s">
        <v>458</v>
      </c>
      <c r="AD134" s="323"/>
      <c r="AE134" s="11"/>
      <c r="AF134" s="316"/>
      <c r="AG134" s="323"/>
      <c r="AH134" s="408"/>
      <c r="AI134" s="170"/>
      <c r="AJ134" s="323"/>
      <c r="AK134" s="316"/>
      <c r="AL134" s="323"/>
      <c r="AM134" s="408"/>
      <c r="AN134" s="170"/>
      <c r="AO134" s="323"/>
      <c r="AP134" s="316"/>
      <c r="AQ134" s="323"/>
      <c r="AR134" s="408"/>
      <c r="AS134" s="170"/>
      <c r="AT134" s="323"/>
      <c r="AU134" s="323"/>
      <c r="AV134" s="358"/>
      <c r="AW134" s="358"/>
      <c r="AX134" s="358"/>
      <c r="AY134" s="323"/>
      <c r="AZ134" s="1445"/>
      <c r="BG134" s="1445"/>
      <c r="BH134" s="1445"/>
    </row>
    <row r="135" spans="1:60" s="1432" customFormat="1">
      <c r="A135" s="323"/>
      <c r="B135" s="1480"/>
      <c r="C135" s="1911"/>
      <c r="D135" s="1911"/>
      <c r="E135" s="1911"/>
      <c r="F135" s="1911"/>
      <c r="G135" s="1911"/>
      <c r="H135" s="1911"/>
      <c r="I135" s="1911"/>
      <c r="J135" s="1895"/>
      <c r="K135" s="1895"/>
      <c r="L135" s="1895"/>
      <c r="M135" s="1895"/>
      <c r="N135" s="1895"/>
      <c r="O135" s="1895"/>
      <c r="Q135" s="946"/>
      <c r="R135" s="946"/>
      <c r="S135" s="946"/>
      <c r="T135" s="946"/>
      <c r="U135" s="1480"/>
      <c r="V135" s="323"/>
      <c r="W135" s="323"/>
      <c r="X135" s="78"/>
      <c r="Y135" s="11"/>
      <c r="Z135" s="170"/>
      <c r="AA135" s="323"/>
      <c r="AB135" s="323"/>
      <c r="AC135" s="323"/>
      <c r="AD135" s="323"/>
      <c r="AE135" s="323"/>
      <c r="AF135" s="323"/>
      <c r="AG135" s="323"/>
      <c r="AH135" s="323"/>
      <c r="AI135" s="323"/>
      <c r="AJ135" s="323"/>
      <c r="AK135" s="323"/>
      <c r="AL135" s="323"/>
      <c r="AM135" s="323"/>
      <c r="AN135" s="323"/>
      <c r="AO135" s="323"/>
      <c r="AP135" s="323"/>
      <c r="AQ135" s="323"/>
      <c r="AR135" s="323"/>
      <c r="AS135" s="140"/>
      <c r="AT135" s="140"/>
      <c r="AU135" s="478"/>
      <c r="AV135" s="478"/>
      <c r="AW135" s="478"/>
      <c r="AX135" s="478"/>
      <c r="AY135" s="478"/>
      <c r="AZ135" s="1434"/>
      <c r="BF135" s="1434"/>
      <c r="BG135" s="1434"/>
      <c r="BH135" s="1434"/>
    </row>
    <row r="136" spans="1:60" s="1432" customFormat="1">
      <c r="A136" s="316"/>
      <c r="B136" s="1480"/>
      <c r="C136" s="1216" t="s">
        <v>1428</v>
      </c>
      <c r="D136" s="323"/>
      <c r="E136" s="323"/>
      <c r="F136" s="316"/>
      <c r="G136" s="323"/>
      <c r="H136" s="316"/>
      <c r="I136" s="323"/>
      <c r="J136" s="1895"/>
      <c r="K136" s="1895"/>
      <c r="L136" s="1895"/>
      <c r="M136" s="1895"/>
      <c r="N136" s="1895"/>
      <c r="O136" s="1895"/>
      <c r="Q136" s="946"/>
      <c r="R136" s="946"/>
      <c r="S136" s="946"/>
      <c r="T136" s="946"/>
      <c r="U136" s="1480"/>
      <c r="V136" s="1726"/>
      <c r="W136" s="1726"/>
      <c r="X136" s="1726"/>
      <c r="Y136" s="1729"/>
      <c r="Z136" s="1730"/>
      <c r="AA136" s="1726"/>
      <c r="AB136" s="1726"/>
      <c r="AC136" s="1731"/>
      <c r="AD136" s="1726"/>
      <c r="AE136" s="1726"/>
      <c r="AF136" s="1726"/>
      <c r="AG136" s="1726"/>
      <c r="AH136" s="1726"/>
      <c r="AI136" s="1726"/>
      <c r="AJ136" s="1726"/>
      <c r="AK136" s="1726"/>
      <c r="AL136" s="1726"/>
      <c r="AM136" s="1726"/>
      <c r="AN136" s="1726"/>
      <c r="AO136" s="1726"/>
      <c r="AP136" s="1726"/>
      <c r="AQ136" s="1726"/>
      <c r="AR136" s="1726"/>
      <c r="AS136" s="1727"/>
      <c r="AT136" s="1727"/>
      <c r="AU136" s="1726"/>
      <c r="AV136" s="1728"/>
      <c r="AW136" s="1728"/>
      <c r="AX136" s="1732"/>
      <c r="AY136" s="1726"/>
      <c r="AZ136" s="1445"/>
      <c r="BG136" s="1445"/>
      <c r="BH136" s="1445"/>
    </row>
    <row r="137" spans="1:60" s="1432" customFormat="1">
      <c r="A137" s="316"/>
      <c r="B137" s="1480"/>
      <c r="C137" s="323"/>
      <c r="D137" s="323"/>
      <c r="E137" s="323"/>
      <c r="F137" s="323"/>
      <c r="G137" s="316"/>
      <c r="H137" s="316"/>
      <c r="I137" s="323"/>
      <c r="J137" s="323"/>
      <c r="K137" s="323"/>
      <c r="L137" s="316"/>
      <c r="M137" s="316"/>
      <c r="N137" s="316"/>
      <c r="O137" s="316"/>
      <c r="Q137" s="11"/>
      <c r="R137" s="323"/>
      <c r="S137" s="323"/>
      <c r="T137" s="323"/>
      <c r="U137" s="1480"/>
      <c r="V137" s="323"/>
      <c r="W137" s="323"/>
      <c r="X137" s="323"/>
      <c r="Y137" s="11"/>
      <c r="Z137" s="170"/>
      <c r="AA137" s="323"/>
      <c r="AB137" s="323"/>
      <c r="AC137" s="78"/>
      <c r="AD137" s="323"/>
      <c r="AE137" s="323"/>
      <c r="AF137" s="323"/>
      <c r="AG137" s="323"/>
      <c r="AH137" s="1726"/>
      <c r="AI137" s="1726"/>
      <c r="AJ137" s="1726"/>
      <c r="AK137" s="1726"/>
      <c r="AL137" s="1727"/>
      <c r="AM137" s="1727"/>
      <c r="AN137" s="1727"/>
      <c r="AO137" s="1727"/>
      <c r="AP137" s="1727"/>
      <c r="AQ137" s="1727"/>
      <c r="AR137" s="1727"/>
      <c r="AS137" s="1727"/>
      <c r="AT137" s="1727"/>
      <c r="AU137" s="1728"/>
      <c r="AV137" s="1728"/>
      <c r="AW137" s="1728"/>
      <c r="AX137" s="1728"/>
      <c r="AY137" s="1728"/>
      <c r="AZ137" s="1445"/>
      <c r="BF137" s="1445"/>
      <c r="BG137" s="1445"/>
      <c r="BH137" s="1445"/>
    </row>
    <row r="138" spans="1:60" s="1432" customFormat="1">
      <c r="A138" s="316"/>
      <c r="B138" s="1480"/>
      <c r="C138" s="1912" t="s">
        <v>1072</v>
      </c>
      <c r="D138" s="1912"/>
      <c r="E138" s="1912"/>
      <c r="F138" s="1912"/>
      <c r="G138" s="1912"/>
      <c r="H138" s="1912"/>
      <c r="I138" s="1912"/>
      <c r="J138" s="1912"/>
      <c r="K138" s="1912"/>
      <c r="L138" s="1912"/>
      <c r="M138" s="1912"/>
      <c r="N138" s="1912"/>
      <c r="O138" s="1912"/>
      <c r="Q138" s="1212"/>
      <c r="R138" s="323"/>
      <c r="S138" s="323"/>
      <c r="T138" s="323"/>
      <c r="U138" s="1480"/>
      <c r="V138" s="126" t="s">
        <v>528</v>
      </c>
      <c r="W138" s="816"/>
      <c r="X138" s="816"/>
      <c r="Y138" s="816"/>
      <c r="Z138" s="816"/>
      <c r="AA138" s="816"/>
      <c r="AB138" s="816"/>
      <c r="AC138" s="816"/>
      <c r="AD138" s="816"/>
      <c r="AE138" s="816"/>
      <c r="AF138" s="816"/>
      <c r="AG138" s="323"/>
      <c r="AL138" s="1446"/>
      <c r="AM138" s="1446"/>
      <c r="AN138" s="1446"/>
      <c r="AO138" s="1446"/>
      <c r="AP138" s="1446"/>
      <c r="AQ138" s="1446"/>
      <c r="AR138" s="1446"/>
      <c r="AS138" s="1446"/>
      <c r="AT138" s="1446"/>
      <c r="AU138" s="1445"/>
    </row>
    <row r="139" spans="1:60">
      <c r="A139" s="15"/>
      <c r="C139" s="1912"/>
      <c r="D139" s="1912"/>
      <c r="E139" s="1912"/>
      <c r="F139" s="1912"/>
      <c r="G139" s="1912"/>
      <c r="H139" s="1912"/>
      <c r="I139" s="1912"/>
      <c r="J139" s="1912"/>
      <c r="K139" s="1912"/>
      <c r="L139" s="1912"/>
      <c r="M139" s="1912"/>
      <c r="N139" s="1912"/>
      <c r="O139" s="1912"/>
      <c r="P139" s="1432"/>
      <c r="Q139" s="78"/>
      <c r="R139" s="323"/>
      <c r="S139" s="323"/>
      <c r="T139" s="323"/>
      <c r="U139" s="1480"/>
      <c r="V139" s="1221" t="s">
        <v>527</v>
      </c>
      <c r="W139" s="126"/>
      <c r="X139" s="126"/>
      <c r="Y139" s="126"/>
      <c r="Z139" s="126"/>
      <c r="AA139" s="126"/>
      <c r="AB139" s="126"/>
      <c r="AC139" s="126"/>
      <c r="AD139" s="126"/>
      <c r="AE139" s="126"/>
      <c r="AF139" s="126"/>
      <c r="AG139" s="78"/>
    </row>
    <row r="140" spans="1:60">
      <c r="A140" s="15"/>
      <c r="C140" s="1215" t="s">
        <v>1068</v>
      </c>
      <c r="D140" s="78"/>
      <c r="E140" s="78"/>
      <c r="F140" s="323"/>
      <c r="G140" s="323"/>
      <c r="H140" s="323"/>
      <c r="I140" s="323"/>
      <c r="J140" s="220">
        <f>ROUND('(Bloom Yields Live)'!AS7,1)</f>
        <v>1.9</v>
      </c>
      <c r="K140" s="316"/>
      <c r="L140" s="316"/>
      <c r="M140" s="323"/>
      <c r="N140" s="316"/>
      <c r="O140" s="323"/>
      <c r="P140" s="1432"/>
      <c r="Q140" s="356" t="s">
        <v>1079</v>
      </c>
      <c r="R140" s="323"/>
      <c r="S140" s="323"/>
      <c r="T140" s="323"/>
      <c r="U140" s="1480"/>
      <c r="V140" s="1221" t="s">
        <v>526</v>
      </c>
      <c r="W140" s="126"/>
      <c r="X140" s="126"/>
      <c r="Y140" s="126"/>
      <c r="Z140" s="126"/>
      <c r="AA140" s="126"/>
      <c r="AB140" s="126"/>
      <c r="AC140" s="126"/>
      <c r="AD140" s="126"/>
      <c r="AE140" s="126"/>
      <c r="AF140" s="126"/>
      <c r="AG140" s="78"/>
    </row>
    <row r="141" spans="1:60">
      <c r="A141" s="472"/>
      <c r="C141" s="8"/>
      <c r="D141" s="323"/>
      <c r="E141" s="323"/>
      <c r="F141" s="323"/>
      <c r="G141" s="323"/>
      <c r="H141" s="323"/>
      <c r="I141" s="323"/>
      <c r="J141" s="78"/>
      <c r="K141" s="323"/>
      <c r="L141" s="323"/>
      <c r="M141" s="323"/>
      <c r="N141" s="323"/>
      <c r="O141" s="316"/>
      <c r="P141" s="1432"/>
      <c r="Q141" s="11"/>
      <c r="R141" s="323"/>
      <c r="S141" s="323"/>
      <c r="T141" s="11"/>
      <c r="U141" s="1480"/>
      <c r="V141" s="1222" t="s">
        <v>529</v>
      </c>
      <c r="W141" s="126"/>
      <c r="X141" s="126"/>
      <c r="Y141" s="126"/>
      <c r="Z141" s="126"/>
      <c r="AA141" s="126"/>
      <c r="AB141" s="126"/>
      <c r="AC141" s="126"/>
      <c r="AD141" s="126"/>
      <c r="AE141" s="126" t="s">
        <v>1067</v>
      </c>
      <c r="AF141" s="126"/>
      <c r="AG141" s="140"/>
      <c r="AH141" s="1438"/>
    </row>
    <row r="142" spans="1:60" s="1432" customFormat="1">
      <c r="A142" s="316"/>
      <c r="B142" s="1480"/>
      <c r="C142" s="1215" t="s">
        <v>1061</v>
      </c>
      <c r="D142" s="323"/>
      <c r="E142" s="323"/>
      <c r="F142" s="323"/>
      <c r="G142" s="323"/>
      <c r="H142" s="323"/>
      <c r="I142" s="588"/>
      <c r="J142" s="610">
        <f>((1+J114%)*(1+$J$140%)-1)*100</f>
        <v>2.8170999999999724</v>
      </c>
      <c r="K142" s="323"/>
      <c r="L142" s="323"/>
      <c r="M142" s="323"/>
      <c r="N142" s="323"/>
      <c r="O142" s="323"/>
      <c r="Q142" s="915" t="s">
        <v>562</v>
      </c>
      <c r="R142" s="1212"/>
      <c r="S142" s="1219">
        <f>((1+S114%)*(1+$J$140%)-1)*100</f>
        <v>3.0888333333333184</v>
      </c>
      <c r="T142" s="323"/>
      <c r="U142" s="1480"/>
      <c r="V142" s="1222" t="s">
        <v>530</v>
      </c>
      <c r="W142" s="816"/>
      <c r="X142" s="816"/>
      <c r="Y142" s="816"/>
      <c r="Z142" s="816"/>
      <c r="AA142" s="816"/>
      <c r="AB142" s="816"/>
      <c r="AC142" s="816"/>
      <c r="AD142" s="816"/>
      <c r="AE142" s="816"/>
      <c r="AF142" s="816"/>
      <c r="AG142" s="478"/>
      <c r="AH142" s="1434"/>
      <c r="AL142" s="1446"/>
      <c r="AM142" s="1446"/>
      <c r="AN142" s="1446"/>
      <c r="AO142" s="1446"/>
      <c r="AP142" s="1446"/>
      <c r="AQ142" s="1446"/>
      <c r="AR142" s="1446"/>
      <c r="AS142" s="1446"/>
      <c r="AT142" s="1446"/>
      <c r="AU142" s="1445"/>
    </row>
    <row r="143" spans="1:60" s="1432" customFormat="1">
      <c r="A143" s="316"/>
      <c r="B143" s="1480"/>
      <c r="C143" s="1215" t="s">
        <v>1062</v>
      </c>
      <c r="D143" s="140"/>
      <c r="E143" s="140"/>
      <c r="F143" s="140"/>
      <c r="G143" s="140"/>
      <c r="H143" s="140"/>
      <c r="I143" s="140"/>
      <c r="J143" s="140"/>
      <c r="K143" s="140"/>
      <c r="L143" s="140"/>
      <c r="M143" s="140"/>
      <c r="N143" s="140"/>
      <c r="O143" s="323"/>
      <c r="Q143" s="323"/>
      <c r="R143" s="323"/>
      <c r="S143" s="323"/>
      <c r="T143" s="323"/>
      <c r="U143" s="1480"/>
      <c r="V143" s="1222" t="s">
        <v>1063</v>
      </c>
      <c r="W143" s="816"/>
      <c r="X143" s="816"/>
      <c r="Y143" s="816"/>
      <c r="Z143" s="816"/>
      <c r="AA143" s="816"/>
      <c r="AB143" s="816"/>
      <c r="AC143" s="816"/>
      <c r="AD143" s="816"/>
      <c r="AE143" s="816"/>
      <c r="AF143" s="816"/>
      <c r="AG143" s="478"/>
      <c r="AH143" s="1434"/>
      <c r="AL143" s="1446"/>
      <c r="AM143" s="1446"/>
      <c r="AN143" s="1446"/>
      <c r="AO143" s="1446"/>
      <c r="AP143" s="1446"/>
      <c r="AQ143" s="1446"/>
      <c r="AR143" s="1446"/>
      <c r="AS143" s="1446"/>
      <c r="AT143" s="1446"/>
      <c r="AU143" s="1445"/>
    </row>
    <row r="144" spans="1:60" s="1432" customFormat="1">
      <c r="A144" s="316"/>
      <c r="B144" s="1480"/>
      <c r="C144" s="323"/>
      <c r="D144" s="323"/>
      <c r="E144" s="323"/>
      <c r="F144" s="323"/>
      <c r="G144" s="323"/>
      <c r="H144" s="323"/>
      <c r="I144" s="323"/>
      <c r="J144" s="323"/>
      <c r="K144" s="323"/>
      <c r="L144" s="323"/>
      <c r="M144" s="323"/>
      <c r="N144" s="323"/>
      <c r="O144" s="323"/>
      <c r="Q144" s="323"/>
      <c r="R144" s="323"/>
      <c r="S144" s="323"/>
      <c r="T144" s="323"/>
      <c r="U144" s="1480"/>
      <c r="V144" s="1222" t="s">
        <v>1064</v>
      </c>
      <c r="W144" s="816"/>
      <c r="X144" s="816"/>
      <c r="Y144" s="816"/>
      <c r="Z144" s="816"/>
      <c r="AA144" s="816"/>
      <c r="AB144" s="816"/>
      <c r="AC144" s="816"/>
      <c r="AD144" s="816"/>
      <c r="AE144" s="816"/>
      <c r="AF144" s="816"/>
      <c r="AG144" s="478"/>
      <c r="AH144" s="1434"/>
      <c r="AL144" s="1446"/>
      <c r="AM144" s="1446"/>
      <c r="AN144" s="1446"/>
      <c r="AO144" s="1446"/>
      <c r="AP144" s="1446"/>
      <c r="AQ144" s="1446"/>
      <c r="AR144" s="1446"/>
      <c r="AS144" s="1446"/>
      <c r="AT144" s="1446"/>
      <c r="AU144" s="1445"/>
    </row>
    <row r="145" spans="1:47" s="1432" customFormat="1">
      <c r="A145" s="316"/>
      <c r="B145" s="1480"/>
      <c r="C145" s="1864" t="s">
        <v>1069</v>
      </c>
      <c r="D145" s="1864"/>
      <c r="E145" s="1864"/>
      <c r="F145" s="1864"/>
      <c r="G145" s="1864"/>
      <c r="H145" s="1864"/>
      <c r="I145" s="1864"/>
      <c r="J145" s="1864"/>
      <c r="K145" s="1864"/>
      <c r="L145" s="1864"/>
      <c r="M145" s="1864"/>
      <c r="N145" s="1864"/>
      <c r="O145" s="1864"/>
      <c r="Q145" s="1212" t="s">
        <v>564</v>
      </c>
      <c r="R145" s="323"/>
      <c r="S145" s="323"/>
      <c r="T145" s="323"/>
      <c r="U145" s="1480"/>
      <c r="V145" s="1222" t="s">
        <v>531</v>
      </c>
      <c r="W145" s="816"/>
      <c r="X145" s="816"/>
      <c r="Y145" s="816"/>
      <c r="Z145" s="816"/>
      <c r="AA145" s="816"/>
      <c r="AB145" s="816"/>
      <c r="AC145" s="816"/>
      <c r="AD145" s="816"/>
      <c r="AE145" s="816"/>
      <c r="AF145" s="816"/>
      <c r="AG145" s="323"/>
      <c r="AL145" s="1446"/>
      <c r="AM145" s="1446"/>
      <c r="AN145" s="1446"/>
      <c r="AO145" s="1446"/>
      <c r="AP145" s="1446"/>
      <c r="AQ145" s="1446"/>
      <c r="AR145" s="1446"/>
      <c r="AS145" s="1446"/>
      <c r="AT145" s="1446"/>
      <c r="AU145" s="1445"/>
    </row>
    <row r="146" spans="1:47" s="1432" customFormat="1">
      <c r="A146" s="316"/>
      <c r="B146" s="1480"/>
      <c r="C146" s="1864"/>
      <c r="D146" s="1864"/>
      <c r="E146" s="1864"/>
      <c r="F146" s="1864"/>
      <c r="G146" s="1864"/>
      <c r="H146" s="1864"/>
      <c r="I146" s="1864"/>
      <c r="J146" s="1864"/>
      <c r="K146" s="1864"/>
      <c r="L146" s="1864"/>
      <c r="M146" s="1864"/>
      <c r="N146" s="1864"/>
      <c r="O146" s="1864"/>
      <c r="Q146" s="1212" t="s">
        <v>565</v>
      </c>
      <c r="R146" s="323"/>
      <c r="S146" s="323"/>
      <c r="T146" s="323"/>
      <c r="U146" s="1480"/>
      <c r="V146" s="1222" t="s">
        <v>1065</v>
      </c>
      <c r="W146" s="816"/>
      <c r="X146" s="816"/>
      <c r="Y146" s="816"/>
      <c r="Z146" s="816"/>
      <c r="AA146" s="816"/>
      <c r="AB146" s="816"/>
      <c r="AC146" s="816"/>
      <c r="AD146" s="816"/>
      <c r="AE146" s="816"/>
      <c r="AF146" s="816"/>
      <c r="AG146" s="323"/>
      <c r="AL146" s="1446"/>
      <c r="AM146" s="1446"/>
      <c r="AN146" s="1446"/>
      <c r="AO146" s="1446"/>
      <c r="AP146" s="1446"/>
      <c r="AQ146" s="1446"/>
      <c r="AR146" s="1446"/>
      <c r="AS146" s="1446"/>
      <c r="AT146" s="1446"/>
      <c r="AU146" s="1445"/>
    </row>
    <row r="147" spans="1:47" s="1432" customFormat="1">
      <c r="A147" s="316"/>
      <c r="B147" s="1480"/>
      <c r="C147" s="1878" t="s">
        <v>1073</v>
      </c>
      <c r="D147" s="1878"/>
      <c r="E147" s="1878"/>
      <c r="F147" s="1878"/>
      <c r="G147" s="1878"/>
      <c r="H147" s="1878"/>
      <c r="I147" s="1878"/>
      <c r="J147" s="1878"/>
      <c r="K147" s="1878"/>
      <c r="L147" s="1878"/>
      <c r="M147" s="1878"/>
      <c r="N147" s="1878"/>
      <c r="O147" s="1878"/>
      <c r="Q147" s="426"/>
      <c r="R147" s="323"/>
      <c r="S147" s="323"/>
      <c r="T147" s="323"/>
      <c r="U147" s="1480"/>
      <c r="V147" s="1222" t="s">
        <v>1066</v>
      </c>
      <c r="W147" s="816"/>
      <c r="X147" s="816"/>
      <c r="Y147" s="816"/>
      <c r="Z147" s="816"/>
      <c r="AA147" s="816"/>
      <c r="AB147" s="816"/>
      <c r="AC147" s="816"/>
      <c r="AD147" s="816"/>
      <c r="AE147" s="816"/>
      <c r="AF147" s="816"/>
      <c r="AG147" s="323"/>
      <c r="AL147" s="1446"/>
      <c r="AM147" s="1446"/>
      <c r="AN147" s="1446"/>
      <c r="AO147" s="1446"/>
      <c r="AP147" s="1446"/>
      <c r="AQ147" s="1446"/>
      <c r="AR147" s="1446"/>
      <c r="AS147" s="1446"/>
      <c r="AT147" s="1446"/>
      <c r="AU147" s="1445"/>
    </row>
    <row r="148" spans="1:47" s="1432" customFormat="1">
      <c r="A148" s="316"/>
      <c r="B148" s="1480"/>
      <c r="C148" s="1878"/>
      <c r="D148" s="1878"/>
      <c r="E148" s="1878"/>
      <c r="F148" s="1878"/>
      <c r="G148" s="1878"/>
      <c r="H148" s="1878"/>
      <c r="I148" s="1878"/>
      <c r="J148" s="1878"/>
      <c r="K148" s="1878"/>
      <c r="L148" s="1878"/>
      <c r="M148" s="1878"/>
      <c r="N148" s="1878"/>
      <c r="O148" s="1878"/>
      <c r="Q148" s="426"/>
      <c r="R148" s="323"/>
      <c r="S148" s="323"/>
      <c r="T148" s="323"/>
      <c r="U148" s="1480"/>
      <c r="V148" s="323"/>
      <c r="W148" s="323"/>
      <c r="X148" s="323"/>
      <c r="Y148" s="323"/>
      <c r="Z148" s="323"/>
      <c r="AA148" s="323"/>
      <c r="AB148" s="323"/>
      <c r="AC148" s="323"/>
      <c r="AD148" s="323"/>
      <c r="AE148" s="323"/>
      <c r="AF148" s="323"/>
      <c r="AG148" s="323"/>
      <c r="AL148" s="1446"/>
      <c r="AM148" s="1446"/>
      <c r="AN148" s="1446"/>
      <c r="AO148" s="1446"/>
      <c r="AP148" s="1446"/>
      <c r="AQ148" s="1446"/>
      <c r="AR148" s="1446"/>
      <c r="AS148" s="1446"/>
      <c r="AT148" s="1446"/>
      <c r="AU148" s="1445"/>
    </row>
    <row r="149" spans="1:47" s="1432" customFormat="1">
      <c r="A149" s="316"/>
      <c r="B149" s="1480"/>
      <c r="C149" s="1878" t="s">
        <v>1438</v>
      </c>
      <c r="D149" s="1878"/>
      <c r="E149" s="1878"/>
      <c r="F149" s="1878"/>
      <c r="G149" s="1878"/>
      <c r="H149" s="1878"/>
      <c r="I149" s="1878"/>
      <c r="J149" s="1878"/>
      <c r="K149" s="1878"/>
      <c r="L149" s="1878"/>
      <c r="M149" s="1878"/>
      <c r="N149" s="1878"/>
      <c r="O149" s="1878"/>
      <c r="Q149" s="426"/>
      <c r="R149" s="323"/>
      <c r="S149" s="323"/>
      <c r="T149" s="323"/>
      <c r="U149" s="1480"/>
      <c r="AL149" s="1446"/>
      <c r="AM149" s="1446"/>
      <c r="AN149" s="1446"/>
      <c r="AO149" s="1446"/>
      <c r="AP149" s="1446"/>
      <c r="AQ149" s="1446"/>
      <c r="AR149" s="1446"/>
      <c r="AS149" s="1446"/>
      <c r="AT149" s="1446"/>
      <c r="AU149" s="1445"/>
    </row>
    <row r="150" spans="1:47" s="1432" customFormat="1">
      <c r="A150" s="316"/>
      <c r="B150" s="1480"/>
      <c r="C150" s="1878"/>
      <c r="D150" s="1878"/>
      <c r="E150" s="1878"/>
      <c r="F150" s="1878"/>
      <c r="G150" s="1878"/>
      <c r="H150" s="1878"/>
      <c r="I150" s="1878"/>
      <c r="J150" s="1878"/>
      <c r="K150" s="1878"/>
      <c r="L150" s="1878"/>
      <c r="M150" s="1878"/>
      <c r="N150" s="1878"/>
      <c r="O150" s="1878"/>
      <c r="Q150" s="426"/>
      <c r="R150" s="323"/>
      <c r="S150" s="323"/>
      <c r="T150" s="323"/>
      <c r="U150" s="1480"/>
      <c r="AL150" s="1446"/>
      <c r="AM150" s="1446"/>
      <c r="AN150" s="1446"/>
      <c r="AO150" s="1446"/>
      <c r="AP150" s="1446"/>
      <c r="AQ150" s="1446"/>
      <c r="AR150" s="1446"/>
      <c r="AS150" s="1446"/>
      <c r="AT150" s="1446"/>
      <c r="AU150" s="1445"/>
    </row>
    <row r="151" spans="1:47" s="1432" customFormat="1">
      <c r="A151" s="316"/>
      <c r="B151" s="1480"/>
      <c r="C151" s="1878"/>
      <c r="D151" s="1878"/>
      <c r="E151" s="1878"/>
      <c r="F151" s="1878"/>
      <c r="G151" s="1878"/>
      <c r="H151" s="1878"/>
      <c r="I151" s="1878"/>
      <c r="J151" s="1878"/>
      <c r="K151" s="1878"/>
      <c r="L151" s="1878"/>
      <c r="M151" s="1878"/>
      <c r="N151" s="1878"/>
      <c r="O151" s="1878"/>
      <c r="Q151" s="323"/>
      <c r="R151" s="323"/>
      <c r="S151" s="323"/>
      <c r="T151" s="323"/>
      <c r="U151" s="1480"/>
      <c r="AL151" s="1446"/>
      <c r="AM151" s="1446"/>
      <c r="AN151" s="1446"/>
      <c r="AO151" s="1446"/>
      <c r="AP151" s="1446"/>
      <c r="AQ151" s="1446"/>
      <c r="AR151" s="1446"/>
      <c r="AS151" s="1446"/>
      <c r="AT151" s="1446"/>
      <c r="AU151" s="1445"/>
    </row>
    <row r="152" spans="1:47" s="1432" customFormat="1">
      <c r="A152" s="316"/>
      <c r="B152" s="1480"/>
      <c r="C152" s="1878"/>
      <c r="D152" s="1878"/>
      <c r="E152" s="1878"/>
      <c r="F152" s="1878"/>
      <c r="G152" s="1878"/>
      <c r="H152" s="1878"/>
      <c r="I152" s="1878"/>
      <c r="J152" s="1878"/>
      <c r="K152" s="1878"/>
      <c r="L152" s="1878"/>
      <c r="M152" s="1878"/>
      <c r="N152" s="1878"/>
      <c r="O152" s="1878"/>
      <c r="Q152" s="323"/>
      <c r="R152" s="323"/>
      <c r="S152" s="323"/>
      <c r="T152" s="323"/>
      <c r="U152" s="1480"/>
      <c r="AL152" s="1446"/>
      <c r="AM152" s="1446"/>
      <c r="AN152" s="1446"/>
      <c r="AO152" s="1446"/>
      <c r="AP152" s="1446"/>
      <c r="AQ152" s="1446"/>
      <c r="AR152" s="1446"/>
      <c r="AS152" s="1446"/>
      <c r="AT152" s="1446"/>
      <c r="AU152" s="1445"/>
    </row>
    <row r="153" spans="1:47" s="1432" customFormat="1">
      <c r="A153" s="316"/>
      <c r="B153" s="1480"/>
      <c r="C153" s="1878"/>
      <c r="D153" s="1878"/>
      <c r="E153" s="1878"/>
      <c r="F153" s="1878"/>
      <c r="G153" s="1878"/>
      <c r="H153" s="1878"/>
      <c r="I153" s="1878"/>
      <c r="J153" s="1878"/>
      <c r="K153" s="1878"/>
      <c r="L153" s="1878"/>
      <c r="M153" s="1878"/>
      <c r="N153" s="1878"/>
      <c r="O153" s="1878"/>
      <c r="Q153" s="323"/>
      <c r="R153" s="323"/>
      <c r="S153" s="323"/>
      <c r="T153" s="323"/>
      <c r="U153" s="1480"/>
      <c r="AL153" s="1445"/>
      <c r="AM153" s="1445"/>
      <c r="AN153" s="1445"/>
      <c r="AO153" s="1445"/>
      <c r="AP153" s="1445"/>
      <c r="AQ153" s="1445"/>
      <c r="AR153" s="1445"/>
      <c r="AS153" s="1445"/>
      <c r="AT153" s="1445"/>
      <c r="AU153" s="1445"/>
    </row>
    <row r="154" spans="1:47" s="1432" customFormat="1">
      <c r="A154" s="316"/>
      <c r="B154" s="1480"/>
      <c r="C154" s="323"/>
      <c r="D154" s="316"/>
      <c r="E154" s="323"/>
      <c r="F154" s="316"/>
      <c r="G154" s="316"/>
      <c r="H154" s="316"/>
      <c r="I154" s="323"/>
      <c r="J154" s="357"/>
      <c r="K154" s="323"/>
      <c r="L154" s="316"/>
      <c r="M154" s="316"/>
      <c r="N154" s="316"/>
      <c r="O154" s="316"/>
      <c r="Q154" s="323"/>
      <c r="R154" s="323"/>
      <c r="S154" s="323"/>
      <c r="T154" s="323"/>
      <c r="U154" s="1480"/>
      <c r="AL154" s="1445"/>
      <c r="AM154" s="1445"/>
      <c r="AN154" s="1445"/>
      <c r="AO154" s="1445"/>
      <c r="AP154" s="1445"/>
      <c r="AQ154" s="1445"/>
      <c r="AR154" s="1445"/>
      <c r="AS154" s="1445"/>
      <c r="AT154" s="1445"/>
      <c r="AU154" s="1445"/>
    </row>
    <row r="155" spans="1:47" s="1432" customFormat="1">
      <c r="A155" s="316"/>
      <c r="B155" s="1480"/>
      <c r="C155" s="323"/>
      <c r="D155" s="316"/>
      <c r="E155" s="323"/>
      <c r="F155" s="316"/>
      <c r="G155" s="316"/>
      <c r="H155" s="316"/>
      <c r="I155" s="323"/>
      <c r="J155" s="357"/>
      <c r="K155" s="323"/>
      <c r="L155" s="316"/>
      <c r="M155" s="316"/>
      <c r="N155" s="316"/>
      <c r="O155" s="316"/>
      <c r="Q155" s="323"/>
      <c r="R155" s="323"/>
      <c r="S155" s="323"/>
      <c r="T155" s="323"/>
      <c r="U155" s="1480"/>
      <c r="AL155" s="1445"/>
      <c r="AM155" s="1445"/>
      <c r="AN155" s="1445"/>
      <c r="AO155" s="1445"/>
      <c r="AP155" s="1445"/>
      <c r="AQ155" s="1445"/>
      <c r="AR155" s="1445"/>
      <c r="AS155" s="1445"/>
      <c r="AT155" s="1445"/>
      <c r="AU155" s="1445"/>
    </row>
    <row r="156" spans="1:47" s="1432" customFormat="1">
      <c r="A156" s="1725" t="s">
        <v>811</v>
      </c>
      <c r="C156" s="1723"/>
      <c r="D156" s="1723"/>
      <c r="E156" s="1723"/>
      <c r="F156" s="1723"/>
      <c r="G156" s="1723"/>
      <c r="H156" s="1723"/>
      <c r="I156" s="1723"/>
      <c r="J156" s="1723"/>
      <c r="K156" s="1723"/>
      <c r="L156" s="1723"/>
      <c r="M156" s="1723"/>
      <c r="N156" s="1723"/>
      <c r="O156" s="1723"/>
      <c r="P156" s="1624"/>
      <c r="Q156" s="1723"/>
      <c r="R156" s="1723"/>
      <c r="S156" s="1723"/>
      <c r="T156" s="1723"/>
    </row>
    <row r="157" spans="1:47" s="1432" customFormat="1">
      <c r="A157" s="316"/>
      <c r="C157" s="1723"/>
      <c r="D157" s="1723"/>
      <c r="E157" s="1723"/>
      <c r="F157" s="1723"/>
      <c r="G157" s="1723"/>
      <c r="H157" s="1723"/>
      <c r="I157" s="1723"/>
      <c r="J157" s="1723"/>
      <c r="K157" s="1723"/>
      <c r="L157" s="1723"/>
      <c r="M157" s="1723"/>
      <c r="N157" s="1723"/>
      <c r="O157" s="1723"/>
      <c r="P157" s="1624"/>
      <c r="Q157" s="1723"/>
      <c r="R157" s="1723"/>
      <c r="S157" s="1723"/>
      <c r="T157" s="1723"/>
    </row>
    <row r="158" spans="1:47" s="1432" customFormat="1">
      <c r="A158" s="316"/>
      <c r="C158" s="1723"/>
      <c r="D158" s="1723"/>
      <c r="E158" s="1723"/>
      <c r="F158" s="1723"/>
      <c r="G158" s="1723"/>
      <c r="H158" s="1723"/>
      <c r="I158" s="1723"/>
      <c r="J158" s="1723"/>
      <c r="K158" s="1723"/>
      <c r="L158" s="1723"/>
      <c r="M158" s="1723"/>
      <c r="N158" s="1723"/>
      <c r="O158" s="1723"/>
      <c r="P158" s="1624"/>
      <c r="Q158" s="1723"/>
      <c r="R158" s="1723"/>
      <c r="S158" s="1723"/>
      <c r="T158" s="1723"/>
    </row>
    <row r="159" spans="1:47" s="1432" customFormat="1">
      <c r="A159" s="316"/>
      <c r="C159" s="1723"/>
      <c r="D159" s="1723"/>
      <c r="E159" s="1723"/>
      <c r="F159" s="1723"/>
      <c r="G159" s="1723"/>
      <c r="H159" s="1723"/>
      <c r="I159" s="1723"/>
      <c r="J159" s="1723"/>
      <c r="K159" s="1723"/>
      <c r="L159" s="1723"/>
      <c r="M159" s="1723"/>
      <c r="N159" s="1723"/>
      <c r="O159" s="1723"/>
      <c r="P159" s="1624"/>
      <c r="Q159" s="1723"/>
      <c r="R159" s="1723"/>
      <c r="S159" s="1723"/>
      <c r="T159" s="1723"/>
    </row>
    <row r="160" spans="1:47" s="1432" customFormat="1">
      <c r="A160" s="316"/>
      <c r="B160" s="1480"/>
      <c r="C160" s="323"/>
      <c r="D160" s="316"/>
      <c r="E160" s="323"/>
      <c r="F160" s="316"/>
      <c r="G160" s="316"/>
      <c r="H160" s="316"/>
      <c r="I160" s="323"/>
      <c r="J160" s="357"/>
      <c r="K160" s="323"/>
      <c r="L160" s="316"/>
      <c r="M160" s="316"/>
      <c r="N160" s="316"/>
      <c r="O160" s="316"/>
      <c r="Q160" s="323"/>
      <c r="R160" s="323"/>
      <c r="S160" s="323"/>
      <c r="T160" s="323"/>
      <c r="U160" s="1480"/>
      <c r="AL160" s="1445"/>
      <c r="AM160" s="1445"/>
      <c r="AN160" s="1445"/>
      <c r="AO160" s="1445"/>
      <c r="AP160" s="1445"/>
      <c r="AQ160" s="1445"/>
      <c r="AR160" s="1445"/>
      <c r="AS160" s="1445"/>
      <c r="AT160" s="1445"/>
      <c r="AU160" s="1445"/>
    </row>
    <row r="161" spans="1:47" s="1432" customFormat="1" ht="4.5" customHeight="1">
      <c r="B161" s="1480"/>
      <c r="J161" s="1433"/>
      <c r="U161" s="1480"/>
      <c r="AL161" s="1445"/>
      <c r="AM161" s="1445"/>
      <c r="AN161" s="1445"/>
      <c r="AO161" s="1445"/>
      <c r="AP161" s="1445"/>
      <c r="AQ161" s="1445"/>
      <c r="AR161" s="1445"/>
      <c r="AS161" s="1445"/>
      <c r="AT161" s="1445"/>
      <c r="AU161" s="1445"/>
    </row>
    <row r="162" spans="1:47" s="1432" customFormat="1">
      <c r="A162" s="171" t="s">
        <v>523</v>
      </c>
      <c r="B162" s="1485" t="s">
        <v>1562</v>
      </c>
      <c r="C162" s="323" t="s">
        <v>1440</v>
      </c>
      <c r="D162" s="316"/>
      <c r="E162" s="323"/>
      <c r="F162" s="316"/>
      <c r="G162" s="316"/>
      <c r="H162" s="316"/>
      <c r="I162" s="323"/>
      <c r="J162" s="357"/>
      <c r="K162" s="323"/>
      <c r="L162" s="316"/>
      <c r="M162" s="316"/>
      <c r="N162" s="316"/>
      <c r="O162" s="316"/>
      <c r="Q162" s="1895" t="s">
        <v>1074</v>
      </c>
      <c r="R162" s="1895"/>
      <c r="S162" s="1895"/>
      <c r="T162" s="1895"/>
      <c r="U162" s="1480"/>
      <c r="AL162" s="1446"/>
      <c r="AM162" s="1446"/>
      <c r="AN162" s="1446"/>
      <c r="AO162" s="1446"/>
      <c r="AP162" s="1446"/>
      <c r="AQ162" s="1446"/>
      <c r="AR162" s="1446"/>
      <c r="AS162" s="1446"/>
      <c r="AT162" s="1446"/>
      <c r="AU162" s="1445"/>
    </row>
    <row r="163" spans="1:47" s="1432" customFormat="1">
      <c r="A163" s="316"/>
      <c r="B163" s="1480"/>
      <c r="C163" s="1902" t="s">
        <v>1439</v>
      </c>
      <c r="D163" s="1903"/>
      <c r="E163" s="1903"/>
      <c r="F163" s="1903"/>
      <c r="G163" s="1903"/>
      <c r="H163" s="1903"/>
      <c r="I163" s="1903"/>
      <c r="J163" s="1903"/>
      <c r="K163" s="1903"/>
      <c r="L163" s="1903"/>
      <c r="M163" s="1903"/>
      <c r="N163" s="1903"/>
      <c r="O163" s="1903"/>
      <c r="Q163" s="1895"/>
      <c r="R163" s="1895"/>
      <c r="S163" s="1895"/>
      <c r="T163" s="1895"/>
      <c r="U163" s="1480"/>
      <c r="AL163" s="1446"/>
      <c r="AM163" s="1446"/>
      <c r="AN163" s="1446"/>
      <c r="AO163" s="1446"/>
      <c r="AP163" s="1446"/>
      <c r="AQ163" s="1446"/>
      <c r="AR163" s="1446"/>
      <c r="AS163" s="1446"/>
      <c r="AT163" s="1446"/>
      <c r="AU163" s="1445"/>
    </row>
    <row r="164" spans="1:47" s="1432" customFormat="1">
      <c r="A164" s="316"/>
      <c r="B164" s="1480"/>
      <c r="C164" s="1903"/>
      <c r="D164" s="1903"/>
      <c r="E164" s="1903"/>
      <c r="F164" s="1903"/>
      <c r="G164" s="1903"/>
      <c r="H164" s="1903"/>
      <c r="I164" s="1903"/>
      <c r="J164" s="1903"/>
      <c r="K164" s="1903"/>
      <c r="L164" s="1903"/>
      <c r="M164" s="1903"/>
      <c r="N164" s="1903"/>
      <c r="O164" s="1903"/>
      <c r="Q164" s="356" t="s">
        <v>1076</v>
      </c>
      <c r="R164" s="323"/>
      <c r="S164" s="323"/>
      <c r="T164" s="323"/>
      <c r="U164" s="1480"/>
      <c r="AL164" s="1446"/>
      <c r="AM164" s="1446"/>
      <c r="AN164" s="1446"/>
      <c r="AO164" s="1446"/>
      <c r="AP164" s="1446"/>
      <c r="AQ164" s="1446"/>
      <c r="AR164" s="1446"/>
      <c r="AS164" s="1446"/>
      <c r="AT164" s="1446"/>
      <c r="AU164" s="1445"/>
    </row>
    <row r="165" spans="1:47" s="1432" customFormat="1">
      <c r="A165" s="316"/>
      <c r="B165" s="1480"/>
      <c r="C165" s="323"/>
      <c r="D165" s="316"/>
      <c r="E165" s="323"/>
      <c r="F165" s="316"/>
      <c r="G165" s="316"/>
      <c r="H165" s="316"/>
      <c r="I165" s="323"/>
      <c r="J165" s="323"/>
      <c r="K165" s="323"/>
      <c r="L165" s="316"/>
      <c r="M165" s="316"/>
      <c r="N165" s="316"/>
      <c r="O165" s="316"/>
      <c r="Q165" s="323"/>
      <c r="R165" s="323"/>
      <c r="S165" s="323"/>
      <c r="T165" s="323"/>
      <c r="U165" s="1480"/>
      <c r="AL165" s="1446"/>
      <c r="AM165" s="1446"/>
      <c r="AN165" s="1446"/>
      <c r="AO165" s="1446"/>
      <c r="AP165" s="1446"/>
      <c r="AQ165" s="1446"/>
      <c r="AR165" s="1446"/>
      <c r="AS165" s="1446"/>
      <c r="AT165" s="1446"/>
      <c r="AU165" s="1445"/>
    </row>
    <row r="166" spans="1:47" s="1432" customFormat="1">
      <c r="A166" s="740" t="s">
        <v>899</v>
      </c>
      <c r="B166" s="1480"/>
      <c r="C166" s="415"/>
      <c r="D166" s="428"/>
      <c r="E166" s="415"/>
      <c r="F166" s="428"/>
      <c r="G166" s="428"/>
      <c r="H166" s="428"/>
      <c r="I166" s="415"/>
      <c r="J166" s="609">
        <f>'Implied ERP Data'!H2899</f>
        <v>3.4791202534501688</v>
      </c>
      <c r="K166" s="415"/>
      <c r="L166" s="415"/>
      <c r="M166" s="415"/>
      <c r="N166" s="415"/>
      <c r="O166" s="428"/>
      <c r="Q166" s="316" t="s">
        <v>572</v>
      </c>
      <c r="R166" s="316"/>
      <c r="S166" s="316"/>
      <c r="T166" s="323"/>
      <c r="U166" s="1480"/>
      <c r="AL166" s="1446"/>
      <c r="AM166" s="1446"/>
      <c r="AN166" s="1446"/>
      <c r="AO166" s="1446"/>
      <c r="AP166" s="1446"/>
      <c r="AQ166" s="1446"/>
      <c r="AR166" s="1446"/>
      <c r="AS166" s="1446"/>
      <c r="AT166" s="1446"/>
      <c r="AU166" s="1445"/>
    </row>
    <row r="167" spans="1:47" s="1432" customFormat="1">
      <c r="A167" s="316"/>
      <c r="B167" s="1480"/>
      <c r="C167" s="323"/>
      <c r="D167" s="316"/>
      <c r="E167" s="323"/>
      <c r="F167" s="316"/>
      <c r="G167" s="316"/>
      <c r="H167" s="316"/>
      <c r="I167" s="323"/>
      <c r="J167" s="357"/>
      <c r="K167" s="323"/>
      <c r="L167" s="316"/>
      <c r="M167" s="316"/>
      <c r="N167" s="316"/>
      <c r="O167" s="316"/>
      <c r="Q167" s="1902" t="s">
        <v>812</v>
      </c>
      <c r="R167" s="1902"/>
      <c r="S167" s="1902"/>
      <c r="T167" s="1902"/>
      <c r="U167" s="1480"/>
      <c r="AL167" s="1446"/>
      <c r="AM167" s="1446"/>
      <c r="AN167" s="1446"/>
      <c r="AO167" s="1446"/>
      <c r="AP167" s="1446"/>
      <c r="AQ167" s="1446"/>
      <c r="AR167" s="1446"/>
      <c r="AS167" s="1446"/>
      <c r="AT167" s="1446"/>
      <c r="AU167" s="1445"/>
    </row>
    <row r="168" spans="1:47" s="1432" customFormat="1">
      <c r="A168" s="316"/>
      <c r="B168" s="1480"/>
      <c r="C168" s="1895" t="s">
        <v>1436</v>
      </c>
      <c r="D168" s="1895"/>
      <c r="E168" s="1895"/>
      <c r="F168" s="1895"/>
      <c r="G168" s="1895"/>
      <c r="H168" s="1895"/>
      <c r="I168" s="1895"/>
      <c r="J168" s="1895"/>
      <c r="K168" s="1895"/>
      <c r="L168" s="1895"/>
      <c r="M168" s="1895"/>
      <c r="N168" s="1895"/>
      <c r="O168" s="1895"/>
      <c r="Q168" s="1902"/>
      <c r="R168" s="1902"/>
      <c r="S168" s="1902"/>
      <c r="T168" s="1902"/>
      <c r="U168" s="1480"/>
      <c r="AL168" s="1446"/>
      <c r="AM168" s="1446"/>
      <c r="AN168" s="1446"/>
      <c r="AO168" s="1446"/>
      <c r="AP168" s="1446"/>
      <c r="AQ168" s="1446"/>
      <c r="AR168" s="1446"/>
      <c r="AS168" s="1446"/>
      <c r="AT168" s="1446"/>
      <c r="AU168" s="1445"/>
    </row>
    <row r="169" spans="1:47" s="1432" customFormat="1">
      <c r="A169" s="316"/>
      <c r="B169" s="1480"/>
      <c r="C169" s="1895"/>
      <c r="D169" s="1895"/>
      <c r="E169" s="1895"/>
      <c r="F169" s="1895"/>
      <c r="G169" s="1895"/>
      <c r="H169" s="1895"/>
      <c r="I169" s="1895"/>
      <c r="J169" s="1895"/>
      <c r="K169" s="1895"/>
      <c r="L169" s="1895"/>
      <c r="M169" s="1895"/>
      <c r="N169" s="1895"/>
      <c r="O169" s="1895"/>
      <c r="Q169" s="1902" t="s">
        <v>1075</v>
      </c>
      <c r="R169" s="1902"/>
      <c r="S169" s="1902"/>
      <c r="T169" s="1902"/>
      <c r="U169" s="1480"/>
      <c r="AL169" s="1446"/>
      <c r="AM169" s="1446"/>
      <c r="AN169" s="1446"/>
      <c r="AO169" s="1446"/>
      <c r="AP169" s="1446"/>
      <c r="AQ169" s="1446"/>
      <c r="AR169" s="1446"/>
      <c r="AS169" s="1446"/>
      <c r="AT169" s="1446"/>
      <c r="AU169" s="1445"/>
    </row>
    <row r="170" spans="1:47" s="1432" customFormat="1">
      <c r="A170" s="316"/>
      <c r="B170" s="1480"/>
      <c r="C170" s="323"/>
      <c r="D170" s="323"/>
      <c r="E170" s="323"/>
      <c r="F170" s="323"/>
      <c r="G170" s="323"/>
      <c r="H170" s="323"/>
      <c r="I170" s="323"/>
      <c r="J170" s="323"/>
      <c r="K170" s="323"/>
      <c r="L170" s="316"/>
      <c r="M170" s="316"/>
      <c r="N170" s="316"/>
      <c r="O170" s="316"/>
      <c r="Q170" s="1902"/>
      <c r="R170" s="1902"/>
      <c r="S170" s="1902"/>
      <c r="T170" s="1902"/>
      <c r="U170" s="1480"/>
      <c r="AL170" s="1446"/>
      <c r="AM170" s="1446"/>
      <c r="AN170" s="1446"/>
      <c r="AO170" s="1446"/>
      <c r="AP170" s="1446"/>
      <c r="AQ170" s="1446"/>
      <c r="AR170" s="1446"/>
      <c r="AS170" s="1446"/>
      <c r="AT170" s="1446"/>
      <c r="AU170" s="1445"/>
    </row>
    <row r="171" spans="1:47" s="1432" customFormat="1">
      <c r="A171" s="316"/>
      <c r="B171" s="1480"/>
      <c r="C171" s="323" t="s">
        <v>521</v>
      </c>
      <c r="D171" s="316"/>
      <c r="E171" s="323"/>
      <c r="F171" s="316"/>
      <c r="G171" s="316"/>
      <c r="H171" s="316"/>
      <c r="I171" s="323"/>
      <c r="J171" s="7">
        <f>'Implied ERP Data'!H2902</f>
        <v>3.9513630312340018</v>
      </c>
      <c r="K171" s="323"/>
      <c r="L171" s="316"/>
      <c r="M171" s="316"/>
      <c r="N171" s="316"/>
      <c r="O171" s="316"/>
      <c r="Q171" s="323"/>
      <c r="R171" s="323"/>
      <c r="S171" s="323"/>
      <c r="T171" s="323"/>
      <c r="U171" s="1480"/>
      <c r="AL171" s="1446"/>
      <c r="AM171" s="1446"/>
      <c r="AN171" s="1446"/>
      <c r="AO171" s="1446"/>
      <c r="AP171" s="1446"/>
      <c r="AQ171" s="1446"/>
      <c r="AR171" s="1446"/>
      <c r="AS171" s="1446"/>
      <c r="AT171" s="1446"/>
      <c r="AU171" s="1445"/>
    </row>
    <row r="172" spans="1:47" s="1432" customFormat="1">
      <c r="A172" s="316"/>
      <c r="B172" s="1480"/>
      <c r="C172" s="323" t="s">
        <v>1443</v>
      </c>
      <c r="D172" s="316"/>
      <c r="E172" s="323"/>
      <c r="F172" s="316"/>
      <c r="G172" s="316"/>
      <c r="H172" s="316"/>
      <c r="I172" s="323"/>
      <c r="J172" s="9"/>
      <c r="K172" s="323"/>
      <c r="L172" s="316"/>
      <c r="M172" s="316"/>
      <c r="N172" s="316"/>
      <c r="O172" s="316"/>
      <c r="Q172" s="323"/>
      <c r="R172" s="323"/>
      <c r="S172" s="323"/>
      <c r="T172" s="323"/>
      <c r="U172" s="1480"/>
      <c r="AL172" s="1446"/>
      <c r="AM172" s="1446"/>
      <c r="AN172" s="1446"/>
      <c r="AO172" s="1446"/>
      <c r="AP172" s="1446"/>
      <c r="AQ172" s="1446"/>
      <c r="AR172" s="1446"/>
      <c r="AS172" s="1446"/>
      <c r="AT172" s="1446"/>
      <c r="AU172" s="1445"/>
    </row>
    <row r="173" spans="1:47" s="1432" customFormat="1">
      <c r="A173" s="316"/>
      <c r="B173" s="1480"/>
      <c r="C173" s="323"/>
      <c r="D173" s="323"/>
      <c r="E173" s="323"/>
      <c r="F173" s="323"/>
      <c r="G173" s="323"/>
      <c r="H173" s="323"/>
      <c r="I173" s="323"/>
      <c r="J173" s="323"/>
      <c r="K173" s="323"/>
      <c r="L173" s="323"/>
      <c r="M173" s="316"/>
      <c r="N173" s="316"/>
      <c r="O173" s="316"/>
      <c r="Q173" s="323"/>
      <c r="R173" s="323"/>
      <c r="S173" s="323"/>
      <c r="T173" s="323"/>
      <c r="U173" s="1480"/>
      <c r="AL173" s="1446"/>
      <c r="AM173" s="1446"/>
      <c r="AN173" s="1446"/>
      <c r="AO173" s="1446"/>
      <c r="AP173" s="1446"/>
      <c r="AQ173" s="1446"/>
      <c r="AR173" s="1446"/>
      <c r="AS173" s="1446"/>
      <c r="AT173" s="1446"/>
      <c r="AU173" s="1445"/>
    </row>
    <row r="174" spans="1:47" s="1432" customFormat="1">
      <c r="A174" s="316"/>
      <c r="B174" s="1480"/>
      <c r="C174" s="323"/>
      <c r="D174" s="323"/>
      <c r="E174" s="323"/>
      <c r="F174" s="323"/>
      <c r="G174" s="323"/>
      <c r="H174" s="323"/>
      <c r="I174" s="323"/>
      <c r="J174" s="323"/>
      <c r="K174" s="323"/>
      <c r="L174" s="323"/>
      <c r="M174" s="323"/>
      <c r="N174" s="323"/>
      <c r="O174" s="323"/>
      <c r="Q174" s="323"/>
      <c r="R174" s="323"/>
      <c r="S174" s="323"/>
      <c r="T174" s="323"/>
      <c r="U174" s="1480"/>
    </row>
    <row r="175" spans="1:47" s="1432" customFormat="1">
      <c r="A175" s="740" t="s">
        <v>452</v>
      </c>
      <c r="B175" s="1480"/>
      <c r="C175" s="1895" t="s">
        <v>1444</v>
      </c>
      <c r="D175" s="1895"/>
      <c r="E175" s="1895"/>
      <c r="F175" s="1895"/>
      <c r="G175" s="1895"/>
      <c r="H175" s="1895"/>
      <c r="I175" s="1895"/>
      <c r="J175" s="1895"/>
      <c r="K175" s="1895"/>
      <c r="L175" s="1895"/>
      <c r="M175" s="1895"/>
      <c r="N175" s="1895"/>
      <c r="O175" s="1895"/>
      <c r="Q175" s="323"/>
      <c r="R175" s="323"/>
      <c r="S175" s="323"/>
      <c r="T175" s="323"/>
      <c r="U175" s="1480"/>
    </row>
    <row r="176" spans="1:47" s="1432" customFormat="1">
      <c r="A176" s="14"/>
      <c r="B176" s="1480"/>
      <c r="C176" s="1895"/>
      <c r="D176" s="1895"/>
      <c r="E176" s="1895"/>
      <c r="F176" s="1895"/>
      <c r="G176" s="1895"/>
      <c r="H176" s="1895"/>
      <c r="I176" s="1895"/>
      <c r="J176" s="1895"/>
      <c r="K176" s="1895"/>
      <c r="L176" s="1895"/>
      <c r="M176" s="1895"/>
      <c r="N176" s="1895"/>
      <c r="O176" s="1895"/>
      <c r="Q176" s="316"/>
      <c r="R176" s="316"/>
      <c r="S176" s="316"/>
      <c r="T176" s="348"/>
      <c r="U176" s="1480"/>
    </row>
    <row r="177" spans="1:21" s="1432" customFormat="1">
      <c r="A177" s="14"/>
      <c r="B177" s="1480"/>
      <c r="C177" s="316"/>
      <c r="D177" s="316"/>
      <c r="E177" s="316"/>
      <c r="F177" s="316"/>
      <c r="G177" s="316"/>
      <c r="H177" s="316"/>
      <c r="I177" s="316"/>
      <c r="J177" s="9"/>
      <c r="K177" s="316"/>
      <c r="L177" s="316"/>
      <c r="M177" s="316"/>
      <c r="N177" s="316"/>
      <c r="O177" s="316"/>
      <c r="Q177" s="316"/>
      <c r="R177" s="316"/>
      <c r="S177" s="316"/>
      <c r="T177" s="348"/>
      <c r="U177" s="1480"/>
    </row>
    <row r="178" spans="1:21" s="1432" customFormat="1">
      <c r="A178" s="472" t="s">
        <v>1203</v>
      </c>
      <c r="B178" s="1480"/>
      <c r="C178" s="415"/>
      <c r="D178" s="415"/>
      <c r="E178" s="415"/>
      <c r="F178" s="428"/>
      <c r="G178" s="428"/>
      <c r="H178" s="428"/>
      <c r="I178" s="415"/>
      <c r="J178" s="609">
        <f>J166-J40</f>
        <v>1.324756559182652</v>
      </c>
      <c r="K178" s="428"/>
      <c r="L178" s="428"/>
      <c r="M178" s="428"/>
      <c r="N178" s="428"/>
      <c r="O178" s="428"/>
      <c r="Q178" s="323"/>
      <c r="R178" s="323"/>
      <c r="S178" s="323"/>
      <c r="T178" s="323"/>
      <c r="U178" s="1480"/>
    </row>
    <row r="179" spans="1:21" s="1432" customFormat="1">
      <c r="A179" s="472" t="s">
        <v>1077</v>
      </c>
      <c r="B179" s="1480"/>
      <c r="C179" s="323"/>
      <c r="D179" s="323"/>
      <c r="E179" s="323"/>
      <c r="F179" s="316"/>
      <c r="G179" s="316"/>
      <c r="H179" s="316"/>
      <c r="I179" s="323"/>
      <c r="J179" s="360">
        <f>ERP!I359</f>
        <v>0.35927494327712284</v>
      </c>
      <c r="K179" s="316"/>
      <c r="L179" s="323"/>
      <c r="M179" s="316"/>
      <c r="N179" s="316"/>
      <c r="O179" s="316"/>
      <c r="Q179" s="323"/>
      <c r="R179" s="323"/>
      <c r="S179" s="323"/>
      <c r="T179" s="323"/>
      <c r="U179" s="1480"/>
    </row>
    <row r="180" spans="1:21" s="1432" customFormat="1">
      <c r="A180" s="472"/>
      <c r="B180" s="1480"/>
      <c r="C180" s="323"/>
      <c r="D180" s="323"/>
      <c r="E180" s="323"/>
      <c r="F180" s="316"/>
      <c r="G180" s="316"/>
      <c r="H180" s="316"/>
      <c r="I180" s="323"/>
      <c r="J180" s="360"/>
      <c r="K180" s="316"/>
      <c r="L180" s="323"/>
      <c r="M180" s="316"/>
      <c r="N180" s="316"/>
      <c r="O180" s="316"/>
      <c r="Q180" s="323"/>
      <c r="R180" s="323"/>
      <c r="S180" s="323"/>
      <c r="T180" s="323"/>
      <c r="U180" s="1480"/>
    </row>
    <row r="181" spans="1:21" s="1432" customFormat="1">
      <c r="A181" s="316"/>
      <c r="B181" s="1480"/>
      <c r="C181" s="11" t="s">
        <v>522</v>
      </c>
      <c r="D181" s="323"/>
      <c r="E181" s="323"/>
      <c r="F181" s="316"/>
      <c r="G181" s="316"/>
      <c r="H181" s="316"/>
      <c r="I181" s="323"/>
      <c r="J181" s="360"/>
      <c r="K181" s="316"/>
      <c r="L181" s="323"/>
      <c r="M181" s="316"/>
      <c r="N181" s="316"/>
      <c r="O181" s="316"/>
      <c r="Q181" s="323"/>
      <c r="R181" s="323"/>
      <c r="S181" s="323"/>
      <c r="T181" s="323"/>
      <c r="U181" s="1480"/>
    </row>
    <row r="182" spans="1:21" s="1432" customFormat="1">
      <c r="A182" s="316"/>
      <c r="B182" s="1480"/>
      <c r="C182" s="1208" t="s">
        <v>1445</v>
      </c>
      <c r="D182" s="11"/>
      <c r="E182" s="11"/>
      <c r="F182" s="11"/>
      <c r="G182" s="11"/>
      <c r="H182" s="316"/>
      <c r="I182" s="323"/>
      <c r="J182" s="360"/>
      <c r="K182" s="316"/>
      <c r="L182" s="323"/>
      <c r="M182" s="316"/>
      <c r="N182" s="316"/>
      <c r="O182" s="316"/>
      <c r="Q182" s="323"/>
      <c r="R182" s="323"/>
      <c r="S182" s="323"/>
      <c r="T182" s="323"/>
      <c r="U182" s="1480"/>
    </row>
    <row r="183" spans="1:21" s="1432" customFormat="1">
      <c r="A183" s="316"/>
      <c r="B183" s="1480"/>
      <c r="C183" s="1896" t="s">
        <v>1446</v>
      </c>
      <c r="D183" s="1897"/>
      <c r="E183" s="1897"/>
      <c r="F183" s="1897"/>
      <c r="G183" s="1897"/>
      <c r="H183" s="1897"/>
      <c r="I183" s="1897"/>
      <c r="J183" s="1897"/>
      <c r="K183" s="1897"/>
      <c r="L183" s="1897"/>
      <c r="M183" s="1897"/>
      <c r="N183" s="1897"/>
      <c r="O183" s="1897"/>
      <c r="Q183" s="323"/>
      <c r="R183" s="323"/>
      <c r="S183" s="323"/>
      <c r="T183" s="323"/>
      <c r="U183" s="1480"/>
    </row>
    <row r="184" spans="1:21" s="1432" customFormat="1">
      <c r="A184" s="316"/>
      <c r="B184" s="1480"/>
      <c r="C184" s="1897"/>
      <c r="D184" s="1897"/>
      <c r="E184" s="1897"/>
      <c r="F184" s="1897"/>
      <c r="G184" s="1897"/>
      <c r="H184" s="1897"/>
      <c r="I184" s="1897"/>
      <c r="J184" s="1897"/>
      <c r="K184" s="1897"/>
      <c r="L184" s="1897"/>
      <c r="M184" s="1897"/>
      <c r="N184" s="1897"/>
      <c r="O184" s="1897"/>
      <c r="Q184" s="323"/>
      <c r="R184" s="323"/>
      <c r="S184" s="323"/>
      <c r="T184" s="323"/>
      <c r="U184" s="1480"/>
    </row>
    <row r="185" spans="1:21" s="1432" customFormat="1">
      <c r="A185" s="316"/>
      <c r="B185" s="1480"/>
      <c r="C185" s="323"/>
      <c r="D185" s="1425"/>
      <c r="E185" s="1425"/>
      <c r="F185" s="1425"/>
      <c r="G185" s="1425"/>
      <c r="H185" s="1425"/>
      <c r="I185" s="1425"/>
      <c r="J185" s="1425"/>
      <c r="K185" s="1425"/>
      <c r="L185" s="1425"/>
      <c r="M185" s="1425"/>
      <c r="N185" s="1425"/>
      <c r="O185" s="1425"/>
      <c r="Q185" s="323"/>
      <c r="R185" s="323"/>
      <c r="S185" s="323"/>
      <c r="T185" s="323"/>
      <c r="U185" s="1480"/>
    </row>
    <row r="186" spans="1:21" s="1432" customFormat="1">
      <c r="A186" s="316"/>
      <c r="B186" s="1480"/>
      <c r="C186" s="316" t="s">
        <v>1447</v>
      </c>
      <c r="D186" s="323"/>
      <c r="E186" s="323"/>
      <c r="F186" s="316"/>
      <c r="G186" s="316"/>
      <c r="H186" s="316"/>
      <c r="I186" s="323"/>
      <c r="J186" s="360"/>
      <c r="K186" s="316"/>
      <c r="L186" s="323"/>
      <c r="M186" s="316"/>
      <c r="N186" s="323"/>
      <c r="O186" s="316"/>
      <c r="Q186" s="323" t="s">
        <v>1448</v>
      </c>
      <c r="R186" s="323"/>
      <c r="S186" s="323"/>
      <c r="T186" s="323"/>
      <c r="U186" s="1480"/>
    </row>
    <row r="187" spans="1:21" s="1432" customFormat="1">
      <c r="A187" s="323"/>
      <c r="B187" s="1480"/>
      <c r="C187" s="323"/>
      <c r="D187" s="316"/>
      <c r="E187" s="316"/>
      <c r="F187" s="316"/>
      <c r="G187" s="316"/>
      <c r="H187" s="316"/>
      <c r="I187" s="316"/>
      <c r="J187" s="323"/>
      <c r="K187" s="316"/>
      <c r="L187" s="316"/>
      <c r="M187" s="316"/>
      <c r="N187" s="316"/>
      <c r="O187" s="316"/>
      <c r="Q187" s="323"/>
      <c r="R187" s="323"/>
      <c r="S187" s="323"/>
      <c r="T187" s="323"/>
      <c r="U187" s="1480"/>
    </row>
    <row r="188" spans="1:21" s="1432" customFormat="1">
      <c r="A188" s="323"/>
      <c r="B188" s="1480"/>
      <c r="C188" s="415"/>
      <c r="D188" s="415"/>
      <c r="E188" s="415"/>
      <c r="F188" s="415"/>
      <c r="G188" s="415"/>
      <c r="H188" s="415"/>
      <c r="I188" s="415"/>
      <c r="J188" s="1430">
        <f>J178*J179</f>
        <v>0.47595183765634375</v>
      </c>
      <c r="K188" s="428"/>
      <c r="L188" s="428"/>
      <c r="M188" s="428"/>
      <c r="N188" s="428"/>
      <c r="O188" s="428"/>
      <c r="Q188" s="323"/>
      <c r="R188" s="323"/>
      <c r="S188" s="323"/>
      <c r="T188" s="323"/>
      <c r="U188" s="1480"/>
    </row>
    <row r="189" spans="1:21" s="1432" customFormat="1">
      <c r="A189" s="323"/>
      <c r="B189" s="1480"/>
      <c r="C189" s="323"/>
      <c r="D189" s="323"/>
      <c r="E189" s="323"/>
      <c r="F189" s="323"/>
      <c r="G189" s="323"/>
      <c r="H189" s="323"/>
      <c r="I189" s="323"/>
      <c r="J189" s="357"/>
      <c r="K189" s="316"/>
      <c r="L189" s="316"/>
      <c r="M189" s="316"/>
      <c r="N189" s="316"/>
      <c r="O189" s="316"/>
      <c r="Q189" s="323"/>
      <c r="R189" s="323"/>
      <c r="S189" s="323"/>
      <c r="T189" s="323"/>
      <c r="U189" s="1480"/>
    </row>
    <row r="190" spans="1:21" s="1432" customFormat="1" ht="4.5" customHeight="1">
      <c r="B190" s="1480"/>
      <c r="C190" s="1665"/>
      <c r="D190" s="1434"/>
      <c r="E190" s="1434"/>
      <c r="F190" s="1434"/>
      <c r="G190" s="1434"/>
      <c r="H190" s="1434"/>
      <c r="I190" s="1627"/>
      <c r="J190" s="1433"/>
      <c r="U190" s="1480"/>
    </row>
    <row r="191" spans="1:21" s="1432" customFormat="1">
      <c r="A191" s="300" t="s">
        <v>1509</v>
      </c>
      <c r="B191" s="1480"/>
      <c r="C191" s="402">
        <f t="shared" ref="C191:I191" si="2">C40+$J$188</f>
        <v>1.181979226191376</v>
      </c>
      <c r="D191" s="403">
        <f t="shared" si="2"/>
        <v>1.413911391796471</v>
      </c>
      <c r="E191" s="402">
        <f t="shared" si="2"/>
        <v>1.645843557401566</v>
      </c>
      <c r="F191" s="403">
        <f t="shared" si="2"/>
        <v>1.8484545977412687</v>
      </c>
      <c r="G191" s="403">
        <f t="shared" si="2"/>
        <v>2.0510656380809715</v>
      </c>
      <c r="H191" s="402">
        <f t="shared" si="2"/>
        <v>2.2536766784206739</v>
      </c>
      <c r="I191" s="403">
        <f t="shared" si="2"/>
        <v>2.4419961051722674</v>
      </c>
      <c r="J191" s="429">
        <f>J40+J188</f>
        <v>2.6303155319238605</v>
      </c>
      <c r="K191" s="403">
        <f>K40+$J$188</f>
        <v>2.7390880160002933</v>
      </c>
      <c r="L191" s="403">
        <f>L40+$J$188</f>
        <v>2.8478605000767261</v>
      </c>
      <c r="M191" s="403">
        <f>M40+$J$188</f>
        <v>2.9566329841531589</v>
      </c>
      <c r="N191" s="403">
        <f>N40+$J$188</f>
        <v>3.0654054682295917</v>
      </c>
      <c r="O191" s="402">
        <f>O40+$J$188</f>
        <v>3.1741779523060245</v>
      </c>
      <c r="Q191" s="323"/>
      <c r="R191" s="323"/>
      <c r="S191" s="323"/>
      <c r="T191" s="323"/>
      <c r="U191" s="1480"/>
    </row>
    <row r="192" spans="1:21" s="1432" customFormat="1">
      <c r="A192" s="432"/>
      <c r="B192" s="1480"/>
      <c r="C192" s="142"/>
      <c r="D192" s="212"/>
      <c r="E192" s="142"/>
      <c r="F192" s="212"/>
      <c r="G192" s="212"/>
      <c r="H192" s="142"/>
      <c r="I192" s="212"/>
      <c r="J192" s="433"/>
      <c r="K192" s="212"/>
      <c r="L192" s="212"/>
      <c r="M192" s="212"/>
      <c r="N192" s="212"/>
      <c r="O192" s="142"/>
      <c r="Q192" s="316"/>
      <c r="R192" s="316"/>
      <c r="S192" s="316"/>
      <c r="T192" s="316"/>
      <c r="U192" s="1480"/>
    </row>
    <row r="193" spans="1:21" s="1432" customFormat="1">
      <c r="A193" s="740" t="s">
        <v>808</v>
      </c>
      <c r="B193" s="1480"/>
      <c r="C193" s="409">
        <f t="shared" ref="C193:O193" si="3">C191-C37</f>
        <v>0.81707922619137596</v>
      </c>
      <c r="D193" s="409">
        <f t="shared" si="3"/>
        <v>0.78751139179647089</v>
      </c>
      <c r="E193" s="409">
        <f t="shared" si="3"/>
        <v>0.75794355740156594</v>
      </c>
      <c r="F193" s="409">
        <f t="shared" si="3"/>
        <v>0.72505459774126879</v>
      </c>
      <c r="G193" s="409">
        <f t="shared" si="3"/>
        <v>0.69216563808097153</v>
      </c>
      <c r="H193" s="409">
        <f t="shared" si="3"/>
        <v>0.65927667842067383</v>
      </c>
      <c r="I193" s="409">
        <f t="shared" si="3"/>
        <v>0.62404610517226722</v>
      </c>
      <c r="J193" s="609">
        <f t="shared" si="3"/>
        <v>0.58881553192386038</v>
      </c>
      <c r="K193" s="409">
        <f t="shared" si="3"/>
        <v>0.58506801600029323</v>
      </c>
      <c r="L193" s="409">
        <f t="shared" si="3"/>
        <v>0.58132050007672609</v>
      </c>
      <c r="M193" s="409">
        <f t="shared" si="3"/>
        <v>0.57757298415315894</v>
      </c>
      <c r="N193" s="409">
        <f t="shared" si="3"/>
        <v>0.5738254682295918</v>
      </c>
      <c r="O193" s="409">
        <f t="shared" si="3"/>
        <v>0.57007795230602465</v>
      </c>
      <c r="Q193" s="323" t="s">
        <v>1078</v>
      </c>
      <c r="R193" s="323"/>
      <c r="S193" s="8">
        <f>'CRP &amp; Rnot'!J62</f>
        <v>0.53612802547770588</v>
      </c>
      <c r="T193" s="323"/>
      <c r="U193" s="1480"/>
    </row>
    <row r="194" spans="1:21" s="1432" customFormat="1">
      <c r="A194" s="316"/>
      <c r="B194" s="1480"/>
      <c r="C194" s="316"/>
      <c r="D194" s="316"/>
      <c r="E194" s="316"/>
      <c r="F194" s="316"/>
      <c r="G194" s="316"/>
      <c r="H194" s="316"/>
      <c r="I194" s="323"/>
      <c r="J194" s="357"/>
      <c r="K194" s="316"/>
      <c r="L194" s="316"/>
      <c r="M194" s="316"/>
      <c r="N194" s="316"/>
      <c r="O194" s="316"/>
      <c r="Q194" s="323"/>
      <c r="R194" s="323"/>
      <c r="S194" s="323"/>
      <c r="T194" s="323"/>
      <c r="U194" s="1480"/>
    </row>
    <row r="195" spans="1:21" s="1432" customFormat="1">
      <c r="A195" s="316"/>
      <c r="B195" s="1480"/>
      <c r="C195" s="1849" t="s">
        <v>1449</v>
      </c>
      <c r="D195" s="1849"/>
      <c r="E195" s="1849"/>
      <c r="F195" s="1849"/>
      <c r="G195" s="1849"/>
      <c r="H195" s="1849"/>
      <c r="I195" s="1849"/>
      <c r="J195" s="1849"/>
      <c r="K195" s="1849"/>
      <c r="L195" s="1849"/>
      <c r="M195" s="1849"/>
      <c r="N195" s="1849"/>
      <c r="O195" s="1849"/>
      <c r="Q195" s="323"/>
      <c r="R195" s="323"/>
      <c r="S195" s="323"/>
      <c r="T195" s="323"/>
      <c r="U195" s="1480"/>
    </row>
    <row r="196" spans="1:21" s="1432" customFormat="1">
      <c r="A196" s="316"/>
      <c r="B196" s="1480"/>
      <c r="C196" s="1849"/>
      <c r="D196" s="1849"/>
      <c r="E196" s="1849"/>
      <c r="F196" s="1849"/>
      <c r="G196" s="1849"/>
      <c r="H196" s="1849"/>
      <c r="I196" s="1849"/>
      <c r="J196" s="1849"/>
      <c r="K196" s="1849"/>
      <c r="L196" s="1849"/>
      <c r="M196" s="1849"/>
      <c r="N196" s="1849"/>
      <c r="O196" s="1849"/>
      <c r="Q196" s="323"/>
      <c r="R196" s="323"/>
      <c r="S196" s="323"/>
      <c r="T196" s="323"/>
      <c r="U196" s="1480"/>
    </row>
    <row r="197" spans="1:21" s="1432" customFormat="1">
      <c r="A197" s="316"/>
      <c r="B197" s="1480"/>
      <c r="C197" s="1849" t="s">
        <v>1450</v>
      </c>
      <c r="D197" s="1849"/>
      <c r="E197" s="1849"/>
      <c r="F197" s="1849"/>
      <c r="G197" s="1849"/>
      <c r="H197" s="1849"/>
      <c r="I197" s="1849"/>
      <c r="J197" s="1849"/>
      <c r="K197" s="1849"/>
      <c r="L197" s="1849"/>
      <c r="M197" s="1849"/>
      <c r="N197" s="1849"/>
      <c r="O197" s="1849"/>
      <c r="Q197" s="323"/>
      <c r="R197" s="323"/>
      <c r="S197" s="323"/>
      <c r="T197" s="323"/>
      <c r="U197" s="1480"/>
    </row>
    <row r="198" spans="1:21" s="1432" customFormat="1">
      <c r="A198" s="316"/>
      <c r="B198" s="1480"/>
      <c r="C198" s="1849"/>
      <c r="D198" s="1849"/>
      <c r="E198" s="1849"/>
      <c r="F198" s="1849"/>
      <c r="G198" s="1849"/>
      <c r="H198" s="1849"/>
      <c r="I198" s="1849"/>
      <c r="J198" s="1849"/>
      <c r="K198" s="1849"/>
      <c r="L198" s="1849"/>
      <c r="M198" s="1849"/>
      <c r="N198" s="1849"/>
      <c r="O198" s="1849"/>
      <c r="Q198" s="323"/>
      <c r="R198" s="323"/>
      <c r="S198" s="323"/>
      <c r="T198" s="323"/>
      <c r="U198" s="1480"/>
    </row>
    <row r="199" spans="1:21" s="1432" customFormat="1">
      <c r="A199" s="316"/>
      <c r="B199" s="1480"/>
      <c r="C199" s="316"/>
      <c r="D199" s="316"/>
      <c r="E199" s="316"/>
      <c r="F199" s="316"/>
      <c r="G199" s="316"/>
      <c r="H199" s="316"/>
      <c r="I199" s="323"/>
      <c r="J199" s="357"/>
      <c r="K199" s="316"/>
      <c r="L199" s="316"/>
      <c r="M199" s="316"/>
      <c r="N199" s="316"/>
      <c r="O199" s="316"/>
      <c r="Q199" s="323"/>
      <c r="R199" s="323"/>
      <c r="S199" s="323"/>
      <c r="T199" s="323"/>
      <c r="U199" s="1480"/>
    </row>
    <row r="200" spans="1:21" s="1432" customFormat="1">
      <c r="A200" s="316"/>
      <c r="B200" s="1480"/>
      <c r="C200" s="587" t="s">
        <v>1491</v>
      </c>
      <c r="D200" s="753"/>
      <c r="E200" s="753"/>
      <c r="F200" s="753"/>
      <c r="G200" s="753"/>
      <c r="H200" s="753"/>
      <c r="I200" s="752"/>
      <c r="J200" s="754"/>
      <c r="K200" s="752"/>
      <c r="L200" s="753"/>
      <c r="M200" s="753"/>
      <c r="N200" s="753"/>
      <c r="O200" s="323"/>
      <c r="P200" s="1513"/>
      <c r="Q200" s="752" t="s">
        <v>1492</v>
      </c>
      <c r="R200" s="752"/>
      <c r="S200" s="323"/>
      <c r="T200" s="323"/>
      <c r="U200" s="1480"/>
    </row>
    <row r="201" spans="1:21" s="1432" customFormat="1">
      <c r="A201" s="316"/>
      <c r="B201" s="1480"/>
      <c r="C201" s="11"/>
      <c r="D201" s="316"/>
      <c r="E201" s="316"/>
      <c r="F201" s="316"/>
      <c r="G201" s="316"/>
      <c r="H201" s="316"/>
      <c r="I201" s="323"/>
      <c r="J201" s="15"/>
      <c r="K201" s="323"/>
      <c r="L201" s="316"/>
      <c r="M201" s="316"/>
      <c r="N201" s="316"/>
      <c r="O201" s="316"/>
      <c r="Q201" s="323"/>
      <c r="R201" s="323"/>
      <c r="S201" s="323"/>
      <c r="T201" s="323"/>
      <c r="U201" s="1480"/>
    </row>
    <row r="202" spans="1:21" s="1432" customFormat="1">
      <c r="A202" s="628" t="s">
        <v>603</v>
      </c>
      <c r="B202" s="1480"/>
      <c r="C202" s="409">
        <f>C40</f>
        <v>0.70602738853503222</v>
      </c>
      <c r="D202" s="409">
        <f t="shared" ref="D202:O202" si="4">D40</f>
        <v>0.93795955414012733</v>
      </c>
      <c r="E202" s="409">
        <f t="shared" si="4"/>
        <v>1.1698917197452223</v>
      </c>
      <c r="F202" s="409">
        <f t="shared" si="4"/>
        <v>1.3725027600849249</v>
      </c>
      <c r="G202" s="409">
        <f t="shared" si="4"/>
        <v>1.5751138004246277</v>
      </c>
      <c r="H202" s="409">
        <f t="shared" si="4"/>
        <v>1.7777248407643302</v>
      </c>
      <c r="I202" s="409">
        <f t="shared" si="4"/>
        <v>1.9660442675159235</v>
      </c>
      <c r="J202" s="611">
        <f t="shared" si="4"/>
        <v>2.1543636942675168</v>
      </c>
      <c r="K202" s="409">
        <f t="shared" si="4"/>
        <v>2.2631361783439496</v>
      </c>
      <c r="L202" s="409">
        <f t="shared" si="4"/>
        <v>2.3719086624203825</v>
      </c>
      <c r="M202" s="409">
        <f t="shared" si="4"/>
        <v>2.4806811464968153</v>
      </c>
      <c r="N202" s="409">
        <f t="shared" si="4"/>
        <v>2.5894536305732481</v>
      </c>
      <c r="O202" s="409">
        <f t="shared" si="4"/>
        <v>2.6982261146496809</v>
      </c>
      <c r="Q202" s="323"/>
      <c r="R202" s="323"/>
      <c r="S202" s="323"/>
      <c r="T202" s="323"/>
      <c r="U202" s="1480"/>
    </row>
    <row r="203" spans="1:21" s="1432" customFormat="1">
      <c r="A203" s="628" t="s">
        <v>604</v>
      </c>
      <c r="B203" s="1480"/>
      <c r="C203" s="409">
        <f t="shared" ref="C203:O203" si="5">C40*$Q$203</f>
        <v>1.1401761891359397</v>
      </c>
      <c r="D203" s="409">
        <f t="shared" si="5"/>
        <v>1.5147275691700326</v>
      </c>
      <c r="E203" s="409">
        <f t="shared" si="5"/>
        <v>1.8892789492041253</v>
      </c>
      <c r="F203" s="409">
        <f t="shared" si="5"/>
        <v>2.2164791224590581</v>
      </c>
      <c r="G203" s="409">
        <f t="shared" si="5"/>
        <v>2.5436792957139911</v>
      </c>
      <c r="H203" s="409">
        <f t="shared" si="5"/>
        <v>2.8708794689689237</v>
      </c>
      <c r="I203" s="409">
        <f t="shared" si="5"/>
        <v>3.174999861209546</v>
      </c>
      <c r="J203" s="611">
        <f t="shared" si="5"/>
        <v>3.4791202534501688</v>
      </c>
      <c r="K203" s="409">
        <f t="shared" si="5"/>
        <v>3.6547788729188144</v>
      </c>
      <c r="L203" s="409">
        <f t="shared" si="5"/>
        <v>3.83043749238746</v>
      </c>
      <c r="M203" s="409">
        <f t="shared" si="5"/>
        <v>4.006096111856106</v>
      </c>
      <c r="N203" s="409">
        <f t="shared" si="5"/>
        <v>4.1817547313247516</v>
      </c>
      <c r="O203" s="409">
        <f t="shared" si="5"/>
        <v>4.3574133507933972</v>
      </c>
      <c r="Q203" s="184">
        <f>J166/J40</f>
        <v>1.6149177888151651</v>
      </c>
      <c r="R203" s="323"/>
      <c r="S203" s="323"/>
      <c r="T203" s="323"/>
      <c r="U203" s="1480"/>
    </row>
    <row r="204" spans="1:21" s="1432" customFormat="1">
      <c r="A204" s="316"/>
      <c r="B204" s="1480"/>
      <c r="C204" s="478"/>
      <c r="D204" s="478"/>
      <c r="E204" s="478"/>
      <c r="F204" s="478"/>
      <c r="G204" s="478"/>
      <c r="H204" s="478"/>
      <c r="I204" s="478"/>
      <c r="J204" s="316"/>
      <c r="K204" s="478"/>
      <c r="L204" s="478"/>
      <c r="M204" s="478"/>
      <c r="N204" s="478"/>
      <c r="O204" s="478"/>
      <c r="P204" s="1514"/>
      <c r="Q204" s="323"/>
      <c r="R204" s="323"/>
      <c r="S204" s="323"/>
      <c r="T204" s="323"/>
      <c r="U204" s="1480"/>
    </row>
    <row r="205" spans="1:21" s="1432" customFormat="1">
      <c r="A205" s="316"/>
      <c r="B205" s="1480"/>
      <c r="C205" s="478"/>
      <c r="D205" s="478"/>
      <c r="E205" s="478"/>
      <c r="F205" s="478"/>
      <c r="G205" s="478"/>
      <c r="H205" s="478"/>
      <c r="I205" s="478"/>
      <c r="J205" s="316"/>
      <c r="K205" s="478"/>
      <c r="L205" s="478"/>
      <c r="M205" s="478"/>
      <c r="N205" s="478"/>
      <c r="O205" s="478"/>
      <c r="P205" s="1514"/>
      <c r="Q205" s="323"/>
      <c r="R205" s="323"/>
      <c r="S205" s="323"/>
      <c r="T205" s="323"/>
      <c r="U205" s="1480"/>
    </row>
    <row r="206" spans="1:21" s="1432" customFormat="1">
      <c r="A206" s="1725" t="s">
        <v>811</v>
      </c>
      <c r="C206" s="1733"/>
      <c r="D206" s="1733"/>
      <c r="E206" s="1733"/>
      <c r="F206" s="1733"/>
      <c r="G206" s="1733"/>
      <c r="H206" s="1733"/>
      <c r="I206" s="1733"/>
      <c r="J206" s="1733"/>
      <c r="K206" s="1733"/>
      <c r="L206" s="1733"/>
      <c r="M206" s="1733"/>
      <c r="N206" s="1733"/>
      <c r="O206" s="1733"/>
      <c r="P206" s="1734"/>
      <c r="Q206" s="1733"/>
      <c r="R206" s="1733"/>
      <c r="S206" s="1733"/>
      <c r="T206" s="1733"/>
    </row>
    <row r="207" spans="1:21" s="1432" customFormat="1">
      <c r="A207" s="722"/>
      <c r="C207" s="1733"/>
      <c r="D207" s="1733"/>
      <c r="E207" s="1733"/>
      <c r="F207" s="1733"/>
      <c r="G207" s="1733"/>
      <c r="H207" s="1733"/>
      <c r="I207" s="1733"/>
      <c r="J207" s="1733"/>
      <c r="K207" s="1733"/>
      <c r="L207" s="1733"/>
      <c r="M207" s="1733"/>
      <c r="N207" s="1733"/>
      <c r="O207" s="1733"/>
      <c r="P207" s="1734"/>
      <c r="Q207" s="1733"/>
      <c r="R207" s="1733"/>
      <c r="S207" s="1733"/>
      <c r="T207" s="1733"/>
    </row>
    <row r="208" spans="1:21" s="1432" customFormat="1">
      <c r="A208" s="735"/>
      <c r="C208" s="1733"/>
      <c r="D208" s="1733"/>
      <c r="E208" s="1733"/>
      <c r="F208" s="1733"/>
      <c r="G208" s="1733"/>
      <c r="H208" s="1733"/>
      <c r="I208" s="1733"/>
      <c r="J208" s="1733"/>
      <c r="K208" s="1733"/>
      <c r="L208" s="1733"/>
      <c r="M208" s="1733"/>
      <c r="N208" s="1733"/>
      <c r="O208" s="1733"/>
      <c r="P208" s="1734"/>
      <c r="Q208" s="1733"/>
      <c r="R208" s="1733"/>
      <c r="S208" s="1733"/>
      <c r="T208" s="1733"/>
    </row>
    <row r="209" spans="1:58" s="1432" customFormat="1">
      <c r="A209" s="735"/>
      <c r="C209" s="1733"/>
      <c r="D209" s="1733"/>
      <c r="E209" s="1733"/>
      <c r="F209" s="1733"/>
      <c r="G209" s="1733"/>
      <c r="H209" s="1733"/>
      <c r="I209" s="1733"/>
      <c r="J209" s="1733"/>
      <c r="K209" s="1733"/>
      <c r="L209" s="1733"/>
      <c r="M209" s="1733"/>
      <c r="N209" s="1733"/>
      <c r="O209" s="1733"/>
      <c r="P209" s="1734"/>
      <c r="Q209" s="1733"/>
      <c r="R209" s="1733"/>
      <c r="S209" s="1733"/>
      <c r="T209" s="1733"/>
    </row>
    <row r="210" spans="1:58" s="1432" customFormat="1">
      <c r="A210" s="735"/>
      <c r="C210" s="1733"/>
      <c r="D210" s="1733"/>
      <c r="E210" s="1733"/>
      <c r="F210" s="1733"/>
      <c r="G210" s="1733"/>
      <c r="H210" s="1733"/>
      <c r="I210" s="1733"/>
      <c r="J210" s="1733"/>
      <c r="K210" s="1733"/>
      <c r="L210" s="1733"/>
      <c r="M210" s="1733"/>
      <c r="N210" s="1733"/>
      <c r="O210" s="1733"/>
      <c r="P210" s="1734"/>
      <c r="Q210" s="1733"/>
      <c r="R210" s="1733"/>
      <c r="S210" s="1733"/>
      <c r="T210" s="1733"/>
    </row>
    <row r="211" spans="1:58" s="1432" customFormat="1">
      <c r="A211" s="735"/>
      <c r="C211" s="1733"/>
      <c r="D211" s="1733"/>
      <c r="E211" s="1733"/>
      <c r="F211" s="1733"/>
      <c r="G211" s="1733"/>
      <c r="H211" s="1733"/>
      <c r="I211" s="1733"/>
      <c r="J211" s="1733"/>
      <c r="K211" s="1733"/>
      <c r="L211" s="1733"/>
      <c r="M211" s="1733"/>
      <c r="N211" s="1733"/>
      <c r="O211" s="1733"/>
      <c r="P211" s="1734"/>
      <c r="Q211" s="1733"/>
      <c r="R211" s="1733"/>
      <c r="S211" s="1733"/>
      <c r="T211" s="1733"/>
    </row>
    <row r="212" spans="1:58" s="1432" customFormat="1">
      <c r="A212" s="316"/>
      <c r="B212" s="1480"/>
      <c r="C212" s="323"/>
      <c r="D212" s="316"/>
      <c r="E212" s="316"/>
      <c r="F212" s="316"/>
      <c r="G212" s="316"/>
      <c r="H212" s="316"/>
      <c r="I212" s="323"/>
      <c r="J212" s="316"/>
      <c r="K212" s="323"/>
      <c r="L212" s="316"/>
      <c r="M212" s="316"/>
      <c r="N212" s="316"/>
      <c r="O212" s="316"/>
      <c r="Q212" s="323"/>
      <c r="R212" s="323"/>
      <c r="S212" s="323"/>
      <c r="T212" s="323"/>
      <c r="U212" s="1480"/>
    </row>
    <row r="213" spans="1:58" s="1432" customFormat="1">
      <c r="B213" s="1480"/>
      <c r="I213" s="1619"/>
      <c r="J213" s="1433"/>
      <c r="U213" s="1480"/>
    </row>
    <row r="214" spans="1:58" s="1432" customFormat="1">
      <c r="B214" s="1480"/>
      <c r="I214" s="1619"/>
      <c r="J214" s="1433"/>
      <c r="U214" s="1480"/>
    </row>
    <row r="215" spans="1:58" s="1432" customFormat="1">
      <c r="A215" s="344" t="s">
        <v>807</v>
      </c>
      <c r="B215" s="1480"/>
      <c r="C215" s="430"/>
      <c r="D215" s="430"/>
      <c r="E215" s="430"/>
      <c r="F215" s="430"/>
      <c r="G215" s="430"/>
      <c r="H215" s="430"/>
      <c r="I215" s="430"/>
      <c r="J215" s="431"/>
      <c r="K215" s="430"/>
      <c r="L215" s="430"/>
      <c r="M215" s="430"/>
      <c r="N215" s="430"/>
      <c r="O215" s="430"/>
      <c r="Q215" s="343"/>
      <c r="R215" s="430"/>
      <c r="S215" s="430"/>
      <c r="T215" s="430"/>
      <c r="U215" s="1480"/>
      <c r="V215" s="1805"/>
      <c r="W215" s="1805"/>
      <c r="X215" s="1805"/>
      <c r="Y215" s="1805"/>
      <c r="Z215" s="1805"/>
      <c r="AA215" s="1805"/>
      <c r="AB215" s="1805"/>
      <c r="AC215" s="1805"/>
      <c r="AD215" s="1805"/>
      <c r="AE215" s="1805"/>
      <c r="AF215" s="1805"/>
      <c r="AG215" s="1805"/>
      <c r="AH215" s="1805"/>
      <c r="AI215" s="1805"/>
      <c r="AJ215" s="1805"/>
      <c r="AK215" s="1805"/>
      <c r="AL215" s="1805"/>
      <c r="AM215" s="1805"/>
      <c r="AN215" s="1805"/>
      <c r="AO215" s="1805"/>
      <c r="AP215" s="1805"/>
      <c r="AQ215" s="1805"/>
      <c r="AR215" s="1805"/>
      <c r="AS215" s="1805"/>
      <c r="AT215" s="1805"/>
      <c r="AU215" s="1805"/>
      <c r="AV215" s="1805"/>
      <c r="AW215" s="1805"/>
      <c r="AX215" s="1805"/>
      <c r="AY215" s="1805"/>
      <c r="AZ215" s="1805"/>
      <c r="BA215" s="1805"/>
      <c r="BB215" s="1805"/>
      <c r="BC215" s="1805"/>
      <c r="BD215" s="1805"/>
      <c r="BE215" s="1805"/>
      <c r="BF215" s="1805"/>
    </row>
    <row r="216" spans="1:58" s="1432" customFormat="1">
      <c r="A216" s="316"/>
      <c r="B216" s="1480"/>
      <c r="C216" s="316"/>
      <c r="D216" s="147"/>
      <c r="E216" s="316"/>
      <c r="F216" s="316"/>
      <c r="G216" s="316"/>
      <c r="H216" s="316"/>
      <c r="I216" s="316"/>
      <c r="J216" s="357"/>
      <c r="K216" s="316"/>
      <c r="L216" s="316"/>
      <c r="M216" s="316"/>
      <c r="N216" s="316"/>
      <c r="O216" s="316"/>
      <c r="Q216" s="323"/>
      <c r="R216" s="323"/>
      <c r="S216" s="323"/>
      <c r="T216" s="323"/>
      <c r="U216" s="14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435"/>
      <c r="AV216" s="435"/>
      <c r="AW216" s="435"/>
      <c r="AX216" s="435"/>
      <c r="AY216" s="435"/>
      <c r="AZ216" s="316"/>
      <c r="BA216" s="316"/>
      <c r="BB216" s="316"/>
      <c r="BC216" s="316"/>
      <c r="BD216" s="316"/>
      <c r="BE216" s="316"/>
      <c r="BF216" s="316"/>
    </row>
    <row r="217" spans="1:58" s="1432" customFormat="1">
      <c r="A217" s="171" t="s">
        <v>752</v>
      </c>
      <c r="B217" s="1480"/>
      <c r="C217" s="400"/>
      <c r="D217" s="401"/>
      <c r="E217" s="400"/>
      <c r="F217" s="401"/>
      <c r="G217" s="401"/>
      <c r="H217" s="400"/>
      <c r="I217" s="401"/>
      <c r="J217" s="86"/>
      <c r="K217" s="401"/>
      <c r="L217" s="401"/>
      <c r="M217" s="401"/>
      <c r="N217" s="401"/>
      <c r="O217" s="400"/>
      <c r="Q217" s="11" t="s">
        <v>1578</v>
      </c>
      <c r="R217" s="323"/>
      <c r="S217" s="323"/>
      <c r="T217" s="323"/>
      <c r="U217" s="14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435"/>
      <c r="AV217" s="435"/>
      <c r="AW217" s="435"/>
      <c r="AX217" s="435"/>
      <c r="AY217" s="435"/>
      <c r="AZ217" s="316"/>
      <c r="BA217" s="316"/>
      <c r="BB217" s="316"/>
      <c r="BC217" s="316"/>
      <c r="BD217" s="316"/>
      <c r="BE217" s="316"/>
      <c r="BF217" s="316"/>
    </row>
    <row r="218" spans="1:58" s="1432" customFormat="1">
      <c r="A218" s="316"/>
      <c r="B218" s="1480"/>
      <c r="C218" s="316"/>
      <c r="D218" s="147"/>
      <c r="E218" s="316"/>
      <c r="F218" s="316"/>
      <c r="G218" s="316"/>
      <c r="H218" s="316"/>
      <c r="I218" s="316"/>
      <c r="J218" s="357"/>
      <c r="K218" s="316"/>
      <c r="L218" s="316"/>
      <c r="M218" s="316"/>
      <c r="N218" s="316"/>
      <c r="O218" s="316"/>
      <c r="Q218" s="11" t="s">
        <v>1507</v>
      </c>
      <c r="R218" s="323"/>
      <c r="S218" s="1411" t="s">
        <v>1506</v>
      </c>
      <c r="T218" s="323"/>
      <c r="U218" s="14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435"/>
      <c r="AV218" s="435"/>
      <c r="AW218" s="435"/>
      <c r="AX218" s="435"/>
      <c r="AY218" s="435"/>
      <c r="AZ218" s="316"/>
      <c r="BA218" s="316"/>
      <c r="BB218" s="316"/>
      <c r="BC218" s="316"/>
      <c r="BD218" s="316"/>
      <c r="BE218" s="316"/>
      <c r="BF218" s="316"/>
    </row>
    <row r="219" spans="1:58">
      <c r="A219" s="740" t="s">
        <v>1204</v>
      </c>
      <c r="C219" s="400">
        <v>3</v>
      </c>
      <c r="D219" s="401">
        <v>4</v>
      </c>
      <c r="E219" s="400">
        <v>5</v>
      </c>
      <c r="F219" s="401">
        <v>6</v>
      </c>
      <c r="G219" s="401">
        <v>7</v>
      </c>
      <c r="H219" s="400">
        <v>8</v>
      </c>
      <c r="I219" s="401">
        <v>9</v>
      </c>
      <c r="J219" s="86">
        <v>10</v>
      </c>
      <c r="K219" s="401">
        <v>11</v>
      </c>
      <c r="L219" s="401">
        <v>12</v>
      </c>
      <c r="M219" s="401">
        <v>13</v>
      </c>
      <c r="N219" s="401">
        <v>14</v>
      </c>
      <c r="O219" s="400">
        <v>15</v>
      </c>
      <c r="P219" s="1511"/>
      <c r="Q219" s="11"/>
      <c r="R219" s="11"/>
      <c r="S219" s="11"/>
      <c r="T219" s="11"/>
      <c r="V219" s="78"/>
      <c r="W219" s="83" t="s">
        <v>761</v>
      </c>
      <c r="X219" s="78"/>
      <c r="Y219" s="78"/>
      <c r="Z219" s="78"/>
      <c r="AA219" s="78"/>
      <c r="AB219" s="78"/>
      <c r="AC219" s="78"/>
      <c r="AD219" s="78"/>
      <c r="AE219" s="78"/>
      <c r="AF219" s="185" t="s">
        <v>146</v>
      </c>
      <c r="AG219" s="78"/>
      <c r="AH219" s="140"/>
      <c r="AI219" s="183"/>
      <c r="AJ219" s="140"/>
      <c r="AK219" s="140"/>
      <c r="AL219" s="140"/>
      <c r="AM219" s="140"/>
      <c r="AN219" s="185" t="s">
        <v>453</v>
      </c>
      <c r="AO219" s="78"/>
      <c r="AP219" s="78"/>
      <c r="AQ219" s="140"/>
      <c r="AR219" s="140"/>
      <c r="AS219" s="78"/>
      <c r="AT219" s="78"/>
      <c r="AU219" s="358"/>
      <c r="AV219" s="358"/>
      <c r="AW219" s="358"/>
      <c r="AX219" s="358"/>
      <c r="AY219" s="483" t="s">
        <v>503</v>
      </c>
      <c r="AZ219" s="358"/>
      <c r="BA219" s="358"/>
      <c r="BB219" s="358"/>
      <c r="BC219" s="358"/>
      <c r="BD219" s="358"/>
      <c r="BE219" s="358"/>
      <c r="BF219" s="358"/>
    </row>
    <row r="220" spans="1:58">
      <c r="A220" s="15"/>
      <c r="C220" s="400"/>
      <c r="D220" s="401"/>
      <c r="E220" s="400"/>
      <c r="F220" s="401"/>
      <c r="G220" s="401"/>
      <c r="H220" s="400"/>
      <c r="I220" s="401"/>
      <c r="J220" s="86"/>
      <c r="K220" s="401"/>
      <c r="L220" s="401"/>
      <c r="M220" s="401"/>
      <c r="N220" s="401"/>
      <c r="O220" s="400"/>
      <c r="P220" s="1511"/>
      <c r="Q220" s="11" t="s">
        <v>91</v>
      </c>
      <c r="R220" s="8"/>
      <c r="S220" s="11"/>
      <c r="T220" s="11"/>
      <c r="V220" s="80"/>
      <c r="W220" s="83"/>
      <c r="X220" s="80"/>
      <c r="Y220" s="80"/>
      <c r="Z220" s="80"/>
      <c r="AA220" s="80"/>
      <c r="AB220" s="80"/>
      <c r="AC220" s="80"/>
      <c r="AD220" s="80"/>
      <c r="AE220" s="80"/>
      <c r="AF220" s="185"/>
      <c r="AG220" s="80"/>
      <c r="AH220" s="124"/>
      <c r="AI220" s="185"/>
      <c r="AJ220" s="124"/>
      <c r="AK220" s="124"/>
      <c r="AL220" s="124"/>
      <c r="AM220" s="124"/>
      <c r="AN220" s="185"/>
      <c r="AO220" s="80"/>
      <c r="AP220" s="80"/>
      <c r="AQ220" s="124"/>
      <c r="AR220" s="124"/>
      <c r="AS220" s="80"/>
      <c r="AT220" s="80"/>
      <c r="AU220" s="435"/>
      <c r="AV220" s="435"/>
      <c r="AW220" s="435"/>
      <c r="AX220" s="435"/>
      <c r="AY220" s="483"/>
      <c r="AZ220" s="435"/>
      <c r="BA220" s="435"/>
      <c r="BB220" s="435"/>
      <c r="BC220" s="435"/>
      <c r="BD220" s="435"/>
      <c r="BE220" s="435"/>
      <c r="BF220" s="435"/>
    </row>
    <row r="221" spans="1:58">
      <c r="A221" s="2" t="str">
        <f>'Rf &amp; Cd Calculation '!$AR$1</f>
        <v>A</v>
      </c>
      <c r="B221" s="1492"/>
      <c r="C221" s="402">
        <f>'Rf &amp; Cd Calculation '!AO8</f>
        <v>1.6577585987261132</v>
      </c>
      <c r="D221" s="403">
        <f>AVERAGE(C221,E221)</f>
        <v>1.9160006369426745</v>
      </c>
      <c r="E221" s="402">
        <f>'Rf &amp; Cd Calculation '!AP8</f>
        <v>2.1742426751592356</v>
      </c>
      <c r="F221" s="403">
        <f>E221+(H221-E221)/3</f>
        <v>2.4175093418259022</v>
      </c>
      <c r="G221" s="403">
        <f>E221+(H221-E221)*2/3</f>
        <v>2.6607760084925691</v>
      </c>
      <c r="H221" s="402">
        <f>'Rf &amp; Cd Calculation '!AQ8</f>
        <v>2.9040426751592356</v>
      </c>
      <c r="I221" s="403">
        <f>AVERAGE(H221,J221)</f>
        <v>3.0606216560509552</v>
      </c>
      <c r="J221" s="609">
        <f>'Rf &amp; Cd Calculation '!AR8</f>
        <v>3.2172006369426751</v>
      </c>
      <c r="K221" s="403">
        <f>$J221+($O221-$J221)*(K$1-$J$1)/5</f>
        <v>3.3520374522292999</v>
      </c>
      <c r="L221" s="403">
        <f>$J221+($O221-$J221)*(L$1-$J$1)/5</f>
        <v>3.4868742675159248</v>
      </c>
      <c r="M221" s="403">
        <f>$J221+($O221-$J221)*(M$1-$J$1)/5</f>
        <v>3.6217110828025496</v>
      </c>
      <c r="N221" s="403">
        <f>$J221+($O221-$J221)*(N$1-$J$1)/5</f>
        <v>3.7565478980891744</v>
      </c>
      <c r="O221" s="402">
        <f>'Rf &amp; Cd Calculation '!AS8</f>
        <v>3.8913847133757993</v>
      </c>
      <c r="P221" s="1515"/>
      <c r="Q221" s="11" t="s">
        <v>92</v>
      </c>
      <c r="R221" s="8"/>
      <c r="S221" s="11"/>
      <c r="T221" s="11"/>
      <c r="U221" s="1523"/>
      <c r="V221" s="78"/>
      <c r="W221" s="78"/>
      <c r="X221" s="78"/>
      <c r="Y221" s="78"/>
      <c r="Z221" s="78"/>
      <c r="AA221" s="78"/>
      <c r="AB221" s="78"/>
      <c r="AC221" s="78"/>
      <c r="AD221" s="78"/>
      <c r="AE221" s="78"/>
      <c r="AF221" s="140"/>
      <c r="AG221" s="140"/>
      <c r="AH221" s="140"/>
      <c r="AI221" s="183"/>
      <c r="AJ221" s="140"/>
      <c r="AK221" s="140"/>
      <c r="AL221" s="140"/>
      <c r="AM221" s="140"/>
      <c r="AN221" s="140"/>
      <c r="AO221" s="140"/>
      <c r="AP221" s="140"/>
      <c r="AQ221" s="140"/>
      <c r="AR221" s="140"/>
      <c r="AS221" s="78"/>
      <c r="AT221" s="78"/>
      <c r="AU221" s="358"/>
      <c r="AV221" s="358"/>
      <c r="AW221" s="358"/>
      <c r="AX221" s="358"/>
      <c r="AY221" s="358"/>
      <c r="AZ221" s="358"/>
      <c r="BA221" s="358"/>
      <c r="BB221" s="358"/>
      <c r="BC221" s="358"/>
      <c r="BD221" s="358"/>
      <c r="BE221" s="358"/>
      <c r="BF221" s="358"/>
    </row>
    <row r="222" spans="1:58">
      <c r="A222" s="107" t="s">
        <v>52</v>
      </c>
      <c r="B222" s="1508"/>
      <c r="C222" s="403">
        <f>AVERAGE(C221,C223)</f>
        <v>1.827681210191082</v>
      </c>
      <c r="D222" s="403">
        <f t="shared" ref="D222:D231" si="6">AVERAGE(C222,E222)</f>
        <v>2.1337851910828016</v>
      </c>
      <c r="E222" s="403">
        <f t="shared" ref="E222:O222" si="7">AVERAGE(E221,E223)</f>
        <v>2.4398891719745217</v>
      </c>
      <c r="F222" s="403">
        <f t="shared" si="7"/>
        <v>2.6575919320594474</v>
      </c>
      <c r="G222" s="403">
        <f t="shared" si="7"/>
        <v>2.8752946921443732</v>
      </c>
      <c r="H222" s="403">
        <f t="shared" si="7"/>
        <v>3.0929974522292989</v>
      </c>
      <c r="I222" s="403">
        <f t="shared" si="7"/>
        <v>3.2427761146496819</v>
      </c>
      <c r="J222" s="612">
        <f>AVERAGE(J221,J223)</f>
        <v>3.3925547770700644</v>
      </c>
      <c r="K222" s="403">
        <f t="shared" si="7"/>
        <v>3.5347608917197459</v>
      </c>
      <c r="L222" s="403">
        <f t="shared" si="7"/>
        <v>3.6769670063694275</v>
      </c>
      <c r="M222" s="403">
        <f t="shared" si="7"/>
        <v>3.8191731210191096</v>
      </c>
      <c r="N222" s="403">
        <f t="shared" si="7"/>
        <v>3.9613792356687911</v>
      </c>
      <c r="O222" s="403">
        <f t="shared" si="7"/>
        <v>4.1035853503184727</v>
      </c>
      <c r="P222" s="1515"/>
      <c r="Q222" s="356" t="s">
        <v>823</v>
      </c>
      <c r="R222" s="8"/>
      <c r="S222" s="11"/>
      <c r="T222" s="11"/>
      <c r="U222" s="1523"/>
      <c r="V222" s="78"/>
      <c r="W222" s="78"/>
      <c r="X222" s="78"/>
      <c r="Y222" s="78"/>
      <c r="Z222" s="78"/>
      <c r="AA222" s="78"/>
      <c r="AB222" s="78"/>
      <c r="AC222" s="78"/>
      <c r="AD222" s="78"/>
      <c r="AE222" s="78"/>
      <c r="AF222" s="140"/>
      <c r="AG222" s="140"/>
      <c r="AH222" s="140"/>
      <c r="AI222" s="183"/>
      <c r="AJ222" s="140"/>
      <c r="AK222" s="140"/>
      <c r="AL222" s="140"/>
      <c r="AM222" s="140"/>
      <c r="AN222" s="140"/>
      <c r="AO222" s="140"/>
      <c r="AP222" s="140"/>
      <c r="AQ222" s="140"/>
      <c r="AR222" s="140"/>
      <c r="AS222" s="78"/>
      <c r="AT222" s="78"/>
      <c r="AU222" s="358"/>
      <c r="AV222" s="358"/>
      <c r="AW222" s="358"/>
      <c r="AX222" s="358"/>
      <c r="AY222" s="358"/>
      <c r="AZ222" s="358"/>
      <c r="BA222" s="358"/>
      <c r="BB222" s="358"/>
      <c r="BC222" s="358"/>
      <c r="BD222" s="358"/>
      <c r="BE222" s="358"/>
      <c r="BF222" s="358"/>
    </row>
    <row r="223" spans="1:58">
      <c r="A223" s="2">
        <f>'Rf &amp; Cd Calculation '!$AY$1</f>
        <v>0</v>
      </c>
      <c r="B223" s="1492"/>
      <c r="C223" s="402">
        <f>'Rf &amp; Cd Calculation '!AV8</f>
        <v>1.997603821656051</v>
      </c>
      <c r="D223" s="403">
        <f t="shared" si="6"/>
        <v>2.3515697452229292</v>
      </c>
      <c r="E223" s="402">
        <f>'Rf &amp; Cd Calculation '!AW8</f>
        <v>2.7055356687898078</v>
      </c>
      <c r="F223" s="403">
        <f>E223+(H223-E223)/3</f>
        <v>2.8976745222929927</v>
      </c>
      <c r="G223" s="403">
        <f>E223+(H223-E223)*2/3</f>
        <v>3.0898133757961777</v>
      </c>
      <c r="H223" s="402">
        <f>'Rf &amp; Cd Calculation '!AX8</f>
        <v>3.2819522292993626</v>
      </c>
      <c r="I223" s="403">
        <f>AVERAGE(H223,J223)</f>
        <v>3.4249305732484081</v>
      </c>
      <c r="J223" s="609">
        <f>'Rf &amp; Cd Calculation '!AY8</f>
        <v>3.5679089171974536</v>
      </c>
      <c r="K223" s="403">
        <f>$J223+($O223-$J223)*(K$1-$J$1)/5</f>
        <v>3.717484331210192</v>
      </c>
      <c r="L223" s="403">
        <f>$J223+($O223-$J223)*(L$1-$J$1)/5</f>
        <v>3.8670597452229303</v>
      </c>
      <c r="M223" s="403">
        <f>$J223+($O223-$J223)*(M$1-$J$1)/5</f>
        <v>4.0166351592356691</v>
      </c>
      <c r="N223" s="403">
        <f>$J223+($O223-$J223)*(N$1-$J$1)/5</f>
        <v>4.1662105732484074</v>
      </c>
      <c r="O223" s="402">
        <f>'Rf &amp; Cd Calculation '!AZ8</f>
        <v>4.3157859872611457</v>
      </c>
      <c r="P223" s="1515"/>
      <c r="Q223" s="78"/>
      <c r="R223" s="8"/>
      <c r="S223" s="11"/>
      <c r="T223" s="11"/>
      <c r="U223" s="1523"/>
      <c r="V223" s="78"/>
      <c r="W223" s="78"/>
      <c r="X223" s="78"/>
      <c r="Y223" s="78"/>
      <c r="Z223" s="78"/>
      <c r="AA223" s="78"/>
      <c r="AB223" s="78"/>
      <c r="AC223" s="78"/>
      <c r="AD223" s="78"/>
      <c r="AE223" s="78"/>
      <c r="AF223" s="140"/>
      <c r="AG223" s="140"/>
      <c r="AH223" s="140"/>
      <c r="AI223" s="183"/>
      <c r="AJ223" s="140"/>
      <c r="AK223" s="140"/>
      <c r="AL223" s="140"/>
      <c r="AM223" s="140"/>
      <c r="AN223" s="140"/>
      <c r="AO223" s="140"/>
      <c r="AP223" s="140"/>
      <c r="AQ223" s="140"/>
      <c r="AR223" s="140"/>
      <c r="AS223" s="78"/>
      <c r="AT223" s="78"/>
      <c r="AU223" s="358"/>
      <c r="AV223" s="358"/>
      <c r="AW223" s="358"/>
      <c r="AX223" s="358"/>
      <c r="AY223" s="358"/>
      <c r="AZ223" s="358"/>
      <c r="BA223" s="358"/>
      <c r="BB223" s="358"/>
      <c r="BC223" s="358"/>
      <c r="BD223" s="358"/>
      <c r="BE223" s="358"/>
      <c r="BF223" s="358"/>
    </row>
    <row r="224" spans="1:58">
      <c r="A224" s="2" t="str">
        <f>'Rf &amp; Cd Calculation '!$BF$1</f>
        <v>BBB</v>
      </c>
      <c r="B224" s="1492"/>
      <c r="C224" s="402">
        <f>'Rf &amp; Cd Calculation '!BC8</f>
        <v>2.2762859872611472</v>
      </c>
      <c r="D224" s="403">
        <f t="shared" si="6"/>
        <v>2.6358974522292997</v>
      </c>
      <c r="E224" s="402">
        <f>'Rf &amp; Cd Calculation '!BD8</f>
        <v>2.9955089171974523</v>
      </c>
      <c r="F224" s="403">
        <f>E224+(H224-E224)/3</f>
        <v>3.1709507430997879</v>
      </c>
      <c r="G224" s="403">
        <f>E224+(H224-E224)*2/3</f>
        <v>3.346392569002123</v>
      </c>
      <c r="H224" s="402">
        <f>'Rf &amp; Cd Calculation '!BE8</f>
        <v>3.5218343949044586</v>
      </c>
      <c r="I224" s="403">
        <f>AVERAGE(H224,J224)</f>
        <v>3.6704856687898086</v>
      </c>
      <c r="J224" s="609">
        <f>'Rf &amp; Cd Calculation '!BF8</f>
        <v>3.8191369426751587</v>
      </c>
      <c r="K224" s="403" t="str">
        <f t="shared" ref="K224:N225" si="8">$O224</f>
        <v>N/a</v>
      </c>
      <c r="L224" s="403" t="str">
        <f t="shared" si="8"/>
        <v>N/a</v>
      </c>
      <c r="M224" s="403" t="str">
        <f t="shared" si="8"/>
        <v>N/a</v>
      </c>
      <c r="N224" s="403" t="str">
        <f t="shared" si="8"/>
        <v>N/a</v>
      </c>
      <c r="O224" s="402" t="str">
        <f>'Rf &amp; Cd Calculation '!$BG$8</f>
        <v>N/a</v>
      </c>
      <c r="P224" s="1515"/>
      <c r="Q224" s="11" t="s">
        <v>93</v>
      </c>
      <c r="R224" s="8"/>
      <c r="S224" s="11"/>
      <c r="T224" s="11"/>
      <c r="U224" s="1523"/>
      <c r="V224" s="78"/>
      <c r="W224" s="78"/>
      <c r="X224" s="78"/>
      <c r="Y224" s="78"/>
      <c r="Z224" s="78"/>
      <c r="AA224" s="78"/>
      <c r="AB224" s="78"/>
      <c r="AC224" s="78"/>
      <c r="AD224" s="78"/>
      <c r="AE224" s="78"/>
      <c r="AF224" s="140"/>
      <c r="AG224" s="140"/>
      <c r="AH224" s="140"/>
      <c r="AI224" s="183"/>
      <c r="AJ224" s="140"/>
      <c r="AK224" s="140"/>
      <c r="AL224" s="140"/>
      <c r="AM224" s="140"/>
      <c r="AN224" s="140"/>
      <c r="AO224" s="140"/>
      <c r="AP224" s="140"/>
      <c r="AQ224" s="140"/>
      <c r="AR224" s="140"/>
      <c r="AS224" s="78"/>
      <c r="AT224" s="78"/>
      <c r="AU224" s="358"/>
      <c r="AV224" s="358"/>
      <c r="AW224" s="358"/>
      <c r="AX224" s="358"/>
      <c r="AY224" s="358"/>
      <c r="AZ224" s="358"/>
      <c r="BA224" s="358"/>
      <c r="BB224" s="358"/>
      <c r="BC224" s="358"/>
      <c r="BD224" s="358"/>
      <c r="BE224" s="358"/>
      <c r="BF224" s="358"/>
    </row>
    <row r="225" spans="1:58">
      <c r="A225" s="15" t="str">
        <f>'Rf &amp; Cd Calculation '!$BM$1</f>
        <v>BBB-</v>
      </c>
      <c r="C225" s="402">
        <f>'Rf &amp; Cd Calculation '!BJ8</f>
        <v>2.6571222929936322</v>
      </c>
      <c r="D225" s="403">
        <f t="shared" si="6"/>
        <v>3.0876085987261148</v>
      </c>
      <c r="E225" s="402">
        <f>'Rf &amp; Cd Calculation '!BK8</f>
        <v>3.5180949044585974</v>
      </c>
      <c r="F225" s="403">
        <f>E225+(H225-E225)/3</f>
        <v>3.7684242038216542</v>
      </c>
      <c r="G225" s="403">
        <f>E225+(H225-E225)*2/3</f>
        <v>4.018753503184711</v>
      </c>
      <c r="H225" s="402">
        <f>'Rf &amp; Cd Calculation '!BL8</f>
        <v>4.2690828025477678</v>
      </c>
      <c r="I225" s="403">
        <f>AVERAGE(H225,J225)</f>
        <v>4.3602999999999987</v>
      </c>
      <c r="J225" s="609">
        <f>'Rf &amp; Cd Calculation '!BM8</f>
        <v>4.4515171974522296</v>
      </c>
      <c r="K225" s="403" t="str">
        <f t="shared" si="8"/>
        <v>N/a</v>
      </c>
      <c r="L225" s="403" t="str">
        <f t="shared" si="8"/>
        <v>N/a</v>
      </c>
      <c r="M225" s="403" t="str">
        <f t="shared" si="8"/>
        <v>N/a</v>
      </c>
      <c r="N225" s="403" t="str">
        <f t="shared" si="8"/>
        <v>N/a</v>
      </c>
      <c r="O225" s="402" t="str">
        <f>'Rf &amp; Cd Calculation '!$BN$8</f>
        <v>N/a</v>
      </c>
      <c r="P225" s="1515"/>
      <c r="Q225" s="11" t="s">
        <v>1451</v>
      </c>
      <c r="R225" s="11"/>
      <c r="S225" s="15"/>
      <c r="T225" s="15"/>
      <c r="U225" s="1523"/>
      <c r="V225" s="78"/>
      <c r="W225" s="78"/>
      <c r="X225" s="78"/>
      <c r="Y225" s="78"/>
      <c r="Z225" s="78"/>
      <c r="AA225" s="78"/>
      <c r="AB225" s="78"/>
      <c r="AC225" s="78"/>
      <c r="AD225" s="78"/>
      <c r="AE225" s="78"/>
      <c r="AF225" s="140"/>
      <c r="AG225" s="140"/>
      <c r="AH225" s="140"/>
      <c r="AI225" s="183"/>
      <c r="AJ225" s="140"/>
      <c r="AK225" s="140"/>
      <c r="AL225" s="140"/>
      <c r="AM225" s="140"/>
      <c r="AN225" s="140"/>
      <c r="AO225" s="140"/>
      <c r="AP225" s="140"/>
      <c r="AQ225" s="140"/>
      <c r="AR225" s="140"/>
      <c r="AS225" s="78"/>
      <c r="AT225" s="78"/>
      <c r="AU225" s="358"/>
      <c r="AV225" s="358"/>
      <c r="AW225" s="358"/>
      <c r="AX225" s="358"/>
      <c r="AY225" s="358"/>
      <c r="AZ225" s="358"/>
      <c r="BA225" s="358"/>
      <c r="BB225" s="358"/>
      <c r="BC225" s="358"/>
      <c r="BD225" s="358"/>
      <c r="BE225" s="358"/>
      <c r="BF225" s="358"/>
    </row>
    <row r="226" spans="1:58">
      <c r="A226" s="149" t="s">
        <v>55</v>
      </c>
      <c r="B226" s="1508"/>
      <c r="C226" s="403">
        <f>AVERAGE(C225,C227)</f>
        <v>3.1384248407643338</v>
      </c>
      <c r="D226" s="403">
        <f t="shared" si="6"/>
        <v>3.6898820063694266</v>
      </c>
      <c r="E226" s="403">
        <f t="shared" ref="E226:J226" si="9">AVERAGE(E225,E227)</f>
        <v>4.2413391719745199</v>
      </c>
      <c r="F226" s="403">
        <f t="shared" si="9"/>
        <v>4.5552969214437349</v>
      </c>
      <c r="G226" s="403">
        <f t="shared" si="9"/>
        <v>4.8692546709129498</v>
      </c>
      <c r="H226" s="403">
        <f t="shared" si="9"/>
        <v>5.1832124203821639</v>
      </c>
      <c r="I226" s="403">
        <f t="shared" si="9"/>
        <v>5.2715727707006366</v>
      </c>
      <c r="J226" s="612">
        <f t="shared" si="9"/>
        <v>5.3599331210191083</v>
      </c>
      <c r="K226" s="403" t="str">
        <f t="shared" ref="K226:O231" si="10">K225</f>
        <v>N/a</v>
      </c>
      <c r="L226" s="403" t="str">
        <f t="shared" si="10"/>
        <v>N/a</v>
      </c>
      <c r="M226" s="403" t="str">
        <f t="shared" si="10"/>
        <v>N/a</v>
      </c>
      <c r="N226" s="403" t="str">
        <f t="shared" si="10"/>
        <v>N/a</v>
      </c>
      <c r="O226" s="402" t="str">
        <f t="shared" si="10"/>
        <v>N/a</v>
      </c>
      <c r="P226" s="1515"/>
      <c r="Q226" s="150" t="s">
        <v>100</v>
      </c>
      <c r="R226" s="151"/>
      <c r="S226" s="152"/>
      <c r="T226" s="152"/>
      <c r="U226" s="1523"/>
      <c r="V226" s="78"/>
      <c r="W226" s="78"/>
      <c r="X226" s="78"/>
      <c r="Y226" s="78"/>
      <c r="Z226" s="78"/>
      <c r="AA226" s="78"/>
      <c r="AB226" s="78"/>
      <c r="AC226" s="78"/>
      <c r="AD226" s="78"/>
      <c r="AE226" s="78"/>
      <c r="AF226" s="140"/>
      <c r="AG226" s="140"/>
      <c r="AH226" s="140"/>
      <c r="AI226" s="183"/>
      <c r="AJ226" s="140"/>
      <c r="AK226" s="140"/>
      <c r="AL226" s="140"/>
      <c r="AM226" s="140"/>
      <c r="AN226" s="140"/>
      <c r="AO226" s="140"/>
      <c r="AP226" s="140"/>
      <c r="AQ226" s="140"/>
      <c r="AR226" s="140"/>
      <c r="AS226" s="78"/>
      <c r="AT226" s="78"/>
      <c r="AU226" s="358"/>
      <c r="AV226" s="358"/>
      <c r="AW226" s="358"/>
      <c r="AX226" s="358"/>
      <c r="AY226" s="358"/>
      <c r="AZ226" s="358"/>
      <c r="BA226" s="358"/>
      <c r="BB226" s="358"/>
      <c r="BC226" s="358"/>
      <c r="BD226" s="358"/>
      <c r="BE226" s="358"/>
      <c r="BF226" s="358"/>
    </row>
    <row r="227" spans="1:58">
      <c r="A227" s="2" t="str">
        <f>'Rf &amp; Cd Calculation '!$BT$1</f>
        <v>BB</v>
      </c>
      <c r="B227" s="1492"/>
      <c r="C227" s="402">
        <f>'Rf &amp; Cd Calculation '!BQ8</f>
        <v>3.6197273885350354</v>
      </c>
      <c r="D227" s="403">
        <f t="shared" si="6"/>
        <v>4.2921554140127398</v>
      </c>
      <c r="E227" s="402">
        <f>'Rf &amp; Cd Calculation '!BR8</f>
        <v>4.9645834394904433</v>
      </c>
      <c r="F227" s="403">
        <f>E227+(H227-E227)/3</f>
        <v>5.3421696390658155</v>
      </c>
      <c r="G227" s="403">
        <f>E227+(H227-E227)*2/3</f>
        <v>5.7197558386411878</v>
      </c>
      <c r="H227" s="402">
        <f>'Rf &amp; Cd Calculation '!BS8</f>
        <v>6.09734203821656</v>
      </c>
      <c r="I227" s="403">
        <f>AVERAGE(H227,J227)</f>
        <v>6.1828455414012735</v>
      </c>
      <c r="J227" s="609">
        <f>'Rf &amp; Cd Calculation '!BT8</f>
        <v>6.2683490445859871</v>
      </c>
      <c r="K227" s="403" t="str">
        <f t="shared" si="10"/>
        <v>N/a</v>
      </c>
      <c r="L227" s="403" t="str">
        <f t="shared" si="10"/>
        <v>N/a</v>
      </c>
      <c r="M227" s="403" t="str">
        <f t="shared" si="10"/>
        <v>N/a</v>
      </c>
      <c r="N227" s="403" t="str">
        <f t="shared" si="10"/>
        <v>N/a</v>
      </c>
      <c r="O227" s="402" t="str">
        <f t="shared" si="10"/>
        <v>N/a</v>
      </c>
      <c r="P227" s="1515"/>
      <c r="Q227" s="11"/>
      <c r="R227" s="9"/>
      <c r="S227" s="7"/>
      <c r="T227" s="7"/>
      <c r="U227" s="1523"/>
      <c r="V227" s="78"/>
      <c r="W227" s="78"/>
      <c r="X227" s="78"/>
      <c r="Y227" s="78"/>
      <c r="Z227" s="78"/>
      <c r="AA227" s="78"/>
      <c r="AB227" s="78"/>
      <c r="AC227" s="78"/>
      <c r="AD227" s="78"/>
      <c r="AE227" s="78"/>
      <c r="AF227" s="140"/>
      <c r="AG227" s="140"/>
      <c r="AH227" s="140"/>
      <c r="AI227" s="183"/>
      <c r="AJ227" s="140"/>
      <c r="AK227" s="140"/>
      <c r="AL227" s="140"/>
      <c r="AM227" s="140"/>
      <c r="AN227" s="140"/>
      <c r="AO227" s="140"/>
      <c r="AP227" s="140"/>
      <c r="AQ227" s="140"/>
      <c r="AR227" s="140"/>
      <c r="AS227" s="78"/>
      <c r="AT227" s="78"/>
      <c r="AU227" s="358"/>
      <c r="AV227" s="358"/>
      <c r="AW227" s="358"/>
      <c r="AX227" s="358"/>
      <c r="AY227" s="358"/>
      <c r="AZ227" s="358"/>
      <c r="BA227" s="358"/>
      <c r="BB227" s="358"/>
      <c r="BC227" s="358"/>
      <c r="BD227" s="358"/>
      <c r="BE227" s="358"/>
      <c r="BF227" s="358"/>
    </row>
    <row r="228" spans="1:58">
      <c r="A228" s="136" t="s">
        <v>57</v>
      </c>
      <c r="C228" s="614">
        <f>C227+(C227-C226)*C$249</f>
        <v>4.1972904458598777</v>
      </c>
      <c r="D228" s="403">
        <f t="shared" si="6"/>
        <v>5.0148835031847145</v>
      </c>
      <c r="E228" s="614">
        <f>E227+(E227-E226)*E$249</f>
        <v>5.8324765605095514</v>
      </c>
      <c r="F228" s="403">
        <f>E228+(H228-E228)/3</f>
        <v>6.2864169002123127</v>
      </c>
      <c r="G228" s="403">
        <f>E228+(H228-E228)*2/3</f>
        <v>6.740357239915074</v>
      </c>
      <c r="H228" s="614">
        <f>H227+(H227-H226)*H$249</f>
        <v>7.1942975796178352</v>
      </c>
      <c r="I228" s="403">
        <f>I227+I$246/3</f>
        <v>6.4866031316348192</v>
      </c>
      <c r="J228" s="613">
        <f>J227+(J227-J226)*J$249</f>
        <v>7.3584481528662415</v>
      </c>
      <c r="K228" s="403" t="str">
        <f t="shared" si="10"/>
        <v>N/a</v>
      </c>
      <c r="L228" s="403" t="str">
        <f t="shared" si="10"/>
        <v>N/a</v>
      </c>
      <c r="M228" s="403" t="str">
        <f t="shared" si="10"/>
        <v>N/a</v>
      </c>
      <c r="N228" s="403" t="str">
        <f t="shared" si="10"/>
        <v>N/a</v>
      </c>
      <c r="O228" s="402" t="str">
        <f t="shared" si="10"/>
        <v>N/a</v>
      </c>
      <c r="P228" s="1515"/>
      <c r="Q228" s="155" t="s">
        <v>104</v>
      </c>
      <c r="R228" s="13"/>
      <c r="S228" s="7"/>
      <c r="T228" s="7"/>
      <c r="U228" s="1523"/>
      <c r="V228" s="78"/>
      <c r="W228" s="78"/>
      <c r="X228" s="78"/>
      <c r="Y228" s="78"/>
      <c r="Z228" s="78"/>
      <c r="AA228" s="78"/>
      <c r="AB228" s="78"/>
      <c r="AC228" s="78"/>
      <c r="AD228" s="78"/>
      <c r="AE228" s="78"/>
      <c r="AF228" s="140"/>
      <c r="AG228" s="140"/>
      <c r="AH228" s="140"/>
      <c r="AI228" s="183"/>
      <c r="AJ228" s="140"/>
      <c r="AK228" s="140"/>
      <c r="AL228" s="140"/>
      <c r="AM228" s="140"/>
      <c r="AN228" s="140"/>
      <c r="AO228" s="140"/>
      <c r="AP228" s="140"/>
      <c r="AQ228" s="140"/>
      <c r="AR228" s="140"/>
      <c r="AS228" s="78"/>
      <c r="AT228" s="78"/>
      <c r="AU228" s="358"/>
      <c r="AV228" s="358"/>
      <c r="AW228" s="358"/>
      <c r="AX228" s="358"/>
      <c r="AY228" s="358"/>
      <c r="AZ228" s="358"/>
      <c r="BA228" s="358"/>
      <c r="BB228" s="358"/>
      <c r="BC228" s="358"/>
      <c r="BD228" s="358"/>
      <c r="BE228" s="358"/>
      <c r="BF228" s="358"/>
    </row>
    <row r="229" spans="1:58">
      <c r="A229" s="136" t="s">
        <v>58</v>
      </c>
      <c r="C229" s="614">
        <f>C228+(C228-C227)*C$249</f>
        <v>4.8903661146496882</v>
      </c>
      <c r="D229" s="403">
        <f t="shared" si="6"/>
        <v>5.8821572101910853</v>
      </c>
      <c r="E229" s="614">
        <f>E228+(E228-E227)*E$249</f>
        <v>6.8739483057324815</v>
      </c>
      <c r="F229" s="403">
        <f>E229+(H229-E229)/3</f>
        <v>7.4195136135881095</v>
      </c>
      <c r="G229" s="403">
        <f>E229+(H229-E229)*2/3</f>
        <v>7.9650789214437383</v>
      </c>
      <c r="H229" s="614">
        <f>H228+(H228-H227)*H$249</f>
        <v>8.5106442292993663</v>
      </c>
      <c r="I229" s="403">
        <f>I228+I$246/3</f>
        <v>6.7903607218683648</v>
      </c>
      <c r="J229" s="613">
        <f>J228+(J228-J227)*J$249</f>
        <v>8.6665670828025476</v>
      </c>
      <c r="K229" s="403" t="str">
        <f t="shared" si="10"/>
        <v>N/a</v>
      </c>
      <c r="L229" s="403" t="str">
        <f t="shared" si="10"/>
        <v>N/a</v>
      </c>
      <c r="M229" s="403" t="str">
        <f t="shared" si="10"/>
        <v>N/a</v>
      </c>
      <c r="N229" s="403" t="str">
        <f t="shared" si="10"/>
        <v>N/a</v>
      </c>
      <c r="O229" s="402" t="str">
        <f t="shared" si="10"/>
        <v>N/a</v>
      </c>
      <c r="P229" s="1515"/>
      <c r="Q229" s="156" t="s">
        <v>771</v>
      </c>
      <c r="R229" s="9"/>
      <c r="S229" s="7"/>
      <c r="T229" s="7"/>
      <c r="U229" s="1523"/>
      <c r="V229" s="78"/>
      <c r="W229" s="78"/>
      <c r="X229" s="78"/>
      <c r="Y229" s="78"/>
      <c r="Z229" s="78"/>
      <c r="AA229" s="78"/>
      <c r="AB229" s="78"/>
      <c r="AC229" s="78"/>
      <c r="AD229" s="78"/>
      <c r="AE229" s="78"/>
      <c r="AF229" s="140"/>
      <c r="AG229" s="140"/>
      <c r="AH229" s="140"/>
      <c r="AI229" s="183"/>
      <c r="AJ229" s="140"/>
      <c r="AK229" s="140"/>
      <c r="AL229" s="140"/>
      <c r="AM229" s="140"/>
      <c r="AN229" s="140"/>
      <c r="AO229" s="140"/>
      <c r="AP229" s="140"/>
      <c r="AQ229" s="140"/>
      <c r="AR229" s="140"/>
      <c r="AS229" s="78"/>
      <c r="AT229" s="78"/>
      <c r="AU229" s="358"/>
      <c r="AV229" s="358"/>
      <c r="AW229" s="358"/>
      <c r="AX229" s="358"/>
      <c r="AY229" s="358"/>
      <c r="AZ229" s="358"/>
      <c r="BA229" s="358"/>
      <c r="BB229" s="358"/>
      <c r="BC229" s="358"/>
      <c r="BD229" s="358"/>
      <c r="BE229" s="358"/>
      <c r="BF229" s="358"/>
    </row>
    <row r="230" spans="1:58">
      <c r="A230" s="134" t="s">
        <v>59</v>
      </c>
      <c r="B230" s="1492"/>
      <c r="C230" s="614">
        <f>C229+(C229-C228)*C$251</f>
        <v>5.5834417834394987</v>
      </c>
      <c r="D230" s="403">
        <f t="shared" si="6"/>
        <v>6.7494309171974551</v>
      </c>
      <c r="E230" s="614">
        <f>E229+(E229-E228)*E$251</f>
        <v>7.9154200509554116</v>
      </c>
      <c r="F230" s="403">
        <f>E230+(H230-E230)/3</f>
        <v>8.5526103269639062</v>
      </c>
      <c r="G230" s="403">
        <f>E230+(H230-E230)*2/3</f>
        <v>9.1898006029724026</v>
      </c>
      <c r="H230" s="614">
        <f>H229+(H229-H228)*H$251</f>
        <v>9.8269908789808973</v>
      </c>
      <c r="I230" s="403">
        <f>AVERAGE(H230,J230)</f>
        <v>9.9008384458598755</v>
      </c>
      <c r="J230" s="613">
        <f>J229+(J229-J228)*J$251</f>
        <v>9.9746860127388537</v>
      </c>
      <c r="K230" s="403" t="str">
        <f t="shared" si="10"/>
        <v>N/a</v>
      </c>
      <c r="L230" s="403" t="str">
        <f t="shared" si="10"/>
        <v>N/a</v>
      </c>
      <c r="M230" s="403" t="str">
        <f t="shared" si="10"/>
        <v>N/a</v>
      </c>
      <c r="N230" s="403" t="str">
        <f t="shared" si="10"/>
        <v>N/a</v>
      </c>
      <c r="O230" s="402" t="str">
        <f t="shared" si="10"/>
        <v>N/a</v>
      </c>
      <c r="P230" s="1515"/>
      <c r="Q230" s="1431" t="s">
        <v>107</v>
      </c>
      <c r="R230" s="164"/>
      <c r="S230" s="165"/>
      <c r="T230" s="31"/>
      <c r="U230" s="1523"/>
      <c r="V230" s="78"/>
      <c r="W230" s="78"/>
      <c r="X230" s="78"/>
      <c r="Y230" s="78"/>
      <c r="Z230" s="78"/>
      <c r="AA230" s="78"/>
      <c r="AB230" s="78"/>
      <c r="AC230" s="78"/>
      <c r="AD230" s="78"/>
      <c r="AE230" s="78"/>
      <c r="AF230" s="140"/>
      <c r="AG230" s="140"/>
      <c r="AH230" s="140"/>
      <c r="AI230" s="183"/>
      <c r="AJ230" s="140"/>
      <c r="AK230" s="140"/>
      <c r="AL230" s="140"/>
      <c r="AM230" s="140"/>
      <c r="AN230" s="140"/>
      <c r="AO230" s="140"/>
      <c r="AP230" s="140"/>
      <c r="AQ230" s="140"/>
      <c r="AR230" s="140"/>
      <c r="AS230" s="78"/>
      <c r="AT230" s="78"/>
      <c r="AU230" s="481">
        <v>2013</v>
      </c>
      <c r="AV230" s="482">
        <v>129</v>
      </c>
      <c r="AW230" s="358"/>
      <c r="AX230" s="358"/>
      <c r="AY230" s="358"/>
      <c r="AZ230" s="358"/>
      <c r="BA230" s="358"/>
      <c r="BB230" s="358"/>
      <c r="BC230" s="358"/>
      <c r="BD230" s="358"/>
      <c r="BE230" s="481">
        <v>2016</v>
      </c>
      <c r="BF230" s="482">
        <v>200</v>
      </c>
    </row>
    <row r="231" spans="1:58">
      <c r="A231" s="134" t="s">
        <v>97</v>
      </c>
      <c r="B231" s="1492"/>
      <c r="C231" s="614">
        <f>C230+(C230-C229)*C$251</f>
        <v>6.2765174522293092</v>
      </c>
      <c r="D231" s="403">
        <f t="shared" si="6"/>
        <v>7.616704624203825</v>
      </c>
      <c r="E231" s="614">
        <f>E230+(E230-E229)*E$251</f>
        <v>8.9568917961783416</v>
      </c>
      <c r="F231" s="403">
        <f>E231+(H231-E231)/3</f>
        <v>9.6857070403397039</v>
      </c>
      <c r="G231" s="403">
        <f>E231+(H231-E231)*2/3</f>
        <v>10.414522284501066</v>
      </c>
      <c r="H231" s="614">
        <f>H230+(H230-H229)*H$251</f>
        <v>11.143337528662428</v>
      </c>
      <c r="I231" s="403">
        <f>AVERAGE(H231,J231)</f>
        <v>11.213071235668794</v>
      </c>
      <c r="J231" s="613">
        <f>J230+(J230-J229)*J$251</f>
        <v>11.28280494267516</v>
      </c>
      <c r="K231" s="403" t="str">
        <f t="shared" si="10"/>
        <v>N/a</v>
      </c>
      <c r="L231" s="403" t="str">
        <f t="shared" si="10"/>
        <v>N/a</v>
      </c>
      <c r="M231" s="403" t="str">
        <f t="shared" si="10"/>
        <v>N/a</v>
      </c>
      <c r="N231" s="403" t="str">
        <f t="shared" si="10"/>
        <v>N/a</v>
      </c>
      <c r="O231" s="402" t="str">
        <f t="shared" si="10"/>
        <v>N/a</v>
      </c>
      <c r="P231" s="1515"/>
      <c r="Q231" s="1431" t="s">
        <v>108</v>
      </c>
      <c r="R231" s="165"/>
      <c r="S231" s="165"/>
      <c r="T231" s="31"/>
      <c r="U231" s="1523"/>
      <c r="V231" s="78"/>
      <c r="W231" s="78"/>
      <c r="X231" s="78"/>
      <c r="Y231" s="78"/>
      <c r="Z231" s="78"/>
      <c r="AA231" s="78"/>
      <c r="AB231" s="78"/>
      <c r="AC231" s="78"/>
      <c r="AD231" s="78"/>
      <c r="AE231" s="78"/>
      <c r="AF231" s="140"/>
      <c r="AG231" s="140"/>
      <c r="AH231" s="140"/>
      <c r="AI231" s="183"/>
      <c r="AJ231" s="140"/>
      <c r="AK231" s="140"/>
      <c r="AL231" s="140"/>
      <c r="AM231" s="140"/>
      <c r="AN231" s="140"/>
      <c r="AO231" s="140"/>
      <c r="AP231" s="140"/>
      <c r="AQ231" s="140"/>
      <c r="AR231" s="140"/>
      <c r="AS231" s="78"/>
      <c r="AT231" s="78"/>
      <c r="AU231" s="481">
        <v>2015</v>
      </c>
      <c r="AV231" s="482">
        <v>150</v>
      </c>
      <c r="AW231" s="358"/>
      <c r="AX231" s="358"/>
      <c r="AY231" s="358"/>
      <c r="AZ231" s="358"/>
      <c r="BA231" s="358"/>
      <c r="BB231" s="358"/>
      <c r="BC231" s="358"/>
      <c r="BD231" s="358"/>
      <c r="BE231" s="481">
        <v>2017</v>
      </c>
      <c r="BF231" s="482">
        <v>431</v>
      </c>
    </row>
    <row r="232" spans="1:58">
      <c r="A232" s="15"/>
      <c r="C232" s="15"/>
      <c r="D232" s="15"/>
      <c r="E232" s="15"/>
      <c r="F232" s="15"/>
      <c r="G232" s="80"/>
      <c r="H232" s="80"/>
      <c r="I232" s="80"/>
      <c r="J232" s="78"/>
      <c r="K232" s="80"/>
      <c r="L232" s="11"/>
      <c r="M232" s="11"/>
      <c r="N232" s="11"/>
      <c r="O232" s="11"/>
      <c r="Q232" s="11"/>
      <c r="R232" s="11"/>
      <c r="S232" s="11"/>
      <c r="T232" s="11"/>
      <c r="V232" s="78"/>
      <c r="W232" s="78"/>
      <c r="X232" s="78"/>
      <c r="Y232" s="78"/>
      <c r="Z232" s="78"/>
      <c r="AA232" s="78"/>
      <c r="AB232" s="78"/>
      <c r="AC232" s="78"/>
      <c r="AD232" s="78"/>
      <c r="AE232" s="78"/>
      <c r="AF232" s="140"/>
      <c r="AG232" s="140"/>
      <c r="AH232" s="140"/>
      <c r="AI232" s="183"/>
      <c r="AJ232" s="140"/>
      <c r="AK232" s="140"/>
      <c r="AL232" s="140"/>
      <c r="AM232" s="140"/>
      <c r="AN232" s="140"/>
      <c r="AO232" s="140"/>
      <c r="AP232" s="140"/>
      <c r="AQ232" s="140"/>
      <c r="AR232" s="140"/>
      <c r="AS232" s="78"/>
      <c r="AT232" s="78"/>
      <c r="AU232" s="482">
        <v>2016</v>
      </c>
      <c r="AV232" s="482">
        <v>950</v>
      </c>
      <c r="AW232" s="358"/>
      <c r="AX232" s="358"/>
      <c r="AY232" s="358"/>
      <c r="AZ232" s="358"/>
      <c r="BA232" s="358"/>
      <c r="BB232" s="358"/>
      <c r="BC232" s="358"/>
      <c r="BD232" s="358"/>
      <c r="BE232" s="482">
        <v>2018</v>
      </c>
      <c r="BF232" s="482">
        <v>175</v>
      </c>
    </row>
    <row r="233" spans="1:58">
      <c r="A233" s="740" t="s">
        <v>1205</v>
      </c>
      <c r="C233" s="400"/>
      <c r="D233" s="401"/>
      <c r="E233" s="400"/>
      <c r="F233" s="401"/>
      <c r="G233" s="401"/>
      <c r="H233" s="400"/>
      <c r="I233" s="401"/>
      <c r="J233" s="86"/>
      <c r="K233" s="401"/>
      <c r="L233" s="401"/>
      <c r="M233" s="401"/>
      <c r="N233" s="401"/>
      <c r="O233" s="400"/>
      <c r="Q233" s="11"/>
      <c r="R233" s="11"/>
      <c r="S233" s="2"/>
      <c r="T233" s="88"/>
      <c r="U233" s="1523"/>
      <c r="V233" s="78"/>
      <c r="W233" s="78"/>
      <c r="X233" s="78"/>
      <c r="Y233" s="78"/>
      <c r="Z233" s="78"/>
      <c r="AA233" s="78"/>
      <c r="AB233" s="78"/>
      <c r="AC233" s="78"/>
      <c r="AD233" s="78"/>
      <c r="AE233" s="78"/>
      <c r="AF233" s="140"/>
      <c r="AG233" s="140"/>
      <c r="AH233" s="140"/>
      <c r="AI233" s="183"/>
      <c r="AJ233" s="140"/>
      <c r="AK233" s="140"/>
      <c r="AL233" s="140"/>
      <c r="AM233" s="140"/>
      <c r="AN233" s="140"/>
      <c r="AO233" s="140"/>
      <c r="AP233" s="140"/>
      <c r="AQ233" s="140"/>
      <c r="AR233" s="140"/>
      <c r="AS233" s="78"/>
      <c r="AT233" s="78"/>
      <c r="AU233" s="482">
        <v>2018</v>
      </c>
      <c r="AV233" s="482">
        <v>500</v>
      </c>
      <c r="AW233" s="358"/>
      <c r="AX233" s="358"/>
      <c r="AY233" s="358"/>
      <c r="AZ233" s="358"/>
      <c r="BA233" s="358"/>
      <c r="BB233" s="358"/>
      <c r="BC233" s="358"/>
      <c r="BD233" s="358"/>
      <c r="BE233" s="482">
        <v>2019</v>
      </c>
      <c r="BF233" s="482">
        <v>799</v>
      </c>
    </row>
    <row r="234" spans="1:58">
      <c r="A234" s="2" t="str">
        <f>'Rf &amp; Cd Calculation '!$AR$1</f>
        <v>A</v>
      </c>
      <c r="C234" s="402">
        <f>'Rf &amp; Cd Calculation '!AO8-'Rf &amp; Cd Calculation '!AO5</f>
        <v>0.6748585987261132</v>
      </c>
      <c r="D234" s="403">
        <f>AVERAGE(C234,E234)</f>
        <v>0.6136006369426743</v>
      </c>
      <c r="E234" s="402">
        <f>'Rf &amp; Cd Calculation '!AP8-'Rf &amp; Cd Calculation '!AP5</f>
        <v>0.55234267515923552</v>
      </c>
      <c r="F234" s="403">
        <f>E234+(H234-E234)/3</f>
        <v>0.5293426751592355</v>
      </c>
      <c r="G234" s="403">
        <f>E234+(H234-E234)*2/3</f>
        <v>0.50634267515923559</v>
      </c>
      <c r="H234" s="402">
        <f>'Rf &amp; Cd Calculation '!AQ8-'Rf &amp; Cd Calculation '!AQ5</f>
        <v>0.48334267515923557</v>
      </c>
      <c r="I234" s="403">
        <f>AVERAGE(H234,J234)</f>
        <v>0.48087165605095539</v>
      </c>
      <c r="J234" s="611">
        <f>'Rf &amp; Cd Calculation '!AR8-'Rf &amp; Cd Calculation '!AR5</f>
        <v>0.47840063694267521</v>
      </c>
      <c r="K234" s="403">
        <f t="shared" ref="K234:N235" si="11">$J234+($O234-$J234)*(K$1-$J$1)/5</f>
        <v>0.4664974522293</v>
      </c>
      <c r="L234" s="403">
        <f t="shared" si="11"/>
        <v>0.4545942675159248</v>
      </c>
      <c r="M234" s="403">
        <f t="shared" si="11"/>
        <v>0.44269108280254954</v>
      </c>
      <c r="N234" s="403">
        <f t="shared" si="11"/>
        <v>0.43078789808917434</v>
      </c>
      <c r="O234" s="402">
        <f>'Rf &amp; Cd Calculation '!AS8-'Rf &amp; Cd Calculation '!AS5</f>
        <v>0.41888471337579913</v>
      </c>
      <c r="Q234" s="11"/>
      <c r="R234" s="11"/>
      <c r="S234" s="107"/>
      <c r="T234" s="88"/>
      <c r="U234" s="1523"/>
      <c r="V234" s="78"/>
      <c r="W234" s="78"/>
      <c r="X234" s="78"/>
      <c r="Y234" s="78"/>
      <c r="Z234" s="78"/>
      <c r="AA234" s="78"/>
      <c r="AB234" s="78"/>
      <c r="AC234" s="78"/>
      <c r="AD234" s="78"/>
      <c r="AE234" s="78"/>
      <c r="AF234" s="140"/>
      <c r="AG234" s="140"/>
      <c r="AH234" s="140"/>
      <c r="AI234" s="183"/>
      <c r="AJ234" s="140"/>
      <c r="AK234" s="140"/>
      <c r="AL234" s="140"/>
      <c r="AM234" s="140"/>
      <c r="AN234" s="140"/>
      <c r="AO234" s="140"/>
      <c r="AP234" s="140"/>
      <c r="AQ234" s="140"/>
      <c r="AR234" s="140"/>
      <c r="AS234" s="78"/>
      <c r="AT234" s="78"/>
      <c r="AU234" s="481">
        <v>2023</v>
      </c>
      <c r="AV234" s="482">
        <v>100</v>
      </c>
      <c r="AW234" s="358"/>
      <c r="AX234" s="358"/>
      <c r="AY234" s="358"/>
      <c r="AZ234" s="358"/>
      <c r="BA234" s="358"/>
      <c r="BB234" s="358"/>
      <c r="BC234" s="358"/>
      <c r="BD234" s="358"/>
      <c r="BE234" s="481">
        <v>2020</v>
      </c>
      <c r="BF234" s="482">
        <v>1000</v>
      </c>
    </row>
    <row r="235" spans="1:58">
      <c r="A235" s="2">
        <f>'Rf &amp; Cd Calculation '!$AY$1</f>
        <v>0</v>
      </c>
      <c r="C235" s="402">
        <f>'Rf &amp; Cd Calculation '!AV8-'Rf &amp; Cd Calculation '!AV5</f>
        <v>0.802003821656051</v>
      </c>
      <c r="D235" s="403">
        <f>AVERAGE(C235,E235)</f>
        <v>0.78166974522292942</v>
      </c>
      <c r="E235" s="402">
        <f>'Rf &amp; Cd Calculation '!AW8-'Rf &amp; Cd Calculation '!AW5</f>
        <v>0.76133566878980785</v>
      </c>
      <c r="F235" s="403">
        <f>E235+(H235-E235)/3</f>
        <v>0.7110411889596594</v>
      </c>
      <c r="G235" s="403">
        <f>E235+(H235-E235)*2/3</f>
        <v>0.66074670912951106</v>
      </c>
      <c r="H235" s="402">
        <f>'Rf &amp; Cd Calculation '!AX8-'Rf &amp; Cd Calculation '!AX5</f>
        <v>0.6104522292993626</v>
      </c>
      <c r="I235" s="403">
        <f>AVERAGE(H235,J235)</f>
        <v>0.62228057324840824</v>
      </c>
      <c r="J235" s="611">
        <f>'Rf &amp; Cd Calculation '!AY8-'Rf &amp; Cd Calculation '!AY5</f>
        <v>0.63410891719745388</v>
      </c>
      <c r="K235" s="403">
        <f t="shared" si="11"/>
        <v>0.61332433121019225</v>
      </c>
      <c r="L235" s="403">
        <f t="shared" si="11"/>
        <v>0.59253974522293062</v>
      </c>
      <c r="M235" s="403">
        <f t="shared" si="11"/>
        <v>0.57175515923566889</v>
      </c>
      <c r="N235" s="403">
        <f t="shared" si="11"/>
        <v>0.55097057324840726</v>
      </c>
      <c r="O235" s="402">
        <f>'Rf &amp; Cd Calculation '!AZ8-'Rf &amp; Cd Calculation '!AZ5</f>
        <v>0.53018598726114563</v>
      </c>
      <c r="Q235" s="11"/>
      <c r="R235" s="11"/>
      <c r="S235" s="2"/>
      <c r="T235" s="88"/>
      <c r="U235" s="1523"/>
      <c r="V235" s="80"/>
      <c r="W235" s="80"/>
      <c r="X235" s="80"/>
      <c r="Y235" s="80"/>
      <c r="Z235" s="80"/>
      <c r="AA235" s="80"/>
      <c r="AB235" s="80"/>
      <c r="AC235" s="80"/>
      <c r="AD235" s="80"/>
      <c r="AE235" s="80"/>
      <c r="AF235" s="124"/>
      <c r="AG235" s="124"/>
      <c r="AH235" s="124"/>
      <c r="AI235" s="124"/>
      <c r="AJ235" s="124"/>
      <c r="AK235" s="124"/>
      <c r="AL235" s="124"/>
      <c r="AM235" s="124"/>
      <c r="AN235" s="124"/>
      <c r="AO235" s="124"/>
      <c r="AP235" s="124"/>
      <c r="AQ235" s="124"/>
      <c r="AR235" s="124"/>
      <c r="AS235" s="80"/>
      <c r="AT235" s="80"/>
      <c r="AU235" s="482">
        <v>2026</v>
      </c>
      <c r="AV235" s="481">
        <v>75</v>
      </c>
      <c r="AW235" s="358"/>
      <c r="AX235" s="358"/>
      <c r="AY235" s="358"/>
      <c r="AZ235" s="358"/>
      <c r="BA235" s="358"/>
      <c r="BB235" s="358"/>
      <c r="BC235" s="358"/>
      <c r="BD235" s="358"/>
      <c r="BE235" s="482">
        <v>2021</v>
      </c>
      <c r="BF235" s="481">
        <v>1400</v>
      </c>
    </row>
    <row r="236" spans="1:58">
      <c r="A236" s="2" t="str">
        <f>'Rf &amp; Cd Calculation '!$BF$1</f>
        <v>BBB</v>
      </c>
      <c r="C236" s="402">
        <f>'Rf &amp; Cd Calculation '!BC8-'Rf &amp; Cd Calculation '!BC5</f>
        <v>0.85838598726114723</v>
      </c>
      <c r="D236" s="403">
        <f>AVERAGE(C236,E236)</f>
        <v>0.80829745222929983</v>
      </c>
      <c r="E236" s="402">
        <f>'Rf &amp; Cd Calculation '!BD8-'Rf &amp; Cd Calculation '!BD5</f>
        <v>0.75820891719745243</v>
      </c>
      <c r="F236" s="403">
        <f>E236+(H236-E236)/3</f>
        <v>0.68195074309978787</v>
      </c>
      <c r="G236" s="403">
        <f>E236+(H236-E236)*2/3</f>
        <v>0.6056925690021232</v>
      </c>
      <c r="H236" s="402">
        <f>'Rf &amp; Cd Calculation '!BE8-'Rf &amp; Cd Calculation '!BE5</f>
        <v>0.52943439490445865</v>
      </c>
      <c r="I236" s="403">
        <f>AVERAGE(H236,J236)</f>
        <v>0.42963566878980863</v>
      </c>
      <c r="J236" s="611">
        <f>'Rf &amp; Cd Calculation '!BF8-'Rf &amp; Cd Calculation '!BF5</f>
        <v>0.32983694267515862</v>
      </c>
      <c r="K236" s="112"/>
      <c r="L236" s="112"/>
      <c r="M236" s="112"/>
      <c r="N236" s="112"/>
      <c r="O236" s="7"/>
      <c r="Q236" s="11"/>
      <c r="R236" s="11"/>
      <c r="S236" s="2"/>
      <c r="T236" s="88"/>
      <c r="U236" s="1523"/>
      <c r="V236" s="80"/>
      <c r="W236" s="80"/>
      <c r="X236" s="80"/>
      <c r="Y236" s="80"/>
      <c r="Z236" s="80"/>
      <c r="AA236" s="80"/>
      <c r="AB236" s="80"/>
      <c r="AC236" s="80"/>
      <c r="AD236" s="80"/>
      <c r="AE236" s="80"/>
      <c r="AF236" s="124"/>
      <c r="AG236" s="124"/>
      <c r="AH236" s="124"/>
      <c r="AI236" s="124"/>
      <c r="AJ236" s="124"/>
      <c r="AK236" s="124"/>
      <c r="AL236" s="124"/>
      <c r="AM236" s="124"/>
      <c r="AN236" s="124"/>
      <c r="AO236" s="124"/>
      <c r="AP236" s="124"/>
      <c r="AQ236" s="124"/>
      <c r="AR236" s="124"/>
      <c r="AS236" s="80"/>
      <c r="AT236" s="80"/>
      <c r="AU236" s="482">
        <v>2028</v>
      </c>
      <c r="AV236" s="481">
        <v>150</v>
      </c>
      <c r="AW236" s="358"/>
      <c r="AX236" s="358"/>
      <c r="AY236" s="358"/>
      <c r="AZ236" s="358"/>
      <c r="BA236" s="358"/>
      <c r="BB236" s="358"/>
      <c r="BC236" s="358"/>
      <c r="BD236" s="358"/>
      <c r="BE236" s="482">
        <v>2022</v>
      </c>
      <c r="BF236" s="481">
        <v>900</v>
      </c>
    </row>
    <row r="237" spans="1:58">
      <c r="A237" s="15" t="str">
        <f>'Rf &amp; Cd Calculation '!$BM$1</f>
        <v>BBB-</v>
      </c>
      <c r="C237" s="402">
        <f>'Rf &amp; Cd Calculation '!BJ8-'Rf &amp; Cd Calculation '!BJ5</f>
        <v>1.0508222929936322</v>
      </c>
      <c r="D237" s="403">
        <f>AVERAGE(C237,E237)</f>
        <v>1.0435585987261149</v>
      </c>
      <c r="E237" s="402">
        <f>'Rf &amp; Cd Calculation '!BK8-'Rf &amp; Cd Calculation '!BK5</f>
        <v>1.0362949044585976</v>
      </c>
      <c r="F237" s="403">
        <f>E237+(H237-E237)/3</f>
        <v>0.94995753715498765</v>
      </c>
      <c r="G237" s="403">
        <f>E237+(H237-E237)*2/3</f>
        <v>0.86362016985137779</v>
      </c>
      <c r="H237" s="402">
        <f>'Rf &amp; Cd Calculation '!BL8-'Rf &amp; Cd Calculation '!BL5</f>
        <v>0.77728280254776783</v>
      </c>
      <c r="I237" s="403">
        <f>AVERAGE(H237,J237)</f>
        <v>0.68604999999999872</v>
      </c>
      <c r="J237" s="611">
        <f>'Rf &amp; Cd Calculation '!BM8-'Rf &amp; Cd Calculation '!BM5</f>
        <v>0.59481719745222961</v>
      </c>
      <c r="K237" s="112"/>
      <c r="L237" s="112"/>
      <c r="M237" s="112"/>
      <c r="N237" s="112"/>
      <c r="O237" s="7"/>
      <c r="Q237" s="11"/>
      <c r="R237" s="11"/>
      <c r="S237" s="15"/>
      <c r="T237" s="88"/>
      <c r="U237" s="1523"/>
      <c r="V237" s="80"/>
      <c r="W237" s="80"/>
      <c r="X237" s="80"/>
      <c r="Y237" s="80"/>
      <c r="Z237" s="80"/>
      <c r="AA237" s="80"/>
      <c r="AB237" s="80"/>
      <c r="AC237" s="80"/>
      <c r="AD237" s="80"/>
      <c r="AE237" s="80"/>
      <c r="AF237" s="124"/>
      <c r="AG237" s="124"/>
      <c r="AH237" s="124"/>
      <c r="AI237" s="124"/>
      <c r="AJ237" s="124"/>
      <c r="AK237" s="124"/>
      <c r="AL237" s="124"/>
      <c r="AM237" s="124"/>
      <c r="AN237" s="124"/>
      <c r="AO237" s="124"/>
      <c r="AP237" s="124"/>
      <c r="AQ237" s="124"/>
      <c r="AR237" s="124"/>
      <c r="AS237" s="80"/>
      <c r="AT237" s="80"/>
      <c r="AU237" s="435"/>
      <c r="AV237" s="358"/>
      <c r="AW237" s="435"/>
      <c r="AX237" s="358"/>
      <c r="AY237" s="358"/>
      <c r="AZ237" s="358"/>
      <c r="BA237" s="358"/>
      <c r="BB237" s="358"/>
      <c r="BC237" s="358"/>
      <c r="BD237" s="358"/>
      <c r="BE237" s="482">
        <v>2024</v>
      </c>
      <c r="BF237" s="481">
        <v>500</v>
      </c>
    </row>
    <row r="238" spans="1:58">
      <c r="A238" s="2" t="str">
        <f>'Rf &amp; Cd Calculation '!$BT$1</f>
        <v>BB</v>
      </c>
      <c r="C238" s="402">
        <f>'Rf &amp; Cd Calculation '!BQ8-'Rf &amp; Cd Calculation '!BQ5</f>
        <v>1.1034273885350352</v>
      </c>
      <c r="D238" s="403">
        <f>AVERAGE(C238,E238)</f>
        <v>1.0401054140127393</v>
      </c>
      <c r="E238" s="402">
        <f>'Rf &amp; Cd Calculation '!BR8-'Rf &amp; Cd Calculation '!BR5</f>
        <v>0.97678343949044333</v>
      </c>
      <c r="F238" s="403">
        <f>E238+(H238-E238)/3</f>
        <v>0.99536963906581555</v>
      </c>
      <c r="G238" s="403">
        <f>E238+(H238-E238)*2/3</f>
        <v>1.0139558386411878</v>
      </c>
      <c r="H238" s="402">
        <f>'Rf &amp; Cd Calculation '!BS8-'Rf &amp; Cd Calculation '!BS5</f>
        <v>1.03254203821656</v>
      </c>
      <c r="I238" s="403">
        <f>AVERAGE(H238,J238)</f>
        <v>1.0127955414012737</v>
      </c>
      <c r="J238" s="611">
        <f>'Rf &amp; Cd Calculation '!BT8-'Rf &amp; Cd Calculation '!BT5</f>
        <v>0.99304904458598742</v>
      </c>
      <c r="K238" s="112"/>
      <c r="L238" s="112"/>
      <c r="M238" s="112"/>
      <c r="N238" s="112"/>
      <c r="O238" s="7"/>
      <c r="Q238" s="11"/>
      <c r="R238" s="11"/>
      <c r="S238" s="107"/>
      <c r="T238" s="88"/>
      <c r="U238" s="1523"/>
      <c r="V238" s="80"/>
      <c r="W238" s="80"/>
      <c r="X238" s="80"/>
      <c r="Y238" s="80"/>
      <c r="Z238" s="80"/>
      <c r="AA238" s="80"/>
      <c r="AB238" s="80"/>
      <c r="AC238" s="80"/>
      <c r="AD238" s="80"/>
      <c r="AE238" s="80"/>
      <c r="AF238" s="124"/>
      <c r="AG238" s="124"/>
      <c r="AH238" s="124"/>
      <c r="AI238" s="124"/>
      <c r="AJ238" s="124"/>
      <c r="AK238" s="124"/>
      <c r="AL238" s="124"/>
      <c r="AM238" s="124"/>
      <c r="AN238" s="124"/>
      <c r="AO238" s="124"/>
      <c r="AP238" s="124"/>
      <c r="AQ238" s="124"/>
      <c r="AR238" s="124"/>
      <c r="AS238" s="80"/>
      <c r="AT238" s="80"/>
      <c r="AU238" s="435"/>
      <c r="AV238" s="435"/>
      <c r="AW238" s="435"/>
      <c r="AX238" s="358"/>
      <c r="AY238" s="358"/>
      <c r="AZ238" s="358"/>
      <c r="BA238" s="358"/>
      <c r="BB238" s="358"/>
      <c r="BC238" s="358"/>
      <c r="BD238" s="358"/>
      <c r="BE238" s="358"/>
      <c r="BF238" s="358"/>
    </row>
    <row r="239" spans="1:58">
      <c r="A239" s="15"/>
      <c r="C239" s="15"/>
      <c r="D239" s="15"/>
      <c r="E239" s="15"/>
      <c r="F239" s="15"/>
      <c r="G239" s="80"/>
      <c r="H239" s="80"/>
      <c r="I239" s="80"/>
      <c r="J239" s="78"/>
      <c r="K239" s="80"/>
      <c r="L239" s="11"/>
      <c r="M239" s="11"/>
      <c r="N239" s="11"/>
      <c r="O239" s="11"/>
      <c r="Q239" s="11"/>
      <c r="R239" s="11"/>
      <c r="S239" s="2"/>
      <c r="T239" s="88"/>
      <c r="U239" s="1523"/>
      <c r="V239" s="80"/>
      <c r="W239" s="80"/>
      <c r="X239" s="80"/>
      <c r="Y239" s="80"/>
      <c r="Z239" s="80"/>
      <c r="AA239" s="80"/>
      <c r="AB239" s="80"/>
      <c r="AC239" s="80"/>
      <c r="AD239" s="80"/>
      <c r="AE239" s="80"/>
      <c r="AF239" s="124"/>
      <c r="AG239" s="124"/>
      <c r="AH239" s="124"/>
      <c r="AI239" s="124"/>
      <c r="AJ239" s="124"/>
      <c r="AK239" s="124"/>
      <c r="AL239" s="124"/>
      <c r="AM239" s="124"/>
      <c r="AN239" s="124"/>
      <c r="AO239" s="124"/>
      <c r="AP239" s="124"/>
      <c r="AQ239" s="124"/>
      <c r="AR239" s="124"/>
      <c r="AS239" s="80"/>
      <c r="AT239" s="80"/>
      <c r="AU239" s="435"/>
      <c r="AV239" s="358"/>
      <c r="AW239" s="435"/>
      <c r="AX239" s="358"/>
      <c r="AY239" s="358"/>
      <c r="AZ239" s="358"/>
      <c r="BA239" s="358"/>
      <c r="BB239" s="358"/>
      <c r="BC239" s="358"/>
      <c r="BD239" s="358"/>
      <c r="BE239" s="358"/>
      <c r="BF239" s="358"/>
    </row>
    <row r="240" spans="1:58">
      <c r="A240" s="124" t="s">
        <v>88</v>
      </c>
      <c r="C240" s="124"/>
      <c r="D240" s="124"/>
      <c r="E240" s="124"/>
      <c r="F240" s="124"/>
      <c r="G240" s="124"/>
      <c r="H240" s="124"/>
      <c r="I240" s="124"/>
      <c r="J240" s="140"/>
      <c r="K240" s="125"/>
      <c r="L240" s="11"/>
      <c r="M240" s="11"/>
      <c r="N240" s="11"/>
      <c r="O240" s="11"/>
      <c r="P240" s="1515"/>
      <c r="Q240" s="14"/>
      <c r="R240" s="31"/>
      <c r="S240" s="136"/>
      <c r="T240" s="88"/>
      <c r="U240" s="1523"/>
      <c r="V240" s="80"/>
      <c r="W240" s="80"/>
      <c r="X240" s="80"/>
      <c r="Y240" s="80"/>
      <c r="Z240" s="80"/>
      <c r="AA240" s="80"/>
      <c r="AB240" s="80"/>
      <c r="AC240" s="80"/>
      <c r="AD240" s="80"/>
      <c r="AE240" s="80"/>
      <c r="AF240" s="124"/>
      <c r="AG240" s="124"/>
      <c r="AH240" s="124"/>
      <c r="AI240" s="124"/>
      <c r="AJ240" s="124"/>
      <c r="AK240" s="124"/>
      <c r="AL240" s="124"/>
      <c r="AM240" s="124"/>
      <c r="AN240" s="124"/>
      <c r="AO240" s="124"/>
      <c r="AP240" s="124"/>
      <c r="AQ240" s="124"/>
      <c r="AR240" s="124"/>
      <c r="AS240" s="80"/>
      <c r="AT240" s="80"/>
      <c r="AU240" s="435"/>
      <c r="AV240" s="435"/>
      <c r="AW240" s="435"/>
      <c r="AX240" s="358"/>
      <c r="AY240" s="358"/>
      <c r="AZ240" s="358"/>
      <c r="BA240" s="358"/>
      <c r="BB240" s="358"/>
      <c r="BC240" s="358"/>
      <c r="BD240" s="358"/>
      <c r="BE240" s="358"/>
      <c r="BF240" s="358"/>
    </row>
    <row r="241" spans="1:58">
      <c r="A241" s="141" t="s">
        <v>89</v>
      </c>
      <c r="B241" s="1492"/>
      <c r="C241" s="142">
        <f t="shared" ref="C241:J241" si="12">(C223-C221)/2</f>
        <v>0.1699226114649689</v>
      </c>
      <c r="D241" s="142">
        <f t="shared" si="12"/>
        <v>0.21778455414012732</v>
      </c>
      <c r="E241" s="142">
        <f t="shared" si="12"/>
        <v>0.26564649681528607</v>
      </c>
      <c r="F241" s="142">
        <f t="shared" si="12"/>
        <v>0.24008259023354528</v>
      </c>
      <c r="G241" s="142">
        <f t="shared" si="12"/>
        <v>0.21451868365180427</v>
      </c>
      <c r="H241" s="142">
        <f t="shared" si="12"/>
        <v>0.18895477707006347</v>
      </c>
      <c r="I241" s="142">
        <f t="shared" si="12"/>
        <v>0.18215445859872648</v>
      </c>
      <c r="J241" s="142">
        <f t="shared" si="12"/>
        <v>0.17535414012738926</v>
      </c>
      <c r="K241" s="129"/>
      <c r="L241" s="131"/>
      <c r="M241" s="126"/>
      <c r="N241" s="126"/>
      <c r="O241" s="126"/>
      <c r="P241" s="1516"/>
      <c r="Q241" s="132"/>
      <c r="R241" s="31"/>
      <c r="S241" s="136"/>
      <c r="T241" s="88"/>
      <c r="U241" s="1523"/>
      <c r="V241" s="80"/>
      <c r="W241" s="80"/>
      <c r="X241" s="80"/>
      <c r="Y241" s="80"/>
      <c r="Z241" s="80"/>
      <c r="AA241" s="80"/>
      <c r="AB241" s="80"/>
      <c r="AC241" s="80"/>
      <c r="AD241" s="80"/>
      <c r="AE241" s="80"/>
      <c r="AF241" s="124"/>
      <c r="AG241" s="124"/>
      <c r="AH241" s="124"/>
      <c r="AI241" s="124"/>
      <c r="AJ241" s="124"/>
      <c r="AK241" s="124"/>
      <c r="AL241" s="124"/>
      <c r="AM241" s="124" t="s">
        <v>1082</v>
      </c>
      <c r="AN241" s="124"/>
      <c r="AO241" s="80"/>
      <c r="AP241" s="752"/>
      <c r="AQ241" s="80"/>
      <c r="AR241" s="587"/>
      <c r="AS241" s="80"/>
      <c r="AT241" s="80"/>
      <c r="AU241" s="435"/>
      <c r="AV241" s="435"/>
      <c r="AW241" s="435"/>
      <c r="AX241" s="358"/>
      <c r="AY241" s="435"/>
      <c r="AZ241" s="435"/>
      <c r="BA241" s="435"/>
      <c r="BB241" s="435"/>
      <c r="BC241" s="435"/>
      <c r="BD241" s="435"/>
      <c r="BE241" s="435"/>
      <c r="BF241" s="435"/>
    </row>
    <row r="242" spans="1:58">
      <c r="A242" s="141" t="s">
        <v>86</v>
      </c>
      <c r="B242" s="1492"/>
      <c r="C242" s="142">
        <f t="shared" ref="C242:J242" si="13">C224-C223</f>
        <v>0.27868216560509618</v>
      </c>
      <c r="D242" s="142">
        <f t="shared" si="13"/>
        <v>0.28432770700637056</v>
      </c>
      <c r="E242" s="142">
        <f t="shared" si="13"/>
        <v>0.28997324840764449</v>
      </c>
      <c r="F242" s="142">
        <f t="shared" si="13"/>
        <v>0.27327622080679514</v>
      </c>
      <c r="G242" s="142">
        <f t="shared" si="13"/>
        <v>0.25657919320594536</v>
      </c>
      <c r="H242" s="142">
        <f t="shared" si="13"/>
        <v>0.23988216560509601</v>
      </c>
      <c r="I242" s="142">
        <f t="shared" si="13"/>
        <v>0.24555509554140054</v>
      </c>
      <c r="J242" s="142">
        <f t="shared" si="13"/>
        <v>0.25122802547770506</v>
      </c>
      <c r="K242" s="130"/>
      <c r="L242" s="133"/>
      <c r="M242" s="126"/>
      <c r="N242" s="126"/>
      <c r="O242" s="126"/>
      <c r="P242" s="1517"/>
      <c r="Q242" s="132"/>
      <c r="R242" s="31"/>
      <c r="S242" s="134"/>
      <c r="T242" s="88"/>
      <c r="U242" s="1523"/>
      <c r="V242" s="80"/>
      <c r="W242" s="83"/>
      <c r="X242" s="80"/>
      <c r="Y242" s="80"/>
      <c r="Z242" s="80"/>
      <c r="AA242" s="80"/>
      <c r="AB242" s="80"/>
      <c r="AC242" s="80"/>
      <c r="AD242" s="80"/>
      <c r="AE242" s="80"/>
      <c r="AF242" s="124"/>
      <c r="AG242" s="124"/>
      <c r="AH242" s="124"/>
      <c r="AI242" s="124"/>
      <c r="AJ242" s="124"/>
      <c r="AK242" s="124"/>
      <c r="AL242" s="124"/>
      <c r="AM242" s="124" t="s">
        <v>148</v>
      </c>
      <c r="AN242" s="186">
        <f>SUMPRODUCT(AU230:AU236,AV230:AV236)/SUM(AV230:AV236)</f>
        <v>2017.8076923076924</v>
      </c>
      <c r="AO242" s="124" t="s">
        <v>150</v>
      </c>
      <c r="AP242" s="80"/>
      <c r="AQ242" s="80"/>
      <c r="AR242" s="80"/>
      <c r="AS242" s="80"/>
      <c r="AT242" s="80"/>
      <c r="AU242" s="435"/>
      <c r="AV242" s="435"/>
      <c r="AW242" s="124" t="s">
        <v>148</v>
      </c>
      <c r="AX242" s="186">
        <f>SUMPRODUCT(BE230:BE237,BF230:BF237)/SUM(BF230:BF237)</f>
        <v>2020.3622571692877</v>
      </c>
      <c r="AY242" s="124" t="s">
        <v>504</v>
      </c>
      <c r="AZ242" s="435"/>
      <c r="BA242" s="435"/>
      <c r="BB242" s="435"/>
      <c r="BC242" s="435"/>
      <c r="BD242" s="435"/>
      <c r="BE242" s="435"/>
      <c r="BF242" s="435"/>
    </row>
    <row r="243" spans="1:58">
      <c r="A243" s="143" t="s">
        <v>96</v>
      </c>
      <c r="B243" s="1509"/>
      <c r="C243" s="144">
        <f>C242/C241</f>
        <v>1.6400534525833195</v>
      </c>
      <c r="D243" s="144">
        <f t="shared" ref="D243:J243" si="14">D242/D241</f>
        <v>1.3055457864262858</v>
      </c>
      <c r="E243" s="144">
        <f t="shared" si="14"/>
        <v>1.0915756536750933</v>
      </c>
      <c r="F243" s="144">
        <f t="shared" si="14"/>
        <v>1.1382592154681441</v>
      </c>
      <c r="G243" s="144">
        <f t="shared" si="14"/>
        <v>1.1960692133577118</v>
      </c>
      <c r="H243" s="144">
        <f t="shared" si="14"/>
        <v>1.2695215719057948</v>
      </c>
      <c r="I243" s="144">
        <f t="shared" si="14"/>
        <v>1.3480597589013246</v>
      </c>
      <c r="J243" s="144">
        <f t="shared" si="14"/>
        <v>1.4326894437462145</v>
      </c>
      <c r="K243" s="129"/>
      <c r="L243" s="131"/>
      <c r="M243" s="131"/>
      <c r="N243" s="131"/>
      <c r="O243" s="128"/>
      <c r="P243" s="1517"/>
      <c r="Q243" s="132"/>
      <c r="R243" s="31"/>
      <c r="S243" s="134"/>
      <c r="T243" s="88"/>
      <c r="U243" s="1523"/>
      <c r="V243" s="80"/>
      <c r="W243" s="80"/>
      <c r="X243" s="80"/>
      <c r="Y243" s="80"/>
      <c r="Z243" s="80"/>
      <c r="AA243" s="80"/>
      <c r="AB243" s="80"/>
      <c r="AC243" s="80"/>
      <c r="AD243" s="80"/>
      <c r="AE243" s="124" t="s">
        <v>145</v>
      </c>
      <c r="AF243" s="80"/>
      <c r="AG243" s="124"/>
      <c r="AH243" s="124"/>
      <c r="AI243" s="124"/>
      <c r="AJ243" s="124"/>
      <c r="AK243" s="124"/>
      <c r="AL243" s="124"/>
      <c r="AM243" s="80"/>
      <c r="AN243" s="124"/>
      <c r="AO243" s="1909" t="s">
        <v>1081</v>
      </c>
      <c r="AP243" s="1909"/>
      <c r="AQ243" s="1909"/>
      <c r="AR243" s="1909"/>
      <c r="AS243" s="1909"/>
      <c r="AT243" s="80"/>
      <c r="AU243" s="435"/>
      <c r="AV243" s="435"/>
      <c r="AW243" s="435"/>
      <c r="AX243" s="435"/>
      <c r="AY243" s="435"/>
      <c r="AZ243" s="435"/>
      <c r="BA243" s="435"/>
      <c r="BB243" s="435"/>
      <c r="BC243" s="435"/>
      <c r="BD243" s="435"/>
      <c r="BE243" s="435"/>
      <c r="BF243" s="435"/>
    </row>
    <row r="244" spans="1:58">
      <c r="A244" s="141" t="s">
        <v>87</v>
      </c>
      <c r="B244" s="1492"/>
      <c r="C244" s="142">
        <f t="shared" ref="C244:J244" si="15">C225-C224</f>
        <v>0.38083630573248506</v>
      </c>
      <c r="D244" s="142">
        <f t="shared" si="15"/>
        <v>0.4517111464968151</v>
      </c>
      <c r="E244" s="142">
        <f t="shared" si="15"/>
        <v>0.52258598726114514</v>
      </c>
      <c r="F244" s="142">
        <f t="shared" si="15"/>
        <v>0.59747346072186636</v>
      </c>
      <c r="G244" s="142">
        <f t="shared" si="15"/>
        <v>0.67236093418258802</v>
      </c>
      <c r="H244" s="142">
        <f t="shared" si="15"/>
        <v>0.74724840764330924</v>
      </c>
      <c r="I244" s="142">
        <f t="shared" si="15"/>
        <v>0.68981433121019009</v>
      </c>
      <c r="J244" s="142">
        <f t="shared" si="15"/>
        <v>0.63238025477707094</v>
      </c>
      <c r="K244" s="129"/>
      <c r="L244" s="131"/>
      <c r="M244" s="133"/>
      <c r="N244" s="133"/>
      <c r="O244" s="128"/>
      <c r="P244" s="1517"/>
      <c r="Q244" s="132"/>
      <c r="R244" s="31"/>
      <c r="S244" s="84"/>
      <c r="T244" s="84"/>
      <c r="U244" s="1523"/>
      <c r="V244" s="80"/>
      <c r="W244" s="80"/>
      <c r="X244" s="80"/>
      <c r="Y244" s="80"/>
      <c r="Z244" s="80"/>
      <c r="AA244" s="80"/>
      <c r="AB244" s="80"/>
      <c r="AC244" s="80"/>
      <c r="AD244" s="80"/>
      <c r="AE244" s="124" t="s">
        <v>144</v>
      </c>
      <c r="AF244" s="80"/>
      <c r="AG244" s="124"/>
      <c r="AH244" s="124"/>
      <c r="AI244" s="124"/>
      <c r="AJ244" s="124"/>
      <c r="AK244" s="124"/>
      <c r="AL244" s="124"/>
      <c r="AM244" s="124"/>
      <c r="AN244" s="124"/>
      <c r="AO244" s="1909"/>
      <c r="AP244" s="1909"/>
      <c r="AQ244" s="1909"/>
      <c r="AR244" s="1909"/>
      <c r="AS244" s="1909"/>
      <c r="AT244" s="80"/>
      <c r="AU244" s="435"/>
      <c r="AV244" s="435"/>
      <c r="AW244" s="317" t="s">
        <v>505</v>
      </c>
      <c r="AX244" s="435"/>
      <c r="AY244" s="435"/>
      <c r="AZ244" s="435"/>
      <c r="BA244" s="435"/>
      <c r="BB244" s="435"/>
      <c r="BC244" s="435"/>
      <c r="BD244" s="435"/>
      <c r="BE244" s="435"/>
      <c r="BF244" s="435"/>
    </row>
    <row r="245" spans="1:58">
      <c r="A245" s="143" t="s">
        <v>96</v>
      </c>
      <c r="B245" s="1509"/>
      <c r="C245" s="144">
        <f>C244/C242</f>
        <v>1.3665614550740408</v>
      </c>
      <c r="D245" s="144">
        <f t="shared" ref="D245:J245" si="16">D244/D242</f>
        <v>1.5886990095083986</v>
      </c>
      <c r="E245" s="144">
        <f t="shared" si="16"/>
        <v>1.8021868918283579</v>
      </c>
      <c r="F245" s="144">
        <f t="shared" si="16"/>
        <v>2.1863353458194847</v>
      </c>
      <c r="G245" s="144">
        <f t="shared" si="16"/>
        <v>2.6204811301394657</v>
      </c>
      <c r="H245" s="144">
        <f t="shared" si="16"/>
        <v>3.1150644557439113</v>
      </c>
      <c r="I245" s="144">
        <f t="shared" si="16"/>
        <v>2.8092038965401454</v>
      </c>
      <c r="J245" s="144">
        <f t="shared" si="16"/>
        <v>2.5171564899043908</v>
      </c>
      <c r="K245" s="129"/>
      <c r="L245" s="131"/>
      <c r="M245" s="133"/>
      <c r="N245" s="133"/>
      <c r="O245" s="128"/>
      <c r="P245" s="1517"/>
      <c r="Q245" s="125"/>
      <c r="R245" s="80"/>
      <c r="S245" s="80"/>
      <c r="T245" s="80"/>
      <c r="V245" s="80"/>
      <c r="W245" s="80"/>
      <c r="X245" s="80"/>
      <c r="Y245" s="80"/>
      <c r="Z245" s="80"/>
      <c r="AA245" s="80"/>
      <c r="AB245" s="80"/>
      <c r="AC245" s="80"/>
      <c r="AD245" s="80"/>
      <c r="AE245" s="124" t="s">
        <v>147</v>
      </c>
      <c r="AF245" s="80"/>
      <c r="AG245" s="124"/>
      <c r="AH245" s="124"/>
      <c r="AI245" s="142">
        <f>AVERAGE('Rf &amp; Cd Calculation '!AR189:AR206)</f>
        <v>2.5724499999999999</v>
      </c>
      <c r="AJ245" s="80"/>
      <c r="AK245" s="124"/>
      <c r="AL245" s="124"/>
      <c r="AM245" s="124"/>
      <c r="AN245" s="124"/>
      <c r="AO245" s="80"/>
      <c r="AP245" s="124"/>
      <c r="AQ245" s="124"/>
      <c r="AR245" s="80"/>
      <c r="AS245" s="80"/>
      <c r="AT245" s="80"/>
      <c r="AU245" s="435"/>
      <c r="AV245" s="435"/>
      <c r="AW245" s="435"/>
      <c r="AX245" s="435"/>
      <c r="AY245" s="435"/>
      <c r="AZ245" s="435"/>
      <c r="BA245" s="435"/>
      <c r="BB245" s="435"/>
      <c r="BC245" s="435"/>
      <c r="BD245" s="435"/>
      <c r="BE245" s="435"/>
      <c r="BF245" s="435"/>
    </row>
    <row r="246" spans="1:58">
      <c r="A246" s="141" t="s">
        <v>90</v>
      </c>
      <c r="B246" s="1492"/>
      <c r="C246" s="142">
        <f t="shared" ref="C246:J246" si="17">(C227-C225)/2</f>
        <v>0.48130254777070158</v>
      </c>
      <c r="D246" s="142">
        <f t="shared" si="17"/>
        <v>0.6022734076433125</v>
      </c>
      <c r="E246" s="142">
        <f t="shared" si="17"/>
        <v>0.72324426751592297</v>
      </c>
      <c r="F246" s="142">
        <f t="shared" si="17"/>
        <v>0.78687271762208066</v>
      </c>
      <c r="G246" s="142">
        <f t="shared" si="17"/>
        <v>0.85050116772823836</v>
      </c>
      <c r="H246" s="142">
        <f t="shared" si="17"/>
        <v>0.91412961783439606</v>
      </c>
      <c r="I246" s="142">
        <f t="shared" si="17"/>
        <v>0.91127277070063739</v>
      </c>
      <c r="J246" s="142">
        <f t="shared" si="17"/>
        <v>0.90841592356687872</v>
      </c>
      <c r="K246" s="80"/>
      <c r="L246" s="133"/>
      <c r="M246" s="133"/>
      <c r="N246" s="133"/>
      <c r="O246" s="128"/>
      <c r="P246" s="1517"/>
      <c r="Q246" s="80"/>
      <c r="R246" s="80"/>
      <c r="S246" s="80"/>
      <c r="T246" s="80"/>
      <c r="V246" s="80"/>
      <c r="W246" s="81" t="s">
        <v>865</v>
      </c>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435"/>
      <c r="AV246" s="435"/>
      <c r="AW246" s="435"/>
      <c r="AX246" s="435"/>
      <c r="AY246" s="435"/>
      <c r="AZ246" s="435"/>
      <c r="BA246" s="435"/>
      <c r="BB246" s="435"/>
      <c r="BC246" s="435"/>
      <c r="BD246" s="435"/>
      <c r="BE246" s="435"/>
      <c r="BF246" s="435"/>
    </row>
    <row r="247" spans="1:58">
      <c r="A247" s="143"/>
      <c r="B247" s="1509"/>
      <c r="C247" s="144">
        <f t="shared" ref="C247:J247" si="18">C246/C244</f>
        <v>1.2638042658380058</v>
      </c>
      <c r="D247" s="144">
        <f t="shared" si="18"/>
        <v>1.3333153549877232</v>
      </c>
      <c r="E247" s="144">
        <f t="shared" si="18"/>
        <v>1.3839717963093898</v>
      </c>
      <c r="F247" s="144">
        <f t="shared" si="18"/>
        <v>1.3170002842827235</v>
      </c>
      <c r="G247" s="144">
        <f t="shared" si="18"/>
        <v>1.2649473288661863</v>
      </c>
      <c r="H247" s="144">
        <f t="shared" si="18"/>
        <v>1.2233276223597465</v>
      </c>
      <c r="I247" s="144">
        <f t="shared" si="18"/>
        <v>1.3210406474187439</v>
      </c>
      <c r="J247" s="144">
        <f t="shared" si="18"/>
        <v>1.4365026686152889</v>
      </c>
      <c r="K247" s="138"/>
      <c r="L247" s="131"/>
      <c r="M247" s="133"/>
      <c r="N247" s="133"/>
      <c r="O247" s="128"/>
      <c r="P247" s="1518"/>
      <c r="Q247" s="80"/>
      <c r="R247" s="80"/>
      <c r="S247" s="80"/>
      <c r="T247" s="80"/>
      <c r="V247" s="80"/>
      <c r="W247" s="80"/>
      <c r="X247" s="80"/>
      <c r="Y247" s="80"/>
      <c r="Z247" s="80"/>
      <c r="AA247" s="80"/>
      <c r="AB247" s="80"/>
      <c r="AC247" s="80"/>
    </row>
    <row r="248" spans="1:58">
      <c r="A248" s="134" t="s">
        <v>94</v>
      </c>
      <c r="B248" s="1492"/>
      <c r="C248" s="137">
        <f>C246*C249</f>
        <v>0.57756305732484192</v>
      </c>
      <c r="D248" s="125"/>
      <c r="E248" s="137">
        <f>E246*E249</f>
        <v>0.86789312101910754</v>
      </c>
      <c r="F248" s="125"/>
      <c r="G248" s="125"/>
      <c r="H248" s="137">
        <f>H246*H249</f>
        <v>1.0969555414012753</v>
      </c>
      <c r="I248" s="125"/>
      <c r="J248" s="137">
        <f>J246*J249</f>
        <v>1.0900991082802545</v>
      </c>
      <c r="K248" s="825" t="s">
        <v>825</v>
      </c>
      <c r="L248" s="131"/>
      <c r="M248" s="125"/>
      <c r="N248" s="125"/>
      <c r="O248" s="125"/>
      <c r="P248" s="1518"/>
      <c r="Q248" s="1924" t="s">
        <v>824</v>
      </c>
      <c r="R248" s="1924"/>
      <c r="S248" s="1924"/>
      <c r="T248" s="1924"/>
      <c r="V248"/>
      <c r="W248" s="80"/>
      <c r="X248" s="80"/>
      <c r="Y248" s="80"/>
      <c r="Z248" s="80"/>
      <c r="AA248" s="80"/>
      <c r="AB248" s="80"/>
      <c r="AC248" s="80"/>
    </row>
    <row r="249" spans="1:58" ht="13.15" customHeight="1">
      <c r="A249" s="135" t="s">
        <v>95</v>
      </c>
      <c r="B249" s="1509"/>
      <c r="C249" s="146">
        <v>1.2</v>
      </c>
      <c r="D249" s="139"/>
      <c r="E249" s="146">
        <v>1.2</v>
      </c>
      <c r="F249" s="139"/>
      <c r="G249" s="139"/>
      <c r="H249" s="146">
        <v>1.2</v>
      </c>
      <c r="I249" s="139"/>
      <c r="J249" s="145">
        <v>1.2</v>
      </c>
      <c r="K249" s="129"/>
      <c r="L249" s="80"/>
      <c r="M249" s="80"/>
      <c r="N249" s="80"/>
      <c r="O249" s="80"/>
      <c r="P249" s="1518"/>
      <c r="Q249" s="1924"/>
      <c r="R249" s="1924"/>
      <c r="S249" s="1924"/>
      <c r="T249" s="1924"/>
      <c r="V249" s="80"/>
      <c r="W249" s="80"/>
      <c r="X249" s="80"/>
      <c r="Y249" s="80"/>
      <c r="Z249" s="80"/>
      <c r="AA249" s="80"/>
      <c r="AB249" s="80"/>
      <c r="AC249" s="80"/>
    </row>
    <row r="250" spans="1:58">
      <c r="A250" s="134" t="s">
        <v>98</v>
      </c>
      <c r="B250" s="1492"/>
      <c r="C250" s="137">
        <f>C248*C251</f>
        <v>0.57756305732484192</v>
      </c>
      <c r="D250" s="125"/>
      <c r="E250" s="137">
        <f>E248*E251</f>
        <v>0.86789312101910754</v>
      </c>
      <c r="F250" s="125"/>
      <c r="G250" s="125"/>
      <c r="H250" s="137">
        <f>H248*H251</f>
        <v>1.0969555414012753</v>
      </c>
      <c r="I250" s="125"/>
      <c r="J250" s="137">
        <f>J248*J251</f>
        <v>1.0900991082802545</v>
      </c>
      <c r="K250" s="128"/>
      <c r="L250" s="128"/>
      <c r="M250" s="128"/>
      <c r="N250" s="128"/>
      <c r="O250" s="128"/>
      <c r="P250" s="1518"/>
      <c r="Q250" s="1924"/>
      <c r="R250" s="1924"/>
      <c r="S250" s="1924"/>
      <c r="T250" s="1924"/>
      <c r="V250" s="80"/>
      <c r="W250" s="80"/>
      <c r="X250" s="80"/>
      <c r="Y250" s="80"/>
      <c r="Z250" s="80"/>
      <c r="AA250" s="80"/>
      <c r="AB250" s="80"/>
      <c r="AC250" s="80"/>
    </row>
    <row r="251" spans="1:58">
      <c r="A251" s="135" t="s">
        <v>95</v>
      </c>
      <c r="B251" s="1509"/>
      <c r="C251" s="146">
        <v>1</v>
      </c>
      <c r="D251" s="139"/>
      <c r="E251" s="146">
        <v>1</v>
      </c>
      <c r="F251" s="139"/>
      <c r="G251" s="139"/>
      <c r="H251" s="146">
        <v>1</v>
      </c>
      <c r="I251" s="139"/>
      <c r="J251" s="145">
        <v>1</v>
      </c>
      <c r="K251" s="128"/>
      <c r="L251" s="128"/>
      <c r="M251" s="128"/>
      <c r="N251" s="128"/>
      <c r="O251" s="128"/>
      <c r="P251" s="1518"/>
      <c r="Q251" s="1262"/>
      <c r="R251" s="1262"/>
      <c r="S251" s="1262"/>
      <c r="T251" s="1262"/>
      <c r="V251" s="80"/>
      <c r="W251" s="80"/>
      <c r="X251" s="80"/>
      <c r="Y251" s="80"/>
      <c r="Z251" s="80"/>
      <c r="AA251" s="80"/>
      <c r="AB251" s="80"/>
      <c r="AC251" s="80"/>
    </row>
    <row r="252" spans="1:58">
      <c r="A252" s="135"/>
      <c r="B252" s="1509"/>
      <c r="C252" s="139"/>
      <c r="D252" s="139"/>
      <c r="E252" s="139"/>
      <c r="F252" s="139"/>
      <c r="G252" s="139"/>
      <c r="H252" s="139"/>
      <c r="I252" s="139"/>
      <c r="J252" s="139"/>
      <c r="K252" s="128"/>
      <c r="L252" s="128"/>
      <c r="M252" s="128"/>
      <c r="N252" s="128"/>
      <c r="O252" s="128"/>
      <c r="P252" s="1518"/>
      <c r="Q252" s="80"/>
      <c r="R252" s="80"/>
      <c r="S252" s="80"/>
      <c r="T252" s="80"/>
      <c r="V252" s="80"/>
      <c r="W252" s="80"/>
      <c r="X252" s="80"/>
      <c r="Y252" s="80"/>
      <c r="Z252" s="80"/>
      <c r="AA252" s="80"/>
      <c r="AB252" s="80"/>
      <c r="AC252" s="80"/>
    </row>
    <row r="253" spans="1:58">
      <c r="A253" s="127"/>
      <c r="B253" s="1492"/>
      <c r="C253" s="80"/>
      <c r="D253" s="80"/>
      <c r="E253" s="80"/>
      <c r="F253" s="80"/>
      <c r="G253" s="80"/>
      <c r="H253" s="80"/>
      <c r="I253" s="80"/>
      <c r="J253" s="128"/>
      <c r="K253" s="128"/>
      <c r="L253" s="128"/>
      <c r="M253" s="128"/>
      <c r="N253" s="128"/>
      <c r="O253" s="128"/>
      <c r="P253" s="1518"/>
      <c r="Q253" s="80"/>
      <c r="R253" s="80"/>
      <c r="S253" s="80"/>
      <c r="T253" s="80"/>
      <c r="V253" s="80"/>
      <c r="W253" s="80"/>
      <c r="X253" s="80"/>
      <c r="Y253" s="80"/>
      <c r="Z253" s="80"/>
      <c r="AA253" s="80"/>
      <c r="AB253" s="80"/>
      <c r="AC253" s="80"/>
    </row>
    <row r="254" spans="1:58">
      <c r="A254" s="80"/>
      <c r="C254" s="400"/>
      <c r="D254" s="317"/>
      <c r="E254" s="317"/>
      <c r="F254" s="317"/>
      <c r="G254" s="317"/>
      <c r="H254" s="317"/>
      <c r="I254" s="468"/>
      <c r="J254" s="7"/>
      <c r="K254" s="7"/>
      <c r="L254" s="7"/>
      <c r="M254" s="7"/>
      <c r="N254" s="7"/>
      <c r="O254" s="7"/>
      <c r="P254" s="1511"/>
      <c r="Q254" s="80"/>
      <c r="R254" s="80"/>
      <c r="S254" s="80"/>
      <c r="T254" s="80"/>
      <c r="V254" s="80"/>
      <c r="W254" s="80"/>
      <c r="X254" s="80"/>
      <c r="Y254" s="80"/>
      <c r="Z254" s="80"/>
      <c r="AA254" s="80"/>
      <c r="AB254" s="80"/>
      <c r="AC254" s="80"/>
    </row>
    <row r="255" spans="1:58">
      <c r="A255" s="589" t="s">
        <v>99</v>
      </c>
      <c r="C255" s="400">
        <v>3</v>
      </c>
      <c r="D255" s="401">
        <v>4</v>
      </c>
      <c r="E255" s="85">
        <v>5</v>
      </c>
      <c r="F255" s="90">
        <v>6</v>
      </c>
      <c r="G255" s="90">
        <v>7</v>
      </c>
      <c r="H255" s="86">
        <v>8</v>
      </c>
      <c r="I255" s="90">
        <v>9</v>
      </c>
      <c r="J255" s="85">
        <v>10</v>
      </c>
      <c r="K255" s="12"/>
      <c r="L255" s="7"/>
      <c r="M255" s="7"/>
      <c r="N255" s="7"/>
      <c r="O255" s="7"/>
      <c r="P255" s="1511"/>
      <c r="Q255" s="80"/>
      <c r="R255" s="80"/>
      <c r="S255" s="15"/>
      <c r="T255" s="15"/>
      <c r="V255" s="80"/>
      <c r="W255" s="80"/>
      <c r="X255" s="80"/>
      <c r="Y255" s="80"/>
      <c r="Z255" s="80"/>
      <c r="AA255" s="80"/>
      <c r="AB255" s="80"/>
      <c r="AC255" s="80"/>
    </row>
    <row r="256" spans="1:58">
      <c r="A256" s="2" t="str">
        <f>'Rf &amp; Cd Calculation '!$AR$1</f>
        <v>A</v>
      </c>
      <c r="B256" s="1492"/>
      <c r="C256" s="624">
        <f>'Rf &amp; Cd Calculation '!AO12</f>
        <v>2.6006999999999998</v>
      </c>
      <c r="D256" s="625">
        <f>AVERAGE(C256,E256)</f>
        <v>3.0310999999999999</v>
      </c>
      <c r="E256" s="600">
        <f>'Rf &amp; Cd Calculation '!AP12</f>
        <v>3.4615</v>
      </c>
      <c r="F256" s="626">
        <f>E256+(H256-E256)/3</f>
        <v>3.6745666666666668</v>
      </c>
      <c r="G256" s="626">
        <f>E256+(H256-E256)*2/3</f>
        <v>3.8876333333333331</v>
      </c>
      <c r="H256" s="600">
        <f>'Rf &amp; Cd Calculation '!AQ12</f>
        <v>4.1006999999999998</v>
      </c>
      <c r="I256" s="626">
        <f>AVERAGE(H256,J256)</f>
        <v>4.3128500000000001</v>
      </c>
      <c r="J256" s="600">
        <f>'Rf &amp; Cd Calculation '!AR12</f>
        <v>4.5250000000000004</v>
      </c>
      <c r="K256" s="112"/>
      <c r="L256" s="80"/>
      <c r="M256" s="112"/>
      <c r="N256" s="112"/>
      <c r="O256" s="7"/>
      <c r="P256" s="1511"/>
      <c r="Q256" s="1834" t="s">
        <v>1452</v>
      </c>
      <c r="R256" s="1834"/>
      <c r="S256" s="1834"/>
      <c r="T256" s="1834"/>
      <c r="U256" s="1523"/>
      <c r="V256" s="80"/>
      <c r="W256" s="80"/>
      <c r="X256" s="80"/>
      <c r="Y256" s="80"/>
      <c r="Z256" s="80"/>
      <c r="AA256" s="80"/>
      <c r="AB256" s="80"/>
      <c r="AC256" s="80"/>
    </row>
    <row r="257" spans="1:29">
      <c r="A257" s="107" t="s">
        <v>52</v>
      </c>
      <c r="B257" s="1508"/>
      <c r="C257" s="625">
        <f>AVERAGE(C256,C258)</f>
        <v>2.7525499999999998</v>
      </c>
      <c r="D257" s="625">
        <f t="shared" ref="D257:D266" si="19">AVERAGE(C257,E257)</f>
        <v>3.1616749999999998</v>
      </c>
      <c r="E257" s="626">
        <f t="shared" ref="E257:J257" si="20">AVERAGE(E256,E258)</f>
        <v>3.5708000000000002</v>
      </c>
      <c r="F257" s="626">
        <f t="shared" si="20"/>
        <v>3.8125166666666668</v>
      </c>
      <c r="G257" s="626">
        <f t="shared" si="20"/>
        <v>4.0542333333333334</v>
      </c>
      <c r="H257" s="626">
        <f t="shared" si="20"/>
        <v>4.2959499999999995</v>
      </c>
      <c r="I257" s="626">
        <f t="shared" si="20"/>
        <v>4.4652250000000002</v>
      </c>
      <c r="J257" s="626">
        <f t="shared" si="20"/>
        <v>4.6345000000000001</v>
      </c>
      <c r="K257" s="112"/>
      <c r="L257" s="80"/>
      <c r="M257" s="112"/>
      <c r="N257" s="112"/>
      <c r="O257" s="112"/>
      <c r="P257" s="1511"/>
      <c r="Q257" s="1834"/>
      <c r="R257" s="1834"/>
      <c r="S257" s="1834"/>
      <c r="T257" s="1834"/>
      <c r="U257" s="1523"/>
      <c r="V257" s="80"/>
      <c r="W257" s="80"/>
      <c r="X257" s="80"/>
      <c r="Y257" s="80"/>
      <c r="Z257" s="80"/>
      <c r="AA257" s="80"/>
      <c r="AB257" s="80"/>
      <c r="AC257" s="80"/>
    </row>
    <row r="258" spans="1:29">
      <c r="A258" s="2">
        <f>'Rf &amp; Cd Calculation '!$AY$1</f>
        <v>0</v>
      </c>
      <c r="B258" s="1492"/>
      <c r="C258" s="624">
        <f>'Rf &amp; Cd Calculation '!AV12</f>
        <v>2.9043999999999999</v>
      </c>
      <c r="D258" s="625">
        <f t="shared" si="19"/>
        <v>3.2922500000000001</v>
      </c>
      <c r="E258" s="600">
        <f>'Rf &amp; Cd Calculation '!AW12</f>
        <v>3.6800999999999999</v>
      </c>
      <c r="F258" s="626">
        <f>E258+(H258-E258)/3</f>
        <v>3.9504666666666668</v>
      </c>
      <c r="G258" s="626">
        <f>E258+(H258-E258)*2/3</f>
        <v>4.2208333333333332</v>
      </c>
      <c r="H258" s="600">
        <f>'Rf &amp; Cd Calculation '!AX12</f>
        <v>4.4912000000000001</v>
      </c>
      <c r="I258" s="626">
        <f>AVERAGE(H258,J258)</f>
        <v>4.6175999999999995</v>
      </c>
      <c r="J258" s="600">
        <f>'Rf &amp; Cd Calculation '!AY12</f>
        <v>4.7439999999999998</v>
      </c>
      <c r="K258" s="112"/>
      <c r="L258" s="80"/>
      <c r="M258" s="112"/>
      <c r="N258" s="112"/>
      <c r="O258" s="7"/>
      <c r="P258" s="1511"/>
      <c r="Q258" s="80"/>
      <c r="R258" s="15"/>
      <c r="S258" s="15"/>
      <c r="T258" s="15"/>
      <c r="V258" s="80"/>
      <c r="W258" s="80"/>
      <c r="X258" s="80"/>
      <c r="Y258" s="80"/>
      <c r="Z258" s="80"/>
      <c r="AA258" s="80"/>
      <c r="AB258" s="80"/>
      <c r="AC258" s="80"/>
    </row>
    <row r="259" spans="1:29">
      <c r="A259" s="2" t="str">
        <f>'Rf &amp; Cd Calculation '!$BF$1</f>
        <v>BBB</v>
      </c>
      <c r="B259" s="1492"/>
      <c r="C259" s="624">
        <f>'Rf &amp; Cd Calculation '!BC12</f>
        <v>3.2193999999999998</v>
      </c>
      <c r="D259" s="625">
        <f t="shared" si="19"/>
        <v>3.6592500000000001</v>
      </c>
      <c r="E259" s="600">
        <f>'Rf &amp; Cd Calculation '!BD12</f>
        <v>4.0991</v>
      </c>
      <c r="F259" s="626">
        <f>E259+(H259-E259)/3</f>
        <v>4.3667999999999996</v>
      </c>
      <c r="G259" s="626">
        <f>E259+(H259-E259)*2/3</f>
        <v>4.6345000000000001</v>
      </c>
      <c r="H259" s="600">
        <f>'Rf &amp; Cd Calculation '!BE12</f>
        <v>4.9021999999999997</v>
      </c>
      <c r="I259" s="626">
        <f>AVERAGE(H259,J259)</f>
        <v>4.9926499999999994</v>
      </c>
      <c r="J259" s="600">
        <f>'Rf &amp; Cd Calculation '!BF12</f>
        <v>5.0831</v>
      </c>
      <c r="K259" s="112"/>
      <c r="L259" s="80"/>
      <c r="M259" s="112"/>
      <c r="N259" s="112"/>
      <c r="O259" s="7"/>
      <c r="P259" s="1511"/>
      <c r="Q259" s="1919" t="s">
        <v>1453</v>
      </c>
      <c r="R259" s="1919"/>
      <c r="S259" s="1919"/>
      <c r="T259" s="1919"/>
      <c r="V259" s="80"/>
      <c r="W259" s="80"/>
      <c r="X259" s="80"/>
      <c r="Y259" s="80"/>
      <c r="Z259" s="80"/>
      <c r="AA259" s="80"/>
      <c r="AB259" s="80"/>
      <c r="AC259" s="80"/>
    </row>
    <row r="260" spans="1:29">
      <c r="A260" s="15" t="str">
        <f>'Rf &amp; Cd Calculation '!$BM$1</f>
        <v>BBB-</v>
      </c>
      <c r="C260" s="624">
        <f>'Rf &amp; Cd Calculation '!BJ12</f>
        <v>3.3774999999999999</v>
      </c>
      <c r="D260" s="625">
        <f t="shared" si="19"/>
        <v>3.8537499999999998</v>
      </c>
      <c r="E260" s="600">
        <f>'Rf &amp; Cd Calculation '!BK12</f>
        <v>4.33</v>
      </c>
      <c r="F260" s="626">
        <f>E260+(H260-E260)/3</f>
        <v>4.7004666666666663</v>
      </c>
      <c r="G260" s="626">
        <f>E260+(H260-E260)*2/3</f>
        <v>5.0709333333333335</v>
      </c>
      <c r="H260" s="600">
        <f>'Rf &amp; Cd Calculation '!BL12</f>
        <v>5.4413999999999998</v>
      </c>
      <c r="I260" s="626">
        <f>AVERAGE(H260,J260)</f>
        <v>5.5159000000000002</v>
      </c>
      <c r="J260" s="600">
        <f>'Rf &amp; Cd Calculation '!BM12</f>
        <v>5.5903999999999998</v>
      </c>
      <c r="K260" s="112"/>
      <c r="L260" s="80"/>
      <c r="M260" s="112"/>
      <c r="N260" s="112"/>
      <c r="O260" s="7"/>
      <c r="P260" s="1511"/>
      <c r="Q260" s="1919"/>
      <c r="R260" s="1919"/>
      <c r="S260" s="1919"/>
      <c r="T260" s="1919"/>
      <c r="V260" s="80"/>
      <c r="W260" s="80"/>
      <c r="X260" s="80"/>
      <c r="Y260" s="80"/>
      <c r="Z260" s="80"/>
      <c r="AA260" s="80"/>
      <c r="AB260" s="80"/>
      <c r="AC260" s="80"/>
    </row>
    <row r="261" spans="1:29">
      <c r="A261" s="149" t="s">
        <v>55</v>
      </c>
      <c r="B261" s="1508"/>
      <c r="C261" s="625">
        <f>AVERAGE(C260,C262)</f>
        <v>4.2245499999999998</v>
      </c>
      <c r="D261" s="625">
        <f t="shared" si="19"/>
        <v>4.8033000000000001</v>
      </c>
      <c r="E261" s="626">
        <f t="shared" ref="E261:J261" si="21">AVERAGE(E260,E262)</f>
        <v>5.3820499999999996</v>
      </c>
      <c r="F261" s="626">
        <f t="shared" si="21"/>
        <v>5.8281333333333336</v>
      </c>
      <c r="G261" s="626">
        <f t="shared" si="21"/>
        <v>6.2742166666666668</v>
      </c>
      <c r="H261" s="626">
        <f t="shared" si="21"/>
        <v>6.7202999999999999</v>
      </c>
      <c r="I261" s="626">
        <f t="shared" si="21"/>
        <v>6.7680499999999997</v>
      </c>
      <c r="J261" s="626">
        <f t="shared" si="21"/>
        <v>6.8157999999999994</v>
      </c>
      <c r="K261" s="112"/>
      <c r="L261" s="80"/>
      <c r="M261" s="112"/>
      <c r="N261" s="112"/>
      <c r="O261" s="7"/>
      <c r="P261" s="1511"/>
      <c r="Q261" s="175"/>
      <c r="R261" s="175"/>
      <c r="S261" s="175"/>
      <c r="T261" s="175"/>
      <c r="V261" s="80"/>
      <c r="W261" s="80"/>
      <c r="X261" s="80"/>
      <c r="Y261" s="80"/>
      <c r="Z261" s="80"/>
      <c r="AA261" s="80"/>
      <c r="AB261" s="80"/>
      <c r="AC261" s="80"/>
    </row>
    <row r="262" spans="1:29">
      <c r="A262" s="2" t="str">
        <f>'Rf &amp; Cd Calculation '!$BT$1</f>
        <v>BB</v>
      </c>
      <c r="B262" s="1492"/>
      <c r="C262" s="624">
        <f>'Rf &amp; Cd Calculation '!BQ12</f>
        <v>5.0716000000000001</v>
      </c>
      <c r="D262" s="625">
        <f t="shared" si="19"/>
        <v>5.7528500000000005</v>
      </c>
      <c r="E262" s="600">
        <f>'Rf &amp; Cd Calculation '!BR12</f>
        <v>6.4340999999999999</v>
      </c>
      <c r="F262" s="626">
        <f>E262+(H262-E262)/3</f>
        <v>6.9558</v>
      </c>
      <c r="G262" s="626">
        <f>E262+(H262-E262)*2/3</f>
        <v>7.4775</v>
      </c>
      <c r="H262" s="600">
        <f>'Rf &amp; Cd Calculation '!BS12</f>
        <v>7.9992000000000001</v>
      </c>
      <c r="I262" s="626">
        <f>AVERAGE(H262,J262)</f>
        <v>8.0201999999999991</v>
      </c>
      <c r="J262" s="600">
        <f>'Rf &amp; Cd Calculation '!BT12</f>
        <v>8.0411999999999999</v>
      </c>
      <c r="K262" s="112"/>
      <c r="L262" s="80"/>
      <c r="M262" s="112"/>
      <c r="N262" s="112"/>
      <c r="O262" s="7"/>
      <c r="P262" s="1511"/>
      <c r="Q262" s="15"/>
      <c r="R262" s="15"/>
      <c r="S262" s="15"/>
      <c r="T262" s="15"/>
      <c r="V262" s="80"/>
      <c r="W262" s="80"/>
      <c r="X262" s="80"/>
      <c r="Y262" s="80"/>
      <c r="Z262" s="80"/>
      <c r="AA262" s="80"/>
      <c r="AB262" s="80"/>
      <c r="AC262" s="80"/>
    </row>
    <row r="263" spans="1:29">
      <c r="A263" s="136" t="s">
        <v>57</v>
      </c>
      <c r="C263" s="627">
        <f>C262+(C262-C261)*C277</f>
        <v>6.0880600000000005</v>
      </c>
      <c r="D263" s="625">
        <f t="shared" si="19"/>
        <v>6.8923100000000002</v>
      </c>
      <c r="E263" s="627">
        <f>E262+(E262-E261)*E277</f>
        <v>7.6965599999999998</v>
      </c>
      <c r="F263" s="626">
        <f>E263+(H263-E263)/3</f>
        <v>8.3089999999999993</v>
      </c>
      <c r="G263" s="626">
        <f>E263+(H263-E263)*2/3</f>
        <v>8.9214400000000005</v>
      </c>
      <c r="H263" s="627">
        <f>H262+(H262-H261)*H277</f>
        <v>9.5338799999999999</v>
      </c>
      <c r="I263" s="626">
        <f>I262+I$246/3</f>
        <v>8.3239575902335456</v>
      </c>
      <c r="J263" s="627">
        <f>J262+(J262-J261)*J277</f>
        <v>9.5116800000000001</v>
      </c>
      <c r="K263" s="112"/>
      <c r="L263" s="80"/>
      <c r="M263" s="112"/>
      <c r="N263" s="112"/>
      <c r="O263" s="7"/>
      <c r="P263" s="1511"/>
      <c r="Q263" s="67"/>
      <c r="R263" s="1919" t="s">
        <v>1454</v>
      </c>
      <c r="S263" s="1919"/>
      <c r="T263" s="1919"/>
      <c r="V263" s="80"/>
      <c r="W263" s="80"/>
      <c r="X263" s="80"/>
      <c r="Y263" s="80"/>
      <c r="Z263" s="80"/>
      <c r="AA263" s="80"/>
      <c r="AB263" s="80"/>
      <c r="AC263" s="80"/>
    </row>
    <row r="264" spans="1:29" ht="12.75" customHeight="1">
      <c r="A264" s="136" t="s">
        <v>58</v>
      </c>
      <c r="C264" s="627">
        <f>C263+(C263-C262)*C277</f>
        <v>7.3078120000000011</v>
      </c>
      <c r="D264" s="625">
        <f t="shared" si="19"/>
        <v>8.2596620000000005</v>
      </c>
      <c r="E264" s="627">
        <f>E263+(E263-E262)*E277</f>
        <v>9.211511999999999</v>
      </c>
      <c r="F264" s="626">
        <f>E264+(H264-E264)/3</f>
        <v>9.9328399999999988</v>
      </c>
      <c r="G264" s="626">
        <f>E264+(H264-E264)*2/3</f>
        <v>10.654168</v>
      </c>
      <c r="H264" s="627">
        <f>H263+(H263-H262)*H277</f>
        <v>11.375496</v>
      </c>
      <c r="I264" s="626">
        <f>I263+I$246/3</f>
        <v>8.6277151804670922</v>
      </c>
      <c r="J264" s="627">
        <f>J263+(J263-J262)*J277</f>
        <v>11.276256</v>
      </c>
      <c r="K264" s="112"/>
      <c r="L264" s="80"/>
      <c r="M264" s="112"/>
      <c r="N264" s="112"/>
      <c r="O264" s="7"/>
      <c r="P264" s="1511"/>
      <c r="Q264" s="1736" t="s">
        <v>825</v>
      </c>
      <c r="R264" s="1919"/>
      <c r="S264" s="1919"/>
      <c r="T264" s="1919"/>
      <c r="V264" s="80"/>
      <c r="W264" s="80"/>
      <c r="X264" s="80"/>
      <c r="Y264" s="80"/>
      <c r="Z264" s="80"/>
      <c r="AA264" s="80"/>
      <c r="AB264" s="80"/>
      <c r="AC264" s="80"/>
    </row>
    <row r="265" spans="1:29">
      <c r="A265" s="134" t="s">
        <v>59</v>
      </c>
      <c r="B265" s="1492"/>
      <c r="C265" s="627">
        <f>C264+(C264-C263)*C279</f>
        <v>8.5275640000000017</v>
      </c>
      <c r="D265" s="625">
        <f t="shared" si="19"/>
        <v>9.6270139999999991</v>
      </c>
      <c r="E265" s="627">
        <f>E264+(E264-E263)*E279</f>
        <v>10.726463999999998</v>
      </c>
      <c r="F265" s="626">
        <f>E265+(H265-E265)/3</f>
        <v>11.556679999999998</v>
      </c>
      <c r="G265" s="626">
        <f>E265+(H265-E265)*2/3</f>
        <v>12.386896</v>
      </c>
      <c r="H265" s="627">
        <f>H264+(H264-H263)*H279</f>
        <v>13.217112</v>
      </c>
      <c r="I265" s="626">
        <f>AVERAGE(H265,J265)</f>
        <v>13.128972000000001</v>
      </c>
      <c r="J265" s="627">
        <f>J264+(J264-J263)*J279</f>
        <v>13.040832</v>
      </c>
      <c r="K265" s="112"/>
      <c r="L265" s="80"/>
      <c r="M265" s="112"/>
      <c r="N265" s="112"/>
      <c r="O265" s="7"/>
      <c r="P265" s="1511"/>
      <c r="Q265" s="1735"/>
      <c r="R265" s="1919"/>
      <c r="S265" s="1919"/>
      <c r="T265" s="1919"/>
      <c r="V265" s="80"/>
      <c r="W265" s="80"/>
      <c r="X265" s="80"/>
      <c r="Y265" s="80"/>
      <c r="Z265" s="80"/>
      <c r="AA265" s="80"/>
      <c r="AB265" s="80"/>
      <c r="AC265" s="80"/>
    </row>
    <row r="266" spans="1:29">
      <c r="A266" s="134" t="s">
        <v>97</v>
      </c>
      <c r="B266" s="1492"/>
      <c r="C266" s="627">
        <f>C265+(C265-C264)*C279</f>
        <v>9.7473160000000014</v>
      </c>
      <c r="D266" s="625">
        <f t="shared" si="19"/>
        <v>10.994365999999999</v>
      </c>
      <c r="E266" s="627">
        <f>E265+(E265-E264)*E279</f>
        <v>12.241415999999997</v>
      </c>
      <c r="F266" s="626">
        <f>E266+(H266-E266)/3</f>
        <v>13.180519999999998</v>
      </c>
      <c r="G266" s="626">
        <f>E266+(H266-E266)*2/3</f>
        <v>14.119624</v>
      </c>
      <c r="H266" s="627">
        <f>H265+(H265-H264)*H279</f>
        <v>15.058728</v>
      </c>
      <c r="I266" s="626">
        <f>AVERAGE(H266,J266)</f>
        <v>14.932068000000001</v>
      </c>
      <c r="J266" s="627">
        <f>J265+(J265-J264)*J279</f>
        <v>14.805408</v>
      </c>
      <c r="K266" s="112"/>
      <c r="L266" s="80"/>
      <c r="M266" s="112"/>
      <c r="N266" s="112"/>
      <c r="O266" s="7"/>
      <c r="P266" s="1511"/>
      <c r="Q266" s="1735"/>
      <c r="R266" s="1919"/>
      <c r="S266" s="1919"/>
      <c r="T266" s="1919"/>
      <c r="V266" s="80"/>
      <c r="W266" s="80"/>
      <c r="X266" s="80"/>
      <c r="Y266" s="80"/>
      <c r="Z266" s="80"/>
      <c r="AA266" s="80"/>
      <c r="AB266" s="80"/>
      <c r="AC266" s="80"/>
    </row>
    <row r="267" spans="1:29" hidden="1">
      <c r="A267" s="2"/>
      <c r="B267" s="1492"/>
      <c r="C267" s="7"/>
      <c r="D267" s="7"/>
      <c r="E267" s="7"/>
      <c r="F267" s="7"/>
      <c r="G267" s="7"/>
      <c r="H267" s="7"/>
      <c r="I267" s="7"/>
      <c r="J267" s="7"/>
      <c r="K267" s="7"/>
      <c r="L267" s="7"/>
      <c r="M267" s="7"/>
      <c r="N267" s="7"/>
      <c r="O267" s="7"/>
      <c r="P267" s="1511"/>
      <c r="Q267" s="15"/>
      <c r="R267" s="15"/>
      <c r="S267" s="15"/>
      <c r="T267" s="15"/>
      <c r="V267" s="80"/>
      <c r="W267" s="80"/>
      <c r="X267" s="80"/>
      <c r="Y267" s="80"/>
      <c r="Z267" s="80"/>
      <c r="AA267" s="80"/>
      <c r="AB267" s="80"/>
      <c r="AC267" s="80"/>
    </row>
    <row r="268" spans="1:29" hidden="1">
      <c r="A268" s="157" t="s">
        <v>105</v>
      </c>
      <c r="C268" s="157"/>
      <c r="D268" s="157"/>
      <c r="E268" s="157"/>
      <c r="F268" s="157"/>
      <c r="G268" s="157"/>
      <c r="H268" s="157"/>
      <c r="I268" s="157"/>
      <c r="J268" s="157"/>
      <c r="K268" s="157"/>
      <c r="L268" s="15"/>
      <c r="M268" s="15"/>
      <c r="N268" s="15"/>
      <c r="O268" s="15"/>
      <c r="Q268" s="80"/>
      <c r="R268" s="15"/>
      <c r="S268" s="15"/>
      <c r="T268" s="15"/>
      <c r="V268" s="80"/>
      <c r="W268" s="80"/>
      <c r="X268" s="80"/>
      <c r="Y268" s="80"/>
      <c r="Z268" s="80"/>
      <c r="AA268" s="80"/>
      <c r="AB268" s="80"/>
      <c r="AC268" s="80"/>
    </row>
    <row r="269" spans="1:29" hidden="1">
      <c r="A269" s="159" t="s">
        <v>89</v>
      </c>
      <c r="B269" s="1492"/>
      <c r="C269" s="160">
        <f t="shared" ref="C269:J269" si="22">(C258-C256)/2</f>
        <v>0.15185000000000004</v>
      </c>
      <c r="D269" s="160">
        <f t="shared" si="22"/>
        <v>0.13057500000000011</v>
      </c>
      <c r="E269" s="160">
        <f t="shared" si="22"/>
        <v>0.10929999999999995</v>
      </c>
      <c r="F269" s="160">
        <f t="shared" si="22"/>
        <v>0.13795000000000002</v>
      </c>
      <c r="G269" s="160">
        <f t="shared" si="22"/>
        <v>0.16660000000000008</v>
      </c>
      <c r="H269" s="160">
        <f t="shared" si="22"/>
        <v>0.19525000000000015</v>
      </c>
      <c r="I269" s="160">
        <f t="shared" si="22"/>
        <v>0.15237499999999971</v>
      </c>
      <c r="J269" s="160">
        <f t="shared" si="22"/>
        <v>0.10949999999999971</v>
      </c>
      <c r="K269" s="157"/>
      <c r="L269" s="15"/>
      <c r="M269" s="15"/>
      <c r="N269" s="15"/>
      <c r="O269" s="15"/>
      <c r="Q269" s="80"/>
      <c r="R269" s="15"/>
      <c r="S269" s="15"/>
      <c r="T269" s="15"/>
      <c r="V269" s="80"/>
      <c r="W269" s="80"/>
      <c r="X269" s="80"/>
      <c r="Y269" s="80"/>
      <c r="Z269" s="80"/>
      <c r="AA269" s="80"/>
      <c r="AB269" s="80"/>
      <c r="AC269" s="80"/>
    </row>
    <row r="270" spans="1:29" hidden="1">
      <c r="A270" s="159" t="s">
        <v>86</v>
      </c>
      <c r="B270" s="1492"/>
      <c r="C270" s="160">
        <f t="shared" ref="C270:J270" si="23">C259-C258</f>
        <v>0.31499999999999995</v>
      </c>
      <c r="D270" s="160">
        <f t="shared" si="23"/>
        <v>0.36699999999999999</v>
      </c>
      <c r="E270" s="160">
        <f t="shared" si="23"/>
        <v>0.41900000000000004</v>
      </c>
      <c r="F270" s="160">
        <f t="shared" si="23"/>
        <v>0.41633333333333278</v>
      </c>
      <c r="G270" s="160">
        <f t="shared" si="23"/>
        <v>0.41366666666666685</v>
      </c>
      <c r="H270" s="160">
        <f t="shared" si="23"/>
        <v>0.41099999999999959</v>
      </c>
      <c r="I270" s="160">
        <f t="shared" si="23"/>
        <v>0.37504999999999988</v>
      </c>
      <c r="J270" s="160">
        <f t="shared" si="23"/>
        <v>0.33910000000000018</v>
      </c>
      <c r="K270" s="157"/>
      <c r="L270" s="15"/>
      <c r="M270" s="15"/>
      <c r="N270" s="15"/>
      <c r="O270" s="15"/>
      <c r="Q270" s="15"/>
      <c r="R270" s="15"/>
      <c r="S270" s="15"/>
      <c r="T270" s="15"/>
      <c r="V270" s="80"/>
      <c r="W270" s="80"/>
      <c r="X270" s="80"/>
      <c r="Y270" s="80"/>
      <c r="Z270" s="80"/>
      <c r="AA270" s="80"/>
      <c r="AB270" s="80"/>
      <c r="AC270" s="80"/>
    </row>
    <row r="271" spans="1:29" hidden="1">
      <c r="A271" s="161" t="s">
        <v>106</v>
      </c>
      <c r="B271" s="1509"/>
      <c r="C271" s="162">
        <f t="shared" ref="C271:J271" si="24">C270/C269</f>
        <v>2.0744155416529462</v>
      </c>
      <c r="D271" s="162">
        <f t="shared" si="24"/>
        <v>2.8106452230518837</v>
      </c>
      <c r="E271" s="162">
        <f t="shared" si="24"/>
        <v>3.8334858188472114</v>
      </c>
      <c r="F271" s="162">
        <f t="shared" si="24"/>
        <v>3.0180016914340899</v>
      </c>
      <c r="G271" s="162">
        <f t="shared" si="24"/>
        <v>2.4829931972789114</v>
      </c>
      <c r="H271" s="162">
        <f t="shared" si="24"/>
        <v>2.1049935979513408</v>
      </c>
      <c r="I271" s="162">
        <f t="shared" si="24"/>
        <v>2.4613617719442207</v>
      </c>
      <c r="J271" s="162">
        <f t="shared" si="24"/>
        <v>3.0968036529680463</v>
      </c>
      <c r="K271" s="157"/>
      <c r="L271" s="15"/>
      <c r="M271" s="15"/>
      <c r="N271" s="15"/>
      <c r="O271" s="15"/>
      <c r="Q271" s="15"/>
      <c r="R271" s="15"/>
      <c r="S271" s="15"/>
      <c r="T271" s="15"/>
      <c r="V271" s="80"/>
      <c r="W271" s="80"/>
      <c r="X271" s="80"/>
      <c r="Y271" s="80"/>
      <c r="Z271" s="80"/>
      <c r="AA271" s="80"/>
      <c r="AB271" s="80"/>
      <c r="AC271" s="80"/>
    </row>
    <row r="272" spans="1:29" hidden="1">
      <c r="A272" s="159" t="s">
        <v>87</v>
      </c>
      <c r="B272" s="1492"/>
      <c r="C272" s="160">
        <f t="shared" ref="C272:J272" si="25">C260-C259</f>
        <v>0.15810000000000013</v>
      </c>
      <c r="D272" s="160">
        <f t="shared" si="25"/>
        <v>0.19449999999999967</v>
      </c>
      <c r="E272" s="160">
        <f t="shared" si="25"/>
        <v>0.23090000000000011</v>
      </c>
      <c r="F272" s="160">
        <f t="shared" si="25"/>
        <v>0.33366666666666678</v>
      </c>
      <c r="G272" s="160">
        <f t="shared" si="25"/>
        <v>0.43643333333333345</v>
      </c>
      <c r="H272" s="160">
        <f t="shared" si="25"/>
        <v>0.53920000000000012</v>
      </c>
      <c r="I272" s="160">
        <f t="shared" si="25"/>
        <v>0.52325000000000088</v>
      </c>
      <c r="J272" s="160">
        <f t="shared" si="25"/>
        <v>0.50729999999999986</v>
      </c>
      <c r="K272" s="157"/>
      <c r="L272" s="15"/>
      <c r="M272" s="15"/>
      <c r="N272" s="15"/>
      <c r="O272" s="15"/>
      <c r="Q272" s="15"/>
      <c r="R272" s="15"/>
      <c r="S272" s="15"/>
      <c r="T272" s="15"/>
      <c r="V272" s="80"/>
      <c r="W272" s="80"/>
      <c r="X272" s="80"/>
      <c r="Y272" s="80"/>
      <c r="Z272" s="80"/>
      <c r="AA272" s="80"/>
      <c r="AB272" s="80"/>
      <c r="AC272" s="80"/>
    </row>
    <row r="273" spans="1:70" hidden="1">
      <c r="A273" s="161" t="s">
        <v>106</v>
      </c>
      <c r="B273" s="1509"/>
      <c r="C273" s="162">
        <f t="shared" ref="C273:J273" si="26">C272/C270</f>
        <v>0.50190476190476241</v>
      </c>
      <c r="D273" s="162">
        <f t="shared" si="26"/>
        <v>0.52997275204359584</v>
      </c>
      <c r="E273" s="162">
        <f t="shared" si="26"/>
        <v>0.55107398568019117</v>
      </c>
      <c r="F273" s="162">
        <f t="shared" si="26"/>
        <v>0.8014411529223392</v>
      </c>
      <c r="G273" s="162">
        <f t="shared" si="26"/>
        <v>1.0550362610797741</v>
      </c>
      <c r="H273" s="162">
        <f t="shared" si="26"/>
        <v>1.311922141119223</v>
      </c>
      <c r="I273" s="162">
        <f t="shared" si="26"/>
        <v>1.3951473136915107</v>
      </c>
      <c r="J273" s="162">
        <f t="shared" si="26"/>
        <v>1.4960188734886453</v>
      </c>
      <c r="K273" s="157"/>
      <c r="L273" s="15"/>
      <c r="M273" s="15"/>
      <c r="N273" s="15"/>
      <c r="O273" s="15"/>
      <c r="Q273" s="15"/>
      <c r="R273" s="15"/>
      <c r="S273" s="15"/>
      <c r="T273" s="15"/>
      <c r="V273" s="80"/>
      <c r="W273" s="80"/>
      <c r="X273" s="80"/>
      <c r="Y273" s="80"/>
      <c r="Z273" s="80"/>
      <c r="AA273" s="80"/>
      <c r="AB273" s="80"/>
      <c r="AC273" s="80"/>
    </row>
    <row r="274" spans="1:70" hidden="1">
      <c r="A274" s="159" t="s">
        <v>90</v>
      </c>
      <c r="B274" s="1492"/>
      <c r="C274" s="160">
        <f t="shared" ref="C274:J274" si="27">(C262-C260)/2</f>
        <v>0.84705000000000008</v>
      </c>
      <c r="D274" s="160">
        <f t="shared" si="27"/>
        <v>0.94955000000000034</v>
      </c>
      <c r="E274" s="160">
        <f t="shared" si="27"/>
        <v>1.0520499999999999</v>
      </c>
      <c r="F274" s="160">
        <f t="shared" si="27"/>
        <v>1.1276666666666668</v>
      </c>
      <c r="G274" s="160">
        <f t="shared" si="27"/>
        <v>1.2032833333333333</v>
      </c>
      <c r="H274" s="160">
        <f t="shared" si="27"/>
        <v>1.2789000000000001</v>
      </c>
      <c r="I274" s="160">
        <f t="shared" si="27"/>
        <v>1.2521499999999994</v>
      </c>
      <c r="J274" s="160">
        <f t="shared" si="27"/>
        <v>1.2254</v>
      </c>
      <c r="K274" s="157"/>
      <c r="L274" s="15"/>
      <c r="M274" s="15"/>
      <c r="N274" s="15"/>
      <c r="O274" s="15"/>
      <c r="Q274" s="15"/>
      <c r="R274" s="15"/>
      <c r="S274" s="15"/>
      <c r="T274" s="15"/>
      <c r="V274" s="80"/>
      <c r="W274" s="80"/>
      <c r="X274" s="80"/>
      <c r="Y274" s="80"/>
      <c r="Z274" s="80"/>
      <c r="AA274" s="80"/>
      <c r="AB274" s="80"/>
      <c r="AC274" s="80"/>
    </row>
    <row r="275" spans="1:70" hidden="1">
      <c r="A275" s="161"/>
      <c r="B275" s="1509"/>
      <c r="C275" s="162">
        <f t="shared" ref="C275:J275" si="28">C274/C272</f>
        <v>5.3576850094876622</v>
      </c>
      <c r="D275" s="162">
        <f t="shared" si="28"/>
        <v>4.8820051413881851</v>
      </c>
      <c r="E275" s="162">
        <f t="shared" si="28"/>
        <v>4.5563014291901229</v>
      </c>
      <c r="F275" s="162">
        <f t="shared" si="28"/>
        <v>3.3796203796203788</v>
      </c>
      <c r="G275" s="162">
        <f t="shared" si="28"/>
        <v>2.7570839379821268</v>
      </c>
      <c r="H275" s="162">
        <f t="shared" si="28"/>
        <v>2.3718471810089019</v>
      </c>
      <c r="I275" s="162">
        <f t="shared" si="28"/>
        <v>2.3930243669374054</v>
      </c>
      <c r="J275" s="162">
        <f t="shared" si="28"/>
        <v>2.415533215060123</v>
      </c>
      <c r="K275" s="157"/>
      <c r="L275" s="15"/>
      <c r="M275" s="15"/>
      <c r="N275" s="15"/>
      <c r="O275" s="15"/>
      <c r="Q275" s="15"/>
      <c r="R275" s="15"/>
      <c r="S275" s="15"/>
      <c r="T275" s="15"/>
      <c r="V275" s="80"/>
      <c r="W275" s="80"/>
      <c r="X275" s="80"/>
      <c r="Y275" s="80"/>
      <c r="Z275" s="80"/>
      <c r="AA275" s="80"/>
      <c r="AB275" s="80"/>
      <c r="AC275" s="80"/>
    </row>
    <row r="276" spans="1:70" hidden="1">
      <c r="A276" s="134" t="s">
        <v>94</v>
      </c>
      <c r="B276" s="1492"/>
      <c r="C276" s="137">
        <f>C274*C277</f>
        <v>1.0164600000000001</v>
      </c>
      <c r="D276" s="125"/>
      <c r="E276" s="137">
        <f>E274*E277</f>
        <v>1.2624599999999999</v>
      </c>
      <c r="F276" s="125"/>
      <c r="G276" s="125"/>
      <c r="H276" s="137">
        <f>H274*H277</f>
        <v>1.53468</v>
      </c>
      <c r="I276" s="125"/>
      <c r="J276" s="137">
        <f>J274*J277</f>
        <v>1.47048</v>
      </c>
      <c r="K276" s="80"/>
      <c r="L276" s="15"/>
      <c r="M276" s="15"/>
      <c r="N276" s="15"/>
      <c r="O276" s="15"/>
      <c r="Q276" s="15"/>
      <c r="R276" s="15"/>
      <c r="S276" s="15"/>
      <c r="T276" s="15"/>
      <c r="V276" s="80"/>
      <c r="W276" s="80"/>
      <c r="X276" s="80"/>
      <c r="Y276" s="80"/>
      <c r="Z276" s="80"/>
      <c r="AA276" s="80"/>
      <c r="AB276" s="80"/>
      <c r="AC276" s="80"/>
    </row>
    <row r="277" spans="1:70" hidden="1">
      <c r="A277" s="135" t="s">
        <v>95</v>
      </c>
      <c r="B277" s="1509"/>
      <c r="C277" s="139">
        <f>C$249</f>
        <v>1.2</v>
      </c>
      <c r="D277" s="139"/>
      <c r="E277" s="139">
        <f t="shared" ref="E277:J277" si="29">E$249</f>
        <v>1.2</v>
      </c>
      <c r="F277" s="139"/>
      <c r="G277" s="139"/>
      <c r="H277" s="139">
        <f t="shared" si="29"/>
        <v>1.2</v>
      </c>
      <c r="I277" s="139"/>
      <c r="J277" s="139">
        <f t="shared" si="29"/>
        <v>1.2</v>
      </c>
      <c r="K277" s="80"/>
      <c r="L277" s="15"/>
      <c r="M277" s="15"/>
      <c r="N277" s="15"/>
      <c r="O277" s="15"/>
      <c r="Q277" s="15"/>
      <c r="R277" s="15"/>
      <c r="S277" s="15"/>
      <c r="T277" s="15"/>
      <c r="V277" s="80"/>
      <c r="W277" s="80"/>
      <c r="X277" s="80"/>
      <c r="Y277" s="80"/>
      <c r="Z277" s="80"/>
      <c r="AA277" s="80"/>
      <c r="AB277" s="80"/>
      <c r="AC277" s="80"/>
    </row>
    <row r="278" spans="1:70" hidden="1">
      <c r="A278" s="134" t="s">
        <v>98</v>
      </c>
      <c r="B278" s="1492"/>
      <c r="C278" s="137">
        <f>C276*C279</f>
        <v>1.0164600000000001</v>
      </c>
      <c r="D278" s="125"/>
      <c r="E278" s="137">
        <f>E276*E279</f>
        <v>1.2624599999999999</v>
      </c>
      <c r="F278" s="125"/>
      <c r="G278" s="125"/>
      <c r="H278" s="137">
        <f>H276*H279</f>
        <v>1.53468</v>
      </c>
      <c r="I278" s="125"/>
      <c r="J278" s="137">
        <f>J276*J279</f>
        <v>1.47048</v>
      </c>
      <c r="K278" s="80"/>
      <c r="L278" s="15"/>
      <c r="M278" s="15"/>
      <c r="N278" s="15"/>
      <c r="O278" s="15"/>
      <c r="Q278" s="15"/>
      <c r="R278" s="15"/>
      <c r="S278" s="15"/>
      <c r="T278" s="15"/>
      <c r="V278" s="80"/>
      <c r="W278" s="80"/>
      <c r="X278" s="80"/>
      <c r="Y278" s="80"/>
      <c r="Z278" s="80"/>
      <c r="AA278" s="80"/>
      <c r="AB278" s="80"/>
      <c r="AC278" s="80"/>
    </row>
    <row r="279" spans="1:70" s="1444" customFormat="1" hidden="1">
      <c r="A279" s="135" t="s">
        <v>95</v>
      </c>
      <c r="B279" s="1509"/>
      <c r="C279" s="139">
        <f>C$251</f>
        <v>1</v>
      </c>
      <c r="D279" s="139"/>
      <c r="E279" s="139">
        <f t="shared" ref="E279:J279" si="30">E$251</f>
        <v>1</v>
      </c>
      <c r="F279" s="139"/>
      <c r="G279" s="139"/>
      <c r="H279" s="139">
        <f t="shared" si="30"/>
        <v>1</v>
      </c>
      <c r="I279" s="139"/>
      <c r="J279" s="139">
        <f t="shared" si="30"/>
        <v>1</v>
      </c>
      <c r="K279" s="80"/>
      <c r="L279" s="15"/>
      <c r="M279" s="15"/>
      <c r="N279" s="15"/>
      <c r="O279" s="15"/>
      <c r="P279" s="1436"/>
      <c r="Q279" s="15"/>
      <c r="R279" s="15"/>
      <c r="S279" s="15"/>
      <c r="T279" s="15"/>
      <c r="U279" s="1484"/>
      <c r="V279" s="14"/>
      <c r="W279" s="14"/>
      <c r="X279" s="14"/>
      <c r="Y279" s="14"/>
      <c r="Z279" s="14"/>
      <c r="AA279" s="14"/>
      <c r="AB279" s="14"/>
      <c r="AC279" s="14"/>
      <c r="AU279" s="1433"/>
      <c r="AV279" s="1433"/>
      <c r="AW279" s="1433"/>
      <c r="AX279" s="1433"/>
      <c r="AY279" s="1433"/>
      <c r="AZ279" s="1433"/>
      <c r="BA279" s="1433"/>
      <c r="BB279" s="1433"/>
      <c r="BC279" s="1433"/>
      <c r="BD279" s="1433"/>
      <c r="BE279" s="1433"/>
      <c r="BF279" s="1433"/>
      <c r="BG279" s="1433"/>
      <c r="BH279" s="1433"/>
      <c r="BI279" s="1433"/>
      <c r="BJ279" s="1433"/>
      <c r="BK279" s="1433"/>
      <c r="BL279" s="1433"/>
      <c r="BM279" s="1433"/>
      <c r="BN279" s="1433"/>
      <c r="BO279" s="1433"/>
      <c r="BP279" s="1433"/>
      <c r="BQ279" s="1433"/>
      <c r="BR279" s="1433"/>
    </row>
    <row r="280" spans="1:70" s="1444" customFormat="1" hidden="1">
      <c r="A280" s="135"/>
      <c r="B280" s="1509"/>
      <c r="C280" s="139"/>
      <c r="D280" s="139"/>
      <c r="E280" s="139"/>
      <c r="F280" s="139"/>
      <c r="G280" s="139"/>
      <c r="H280" s="139"/>
      <c r="I280" s="139"/>
      <c r="J280" s="139"/>
      <c r="K280" s="80"/>
      <c r="L280" s="15"/>
      <c r="M280" s="15"/>
      <c r="N280" s="15"/>
      <c r="O280" s="15"/>
      <c r="P280" s="1436"/>
      <c r="Q280" s="15"/>
      <c r="R280" s="15"/>
      <c r="S280" s="15"/>
      <c r="T280" s="15"/>
      <c r="U280" s="1484"/>
      <c r="V280" s="14"/>
      <c r="W280" s="14"/>
      <c r="X280" s="14"/>
      <c r="Y280" s="14"/>
      <c r="Z280" s="14"/>
      <c r="AA280" s="14"/>
      <c r="AB280" s="14"/>
      <c r="AC280" s="14"/>
      <c r="AU280" s="1433"/>
      <c r="AV280" s="1433"/>
      <c r="AW280" s="1433"/>
      <c r="AX280" s="1433"/>
      <c r="AY280" s="1433"/>
      <c r="AZ280" s="1433"/>
      <c r="BA280" s="1433"/>
      <c r="BB280" s="1433"/>
      <c r="BC280" s="1433"/>
      <c r="BD280" s="1433"/>
      <c r="BE280" s="1433"/>
      <c r="BF280" s="1433"/>
      <c r="BG280" s="1433"/>
      <c r="BH280" s="1433"/>
      <c r="BI280" s="1433"/>
      <c r="BJ280" s="1433"/>
      <c r="BK280" s="1433"/>
      <c r="BL280" s="1433"/>
      <c r="BM280" s="1433"/>
      <c r="BN280" s="1433"/>
      <c r="BO280" s="1433"/>
      <c r="BP280" s="1433"/>
      <c r="BQ280" s="1433"/>
      <c r="BR280" s="1433"/>
    </row>
    <row r="281" spans="1:70" s="1444" customFormat="1">
      <c r="A281" s="15"/>
      <c r="B281" s="1479"/>
      <c r="C281" s="14"/>
      <c r="D281" s="14"/>
      <c r="E281" s="14"/>
      <c r="F281" s="14"/>
      <c r="G281" s="14"/>
      <c r="H281" s="15"/>
      <c r="I281" s="14"/>
      <c r="J281" s="14"/>
      <c r="K281" s="14"/>
      <c r="L281" s="14"/>
      <c r="M281" s="14"/>
      <c r="N281" s="14"/>
      <c r="O281" s="14"/>
      <c r="P281" s="1436"/>
      <c r="Q281" s="14"/>
      <c r="R281" s="14"/>
      <c r="S281" s="14"/>
      <c r="T281" s="14"/>
      <c r="U281" s="1484"/>
      <c r="V281" s="14"/>
      <c r="W281" s="14"/>
      <c r="X281" s="14"/>
      <c r="Y281" s="14"/>
      <c r="Z281" s="14"/>
      <c r="AA281" s="14"/>
      <c r="AB281" s="14"/>
      <c r="AC281" s="14"/>
      <c r="AU281" s="1433"/>
      <c r="AV281" s="1433"/>
      <c r="AW281" s="1433"/>
      <c r="AX281" s="1433"/>
      <c r="AY281" s="1433"/>
      <c r="AZ281" s="1433"/>
      <c r="BA281" s="1433"/>
      <c r="BB281" s="1433"/>
      <c r="BC281" s="1433"/>
      <c r="BD281" s="1433"/>
      <c r="BE281" s="1433"/>
      <c r="BF281" s="1433"/>
      <c r="BG281" s="1433"/>
      <c r="BH281" s="1433"/>
      <c r="BI281" s="1433"/>
      <c r="BJ281" s="1433"/>
      <c r="BK281" s="1433"/>
      <c r="BL281" s="1433"/>
      <c r="BM281" s="1433"/>
      <c r="BN281" s="1433"/>
      <c r="BO281" s="1433"/>
      <c r="BP281" s="1433"/>
      <c r="BQ281" s="1433"/>
      <c r="BR281" s="1433"/>
    </row>
    <row r="282" spans="1:70" s="1444" customFormat="1">
      <c r="A282" s="589" t="s">
        <v>101</v>
      </c>
      <c r="B282" s="1479"/>
      <c r="C282" s="400"/>
      <c r="D282" s="401"/>
      <c r="E282" s="85"/>
      <c r="F282" s="90"/>
      <c r="G282" s="90"/>
      <c r="H282" s="85"/>
      <c r="I282" s="90"/>
      <c r="J282" s="85"/>
      <c r="K282" s="12"/>
      <c r="L282" s="7"/>
      <c r="M282" s="7"/>
      <c r="N282" s="7"/>
      <c r="O282" s="7"/>
      <c r="Q282" s="14"/>
      <c r="R282" s="14"/>
      <c r="S282" s="14"/>
      <c r="T282" s="14"/>
      <c r="U282" s="1484"/>
      <c r="V282" s="14"/>
      <c r="W282" s="14"/>
      <c r="X282" s="14"/>
      <c r="Y282" s="14"/>
      <c r="Z282" s="14"/>
      <c r="AA282" s="14"/>
      <c r="AB282" s="14"/>
      <c r="AC282" s="14"/>
      <c r="AU282" s="1433"/>
      <c r="AV282" s="1433"/>
      <c r="AW282" s="1433"/>
      <c r="AX282" s="1433"/>
      <c r="AY282" s="1433"/>
      <c r="AZ282" s="1433"/>
      <c r="BA282" s="1433"/>
      <c r="BB282" s="1433"/>
      <c r="BC282" s="1433"/>
      <c r="BD282" s="1433"/>
      <c r="BE282" s="1433"/>
      <c r="BF282" s="1433"/>
      <c r="BG282" s="1433"/>
      <c r="BH282" s="1433"/>
      <c r="BI282" s="1433"/>
      <c r="BJ282" s="1433"/>
      <c r="BK282" s="1433"/>
      <c r="BL282" s="1433"/>
      <c r="BM282" s="1433"/>
      <c r="BN282" s="1433"/>
      <c r="BO282" s="1433"/>
      <c r="BP282" s="1433"/>
      <c r="BQ282" s="1433"/>
      <c r="BR282" s="1433"/>
    </row>
    <row r="283" spans="1:70" s="1444" customFormat="1">
      <c r="A283" s="2" t="str">
        <f>'Rf &amp; Cd Calculation '!$AR$1</f>
        <v>A</v>
      </c>
      <c r="B283" s="1492"/>
      <c r="C283" s="624">
        <f>'Rf &amp; Cd Calculation '!AO64</f>
        <v>2.2086999999999999</v>
      </c>
      <c r="D283" s="625">
        <f>AVERAGE(C283,E283)</f>
        <v>2.6264500000000002</v>
      </c>
      <c r="E283" s="600">
        <f>'Rf &amp; Cd Calculation '!AP64</f>
        <v>3.0442</v>
      </c>
      <c r="F283" s="626">
        <f>E283+(H283-E283)/3</f>
        <v>3.2697666666666665</v>
      </c>
      <c r="G283" s="626">
        <f>E283+(H283-E283)*2/3</f>
        <v>3.4953333333333334</v>
      </c>
      <c r="H283" s="600">
        <f>'Rf &amp; Cd Calculation '!AQ64</f>
        <v>3.7208999999999999</v>
      </c>
      <c r="I283" s="626">
        <f>AVERAGE(H283,J283)</f>
        <v>3.8762999999999996</v>
      </c>
      <c r="J283" s="600">
        <f>'Rf &amp; Cd Calculation '!AR64</f>
        <v>4.0316999999999998</v>
      </c>
      <c r="K283" s="163"/>
      <c r="L283" s="163"/>
      <c r="M283" s="163"/>
      <c r="N283" s="163"/>
      <c r="O283" s="160"/>
      <c r="Q283" s="1718"/>
      <c r="R283" s="1718"/>
      <c r="S283" s="1718"/>
      <c r="T283" s="1718"/>
      <c r="U283" s="1484"/>
      <c r="V283" s="14"/>
      <c r="W283" s="14"/>
      <c r="X283" s="14"/>
      <c r="Y283" s="14"/>
      <c r="Z283" s="14"/>
      <c r="AA283" s="14"/>
      <c r="AB283" s="14"/>
      <c r="AC283" s="14"/>
      <c r="AU283" s="1433"/>
      <c r="AV283" s="1433"/>
      <c r="AW283" s="1433"/>
      <c r="AX283" s="1433"/>
      <c r="AY283" s="1433"/>
      <c r="AZ283" s="1433"/>
      <c r="BA283" s="1433"/>
      <c r="BB283" s="1433"/>
      <c r="BC283" s="1433"/>
      <c r="BD283" s="1433"/>
      <c r="BE283" s="1433"/>
      <c r="BF283" s="1433"/>
      <c r="BG283" s="1433"/>
      <c r="BH283" s="1433"/>
      <c r="BI283" s="1433"/>
      <c r="BJ283" s="1433"/>
      <c r="BK283" s="1433"/>
      <c r="BL283" s="1433"/>
      <c r="BM283" s="1433"/>
      <c r="BN283" s="1433"/>
      <c r="BO283" s="1433"/>
      <c r="BP283" s="1433"/>
      <c r="BQ283" s="1433"/>
      <c r="BR283" s="1433"/>
    </row>
    <row r="284" spans="1:70" s="1444" customFormat="1">
      <c r="A284" s="107" t="s">
        <v>52</v>
      </c>
      <c r="B284" s="1508"/>
      <c r="C284" s="625">
        <f>AVERAGE(C283,C285)</f>
        <v>2.3807</v>
      </c>
      <c r="D284" s="625">
        <f t="shared" ref="D284:D293" si="31">AVERAGE(C284,E284)</f>
        <v>2.8003749999999998</v>
      </c>
      <c r="E284" s="626">
        <f t="shared" ref="E284:J284" si="32">AVERAGE(E283,E285)</f>
        <v>3.2200500000000001</v>
      </c>
      <c r="F284" s="626">
        <f t="shared" si="32"/>
        <v>3.4429333333333334</v>
      </c>
      <c r="G284" s="626">
        <f t="shared" si="32"/>
        <v>3.6658166666666667</v>
      </c>
      <c r="H284" s="626">
        <f t="shared" si="32"/>
        <v>3.8887</v>
      </c>
      <c r="I284" s="626">
        <f t="shared" si="32"/>
        <v>4.0272249999999996</v>
      </c>
      <c r="J284" s="626">
        <f t="shared" si="32"/>
        <v>4.1657500000000001</v>
      </c>
      <c r="K284" s="163"/>
      <c r="L284" s="163"/>
      <c r="M284" s="163"/>
      <c r="N284" s="163"/>
      <c r="O284" s="163"/>
      <c r="Q284" s="1718"/>
      <c r="R284" s="1718"/>
      <c r="S284" s="1718"/>
      <c r="T284" s="1718"/>
      <c r="U284" s="1484"/>
      <c r="V284" s="14"/>
      <c r="W284" s="14"/>
      <c r="X284" s="14"/>
      <c r="Y284" s="14"/>
      <c r="Z284" s="14"/>
      <c r="AA284" s="14"/>
      <c r="AB284" s="14"/>
      <c r="AC284" s="14"/>
      <c r="AU284" s="1433"/>
      <c r="AV284" s="1433"/>
      <c r="AW284" s="1433"/>
      <c r="AX284" s="1433"/>
      <c r="AY284" s="1433"/>
      <c r="AZ284" s="1433"/>
      <c r="BA284" s="1433"/>
      <c r="BB284" s="1433"/>
      <c r="BC284" s="1433"/>
      <c r="BD284" s="1433"/>
      <c r="BE284" s="1433"/>
      <c r="BF284" s="1433"/>
      <c r="BG284" s="1433"/>
      <c r="BH284" s="1433"/>
      <c r="BI284" s="1433"/>
      <c r="BJ284" s="1433"/>
      <c r="BK284" s="1433"/>
      <c r="BL284" s="1433"/>
      <c r="BM284" s="1433"/>
      <c r="BN284" s="1433"/>
      <c r="BO284" s="1433"/>
      <c r="BP284" s="1433"/>
      <c r="BQ284" s="1433"/>
      <c r="BR284" s="1433"/>
    </row>
    <row r="285" spans="1:70" s="1444" customFormat="1">
      <c r="A285" s="2">
        <f>'Rf &amp; Cd Calculation '!$AY$1</f>
        <v>0</v>
      </c>
      <c r="B285" s="1492"/>
      <c r="C285" s="624">
        <f>'Rf &amp; Cd Calculation '!AV64</f>
        <v>2.5526999999999997</v>
      </c>
      <c r="D285" s="625">
        <f t="shared" si="31"/>
        <v>2.9742999999999999</v>
      </c>
      <c r="E285" s="600">
        <f>'Rf &amp; Cd Calculation '!AW64</f>
        <v>3.3959000000000001</v>
      </c>
      <c r="F285" s="626">
        <f>E285+(H285-E285)/3</f>
        <v>3.6160999999999999</v>
      </c>
      <c r="G285" s="626">
        <f>E285+(H285-E285)*2/3</f>
        <v>3.8363</v>
      </c>
      <c r="H285" s="600">
        <f>'Rf &amp; Cd Calculation '!AX64</f>
        <v>4.0564999999999998</v>
      </c>
      <c r="I285" s="626">
        <f>AVERAGE(H285,J285)</f>
        <v>4.1781500000000005</v>
      </c>
      <c r="J285" s="600">
        <f>'Rf &amp; Cd Calculation '!AY64</f>
        <v>4.2998000000000003</v>
      </c>
      <c r="K285" s="163"/>
      <c r="L285" s="163"/>
      <c r="M285" s="163"/>
      <c r="N285" s="163"/>
      <c r="O285" s="160"/>
      <c r="Q285" s="1718"/>
      <c r="R285" s="1718"/>
      <c r="S285" s="1718"/>
      <c r="T285" s="1718"/>
      <c r="U285" s="1484"/>
      <c r="V285" s="14"/>
      <c r="W285" s="14"/>
      <c r="X285" s="14"/>
      <c r="Y285" s="14"/>
      <c r="Z285" s="14"/>
      <c r="AA285" s="14"/>
      <c r="AB285" s="14"/>
      <c r="AC285" s="14"/>
      <c r="AU285" s="1433"/>
      <c r="AV285" s="1433"/>
      <c r="AW285" s="1433"/>
      <c r="AX285" s="1433"/>
      <c r="AY285" s="1433"/>
      <c r="AZ285" s="1433"/>
      <c r="BA285" s="1433"/>
      <c r="BB285" s="1433"/>
      <c r="BC285" s="1433"/>
      <c r="BD285" s="1433"/>
      <c r="BE285" s="1433"/>
      <c r="BF285" s="1433"/>
      <c r="BG285" s="1433"/>
      <c r="BH285" s="1433"/>
      <c r="BI285" s="1433"/>
      <c r="BJ285" s="1433"/>
      <c r="BK285" s="1433"/>
      <c r="BL285" s="1433"/>
      <c r="BM285" s="1433"/>
      <c r="BN285" s="1433"/>
      <c r="BO285" s="1433"/>
      <c r="BP285" s="1433"/>
      <c r="BQ285" s="1433"/>
      <c r="BR285" s="1433"/>
    </row>
    <row r="286" spans="1:70" s="1444" customFormat="1">
      <c r="A286" s="2" t="str">
        <f>'Rf &amp; Cd Calculation '!$BF$1</f>
        <v>BBB</v>
      </c>
      <c r="B286" s="1492"/>
      <c r="C286" s="624">
        <f>'Rf &amp; Cd Calculation '!BC64</f>
        <v>2.6638999999999999</v>
      </c>
      <c r="D286" s="625">
        <f t="shared" si="31"/>
        <v>3.0922499999999999</v>
      </c>
      <c r="E286" s="600">
        <f>'Rf &amp; Cd Calculation '!BD64</f>
        <v>3.5206</v>
      </c>
      <c r="F286" s="626">
        <f>E286+(H286-E286)/3</f>
        <v>3.7473000000000001</v>
      </c>
      <c r="G286" s="626">
        <f>E286+(H286-E286)*2/3</f>
        <v>3.9740000000000002</v>
      </c>
      <c r="H286" s="600">
        <f>'Rf &amp; Cd Calculation '!BE64</f>
        <v>4.2007000000000003</v>
      </c>
      <c r="I286" s="626">
        <f>AVERAGE(H286,J286)</f>
        <v>4.2973499999999998</v>
      </c>
      <c r="J286" s="600">
        <f>'Rf &amp; Cd Calculation '!BF64</f>
        <v>4.3940000000000001</v>
      </c>
      <c r="K286" s="163"/>
      <c r="L286" s="163"/>
      <c r="M286" s="163"/>
      <c r="N286" s="163"/>
      <c r="O286" s="160"/>
      <c r="Q286" s="1718"/>
      <c r="R286" s="1718"/>
      <c r="S286" s="1718"/>
      <c r="T286" s="1718"/>
      <c r="U286" s="1484"/>
      <c r="V286" s="14"/>
      <c r="W286" s="15" t="s">
        <v>866</v>
      </c>
      <c r="X286" s="14"/>
      <c r="Y286" s="14"/>
      <c r="Z286" s="14"/>
      <c r="AA286" s="14"/>
      <c r="AB286" s="14"/>
      <c r="AC286" s="14"/>
      <c r="AU286" s="1433"/>
      <c r="AV286" s="1433"/>
      <c r="AW286" s="1433"/>
      <c r="AX286" s="1433"/>
      <c r="AY286" s="1433"/>
      <c r="AZ286" s="1433"/>
      <c r="BA286" s="1433"/>
      <c r="BB286" s="1433"/>
      <c r="BC286" s="1433"/>
      <c r="BD286" s="1433"/>
      <c r="BE286" s="1433"/>
      <c r="BF286" s="1433"/>
      <c r="BG286" s="1433"/>
      <c r="BH286" s="1433"/>
      <c r="BI286" s="1433"/>
      <c r="BJ286" s="1433"/>
      <c r="BK286" s="1433"/>
      <c r="BL286" s="1433"/>
      <c r="BM286" s="1433"/>
      <c r="BN286" s="1433"/>
      <c r="BO286" s="1433"/>
      <c r="BP286" s="1433"/>
      <c r="BQ286" s="1433"/>
      <c r="BR286" s="1433"/>
    </row>
    <row r="287" spans="1:70" s="1444" customFormat="1">
      <c r="A287" s="15" t="str">
        <f>'Rf &amp; Cd Calculation '!$BM$1</f>
        <v>BBB-</v>
      </c>
      <c r="B287" s="1479"/>
      <c r="C287" s="624">
        <f>'Rf &amp; Cd Calculation '!BJ64</f>
        <v>3.1474000000000002</v>
      </c>
      <c r="D287" s="625">
        <f t="shared" si="31"/>
        <v>3.6794000000000002</v>
      </c>
      <c r="E287" s="600">
        <f>'Rf &amp; Cd Calculation '!BK64</f>
        <v>4.2114000000000003</v>
      </c>
      <c r="F287" s="626">
        <f>E287+(H287-E287)/3</f>
        <v>4.4847333333333337</v>
      </c>
      <c r="G287" s="626">
        <f>E287+(H287-E287)*2/3</f>
        <v>4.7580666666666662</v>
      </c>
      <c r="H287" s="600">
        <f>'Rf &amp; Cd Calculation '!BL64</f>
        <v>5.0313999999999997</v>
      </c>
      <c r="I287" s="626">
        <f>AVERAGE(H287,J287)</f>
        <v>5.0970999999999993</v>
      </c>
      <c r="J287" s="600">
        <f>'Rf &amp; Cd Calculation '!BM64</f>
        <v>5.1627999999999998</v>
      </c>
      <c r="K287" s="163"/>
      <c r="L287" s="163"/>
      <c r="M287" s="163"/>
      <c r="N287" s="163"/>
      <c r="O287" s="160"/>
      <c r="Q287" s="1718"/>
      <c r="R287" s="1718"/>
      <c r="S287" s="1718"/>
      <c r="T287" s="1718"/>
      <c r="U287" s="1484"/>
      <c r="V287" s="14"/>
      <c r="W287" s="15" t="s">
        <v>867</v>
      </c>
      <c r="X287" s="14"/>
      <c r="Y287" s="14"/>
      <c r="Z287" s="14"/>
      <c r="AA287" s="14"/>
      <c r="AB287" s="14"/>
      <c r="AC287" s="14"/>
      <c r="AU287" s="1433"/>
      <c r="AV287" s="1433"/>
      <c r="AW287" s="1433"/>
      <c r="AX287" s="1433"/>
      <c r="AY287" s="1433"/>
      <c r="AZ287" s="1433"/>
      <c r="BA287" s="1433"/>
      <c r="BB287" s="1433"/>
      <c r="BC287" s="1433"/>
      <c r="BD287" s="1433"/>
      <c r="BE287" s="1433"/>
      <c r="BF287" s="1433"/>
      <c r="BG287" s="1433"/>
      <c r="BH287" s="1433"/>
      <c r="BI287" s="1433"/>
      <c r="BJ287" s="1433"/>
      <c r="BK287" s="1433"/>
      <c r="BL287" s="1433"/>
      <c r="BM287" s="1433"/>
      <c r="BN287" s="1433"/>
      <c r="BO287" s="1433"/>
      <c r="BP287" s="1433"/>
      <c r="BQ287" s="1433"/>
      <c r="BR287" s="1433"/>
    </row>
    <row r="288" spans="1:70" s="1444" customFormat="1">
      <c r="A288" s="149" t="s">
        <v>55</v>
      </c>
      <c r="B288" s="1508"/>
      <c r="C288" s="625">
        <f>AVERAGE(C287,C289)</f>
        <v>3.2775500000000002</v>
      </c>
      <c r="D288" s="625">
        <f t="shared" si="31"/>
        <v>3.9935749999999999</v>
      </c>
      <c r="E288" s="626">
        <f t="shared" ref="E288:J288" si="33">AVERAGE(E287,E289)</f>
        <v>4.7096</v>
      </c>
      <c r="F288" s="626">
        <f t="shared" si="33"/>
        <v>5.0823666666666671</v>
      </c>
      <c r="G288" s="626">
        <f t="shared" si="33"/>
        <v>5.4551333333333325</v>
      </c>
      <c r="H288" s="626">
        <f t="shared" si="33"/>
        <v>5.8278999999999996</v>
      </c>
      <c r="I288" s="626">
        <f t="shared" si="33"/>
        <v>5.9238749999999998</v>
      </c>
      <c r="J288" s="626">
        <f t="shared" si="33"/>
        <v>6.0198499999999999</v>
      </c>
      <c r="K288" s="163"/>
      <c r="L288" s="163"/>
      <c r="M288" s="163"/>
      <c r="N288" s="163"/>
      <c r="O288" s="160"/>
      <c r="Q288" s="1718"/>
      <c r="R288" s="1718"/>
      <c r="S288" s="1718"/>
      <c r="T288" s="1718"/>
      <c r="U288" s="1484"/>
      <c r="V288" s="16"/>
      <c r="W288" s="1923" t="s">
        <v>1080</v>
      </c>
      <c r="X288" s="1923"/>
      <c r="Y288" s="1923"/>
      <c r="Z288" s="1923"/>
      <c r="AA288" s="1923"/>
      <c r="AB288" s="1923"/>
      <c r="AC288" s="16"/>
      <c r="AU288" s="1433"/>
      <c r="AV288" s="1433"/>
      <c r="AW288" s="1433"/>
      <c r="AX288" s="1433"/>
      <c r="AY288" s="1433"/>
      <c r="AZ288" s="1433"/>
      <c r="BA288" s="1433"/>
      <c r="BB288" s="1433"/>
      <c r="BC288" s="1433"/>
      <c r="BD288" s="1433"/>
      <c r="BE288" s="1433"/>
      <c r="BF288" s="1433"/>
      <c r="BG288" s="1433"/>
      <c r="BH288" s="1433"/>
      <c r="BI288" s="1433"/>
      <c r="BJ288" s="1433"/>
      <c r="BK288" s="1433"/>
      <c r="BL288" s="1433"/>
      <c r="BM288" s="1433"/>
      <c r="BN288" s="1433"/>
      <c r="BO288" s="1433"/>
      <c r="BP288" s="1433"/>
      <c r="BQ288" s="1433"/>
      <c r="BR288" s="1433"/>
    </row>
    <row r="289" spans="1:70">
      <c r="A289" s="2" t="str">
        <f>'Rf &amp; Cd Calculation '!$BT$1</f>
        <v>BB</v>
      </c>
      <c r="B289" s="1492"/>
      <c r="C289" s="624">
        <f>'Rf &amp; Cd Calculation '!BQ64</f>
        <v>3.4077000000000002</v>
      </c>
      <c r="D289" s="625">
        <f t="shared" si="31"/>
        <v>4.3077500000000004</v>
      </c>
      <c r="E289" s="600">
        <f>'Rf &amp; Cd Calculation '!BR64</f>
        <v>5.2077999999999998</v>
      </c>
      <c r="F289" s="626">
        <f>E289+(H289-E289)/3</f>
        <v>5.68</v>
      </c>
      <c r="G289" s="626">
        <f>E289+(H289-E289)*2/3</f>
        <v>6.1521999999999997</v>
      </c>
      <c r="H289" s="600">
        <f>'Rf &amp; Cd Calculation '!BS64</f>
        <v>6.6243999999999996</v>
      </c>
      <c r="I289" s="626">
        <f>AVERAGE(H289,J289)</f>
        <v>6.7506500000000003</v>
      </c>
      <c r="J289" s="600">
        <f>'Rf &amp; Cd Calculation '!BT64</f>
        <v>6.8769</v>
      </c>
      <c r="K289" s="163"/>
      <c r="L289" s="163"/>
      <c r="M289" s="163"/>
      <c r="N289" s="163"/>
      <c r="O289" s="160"/>
      <c r="P289" s="1444"/>
      <c r="Q289" s="1718"/>
      <c r="R289" s="1718"/>
      <c r="S289" s="1718"/>
      <c r="T289" s="1718"/>
      <c r="V289" s="78"/>
      <c r="W289" s="1923"/>
      <c r="X289" s="1923"/>
      <c r="Y289" s="1923"/>
      <c r="Z289" s="1923"/>
      <c r="AA289" s="1923"/>
      <c r="AB289" s="1923"/>
      <c r="AC289" s="78"/>
    </row>
    <row r="290" spans="1:70" s="1444" customFormat="1">
      <c r="A290" s="136" t="s">
        <v>57</v>
      </c>
      <c r="B290" s="1479"/>
      <c r="C290" s="627">
        <f>C289+(C289-C288)*C304</f>
        <v>3.5638800000000002</v>
      </c>
      <c r="D290" s="625">
        <f t="shared" si="31"/>
        <v>4.6847599999999998</v>
      </c>
      <c r="E290" s="627">
        <f>E289+(E289-E288)*E304</f>
        <v>5.8056399999999995</v>
      </c>
      <c r="F290" s="626">
        <f>E290+(H290-E290)/3</f>
        <v>6.3971599999999995</v>
      </c>
      <c r="G290" s="626">
        <f>E290+(H290-E290)*2/3</f>
        <v>6.9886799999999996</v>
      </c>
      <c r="H290" s="627">
        <f>H289+(H289-H288)*H304</f>
        <v>7.5801999999999996</v>
      </c>
      <c r="I290" s="626">
        <f>I289+I$246/3</f>
        <v>7.0544075902335459</v>
      </c>
      <c r="J290" s="627">
        <f>J289+(J289-J288)*J304</f>
        <v>7.9053599999999999</v>
      </c>
      <c r="K290" s="163"/>
      <c r="L290" s="163"/>
      <c r="M290" s="163"/>
      <c r="N290" s="163"/>
      <c r="O290" s="160"/>
      <c r="Q290" s="1718"/>
      <c r="R290" s="1718"/>
      <c r="S290" s="1718"/>
      <c r="T290" s="1718"/>
      <c r="U290" s="1484"/>
      <c r="V290" s="16"/>
      <c r="W290" s="16"/>
      <c r="X290" s="16"/>
      <c r="Y290" s="16"/>
      <c r="Z290" s="16"/>
      <c r="AA290" s="16"/>
      <c r="AB290" s="16"/>
      <c r="AC290" s="16"/>
      <c r="AU290" s="1433"/>
      <c r="AV290" s="1433"/>
      <c r="AW290" s="1433"/>
      <c r="AX290" s="1433"/>
      <c r="AY290" s="1433"/>
      <c r="AZ290" s="1433"/>
      <c r="BA290" s="1433"/>
      <c r="BB290" s="1433"/>
      <c r="BC290" s="1433"/>
      <c r="BD290" s="1433"/>
      <c r="BE290" s="1433"/>
      <c r="BF290" s="1433"/>
      <c r="BG290" s="1433"/>
      <c r="BH290" s="1433"/>
      <c r="BI290" s="1433"/>
      <c r="BJ290" s="1433"/>
      <c r="BK290" s="1433"/>
      <c r="BL290" s="1433"/>
      <c r="BM290" s="1433"/>
      <c r="BN290" s="1433"/>
      <c r="BO290" s="1433"/>
      <c r="BP290" s="1433"/>
      <c r="BQ290" s="1433"/>
      <c r="BR290" s="1433"/>
    </row>
    <row r="291" spans="1:70" s="1444" customFormat="1">
      <c r="A291" s="136" t="s">
        <v>58</v>
      </c>
      <c r="B291" s="1479"/>
      <c r="C291" s="627">
        <f>C290+(C290-C289)*C304</f>
        <v>3.751296</v>
      </c>
      <c r="D291" s="625">
        <f t="shared" si="31"/>
        <v>5.1371719999999996</v>
      </c>
      <c r="E291" s="627">
        <f>E290+(E290-E289)*E304</f>
        <v>6.5230479999999993</v>
      </c>
      <c r="F291" s="626">
        <f>E291+(H291-E291)/3</f>
        <v>7.2577519999999991</v>
      </c>
      <c r="G291" s="626">
        <f>E291+(H291-E291)*2/3</f>
        <v>7.9924559999999998</v>
      </c>
      <c r="H291" s="627">
        <f>H290+(H290-H289)*H304</f>
        <v>8.7271599999999996</v>
      </c>
      <c r="I291" s="626">
        <f>I290+I$246/3</f>
        <v>7.3581651804670916</v>
      </c>
      <c r="J291" s="627">
        <f>J290+(J290-J289)*J304</f>
        <v>9.1395119999999999</v>
      </c>
      <c r="K291" s="163"/>
      <c r="L291" s="163"/>
      <c r="M291" s="163"/>
      <c r="N291" s="163"/>
      <c r="O291" s="160"/>
      <c r="P291" s="1436"/>
      <c r="Q291" s="1738"/>
      <c r="R291" s="1737"/>
      <c r="S291" s="1737"/>
      <c r="T291" s="1737"/>
      <c r="U291" s="1484"/>
      <c r="AU291" s="1433"/>
      <c r="AV291" s="1433"/>
      <c r="AW291" s="1433"/>
      <c r="AX291" s="1433"/>
      <c r="AY291" s="1433"/>
      <c r="AZ291" s="1433"/>
      <c r="BA291" s="1433"/>
      <c r="BB291" s="1433"/>
      <c r="BC291" s="1433"/>
      <c r="BD291" s="1433"/>
      <c r="BE291" s="1433"/>
      <c r="BF291" s="1433"/>
      <c r="BG291" s="1433"/>
      <c r="BH291" s="1433"/>
      <c r="BI291" s="1433"/>
      <c r="BJ291" s="1433"/>
      <c r="BK291" s="1433"/>
      <c r="BL291" s="1433"/>
      <c r="BM291" s="1433"/>
      <c r="BN291" s="1433"/>
      <c r="BO291" s="1433"/>
      <c r="BP291" s="1433"/>
      <c r="BQ291" s="1433"/>
      <c r="BR291" s="1433"/>
    </row>
    <row r="292" spans="1:70" s="1444" customFormat="1">
      <c r="A292" s="134" t="s">
        <v>59</v>
      </c>
      <c r="B292" s="1492"/>
      <c r="C292" s="627">
        <f>C291+(C291-C290)*C306</f>
        <v>3.9387119999999998</v>
      </c>
      <c r="D292" s="625">
        <f t="shared" si="31"/>
        <v>5.5895839999999994</v>
      </c>
      <c r="E292" s="627">
        <f>E291+(E291-E290)*E306</f>
        <v>7.2404559999999991</v>
      </c>
      <c r="F292" s="626">
        <f>E292+(H292-E292)/3</f>
        <v>8.1183439999999987</v>
      </c>
      <c r="G292" s="626">
        <f>E292+(H292-E292)*2/3</f>
        <v>8.9962319999999991</v>
      </c>
      <c r="H292" s="627">
        <f>H291+(H291-H290)*H306</f>
        <v>9.8741199999999996</v>
      </c>
      <c r="I292" s="626">
        <f>AVERAGE(H292,J292)</f>
        <v>10.123892</v>
      </c>
      <c r="J292" s="627">
        <f>J291+(J291-J290)*J306</f>
        <v>10.373664</v>
      </c>
      <c r="K292" s="163"/>
      <c r="L292" s="163"/>
      <c r="M292" s="163"/>
      <c r="N292" s="163"/>
      <c r="O292" s="160"/>
      <c r="Q292" s="1737"/>
      <c r="R292" s="1737"/>
      <c r="S292" s="1737"/>
      <c r="T292" s="1737"/>
      <c r="U292" s="1484"/>
      <c r="AU292" s="1433"/>
      <c r="AV292" s="1433"/>
      <c r="AW292" s="1433"/>
      <c r="AX292" s="1433"/>
      <c r="AY292" s="1433"/>
      <c r="AZ292" s="1433"/>
      <c r="BA292" s="1433"/>
      <c r="BB292" s="1433"/>
      <c r="BC292" s="1433"/>
      <c r="BD292" s="1433"/>
      <c r="BE292" s="1433"/>
      <c r="BF292" s="1433"/>
      <c r="BG292" s="1433"/>
      <c r="BH292" s="1433"/>
      <c r="BI292" s="1433"/>
      <c r="BJ292" s="1433"/>
      <c r="BK292" s="1433"/>
      <c r="BL292" s="1433"/>
      <c r="BM292" s="1433"/>
      <c r="BN292" s="1433"/>
      <c r="BO292" s="1433"/>
      <c r="BP292" s="1433"/>
      <c r="BQ292" s="1433"/>
      <c r="BR292" s="1433"/>
    </row>
    <row r="293" spans="1:70">
      <c r="A293" s="134" t="s">
        <v>97</v>
      </c>
      <c r="B293" s="1492"/>
      <c r="C293" s="627">
        <f>C292+(C292-C291)*C306</f>
        <v>4.1261279999999996</v>
      </c>
      <c r="D293" s="625">
        <f t="shared" si="31"/>
        <v>6.0419959999999993</v>
      </c>
      <c r="E293" s="627">
        <f>E292+(E292-E291)*E306</f>
        <v>7.9578639999999989</v>
      </c>
      <c r="F293" s="626">
        <f>E293+(H293-E293)/3</f>
        <v>8.9789359999999991</v>
      </c>
      <c r="G293" s="626">
        <f>E293+(H293-E293)*2/3</f>
        <v>10.000007999999999</v>
      </c>
      <c r="H293" s="627">
        <f>H292+(H292-H291)*H306</f>
        <v>11.02108</v>
      </c>
      <c r="I293" s="626">
        <f>AVERAGE(H293,J293)</f>
        <v>11.314447999999999</v>
      </c>
      <c r="J293" s="627">
        <f>J292+(J292-J291)*J306</f>
        <v>11.607816</v>
      </c>
      <c r="K293" s="163"/>
      <c r="L293" s="163"/>
      <c r="M293" s="163"/>
      <c r="N293" s="163"/>
      <c r="O293" s="160"/>
      <c r="P293" s="1444"/>
      <c r="Q293" s="1737"/>
      <c r="R293" s="1737"/>
      <c r="S293" s="1737"/>
      <c r="T293" s="1737"/>
    </row>
    <row r="294" spans="1:70" hidden="1">
      <c r="A294" s="2"/>
      <c r="B294" s="1492"/>
      <c r="C294" s="7"/>
      <c r="D294" s="7"/>
      <c r="E294" s="7"/>
      <c r="F294" s="7"/>
      <c r="G294" s="7"/>
      <c r="H294" s="7"/>
      <c r="I294" s="7"/>
      <c r="J294" s="7"/>
      <c r="K294" s="160"/>
      <c r="L294" s="160"/>
      <c r="M294" s="160"/>
      <c r="N294" s="160"/>
      <c r="O294" s="160"/>
      <c r="P294" s="1444"/>
      <c r="Q294" s="1737"/>
      <c r="R294" s="1737"/>
      <c r="S294" s="1737"/>
      <c r="T294" s="1737"/>
    </row>
    <row r="295" spans="1:70" hidden="1">
      <c r="A295" s="157" t="s">
        <v>105</v>
      </c>
      <c r="C295" s="157"/>
      <c r="D295" s="157"/>
      <c r="E295" s="157"/>
      <c r="F295" s="157"/>
      <c r="G295" s="157"/>
      <c r="H295" s="157"/>
      <c r="I295" s="157"/>
      <c r="J295" s="157"/>
      <c r="K295" s="157"/>
      <c r="L295" s="157"/>
      <c r="M295" s="157"/>
      <c r="N295" s="157"/>
      <c r="O295" s="157"/>
      <c r="Q295" s="1738"/>
      <c r="R295" s="1738"/>
      <c r="S295" s="1738"/>
      <c r="T295" s="1738"/>
    </row>
    <row r="296" spans="1:70" s="1436" customFormat="1" hidden="1">
      <c r="A296" s="159" t="s">
        <v>89</v>
      </c>
      <c r="B296" s="1492"/>
      <c r="C296" s="160">
        <f t="shared" ref="C296:J296" si="34">(C285-C283)/2</f>
        <v>0.17199999999999993</v>
      </c>
      <c r="D296" s="160">
        <f t="shared" si="34"/>
        <v>0.17392499999999989</v>
      </c>
      <c r="E296" s="160">
        <f t="shared" si="34"/>
        <v>0.17585000000000006</v>
      </c>
      <c r="F296" s="160">
        <f t="shared" si="34"/>
        <v>0.17316666666666669</v>
      </c>
      <c r="G296" s="160">
        <f t="shared" si="34"/>
        <v>0.17048333333333332</v>
      </c>
      <c r="H296" s="160">
        <f t="shared" si="34"/>
        <v>0.16779999999999995</v>
      </c>
      <c r="I296" s="160">
        <f t="shared" si="34"/>
        <v>0.15092500000000042</v>
      </c>
      <c r="J296" s="160">
        <f t="shared" si="34"/>
        <v>0.13405000000000022</v>
      </c>
      <c r="K296" s="157"/>
      <c r="L296" s="157"/>
      <c r="M296" s="157"/>
      <c r="N296" s="157"/>
      <c r="O296" s="157"/>
      <c r="Q296" s="1738"/>
      <c r="R296" s="1738"/>
      <c r="S296" s="1738"/>
      <c r="T296" s="1738"/>
      <c r="U296" s="1479"/>
      <c r="AU296" s="1432"/>
      <c r="AV296" s="1432"/>
      <c r="AW296" s="1432"/>
      <c r="AX296" s="1432"/>
      <c r="AY296" s="1432"/>
      <c r="AZ296" s="1432"/>
      <c r="BA296" s="1432"/>
      <c r="BB296" s="1432"/>
      <c r="BC296" s="1432"/>
      <c r="BD296" s="1432"/>
      <c r="BE296" s="1432"/>
      <c r="BF296" s="1432"/>
      <c r="BG296" s="1432"/>
      <c r="BH296" s="1432"/>
      <c r="BI296" s="1432"/>
      <c r="BJ296" s="1432"/>
      <c r="BK296" s="1432"/>
      <c r="BL296" s="1432"/>
      <c r="BM296" s="1432"/>
      <c r="BN296" s="1432"/>
      <c r="BO296" s="1432"/>
      <c r="BP296" s="1432"/>
      <c r="BQ296" s="1432"/>
      <c r="BR296" s="1432"/>
    </row>
    <row r="297" spans="1:70" hidden="1">
      <c r="A297" s="159" t="s">
        <v>86</v>
      </c>
      <c r="B297" s="1492"/>
      <c r="C297" s="160">
        <f t="shared" ref="C297:J297" si="35">C286-C285</f>
        <v>0.11120000000000019</v>
      </c>
      <c r="D297" s="160">
        <f t="shared" si="35"/>
        <v>0.11795</v>
      </c>
      <c r="E297" s="160">
        <f t="shared" si="35"/>
        <v>0.12469999999999981</v>
      </c>
      <c r="F297" s="160">
        <f t="shared" si="35"/>
        <v>0.13120000000000021</v>
      </c>
      <c r="G297" s="160">
        <f t="shared" si="35"/>
        <v>0.13770000000000016</v>
      </c>
      <c r="H297" s="160">
        <f t="shared" si="35"/>
        <v>0.14420000000000055</v>
      </c>
      <c r="I297" s="160">
        <f t="shared" si="35"/>
        <v>0.11919999999999931</v>
      </c>
      <c r="J297" s="160">
        <f t="shared" si="35"/>
        <v>9.4199999999999839E-2</v>
      </c>
      <c r="K297" s="157"/>
      <c r="L297" s="157"/>
      <c r="M297" s="157"/>
      <c r="N297" s="157"/>
      <c r="O297" s="157"/>
      <c r="Q297" s="1738"/>
      <c r="R297" s="1739"/>
      <c r="S297" s="1739"/>
      <c r="T297" s="1739"/>
    </row>
    <row r="298" spans="1:70" hidden="1">
      <c r="A298" s="161" t="s">
        <v>106</v>
      </c>
      <c r="B298" s="1509"/>
      <c r="C298" s="162">
        <f t="shared" ref="C298:J298" si="36">C297/C296</f>
        <v>0.64651162790697814</v>
      </c>
      <c r="D298" s="162">
        <f t="shared" si="36"/>
        <v>0.67816587609601886</v>
      </c>
      <c r="E298" s="162">
        <f t="shared" si="36"/>
        <v>0.70912709695763299</v>
      </c>
      <c r="F298" s="162">
        <f t="shared" si="36"/>
        <v>0.75765158806544863</v>
      </c>
      <c r="G298" s="162">
        <f t="shared" si="36"/>
        <v>0.80770358783849938</v>
      </c>
      <c r="H298" s="162">
        <f t="shared" si="36"/>
        <v>0.85935637663885933</v>
      </c>
      <c r="I298" s="162">
        <f t="shared" si="36"/>
        <v>0.78979625641874429</v>
      </c>
      <c r="J298" s="162">
        <f t="shared" si="36"/>
        <v>0.70272286460275779</v>
      </c>
      <c r="K298" s="157"/>
      <c r="L298" s="157"/>
      <c r="M298" s="157"/>
      <c r="N298" s="157"/>
      <c r="O298" s="157"/>
      <c r="Q298" s="1738"/>
      <c r="R298" s="1738"/>
      <c r="S298" s="1738"/>
      <c r="T298" s="1738"/>
    </row>
    <row r="299" spans="1:70" hidden="1">
      <c r="A299" s="159" t="s">
        <v>87</v>
      </c>
      <c r="B299" s="1492"/>
      <c r="C299" s="160">
        <f t="shared" ref="C299:J299" si="37">C287-C286</f>
        <v>0.48350000000000026</v>
      </c>
      <c r="D299" s="160">
        <f t="shared" si="37"/>
        <v>0.58715000000000028</v>
      </c>
      <c r="E299" s="160">
        <f t="shared" si="37"/>
        <v>0.6908000000000003</v>
      </c>
      <c r="F299" s="160">
        <f t="shared" si="37"/>
        <v>0.73743333333333361</v>
      </c>
      <c r="G299" s="160">
        <f t="shared" si="37"/>
        <v>0.78406666666666602</v>
      </c>
      <c r="H299" s="160">
        <f t="shared" si="37"/>
        <v>0.83069999999999933</v>
      </c>
      <c r="I299" s="160">
        <f t="shared" si="37"/>
        <v>0.79974999999999952</v>
      </c>
      <c r="J299" s="160">
        <f t="shared" si="37"/>
        <v>0.76879999999999971</v>
      </c>
      <c r="K299" s="157"/>
      <c r="L299" s="157"/>
      <c r="M299" s="157"/>
      <c r="N299" s="157"/>
      <c r="O299" s="157"/>
      <c r="Q299" s="1738"/>
      <c r="R299" s="1738"/>
      <c r="S299" s="1738"/>
      <c r="T299" s="1738"/>
    </row>
    <row r="300" spans="1:70" hidden="1">
      <c r="A300" s="161" t="s">
        <v>106</v>
      </c>
      <c r="B300" s="1509"/>
      <c r="C300" s="162">
        <f t="shared" ref="C300:J300" si="38">C299/C297</f>
        <v>4.348021582733808</v>
      </c>
      <c r="D300" s="162">
        <f t="shared" si="38"/>
        <v>4.977956761339553</v>
      </c>
      <c r="E300" s="162">
        <f t="shared" si="38"/>
        <v>5.539695268644758</v>
      </c>
      <c r="F300" s="162">
        <f t="shared" si="38"/>
        <v>5.6206808943089364</v>
      </c>
      <c r="G300" s="162">
        <f t="shared" si="38"/>
        <v>5.6940208182038132</v>
      </c>
      <c r="H300" s="162">
        <f t="shared" si="38"/>
        <v>5.7607489597780592</v>
      </c>
      <c r="I300" s="162">
        <f t="shared" si="38"/>
        <v>6.7093120805369475</v>
      </c>
      <c r="J300" s="162">
        <f t="shared" si="38"/>
        <v>8.1613588110403512</v>
      </c>
      <c r="K300" s="157"/>
      <c r="L300" s="157"/>
      <c r="M300" s="157"/>
      <c r="N300" s="157"/>
      <c r="O300" s="157"/>
      <c r="Q300" s="1738"/>
      <c r="R300" s="1738"/>
      <c r="S300" s="1738"/>
      <c r="T300" s="1738"/>
    </row>
    <row r="301" spans="1:70" hidden="1">
      <c r="A301" s="159" t="s">
        <v>90</v>
      </c>
      <c r="B301" s="1492"/>
      <c r="C301" s="160">
        <f t="shared" ref="C301:J301" si="39">(C289-C287)/2</f>
        <v>0.13014999999999999</v>
      </c>
      <c r="D301" s="160">
        <f t="shared" si="39"/>
        <v>0.31417500000000009</v>
      </c>
      <c r="E301" s="160">
        <f t="shared" si="39"/>
        <v>0.49819999999999975</v>
      </c>
      <c r="F301" s="160">
        <f t="shared" si="39"/>
        <v>0.59763333333333302</v>
      </c>
      <c r="G301" s="160">
        <f t="shared" si="39"/>
        <v>0.69706666666666672</v>
      </c>
      <c r="H301" s="160">
        <f t="shared" si="39"/>
        <v>0.79649999999999999</v>
      </c>
      <c r="I301" s="160">
        <f t="shared" si="39"/>
        <v>0.82677500000000048</v>
      </c>
      <c r="J301" s="160">
        <f t="shared" si="39"/>
        <v>0.85705000000000009</v>
      </c>
      <c r="K301" s="157"/>
      <c r="L301" s="157"/>
      <c r="M301" s="157"/>
      <c r="N301" s="157"/>
      <c r="O301" s="157"/>
      <c r="Q301" s="1738"/>
      <c r="R301" s="1738"/>
      <c r="S301" s="1738"/>
      <c r="T301" s="1738"/>
    </row>
    <row r="302" spans="1:70" hidden="1">
      <c r="A302" s="161"/>
      <c r="B302" s="1509"/>
      <c r="C302" s="162">
        <f t="shared" ref="C302:J302" si="40">C301/C299</f>
        <v>0.26918304033092022</v>
      </c>
      <c r="D302" s="162">
        <f t="shared" si="40"/>
        <v>0.53508473132930245</v>
      </c>
      <c r="E302" s="162">
        <f t="shared" si="40"/>
        <v>0.72119281991893391</v>
      </c>
      <c r="F302" s="162">
        <f t="shared" si="40"/>
        <v>0.81042354111106019</v>
      </c>
      <c r="G302" s="162">
        <f t="shared" si="40"/>
        <v>0.88904004761499955</v>
      </c>
      <c r="H302" s="162">
        <f t="shared" si="40"/>
        <v>0.95882990249187505</v>
      </c>
      <c r="I302" s="162">
        <f t="shared" si="40"/>
        <v>1.0337918099406076</v>
      </c>
      <c r="J302" s="162">
        <f t="shared" si="40"/>
        <v>1.1147892819979193</v>
      </c>
      <c r="K302" s="157"/>
      <c r="L302" s="157"/>
      <c r="M302" s="157"/>
      <c r="N302" s="157"/>
      <c r="O302" s="157"/>
      <c r="Q302" s="1738"/>
      <c r="R302" s="1738"/>
      <c r="S302" s="1738"/>
      <c r="T302" s="1738"/>
    </row>
    <row r="303" spans="1:70" hidden="1">
      <c r="A303" s="134" t="s">
        <v>94</v>
      </c>
      <c r="B303" s="1492"/>
      <c r="C303" s="137">
        <f>C301*C304</f>
        <v>0.15617999999999999</v>
      </c>
      <c r="D303" s="125"/>
      <c r="E303" s="137">
        <f>E301*E304</f>
        <v>0.5978399999999997</v>
      </c>
      <c r="F303" s="125"/>
      <c r="G303" s="125"/>
      <c r="H303" s="137">
        <f>H301*H304</f>
        <v>0.95579999999999998</v>
      </c>
      <c r="I303" s="125"/>
      <c r="J303" s="137">
        <f>J301*J304</f>
        <v>1.0284600000000002</v>
      </c>
      <c r="K303" s="157"/>
      <c r="L303" s="157"/>
      <c r="M303" s="157"/>
      <c r="N303" s="157"/>
      <c r="O303" s="157"/>
      <c r="Q303" s="1738"/>
      <c r="R303" s="1738"/>
      <c r="S303" s="1738"/>
      <c r="T303" s="1738"/>
    </row>
    <row r="304" spans="1:70" hidden="1">
      <c r="A304" s="135" t="s">
        <v>95</v>
      </c>
      <c r="B304" s="1509"/>
      <c r="C304" s="139">
        <f>C$249</f>
        <v>1.2</v>
      </c>
      <c r="D304" s="139"/>
      <c r="E304" s="139">
        <f t="shared" ref="E304:J304" si="41">E$249</f>
        <v>1.2</v>
      </c>
      <c r="F304" s="139"/>
      <c r="G304" s="139"/>
      <c r="H304" s="139">
        <f t="shared" si="41"/>
        <v>1.2</v>
      </c>
      <c r="I304" s="139"/>
      <c r="J304" s="139">
        <f t="shared" si="41"/>
        <v>1.2</v>
      </c>
      <c r="K304" s="157"/>
      <c r="L304" s="157"/>
      <c r="M304" s="157"/>
      <c r="N304" s="157"/>
      <c r="O304" s="157"/>
      <c r="Q304" s="1738"/>
      <c r="R304" s="1738"/>
      <c r="S304" s="1738"/>
      <c r="T304" s="1738"/>
    </row>
    <row r="305" spans="1:29" hidden="1">
      <c r="A305" s="134" t="s">
        <v>98</v>
      </c>
      <c r="B305" s="1492"/>
      <c r="C305" s="137">
        <f>C303*C306</f>
        <v>0.15617999999999999</v>
      </c>
      <c r="D305" s="125"/>
      <c r="E305" s="137">
        <f>E303*E306</f>
        <v>0.5978399999999997</v>
      </c>
      <c r="F305" s="125"/>
      <c r="G305" s="125"/>
      <c r="H305" s="137">
        <f>H303*H306</f>
        <v>0.95579999999999998</v>
      </c>
      <c r="I305" s="125"/>
      <c r="J305" s="137">
        <f>J303*J306</f>
        <v>1.0284600000000002</v>
      </c>
      <c r="K305" s="157"/>
      <c r="L305" s="157"/>
      <c r="M305" s="157"/>
      <c r="N305" s="157"/>
      <c r="O305" s="157"/>
      <c r="Q305" s="1738"/>
      <c r="R305" s="1738"/>
      <c r="S305" s="1738"/>
      <c r="T305" s="1738"/>
    </row>
    <row r="306" spans="1:29" hidden="1">
      <c r="A306" s="135" t="s">
        <v>95</v>
      </c>
      <c r="B306" s="1509"/>
      <c r="C306" s="139">
        <f>C$251</f>
        <v>1</v>
      </c>
      <c r="D306" s="139"/>
      <c r="E306" s="139">
        <f t="shared" ref="E306:J306" si="42">E$251</f>
        <v>1</v>
      </c>
      <c r="F306" s="139"/>
      <c r="G306" s="139"/>
      <c r="H306" s="139">
        <f t="shared" si="42"/>
        <v>1</v>
      </c>
      <c r="I306" s="139"/>
      <c r="J306" s="139">
        <f t="shared" si="42"/>
        <v>1</v>
      </c>
      <c r="K306" s="157"/>
      <c r="L306" s="157"/>
      <c r="M306" s="157"/>
      <c r="N306" s="157"/>
      <c r="O306" s="157"/>
      <c r="Q306" s="1738"/>
      <c r="R306" s="1738"/>
      <c r="S306" s="1738"/>
      <c r="T306" s="1738"/>
    </row>
    <row r="307" spans="1:29" hidden="1">
      <c r="A307" s="15"/>
      <c r="C307" s="15"/>
      <c r="D307" s="15"/>
      <c r="E307" s="15"/>
      <c r="F307" s="15"/>
      <c r="G307" s="80"/>
      <c r="H307" s="15"/>
      <c r="I307" s="80"/>
      <c r="J307" s="80"/>
      <c r="K307" s="157"/>
      <c r="L307" s="157"/>
      <c r="M307" s="157"/>
      <c r="N307" s="157"/>
      <c r="O307" s="157"/>
      <c r="Q307" s="1738"/>
      <c r="R307" s="1738"/>
      <c r="S307" s="1738"/>
      <c r="T307" s="1738"/>
    </row>
    <row r="308" spans="1:29">
      <c r="A308" s="15"/>
      <c r="C308" s="15"/>
      <c r="D308" s="15"/>
      <c r="E308" s="15"/>
      <c r="F308" s="15"/>
      <c r="G308" s="80"/>
      <c r="H308" s="15"/>
      <c r="I308" s="80"/>
      <c r="J308" s="80"/>
      <c r="K308" s="157"/>
      <c r="L308" s="158"/>
      <c r="M308" s="158"/>
      <c r="N308" s="158"/>
      <c r="O308" s="158"/>
      <c r="Q308" s="1738"/>
      <c r="R308" s="1738"/>
      <c r="S308" s="1738"/>
      <c r="T308" s="1738"/>
    </row>
    <row r="309" spans="1:29">
      <c r="A309" s="589" t="s">
        <v>102</v>
      </c>
      <c r="C309" s="400"/>
      <c r="D309" s="401"/>
      <c r="E309" s="85"/>
      <c r="F309" s="90"/>
      <c r="G309" s="90"/>
      <c r="H309" s="85"/>
      <c r="I309" s="90"/>
      <c r="J309" s="85"/>
      <c r="K309" s="160"/>
      <c r="L309" s="160"/>
      <c r="M309" s="160"/>
      <c r="N309" s="160"/>
      <c r="O309" s="160"/>
      <c r="Q309" s="1738"/>
      <c r="R309" s="1738"/>
      <c r="S309" s="1738"/>
      <c r="T309" s="1738"/>
    </row>
    <row r="310" spans="1:29">
      <c r="A310" s="2" t="str">
        <f>'Rf &amp; Cd Calculation '!$AR$1</f>
        <v>A</v>
      </c>
      <c r="B310" s="1492"/>
      <c r="C310" s="624">
        <f>'Rf &amp; Cd Calculation '!AO116</f>
        <v>1.9253</v>
      </c>
      <c r="D310" s="625">
        <f>AVERAGE(C310,E310)</f>
        <v>2.1547999999999998</v>
      </c>
      <c r="E310" s="600">
        <f>'Rf &amp; Cd Calculation '!AP116</f>
        <v>2.3843000000000001</v>
      </c>
      <c r="F310" s="626">
        <f>E310+(H310-E310)/3</f>
        <v>2.6815666666666669</v>
      </c>
      <c r="G310" s="626">
        <f>E310+(H310-E310)*2/3</f>
        <v>2.9788333333333332</v>
      </c>
      <c r="H310" s="600">
        <f>'Rf &amp; Cd Calculation '!AQ116</f>
        <v>3.2761</v>
      </c>
      <c r="I310" s="626">
        <f>AVERAGE(H310,J310)</f>
        <v>3.37195</v>
      </c>
      <c r="J310" s="600">
        <f>'Rf &amp; Cd Calculation '!AR116</f>
        <v>3.4678</v>
      </c>
      <c r="K310" s="163"/>
      <c r="L310" s="163"/>
      <c r="M310" s="163"/>
      <c r="N310" s="11"/>
      <c r="O310" s="160"/>
      <c r="P310" s="1432"/>
      <c r="Q310" s="1726"/>
      <c r="R310" s="1740"/>
      <c r="S310" s="1738"/>
      <c r="T310" s="1738"/>
      <c r="V310" s="1445"/>
      <c r="W310" s="1445"/>
    </row>
    <row r="311" spans="1:29">
      <c r="A311" s="107" t="s">
        <v>52</v>
      </c>
      <c r="B311" s="1508"/>
      <c r="C311" s="625">
        <f>AVERAGE(C310,C312)</f>
        <v>2.2683499999999999</v>
      </c>
      <c r="D311" s="625">
        <f t="shared" ref="D311:D320" si="43">AVERAGE(C311,E311)</f>
        <v>2.5891250000000001</v>
      </c>
      <c r="E311" s="626">
        <f t="shared" ref="E311:J311" si="44">AVERAGE(E310,E312)</f>
        <v>2.9099000000000004</v>
      </c>
      <c r="F311" s="626">
        <f t="shared" si="44"/>
        <v>3.1443833333333338</v>
      </c>
      <c r="G311" s="626">
        <f t="shared" si="44"/>
        <v>3.3788666666666667</v>
      </c>
      <c r="H311" s="626">
        <f t="shared" si="44"/>
        <v>3.6133500000000001</v>
      </c>
      <c r="I311" s="626">
        <f t="shared" si="44"/>
        <v>3.7482250000000001</v>
      </c>
      <c r="J311" s="626">
        <f t="shared" si="44"/>
        <v>3.8830999999999998</v>
      </c>
      <c r="K311" s="163"/>
      <c r="L311" s="924"/>
      <c r="M311" s="924"/>
      <c r="N311" s="1013"/>
      <c r="O311" s="924"/>
      <c r="P311" s="1476"/>
      <c r="Q311" s="1741"/>
      <c r="R311" s="1740"/>
      <c r="S311" s="1740"/>
      <c r="T311" s="1740"/>
      <c r="U311" s="1523"/>
      <c r="V311" s="1520"/>
      <c r="W311" s="1520"/>
      <c r="X311" s="1520"/>
      <c r="Y311" s="1520"/>
      <c r="Z311" s="1520"/>
      <c r="AA311" s="1520"/>
      <c r="AB311" s="1520"/>
      <c r="AC311" s="1520"/>
    </row>
    <row r="312" spans="1:29">
      <c r="A312" s="2">
        <f>'Rf &amp; Cd Calculation '!$AY$1</f>
        <v>0</v>
      </c>
      <c r="B312" s="1492"/>
      <c r="C312" s="624">
        <f>'Rf &amp; Cd Calculation '!AV116</f>
        <v>2.6114000000000002</v>
      </c>
      <c r="D312" s="625">
        <f t="shared" si="43"/>
        <v>3.0234500000000004</v>
      </c>
      <c r="E312" s="600">
        <f>'Rf &amp; Cd Calculation '!AW116</f>
        <v>3.4355000000000002</v>
      </c>
      <c r="F312" s="626">
        <f>E312+(H312-E312)/3</f>
        <v>3.6072000000000002</v>
      </c>
      <c r="G312" s="626">
        <f>E312+(H312-E312)*2/3</f>
        <v>3.7789000000000001</v>
      </c>
      <c r="H312" s="600">
        <f>'Rf &amp; Cd Calculation '!AX116</f>
        <v>3.9506000000000001</v>
      </c>
      <c r="I312" s="626">
        <f>AVERAGE(H312,J312)</f>
        <v>4.1245000000000003</v>
      </c>
      <c r="J312" s="600">
        <f>'Rf &amp; Cd Calculation '!AY116</f>
        <v>4.2984</v>
      </c>
      <c r="K312" s="163"/>
      <c r="L312" s="924"/>
      <c r="M312" s="1014"/>
      <c r="N312" s="1013"/>
      <c r="O312" s="924"/>
      <c r="P312" s="1476"/>
      <c r="Q312" s="1741"/>
      <c r="R312" s="1740"/>
      <c r="S312" s="1740"/>
      <c r="T312" s="1740"/>
      <c r="U312" s="1523"/>
      <c r="V312" s="1520"/>
      <c r="W312" s="1520"/>
      <c r="X312" s="1520"/>
      <c r="Y312" s="1520"/>
      <c r="Z312" s="1520"/>
      <c r="AA312" s="1520"/>
      <c r="AB312" s="1520"/>
      <c r="AC312" s="1520"/>
    </row>
    <row r="313" spans="1:29">
      <c r="A313" s="2" t="str">
        <f>'Rf &amp; Cd Calculation '!$BF$1</f>
        <v>BBB</v>
      </c>
      <c r="B313" s="1492"/>
      <c r="C313" s="624">
        <f>'Rf &amp; Cd Calculation '!BC116</f>
        <v>3.0844999999999998</v>
      </c>
      <c r="D313" s="625">
        <f t="shared" si="43"/>
        <v>3.5324999999999998</v>
      </c>
      <c r="E313" s="600">
        <f>'Rf &amp; Cd Calculation '!BD116</f>
        <v>3.9805000000000001</v>
      </c>
      <c r="F313" s="626">
        <f>E313+(H313-E313)/3</f>
        <v>4.0835333333333335</v>
      </c>
      <c r="G313" s="626">
        <f>E313+(H313-E313)*2/3</f>
        <v>4.1865666666666668</v>
      </c>
      <c r="H313" s="600">
        <f>'Rf &amp; Cd Calculation '!BE116</f>
        <v>4.2896000000000001</v>
      </c>
      <c r="I313" s="626">
        <f>AVERAGE(H313,J313)</f>
        <v>4.3565500000000004</v>
      </c>
      <c r="J313" s="600">
        <f>'Rf &amp; Cd Calculation '!BF116</f>
        <v>4.4234999999999998</v>
      </c>
      <c r="K313" s="163"/>
      <c r="L313" s="924"/>
      <c r="M313" s="924"/>
      <c r="N313" s="1013"/>
      <c r="O313" s="924"/>
      <c r="P313" s="1476"/>
      <c r="Q313" s="1741"/>
      <c r="R313" s="1740"/>
      <c r="S313" s="1742"/>
      <c r="T313" s="1740"/>
      <c r="U313" s="1523"/>
      <c r="V313" s="1520"/>
      <c r="W313" s="1520"/>
      <c r="X313" s="1520"/>
      <c r="Y313" s="1520"/>
      <c r="Z313" s="1520"/>
      <c r="AA313" s="1520"/>
      <c r="AB313" s="1520"/>
      <c r="AC313" s="1520"/>
    </row>
    <row r="314" spans="1:29">
      <c r="A314" s="15" t="str">
        <f>'Rf &amp; Cd Calculation '!$BM$1</f>
        <v>BBB-</v>
      </c>
      <c r="C314" s="624">
        <f>'Rf &amp; Cd Calculation '!BJ116</f>
        <v>3.5865999999999998</v>
      </c>
      <c r="D314" s="625">
        <f t="shared" si="43"/>
        <v>4.1591000000000005</v>
      </c>
      <c r="E314" s="600">
        <f>'Rf &amp; Cd Calculation '!BK116</f>
        <v>4.7316000000000003</v>
      </c>
      <c r="F314" s="626">
        <f>E314+(H314-E314)/3</f>
        <v>5.0021000000000004</v>
      </c>
      <c r="G314" s="626">
        <f>E314+(H314-E314)*2/3</f>
        <v>5.2725999999999997</v>
      </c>
      <c r="H314" s="600">
        <f>'Rf &amp; Cd Calculation '!BL116</f>
        <v>5.5430999999999999</v>
      </c>
      <c r="I314" s="626">
        <f>AVERAGE(H314,J314)</f>
        <v>5.6033499999999998</v>
      </c>
      <c r="J314" s="600">
        <f>'Rf &amp; Cd Calculation '!BM116</f>
        <v>5.6635999999999997</v>
      </c>
      <c r="K314" s="163"/>
      <c r="L314" s="924"/>
      <c r="M314" s="924"/>
      <c r="N314" s="924"/>
      <c r="O314" s="924"/>
      <c r="P314" s="1476"/>
      <c r="Q314" s="1741"/>
      <c r="R314" s="1743"/>
      <c r="S314" s="1742"/>
      <c r="T314" s="1740"/>
      <c r="U314" s="1523"/>
      <c r="V314" s="1520"/>
      <c r="W314" s="1520"/>
      <c r="X314" s="1520"/>
      <c r="Y314" s="1520"/>
      <c r="Z314" s="1520"/>
      <c r="AA314" s="1520"/>
      <c r="AB314" s="1520"/>
      <c r="AC314" s="1520"/>
    </row>
    <row r="315" spans="1:29">
      <c r="A315" s="149" t="s">
        <v>55</v>
      </c>
      <c r="B315" s="1508"/>
      <c r="C315" s="625">
        <f>AVERAGE(C314,C316)</f>
        <v>4.4410499999999997</v>
      </c>
      <c r="D315" s="625">
        <f t="shared" si="43"/>
        <v>5.0649250000000006</v>
      </c>
      <c r="E315" s="626">
        <f t="shared" ref="E315:J315" si="45">AVERAGE(E314,E316)</f>
        <v>5.6888000000000005</v>
      </c>
      <c r="F315" s="626">
        <f t="shared" si="45"/>
        <v>6.0148166666666665</v>
      </c>
      <c r="G315" s="626">
        <f t="shared" si="45"/>
        <v>6.3408333333333324</v>
      </c>
      <c r="H315" s="626">
        <f t="shared" si="45"/>
        <v>6.6668500000000002</v>
      </c>
      <c r="I315" s="626">
        <f t="shared" si="45"/>
        <v>6.7198250000000002</v>
      </c>
      <c r="J315" s="626">
        <f t="shared" si="45"/>
        <v>6.7728000000000002</v>
      </c>
      <c r="K315" s="163"/>
      <c r="L315" s="924"/>
      <c r="M315" s="924"/>
      <c r="N315" s="924"/>
      <c r="O315" s="924"/>
      <c r="P315" s="1476"/>
      <c r="Q315" s="1741"/>
      <c r="R315" s="1743"/>
      <c r="S315" s="1742"/>
      <c r="T315" s="1740"/>
      <c r="U315" s="1523"/>
      <c r="V315" s="1520"/>
      <c r="W315" s="1520"/>
      <c r="X315" s="1520"/>
      <c r="Y315" s="1520"/>
      <c r="Z315" s="1520"/>
      <c r="AA315" s="1520"/>
      <c r="AB315" s="1520"/>
      <c r="AC315" s="1520"/>
    </row>
    <row r="316" spans="1:29">
      <c r="A316" s="2" t="str">
        <f>'Rf &amp; Cd Calculation '!$BT$1</f>
        <v>BB</v>
      </c>
      <c r="B316" s="1492"/>
      <c r="C316" s="624">
        <f>'Rf &amp; Cd Calculation '!BQ116</f>
        <v>5.2954999999999997</v>
      </c>
      <c r="D316" s="625">
        <f t="shared" si="43"/>
        <v>5.9707499999999998</v>
      </c>
      <c r="E316" s="600">
        <f>'Rf &amp; Cd Calculation '!BR116</f>
        <v>6.6459999999999999</v>
      </c>
      <c r="F316" s="626">
        <f>E316+(H316-E316)/3</f>
        <v>7.0275333333333334</v>
      </c>
      <c r="G316" s="626">
        <f>E316+(H316-E316)*2/3</f>
        <v>7.409066666666666</v>
      </c>
      <c r="H316" s="600">
        <f>'Rf &amp; Cd Calculation '!BS116</f>
        <v>7.7905999999999995</v>
      </c>
      <c r="I316" s="626">
        <f>AVERAGE(H316,J316)</f>
        <v>7.8362999999999996</v>
      </c>
      <c r="J316" s="600">
        <f>'Rf &amp; Cd Calculation '!BT116</f>
        <v>7.8819999999999997</v>
      </c>
      <c r="K316" s="163"/>
      <c r="L316" s="924"/>
      <c r="M316" s="924"/>
      <c r="N316" s="924"/>
      <c r="O316" s="924"/>
      <c r="P316" s="1476"/>
      <c r="Q316" s="1741"/>
      <c r="R316" s="1743"/>
      <c r="S316" s="1742"/>
      <c r="T316" s="1740"/>
      <c r="U316" s="1523"/>
      <c r="V316" s="1520"/>
      <c r="W316" s="1520"/>
      <c r="X316" s="1520"/>
      <c r="Y316" s="1520"/>
      <c r="Z316" s="1520"/>
      <c r="AA316" s="1520"/>
      <c r="AB316" s="1520"/>
      <c r="AC316" s="1520"/>
    </row>
    <row r="317" spans="1:29">
      <c r="A317" s="136" t="s">
        <v>57</v>
      </c>
      <c r="C317" s="627">
        <f>C316+(C316-C315)*C331</f>
        <v>6.3208399999999996</v>
      </c>
      <c r="D317" s="625">
        <f t="shared" si="43"/>
        <v>7.057739999999999</v>
      </c>
      <c r="E317" s="627">
        <f>E316+(E316-E315)*E331</f>
        <v>7.7946399999999993</v>
      </c>
      <c r="F317" s="626">
        <f>E317+(H317-E317)/3</f>
        <v>8.2427933333333332</v>
      </c>
      <c r="G317" s="626">
        <f>E317+(H317-E317)*2/3</f>
        <v>8.6909466666666653</v>
      </c>
      <c r="H317" s="627">
        <f>H316+(H316-H315)*H331</f>
        <v>9.1390999999999991</v>
      </c>
      <c r="I317" s="626">
        <f>I316+I$246/3</f>
        <v>8.1400575902335461</v>
      </c>
      <c r="J317" s="627">
        <f>J316+(J316-J315)*J331</f>
        <v>9.2130399999999995</v>
      </c>
      <c r="K317" s="163"/>
      <c r="L317" s="924"/>
      <c r="M317" s="924"/>
      <c r="N317" s="924"/>
      <c r="O317" s="924"/>
      <c r="P317" s="1476"/>
      <c r="Q317" s="1741"/>
      <c r="R317" s="1741"/>
      <c r="S317" s="1744"/>
      <c r="T317" s="1740"/>
      <c r="U317" s="1523"/>
      <c r="V317" s="1520"/>
      <c r="W317" s="1520"/>
      <c r="X317" s="1520"/>
      <c r="Y317" s="1520"/>
      <c r="Z317" s="1520"/>
      <c r="AA317" s="1520"/>
      <c r="AB317" s="1520"/>
      <c r="AC317" s="1520"/>
    </row>
    <row r="318" spans="1:29">
      <c r="A318" s="136" t="s">
        <v>58</v>
      </c>
      <c r="C318" s="627">
        <f>C317+(C317-C316)*C331</f>
        <v>7.5512479999999993</v>
      </c>
      <c r="D318" s="625">
        <f t="shared" si="43"/>
        <v>8.3621279999999985</v>
      </c>
      <c r="E318" s="627">
        <f>E317+(E317-E316)*E331</f>
        <v>9.1730079999999994</v>
      </c>
      <c r="F318" s="626">
        <f>E318+(H318-E318)/3</f>
        <v>9.7011053333333326</v>
      </c>
      <c r="G318" s="626">
        <f>E318+(H318-E318)*2/3</f>
        <v>10.229202666666666</v>
      </c>
      <c r="H318" s="627">
        <f>H317+(H317-H316)*H331</f>
        <v>10.757299999999999</v>
      </c>
      <c r="I318" s="626">
        <f>I317+I$246/3</f>
        <v>8.4438151804670927</v>
      </c>
      <c r="J318" s="627">
        <f>J317+(J317-J316)*J331</f>
        <v>10.810288</v>
      </c>
      <c r="K318" s="163"/>
      <c r="L318" s="924"/>
      <c r="M318" s="924"/>
      <c r="N318" s="924"/>
      <c r="O318" s="924"/>
      <c r="P318" s="1476"/>
      <c r="Q318" s="1741"/>
      <c r="R318" s="1741"/>
      <c r="S318" s="1744"/>
      <c r="T318" s="1740"/>
      <c r="U318" s="1523"/>
      <c r="V318" s="1520"/>
      <c r="W318" s="1520"/>
      <c r="X318" s="1520"/>
      <c r="Y318" s="1520"/>
      <c r="Z318" s="1520"/>
      <c r="AA318" s="1520"/>
      <c r="AB318" s="1520"/>
      <c r="AC318" s="1520"/>
    </row>
    <row r="319" spans="1:29">
      <c r="A319" s="134" t="s">
        <v>59</v>
      </c>
      <c r="B319" s="1492"/>
      <c r="C319" s="627">
        <f>C318+(C318-C317)*C333</f>
        <v>8.7816559999999981</v>
      </c>
      <c r="D319" s="625">
        <f t="shared" si="43"/>
        <v>9.6665159999999979</v>
      </c>
      <c r="E319" s="627">
        <f>E318+(E318-E317)*E333</f>
        <v>10.551375999999999</v>
      </c>
      <c r="F319" s="626">
        <f>E319+(H319-E319)/3</f>
        <v>11.159417333333332</v>
      </c>
      <c r="G319" s="626">
        <f>E319+(H319-E319)*2/3</f>
        <v>11.767458666666666</v>
      </c>
      <c r="H319" s="627">
        <f>H318+(H318-H317)*H333</f>
        <v>12.375499999999999</v>
      </c>
      <c r="I319" s="626">
        <f>AVERAGE(H319,J319)</f>
        <v>12.391518</v>
      </c>
      <c r="J319" s="627">
        <f>J318+(J318-J317)*J333</f>
        <v>12.407536</v>
      </c>
      <c r="K319" s="163"/>
      <c r="L319" s="924"/>
      <c r="M319" s="924"/>
      <c r="N319" s="924"/>
      <c r="O319" s="924"/>
      <c r="P319" s="1476"/>
      <c r="Q319" s="1741"/>
      <c r="R319" s="1741"/>
      <c r="S319" s="1741"/>
      <c r="T319" s="1738"/>
    </row>
    <row r="320" spans="1:29">
      <c r="A320" s="134" t="s">
        <v>97</v>
      </c>
      <c r="B320" s="1492"/>
      <c r="C320" s="627">
        <f>C319+(C319-C318)*C333</f>
        <v>10.012063999999997</v>
      </c>
      <c r="D320" s="625">
        <f t="shared" si="43"/>
        <v>10.970903999999997</v>
      </c>
      <c r="E320" s="627">
        <f>E319+(E319-E318)*E333</f>
        <v>11.929743999999999</v>
      </c>
      <c r="F320" s="626">
        <f>E320+(H320-E320)/3</f>
        <v>12.617729333333333</v>
      </c>
      <c r="G320" s="626">
        <f>E320+(H320-E320)*2/3</f>
        <v>13.305714666666665</v>
      </c>
      <c r="H320" s="627">
        <f>H319+(H319-H318)*H333</f>
        <v>13.993699999999999</v>
      </c>
      <c r="I320" s="626">
        <f>AVERAGE(H320,J320)</f>
        <v>13.999241999999999</v>
      </c>
      <c r="J320" s="627">
        <f>J319+(J319-J318)*J333</f>
        <v>14.004784000000001</v>
      </c>
      <c r="K320" s="163"/>
      <c r="L320" s="924"/>
      <c r="M320" s="924"/>
      <c r="N320" s="924"/>
      <c r="O320" s="924"/>
      <c r="P320" s="1476"/>
      <c r="Q320" s="1741"/>
      <c r="R320" s="1741"/>
      <c r="S320" s="1741"/>
      <c r="T320" s="1738"/>
    </row>
    <row r="321" spans="1:32" hidden="1">
      <c r="A321" s="2"/>
      <c r="B321" s="1492"/>
      <c r="C321" s="7"/>
      <c r="D321" s="7"/>
      <c r="E321" s="7"/>
      <c r="F321" s="7"/>
      <c r="G321" s="7"/>
      <c r="H321" s="7"/>
      <c r="I321" s="7"/>
      <c r="J321" s="7"/>
      <c r="K321" s="160"/>
      <c r="L321" s="160"/>
      <c r="M321" s="160"/>
      <c r="N321" s="160"/>
      <c r="O321" s="160"/>
      <c r="Q321" s="1738"/>
      <c r="R321" s="1738"/>
      <c r="S321" s="1738"/>
      <c r="T321" s="1738"/>
    </row>
    <row r="322" spans="1:32" hidden="1">
      <c r="A322" s="157" t="s">
        <v>105</v>
      </c>
      <c r="C322" s="157"/>
      <c r="D322" s="157"/>
      <c r="E322" s="157"/>
      <c r="F322" s="157"/>
      <c r="G322" s="157"/>
      <c r="H322" s="157"/>
      <c r="I322" s="157"/>
      <c r="J322" s="157"/>
      <c r="K322" s="157"/>
      <c r="L322" s="157"/>
      <c r="M322" s="157"/>
      <c r="N322" s="157"/>
      <c r="O322" s="157"/>
      <c r="Q322" s="1738"/>
      <c r="R322" s="1738"/>
      <c r="S322" s="1738"/>
      <c r="T322" s="1738"/>
    </row>
    <row r="323" spans="1:32" hidden="1">
      <c r="A323" s="159" t="s">
        <v>89</v>
      </c>
      <c r="B323" s="1492"/>
      <c r="C323" s="160">
        <f t="shared" ref="C323:J323" si="46">(C312-C310)/2</f>
        <v>0.34305000000000008</v>
      </c>
      <c r="D323" s="160">
        <f t="shared" si="46"/>
        <v>0.43432500000000029</v>
      </c>
      <c r="E323" s="160">
        <f t="shared" si="46"/>
        <v>0.52560000000000007</v>
      </c>
      <c r="F323" s="160">
        <f t="shared" si="46"/>
        <v>0.46281666666666665</v>
      </c>
      <c r="G323" s="160">
        <f t="shared" si="46"/>
        <v>0.40003333333333346</v>
      </c>
      <c r="H323" s="160">
        <f t="shared" si="46"/>
        <v>0.33725000000000005</v>
      </c>
      <c r="I323" s="160">
        <f t="shared" si="46"/>
        <v>0.37627500000000014</v>
      </c>
      <c r="J323" s="160">
        <f t="shared" si="46"/>
        <v>0.4153</v>
      </c>
      <c r="K323" s="157"/>
      <c r="L323" s="157"/>
      <c r="M323" s="157"/>
      <c r="N323" s="157"/>
      <c r="O323" s="157"/>
      <c r="Q323" s="1738"/>
      <c r="R323" s="1738"/>
      <c r="S323" s="1738"/>
      <c r="T323" s="1738"/>
    </row>
    <row r="324" spans="1:32" hidden="1">
      <c r="A324" s="159" t="s">
        <v>86</v>
      </c>
      <c r="B324" s="1492"/>
      <c r="C324" s="160">
        <f t="shared" ref="C324:J324" si="47">C313-C312</f>
        <v>0.47309999999999963</v>
      </c>
      <c r="D324" s="160">
        <f t="shared" si="47"/>
        <v>0.50904999999999934</v>
      </c>
      <c r="E324" s="160">
        <f t="shared" si="47"/>
        <v>0.54499999999999993</v>
      </c>
      <c r="F324" s="160">
        <f t="shared" si="47"/>
        <v>0.47633333333333328</v>
      </c>
      <c r="G324" s="160">
        <f t="shared" si="47"/>
        <v>0.40766666666666662</v>
      </c>
      <c r="H324" s="160">
        <f t="shared" si="47"/>
        <v>0.33899999999999997</v>
      </c>
      <c r="I324" s="160">
        <f t="shared" si="47"/>
        <v>0.23205000000000009</v>
      </c>
      <c r="J324" s="160">
        <f t="shared" si="47"/>
        <v>0.12509999999999977</v>
      </c>
      <c r="K324" s="157"/>
      <c r="L324" s="157"/>
      <c r="M324" s="157"/>
      <c r="N324" s="157"/>
      <c r="O324" s="157"/>
      <c r="Q324" s="1738"/>
      <c r="R324" s="1738"/>
      <c r="S324" s="1738"/>
      <c r="T324" s="1738"/>
    </row>
    <row r="325" spans="1:32" hidden="1">
      <c r="A325" s="161" t="s">
        <v>106</v>
      </c>
      <c r="B325" s="1509"/>
      <c r="C325" s="162">
        <f t="shared" ref="C325:J325" si="48">C324/C323</f>
        <v>1.3790992566681228</v>
      </c>
      <c r="D325" s="162">
        <f t="shared" si="48"/>
        <v>1.1720485811316388</v>
      </c>
      <c r="E325" s="162">
        <f t="shared" si="48"/>
        <v>1.0369101978691018</v>
      </c>
      <c r="F325" s="162">
        <f t="shared" si="48"/>
        <v>1.0292052288523172</v>
      </c>
      <c r="G325" s="162">
        <f t="shared" si="48"/>
        <v>1.0190817431880672</v>
      </c>
      <c r="H325" s="162">
        <f t="shared" si="48"/>
        <v>1.0051890289103036</v>
      </c>
      <c r="I325" s="162">
        <f t="shared" si="48"/>
        <v>0.61670320908909704</v>
      </c>
      <c r="J325" s="162">
        <f t="shared" si="48"/>
        <v>0.30122802793161513</v>
      </c>
      <c r="K325" s="157"/>
      <c r="L325" s="157"/>
      <c r="M325" s="157"/>
      <c r="N325" s="157"/>
      <c r="O325" s="157"/>
      <c r="Q325" s="1738"/>
      <c r="R325" s="1738"/>
      <c r="S325" s="1738"/>
      <c r="T325" s="1738"/>
    </row>
    <row r="326" spans="1:32" hidden="1">
      <c r="A326" s="159" t="s">
        <v>87</v>
      </c>
      <c r="B326" s="1492"/>
      <c r="C326" s="160">
        <f t="shared" ref="C326:J326" si="49">C314-C313</f>
        <v>0.50209999999999999</v>
      </c>
      <c r="D326" s="160">
        <f t="shared" si="49"/>
        <v>0.62660000000000071</v>
      </c>
      <c r="E326" s="160">
        <f t="shared" si="49"/>
        <v>0.7511000000000001</v>
      </c>
      <c r="F326" s="160">
        <f t="shared" si="49"/>
        <v>0.91856666666666698</v>
      </c>
      <c r="G326" s="160">
        <f t="shared" si="49"/>
        <v>1.086033333333333</v>
      </c>
      <c r="H326" s="160">
        <f t="shared" si="49"/>
        <v>1.2534999999999998</v>
      </c>
      <c r="I326" s="160">
        <f t="shared" si="49"/>
        <v>1.2467999999999995</v>
      </c>
      <c r="J326" s="160">
        <f t="shared" si="49"/>
        <v>1.2401</v>
      </c>
      <c r="K326" s="157"/>
      <c r="L326" s="157"/>
      <c r="M326" s="157"/>
      <c r="N326" s="157"/>
      <c r="O326" s="157"/>
      <c r="Q326" s="1738"/>
      <c r="R326" s="1738"/>
      <c r="S326" s="1738"/>
      <c r="T326" s="1738"/>
    </row>
    <row r="327" spans="1:32" hidden="1">
      <c r="A327" s="161" t="s">
        <v>106</v>
      </c>
      <c r="B327" s="1509"/>
      <c r="C327" s="162">
        <f t="shared" ref="C327:J327" si="50">C326/C324</f>
        <v>1.06129782287043</v>
      </c>
      <c r="D327" s="162">
        <f t="shared" si="50"/>
        <v>1.2309203418131844</v>
      </c>
      <c r="E327" s="162">
        <f t="shared" si="50"/>
        <v>1.3781651376146793</v>
      </c>
      <c r="F327" s="162">
        <f t="shared" si="50"/>
        <v>1.9284114765570337</v>
      </c>
      <c r="G327" s="162">
        <f t="shared" si="50"/>
        <v>2.6640228945216675</v>
      </c>
      <c r="H327" s="162">
        <f t="shared" si="50"/>
        <v>3.6976401179941001</v>
      </c>
      <c r="I327" s="162">
        <f t="shared" si="50"/>
        <v>5.3729799612152513</v>
      </c>
      <c r="J327" s="162">
        <f t="shared" si="50"/>
        <v>9.9128697042366287</v>
      </c>
      <c r="K327" s="157"/>
      <c r="L327" s="157"/>
      <c r="M327" s="157"/>
      <c r="N327" s="157"/>
      <c r="O327" s="157"/>
      <c r="Q327" s="1738"/>
      <c r="R327" s="1738"/>
      <c r="S327" s="1738"/>
      <c r="T327" s="1738"/>
    </row>
    <row r="328" spans="1:32" hidden="1">
      <c r="A328" s="159" t="s">
        <v>90</v>
      </c>
      <c r="B328" s="1492"/>
      <c r="C328" s="160">
        <f t="shared" ref="C328:J328" si="51">(C316-C314)/2</f>
        <v>0.85444999999999993</v>
      </c>
      <c r="D328" s="160">
        <f t="shared" si="51"/>
        <v>0.90582499999999966</v>
      </c>
      <c r="E328" s="160">
        <f t="shared" si="51"/>
        <v>0.95719999999999983</v>
      </c>
      <c r="F328" s="160">
        <f t="shared" si="51"/>
        <v>1.0127166666666665</v>
      </c>
      <c r="G328" s="160">
        <f t="shared" si="51"/>
        <v>1.0682333333333331</v>
      </c>
      <c r="H328" s="160">
        <f t="shared" si="51"/>
        <v>1.1237499999999998</v>
      </c>
      <c r="I328" s="160">
        <f t="shared" si="51"/>
        <v>1.1164749999999999</v>
      </c>
      <c r="J328" s="160">
        <f t="shared" si="51"/>
        <v>1.1092</v>
      </c>
      <c r="K328" s="157"/>
      <c r="L328" s="157"/>
      <c r="M328" s="157"/>
      <c r="N328" s="157"/>
      <c r="O328" s="157"/>
      <c r="Q328" s="1738"/>
      <c r="R328" s="1738"/>
      <c r="S328" s="1738"/>
      <c r="T328" s="1738"/>
    </row>
    <row r="329" spans="1:32" hidden="1">
      <c r="A329" s="161"/>
      <c r="B329" s="1509"/>
      <c r="C329" s="162">
        <f t="shared" ref="C329:J329" si="52">C328/C326</f>
        <v>1.7017526389165505</v>
      </c>
      <c r="D329" s="162">
        <f t="shared" si="52"/>
        <v>1.4456192148100839</v>
      </c>
      <c r="E329" s="162">
        <f t="shared" si="52"/>
        <v>1.2743975502596188</v>
      </c>
      <c r="F329" s="162">
        <f t="shared" si="52"/>
        <v>1.1024966433211156</v>
      </c>
      <c r="G329" s="162">
        <f t="shared" si="52"/>
        <v>0.98361007949418389</v>
      </c>
      <c r="H329" s="162">
        <f t="shared" si="52"/>
        <v>0.89648982848025527</v>
      </c>
      <c r="I329" s="162">
        <f t="shared" si="52"/>
        <v>0.89547240936798234</v>
      </c>
      <c r="J329" s="162">
        <f t="shared" si="52"/>
        <v>0.89444399645189898</v>
      </c>
      <c r="K329" s="157"/>
      <c r="L329" s="157"/>
      <c r="M329" s="157"/>
      <c r="N329" s="157"/>
      <c r="O329" s="157"/>
      <c r="Q329" s="1738"/>
      <c r="R329" s="1738"/>
      <c r="S329" s="1738"/>
      <c r="T329" s="1738"/>
    </row>
    <row r="330" spans="1:32" hidden="1">
      <c r="A330" s="134" t="s">
        <v>94</v>
      </c>
      <c r="B330" s="1492"/>
      <c r="C330" s="137">
        <f>C328*C331</f>
        <v>1.0253399999999999</v>
      </c>
      <c r="D330" s="125"/>
      <c r="E330" s="137">
        <f>E328*E331</f>
        <v>1.1486399999999997</v>
      </c>
      <c r="F330" s="125"/>
      <c r="G330" s="125"/>
      <c r="H330" s="137">
        <f>H328*H331</f>
        <v>1.3484999999999998</v>
      </c>
      <c r="I330" s="125"/>
      <c r="J330" s="137">
        <f>J328*J331</f>
        <v>1.33104</v>
      </c>
      <c r="K330" s="157"/>
      <c r="L330" s="157"/>
      <c r="M330" s="157"/>
      <c r="N330" s="157"/>
      <c r="O330" s="157"/>
      <c r="Q330" s="1738"/>
      <c r="R330" s="1738"/>
      <c r="S330" s="1738"/>
      <c r="T330" s="1738"/>
    </row>
    <row r="331" spans="1:32" hidden="1">
      <c r="A331" s="135" t="s">
        <v>95</v>
      </c>
      <c r="B331" s="1509"/>
      <c r="C331" s="139">
        <f>C$249</f>
        <v>1.2</v>
      </c>
      <c r="D331" s="139"/>
      <c r="E331" s="139">
        <f t="shared" ref="E331:J331" si="53">E$249</f>
        <v>1.2</v>
      </c>
      <c r="F331" s="139"/>
      <c r="G331" s="139"/>
      <c r="H331" s="139">
        <f t="shared" si="53"/>
        <v>1.2</v>
      </c>
      <c r="I331" s="139"/>
      <c r="J331" s="139">
        <f t="shared" si="53"/>
        <v>1.2</v>
      </c>
      <c r="K331" s="157"/>
      <c r="L331" s="157"/>
      <c r="M331" s="157"/>
      <c r="N331" s="157"/>
      <c r="O331" s="157"/>
      <c r="Q331" s="1738"/>
      <c r="R331" s="1738"/>
      <c r="S331" s="1738"/>
      <c r="T331" s="1738"/>
    </row>
    <row r="332" spans="1:32" hidden="1">
      <c r="A332" s="134" t="s">
        <v>98</v>
      </c>
      <c r="B332" s="1492"/>
      <c r="C332" s="137">
        <f>C330*C333</f>
        <v>1.0253399999999999</v>
      </c>
      <c r="D332" s="125"/>
      <c r="E332" s="137">
        <f>E330*E333</f>
        <v>1.1486399999999997</v>
      </c>
      <c r="F332" s="125"/>
      <c r="G332" s="125"/>
      <c r="H332" s="137">
        <f>H330*H333</f>
        <v>1.3484999999999998</v>
      </c>
      <c r="I332" s="125"/>
      <c r="J332" s="137">
        <f>J330*J333</f>
        <v>1.33104</v>
      </c>
      <c r="K332" s="157"/>
      <c r="L332" s="157"/>
      <c r="M332" s="157"/>
      <c r="N332" s="157"/>
      <c r="O332" s="157"/>
      <c r="Q332" s="1738"/>
      <c r="R332" s="1738"/>
      <c r="S332" s="1738"/>
      <c r="T332" s="1738"/>
    </row>
    <row r="333" spans="1:32" hidden="1">
      <c r="A333" s="135" t="s">
        <v>95</v>
      </c>
      <c r="B333" s="1509"/>
      <c r="C333" s="139">
        <f>C$251</f>
        <v>1</v>
      </c>
      <c r="D333" s="139"/>
      <c r="E333" s="139">
        <f t="shared" ref="E333:J333" si="54">E$251</f>
        <v>1</v>
      </c>
      <c r="F333" s="139"/>
      <c r="G333" s="139"/>
      <c r="H333" s="139">
        <f t="shared" si="54"/>
        <v>1</v>
      </c>
      <c r="I333" s="139"/>
      <c r="J333" s="139">
        <f t="shared" si="54"/>
        <v>1</v>
      </c>
      <c r="K333" s="157"/>
      <c r="L333" s="157"/>
      <c r="M333" s="157"/>
      <c r="N333" s="157"/>
      <c r="O333" s="157"/>
      <c r="Q333" s="1738"/>
      <c r="R333" s="1738"/>
      <c r="S333" s="1738"/>
      <c r="T333" s="1738"/>
    </row>
    <row r="334" spans="1:32" hidden="1">
      <c r="A334" s="15"/>
      <c r="C334" s="15"/>
      <c r="D334" s="15"/>
      <c r="E334" s="15"/>
      <c r="F334" s="15"/>
      <c r="G334" s="80"/>
      <c r="H334" s="15"/>
      <c r="I334" s="80"/>
      <c r="J334" s="80"/>
      <c r="K334" s="157"/>
      <c r="L334" s="158"/>
      <c r="M334" s="158"/>
      <c r="N334" s="158"/>
      <c r="O334" s="158"/>
      <c r="Q334" s="1738"/>
      <c r="R334" s="1738"/>
      <c r="S334" s="1738"/>
      <c r="T334" s="1738"/>
    </row>
    <row r="335" spans="1:32">
      <c r="A335" s="15"/>
      <c r="C335" s="15"/>
      <c r="D335" s="15"/>
      <c r="E335" s="15"/>
      <c r="F335" s="15"/>
      <c r="G335" s="80"/>
      <c r="H335" s="15"/>
      <c r="I335" s="80"/>
      <c r="J335" s="80"/>
      <c r="K335" s="157"/>
      <c r="L335" s="158"/>
      <c r="M335" s="158"/>
      <c r="N335" s="158"/>
      <c r="O335" s="158"/>
      <c r="Q335" s="1738"/>
      <c r="R335" s="1738"/>
      <c r="S335" s="1738"/>
      <c r="T335" s="1738"/>
    </row>
    <row r="336" spans="1:32">
      <c r="A336" s="589" t="s">
        <v>103</v>
      </c>
      <c r="C336" s="400"/>
      <c r="D336" s="401"/>
      <c r="E336" s="85"/>
      <c r="F336" s="90"/>
      <c r="G336" s="90"/>
      <c r="H336" s="85"/>
      <c r="I336" s="90"/>
      <c r="J336" s="85"/>
      <c r="K336" s="160"/>
      <c r="L336" s="1011"/>
      <c r="M336" s="1011"/>
      <c r="N336" s="1011"/>
      <c r="O336" s="11"/>
      <c r="P336" s="1519"/>
      <c r="Q336" s="1745"/>
      <c r="R336" s="1744"/>
      <c r="S336" s="1740"/>
      <c r="T336" s="1740"/>
      <c r="V336" s="1520"/>
      <c r="W336" s="1520"/>
      <c r="X336" s="1520"/>
      <c r="Y336" s="1520"/>
      <c r="Z336" s="1520"/>
      <c r="AA336" s="1520"/>
      <c r="AB336" s="1520"/>
      <c r="AC336" s="1520"/>
      <c r="AD336" s="1520"/>
      <c r="AE336" s="1520"/>
      <c r="AF336" s="1520"/>
    </row>
    <row r="337" spans="1:32">
      <c r="A337" s="2" t="str">
        <f>'Rf &amp; Cd Calculation '!$AR$1</f>
        <v>A</v>
      </c>
      <c r="B337" s="1492"/>
      <c r="C337" s="624">
        <f>'Rf &amp; Cd Calculation '!AO168</f>
        <v>0.74229999999999996</v>
      </c>
      <c r="D337" s="625">
        <f>AVERAGE(C337,E337)</f>
        <v>0.94055</v>
      </c>
      <c r="E337" s="600">
        <f>'Rf &amp; Cd Calculation '!AP168</f>
        <v>1.1388</v>
      </c>
      <c r="F337" s="626">
        <f>E337+(H337-E337)/3</f>
        <v>1.3980333333333335</v>
      </c>
      <c r="G337" s="626">
        <f>E337+(H337-E337)*2/3</f>
        <v>1.6572666666666667</v>
      </c>
      <c r="H337" s="600">
        <f>'Rf &amp; Cd Calculation '!AQ168</f>
        <v>1.9165000000000001</v>
      </c>
      <c r="I337" s="626">
        <f>AVERAGE(H337,J337)</f>
        <v>2.1565500000000002</v>
      </c>
      <c r="J337" s="600">
        <f>'Rf &amp; Cd Calculation '!AR168</f>
        <v>2.3965999999999998</v>
      </c>
      <c r="K337" s="80"/>
      <c r="L337" s="1011"/>
      <c r="M337" s="1011"/>
      <c r="N337" s="1011"/>
      <c r="O337" s="11"/>
      <c r="P337" s="1519"/>
      <c r="Q337" s="1746"/>
      <c r="R337" s="1744"/>
      <c r="S337" s="1747"/>
      <c r="T337" s="1740"/>
      <c r="U337" s="1523"/>
      <c r="V337" s="1520"/>
      <c r="W337" s="1520"/>
      <c r="X337" s="1520"/>
      <c r="Y337" s="1520"/>
      <c r="Z337" s="1520"/>
      <c r="AA337" s="1520"/>
      <c r="AB337" s="1520"/>
      <c r="AC337" s="1520"/>
      <c r="AD337" s="1520"/>
      <c r="AE337" s="1520"/>
      <c r="AF337" s="1520"/>
    </row>
    <row r="338" spans="1:32">
      <c r="A338" s="107" t="s">
        <v>52</v>
      </c>
      <c r="B338" s="1508"/>
      <c r="C338" s="625">
        <f>AVERAGE(C337,C339)</f>
        <v>0.87229999999999996</v>
      </c>
      <c r="D338" s="625">
        <f t="shared" ref="D338:D347" si="55">AVERAGE(C338,E338)</f>
        <v>1.1142000000000001</v>
      </c>
      <c r="E338" s="626">
        <f t="shared" ref="E338:J338" si="56">AVERAGE(E337,E339)</f>
        <v>1.3561000000000001</v>
      </c>
      <c r="F338" s="626">
        <f t="shared" si="56"/>
        <v>1.5951</v>
      </c>
      <c r="G338" s="626">
        <f t="shared" si="56"/>
        <v>1.8340999999999998</v>
      </c>
      <c r="H338" s="626">
        <f t="shared" si="56"/>
        <v>2.0731000000000002</v>
      </c>
      <c r="I338" s="626">
        <f t="shared" si="56"/>
        <v>2.2617250000000002</v>
      </c>
      <c r="J338" s="626">
        <f t="shared" si="56"/>
        <v>2.4503500000000003</v>
      </c>
      <c r="K338" s="163"/>
      <c r="L338" s="1011"/>
      <c r="M338" s="1011"/>
      <c r="N338" s="1011"/>
      <c r="O338" s="11"/>
      <c r="P338" s="1519"/>
      <c r="Q338" s="1746"/>
      <c r="R338" s="1744"/>
      <c r="S338" s="1747"/>
      <c r="T338" s="1740"/>
      <c r="U338" s="1523"/>
      <c r="V338" s="1520"/>
      <c r="W338" s="1520"/>
      <c r="X338" s="1520"/>
      <c r="Y338" s="1520"/>
      <c r="Z338" s="1520"/>
      <c r="AA338" s="1520"/>
      <c r="AB338" s="1520"/>
      <c r="AC338" s="1520"/>
      <c r="AD338" s="1520"/>
      <c r="AE338" s="1520"/>
      <c r="AF338" s="1520"/>
    </row>
    <row r="339" spans="1:32">
      <c r="A339" s="2">
        <f>'Rf &amp; Cd Calculation '!$AY$1</f>
        <v>0</v>
      </c>
      <c r="B339" s="1492"/>
      <c r="C339" s="624">
        <f>'Rf &amp; Cd Calculation '!AV168</f>
        <v>1.0023</v>
      </c>
      <c r="D339" s="625">
        <f t="shared" si="55"/>
        <v>1.2878499999999999</v>
      </c>
      <c r="E339" s="600">
        <f>'Rf &amp; Cd Calculation '!AW168</f>
        <v>1.5733999999999999</v>
      </c>
      <c r="F339" s="626">
        <f>E339+(H339-E339)/3</f>
        <v>1.7921666666666665</v>
      </c>
      <c r="G339" s="626">
        <f>E339+(H339-E339)*2/3</f>
        <v>2.010933333333333</v>
      </c>
      <c r="H339" s="600">
        <f>'Rf &amp; Cd Calculation '!AX168</f>
        <v>2.2296999999999998</v>
      </c>
      <c r="I339" s="626">
        <f>AVERAGE(H339,J339)</f>
        <v>2.3669000000000002</v>
      </c>
      <c r="J339" s="600">
        <f>'Rf &amp; Cd Calculation '!AY168</f>
        <v>2.5041000000000002</v>
      </c>
      <c r="K339" s="163"/>
      <c r="L339" s="1011"/>
      <c r="M339" s="1011"/>
      <c r="N339" s="1011"/>
      <c r="O339" s="11"/>
      <c r="P339" s="1519"/>
      <c r="Q339" s="1746"/>
      <c r="R339" s="1744"/>
      <c r="S339" s="1747"/>
      <c r="T339" s="1740"/>
      <c r="U339" s="1523"/>
      <c r="V339" s="1520"/>
      <c r="W339" s="1520"/>
      <c r="X339" s="1520"/>
      <c r="Y339" s="1520"/>
      <c r="Z339" s="1520"/>
      <c r="AA339" s="1520"/>
      <c r="AB339" s="1520"/>
      <c r="AC339" s="1520"/>
      <c r="AD339" s="1520"/>
      <c r="AE339" s="1520"/>
      <c r="AF339" s="1520"/>
    </row>
    <row r="340" spans="1:32">
      <c r="A340" s="2" t="str">
        <f>'Rf &amp; Cd Calculation '!$BF$1</f>
        <v>BBB</v>
      </c>
      <c r="B340" s="1492"/>
      <c r="C340" s="624">
        <f>'Rf &amp; Cd Calculation '!BC168</f>
        <v>1.2836000000000001</v>
      </c>
      <c r="D340" s="625">
        <f t="shared" si="55"/>
        <v>1.6460500000000002</v>
      </c>
      <c r="E340" s="600">
        <f>'Rf &amp; Cd Calculation '!BD168</f>
        <v>2.0085000000000002</v>
      </c>
      <c r="F340" s="626">
        <f>E340+(H340-E340)/3</f>
        <v>2.1865333333333337</v>
      </c>
      <c r="G340" s="626">
        <f>E340+(H340-E340)*2/3</f>
        <v>2.3645666666666667</v>
      </c>
      <c r="H340" s="600">
        <f>'Rf &amp; Cd Calculation '!BE168</f>
        <v>2.5426000000000002</v>
      </c>
      <c r="I340" s="626">
        <f>AVERAGE(H340,J340)</f>
        <v>2.8070500000000003</v>
      </c>
      <c r="J340" s="600">
        <f>'Rf &amp; Cd Calculation '!BF168</f>
        <v>3.0714999999999999</v>
      </c>
      <c r="K340" s="163"/>
      <c r="L340" s="1011"/>
      <c r="M340" s="1011"/>
      <c r="N340" s="1011"/>
      <c r="O340" s="11"/>
      <c r="P340" s="1519"/>
      <c r="Q340" s="1746"/>
      <c r="R340" s="1744"/>
      <c r="S340" s="1747"/>
      <c r="T340" s="1740"/>
      <c r="U340" s="1523"/>
      <c r="V340" s="1511"/>
      <c r="W340" s="1520"/>
      <c r="X340" s="1620"/>
      <c r="Y340" s="1520"/>
      <c r="Z340" s="1520"/>
      <c r="AA340" s="1520"/>
      <c r="AB340" s="1520"/>
      <c r="AC340" s="1520"/>
      <c r="AD340" s="1520"/>
      <c r="AE340" s="1520"/>
      <c r="AF340" s="1520"/>
    </row>
    <row r="341" spans="1:32">
      <c r="A341" s="15" t="str">
        <f>'Rf &amp; Cd Calculation '!$BM$1</f>
        <v>BBB-</v>
      </c>
      <c r="C341" s="624">
        <f>'Rf &amp; Cd Calculation '!BJ168</f>
        <v>1.5377000000000001</v>
      </c>
      <c r="D341" s="625">
        <f t="shared" si="55"/>
        <v>1.9192</v>
      </c>
      <c r="E341" s="600">
        <f>'Rf &amp; Cd Calculation '!BK168</f>
        <v>2.3007</v>
      </c>
      <c r="F341" s="626">
        <f>E341+(H341-E341)/3</f>
        <v>2.5570333333333335</v>
      </c>
      <c r="G341" s="626">
        <f>E341+(H341-E341)*2/3</f>
        <v>2.8133666666666666</v>
      </c>
      <c r="H341" s="600">
        <f>'Rf &amp; Cd Calculation '!BL168</f>
        <v>3.0697000000000001</v>
      </c>
      <c r="I341" s="626">
        <f>AVERAGE(H341,J341)</f>
        <v>3.22315</v>
      </c>
      <c r="J341" s="600">
        <f>'Rf &amp; Cd Calculation '!BM168</f>
        <v>3.3765999999999998</v>
      </c>
      <c r="K341" s="163"/>
      <c r="L341" s="1011"/>
      <c r="M341" s="1011"/>
      <c r="N341" s="1011"/>
      <c r="O341" s="11"/>
      <c r="P341" s="1519"/>
      <c r="Q341" s="1746"/>
      <c r="R341" s="1744"/>
      <c r="S341" s="1747"/>
      <c r="T341" s="1740"/>
      <c r="U341" s="1523"/>
      <c r="V341" s="1520"/>
      <c r="W341" s="1520"/>
      <c r="X341" s="1520"/>
      <c r="Y341" s="1520"/>
      <c r="Z341" s="1520"/>
      <c r="AA341" s="1520"/>
      <c r="AB341" s="1520"/>
      <c r="AC341" s="1520"/>
      <c r="AD341" s="1520"/>
      <c r="AE341" s="1520"/>
      <c r="AF341" s="1520"/>
    </row>
    <row r="342" spans="1:32">
      <c r="A342" s="149" t="s">
        <v>55</v>
      </c>
      <c r="B342" s="1508"/>
      <c r="C342" s="625">
        <f>AVERAGE(C341,C343)</f>
        <v>2.0912000000000002</v>
      </c>
      <c r="D342" s="625">
        <f t="shared" si="55"/>
        <v>2.59795</v>
      </c>
      <c r="E342" s="626">
        <f t="shared" ref="E342:J342" si="57">AVERAGE(E341,E343)</f>
        <v>3.1047000000000002</v>
      </c>
      <c r="F342" s="626">
        <f t="shared" si="57"/>
        <v>3.4010499999999997</v>
      </c>
      <c r="G342" s="626">
        <f t="shared" si="57"/>
        <v>3.6974</v>
      </c>
      <c r="H342" s="626">
        <f t="shared" si="57"/>
        <v>3.9937499999999999</v>
      </c>
      <c r="I342" s="626">
        <f t="shared" si="57"/>
        <v>4.1211000000000002</v>
      </c>
      <c r="J342" s="626">
        <f t="shared" si="57"/>
        <v>4.2484500000000001</v>
      </c>
      <c r="K342" s="163"/>
      <c r="L342" s="1011"/>
      <c r="M342" s="1011"/>
      <c r="N342" s="1011"/>
      <c r="O342" s="11"/>
      <c r="P342" s="1519"/>
      <c r="Q342" s="1746"/>
      <c r="R342" s="1744"/>
      <c r="S342" s="1747"/>
      <c r="T342" s="1740"/>
      <c r="U342" s="1523"/>
      <c r="V342" s="1520"/>
      <c r="W342" s="1520"/>
      <c r="X342" s="1520"/>
      <c r="Y342" s="1520"/>
      <c r="Z342" s="1520"/>
      <c r="AA342" s="1520"/>
      <c r="AB342" s="1520"/>
      <c r="AC342" s="1520"/>
      <c r="AD342" s="1520"/>
      <c r="AE342" s="1520"/>
      <c r="AF342" s="1520"/>
    </row>
    <row r="343" spans="1:32">
      <c r="A343" s="2" t="str">
        <f>'Rf &amp; Cd Calculation '!$BT$1</f>
        <v>BB</v>
      </c>
      <c r="B343" s="1492"/>
      <c r="C343" s="624">
        <f>'Rf &amp; Cd Calculation '!BQ168</f>
        <v>2.6447000000000003</v>
      </c>
      <c r="D343" s="625">
        <f t="shared" si="55"/>
        <v>3.2766999999999999</v>
      </c>
      <c r="E343" s="600">
        <f>'Rf &amp; Cd Calculation '!BR168</f>
        <v>3.9087000000000001</v>
      </c>
      <c r="F343" s="626">
        <f>E343+(H343-E343)/3</f>
        <v>4.2450666666666663</v>
      </c>
      <c r="G343" s="626">
        <f>E343+(H343-E343)*2/3</f>
        <v>4.581433333333333</v>
      </c>
      <c r="H343" s="600">
        <f>'Rf &amp; Cd Calculation '!BS168</f>
        <v>4.9177999999999997</v>
      </c>
      <c r="I343" s="626">
        <f>AVERAGE(H343,J343)</f>
        <v>5.01905</v>
      </c>
      <c r="J343" s="600">
        <f>'Rf &amp; Cd Calculation '!BT168</f>
        <v>5.1203000000000003</v>
      </c>
      <c r="K343" s="163"/>
      <c r="L343" s="1011"/>
      <c r="M343" s="1011"/>
      <c r="N343" s="1011"/>
      <c r="O343" s="11"/>
      <c r="P343" s="1519"/>
      <c r="Q343" s="1746"/>
      <c r="R343" s="1744"/>
      <c r="S343" s="1747"/>
      <c r="T343" s="1740"/>
      <c r="U343" s="1523"/>
      <c r="V343" s="1620"/>
      <c r="W343" s="1520"/>
      <c r="X343" s="1520"/>
      <c r="Y343" s="1520"/>
      <c r="Z343" s="1520"/>
      <c r="AA343" s="1520"/>
      <c r="AB343" s="1520"/>
      <c r="AC343" s="1520"/>
      <c r="AD343" s="1520"/>
      <c r="AE343" s="1520"/>
      <c r="AF343" s="1520"/>
    </row>
    <row r="344" spans="1:32">
      <c r="A344" s="136" t="s">
        <v>57</v>
      </c>
      <c r="C344" s="627">
        <f>C343+(C343-C342)*C358</f>
        <v>3.3089000000000004</v>
      </c>
      <c r="D344" s="625">
        <f t="shared" si="55"/>
        <v>4.0912000000000006</v>
      </c>
      <c r="E344" s="627">
        <f>E343+(E343-E342)*E358</f>
        <v>4.8734999999999999</v>
      </c>
      <c r="F344" s="626">
        <f>E344+(H344-E344)/3</f>
        <v>5.2578866666666668</v>
      </c>
      <c r="G344" s="626">
        <f>E344+(H344-E344)*2/3</f>
        <v>5.6422733333333328</v>
      </c>
      <c r="H344" s="627">
        <f>H343+(H343-H342)*H358</f>
        <v>6.0266599999999997</v>
      </c>
      <c r="I344" s="626">
        <f>I343+I$246/3</f>
        <v>5.3228075902335457</v>
      </c>
      <c r="J344" s="627">
        <f>J343+(J343-J342)*J358</f>
        <v>6.1665200000000002</v>
      </c>
      <c r="K344" s="163"/>
      <c r="L344" s="1011"/>
      <c r="M344" s="1011"/>
      <c r="N344" s="1011"/>
      <c r="O344" s="11"/>
      <c r="P344" s="1519"/>
      <c r="Q344" s="1746"/>
      <c r="R344" s="1744"/>
      <c r="S344" s="1747"/>
      <c r="T344" s="1740"/>
      <c r="U344" s="1523"/>
      <c r="V344" s="1520"/>
      <c r="W344" s="1520"/>
      <c r="X344" s="1520"/>
      <c r="Y344" s="1520"/>
      <c r="Z344" s="1520"/>
      <c r="AA344" s="1520"/>
      <c r="AB344" s="1520"/>
      <c r="AC344" s="1520"/>
      <c r="AD344" s="1520"/>
      <c r="AE344" s="1520"/>
      <c r="AF344" s="1520"/>
    </row>
    <row r="345" spans="1:32">
      <c r="A345" s="136" t="s">
        <v>58</v>
      </c>
      <c r="C345" s="627">
        <f>C344+(C344-C343)*C358</f>
        <v>4.1059400000000004</v>
      </c>
      <c r="D345" s="625">
        <f t="shared" si="55"/>
        <v>5.0686</v>
      </c>
      <c r="E345" s="627">
        <f>E344+(E344-E343)*E358</f>
        <v>6.0312599999999996</v>
      </c>
      <c r="F345" s="626">
        <f>E345+(H345-E345)/3</f>
        <v>6.4732706666666662</v>
      </c>
      <c r="G345" s="626">
        <f>E345+(H345-E345)*2/3</f>
        <v>6.9152813333333327</v>
      </c>
      <c r="H345" s="627">
        <f>H344+(H344-H343)*H358</f>
        <v>7.3572919999999993</v>
      </c>
      <c r="I345" s="626">
        <f>I344+I$246/3</f>
        <v>5.6265651804670913</v>
      </c>
      <c r="J345" s="627">
        <f>J344+(J344-J343)*J358</f>
        <v>7.4219840000000001</v>
      </c>
      <c r="K345" s="163"/>
      <c r="L345" s="1011"/>
      <c r="M345" s="1011"/>
      <c r="N345" s="1011"/>
      <c r="O345" s="11"/>
      <c r="P345" s="1519"/>
      <c r="Q345" s="1746"/>
      <c r="R345" s="1744"/>
      <c r="S345" s="1747"/>
      <c r="T345" s="1740"/>
      <c r="U345" s="1523"/>
      <c r="V345" s="1520"/>
      <c r="W345" s="1520"/>
      <c r="X345" s="1520"/>
      <c r="Y345" s="1520"/>
      <c r="Z345" s="1520"/>
      <c r="AA345" s="1520"/>
      <c r="AB345" s="1520"/>
      <c r="AC345" s="1520"/>
      <c r="AD345" s="1520"/>
      <c r="AE345" s="1520"/>
      <c r="AF345" s="1520"/>
    </row>
    <row r="346" spans="1:32">
      <c r="A346" s="134" t="s">
        <v>59</v>
      </c>
      <c r="B346" s="1492"/>
      <c r="C346" s="627">
        <f>C345+(C345-C344)*C360</f>
        <v>4.9029800000000003</v>
      </c>
      <c r="D346" s="625">
        <f t="shared" si="55"/>
        <v>6.0459999999999994</v>
      </c>
      <c r="E346" s="627">
        <f>E345+(E345-E344)*E360</f>
        <v>7.1890199999999993</v>
      </c>
      <c r="F346" s="626">
        <f>E346+(H346-E346)/3</f>
        <v>7.6886546666666655</v>
      </c>
      <c r="G346" s="626">
        <f>E346+(H346-E346)*2/3</f>
        <v>8.1882893333333318</v>
      </c>
      <c r="H346" s="627">
        <f>H345+(H345-H344)*H360</f>
        <v>8.6879239999999989</v>
      </c>
      <c r="I346" s="626">
        <f>AVERAGE(H346,J346)</f>
        <v>8.6826860000000003</v>
      </c>
      <c r="J346" s="627">
        <f>J345+(J345-J344)*J360</f>
        <v>8.6774480000000001</v>
      </c>
      <c r="K346" s="163"/>
      <c r="L346" s="1011"/>
      <c r="M346" s="1011"/>
      <c r="N346" s="1011"/>
      <c r="O346" s="11"/>
      <c r="P346" s="1519"/>
      <c r="Q346" s="1746"/>
      <c r="R346" s="1744"/>
      <c r="S346" s="1747"/>
      <c r="T346" s="1740"/>
      <c r="U346" s="1523"/>
      <c r="V346" s="1620"/>
      <c r="W346" s="1520"/>
      <c r="X346" s="1520"/>
      <c r="Y346" s="1520"/>
      <c r="Z346" s="1520"/>
      <c r="AA346" s="1520"/>
      <c r="AB346" s="1520"/>
      <c r="AC346" s="1520"/>
      <c r="AD346" s="1520"/>
      <c r="AE346" s="1520"/>
      <c r="AF346" s="1520"/>
    </row>
    <row r="347" spans="1:32">
      <c r="A347" s="134" t="s">
        <v>97</v>
      </c>
      <c r="B347" s="1492"/>
      <c r="C347" s="627">
        <f>C346+(C346-C345)*C360</f>
        <v>5.7000200000000003</v>
      </c>
      <c r="D347" s="625">
        <f t="shared" si="55"/>
        <v>7.0233999999999996</v>
      </c>
      <c r="E347" s="627">
        <f>E346+(E346-E345)*E360</f>
        <v>8.346779999999999</v>
      </c>
      <c r="F347" s="626">
        <f>E347+(H347-E347)/3</f>
        <v>8.9040386666666649</v>
      </c>
      <c r="G347" s="626">
        <f>E347+(H347-E347)*2/3</f>
        <v>9.4612973333333326</v>
      </c>
      <c r="H347" s="627">
        <f>H346+(H346-H345)*H360</f>
        <v>10.018555999999998</v>
      </c>
      <c r="I347" s="626">
        <f>AVERAGE(H347,J347)</f>
        <v>9.9757339999999992</v>
      </c>
      <c r="J347" s="627">
        <f>J346+(J346-J345)*J360</f>
        <v>9.932912</v>
      </c>
      <c r="K347" s="163"/>
      <c r="L347" s="1011"/>
      <c r="M347" s="1011"/>
      <c r="N347" s="1011"/>
      <c r="O347" s="11"/>
      <c r="P347" s="1519"/>
      <c r="Q347" s="1746"/>
      <c r="R347" s="1744"/>
      <c r="S347" s="1747"/>
      <c r="T347" s="1740"/>
      <c r="U347" s="1523"/>
      <c r="V347" s="1520"/>
      <c r="W347" s="1520"/>
      <c r="X347" s="1520"/>
      <c r="Y347" s="1520"/>
      <c r="Z347" s="1520"/>
      <c r="AA347" s="1520"/>
      <c r="AB347" s="1520"/>
      <c r="AC347" s="1520"/>
      <c r="AD347" s="1520"/>
      <c r="AE347" s="1520"/>
      <c r="AF347" s="1520"/>
    </row>
    <row r="348" spans="1:32" hidden="1">
      <c r="A348" s="1"/>
      <c r="B348" s="1492"/>
      <c r="C348" s="7"/>
      <c r="D348" s="7"/>
      <c r="E348" s="7"/>
      <c r="F348" s="7"/>
      <c r="G348" s="7"/>
      <c r="H348" s="7"/>
      <c r="I348" s="7"/>
      <c r="J348" s="7"/>
      <c r="K348" s="7"/>
      <c r="L348" s="7"/>
      <c r="M348" s="7"/>
      <c r="N348" s="7"/>
      <c r="O348" s="7"/>
      <c r="Q348" s="1738"/>
      <c r="R348" s="1740"/>
      <c r="S348" s="1740"/>
      <c r="T348" s="1740"/>
      <c r="U348" s="1523"/>
      <c r="V348" s="1520"/>
      <c r="W348" s="1520"/>
      <c r="X348" s="1520"/>
      <c r="Y348" s="1520"/>
      <c r="Z348" s="1520"/>
      <c r="AA348" s="1520"/>
      <c r="AB348" s="1520"/>
      <c r="AC348" s="1520"/>
      <c r="AD348" s="1520"/>
      <c r="AE348" s="1520"/>
      <c r="AF348" s="1520"/>
    </row>
    <row r="349" spans="1:32" hidden="1">
      <c r="A349" s="157" t="s">
        <v>105</v>
      </c>
      <c r="C349" s="157"/>
      <c r="D349" s="157"/>
      <c r="E349" s="157"/>
      <c r="F349" s="157"/>
      <c r="G349" s="157"/>
      <c r="H349" s="157"/>
      <c r="I349" s="157"/>
      <c r="J349" s="157"/>
      <c r="K349" s="80"/>
      <c r="L349" s="15"/>
      <c r="M349" s="15"/>
      <c r="N349" s="15"/>
      <c r="O349" s="15"/>
      <c r="Q349" s="1738"/>
      <c r="R349" s="1740"/>
      <c r="S349" s="1740"/>
      <c r="T349" s="1740"/>
      <c r="U349" s="1523"/>
      <c r="V349" s="1520"/>
      <c r="W349" s="1520"/>
      <c r="X349" s="1520"/>
      <c r="Y349" s="1520"/>
      <c r="Z349" s="1520"/>
      <c r="AA349" s="1520"/>
      <c r="AB349" s="1520"/>
      <c r="AC349" s="1520"/>
      <c r="AD349" s="1520"/>
      <c r="AE349" s="1520"/>
      <c r="AF349" s="1520"/>
    </row>
    <row r="350" spans="1:32" hidden="1">
      <c r="A350" s="159" t="s">
        <v>89</v>
      </c>
      <c r="B350" s="1492"/>
      <c r="C350" s="160">
        <f t="shared" ref="C350:J350" si="58">(C339-C337)/2</f>
        <v>0.13</v>
      </c>
      <c r="D350" s="160">
        <f t="shared" si="58"/>
        <v>0.17364999999999997</v>
      </c>
      <c r="E350" s="160">
        <f t="shared" si="58"/>
        <v>0.21729999999999994</v>
      </c>
      <c r="F350" s="160">
        <f t="shared" si="58"/>
        <v>0.1970666666666665</v>
      </c>
      <c r="G350" s="160">
        <f t="shared" si="58"/>
        <v>0.17683333333333318</v>
      </c>
      <c r="H350" s="160">
        <f t="shared" si="58"/>
        <v>0.15659999999999985</v>
      </c>
      <c r="I350" s="160">
        <f t="shared" si="58"/>
        <v>0.10517500000000002</v>
      </c>
      <c r="J350" s="160">
        <f t="shared" si="58"/>
        <v>5.3750000000000187E-2</v>
      </c>
      <c r="K350" s="80"/>
      <c r="L350" s="15"/>
      <c r="M350" s="15"/>
      <c r="N350" s="15"/>
      <c r="O350" s="15"/>
      <c r="Q350" s="1738"/>
      <c r="R350" s="1740"/>
      <c r="S350" s="1740"/>
      <c r="T350" s="1740"/>
      <c r="U350" s="1523"/>
      <c r="V350" s="1520"/>
      <c r="W350" s="1520"/>
      <c r="X350" s="1520"/>
      <c r="Y350" s="1520"/>
      <c r="Z350" s="1520"/>
      <c r="AA350" s="1520"/>
      <c r="AB350" s="1520"/>
      <c r="AC350" s="1520"/>
      <c r="AD350" s="1520"/>
      <c r="AE350" s="1520"/>
      <c r="AF350" s="1520"/>
    </row>
    <row r="351" spans="1:32" hidden="1">
      <c r="A351" s="159" t="s">
        <v>86</v>
      </c>
      <c r="B351" s="1492"/>
      <c r="C351" s="160">
        <f t="shared" ref="C351:J351" si="59">C340-C339</f>
        <v>0.28130000000000011</v>
      </c>
      <c r="D351" s="160">
        <f t="shared" si="59"/>
        <v>0.3582000000000003</v>
      </c>
      <c r="E351" s="160">
        <f t="shared" si="59"/>
        <v>0.43510000000000026</v>
      </c>
      <c r="F351" s="160">
        <f t="shared" si="59"/>
        <v>0.3943666666666672</v>
      </c>
      <c r="G351" s="160">
        <f t="shared" si="59"/>
        <v>0.35363333333333369</v>
      </c>
      <c r="H351" s="160">
        <f t="shared" si="59"/>
        <v>0.3129000000000004</v>
      </c>
      <c r="I351" s="160">
        <f t="shared" si="59"/>
        <v>0.44015000000000004</v>
      </c>
      <c r="J351" s="160">
        <f t="shared" si="59"/>
        <v>0.56739999999999968</v>
      </c>
      <c r="K351" s="80"/>
      <c r="L351" s="15"/>
      <c r="M351" s="15"/>
      <c r="N351" s="15"/>
      <c r="O351" s="15"/>
      <c r="Q351" s="1738"/>
      <c r="R351" s="1740"/>
      <c r="S351" s="1740"/>
      <c r="T351" s="1740"/>
      <c r="U351" s="1523"/>
      <c r="V351" s="1520"/>
      <c r="W351" s="1520"/>
      <c r="X351" s="1520"/>
      <c r="Y351" s="1520"/>
      <c r="Z351" s="1520"/>
      <c r="AA351" s="1520"/>
      <c r="AB351" s="1520"/>
      <c r="AC351" s="1520"/>
      <c r="AD351" s="1520"/>
      <c r="AE351" s="1520"/>
      <c r="AF351" s="1520"/>
    </row>
    <row r="352" spans="1:32" hidden="1">
      <c r="A352" s="161" t="s">
        <v>106</v>
      </c>
      <c r="B352" s="1509"/>
      <c r="C352" s="162">
        <f t="shared" ref="C352:J352" si="60">C351/C350</f>
        <v>2.1638461538461544</v>
      </c>
      <c r="D352" s="162">
        <f t="shared" si="60"/>
        <v>2.0627699395335464</v>
      </c>
      <c r="E352" s="162">
        <f t="shared" si="60"/>
        <v>2.0023009664058922</v>
      </c>
      <c r="F352" s="162">
        <f t="shared" si="60"/>
        <v>2.0011840324763237</v>
      </c>
      <c r="G352" s="162">
        <f t="shared" si="60"/>
        <v>1.9998114985862432</v>
      </c>
      <c r="H352" s="162">
        <f t="shared" si="60"/>
        <v>1.9980842911877439</v>
      </c>
      <c r="I352" s="162">
        <f t="shared" si="60"/>
        <v>4.1849298787734721</v>
      </c>
      <c r="J352" s="162">
        <f t="shared" si="60"/>
        <v>10.556279069767399</v>
      </c>
      <c r="K352" s="80"/>
      <c r="L352" s="15"/>
      <c r="M352" s="15"/>
      <c r="N352" s="15"/>
      <c r="O352" s="15"/>
      <c r="Q352" s="1738"/>
      <c r="R352" s="1740"/>
      <c r="S352" s="1740"/>
      <c r="T352" s="1740"/>
      <c r="U352" s="1523"/>
      <c r="V352" s="1520"/>
      <c r="W352" s="1520"/>
      <c r="X352" s="1520"/>
      <c r="Y352" s="1520"/>
      <c r="Z352" s="1520"/>
      <c r="AA352" s="1520"/>
      <c r="AB352" s="1520"/>
      <c r="AC352" s="1520"/>
      <c r="AD352" s="1520"/>
      <c r="AE352" s="1520"/>
      <c r="AF352" s="1520"/>
    </row>
    <row r="353" spans="1:32" hidden="1">
      <c r="A353" s="159" t="s">
        <v>87</v>
      </c>
      <c r="B353" s="1492"/>
      <c r="C353" s="160">
        <f t="shared" ref="C353:J353" si="61">C341-C340</f>
        <v>0.25409999999999999</v>
      </c>
      <c r="D353" s="160">
        <f t="shared" si="61"/>
        <v>0.27314999999999978</v>
      </c>
      <c r="E353" s="160">
        <f t="shared" si="61"/>
        <v>0.29219999999999979</v>
      </c>
      <c r="F353" s="160">
        <f t="shared" si="61"/>
        <v>0.37049999999999983</v>
      </c>
      <c r="G353" s="160">
        <f t="shared" si="61"/>
        <v>0.44879999999999987</v>
      </c>
      <c r="H353" s="160">
        <f t="shared" si="61"/>
        <v>0.5270999999999999</v>
      </c>
      <c r="I353" s="160">
        <f t="shared" si="61"/>
        <v>0.41609999999999969</v>
      </c>
      <c r="J353" s="160">
        <f t="shared" si="61"/>
        <v>0.30509999999999993</v>
      </c>
      <c r="K353" s="80"/>
      <c r="L353" s="15"/>
      <c r="M353" s="15"/>
      <c r="N353" s="15"/>
      <c r="O353" s="15"/>
      <c r="Q353" s="1738"/>
      <c r="R353" s="1740"/>
      <c r="S353" s="1740"/>
      <c r="T353" s="1740"/>
      <c r="U353" s="1523"/>
      <c r="V353" s="1520"/>
      <c r="W353" s="1520"/>
      <c r="X353" s="1520"/>
      <c r="Y353" s="1520"/>
      <c r="Z353" s="1520"/>
      <c r="AA353" s="1520"/>
      <c r="AB353" s="1520"/>
      <c r="AC353" s="1520"/>
      <c r="AD353" s="1520"/>
      <c r="AE353" s="1520"/>
      <c r="AF353" s="1520"/>
    </row>
    <row r="354" spans="1:32" hidden="1">
      <c r="A354" s="161" t="s">
        <v>106</v>
      </c>
      <c r="B354" s="1509"/>
      <c r="C354" s="162">
        <f t="shared" ref="C354:J354" si="62">C353/C351</f>
        <v>0.90330607891930292</v>
      </c>
      <c r="D354" s="162">
        <f t="shared" si="62"/>
        <v>0.76256281407035054</v>
      </c>
      <c r="E354" s="162">
        <f t="shared" si="62"/>
        <v>0.67156975407952102</v>
      </c>
      <c r="F354" s="162">
        <f t="shared" si="62"/>
        <v>0.93948102442735015</v>
      </c>
      <c r="G354" s="162">
        <f t="shared" si="62"/>
        <v>1.2691111320576851</v>
      </c>
      <c r="H354" s="162">
        <f t="shared" si="62"/>
        <v>1.6845637583892592</v>
      </c>
      <c r="I354" s="162">
        <f t="shared" si="62"/>
        <v>0.94535953652163951</v>
      </c>
      <c r="J354" s="162">
        <f t="shared" si="62"/>
        <v>0.5377158970743745</v>
      </c>
      <c r="K354" s="80"/>
      <c r="L354" s="15"/>
      <c r="M354" s="15"/>
      <c r="N354" s="15"/>
      <c r="O354" s="15"/>
      <c r="Q354" s="1738"/>
      <c r="R354" s="1740"/>
      <c r="S354" s="1740"/>
      <c r="T354" s="1740"/>
      <c r="U354" s="1523"/>
      <c r="V354" s="1520"/>
      <c r="W354" s="1520"/>
      <c r="X354" s="1520"/>
      <c r="Y354" s="1520"/>
      <c r="Z354" s="1520"/>
      <c r="AA354" s="1520"/>
      <c r="AB354" s="1520"/>
      <c r="AC354" s="1520"/>
      <c r="AD354" s="1520"/>
      <c r="AE354" s="1520"/>
      <c r="AF354" s="1520"/>
    </row>
    <row r="355" spans="1:32" hidden="1">
      <c r="A355" s="159" t="s">
        <v>90</v>
      </c>
      <c r="B355" s="1492"/>
      <c r="C355" s="160">
        <f t="shared" ref="C355:J355" si="63">(C343-C341)/2</f>
        <v>0.5535000000000001</v>
      </c>
      <c r="D355" s="160">
        <f t="shared" si="63"/>
        <v>0.67874999999999996</v>
      </c>
      <c r="E355" s="160">
        <f t="shared" si="63"/>
        <v>0.80400000000000005</v>
      </c>
      <c r="F355" s="160">
        <f t="shared" si="63"/>
        <v>0.84401666666666642</v>
      </c>
      <c r="G355" s="160">
        <f t="shared" si="63"/>
        <v>0.88403333333333323</v>
      </c>
      <c r="H355" s="160">
        <f t="shared" si="63"/>
        <v>0.92404999999999982</v>
      </c>
      <c r="I355" s="160">
        <f t="shared" si="63"/>
        <v>0.89795000000000003</v>
      </c>
      <c r="J355" s="160">
        <f t="shared" si="63"/>
        <v>0.87185000000000024</v>
      </c>
      <c r="K355" s="80"/>
      <c r="L355" s="15"/>
      <c r="M355" s="15"/>
      <c r="N355" s="15"/>
      <c r="O355" s="15"/>
      <c r="Q355" s="1738"/>
      <c r="R355" s="1740"/>
      <c r="S355" s="1740"/>
      <c r="T355" s="1740"/>
      <c r="U355" s="1523"/>
      <c r="V355" s="1520"/>
      <c r="W355" s="1520"/>
      <c r="X355" s="1520"/>
      <c r="Y355" s="1520"/>
      <c r="Z355" s="1520"/>
      <c r="AA355" s="1520"/>
      <c r="AB355" s="1520"/>
      <c r="AC355" s="1520"/>
      <c r="AD355" s="1520"/>
      <c r="AE355" s="1520"/>
      <c r="AF355" s="1520"/>
    </row>
    <row r="356" spans="1:32" hidden="1">
      <c r="A356" s="161"/>
      <c r="B356" s="1509"/>
      <c r="C356" s="162">
        <f t="shared" ref="C356:J356" si="64">C355/C353</f>
        <v>2.1782762691853605</v>
      </c>
      <c r="D356" s="162">
        <f t="shared" si="64"/>
        <v>2.4848984074684259</v>
      </c>
      <c r="E356" s="162">
        <f t="shared" si="64"/>
        <v>2.7515400410677637</v>
      </c>
      <c r="F356" s="162">
        <f t="shared" si="64"/>
        <v>2.2780476833108416</v>
      </c>
      <c r="G356" s="162">
        <f t="shared" si="64"/>
        <v>1.9697712418300657</v>
      </c>
      <c r="H356" s="162">
        <f t="shared" si="64"/>
        <v>1.7530829064693607</v>
      </c>
      <c r="I356" s="162">
        <f t="shared" si="64"/>
        <v>2.1580149002643614</v>
      </c>
      <c r="J356" s="162">
        <f t="shared" si="64"/>
        <v>2.8575876761717485</v>
      </c>
      <c r="K356" s="80"/>
      <c r="L356" s="15"/>
      <c r="M356" s="15"/>
      <c r="N356" s="15"/>
      <c r="O356" s="15"/>
      <c r="Q356" s="1738"/>
      <c r="R356" s="1740"/>
      <c r="S356" s="1740"/>
      <c r="T356" s="1740"/>
      <c r="U356" s="1523"/>
      <c r="V356" s="1520"/>
      <c r="W356" s="1520"/>
      <c r="X356" s="1520"/>
      <c r="Y356" s="1520"/>
      <c r="Z356" s="1520"/>
      <c r="AA356" s="1520"/>
      <c r="AB356" s="1520"/>
      <c r="AC356" s="1520"/>
      <c r="AD356" s="1520"/>
      <c r="AE356" s="1520"/>
      <c r="AF356" s="1520"/>
    </row>
    <row r="357" spans="1:32" hidden="1">
      <c r="A357" s="134" t="s">
        <v>94</v>
      </c>
      <c r="B357" s="1492"/>
      <c r="C357" s="137">
        <f>C355*C358</f>
        <v>0.66420000000000012</v>
      </c>
      <c r="D357" s="125"/>
      <c r="E357" s="137">
        <f>E355*E358</f>
        <v>0.96479999999999999</v>
      </c>
      <c r="F357" s="125"/>
      <c r="G357" s="125"/>
      <c r="H357" s="137">
        <f>H355*H358</f>
        <v>1.1088599999999997</v>
      </c>
      <c r="I357" s="125"/>
      <c r="J357" s="137">
        <f>J355*J358</f>
        <v>1.0462200000000001</v>
      </c>
      <c r="K357" s="80"/>
      <c r="L357" s="15"/>
      <c r="M357" s="15"/>
      <c r="N357" s="15"/>
      <c r="O357" s="15"/>
      <c r="Q357" s="1738"/>
      <c r="R357" s="1740"/>
      <c r="S357" s="1740"/>
      <c r="T357" s="1740"/>
      <c r="U357" s="1523"/>
      <c r="V357" s="1520"/>
      <c r="W357" s="1520"/>
      <c r="X357" s="1520"/>
      <c r="Y357" s="1520"/>
      <c r="Z357" s="1520"/>
      <c r="AA357" s="1520"/>
      <c r="AB357" s="1520"/>
      <c r="AC357" s="1520"/>
      <c r="AD357" s="1520"/>
      <c r="AE357" s="1520"/>
      <c r="AF357" s="1520"/>
    </row>
    <row r="358" spans="1:32" hidden="1">
      <c r="A358" s="135" t="s">
        <v>95</v>
      </c>
      <c r="B358" s="1509"/>
      <c r="C358" s="139">
        <f>C$249</f>
        <v>1.2</v>
      </c>
      <c r="D358" s="139"/>
      <c r="E358" s="139">
        <f t="shared" ref="E358:J358" si="65">E$249</f>
        <v>1.2</v>
      </c>
      <c r="F358" s="139"/>
      <c r="G358" s="139"/>
      <c r="H358" s="139">
        <f t="shared" si="65"/>
        <v>1.2</v>
      </c>
      <c r="I358" s="139"/>
      <c r="J358" s="139">
        <f t="shared" si="65"/>
        <v>1.2</v>
      </c>
      <c r="K358" s="80"/>
      <c r="L358" s="15"/>
      <c r="M358" s="15"/>
      <c r="N358" s="15"/>
      <c r="O358" s="15"/>
      <c r="Q358" s="1738"/>
      <c r="R358" s="1740"/>
      <c r="S358" s="1740"/>
      <c r="T358" s="1740"/>
      <c r="U358" s="1523"/>
      <c r="V358" s="1520"/>
      <c r="W358" s="1520"/>
      <c r="X358" s="1520"/>
      <c r="Y358" s="1520"/>
      <c r="Z358" s="1520"/>
      <c r="AA358" s="1520"/>
      <c r="AB358" s="1520"/>
      <c r="AC358" s="1520"/>
      <c r="AD358" s="1520"/>
      <c r="AE358" s="1520"/>
      <c r="AF358" s="1520"/>
    </row>
    <row r="359" spans="1:32" hidden="1">
      <c r="A359" s="134" t="s">
        <v>98</v>
      </c>
      <c r="B359" s="1492"/>
      <c r="C359" s="137">
        <f>C357*C360</f>
        <v>0.66420000000000012</v>
      </c>
      <c r="D359" s="125"/>
      <c r="E359" s="137">
        <f>E357*E360</f>
        <v>0.96479999999999999</v>
      </c>
      <c r="F359" s="125"/>
      <c r="G359" s="125"/>
      <c r="H359" s="137">
        <f>H357*H360</f>
        <v>1.1088599999999997</v>
      </c>
      <c r="I359" s="125"/>
      <c r="J359" s="137">
        <f>J357*J360</f>
        <v>1.0462200000000001</v>
      </c>
      <c r="K359" s="80"/>
      <c r="L359" s="15"/>
      <c r="M359" s="15"/>
      <c r="N359" s="15"/>
      <c r="O359" s="15"/>
      <c r="Q359" s="1738"/>
      <c r="R359" s="1740"/>
      <c r="S359" s="1740"/>
      <c r="T359" s="1740"/>
      <c r="U359" s="1523"/>
      <c r="V359" s="1520"/>
      <c r="W359" s="1520"/>
      <c r="X359" s="1520"/>
      <c r="Y359" s="1520"/>
      <c r="Z359" s="1520"/>
      <c r="AA359" s="1520"/>
      <c r="AB359" s="1520"/>
      <c r="AC359" s="1520"/>
      <c r="AD359" s="1520"/>
      <c r="AE359" s="1520"/>
      <c r="AF359" s="1520"/>
    </row>
    <row r="360" spans="1:32" hidden="1">
      <c r="A360" s="135" t="s">
        <v>95</v>
      </c>
      <c r="B360" s="1509"/>
      <c r="C360" s="139">
        <f>C$251</f>
        <v>1</v>
      </c>
      <c r="D360" s="139"/>
      <c r="E360" s="139">
        <f t="shared" ref="E360:J360" si="66">E$251</f>
        <v>1</v>
      </c>
      <c r="F360" s="139"/>
      <c r="G360" s="139"/>
      <c r="H360" s="139">
        <f t="shared" si="66"/>
        <v>1</v>
      </c>
      <c r="I360" s="139"/>
      <c r="J360" s="139">
        <f t="shared" si="66"/>
        <v>1</v>
      </c>
      <c r="K360" s="80"/>
      <c r="L360" s="15"/>
      <c r="M360" s="15"/>
      <c r="N360" s="15"/>
      <c r="O360" s="15"/>
      <c r="Q360" s="1738"/>
      <c r="R360" s="1740"/>
      <c r="S360" s="1740"/>
      <c r="T360" s="1740"/>
      <c r="U360" s="1523"/>
      <c r="V360" s="1520"/>
      <c r="W360" s="1520"/>
      <c r="X360" s="1520"/>
      <c r="Y360" s="1520"/>
      <c r="Z360" s="1520"/>
      <c r="AA360" s="1520"/>
      <c r="AB360" s="1520"/>
      <c r="AC360" s="1520"/>
      <c r="AD360" s="1520"/>
      <c r="AE360" s="1520"/>
      <c r="AF360" s="1520"/>
    </row>
    <row r="361" spans="1:32" hidden="1">
      <c r="A361" s="15"/>
      <c r="C361" s="15"/>
      <c r="D361" s="15"/>
      <c r="E361" s="15"/>
      <c r="F361" s="15"/>
      <c r="G361" s="80"/>
      <c r="H361" s="80"/>
      <c r="I361" s="80"/>
      <c r="J361" s="80"/>
      <c r="K361" s="80"/>
      <c r="L361" s="11"/>
      <c r="M361" s="11"/>
      <c r="N361" s="11"/>
      <c r="O361" s="11"/>
      <c r="Q361" s="1738"/>
      <c r="R361" s="1740"/>
      <c r="S361" s="1740"/>
      <c r="T361" s="1740"/>
      <c r="U361" s="1523"/>
      <c r="V361" s="1520"/>
      <c r="W361" s="1520"/>
      <c r="X361" s="1520"/>
      <c r="Y361" s="1520"/>
      <c r="Z361" s="1520"/>
      <c r="AA361" s="1520"/>
      <c r="AB361" s="1520"/>
      <c r="AC361" s="1520"/>
      <c r="AD361" s="1520"/>
      <c r="AE361" s="1520"/>
      <c r="AF361" s="1520"/>
    </row>
    <row r="362" spans="1:32" hidden="1">
      <c r="A362" s="15"/>
      <c r="C362" s="15"/>
      <c r="D362" s="15"/>
      <c r="E362" s="15"/>
      <c r="F362" s="15"/>
      <c r="G362" s="80"/>
      <c r="H362" s="80"/>
      <c r="I362" s="80"/>
      <c r="J362" s="80"/>
      <c r="K362" s="80"/>
      <c r="L362" s="11"/>
      <c r="M362" s="11"/>
      <c r="N362" s="11"/>
      <c r="O362" s="11"/>
      <c r="Q362" s="1738"/>
      <c r="R362" s="1740"/>
      <c r="S362" s="1740"/>
      <c r="T362" s="1740"/>
      <c r="U362" s="1523"/>
      <c r="V362" s="1520"/>
      <c r="W362" s="1520"/>
      <c r="X362" s="1520"/>
      <c r="Y362" s="1520"/>
      <c r="Z362" s="1520"/>
      <c r="AA362" s="1520"/>
      <c r="AB362" s="1520"/>
      <c r="AC362" s="1520"/>
      <c r="AD362" s="1520"/>
      <c r="AE362" s="1520"/>
      <c r="AF362" s="1520"/>
    </row>
    <row r="363" spans="1:32">
      <c r="A363" s="15"/>
      <c r="B363" s="1480"/>
      <c r="C363" s="316"/>
      <c r="D363" s="316"/>
      <c r="E363" s="316"/>
      <c r="F363" s="316"/>
      <c r="G363" s="435"/>
      <c r="H363" s="435"/>
      <c r="I363" s="435"/>
      <c r="J363" s="358"/>
      <c r="K363" s="435"/>
      <c r="L363" s="323"/>
      <c r="M363" s="323"/>
      <c r="N363" s="323"/>
      <c r="O363" s="323"/>
      <c r="P363" s="1432"/>
      <c r="Q363" s="1738"/>
      <c r="R363" s="1740"/>
      <c r="S363" s="1740"/>
      <c r="T363" s="1740"/>
      <c r="U363" s="1523"/>
      <c r="V363" s="1520"/>
      <c r="W363" s="1520"/>
      <c r="X363" s="1520"/>
      <c r="Y363" s="1520"/>
      <c r="Z363" s="1520"/>
      <c r="AA363" s="1520"/>
      <c r="AB363" s="1520"/>
      <c r="AC363" s="1520"/>
      <c r="AD363" s="1520"/>
      <c r="AE363" s="1520"/>
      <c r="AF363" s="1520"/>
    </row>
    <row r="364" spans="1:32" ht="6.75" customHeight="1">
      <c r="A364" s="1446"/>
      <c r="C364" s="1665"/>
      <c r="D364" s="1666"/>
      <c r="E364" s="1665"/>
      <c r="F364" s="1666"/>
      <c r="G364" s="1666"/>
      <c r="H364" s="1665"/>
      <c r="I364" s="1666"/>
      <c r="J364" s="1663"/>
      <c r="K364" s="1666"/>
      <c r="L364" s="1666"/>
      <c r="M364" s="1666"/>
      <c r="N364" s="1666"/>
      <c r="O364" s="1665"/>
      <c r="P364" s="1432"/>
      <c r="Q364" s="1446"/>
      <c r="R364" s="1432"/>
      <c r="S364" s="1432"/>
      <c r="T364" s="1432"/>
      <c r="U364" s="1480"/>
      <c r="V364" s="1445"/>
      <c r="W364" s="1445"/>
      <c r="X364" s="1445"/>
      <c r="Y364" s="1445"/>
      <c r="Z364" s="1445"/>
    </row>
    <row r="365" spans="1:32">
      <c r="A365" s="300" t="s">
        <v>1510</v>
      </c>
      <c r="C365" s="16" t="s">
        <v>1455</v>
      </c>
      <c r="D365" s="401"/>
      <c r="E365" s="400"/>
      <c r="F365" s="80"/>
      <c r="G365" s="80"/>
      <c r="H365" s="400"/>
      <c r="I365" s="401"/>
      <c r="J365" s="323" t="s">
        <v>1461</v>
      </c>
      <c r="K365" s="401"/>
      <c r="L365" s="401"/>
      <c r="M365" s="401"/>
      <c r="N365" s="401"/>
      <c r="O365" s="400"/>
      <c r="P365" s="1432"/>
      <c r="Q365" s="1834" t="s">
        <v>1138</v>
      </c>
      <c r="R365" s="1834"/>
      <c r="S365" s="1834"/>
      <c r="T365" s="1834"/>
      <c r="U365" s="1480"/>
      <c r="V365" s="1445"/>
      <c r="W365" s="1445"/>
      <c r="X365" s="1445"/>
      <c r="Y365" s="1445"/>
      <c r="Z365" s="1445"/>
    </row>
    <row r="366" spans="1:32">
      <c r="A366" s="432"/>
      <c r="C366" s="15"/>
      <c r="D366" s="401"/>
      <c r="E366" s="400"/>
      <c r="F366" s="401"/>
      <c r="G366" s="401"/>
      <c r="H366" s="400"/>
      <c r="I366" s="401"/>
      <c r="J366" s="316"/>
      <c r="K366" s="401"/>
      <c r="L366" s="401"/>
      <c r="M366" s="401"/>
      <c r="N366" s="401"/>
      <c r="O366" s="400"/>
      <c r="P366" s="1432"/>
      <c r="Q366" s="1834"/>
      <c r="R366" s="1834"/>
      <c r="S366" s="1834"/>
      <c r="T366" s="1834"/>
      <c r="U366" s="1480"/>
      <c r="V366" s="1445"/>
      <c r="W366" s="1445"/>
      <c r="X366" s="1445"/>
      <c r="Y366" s="1445"/>
      <c r="Z366" s="1445"/>
    </row>
    <row r="367" spans="1:32">
      <c r="A367" s="2" t="str">
        <f>'Rf &amp; Cd Calculation '!$AR$1</f>
        <v>A</v>
      </c>
      <c r="B367" s="1480"/>
      <c r="C367" s="402">
        <f t="shared" ref="C367:O367" si="67">C221+$J$188</f>
        <v>2.1337104363824571</v>
      </c>
      <c r="D367" s="403">
        <f t="shared" si="67"/>
        <v>2.3919524745990182</v>
      </c>
      <c r="E367" s="402">
        <f t="shared" si="67"/>
        <v>2.6501945128155793</v>
      </c>
      <c r="F367" s="403">
        <f t="shared" si="67"/>
        <v>2.8934611794822458</v>
      </c>
      <c r="G367" s="403">
        <f t="shared" si="67"/>
        <v>3.1367278461489128</v>
      </c>
      <c r="H367" s="402">
        <f t="shared" si="67"/>
        <v>3.3799945128155793</v>
      </c>
      <c r="I367" s="403">
        <f t="shared" si="67"/>
        <v>3.5365734937072988</v>
      </c>
      <c r="J367" s="615">
        <f t="shared" si="67"/>
        <v>3.6931524745990187</v>
      </c>
      <c r="K367" s="403">
        <f t="shared" si="67"/>
        <v>3.8279892898856436</v>
      </c>
      <c r="L367" s="403">
        <f t="shared" si="67"/>
        <v>3.9628261051722684</v>
      </c>
      <c r="M367" s="403">
        <f t="shared" si="67"/>
        <v>4.0976629204588937</v>
      </c>
      <c r="N367" s="403">
        <f t="shared" si="67"/>
        <v>4.2324997357455185</v>
      </c>
      <c r="O367" s="402">
        <f t="shared" si="67"/>
        <v>4.3673365510321434</v>
      </c>
      <c r="P367" s="1432"/>
      <c r="Q367" s="1834"/>
      <c r="R367" s="1834"/>
      <c r="S367" s="1834"/>
      <c r="T367" s="1834"/>
      <c r="U367" s="1480"/>
      <c r="V367" s="1445"/>
      <c r="W367" s="1445"/>
      <c r="X367" s="1445"/>
      <c r="Y367" s="1445"/>
      <c r="Z367" s="1445"/>
    </row>
    <row r="368" spans="1:32">
      <c r="A368" s="107" t="s">
        <v>52</v>
      </c>
      <c r="B368" s="1480"/>
      <c r="C368" s="403">
        <f t="shared" ref="C368:O368" si="68">C222+$J$188</f>
        <v>2.3036330478474256</v>
      </c>
      <c r="D368" s="403">
        <f t="shared" si="68"/>
        <v>2.6097370287391453</v>
      </c>
      <c r="E368" s="403">
        <f t="shared" si="68"/>
        <v>2.9158410096308653</v>
      </c>
      <c r="F368" s="403">
        <f t="shared" si="68"/>
        <v>3.1335437697157911</v>
      </c>
      <c r="G368" s="403">
        <f t="shared" si="68"/>
        <v>3.3512465298007168</v>
      </c>
      <c r="H368" s="403">
        <f t="shared" si="68"/>
        <v>3.5689492898856425</v>
      </c>
      <c r="I368" s="403">
        <f t="shared" si="68"/>
        <v>3.7187279523060255</v>
      </c>
      <c r="J368" s="616">
        <f t="shared" si="68"/>
        <v>3.868506614726408</v>
      </c>
      <c r="K368" s="403">
        <f t="shared" si="68"/>
        <v>4.01071272937609</v>
      </c>
      <c r="L368" s="403">
        <f t="shared" si="68"/>
        <v>4.1529188440257716</v>
      </c>
      <c r="M368" s="403">
        <f t="shared" si="68"/>
        <v>4.2951249586754532</v>
      </c>
      <c r="N368" s="403">
        <f t="shared" si="68"/>
        <v>4.4373310733251348</v>
      </c>
      <c r="O368" s="403">
        <f t="shared" si="68"/>
        <v>4.5795371879748163</v>
      </c>
      <c r="P368" s="1432"/>
      <c r="Q368" s="78"/>
      <c r="R368" s="323"/>
      <c r="S368" s="323"/>
      <c r="T368" s="323"/>
      <c r="U368" s="1480"/>
      <c r="V368" s="1445"/>
      <c r="W368" s="1445"/>
      <c r="X368" s="1445"/>
      <c r="Y368" s="1445"/>
      <c r="Z368" s="1445"/>
    </row>
    <row r="369" spans="1:26">
      <c r="A369" s="2">
        <f>'Rf &amp; Cd Calculation '!$AY$1</f>
        <v>0</v>
      </c>
      <c r="B369" s="1480"/>
      <c r="C369" s="402">
        <f t="shared" ref="C369:O369" si="69">C223+$J$188</f>
        <v>2.4735556593123946</v>
      </c>
      <c r="D369" s="403">
        <f t="shared" si="69"/>
        <v>2.8275215828792728</v>
      </c>
      <c r="E369" s="402">
        <f t="shared" si="69"/>
        <v>3.1814875064461514</v>
      </c>
      <c r="F369" s="403">
        <f t="shared" si="69"/>
        <v>3.3736263599493364</v>
      </c>
      <c r="G369" s="403">
        <f t="shared" si="69"/>
        <v>3.5657652134525213</v>
      </c>
      <c r="H369" s="402">
        <f t="shared" si="69"/>
        <v>3.7579040669557062</v>
      </c>
      <c r="I369" s="403">
        <f t="shared" si="69"/>
        <v>3.9008824109047517</v>
      </c>
      <c r="J369" s="615">
        <f t="shared" si="69"/>
        <v>4.0438607548537977</v>
      </c>
      <c r="K369" s="403">
        <f t="shared" si="69"/>
        <v>4.193436168866536</v>
      </c>
      <c r="L369" s="403">
        <f t="shared" si="69"/>
        <v>4.3430115828792744</v>
      </c>
      <c r="M369" s="403">
        <f t="shared" si="69"/>
        <v>4.4925869968920127</v>
      </c>
      <c r="N369" s="403">
        <f t="shared" si="69"/>
        <v>4.642162410904751</v>
      </c>
      <c r="O369" s="402">
        <f t="shared" si="69"/>
        <v>4.7917378249174893</v>
      </c>
      <c r="P369" s="1432"/>
      <c r="Q369" s="78"/>
      <c r="R369" s="323"/>
      <c r="S369" s="323"/>
      <c r="T369" s="323"/>
      <c r="U369" s="1480"/>
      <c r="V369" s="1445"/>
      <c r="W369" s="1445"/>
      <c r="X369" s="1445"/>
      <c r="Y369" s="1445"/>
      <c r="Z369" s="1445"/>
    </row>
    <row r="370" spans="1:26">
      <c r="A370" s="2" t="str">
        <f>'Rf &amp; Cd Calculation '!$BF$1</f>
        <v>BBB</v>
      </c>
      <c r="B370" s="1480"/>
      <c r="C370" s="402">
        <f t="shared" ref="C370:J377" si="70">C224+$J$188</f>
        <v>2.7522378249174908</v>
      </c>
      <c r="D370" s="403">
        <f t="shared" si="70"/>
        <v>3.1118492898856434</v>
      </c>
      <c r="E370" s="402">
        <f t="shared" si="70"/>
        <v>3.4714607548537959</v>
      </c>
      <c r="F370" s="403">
        <f t="shared" si="70"/>
        <v>3.6469025807561315</v>
      </c>
      <c r="G370" s="403">
        <f t="shared" si="70"/>
        <v>3.8223444066584666</v>
      </c>
      <c r="H370" s="402">
        <f t="shared" si="70"/>
        <v>3.9977862325608022</v>
      </c>
      <c r="I370" s="403">
        <f t="shared" si="70"/>
        <v>4.1464375064461523</v>
      </c>
      <c r="J370" s="615">
        <f t="shared" si="70"/>
        <v>4.2950887803315023</v>
      </c>
      <c r="K370" s="403" t="s">
        <v>84</v>
      </c>
      <c r="L370" s="403" t="s">
        <v>84</v>
      </c>
      <c r="M370" s="403" t="s">
        <v>84</v>
      </c>
      <c r="N370" s="403" t="s">
        <v>84</v>
      </c>
      <c r="O370" s="402" t="s">
        <v>84</v>
      </c>
      <c r="P370" s="1432"/>
      <c r="Q370" s="323"/>
      <c r="R370" s="323"/>
      <c r="S370" s="323"/>
      <c r="T370" s="323"/>
      <c r="U370" s="1480"/>
      <c r="V370" s="1445"/>
      <c r="W370" s="1445"/>
      <c r="X370" s="1445"/>
      <c r="Y370" s="1445"/>
      <c r="Z370" s="1445"/>
    </row>
    <row r="371" spans="1:26">
      <c r="A371" s="15" t="str">
        <f>'Rf &amp; Cd Calculation '!$BM$1</f>
        <v>BBB-</v>
      </c>
      <c r="B371" s="1480"/>
      <c r="C371" s="402">
        <f t="shared" si="70"/>
        <v>3.1330741306499759</v>
      </c>
      <c r="D371" s="403">
        <f t="shared" si="70"/>
        <v>3.5635604363824585</v>
      </c>
      <c r="E371" s="402">
        <f t="shared" si="70"/>
        <v>3.994046742114941</v>
      </c>
      <c r="F371" s="403">
        <f t="shared" si="70"/>
        <v>4.2443760414779979</v>
      </c>
      <c r="G371" s="403">
        <f t="shared" si="70"/>
        <v>4.4947053408410547</v>
      </c>
      <c r="H371" s="402">
        <f t="shared" si="70"/>
        <v>4.7450346402041115</v>
      </c>
      <c r="I371" s="403">
        <f t="shared" si="70"/>
        <v>4.8362518376563424</v>
      </c>
      <c r="J371" s="615">
        <f t="shared" si="70"/>
        <v>4.9274690351085733</v>
      </c>
      <c r="K371" s="403" t="s">
        <v>84</v>
      </c>
      <c r="L371" s="403" t="s">
        <v>84</v>
      </c>
      <c r="M371" s="403" t="s">
        <v>84</v>
      </c>
      <c r="N371" s="403" t="s">
        <v>84</v>
      </c>
      <c r="O371" s="402" t="s">
        <v>84</v>
      </c>
      <c r="P371" s="1432"/>
      <c r="Q371" s="323"/>
      <c r="R371" s="323"/>
      <c r="S371" s="323"/>
      <c r="T371" s="323"/>
      <c r="U371" s="1480"/>
      <c r="V371" s="1445"/>
      <c r="W371" s="1445"/>
      <c r="X371" s="1445"/>
      <c r="Y371" s="1445"/>
      <c r="Z371" s="1445"/>
    </row>
    <row r="372" spans="1:26">
      <c r="A372" s="149" t="s">
        <v>55</v>
      </c>
      <c r="B372" s="1480"/>
      <c r="C372" s="403">
        <f t="shared" si="70"/>
        <v>3.6143766784206774</v>
      </c>
      <c r="D372" s="403">
        <f t="shared" si="70"/>
        <v>4.1658338440257703</v>
      </c>
      <c r="E372" s="403">
        <f t="shared" si="70"/>
        <v>4.7172910096308636</v>
      </c>
      <c r="F372" s="403">
        <f t="shared" si="70"/>
        <v>5.0312487591000785</v>
      </c>
      <c r="G372" s="403">
        <f t="shared" si="70"/>
        <v>5.3452065085692935</v>
      </c>
      <c r="H372" s="403">
        <f t="shared" si="70"/>
        <v>5.6591642580385075</v>
      </c>
      <c r="I372" s="403">
        <f t="shared" si="70"/>
        <v>5.7475246083569802</v>
      </c>
      <c r="J372" s="616">
        <f t="shared" si="70"/>
        <v>5.835884958675452</v>
      </c>
      <c r="K372" s="403" t="s">
        <v>84</v>
      </c>
      <c r="L372" s="403" t="s">
        <v>84</v>
      </c>
      <c r="M372" s="403" t="s">
        <v>84</v>
      </c>
      <c r="N372" s="403" t="s">
        <v>84</v>
      </c>
      <c r="O372" s="402" t="s">
        <v>84</v>
      </c>
      <c r="P372" s="1432"/>
      <c r="Q372" s="323"/>
      <c r="R372" s="323"/>
      <c r="S372" s="323"/>
      <c r="T372" s="323"/>
      <c r="U372" s="1480"/>
      <c r="V372" s="1445"/>
      <c r="W372" s="1445"/>
      <c r="X372" s="1445"/>
      <c r="Y372" s="1445"/>
      <c r="Z372" s="1445"/>
    </row>
    <row r="373" spans="1:26">
      <c r="A373" s="2" t="str">
        <f>'Rf &amp; Cd Calculation '!$BT$1</f>
        <v>BB</v>
      </c>
      <c r="B373" s="1480"/>
      <c r="C373" s="402">
        <f t="shared" si="70"/>
        <v>4.095679226191379</v>
      </c>
      <c r="D373" s="403">
        <f t="shared" si="70"/>
        <v>4.7681072516690834</v>
      </c>
      <c r="E373" s="402">
        <f t="shared" si="70"/>
        <v>5.440535277146787</v>
      </c>
      <c r="F373" s="403">
        <f t="shared" si="70"/>
        <v>5.8181214767221592</v>
      </c>
      <c r="G373" s="403">
        <f t="shared" si="70"/>
        <v>6.1957076762975314</v>
      </c>
      <c r="H373" s="402">
        <f t="shared" si="70"/>
        <v>6.5732938758729036</v>
      </c>
      <c r="I373" s="403">
        <f t="shared" si="70"/>
        <v>6.6587973790576171</v>
      </c>
      <c r="J373" s="615">
        <f t="shared" si="70"/>
        <v>6.7443008822423307</v>
      </c>
      <c r="K373" s="403" t="s">
        <v>84</v>
      </c>
      <c r="L373" s="403" t="s">
        <v>84</v>
      </c>
      <c r="M373" s="403" t="s">
        <v>84</v>
      </c>
      <c r="N373" s="403" t="s">
        <v>84</v>
      </c>
      <c r="O373" s="402" t="s">
        <v>84</v>
      </c>
      <c r="P373" s="1432"/>
      <c r="Q373" s="323"/>
      <c r="R373" s="323"/>
      <c r="S373" s="323"/>
      <c r="T373" s="323"/>
      <c r="U373" s="1480"/>
      <c r="V373" s="1445"/>
      <c r="W373" s="1445"/>
      <c r="X373" s="1445"/>
      <c r="Y373" s="1445"/>
      <c r="Z373" s="1445"/>
    </row>
    <row r="374" spans="1:26">
      <c r="A374" s="136" t="s">
        <v>57</v>
      </c>
      <c r="B374" s="1480"/>
      <c r="C374" s="614">
        <f t="shared" si="70"/>
        <v>4.6732422835162213</v>
      </c>
      <c r="D374" s="403">
        <f t="shared" si="70"/>
        <v>5.4908353408410582</v>
      </c>
      <c r="E374" s="614">
        <f t="shared" si="70"/>
        <v>6.3084283981658951</v>
      </c>
      <c r="F374" s="403">
        <f t="shared" si="70"/>
        <v>6.7623687378686563</v>
      </c>
      <c r="G374" s="403">
        <f t="shared" si="70"/>
        <v>7.2163090775714176</v>
      </c>
      <c r="H374" s="614">
        <f t="shared" si="70"/>
        <v>7.6702494172741789</v>
      </c>
      <c r="I374" s="403">
        <f t="shared" si="70"/>
        <v>6.9625549692911628</v>
      </c>
      <c r="J374" s="621">
        <f t="shared" si="70"/>
        <v>7.8343999905225852</v>
      </c>
      <c r="K374" s="403" t="s">
        <v>84</v>
      </c>
      <c r="L374" s="403" t="s">
        <v>84</v>
      </c>
      <c r="M374" s="403" t="s">
        <v>84</v>
      </c>
      <c r="N374" s="403" t="s">
        <v>84</v>
      </c>
      <c r="O374" s="402" t="s">
        <v>84</v>
      </c>
      <c r="P374" s="1432"/>
      <c r="Q374" s="323"/>
      <c r="R374" s="323"/>
      <c r="S374" s="323"/>
      <c r="T374" s="323"/>
      <c r="U374" s="1480"/>
      <c r="V374" s="1445"/>
      <c r="W374" s="1445"/>
      <c r="X374" s="1445"/>
      <c r="Y374" s="1445"/>
      <c r="Z374" s="1445"/>
    </row>
    <row r="375" spans="1:26">
      <c r="A375" s="136" t="s">
        <v>58</v>
      </c>
      <c r="B375" s="1480"/>
      <c r="C375" s="614">
        <f t="shared" si="70"/>
        <v>5.3663179523060318</v>
      </c>
      <c r="D375" s="403">
        <f t="shared" si="70"/>
        <v>6.3581090478474289</v>
      </c>
      <c r="E375" s="614">
        <f t="shared" si="70"/>
        <v>7.3499001433888251</v>
      </c>
      <c r="F375" s="403">
        <f t="shared" si="70"/>
        <v>7.8954654512444531</v>
      </c>
      <c r="G375" s="403">
        <f t="shared" si="70"/>
        <v>8.4410307591000819</v>
      </c>
      <c r="H375" s="614">
        <f t="shared" si="70"/>
        <v>8.9865960669557108</v>
      </c>
      <c r="I375" s="403">
        <f t="shared" si="70"/>
        <v>7.2663125595247084</v>
      </c>
      <c r="J375" s="621">
        <f t="shared" si="70"/>
        <v>9.1425189204588921</v>
      </c>
      <c r="K375" s="403" t="s">
        <v>84</v>
      </c>
      <c r="L375" s="403" t="s">
        <v>84</v>
      </c>
      <c r="M375" s="403" t="s">
        <v>84</v>
      </c>
      <c r="N375" s="403" t="s">
        <v>84</v>
      </c>
      <c r="O375" s="402" t="s">
        <v>84</v>
      </c>
      <c r="P375" s="1432"/>
      <c r="Q375" s="323"/>
      <c r="R375" s="323"/>
      <c r="S375" s="323"/>
      <c r="T375" s="323"/>
      <c r="U375" s="1480"/>
      <c r="V375" s="1445"/>
      <c r="W375" s="1445"/>
      <c r="X375" s="1445"/>
      <c r="Y375" s="1445"/>
      <c r="Z375" s="1445"/>
    </row>
    <row r="376" spans="1:26">
      <c r="A376" s="134" t="s">
        <v>59</v>
      </c>
      <c r="B376" s="1480"/>
      <c r="C376" s="614">
        <f t="shared" si="70"/>
        <v>6.0593936210958423</v>
      </c>
      <c r="D376" s="403">
        <f t="shared" si="70"/>
        <v>7.2253827548537988</v>
      </c>
      <c r="E376" s="614">
        <f t="shared" si="70"/>
        <v>8.3913718886117561</v>
      </c>
      <c r="F376" s="403">
        <f t="shared" si="70"/>
        <v>9.0285621646202507</v>
      </c>
      <c r="G376" s="403">
        <f t="shared" si="70"/>
        <v>9.6657524406287472</v>
      </c>
      <c r="H376" s="614">
        <f t="shared" si="70"/>
        <v>10.302942716637242</v>
      </c>
      <c r="I376" s="403">
        <f t="shared" si="70"/>
        <v>10.37679028351622</v>
      </c>
      <c r="J376" s="621">
        <f t="shared" si="70"/>
        <v>10.450637850395198</v>
      </c>
      <c r="K376" s="403" t="s">
        <v>84</v>
      </c>
      <c r="L376" s="403" t="s">
        <v>84</v>
      </c>
      <c r="M376" s="403" t="s">
        <v>84</v>
      </c>
      <c r="N376" s="403" t="s">
        <v>84</v>
      </c>
      <c r="O376" s="402" t="s">
        <v>84</v>
      </c>
      <c r="P376" s="1432"/>
      <c r="Q376" s="323"/>
      <c r="R376" s="323"/>
      <c r="S376" s="323"/>
      <c r="T376" s="323"/>
      <c r="U376" s="1480"/>
      <c r="V376" s="1445"/>
      <c r="W376" s="1445"/>
      <c r="X376" s="1445"/>
      <c r="Y376" s="1445"/>
      <c r="Z376" s="1445"/>
    </row>
    <row r="377" spans="1:26">
      <c r="A377" s="134" t="s">
        <v>97</v>
      </c>
      <c r="B377" s="1480"/>
      <c r="C377" s="614">
        <f t="shared" si="70"/>
        <v>6.7524692898856529</v>
      </c>
      <c r="D377" s="403">
        <f t="shared" si="70"/>
        <v>8.0926564618601695</v>
      </c>
      <c r="E377" s="614">
        <f t="shared" si="70"/>
        <v>9.4328436338346862</v>
      </c>
      <c r="F377" s="403">
        <f t="shared" si="70"/>
        <v>10.161658877996048</v>
      </c>
      <c r="G377" s="403">
        <f t="shared" si="70"/>
        <v>10.890474122157411</v>
      </c>
      <c r="H377" s="614">
        <f t="shared" si="70"/>
        <v>11.619289366318773</v>
      </c>
      <c r="I377" s="403">
        <f t="shared" si="70"/>
        <v>11.689023073325139</v>
      </c>
      <c r="J377" s="621">
        <f t="shared" si="70"/>
        <v>11.758756780331504</v>
      </c>
      <c r="K377" s="403" t="s">
        <v>84</v>
      </c>
      <c r="L377" s="403" t="s">
        <v>84</v>
      </c>
      <c r="M377" s="403" t="s">
        <v>84</v>
      </c>
      <c r="N377" s="403" t="s">
        <v>84</v>
      </c>
      <c r="O377" s="402" t="s">
        <v>84</v>
      </c>
      <c r="P377" s="1432"/>
      <c r="Q377" s="323"/>
      <c r="R377" s="323"/>
      <c r="S377" s="323"/>
      <c r="T377" s="323"/>
      <c r="U377" s="1480"/>
      <c r="V377" s="1445"/>
      <c r="W377" s="1445"/>
      <c r="X377" s="1445"/>
      <c r="Y377" s="1445"/>
      <c r="Z377" s="1445"/>
    </row>
    <row r="378" spans="1:26" s="1445" customFormat="1">
      <c r="A378" s="358"/>
      <c r="B378" s="1480"/>
      <c r="C378" s="316"/>
      <c r="D378" s="316"/>
      <c r="E378" s="316"/>
      <c r="F378" s="316"/>
      <c r="G378" s="435"/>
      <c r="H378" s="435"/>
      <c r="I378" s="435"/>
      <c r="J378" s="323"/>
      <c r="K378" s="435"/>
      <c r="L378" s="323"/>
      <c r="M378" s="323"/>
      <c r="N378" s="323"/>
      <c r="O378" s="323"/>
      <c r="P378" s="1432"/>
      <c r="Q378" s="323"/>
      <c r="R378" s="323"/>
      <c r="S378" s="323"/>
      <c r="T378" s="323"/>
      <c r="U378" s="1480"/>
    </row>
    <row r="379" spans="1:26" s="1445" customFormat="1">
      <c r="A379" s="740" t="s">
        <v>483</v>
      </c>
      <c r="B379" s="1480"/>
      <c r="C379" s="358"/>
      <c r="D379" s="358"/>
      <c r="E379" s="358"/>
      <c r="F379" s="358"/>
      <c r="G379" s="358"/>
      <c r="H379" s="358"/>
      <c r="I379" s="358"/>
      <c r="J379" s="323"/>
      <c r="K379" s="358"/>
      <c r="L379" s="358"/>
      <c r="M379" s="358"/>
      <c r="N379" s="358"/>
      <c r="O379" s="358"/>
      <c r="P379" s="1432"/>
      <c r="Q379" s="323"/>
      <c r="R379" s="323"/>
      <c r="S379" s="323"/>
      <c r="T379" s="323"/>
      <c r="U379" s="1480"/>
    </row>
    <row r="380" spans="1:26" s="1445" customFormat="1">
      <c r="A380" s="2" t="str">
        <f>'Rf &amp; Cd Calculation '!$AR$1</f>
        <v>A</v>
      </c>
      <c r="B380" s="1480"/>
      <c r="C380" s="402"/>
      <c r="D380" s="403"/>
      <c r="E380" s="402"/>
      <c r="F380" s="403"/>
      <c r="G380" s="403"/>
      <c r="H380" s="402"/>
      <c r="I380" s="403"/>
      <c r="J380" s="611">
        <f>J367-'Rf &amp; Cd Calculation '!AR5-$J$415</f>
        <v>0.80435247459901882</v>
      </c>
      <c r="K380" s="403"/>
      <c r="L380" s="403"/>
      <c r="M380" s="403"/>
      <c r="N380" s="403"/>
      <c r="O380" s="402"/>
      <c r="P380" s="1432"/>
      <c r="Q380" s="1920" t="s">
        <v>1462</v>
      </c>
      <c r="R380" s="1920"/>
      <c r="S380" s="1920"/>
      <c r="T380" s="1920"/>
      <c r="U380" s="1480"/>
    </row>
    <row r="381" spans="1:26" s="1445" customFormat="1">
      <c r="A381" s="107" t="s">
        <v>52</v>
      </c>
      <c r="B381" s="1480"/>
      <c r="C381" s="403"/>
      <c r="D381" s="403"/>
      <c r="E381" s="403"/>
      <c r="F381" s="403"/>
      <c r="G381" s="403"/>
      <c r="H381" s="403"/>
      <c r="I381" s="403"/>
      <c r="J381" s="617">
        <f>AVERAGE(J380,J382)</f>
        <v>0.88220661472640838</v>
      </c>
      <c r="K381" s="403"/>
      <c r="L381" s="403"/>
      <c r="M381" s="403"/>
      <c r="N381" s="403"/>
      <c r="O381" s="403"/>
      <c r="P381" s="1432"/>
      <c r="Q381" s="1920"/>
      <c r="R381" s="1920"/>
      <c r="S381" s="1920"/>
      <c r="T381" s="1920"/>
      <c r="U381" s="1480"/>
    </row>
    <row r="382" spans="1:26" s="1445" customFormat="1">
      <c r="A382" s="2">
        <f>'Rf &amp; Cd Calculation '!$AY$1</f>
        <v>0</v>
      </c>
      <c r="B382" s="1480"/>
      <c r="C382" s="402"/>
      <c r="D382" s="403"/>
      <c r="E382" s="402"/>
      <c r="F382" s="403"/>
      <c r="G382" s="403"/>
      <c r="H382" s="402"/>
      <c r="I382" s="403"/>
      <c r="J382" s="611">
        <f>J369-'Rf &amp; Cd Calculation '!AY5-$J$415</f>
        <v>0.96006075485379794</v>
      </c>
      <c r="K382" s="403"/>
      <c r="L382" s="403"/>
      <c r="M382" s="403"/>
      <c r="N382" s="403"/>
      <c r="O382" s="402"/>
      <c r="P382" s="1432"/>
      <c r="Q382" s="1920"/>
      <c r="R382" s="1920"/>
      <c r="S382" s="1920"/>
      <c r="T382" s="1920"/>
      <c r="U382" s="1480"/>
    </row>
    <row r="383" spans="1:26" s="1445" customFormat="1">
      <c r="A383" s="2" t="str">
        <f>'Rf &amp; Cd Calculation '!$BF$1</f>
        <v>BBB</v>
      </c>
      <c r="B383" s="1480"/>
      <c r="C383" s="402"/>
      <c r="D383" s="403"/>
      <c r="E383" s="402"/>
      <c r="F383" s="403"/>
      <c r="G383" s="403"/>
      <c r="H383" s="402"/>
      <c r="I383" s="403"/>
      <c r="J383" s="611">
        <f>J370-'Rf &amp; Cd Calculation '!BF5-$J$415</f>
        <v>0.65578878033150223</v>
      </c>
      <c r="K383" s="403"/>
      <c r="L383" s="403"/>
      <c r="M383" s="403"/>
      <c r="N383" s="403"/>
      <c r="O383" s="402"/>
      <c r="P383" s="1432"/>
      <c r="Q383" s="323"/>
      <c r="R383" s="323"/>
      <c r="S383" s="323"/>
      <c r="T383" s="323"/>
      <c r="U383" s="1480"/>
    </row>
    <row r="384" spans="1:26" s="1445" customFormat="1">
      <c r="A384" s="15" t="str">
        <f>'Rf &amp; Cd Calculation '!$BM$1</f>
        <v>BBB-</v>
      </c>
      <c r="B384" s="1480"/>
      <c r="C384" s="402"/>
      <c r="D384" s="403"/>
      <c r="E384" s="402"/>
      <c r="F384" s="403"/>
      <c r="G384" s="403"/>
      <c r="H384" s="402"/>
      <c r="I384" s="403"/>
      <c r="J384" s="611">
        <f>J371-'Rf &amp; Cd Calculation '!BM5-$J$415</f>
        <v>0.92076903510857322</v>
      </c>
      <c r="K384" s="403"/>
      <c r="L384" s="403"/>
      <c r="M384" s="403"/>
      <c r="N384" s="403"/>
      <c r="O384" s="402"/>
      <c r="P384" s="1432"/>
      <c r="Q384" s="323"/>
      <c r="R384" s="323"/>
      <c r="S384" s="323"/>
      <c r="T384" s="323"/>
      <c r="U384" s="1480"/>
    </row>
    <row r="385" spans="1:21" s="1445" customFormat="1">
      <c r="A385" s="149" t="s">
        <v>55</v>
      </c>
      <c r="B385" s="1480"/>
      <c r="C385" s="403"/>
      <c r="D385" s="403"/>
      <c r="E385" s="403"/>
      <c r="F385" s="403"/>
      <c r="G385" s="403"/>
      <c r="H385" s="403"/>
      <c r="I385" s="403"/>
      <c r="J385" s="617">
        <f>AVERAGE(J384,J386)</f>
        <v>1.1198849586754522</v>
      </c>
      <c r="K385" s="403"/>
      <c r="L385" s="403"/>
      <c r="M385" s="403"/>
      <c r="N385" s="403"/>
      <c r="O385" s="402"/>
      <c r="P385" s="1432"/>
      <c r="Q385" s="323"/>
      <c r="R385" s="323"/>
      <c r="S385" s="323"/>
      <c r="T385" s="323"/>
      <c r="U385" s="1480"/>
    </row>
    <row r="386" spans="1:21" s="1445" customFormat="1">
      <c r="A386" s="2" t="str">
        <f>'Rf &amp; Cd Calculation '!$BT$1</f>
        <v>BB</v>
      </c>
      <c r="B386" s="1480"/>
      <c r="C386" s="402"/>
      <c r="D386" s="403"/>
      <c r="E386" s="402"/>
      <c r="F386" s="403"/>
      <c r="G386" s="403"/>
      <c r="H386" s="402"/>
      <c r="I386" s="403"/>
      <c r="J386" s="611">
        <f>J373-'Rf &amp; Cd Calculation '!BT5-$J$415</f>
        <v>1.3190008822423311</v>
      </c>
      <c r="K386" s="403"/>
      <c r="L386" s="403"/>
      <c r="M386" s="403"/>
      <c r="N386" s="403"/>
      <c r="O386" s="402"/>
      <c r="P386" s="1432"/>
      <c r="Q386" s="323" t="s">
        <v>484</v>
      </c>
      <c r="R386" s="323"/>
      <c r="S386" s="323"/>
      <c r="T386" s="323"/>
      <c r="U386" s="1480"/>
    </row>
    <row r="387" spans="1:21" s="1445" customFormat="1">
      <c r="A387" s="323"/>
      <c r="B387" s="1480"/>
      <c r="C387" s="316"/>
      <c r="D387" s="316"/>
      <c r="E387" s="316"/>
      <c r="F387" s="316"/>
      <c r="G387" s="435"/>
      <c r="H387" s="435"/>
      <c r="I387" s="435"/>
      <c r="J387" s="323"/>
      <c r="K387" s="435"/>
      <c r="L387" s="323"/>
      <c r="M387" s="323"/>
      <c r="N387" s="323"/>
      <c r="O387" s="323"/>
      <c r="P387" s="1432"/>
      <c r="Q387" s="323"/>
      <c r="R387" s="323"/>
      <c r="S387" s="323"/>
      <c r="T387" s="323"/>
      <c r="U387" s="1480"/>
    </row>
    <row r="388" spans="1:21" s="1445" customFormat="1">
      <c r="A388" s="740" t="s">
        <v>485</v>
      </c>
      <c r="B388" s="1480"/>
      <c r="C388" s="323" t="s">
        <v>1456</v>
      </c>
      <c r="D388" s="316"/>
      <c r="E388" s="316"/>
      <c r="F388" s="316"/>
      <c r="G388" s="435"/>
      <c r="H388" s="435"/>
      <c r="I388" s="435"/>
      <c r="J388" s="323"/>
      <c r="K388" s="435"/>
      <c r="L388" s="323"/>
      <c r="M388" s="323"/>
      <c r="N388" s="323"/>
      <c r="O388" s="323"/>
      <c r="P388" s="1432"/>
      <c r="Q388" s="358"/>
      <c r="R388" s="323"/>
      <c r="S388" s="323"/>
      <c r="T388" s="323"/>
      <c r="U388" s="1480"/>
    </row>
    <row r="389" spans="1:21" s="1445" customFormat="1">
      <c r="A389" s="15"/>
      <c r="B389" s="1480"/>
      <c r="C389" s="316"/>
      <c r="D389" s="316"/>
      <c r="E389" s="316"/>
      <c r="F389" s="316"/>
      <c r="G389" s="435"/>
      <c r="H389" s="435"/>
      <c r="I389" s="435"/>
      <c r="J389" s="316"/>
      <c r="K389" s="435"/>
      <c r="L389" s="316"/>
      <c r="M389" s="316"/>
      <c r="N389" s="316"/>
      <c r="O389" s="316"/>
      <c r="P389" s="1432"/>
      <c r="Q389" s="435"/>
      <c r="R389" s="316"/>
      <c r="S389" s="316"/>
      <c r="T389" s="316"/>
      <c r="U389" s="1480"/>
    </row>
    <row r="390" spans="1:21" s="1445" customFormat="1">
      <c r="A390" s="2" t="str">
        <f>'Rf &amp; Cd Calculation '!$AR$1</f>
        <v>A</v>
      </c>
      <c r="B390" s="1480"/>
      <c r="C390" s="428"/>
      <c r="D390" s="428"/>
      <c r="E390" s="428"/>
      <c r="F390" s="428"/>
      <c r="G390" s="622"/>
      <c r="H390" s="622"/>
      <c r="I390" s="622"/>
      <c r="J390" s="611">
        <f>J380-J$193</f>
        <v>0.21553694267515844</v>
      </c>
      <c r="K390" s="622"/>
      <c r="L390" s="623"/>
      <c r="M390" s="415"/>
      <c r="N390" s="415"/>
      <c r="O390" s="415"/>
      <c r="P390" s="1432"/>
      <c r="Q390" s="471"/>
      <c r="R390" s="323"/>
      <c r="S390" s="358"/>
      <c r="T390" s="323"/>
      <c r="U390" s="1480"/>
    </row>
    <row r="391" spans="1:21" s="1445" customFormat="1" ht="13.15" customHeight="1">
      <c r="A391" s="107" t="s">
        <v>52</v>
      </c>
      <c r="B391" s="1480"/>
      <c r="C391" s="428"/>
      <c r="D391" s="428"/>
      <c r="E391" s="428"/>
      <c r="F391" s="428"/>
      <c r="G391" s="622"/>
      <c r="H391" s="622"/>
      <c r="I391" s="622"/>
      <c r="J391" s="617">
        <f t="shared" ref="J391:J396" si="71">J381-J$193</f>
        <v>0.293391082802548</v>
      </c>
      <c r="K391" s="622"/>
      <c r="L391" s="623"/>
      <c r="M391" s="415"/>
      <c r="N391" s="415"/>
      <c r="O391" s="415"/>
      <c r="P391" s="1432"/>
      <c r="Q391" s="471"/>
      <c r="R391" s="323"/>
      <c r="S391" s="1895" t="s">
        <v>1457</v>
      </c>
      <c r="T391" s="1895"/>
      <c r="U391" s="1480"/>
    </row>
    <row r="392" spans="1:21" s="1445" customFormat="1">
      <c r="A392" s="2">
        <f>'Rf &amp; Cd Calculation '!$AY$1</f>
        <v>0</v>
      </c>
      <c r="B392" s="1480"/>
      <c r="C392" s="428"/>
      <c r="D392" s="428"/>
      <c r="E392" s="428"/>
      <c r="F392" s="428"/>
      <c r="G392" s="622"/>
      <c r="H392" s="622"/>
      <c r="I392" s="622"/>
      <c r="J392" s="611">
        <f t="shared" si="71"/>
        <v>0.37124522292993756</v>
      </c>
      <c r="K392" s="622"/>
      <c r="L392" s="623"/>
      <c r="M392" s="415"/>
      <c r="N392" s="415"/>
      <c r="O392" s="415"/>
      <c r="P392" s="1432"/>
      <c r="Q392" s="470" t="s">
        <v>486</v>
      </c>
      <c r="R392" s="323"/>
      <c r="S392" s="1895"/>
      <c r="T392" s="1895"/>
      <c r="U392" s="1480"/>
    </row>
    <row r="393" spans="1:21" s="1445" customFormat="1">
      <c r="A393" s="2" t="str">
        <f>'Rf &amp; Cd Calculation '!$BF$1</f>
        <v>BBB</v>
      </c>
      <c r="B393" s="1480"/>
      <c r="C393" s="428"/>
      <c r="D393" s="428"/>
      <c r="E393" s="428"/>
      <c r="F393" s="428"/>
      <c r="G393" s="622"/>
      <c r="H393" s="622"/>
      <c r="I393" s="622"/>
      <c r="J393" s="611">
        <f t="shared" si="71"/>
        <v>6.697324840764185E-2</v>
      </c>
      <c r="K393" s="622"/>
      <c r="L393" s="623"/>
      <c r="M393" s="415"/>
      <c r="N393" s="415"/>
      <c r="O393" s="415"/>
      <c r="P393" s="1432"/>
      <c r="Q393" s="470" t="s">
        <v>487</v>
      </c>
      <c r="R393" s="323"/>
      <c r="S393" s="1895"/>
      <c r="T393" s="1895"/>
      <c r="U393" s="1480"/>
    </row>
    <row r="394" spans="1:21" s="1445" customFormat="1">
      <c r="A394" s="15" t="str">
        <f>'Rf &amp; Cd Calculation '!$BM$1</f>
        <v>BBB-</v>
      </c>
      <c r="B394" s="1480"/>
      <c r="C394" s="428"/>
      <c r="D394" s="428"/>
      <c r="E394" s="428"/>
      <c r="F394" s="428"/>
      <c r="G394" s="622"/>
      <c r="H394" s="622"/>
      <c r="I394" s="622"/>
      <c r="J394" s="611">
        <f t="shared" si="71"/>
        <v>0.33195350318471284</v>
      </c>
      <c r="K394" s="622"/>
      <c r="L394" s="415"/>
      <c r="M394" s="415"/>
      <c r="N394" s="415"/>
      <c r="O394" s="415"/>
      <c r="P394" s="1432"/>
      <c r="Q394" s="470"/>
      <c r="R394" s="323"/>
      <c r="S394" s="1424"/>
      <c r="T394" s="1424"/>
      <c r="U394" s="1480"/>
    </row>
    <row r="395" spans="1:21" s="1445" customFormat="1">
      <c r="A395" s="149" t="s">
        <v>55</v>
      </c>
      <c r="B395" s="1480"/>
      <c r="C395" s="428"/>
      <c r="D395" s="428"/>
      <c r="E395" s="428"/>
      <c r="F395" s="428"/>
      <c r="G395" s="622"/>
      <c r="H395" s="622"/>
      <c r="I395" s="622"/>
      <c r="J395" s="617">
        <f t="shared" si="71"/>
        <v>0.53106942675159186</v>
      </c>
      <c r="K395" s="622"/>
      <c r="L395" s="415"/>
      <c r="M395" s="415"/>
      <c r="N395" s="415"/>
      <c r="O395" s="415"/>
      <c r="P395" s="1432"/>
      <c r="Q395" s="358"/>
      <c r="R395" s="323"/>
      <c r="S395" s="323"/>
      <c r="T395" s="323"/>
      <c r="U395" s="1480"/>
    </row>
    <row r="396" spans="1:21" s="1445" customFormat="1">
      <c r="A396" s="2" t="str">
        <f>'Rf &amp; Cd Calculation '!$BT$1</f>
        <v>BB</v>
      </c>
      <c r="B396" s="1480"/>
      <c r="C396" s="428"/>
      <c r="D396" s="428"/>
      <c r="E396" s="428"/>
      <c r="F396" s="428"/>
      <c r="G396" s="622"/>
      <c r="H396" s="622"/>
      <c r="I396" s="622"/>
      <c r="J396" s="611">
        <f t="shared" si="71"/>
        <v>0.73018535031847076</v>
      </c>
      <c r="K396" s="622"/>
      <c r="L396" s="415"/>
      <c r="M396" s="415"/>
      <c r="N396" s="415"/>
      <c r="O396" s="415"/>
      <c r="P396" s="1432"/>
      <c r="Q396" s="323"/>
      <c r="R396" s="323"/>
      <c r="S396" s="323"/>
      <c r="T396" s="323"/>
      <c r="U396" s="1480"/>
    </row>
    <row r="397" spans="1:21" s="1445" customFormat="1">
      <c r="A397" s="2"/>
      <c r="B397" s="1480"/>
      <c r="C397" s="316"/>
      <c r="D397" s="316"/>
      <c r="E397" s="316"/>
      <c r="F397" s="316"/>
      <c r="G397" s="435"/>
      <c r="H397" s="435"/>
      <c r="I397" s="435"/>
      <c r="J397" s="358"/>
      <c r="K397" s="435"/>
      <c r="L397" s="323"/>
      <c r="M397" s="323"/>
      <c r="N397" s="323"/>
      <c r="O397" s="323"/>
      <c r="P397" s="1432"/>
      <c r="Q397" s="323"/>
      <c r="R397" s="323"/>
      <c r="S397" s="323"/>
      <c r="T397" s="323"/>
      <c r="U397" s="1480"/>
    </row>
    <row r="398" spans="1:21" s="1445" customFormat="1">
      <c r="A398" s="2"/>
      <c r="B398" s="1480"/>
      <c r="C398" s="947" t="s">
        <v>772</v>
      </c>
      <c r="D398" s="947"/>
      <c r="E398" s="947"/>
      <c r="F398" s="947"/>
      <c r="G398" s="947"/>
      <c r="H398" s="947"/>
      <c r="I398" s="947"/>
      <c r="J398" s="358"/>
      <c r="K398" s="435"/>
      <c r="L398" s="323"/>
      <c r="M398" s="323"/>
      <c r="N398" s="323"/>
      <c r="O398" s="323"/>
      <c r="P398" s="1432"/>
      <c r="Q398" s="323"/>
      <c r="R398" s="323"/>
      <c r="S398" s="323"/>
      <c r="T398" s="323"/>
      <c r="U398" s="1480"/>
    </row>
    <row r="399" spans="1:21" s="1445" customFormat="1">
      <c r="A399" s="2"/>
      <c r="B399" s="1480"/>
      <c r="C399" s="947" t="s">
        <v>773</v>
      </c>
      <c r="D399" s="947"/>
      <c r="E399" s="947"/>
      <c r="F399" s="947"/>
      <c r="G399" s="947"/>
      <c r="H399" s="947"/>
      <c r="I399" s="947"/>
      <c r="J399" s="358"/>
      <c r="K399" s="435"/>
      <c r="L399" s="323"/>
      <c r="M399" s="323"/>
      <c r="N399" s="323"/>
      <c r="O399" s="323"/>
      <c r="P399" s="1432"/>
      <c r="Q399" s="323"/>
      <c r="R399" s="323"/>
      <c r="S399" s="323"/>
      <c r="T399" s="323"/>
      <c r="U399" s="1480"/>
    </row>
    <row r="400" spans="1:21" s="1513" customFormat="1">
      <c r="A400" s="1667"/>
      <c r="C400" s="753"/>
      <c r="D400" s="753"/>
      <c r="E400" s="753"/>
      <c r="F400" s="753"/>
      <c r="G400" s="753"/>
      <c r="H400" s="753"/>
      <c r="I400" s="753"/>
      <c r="J400" s="752"/>
      <c r="K400" s="753"/>
      <c r="L400" s="752"/>
      <c r="M400" s="752"/>
      <c r="N400" s="752"/>
      <c r="O400" s="752"/>
      <c r="Q400" s="752"/>
      <c r="R400" s="752"/>
      <c r="S400" s="752"/>
      <c r="T400" s="752"/>
    </row>
    <row r="401" spans="1:21" s="1513" customFormat="1">
      <c r="A401" s="1668"/>
    </row>
    <row r="402" spans="1:21" s="1445" customFormat="1">
      <c r="A402" s="171" t="s">
        <v>1460</v>
      </c>
      <c r="B402" s="1480"/>
      <c r="C402" s="316"/>
      <c r="D402" s="316"/>
      <c r="E402" s="316"/>
      <c r="F402" s="316"/>
      <c r="G402" s="435"/>
      <c r="H402" s="435"/>
      <c r="I402" s="435"/>
      <c r="J402" s="78"/>
      <c r="K402" s="78"/>
      <c r="L402" s="78"/>
      <c r="M402" s="78"/>
      <c r="N402" s="78"/>
      <c r="O402" s="78"/>
      <c r="P402" s="1446"/>
      <c r="Q402" s="78"/>
      <c r="R402" s="323"/>
      <c r="S402" s="323"/>
      <c r="T402" s="323"/>
      <c r="U402" s="1480"/>
    </row>
    <row r="403" spans="1:21" s="1445" customFormat="1">
      <c r="A403" s="15"/>
      <c r="B403" s="1480"/>
      <c r="C403" s="78"/>
      <c r="D403" s="78"/>
      <c r="E403" s="78"/>
      <c r="F403" s="316"/>
      <c r="G403" s="435"/>
      <c r="H403" s="435"/>
      <c r="I403" s="435"/>
      <c r="J403" s="78"/>
      <c r="K403" s="78"/>
      <c r="L403" s="78"/>
      <c r="M403" s="78"/>
      <c r="N403" s="78"/>
      <c r="O403" s="78"/>
      <c r="P403" s="1446"/>
      <c r="Q403" s="78"/>
      <c r="R403" s="323"/>
      <c r="S403" s="323"/>
      <c r="T403" s="323"/>
      <c r="U403" s="1480"/>
    </row>
    <row r="404" spans="1:21" s="1445" customFormat="1">
      <c r="A404" s="740" t="s">
        <v>482</v>
      </c>
      <c r="B404" s="1480"/>
      <c r="C404" s="11" t="s">
        <v>573</v>
      </c>
      <c r="D404" s="316"/>
      <c r="E404" s="316"/>
      <c r="F404" s="316"/>
      <c r="G404" s="435"/>
      <c r="H404" s="435"/>
      <c r="I404" s="435"/>
      <c r="J404" s="358"/>
      <c r="K404" s="435"/>
      <c r="L404" s="323"/>
      <c r="M404" s="323"/>
      <c r="N404" s="323"/>
      <c r="O404" s="323"/>
      <c r="P404" s="1432"/>
      <c r="Q404" s="78"/>
      <c r="R404" s="323"/>
      <c r="S404" s="323"/>
      <c r="T404" s="323"/>
      <c r="U404" s="1480"/>
    </row>
    <row r="405" spans="1:21" s="1445" customFormat="1">
      <c r="A405" s="15"/>
      <c r="B405" s="1480"/>
      <c r="C405" s="1061" t="s">
        <v>1083</v>
      </c>
      <c r="D405" s="316"/>
      <c r="E405" s="316"/>
      <c r="F405" s="316"/>
      <c r="G405" s="435"/>
      <c r="H405" s="435"/>
      <c r="I405" s="435"/>
      <c r="J405" s="358"/>
      <c r="K405" s="435"/>
      <c r="L405" s="323"/>
      <c r="M405" s="323"/>
      <c r="N405" s="323"/>
      <c r="O405" s="323"/>
      <c r="P405" s="1432"/>
      <c r="Q405" s="11"/>
      <c r="R405" s="323"/>
      <c r="S405" s="323"/>
      <c r="T405" s="323"/>
      <c r="U405" s="1480"/>
    </row>
    <row r="406" spans="1:21" s="1445" customFormat="1">
      <c r="A406" s="15"/>
      <c r="B406" s="1480"/>
      <c r="C406" s="1208" t="s">
        <v>1084</v>
      </c>
      <c r="D406" s="316"/>
      <c r="E406" s="316"/>
      <c r="F406" s="316"/>
      <c r="G406" s="435"/>
      <c r="H406" s="435"/>
      <c r="I406" s="435"/>
      <c r="J406" s="358"/>
      <c r="K406" s="435"/>
      <c r="L406" s="323"/>
      <c r="M406" s="323"/>
      <c r="N406" s="323"/>
      <c r="O406" s="323"/>
      <c r="P406" s="1432"/>
      <c r="Q406" s="11"/>
      <c r="R406" s="323"/>
      <c r="S406" s="323"/>
      <c r="T406" s="323"/>
      <c r="U406" s="1480"/>
    </row>
    <row r="407" spans="1:21" s="1445" customFormat="1">
      <c r="A407" s="316"/>
      <c r="B407" s="1480"/>
      <c r="C407" s="1901" t="s">
        <v>1085</v>
      </c>
      <c r="D407" s="1901"/>
      <c r="E407" s="1901"/>
      <c r="F407" s="1901"/>
      <c r="G407" s="1901"/>
      <c r="H407" s="1901"/>
      <c r="I407" s="1901"/>
      <c r="J407" s="1901"/>
      <c r="K407" s="1901"/>
      <c r="L407" s="1901"/>
      <c r="M407" s="1901"/>
      <c r="N407" s="1901"/>
      <c r="O407" s="1901"/>
      <c r="P407" s="1432"/>
      <c r="Q407" s="323"/>
      <c r="R407" s="323"/>
      <c r="S407" s="323"/>
      <c r="T407" s="323"/>
      <c r="U407" s="1480"/>
    </row>
    <row r="408" spans="1:21" s="1445" customFormat="1">
      <c r="A408" s="316"/>
      <c r="B408" s="1480"/>
      <c r="C408" s="1901"/>
      <c r="D408" s="1901"/>
      <c r="E408" s="1901"/>
      <c r="F408" s="1901"/>
      <c r="G408" s="1901"/>
      <c r="H408" s="1901"/>
      <c r="I408" s="1901"/>
      <c r="J408" s="1901"/>
      <c r="K408" s="1901"/>
      <c r="L408" s="1901"/>
      <c r="M408" s="1901"/>
      <c r="N408" s="1901"/>
      <c r="O408" s="1901"/>
      <c r="P408" s="1432"/>
      <c r="Q408" s="323"/>
      <c r="R408" s="323"/>
      <c r="S408" s="323"/>
      <c r="T408" s="323"/>
      <c r="U408" s="1480"/>
    </row>
    <row r="409" spans="1:21" s="1445" customFormat="1">
      <c r="A409" s="316"/>
      <c r="B409" s="1480"/>
      <c r="C409" s="1901"/>
      <c r="D409" s="1901"/>
      <c r="E409" s="1901"/>
      <c r="F409" s="1901"/>
      <c r="G409" s="1901"/>
      <c r="H409" s="1901"/>
      <c r="I409" s="1901"/>
      <c r="J409" s="1901"/>
      <c r="K409" s="1901"/>
      <c r="L409" s="1901"/>
      <c r="M409" s="1901"/>
      <c r="N409" s="1901"/>
      <c r="O409" s="1901"/>
      <c r="P409" s="1432"/>
      <c r="Q409" s="323"/>
      <c r="R409" s="323"/>
      <c r="S409" s="323"/>
      <c r="T409" s="323"/>
      <c r="U409" s="1480"/>
    </row>
    <row r="410" spans="1:21" s="1445" customFormat="1">
      <c r="A410" s="316"/>
      <c r="B410" s="1480"/>
      <c r="C410" s="358"/>
      <c r="D410" s="316"/>
      <c r="E410" s="316"/>
      <c r="F410" s="316"/>
      <c r="G410" s="435"/>
      <c r="H410" s="435"/>
      <c r="I410" s="435"/>
      <c r="J410" s="358"/>
      <c r="K410" s="435"/>
      <c r="L410" s="323"/>
      <c r="M410" s="323"/>
      <c r="N410" s="323"/>
      <c r="O410" s="323"/>
      <c r="P410" s="1432"/>
      <c r="Q410" s="323"/>
      <c r="R410" s="323"/>
      <c r="S410" s="323"/>
      <c r="T410" s="323"/>
      <c r="U410" s="1480"/>
    </row>
    <row r="411" spans="1:21" s="1445" customFormat="1">
      <c r="A411" s="358"/>
      <c r="B411" s="1480"/>
      <c r="C411" s="323"/>
      <c r="D411" s="316"/>
      <c r="E411" s="316"/>
      <c r="F411" s="316"/>
      <c r="G411" s="435"/>
      <c r="H411" s="435"/>
      <c r="I411" s="435"/>
      <c r="J411" s="358"/>
      <c r="K411" s="435"/>
      <c r="L411" s="323"/>
      <c r="M411" s="323"/>
      <c r="N411" s="323"/>
      <c r="O411" s="323"/>
      <c r="P411" s="1432"/>
      <c r="Q411" s="323"/>
      <c r="R411" s="323"/>
      <c r="S411" s="323"/>
      <c r="T411" s="323"/>
      <c r="U411" s="1480"/>
    </row>
    <row r="412" spans="1:21" s="1445" customFormat="1">
      <c r="A412" s="740" t="s">
        <v>502</v>
      </c>
      <c r="B412" s="1480"/>
      <c r="C412" s="1891" t="s">
        <v>1087</v>
      </c>
      <c r="D412" s="1891"/>
      <c r="E412" s="1891"/>
      <c r="F412" s="1891"/>
      <c r="G412" s="1891"/>
      <c r="H412" s="1891"/>
      <c r="I412" s="1891"/>
      <c r="J412" s="1891"/>
      <c r="K412" s="1891"/>
      <c r="L412" s="1891"/>
      <c r="M412" s="1891"/>
      <c r="N412" s="1891"/>
      <c r="O412" s="1891"/>
      <c r="P412" s="1432"/>
      <c r="Q412" s="323"/>
      <c r="R412" s="323"/>
      <c r="S412" s="323"/>
      <c r="T412" s="323"/>
      <c r="U412" s="1480"/>
    </row>
    <row r="413" spans="1:21" s="1445" customFormat="1">
      <c r="A413" s="316"/>
      <c r="B413" s="1480"/>
      <c r="C413" s="1891"/>
      <c r="D413" s="1891"/>
      <c r="E413" s="1891"/>
      <c r="F413" s="1891"/>
      <c r="G413" s="1891"/>
      <c r="H413" s="1891"/>
      <c r="I413" s="1891"/>
      <c r="J413" s="1891"/>
      <c r="K413" s="1891"/>
      <c r="L413" s="1891"/>
      <c r="M413" s="1891"/>
      <c r="N413" s="1891"/>
      <c r="O413" s="1891"/>
      <c r="P413" s="1432"/>
      <c r="Q413" s="323"/>
      <c r="R413" s="323"/>
      <c r="S413" s="323"/>
      <c r="T413" s="323"/>
      <c r="U413" s="1480"/>
    </row>
    <row r="414" spans="1:21" s="1445" customFormat="1">
      <c r="A414" s="316"/>
      <c r="B414" s="1480"/>
      <c r="C414" s="323"/>
      <c r="D414" s="316"/>
      <c r="E414" s="316"/>
      <c r="F414" s="316"/>
      <c r="G414" s="435"/>
      <c r="H414" s="435"/>
      <c r="I414" s="435"/>
      <c r="J414" s="358"/>
      <c r="K414" s="435"/>
      <c r="L414" s="323"/>
      <c r="M414" s="323"/>
      <c r="N414" s="323"/>
      <c r="O414" s="323"/>
      <c r="P414" s="1432"/>
      <c r="Q414" s="323"/>
      <c r="R414" s="323"/>
      <c r="S414" s="323"/>
      <c r="T414" s="323"/>
      <c r="U414" s="1480"/>
    </row>
    <row r="415" spans="1:21" s="1445" customFormat="1">
      <c r="A415" s="358"/>
      <c r="B415" s="1480"/>
      <c r="C415" s="316" t="s">
        <v>1458</v>
      </c>
      <c r="D415" s="316"/>
      <c r="E415" s="316"/>
      <c r="F415" s="316"/>
      <c r="G415" s="435"/>
      <c r="H415" s="435"/>
      <c r="I415" s="1267" t="s">
        <v>1459</v>
      </c>
      <c r="J415" s="619">
        <v>0.15</v>
      </c>
      <c r="K415" s="435"/>
      <c r="L415" s="1891" t="s">
        <v>1490</v>
      </c>
      <c r="M415" s="1891"/>
      <c r="N415" s="1891"/>
      <c r="O415" s="1891"/>
      <c r="P415" s="1432"/>
      <c r="Q415" s="1212" t="s">
        <v>1159</v>
      </c>
      <c r="R415" s="323"/>
      <c r="S415" s="323"/>
      <c r="T415" s="323"/>
      <c r="U415" s="1480"/>
    </row>
    <row r="416" spans="1:21" s="1445" customFormat="1">
      <c r="A416" s="15"/>
      <c r="B416" s="1480"/>
      <c r="C416" s="15"/>
      <c r="D416" s="316"/>
      <c r="E416" s="316"/>
      <c r="F416" s="316"/>
      <c r="G416" s="435"/>
      <c r="H416" s="435"/>
      <c r="I416" s="435"/>
      <c r="J416" s="358"/>
      <c r="K416" s="435"/>
      <c r="L416" s="1891"/>
      <c r="M416" s="1891"/>
      <c r="N416" s="1891"/>
      <c r="O416" s="1891"/>
      <c r="P416" s="1432"/>
      <c r="Q416" s="915" t="s">
        <v>1086</v>
      </c>
      <c r="R416" s="323"/>
      <c r="S416" s="323"/>
      <c r="T416" s="323"/>
      <c r="U416" s="1480"/>
    </row>
    <row r="417" spans="1:23" s="1445" customFormat="1">
      <c r="A417" s="15"/>
      <c r="B417" s="1480"/>
      <c r="C417" s="358"/>
      <c r="D417" s="316"/>
      <c r="E417" s="316"/>
      <c r="F417" s="316"/>
      <c r="G417" s="435"/>
      <c r="H417" s="435"/>
      <c r="I417" s="435"/>
      <c r="J417" s="358"/>
      <c r="K417" s="435"/>
      <c r="L417" s="323"/>
      <c r="M417" s="323"/>
      <c r="N417" s="323"/>
      <c r="O417" s="323"/>
      <c r="P417" s="1432"/>
      <c r="Q417" s="11"/>
      <c r="R417" s="323"/>
      <c r="S417" s="323"/>
      <c r="T417" s="323"/>
      <c r="U417" s="1480"/>
    </row>
    <row r="418" spans="1:23" s="1445" customFormat="1">
      <c r="A418" s="316"/>
      <c r="B418" s="1480"/>
      <c r="C418" s="316"/>
      <c r="D418" s="316"/>
      <c r="E418" s="316"/>
      <c r="F418" s="316"/>
      <c r="G418" s="316"/>
      <c r="H418" s="316"/>
      <c r="I418" s="316"/>
      <c r="J418" s="323"/>
      <c r="K418" s="316"/>
      <c r="L418" s="323"/>
      <c r="M418" s="323"/>
      <c r="N418" s="323"/>
      <c r="O418" s="323"/>
      <c r="P418" s="1432"/>
      <c r="Q418" s="323"/>
      <c r="R418" s="323"/>
      <c r="S418" s="323"/>
      <c r="T418" s="323"/>
      <c r="U418" s="1480"/>
      <c r="V418" s="1432"/>
      <c r="W418" s="1432"/>
    </row>
    <row r="419" spans="1:23" s="1751" customFormat="1">
      <c r="A419" s="1750" t="s">
        <v>811</v>
      </c>
      <c r="C419" s="1752"/>
      <c r="D419" s="1752"/>
      <c r="E419" s="1752"/>
      <c r="F419" s="1752"/>
      <c r="G419" s="1752"/>
      <c r="H419" s="1752"/>
      <c r="I419" s="1752"/>
      <c r="J419" s="1752"/>
      <c r="K419" s="1752"/>
      <c r="L419" s="1752"/>
      <c r="M419" s="1752"/>
      <c r="N419" s="1752"/>
      <c r="O419" s="1752"/>
      <c r="P419" s="1753"/>
      <c r="Q419" s="1752"/>
      <c r="R419" s="1752"/>
      <c r="S419" s="1752"/>
      <c r="T419" s="1752"/>
    </row>
    <row r="420" spans="1:23" s="1751" customFormat="1">
      <c r="A420" s="1754"/>
      <c r="C420" s="1752"/>
      <c r="D420" s="1752"/>
      <c r="E420" s="1752"/>
      <c r="F420" s="1752"/>
      <c r="G420" s="1752"/>
      <c r="H420" s="1752"/>
      <c r="I420" s="1752"/>
      <c r="J420" s="1752"/>
      <c r="K420" s="1752"/>
      <c r="L420" s="1752"/>
      <c r="M420" s="1752"/>
      <c r="N420" s="1752"/>
      <c r="O420" s="1752"/>
      <c r="P420" s="1753"/>
      <c r="Q420" s="1752"/>
      <c r="R420" s="1752"/>
      <c r="S420" s="1752"/>
      <c r="T420" s="1752"/>
    </row>
    <row r="421" spans="1:23" s="1751" customFormat="1">
      <c r="A421" s="1754"/>
      <c r="C421" s="1752"/>
      <c r="D421" s="1752"/>
      <c r="E421" s="1752"/>
      <c r="F421" s="1752"/>
      <c r="G421" s="1752"/>
      <c r="H421" s="1752"/>
      <c r="I421" s="1752"/>
      <c r="J421" s="1752"/>
      <c r="K421" s="1752"/>
      <c r="L421" s="1752"/>
      <c r="M421" s="1752"/>
      <c r="N421" s="1752"/>
      <c r="O421" s="1752"/>
      <c r="P421" s="1753"/>
      <c r="Q421" s="1752"/>
      <c r="R421" s="1752"/>
      <c r="S421" s="1752"/>
      <c r="T421" s="1752"/>
    </row>
    <row r="422" spans="1:23" s="1751" customFormat="1">
      <c r="A422" s="1754"/>
      <c r="C422" s="1752"/>
      <c r="D422" s="1752"/>
      <c r="E422" s="1752"/>
      <c r="F422" s="1752"/>
      <c r="G422" s="1752"/>
      <c r="H422" s="1752"/>
      <c r="I422" s="1752"/>
      <c r="J422" s="1752"/>
      <c r="K422" s="1752"/>
      <c r="L422" s="1752"/>
      <c r="M422" s="1752"/>
      <c r="N422" s="1752"/>
      <c r="O422" s="1752"/>
      <c r="P422" s="1753"/>
      <c r="Q422" s="1752"/>
      <c r="R422" s="1752"/>
      <c r="S422" s="1752"/>
      <c r="T422" s="1752"/>
    </row>
    <row r="423" spans="1:23" s="1751" customFormat="1">
      <c r="A423" s="1755"/>
      <c r="C423" s="1752"/>
      <c r="D423" s="1752"/>
      <c r="E423" s="1752"/>
      <c r="F423" s="1752"/>
      <c r="G423" s="1752"/>
      <c r="H423" s="1752"/>
      <c r="I423" s="1752"/>
      <c r="J423" s="1752"/>
      <c r="K423" s="1752"/>
      <c r="L423" s="1752"/>
      <c r="M423" s="1752"/>
      <c r="N423" s="1752"/>
      <c r="O423" s="1752"/>
      <c r="P423" s="1753"/>
      <c r="Q423" s="1752"/>
      <c r="R423" s="1752"/>
      <c r="S423" s="1752"/>
      <c r="T423" s="1752"/>
    </row>
    <row r="424" spans="1:23" s="1445" customFormat="1">
      <c r="A424" s="358"/>
      <c r="B424" s="1480"/>
      <c r="C424" s="323"/>
      <c r="D424" s="323"/>
      <c r="E424" s="323"/>
      <c r="F424" s="323"/>
      <c r="G424" s="323"/>
      <c r="H424" s="323"/>
      <c r="I424" s="323"/>
      <c r="J424" s="323"/>
      <c r="K424" s="323"/>
      <c r="L424" s="323"/>
      <c r="M424" s="323"/>
      <c r="N424" s="323"/>
      <c r="O424" s="323"/>
      <c r="P424" s="1432"/>
      <c r="Q424" s="323"/>
      <c r="R424" s="323"/>
      <c r="S424" s="323"/>
      <c r="T424" s="323"/>
      <c r="U424" s="1480"/>
      <c r="V424" s="1432"/>
      <c r="W424" s="1432"/>
    </row>
    <row r="425" spans="1:23" s="1499" customFormat="1">
      <c r="A425" s="1510"/>
      <c r="B425" s="1497"/>
      <c r="C425" s="1498"/>
      <c r="I425" s="1500"/>
      <c r="J425" s="1500"/>
      <c r="K425" s="1501"/>
      <c r="L425" s="1502"/>
      <c r="M425" s="1503"/>
      <c r="U425" s="1497"/>
    </row>
    <row r="426" spans="1:23" s="1445" customFormat="1">
      <c r="A426" s="1432"/>
      <c r="B426" s="1480"/>
      <c r="C426" s="1432"/>
      <c r="D426" s="1432"/>
      <c r="E426" s="1432"/>
      <c r="F426" s="1432"/>
      <c r="G426" s="1432"/>
      <c r="H426" s="1432"/>
      <c r="I426" s="1432"/>
      <c r="J426" s="1432"/>
      <c r="K426" s="1432"/>
      <c r="L426" s="1432"/>
      <c r="M426" s="1432"/>
      <c r="N426" s="1432"/>
      <c r="O426" s="1432"/>
      <c r="P426" s="1432"/>
      <c r="Q426" s="1432"/>
      <c r="R426" s="1432"/>
      <c r="S426" s="1432"/>
      <c r="T426" s="1432"/>
      <c r="U426" s="1480"/>
      <c r="V426" s="1432"/>
      <c r="W426" s="1432"/>
    </row>
    <row r="427" spans="1:23" s="1445" customFormat="1">
      <c r="A427" s="1432"/>
      <c r="B427" s="1480"/>
      <c r="C427" s="1432"/>
      <c r="D427" s="1432"/>
      <c r="E427" s="1432"/>
      <c r="F427" s="1432"/>
      <c r="G427" s="1432"/>
      <c r="H427" s="1432"/>
      <c r="I427" s="1432"/>
      <c r="J427" s="1432"/>
      <c r="K427" s="1432"/>
      <c r="L427" s="1432"/>
      <c r="M427" s="1432"/>
      <c r="N427" s="1432"/>
      <c r="O427" s="1432"/>
      <c r="P427" s="1432"/>
      <c r="Q427" s="1432"/>
      <c r="R427" s="1432"/>
      <c r="S427" s="1432"/>
      <c r="T427" s="1432"/>
      <c r="U427" s="1480"/>
      <c r="V427" s="1432"/>
      <c r="W427" s="1432"/>
    </row>
    <row r="428" spans="1:23" s="1445" customFormat="1">
      <c r="A428" s="1432"/>
      <c r="B428" s="1480"/>
      <c r="C428" s="1432"/>
      <c r="D428" s="1432"/>
      <c r="E428" s="1432"/>
      <c r="F428" s="1432"/>
      <c r="G428" s="1432"/>
      <c r="H428" s="1432"/>
      <c r="I428" s="1432"/>
      <c r="J428" s="1432"/>
      <c r="K428" s="1432"/>
      <c r="L428" s="1432"/>
      <c r="M428" s="1432"/>
      <c r="N428" s="1432"/>
      <c r="O428" s="1432"/>
      <c r="P428" s="1432"/>
      <c r="Q428" s="1432"/>
      <c r="R428" s="1432"/>
      <c r="S428" s="1432"/>
      <c r="T428" s="1432"/>
      <c r="U428" s="1480"/>
      <c r="V428" s="1432"/>
      <c r="W428" s="1432"/>
    </row>
    <row r="429" spans="1:23" s="1445" customFormat="1">
      <c r="A429" s="1432"/>
      <c r="B429" s="1480"/>
      <c r="C429" s="1432"/>
      <c r="D429" s="1432"/>
      <c r="E429" s="1432"/>
      <c r="F429" s="1432"/>
      <c r="G429" s="1432"/>
      <c r="H429" s="1432"/>
      <c r="I429" s="1432"/>
      <c r="J429" s="1432"/>
      <c r="K429" s="1432"/>
      <c r="L429" s="1432"/>
      <c r="M429" s="1432"/>
      <c r="N429" s="1432"/>
      <c r="O429" s="1432"/>
      <c r="P429" s="1432"/>
      <c r="Q429" s="1432"/>
      <c r="R429" s="1432"/>
      <c r="S429" s="1432"/>
      <c r="T429" s="1432"/>
      <c r="U429" s="1480"/>
      <c r="V429" s="1432"/>
      <c r="W429" s="1432"/>
    </row>
    <row r="430" spans="1:23" s="1445" customFormat="1">
      <c r="A430" s="1432"/>
      <c r="B430" s="1480"/>
      <c r="C430" s="1432"/>
      <c r="D430" s="1432"/>
      <c r="E430" s="1432"/>
      <c r="F430" s="1432"/>
      <c r="G430" s="1432"/>
      <c r="H430" s="1432"/>
      <c r="I430" s="1432"/>
      <c r="J430" s="1432"/>
      <c r="K430" s="1432"/>
      <c r="L430" s="1432"/>
      <c r="M430" s="1432"/>
      <c r="N430" s="1432"/>
      <c r="O430" s="1432"/>
      <c r="P430" s="1432"/>
      <c r="Q430" s="1432"/>
      <c r="R430" s="1432"/>
      <c r="S430" s="1432"/>
      <c r="T430" s="1432"/>
      <c r="U430" s="1480"/>
      <c r="V430" s="1432"/>
      <c r="W430" s="1432"/>
    </row>
    <row r="431" spans="1:23" s="1445" customFormat="1">
      <c r="A431" s="1432"/>
      <c r="B431" s="1480"/>
      <c r="C431" s="1432"/>
      <c r="D431" s="1432"/>
      <c r="E431" s="1432"/>
      <c r="F431" s="1432"/>
      <c r="G431" s="1432"/>
      <c r="H431" s="1432"/>
      <c r="I431" s="1432"/>
      <c r="J431" s="1432"/>
      <c r="K431" s="1432"/>
      <c r="L431" s="1432"/>
      <c r="M431" s="1432"/>
      <c r="N431" s="1432"/>
      <c r="O431" s="1432"/>
      <c r="P431" s="1432"/>
      <c r="Q431" s="1432"/>
      <c r="R431" s="1432"/>
      <c r="S431" s="1432"/>
      <c r="T431" s="1432"/>
      <c r="U431" s="1480"/>
      <c r="V431" s="1432"/>
      <c r="W431" s="1432"/>
    </row>
    <row r="432" spans="1:23" s="1445" customFormat="1">
      <c r="A432" s="1432"/>
      <c r="B432" s="1480"/>
      <c r="C432" s="1432"/>
      <c r="D432" s="1432"/>
      <c r="E432" s="1432"/>
      <c r="F432" s="1432"/>
      <c r="G432" s="1432"/>
      <c r="H432" s="1432"/>
      <c r="I432" s="1432"/>
      <c r="J432" s="1432"/>
      <c r="K432" s="1432"/>
      <c r="L432" s="1432"/>
      <c r="M432" s="1432"/>
      <c r="N432" s="1432"/>
      <c r="O432" s="1432"/>
      <c r="P432" s="1432"/>
      <c r="Q432" s="1432"/>
      <c r="R432" s="1432"/>
      <c r="S432" s="1432"/>
      <c r="T432" s="1432"/>
      <c r="U432" s="1480"/>
      <c r="V432" s="1432"/>
      <c r="W432" s="1432"/>
    </row>
    <row r="433" spans="1:23" s="1445" customFormat="1">
      <c r="A433" s="1432"/>
      <c r="B433" s="1480"/>
      <c r="C433" s="1432"/>
      <c r="D433" s="1432"/>
      <c r="E433" s="1432"/>
      <c r="F433" s="1432"/>
      <c r="G433" s="1432"/>
      <c r="H433" s="1432"/>
      <c r="I433" s="1432"/>
      <c r="J433" s="1432"/>
      <c r="K433" s="1432"/>
      <c r="L433" s="1432"/>
      <c r="M433" s="1432"/>
      <c r="N433" s="1432"/>
      <c r="O433" s="1432"/>
      <c r="P433" s="1432"/>
      <c r="Q433" s="1432"/>
      <c r="R433" s="1432"/>
      <c r="S433" s="1432"/>
      <c r="T433" s="1432"/>
      <c r="U433" s="1480"/>
      <c r="V433" s="1432"/>
      <c r="W433" s="1432"/>
    </row>
    <row r="434" spans="1:23" s="1445" customFormat="1">
      <c r="A434" s="1432"/>
      <c r="B434" s="1480"/>
      <c r="C434" s="1432"/>
      <c r="D434" s="1432"/>
      <c r="E434" s="1432"/>
      <c r="F434" s="1432"/>
      <c r="G434" s="1432"/>
      <c r="H434" s="1432"/>
      <c r="I434" s="1432"/>
      <c r="J434" s="1432"/>
      <c r="K434" s="1432"/>
      <c r="L434" s="1432"/>
      <c r="M434" s="1432"/>
      <c r="N434" s="1432"/>
      <c r="O434" s="1432"/>
      <c r="P434" s="1432"/>
      <c r="Q434" s="1432"/>
      <c r="R434" s="1432"/>
      <c r="S434" s="1432"/>
      <c r="T434" s="1432"/>
      <c r="U434" s="1480"/>
      <c r="V434" s="1432"/>
      <c r="W434" s="1432"/>
    </row>
    <row r="435" spans="1:23" s="1445" customFormat="1">
      <c r="A435" s="1432"/>
      <c r="B435" s="1480"/>
      <c r="C435" s="1432"/>
      <c r="D435" s="1432"/>
      <c r="E435" s="1432"/>
      <c r="F435" s="1432"/>
      <c r="G435" s="1432"/>
      <c r="H435" s="1432"/>
      <c r="I435" s="1432"/>
      <c r="J435" s="1432"/>
      <c r="K435" s="1432"/>
      <c r="L435" s="1432"/>
      <c r="M435" s="1432"/>
      <c r="N435" s="1432"/>
      <c r="O435" s="1432"/>
      <c r="P435" s="1432"/>
      <c r="Q435" s="1432"/>
      <c r="R435" s="1432"/>
      <c r="S435" s="1432"/>
      <c r="T435" s="1432"/>
      <c r="U435" s="1480"/>
      <c r="V435" s="1432"/>
      <c r="W435" s="1432"/>
    </row>
    <row r="436" spans="1:23" s="1445" customFormat="1">
      <c r="A436" s="1432"/>
      <c r="B436" s="1480"/>
      <c r="C436" s="1432"/>
      <c r="D436" s="1432"/>
      <c r="E436" s="1432"/>
      <c r="F436" s="1432"/>
      <c r="L436" s="1432"/>
      <c r="M436" s="1432"/>
      <c r="N436" s="1432"/>
      <c r="O436" s="1432"/>
      <c r="P436" s="1432"/>
      <c r="Q436" s="1432"/>
      <c r="R436" s="1432"/>
      <c r="S436" s="1432"/>
      <c r="T436" s="1432"/>
      <c r="U436" s="1480"/>
    </row>
    <row r="437" spans="1:23" s="1445" customFormat="1">
      <c r="A437" s="1432"/>
      <c r="B437" s="1480"/>
      <c r="C437" s="1432"/>
      <c r="D437" s="1432"/>
      <c r="E437" s="1432"/>
      <c r="F437" s="1432"/>
      <c r="L437" s="1432"/>
      <c r="M437" s="1432"/>
      <c r="N437" s="1432"/>
      <c r="O437" s="1432"/>
      <c r="P437" s="1432"/>
      <c r="Q437" s="1432"/>
      <c r="R437" s="1432"/>
      <c r="S437" s="1432"/>
      <c r="T437" s="1432"/>
      <c r="U437" s="1480"/>
    </row>
    <row r="438" spans="1:23" s="1445" customFormat="1">
      <c r="A438" s="1432"/>
      <c r="B438" s="1480"/>
      <c r="C438" s="1432"/>
      <c r="D438" s="1432"/>
      <c r="E438" s="1432"/>
      <c r="F438" s="1432"/>
      <c r="L438" s="1432"/>
      <c r="M438" s="1432"/>
      <c r="N438" s="1432"/>
      <c r="O438" s="1432"/>
      <c r="P438" s="1432"/>
      <c r="Q438" s="1432"/>
      <c r="R438" s="1432"/>
      <c r="S438" s="1432"/>
      <c r="T438" s="1432"/>
      <c r="U438" s="1480"/>
    </row>
    <row r="439" spans="1:23" s="1445" customFormat="1">
      <c r="A439" s="1432"/>
      <c r="B439" s="1480"/>
      <c r="C439" s="1432"/>
      <c r="D439" s="1432"/>
      <c r="E439" s="1432"/>
      <c r="F439" s="1432"/>
      <c r="L439" s="1432"/>
      <c r="M439" s="1432"/>
      <c r="N439" s="1432"/>
      <c r="O439" s="1432"/>
      <c r="P439" s="1432"/>
      <c r="Q439" s="1432"/>
      <c r="R439" s="1432"/>
      <c r="S439" s="1432"/>
      <c r="T439" s="1432"/>
      <c r="U439" s="1480"/>
    </row>
    <row r="440" spans="1:23" s="1445" customFormat="1">
      <c r="A440" s="1432"/>
      <c r="B440" s="1480"/>
      <c r="C440" s="1432"/>
      <c r="D440" s="1432"/>
      <c r="E440" s="1432"/>
      <c r="F440" s="1432"/>
      <c r="L440" s="1432"/>
      <c r="M440" s="1432"/>
      <c r="N440" s="1432"/>
      <c r="O440" s="1432"/>
      <c r="P440" s="1432"/>
      <c r="Q440" s="1432"/>
      <c r="R440" s="1432"/>
      <c r="S440" s="1432"/>
      <c r="T440" s="1432"/>
      <c r="U440" s="1480"/>
    </row>
    <row r="441" spans="1:23" s="1445" customFormat="1">
      <c r="A441" s="1432"/>
      <c r="B441" s="1480"/>
      <c r="C441" s="1432"/>
      <c r="D441" s="1432"/>
      <c r="E441" s="1432"/>
      <c r="F441" s="1432"/>
      <c r="L441" s="1432"/>
      <c r="M441" s="1432"/>
      <c r="N441" s="1432"/>
      <c r="O441" s="1432"/>
      <c r="P441" s="1432"/>
      <c r="Q441" s="1432"/>
      <c r="R441" s="1432"/>
      <c r="S441" s="1432"/>
      <c r="T441" s="1432"/>
      <c r="U441" s="1480"/>
    </row>
    <row r="442" spans="1:23" s="1445" customFormat="1">
      <c r="A442" s="1432"/>
      <c r="B442" s="1480"/>
      <c r="C442" s="1432"/>
      <c r="D442" s="1432"/>
      <c r="E442" s="1432"/>
      <c r="F442" s="1432"/>
      <c r="L442" s="1432"/>
      <c r="M442" s="1432"/>
      <c r="N442" s="1432"/>
      <c r="O442" s="1432"/>
      <c r="P442" s="1432"/>
      <c r="Q442" s="1432"/>
      <c r="R442" s="1432"/>
      <c r="S442" s="1432"/>
      <c r="T442" s="1432"/>
      <c r="U442" s="1480"/>
    </row>
    <row r="443" spans="1:23" s="1445" customFormat="1">
      <c r="A443" s="1432"/>
      <c r="B443" s="1480"/>
      <c r="C443" s="1432"/>
      <c r="D443" s="1432"/>
      <c r="E443" s="1432"/>
      <c r="F443" s="1432"/>
      <c r="L443" s="1432"/>
      <c r="M443" s="1432"/>
      <c r="N443" s="1432"/>
      <c r="O443" s="1432"/>
      <c r="P443" s="1432"/>
      <c r="Q443" s="1432"/>
      <c r="R443" s="1432"/>
      <c r="S443" s="1432"/>
      <c r="T443" s="1432"/>
      <c r="U443" s="1480"/>
    </row>
    <row r="444" spans="1:23" s="1445" customFormat="1">
      <c r="A444" s="1432"/>
      <c r="B444" s="1480"/>
      <c r="C444" s="1432"/>
      <c r="D444" s="1432"/>
      <c r="E444" s="1432"/>
      <c r="F444" s="1432"/>
      <c r="L444" s="1432"/>
      <c r="M444" s="1432"/>
      <c r="N444" s="1432"/>
      <c r="O444" s="1432"/>
      <c r="P444" s="1432"/>
      <c r="Q444" s="1432"/>
      <c r="R444" s="1432"/>
      <c r="S444" s="1432"/>
      <c r="T444" s="1432"/>
      <c r="U444" s="1480"/>
    </row>
    <row r="445" spans="1:23" s="1445" customFormat="1">
      <c r="A445" s="1432"/>
      <c r="B445" s="1480"/>
      <c r="C445" s="1432"/>
      <c r="D445" s="1432"/>
      <c r="E445" s="1432"/>
      <c r="F445" s="1432"/>
      <c r="L445" s="1432"/>
      <c r="M445" s="1432"/>
      <c r="N445" s="1432"/>
      <c r="O445" s="1432"/>
      <c r="P445" s="1432"/>
      <c r="Q445" s="1432"/>
      <c r="R445" s="1432"/>
      <c r="S445" s="1432"/>
      <c r="T445" s="1432"/>
      <c r="U445" s="1480"/>
    </row>
    <row r="446" spans="1:23" s="1445" customFormat="1">
      <c r="A446" s="1432"/>
      <c r="B446" s="1480"/>
      <c r="C446" s="1432"/>
      <c r="D446" s="1432"/>
      <c r="E446" s="1432"/>
      <c r="F446" s="1432"/>
      <c r="L446" s="1432"/>
      <c r="M446" s="1432"/>
      <c r="N446" s="1432"/>
      <c r="O446" s="1432"/>
      <c r="P446" s="1432"/>
      <c r="Q446" s="1432"/>
      <c r="R446" s="1432"/>
      <c r="S446" s="1432"/>
      <c r="T446" s="1432"/>
      <c r="U446" s="1480"/>
    </row>
    <row r="447" spans="1:23" s="1445" customFormat="1">
      <c r="A447" s="1432"/>
      <c r="B447" s="1480"/>
      <c r="C447" s="1432"/>
      <c r="D447" s="1432"/>
      <c r="E447" s="1432"/>
      <c r="F447" s="1432"/>
      <c r="L447" s="1432"/>
      <c r="M447" s="1432"/>
      <c r="N447" s="1432"/>
      <c r="O447" s="1432"/>
      <c r="P447" s="1432"/>
      <c r="Q447" s="1432"/>
      <c r="R447" s="1432"/>
      <c r="S447" s="1432"/>
      <c r="T447" s="1432"/>
      <c r="U447" s="1480"/>
    </row>
    <row r="448" spans="1:23" s="1445" customFormat="1">
      <c r="A448" s="1432"/>
      <c r="B448" s="1480"/>
      <c r="C448" s="1432"/>
      <c r="D448" s="1432"/>
      <c r="E448" s="1432"/>
      <c r="F448" s="1432"/>
      <c r="L448" s="1432"/>
      <c r="M448" s="1432"/>
      <c r="N448" s="1432"/>
      <c r="O448" s="1432"/>
      <c r="P448" s="1432"/>
      <c r="Q448" s="1432"/>
      <c r="R448" s="1432"/>
      <c r="S448" s="1432"/>
      <c r="T448" s="1432"/>
      <c r="U448" s="1480"/>
    </row>
    <row r="449" spans="1:21" s="1445" customFormat="1">
      <c r="A449" s="1432"/>
      <c r="B449" s="1480"/>
      <c r="C449" s="1432"/>
      <c r="D449" s="1432"/>
      <c r="E449" s="1432"/>
      <c r="F449" s="1432"/>
      <c r="L449" s="1432"/>
      <c r="M449" s="1432"/>
      <c r="N449" s="1432"/>
      <c r="O449" s="1432"/>
      <c r="P449" s="1432"/>
      <c r="Q449" s="1432"/>
      <c r="R449" s="1432"/>
      <c r="S449" s="1432"/>
      <c r="T449" s="1432"/>
      <c r="U449" s="1480"/>
    </row>
    <row r="450" spans="1:21" s="1445" customFormat="1">
      <c r="A450" s="1432"/>
      <c r="B450" s="1480"/>
      <c r="C450" s="1432"/>
      <c r="D450" s="1432"/>
      <c r="E450" s="1432"/>
      <c r="F450" s="1432"/>
      <c r="L450" s="1432"/>
      <c r="M450" s="1432"/>
      <c r="N450" s="1432"/>
      <c r="O450" s="1432"/>
      <c r="P450" s="1432"/>
      <c r="Q450" s="1432"/>
      <c r="R450" s="1432"/>
      <c r="S450" s="1432"/>
      <c r="T450" s="1432"/>
      <c r="U450" s="1480"/>
    </row>
    <row r="451" spans="1:21" s="1445" customFormat="1">
      <c r="A451" s="1432"/>
      <c r="B451" s="1480"/>
      <c r="C451" s="1432"/>
      <c r="D451" s="1432"/>
      <c r="E451" s="1432"/>
      <c r="F451" s="1432"/>
      <c r="L451" s="1432"/>
      <c r="M451" s="1432"/>
      <c r="N451" s="1432"/>
      <c r="O451" s="1432"/>
      <c r="P451" s="1432"/>
      <c r="Q451" s="1432"/>
      <c r="R451" s="1432"/>
      <c r="S451" s="1432"/>
      <c r="T451" s="1432"/>
      <c r="U451" s="1480"/>
    </row>
    <row r="452" spans="1:21" s="1445" customFormat="1">
      <c r="A452" s="1432"/>
      <c r="B452" s="1480"/>
      <c r="C452" s="1432"/>
      <c r="D452" s="1432"/>
      <c r="E452" s="1432"/>
      <c r="F452" s="1432"/>
      <c r="L452" s="1432"/>
      <c r="M452" s="1432"/>
      <c r="N452" s="1432"/>
      <c r="O452" s="1432"/>
      <c r="P452" s="1432"/>
      <c r="Q452" s="1432"/>
      <c r="R452" s="1432"/>
      <c r="S452" s="1432"/>
      <c r="T452" s="1432"/>
      <c r="U452" s="1480"/>
    </row>
    <row r="453" spans="1:21" s="1445" customFormat="1">
      <c r="A453" s="1432"/>
      <c r="B453" s="1480"/>
      <c r="C453" s="1432"/>
      <c r="D453" s="1432"/>
      <c r="E453" s="1432"/>
      <c r="F453" s="1432"/>
      <c r="L453" s="1432"/>
      <c r="M453" s="1432"/>
      <c r="N453" s="1432"/>
      <c r="O453" s="1432"/>
      <c r="P453" s="1432"/>
      <c r="Q453" s="1432"/>
      <c r="R453" s="1432"/>
      <c r="S453" s="1432"/>
      <c r="T453" s="1432"/>
      <c r="U453" s="1480"/>
    </row>
    <row r="454" spans="1:21" s="1445" customFormat="1">
      <c r="A454" s="1432"/>
      <c r="B454" s="1480"/>
      <c r="C454" s="1432"/>
      <c r="D454" s="1432"/>
      <c r="E454" s="1432"/>
      <c r="F454" s="1432"/>
      <c r="L454" s="1432"/>
      <c r="M454" s="1432"/>
      <c r="N454" s="1432"/>
      <c r="O454" s="1432"/>
      <c r="P454" s="1432"/>
      <c r="Q454" s="1432"/>
      <c r="R454" s="1432"/>
      <c r="S454" s="1432"/>
      <c r="T454" s="1432"/>
      <c r="U454" s="1480"/>
    </row>
    <row r="455" spans="1:21" s="1445" customFormat="1">
      <c r="A455" s="1432"/>
      <c r="B455" s="1480"/>
      <c r="C455" s="1432"/>
      <c r="D455" s="1432"/>
      <c r="E455" s="1432"/>
      <c r="F455" s="1432"/>
      <c r="L455" s="1432"/>
      <c r="M455" s="1432"/>
      <c r="N455" s="1432"/>
      <c r="O455" s="1432"/>
      <c r="P455" s="1432"/>
      <c r="Q455" s="1432"/>
      <c r="R455" s="1432"/>
      <c r="S455" s="1432"/>
      <c r="T455" s="1432"/>
      <c r="U455" s="1480"/>
    </row>
    <row r="456" spans="1:21" s="1445" customFormat="1">
      <c r="A456" s="1432"/>
      <c r="B456" s="1480"/>
      <c r="C456" s="1432"/>
      <c r="D456" s="1432"/>
      <c r="E456" s="1432"/>
      <c r="F456" s="1432"/>
      <c r="L456" s="1432"/>
      <c r="M456" s="1432"/>
      <c r="N456" s="1432"/>
      <c r="O456" s="1432"/>
      <c r="P456" s="1432"/>
      <c r="Q456" s="1432"/>
      <c r="R456" s="1432"/>
      <c r="S456" s="1432"/>
      <c r="T456" s="1432"/>
      <c r="U456" s="1480"/>
    </row>
  </sheetData>
  <mergeCells count="99">
    <mergeCell ref="V29:AJ31"/>
    <mergeCell ref="E21:G21"/>
    <mergeCell ref="E22:G22"/>
    <mergeCell ref="E23:G23"/>
    <mergeCell ref="V9:AJ11"/>
    <mergeCell ref="V22:AJ24"/>
    <mergeCell ref="H15:I15"/>
    <mergeCell ref="H16:I16"/>
    <mergeCell ref="H9:I9"/>
    <mergeCell ref="H10:I10"/>
    <mergeCell ref="H11:I11"/>
    <mergeCell ref="E13:G13"/>
    <mergeCell ref="E18:G18"/>
    <mergeCell ref="E7:G7"/>
    <mergeCell ref="E8:G8"/>
    <mergeCell ref="E9:G9"/>
    <mergeCell ref="H17:I17"/>
    <mergeCell ref="H18:I18"/>
    <mergeCell ref="H12:I12"/>
    <mergeCell ref="H13:I13"/>
    <mergeCell ref="H14:I14"/>
    <mergeCell ref="E10:G10"/>
    <mergeCell ref="E11:G11"/>
    <mergeCell ref="H7:I7"/>
    <mergeCell ref="H8:I8"/>
    <mergeCell ref="E14:G14"/>
    <mergeCell ref="E15:G15"/>
    <mergeCell ref="E16:G16"/>
    <mergeCell ref="E17:G17"/>
    <mergeCell ref="C7:D7"/>
    <mergeCell ref="C8:D8"/>
    <mergeCell ref="C9:D9"/>
    <mergeCell ref="C10:D10"/>
    <mergeCell ref="C11:D11"/>
    <mergeCell ref="Q99:T101"/>
    <mergeCell ref="Q259:T260"/>
    <mergeCell ref="Q380:T382"/>
    <mergeCell ref="Q84:T85"/>
    <mergeCell ref="AD65:AI71"/>
    <mergeCell ref="W288:AB289"/>
    <mergeCell ref="Q248:T250"/>
    <mergeCell ref="Q256:T257"/>
    <mergeCell ref="R263:T266"/>
    <mergeCell ref="S391:T393"/>
    <mergeCell ref="C21:D21"/>
    <mergeCell ref="C22:D22"/>
    <mergeCell ref="C23:D23"/>
    <mergeCell ref="H22:I22"/>
    <mergeCell ref="H23:I23"/>
    <mergeCell ref="C56:O58"/>
    <mergeCell ref="C93:O94"/>
    <mergeCell ref="C95:O97"/>
    <mergeCell ref="Q51:T52"/>
    <mergeCell ref="Q105:T108"/>
    <mergeCell ref="C68:O75"/>
    <mergeCell ref="C82:O85"/>
    <mergeCell ref="H21:I21"/>
    <mergeCell ref="Q24:T26"/>
    <mergeCell ref="Q365:T367"/>
    <mergeCell ref="AO243:AS244"/>
    <mergeCell ref="C105:O107"/>
    <mergeCell ref="C108:O110"/>
    <mergeCell ref="C111:O112"/>
    <mergeCell ref="Q167:T168"/>
    <mergeCell ref="C134:I135"/>
    <mergeCell ref="C138:O139"/>
    <mergeCell ref="C145:O146"/>
    <mergeCell ref="J134:O136"/>
    <mergeCell ref="C147:O148"/>
    <mergeCell ref="Q169:T170"/>
    <mergeCell ref="C149:O153"/>
    <mergeCell ref="Q162:T163"/>
    <mergeCell ref="C175:O176"/>
    <mergeCell ref="C197:O198"/>
    <mergeCell ref="C407:O409"/>
    <mergeCell ref="C412:O413"/>
    <mergeCell ref="C163:O164"/>
    <mergeCell ref="E19:G19"/>
    <mergeCell ref="E20:G20"/>
    <mergeCell ref="C20:D20"/>
    <mergeCell ref="C63:O66"/>
    <mergeCell ref="H19:I19"/>
    <mergeCell ref="H20:I20"/>
    <mergeCell ref="L415:O416"/>
    <mergeCell ref="Q37:T39"/>
    <mergeCell ref="V27:AJ28"/>
    <mergeCell ref="V12:AJ13"/>
    <mergeCell ref="C168:O169"/>
    <mergeCell ref="C183:O184"/>
    <mergeCell ref="C195:O196"/>
    <mergeCell ref="C16:D16"/>
    <mergeCell ref="C17:D17"/>
    <mergeCell ref="C18:D18"/>
    <mergeCell ref="C19:D19"/>
    <mergeCell ref="C12:D12"/>
    <mergeCell ref="C13:D13"/>
    <mergeCell ref="C14:D14"/>
    <mergeCell ref="C15:D15"/>
    <mergeCell ref="E12:G12"/>
  </mergeCells>
  <hyperlinks>
    <hyperlink ref="S218" r:id="rId1" display="From PwC NZ 2012"/>
  </hyperlinks>
  <pageMargins left="0.7" right="0.7" top="0.75" bottom="0.75" header="0.3" footer="0.3"/>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R199"/>
  <sheetViews>
    <sheetView showGridLines="0" zoomScaleNormal="100" workbookViewId="0">
      <pane xSplit="1" ySplit="1" topLeftCell="B2" activePane="bottomRight" state="frozen"/>
      <selection pane="topRight" activeCell="B1" sqref="B1"/>
      <selection pane="bottomLeft" activeCell="A3" sqref="A3"/>
      <selection pane="bottomRight" activeCell="J191" sqref="J191"/>
    </sheetView>
  </sheetViews>
  <sheetFormatPr defaultColWidth="11.5703125" defaultRowHeight="12.75"/>
  <cols>
    <col min="1" max="1" width="28.42578125" style="1436" customWidth="1"/>
    <col min="2" max="2" width="5.28515625" style="1479" customWidth="1"/>
    <col min="3" max="3" width="8.140625" style="1436" customWidth="1"/>
    <col min="4" max="4" width="8.7109375" style="1436" customWidth="1"/>
    <col min="5" max="6" width="8.140625" style="1436" customWidth="1"/>
    <col min="7" max="9" width="8.140625" style="1446" customWidth="1"/>
    <col min="10" max="10" width="7.28515625" style="1446" customWidth="1"/>
    <col min="11" max="11" width="9.28515625" style="1446" customWidth="1"/>
    <col min="12" max="15" width="8.140625" style="1436" customWidth="1"/>
    <col min="16" max="16" width="4.5703125" style="1479" bestFit="1" customWidth="1"/>
    <col min="17" max="17" width="12.85546875" style="1436" customWidth="1"/>
    <col min="18" max="18" width="11.5703125" style="1436"/>
    <col min="19" max="19" width="11.85546875" style="1436" customWidth="1"/>
    <col min="20" max="20" width="1.85546875" style="1436" customWidth="1"/>
    <col min="21" max="21" width="11.5703125" style="1446" customWidth="1"/>
    <col min="22" max="24" width="11.5703125" style="1446"/>
    <col min="25" max="25" width="12.28515625" style="1446" bestFit="1" customWidth="1"/>
    <col min="26" max="30" width="11.5703125" style="1446"/>
    <col min="31" max="31" width="12.28515625" style="1446" bestFit="1" customWidth="1"/>
    <col min="32" max="32" width="11.5703125" style="1446"/>
    <col min="33" max="33" width="12.28515625" style="1446" bestFit="1" customWidth="1"/>
    <col min="34" max="46" width="11.5703125" style="1446"/>
    <col min="47" max="49" width="11.5703125" style="1445"/>
    <col min="50" max="50" width="12.5703125" style="1445" bestFit="1" customWidth="1"/>
    <col min="51" max="61" width="11.5703125" style="1445"/>
    <col min="62" max="62" width="12.28515625" style="1445" customWidth="1"/>
    <col min="63" max="64" width="11.5703125" style="1445"/>
    <col min="65" max="70" width="11.42578125" style="1445" customWidth="1"/>
    <col min="71" max="73" width="11.42578125" style="1446" customWidth="1"/>
    <col min="74" max="75" width="12.7109375" style="1446" customWidth="1"/>
    <col min="76" max="16384" width="11.5703125" style="1446"/>
  </cols>
  <sheetData>
    <row r="1" spans="1:35">
      <c r="A1" s="68" t="s">
        <v>817</v>
      </c>
      <c r="B1" s="1491"/>
      <c r="C1" s="400">
        <v>3</v>
      </c>
      <c r="D1" s="401">
        <v>4</v>
      </c>
      <c r="E1" s="400">
        <v>5</v>
      </c>
      <c r="F1" s="401">
        <v>6</v>
      </c>
      <c r="G1" s="401">
        <v>7</v>
      </c>
      <c r="H1" s="400">
        <v>8</v>
      </c>
      <c r="I1" s="401">
        <v>9</v>
      </c>
      <c r="J1" s="86">
        <v>10</v>
      </c>
      <c r="K1" s="401">
        <v>11</v>
      </c>
      <c r="L1" s="401">
        <v>12</v>
      </c>
      <c r="M1" s="401">
        <v>13</v>
      </c>
      <c r="N1" s="401">
        <v>14</v>
      </c>
      <c r="O1" s="400">
        <v>15</v>
      </c>
      <c r="P1" s="1507"/>
      <c r="Q1" s="89" t="s">
        <v>1504</v>
      </c>
      <c r="R1" s="11"/>
      <c r="S1" s="11"/>
      <c r="U1" s="78"/>
      <c r="V1" s="78"/>
      <c r="W1" s="78"/>
      <c r="X1" s="78"/>
      <c r="Y1" s="78"/>
      <c r="Z1" s="78"/>
      <c r="AA1" s="78"/>
      <c r="AB1" s="78"/>
      <c r="AC1" s="78"/>
      <c r="AD1" s="1436"/>
    </row>
    <row r="2" spans="1:35">
      <c r="A2" s="1661"/>
      <c r="B2" s="1492"/>
      <c r="C2" s="1504"/>
      <c r="D2" s="1662"/>
      <c r="E2" s="1504"/>
      <c r="F2" s="1662"/>
      <c r="G2" s="1662"/>
      <c r="H2" s="1504"/>
      <c r="I2" s="1662"/>
      <c r="J2" s="1663"/>
      <c r="K2" s="1662"/>
      <c r="L2" s="1662"/>
      <c r="M2" s="1662"/>
      <c r="N2" s="1662"/>
      <c r="O2" s="1504"/>
      <c r="P2" s="1507"/>
      <c r="Q2" s="1664"/>
      <c r="R2" s="1664"/>
      <c r="S2" s="1505"/>
      <c r="T2" s="1505"/>
      <c r="AI2" s="1448"/>
    </row>
    <row r="3" spans="1:35" s="1445" customFormat="1">
      <c r="A3" s="803" t="s">
        <v>455</v>
      </c>
      <c r="B3" s="1485" t="s">
        <v>451</v>
      </c>
      <c r="C3" s="648"/>
      <c r="D3" s="648"/>
      <c r="E3" s="648"/>
      <c r="F3" s="648"/>
      <c r="G3" s="480"/>
      <c r="H3" s="480"/>
      <c r="I3" s="480"/>
      <c r="J3" s="480"/>
      <c r="K3" s="480"/>
      <c r="L3" s="648"/>
      <c r="M3" s="648"/>
      <c r="N3" s="648"/>
      <c r="O3" s="648"/>
      <c r="P3" s="1480"/>
      <c r="Q3" s="1608"/>
      <c r="R3" s="1608"/>
      <c r="S3" s="1608"/>
      <c r="T3" s="1432"/>
    </row>
    <row r="4" spans="1:35" s="1445" customFormat="1">
      <c r="A4" s="316"/>
      <c r="B4" s="1480"/>
      <c r="C4" s="316"/>
      <c r="D4" s="316"/>
      <c r="E4" s="316"/>
      <c r="F4" s="316"/>
      <c r="G4" s="435"/>
      <c r="H4" s="435"/>
      <c r="I4" s="435"/>
      <c r="J4" s="358"/>
      <c r="K4" s="435"/>
      <c r="L4" s="323"/>
      <c r="M4" s="323"/>
      <c r="N4" s="323"/>
      <c r="O4" s="323"/>
      <c r="P4" s="1480"/>
      <c r="Q4" s="323"/>
      <c r="R4" s="323"/>
      <c r="S4" s="323"/>
      <c r="T4" s="1432"/>
    </row>
    <row r="5" spans="1:35" s="1445" customFormat="1">
      <c r="A5" s="316"/>
      <c r="B5" s="1480"/>
      <c r="C5" s="1849" t="s">
        <v>1463</v>
      </c>
      <c r="D5" s="1849"/>
      <c r="E5" s="1849"/>
      <c r="F5" s="1849"/>
      <c r="G5" s="1849"/>
      <c r="H5" s="1849"/>
      <c r="I5" s="1849"/>
      <c r="J5" s="1849"/>
      <c r="K5" s="1849"/>
      <c r="L5" s="1849"/>
      <c r="M5" s="1849"/>
      <c r="N5" s="1849"/>
      <c r="O5" s="1849"/>
      <c r="P5" s="1480"/>
      <c r="Q5" s="323"/>
      <c r="R5" s="323"/>
      <c r="S5" s="323"/>
      <c r="T5" s="1432"/>
    </row>
    <row r="6" spans="1:35" s="1445" customFormat="1">
      <c r="A6" s="316"/>
      <c r="B6" s="1480"/>
      <c r="C6" s="1849"/>
      <c r="D6" s="1849"/>
      <c r="E6" s="1849"/>
      <c r="F6" s="1849"/>
      <c r="G6" s="1849"/>
      <c r="H6" s="1849"/>
      <c r="I6" s="1849"/>
      <c r="J6" s="1849"/>
      <c r="K6" s="1849"/>
      <c r="L6" s="1849"/>
      <c r="M6" s="1849"/>
      <c r="N6" s="1849"/>
      <c r="O6" s="1849"/>
      <c r="P6" s="1480"/>
      <c r="Q6" s="323"/>
      <c r="R6" s="323"/>
      <c r="S6" s="323"/>
      <c r="T6" s="1432"/>
    </row>
    <row r="7" spans="1:35" s="1445" customFormat="1">
      <c r="A7" s="316"/>
      <c r="B7" s="1480"/>
      <c r="C7" s="316"/>
      <c r="D7" s="316"/>
      <c r="E7" s="316"/>
      <c r="F7" s="316"/>
      <c r="G7" s="435"/>
      <c r="H7" s="435"/>
      <c r="I7" s="435"/>
      <c r="J7" s="358"/>
      <c r="K7" s="435"/>
      <c r="L7" s="323"/>
      <c r="M7" s="323"/>
      <c r="N7" s="323"/>
      <c r="O7" s="323"/>
      <c r="P7" s="1480"/>
      <c r="Q7" s="323"/>
      <c r="R7" s="323"/>
      <c r="S7" s="323"/>
      <c r="T7" s="1432"/>
    </row>
    <row r="8" spans="1:35" s="1445" customFormat="1">
      <c r="A8" s="741" t="s">
        <v>741</v>
      </c>
      <c r="B8" s="1485"/>
      <c r="C8" s="316" t="s">
        <v>1464</v>
      </c>
      <c r="D8" s="316"/>
      <c r="E8" s="316"/>
      <c r="F8" s="316"/>
      <c r="G8" s="316"/>
      <c r="H8" s="316"/>
      <c r="I8" s="358"/>
      <c r="J8" s="7">
        <f>ERP!C359</f>
        <v>6.0308856715497718</v>
      </c>
      <c r="K8" s="316"/>
      <c r="L8" s="323"/>
      <c r="M8" s="323"/>
      <c r="N8" s="323"/>
      <c r="O8" s="323"/>
      <c r="P8" s="1480"/>
      <c r="Q8" s="323"/>
      <c r="R8" s="323"/>
      <c r="S8" s="323"/>
      <c r="T8" s="1432"/>
    </row>
    <row r="9" spans="1:35" s="1445" customFormat="1">
      <c r="A9" s="357"/>
      <c r="B9" s="1480"/>
      <c r="C9" s="1849" t="s">
        <v>1465</v>
      </c>
      <c r="D9" s="1934"/>
      <c r="E9" s="1934"/>
      <c r="F9" s="1934"/>
      <c r="G9" s="1934"/>
      <c r="H9" s="1934"/>
      <c r="I9" s="1934"/>
      <c r="J9" s="1934"/>
      <c r="K9" s="1934"/>
      <c r="L9" s="1934"/>
      <c r="M9" s="1934"/>
      <c r="N9" s="1934"/>
      <c r="O9" s="1934"/>
      <c r="P9" s="1480"/>
      <c r="Q9" s="316"/>
      <c r="R9" s="316"/>
      <c r="S9" s="316"/>
      <c r="T9" s="1432"/>
    </row>
    <row r="10" spans="1:35" s="1445" customFormat="1">
      <c r="A10" s="357"/>
      <c r="B10" s="1480"/>
      <c r="C10" s="1934"/>
      <c r="D10" s="1934"/>
      <c r="E10" s="1934"/>
      <c r="F10" s="1934"/>
      <c r="G10" s="1934"/>
      <c r="H10" s="1934"/>
      <c r="I10" s="1934"/>
      <c r="J10" s="1934"/>
      <c r="K10" s="1934"/>
      <c r="L10" s="1934"/>
      <c r="M10" s="1934"/>
      <c r="N10" s="1934"/>
      <c r="O10" s="1934"/>
      <c r="P10" s="1480"/>
      <c r="Q10" s="999" t="s">
        <v>1466</v>
      </c>
      <c r="R10" s="316"/>
      <c r="S10" s="316"/>
      <c r="T10" s="1432"/>
    </row>
    <row r="11" spans="1:35" s="1445" customFormat="1">
      <c r="A11" s="357"/>
      <c r="B11" s="1480"/>
      <c r="C11" s="316"/>
      <c r="D11" s="316"/>
      <c r="E11" s="316"/>
      <c r="F11" s="316"/>
      <c r="G11" s="316"/>
      <c r="H11" s="316"/>
      <c r="I11" s="435"/>
      <c r="J11" s="435"/>
      <c r="K11" s="435"/>
      <c r="L11" s="316"/>
      <c r="M11" s="316"/>
      <c r="N11" s="316"/>
      <c r="O11" s="316"/>
      <c r="P11" s="1480"/>
      <c r="Q11" s="316"/>
      <c r="R11" s="316"/>
      <c r="S11" s="316"/>
      <c r="T11" s="1432"/>
    </row>
    <row r="12" spans="1:35" s="1445" customFormat="1">
      <c r="A12" s="357"/>
      <c r="B12" s="1480"/>
      <c r="C12" s="316" t="s">
        <v>594</v>
      </c>
      <c r="D12" s="316"/>
      <c r="E12" s="316"/>
      <c r="F12" s="316"/>
      <c r="G12" s="316"/>
      <c r="H12" s="316"/>
      <c r="I12" s="357" t="s">
        <v>743</v>
      </c>
      <c r="J12" s="717">
        <f>J8-ERP!G359</f>
        <v>0.64540654776570783</v>
      </c>
      <c r="K12" s="316"/>
      <c r="L12" s="316"/>
      <c r="M12" s="316"/>
      <c r="N12" s="316"/>
      <c r="O12" s="316"/>
      <c r="P12" s="1480"/>
      <c r="Q12" s="316"/>
      <c r="R12" s="316"/>
      <c r="S12" s="316"/>
      <c r="T12" s="1432"/>
    </row>
    <row r="13" spans="1:35" s="1445" customFormat="1">
      <c r="A13" s="357"/>
      <c r="B13" s="1480"/>
      <c r="C13" s="435"/>
      <c r="D13" s="435"/>
      <c r="E13" s="435"/>
      <c r="F13" s="435"/>
      <c r="G13" s="435"/>
      <c r="H13" s="435"/>
      <c r="I13" s="435"/>
      <c r="J13" s="435"/>
      <c r="K13" s="435"/>
      <c r="L13" s="435"/>
      <c r="M13" s="435"/>
      <c r="N13" s="435"/>
      <c r="O13" s="435"/>
      <c r="P13" s="1480"/>
      <c r="Q13" s="316"/>
      <c r="R13" s="316"/>
      <c r="S13" s="316"/>
      <c r="T13" s="1432"/>
    </row>
    <row r="14" spans="1:35" s="1445" customFormat="1">
      <c r="A14" s="357"/>
      <c r="B14" s="1480"/>
      <c r="C14" s="1895" t="s">
        <v>1467</v>
      </c>
      <c r="D14" s="1895"/>
      <c r="E14" s="1895"/>
      <c r="F14" s="1895"/>
      <c r="G14" s="1895"/>
      <c r="H14" s="1895"/>
      <c r="I14" s="1895"/>
      <c r="J14" s="1895"/>
      <c r="K14" s="1895"/>
      <c r="L14" s="1895"/>
      <c r="M14" s="1895"/>
      <c r="N14" s="1895"/>
      <c r="O14" s="1895"/>
      <c r="P14" s="1480"/>
      <c r="Q14" s="316"/>
      <c r="R14" s="316"/>
      <c r="S14" s="316"/>
      <c r="T14" s="1432"/>
    </row>
    <row r="15" spans="1:35" s="1445" customFormat="1">
      <c r="A15" s="357"/>
      <c r="B15" s="1480"/>
      <c r="C15" s="1895"/>
      <c r="D15" s="1895"/>
      <c r="E15" s="1895"/>
      <c r="F15" s="1895"/>
      <c r="G15" s="1895"/>
      <c r="H15" s="1895"/>
      <c r="I15" s="1895"/>
      <c r="J15" s="1895"/>
      <c r="K15" s="1895"/>
      <c r="L15" s="1895"/>
      <c r="M15" s="1895"/>
      <c r="N15" s="1895"/>
      <c r="O15" s="1895"/>
      <c r="P15" s="1480"/>
      <c r="Q15" s="316"/>
      <c r="R15" s="316"/>
      <c r="S15" s="316"/>
      <c r="T15" s="1432"/>
    </row>
    <row r="16" spans="1:35" s="1445" customFormat="1">
      <c r="A16" s="357"/>
      <c r="B16" s="1480"/>
      <c r="C16" s="1895"/>
      <c r="D16" s="1895"/>
      <c r="E16" s="1895"/>
      <c r="F16" s="1895"/>
      <c r="G16" s="1895"/>
      <c r="H16" s="1895"/>
      <c r="I16" s="1895"/>
      <c r="J16" s="1895"/>
      <c r="K16" s="1895"/>
      <c r="L16" s="1895"/>
      <c r="M16" s="1895"/>
      <c r="N16" s="1895"/>
      <c r="O16" s="1895"/>
      <c r="P16" s="1480"/>
      <c r="Q16" s="316"/>
      <c r="R16" s="316"/>
      <c r="S16" s="316"/>
      <c r="T16" s="1432"/>
    </row>
    <row r="17" spans="1:20" s="1445" customFormat="1">
      <c r="A17" s="357"/>
      <c r="B17" s="1480"/>
      <c r="C17" s="435"/>
      <c r="D17" s="435"/>
      <c r="E17" s="435"/>
      <c r="F17" s="435"/>
      <c r="G17" s="435"/>
      <c r="H17" s="435"/>
      <c r="I17" s="435"/>
      <c r="J17" s="435"/>
      <c r="K17" s="435"/>
      <c r="L17" s="435"/>
      <c r="M17" s="435"/>
      <c r="N17" s="435"/>
      <c r="O17" s="435"/>
      <c r="P17" s="1480"/>
      <c r="Q17" s="316"/>
      <c r="R17" s="316"/>
      <c r="S17" s="316"/>
      <c r="T17" s="1432"/>
    </row>
    <row r="18" spans="1:20" s="1445" customFormat="1">
      <c r="A18" s="357"/>
      <c r="B18" s="1480"/>
      <c r="C18" s="435"/>
      <c r="D18" s="435"/>
      <c r="E18" s="435"/>
      <c r="F18" s="435"/>
      <c r="G18" s="435"/>
      <c r="H18" s="435"/>
      <c r="I18" s="435"/>
      <c r="J18" s="435"/>
      <c r="K18" s="435"/>
      <c r="L18" s="435"/>
      <c r="M18" s="435"/>
      <c r="N18" s="435"/>
      <c r="O18" s="435"/>
      <c r="P18" s="1480"/>
      <c r="Q18" s="316"/>
      <c r="R18" s="316"/>
      <c r="S18" s="316"/>
      <c r="T18" s="1432"/>
    </row>
    <row r="19" spans="1:20" s="1445" customFormat="1">
      <c r="A19" s="741" t="s">
        <v>742</v>
      </c>
      <c r="B19" s="1480"/>
      <c r="C19" s="1849" t="s">
        <v>1209</v>
      </c>
      <c r="D19" s="1849"/>
      <c r="E19" s="1849"/>
      <c r="F19" s="1849"/>
      <c r="G19" s="1849"/>
      <c r="H19" s="1849"/>
      <c r="I19" s="1849"/>
      <c r="J19" s="1849"/>
      <c r="K19" s="1849"/>
      <c r="L19" s="1849"/>
      <c r="M19" s="1849"/>
      <c r="N19" s="1849"/>
      <c r="O19" s="1849"/>
      <c r="P19" s="1480"/>
      <c r="Q19" s="316"/>
      <c r="R19" s="316"/>
      <c r="S19" s="316"/>
      <c r="T19" s="1432"/>
    </row>
    <row r="20" spans="1:20" s="1445" customFormat="1">
      <c r="A20" s="357"/>
      <c r="B20" s="1480"/>
      <c r="C20" s="1849"/>
      <c r="D20" s="1849"/>
      <c r="E20" s="1849"/>
      <c r="F20" s="1849"/>
      <c r="G20" s="1849"/>
      <c r="H20" s="1849"/>
      <c r="I20" s="1849"/>
      <c r="J20" s="1849"/>
      <c r="K20" s="1849"/>
      <c r="L20" s="1849"/>
      <c r="M20" s="1849"/>
      <c r="N20" s="1849"/>
      <c r="O20" s="1849"/>
      <c r="P20" s="1480"/>
      <c r="Q20" s="316"/>
      <c r="R20" s="316"/>
      <c r="S20" s="316"/>
      <c r="T20" s="1432"/>
    </row>
    <row r="21" spans="1:20" s="1445" customFormat="1">
      <c r="A21" s="357"/>
      <c r="B21" s="1480"/>
      <c r="C21" s="316"/>
      <c r="D21" s="316"/>
      <c r="E21" s="316"/>
      <c r="F21" s="316"/>
      <c r="G21" s="316"/>
      <c r="H21" s="316"/>
      <c r="I21" s="316"/>
      <c r="J21" s="316"/>
      <c r="K21" s="316"/>
      <c r="L21" s="316"/>
      <c r="M21" s="316"/>
      <c r="N21" s="316"/>
      <c r="O21" s="316"/>
      <c r="P21" s="1480"/>
      <c r="Q21" s="316"/>
      <c r="R21" s="316"/>
      <c r="S21" s="316"/>
      <c r="T21" s="1432"/>
    </row>
    <row r="22" spans="1:20" s="1445" customFormat="1">
      <c r="A22" s="357"/>
      <c r="B22" s="1480"/>
      <c r="C22" s="946" t="s">
        <v>1147</v>
      </c>
      <c r="D22" s="946"/>
      <c r="E22" s="946"/>
      <c r="F22" s="946"/>
      <c r="G22" s="946"/>
      <c r="H22" s="946"/>
      <c r="I22" s="946"/>
      <c r="J22" s="946"/>
      <c r="K22" s="946"/>
      <c r="L22" s="946"/>
      <c r="M22" s="946"/>
      <c r="N22" s="946"/>
      <c r="O22" s="946"/>
      <c r="P22" s="1480"/>
      <c r="Q22" s="316"/>
      <c r="R22" s="316"/>
      <c r="S22" s="316"/>
      <c r="T22" s="1432"/>
    </row>
    <row r="23" spans="1:20" s="1445" customFormat="1">
      <c r="A23" s="357"/>
      <c r="B23" s="1480"/>
      <c r="C23" s="1849" t="s">
        <v>1216</v>
      </c>
      <c r="D23" s="1849"/>
      <c r="E23" s="1849"/>
      <c r="F23" s="1849"/>
      <c r="G23" s="1849"/>
      <c r="H23" s="1849"/>
      <c r="I23" s="1849"/>
      <c r="J23" s="1849"/>
      <c r="K23" s="1849"/>
      <c r="L23" s="1849"/>
      <c r="M23" s="1849"/>
      <c r="N23" s="1849"/>
      <c r="O23" s="946"/>
      <c r="P23" s="1480"/>
      <c r="Q23" s="316"/>
      <c r="R23" s="316"/>
      <c r="S23" s="316"/>
      <c r="T23" s="1432"/>
    </row>
    <row r="24" spans="1:20" s="1445" customFormat="1">
      <c r="A24" s="357"/>
      <c r="B24" s="1480"/>
      <c r="C24" s="1849"/>
      <c r="D24" s="1849"/>
      <c r="E24" s="1849"/>
      <c r="F24" s="1849"/>
      <c r="G24" s="1849"/>
      <c r="H24" s="1849"/>
      <c r="I24" s="1849"/>
      <c r="J24" s="1849"/>
      <c r="K24" s="1849"/>
      <c r="L24" s="1849"/>
      <c r="M24" s="1849"/>
      <c r="N24" s="1849"/>
      <c r="O24" s="946"/>
      <c r="P24" s="1480"/>
      <c r="Q24" s="316"/>
      <c r="R24" s="316"/>
      <c r="S24" s="316"/>
      <c r="T24" s="1432"/>
    </row>
    <row r="25" spans="1:20" s="1445" customFormat="1">
      <c r="A25" s="435"/>
      <c r="B25" s="1480"/>
      <c r="C25" s="316"/>
      <c r="D25" s="316"/>
      <c r="E25" s="316"/>
      <c r="F25" s="316"/>
      <c r="G25" s="435"/>
      <c r="H25" s="435"/>
      <c r="I25" s="435"/>
      <c r="J25" s="435"/>
      <c r="K25" s="435"/>
      <c r="L25" s="358"/>
      <c r="M25" s="316"/>
      <c r="N25" s="316"/>
      <c r="O25" s="316"/>
      <c r="P25" s="1480"/>
      <c r="Q25" s="316"/>
      <c r="R25" s="316"/>
      <c r="S25" s="316"/>
      <c r="T25" s="1432"/>
    </row>
    <row r="26" spans="1:20" s="1445" customFormat="1">
      <c r="A26" s="435"/>
      <c r="B26" s="1480"/>
      <c r="C26" s="1849" t="s">
        <v>1148</v>
      </c>
      <c r="D26" s="1849"/>
      <c r="E26" s="1849"/>
      <c r="F26" s="1849"/>
      <c r="G26" s="1849"/>
      <c r="H26" s="1849"/>
      <c r="I26" s="1849"/>
      <c r="J26" s="1849"/>
      <c r="K26" s="1849"/>
      <c r="L26" s="1849"/>
      <c r="M26" s="1849"/>
      <c r="N26" s="1849"/>
      <c r="O26" s="1849"/>
      <c r="P26" s="1480"/>
      <c r="Q26" s="316" t="s">
        <v>1390</v>
      </c>
      <c r="R26" s="316"/>
      <c r="S26" s="316"/>
      <c r="T26" s="1432"/>
    </row>
    <row r="27" spans="1:20" s="1445" customFormat="1">
      <c r="A27" s="435"/>
      <c r="B27" s="1480"/>
      <c r="C27" s="1849"/>
      <c r="D27" s="1849"/>
      <c r="E27" s="1849"/>
      <c r="F27" s="1849"/>
      <c r="G27" s="1849"/>
      <c r="H27" s="1849"/>
      <c r="I27" s="1849"/>
      <c r="J27" s="1849"/>
      <c r="K27" s="1849"/>
      <c r="L27" s="1849"/>
      <c r="M27" s="1849"/>
      <c r="N27" s="1849"/>
      <c r="O27" s="1849"/>
      <c r="P27" s="1480"/>
      <c r="Q27" s="316"/>
      <c r="R27" s="316"/>
      <c r="S27" s="316"/>
      <c r="T27" s="1432"/>
    </row>
    <row r="28" spans="1:20" s="1445" customFormat="1">
      <c r="A28" s="435"/>
      <c r="B28" s="1480"/>
      <c r="C28" s="316" t="s">
        <v>1151</v>
      </c>
      <c r="D28" s="316"/>
      <c r="E28" s="316"/>
      <c r="F28" s="316"/>
      <c r="G28" s="435"/>
      <c r="H28" s="435"/>
      <c r="I28" s="435"/>
      <c r="J28" s="435"/>
      <c r="K28" s="435"/>
      <c r="L28" s="358"/>
      <c r="M28" s="316"/>
      <c r="N28" s="316"/>
      <c r="O28" s="316"/>
      <c r="P28" s="1480"/>
      <c r="Q28" s="316" t="s">
        <v>1468</v>
      </c>
      <c r="R28" s="316"/>
      <c r="S28" s="316"/>
      <c r="T28" s="1432"/>
    </row>
    <row r="29" spans="1:20" s="1445" customFormat="1">
      <c r="A29" s="435"/>
      <c r="B29" s="1480"/>
      <c r="C29" s="1849" t="s">
        <v>1152</v>
      </c>
      <c r="D29" s="1849"/>
      <c r="E29" s="1849"/>
      <c r="F29" s="1849"/>
      <c r="G29" s="1849"/>
      <c r="H29" s="1849"/>
      <c r="I29" s="1849"/>
      <c r="J29" s="1849"/>
      <c r="K29" s="1849"/>
      <c r="L29" s="1849"/>
      <c r="M29" s="1849"/>
      <c r="N29" s="1849"/>
      <c r="O29" s="1849"/>
      <c r="P29" s="1480"/>
      <c r="Q29" s="316"/>
      <c r="R29" s="316"/>
      <c r="S29" s="316"/>
      <c r="T29" s="1432"/>
    </row>
    <row r="30" spans="1:20" s="1445" customFormat="1">
      <c r="A30" s="435"/>
      <c r="B30" s="1480"/>
      <c r="C30" s="1849"/>
      <c r="D30" s="1849"/>
      <c r="E30" s="1849"/>
      <c r="F30" s="1849"/>
      <c r="G30" s="1849"/>
      <c r="H30" s="1849"/>
      <c r="I30" s="1849"/>
      <c r="J30" s="1849"/>
      <c r="K30" s="1849"/>
      <c r="L30" s="1849"/>
      <c r="M30" s="1849"/>
      <c r="N30" s="1849"/>
      <c r="O30" s="1849"/>
      <c r="P30" s="1480"/>
      <c r="Q30" s="316"/>
      <c r="R30" s="316"/>
      <c r="S30" s="316"/>
      <c r="T30" s="1432"/>
    </row>
    <row r="31" spans="1:20" s="1445" customFormat="1">
      <c r="A31" s="435"/>
      <c r="B31" s="1480"/>
      <c r="C31" s="1225"/>
      <c r="D31" s="1225"/>
      <c r="E31" s="1225"/>
      <c r="F31" s="1225"/>
      <c r="G31" s="1225"/>
      <c r="H31" s="1225"/>
      <c r="I31" s="1225"/>
      <c r="J31" s="1225"/>
      <c r="K31" s="1225"/>
      <c r="L31" s="1225"/>
      <c r="M31" s="1225"/>
      <c r="N31" s="1225"/>
      <c r="O31" s="1225"/>
      <c r="P31" s="1480"/>
      <c r="Q31" s="316"/>
      <c r="R31" s="316"/>
      <c r="S31" s="316"/>
      <c r="T31" s="1432"/>
    </row>
    <row r="32" spans="1:20" s="1445" customFormat="1">
      <c r="A32" s="435"/>
      <c r="B32" s="1480"/>
      <c r="C32" s="1895" t="s">
        <v>1210</v>
      </c>
      <c r="D32" s="1895"/>
      <c r="E32" s="1895"/>
      <c r="F32" s="1895"/>
      <c r="G32" s="1895"/>
      <c r="H32" s="1895"/>
      <c r="I32" s="1895"/>
      <c r="J32" s="1895"/>
      <c r="K32" s="1895"/>
      <c r="L32" s="1895"/>
      <c r="M32" s="1895"/>
      <c r="N32" s="1895"/>
      <c r="O32" s="1895"/>
      <c r="P32" s="1480"/>
      <c r="Q32" s="316"/>
      <c r="R32" s="316"/>
      <c r="S32" s="316"/>
      <c r="T32" s="1432"/>
    </row>
    <row r="33" spans="1:20" s="1445" customFormat="1">
      <c r="A33" s="435"/>
      <c r="B33" s="1480"/>
      <c r="C33" s="1895"/>
      <c r="D33" s="1895"/>
      <c r="E33" s="1895"/>
      <c r="F33" s="1895"/>
      <c r="G33" s="1895"/>
      <c r="H33" s="1895"/>
      <c r="I33" s="1895"/>
      <c r="J33" s="1895"/>
      <c r="K33" s="1895"/>
      <c r="L33" s="1895"/>
      <c r="M33" s="1895"/>
      <c r="N33" s="1895"/>
      <c r="O33" s="1895"/>
      <c r="P33" s="1480"/>
      <c r="Q33" s="316"/>
      <c r="R33" s="316"/>
      <c r="S33" s="316"/>
      <c r="T33" s="1432"/>
    </row>
    <row r="34" spans="1:20" s="1445" customFormat="1">
      <c r="A34" s="435"/>
      <c r="B34" s="1480"/>
      <c r="C34" s="1895"/>
      <c r="D34" s="1895"/>
      <c r="E34" s="1895"/>
      <c r="F34" s="1895"/>
      <c r="G34" s="1895"/>
      <c r="H34" s="1895"/>
      <c r="I34" s="1895"/>
      <c r="J34" s="1895"/>
      <c r="K34" s="1895"/>
      <c r="L34" s="1895"/>
      <c r="M34" s="1895"/>
      <c r="N34" s="1895"/>
      <c r="O34" s="1895"/>
      <c r="P34" s="1480"/>
      <c r="Q34" s="316"/>
      <c r="R34" s="316"/>
      <c r="S34" s="316"/>
      <c r="T34" s="1432"/>
    </row>
    <row r="35" spans="1:20" s="1445" customFormat="1">
      <c r="A35" s="435"/>
      <c r="B35" s="1480"/>
      <c r="C35" s="1895"/>
      <c r="D35" s="1895"/>
      <c r="E35" s="1895"/>
      <c r="F35" s="1895"/>
      <c r="G35" s="1895"/>
      <c r="H35" s="1895"/>
      <c r="I35" s="1895"/>
      <c r="J35" s="1895"/>
      <c r="K35" s="1895"/>
      <c r="L35" s="1895"/>
      <c r="M35" s="1895"/>
      <c r="N35" s="1895"/>
      <c r="O35" s="1895"/>
      <c r="P35" s="1480"/>
      <c r="Q35" s="316"/>
      <c r="R35" s="316"/>
      <c r="S35" s="316"/>
      <c r="T35" s="1432"/>
    </row>
    <row r="36" spans="1:20" s="1445" customFormat="1">
      <c r="A36" s="435"/>
      <c r="B36" s="1480"/>
      <c r="C36" s="1225"/>
      <c r="D36" s="1225"/>
      <c r="E36" s="1225"/>
      <c r="F36" s="1225"/>
      <c r="G36" s="1225"/>
      <c r="H36" s="1225"/>
      <c r="I36" s="1225"/>
      <c r="J36" s="1225"/>
      <c r="K36" s="1225"/>
      <c r="L36" s="1225"/>
      <c r="M36" s="1225"/>
      <c r="N36" s="1225"/>
      <c r="O36" s="1225"/>
      <c r="P36" s="1480"/>
      <c r="Q36" s="316"/>
      <c r="R36" s="316"/>
      <c r="S36" s="316"/>
      <c r="T36" s="1432"/>
    </row>
    <row r="37" spans="1:20" s="1445" customFormat="1">
      <c r="A37" s="435"/>
      <c r="B37" s="1480"/>
      <c r="C37" s="1849" t="s">
        <v>1470</v>
      </c>
      <c r="D37" s="1849"/>
      <c r="E37" s="1849"/>
      <c r="F37" s="1849"/>
      <c r="G37" s="1849"/>
      <c r="H37" s="1849"/>
      <c r="I37" s="1849"/>
      <c r="J37" s="1849"/>
      <c r="K37" s="1849"/>
      <c r="L37" s="1849"/>
      <c r="M37" s="1849"/>
      <c r="N37" s="1849"/>
      <c r="O37" s="1849"/>
      <c r="P37" s="1480"/>
      <c r="Q37" s="316"/>
      <c r="R37" s="316"/>
      <c r="S37" s="316"/>
      <c r="T37" s="1432"/>
    </row>
    <row r="38" spans="1:20" s="1445" customFormat="1">
      <c r="A38" s="435"/>
      <c r="B38" s="1480"/>
      <c r="C38" s="1849"/>
      <c r="D38" s="1849"/>
      <c r="E38" s="1849"/>
      <c r="F38" s="1849"/>
      <c r="G38" s="1849"/>
      <c r="H38" s="1849"/>
      <c r="I38" s="1849"/>
      <c r="J38" s="1849"/>
      <c r="K38" s="1849"/>
      <c r="L38" s="1849"/>
      <c r="M38" s="1849"/>
      <c r="N38" s="1849"/>
      <c r="O38" s="1849"/>
      <c r="P38" s="1480"/>
      <c r="Q38" s="316"/>
      <c r="R38" s="316"/>
      <c r="S38" s="316"/>
      <c r="T38" s="1432"/>
    </row>
    <row r="39" spans="1:20" s="1445" customFormat="1">
      <c r="A39" s="435"/>
      <c r="B39" s="1480"/>
      <c r="C39" s="1225"/>
      <c r="D39" s="1225"/>
      <c r="E39" s="1225"/>
      <c r="F39" s="1225"/>
      <c r="G39" s="1225"/>
      <c r="H39" s="479" t="s">
        <v>861</v>
      </c>
      <c r="I39" s="479"/>
      <c r="J39" s="1271">
        <v>0.5</v>
      </c>
      <c r="K39" s="1225"/>
      <c r="L39" s="1225"/>
      <c r="M39" s="1225"/>
      <c r="N39" s="1225"/>
      <c r="O39" s="1225"/>
      <c r="P39" s="1480"/>
      <c r="Q39" s="316"/>
      <c r="R39" s="316"/>
      <c r="S39" s="316"/>
      <c r="T39" s="1432"/>
    </row>
    <row r="40" spans="1:20" s="1445" customFormat="1">
      <c r="A40" s="435"/>
      <c r="B40" s="1480"/>
      <c r="C40" s="1225"/>
      <c r="D40" s="1225"/>
      <c r="E40" s="1225"/>
      <c r="F40" s="1225"/>
      <c r="G40" s="1225"/>
      <c r="H40" s="357"/>
      <c r="I40" s="357"/>
      <c r="J40" s="1272"/>
      <c r="K40" s="1225"/>
      <c r="L40" s="1225"/>
      <c r="M40" s="1225"/>
      <c r="N40" s="1225"/>
      <c r="O40" s="1225"/>
      <c r="P40" s="1480"/>
      <c r="Q40" s="316"/>
      <c r="R40" s="316"/>
      <c r="S40" s="316"/>
      <c r="T40" s="1432"/>
    </row>
    <row r="41" spans="1:20" s="1445" customFormat="1">
      <c r="A41" s="435"/>
      <c r="B41" s="1480"/>
      <c r="C41" s="1225"/>
      <c r="D41" s="1225"/>
      <c r="E41" s="1225"/>
      <c r="F41" s="1225"/>
      <c r="G41" s="1225"/>
      <c r="H41" s="1225"/>
      <c r="I41" s="1225"/>
      <c r="J41" s="1225"/>
      <c r="K41" s="1225"/>
      <c r="L41" s="1225"/>
      <c r="M41" s="1225"/>
      <c r="N41" s="1225"/>
      <c r="O41" s="1225"/>
      <c r="P41" s="1480"/>
      <c r="Q41" s="316"/>
      <c r="R41" s="316"/>
      <c r="S41" s="316"/>
      <c r="T41" s="1432"/>
    </row>
    <row r="42" spans="1:20" s="1445" customFormat="1" ht="14.25">
      <c r="A42" s="1268" t="s">
        <v>1153</v>
      </c>
      <c r="B42" s="1480"/>
      <c r="C42" s="316" t="s">
        <v>1155</v>
      </c>
      <c r="D42" s="316"/>
      <c r="E42" s="316"/>
      <c r="F42" s="435"/>
      <c r="G42" s="435"/>
      <c r="H42" s="435"/>
      <c r="I42" s="472" t="s">
        <v>1154</v>
      </c>
      <c r="J42" s="12">
        <f>'Implied ERP Data'!O48</f>
        <v>0.86502376383987767</v>
      </c>
      <c r="K42" s="435"/>
      <c r="L42" s="435"/>
      <c r="M42" s="435"/>
      <c r="N42" s="472" t="s">
        <v>1211</v>
      </c>
      <c r="O42" s="12">
        <f>'Implied ERP Data'!O49</f>
        <v>0.69035136196859082</v>
      </c>
      <c r="P42" s="1480"/>
      <c r="Q42" s="1822" t="s">
        <v>1157</v>
      </c>
      <c r="R42" s="1822"/>
      <c r="S42" s="1822"/>
      <c r="T42" s="1432"/>
    </row>
    <row r="43" spans="1:20" s="1445" customFormat="1" ht="13.15" customHeight="1">
      <c r="A43" s="357"/>
      <c r="B43" s="1480"/>
      <c r="C43" s="316" t="s">
        <v>1228</v>
      </c>
      <c r="D43" s="316"/>
      <c r="E43" s="316"/>
      <c r="F43" s="435"/>
      <c r="G43" s="435"/>
      <c r="H43" s="435"/>
      <c r="I43" s="435"/>
      <c r="J43" s="435"/>
      <c r="K43" s="435"/>
      <c r="L43" s="435"/>
      <c r="M43" s="435"/>
      <c r="N43" s="472" t="s">
        <v>1471</v>
      </c>
      <c r="O43" s="12">
        <f>ERP!D3*'CRP &amp; Rnot'!J42+(1-ERP!D3)*'CRP &amp; Rnot'!O42</f>
        <v>0.80679962988278198</v>
      </c>
      <c r="P43" s="1480"/>
      <c r="Q43" s="1822"/>
      <c r="R43" s="1822"/>
      <c r="S43" s="1822"/>
      <c r="T43" s="1432"/>
    </row>
    <row r="44" spans="1:20" s="1445" customFormat="1" ht="13.15" customHeight="1">
      <c r="A44" s="357"/>
      <c r="B44" s="1480"/>
      <c r="C44" s="316"/>
      <c r="D44" s="316"/>
      <c r="E44" s="316"/>
      <c r="F44" s="435"/>
      <c r="G44" s="435"/>
      <c r="H44" s="435"/>
      <c r="I44" s="435"/>
      <c r="J44" s="435"/>
      <c r="K44" s="435"/>
      <c r="L44" s="435"/>
      <c r="M44" s="435"/>
      <c r="N44" s="472"/>
      <c r="O44" s="12"/>
      <c r="P44" s="1480"/>
      <c r="Q44" s="1822"/>
      <c r="R44" s="1822"/>
      <c r="S44" s="1822"/>
      <c r="T44" s="1432"/>
    </row>
    <row r="45" spans="1:20" s="1445" customFormat="1" ht="15.6" customHeight="1">
      <c r="A45" s="357"/>
      <c r="B45" s="1480"/>
      <c r="C45" s="435"/>
      <c r="D45" s="316"/>
      <c r="E45" s="316"/>
      <c r="F45" s="316"/>
      <c r="G45" s="435"/>
      <c r="H45" s="435"/>
      <c r="I45" s="1267" t="s">
        <v>1156</v>
      </c>
      <c r="J45" s="1269">
        <f>SQRT(O43)</f>
        <v>0.89822025688735274</v>
      </c>
      <c r="K45" s="435"/>
      <c r="L45" s="358"/>
      <c r="M45" s="316"/>
      <c r="N45" s="316"/>
      <c r="O45" s="316"/>
      <c r="P45" s="1480"/>
      <c r="Q45" s="1822"/>
      <c r="R45" s="1822"/>
      <c r="S45" s="1822"/>
      <c r="T45" s="1432"/>
    </row>
    <row r="46" spans="1:20" s="1445" customFormat="1">
      <c r="A46" s="357"/>
      <c r="B46" s="1480"/>
      <c r="C46" s="435"/>
      <c r="D46" s="316"/>
      <c r="E46" s="316"/>
      <c r="F46" s="316"/>
      <c r="G46" s="435"/>
      <c r="H46" s="435"/>
      <c r="I46" s="435"/>
      <c r="J46" s="435"/>
      <c r="K46" s="435"/>
      <c r="L46" s="358"/>
      <c r="M46" s="316"/>
      <c r="N46" s="316"/>
      <c r="O46" s="316"/>
      <c r="P46" s="1480"/>
      <c r="Q46" s="435"/>
      <c r="R46" s="435"/>
      <c r="S46" s="435"/>
      <c r="T46" s="1432"/>
    </row>
    <row r="47" spans="1:20" s="1445" customFormat="1">
      <c r="A47" s="435"/>
      <c r="B47" s="1480"/>
      <c r="C47" s="316"/>
      <c r="D47" s="316"/>
      <c r="E47" s="316"/>
      <c r="F47" s="316"/>
      <c r="G47" s="435"/>
      <c r="H47" s="435"/>
      <c r="I47" s="435"/>
      <c r="J47" s="435"/>
      <c r="K47" s="435"/>
      <c r="L47" s="358"/>
      <c r="M47" s="316"/>
      <c r="N47" s="316"/>
      <c r="O47" s="316"/>
      <c r="P47" s="1480"/>
      <c r="Q47" s="316"/>
      <c r="R47" s="316"/>
      <c r="S47" s="316"/>
      <c r="T47" s="1432"/>
    </row>
    <row r="48" spans="1:20" s="1445" customFormat="1">
      <c r="A48" s="1268" t="s">
        <v>1149</v>
      </c>
      <c r="B48" s="1480"/>
      <c r="C48" s="316"/>
      <c r="D48" s="316"/>
      <c r="E48" s="316"/>
      <c r="F48" s="316"/>
      <c r="G48" s="435"/>
      <c r="H48" s="435"/>
      <c r="I48" s="435"/>
      <c r="J48" s="435"/>
      <c r="K48" s="435"/>
      <c r="L48" s="358"/>
      <c r="M48" s="316"/>
      <c r="N48" s="316"/>
      <c r="O48" s="316"/>
      <c r="P48" s="1480"/>
      <c r="Q48" s="316"/>
      <c r="R48" s="316"/>
      <c r="S48" s="316"/>
      <c r="T48" s="1432"/>
    </row>
    <row r="49" spans="1:70" s="1445" customFormat="1">
      <c r="A49" s="435"/>
      <c r="B49" s="1480"/>
      <c r="C49" s="316"/>
      <c r="D49" s="316"/>
      <c r="E49" s="316"/>
      <c r="F49" s="316"/>
      <c r="G49" s="435"/>
      <c r="H49" s="435"/>
      <c r="I49" s="435"/>
      <c r="J49" s="435"/>
      <c r="K49" s="435"/>
      <c r="L49" s="358"/>
      <c r="M49" s="316"/>
      <c r="N49" s="316"/>
      <c r="O49" s="316"/>
      <c r="P49" s="1480"/>
      <c r="Q49" s="316"/>
      <c r="R49" s="316"/>
      <c r="S49" s="316"/>
      <c r="T49" s="1432"/>
    </row>
    <row r="50" spans="1:70" s="1445" customFormat="1">
      <c r="A50" s="718" t="s">
        <v>750</v>
      </c>
      <c r="B50" s="1480"/>
      <c r="C50" s="358"/>
      <c r="D50" s="358"/>
      <c r="E50" s="358"/>
      <c r="F50" s="358"/>
      <c r="G50" s="358"/>
      <c r="H50" s="358"/>
      <c r="I50" s="358"/>
      <c r="J50" s="437" t="s">
        <v>733</v>
      </c>
      <c r="K50" s="358"/>
      <c r="L50" s="358"/>
      <c r="M50" s="358"/>
      <c r="N50" s="358"/>
      <c r="O50" s="358"/>
      <c r="P50" s="1480"/>
      <c r="Q50" s="317" t="s">
        <v>460</v>
      </c>
      <c r="R50" s="317" t="s">
        <v>461</v>
      </c>
      <c r="S50" s="323"/>
      <c r="T50" s="1432"/>
    </row>
    <row r="51" spans="1:70" s="1445" customFormat="1">
      <c r="A51" s="15" t="s">
        <v>32</v>
      </c>
      <c r="B51" s="1480"/>
      <c r="C51" s="400">
        <v>3</v>
      </c>
      <c r="D51" s="401">
        <v>4</v>
      </c>
      <c r="E51" s="400">
        <v>5</v>
      </c>
      <c r="F51" s="401">
        <v>6</v>
      </c>
      <c r="G51" s="401">
        <v>7</v>
      </c>
      <c r="H51" s="400">
        <v>8</v>
      </c>
      <c r="I51" s="401">
        <v>9</v>
      </c>
      <c r="J51" s="86">
        <v>10</v>
      </c>
      <c r="K51" s="401">
        <v>11</v>
      </c>
      <c r="L51" s="401">
        <v>12</v>
      </c>
      <c r="M51" s="401">
        <v>13</v>
      </c>
      <c r="N51" s="401">
        <v>14</v>
      </c>
      <c r="O51" s="400">
        <v>15</v>
      </c>
      <c r="P51" s="1480"/>
      <c r="Q51" s="140" t="s">
        <v>3</v>
      </c>
      <c r="R51" s="140" t="s">
        <v>3</v>
      </c>
      <c r="S51" s="323"/>
      <c r="T51" s="1432"/>
    </row>
    <row r="52" spans="1:70">
      <c r="A52" s="4" t="s">
        <v>64</v>
      </c>
      <c r="B52" s="1525"/>
      <c r="C52" s="142">
        <f>'Rf &amp; Cd Calculation '!U5-'Rf &amp; Cd Calculation '!C5</f>
        <v>0.36699999999999999</v>
      </c>
      <c r="D52" s="212">
        <f>AVERAGE(C52,E52)</f>
        <v>0.46169999999999994</v>
      </c>
      <c r="E52" s="142">
        <f>'Rf &amp; Cd Calculation '!V5-'Rf &amp; Cd Calculation '!D5</f>
        <v>0.55639999999999989</v>
      </c>
      <c r="F52" s="212">
        <f>E52+(H52-E52)/3</f>
        <v>0.62243333333333328</v>
      </c>
      <c r="G52" s="212">
        <f>E52+(H52-E52)*2/3</f>
        <v>0.68846666666666656</v>
      </c>
      <c r="H52" s="142">
        <f>'Rf &amp; Cd Calculation '!W5-'Rf &amp; Cd Calculation '!E5</f>
        <v>0.75449999999999995</v>
      </c>
      <c r="I52" s="212">
        <f>AVERAGE(H52,J52)</f>
        <v>0.74555000000000005</v>
      </c>
      <c r="J52" s="7">
        <f>'Rf &amp; Cd Calculation '!X5-'Rf &amp; Cd Calculation '!F5</f>
        <v>0.73660000000000014</v>
      </c>
      <c r="K52" s="212">
        <f t="shared" ref="K52:N56" si="0">$J52+($O52-$J52)*(K$1-$J$1)/5</f>
        <v>0.74700000000000011</v>
      </c>
      <c r="L52" s="212">
        <f t="shared" si="0"/>
        <v>0.75740000000000018</v>
      </c>
      <c r="M52" s="212">
        <f t="shared" si="0"/>
        <v>0.76780000000000015</v>
      </c>
      <c r="N52" s="212">
        <f t="shared" si="0"/>
        <v>0.77820000000000022</v>
      </c>
      <c r="O52" s="142">
        <f>'Rf &amp; Cd Calculation '!Y5-'Rf &amp; Cd Calculation '!G5</f>
        <v>0.78860000000000019</v>
      </c>
      <c r="P52" s="1523"/>
      <c r="Q52" s="142">
        <f>'(Bloom Yields Live)'!BG4-'(Bloom Yields Live)'!I4</f>
        <v>0.40289999999999981</v>
      </c>
      <c r="R52" s="142">
        <f>'(Bloom Yields Live)'!AW4-'(Bloom Yields Live)'!I4</f>
        <v>0.58110000000000017</v>
      </c>
      <c r="S52" s="323"/>
      <c r="T52" s="1432"/>
      <c r="U52" s="1445"/>
      <c r="V52" s="1445"/>
      <c r="W52" s="1445"/>
      <c r="X52" s="1445"/>
      <c r="Y52" s="1445"/>
      <c r="Z52" s="1445"/>
    </row>
    <row r="53" spans="1:70">
      <c r="A53" s="4" t="s">
        <v>1194</v>
      </c>
      <c r="B53" s="1525"/>
      <c r="C53" s="142">
        <f>'Rf &amp; Cd Calculation '!U6-'Rf &amp; Cd Calculation '!C6</f>
        <v>0.30571923076923074</v>
      </c>
      <c r="D53" s="212">
        <f>AVERAGE(C53,E53)</f>
        <v>0.41993846153846137</v>
      </c>
      <c r="E53" s="142">
        <f>'Rf &amp; Cd Calculation '!V6-'Rf &amp; Cd Calculation '!D6</f>
        <v>0.53415769230769206</v>
      </c>
      <c r="F53" s="212">
        <f>E53+(H53-E53)/3</f>
        <v>0.59965256410256385</v>
      </c>
      <c r="G53" s="212">
        <f>E53+(H53-E53)*2/3</f>
        <v>0.66514743589743563</v>
      </c>
      <c r="H53" s="142">
        <f>'Rf &amp; Cd Calculation '!W6-'Rf &amp; Cd Calculation '!E6</f>
        <v>0.73064230769230742</v>
      </c>
      <c r="I53" s="212">
        <f>AVERAGE(H53,J53)</f>
        <v>0.71888653846153849</v>
      </c>
      <c r="J53" s="7">
        <f>'Rf &amp; Cd Calculation '!X6-'Rf &amp; Cd Calculation '!F6</f>
        <v>0.70713076923076956</v>
      </c>
      <c r="K53" s="212">
        <f t="shared" si="0"/>
        <v>0.70839769230769256</v>
      </c>
      <c r="L53" s="212">
        <f t="shared" si="0"/>
        <v>0.70966461538461556</v>
      </c>
      <c r="M53" s="212">
        <f t="shared" si="0"/>
        <v>0.71093153846153867</v>
      </c>
      <c r="N53" s="212">
        <f t="shared" si="0"/>
        <v>0.71219846153846167</v>
      </c>
      <c r="O53" s="142">
        <f>'Rf &amp; Cd Calculation '!Y6-'Rf &amp; Cd Calculation '!G6</f>
        <v>0.71346538461538467</v>
      </c>
      <c r="P53" s="1523"/>
      <c r="Q53" s="142">
        <f>'(Bloom Yields Live)'!BG5-'(Bloom Yields Live)'!I5</f>
        <v>0.30709615384615407</v>
      </c>
      <c r="R53" s="142">
        <f>'(Bloom Yields Live)'!AW5-'(Bloom Yields Live)'!I5</f>
        <v>0.63097692307692332</v>
      </c>
      <c r="S53" s="323"/>
      <c r="T53" s="1432"/>
      <c r="U53" s="1445"/>
      <c r="V53" s="1445"/>
      <c r="W53" s="1445"/>
      <c r="X53" s="1445"/>
      <c r="Y53" s="1445"/>
      <c r="Z53" s="1445"/>
    </row>
    <row r="54" spans="1:70">
      <c r="A54" s="4" t="s">
        <v>1195</v>
      </c>
      <c r="B54" s="1525"/>
      <c r="C54" s="142">
        <f>'Rf &amp; Cd Calculation '!U7-'Rf &amp; Cd Calculation '!C7</f>
        <v>0.31281320754716962</v>
      </c>
      <c r="D54" s="212">
        <f>AVERAGE(C54,E54)</f>
        <v>0.42880094339622632</v>
      </c>
      <c r="E54" s="142">
        <f>'Rf &amp; Cd Calculation '!V7-'Rf &amp; Cd Calculation '!D7</f>
        <v>0.54478867924528296</v>
      </c>
      <c r="F54" s="212">
        <f>E54+(H54-E54)/3</f>
        <v>0.60998867924528299</v>
      </c>
      <c r="G54" s="212">
        <f>E54+(H54-E54)*2/3</f>
        <v>0.67518867924528292</v>
      </c>
      <c r="H54" s="142">
        <f>'Rf &amp; Cd Calculation '!W7-'Rf &amp; Cd Calculation '!E7</f>
        <v>0.74038867924528295</v>
      </c>
      <c r="I54" s="212">
        <f>AVERAGE(H54,J54)</f>
        <v>0.73675094339622627</v>
      </c>
      <c r="J54" s="7">
        <f>'Rf &amp; Cd Calculation '!X7-'Rf &amp; Cd Calculation '!F7</f>
        <v>0.73311320754716958</v>
      </c>
      <c r="K54" s="212">
        <f t="shared" si="0"/>
        <v>0.7290611320754713</v>
      </c>
      <c r="L54" s="212">
        <f t="shared" si="0"/>
        <v>0.72500905660377302</v>
      </c>
      <c r="M54" s="212">
        <f t="shared" si="0"/>
        <v>0.72095698113207463</v>
      </c>
      <c r="N54" s="212">
        <f t="shared" si="0"/>
        <v>0.71690490566037635</v>
      </c>
      <c r="O54" s="142">
        <f>'Rf &amp; Cd Calculation '!Y7-'Rf &amp; Cd Calculation '!G7</f>
        <v>0.71285283018867807</v>
      </c>
      <c r="P54" s="1523"/>
      <c r="Q54" s="142">
        <f>'(Bloom Yields Live)'!BG6-'(Bloom Yields Live)'!I6</f>
        <v>0.28512452830188662</v>
      </c>
      <c r="R54" s="142">
        <f>'(Bloom Yields Live)'!AW6-'(Bloom Yields Live)'!I6</f>
        <v>0.65529245283018911</v>
      </c>
      <c r="S54" s="323"/>
      <c r="T54" s="1432"/>
      <c r="U54" s="1445"/>
      <c r="V54" s="1445"/>
      <c r="W54" s="1445"/>
      <c r="X54" s="1445"/>
      <c r="Y54" s="1445"/>
      <c r="Z54" s="1445"/>
    </row>
    <row r="55" spans="1:70">
      <c r="A55" s="103" t="s">
        <v>1196</v>
      </c>
      <c r="B55" s="1525"/>
      <c r="C55" s="402">
        <f>'Rf &amp; Cd Calculation '!U8-'Rf &amp; Cd Calculation '!C8</f>
        <v>0.97428407643312098</v>
      </c>
      <c r="D55" s="403">
        <f>AVERAGE(C55,E55)</f>
        <v>1.0732066878980895</v>
      </c>
      <c r="E55" s="402">
        <f>'Rf &amp; Cd Calculation '!V8-'Rf &amp; Cd Calculation '!D8</f>
        <v>1.1721292993630579</v>
      </c>
      <c r="F55" s="403">
        <f>E55+(H55-E55)/3</f>
        <v>1.1888997876857756</v>
      </c>
      <c r="G55" s="403">
        <f>E55+(H55-E55)*2/3</f>
        <v>1.2056702760084932</v>
      </c>
      <c r="H55" s="402">
        <f>'Rf &amp; Cd Calculation '!W8-'Rf &amp; Cd Calculation '!E8</f>
        <v>1.222440764331211</v>
      </c>
      <c r="I55" s="403">
        <f>AVERAGE(H55,J55)</f>
        <v>1.1911525477707001</v>
      </c>
      <c r="J55" s="608">
        <f>'Rf &amp; Cd Calculation '!X8-'Rf &amp; Cd Calculation '!F8</f>
        <v>1.1598643312101893</v>
      </c>
      <c r="K55" s="403">
        <f t="shared" si="0"/>
        <v>1.1348937579617819</v>
      </c>
      <c r="L55" s="403">
        <f t="shared" si="0"/>
        <v>1.1099231847133746</v>
      </c>
      <c r="M55" s="403">
        <f t="shared" si="0"/>
        <v>1.0849526114649675</v>
      </c>
      <c r="N55" s="403">
        <f t="shared" si="0"/>
        <v>1.0599820382165601</v>
      </c>
      <c r="O55" s="402">
        <f>'Rf &amp; Cd Calculation '!Y8-'Rf &amp; Cd Calculation '!G8</f>
        <v>1.0350114649681528</v>
      </c>
      <c r="P55" s="1523"/>
      <c r="Q55" s="440">
        <f>'(Bloom Yields Live)'!BG7-'(Bloom Yields Live)'!I7</f>
        <v>0.32150891719745101</v>
      </c>
      <c r="R55" s="440">
        <f>'(Bloom Yields Live)'!AW7-'(Bloom Yields Live)'!I7</f>
        <v>0.69672420382165612</v>
      </c>
      <c r="S55" s="323"/>
      <c r="T55" s="1432"/>
      <c r="U55" s="1445"/>
      <c r="V55" s="1445"/>
      <c r="W55" s="1445"/>
      <c r="X55" s="1445"/>
      <c r="Y55" s="1445"/>
      <c r="Z55" s="1445"/>
    </row>
    <row r="56" spans="1:70">
      <c r="A56" s="4" t="s">
        <v>1158</v>
      </c>
      <c r="B56" s="1525"/>
      <c r="C56" s="142">
        <f>'Rf &amp; Cd Calculation '!U9-'Rf &amp; Cd Calculation '!C9</f>
        <v>0.85199641025641137</v>
      </c>
      <c r="D56" s="212">
        <f>AVERAGE(C56,E56)</f>
        <v>0.94304948717948833</v>
      </c>
      <c r="E56" s="142">
        <f>'Rf &amp; Cd Calculation '!V9-'Rf &amp; Cd Calculation '!D9</f>
        <v>1.0341025641025652</v>
      </c>
      <c r="F56" s="212">
        <f>E56+(H56-E56)/3</f>
        <v>1.0510712820512826</v>
      </c>
      <c r="G56" s="212">
        <f>E56+(H56-E56)*2/3</f>
        <v>1.0680399999999999</v>
      </c>
      <c r="H56" s="142">
        <f>'Rf &amp; Cd Calculation '!W9-'Rf &amp; Cd Calculation '!E9</f>
        <v>1.0850087179487173</v>
      </c>
      <c r="I56" s="212">
        <f>AVERAGE(H56,J56)</f>
        <v>1.058729487179487</v>
      </c>
      <c r="J56" s="7">
        <f>'Rf &amp; Cd Calculation '!X9-'Rf &amp; Cd Calculation '!F9</f>
        <v>1.0324502564102569</v>
      </c>
      <c r="K56" s="212">
        <f t="shared" si="0"/>
        <v>1.0084894358974361</v>
      </c>
      <c r="L56" s="212">
        <f t="shared" si="0"/>
        <v>0.98452861538461522</v>
      </c>
      <c r="M56" s="212">
        <f t="shared" si="0"/>
        <v>0.96056779487179444</v>
      </c>
      <c r="N56" s="212">
        <f t="shared" si="0"/>
        <v>0.93660697435897355</v>
      </c>
      <c r="O56" s="142">
        <f>'Rf &amp; Cd Calculation '!Y9-'Rf &amp; Cd Calculation '!G9</f>
        <v>0.91264615384615277</v>
      </c>
      <c r="P56" s="1523"/>
      <c r="Q56" s="142">
        <f>'(Bloom Yields Live)'!BG8-'(Bloom Yields Live)'!I8</f>
        <v>0.29894769230769214</v>
      </c>
      <c r="R56" s="142">
        <f>'(Bloom Yields Live)'!AW8-'(Bloom Yields Live)'!I8</f>
        <v>0.61878205128205144</v>
      </c>
      <c r="S56" s="323"/>
      <c r="T56" s="1432"/>
      <c r="U56" s="1445"/>
      <c r="V56" s="1445"/>
      <c r="W56" s="1445"/>
      <c r="X56" s="1445"/>
      <c r="Y56" s="1445"/>
      <c r="Z56" s="1445"/>
    </row>
    <row r="57" spans="1:70">
      <c r="A57" s="15"/>
      <c r="C57" s="124"/>
      <c r="D57" s="124"/>
      <c r="E57" s="124"/>
      <c r="F57" s="124"/>
      <c r="G57" s="124"/>
      <c r="H57" s="124"/>
      <c r="I57" s="124"/>
      <c r="J57" s="78"/>
      <c r="K57" s="80"/>
      <c r="L57" s="11"/>
      <c r="M57" s="11"/>
      <c r="N57" s="11"/>
      <c r="O57" s="11"/>
      <c r="Q57" s="11"/>
      <c r="R57" s="11"/>
      <c r="S57" s="323"/>
      <c r="T57" s="1432"/>
      <c r="U57" s="1445"/>
      <c r="V57" s="1445"/>
      <c r="W57" s="1445"/>
      <c r="X57" s="1445"/>
      <c r="Y57" s="1445"/>
      <c r="Z57" s="1445"/>
    </row>
    <row r="58" spans="1:70" s="1436" customFormat="1">
      <c r="A58" s="15"/>
      <c r="B58" s="1479"/>
      <c r="C58" s="15" t="s">
        <v>1472</v>
      </c>
      <c r="D58" s="15"/>
      <c r="E58" s="15"/>
      <c r="F58" s="15"/>
      <c r="G58" s="15"/>
      <c r="H58" s="15"/>
      <c r="I58" s="15"/>
      <c r="J58" s="11"/>
      <c r="K58" s="15"/>
      <c r="L58" s="11"/>
      <c r="M58" s="11"/>
      <c r="N58" s="11"/>
      <c r="O58" s="11"/>
      <c r="P58" s="1479"/>
      <c r="Q58" s="11"/>
      <c r="R58" s="11"/>
      <c r="S58" s="323"/>
      <c r="T58" s="1432"/>
      <c r="U58" s="1432"/>
      <c r="V58" s="1432"/>
      <c r="W58" s="1432"/>
      <c r="X58" s="1432"/>
      <c r="Y58" s="1432"/>
      <c r="Z58" s="1432"/>
      <c r="AU58" s="1432"/>
      <c r="AV58" s="1432"/>
      <c r="AW58" s="1432"/>
      <c r="AX58" s="1432"/>
      <c r="AY58" s="1432"/>
      <c r="AZ58" s="1432"/>
      <c r="BA58" s="1432"/>
      <c r="BB58" s="1432"/>
      <c r="BC58" s="1432"/>
      <c r="BD58" s="1432"/>
      <c r="BE58" s="1432"/>
      <c r="BF58" s="1432"/>
      <c r="BG58" s="1432"/>
      <c r="BH58" s="1432"/>
      <c r="BI58" s="1432"/>
      <c r="BJ58" s="1432"/>
      <c r="BK58" s="1432"/>
      <c r="BL58" s="1432"/>
      <c r="BM58" s="1432"/>
      <c r="BN58" s="1432"/>
      <c r="BO58" s="1432"/>
      <c r="BP58" s="1432"/>
      <c r="BQ58" s="1432"/>
      <c r="BR58" s="1432"/>
    </row>
    <row r="59" spans="1:70">
      <c r="A59" s="15"/>
      <c r="C59" s="124"/>
      <c r="D59" s="124"/>
      <c r="E59" s="124"/>
      <c r="F59" s="124"/>
      <c r="G59" s="124"/>
      <c r="H59" s="124"/>
      <c r="I59" s="124"/>
      <c r="J59" s="78"/>
      <c r="K59" s="80"/>
      <c r="L59" s="11"/>
      <c r="M59" s="11"/>
      <c r="N59" s="11"/>
      <c r="O59" s="11"/>
      <c r="Q59" s="11"/>
      <c r="R59" s="11"/>
      <c r="S59" s="323"/>
      <c r="T59" s="1432"/>
      <c r="U59" s="1445"/>
      <c r="V59" s="1445"/>
      <c r="W59" s="1445"/>
      <c r="X59" s="1445"/>
      <c r="Y59" s="1445"/>
      <c r="Z59" s="1445"/>
    </row>
    <row r="60" spans="1:70">
      <c r="A60" s="15" t="s">
        <v>1199</v>
      </c>
      <c r="B60" s="1492"/>
      <c r="C60" s="409">
        <f t="shared" ref="C60:I60" si="1">C55-C52</f>
        <v>0.60728407643312099</v>
      </c>
      <c r="D60" s="630">
        <f t="shared" si="1"/>
        <v>0.61150668789808948</v>
      </c>
      <c r="E60" s="409">
        <f t="shared" si="1"/>
        <v>0.61572929936305798</v>
      </c>
      <c r="F60" s="630">
        <f t="shared" si="1"/>
        <v>0.56646645435244236</v>
      </c>
      <c r="G60" s="630">
        <f t="shared" si="1"/>
        <v>0.51720360934182663</v>
      </c>
      <c r="H60" s="409">
        <f t="shared" si="1"/>
        <v>0.46794076433121101</v>
      </c>
      <c r="I60" s="630">
        <f t="shared" si="1"/>
        <v>0.44560254777070007</v>
      </c>
      <c r="J60" s="427">
        <f t="shared" ref="J60:O60" si="2">J55-J52</f>
        <v>0.42326433121018914</v>
      </c>
      <c r="K60" s="630">
        <f>K55-K52</f>
        <v>0.38789375796178183</v>
      </c>
      <c r="L60" s="630">
        <f>L55-L52</f>
        <v>0.3525231847133744</v>
      </c>
      <c r="M60" s="630">
        <f>M55-M52</f>
        <v>0.31715261146496732</v>
      </c>
      <c r="N60" s="630">
        <f t="shared" si="2"/>
        <v>0.28178203821655989</v>
      </c>
      <c r="O60" s="409">
        <f t="shared" si="2"/>
        <v>0.24641146496815258</v>
      </c>
      <c r="P60" s="1523"/>
      <c r="Q60" s="11" t="s">
        <v>1141</v>
      </c>
      <c r="R60" s="8"/>
      <c r="S60" s="323"/>
      <c r="T60" s="1432"/>
      <c r="U60" s="1445"/>
      <c r="V60" s="1445"/>
      <c r="W60" s="1445"/>
      <c r="X60" s="1445"/>
      <c r="Y60" s="1445"/>
      <c r="Z60" s="1445"/>
    </row>
    <row r="61" spans="1:70">
      <c r="A61" s="15" t="s">
        <v>1197</v>
      </c>
      <c r="B61" s="1480"/>
      <c r="C61" s="402">
        <f>'Rf &amp; Cd '!C40+'CRP &amp; Rnot'!C55</f>
        <v>1.6803114649681532</v>
      </c>
      <c r="D61" s="403">
        <f>'Rf &amp; Cd '!D40+'CRP &amp; Rnot'!D55</f>
        <v>2.0111662420382168</v>
      </c>
      <c r="E61" s="402">
        <f>'Rf &amp; Cd '!E40+'CRP &amp; Rnot'!E55</f>
        <v>2.3420210191082802</v>
      </c>
      <c r="F61" s="403">
        <f>'Rf &amp; Cd '!F40+'CRP &amp; Rnot'!F55</f>
        <v>2.5614025477707005</v>
      </c>
      <c r="G61" s="403">
        <f>'Rf &amp; Cd '!G40+'CRP &amp; Rnot'!G55</f>
        <v>2.7807840764331209</v>
      </c>
      <c r="H61" s="402">
        <f>'Rf &amp; Cd '!H40+'CRP &amp; Rnot'!H55</f>
        <v>3.0001656050955412</v>
      </c>
      <c r="I61" s="403">
        <f>'Rf &amp; Cd '!I40+'CRP &amp; Rnot'!I55</f>
        <v>3.1571968152866239</v>
      </c>
      <c r="J61" s="611">
        <f>'Rf &amp; Cd '!J40+'CRP &amp; Rnot'!J55</f>
        <v>3.3142280254777061</v>
      </c>
      <c r="K61" s="403">
        <f>'Rf &amp; Cd '!K40+'CRP &amp; Rnot'!K55</f>
        <v>3.3980299363057318</v>
      </c>
      <c r="L61" s="403">
        <f>'Rf &amp; Cd '!L40+'CRP &amp; Rnot'!L55</f>
        <v>3.481831847133757</v>
      </c>
      <c r="M61" s="403">
        <f>'Rf &amp; Cd '!M40+'CRP &amp; Rnot'!M55</f>
        <v>3.5656337579617827</v>
      </c>
      <c r="N61" s="403">
        <f>'Rf &amp; Cd '!N40+'CRP &amp; Rnot'!N55</f>
        <v>3.649435668789808</v>
      </c>
      <c r="O61" s="402">
        <f>'Rf &amp; Cd '!O40+'CRP &amp; Rnot'!O55</f>
        <v>3.7332375796178336</v>
      </c>
      <c r="P61" s="1480"/>
      <c r="Q61" s="1258" t="s">
        <v>1143</v>
      </c>
      <c r="R61" s="323"/>
      <c r="S61" s="11"/>
      <c r="T61" s="1432"/>
      <c r="U61" s="1445"/>
      <c r="V61" s="1445"/>
      <c r="W61" s="1445"/>
      <c r="X61" s="1445"/>
      <c r="Y61" s="1445"/>
      <c r="Z61" s="1445"/>
    </row>
    <row r="62" spans="1:70">
      <c r="A62" s="15" t="s">
        <v>1198</v>
      </c>
      <c r="B62" s="1480"/>
      <c r="C62" s="409">
        <f>'Rf &amp; Cd '!C78+'CRP &amp; Rnot'!C60</f>
        <v>0.94841146496815321</v>
      </c>
      <c r="D62" s="409">
        <f>'Rf &amp; Cd '!D78+'CRP &amp; Rnot'!D60</f>
        <v>0.92306624203821674</v>
      </c>
      <c r="E62" s="409">
        <f>'Rf &amp; Cd '!E78+'CRP &amp; Rnot'!E60</f>
        <v>0.89772101910828028</v>
      </c>
      <c r="F62" s="409">
        <f>'Rf &amp; Cd '!F78+'CRP &amp; Rnot'!F60</f>
        <v>0.8155692144373673</v>
      </c>
      <c r="G62" s="409">
        <f>'Rf &amp; Cd '!G78+'CRP &amp; Rnot'!G60</f>
        <v>0.73341740976645431</v>
      </c>
      <c r="H62" s="409">
        <f>'Rf &amp; Cd '!H78+'CRP &amp; Rnot'!H60</f>
        <v>0.65126560509554121</v>
      </c>
      <c r="I62" s="409">
        <f>'Rf &amp; Cd '!I78+'CRP &amp; Rnot'!I60</f>
        <v>0.59369681528662344</v>
      </c>
      <c r="J62" s="427">
        <f>'Rf &amp; Cd '!J78+'CRP &amp; Rnot'!J60</f>
        <v>0.53612802547770588</v>
      </c>
      <c r="K62" s="409">
        <f>'Rf &amp; Cd '!K78+'CRP &amp; Rnot'!K60</f>
        <v>0.49700993630573143</v>
      </c>
      <c r="L62" s="409">
        <f>'Rf &amp; Cd '!L78+'CRP &amp; Rnot'!L60</f>
        <v>0.45789184713375686</v>
      </c>
      <c r="M62" s="409">
        <f>'Rf &amp; Cd '!M78+'CRP &amp; Rnot'!M60</f>
        <v>0.41877375796178262</v>
      </c>
      <c r="N62" s="409">
        <f>'Rf &amp; Cd '!N78+'CRP &amp; Rnot'!N60</f>
        <v>0.37965566878980805</v>
      </c>
      <c r="O62" s="409">
        <f>'Rf &amp; Cd '!O78+'CRP &amp; Rnot'!O60</f>
        <v>0.3405375796178336</v>
      </c>
      <c r="P62" s="1480"/>
      <c r="Q62" s="11" t="s">
        <v>1142</v>
      </c>
      <c r="R62" s="323"/>
      <c r="S62" s="323"/>
      <c r="T62" s="1432"/>
      <c r="U62" s="1445"/>
      <c r="V62" s="1445"/>
      <c r="W62" s="1445"/>
      <c r="X62" s="1445"/>
      <c r="Y62" s="1445"/>
      <c r="Z62" s="1445"/>
    </row>
    <row r="63" spans="1:70">
      <c r="A63" s="14"/>
      <c r="B63" s="1480"/>
      <c r="C63" s="316"/>
      <c r="D63" s="316"/>
      <c r="E63" s="316"/>
      <c r="F63" s="316"/>
      <c r="G63" s="435"/>
      <c r="H63" s="435"/>
      <c r="I63" s="435"/>
      <c r="J63" s="435"/>
      <c r="K63" s="435"/>
      <c r="L63" s="316"/>
      <c r="M63" s="316"/>
      <c r="N63" s="316"/>
      <c r="O63" s="316"/>
      <c r="P63" s="1480"/>
      <c r="Q63" s="316"/>
      <c r="R63" s="316"/>
      <c r="S63" s="316"/>
      <c r="T63" s="1432"/>
      <c r="U63" s="1445"/>
      <c r="V63" s="1445"/>
      <c r="W63" s="1445"/>
      <c r="X63" s="1445"/>
      <c r="Y63" s="1445"/>
      <c r="Z63" s="1445"/>
    </row>
    <row r="64" spans="1:70" s="1436" customFormat="1">
      <c r="A64" s="718" t="s">
        <v>731</v>
      </c>
      <c r="B64" s="1479"/>
      <c r="C64" s="1834" t="s">
        <v>1469</v>
      </c>
      <c r="D64" s="1834"/>
      <c r="E64" s="1834"/>
      <c r="F64" s="1834"/>
      <c r="G64" s="1834"/>
      <c r="H64" s="1834"/>
      <c r="I64" s="1834"/>
      <c r="J64" s="1834"/>
      <c r="K64" s="1834"/>
      <c r="L64" s="1834"/>
      <c r="M64" s="1834"/>
      <c r="N64" s="1834"/>
      <c r="O64" s="1834"/>
      <c r="P64" s="1479"/>
      <c r="Q64" s="11"/>
      <c r="R64" s="11"/>
      <c r="S64" s="323"/>
      <c r="T64" s="1432"/>
      <c r="U64" s="1432"/>
      <c r="V64" s="1432"/>
      <c r="W64" s="1432"/>
      <c r="X64" s="1432"/>
      <c r="Y64" s="1432"/>
      <c r="Z64" s="1432"/>
      <c r="AU64" s="1432"/>
      <c r="AV64" s="1432"/>
      <c r="AW64" s="1432"/>
      <c r="AX64" s="1432"/>
      <c r="AY64" s="1432"/>
      <c r="AZ64" s="1432"/>
      <c r="BA64" s="1432"/>
      <c r="BB64" s="1432"/>
      <c r="BC64" s="1432"/>
      <c r="BD64" s="1432"/>
      <c r="BE64" s="1432"/>
      <c r="BF64" s="1432"/>
      <c r="BG64" s="1432"/>
      <c r="BH64" s="1432"/>
      <c r="BI64" s="1432"/>
      <c r="BJ64" s="1432"/>
      <c r="BK64" s="1432"/>
      <c r="BL64" s="1432"/>
      <c r="BM64" s="1432"/>
      <c r="BN64" s="1432"/>
      <c r="BO64" s="1432"/>
      <c r="BP64" s="1432"/>
      <c r="BQ64" s="1432"/>
      <c r="BR64" s="1432"/>
    </row>
    <row r="65" spans="1:70" s="1436" customFormat="1">
      <c r="A65" s="15"/>
      <c r="B65" s="1479"/>
      <c r="C65" s="1834"/>
      <c r="D65" s="1834"/>
      <c r="E65" s="1834"/>
      <c r="F65" s="1834"/>
      <c r="G65" s="1834"/>
      <c r="H65" s="1834"/>
      <c r="I65" s="1834"/>
      <c r="J65" s="1834"/>
      <c r="K65" s="1834"/>
      <c r="L65" s="1834"/>
      <c r="M65" s="1834"/>
      <c r="N65" s="1834"/>
      <c r="O65" s="1834"/>
      <c r="P65" s="1479"/>
      <c r="Q65" s="11"/>
      <c r="R65" s="11"/>
      <c r="S65" s="323"/>
      <c r="T65" s="1432"/>
      <c r="U65" s="1432"/>
      <c r="V65" s="1432"/>
      <c r="W65" s="1432"/>
      <c r="X65" s="1432"/>
      <c r="Y65" s="1432"/>
      <c r="Z65" s="1432"/>
      <c r="AU65" s="1432"/>
      <c r="AV65" s="1432"/>
      <c r="AW65" s="1432"/>
      <c r="AX65" s="1432"/>
      <c r="AY65" s="1432"/>
      <c r="AZ65" s="1432"/>
      <c r="BA65" s="1432"/>
      <c r="BB65" s="1432"/>
      <c r="BC65" s="1432"/>
      <c r="BD65" s="1432"/>
      <c r="BE65" s="1432"/>
      <c r="BF65" s="1432"/>
      <c r="BG65" s="1432"/>
      <c r="BH65" s="1432"/>
      <c r="BI65" s="1432"/>
      <c r="BJ65" s="1432"/>
      <c r="BK65" s="1432"/>
      <c r="BL65" s="1432"/>
      <c r="BM65" s="1432"/>
      <c r="BN65" s="1432"/>
      <c r="BO65" s="1432"/>
      <c r="BP65" s="1432"/>
      <c r="BQ65" s="1432"/>
      <c r="BR65" s="1432"/>
    </row>
    <row r="66" spans="1:70" s="1436" customFormat="1">
      <c r="A66" s="14"/>
      <c r="B66" s="1479"/>
      <c r="C66" s="323"/>
      <c r="D66" s="323"/>
      <c r="E66" s="323"/>
      <c r="F66" s="323"/>
      <c r="G66" s="323"/>
      <c r="H66" s="8"/>
      <c r="I66" s="323"/>
      <c r="J66" s="323"/>
      <c r="K66" s="323"/>
      <c r="L66" s="323"/>
      <c r="M66" s="323"/>
      <c r="N66" s="323"/>
      <c r="O66" s="323"/>
      <c r="P66" s="1479"/>
      <c r="Q66" s="11"/>
      <c r="R66" s="11"/>
      <c r="S66" s="323"/>
      <c r="T66" s="1432"/>
      <c r="U66" s="1432"/>
      <c r="V66" s="1432"/>
      <c r="W66" s="1432"/>
      <c r="X66" s="1432"/>
      <c r="Y66" s="1432"/>
      <c r="Z66" s="1432"/>
      <c r="AU66" s="1432"/>
      <c r="AV66" s="1432"/>
      <c r="AW66" s="1432"/>
      <c r="AX66" s="1432"/>
      <c r="AY66" s="1432"/>
      <c r="AZ66" s="1432"/>
      <c r="BA66" s="1432"/>
      <c r="BB66" s="1432"/>
      <c r="BC66" s="1432"/>
      <c r="BD66" s="1432"/>
      <c r="BE66" s="1432"/>
      <c r="BF66" s="1432"/>
      <c r="BG66" s="1432"/>
      <c r="BH66" s="1432"/>
      <c r="BI66" s="1432"/>
      <c r="BJ66" s="1432"/>
      <c r="BK66" s="1432"/>
      <c r="BL66" s="1432"/>
      <c r="BM66" s="1432"/>
      <c r="BN66" s="1432"/>
      <c r="BO66" s="1432"/>
      <c r="BP66" s="1432"/>
      <c r="BQ66" s="1432"/>
      <c r="BR66" s="1432"/>
    </row>
    <row r="67" spans="1:70" s="1436" customFormat="1">
      <c r="A67" s="15" t="s">
        <v>1206</v>
      </c>
      <c r="B67" s="1479"/>
      <c r="C67" s="714">
        <f>'Older Yields'!M4-'Older Yields'!C4</f>
        <v>0.10606966513459604</v>
      </c>
      <c r="D67" s="739">
        <f>AVERAGE(C67,E67)</f>
        <v>0.12904645436638207</v>
      </c>
      <c r="E67" s="714">
        <f>'Older Yields'!O4-'Older Yields'!E4</f>
        <v>0.1520232435981681</v>
      </c>
      <c r="F67" s="739">
        <f>E67+(H67-E67)/3</f>
        <v>0.15225001094331794</v>
      </c>
      <c r="G67" s="739">
        <f>E67+(H67-E67)*2/3</f>
        <v>0.15247677828846781</v>
      </c>
      <c r="H67" s="714">
        <f>'Older Yields'!Q4-'Older Yields'!G4</f>
        <v>0.15270354563361765</v>
      </c>
      <c r="I67" s="739">
        <f>AVERAGE(H67,J67)</f>
        <v>0.15430512147078201</v>
      </c>
      <c r="J67" s="685">
        <f>'Older Yields'!S4-'Older Yields'!I4</f>
        <v>0.15590669730794637</v>
      </c>
      <c r="K67" s="739">
        <f t="shared" ref="K67:N68" si="3">$J67+($O67-$J67)*(K$1-$J$1)/5</f>
        <v>0.14199816152331196</v>
      </c>
      <c r="L67" s="739">
        <f t="shared" si="3"/>
        <v>0.12808962573867752</v>
      </c>
      <c r="M67" s="739">
        <f t="shared" si="3"/>
        <v>0.11418108995404311</v>
      </c>
      <c r="N67" s="739">
        <f t="shared" si="3"/>
        <v>0.10027255416940868</v>
      </c>
      <c r="O67" s="714">
        <f>'Older Yields'!U4-'Older Yields'!K4</f>
        <v>8.6364018384774255E-2</v>
      </c>
      <c r="P67" s="1479"/>
      <c r="Q67" s="11"/>
      <c r="R67" s="11"/>
      <c r="S67" s="323"/>
      <c r="T67" s="1432"/>
      <c r="U67" s="1432"/>
      <c r="V67" s="1432"/>
      <c r="W67" s="1432"/>
      <c r="X67" s="1432"/>
      <c r="Y67" s="1432"/>
      <c r="Z67" s="1432"/>
      <c r="AU67" s="1432"/>
      <c r="AV67" s="1432"/>
      <c r="AW67" s="1432"/>
      <c r="AX67" s="1432"/>
      <c r="AY67" s="1432"/>
      <c r="AZ67" s="1432"/>
      <c r="BA67" s="1432"/>
      <c r="BB67" s="1432"/>
      <c r="BC67" s="1432"/>
      <c r="BD67" s="1432"/>
      <c r="BE67" s="1432"/>
      <c r="BF67" s="1432"/>
      <c r="BG67" s="1432"/>
      <c r="BH67" s="1432"/>
      <c r="BI67" s="1432"/>
      <c r="BJ67" s="1432"/>
      <c r="BK67" s="1432"/>
      <c r="BL67" s="1432"/>
      <c r="BM67" s="1432"/>
      <c r="BN67" s="1432"/>
      <c r="BO67" s="1432"/>
      <c r="BP67" s="1432"/>
      <c r="BQ67" s="1432"/>
      <c r="BR67" s="1432"/>
    </row>
    <row r="68" spans="1:70" s="1436" customFormat="1">
      <c r="A68" s="15" t="s">
        <v>736</v>
      </c>
      <c r="B68" s="1479"/>
      <c r="C68" s="714">
        <f>'Older Yields'!M8-'Older Yields'!C8</f>
        <v>1.7999999999998018E-3</v>
      </c>
      <c r="D68" s="739">
        <f>AVERAGE(C68,E68)</f>
        <v>2.0949999999999802E-2</v>
      </c>
      <c r="E68" s="714">
        <f>'Older Yields'!O8-'Older Yields'!E8</f>
        <v>4.0099999999999802E-2</v>
      </c>
      <c r="F68" s="739">
        <f>E68+(H68-E68)/3</f>
        <v>2.9533333333333189E-2</v>
      </c>
      <c r="G68" s="739">
        <f>E68+(H68-E68)*2/3</f>
        <v>1.8966666666666576E-2</v>
      </c>
      <c r="H68" s="714">
        <f>'Older Yields'!Q8-'Older Yields'!G8</f>
        <v>8.3999999999999631E-3</v>
      </c>
      <c r="I68" s="739">
        <f>AVERAGE(H68,J68)</f>
        <v>1.5999999999998238E-3</v>
      </c>
      <c r="J68" s="680">
        <f>'Older Yields'!S8-'Older Yields'!I8</f>
        <v>-5.2000000000003155E-3</v>
      </c>
      <c r="K68" s="739">
        <f t="shared" si="3"/>
        <v>4.3199999999997026E-3</v>
      </c>
      <c r="L68" s="739">
        <f t="shared" si="3"/>
        <v>1.3839999999999721E-2</v>
      </c>
      <c r="M68" s="739">
        <f t="shared" si="3"/>
        <v>2.3359999999999735E-2</v>
      </c>
      <c r="N68" s="739">
        <f t="shared" si="3"/>
        <v>3.2879999999999757E-2</v>
      </c>
      <c r="O68" s="714">
        <f>'Older Yields'!U8-'Older Yields'!K8</f>
        <v>4.2399999999999771E-2</v>
      </c>
      <c r="P68" s="1479"/>
      <c r="Q68" s="11"/>
      <c r="R68" s="11"/>
      <c r="S68" s="323"/>
      <c r="T68" s="1432"/>
      <c r="U68" s="1432"/>
      <c r="V68" s="1432"/>
      <c r="W68" s="1432"/>
      <c r="X68" s="1432"/>
      <c r="Y68" s="1432"/>
      <c r="Z68" s="1432"/>
      <c r="AU68" s="1432"/>
      <c r="AV68" s="1432"/>
      <c r="AW68" s="1432"/>
      <c r="AX68" s="1432"/>
      <c r="AY68" s="1432"/>
      <c r="AZ68" s="1432"/>
      <c r="BA68" s="1432"/>
      <c r="BB68" s="1432"/>
      <c r="BC68" s="1432"/>
      <c r="BD68" s="1432"/>
      <c r="BE68" s="1432"/>
      <c r="BF68" s="1432"/>
      <c r="BG68" s="1432"/>
      <c r="BH68" s="1432"/>
      <c r="BI68" s="1432"/>
      <c r="BJ68" s="1432"/>
      <c r="BK68" s="1432"/>
      <c r="BL68" s="1432"/>
      <c r="BM68" s="1432"/>
      <c r="BN68" s="1432"/>
      <c r="BO68" s="1432"/>
      <c r="BP68" s="1432"/>
      <c r="BQ68" s="1432"/>
      <c r="BR68" s="1432"/>
    </row>
    <row r="69" spans="1:70" s="1436" customFormat="1">
      <c r="A69" s="15"/>
      <c r="B69" s="1479"/>
      <c r="C69" s="8"/>
      <c r="D69" s="212"/>
      <c r="E69" s="8"/>
      <c r="F69" s="212"/>
      <c r="G69" s="212"/>
      <c r="H69" s="8"/>
      <c r="I69" s="212"/>
      <c r="J69" s="8"/>
      <c r="K69" s="212"/>
      <c r="L69" s="212"/>
      <c r="M69" s="212"/>
      <c r="N69" s="212"/>
      <c r="O69" s="8"/>
      <c r="P69" s="1479"/>
      <c r="Q69" s="11"/>
      <c r="R69" s="11"/>
      <c r="S69" s="323"/>
      <c r="T69" s="1432"/>
      <c r="U69" s="1432"/>
      <c r="V69" s="1432"/>
      <c r="W69" s="1432"/>
      <c r="X69" s="1432"/>
      <c r="Y69" s="1432"/>
      <c r="Z69" s="1432"/>
      <c r="AU69" s="1432"/>
      <c r="AV69" s="1432"/>
      <c r="AW69" s="1432"/>
      <c r="AX69" s="1432"/>
      <c r="AY69" s="1432"/>
      <c r="AZ69" s="1432"/>
      <c r="BA69" s="1432"/>
      <c r="BB69" s="1432"/>
      <c r="BC69" s="1432"/>
      <c r="BD69" s="1432"/>
      <c r="BE69" s="1432"/>
      <c r="BF69" s="1432"/>
      <c r="BG69" s="1432"/>
      <c r="BH69" s="1432"/>
      <c r="BI69" s="1432"/>
      <c r="BJ69" s="1432"/>
      <c r="BK69" s="1432"/>
      <c r="BL69" s="1432"/>
      <c r="BM69" s="1432"/>
      <c r="BN69" s="1432"/>
      <c r="BO69" s="1432"/>
      <c r="BP69" s="1432"/>
      <c r="BQ69" s="1432"/>
      <c r="BR69" s="1432"/>
    </row>
    <row r="70" spans="1:70" s="1436" customFormat="1">
      <c r="A70" s="15"/>
      <c r="B70" s="1479"/>
      <c r="C70" s="1917" t="s">
        <v>1474</v>
      </c>
      <c r="D70" s="1917"/>
      <c r="E70" s="1917"/>
      <c r="F70" s="1917"/>
      <c r="G70" s="1917"/>
      <c r="H70" s="1917"/>
      <c r="I70" s="1917"/>
      <c r="J70" s="1917"/>
      <c r="K70" s="1917"/>
      <c r="L70" s="1917"/>
      <c r="M70" s="1917"/>
      <c r="N70" s="1917"/>
      <c r="O70" s="1917"/>
      <c r="P70" s="1479"/>
      <c r="Q70" s="356"/>
      <c r="R70" s="11"/>
      <c r="S70" s="323"/>
      <c r="T70" s="1432"/>
      <c r="U70" s="1432"/>
      <c r="V70" s="1432"/>
      <c r="W70" s="1432"/>
      <c r="X70" s="1432"/>
      <c r="Y70" s="1432"/>
      <c r="Z70" s="1432"/>
      <c r="AU70" s="1432"/>
      <c r="AV70" s="1432"/>
      <c r="AW70" s="1432"/>
      <c r="AX70" s="1432"/>
      <c r="AY70" s="1432"/>
      <c r="AZ70" s="1432"/>
      <c r="BA70" s="1432"/>
      <c r="BB70" s="1432"/>
      <c r="BC70" s="1432"/>
      <c r="BD70" s="1432"/>
      <c r="BE70" s="1432"/>
      <c r="BF70" s="1432"/>
      <c r="BG70" s="1432"/>
      <c r="BH70" s="1432"/>
      <c r="BI70" s="1432"/>
      <c r="BJ70" s="1432"/>
      <c r="BK70" s="1432"/>
      <c r="BL70" s="1432"/>
      <c r="BM70" s="1432"/>
      <c r="BN70" s="1432"/>
      <c r="BO70" s="1432"/>
      <c r="BP70" s="1432"/>
      <c r="BQ70" s="1432"/>
      <c r="BR70" s="1432"/>
    </row>
    <row r="71" spans="1:70" s="1436" customFormat="1">
      <c r="A71" s="15"/>
      <c r="B71" s="1479"/>
      <c r="C71" s="1917"/>
      <c r="D71" s="1917"/>
      <c r="E71" s="1917"/>
      <c r="F71" s="1917"/>
      <c r="G71" s="1917"/>
      <c r="H71" s="1917"/>
      <c r="I71" s="1917"/>
      <c r="J71" s="1917"/>
      <c r="K71" s="1917"/>
      <c r="L71" s="1917"/>
      <c r="M71" s="1917"/>
      <c r="N71" s="1917"/>
      <c r="O71" s="1917"/>
      <c r="P71" s="1479"/>
      <c r="Q71" s="742">
        <f>3/13</f>
        <v>0.23076923076923078</v>
      </c>
      <c r="R71" s="11"/>
      <c r="S71" s="323"/>
      <c r="T71" s="1432"/>
      <c r="U71" s="1432"/>
      <c r="V71" s="1432"/>
      <c r="W71" s="1432"/>
      <c r="X71" s="1432"/>
      <c r="Y71" s="1432"/>
      <c r="Z71" s="1432"/>
      <c r="AU71" s="1432"/>
      <c r="AV71" s="1432"/>
      <c r="AW71" s="1432"/>
      <c r="AX71" s="1432"/>
      <c r="AY71" s="1432"/>
      <c r="AZ71" s="1432"/>
      <c r="BA71" s="1432"/>
      <c r="BB71" s="1432"/>
      <c r="BC71" s="1432"/>
      <c r="BD71" s="1432"/>
      <c r="BE71" s="1432"/>
      <c r="BF71" s="1432"/>
      <c r="BG71" s="1432"/>
      <c r="BH71" s="1432"/>
      <c r="BI71" s="1432"/>
      <c r="BJ71" s="1432"/>
      <c r="BK71" s="1432"/>
      <c r="BL71" s="1432"/>
      <c r="BM71" s="1432"/>
      <c r="BN71" s="1432"/>
      <c r="BO71" s="1432"/>
      <c r="BP71" s="1432"/>
      <c r="BQ71" s="1432"/>
      <c r="BR71" s="1432"/>
    </row>
    <row r="72" spans="1:70" s="1436" customFormat="1">
      <c r="A72" s="15"/>
      <c r="B72" s="1479"/>
      <c r="C72" s="8"/>
      <c r="D72" s="212"/>
      <c r="E72" s="8"/>
      <c r="F72" s="212"/>
      <c r="G72" s="212"/>
      <c r="H72" s="8"/>
      <c r="I72" s="212"/>
      <c r="J72" s="8"/>
      <c r="K72" s="212"/>
      <c r="L72" s="212"/>
      <c r="M72" s="212"/>
      <c r="N72" s="212"/>
      <c r="O72" s="8"/>
      <c r="P72" s="1479"/>
      <c r="Q72" s="11"/>
      <c r="R72" s="11"/>
      <c r="S72" s="323"/>
      <c r="T72" s="1432"/>
      <c r="U72" s="1432"/>
      <c r="V72" s="1432"/>
      <c r="W72" s="1432"/>
      <c r="X72" s="1432"/>
      <c r="Y72" s="1432"/>
      <c r="Z72" s="1432"/>
      <c r="AU72" s="1432"/>
      <c r="AV72" s="1432"/>
      <c r="AW72" s="1432"/>
      <c r="AX72" s="1432"/>
      <c r="AY72" s="1432"/>
      <c r="AZ72" s="1432"/>
      <c r="BA72" s="1432"/>
      <c r="BB72" s="1432"/>
      <c r="BC72" s="1432"/>
      <c r="BD72" s="1432"/>
      <c r="BE72" s="1432"/>
      <c r="BF72" s="1432"/>
      <c r="BG72" s="1432"/>
      <c r="BH72" s="1432"/>
      <c r="BI72" s="1432"/>
      <c r="BJ72" s="1432"/>
      <c r="BK72" s="1432"/>
      <c r="BL72" s="1432"/>
      <c r="BM72" s="1432"/>
      <c r="BN72" s="1432"/>
      <c r="BO72" s="1432"/>
      <c r="BP72" s="1432"/>
      <c r="BQ72" s="1432"/>
      <c r="BR72" s="1432"/>
    </row>
    <row r="73" spans="1:70" s="1436" customFormat="1">
      <c r="A73" s="702" t="s">
        <v>732</v>
      </c>
      <c r="B73" s="1479"/>
      <c r="C73" s="714">
        <f t="shared" ref="C73:O73" si="4">(9*C67+4*C56)/12</f>
        <v>0.36355105226975076</v>
      </c>
      <c r="D73" s="739">
        <f t="shared" si="4"/>
        <v>0.41113466983461605</v>
      </c>
      <c r="E73" s="714">
        <f t="shared" si="4"/>
        <v>0.45871828739948112</v>
      </c>
      <c r="F73" s="739">
        <f t="shared" si="4"/>
        <v>0.46454460222458271</v>
      </c>
      <c r="G73" s="739">
        <f t="shared" si="4"/>
        <v>0.47037091704968415</v>
      </c>
      <c r="H73" s="714">
        <f t="shared" si="4"/>
        <v>0.47619723187478574</v>
      </c>
      <c r="I73" s="739">
        <f t="shared" si="4"/>
        <v>0.46863867016291549</v>
      </c>
      <c r="J73" s="608">
        <f t="shared" si="4"/>
        <v>0.46108010845104541</v>
      </c>
      <c r="K73" s="739">
        <f t="shared" si="4"/>
        <v>0.4426617664416293</v>
      </c>
      <c r="L73" s="739">
        <f t="shared" si="4"/>
        <v>0.42424342443221325</v>
      </c>
      <c r="M73" s="739">
        <f t="shared" si="4"/>
        <v>0.40582508242279713</v>
      </c>
      <c r="N73" s="739">
        <f t="shared" si="4"/>
        <v>0.38740674041338102</v>
      </c>
      <c r="O73" s="714">
        <f t="shared" si="4"/>
        <v>0.36898839840396497</v>
      </c>
      <c r="P73" s="1479"/>
      <c r="Q73" s="11" t="s">
        <v>298</v>
      </c>
      <c r="R73" s="295">
        <f>'Rf &amp; Cd '!J179</f>
        <v>0.35927494327712284</v>
      </c>
      <c r="S73" s="323"/>
      <c r="T73" s="1432"/>
      <c r="U73" s="1432"/>
      <c r="V73" s="1432"/>
      <c r="W73" s="1432"/>
      <c r="X73" s="1432"/>
      <c r="Y73" s="1432"/>
      <c r="Z73" s="1432"/>
      <c r="AU73" s="1432"/>
      <c r="AV73" s="1432"/>
      <c r="AW73" s="1432"/>
      <c r="AX73" s="1432"/>
      <c r="AY73" s="1432"/>
      <c r="AZ73" s="1432"/>
      <c r="BA73" s="1432"/>
      <c r="BB73" s="1432"/>
      <c r="BC73" s="1432"/>
      <c r="BD73" s="1432"/>
      <c r="BE73" s="1432"/>
      <c r="BF73" s="1432"/>
      <c r="BG73" s="1432"/>
      <c r="BH73" s="1432"/>
      <c r="BI73" s="1432"/>
      <c r="BJ73" s="1432"/>
      <c r="BK73" s="1432"/>
      <c r="BL73" s="1432"/>
      <c r="BM73" s="1432"/>
      <c r="BN73" s="1432"/>
      <c r="BO73" s="1432"/>
      <c r="BP73" s="1432"/>
      <c r="BQ73" s="1432"/>
      <c r="BR73" s="1432"/>
    </row>
    <row r="74" spans="1:70" s="1436" customFormat="1">
      <c r="A74" s="15"/>
      <c r="B74" s="1479"/>
      <c r="C74" s="8"/>
      <c r="D74" s="212"/>
      <c r="E74" s="8"/>
      <c r="F74" s="212"/>
      <c r="G74" s="212"/>
      <c r="H74" s="8"/>
      <c r="I74" s="212"/>
      <c r="J74" s="8"/>
      <c r="K74" s="212"/>
      <c r="L74" s="212"/>
      <c r="M74" s="212"/>
      <c r="N74" s="212"/>
      <c r="O74" s="8"/>
      <c r="P74" s="1479"/>
      <c r="Q74" s="11"/>
      <c r="R74" s="11"/>
      <c r="S74" s="323"/>
      <c r="T74" s="1432"/>
      <c r="U74" s="1432"/>
      <c r="V74" s="1432"/>
      <c r="W74" s="1432"/>
      <c r="X74" s="1432"/>
      <c r="Y74" s="1432"/>
      <c r="Z74" s="1432"/>
      <c r="AU74" s="1432"/>
      <c r="AV74" s="1432"/>
      <c r="AW74" s="1432"/>
      <c r="AX74" s="1432"/>
      <c r="AY74" s="1432"/>
      <c r="AZ74" s="1432"/>
      <c r="BA74" s="1432"/>
      <c r="BB74" s="1432"/>
      <c r="BC74" s="1432"/>
      <c r="BD74" s="1432"/>
      <c r="BE74" s="1432"/>
      <c r="BF74" s="1432"/>
      <c r="BG74" s="1432"/>
      <c r="BH74" s="1432"/>
      <c r="BI74" s="1432"/>
      <c r="BJ74" s="1432"/>
      <c r="BK74" s="1432"/>
      <c r="BL74" s="1432"/>
      <c r="BM74" s="1432"/>
      <c r="BN74" s="1432"/>
      <c r="BO74" s="1432"/>
      <c r="BP74" s="1432"/>
      <c r="BQ74" s="1432"/>
      <c r="BR74" s="1432"/>
    </row>
    <row r="75" spans="1:70" s="1436" customFormat="1">
      <c r="A75" s="15"/>
      <c r="B75" s="1479"/>
      <c r="C75" s="8" t="s">
        <v>726</v>
      </c>
      <c r="D75" s="212"/>
      <c r="E75" s="8"/>
      <c r="F75" s="212"/>
      <c r="G75" s="212"/>
      <c r="H75" s="8"/>
      <c r="I75" s="212"/>
      <c r="J75" s="8"/>
      <c r="K75" s="212"/>
      <c r="L75" s="212"/>
      <c r="M75" s="212"/>
      <c r="N75" s="212"/>
      <c r="O75" s="8"/>
      <c r="P75" s="1479"/>
      <c r="Q75" s="11"/>
      <c r="R75" s="11"/>
      <c r="S75" s="323"/>
      <c r="T75" s="1432"/>
      <c r="U75" s="1432"/>
      <c r="V75" s="1432"/>
      <c r="W75" s="1432"/>
      <c r="X75" s="1432"/>
      <c r="Y75" s="1432"/>
      <c r="Z75" s="1432"/>
      <c r="AU75" s="1432"/>
      <c r="AV75" s="1432"/>
      <c r="AW75" s="1432"/>
      <c r="AX75" s="1432"/>
      <c r="AY75" s="1432"/>
      <c r="AZ75" s="1432"/>
      <c r="BA75" s="1432"/>
      <c r="BB75" s="1432"/>
      <c r="BC75" s="1432"/>
      <c r="BD75" s="1432"/>
      <c r="BE75" s="1432"/>
      <c r="BF75" s="1432"/>
      <c r="BG75" s="1432"/>
      <c r="BH75" s="1432"/>
      <c r="BI75" s="1432"/>
      <c r="BJ75" s="1432"/>
      <c r="BK75" s="1432"/>
      <c r="BL75" s="1432"/>
      <c r="BM75" s="1432"/>
      <c r="BN75" s="1432"/>
      <c r="BO75" s="1432"/>
      <c r="BP75" s="1432"/>
      <c r="BQ75" s="1432"/>
      <c r="BR75" s="1432"/>
    </row>
    <row r="76" spans="1:70" s="1436" customFormat="1">
      <c r="A76" s="15"/>
      <c r="B76" s="1479"/>
      <c r="C76" s="8"/>
      <c r="D76" s="212"/>
      <c r="E76" s="8"/>
      <c r="F76" s="212"/>
      <c r="G76" s="212"/>
      <c r="H76" s="8"/>
      <c r="I76" s="212"/>
      <c r="J76" s="8"/>
      <c r="K76" s="212"/>
      <c r="L76" s="212"/>
      <c r="M76" s="212"/>
      <c r="N76" s="212"/>
      <c r="O76" s="8"/>
      <c r="P76" s="1479"/>
      <c r="Q76" s="11"/>
      <c r="R76" s="11"/>
      <c r="S76" s="323"/>
      <c r="T76" s="1432"/>
      <c r="U76" s="1432"/>
      <c r="V76" s="1432"/>
      <c r="W76" s="1432"/>
      <c r="X76" s="1432"/>
      <c r="Y76" s="1432"/>
      <c r="Z76" s="1432"/>
      <c r="AU76" s="1432"/>
      <c r="AV76" s="1432"/>
      <c r="AW76" s="1432"/>
      <c r="AX76" s="1432"/>
      <c r="AY76" s="1432"/>
      <c r="AZ76" s="1432"/>
      <c r="BA76" s="1432"/>
      <c r="BB76" s="1432"/>
      <c r="BC76" s="1432"/>
      <c r="BD76" s="1432"/>
      <c r="BE76" s="1432"/>
      <c r="BF76" s="1432"/>
      <c r="BG76" s="1432"/>
      <c r="BH76" s="1432"/>
      <c r="BI76" s="1432"/>
      <c r="BJ76" s="1432"/>
      <c r="BK76" s="1432"/>
      <c r="BL76" s="1432"/>
      <c r="BM76" s="1432"/>
      <c r="BN76" s="1432"/>
      <c r="BO76" s="1432"/>
      <c r="BP76" s="1432"/>
      <c r="BQ76" s="1432"/>
      <c r="BR76" s="1432"/>
    </row>
    <row r="77" spans="1:70" s="1436" customFormat="1">
      <c r="A77" s="740" t="s">
        <v>728</v>
      </c>
      <c r="B77" s="1479"/>
      <c r="C77" s="714">
        <f t="shared" ref="C77:O77" si="5">(1-$R$73)*C55+$R$73*C73</f>
        <v>0.75486300381936045</v>
      </c>
      <c r="D77" s="739">
        <f t="shared" si="5"/>
        <v>0.83534080116296483</v>
      </c>
      <c r="E77" s="714">
        <f t="shared" si="5"/>
        <v>0.91581859850656899</v>
      </c>
      <c r="F77" s="739">
        <f t="shared" si="5"/>
        <v>0.9286571195167157</v>
      </c>
      <c r="G77" s="739">
        <f t="shared" si="5"/>
        <v>0.94149564052686219</v>
      </c>
      <c r="H77" s="714">
        <f t="shared" si="5"/>
        <v>0.95433416153700901</v>
      </c>
      <c r="I77" s="739">
        <f t="shared" si="5"/>
        <v>0.93157141537622923</v>
      </c>
      <c r="J77" s="1269">
        <f t="shared" si="5"/>
        <v>0.90880866921544945</v>
      </c>
      <c r="K77" s="739">
        <f t="shared" si="5"/>
        <v>0.88619214847376937</v>
      </c>
      <c r="L77" s="739">
        <f t="shared" si="5"/>
        <v>0.86357562773208918</v>
      </c>
      <c r="M77" s="739">
        <f t="shared" si="5"/>
        <v>0.8409591069904091</v>
      </c>
      <c r="N77" s="739">
        <f t="shared" si="5"/>
        <v>0.81834258624872891</v>
      </c>
      <c r="O77" s="714">
        <f t="shared" si="5"/>
        <v>0.79572606550704883</v>
      </c>
      <c r="P77" s="1523"/>
      <c r="Q77" s="1891" t="s">
        <v>1144</v>
      </c>
      <c r="R77" s="1891"/>
      <c r="S77" s="1891"/>
      <c r="T77" s="1432"/>
      <c r="U77" s="1432"/>
      <c r="V77" s="1432"/>
      <c r="W77" s="1432"/>
      <c r="X77" s="1432"/>
      <c r="Y77" s="1432"/>
      <c r="Z77" s="1432"/>
      <c r="AU77" s="1432"/>
      <c r="AV77" s="1432"/>
      <c r="AW77" s="1432"/>
      <c r="AX77" s="1432"/>
      <c r="AY77" s="1432"/>
      <c r="AZ77" s="1432"/>
      <c r="BA77" s="1432"/>
      <c r="BB77" s="1432"/>
      <c r="BC77" s="1432"/>
      <c r="BD77" s="1432"/>
      <c r="BE77" s="1432"/>
      <c r="BF77" s="1432"/>
      <c r="BG77" s="1432"/>
      <c r="BH77" s="1432"/>
      <c r="BI77" s="1432"/>
      <c r="BJ77" s="1432"/>
      <c r="BK77" s="1432"/>
      <c r="BL77" s="1432"/>
      <c r="BM77" s="1432"/>
      <c r="BN77" s="1432"/>
      <c r="BO77" s="1432"/>
      <c r="BP77" s="1432"/>
      <c r="BQ77" s="1432"/>
      <c r="BR77" s="1432"/>
    </row>
    <row r="78" spans="1:70" s="1436" customFormat="1">
      <c r="A78" s="15" t="s">
        <v>727</v>
      </c>
      <c r="B78" s="1479"/>
      <c r="C78" s="714">
        <f t="shared" ref="C78:O78" si="6">C77-C52</f>
        <v>0.38786300381936045</v>
      </c>
      <c r="D78" s="739">
        <f t="shared" si="6"/>
        <v>0.37364080116296489</v>
      </c>
      <c r="E78" s="714">
        <f t="shared" si="6"/>
        <v>0.3594185985065691</v>
      </c>
      <c r="F78" s="739">
        <f t="shared" si="6"/>
        <v>0.30622378618338242</v>
      </c>
      <c r="G78" s="739">
        <f t="shared" si="6"/>
        <v>0.25302897386019563</v>
      </c>
      <c r="H78" s="714">
        <f t="shared" si="6"/>
        <v>0.19983416153700906</v>
      </c>
      <c r="I78" s="739">
        <f t="shared" si="6"/>
        <v>0.18602141537622918</v>
      </c>
      <c r="J78" s="680">
        <f t="shared" si="6"/>
        <v>0.17220866921544931</v>
      </c>
      <c r="K78" s="739">
        <f t="shared" si="6"/>
        <v>0.13919214847376926</v>
      </c>
      <c r="L78" s="739">
        <f t="shared" si="6"/>
        <v>0.106175627732089</v>
      </c>
      <c r="M78" s="739">
        <f t="shared" si="6"/>
        <v>7.3159106990408951E-2</v>
      </c>
      <c r="N78" s="739">
        <f t="shared" si="6"/>
        <v>4.0142586248728684E-2</v>
      </c>
      <c r="O78" s="714">
        <f t="shared" si="6"/>
        <v>7.1260655070486401E-3</v>
      </c>
      <c r="P78" s="1479"/>
      <c r="Q78" s="1891"/>
      <c r="R78" s="1891"/>
      <c r="S78" s="1891"/>
      <c r="T78" s="1432"/>
      <c r="U78" s="1432"/>
      <c r="V78" s="1432"/>
      <c r="W78" s="1432"/>
      <c r="X78" s="1432"/>
      <c r="Y78" s="1432"/>
      <c r="Z78" s="1432"/>
      <c r="AU78" s="1432"/>
      <c r="AV78" s="1432"/>
      <c r="AW78" s="1432"/>
      <c r="AX78" s="1432"/>
      <c r="AY78" s="1432"/>
      <c r="AZ78" s="1432"/>
      <c r="BA78" s="1432"/>
      <c r="BB78" s="1432"/>
      <c r="BC78" s="1432"/>
      <c r="BD78" s="1432"/>
      <c r="BE78" s="1432"/>
      <c r="BF78" s="1432"/>
      <c r="BG78" s="1432"/>
      <c r="BH78" s="1432"/>
      <c r="BI78" s="1432"/>
      <c r="BJ78" s="1432"/>
      <c r="BK78" s="1432"/>
      <c r="BL78" s="1432"/>
      <c r="BM78" s="1432"/>
      <c r="BN78" s="1432"/>
      <c r="BO78" s="1432"/>
      <c r="BP78" s="1432"/>
      <c r="BQ78" s="1432"/>
      <c r="BR78" s="1432"/>
    </row>
    <row r="79" spans="1:70" s="1436" customFormat="1">
      <c r="A79" s="15"/>
      <c r="B79" s="1479"/>
      <c r="C79" s="8"/>
      <c r="D79" s="212"/>
      <c r="E79" s="8"/>
      <c r="F79" s="212"/>
      <c r="G79" s="212"/>
      <c r="H79" s="8"/>
      <c r="I79" s="212"/>
      <c r="J79" s="8"/>
      <c r="K79" s="212"/>
      <c r="L79" s="212"/>
      <c r="M79" s="212"/>
      <c r="N79" s="212"/>
      <c r="O79" s="8"/>
      <c r="P79" s="1479"/>
      <c r="Q79" s="11"/>
      <c r="R79" s="11"/>
      <c r="S79" s="323"/>
      <c r="T79" s="1432"/>
      <c r="U79" s="1432"/>
      <c r="V79" s="1432"/>
      <c r="W79" s="1432"/>
      <c r="X79" s="1432"/>
      <c r="Y79" s="1432"/>
      <c r="Z79" s="1432"/>
      <c r="AU79" s="1432"/>
      <c r="AV79" s="1432"/>
      <c r="AW79" s="1432"/>
      <c r="AX79" s="1432"/>
      <c r="AY79" s="1432"/>
      <c r="AZ79" s="1432"/>
      <c r="BA79" s="1432"/>
      <c r="BB79" s="1432"/>
      <c r="BC79" s="1432"/>
      <c r="BD79" s="1432"/>
      <c r="BE79" s="1432"/>
      <c r="BF79" s="1432"/>
      <c r="BG79" s="1432"/>
      <c r="BH79" s="1432"/>
      <c r="BI79" s="1432"/>
      <c r="BJ79" s="1432"/>
      <c r="BK79" s="1432"/>
      <c r="BL79" s="1432"/>
      <c r="BM79" s="1432"/>
      <c r="BN79" s="1432"/>
      <c r="BO79" s="1432"/>
      <c r="BP79" s="1432"/>
      <c r="BQ79" s="1432"/>
      <c r="BR79" s="1432"/>
    </row>
    <row r="80" spans="1:70" s="1436" customFormat="1">
      <c r="A80" s="15"/>
      <c r="B80" s="1479"/>
      <c r="C80" s="8"/>
      <c r="D80" s="212"/>
      <c r="E80" s="8"/>
      <c r="F80" s="212"/>
      <c r="G80" s="212"/>
      <c r="H80" s="8"/>
      <c r="I80" s="212"/>
      <c r="J80" s="8"/>
      <c r="K80" s="212"/>
      <c r="L80" s="212"/>
      <c r="M80" s="212"/>
      <c r="N80" s="212"/>
      <c r="O80" s="8"/>
      <c r="P80" s="1479"/>
      <c r="Q80" s="11"/>
      <c r="R80" s="11"/>
      <c r="S80" s="323"/>
      <c r="T80" s="1432"/>
      <c r="U80" s="1608"/>
      <c r="V80" s="1608"/>
      <c r="W80" s="1608"/>
      <c r="X80" s="1608"/>
      <c r="Y80" s="1608"/>
      <c r="Z80" s="1608"/>
      <c r="AA80" s="1605"/>
      <c r="AB80" s="1605"/>
      <c r="AC80" s="1605"/>
      <c r="AU80" s="1432"/>
      <c r="AV80" s="1432"/>
      <c r="AW80" s="1432"/>
      <c r="AX80" s="1432"/>
      <c r="AY80" s="1432"/>
      <c r="AZ80" s="1432"/>
      <c r="BA80" s="1432"/>
      <c r="BB80" s="1432"/>
      <c r="BC80" s="1432"/>
      <c r="BD80" s="1432"/>
      <c r="BE80" s="1432"/>
      <c r="BF80" s="1432"/>
      <c r="BG80" s="1432"/>
      <c r="BH80" s="1432"/>
      <c r="BI80" s="1432"/>
      <c r="BJ80" s="1432"/>
      <c r="BK80" s="1432"/>
      <c r="BL80" s="1432"/>
      <c r="BM80" s="1432"/>
      <c r="BN80" s="1432"/>
      <c r="BO80" s="1432"/>
      <c r="BP80" s="1432"/>
      <c r="BQ80" s="1432"/>
      <c r="BR80" s="1432"/>
    </row>
    <row r="81" spans="1:70" s="1436" customFormat="1">
      <c r="A81" s="1268" t="s">
        <v>1150</v>
      </c>
      <c r="B81" s="1479"/>
      <c r="C81" s="1917" t="s">
        <v>1145</v>
      </c>
      <c r="D81" s="1917"/>
      <c r="E81" s="1917"/>
      <c r="F81" s="1917"/>
      <c r="G81" s="1917"/>
      <c r="H81" s="1917"/>
      <c r="I81" s="1917"/>
      <c r="J81" s="1917"/>
      <c r="K81" s="1917"/>
      <c r="L81" s="1917"/>
      <c r="M81" s="1917"/>
      <c r="N81" s="1917"/>
      <c r="O81" s="1917"/>
      <c r="P81" s="1479"/>
      <c r="Q81" s="742">
        <f>Q71*R73</f>
        <v>8.2909602294720663E-2</v>
      </c>
      <c r="R81" s="11"/>
      <c r="S81" s="323"/>
      <c r="T81" s="1432"/>
      <c r="U81" s="323"/>
      <c r="V81" s="323"/>
      <c r="W81" s="323"/>
      <c r="X81" s="323"/>
      <c r="Y81" s="323"/>
      <c r="Z81" s="323"/>
      <c r="AA81" s="11"/>
      <c r="AB81" s="11"/>
      <c r="AC81" s="11"/>
      <c r="AU81" s="1432"/>
      <c r="AV81" s="1432"/>
      <c r="AW81" s="1432"/>
      <c r="AX81" s="1432"/>
      <c r="AY81" s="1432"/>
      <c r="AZ81" s="1432"/>
      <c r="BA81" s="1432"/>
      <c r="BB81" s="1432"/>
      <c r="BC81" s="1432"/>
      <c r="BD81" s="1432"/>
      <c r="BE81" s="1432"/>
      <c r="BF81" s="1432"/>
      <c r="BG81" s="1432"/>
      <c r="BH81" s="1432"/>
      <c r="BI81" s="1432"/>
      <c r="BJ81" s="1432"/>
      <c r="BK81" s="1432"/>
      <c r="BL81" s="1432"/>
      <c r="BM81" s="1432"/>
      <c r="BN81" s="1432"/>
      <c r="BO81" s="1432"/>
      <c r="BP81" s="1432"/>
      <c r="BQ81" s="1432"/>
      <c r="BR81" s="1432"/>
    </row>
    <row r="82" spans="1:70" s="1436" customFormat="1">
      <c r="A82" s="15"/>
      <c r="B82" s="1479"/>
      <c r="C82" s="1917"/>
      <c r="D82" s="1917"/>
      <c r="E82" s="1917"/>
      <c r="F82" s="1917"/>
      <c r="G82" s="1917"/>
      <c r="H82" s="1917"/>
      <c r="I82" s="1917"/>
      <c r="J82" s="1917"/>
      <c r="K82" s="1917"/>
      <c r="L82" s="1917"/>
      <c r="M82" s="1917"/>
      <c r="N82" s="1917"/>
      <c r="O82" s="1917"/>
      <c r="P82" s="1479"/>
      <c r="Q82" s="11"/>
      <c r="R82" s="11"/>
      <c r="S82" s="323"/>
      <c r="T82" s="1432"/>
      <c r="U82" s="323"/>
      <c r="V82" s="81" t="s">
        <v>900</v>
      </c>
      <c r="W82" s="323"/>
      <c r="X82" s="323"/>
      <c r="Y82" s="323"/>
      <c r="Z82" s="323"/>
      <c r="AA82" s="11"/>
      <c r="AB82" s="11"/>
      <c r="AC82" s="11"/>
      <c r="AU82" s="1432"/>
      <c r="AV82" s="1432"/>
      <c r="AW82" s="1432"/>
      <c r="AX82" s="1432"/>
      <c r="AY82" s="1432"/>
      <c r="AZ82" s="1432"/>
      <c r="BA82" s="1432"/>
      <c r="BB82" s="1432"/>
      <c r="BC82" s="1432"/>
      <c r="BD82" s="1432"/>
      <c r="BE82" s="1432"/>
      <c r="BF82" s="1432"/>
      <c r="BG82" s="1432"/>
      <c r="BH82" s="1432"/>
      <c r="BI82" s="1432"/>
      <c r="BJ82" s="1432"/>
      <c r="BK82" s="1432"/>
      <c r="BL82" s="1432"/>
      <c r="BM82" s="1432"/>
      <c r="BN82" s="1432"/>
      <c r="BO82" s="1432"/>
      <c r="BP82" s="1432"/>
      <c r="BQ82" s="1432"/>
      <c r="BR82" s="1432"/>
    </row>
    <row r="83" spans="1:70" s="1436" customFormat="1">
      <c r="A83" s="15"/>
      <c r="B83" s="1479"/>
      <c r="C83" s="1917" t="s">
        <v>1475</v>
      </c>
      <c r="D83" s="1917"/>
      <c r="E83" s="1917"/>
      <c r="F83" s="1917"/>
      <c r="G83" s="1917"/>
      <c r="H83" s="1917"/>
      <c r="I83" s="1917"/>
      <c r="J83" s="1917"/>
      <c r="K83" s="1917"/>
      <c r="L83" s="1917"/>
      <c r="M83" s="1917"/>
      <c r="N83" s="1917"/>
      <c r="O83" s="1917"/>
      <c r="P83" s="1479"/>
      <c r="Q83" s="11"/>
      <c r="R83" s="11"/>
      <c r="S83" s="323"/>
      <c r="T83" s="1432"/>
      <c r="U83" s="323"/>
      <c r="V83" s="323"/>
      <c r="W83" s="323"/>
      <c r="X83" s="323"/>
      <c r="Y83" s="323"/>
      <c r="Z83" s="323"/>
      <c r="AA83" s="11"/>
      <c r="AB83" s="11"/>
      <c r="AC83" s="11"/>
      <c r="AU83" s="1432"/>
      <c r="AV83" s="1432"/>
      <c r="AW83" s="1432"/>
      <c r="AX83" s="1432"/>
      <c r="AY83" s="1432"/>
      <c r="AZ83" s="1432"/>
      <c r="BA83" s="1432"/>
      <c r="BB83" s="1432"/>
      <c r="BC83" s="1432"/>
      <c r="BD83" s="1432"/>
      <c r="BE83" s="1432"/>
      <c r="BF83" s="1432"/>
      <c r="BG83" s="1432"/>
      <c r="BH83" s="1432"/>
      <c r="BI83" s="1432"/>
      <c r="BJ83" s="1432"/>
      <c r="BK83" s="1432"/>
      <c r="BL83" s="1432"/>
      <c r="BM83" s="1432"/>
      <c r="BN83" s="1432"/>
      <c r="BO83" s="1432"/>
      <c r="BP83" s="1432"/>
      <c r="BQ83" s="1432"/>
      <c r="BR83" s="1432"/>
    </row>
    <row r="84" spans="1:70" s="1436" customFormat="1">
      <c r="A84" s="15"/>
      <c r="B84" s="1479"/>
      <c r="C84" s="1917"/>
      <c r="D84" s="1917"/>
      <c r="E84" s="1917"/>
      <c r="F84" s="1917"/>
      <c r="G84" s="1917"/>
      <c r="H84" s="1917"/>
      <c r="I84" s="1917"/>
      <c r="J84" s="1917"/>
      <c r="K84" s="1917"/>
      <c r="L84" s="1917"/>
      <c r="M84" s="1917"/>
      <c r="N84" s="1917"/>
      <c r="O84" s="1917"/>
      <c r="P84" s="1479"/>
      <c r="Q84" s="1888" t="s">
        <v>1473</v>
      </c>
      <c r="R84" s="1888"/>
      <c r="S84" s="1888"/>
      <c r="T84" s="1432"/>
      <c r="U84" s="323"/>
      <c r="V84" s="323"/>
      <c r="W84" s="323"/>
      <c r="X84" s="323"/>
      <c r="Y84" s="323"/>
      <c r="Z84" s="323"/>
      <c r="AA84" s="11"/>
      <c r="AB84" s="11"/>
      <c r="AC84" s="11"/>
      <c r="AU84" s="1432"/>
      <c r="AV84" s="1432"/>
      <c r="AW84" s="1432"/>
      <c r="AX84" s="1432"/>
      <c r="AY84" s="1432"/>
      <c r="AZ84" s="1432"/>
      <c r="BA84" s="1432"/>
      <c r="BB84" s="1432"/>
      <c r="BC84" s="1432"/>
      <c r="BD84" s="1432"/>
      <c r="BE84" s="1432"/>
      <c r="BF84" s="1432"/>
      <c r="BG84" s="1432"/>
      <c r="BH84" s="1432"/>
      <c r="BI84" s="1432"/>
      <c r="BJ84" s="1432"/>
      <c r="BK84" s="1432"/>
      <c r="BL84" s="1432"/>
      <c r="BM84" s="1432"/>
      <c r="BN84" s="1432"/>
      <c r="BO84" s="1432"/>
      <c r="BP84" s="1432"/>
      <c r="BQ84" s="1432"/>
      <c r="BR84" s="1432"/>
    </row>
    <row r="85" spans="1:70" s="1436" customFormat="1">
      <c r="A85" s="15"/>
      <c r="B85" s="1479"/>
      <c r="C85" s="1917"/>
      <c r="D85" s="1917"/>
      <c r="E85" s="1917"/>
      <c r="F85" s="1917"/>
      <c r="G85" s="1917"/>
      <c r="H85" s="1917"/>
      <c r="I85" s="1917"/>
      <c r="J85" s="1917"/>
      <c r="K85" s="1917"/>
      <c r="L85" s="1917"/>
      <c r="M85" s="1917"/>
      <c r="N85" s="1917"/>
      <c r="O85" s="1917"/>
      <c r="P85" s="1479"/>
      <c r="Q85" s="1888"/>
      <c r="R85" s="1888"/>
      <c r="S85" s="1888"/>
      <c r="T85" s="1432"/>
      <c r="U85" s="323"/>
      <c r="V85" s="323"/>
      <c r="W85" s="323"/>
      <c r="X85" s="323"/>
      <c r="Y85" s="323"/>
      <c r="Z85" s="323"/>
      <c r="AA85" s="11"/>
      <c r="AB85" s="11"/>
      <c r="AC85" s="11"/>
      <c r="AU85" s="1432"/>
      <c r="AV85" s="1432"/>
      <c r="AW85" s="1432"/>
      <c r="AX85" s="1432"/>
      <c r="AY85" s="1432"/>
      <c r="AZ85" s="1432"/>
      <c r="BA85" s="1432"/>
      <c r="BB85" s="1432"/>
      <c r="BC85" s="1432"/>
      <c r="BD85" s="1432"/>
      <c r="BE85" s="1432"/>
      <c r="BF85" s="1432"/>
      <c r="BG85" s="1432"/>
      <c r="BH85" s="1432"/>
      <c r="BI85" s="1432"/>
      <c r="BJ85" s="1432"/>
      <c r="BK85" s="1432"/>
      <c r="BL85" s="1432"/>
      <c r="BM85" s="1432"/>
      <c r="BN85" s="1432"/>
      <c r="BO85" s="1432"/>
      <c r="BP85" s="1432"/>
      <c r="BQ85" s="1432"/>
      <c r="BR85" s="1432"/>
    </row>
    <row r="86" spans="1:70" s="1436" customFormat="1">
      <c r="A86" s="11"/>
      <c r="B86" s="1479"/>
      <c r="C86" s="11"/>
      <c r="D86" s="11"/>
      <c r="E86" s="11"/>
      <c r="F86" s="11"/>
      <c r="G86" s="11"/>
      <c r="H86" s="11"/>
      <c r="I86" s="11"/>
      <c r="J86" s="11"/>
      <c r="K86" s="11"/>
      <c r="L86" s="11"/>
      <c r="M86" s="11"/>
      <c r="N86" s="11"/>
      <c r="O86" s="11"/>
      <c r="P86" s="1479"/>
      <c r="Q86" s="11"/>
      <c r="R86" s="11"/>
      <c r="S86" s="323"/>
      <c r="T86" s="1432"/>
      <c r="U86" s="323"/>
      <c r="V86" s="323"/>
      <c r="W86" s="323"/>
      <c r="X86" s="323"/>
      <c r="Y86" s="323"/>
      <c r="Z86" s="323"/>
      <c r="AA86" s="11"/>
      <c r="AB86" s="11"/>
      <c r="AC86" s="11"/>
      <c r="AU86" s="1432"/>
      <c r="AV86" s="1432"/>
      <c r="AW86" s="1432"/>
      <c r="AX86" s="1432"/>
      <c r="AY86" s="1432"/>
      <c r="AZ86" s="1432"/>
      <c r="BA86" s="1432"/>
      <c r="BB86" s="1432"/>
      <c r="BC86" s="1432"/>
      <c r="BD86" s="1432"/>
      <c r="BE86" s="1432"/>
      <c r="BF86" s="1432"/>
      <c r="BG86" s="1432"/>
      <c r="BH86" s="1432"/>
      <c r="BI86" s="1432"/>
      <c r="BJ86" s="1432"/>
      <c r="BK86" s="1432"/>
      <c r="BL86" s="1432"/>
      <c r="BM86" s="1432"/>
      <c r="BN86" s="1432"/>
      <c r="BO86" s="1432"/>
      <c r="BP86" s="1432"/>
      <c r="BQ86" s="1432"/>
      <c r="BR86" s="1432"/>
    </row>
    <row r="87" spans="1:70" s="1436" customFormat="1">
      <c r="A87" s="718" t="s">
        <v>749</v>
      </c>
      <c r="B87" s="1479"/>
      <c r="C87" s="11"/>
      <c r="D87" s="11"/>
      <c r="E87" s="11"/>
      <c r="F87" s="11"/>
      <c r="G87" s="11"/>
      <c r="H87" s="11"/>
      <c r="I87" s="358"/>
      <c r="J87" s="437" t="s">
        <v>734</v>
      </c>
      <c r="K87" s="11"/>
      <c r="L87" s="11"/>
      <c r="M87" s="11"/>
      <c r="N87" s="11"/>
      <c r="O87" s="11"/>
      <c r="P87" s="1479"/>
      <c r="Q87" s="1891" t="s">
        <v>836</v>
      </c>
      <c r="R87" s="1891"/>
      <c r="S87" s="1891"/>
      <c r="T87" s="1432"/>
      <c r="U87" s="323"/>
      <c r="V87" s="323"/>
      <c r="W87" s="323"/>
      <c r="X87" s="323"/>
      <c r="Y87" s="323"/>
      <c r="Z87" s="323"/>
      <c r="AA87" s="11"/>
      <c r="AB87" s="11"/>
      <c r="AC87" s="11"/>
      <c r="AU87" s="1432"/>
      <c r="AV87" s="1432"/>
      <c r="AW87" s="1432"/>
      <c r="AX87" s="1432"/>
      <c r="AY87" s="1432"/>
      <c r="AZ87" s="1432"/>
      <c r="BA87" s="1432"/>
      <c r="BB87" s="1432"/>
      <c r="BC87" s="1432"/>
      <c r="BD87" s="1432"/>
      <c r="BE87" s="1432"/>
      <c r="BF87" s="1432"/>
      <c r="BG87" s="1432"/>
      <c r="BH87" s="1432"/>
      <c r="BI87" s="1432"/>
      <c r="BJ87" s="1432"/>
      <c r="BK87" s="1432"/>
      <c r="BL87" s="1432"/>
      <c r="BM87" s="1432"/>
      <c r="BN87" s="1432"/>
      <c r="BO87" s="1432"/>
      <c r="BP87" s="1432"/>
      <c r="BQ87" s="1432"/>
      <c r="BR87" s="1432"/>
    </row>
    <row r="88" spans="1:70" s="1436" customFormat="1">
      <c r="A88" s="15" t="s">
        <v>32</v>
      </c>
      <c r="B88" s="1480"/>
      <c r="C88" s="400">
        <v>3</v>
      </c>
      <c r="D88" s="401">
        <v>4</v>
      </c>
      <c r="E88" s="400">
        <v>5</v>
      </c>
      <c r="F88" s="401">
        <v>6</v>
      </c>
      <c r="G88" s="401">
        <v>7</v>
      </c>
      <c r="H88" s="400">
        <v>8</v>
      </c>
      <c r="I88" s="401">
        <v>9</v>
      </c>
      <c r="J88" s="86">
        <v>10</v>
      </c>
      <c r="K88" s="401">
        <v>11</v>
      </c>
      <c r="L88" s="401">
        <v>12</v>
      </c>
      <c r="M88" s="401">
        <v>13</v>
      </c>
      <c r="N88" s="401">
        <v>14</v>
      </c>
      <c r="O88" s="400">
        <v>15</v>
      </c>
      <c r="P88" s="1479"/>
      <c r="Q88" s="1891"/>
      <c r="R88" s="1891"/>
      <c r="S88" s="1891"/>
      <c r="T88" s="1432"/>
      <c r="U88" s="323"/>
      <c r="V88" s="323"/>
      <c r="W88" s="323"/>
      <c r="X88" s="323"/>
      <c r="Y88" s="323"/>
      <c r="Z88" s="323"/>
      <c r="AA88" s="11"/>
      <c r="AB88" s="11"/>
      <c r="AC88" s="11"/>
      <c r="AU88" s="1432"/>
      <c r="AV88" s="1432"/>
      <c r="AW88" s="1432"/>
      <c r="AX88" s="1432"/>
      <c r="AY88" s="1432"/>
      <c r="AZ88" s="1432"/>
      <c r="BA88" s="1432"/>
      <c r="BB88" s="1432"/>
      <c r="BC88" s="1432"/>
      <c r="BD88" s="1432"/>
      <c r="BE88" s="1432"/>
      <c r="BF88" s="1432"/>
      <c r="BG88" s="1432"/>
      <c r="BH88" s="1432"/>
      <c r="BI88" s="1432"/>
      <c r="BJ88" s="1432"/>
      <c r="BK88" s="1432"/>
      <c r="BL88" s="1432"/>
      <c r="BM88" s="1432"/>
      <c r="BN88" s="1432"/>
      <c r="BO88" s="1432"/>
      <c r="BP88" s="1432"/>
      <c r="BQ88" s="1432"/>
      <c r="BR88" s="1432"/>
    </row>
    <row r="89" spans="1:70" s="1436" customFormat="1">
      <c r="A89" s="4" t="s">
        <v>64</v>
      </c>
      <c r="B89" s="1525"/>
      <c r="C89" s="142">
        <f>'Rf &amp; Cd Calculation '!AG5-'Rf &amp; Cd Calculation '!$C5</f>
        <v>0.59009999999999996</v>
      </c>
      <c r="D89" s="212">
        <f>AVERAGE(C89,E89)</f>
        <v>0.66510000000000002</v>
      </c>
      <c r="E89" s="142">
        <f>'Rf &amp; Cd Calculation '!AH5-'Rf &amp; Cd Calculation '!$D5</f>
        <v>0.74010000000000009</v>
      </c>
      <c r="F89" s="212">
        <f>E89+(H89-E89)/3</f>
        <v>0.78060000000000007</v>
      </c>
      <c r="G89" s="212">
        <f>E89+(H89-E89)*2/3</f>
        <v>0.82109999999999994</v>
      </c>
      <c r="H89" s="142">
        <f>'Rf &amp; Cd Calculation '!AI5-'Rf &amp; Cd Calculation '!$E5</f>
        <v>0.86159999999999992</v>
      </c>
      <c r="I89" s="212">
        <f>AVERAGE(H89,J89)</f>
        <v>0.74955000000000005</v>
      </c>
      <c r="J89" s="7">
        <f>'Rf &amp; Cd Calculation '!AJ5-'Rf &amp; Cd Calculation '!$F5</f>
        <v>0.63750000000000018</v>
      </c>
      <c r="K89" s="212">
        <f t="shared" ref="K89:N93" si="7">$J89+($O89-$J89)*(K$1-$J$1)/5</f>
        <v>0.59958000000000022</v>
      </c>
      <c r="L89" s="212">
        <f t="shared" si="7"/>
        <v>0.56166000000000016</v>
      </c>
      <c r="M89" s="212">
        <f t="shared" si="7"/>
        <v>0.52374000000000021</v>
      </c>
      <c r="N89" s="212">
        <f t="shared" si="7"/>
        <v>0.4858200000000002</v>
      </c>
      <c r="O89" s="142">
        <f>'Rf &amp; Cd Calculation '!AK5-'Rf &amp; Cd Calculation '!$G5</f>
        <v>0.44790000000000019</v>
      </c>
      <c r="P89" s="1479"/>
      <c r="Q89" s="11"/>
      <c r="R89" s="11"/>
      <c r="S89" s="323"/>
      <c r="T89" s="1432"/>
      <c r="U89" s="323"/>
      <c r="V89" s="323"/>
      <c r="W89" s="323"/>
      <c r="X89" s="323"/>
      <c r="Y89" s="323"/>
      <c r="Z89" s="323"/>
      <c r="AA89" s="11"/>
      <c r="AB89" s="11"/>
      <c r="AC89" s="11"/>
      <c r="AU89" s="1432"/>
      <c r="AV89" s="1432"/>
      <c r="AW89" s="1432"/>
      <c r="AX89" s="1432"/>
      <c r="AY89" s="1432"/>
      <c r="AZ89" s="1432"/>
      <c r="BA89" s="1432"/>
      <c r="BB89" s="1432"/>
      <c r="BC89" s="1432"/>
      <c r="BD89" s="1432"/>
      <c r="BE89" s="1432"/>
      <c r="BF89" s="1432"/>
      <c r="BG89" s="1432"/>
      <c r="BH89" s="1432"/>
      <c r="BI89" s="1432"/>
      <c r="BJ89" s="1432"/>
      <c r="BK89" s="1432"/>
      <c r="BL89" s="1432"/>
      <c r="BM89" s="1432"/>
      <c r="BN89" s="1432"/>
      <c r="BO89" s="1432"/>
      <c r="BP89" s="1432"/>
      <c r="BQ89" s="1432"/>
      <c r="BR89" s="1432"/>
    </row>
    <row r="90" spans="1:70" s="1436" customFormat="1">
      <c r="A90" s="4" t="s">
        <v>1194</v>
      </c>
      <c r="B90" s="1525"/>
      <c r="C90" s="142">
        <f>'Rf &amp; Cd Calculation '!AG6-'Rf &amp; Cd Calculation '!$C6</f>
        <v>0.5890923076923078</v>
      </c>
      <c r="D90" s="212">
        <f>AVERAGE(C90,E90)</f>
        <v>0.70029807692307711</v>
      </c>
      <c r="E90" s="142">
        <f>'Rf &amp; Cd Calculation '!AH6-'Rf &amp; Cd Calculation '!$D6</f>
        <v>0.81150384615384641</v>
      </c>
      <c r="F90" s="212">
        <f>E90+(H90-E90)/3</f>
        <v>0.85845512820512837</v>
      </c>
      <c r="G90" s="212">
        <f>E90+(H90-E90)*2/3</f>
        <v>0.90540641025641022</v>
      </c>
      <c r="H90" s="142">
        <f>'Rf &amp; Cd Calculation '!AI6-'Rf &amp; Cd Calculation '!$E6</f>
        <v>0.95235769230769218</v>
      </c>
      <c r="I90" s="212">
        <f>AVERAGE(H90,J90)</f>
        <v>0.83065576923076923</v>
      </c>
      <c r="J90" s="7">
        <f>'Rf &amp; Cd Calculation '!AJ6-'Rf &amp; Cd Calculation '!$F6</f>
        <v>0.70895384615384627</v>
      </c>
      <c r="K90" s="212">
        <f t="shared" si="7"/>
        <v>0.67622384615384623</v>
      </c>
      <c r="L90" s="212">
        <f t="shared" si="7"/>
        <v>0.64349384615384619</v>
      </c>
      <c r="M90" s="212">
        <f t="shared" si="7"/>
        <v>0.61076384615384627</v>
      </c>
      <c r="N90" s="212">
        <f t="shared" si="7"/>
        <v>0.57803384615384623</v>
      </c>
      <c r="O90" s="142">
        <f>'Rf &amp; Cd Calculation '!AK6-'Rf &amp; Cd Calculation '!$G6</f>
        <v>0.54530384615384619</v>
      </c>
      <c r="P90" s="1479"/>
      <c r="Q90" s="11"/>
      <c r="R90" s="11"/>
      <c r="S90" s="323"/>
      <c r="T90" s="1432"/>
      <c r="U90" s="323"/>
      <c r="V90" s="323"/>
      <c r="W90" s="323"/>
      <c r="X90" s="323"/>
      <c r="Y90" s="323"/>
      <c r="Z90" s="323"/>
      <c r="AA90" s="11"/>
      <c r="AB90" s="11"/>
      <c r="AC90" s="11"/>
      <c r="AU90" s="1432"/>
      <c r="AV90" s="1432"/>
      <c r="AW90" s="1432"/>
      <c r="AX90" s="1432"/>
      <c r="AY90" s="1432"/>
      <c r="AZ90" s="1432"/>
      <c r="BA90" s="1432"/>
      <c r="BB90" s="1432"/>
      <c r="BC90" s="1432"/>
      <c r="BD90" s="1432"/>
      <c r="BE90" s="1432"/>
      <c r="BF90" s="1432"/>
      <c r="BG90" s="1432"/>
      <c r="BH90" s="1432"/>
      <c r="BI90" s="1432"/>
      <c r="BJ90" s="1432"/>
      <c r="BK90" s="1432"/>
      <c r="BL90" s="1432"/>
      <c r="BM90" s="1432"/>
      <c r="BN90" s="1432"/>
      <c r="BO90" s="1432"/>
      <c r="BP90" s="1432"/>
      <c r="BQ90" s="1432"/>
      <c r="BR90" s="1432"/>
    </row>
    <row r="91" spans="1:70" s="1436" customFormat="1">
      <c r="A91" s="4" t="s">
        <v>1195</v>
      </c>
      <c r="B91" s="1525"/>
      <c r="C91" s="142">
        <f>'Rf &amp; Cd Calculation '!AG7-'Rf &amp; Cd Calculation '!$C7</f>
        <v>0.66093018867924513</v>
      </c>
      <c r="D91" s="212">
        <f>AVERAGE(C91,E91)</f>
        <v>0.76974056603773588</v>
      </c>
      <c r="E91" s="142">
        <f>'Rf &amp; Cd Calculation '!AH7-'Rf &amp; Cd Calculation '!$D7</f>
        <v>0.87855094339622664</v>
      </c>
      <c r="F91" s="212">
        <f>E91+(H91-E91)/3</f>
        <v>0.93254025157232756</v>
      </c>
      <c r="G91" s="212">
        <f>E91+(H91-E91)*2/3</f>
        <v>0.98652955974842849</v>
      </c>
      <c r="H91" s="142">
        <f>'Rf &amp; Cd Calculation '!AI7-'Rf &amp; Cd Calculation '!$E7</f>
        <v>1.0405188679245294</v>
      </c>
      <c r="I91" s="212">
        <f>AVERAGE(H91,J91)</f>
        <v>0.90713679245283074</v>
      </c>
      <c r="J91" s="7">
        <f>'Rf &amp; Cd Calculation '!AJ7-'Rf &amp; Cd Calculation '!$F7</f>
        <v>0.77375471698113207</v>
      </c>
      <c r="K91" s="212">
        <f t="shared" si="7"/>
        <v>0.74269471698113199</v>
      </c>
      <c r="L91" s="212">
        <f t="shared" si="7"/>
        <v>0.7116347169811319</v>
      </c>
      <c r="M91" s="212">
        <f t="shared" si="7"/>
        <v>0.68057471698113181</v>
      </c>
      <c r="N91" s="212">
        <f t="shared" si="7"/>
        <v>0.64951471698113172</v>
      </c>
      <c r="O91" s="142">
        <f>'Rf &amp; Cd Calculation '!AK7-'Rf &amp; Cd Calculation '!$G7</f>
        <v>0.61845471698113164</v>
      </c>
      <c r="P91" s="1479"/>
      <c r="Q91" s="11"/>
      <c r="R91" s="11"/>
      <c r="S91" s="323"/>
      <c r="T91" s="1432"/>
      <c r="U91" s="323"/>
      <c r="V91" s="323"/>
      <c r="W91" s="323"/>
      <c r="X91" s="323"/>
      <c r="Y91" s="323"/>
      <c r="Z91" s="323"/>
      <c r="AA91" s="11"/>
      <c r="AB91" s="11"/>
      <c r="AC91" s="11"/>
      <c r="AU91" s="1432"/>
      <c r="AV91" s="1432"/>
      <c r="AW91" s="1432"/>
      <c r="AX91" s="1432"/>
      <c r="AY91" s="1432"/>
      <c r="AZ91" s="1432"/>
      <c r="BA91" s="1432"/>
      <c r="BB91" s="1432"/>
      <c r="BC91" s="1432"/>
      <c r="BD91" s="1432"/>
      <c r="BE91" s="1432"/>
      <c r="BF91" s="1432"/>
      <c r="BG91" s="1432"/>
      <c r="BH91" s="1432"/>
      <c r="BI91" s="1432"/>
      <c r="BJ91" s="1432"/>
      <c r="BK91" s="1432"/>
      <c r="BL91" s="1432"/>
      <c r="BM91" s="1432"/>
      <c r="BN91" s="1432"/>
      <c r="BO91" s="1432"/>
      <c r="BP91" s="1432"/>
      <c r="BQ91" s="1432"/>
      <c r="BR91" s="1432"/>
    </row>
    <row r="92" spans="1:70" s="1436" customFormat="1">
      <c r="A92" s="103" t="s">
        <v>1207</v>
      </c>
      <c r="B92" s="1525"/>
      <c r="C92" s="402">
        <f>'Rf &amp; Cd Calculation '!AG8-'Rf &amp; Cd Calculation '!$C8</f>
        <v>1.0474783439490447</v>
      </c>
      <c r="D92" s="403">
        <f>AVERAGE(C92,E92)</f>
        <v>1.1110372611464967</v>
      </c>
      <c r="E92" s="402">
        <f>'Rf &amp; Cd Calculation '!AH8-'Rf &amp; Cd Calculation '!$D8</f>
        <v>1.1745961783439487</v>
      </c>
      <c r="F92" s="403">
        <f>E92+(H92-E92)/3</f>
        <v>1.2099496815286628</v>
      </c>
      <c r="G92" s="403">
        <f>E92+(H92-E92)*2/3</f>
        <v>1.2453031847133769</v>
      </c>
      <c r="H92" s="402">
        <f>'Rf &amp; Cd Calculation '!AI8-'Rf &amp; Cd Calculation '!$E8</f>
        <v>1.280656687898091</v>
      </c>
      <c r="I92" s="403">
        <f>AVERAGE(H92,J92)</f>
        <v>1.1775535031847133</v>
      </c>
      <c r="J92" s="608">
        <f>'Rf &amp; Cd Calculation '!AJ8-'Rf &amp; Cd Calculation '!$F8</f>
        <v>1.0744503184713357</v>
      </c>
      <c r="K92" s="403">
        <f t="shared" si="7"/>
        <v>1.0338419108280241</v>
      </c>
      <c r="L92" s="403">
        <f t="shared" si="7"/>
        <v>0.99323350318471271</v>
      </c>
      <c r="M92" s="403">
        <f t="shared" si="7"/>
        <v>0.95262509554140118</v>
      </c>
      <c r="N92" s="403">
        <f t="shared" si="7"/>
        <v>0.91201668789808976</v>
      </c>
      <c r="O92" s="402">
        <f>'Rf &amp; Cd Calculation '!AK8-'Rf &amp; Cd Calculation '!$G8</f>
        <v>0.87140828025477823</v>
      </c>
      <c r="P92" s="1479"/>
      <c r="Q92" s="11"/>
      <c r="R92" s="11"/>
      <c r="S92" s="323"/>
      <c r="T92" s="1432"/>
      <c r="U92" s="323"/>
      <c r="V92" s="323"/>
      <c r="W92" s="323"/>
      <c r="X92" s="323"/>
      <c r="Y92" s="323"/>
      <c r="Z92" s="323"/>
      <c r="AA92" s="11"/>
      <c r="AB92" s="11"/>
      <c r="AC92" s="11"/>
      <c r="AU92" s="1432"/>
      <c r="AV92" s="1432"/>
      <c r="AW92" s="1432"/>
      <c r="AX92" s="1432"/>
      <c r="AY92" s="1432"/>
      <c r="AZ92" s="1432"/>
      <c r="BA92" s="1432"/>
      <c r="BB92" s="1432"/>
      <c r="BC92" s="1432"/>
      <c r="BD92" s="1432"/>
      <c r="BE92" s="1432"/>
      <c r="BF92" s="1432"/>
      <c r="BG92" s="1432"/>
      <c r="BH92" s="1432"/>
      <c r="BI92" s="1432"/>
      <c r="BJ92" s="1432"/>
      <c r="BK92" s="1432"/>
      <c r="BL92" s="1432"/>
      <c r="BM92" s="1432"/>
      <c r="BN92" s="1432"/>
      <c r="BO92" s="1432"/>
      <c r="BP92" s="1432"/>
      <c r="BQ92" s="1432"/>
      <c r="BR92" s="1432"/>
    </row>
    <row r="93" spans="1:70" s="1436" customFormat="1">
      <c r="A93" s="4" t="s">
        <v>1158</v>
      </c>
      <c r="B93" s="1525"/>
      <c r="C93" s="142">
        <f>'Rf &amp; Cd Calculation '!AG9-'Rf &amp; Cd Calculation '!$C9</f>
        <v>1.0465241025641023</v>
      </c>
      <c r="D93" s="212">
        <f>AVERAGE(C93,E93)</f>
        <v>1.0990205128205126</v>
      </c>
      <c r="E93" s="142">
        <f>'Rf &amp; Cd Calculation '!AH9-'Rf &amp; Cd Calculation '!$D9</f>
        <v>1.1515169230769231</v>
      </c>
      <c r="F93" s="212">
        <f>E93+(H93-E93)/3</f>
        <v>1.1751241025641028</v>
      </c>
      <c r="G93" s="212">
        <f>E93+(H93-E93)*2/3</f>
        <v>1.1987312820512823</v>
      </c>
      <c r="H93" s="142">
        <f>'Rf &amp; Cd Calculation '!AI9-'Rf &amp; Cd Calculation '!$E9</f>
        <v>1.222338461538462</v>
      </c>
      <c r="I93" s="212">
        <f>AVERAGE(H93,J93)</f>
        <v>1.1410784615384619</v>
      </c>
      <c r="J93" s="7">
        <f>'Rf &amp; Cd Calculation '!AJ9-'Rf &amp; Cd Calculation '!$F9</f>
        <v>1.0598184615384616</v>
      </c>
      <c r="K93" s="212">
        <f t="shared" si="7"/>
        <v>1.0211046153846159</v>
      </c>
      <c r="L93" s="212">
        <f t="shared" si="7"/>
        <v>0.98239076923077029</v>
      </c>
      <c r="M93" s="212">
        <f t="shared" si="7"/>
        <v>0.94367692307692463</v>
      </c>
      <c r="N93" s="212">
        <f t="shared" si="7"/>
        <v>0.90496307692307898</v>
      </c>
      <c r="O93" s="142">
        <f>'Rf &amp; Cd Calculation '!AK9-'Rf &amp; Cd Calculation '!$G9</f>
        <v>0.86624923076923332</v>
      </c>
      <c r="P93" s="1479"/>
      <c r="Q93" s="11"/>
      <c r="R93" s="11"/>
      <c r="S93" s="323"/>
      <c r="T93" s="1432"/>
      <c r="U93" s="323"/>
      <c r="V93" s="323"/>
      <c r="W93" s="323"/>
      <c r="X93" s="323"/>
      <c r="Y93" s="323"/>
      <c r="Z93" s="323"/>
      <c r="AA93" s="11"/>
      <c r="AB93" s="11"/>
      <c r="AC93" s="11"/>
      <c r="AU93" s="1432"/>
      <c r="AV93" s="1432"/>
      <c r="AW93" s="1432"/>
      <c r="AX93" s="1432"/>
      <c r="AY93" s="1432"/>
      <c r="AZ93" s="1432"/>
      <c r="BA93" s="1432"/>
      <c r="BB93" s="1432"/>
      <c r="BC93" s="1432"/>
      <c r="BD93" s="1432"/>
      <c r="BE93" s="1432"/>
      <c r="BF93" s="1432"/>
      <c r="BG93" s="1432"/>
      <c r="BH93" s="1432"/>
      <c r="BI93" s="1432"/>
      <c r="BJ93" s="1432"/>
      <c r="BK93" s="1432"/>
      <c r="BL93" s="1432"/>
      <c r="BM93" s="1432"/>
      <c r="BN93" s="1432"/>
      <c r="BO93" s="1432"/>
      <c r="BP93" s="1432"/>
      <c r="BQ93" s="1432"/>
      <c r="BR93" s="1432"/>
    </row>
    <row r="94" spans="1:70" s="1436" customFormat="1">
      <c r="A94" s="11"/>
      <c r="B94" s="1479"/>
      <c r="C94" s="11"/>
      <c r="D94" s="11"/>
      <c r="E94" s="11"/>
      <c r="F94" s="11"/>
      <c r="G94" s="11"/>
      <c r="H94" s="11"/>
      <c r="I94" s="11"/>
      <c r="J94" s="11"/>
      <c r="K94" s="11"/>
      <c r="L94" s="11"/>
      <c r="M94" s="11"/>
      <c r="N94" s="11"/>
      <c r="O94" s="11"/>
      <c r="P94" s="1479"/>
      <c r="Q94" s="11"/>
      <c r="R94" s="11"/>
      <c r="S94" s="323"/>
      <c r="T94" s="1432"/>
      <c r="U94" s="323"/>
      <c r="V94" s="323"/>
      <c r="W94" s="323"/>
      <c r="X94" s="323"/>
      <c r="Y94" s="323"/>
      <c r="Z94" s="323"/>
      <c r="AA94" s="11"/>
      <c r="AB94" s="11"/>
      <c r="AC94" s="11"/>
      <c r="AU94" s="1432"/>
      <c r="AV94" s="1432"/>
      <c r="AW94" s="1432"/>
      <c r="AX94" s="1432"/>
      <c r="AY94" s="1432"/>
      <c r="AZ94" s="1432"/>
      <c r="BA94" s="1432"/>
      <c r="BB94" s="1432"/>
      <c r="BC94" s="1432"/>
      <c r="BD94" s="1432"/>
      <c r="BE94" s="1432"/>
      <c r="BF94" s="1432"/>
      <c r="BG94" s="1432"/>
      <c r="BH94" s="1432"/>
      <c r="BI94" s="1432"/>
      <c r="BJ94" s="1432"/>
      <c r="BK94" s="1432"/>
      <c r="BL94" s="1432"/>
      <c r="BM94" s="1432"/>
      <c r="BN94" s="1432"/>
      <c r="BO94" s="1432"/>
      <c r="BP94" s="1432"/>
      <c r="BQ94" s="1432"/>
      <c r="BR94" s="1432"/>
    </row>
    <row r="95" spans="1:70" s="1436" customFormat="1">
      <c r="A95" s="15" t="s">
        <v>1212</v>
      </c>
      <c r="B95" s="1479"/>
      <c r="C95" s="409">
        <f>C92-C89</f>
        <v>0.45737834394904475</v>
      </c>
      <c r="D95" s="630">
        <f t="shared" ref="D95:O95" si="8">D92-D89</f>
        <v>0.44593726114649668</v>
      </c>
      <c r="E95" s="409">
        <f t="shared" si="8"/>
        <v>0.4344961783439486</v>
      </c>
      <c r="F95" s="630">
        <f t="shared" si="8"/>
        <v>0.42934968152866271</v>
      </c>
      <c r="G95" s="630">
        <f t="shared" si="8"/>
        <v>0.42420318471337692</v>
      </c>
      <c r="H95" s="409">
        <f t="shared" si="8"/>
        <v>0.41905668789809103</v>
      </c>
      <c r="I95" s="630">
        <f t="shared" si="8"/>
        <v>0.42800350318471325</v>
      </c>
      <c r="J95" s="427">
        <f t="shared" si="8"/>
        <v>0.43695031847133547</v>
      </c>
      <c r="K95" s="630">
        <f t="shared" si="8"/>
        <v>0.4342619108280239</v>
      </c>
      <c r="L95" s="630">
        <f t="shared" si="8"/>
        <v>0.43157350318471255</v>
      </c>
      <c r="M95" s="630">
        <f t="shared" si="8"/>
        <v>0.42888509554140097</v>
      </c>
      <c r="N95" s="630">
        <f t="shared" si="8"/>
        <v>0.42619668789808957</v>
      </c>
      <c r="O95" s="409">
        <f t="shared" si="8"/>
        <v>0.42350828025477805</v>
      </c>
      <c r="P95" s="1479"/>
      <c r="Q95" s="11"/>
      <c r="R95" s="11"/>
      <c r="S95" s="323"/>
      <c r="T95" s="1432"/>
      <c r="U95" s="323"/>
      <c r="V95" s="323"/>
      <c r="W95" s="323"/>
      <c r="X95" s="323"/>
      <c r="Y95" s="323"/>
      <c r="Z95" s="323"/>
      <c r="AA95" s="11"/>
      <c r="AB95" s="11"/>
      <c r="AC95" s="11"/>
      <c r="AU95" s="1432"/>
      <c r="AV95" s="1432"/>
      <c r="AW95" s="1432"/>
      <c r="AX95" s="1432"/>
      <c r="AY95" s="1432"/>
      <c r="AZ95" s="1432"/>
      <c r="BA95" s="1432"/>
      <c r="BB95" s="1432"/>
      <c r="BC95" s="1432"/>
      <c r="BD95" s="1432"/>
      <c r="BE95" s="1432"/>
      <c r="BF95" s="1432"/>
      <c r="BG95" s="1432"/>
      <c r="BH95" s="1432"/>
      <c r="BI95" s="1432"/>
      <c r="BJ95" s="1432"/>
      <c r="BK95" s="1432"/>
      <c r="BL95" s="1432"/>
      <c r="BM95" s="1432"/>
      <c r="BN95" s="1432"/>
      <c r="BO95" s="1432"/>
      <c r="BP95" s="1432"/>
      <c r="BQ95" s="1432"/>
      <c r="BR95" s="1432"/>
    </row>
    <row r="96" spans="1:70" s="1436" customFormat="1">
      <c r="A96" s="15"/>
      <c r="B96" s="1479"/>
      <c r="C96" s="184"/>
      <c r="D96" s="713"/>
      <c r="E96" s="184"/>
      <c r="F96" s="713"/>
      <c r="G96" s="713"/>
      <c r="H96" s="184"/>
      <c r="I96" s="713"/>
      <c r="J96" s="8"/>
      <c r="K96" s="713"/>
      <c r="L96" s="713"/>
      <c r="M96" s="713"/>
      <c r="N96" s="713"/>
      <c r="O96" s="184"/>
      <c r="P96" s="1479"/>
      <c r="Q96" s="11"/>
      <c r="R96" s="11"/>
      <c r="S96" s="323"/>
      <c r="T96" s="1432"/>
      <c r="U96" s="323"/>
      <c r="V96" s="323"/>
      <c r="W96" s="323"/>
      <c r="X96" s="323"/>
      <c r="Y96" s="323"/>
      <c r="Z96" s="323"/>
      <c r="AA96" s="11"/>
      <c r="AB96" s="11"/>
      <c r="AC96" s="11"/>
      <c r="AU96" s="1432"/>
      <c r="AV96" s="1432"/>
      <c r="AW96" s="1432"/>
      <c r="AX96" s="1432"/>
      <c r="AY96" s="1432"/>
      <c r="AZ96" s="1432"/>
      <c r="BA96" s="1432"/>
      <c r="BB96" s="1432"/>
      <c r="BC96" s="1432"/>
      <c r="BD96" s="1432"/>
      <c r="BE96" s="1432"/>
      <c r="BF96" s="1432"/>
      <c r="BG96" s="1432"/>
      <c r="BH96" s="1432"/>
      <c r="BI96" s="1432"/>
      <c r="BJ96" s="1432"/>
      <c r="BK96" s="1432"/>
      <c r="BL96" s="1432"/>
      <c r="BM96" s="1432"/>
      <c r="BN96" s="1432"/>
      <c r="BO96" s="1432"/>
      <c r="BP96" s="1432"/>
      <c r="BQ96" s="1432"/>
      <c r="BR96" s="1432"/>
    </row>
    <row r="97" spans="1:70" s="1436" customFormat="1">
      <c r="A97" s="718" t="s">
        <v>737</v>
      </c>
      <c r="B97" s="1479"/>
      <c r="C97" s="11"/>
      <c r="D97" s="11"/>
      <c r="E97" s="11"/>
      <c r="F97" s="11"/>
      <c r="G97" s="11"/>
      <c r="H97" s="11"/>
      <c r="I97" s="11"/>
      <c r="J97" s="11"/>
      <c r="K97" s="11"/>
      <c r="L97" s="11"/>
      <c r="M97" s="11"/>
      <c r="N97" s="11"/>
      <c r="O97" s="11"/>
      <c r="P97" s="1479"/>
      <c r="Q97" s="11"/>
      <c r="R97" s="11"/>
      <c r="S97" s="323"/>
      <c r="T97" s="1432"/>
      <c r="U97" s="323"/>
      <c r="V97" s="323"/>
      <c r="W97" s="323"/>
      <c r="X97" s="323"/>
      <c r="Y97" s="323"/>
      <c r="Z97" s="323"/>
      <c r="AA97" s="11"/>
      <c r="AB97" s="11"/>
      <c r="AC97" s="11"/>
      <c r="AU97" s="1432"/>
      <c r="AV97" s="1432"/>
      <c r="AW97" s="1432"/>
      <c r="AX97" s="1432"/>
      <c r="AY97" s="1432"/>
      <c r="AZ97" s="1432"/>
      <c r="BA97" s="1432"/>
      <c r="BB97" s="1432"/>
      <c r="BC97" s="1432"/>
      <c r="BD97" s="1432"/>
      <c r="BE97" s="1432"/>
      <c r="BF97" s="1432"/>
      <c r="BG97" s="1432"/>
      <c r="BH97" s="1432"/>
      <c r="BI97" s="1432"/>
      <c r="BJ97" s="1432"/>
      <c r="BK97" s="1432"/>
      <c r="BL97" s="1432"/>
      <c r="BM97" s="1432"/>
      <c r="BN97" s="1432"/>
      <c r="BO97" s="1432"/>
      <c r="BP97" s="1432"/>
      <c r="BQ97" s="1432"/>
      <c r="BR97" s="1432"/>
    </row>
    <row r="98" spans="1:70" s="1436" customFormat="1">
      <c r="A98" s="15"/>
      <c r="B98" s="1479"/>
      <c r="C98" s="8"/>
      <c r="D98" s="112"/>
      <c r="E98" s="8"/>
      <c r="F98" s="112"/>
      <c r="G98" s="112"/>
      <c r="H98" s="8"/>
      <c r="I98" s="112"/>
      <c r="J98" s="8"/>
      <c r="K98" s="112"/>
      <c r="L98" s="112"/>
      <c r="M98" s="112"/>
      <c r="N98" s="112"/>
      <c r="O98" s="8"/>
      <c r="P98" s="1479"/>
      <c r="Q98" s="11"/>
      <c r="R98" s="11"/>
      <c r="S98" s="323"/>
      <c r="T98" s="1432"/>
      <c r="U98" s="323"/>
      <c r="V98" s="323"/>
      <c r="W98" s="323"/>
      <c r="X98" s="323"/>
      <c r="Y98" s="323"/>
      <c r="Z98" s="323"/>
      <c r="AA98" s="11"/>
      <c r="AB98" s="11"/>
      <c r="AC98" s="11"/>
      <c r="AU98" s="1432"/>
      <c r="AV98" s="1432"/>
      <c r="AW98" s="1432"/>
      <c r="AX98" s="1432"/>
      <c r="AY98" s="1432"/>
      <c r="AZ98" s="1432"/>
      <c r="BA98" s="1432"/>
      <c r="BB98" s="1432"/>
      <c r="BC98" s="1432"/>
      <c r="BD98" s="1432"/>
      <c r="BE98" s="1432"/>
      <c r="BF98" s="1432"/>
      <c r="BG98" s="1432"/>
      <c r="BH98" s="1432"/>
      <c r="BI98" s="1432"/>
      <c r="BJ98" s="1432"/>
      <c r="BK98" s="1432"/>
      <c r="BL98" s="1432"/>
      <c r="BM98" s="1432"/>
      <c r="BN98" s="1432"/>
      <c r="BO98" s="1432"/>
      <c r="BP98" s="1432"/>
      <c r="BQ98" s="1432"/>
      <c r="BR98" s="1432"/>
    </row>
    <row r="99" spans="1:70" s="1436" customFormat="1">
      <c r="A99" s="15" t="s">
        <v>1213</v>
      </c>
      <c r="B99" s="1479"/>
      <c r="C99" s="714">
        <f>'Older Yields'!W4-'Older Yields'!C4</f>
        <v>0.5529464215364337</v>
      </c>
      <c r="D99" s="739">
        <f>AVERAGE(C99,E99)</f>
        <v>0.57092091267235801</v>
      </c>
      <c r="E99" s="714">
        <f>'Older Yields'!Y4-'Older Yields'!E4</f>
        <v>0.58889540380828231</v>
      </c>
      <c r="F99" s="739">
        <f>E99+(H99-E99)/3</f>
        <v>0.59401759684833089</v>
      </c>
      <c r="G99" s="739">
        <f>E99+(H99-E99)*2/3</f>
        <v>0.59913978988837957</v>
      </c>
      <c r="H99" s="714">
        <f>'Older Yields'!AA4-'Older Yields'!G4</f>
        <v>0.60426198292842814</v>
      </c>
      <c r="I99" s="739">
        <f>AVERAGE(H99,J99)</f>
        <v>0.6144039724228485</v>
      </c>
      <c r="J99" s="685">
        <f>'Older Yields'!AC4-'Older Yields'!I4</f>
        <v>0.62454596191726885</v>
      </c>
      <c r="K99" s="739">
        <f t="shared" ref="K99:N100" si="9">$J99+($O99-$J99)*(K$1-$J$1)/5</f>
        <v>0.60791259356533234</v>
      </c>
      <c r="L99" s="739">
        <f t="shared" si="9"/>
        <v>0.59127922521339582</v>
      </c>
      <c r="M99" s="739">
        <f t="shared" si="9"/>
        <v>0.57464585686145919</v>
      </c>
      <c r="N99" s="739">
        <f t="shared" si="9"/>
        <v>0.55801248850952267</v>
      </c>
      <c r="O99" s="714">
        <f>'Older Yields'!AE4-'Older Yields'!K4</f>
        <v>0.54137912015758616</v>
      </c>
      <c r="P99" s="1479"/>
      <c r="Q99" s="11"/>
      <c r="R99" s="11"/>
      <c r="S99" s="323"/>
      <c r="T99" s="1432"/>
      <c r="U99" s="323"/>
      <c r="V99" s="323"/>
      <c r="W99" s="323"/>
      <c r="X99" s="323"/>
      <c r="Y99" s="323"/>
      <c r="Z99" s="323"/>
      <c r="AA99" s="11"/>
      <c r="AB99" s="11"/>
      <c r="AC99" s="11"/>
      <c r="AU99" s="1432"/>
      <c r="AV99" s="1432"/>
      <c r="AW99" s="1432"/>
      <c r="AX99" s="1432"/>
      <c r="AY99" s="1432"/>
      <c r="AZ99" s="1432"/>
      <c r="BA99" s="1432"/>
      <c r="BB99" s="1432"/>
      <c r="BC99" s="1432"/>
      <c r="BD99" s="1432"/>
      <c r="BE99" s="1432"/>
      <c r="BF99" s="1432"/>
      <c r="BG99" s="1432"/>
      <c r="BH99" s="1432"/>
      <c r="BI99" s="1432"/>
      <c r="BJ99" s="1432"/>
      <c r="BK99" s="1432"/>
      <c r="BL99" s="1432"/>
      <c r="BM99" s="1432"/>
      <c r="BN99" s="1432"/>
      <c r="BO99" s="1432"/>
      <c r="BP99" s="1432"/>
      <c r="BQ99" s="1432"/>
      <c r="BR99" s="1432"/>
    </row>
    <row r="100" spans="1:70" s="1436" customFormat="1">
      <c r="A100" s="15" t="s">
        <v>735</v>
      </c>
      <c r="B100" s="1479"/>
      <c r="C100" s="714">
        <f>'Older Yields'!W8-'Older Yields'!C8</f>
        <v>0.28029999999999955</v>
      </c>
      <c r="D100" s="739">
        <f>AVERAGE(C100,E100)</f>
        <v>0.31344999999999956</v>
      </c>
      <c r="E100" s="714">
        <f>'Older Yields'!Y8-'Older Yields'!E8</f>
        <v>0.34659999999999958</v>
      </c>
      <c r="F100" s="739">
        <f>E100+(H100-E100)/3</f>
        <v>0.31626666666666647</v>
      </c>
      <c r="G100" s="739">
        <f>E100+(H100-E100)*2/3</f>
        <v>0.28593333333333337</v>
      </c>
      <c r="H100" s="714">
        <f>'Older Yields'!AA8-'Older Yields'!G8</f>
        <v>0.25560000000000027</v>
      </c>
      <c r="I100" s="739">
        <f>AVERAGE(H100,J100)</f>
        <v>0.26290000000000013</v>
      </c>
      <c r="J100" s="680">
        <f>'Older Yields'!AC8-'Older Yields'!I8</f>
        <v>0.2702</v>
      </c>
      <c r="K100" s="739">
        <f t="shared" si="9"/>
        <v>0.28437999999999997</v>
      </c>
      <c r="L100" s="739">
        <f t="shared" si="9"/>
        <v>0.29855999999999999</v>
      </c>
      <c r="M100" s="739">
        <f t="shared" si="9"/>
        <v>0.31273999999999996</v>
      </c>
      <c r="N100" s="739">
        <f t="shared" si="9"/>
        <v>0.32691999999999999</v>
      </c>
      <c r="O100" s="714">
        <f>'Older Yields'!AE8-'Older Yields'!K8</f>
        <v>0.34109999999999996</v>
      </c>
      <c r="P100" s="1479"/>
      <c r="Q100" s="11"/>
      <c r="R100" s="11"/>
      <c r="S100" s="323"/>
      <c r="T100" s="1432"/>
      <c r="U100" s="323"/>
      <c r="V100" s="323"/>
      <c r="W100" s="323"/>
      <c r="X100" s="323"/>
      <c r="Y100" s="323"/>
      <c r="Z100" s="323"/>
      <c r="AA100" s="11"/>
      <c r="AB100" s="11"/>
      <c r="AC100" s="11"/>
      <c r="AU100" s="1432"/>
      <c r="AV100" s="1432"/>
      <c r="AW100" s="1432"/>
      <c r="AX100" s="1432"/>
      <c r="AY100" s="1432"/>
      <c r="AZ100" s="1432"/>
      <c r="BA100" s="1432"/>
      <c r="BB100" s="1432"/>
      <c r="BC100" s="1432"/>
      <c r="BD100" s="1432"/>
      <c r="BE100" s="1432"/>
      <c r="BF100" s="1432"/>
      <c r="BG100" s="1432"/>
      <c r="BH100" s="1432"/>
      <c r="BI100" s="1432"/>
      <c r="BJ100" s="1432"/>
      <c r="BK100" s="1432"/>
      <c r="BL100" s="1432"/>
      <c r="BM100" s="1432"/>
      <c r="BN100" s="1432"/>
      <c r="BO100" s="1432"/>
      <c r="BP100" s="1432"/>
      <c r="BQ100" s="1432"/>
      <c r="BR100" s="1432"/>
    </row>
    <row r="101" spans="1:70" s="1436" customFormat="1">
      <c r="A101" s="15"/>
      <c r="B101" s="1479"/>
      <c r="C101" s="744"/>
      <c r="D101" s="745"/>
      <c r="E101" s="744"/>
      <c r="F101" s="745"/>
      <c r="G101" s="745"/>
      <c r="H101" s="744"/>
      <c r="I101" s="745"/>
      <c r="J101" s="746"/>
      <c r="K101" s="745"/>
      <c r="L101" s="745"/>
      <c r="M101" s="745"/>
      <c r="N101" s="745"/>
      <c r="O101" s="744"/>
      <c r="P101" s="1479"/>
      <c r="Q101" s="11"/>
      <c r="R101" s="11"/>
      <c r="S101" s="323"/>
      <c r="T101" s="1432"/>
      <c r="U101" s="323"/>
      <c r="V101" s="323"/>
      <c r="W101" s="323"/>
      <c r="X101" s="323"/>
      <c r="Y101" s="323"/>
      <c r="Z101" s="323"/>
      <c r="AA101" s="11"/>
      <c r="AB101" s="11"/>
      <c r="AC101" s="11"/>
      <c r="AU101" s="1432"/>
      <c r="AV101" s="1432"/>
      <c r="AW101" s="1432"/>
      <c r="AX101" s="1432"/>
      <c r="AY101" s="1432"/>
      <c r="AZ101" s="1432"/>
      <c r="BA101" s="1432"/>
      <c r="BB101" s="1432"/>
      <c r="BC101" s="1432"/>
      <c r="BD101" s="1432"/>
      <c r="BE101" s="1432"/>
      <c r="BF101" s="1432"/>
      <c r="BG101" s="1432"/>
      <c r="BH101" s="1432"/>
      <c r="BI101" s="1432"/>
      <c r="BJ101" s="1432"/>
      <c r="BK101" s="1432"/>
      <c r="BL101" s="1432"/>
      <c r="BM101" s="1432"/>
      <c r="BN101" s="1432"/>
      <c r="BO101" s="1432"/>
      <c r="BP101" s="1432"/>
      <c r="BQ101" s="1432"/>
      <c r="BR101" s="1432"/>
    </row>
    <row r="102" spans="1:70" s="1436" customFormat="1">
      <c r="A102" s="15"/>
      <c r="B102" s="1479"/>
      <c r="C102" s="1917" t="s">
        <v>1214</v>
      </c>
      <c r="D102" s="1917"/>
      <c r="E102" s="1917"/>
      <c r="F102" s="1917"/>
      <c r="G102" s="1917"/>
      <c r="H102" s="1917"/>
      <c r="I102" s="1917"/>
      <c r="J102" s="1917"/>
      <c r="K102" s="1917"/>
      <c r="L102" s="1917"/>
      <c r="M102" s="1917"/>
      <c r="N102" s="1917"/>
      <c r="O102" s="1917"/>
      <c r="P102" s="1479"/>
      <c r="Q102" s="356" t="s">
        <v>1146</v>
      </c>
      <c r="R102" s="11"/>
      <c r="S102" s="323"/>
      <c r="T102" s="1432"/>
      <c r="U102" s="323"/>
      <c r="V102" s="323"/>
      <c r="W102" s="323"/>
      <c r="X102" s="323"/>
      <c r="Y102" s="323"/>
      <c r="Z102" s="323"/>
      <c r="AA102" s="11"/>
      <c r="AB102" s="11"/>
      <c r="AC102" s="11"/>
      <c r="AU102" s="1432"/>
      <c r="AV102" s="1432"/>
      <c r="AW102" s="1432"/>
      <c r="AX102" s="1432"/>
      <c r="AY102" s="1432"/>
      <c r="AZ102" s="1432"/>
      <c r="BA102" s="1432"/>
      <c r="BB102" s="1432"/>
      <c r="BC102" s="1432"/>
      <c r="BD102" s="1432"/>
      <c r="BE102" s="1432"/>
      <c r="BF102" s="1432"/>
      <c r="BG102" s="1432"/>
      <c r="BH102" s="1432"/>
      <c r="BI102" s="1432"/>
      <c r="BJ102" s="1432"/>
      <c r="BK102" s="1432"/>
      <c r="BL102" s="1432"/>
      <c r="BM102" s="1432"/>
      <c r="BN102" s="1432"/>
      <c r="BO102" s="1432"/>
      <c r="BP102" s="1432"/>
      <c r="BQ102" s="1432"/>
      <c r="BR102" s="1432"/>
    </row>
    <row r="103" spans="1:70" s="1436" customFormat="1">
      <c r="A103" s="15"/>
      <c r="B103" s="1479"/>
      <c r="C103" s="1917"/>
      <c r="D103" s="1917"/>
      <c r="E103" s="1917"/>
      <c r="F103" s="1917"/>
      <c r="G103" s="1917"/>
      <c r="H103" s="1917"/>
      <c r="I103" s="1917"/>
      <c r="J103" s="1917"/>
      <c r="K103" s="1917"/>
      <c r="L103" s="1917"/>
      <c r="M103" s="1917"/>
      <c r="N103" s="1917"/>
      <c r="O103" s="1917"/>
      <c r="P103" s="1479"/>
      <c r="Q103" s="356"/>
      <c r="R103" s="11"/>
      <c r="S103" s="323"/>
      <c r="T103" s="1432"/>
      <c r="U103" s="323"/>
      <c r="V103" s="323"/>
      <c r="W103" s="323"/>
      <c r="X103" s="323"/>
      <c r="Y103" s="323"/>
      <c r="Z103" s="323"/>
      <c r="AA103" s="11"/>
      <c r="AB103" s="11"/>
      <c r="AC103" s="11"/>
      <c r="AU103" s="1432"/>
      <c r="AV103" s="1432"/>
      <c r="AW103" s="1432"/>
      <c r="AX103" s="1432"/>
      <c r="AY103" s="1432"/>
      <c r="AZ103" s="1432"/>
      <c r="BA103" s="1432"/>
      <c r="BB103" s="1432"/>
      <c r="BC103" s="1432"/>
      <c r="BD103" s="1432"/>
      <c r="BE103" s="1432"/>
      <c r="BF103" s="1432"/>
      <c r="BG103" s="1432"/>
      <c r="BH103" s="1432"/>
      <c r="BI103" s="1432"/>
      <c r="BJ103" s="1432"/>
      <c r="BK103" s="1432"/>
      <c r="BL103" s="1432"/>
      <c r="BM103" s="1432"/>
      <c r="BN103" s="1432"/>
      <c r="BO103" s="1432"/>
      <c r="BP103" s="1432"/>
      <c r="BQ103" s="1432"/>
      <c r="BR103" s="1432"/>
    </row>
    <row r="104" spans="1:70" s="1436" customFormat="1">
      <c r="A104" s="15"/>
      <c r="B104" s="1479"/>
      <c r="C104" s="184"/>
      <c r="D104" s="212"/>
      <c r="E104" s="184"/>
      <c r="F104" s="212"/>
      <c r="G104" s="212"/>
      <c r="H104" s="184"/>
      <c r="I104" s="212"/>
      <c r="J104" s="8"/>
      <c r="K104" s="212"/>
      <c r="L104" s="212"/>
      <c r="M104" s="212"/>
      <c r="N104" s="212"/>
      <c r="O104" s="184"/>
      <c r="P104" s="1479"/>
      <c r="Q104" s="11"/>
      <c r="R104" s="11"/>
      <c r="S104" s="323"/>
      <c r="T104" s="1432"/>
      <c r="U104" s="323"/>
      <c r="V104" s="323"/>
      <c r="W104" s="323"/>
      <c r="X104" s="323"/>
      <c r="Y104" s="323"/>
      <c r="Z104" s="323"/>
      <c r="AA104" s="11"/>
      <c r="AB104" s="11"/>
      <c r="AC104" s="11"/>
      <c r="AU104" s="1432"/>
      <c r="AV104" s="1432"/>
      <c r="AW104" s="1432"/>
      <c r="AX104" s="1432"/>
      <c r="AY104" s="1432"/>
      <c r="AZ104" s="1432"/>
      <c r="BA104" s="1432"/>
      <c r="BB104" s="1432"/>
      <c r="BC104" s="1432"/>
      <c r="BD104" s="1432"/>
      <c r="BE104" s="1432"/>
      <c r="BF104" s="1432"/>
      <c r="BG104" s="1432"/>
      <c r="BH104" s="1432"/>
      <c r="BI104" s="1432"/>
      <c r="BJ104" s="1432"/>
      <c r="BK104" s="1432"/>
      <c r="BL104" s="1432"/>
      <c r="BM104" s="1432"/>
      <c r="BN104" s="1432"/>
      <c r="BO104" s="1432"/>
      <c r="BP104" s="1432"/>
      <c r="BQ104" s="1432"/>
      <c r="BR104" s="1432"/>
    </row>
    <row r="105" spans="1:70" s="1436" customFormat="1">
      <c r="A105" s="702" t="s">
        <v>759</v>
      </c>
      <c r="B105" s="1479"/>
      <c r="C105" s="714">
        <f>(9*C99+4*C93)/13</f>
        <v>0.70481647723725493</v>
      </c>
      <c r="D105" s="739">
        <f t="shared" ref="D105:O105" si="10">(9*D99+4*D93)/13</f>
        <v>0.73341309733332871</v>
      </c>
      <c r="E105" s="714">
        <f t="shared" si="10"/>
        <v>0.76200971742940249</v>
      </c>
      <c r="F105" s="739">
        <f t="shared" si="10"/>
        <v>0.77281959860702998</v>
      </c>
      <c r="G105" s="739">
        <f t="shared" si="10"/>
        <v>0.78362947978465747</v>
      </c>
      <c r="H105" s="714">
        <f t="shared" si="10"/>
        <v>0.79443936096228474</v>
      </c>
      <c r="I105" s="739">
        <f t="shared" si="10"/>
        <v>0.77645766138149874</v>
      </c>
      <c r="J105" s="608">
        <f t="shared" si="10"/>
        <v>0.75847596180071275</v>
      </c>
      <c r="K105" s="739">
        <f t="shared" si="10"/>
        <v>0.73504860027895802</v>
      </c>
      <c r="L105" s="739">
        <f t="shared" si="10"/>
        <v>0.7116212387572034</v>
      </c>
      <c r="M105" s="739">
        <f t="shared" si="10"/>
        <v>0.68819387723544856</v>
      </c>
      <c r="N105" s="739">
        <f t="shared" si="10"/>
        <v>0.66476651571369394</v>
      </c>
      <c r="O105" s="714">
        <f t="shared" si="10"/>
        <v>0.6413391541919391</v>
      </c>
      <c r="P105" s="1479"/>
      <c r="Q105" s="11"/>
      <c r="R105" s="11"/>
      <c r="S105" s="323"/>
      <c r="T105" s="1432"/>
      <c r="U105" s="323"/>
      <c r="V105" s="323"/>
      <c r="W105" s="323"/>
      <c r="X105" s="323"/>
      <c r="Y105" s="323"/>
      <c r="Z105" s="323"/>
      <c r="AA105" s="11"/>
      <c r="AB105" s="11"/>
      <c r="AC105" s="11"/>
      <c r="AU105" s="1432"/>
      <c r="AV105" s="1432"/>
      <c r="AW105" s="1432"/>
      <c r="AX105" s="1432"/>
      <c r="AY105" s="1432"/>
      <c r="AZ105" s="1432"/>
      <c r="BA105" s="1432"/>
      <c r="BB105" s="1432"/>
      <c r="BC105" s="1432"/>
      <c r="BD105" s="1432"/>
      <c r="BE105" s="1432"/>
      <c r="BF105" s="1432"/>
      <c r="BG105" s="1432"/>
      <c r="BH105" s="1432"/>
      <c r="BI105" s="1432"/>
      <c r="BJ105" s="1432"/>
      <c r="BK105" s="1432"/>
      <c r="BL105" s="1432"/>
      <c r="BM105" s="1432"/>
      <c r="BN105" s="1432"/>
      <c r="BO105" s="1432"/>
      <c r="BP105" s="1432"/>
      <c r="BQ105" s="1432"/>
      <c r="BR105" s="1432"/>
    </row>
    <row r="106" spans="1:70" s="1436" customFormat="1">
      <c r="A106" s="15"/>
      <c r="B106" s="1479"/>
      <c r="C106" s="323"/>
      <c r="D106" s="323"/>
      <c r="E106" s="323"/>
      <c r="F106" s="323"/>
      <c r="G106" s="323"/>
      <c r="H106" s="8"/>
      <c r="I106" s="323"/>
      <c r="J106" s="323"/>
      <c r="K106" s="323"/>
      <c r="L106" s="323"/>
      <c r="M106" s="323"/>
      <c r="N106" s="323"/>
      <c r="O106" s="323"/>
      <c r="P106" s="1479"/>
      <c r="Q106" s="11"/>
      <c r="R106" s="11"/>
      <c r="S106" s="323"/>
      <c r="T106" s="1432"/>
      <c r="U106" s="323"/>
      <c r="V106" s="323"/>
      <c r="W106" s="323"/>
      <c r="X106" s="323"/>
      <c r="Y106" s="323"/>
      <c r="Z106" s="323"/>
      <c r="AA106" s="11"/>
      <c r="AB106" s="11"/>
      <c r="AC106" s="11"/>
      <c r="AU106" s="1432"/>
      <c r="AV106" s="1432"/>
      <c r="AW106" s="1432"/>
      <c r="AX106" s="1432"/>
      <c r="AY106" s="1432"/>
      <c r="AZ106" s="1432"/>
      <c r="BA106" s="1432"/>
      <c r="BB106" s="1432"/>
      <c r="BC106" s="1432"/>
      <c r="BD106" s="1432"/>
      <c r="BE106" s="1432"/>
      <c r="BF106" s="1432"/>
      <c r="BG106" s="1432"/>
      <c r="BH106" s="1432"/>
      <c r="BI106" s="1432"/>
      <c r="BJ106" s="1432"/>
      <c r="BK106" s="1432"/>
      <c r="BL106" s="1432"/>
      <c r="BM106" s="1432"/>
      <c r="BN106" s="1432"/>
      <c r="BO106" s="1432"/>
      <c r="BP106" s="1432"/>
      <c r="BQ106" s="1432"/>
      <c r="BR106" s="1432"/>
    </row>
    <row r="107" spans="1:70" s="1436" customFormat="1">
      <c r="A107" s="740" t="s">
        <v>738</v>
      </c>
      <c r="B107" s="1479"/>
      <c r="C107" s="714">
        <f t="shared" ref="C107:O107" si="11">(1-$R$73)*C92+$R$73*C105</f>
        <v>0.92436852122293345</v>
      </c>
      <c r="D107" s="739">
        <f t="shared" si="11"/>
        <v>0.9753663611124499</v>
      </c>
      <c r="E107" s="714">
        <f t="shared" si="11"/>
        <v>1.0263642010019662</v>
      </c>
      <c r="F107" s="739">
        <f t="shared" si="11"/>
        <v>1.052899795782269</v>
      </c>
      <c r="G107" s="739">
        <f t="shared" si="11"/>
        <v>1.0794353905625722</v>
      </c>
      <c r="H107" s="714">
        <f t="shared" si="11"/>
        <v>1.105970985342875</v>
      </c>
      <c r="I107" s="739">
        <f t="shared" si="11"/>
        <v>1.0334498173721736</v>
      </c>
      <c r="J107" s="1270">
        <f t="shared" si="11"/>
        <v>0.96092864940147227</v>
      </c>
      <c r="K107" s="739">
        <f t="shared" si="11"/>
        <v>0.92649296112892454</v>
      </c>
      <c r="L107" s="739">
        <f t="shared" si="11"/>
        <v>0.89205727285637715</v>
      </c>
      <c r="M107" s="739">
        <f t="shared" si="11"/>
        <v>0.85762158458382964</v>
      </c>
      <c r="N107" s="739">
        <f t="shared" si="11"/>
        <v>0.82318589631128214</v>
      </c>
      <c r="O107" s="714">
        <f t="shared" si="11"/>
        <v>0.78875020803873452</v>
      </c>
      <c r="P107" s="1479"/>
      <c r="Q107" s="11"/>
      <c r="R107" s="11"/>
      <c r="S107" s="323"/>
      <c r="T107" s="1432"/>
      <c r="U107" s="1432"/>
      <c r="V107" s="1432"/>
      <c r="W107" s="1432"/>
      <c r="X107" s="1432"/>
      <c r="Y107" s="1432"/>
      <c r="Z107" s="1432"/>
      <c r="AU107" s="1432"/>
      <c r="AV107" s="1432"/>
      <c r="AW107" s="1432"/>
      <c r="AX107" s="1432"/>
      <c r="AY107" s="1432"/>
      <c r="AZ107" s="1432"/>
      <c r="BA107" s="1432"/>
      <c r="BB107" s="1432"/>
      <c r="BC107" s="1432"/>
      <c r="BD107" s="1432"/>
      <c r="BE107" s="1432"/>
      <c r="BF107" s="1432"/>
      <c r="BG107" s="1432"/>
      <c r="BH107" s="1432"/>
      <c r="BI107" s="1432"/>
      <c r="BJ107" s="1432"/>
      <c r="BK107" s="1432"/>
      <c r="BL107" s="1432"/>
      <c r="BM107" s="1432"/>
      <c r="BN107" s="1432"/>
      <c r="BO107" s="1432"/>
      <c r="BP107" s="1432"/>
      <c r="BQ107" s="1432"/>
      <c r="BR107" s="1432"/>
    </row>
    <row r="108" spans="1:70" s="1436" customFormat="1">
      <c r="A108" s="15" t="s">
        <v>739</v>
      </c>
      <c r="B108" s="1479"/>
      <c r="C108" s="714">
        <f>C107-C89</f>
        <v>0.33426852122293349</v>
      </c>
      <c r="D108" s="739">
        <f t="shared" ref="D108:O108" si="12">D107-D89</f>
        <v>0.31026636111244987</v>
      </c>
      <c r="E108" s="714">
        <f t="shared" si="12"/>
        <v>0.28626420100196615</v>
      </c>
      <c r="F108" s="739">
        <f t="shared" si="12"/>
        <v>0.27229979578226893</v>
      </c>
      <c r="G108" s="739">
        <f t="shared" si="12"/>
        <v>0.25833539056257226</v>
      </c>
      <c r="H108" s="714">
        <f t="shared" si="12"/>
        <v>0.24437098534287505</v>
      </c>
      <c r="I108" s="739">
        <f t="shared" si="12"/>
        <v>0.28389981737217351</v>
      </c>
      <c r="J108" s="680">
        <f t="shared" si="12"/>
        <v>0.32342864940147209</v>
      </c>
      <c r="K108" s="739">
        <f t="shared" si="12"/>
        <v>0.32691296112892432</v>
      </c>
      <c r="L108" s="739">
        <f t="shared" si="12"/>
        <v>0.33039727285637699</v>
      </c>
      <c r="M108" s="739">
        <f t="shared" si="12"/>
        <v>0.33388158458382944</v>
      </c>
      <c r="N108" s="739">
        <f t="shared" si="12"/>
        <v>0.33736589631128194</v>
      </c>
      <c r="O108" s="714">
        <f t="shared" si="12"/>
        <v>0.34085020803873434</v>
      </c>
      <c r="P108" s="1479"/>
      <c r="Q108" s="11"/>
      <c r="R108" s="11"/>
      <c r="S108" s="323"/>
      <c r="T108" s="1432"/>
      <c r="U108" s="1432"/>
      <c r="V108" s="1432"/>
      <c r="W108" s="1432"/>
      <c r="X108" s="1432"/>
      <c r="Y108" s="1432"/>
      <c r="Z108" s="1432"/>
      <c r="AU108" s="1432"/>
      <c r="AV108" s="1432"/>
      <c r="AW108" s="1432"/>
      <c r="AX108" s="1432"/>
      <c r="AY108" s="1432"/>
      <c r="AZ108" s="1432"/>
      <c r="BA108" s="1432"/>
      <c r="BB108" s="1432"/>
      <c r="BC108" s="1432"/>
      <c r="BD108" s="1432"/>
      <c r="BE108" s="1432"/>
      <c r="BF108" s="1432"/>
      <c r="BG108" s="1432"/>
      <c r="BH108" s="1432"/>
      <c r="BI108" s="1432"/>
      <c r="BJ108" s="1432"/>
      <c r="BK108" s="1432"/>
      <c r="BL108" s="1432"/>
      <c r="BM108" s="1432"/>
      <c r="BN108" s="1432"/>
      <c r="BO108" s="1432"/>
      <c r="BP108" s="1432"/>
      <c r="BQ108" s="1432"/>
      <c r="BR108" s="1432"/>
    </row>
    <row r="109" spans="1:70" s="1436" customFormat="1">
      <c r="A109" s="15" t="s">
        <v>740</v>
      </c>
      <c r="B109" s="1479"/>
      <c r="C109" s="714">
        <f>C107-C77</f>
        <v>0.169505517403573</v>
      </c>
      <c r="D109" s="739">
        <f>D107-D77</f>
        <v>0.14002555994948507</v>
      </c>
      <c r="E109" s="714">
        <f t="shared" ref="E109:O109" si="13">E107-E77</f>
        <v>0.11054560249539724</v>
      </c>
      <c r="F109" s="739">
        <f t="shared" si="13"/>
        <v>0.1242426762655533</v>
      </c>
      <c r="G109" s="739">
        <f t="shared" si="13"/>
        <v>0.13793975003571002</v>
      </c>
      <c r="H109" s="714">
        <f t="shared" si="13"/>
        <v>0.15163682380586596</v>
      </c>
      <c r="I109" s="739">
        <f t="shared" si="13"/>
        <v>0.10187840199594433</v>
      </c>
      <c r="J109" s="680">
        <f t="shared" si="13"/>
        <v>5.2119980186022818E-2</v>
      </c>
      <c r="K109" s="739">
        <f t="shared" si="13"/>
        <v>4.0300812655155172E-2</v>
      </c>
      <c r="L109" s="739">
        <f t="shared" si="13"/>
        <v>2.8481645124287969E-2</v>
      </c>
      <c r="M109" s="739">
        <f t="shared" si="13"/>
        <v>1.6662477593420544E-2</v>
      </c>
      <c r="N109" s="739">
        <f t="shared" si="13"/>
        <v>4.8433100625532299E-3</v>
      </c>
      <c r="O109" s="714">
        <f t="shared" si="13"/>
        <v>-6.975857468314306E-3</v>
      </c>
      <c r="P109" s="1479"/>
      <c r="Q109" s="11"/>
      <c r="R109" s="11"/>
      <c r="S109" s="323"/>
      <c r="T109" s="1432"/>
      <c r="U109" s="1432"/>
      <c r="V109" s="1432"/>
      <c r="W109" s="1432"/>
      <c r="X109" s="1432"/>
      <c r="Y109" s="1432"/>
      <c r="Z109" s="1432"/>
      <c r="AU109" s="1432"/>
      <c r="AV109" s="1432"/>
      <c r="AW109" s="1432"/>
      <c r="AX109" s="1432"/>
      <c r="AY109" s="1432"/>
      <c r="AZ109" s="1432"/>
      <c r="BA109" s="1432"/>
      <c r="BB109" s="1432"/>
      <c r="BC109" s="1432"/>
      <c r="BD109" s="1432"/>
      <c r="BE109" s="1432"/>
      <c r="BF109" s="1432"/>
      <c r="BG109" s="1432"/>
      <c r="BH109" s="1432"/>
      <c r="BI109" s="1432"/>
      <c r="BJ109" s="1432"/>
      <c r="BK109" s="1432"/>
      <c r="BL109" s="1432"/>
      <c r="BM109" s="1432"/>
      <c r="BN109" s="1432"/>
      <c r="BO109" s="1432"/>
      <c r="BP109" s="1432"/>
      <c r="BQ109" s="1432"/>
      <c r="BR109" s="1432"/>
    </row>
    <row r="110" spans="1:70" s="1436" customFormat="1">
      <c r="A110" s="15"/>
      <c r="B110" s="1479"/>
      <c r="C110" s="15"/>
      <c r="D110" s="15"/>
      <c r="E110" s="15"/>
      <c r="F110" s="15"/>
      <c r="G110" s="15"/>
      <c r="H110" s="15"/>
      <c r="I110" s="15"/>
      <c r="J110" s="9"/>
      <c r="K110" s="15"/>
      <c r="L110" s="11"/>
      <c r="M110" s="11"/>
      <c r="N110" s="11"/>
      <c r="O110" s="11"/>
      <c r="P110" s="1479"/>
      <c r="Q110" s="11"/>
      <c r="R110" s="11"/>
      <c r="S110" s="323"/>
      <c r="T110" s="1432"/>
      <c r="U110" s="1432"/>
      <c r="V110" s="1432"/>
      <c r="W110" s="1432"/>
      <c r="X110" s="1432"/>
      <c r="Y110" s="1432"/>
      <c r="Z110" s="1432"/>
      <c r="AU110" s="1432"/>
      <c r="AV110" s="1432"/>
      <c r="AW110" s="1432"/>
      <c r="AX110" s="1432"/>
      <c r="AY110" s="1432"/>
      <c r="AZ110" s="1432"/>
      <c r="BA110" s="1432"/>
      <c r="BB110" s="1432"/>
      <c r="BC110" s="1432"/>
      <c r="BD110" s="1432"/>
      <c r="BE110" s="1432"/>
      <c r="BF110" s="1432"/>
      <c r="BG110" s="1432"/>
      <c r="BH110" s="1432"/>
      <c r="BI110" s="1432"/>
      <c r="BJ110" s="1432"/>
      <c r="BK110" s="1432"/>
      <c r="BL110" s="1432"/>
      <c r="BM110" s="1432"/>
      <c r="BN110" s="1432"/>
      <c r="BO110" s="1432"/>
      <c r="BP110" s="1432"/>
      <c r="BQ110" s="1432"/>
      <c r="BR110" s="1432"/>
    </row>
    <row r="111" spans="1:70" s="1436" customFormat="1">
      <c r="A111" s="15"/>
      <c r="B111" s="1479"/>
      <c r="C111" s="1834" t="s">
        <v>1476</v>
      </c>
      <c r="D111" s="1834"/>
      <c r="E111" s="1834"/>
      <c r="F111" s="1834"/>
      <c r="G111" s="1834"/>
      <c r="H111" s="1834"/>
      <c r="I111" s="1834"/>
      <c r="J111" s="1834"/>
      <c r="K111" s="1834"/>
      <c r="L111" s="1834"/>
      <c r="M111" s="1834"/>
      <c r="N111" s="1834"/>
      <c r="O111" s="1834"/>
      <c r="P111" s="1479"/>
      <c r="Q111" s="11"/>
      <c r="R111" s="11"/>
      <c r="S111" s="323"/>
      <c r="T111" s="1432"/>
      <c r="U111" s="1432"/>
      <c r="V111" s="1432"/>
      <c r="W111" s="1432"/>
      <c r="X111" s="1432"/>
      <c r="Y111" s="1432"/>
      <c r="Z111" s="1432"/>
      <c r="AU111" s="1432"/>
      <c r="AV111" s="1432"/>
      <c r="AW111" s="1432"/>
      <c r="AX111" s="1432"/>
      <c r="AY111" s="1432"/>
      <c r="AZ111" s="1432"/>
      <c r="BA111" s="1432"/>
      <c r="BB111" s="1432"/>
      <c r="BC111" s="1432"/>
      <c r="BD111" s="1432"/>
      <c r="BE111" s="1432"/>
      <c r="BF111" s="1432"/>
      <c r="BG111" s="1432"/>
      <c r="BH111" s="1432"/>
      <c r="BI111" s="1432"/>
      <c r="BJ111" s="1432"/>
      <c r="BK111" s="1432"/>
      <c r="BL111" s="1432"/>
      <c r="BM111" s="1432"/>
      <c r="BN111" s="1432"/>
      <c r="BO111" s="1432"/>
      <c r="BP111" s="1432"/>
      <c r="BQ111" s="1432"/>
      <c r="BR111" s="1432"/>
    </row>
    <row r="112" spans="1:70" s="1436" customFormat="1">
      <c r="A112" s="15"/>
      <c r="B112" s="1479"/>
      <c r="C112" s="1834"/>
      <c r="D112" s="1834"/>
      <c r="E112" s="1834"/>
      <c r="F112" s="1834"/>
      <c r="G112" s="1834"/>
      <c r="H112" s="1834"/>
      <c r="I112" s="1834"/>
      <c r="J112" s="1834"/>
      <c r="K112" s="1834"/>
      <c r="L112" s="1834"/>
      <c r="M112" s="1834"/>
      <c r="N112" s="1834"/>
      <c r="O112" s="1834"/>
      <c r="P112" s="1479"/>
      <c r="Q112" s="11"/>
      <c r="R112" s="11"/>
      <c r="S112" s="323"/>
      <c r="T112" s="1432"/>
      <c r="U112" s="1432"/>
      <c r="V112" s="1432"/>
      <c r="W112" s="1432"/>
      <c r="X112" s="1432"/>
      <c r="Y112" s="1432"/>
      <c r="Z112" s="1432"/>
      <c r="AU112" s="1432"/>
      <c r="AV112" s="1432"/>
      <c r="AW112" s="1432"/>
      <c r="AX112" s="1432"/>
      <c r="AY112" s="1432"/>
      <c r="AZ112" s="1432"/>
      <c r="BA112" s="1432"/>
      <c r="BB112" s="1432"/>
      <c r="BC112" s="1432"/>
      <c r="BD112" s="1432"/>
      <c r="BE112" s="1432"/>
      <c r="BF112" s="1432"/>
      <c r="BG112" s="1432"/>
      <c r="BH112" s="1432"/>
      <c r="BI112" s="1432"/>
      <c r="BJ112" s="1432"/>
      <c r="BK112" s="1432"/>
      <c r="BL112" s="1432"/>
      <c r="BM112" s="1432"/>
      <c r="BN112" s="1432"/>
      <c r="BO112" s="1432"/>
      <c r="BP112" s="1432"/>
      <c r="BQ112" s="1432"/>
      <c r="BR112" s="1432"/>
    </row>
    <row r="113" spans="1:70" s="1436" customFormat="1">
      <c r="A113" s="15"/>
      <c r="B113" s="1479"/>
      <c r="C113" s="15"/>
      <c r="D113" s="15"/>
      <c r="E113" s="15"/>
      <c r="F113" s="15"/>
      <c r="G113" s="15"/>
      <c r="H113" s="15"/>
      <c r="I113" s="15"/>
      <c r="J113" s="11"/>
      <c r="K113" s="15"/>
      <c r="L113" s="11"/>
      <c r="M113" s="11"/>
      <c r="N113" s="11"/>
      <c r="O113" s="11"/>
      <c r="P113" s="1479"/>
      <c r="Q113" s="11"/>
      <c r="R113" s="11"/>
      <c r="S113" s="323"/>
      <c r="T113" s="1432"/>
      <c r="U113" s="1432"/>
      <c r="V113" s="1432"/>
      <c r="W113" s="1432"/>
      <c r="X113" s="1432"/>
      <c r="Y113" s="1432"/>
      <c r="Z113" s="1432"/>
      <c r="AU113" s="1432"/>
      <c r="AV113" s="1432"/>
      <c r="AW113" s="1432"/>
      <c r="AX113" s="1432"/>
      <c r="AY113" s="1432"/>
      <c r="AZ113" s="1432"/>
      <c r="BA113" s="1432"/>
      <c r="BB113" s="1432"/>
      <c r="BC113" s="1432"/>
      <c r="BD113" s="1432"/>
      <c r="BE113" s="1432"/>
      <c r="BF113" s="1432"/>
      <c r="BG113" s="1432"/>
      <c r="BH113" s="1432"/>
      <c r="BI113" s="1432"/>
      <c r="BJ113" s="1432"/>
      <c r="BK113" s="1432"/>
      <c r="BL113" s="1432"/>
      <c r="BM113" s="1432"/>
      <c r="BN113" s="1432"/>
      <c r="BO113" s="1432"/>
      <c r="BP113" s="1432"/>
      <c r="BQ113" s="1432"/>
      <c r="BR113" s="1432"/>
    </row>
    <row r="114" spans="1:70" s="1436" customFormat="1">
      <c r="A114" s="15"/>
      <c r="B114" s="1479"/>
      <c r="C114" s="15"/>
      <c r="D114" s="15"/>
      <c r="E114" s="15"/>
      <c r="F114" s="15"/>
      <c r="G114" s="15"/>
      <c r="H114" s="15"/>
      <c r="I114" s="15"/>
      <c r="J114" s="11"/>
      <c r="K114" s="15"/>
      <c r="L114" s="11"/>
      <c r="M114" s="11"/>
      <c r="N114" s="11"/>
      <c r="O114" s="11"/>
      <c r="P114" s="1479"/>
      <c r="Q114" s="11"/>
      <c r="R114" s="11"/>
      <c r="S114" s="323"/>
      <c r="T114" s="1432"/>
      <c r="U114" s="1432"/>
      <c r="V114" s="1432"/>
      <c r="W114" s="1432"/>
      <c r="X114" s="1432"/>
      <c r="Y114" s="1432"/>
      <c r="Z114" s="1432"/>
      <c r="AU114" s="1432"/>
      <c r="AV114" s="1432"/>
      <c r="AW114" s="1432"/>
      <c r="AX114" s="1432"/>
      <c r="AY114" s="1432"/>
      <c r="AZ114" s="1432"/>
      <c r="BA114" s="1432"/>
      <c r="BB114" s="1432"/>
      <c r="BC114" s="1432"/>
      <c r="BD114" s="1432"/>
      <c r="BE114" s="1432"/>
      <c r="BF114" s="1432"/>
      <c r="BG114" s="1432"/>
      <c r="BH114" s="1432"/>
      <c r="BI114" s="1432"/>
      <c r="BJ114" s="1432"/>
      <c r="BK114" s="1432"/>
      <c r="BL114" s="1432"/>
      <c r="BM114" s="1432"/>
      <c r="BN114" s="1432"/>
      <c r="BO114" s="1432"/>
      <c r="BP114" s="1432"/>
      <c r="BQ114" s="1432"/>
      <c r="BR114" s="1432"/>
    </row>
    <row r="115" spans="1:70" s="1436" customFormat="1">
      <c r="A115" s="1268" t="s">
        <v>597</v>
      </c>
      <c r="B115" s="1479"/>
      <c r="C115" s="11"/>
      <c r="D115" s="11"/>
      <c r="E115" s="11"/>
      <c r="F115" s="11"/>
      <c r="G115" s="11"/>
      <c r="H115" s="11"/>
      <c r="I115" s="11"/>
      <c r="J115" s="11"/>
      <c r="K115" s="11"/>
      <c r="L115" s="11"/>
      <c r="M115" s="11"/>
      <c r="N115" s="11"/>
      <c r="O115" s="11"/>
      <c r="P115" s="1479"/>
      <c r="Q115" s="11"/>
      <c r="R115" s="11"/>
      <c r="S115" s="323"/>
      <c r="T115" s="1432"/>
      <c r="U115" s="1432"/>
      <c r="V115" s="1432"/>
      <c r="W115" s="1432"/>
      <c r="X115" s="1432"/>
      <c r="Y115" s="1432"/>
      <c r="Z115" s="1432"/>
      <c r="AU115" s="1432"/>
      <c r="AV115" s="1432"/>
      <c r="AW115" s="1432"/>
      <c r="AX115" s="1432"/>
      <c r="AY115" s="1432"/>
      <c r="AZ115" s="1432"/>
      <c r="BA115" s="1432"/>
      <c r="BB115" s="1432"/>
      <c r="BC115" s="1432"/>
      <c r="BD115" s="1432"/>
      <c r="BE115" s="1432"/>
      <c r="BF115" s="1432"/>
      <c r="BG115" s="1432"/>
      <c r="BH115" s="1432"/>
      <c r="BI115" s="1432"/>
      <c r="BJ115" s="1432"/>
      <c r="BK115" s="1432"/>
      <c r="BL115" s="1432"/>
      <c r="BM115" s="1432"/>
      <c r="BN115" s="1432"/>
      <c r="BO115" s="1432"/>
      <c r="BP115" s="1432"/>
      <c r="BQ115" s="1432"/>
      <c r="BR115" s="1432"/>
    </row>
    <row r="116" spans="1:70" s="1436" customFormat="1">
      <c r="A116" s="15"/>
      <c r="B116" s="1479"/>
      <c r="C116" s="15"/>
      <c r="D116" s="15"/>
      <c r="E116" s="15"/>
      <c r="F116" s="15"/>
      <c r="G116" s="15"/>
      <c r="H116" s="15"/>
      <c r="I116" s="15"/>
      <c r="J116" s="11"/>
      <c r="K116" s="15"/>
      <c r="L116" s="11"/>
      <c r="M116" s="11"/>
      <c r="N116" s="11"/>
      <c r="O116" s="11"/>
      <c r="P116" s="1479"/>
      <c r="Q116" s="11"/>
      <c r="R116" s="11"/>
      <c r="S116" s="323"/>
      <c r="T116" s="1432"/>
      <c r="U116" s="1432"/>
      <c r="V116" s="1432"/>
      <c r="W116" s="1432"/>
      <c r="X116" s="1432"/>
      <c r="Y116" s="1432"/>
      <c r="Z116" s="1432"/>
      <c r="AU116" s="1432"/>
      <c r="AV116" s="1432"/>
      <c r="AW116" s="1432"/>
      <c r="AX116" s="1432"/>
      <c r="AY116" s="1432"/>
      <c r="AZ116" s="1432"/>
      <c r="BA116" s="1432"/>
      <c r="BB116" s="1432"/>
      <c r="BC116" s="1432"/>
      <c r="BD116" s="1432"/>
      <c r="BE116" s="1432"/>
      <c r="BF116" s="1432"/>
      <c r="BG116" s="1432"/>
      <c r="BH116" s="1432"/>
      <c r="BI116" s="1432"/>
      <c r="BJ116" s="1432"/>
      <c r="BK116" s="1432"/>
      <c r="BL116" s="1432"/>
      <c r="BM116" s="1432"/>
      <c r="BN116" s="1432"/>
      <c r="BO116" s="1432"/>
      <c r="BP116" s="1432"/>
      <c r="BQ116" s="1432"/>
      <c r="BR116" s="1432"/>
    </row>
    <row r="117" spans="1:70" s="1436" customFormat="1">
      <c r="A117" s="740" t="s">
        <v>748</v>
      </c>
      <c r="B117" s="1479"/>
      <c r="C117" s="400"/>
      <c r="D117" s="148"/>
      <c r="E117" s="147"/>
      <c r="F117" s="148"/>
      <c r="G117" s="90"/>
      <c r="H117" s="85"/>
      <c r="I117" s="124"/>
      <c r="J117" s="86" t="s">
        <v>744</v>
      </c>
      <c r="K117" s="15"/>
      <c r="L117" s="15"/>
      <c r="M117" s="15"/>
      <c r="N117" s="15"/>
      <c r="O117" s="15"/>
      <c r="P117" s="1479"/>
      <c r="Q117" s="317" t="s">
        <v>460</v>
      </c>
      <c r="R117" s="317" t="s">
        <v>461</v>
      </c>
      <c r="S117" s="15"/>
      <c r="AU117" s="1432"/>
      <c r="AV117" s="1432"/>
      <c r="AW117" s="1432"/>
      <c r="AX117" s="1432"/>
      <c r="AY117" s="1432"/>
      <c r="AZ117" s="1432"/>
      <c r="BA117" s="1432"/>
      <c r="BB117" s="1432"/>
      <c r="BC117" s="1432"/>
      <c r="BD117" s="1432"/>
      <c r="BE117" s="1432"/>
      <c r="BF117" s="1432"/>
      <c r="BG117" s="1432"/>
      <c r="BH117" s="1432"/>
      <c r="BI117" s="1432"/>
      <c r="BJ117" s="1432"/>
      <c r="BK117" s="1432"/>
      <c r="BL117" s="1432"/>
      <c r="BM117" s="1432"/>
      <c r="BN117" s="1432"/>
      <c r="BO117" s="1432"/>
      <c r="BP117" s="1432"/>
      <c r="BQ117" s="1432"/>
      <c r="BR117" s="1432"/>
    </row>
    <row r="118" spans="1:70" s="1436" customFormat="1">
      <c r="A118" s="15" t="s">
        <v>32</v>
      </c>
      <c r="B118" s="1479"/>
      <c r="C118" s="400">
        <v>3</v>
      </c>
      <c r="D118" s="401">
        <v>4</v>
      </c>
      <c r="E118" s="400">
        <v>5</v>
      </c>
      <c r="F118" s="401">
        <v>6</v>
      </c>
      <c r="G118" s="401">
        <v>7</v>
      </c>
      <c r="H118" s="400">
        <v>8</v>
      </c>
      <c r="I118" s="401">
        <v>9</v>
      </c>
      <c r="J118" s="86">
        <v>10</v>
      </c>
      <c r="K118" s="401">
        <v>11</v>
      </c>
      <c r="L118" s="401">
        <v>12</v>
      </c>
      <c r="M118" s="401">
        <v>13</v>
      </c>
      <c r="N118" s="401">
        <v>14</v>
      </c>
      <c r="O118" s="400">
        <v>15</v>
      </c>
      <c r="P118" s="1521"/>
      <c r="Q118" s="140" t="s">
        <v>3</v>
      </c>
      <c r="R118" s="140" t="s">
        <v>3</v>
      </c>
      <c r="S118" s="11"/>
      <c r="AU118" s="1432"/>
      <c r="AV118" s="1432"/>
      <c r="AW118" s="1432"/>
      <c r="AX118" s="1432"/>
      <c r="AY118" s="1432"/>
      <c r="AZ118" s="1432"/>
      <c r="BA118" s="1432"/>
      <c r="BB118" s="1432"/>
      <c r="BC118" s="1432"/>
      <c r="BD118" s="1432"/>
      <c r="BE118" s="1432"/>
      <c r="BF118" s="1432"/>
      <c r="BG118" s="1432"/>
      <c r="BH118" s="1432"/>
      <c r="BI118" s="1432"/>
      <c r="BJ118" s="1432"/>
      <c r="BK118" s="1432"/>
      <c r="BL118" s="1432"/>
      <c r="BM118" s="1432"/>
      <c r="BN118" s="1432"/>
      <c r="BO118" s="1432"/>
      <c r="BP118" s="1432"/>
      <c r="BQ118" s="1432"/>
      <c r="BR118" s="1432"/>
    </row>
    <row r="119" spans="1:70" s="1436" customFormat="1">
      <c r="A119" s="176" t="s">
        <v>1498</v>
      </c>
      <c r="B119" s="1496"/>
      <c r="C119" s="210">
        <f>'Bloom Volatilities Live'!C8/100</f>
        <v>0.64029984948979601</v>
      </c>
      <c r="D119" s="313">
        <f>AVERAGE(C119,E119)</f>
        <v>0.53432912500000007</v>
      </c>
      <c r="E119" s="210">
        <f>'Bloom Volatilities Live'!E8/100</f>
        <v>0.42835840051020413</v>
      </c>
      <c r="F119" s="313">
        <f>E119+(H119-E119)/3</f>
        <v>0.38224765603741506</v>
      </c>
      <c r="G119" s="313">
        <f>E119+(H119-E119)*2/3</f>
        <v>0.33613691156462594</v>
      </c>
      <c r="H119" s="210">
        <f>'Bloom Volatilities Live'!G8/100</f>
        <v>0.29002616709183687</v>
      </c>
      <c r="I119" s="313">
        <f>AVERAGE(H119,J119)</f>
        <v>0.27189107334183671</v>
      </c>
      <c r="J119" s="310">
        <f>'Bloom Volatilities Live'!I8/100</f>
        <v>0.2537559795918366</v>
      </c>
      <c r="K119" s="313">
        <f>$J119+($O119-$J119)*(K$1-$J$1)/5</f>
        <v>0.24486514795918354</v>
      </c>
      <c r="L119" s="313">
        <f>$J119+($O119-$J119)*(L$1-$J$1)/5</f>
        <v>0.23597431632653051</v>
      </c>
      <c r="M119" s="313">
        <f>$J119+($O119-$J119)*(M$1-$J$1)/5</f>
        <v>0.22708348469387746</v>
      </c>
      <c r="N119" s="313">
        <f>$J119+($O119-$J119)*(N$1-$J$1)/5</f>
        <v>0.21819265306122443</v>
      </c>
      <c r="O119" s="210">
        <f>'Bloom Volatilities Live'!K8/100</f>
        <v>0.20930182142857137</v>
      </c>
      <c r="P119" s="1521"/>
      <c r="Q119" s="210">
        <f>'Bloom Volatilities Live'!Q8/100</f>
        <v>0.31592870663265243</v>
      </c>
      <c r="R119" s="210">
        <f>'Bloom Volatilities Live'!U8/100</f>
        <v>0.2624479107142858</v>
      </c>
      <c r="S119" s="11"/>
      <c r="AU119" s="1432"/>
      <c r="AV119" s="1432"/>
      <c r="AW119" s="1432"/>
      <c r="AX119" s="1432"/>
      <c r="AY119" s="1432"/>
      <c r="AZ119" s="1432"/>
      <c r="BA119" s="1432"/>
      <c r="BB119" s="1432"/>
      <c r="BC119" s="1432"/>
      <c r="BD119" s="1432"/>
      <c r="BE119" s="1432"/>
      <c r="BF119" s="1432"/>
      <c r="BG119" s="1432"/>
      <c r="BH119" s="1432"/>
      <c r="BI119" s="1432"/>
      <c r="BJ119" s="1432"/>
      <c r="BK119" s="1432"/>
      <c r="BL119" s="1432"/>
      <c r="BM119" s="1432"/>
      <c r="BN119" s="1432"/>
      <c r="BO119" s="1432"/>
      <c r="BP119" s="1432"/>
      <c r="BQ119" s="1432"/>
      <c r="BR119" s="1432"/>
    </row>
    <row r="120" spans="1:70" s="1436" customFormat="1">
      <c r="A120" s="176" t="s">
        <v>1499</v>
      </c>
      <c r="B120" s="1496"/>
      <c r="C120" s="210">
        <f t="shared" ref="C120:I120" si="14">$J$120</f>
        <v>0.18675569948186532</v>
      </c>
      <c r="D120" s="210">
        <f t="shared" si="14"/>
        <v>0.18675569948186532</v>
      </c>
      <c r="E120" s="210">
        <f t="shared" si="14"/>
        <v>0.18675569948186532</v>
      </c>
      <c r="F120" s="210">
        <f t="shared" si="14"/>
        <v>0.18675569948186532</v>
      </c>
      <c r="G120" s="210">
        <f t="shared" si="14"/>
        <v>0.18675569948186532</v>
      </c>
      <c r="H120" s="210">
        <f t="shared" si="14"/>
        <v>0.18675569948186532</v>
      </c>
      <c r="I120" s="210">
        <f t="shared" si="14"/>
        <v>0.18675569948186532</v>
      </c>
      <c r="J120" s="310">
        <f>'Bloom Volatilities Live'!Z8/100</f>
        <v>0.18675569948186532</v>
      </c>
      <c r="K120" s="210">
        <f>$J$120</f>
        <v>0.18675569948186532</v>
      </c>
      <c r="L120" s="210">
        <f>$J$120</f>
        <v>0.18675569948186532</v>
      </c>
      <c r="M120" s="210">
        <f>$J$120</f>
        <v>0.18675569948186532</v>
      </c>
      <c r="N120" s="210">
        <f>$J$120</f>
        <v>0.18675569948186532</v>
      </c>
      <c r="O120" s="210">
        <f>$J$120</f>
        <v>0.18675569948186532</v>
      </c>
      <c r="P120" s="1521"/>
      <c r="Q120" s="210">
        <f>'Bloom Volatilities Live'!AC8/100</f>
        <v>0.17598303108808303</v>
      </c>
      <c r="R120" s="210">
        <f>'Bloom Volatilities Live'!AF8/100</f>
        <v>0.22274119170984449</v>
      </c>
      <c r="S120" s="11"/>
      <c r="AU120" s="1432"/>
      <c r="AV120" s="1432"/>
      <c r="AW120" s="1432"/>
      <c r="AX120" s="1432"/>
      <c r="AY120" s="1432"/>
      <c r="AZ120" s="1432"/>
      <c r="BA120" s="1432"/>
      <c r="BB120" s="1432"/>
      <c r="BC120" s="1432"/>
      <c r="BD120" s="1432"/>
      <c r="BE120" s="1432"/>
      <c r="BF120" s="1432"/>
      <c r="BG120" s="1432"/>
      <c r="BH120" s="1432"/>
      <c r="BI120" s="1432"/>
      <c r="BJ120" s="1432"/>
      <c r="BK120" s="1432"/>
      <c r="BL120" s="1432"/>
      <c r="BM120" s="1432"/>
      <c r="BN120" s="1432"/>
      <c r="BO120" s="1432"/>
      <c r="BP120" s="1432"/>
      <c r="BQ120" s="1432"/>
      <c r="BR120" s="1432"/>
    </row>
    <row r="121" spans="1:70" s="1436" customFormat="1">
      <c r="A121" s="177" t="s">
        <v>1500</v>
      </c>
      <c r="B121" s="1523"/>
      <c r="C121" s="402">
        <f t="shared" ref="C121:O121" si="15">C120/C119</f>
        <v>0.29166912912860449</v>
      </c>
      <c r="D121" s="403">
        <f t="shared" si="15"/>
        <v>0.34951435499958061</v>
      </c>
      <c r="E121" s="402">
        <f t="shared" si="15"/>
        <v>0.43598000940200199</v>
      </c>
      <c r="F121" s="403">
        <f t="shared" si="15"/>
        <v>0.48857251714209426</v>
      </c>
      <c r="G121" s="403">
        <f t="shared" si="15"/>
        <v>0.55559414350708558</v>
      </c>
      <c r="H121" s="402">
        <f t="shared" si="15"/>
        <v>0.64392706821770695</v>
      </c>
      <c r="I121" s="403">
        <f t="shared" si="15"/>
        <v>0.68687690694083792</v>
      </c>
      <c r="J121" s="716">
        <f>J120/J119</f>
        <v>0.73596570919140347</v>
      </c>
      <c r="K121" s="403">
        <f t="shared" si="15"/>
        <v>0.76268795718121363</v>
      </c>
      <c r="L121" s="403">
        <f t="shared" si="15"/>
        <v>0.79142383963278995</v>
      </c>
      <c r="M121" s="403">
        <f t="shared" si="15"/>
        <v>0.82240987156606093</v>
      </c>
      <c r="N121" s="403">
        <f t="shared" si="15"/>
        <v>0.85592111769896317</v>
      </c>
      <c r="O121" s="402">
        <f t="shared" si="15"/>
        <v>0.89227938011805408</v>
      </c>
      <c r="P121" s="1521"/>
      <c r="Q121" s="440">
        <f>Q120/Q119</f>
        <v>0.5570339997394036</v>
      </c>
      <c r="R121" s="440">
        <f>R120/R119</f>
        <v>0.84870628652987046</v>
      </c>
      <c r="S121" s="11"/>
      <c r="AU121" s="1432"/>
      <c r="AV121" s="1432"/>
      <c r="AW121" s="1432"/>
      <c r="AX121" s="1432"/>
      <c r="AY121" s="1432"/>
      <c r="AZ121" s="1432"/>
      <c r="BA121" s="1432"/>
      <c r="BB121" s="1432"/>
      <c r="BC121" s="1432"/>
      <c r="BD121" s="1432"/>
      <c r="BE121" s="1432"/>
      <c r="BF121" s="1432"/>
      <c r="BG121" s="1432"/>
      <c r="BH121" s="1432"/>
      <c r="BI121" s="1432"/>
      <c r="BJ121" s="1432"/>
      <c r="BK121" s="1432"/>
      <c r="BL121" s="1432"/>
      <c r="BM121" s="1432"/>
      <c r="BN121" s="1432"/>
      <c r="BO121" s="1432"/>
      <c r="BP121" s="1432"/>
      <c r="BQ121" s="1432"/>
      <c r="BR121" s="1432"/>
    </row>
    <row r="122" spans="1:70" s="1436" customFormat="1">
      <c r="A122" s="177"/>
      <c r="B122" s="1523"/>
      <c r="C122" s="1277"/>
      <c r="D122" s="1278"/>
      <c r="E122" s="1277"/>
      <c r="F122" s="1278"/>
      <c r="G122" s="1278"/>
      <c r="H122" s="1277"/>
      <c r="I122" s="1278"/>
      <c r="J122" s="1279"/>
      <c r="K122" s="1278"/>
      <c r="L122" s="1278"/>
      <c r="M122" s="1278"/>
      <c r="N122" s="1278"/>
      <c r="O122" s="1277"/>
      <c r="P122" s="1521"/>
      <c r="Q122" s="11" t="s">
        <v>598</v>
      </c>
      <c r="R122" s="11"/>
      <c r="S122" s="11"/>
      <c r="AU122" s="1432"/>
      <c r="AV122" s="1432"/>
      <c r="AW122" s="1432"/>
      <c r="AX122" s="1432"/>
      <c r="AY122" s="1432"/>
      <c r="AZ122" s="1432"/>
      <c r="BA122" s="1432"/>
      <c r="BB122" s="1432"/>
      <c r="BC122" s="1432"/>
      <c r="BD122" s="1432"/>
      <c r="BE122" s="1432"/>
      <c r="BF122" s="1432"/>
      <c r="BG122" s="1432"/>
      <c r="BH122" s="1432"/>
      <c r="BI122" s="1432"/>
      <c r="BJ122" s="1432"/>
      <c r="BK122" s="1432"/>
      <c r="BL122" s="1432"/>
      <c r="BM122" s="1432"/>
      <c r="BN122" s="1432"/>
      <c r="BO122" s="1432"/>
      <c r="BP122" s="1432"/>
      <c r="BQ122" s="1432"/>
      <c r="BR122" s="1432"/>
    </row>
    <row r="123" spans="1:70" s="1436" customFormat="1">
      <c r="A123" s="177"/>
      <c r="B123" s="1523"/>
      <c r="C123" s="311"/>
      <c r="D123" s="311"/>
      <c r="E123" s="311"/>
      <c r="F123" s="311"/>
      <c r="G123" s="311"/>
      <c r="H123" s="311"/>
      <c r="I123" s="311"/>
      <c r="J123" s="181"/>
      <c r="K123" s="311"/>
      <c r="L123" s="311"/>
      <c r="M123" s="311"/>
      <c r="N123" s="311"/>
      <c r="O123" s="311"/>
      <c r="P123" s="1521"/>
      <c r="Q123" s="211"/>
      <c r="R123" s="211"/>
      <c r="S123" s="11"/>
      <c r="AU123" s="1432"/>
      <c r="AV123" s="1432"/>
      <c r="AW123" s="1432"/>
      <c r="AX123" s="1432"/>
      <c r="AY123" s="1432"/>
      <c r="AZ123" s="1432"/>
      <c r="BA123" s="1432"/>
      <c r="BB123" s="1432"/>
      <c r="BC123" s="1432"/>
      <c r="BD123" s="1432"/>
      <c r="BE123" s="1432"/>
      <c r="BF123" s="1432"/>
      <c r="BG123" s="1432"/>
      <c r="BH123" s="1432"/>
      <c r="BI123" s="1432"/>
      <c r="BJ123" s="1432"/>
      <c r="BK123" s="1432"/>
      <c r="BL123" s="1432"/>
      <c r="BM123" s="1432"/>
      <c r="BN123" s="1432"/>
      <c r="BO123" s="1432"/>
      <c r="BP123" s="1432"/>
      <c r="BQ123" s="1432"/>
      <c r="BR123" s="1432"/>
    </row>
    <row r="124" spans="1:70" s="1436" customFormat="1">
      <c r="A124" s="1273" t="s">
        <v>745</v>
      </c>
      <c r="B124" s="1523"/>
      <c r="C124" s="1935" t="s">
        <v>1217</v>
      </c>
      <c r="D124" s="1935"/>
      <c r="E124" s="1935"/>
      <c r="F124" s="1935"/>
      <c r="G124" s="1935"/>
      <c r="H124" s="1935"/>
      <c r="I124" s="1935"/>
      <c r="J124" s="1935"/>
      <c r="K124" s="1935"/>
      <c r="L124" s="1935"/>
      <c r="M124" s="1935"/>
      <c r="N124" s="1935"/>
      <c r="O124" s="1935"/>
      <c r="P124" s="1521"/>
      <c r="Q124" s="1007"/>
      <c r="R124" s="211"/>
      <c r="S124" s="11"/>
      <c r="AU124" s="1432"/>
      <c r="AV124" s="1432"/>
      <c r="AW124" s="1432"/>
      <c r="AX124" s="1432"/>
      <c r="AY124" s="1432"/>
      <c r="AZ124" s="1432"/>
      <c r="BA124" s="1432"/>
      <c r="BB124" s="1432"/>
      <c r="BC124" s="1432"/>
      <c r="BD124" s="1432"/>
      <c r="BE124" s="1432"/>
      <c r="BF124" s="1432"/>
      <c r="BG124" s="1432"/>
      <c r="BH124" s="1432"/>
      <c r="BI124" s="1432"/>
      <c r="BJ124" s="1432"/>
      <c r="BK124" s="1432"/>
      <c r="BL124" s="1432"/>
      <c r="BM124" s="1432"/>
      <c r="BN124" s="1432"/>
      <c r="BO124" s="1432"/>
      <c r="BP124" s="1432"/>
      <c r="BQ124" s="1432"/>
      <c r="BR124" s="1432"/>
    </row>
    <row r="125" spans="1:70" s="1436" customFormat="1">
      <c r="A125" s="194"/>
      <c r="B125" s="1523"/>
      <c r="C125" s="1935"/>
      <c r="D125" s="1935"/>
      <c r="E125" s="1935"/>
      <c r="F125" s="1935"/>
      <c r="G125" s="1935"/>
      <c r="H125" s="1935"/>
      <c r="I125" s="1935"/>
      <c r="J125" s="1935"/>
      <c r="K125" s="1935"/>
      <c r="L125" s="1935"/>
      <c r="M125" s="1935"/>
      <c r="N125" s="1935"/>
      <c r="O125" s="1935"/>
      <c r="P125" s="1521"/>
      <c r="Q125" s="311" t="s">
        <v>835</v>
      </c>
      <c r="R125" s="211"/>
      <c r="S125" s="11"/>
      <c r="AU125" s="1432"/>
      <c r="AV125" s="1432"/>
      <c r="AW125" s="1432"/>
      <c r="AX125" s="1432"/>
      <c r="AY125" s="1432"/>
      <c r="AZ125" s="1432"/>
      <c r="BA125" s="1432"/>
      <c r="BB125" s="1432"/>
      <c r="BC125" s="1432"/>
      <c r="BD125" s="1432"/>
      <c r="BE125" s="1432"/>
      <c r="BF125" s="1432"/>
      <c r="BG125" s="1432"/>
      <c r="BH125" s="1432"/>
      <c r="BI125" s="1432"/>
      <c r="BJ125" s="1432"/>
      <c r="BK125" s="1432"/>
      <c r="BL125" s="1432"/>
      <c r="BM125" s="1432"/>
      <c r="BN125" s="1432"/>
      <c r="BO125" s="1432"/>
      <c r="BP125" s="1432"/>
      <c r="BQ125" s="1432"/>
      <c r="BR125" s="1432"/>
    </row>
    <row r="126" spans="1:70" s="1436" customFormat="1">
      <c r="A126" s="194"/>
      <c r="B126" s="1523"/>
      <c r="C126" s="311"/>
      <c r="D126" s="311"/>
      <c r="E126" s="311"/>
      <c r="F126" s="311"/>
      <c r="G126" s="311"/>
      <c r="H126" s="311"/>
      <c r="I126" s="311"/>
      <c r="J126" s="211"/>
      <c r="K126" s="311"/>
      <c r="L126" s="311"/>
      <c r="M126" s="311"/>
      <c r="N126" s="311"/>
      <c r="O126" s="311"/>
      <c r="P126" s="1521"/>
      <c r="Q126" s="747"/>
      <c r="R126" s="211"/>
      <c r="S126" s="11"/>
      <c r="AU126" s="1432"/>
      <c r="AV126" s="1432"/>
      <c r="AW126" s="1432"/>
      <c r="AX126" s="1432"/>
      <c r="AY126" s="1432"/>
      <c r="AZ126" s="1432"/>
      <c r="BA126" s="1432"/>
      <c r="BB126" s="1432"/>
      <c r="BC126" s="1432"/>
      <c r="BD126" s="1432"/>
      <c r="BE126" s="1432"/>
      <c r="BF126" s="1432"/>
      <c r="BG126" s="1432"/>
      <c r="BH126" s="1432"/>
      <c r="BI126" s="1432"/>
      <c r="BJ126" s="1432"/>
      <c r="BK126" s="1432"/>
      <c r="BL126" s="1432"/>
      <c r="BM126" s="1432"/>
      <c r="BN126" s="1432"/>
      <c r="BO126" s="1432"/>
      <c r="BP126" s="1432"/>
      <c r="BQ126" s="1432"/>
      <c r="BR126" s="1432"/>
    </row>
    <row r="127" spans="1:70" s="1436" customFormat="1">
      <c r="A127" s="312" t="s">
        <v>746</v>
      </c>
      <c r="C127" s="312" t="s">
        <v>1215</v>
      </c>
      <c r="D127" s="311"/>
      <c r="E127" s="311"/>
      <c r="F127" s="311"/>
      <c r="G127" s="311"/>
      <c r="H127" s="311"/>
      <c r="I127" s="311"/>
      <c r="J127" s="1274">
        <v>0.23599999999999999</v>
      </c>
      <c r="K127" s="311"/>
      <c r="L127" s="311"/>
      <c r="M127" s="311"/>
      <c r="N127" s="311"/>
      <c r="O127" s="311"/>
      <c r="P127" s="1521"/>
      <c r="Q127" s="11"/>
      <c r="R127" s="211"/>
      <c r="S127" s="11"/>
      <c r="AU127" s="1432"/>
      <c r="AV127" s="1432"/>
      <c r="AW127" s="1432"/>
      <c r="AX127" s="1432"/>
      <c r="AY127" s="1432"/>
      <c r="AZ127" s="1432"/>
      <c r="BA127" s="1432"/>
      <c r="BB127" s="1432"/>
      <c r="BC127" s="1432"/>
      <c r="BD127" s="1432"/>
      <c r="BE127" s="1432"/>
      <c r="BF127" s="1432"/>
      <c r="BG127" s="1432"/>
      <c r="BH127" s="1432"/>
      <c r="BI127" s="1432"/>
      <c r="BJ127" s="1432"/>
      <c r="BK127" s="1432"/>
      <c r="BL127" s="1432"/>
      <c r="BM127" s="1432"/>
      <c r="BN127" s="1432"/>
      <c r="BO127" s="1432"/>
      <c r="BP127" s="1432"/>
      <c r="BQ127" s="1432"/>
      <c r="BR127" s="1432"/>
    </row>
    <row r="128" spans="1:70" s="1436" customFormat="1">
      <c r="A128" s="312" t="s">
        <v>747</v>
      </c>
      <c r="C128" s="312" t="s">
        <v>595</v>
      </c>
      <c r="D128" s="140"/>
      <c r="E128" s="311"/>
      <c r="F128" s="311"/>
      <c r="G128" s="311"/>
      <c r="H128" s="311"/>
      <c r="I128" s="311"/>
      <c r="J128" s="1274">
        <v>0.11899999999999999</v>
      </c>
      <c r="K128" s="311"/>
      <c r="L128" s="311"/>
      <c r="M128" s="311"/>
      <c r="N128" s="311"/>
      <c r="O128" s="311"/>
      <c r="P128" s="1521"/>
      <c r="Q128" s="211"/>
      <c r="R128" s="211"/>
      <c r="S128" s="11"/>
      <c r="AU128" s="1432"/>
      <c r="AV128" s="1432"/>
      <c r="AW128" s="1432"/>
      <c r="AX128" s="1432"/>
      <c r="AY128" s="1432"/>
      <c r="AZ128" s="1432"/>
      <c r="BA128" s="1432"/>
      <c r="BB128" s="1432"/>
      <c r="BC128" s="1432"/>
      <c r="BD128" s="1432"/>
      <c r="BE128" s="1432"/>
      <c r="BF128" s="1432"/>
      <c r="BG128" s="1432"/>
      <c r="BH128" s="1432"/>
      <c r="BI128" s="1432"/>
      <c r="BJ128" s="1432"/>
      <c r="BK128" s="1432"/>
      <c r="BL128" s="1432"/>
      <c r="BM128" s="1432"/>
      <c r="BN128" s="1432"/>
      <c r="BO128" s="1432"/>
      <c r="BP128" s="1432"/>
      <c r="BQ128" s="1432"/>
      <c r="BR128" s="1432"/>
    </row>
    <row r="129" spans="1:70" s="1436" customFormat="1">
      <c r="A129" s="312" t="s">
        <v>142</v>
      </c>
      <c r="C129" s="142" t="s">
        <v>596</v>
      </c>
      <c r="D129" s="311"/>
      <c r="E129" s="311"/>
      <c r="F129" s="311"/>
      <c r="G129" s="311"/>
      <c r="H129" s="311"/>
      <c r="I129" s="311"/>
      <c r="J129" s="1275">
        <f>J128/J127</f>
        <v>0.50423728813559321</v>
      </c>
      <c r="K129" s="311"/>
      <c r="L129" s="311"/>
      <c r="M129" s="311"/>
      <c r="N129" s="311"/>
      <c r="O129" s="311"/>
      <c r="P129" s="1521"/>
      <c r="Q129" s="211"/>
      <c r="R129" s="211"/>
      <c r="S129" s="11"/>
      <c r="AU129" s="1432"/>
      <c r="AV129" s="1432"/>
      <c r="AW129" s="1432"/>
      <c r="AX129" s="1432"/>
      <c r="AY129" s="1432"/>
      <c r="AZ129" s="1432"/>
      <c r="BA129" s="1432"/>
      <c r="BB129" s="1432"/>
      <c r="BC129" s="1432"/>
      <c r="BD129" s="1432"/>
      <c r="BE129" s="1432"/>
      <c r="BF129" s="1432"/>
      <c r="BG129" s="1432"/>
      <c r="BH129" s="1432"/>
      <c r="BI129" s="1432"/>
      <c r="BJ129" s="1432"/>
      <c r="BK129" s="1432"/>
      <c r="BL129" s="1432"/>
      <c r="BM129" s="1432"/>
      <c r="BN129" s="1432"/>
      <c r="BO129" s="1432"/>
      <c r="BP129" s="1432"/>
      <c r="BQ129" s="1432"/>
      <c r="BR129" s="1432"/>
    </row>
    <row r="130" spans="1:70" s="1436" customFormat="1">
      <c r="A130" s="1276"/>
      <c r="B130" s="1523"/>
      <c r="C130" s="311"/>
      <c r="D130" s="311"/>
      <c r="E130" s="311"/>
      <c r="F130" s="311"/>
      <c r="G130" s="311"/>
      <c r="H130" s="311"/>
      <c r="I130" s="311"/>
      <c r="J130" s="211"/>
      <c r="K130" s="311"/>
      <c r="L130" s="311"/>
      <c r="M130" s="311"/>
      <c r="N130" s="311"/>
      <c r="O130" s="311"/>
      <c r="P130" s="1521"/>
      <c r="Q130" s="211"/>
      <c r="R130" s="211"/>
      <c r="S130" s="11"/>
      <c r="AU130" s="1432"/>
      <c r="AV130" s="1432"/>
      <c r="AW130" s="1432"/>
      <c r="AX130" s="1432"/>
      <c r="AY130" s="1432"/>
      <c r="AZ130" s="1432"/>
      <c r="BA130" s="1432"/>
      <c r="BB130" s="1432"/>
      <c r="BC130" s="1432"/>
      <c r="BD130" s="1432"/>
      <c r="BE130" s="1432"/>
      <c r="BF130" s="1432"/>
      <c r="BG130" s="1432"/>
      <c r="BH130" s="1432"/>
      <c r="BI130" s="1432"/>
      <c r="BJ130" s="1432"/>
      <c r="BK130" s="1432"/>
      <c r="BL130" s="1432"/>
      <c r="BM130" s="1432"/>
      <c r="BN130" s="1432"/>
      <c r="BO130" s="1432"/>
      <c r="BP130" s="1432"/>
      <c r="BQ130" s="1432"/>
      <c r="BR130" s="1432"/>
    </row>
    <row r="131" spans="1:70" s="1436" customFormat="1" ht="15.6" customHeight="1">
      <c r="A131" s="177"/>
      <c r="B131" s="1523"/>
      <c r="C131" s="1935" t="s">
        <v>1477</v>
      </c>
      <c r="D131" s="1935"/>
      <c r="E131" s="1935"/>
      <c r="F131" s="1935"/>
      <c r="G131" s="1935"/>
      <c r="H131" s="1935"/>
      <c r="I131" s="1935"/>
      <c r="J131" s="1935"/>
      <c r="K131" s="1935"/>
      <c r="L131" s="1935"/>
      <c r="M131" s="1935"/>
      <c r="N131" s="1935"/>
      <c r="O131" s="1935"/>
      <c r="P131" s="1521"/>
      <c r="Q131" s="181"/>
      <c r="R131" s="181"/>
      <c r="S131" s="8"/>
      <c r="AU131" s="1432"/>
      <c r="AV131" s="1432"/>
      <c r="AW131" s="1432"/>
      <c r="AX131" s="1432"/>
      <c r="AY131" s="1432"/>
      <c r="AZ131" s="1432"/>
      <c r="BA131" s="1432"/>
      <c r="BB131" s="1432"/>
      <c r="BC131" s="1432"/>
      <c r="BD131" s="1432"/>
      <c r="BE131" s="1432"/>
      <c r="BF131" s="1432"/>
      <c r="BG131" s="1432"/>
      <c r="BH131" s="1432"/>
      <c r="BI131" s="1432"/>
      <c r="BJ131" s="1432"/>
      <c r="BK131" s="1432"/>
      <c r="BL131" s="1432"/>
      <c r="BM131" s="1432"/>
      <c r="BN131" s="1432"/>
      <c r="BO131" s="1432"/>
      <c r="BP131" s="1432"/>
      <c r="BQ131" s="1432"/>
      <c r="BR131" s="1432"/>
    </row>
    <row r="132" spans="1:70" s="1436" customFormat="1">
      <c r="A132" s="177"/>
      <c r="B132" s="1523"/>
      <c r="C132" s="1935"/>
      <c r="D132" s="1935"/>
      <c r="E132" s="1935"/>
      <c r="F132" s="1935"/>
      <c r="G132" s="1935"/>
      <c r="H132" s="1935"/>
      <c r="I132" s="1935"/>
      <c r="J132" s="1935"/>
      <c r="K132" s="1935"/>
      <c r="L132" s="1935"/>
      <c r="M132" s="1935"/>
      <c r="N132" s="1935"/>
      <c r="O132" s="1935"/>
      <c r="P132" s="1521"/>
      <c r="Q132" s="181"/>
      <c r="R132" s="181"/>
      <c r="S132" s="11"/>
      <c r="AU132" s="1432"/>
      <c r="AV132" s="1432"/>
      <c r="AW132" s="1432"/>
      <c r="AX132" s="1432"/>
      <c r="AY132" s="1432"/>
      <c r="AZ132" s="1432"/>
      <c r="BA132" s="1432"/>
      <c r="BB132" s="1432"/>
      <c r="BC132" s="1432"/>
      <c r="BD132" s="1432"/>
      <c r="BE132" s="1432"/>
      <c r="BF132" s="1432"/>
      <c r="BG132" s="1432"/>
      <c r="BH132" s="1432"/>
      <c r="BI132" s="1432"/>
      <c r="BJ132" s="1432"/>
      <c r="BK132" s="1432"/>
      <c r="BL132" s="1432"/>
      <c r="BM132" s="1432"/>
      <c r="BN132" s="1432"/>
      <c r="BO132" s="1432"/>
      <c r="BP132" s="1432"/>
      <c r="BQ132" s="1432"/>
      <c r="BR132" s="1432"/>
    </row>
    <row r="133" spans="1:70" s="1436" customFormat="1">
      <c r="A133" s="177"/>
      <c r="B133" s="1523"/>
      <c r="C133" s="1935"/>
      <c r="D133" s="1935"/>
      <c r="E133" s="1935"/>
      <c r="F133" s="1935"/>
      <c r="G133" s="1935"/>
      <c r="H133" s="1935"/>
      <c r="I133" s="1935"/>
      <c r="J133" s="1935"/>
      <c r="K133" s="1935"/>
      <c r="L133" s="1935"/>
      <c r="M133" s="1935"/>
      <c r="N133" s="1935"/>
      <c r="O133" s="1935"/>
      <c r="P133" s="1521"/>
      <c r="Q133" s="181"/>
      <c r="R133" s="181"/>
      <c r="S133" s="11"/>
      <c r="AU133" s="1432"/>
      <c r="AV133" s="1432"/>
      <c r="AW133" s="1432"/>
      <c r="AX133" s="1432"/>
      <c r="AY133" s="1432"/>
      <c r="AZ133" s="1432"/>
      <c r="BA133" s="1432"/>
      <c r="BB133" s="1432"/>
      <c r="BC133" s="1432"/>
      <c r="BD133" s="1432"/>
      <c r="BE133" s="1432"/>
      <c r="BF133" s="1432"/>
      <c r="BG133" s="1432"/>
      <c r="BH133" s="1432"/>
      <c r="BI133" s="1432"/>
      <c r="BJ133" s="1432"/>
      <c r="BK133" s="1432"/>
      <c r="BL133" s="1432"/>
      <c r="BM133" s="1432"/>
      <c r="BN133" s="1432"/>
      <c r="BO133" s="1432"/>
      <c r="BP133" s="1432"/>
      <c r="BQ133" s="1432"/>
      <c r="BR133" s="1432"/>
    </row>
    <row r="134" spans="1:70" s="1436" customFormat="1">
      <c r="A134" s="177"/>
      <c r="B134" s="1523"/>
      <c r="C134" s="1006"/>
      <c r="D134" s="1006"/>
      <c r="E134" s="1006"/>
      <c r="F134" s="1006"/>
      <c r="G134" s="1006"/>
      <c r="H134" s="1006"/>
      <c r="I134" s="1006"/>
      <c r="J134" s="1007"/>
      <c r="K134" s="747"/>
      <c r="L134" s="747"/>
      <c r="M134" s="747"/>
      <c r="N134" s="747"/>
      <c r="O134" s="747"/>
      <c r="P134" s="1521"/>
      <c r="Q134" s="181"/>
      <c r="R134" s="181"/>
      <c r="S134" s="11"/>
      <c r="AU134" s="1432"/>
      <c r="AV134" s="1432"/>
      <c r="AW134" s="1432"/>
      <c r="AX134" s="1432"/>
      <c r="AY134" s="1432"/>
      <c r="AZ134" s="1432"/>
      <c r="BA134" s="1432"/>
      <c r="BB134" s="1432"/>
      <c r="BC134" s="1432"/>
      <c r="BD134" s="1432"/>
      <c r="BE134" s="1432"/>
      <c r="BF134" s="1432"/>
      <c r="BG134" s="1432"/>
      <c r="BH134" s="1432"/>
      <c r="BI134" s="1432"/>
      <c r="BJ134" s="1432"/>
      <c r="BK134" s="1432"/>
      <c r="BL134" s="1432"/>
      <c r="BM134" s="1432"/>
      <c r="BN134" s="1432"/>
      <c r="BO134" s="1432"/>
      <c r="BP134" s="1432"/>
      <c r="BQ134" s="1432"/>
      <c r="BR134" s="1432"/>
    </row>
    <row r="135" spans="1:70" s="1436" customFormat="1">
      <c r="A135" s="177"/>
      <c r="B135" s="1523"/>
      <c r="C135" s="747"/>
      <c r="D135" s="747"/>
      <c r="E135" s="747"/>
      <c r="F135" s="747"/>
      <c r="G135" s="747"/>
      <c r="H135" s="747"/>
      <c r="I135" s="747"/>
      <c r="J135" s="181"/>
      <c r="K135" s="747"/>
      <c r="L135" s="747"/>
      <c r="M135" s="747"/>
      <c r="N135" s="747"/>
      <c r="O135" s="747"/>
      <c r="P135" s="1521"/>
      <c r="Q135" s="181"/>
      <c r="R135" s="181"/>
      <c r="S135" s="11"/>
      <c r="AU135" s="1432"/>
      <c r="AV135" s="1432"/>
      <c r="AW135" s="1432"/>
      <c r="AX135" s="1432"/>
      <c r="AY135" s="1432"/>
      <c r="AZ135" s="1432"/>
      <c r="BA135" s="1432"/>
      <c r="BB135" s="1432"/>
      <c r="BC135" s="1432"/>
      <c r="BD135" s="1432"/>
      <c r="BE135" s="1432"/>
      <c r="BF135" s="1432"/>
      <c r="BG135" s="1432"/>
      <c r="BH135" s="1432"/>
      <c r="BI135" s="1432"/>
      <c r="BJ135" s="1432"/>
      <c r="BK135" s="1432"/>
      <c r="BL135" s="1432"/>
      <c r="BM135" s="1432"/>
      <c r="BN135" s="1432"/>
      <c r="BO135" s="1432"/>
      <c r="BP135" s="1432"/>
      <c r="BQ135" s="1432"/>
      <c r="BR135" s="1432"/>
    </row>
    <row r="136" spans="1:70" s="1436" customFormat="1">
      <c r="A136" s="436" t="s">
        <v>1497</v>
      </c>
      <c r="B136" s="1532"/>
      <c r="C136" s="402">
        <f t="shared" ref="C136:O136" si="16">$J$45*C121*C107</f>
        <v>0.24216894930481739</v>
      </c>
      <c r="D136" s="403">
        <f t="shared" si="16"/>
        <v>0.3062073676179467</v>
      </c>
      <c r="E136" s="402">
        <f t="shared" si="16"/>
        <v>0.40193045734520078</v>
      </c>
      <c r="F136" s="403">
        <f t="shared" si="16"/>
        <v>0.46206058145054735</v>
      </c>
      <c r="G136" s="403">
        <f t="shared" si="16"/>
        <v>0.53868782141759963</v>
      </c>
      <c r="H136" s="402">
        <f t="shared" si="16"/>
        <v>0.63968071857486641</v>
      </c>
      <c r="I136" s="403">
        <f t="shared" si="16"/>
        <v>0.63760417697488281</v>
      </c>
      <c r="J136" s="717">
        <f t="shared" si="16"/>
        <v>0.63523082836643341</v>
      </c>
      <c r="K136" s="403">
        <f t="shared" si="16"/>
        <v>0.63470491046012367</v>
      </c>
      <c r="L136" s="403">
        <f t="shared" si="16"/>
        <v>0.63413936241414148</v>
      </c>
      <c r="M136" s="403">
        <f t="shared" si="16"/>
        <v>0.63352952939989049</v>
      </c>
      <c r="N136" s="403">
        <f t="shared" si="16"/>
        <v>0.6328699978960004</v>
      </c>
      <c r="O136" s="402">
        <f t="shared" si="16"/>
        <v>0.63215443454759512</v>
      </c>
      <c r="P136" s="1479"/>
      <c r="Q136" s="11"/>
      <c r="R136" s="181"/>
      <c r="S136" s="11"/>
      <c r="AU136" s="1432"/>
      <c r="AV136" s="1432"/>
      <c r="AW136" s="1432"/>
      <c r="AX136" s="1432"/>
      <c r="AY136" s="1432"/>
      <c r="AZ136" s="1432"/>
      <c r="BA136" s="1432"/>
      <c r="BB136" s="1432"/>
      <c r="BC136" s="1432"/>
      <c r="BD136" s="1432"/>
      <c r="BE136" s="1432"/>
      <c r="BF136" s="1432"/>
      <c r="BG136" s="1432"/>
      <c r="BH136" s="1432"/>
      <c r="BI136" s="1432"/>
      <c r="BJ136" s="1432"/>
      <c r="BK136" s="1432"/>
      <c r="BL136" s="1432"/>
      <c r="BM136" s="1432"/>
      <c r="BN136" s="1432"/>
      <c r="BO136" s="1432"/>
      <c r="BP136" s="1432"/>
      <c r="BQ136" s="1432"/>
      <c r="BR136" s="1432"/>
    </row>
    <row r="137" spans="1:70" s="1436" customFormat="1">
      <c r="A137" s="177"/>
      <c r="B137" s="1532"/>
      <c r="C137" s="747"/>
      <c r="D137" s="747"/>
      <c r="E137" s="747"/>
      <c r="F137" s="747"/>
      <c r="G137" s="747"/>
      <c r="H137" s="747"/>
      <c r="I137" s="747"/>
      <c r="J137" s="181"/>
      <c r="K137" s="747"/>
      <c r="L137" s="747"/>
      <c r="M137" s="747"/>
      <c r="N137" s="747"/>
      <c r="O137" s="747"/>
      <c r="P137" s="1521"/>
      <c r="Q137" s="181"/>
      <c r="R137" s="181"/>
      <c r="S137" s="11"/>
      <c r="AU137" s="1432"/>
      <c r="AV137" s="1432"/>
      <c r="AW137" s="1432"/>
      <c r="AX137" s="1432"/>
      <c r="AY137" s="1432"/>
      <c r="AZ137" s="1432"/>
      <c r="BA137" s="1432"/>
      <c r="BB137" s="1432"/>
      <c r="BC137" s="1432"/>
      <c r="BD137" s="1432"/>
      <c r="BE137" s="1432"/>
      <c r="BF137" s="1432"/>
      <c r="BG137" s="1432"/>
      <c r="BH137" s="1432"/>
      <c r="BI137" s="1432"/>
      <c r="BJ137" s="1432"/>
      <c r="BK137" s="1432"/>
      <c r="BL137" s="1432"/>
      <c r="BM137" s="1432"/>
      <c r="BN137" s="1432"/>
      <c r="BO137" s="1432"/>
      <c r="BP137" s="1432"/>
      <c r="BQ137" s="1432"/>
      <c r="BR137" s="1432"/>
    </row>
    <row r="138" spans="1:70" s="1436" customFormat="1">
      <c r="A138" s="1281" t="s">
        <v>1502</v>
      </c>
      <c r="B138" s="1532"/>
      <c r="C138" s="402">
        <f t="shared" ref="C138:O138" si="17">$J$45*C121*C77</f>
        <v>0.19776136498261956</v>
      </c>
      <c r="D138" s="403">
        <f t="shared" si="17"/>
        <v>0.26224762098237703</v>
      </c>
      <c r="E138" s="402">
        <f t="shared" si="17"/>
        <v>0.35864012772818926</v>
      </c>
      <c r="F138" s="403">
        <f t="shared" si="17"/>
        <v>0.40753721325710807</v>
      </c>
      <c r="G138" s="403">
        <f t="shared" si="17"/>
        <v>0.46984955274188162</v>
      </c>
      <c r="H138" s="402">
        <f t="shared" si="17"/>
        <v>0.55197574828174889</v>
      </c>
      <c r="I138" s="403">
        <f t="shared" si="17"/>
        <v>0.57474859021662694</v>
      </c>
      <c r="J138" s="611">
        <f t="shared" si="17"/>
        <v>0.60077643031239336</v>
      </c>
      <c r="K138" s="403">
        <f t="shared" si="17"/>
        <v>0.60709636429632707</v>
      </c>
      <c r="L138" s="403">
        <f t="shared" si="17"/>
        <v>0.61389253204887895</v>
      </c>
      <c r="M138" s="403">
        <f t="shared" si="17"/>
        <v>0.62122087045502672</v>
      </c>
      <c r="N138" s="403">
        <f t="shared" si="17"/>
        <v>0.62914643357980771</v>
      </c>
      <c r="O138" s="402">
        <f t="shared" si="17"/>
        <v>0.63774532908990156</v>
      </c>
      <c r="P138" s="1479"/>
      <c r="Q138" s="317" t="s">
        <v>460</v>
      </c>
      <c r="R138" s="317" t="s">
        <v>461</v>
      </c>
      <c r="S138" s="11"/>
      <c r="AU138" s="1432"/>
      <c r="AV138" s="1432"/>
      <c r="AW138" s="1432"/>
      <c r="AX138" s="1432"/>
      <c r="AY138" s="1432"/>
      <c r="AZ138" s="1432"/>
      <c r="BA138" s="1432"/>
      <c r="BB138" s="1432"/>
      <c r="BC138" s="1432"/>
      <c r="BD138" s="1432"/>
      <c r="BE138" s="1432"/>
      <c r="BF138" s="1432"/>
      <c r="BG138" s="1432"/>
      <c r="BH138" s="1432"/>
      <c r="BI138" s="1432"/>
      <c r="BJ138" s="1432"/>
      <c r="BK138" s="1432"/>
      <c r="BL138" s="1432"/>
      <c r="BM138" s="1432"/>
      <c r="BN138" s="1432"/>
      <c r="BO138" s="1432"/>
      <c r="BP138" s="1432"/>
      <c r="BQ138" s="1432"/>
      <c r="BR138" s="1432"/>
    </row>
    <row r="139" spans="1:70" s="1436" customFormat="1">
      <c r="A139" s="1090" t="s">
        <v>1501</v>
      </c>
      <c r="B139" s="1532"/>
      <c r="C139" s="402">
        <f t="shared" ref="C139:O139" si="18">$J$45*C121*C55</f>
        <v>0.25524598219990707</v>
      </c>
      <c r="D139" s="403">
        <f t="shared" si="18"/>
        <v>0.33692344529540552</v>
      </c>
      <c r="E139" s="402">
        <f t="shared" si="18"/>
        <v>0.45901295553838306</v>
      </c>
      <c r="F139" s="403">
        <f t="shared" si="18"/>
        <v>0.52174359742978005</v>
      </c>
      <c r="G139" s="403">
        <f t="shared" si="18"/>
        <v>0.60168482524227784</v>
      </c>
      <c r="H139" s="402">
        <f t="shared" si="18"/>
        <v>0.70704548031173697</v>
      </c>
      <c r="I139" s="403">
        <f t="shared" si="18"/>
        <v>0.73490151829922967</v>
      </c>
      <c r="J139" s="611">
        <f t="shared" si="18"/>
        <v>0.76673911259305505</v>
      </c>
      <c r="K139" s="403">
        <f t="shared" si="18"/>
        <v>0.77747232979641689</v>
      </c>
      <c r="L139" s="403">
        <f t="shared" si="18"/>
        <v>0.78901434033387807</v>
      </c>
      <c r="M139" s="403">
        <f t="shared" si="18"/>
        <v>0.80146014246612851</v>
      </c>
      <c r="N139" s="403">
        <f t="shared" si="18"/>
        <v>0.81492021826652195</v>
      </c>
      <c r="O139" s="402">
        <f t="shared" si="18"/>
        <v>0.82952382226831622</v>
      </c>
      <c r="P139" s="1479"/>
      <c r="Q139" s="402">
        <f>$J$45*Q55*Q121</f>
        <v>0.16086352160624279</v>
      </c>
      <c r="R139" s="402">
        <f>$J$45*R55*R121</f>
        <v>0.53113040318907057</v>
      </c>
      <c r="S139" s="11"/>
      <c r="AU139" s="1432"/>
      <c r="AV139" s="1432"/>
      <c r="AW139" s="1432"/>
      <c r="AX139" s="1432"/>
      <c r="AY139" s="1432"/>
      <c r="AZ139" s="1432"/>
      <c r="BA139" s="1432"/>
      <c r="BB139" s="1432"/>
      <c r="BC139" s="1432"/>
      <c r="BD139" s="1432"/>
      <c r="BE139" s="1432"/>
      <c r="BF139" s="1432"/>
      <c r="BG139" s="1432"/>
      <c r="BH139" s="1432"/>
      <c r="BI139" s="1432"/>
      <c r="BJ139" s="1432"/>
      <c r="BK139" s="1432"/>
      <c r="BL139" s="1432"/>
      <c r="BM139" s="1432"/>
      <c r="BN139" s="1432"/>
      <c r="BO139" s="1432"/>
      <c r="BP139" s="1432"/>
      <c r="BQ139" s="1432"/>
      <c r="BR139" s="1432"/>
    </row>
    <row r="140" spans="1:70" s="1436" customFormat="1">
      <c r="A140" s="176"/>
      <c r="B140" s="1496"/>
      <c r="C140" s="180"/>
      <c r="D140" s="180"/>
      <c r="E140" s="180"/>
      <c r="F140" s="180"/>
      <c r="G140" s="180"/>
      <c r="H140" s="180"/>
      <c r="I140" s="180"/>
      <c r="J140" s="310"/>
      <c r="K140" s="180"/>
      <c r="L140" s="180"/>
      <c r="M140" s="180"/>
      <c r="N140" s="180"/>
      <c r="O140" s="180"/>
      <c r="P140" s="1521"/>
      <c r="Q140" s="210" t="s">
        <v>1224</v>
      </c>
      <c r="R140" s="210"/>
      <c r="S140" s="11"/>
      <c r="AU140" s="1432"/>
      <c r="AV140" s="1432"/>
      <c r="AW140" s="1432"/>
      <c r="AX140" s="1432"/>
      <c r="AY140" s="1432"/>
      <c r="AZ140" s="1432"/>
      <c r="BA140" s="1432"/>
      <c r="BB140" s="1432"/>
      <c r="BC140" s="1432"/>
      <c r="BD140" s="1432"/>
      <c r="BE140" s="1432"/>
      <c r="BF140" s="1432"/>
      <c r="BG140" s="1432"/>
      <c r="BH140" s="1432"/>
      <c r="BI140" s="1432"/>
      <c r="BJ140" s="1432"/>
      <c r="BK140" s="1432"/>
      <c r="BL140" s="1432"/>
      <c r="BM140" s="1432"/>
      <c r="BN140" s="1432"/>
      <c r="BO140" s="1432"/>
      <c r="BP140" s="1432"/>
      <c r="BQ140" s="1432"/>
      <c r="BR140" s="1432"/>
    </row>
    <row r="141" spans="1:70" s="1436" customFormat="1">
      <c r="A141" s="176"/>
      <c r="B141" s="1496"/>
      <c r="C141" s="180"/>
      <c r="D141" s="180"/>
      <c r="E141" s="180"/>
      <c r="F141" s="180"/>
      <c r="G141" s="180"/>
      <c r="H141" s="180"/>
      <c r="I141" s="180"/>
      <c r="J141" s="310"/>
      <c r="K141" s="180"/>
      <c r="L141" s="180"/>
      <c r="M141" s="180"/>
      <c r="N141" s="180"/>
      <c r="O141" s="180"/>
      <c r="P141" s="1521"/>
      <c r="Q141" s="210"/>
      <c r="R141" s="210"/>
      <c r="S141" s="11"/>
      <c r="AU141" s="1432"/>
      <c r="AV141" s="1432"/>
      <c r="AW141" s="1432"/>
      <c r="AX141" s="1432"/>
      <c r="AY141" s="1432"/>
      <c r="AZ141" s="1432"/>
      <c r="BA141" s="1432"/>
      <c r="BB141" s="1432"/>
      <c r="BC141" s="1432"/>
      <c r="BD141" s="1432"/>
      <c r="BE141" s="1432"/>
      <c r="BF141" s="1432"/>
      <c r="BG141" s="1432"/>
      <c r="BH141" s="1432"/>
      <c r="BI141" s="1432"/>
      <c r="BJ141" s="1432"/>
      <c r="BK141" s="1432"/>
      <c r="BL141" s="1432"/>
      <c r="BM141" s="1432"/>
      <c r="BN141" s="1432"/>
      <c r="BO141" s="1432"/>
      <c r="BP141" s="1432"/>
      <c r="BQ141" s="1432"/>
      <c r="BR141" s="1432"/>
    </row>
    <row r="142" spans="1:70" ht="6.75" customHeight="1">
      <c r="B142" s="1480"/>
      <c r="C142" s="1432"/>
      <c r="D142" s="1432"/>
      <c r="E142" s="1432"/>
      <c r="F142" s="1432"/>
      <c r="G142" s="1432"/>
      <c r="H142" s="1432"/>
      <c r="I142" s="1432"/>
      <c r="J142" s="1432"/>
      <c r="K142" s="1432"/>
      <c r="L142" s="1432"/>
      <c r="M142" s="1432"/>
      <c r="N142" s="1432"/>
      <c r="O142" s="1432"/>
      <c r="P142" s="1480"/>
      <c r="Q142" s="1432"/>
      <c r="R142" s="1432"/>
      <c r="S142" s="1432"/>
      <c r="T142" s="1432"/>
      <c r="U142" s="1445"/>
      <c r="V142" s="1445"/>
      <c r="W142" s="1445"/>
      <c r="X142" s="1445"/>
      <c r="Y142" s="1445"/>
      <c r="Z142" s="1445"/>
    </row>
    <row r="143" spans="1:70">
      <c r="A143" s="300" t="s">
        <v>1511</v>
      </c>
      <c r="B143" s="1480"/>
      <c r="C143" s="78"/>
      <c r="D143" s="78"/>
      <c r="E143" s="78"/>
      <c r="F143" s="323"/>
      <c r="G143" s="323"/>
      <c r="H143" s="323"/>
      <c r="I143" s="640" t="s">
        <v>602</v>
      </c>
      <c r="J143" s="620">
        <f>$J$39*J12+(1-$J$39)*J136</f>
        <v>0.64031868806607062</v>
      </c>
      <c r="K143" s="323" t="s">
        <v>753</v>
      </c>
      <c r="L143" s="323"/>
      <c r="M143" s="323"/>
      <c r="N143" s="323"/>
      <c r="O143" s="323"/>
      <c r="P143" s="1480"/>
      <c r="Q143" s="1895" t="s">
        <v>1218</v>
      </c>
      <c r="R143" s="1895"/>
      <c r="S143" s="1895"/>
      <c r="T143" s="1432"/>
      <c r="U143" s="1445"/>
      <c r="V143" s="1445"/>
      <c r="W143" s="1445"/>
      <c r="X143" s="1445"/>
      <c r="Y143" s="1445"/>
      <c r="Z143" s="1445"/>
    </row>
    <row r="144" spans="1:70">
      <c r="A144" s="15"/>
      <c r="B144" s="1480"/>
      <c r="C144" s="323"/>
      <c r="D144" s="323"/>
      <c r="E144" s="323"/>
      <c r="F144" s="323"/>
      <c r="G144" s="323"/>
      <c r="H144" s="323"/>
      <c r="I144" s="323"/>
      <c r="J144" s="323"/>
      <c r="K144" s="323"/>
      <c r="L144" s="323"/>
      <c r="M144" s="323"/>
      <c r="N144" s="323"/>
      <c r="O144" s="323"/>
      <c r="P144" s="1480"/>
      <c r="Q144" s="1895"/>
      <c r="R144" s="1895"/>
      <c r="S144" s="1895"/>
      <c r="T144" s="1432"/>
      <c r="U144" s="1445"/>
      <c r="V144" s="1445"/>
      <c r="W144" s="1445"/>
      <c r="X144" s="1445"/>
      <c r="Y144" s="1445"/>
      <c r="Z144" s="1445"/>
    </row>
    <row r="145" spans="1:26">
      <c r="A145" s="15"/>
      <c r="B145" s="1480"/>
      <c r="C145" s="1933" t="s">
        <v>1478</v>
      </c>
      <c r="D145" s="1933"/>
      <c r="E145" s="1933"/>
      <c r="F145" s="1933"/>
      <c r="G145" s="1933"/>
      <c r="H145" s="1933"/>
      <c r="I145" s="1933"/>
      <c r="J145" s="1933"/>
      <c r="K145" s="1933"/>
      <c r="L145" s="1933"/>
      <c r="M145" s="1933"/>
      <c r="N145" s="1933"/>
      <c r="O145" s="1933"/>
      <c r="P145" s="1480"/>
      <c r="Q145" s="323"/>
      <c r="R145" s="323"/>
      <c r="S145" s="323"/>
      <c r="T145" s="1432"/>
      <c r="U145" s="1445"/>
      <c r="V145" s="1445"/>
      <c r="W145" s="1445"/>
      <c r="X145" s="1445"/>
      <c r="Y145" s="1445"/>
      <c r="Z145" s="1445"/>
    </row>
    <row r="146" spans="1:26">
      <c r="A146" s="15"/>
      <c r="B146" s="1480"/>
      <c r="C146" s="1933"/>
      <c r="D146" s="1933"/>
      <c r="E146" s="1933"/>
      <c r="F146" s="1933"/>
      <c r="G146" s="1933"/>
      <c r="H146" s="1933"/>
      <c r="I146" s="1933"/>
      <c r="J146" s="1933"/>
      <c r="K146" s="1933"/>
      <c r="L146" s="1933"/>
      <c r="M146" s="1933"/>
      <c r="N146" s="1933"/>
      <c r="O146" s="1933"/>
      <c r="P146" s="1480"/>
      <c r="Q146" s="323"/>
      <c r="R146" s="323"/>
      <c r="S146" s="323"/>
      <c r="T146" s="1432"/>
      <c r="U146" s="1445"/>
      <c r="V146" s="1445"/>
      <c r="W146" s="1445"/>
      <c r="X146" s="1445"/>
      <c r="Y146" s="1445"/>
      <c r="Z146" s="1445"/>
    </row>
    <row r="147" spans="1:26">
      <c r="A147" s="15"/>
      <c r="B147" s="1480"/>
      <c r="C147" s="1280" t="s">
        <v>1220</v>
      </c>
      <c r="D147" s="1212"/>
      <c r="E147" s="1212"/>
      <c r="F147" s="1212"/>
      <c r="G147" s="1212"/>
      <c r="H147" s="1212"/>
      <c r="I147" s="1212"/>
      <c r="J147" s="1212"/>
      <c r="K147" s="1212"/>
      <c r="L147" s="1212"/>
      <c r="M147" s="1212"/>
      <c r="N147" s="1212"/>
      <c r="O147" s="1212"/>
      <c r="P147" s="1480"/>
      <c r="Q147" s="323"/>
      <c r="R147" s="323"/>
      <c r="S147" s="323"/>
      <c r="T147" s="1432"/>
      <c r="U147" s="1445"/>
      <c r="V147" s="1445"/>
      <c r="W147" s="1445"/>
      <c r="X147" s="1445"/>
      <c r="Y147" s="1445"/>
      <c r="Z147" s="1445"/>
    </row>
    <row r="148" spans="1:26">
      <c r="A148" s="15"/>
      <c r="B148" s="1480"/>
      <c r="C148" s="1280" t="s">
        <v>1219</v>
      </c>
      <c r="D148" s="1212"/>
      <c r="E148" s="1212"/>
      <c r="F148" s="1212"/>
      <c r="G148" s="1212"/>
      <c r="H148" s="1212"/>
      <c r="I148" s="1212"/>
      <c r="J148" s="1212"/>
      <c r="K148" s="1212"/>
      <c r="L148" s="1212"/>
      <c r="M148" s="1212"/>
      <c r="N148" s="1212"/>
      <c r="O148" s="1212"/>
      <c r="P148" s="1480"/>
      <c r="Q148" s="323"/>
      <c r="R148" s="323"/>
      <c r="S148" s="323"/>
      <c r="T148" s="1432"/>
      <c r="U148" s="1445"/>
      <c r="V148" s="1445"/>
      <c r="W148" s="1445"/>
      <c r="X148" s="1445"/>
      <c r="Y148" s="1445"/>
      <c r="Z148" s="1445"/>
    </row>
    <row r="149" spans="1:26">
      <c r="A149" s="15"/>
      <c r="B149" s="1480"/>
      <c r="C149" s="1212" t="s">
        <v>1479</v>
      </c>
      <c r="D149" s="1212"/>
      <c r="E149" s="1212"/>
      <c r="F149" s="1212"/>
      <c r="G149" s="1212"/>
      <c r="H149" s="1212"/>
      <c r="I149" s="1212"/>
      <c r="J149" s="1212"/>
      <c r="K149" s="1212"/>
      <c r="L149" s="1212"/>
      <c r="M149" s="1212"/>
      <c r="N149" s="1212"/>
      <c r="O149" s="1212"/>
      <c r="P149" s="1480"/>
      <c r="Q149" s="323"/>
      <c r="R149" s="323"/>
      <c r="S149" s="323"/>
      <c r="T149" s="1432"/>
      <c r="U149" s="1445"/>
      <c r="V149" s="1445"/>
      <c r="W149" s="1445"/>
      <c r="X149" s="1445"/>
      <c r="Y149" s="1445"/>
      <c r="Z149" s="1445"/>
    </row>
    <row r="150" spans="1:26">
      <c r="A150" s="15"/>
      <c r="B150" s="1480"/>
      <c r="C150" s="323"/>
      <c r="D150" s="323"/>
      <c r="E150" s="323"/>
      <c r="F150" s="323"/>
      <c r="G150" s="323"/>
      <c r="H150" s="323"/>
      <c r="I150" s="323"/>
      <c r="J150" s="323"/>
      <c r="K150" s="323"/>
      <c r="L150" s="323"/>
      <c r="M150" s="323"/>
      <c r="N150" s="323"/>
      <c r="O150" s="323"/>
      <c r="P150" s="1480"/>
      <c r="Q150" s="323"/>
      <c r="R150" s="323"/>
      <c r="S150" s="323"/>
      <c r="T150" s="1432"/>
      <c r="U150" s="1445"/>
      <c r="V150" s="1445"/>
      <c r="W150" s="1445"/>
      <c r="X150" s="1445"/>
      <c r="Y150" s="1445"/>
      <c r="Z150" s="1445"/>
    </row>
    <row r="151" spans="1:26">
      <c r="A151" s="143" t="s">
        <v>754</v>
      </c>
      <c r="B151" s="1480"/>
      <c r="C151" s="402">
        <f t="shared" ref="C151:O151" si="19">C136*$P$151</f>
        <v>0.24410859326202269</v>
      </c>
      <c r="D151" s="403">
        <f t="shared" si="19"/>
        <v>0.30865992510707513</v>
      </c>
      <c r="E151" s="402">
        <f t="shared" si="19"/>
        <v>0.40514970566355185</v>
      </c>
      <c r="F151" s="403">
        <f t="shared" si="19"/>
        <v>0.46576143995138364</v>
      </c>
      <c r="G151" s="403">
        <f t="shared" si="19"/>
        <v>0.54300242318893399</v>
      </c>
      <c r="H151" s="402">
        <f t="shared" si="19"/>
        <v>0.6448042195186755</v>
      </c>
      <c r="I151" s="403">
        <f t="shared" si="19"/>
        <v>0.64271104592942219</v>
      </c>
      <c r="J151" s="611">
        <f t="shared" si="19"/>
        <v>0.64031868806607062</v>
      </c>
      <c r="K151" s="403">
        <f t="shared" si="19"/>
        <v>0.63978855783819</v>
      </c>
      <c r="L151" s="403">
        <f t="shared" si="19"/>
        <v>0.63921848005438198</v>
      </c>
      <c r="M151" s="403">
        <f t="shared" si="19"/>
        <v>0.63860376260335916</v>
      </c>
      <c r="N151" s="403">
        <f t="shared" si="19"/>
        <v>0.63793894860433586</v>
      </c>
      <c r="O151" s="402">
        <f t="shared" si="19"/>
        <v>0.63721765397564589</v>
      </c>
      <c r="P151" s="1533">
        <f>J143/J136</f>
        <v>1.0080094659648702</v>
      </c>
      <c r="Q151" s="1212" t="s">
        <v>1222</v>
      </c>
      <c r="R151" s="323"/>
      <c r="S151" s="323"/>
      <c r="T151" s="1432"/>
      <c r="U151" s="1445"/>
      <c r="V151" s="1445"/>
      <c r="W151" s="1445"/>
      <c r="X151" s="1445"/>
      <c r="Y151" s="1445"/>
      <c r="Z151" s="1445"/>
    </row>
    <row r="152" spans="1:26">
      <c r="A152" s="143" t="s">
        <v>603</v>
      </c>
      <c r="B152" s="1480"/>
      <c r="C152" s="402">
        <f>C136*$P$152</f>
        <v>0.246048237219228</v>
      </c>
      <c r="D152" s="403">
        <f t="shared" ref="D152:O152" si="20">D136*$P$152</f>
        <v>0.31111248259620355</v>
      </c>
      <c r="E152" s="402">
        <f t="shared" si="20"/>
        <v>0.40836895398190298</v>
      </c>
      <c r="F152" s="403">
        <f t="shared" si="20"/>
        <v>0.46946229845221993</v>
      </c>
      <c r="G152" s="403">
        <f t="shared" si="20"/>
        <v>0.54731702496026824</v>
      </c>
      <c r="H152" s="402">
        <f t="shared" si="20"/>
        <v>0.64992772046248459</v>
      </c>
      <c r="I152" s="403">
        <f t="shared" si="20"/>
        <v>0.64781791488396157</v>
      </c>
      <c r="J152" s="611">
        <f t="shared" si="20"/>
        <v>0.64540654776570794</v>
      </c>
      <c r="K152" s="403">
        <f t="shared" si="20"/>
        <v>0.64487220521625632</v>
      </c>
      <c r="L152" s="403">
        <f t="shared" si="20"/>
        <v>0.64429759769462258</v>
      </c>
      <c r="M152" s="403">
        <f t="shared" si="20"/>
        <v>0.64367799580682783</v>
      </c>
      <c r="N152" s="403">
        <f t="shared" si="20"/>
        <v>0.64300789931267133</v>
      </c>
      <c r="O152" s="402">
        <f t="shared" si="20"/>
        <v>0.64228087340369655</v>
      </c>
      <c r="P152" s="1533">
        <f>J12/J136</f>
        <v>1.0160189319297404</v>
      </c>
      <c r="Q152" s="1212" t="s">
        <v>755</v>
      </c>
      <c r="R152" s="323"/>
      <c r="S152" s="323"/>
      <c r="T152" s="1432"/>
      <c r="U152" s="1445"/>
      <c r="V152" s="1445"/>
      <c r="W152" s="1445"/>
      <c r="X152" s="1445"/>
      <c r="Y152" s="1445"/>
      <c r="Z152" s="1445"/>
    </row>
    <row r="153" spans="1:26">
      <c r="A153" s="143" t="s">
        <v>604</v>
      </c>
      <c r="B153" s="1480"/>
      <c r="C153" s="402">
        <f>C139</f>
        <v>0.25524598219990707</v>
      </c>
      <c r="D153" s="403">
        <f t="shared" ref="D153:O153" si="21">D139</f>
        <v>0.33692344529540552</v>
      </c>
      <c r="E153" s="402">
        <f t="shared" si="21"/>
        <v>0.45901295553838306</v>
      </c>
      <c r="F153" s="403">
        <f t="shared" si="21"/>
        <v>0.52174359742978005</v>
      </c>
      <c r="G153" s="403">
        <f t="shared" si="21"/>
        <v>0.60168482524227784</v>
      </c>
      <c r="H153" s="402">
        <f t="shared" si="21"/>
        <v>0.70704548031173697</v>
      </c>
      <c r="I153" s="403">
        <f t="shared" si="21"/>
        <v>0.73490151829922967</v>
      </c>
      <c r="J153" s="611">
        <f t="shared" si="21"/>
        <v>0.76673911259305505</v>
      </c>
      <c r="K153" s="403">
        <f t="shared" si="21"/>
        <v>0.77747232979641689</v>
      </c>
      <c r="L153" s="403">
        <f t="shared" si="21"/>
        <v>0.78901434033387807</v>
      </c>
      <c r="M153" s="403">
        <f t="shared" si="21"/>
        <v>0.80146014246612851</v>
      </c>
      <c r="N153" s="403">
        <f t="shared" si="21"/>
        <v>0.81492021826652195</v>
      </c>
      <c r="O153" s="402">
        <f t="shared" si="21"/>
        <v>0.82952382226831622</v>
      </c>
      <c r="P153" s="1480"/>
      <c r="Q153" s="1212" t="s">
        <v>1221</v>
      </c>
      <c r="R153" s="323"/>
      <c r="S153" s="323"/>
      <c r="T153" s="1432"/>
      <c r="U153" s="1445"/>
      <c r="V153" s="1445"/>
      <c r="W153" s="1445"/>
      <c r="X153" s="1445"/>
      <c r="Y153" s="1445"/>
      <c r="Z153" s="1445"/>
    </row>
    <row r="154" spans="1:26" s="1445" customFormat="1">
      <c r="A154" s="316"/>
      <c r="B154" s="1480"/>
      <c r="C154" s="323"/>
      <c r="D154" s="323"/>
      <c r="E154" s="323"/>
      <c r="F154" s="323"/>
      <c r="G154" s="323"/>
      <c r="H154" s="323"/>
      <c r="I154" s="323"/>
      <c r="J154" s="323"/>
      <c r="K154" s="323"/>
      <c r="L154" s="323"/>
      <c r="M154" s="323"/>
      <c r="N154" s="323"/>
      <c r="O154" s="323"/>
      <c r="P154" s="1480"/>
      <c r="Q154" s="323"/>
      <c r="R154" s="323"/>
      <c r="S154" s="323"/>
      <c r="T154" s="1432"/>
    </row>
    <row r="155" spans="1:26" s="1445" customFormat="1">
      <c r="A155" s="316"/>
      <c r="B155" s="1480"/>
      <c r="C155" s="323"/>
      <c r="D155" s="323"/>
      <c r="E155" s="323"/>
      <c r="F155" s="323"/>
      <c r="G155" s="323"/>
      <c r="H155" s="323"/>
      <c r="I155" s="323"/>
      <c r="J155" s="323"/>
      <c r="K155" s="323"/>
      <c r="L155" s="323"/>
      <c r="M155" s="323"/>
      <c r="N155" s="323"/>
      <c r="O155" s="323"/>
      <c r="P155" s="1480"/>
      <c r="Q155" s="323"/>
      <c r="R155" s="323"/>
      <c r="S155" s="323"/>
      <c r="T155" s="1432"/>
    </row>
    <row r="156" spans="1:26" s="1751" customFormat="1">
      <c r="A156" s="1750" t="s">
        <v>811</v>
      </c>
      <c r="C156" s="1756"/>
      <c r="D156" s="1756"/>
      <c r="E156" s="1756"/>
      <c r="F156" s="1756"/>
      <c r="G156" s="1756"/>
      <c r="H156" s="1756"/>
      <c r="I156" s="1756"/>
      <c r="J156" s="1756"/>
      <c r="K156" s="1756"/>
      <c r="L156" s="1756"/>
      <c r="M156" s="1756"/>
      <c r="N156" s="1756"/>
      <c r="O156" s="1756"/>
      <c r="P156" s="1757"/>
      <c r="Q156" s="1756"/>
      <c r="R156" s="1756"/>
      <c r="S156" s="1756"/>
    </row>
    <row r="157" spans="1:26" s="1751" customFormat="1">
      <c r="A157" s="1758"/>
      <c r="C157" s="1756"/>
      <c r="D157" s="1756"/>
      <c r="E157" s="1756"/>
      <c r="F157" s="1756"/>
      <c r="G157" s="1756"/>
      <c r="H157" s="1756"/>
      <c r="I157" s="1756"/>
      <c r="J157" s="1756"/>
      <c r="K157" s="1756"/>
      <c r="L157" s="1756"/>
      <c r="M157" s="1756"/>
      <c r="N157" s="1756"/>
      <c r="O157" s="1756"/>
      <c r="P157" s="1757"/>
      <c r="Q157" s="1756"/>
      <c r="R157" s="1756"/>
      <c r="S157" s="1756"/>
    </row>
    <row r="158" spans="1:26" s="1751" customFormat="1">
      <c r="A158" s="1754"/>
      <c r="C158" s="1756"/>
      <c r="D158" s="1756"/>
      <c r="E158" s="1756"/>
      <c r="F158" s="1756"/>
      <c r="G158" s="1756"/>
      <c r="H158" s="1756"/>
      <c r="I158" s="1756"/>
      <c r="J158" s="1756"/>
      <c r="K158" s="1756"/>
      <c r="L158" s="1756"/>
      <c r="M158" s="1756"/>
      <c r="N158" s="1756"/>
      <c r="O158" s="1756"/>
      <c r="P158" s="1757"/>
      <c r="Q158" s="1756"/>
      <c r="R158" s="1756"/>
      <c r="S158" s="1756"/>
    </row>
    <row r="159" spans="1:26" s="1751" customFormat="1">
      <c r="A159" s="1754"/>
      <c r="C159" s="1756"/>
      <c r="D159" s="1756"/>
      <c r="E159" s="1756"/>
      <c r="F159" s="1756"/>
      <c r="G159" s="1756"/>
      <c r="H159" s="1756"/>
      <c r="I159" s="1756"/>
      <c r="J159" s="1756"/>
      <c r="K159" s="1756"/>
      <c r="L159" s="1756"/>
      <c r="M159" s="1756"/>
      <c r="N159" s="1756"/>
      <c r="O159" s="1756"/>
      <c r="P159" s="1757"/>
      <c r="Q159" s="1756"/>
      <c r="R159" s="1756"/>
      <c r="S159" s="1756"/>
    </row>
    <row r="160" spans="1:26" s="1751" customFormat="1">
      <c r="A160" s="1754"/>
      <c r="C160" s="1756"/>
      <c r="D160" s="1756"/>
      <c r="E160" s="1756"/>
      <c r="F160" s="1756"/>
      <c r="G160" s="1756"/>
      <c r="H160" s="1756"/>
      <c r="I160" s="1756"/>
      <c r="J160" s="1756"/>
      <c r="K160" s="1756"/>
      <c r="L160" s="1756"/>
      <c r="M160" s="1756"/>
      <c r="N160" s="1756"/>
      <c r="O160" s="1756"/>
      <c r="P160" s="1757"/>
      <c r="Q160" s="1756"/>
      <c r="R160" s="1756"/>
      <c r="S160" s="1756"/>
    </row>
    <row r="161" spans="1:26" s="1445" customFormat="1">
      <c r="A161" s="316"/>
      <c r="B161" s="1480"/>
      <c r="C161" s="323"/>
      <c r="D161" s="323"/>
      <c r="E161" s="323"/>
      <c r="F161" s="323"/>
      <c r="G161" s="323"/>
      <c r="H161" s="323"/>
      <c r="I161" s="323"/>
      <c r="J161" s="323"/>
      <c r="K161" s="323"/>
      <c r="L161" s="323"/>
      <c r="M161" s="323"/>
      <c r="N161" s="323"/>
      <c r="O161" s="323"/>
      <c r="P161" s="1480"/>
      <c r="Q161" s="323"/>
      <c r="R161" s="323"/>
      <c r="S161" s="323"/>
      <c r="T161" s="1432"/>
    </row>
    <row r="162" spans="1:26" s="1445" customFormat="1">
      <c r="A162" s="1432"/>
      <c r="B162" s="1480"/>
      <c r="C162" s="1432"/>
      <c r="D162" s="1432"/>
      <c r="E162" s="1432"/>
      <c r="F162" s="1432"/>
      <c r="G162" s="1432"/>
      <c r="H162" s="1432"/>
      <c r="I162" s="1432"/>
      <c r="J162" s="1432"/>
      <c r="K162" s="1432"/>
      <c r="L162" s="1432"/>
      <c r="M162" s="1432"/>
      <c r="N162" s="1432"/>
      <c r="O162" s="1432"/>
      <c r="P162" s="1480"/>
      <c r="Q162" s="1432"/>
      <c r="R162" s="1432"/>
      <c r="S162" s="1432"/>
      <c r="T162" s="1432"/>
    </row>
    <row r="163" spans="1:26">
      <c r="A163" s="82" t="s">
        <v>605</v>
      </c>
      <c r="B163" s="1480"/>
      <c r="C163" s="92"/>
      <c r="D163" s="92"/>
      <c r="E163" s="92"/>
      <c r="F163" s="92"/>
      <c r="G163" s="92"/>
      <c r="H163" s="92"/>
      <c r="I163" s="92"/>
      <c r="J163" s="92"/>
      <c r="K163" s="92"/>
      <c r="L163" s="92"/>
      <c r="M163" s="92"/>
      <c r="N163" s="92"/>
      <c r="O163" s="648"/>
      <c r="P163" s="1480"/>
      <c r="Q163" s="648"/>
      <c r="R163" s="648"/>
      <c r="S163" s="648"/>
      <c r="T163" s="1432"/>
      <c r="U163" s="1445"/>
      <c r="V163" s="1445"/>
      <c r="W163" s="1445"/>
      <c r="X163" s="1445"/>
      <c r="Y163" s="1445"/>
      <c r="Z163" s="1445"/>
    </row>
    <row r="164" spans="1:26">
      <c r="A164" s="80"/>
      <c r="B164" s="1480"/>
      <c r="C164" s="80"/>
      <c r="D164" s="80"/>
      <c r="E164" s="80"/>
      <c r="F164" s="80"/>
      <c r="G164" s="80"/>
      <c r="H164" s="80"/>
      <c r="I164" s="80"/>
      <c r="J164" s="80"/>
      <c r="K164" s="80"/>
      <c r="L164" s="80"/>
      <c r="M164" s="80"/>
      <c r="N164" s="80"/>
      <c r="O164" s="323"/>
      <c r="P164" s="1480"/>
      <c r="Q164" s="323"/>
      <c r="R164" s="323"/>
      <c r="S164" s="323"/>
      <c r="T164" s="1432"/>
      <c r="U164" s="1445"/>
      <c r="V164" s="1445"/>
      <c r="W164" s="1445"/>
      <c r="X164" s="1445"/>
      <c r="Y164" s="1445"/>
      <c r="Z164" s="1445"/>
    </row>
    <row r="165" spans="1:26">
      <c r="A165" s="80"/>
      <c r="C165" s="1895" t="s">
        <v>1480</v>
      </c>
      <c r="D165" s="1895"/>
      <c r="E165" s="1895"/>
      <c r="F165" s="1895"/>
      <c r="G165" s="1895"/>
      <c r="H165" s="1895"/>
      <c r="I165" s="1895"/>
      <c r="J165" s="1895"/>
      <c r="K165" s="1895"/>
      <c r="L165" s="1895"/>
      <c r="M165" s="1895"/>
      <c r="N165" s="1895"/>
      <c r="O165" s="1895"/>
      <c r="P165" s="1480"/>
      <c r="Q165" s="323"/>
      <c r="R165" s="323"/>
      <c r="S165" s="323"/>
      <c r="T165" s="1432"/>
      <c r="U165" s="1445"/>
      <c r="V165" s="1445"/>
      <c r="W165" s="1445"/>
      <c r="X165" s="1445"/>
      <c r="Y165" s="1445"/>
      <c r="Z165" s="1445"/>
    </row>
    <row r="166" spans="1:26">
      <c r="A166" s="15"/>
      <c r="B166" s="1480" t="s">
        <v>855</v>
      </c>
      <c r="C166" s="1895"/>
      <c r="D166" s="1895"/>
      <c r="E166" s="1895"/>
      <c r="F166" s="1895"/>
      <c r="G166" s="1895"/>
      <c r="H166" s="1895"/>
      <c r="I166" s="1895"/>
      <c r="J166" s="1895"/>
      <c r="K166" s="1895"/>
      <c r="L166" s="1895"/>
      <c r="M166" s="1895"/>
      <c r="N166" s="1895"/>
      <c r="O166" s="1895"/>
      <c r="P166" s="1480"/>
      <c r="Q166" s="1933" t="s">
        <v>1139</v>
      </c>
      <c r="R166" s="1933"/>
      <c r="S166" s="1933"/>
      <c r="T166" s="1432"/>
      <c r="U166" s="1445"/>
      <c r="V166" s="1445"/>
      <c r="W166" s="1445"/>
      <c r="X166" s="1445"/>
      <c r="Y166" s="1445"/>
      <c r="Z166" s="1445"/>
    </row>
    <row r="167" spans="1:26">
      <c r="A167" s="15"/>
      <c r="B167" s="1480"/>
      <c r="C167" s="316"/>
      <c r="D167" s="316"/>
      <c r="E167" s="316"/>
      <c r="F167" s="316"/>
      <c r="G167" s="435"/>
      <c r="H167" s="435"/>
      <c r="I167" s="435"/>
      <c r="J167" s="358"/>
      <c r="K167" s="435"/>
      <c r="L167" s="323"/>
      <c r="M167" s="323"/>
      <c r="N167" s="323"/>
      <c r="O167" s="323"/>
      <c r="P167" s="1480"/>
      <c r="Q167" s="1933"/>
      <c r="R167" s="1933"/>
      <c r="S167" s="1933"/>
      <c r="T167" s="1432"/>
      <c r="U167" s="1445"/>
      <c r="V167" s="1445"/>
      <c r="W167" s="1445"/>
      <c r="X167" s="1445"/>
      <c r="Y167" s="1445"/>
      <c r="Z167" s="1445"/>
    </row>
    <row r="168" spans="1:26">
      <c r="A168" s="15"/>
      <c r="C168" s="316" t="s">
        <v>1208</v>
      </c>
      <c r="D168" s="316"/>
      <c r="E168" s="316"/>
      <c r="F168" s="316"/>
      <c r="G168" s="316">
        <v>2011</v>
      </c>
      <c r="H168" s="7">
        <f>AVERAGE('Rf &amp; Cd Calculation '!S90:S103)</f>
        <v>4.037407142857143</v>
      </c>
      <c r="I168" s="316" t="s">
        <v>532</v>
      </c>
      <c r="J168" s="88">
        <f>IF(H168&lt;3,H168,3)</f>
        <v>3</v>
      </c>
      <c r="K168" s="316" t="s">
        <v>857</v>
      </c>
      <c r="L168" s="323" t="s">
        <v>862</v>
      </c>
      <c r="M168" s="323"/>
      <c r="N168" s="323"/>
      <c r="O168" s="323"/>
      <c r="P168" s="1480"/>
      <c r="Q168" s="323"/>
      <c r="R168" s="323"/>
      <c r="S168" s="323"/>
      <c r="T168" s="1432"/>
      <c r="U168" s="1445"/>
      <c r="V168" s="1445"/>
      <c r="W168" s="1445"/>
      <c r="X168" s="1445"/>
      <c r="Y168" s="1445"/>
      <c r="Z168" s="1445"/>
    </row>
    <row r="169" spans="1:26">
      <c r="A169" s="15"/>
      <c r="B169" s="1480"/>
      <c r="C169" s="78"/>
      <c r="D169" s="78"/>
      <c r="E169" s="316"/>
      <c r="F169" s="316"/>
      <c r="G169" s="316">
        <v>2012</v>
      </c>
      <c r="H169" s="12">
        <f>AVERAGE('Rf &amp; Cd Calculation '!S142:S155)</f>
        <v>2.6680071428571432</v>
      </c>
      <c r="I169" s="316" t="s">
        <v>532</v>
      </c>
      <c r="J169" s="618">
        <f>IF(H169&lt;3,H169,3)</f>
        <v>2.6680071428571432</v>
      </c>
      <c r="K169" s="596" t="s">
        <v>536</v>
      </c>
      <c r="L169" s="323" t="s">
        <v>858</v>
      </c>
      <c r="M169" s="323"/>
      <c r="N169" s="323"/>
      <c r="O169" s="323"/>
      <c r="P169" s="1480"/>
      <c r="Q169" s="323"/>
      <c r="R169" s="323"/>
      <c r="S169" s="323"/>
      <c r="T169" s="1432"/>
      <c r="U169" s="1445"/>
      <c r="V169" s="1445"/>
      <c r="W169" s="1445"/>
      <c r="X169" s="1445"/>
      <c r="Y169" s="1445"/>
      <c r="Z169" s="1445"/>
    </row>
    <row r="170" spans="1:26">
      <c r="A170" s="15"/>
      <c r="B170" s="1480"/>
      <c r="C170" s="316"/>
      <c r="D170" s="316"/>
      <c r="E170" s="78"/>
      <c r="F170" s="7"/>
      <c r="G170" s="316" t="s">
        <v>533</v>
      </c>
      <c r="H170" s="12">
        <f>AVERAGE('Rf &amp; Cd Calculation '!S194:S206)</f>
        <v>2.7015615384615383</v>
      </c>
      <c r="I170" s="316" t="s">
        <v>532</v>
      </c>
      <c r="J170" s="618">
        <f>IF(H170&lt;3,H170,3)</f>
        <v>2.7015615384615383</v>
      </c>
      <c r="K170" s="596" t="s">
        <v>537</v>
      </c>
      <c r="L170" s="323" t="s">
        <v>859</v>
      </c>
      <c r="M170" s="323"/>
      <c r="N170" s="323"/>
      <c r="O170" s="323"/>
      <c r="P170" s="1480"/>
      <c r="Q170" s="323"/>
      <c r="R170" s="323"/>
      <c r="S170" s="323"/>
      <c r="T170" s="1432"/>
      <c r="U170" s="1445"/>
      <c r="V170" s="1445"/>
      <c r="W170" s="1445"/>
      <c r="X170" s="1445"/>
      <c r="Y170" s="1445"/>
      <c r="Z170" s="1445"/>
    </row>
    <row r="171" spans="1:26">
      <c r="A171" s="15"/>
      <c r="C171" s="78"/>
      <c r="D171" s="78"/>
      <c r="E171" s="78"/>
      <c r="F171" s="78"/>
      <c r="G171" s="78"/>
      <c r="H171" s="78"/>
      <c r="I171" s="78"/>
      <c r="J171" s="78"/>
      <c r="K171" s="316"/>
      <c r="L171" s="323"/>
      <c r="M171" s="323"/>
      <c r="N171" s="323"/>
      <c r="O171" s="11"/>
      <c r="Q171" s="11"/>
      <c r="R171" s="11"/>
      <c r="S171" s="11"/>
    </row>
    <row r="172" spans="1:26">
      <c r="A172" s="15"/>
      <c r="C172" s="11" t="s">
        <v>1140</v>
      </c>
      <c r="D172" s="78"/>
      <c r="E172" s="78"/>
      <c r="F172" s="78"/>
      <c r="G172" s="78"/>
      <c r="H172" s="78"/>
      <c r="I172" s="78"/>
      <c r="J172" s="78"/>
      <c r="K172" s="316"/>
      <c r="L172" s="323"/>
      <c r="M172" s="323"/>
      <c r="N172" s="323"/>
      <c r="O172" s="11"/>
      <c r="Q172" s="11"/>
      <c r="R172" s="11"/>
      <c r="S172" s="11"/>
    </row>
    <row r="173" spans="1:26">
      <c r="A173" s="15"/>
      <c r="C173" s="1878" t="str">
        <f>CONCATENATE("- Above CRP analysis considers a forward-looking Belgian 10Y spread S2 = ",ROUND(J107,2)," from AA composite (rather than S1 = ",ROUND(J77,2)," based on Belgium's historical spreads).")</f>
        <v>- Above CRP analysis considers a forward-looking Belgian 10Y spread S2 = 0,96 from AA composite (rather than S1 = 0,91 based on Belgium's historical spreads).</v>
      </c>
      <c r="D173" s="1878"/>
      <c r="E173" s="1878"/>
      <c r="F173" s="1878"/>
      <c r="G173" s="1878"/>
      <c r="H173" s="1878"/>
      <c r="I173" s="1878"/>
      <c r="J173" s="1878"/>
      <c r="K173" s="1878"/>
      <c r="L173" s="1878"/>
      <c r="M173" s="1878"/>
      <c r="N173" s="1878"/>
      <c r="O173" s="1878"/>
      <c r="Q173" s="11"/>
      <c r="R173" s="11"/>
      <c r="S173" s="11"/>
    </row>
    <row r="174" spans="1:26">
      <c r="A174" s="15"/>
      <c r="C174" s="1878"/>
      <c r="D174" s="1878"/>
      <c r="E174" s="1878"/>
      <c r="F174" s="1878"/>
      <c r="G174" s="1878"/>
      <c r="H174" s="1878"/>
      <c r="I174" s="1878"/>
      <c r="J174" s="1878"/>
      <c r="K174" s="1878"/>
      <c r="L174" s="1878"/>
      <c r="M174" s="1878"/>
      <c r="N174" s="1878"/>
      <c r="O174" s="1878"/>
      <c r="Q174" s="11"/>
      <c r="R174" s="11"/>
      <c r="S174" s="11"/>
    </row>
    <row r="175" spans="1:26">
      <c r="A175" s="15"/>
      <c r="C175" s="928" t="s">
        <v>1481</v>
      </c>
      <c r="D175" s="1423"/>
      <c r="E175" s="1423"/>
      <c r="F175" s="1423"/>
      <c r="G175" s="1423"/>
      <c r="H175" s="1423"/>
      <c r="I175" s="1423"/>
      <c r="J175" s="1423"/>
      <c r="K175" s="1423"/>
      <c r="L175" s="1423"/>
      <c r="M175" s="1423"/>
      <c r="N175" s="1423"/>
      <c r="O175" s="1423"/>
      <c r="Q175" s="1889" t="str">
        <f>CONCATENATE("(Modulo the negligible spread between Sov. &amp; Strip yields : ", ROUND('Rf &amp; Cd Calculation '!T8,2), " for the last 3 years.)")</f>
        <v>(Modulo the negligible spread between Sov. &amp; Strip yields : -0,01 for the last 3 years.)</v>
      </c>
      <c r="R175" s="1889"/>
      <c r="S175" s="1889"/>
    </row>
    <row r="176" spans="1:26">
      <c r="A176" s="15"/>
      <c r="C176" s="928"/>
      <c r="D176" s="358"/>
      <c r="E176" s="358"/>
      <c r="F176" s="358"/>
      <c r="G176" s="358"/>
      <c r="H176" s="358"/>
      <c r="I176" s="358"/>
      <c r="J176" s="88">
        <f>'Rf &amp; Cd '!J191+'CRP &amp; Rnot'!J107</f>
        <v>3.5912441813253326</v>
      </c>
      <c r="K176" s="78"/>
      <c r="L176" s="323"/>
      <c r="M176" s="323"/>
      <c r="N176" s="323"/>
      <c r="O176" s="323"/>
      <c r="Q176" s="1889"/>
      <c r="R176" s="1889"/>
      <c r="S176" s="1889"/>
    </row>
    <row r="177" spans="1:20" ht="13.15" customHeight="1">
      <c r="A177" s="15"/>
      <c r="C177" s="800" t="s">
        <v>1513</v>
      </c>
      <c r="D177" s="358"/>
      <c r="E177" s="358"/>
      <c r="F177" s="358"/>
      <c r="G177" s="358"/>
      <c r="H177" s="358"/>
      <c r="I177" s="358"/>
      <c r="J177" s="88"/>
      <c r="K177" s="78"/>
      <c r="L177" s="323"/>
      <c r="M177" s="323"/>
      <c r="N177" s="323"/>
      <c r="O177" s="323"/>
      <c r="P177" s="1480"/>
      <c r="Q177" s="78"/>
      <c r="R177" s="78"/>
      <c r="S177" s="78"/>
      <c r="T177" s="1432"/>
    </row>
    <row r="178" spans="1:20" ht="13.15" customHeight="1">
      <c r="A178" s="15"/>
      <c r="C178" s="928" t="s">
        <v>1514</v>
      </c>
      <c r="D178" s="358"/>
      <c r="E178" s="358"/>
      <c r="F178" s="358"/>
      <c r="G178" s="358"/>
      <c r="H178" s="358"/>
      <c r="I178" s="358"/>
      <c r="J178" s="88">
        <f>'Rf &amp; Cd Calculation '!S206</f>
        <v>2.8050999999999999</v>
      </c>
      <c r="K178" s="78"/>
      <c r="L178" s="323"/>
      <c r="M178" s="323"/>
      <c r="N178" s="323"/>
      <c r="O178" s="323"/>
      <c r="P178" s="1480"/>
      <c r="Q178" s="78"/>
      <c r="R178" s="78"/>
      <c r="S178" s="78"/>
      <c r="T178" s="1432"/>
    </row>
    <row r="179" spans="1:20" ht="13.15" customHeight="1">
      <c r="A179" s="15"/>
      <c r="C179" s="15"/>
      <c r="D179" s="15"/>
      <c r="E179" s="15"/>
      <c r="F179" s="15"/>
      <c r="G179" s="80"/>
      <c r="H179" s="80"/>
      <c r="I179" s="80"/>
      <c r="J179" s="78"/>
      <c r="K179" s="80"/>
      <c r="L179" s="11"/>
      <c r="M179" s="11"/>
      <c r="N179" s="11"/>
      <c r="O179" s="11"/>
      <c r="P179" s="1480"/>
      <c r="Q179" s="1223"/>
      <c r="R179" s="1223"/>
      <c r="S179" s="1223"/>
      <c r="T179" s="1432"/>
    </row>
    <row r="180" spans="1:20" ht="6.75" customHeight="1">
      <c r="C180" s="1432"/>
      <c r="D180" s="1445"/>
      <c r="E180" s="1445"/>
      <c r="F180" s="1445"/>
      <c r="G180" s="1445"/>
      <c r="H180" s="1445"/>
      <c r="I180" s="1445"/>
      <c r="J180" s="1520"/>
      <c r="L180" s="1432"/>
      <c r="M180" s="1432"/>
      <c r="N180" s="1432"/>
      <c r="O180" s="1432"/>
      <c r="P180" s="1480"/>
      <c r="Q180" s="1446"/>
      <c r="R180" s="1669"/>
      <c r="S180" s="1669"/>
      <c r="T180" s="1432"/>
    </row>
    <row r="181" spans="1:20" ht="13.15" customHeight="1">
      <c r="A181" s="300" t="s">
        <v>1582</v>
      </c>
      <c r="C181" s="1591" t="s">
        <v>1543</v>
      </c>
      <c r="D181" s="1592"/>
      <c r="E181" s="1592"/>
      <c r="F181" s="1592"/>
      <c r="G181" s="1592"/>
      <c r="H181" s="1592"/>
      <c r="I181" s="1592"/>
      <c r="J181" s="1592"/>
      <c r="K181" s="1592"/>
      <c r="L181" s="1592"/>
      <c r="M181" s="1592"/>
      <c r="N181" s="1592"/>
      <c r="O181" s="1592"/>
      <c r="P181" s="1480"/>
      <c r="Q181" s="15"/>
      <c r="R181" s="1223"/>
      <c r="S181" s="1223"/>
      <c r="T181" s="1432"/>
    </row>
    <row r="182" spans="1:20">
      <c r="A182" s="15"/>
      <c r="C182" s="1864" t="s">
        <v>1516</v>
      </c>
      <c r="D182" s="1864"/>
      <c r="E182" s="1864"/>
      <c r="F182" s="1864"/>
      <c r="G182" s="1864"/>
      <c r="H182" s="1864"/>
      <c r="I182" s="1864"/>
      <c r="J182" s="1864"/>
      <c r="K182" s="1864"/>
      <c r="L182" s="1864"/>
      <c r="M182" s="1864"/>
      <c r="N182" s="1864"/>
      <c r="O182" s="1864"/>
      <c r="P182" s="1480"/>
      <c r="Q182" s="356" t="s">
        <v>1503</v>
      </c>
      <c r="R182" s="1223"/>
      <c r="S182" s="1223"/>
      <c r="T182" s="1432"/>
    </row>
    <row r="183" spans="1:20">
      <c r="A183" s="15"/>
      <c r="C183" s="1864"/>
      <c r="D183" s="1864"/>
      <c r="E183" s="1864"/>
      <c r="F183" s="1864"/>
      <c r="G183" s="1864"/>
      <c r="H183" s="1864"/>
      <c r="I183" s="1864"/>
      <c r="J183" s="1864"/>
      <c r="K183" s="1864"/>
      <c r="L183" s="1864"/>
      <c r="M183" s="1864"/>
      <c r="N183" s="1864"/>
      <c r="O183" s="1864"/>
      <c r="P183" s="1480"/>
      <c r="Q183" s="1587"/>
      <c r="R183" s="1587"/>
      <c r="S183" s="1587"/>
      <c r="T183" s="1432"/>
    </row>
    <row r="184" spans="1:20">
      <c r="A184" s="15"/>
      <c r="C184" s="1809" t="s">
        <v>1515</v>
      </c>
      <c r="D184" s="15"/>
      <c r="E184" s="15"/>
      <c r="F184" s="15"/>
      <c r="G184" s="15"/>
      <c r="H184" s="1263"/>
      <c r="I184" s="1263"/>
      <c r="J184" s="1263"/>
      <c r="K184" s="1263"/>
      <c r="L184" s="1263"/>
      <c r="M184" s="1263"/>
      <c r="N184" s="1263"/>
      <c r="O184" s="1263"/>
      <c r="P184" s="1480"/>
      <c r="Q184" s="11" t="s">
        <v>837</v>
      </c>
      <c r="R184" s="1587"/>
      <c r="S184" s="1587"/>
      <c r="T184" s="1432"/>
    </row>
    <row r="185" spans="1:20">
      <c r="A185" s="15"/>
      <c r="C185" s="1263"/>
      <c r="D185" s="1263"/>
      <c r="E185" s="1263"/>
      <c r="F185" s="1263"/>
      <c r="G185" s="1263"/>
      <c r="H185" s="1263"/>
      <c r="I185" s="1263"/>
      <c r="J185" s="1263"/>
      <c r="K185" s="1263"/>
      <c r="L185" s="1263"/>
      <c r="M185" s="1263"/>
      <c r="N185" s="1263"/>
      <c r="O185" s="1263"/>
      <c r="P185" s="1480"/>
      <c r="Q185" s="1587"/>
      <c r="R185" s="1587"/>
      <c r="S185" s="1587"/>
      <c r="T185" s="1432"/>
    </row>
    <row r="186" spans="1:20">
      <c r="A186" s="1810" t="s">
        <v>1581</v>
      </c>
      <c r="C186" s="1932" t="s">
        <v>1518</v>
      </c>
      <c r="D186" s="1932"/>
      <c r="E186" s="1932"/>
      <c r="F186" s="1932"/>
      <c r="G186" s="1932"/>
      <c r="H186" s="1932"/>
      <c r="I186" s="1932"/>
      <c r="J186" s="1932"/>
      <c r="K186" s="1932"/>
      <c r="L186" s="1932"/>
      <c r="M186" s="1932"/>
      <c r="N186" s="1932"/>
      <c r="O186" s="1932"/>
      <c r="P186" s="1480"/>
      <c r="Q186" s="946" t="s">
        <v>1517</v>
      </c>
      <c r="R186" s="1587"/>
      <c r="S186" s="1587"/>
      <c r="T186" s="1432"/>
    </row>
    <row r="187" spans="1:20">
      <c r="A187" s="15"/>
      <c r="C187" s="1932"/>
      <c r="D187" s="1932"/>
      <c r="E187" s="1932"/>
      <c r="F187" s="1932"/>
      <c r="G187" s="1932"/>
      <c r="H187" s="1932"/>
      <c r="I187" s="1932"/>
      <c r="J187" s="1932"/>
      <c r="K187" s="1932"/>
      <c r="L187" s="1932"/>
      <c r="M187" s="1932"/>
      <c r="N187" s="1932"/>
      <c r="O187" s="1932"/>
      <c r="P187" s="1480"/>
      <c r="Q187" s="946"/>
      <c r="R187" s="1587"/>
      <c r="S187" s="1587"/>
      <c r="T187" s="1432"/>
    </row>
    <row r="188" spans="1:20">
      <c r="A188" s="15"/>
      <c r="C188" s="1932"/>
      <c r="D188" s="1932"/>
      <c r="E188" s="1932"/>
      <c r="F188" s="1932"/>
      <c r="G188" s="1932"/>
      <c r="H188" s="1932"/>
      <c r="I188" s="1932"/>
      <c r="J188" s="1932"/>
      <c r="K188" s="1932"/>
      <c r="L188" s="1932"/>
      <c r="M188" s="1932"/>
      <c r="N188" s="1932"/>
      <c r="O188" s="1932"/>
      <c r="P188" s="1480"/>
      <c r="Q188" s="946"/>
      <c r="R188" s="1587"/>
      <c r="S188" s="1587"/>
      <c r="T188" s="1432"/>
    </row>
    <row r="189" spans="1:20">
      <c r="A189" s="15"/>
      <c r="C189" s="1594"/>
      <c r="D189" s="1595"/>
      <c r="E189" s="1595"/>
      <c r="F189" s="1595"/>
      <c r="G189" s="1595"/>
      <c r="H189" s="1012"/>
      <c r="I189" s="1596" t="s">
        <v>534</v>
      </c>
      <c r="J189" s="1593">
        <v>1.6</v>
      </c>
      <c r="K189" s="814" t="s">
        <v>535</v>
      </c>
      <c r="L189" s="1012" t="s">
        <v>860</v>
      </c>
      <c r="M189" s="1012"/>
      <c r="N189" s="1012"/>
      <c r="O189" s="1012"/>
      <c r="P189" s="1480"/>
      <c r="Q189" s="78"/>
      <c r="R189" s="942"/>
      <c r="S189" s="942"/>
      <c r="T189" s="1432"/>
    </row>
    <row r="190" spans="1:20">
      <c r="A190" s="78"/>
      <c r="C190" s="924"/>
      <c r="D190" s="924"/>
      <c r="E190" s="924"/>
      <c r="F190" s="924"/>
      <c r="G190" s="924"/>
      <c r="H190" s="924"/>
      <c r="I190" s="1591"/>
      <c r="J190" s="1591"/>
      <c r="K190" s="1591"/>
      <c r="L190" s="1591"/>
      <c r="M190" s="1591"/>
      <c r="N190" s="1591"/>
      <c r="O190" s="1014"/>
      <c r="Q190" s="78"/>
      <c r="R190" s="78"/>
      <c r="S190" s="124"/>
    </row>
    <row r="191" spans="1:20">
      <c r="A191" s="80"/>
      <c r="C191" s="1591"/>
      <c r="D191" s="1591"/>
      <c r="E191" s="1591"/>
      <c r="F191" s="1591"/>
      <c r="G191" s="1591"/>
      <c r="H191" s="1591"/>
      <c r="I191" s="1597" t="s">
        <v>538</v>
      </c>
      <c r="J191" s="620">
        <f>AVERAGE(J169,J170,J189)</f>
        <v>2.3231895604395607</v>
      </c>
      <c r="K191" s="1591" t="s">
        <v>1519</v>
      </c>
      <c r="L191" s="1014"/>
      <c r="M191" s="1014"/>
      <c r="N191" s="1014"/>
      <c r="O191" s="1014"/>
      <c r="Q191" s="80"/>
      <c r="R191" s="78"/>
      <c r="S191" s="124"/>
    </row>
    <row r="192" spans="1:20" s="1445" customFormat="1">
      <c r="A192" s="358"/>
      <c r="B192" s="1480"/>
      <c r="C192" s="358"/>
      <c r="D192" s="358"/>
      <c r="E192" s="358"/>
      <c r="F192" s="358"/>
      <c r="G192" s="358"/>
      <c r="H192" s="358"/>
      <c r="I192" s="358"/>
      <c r="J192" s="358"/>
      <c r="K192" s="358"/>
      <c r="L192" s="358"/>
      <c r="M192" s="358"/>
      <c r="N192" s="358"/>
      <c r="O192" s="358"/>
      <c r="P192" s="1480"/>
      <c r="Q192" s="358"/>
      <c r="R192" s="358"/>
      <c r="S192" s="317"/>
      <c r="T192" s="1432"/>
    </row>
    <row r="193" spans="1:20" s="1445" customFormat="1">
      <c r="A193" s="435"/>
      <c r="B193" s="1480"/>
      <c r="C193" s="435"/>
      <c r="D193" s="435"/>
      <c r="E193" s="435"/>
      <c r="F193" s="435"/>
      <c r="G193" s="435"/>
      <c r="H193" s="435"/>
      <c r="I193" s="435"/>
      <c r="J193" s="435"/>
      <c r="K193" s="435"/>
      <c r="L193" s="435"/>
      <c r="M193" s="435"/>
      <c r="N193" s="435"/>
      <c r="O193" s="435"/>
      <c r="P193" s="1480"/>
      <c r="Q193" s="435"/>
      <c r="R193" s="435"/>
      <c r="S193" s="317"/>
      <c r="T193" s="1432"/>
    </row>
    <row r="194" spans="1:20" s="1751" customFormat="1">
      <c r="A194" s="1750" t="s">
        <v>811</v>
      </c>
      <c r="C194" s="1761"/>
      <c r="D194" s="1761"/>
      <c r="E194" s="1761"/>
      <c r="F194" s="1761"/>
      <c r="G194" s="1761"/>
      <c r="H194" s="1761"/>
      <c r="I194" s="1761"/>
      <c r="J194" s="1761"/>
      <c r="K194" s="1761"/>
      <c r="L194" s="1761"/>
      <c r="M194" s="1761"/>
      <c r="N194" s="1761"/>
      <c r="O194" s="1761"/>
      <c r="P194" s="1762"/>
      <c r="Q194" s="1761"/>
      <c r="R194" s="1761"/>
      <c r="S194" s="1761"/>
    </row>
    <row r="195" spans="1:20" s="1751" customFormat="1">
      <c r="A195" s="1758"/>
      <c r="C195" s="1761"/>
      <c r="D195" s="1761"/>
      <c r="E195" s="1761"/>
      <c r="F195" s="1761"/>
      <c r="G195" s="1761"/>
      <c r="H195" s="1761"/>
      <c r="I195" s="1761"/>
      <c r="J195" s="1761"/>
      <c r="K195" s="1761"/>
      <c r="L195" s="1761"/>
      <c r="M195" s="1761"/>
      <c r="N195" s="1761"/>
      <c r="O195" s="1761"/>
      <c r="P195" s="1762"/>
      <c r="Q195" s="1761"/>
      <c r="R195" s="1761"/>
      <c r="S195" s="1761"/>
    </row>
    <row r="196" spans="1:20" s="1751" customFormat="1">
      <c r="A196" s="1758"/>
      <c r="C196" s="1761"/>
      <c r="D196" s="1761"/>
      <c r="E196" s="1761"/>
      <c r="F196" s="1761"/>
      <c r="G196" s="1761"/>
      <c r="H196" s="1761"/>
      <c r="I196" s="1761"/>
      <c r="J196" s="1761"/>
      <c r="K196" s="1761"/>
      <c r="L196" s="1761"/>
      <c r="M196" s="1761"/>
      <c r="N196" s="1761"/>
      <c r="O196" s="1761"/>
      <c r="P196" s="1762"/>
      <c r="Q196" s="1761"/>
      <c r="R196" s="1761"/>
      <c r="S196" s="1761"/>
    </row>
    <row r="197" spans="1:20" s="1751" customFormat="1">
      <c r="A197" s="1754"/>
      <c r="C197" s="1761"/>
      <c r="D197" s="1761"/>
      <c r="E197" s="1761"/>
      <c r="F197" s="1761"/>
      <c r="G197" s="1761"/>
      <c r="H197" s="1761"/>
      <c r="I197" s="1761"/>
      <c r="J197" s="1761"/>
      <c r="K197" s="1761"/>
      <c r="L197" s="1761"/>
      <c r="M197" s="1761"/>
      <c r="N197" s="1761"/>
      <c r="O197" s="1761"/>
      <c r="P197" s="1762"/>
      <c r="Q197" s="1761"/>
      <c r="R197" s="1761"/>
      <c r="S197" s="1761"/>
    </row>
    <row r="198" spans="1:20" s="1445" customFormat="1">
      <c r="A198" s="316"/>
      <c r="B198" s="1480"/>
      <c r="C198" s="316"/>
      <c r="D198" s="316"/>
      <c r="E198" s="316"/>
      <c r="F198" s="316"/>
      <c r="G198" s="435"/>
      <c r="H198" s="435"/>
      <c r="I198" s="435"/>
      <c r="J198" s="358"/>
      <c r="K198" s="435"/>
      <c r="L198" s="323"/>
      <c r="M198" s="323"/>
      <c r="N198" s="323"/>
      <c r="O198" s="323"/>
      <c r="P198" s="1480"/>
      <c r="Q198" s="323"/>
      <c r="R198" s="323"/>
      <c r="S198" s="323"/>
      <c r="T198" s="1432"/>
    </row>
    <row r="199" spans="1:20" s="1498" customFormat="1">
      <c r="A199" s="1526"/>
      <c r="B199" s="1527"/>
      <c r="I199" s="1528"/>
      <c r="J199" s="1528"/>
      <c r="K199" s="1529"/>
      <c r="L199" s="1530"/>
      <c r="M199" s="1531"/>
      <c r="P199" s="1527"/>
    </row>
  </sheetData>
  <mergeCells count="29">
    <mergeCell ref="C19:O20"/>
    <mergeCell ref="C32:O35"/>
    <mergeCell ref="C37:O38"/>
    <mergeCell ref="C83:O85"/>
    <mergeCell ref="Q166:S167"/>
    <mergeCell ref="Q77:S78"/>
    <mergeCell ref="Q84:S85"/>
    <mergeCell ref="C131:O133"/>
    <mergeCell ref="Q87:S88"/>
    <mergeCell ref="C102:O103"/>
    <mergeCell ref="C111:O112"/>
    <mergeCell ref="C124:O125"/>
    <mergeCell ref="C165:O166"/>
    <mergeCell ref="C182:O183"/>
    <mergeCell ref="C186:O188"/>
    <mergeCell ref="Q175:S176"/>
    <mergeCell ref="C5:O6"/>
    <mergeCell ref="C64:O65"/>
    <mergeCell ref="Q42:S45"/>
    <mergeCell ref="C70:O71"/>
    <mergeCell ref="C145:O146"/>
    <mergeCell ref="Q143:S144"/>
    <mergeCell ref="C173:O174"/>
    <mergeCell ref="C81:O82"/>
    <mergeCell ref="C9:O10"/>
    <mergeCell ref="C23:N24"/>
    <mergeCell ref="C26:O27"/>
    <mergeCell ref="C29:O30"/>
    <mergeCell ref="C14:O16"/>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AZ429"/>
  <sheetViews>
    <sheetView showGridLines="0" zoomScale="90" zoomScaleNormal="90" workbookViewId="0">
      <pane xSplit="1" ySplit="1" topLeftCell="B2" activePane="bottomRight" state="frozen"/>
      <selection activeCell="I43" sqref="I43"/>
      <selection pane="topRight" activeCell="I43" sqref="I43"/>
      <selection pane="bottomLeft" activeCell="I43" sqref="I43"/>
      <selection pane="bottomRight" activeCell="C389" sqref="C389"/>
    </sheetView>
  </sheetViews>
  <sheetFormatPr defaultColWidth="11.5703125" defaultRowHeight="12.75"/>
  <cols>
    <col min="1" max="1" width="23.85546875" style="1449" customWidth="1"/>
    <col min="2" max="2" width="9.42578125" style="1450" customWidth="1"/>
    <col min="3" max="3" width="12.28515625" style="444" bestFit="1" customWidth="1"/>
    <col min="4" max="4" width="13.140625" style="444" bestFit="1" customWidth="1"/>
    <col min="5" max="5" width="12.42578125" style="444" bestFit="1" customWidth="1"/>
    <col min="6" max="6" width="12.28515625" style="444" bestFit="1" customWidth="1"/>
    <col min="7" max="7" width="11.5703125" style="444"/>
    <col min="8" max="10" width="12.28515625" style="444" bestFit="1" customWidth="1"/>
    <col min="11" max="12" width="11.5703125" style="444"/>
    <col min="13" max="13" width="12.5703125" style="444" bestFit="1" customWidth="1"/>
    <col min="14" max="14" width="12.28515625" style="444" bestFit="1" customWidth="1"/>
    <col min="15" max="15" width="12.28515625" style="444" customWidth="1"/>
    <col min="16" max="16" width="12.5703125" style="444" bestFit="1" customWidth="1"/>
    <col min="17" max="17" width="4.28515625" style="444" customWidth="1"/>
    <col min="18" max="18" width="3.7109375" style="1534" customWidth="1"/>
    <col min="19" max="19" width="13.7109375" style="1451" bestFit="1" customWidth="1"/>
    <col min="20" max="20" width="11.5703125" style="1451"/>
    <col min="21" max="21" width="11.5703125" style="1452"/>
    <col min="22" max="26" width="11.5703125" style="1451"/>
    <col min="27" max="28" width="12.28515625" style="1453" bestFit="1" customWidth="1"/>
    <col min="29" max="30" width="12.28515625" style="1454" bestFit="1" customWidth="1"/>
    <col min="31" max="31" width="11.5703125" style="1455"/>
    <col min="32" max="32" width="12.42578125" style="444" bestFit="1" customWidth="1"/>
    <col min="33" max="33" width="4.7109375" style="444" customWidth="1"/>
    <col min="34" max="34" width="11.5703125" style="1456"/>
    <col min="35" max="35" width="10.28515625" style="1456" customWidth="1"/>
    <col min="36" max="48" width="8.140625" style="1451" customWidth="1"/>
    <col min="49" max="49" width="12.28515625" style="1451" customWidth="1"/>
    <col min="50" max="50" width="11.5703125" style="1436"/>
    <col min="51" max="52" width="11.5703125" style="1456"/>
    <col min="53" max="16384" width="11.5703125" style="444"/>
  </cols>
  <sheetData>
    <row r="1" spans="1:50" ht="13.5" thickBot="1">
      <c r="A1" s="485" t="s">
        <v>606</v>
      </c>
      <c r="B1" s="554" t="s">
        <v>539</v>
      </c>
      <c r="C1" s="555"/>
      <c r="D1" s="945"/>
      <c r="E1" s="945"/>
      <c r="F1" s="945"/>
      <c r="G1" s="945"/>
      <c r="H1" s="945"/>
      <c r="I1" s="945"/>
      <c r="J1" s="945"/>
      <c r="K1" s="945"/>
      <c r="L1" s="945"/>
      <c r="M1" s="945"/>
      <c r="N1" s="945"/>
      <c r="O1" s="945"/>
      <c r="P1" s="1671" t="s">
        <v>1548</v>
      </c>
      <c r="Q1" s="214"/>
      <c r="S1" s="675"/>
      <c r="T1" s="675"/>
      <c r="U1" s="805"/>
      <c r="V1" s="675"/>
      <c r="W1" s="675"/>
      <c r="X1" s="675"/>
      <c r="Y1" s="675"/>
      <c r="Z1" s="675"/>
      <c r="AA1" s="820"/>
      <c r="AB1" s="820"/>
      <c r="AC1" s="826"/>
      <c r="AD1" s="826"/>
      <c r="AE1" s="288"/>
      <c r="AF1" s="945"/>
      <c r="AH1" s="25"/>
      <c r="AI1" s="25"/>
      <c r="AJ1" s="735"/>
      <c r="AK1" s="735"/>
      <c r="AL1" s="735"/>
      <c r="AM1" s="735"/>
      <c r="AN1" s="735"/>
      <c r="AO1" s="735"/>
      <c r="AP1" s="735"/>
      <c r="AQ1" s="735"/>
      <c r="AR1" s="735"/>
      <c r="AS1" s="735"/>
      <c r="AT1" s="735"/>
      <c r="AU1" s="735"/>
      <c r="AV1" s="735"/>
    </row>
    <row r="2" spans="1:50">
      <c r="AF2" s="1453"/>
      <c r="AG2" s="1453"/>
    </row>
    <row r="3" spans="1:50">
      <c r="A3" s="495" t="s">
        <v>624</v>
      </c>
      <c r="B3" s="504"/>
      <c r="C3" s="516"/>
      <c r="D3" s="516"/>
      <c r="E3" s="516"/>
      <c r="F3" s="516"/>
      <c r="G3" s="516"/>
      <c r="H3" s="516"/>
      <c r="I3" s="516"/>
      <c r="J3" s="516"/>
      <c r="K3" s="516"/>
      <c r="L3" s="516"/>
      <c r="M3" s="516"/>
      <c r="N3" s="516"/>
      <c r="O3" s="516"/>
      <c r="S3" s="803" t="s">
        <v>818</v>
      </c>
      <c r="T3" s="803"/>
      <c r="U3" s="804" t="s">
        <v>1540</v>
      </c>
      <c r="V3" s="648"/>
      <c r="W3" s="648"/>
      <c r="X3" s="648"/>
      <c r="Y3" s="648"/>
      <c r="Z3" s="648"/>
      <c r="AA3" s="1670" t="s">
        <v>834</v>
      </c>
      <c r="AB3" s="824"/>
      <c r="AC3" s="827"/>
      <c r="AD3" s="827"/>
      <c r="AE3" s="902"/>
      <c r="AF3" s="516"/>
      <c r="AH3" s="803" t="s">
        <v>818</v>
      </c>
      <c r="AI3" s="57"/>
      <c r="AJ3" s="804" t="s">
        <v>1541</v>
      </c>
      <c r="AK3" s="57"/>
      <c r="AL3" s="57"/>
      <c r="AM3" s="57"/>
      <c r="AN3" s="57"/>
      <c r="AO3" s="57"/>
      <c r="AP3" s="57"/>
      <c r="AQ3" s="57"/>
      <c r="AR3" s="57"/>
      <c r="AS3" s="57"/>
      <c r="AT3" s="57"/>
      <c r="AU3" s="57"/>
      <c r="AV3" s="57"/>
    </row>
    <row r="4" spans="1:50" s="1451" customFormat="1" ht="13.5" thickBot="1">
      <c r="A4" s="941"/>
      <c r="B4" s="399"/>
      <c r="C4" s="675"/>
      <c r="D4" s="675"/>
      <c r="E4" s="675"/>
      <c r="F4" s="675"/>
      <c r="G4" s="675"/>
      <c r="H4" s="675"/>
      <c r="I4" s="675"/>
      <c r="J4" s="675"/>
      <c r="K4" s="675"/>
      <c r="L4" s="675"/>
      <c r="M4" s="675"/>
      <c r="N4" s="675"/>
      <c r="O4" s="675"/>
      <c r="R4" s="1535"/>
      <c r="S4" s="675"/>
      <c r="T4" s="675"/>
      <c r="U4" s="805"/>
      <c r="V4" s="675"/>
      <c r="W4" s="675"/>
      <c r="X4" s="675"/>
      <c r="Y4" s="675"/>
      <c r="Z4" s="675"/>
      <c r="AA4" s="823">
        <f>'Rf &amp; Cd '!J249</f>
        <v>1.2</v>
      </c>
      <c r="AB4" s="823">
        <f>AA4</f>
        <v>1.2</v>
      </c>
      <c r="AC4" s="828">
        <f>'Rf &amp; Cd '!J251</f>
        <v>1</v>
      </c>
      <c r="AD4" s="828">
        <f>AC4</f>
        <v>1</v>
      </c>
      <c r="AE4" s="675"/>
      <c r="AF4" s="675"/>
      <c r="AH4" s="675"/>
      <c r="AI4" s="675"/>
      <c r="AJ4" s="735"/>
      <c r="AK4" s="735"/>
      <c r="AL4" s="735"/>
      <c r="AM4" s="735"/>
      <c r="AN4" s="735"/>
      <c r="AO4" s="735"/>
      <c r="AP4" s="735"/>
      <c r="AQ4" s="735"/>
      <c r="AR4" s="735"/>
      <c r="AS4" s="735"/>
      <c r="AT4" s="735"/>
      <c r="AU4" s="735"/>
      <c r="AV4" s="735"/>
      <c r="AX4" s="1432"/>
    </row>
    <row r="5" spans="1:50">
      <c r="A5" s="499" t="s">
        <v>62</v>
      </c>
      <c r="B5" s="1264">
        <f>ERP!G359</f>
        <v>5.385479123784064</v>
      </c>
      <c r="C5" s="1114"/>
      <c r="D5" s="1114"/>
      <c r="E5" s="1114"/>
      <c r="F5" s="1114"/>
      <c r="G5" s="1114"/>
      <c r="H5" s="1114"/>
      <c r="I5" s="1114"/>
      <c r="J5" s="1114"/>
      <c r="K5" s="1114"/>
      <c r="L5" s="1114"/>
      <c r="M5" s="1114"/>
      <c r="N5" s="1114"/>
      <c r="O5" s="1115"/>
      <c r="Q5" s="1536"/>
      <c r="S5" s="807" t="s">
        <v>1386</v>
      </c>
      <c r="T5" s="844" t="s">
        <v>8</v>
      </c>
      <c r="U5" s="845" t="s">
        <v>52</v>
      </c>
      <c r="V5" s="846" t="s">
        <v>53</v>
      </c>
      <c r="W5" s="846" t="s">
        <v>9</v>
      </c>
      <c r="X5" s="846" t="s">
        <v>54</v>
      </c>
      <c r="Y5" s="845" t="s">
        <v>55</v>
      </c>
      <c r="Z5" s="846" t="s">
        <v>56</v>
      </c>
      <c r="AA5" s="847" t="s">
        <v>57</v>
      </c>
      <c r="AB5" s="847" t="s">
        <v>58</v>
      </c>
      <c r="AC5" s="848" t="s">
        <v>59</v>
      </c>
      <c r="AD5" s="848" t="s">
        <v>97</v>
      </c>
      <c r="AE5" s="1042" t="s">
        <v>819</v>
      </c>
      <c r="AF5" s="849" t="s">
        <v>910</v>
      </c>
      <c r="AH5" s="899" t="s">
        <v>828</v>
      </c>
      <c r="AI5" s="900"/>
      <c r="AJ5" s="1116">
        <f>ERP!D3</f>
        <v>0.66666666666666663</v>
      </c>
      <c r="AK5" s="819"/>
      <c r="AL5" s="819"/>
      <c r="AM5" s="819"/>
      <c r="AN5" s="819"/>
      <c r="AO5" s="819"/>
      <c r="AP5" s="819"/>
      <c r="AQ5" s="819"/>
      <c r="AR5" s="819"/>
      <c r="AS5" s="819"/>
      <c r="AT5" s="819"/>
      <c r="AU5" s="819"/>
      <c r="AV5" s="819"/>
      <c r="AW5" s="1619"/>
    </row>
    <row r="6" spans="1:50">
      <c r="A6" s="499" t="s">
        <v>507</v>
      </c>
      <c r="B6" s="537" t="s">
        <v>32</v>
      </c>
      <c r="C6" s="512" t="s">
        <v>2</v>
      </c>
      <c r="D6" s="513" t="s">
        <v>509</v>
      </c>
      <c r="E6" s="514" t="s">
        <v>4</v>
      </c>
      <c r="F6" s="513" t="s">
        <v>510</v>
      </c>
      <c r="G6" s="513" t="s">
        <v>511</v>
      </c>
      <c r="H6" s="514" t="s">
        <v>5</v>
      </c>
      <c r="I6" s="513" t="s">
        <v>512</v>
      </c>
      <c r="J6" s="515" t="s">
        <v>3</v>
      </c>
      <c r="K6" s="513" t="s">
        <v>513</v>
      </c>
      <c r="L6" s="513" t="s">
        <v>514</v>
      </c>
      <c r="M6" s="513" t="s">
        <v>515</v>
      </c>
      <c r="N6" s="513" t="s">
        <v>516</v>
      </c>
      <c r="O6" s="538" t="s">
        <v>6</v>
      </c>
      <c r="Q6" s="1536"/>
      <c r="S6" s="675"/>
      <c r="T6" s="840">
        <v>1</v>
      </c>
      <c r="U6" s="817">
        <v>2</v>
      </c>
      <c r="V6" s="817">
        <v>3</v>
      </c>
      <c r="W6" s="817">
        <v>4</v>
      </c>
      <c r="X6" s="817">
        <v>5</v>
      </c>
      <c r="Y6" s="817">
        <v>6</v>
      </c>
      <c r="Z6" s="817">
        <v>7</v>
      </c>
      <c r="AA6" s="817">
        <v>8</v>
      </c>
      <c r="AB6" s="817">
        <v>9</v>
      </c>
      <c r="AC6" s="817">
        <v>10</v>
      </c>
      <c r="AD6" s="817">
        <v>11</v>
      </c>
      <c r="AE6" s="817"/>
      <c r="AF6" s="1117"/>
      <c r="AH6" s="899" t="s">
        <v>829</v>
      </c>
      <c r="AI6" s="900"/>
      <c r="AJ6" s="1118">
        <f>ERP!I166</f>
        <v>0.66666666666666663</v>
      </c>
      <c r="AK6" s="819"/>
      <c r="AL6" s="819"/>
      <c r="AM6" s="819"/>
      <c r="AN6" s="819"/>
      <c r="AO6" s="819"/>
      <c r="AP6" s="819"/>
      <c r="AQ6" s="819"/>
      <c r="AR6" s="819"/>
      <c r="AS6" s="819"/>
      <c r="AT6" s="819"/>
      <c r="AU6" s="819"/>
      <c r="AV6" s="819"/>
      <c r="AW6" s="1619"/>
    </row>
    <row r="7" spans="1:50">
      <c r="A7" s="1119"/>
      <c r="B7" s="539" t="s">
        <v>754</v>
      </c>
      <c r="C7" s="517">
        <f>'Rf &amp; Cd '!C191</f>
        <v>1.181979226191376</v>
      </c>
      <c r="D7" s="518">
        <f>'Rf &amp; Cd '!D191</f>
        <v>1.413911391796471</v>
      </c>
      <c r="E7" s="519">
        <f>'Rf &amp; Cd '!E191</f>
        <v>1.645843557401566</v>
      </c>
      <c r="F7" s="518">
        <f>'Rf &amp; Cd '!F191</f>
        <v>1.8484545977412687</v>
      </c>
      <c r="G7" s="518">
        <f>'Rf &amp; Cd '!G191</f>
        <v>2.0510656380809715</v>
      </c>
      <c r="H7" s="519">
        <f>'Rf &amp; Cd '!H191</f>
        <v>2.2536766784206739</v>
      </c>
      <c r="I7" s="518">
        <f>'Rf &amp; Cd '!I191</f>
        <v>2.4419961051722674</v>
      </c>
      <c r="J7" s="484">
        <f>'Rf &amp; Cd '!J191</f>
        <v>2.6303155319238605</v>
      </c>
      <c r="K7" s="518">
        <f>'Rf &amp; Cd '!K191</f>
        <v>2.7390880160002933</v>
      </c>
      <c r="L7" s="518">
        <f>'Rf &amp; Cd '!L191</f>
        <v>2.8478605000767261</v>
      </c>
      <c r="M7" s="518">
        <f>'Rf &amp; Cd '!M191</f>
        <v>2.9566329841531589</v>
      </c>
      <c r="N7" s="518">
        <f>'Rf &amp; Cd '!N191</f>
        <v>3.0654054682295917</v>
      </c>
      <c r="O7" s="540">
        <f>'Rf &amp; Cd '!O191</f>
        <v>3.1741779523060245</v>
      </c>
      <c r="Q7" s="1536"/>
      <c r="S7" s="1120">
        <f>'Rf &amp; Cd Calculation '!A12</f>
        <v>40179</v>
      </c>
      <c r="T7" s="1121">
        <f>'Rf &amp; Cd Calculation '!AT12</f>
        <v>1.0653000000000006</v>
      </c>
      <c r="U7" s="841">
        <f>AVERAGE(T7,V7)</f>
        <v>1.1748000000000003</v>
      </c>
      <c r="V7" s="1122">
        <f>'Rf &amp; Cd Calculation '!BA12</f>
        <v>1.2843</v>
      </c>
      <c r="W7" s="1122">
        <f>'Rf &amp; Cd Calculation '!BH12</f>
        <v>1.6234000000000002</v>
      </c>
      <c r="X7" s="1122">
        <f>'Rf &amp; Cd Calculation '!BO12</f>
        <v>2.1307</v>
      </c>
      <c r="Y7" s="1558">
        <f>AVERAGE(X7,Z7)</f>
        <v>3.3561000000000001</v>
      </c>
      <c r="Z7" s="1122">
        <f>'Rf &amp; Cd Calculation '!BV12</f>
        <v>4.5815000000000001</v>
      </c>
      <c r="AA7" s="842">
        <f t="shared" ref="AA7:AA38" si="0">Z7+(Z7-Y7)*AA$4</f>
        <v>6.0519800000000004</v>
      </c>
      <c r="AB7" s="842">
        <f t="shared" ref="AB7:AB38" si="1">AA7+(AA7-Z7)*AB$4</f>
        <v>7.8165560000000003</v>
      </c>
      <c r="AC7" s="843">
        <f t="shared" ref="AC7:AC38" si="2">AB7+(AB7-AA7)*AC$4</f>
        <v>9.5811320000000002</v>
      </c>
      <c r="AD7" s="843">
        <f t="shared" ref="AD7:AD38" si="3">AC7+(AC7-AB7)*AD$4</f>
        <v>11.345708</v>
      </c>
      <c r="AE7" s="1123">
        <f>'Implied ERP Data'!B1958*100</f>
        <v>6.5429999999999993</v>
      </c>
      <c r="AF7" s="1124">
        <f>'Rf &amp; Cd Calculation '!F12</f>
        <v>3.4596999999999998</v>
      </c>
      <c r="AH7" s="899" t="s">
        <v>143</v>
      </c>
      <c r="AI7" s="900"/>
      <c r="AJ7" s="1125">
        <f>ERP!G349</f>
        <v>5.905645027685984</v>
      </c>
      <c r="AK7" s="819"/>
      <c r="AL7" s="819"/>
      <c r="AM7" s="819"/>
      <c r="AN7" s="819"/>
      <c r="AO7" s="819"/>
      <c r="AP7" s="819"/>
      <c r="AQ7" s="819"/>
      <c r="AR7" s="819"/>
      <c r="AS7" s="819"/>
      <c r="AT7" s="819"/>
      <c r="AU7" s="819"/>
      <c r="AV7" s="819"/>
      <c r="AW7" s="1619"/>
    </row>
    <row r="8" spans="1:50" ht="13.5" thickBot="1">
      <c r="A8" s="760"/>
      <c r="B8" s="537" t="s">
        <v>603</v>
      </c>
      <c r="C8" s="517">
        <f>'Rf &amp; Cd '!C202</f>
        <v>0.70602738853503222</v>
      </c>
      <c r="D8" s="748">
        <f>'Rf &amp; Cd '!D202</f>
        <v>0.93795955414012733</v>
      </c>
      <c r="E8" s="749">
        <f>'Rf &amp; Cd '!E202</f>
        <v>1.1698917197452223</v>
      </c>
      <c r="F8" s="748">
        <f>'Rf &amp; Cd '!F202</f>
        <v>1.3725027600849249</v>
      </c>
      <c r="G8" s="748">
        <f>'Rf &amp; Cd '!G202</f>
        <v>1.5751138004246277</v>
      </c>
      <c r="H8" s="749">
        <f>'Rf &amp; Cd '!H202</f>
        <v>1.7777248407643302</v>
      </c>
      <c r="I8" s="748">
        <f>'Rf &amp; Cd '!I202</f>
        <v>1.9660442675159235</v>
      </c>
      <c r="J8" s="755">
        <f>'Rf &amp; Cd '!J202</f>
        <v>2.1543636942675168</v>
      </c>
      <c r="K8" s="748">
        <f>'Rf &amp; Cd '!K202</f>
        <v>2.2631361783439496</v>
      </c>
      <c r="L8" s="748">
        <f>'Rf &amp; Cd '!L202</f>
        <v>2.3719086624203825</v>
      </c>
      <c r="M8" s="748">
        <f>'Rf &amp; Cd '!M202</f>
        <v>2.4806811464968153</v>
      </c>
      <c r="N8" s="748">
        <f>'Rf &amp; Cd '!N202</f>
        <v>2.5894536305732481</v>
      </c>
      <c r="O8" s="540">
        <f>'Rf &amp; Cd '!O202</f>
        <v>2.6982261146496809</v>
      </c>
      <c r="Q8" s="1536"/>
      <c r="S8" s="1126">
        <f>'Rf &amp; Cd Calculation '!A13</f>
        <v>40186</v>
      </c>
      <c r="T8" s="1127">
        <f>'Rf &amp; Cd Calculation '!AT13</f>
        <v>0.99860000000000015</v>
      </c>
      <c r="U8" s="89">
        <f t="shared" ref="U8:U71" si="4">AVERAGE(T8,V8)</f>
        <v>1.0832000000000002</v>
      </c>
      <c r="V8" s="8">
        <f>'Rf &amp; Cd Calculation '!BA13</f>
        <v>1.1678000000000002</v>
      </c>
      <c r="W8" s="8">
        <f>'Rf &amp; Cd Calculation '!BH13</f>
        <v>1.4549999999999996</v>
      </c>
      <c r="X8" s="8">
        <f>'Rf &amp; Cd Calculation '!BO13</f>
        <v>1.9971000000000001</v>
      </c>
      <c r="Y8" s="1559">
        <f t="shared" ref="Y8:Y71" si="5">AVERAGE(X8,Z8)</f>
        <v>3.15665</v>
      </c>
      <c r="Z8" s="8">
        <f>'Rf &amp; Cd Calculation '!BV13</f>
        <v>4.3162000000000003</v>
      </c>
      <c r="AA8" s="821">
        <f t="shared" si="0"/>
        <v>5.7076600000000006</v>
      </c>
      <c r="AB8" s="821">
        <f t="shared" si="1"/>
        <v>7.3774120000000014</v>
      </c>
      <c r="AC8" s="829">
        <f t="shared" si="2"/>
        <v>9.0471640000000022</v>
      </c>
      <c r="AD8" s="829">
        <f t="shared" si="3"/>
        <v>10.716916000000003</v>
      </c>
      <c r="AE8" s="1128">
        <f>VLOOKUP(S8,'Implied ERP Data'!$A$1958:$B$2897,2,TRUE)*100</f>
        <v>6.2950000000000008</v>
      </c>
      <c r="AF8" s="657">
        <f>'Rf &amp; Cd Calculation '!F13</f>
        <v>3.4903</v>
      </c>
      <c r="AH8" s="899" t="s">
        <v>62</v>
      </c>
      <c r="AI8" s="900"/>
      <c r="AJ8" s="1129">
        <f>B5</f>
        <v>5.385479123784064</v>
      </c>
      <c r="AK8" s="819"/>
      <c r="AL8" s="819"/>
      <c r="AM8" s="819"/>
      <c r="AN8" s="819"/>
      <c r="AO8" s="819"/>
      <c r="AP8" s="819"/>
      <c r="AQ8" s="819"/>
      <c r="AR8" s="819"/>
      <c r="AS8" s="819"/>
      <c r="AT8" s="819"/>
      <c r="AU8" s="819"/>
      <c r="AV8" s="819"/>
      <c r="AW8" s="1619"/>
    </row>
    <row r="9" spans="1:50" ht="13.5" thickBot="1">
      <c r="A9" s="751"/>
      <c r="B9" s="539" t="s">
        <v>604</v>
      </c>
      <c r="C9" s="517">
        <f>'Rf &amp; Cd '!C203</f>
        <v>1.1401761891359397</v>
      </c>
      <c r="D9" s="748">
        <f>'Rf &amp; Cd '!D203</f>
        <v>1.5147275691700326</v>
      </c>
      <c r="E9" s="749">
        <f>'Rf &amp; Cd '!E203</f>
        <v>1.8892789492041253</v>
      </c>
      <c r="F9" s="748">
        <f>'Rf &amp; Cd '!F203</f>
        <v>2.2164791224590581</v>
      </c>
      <c r="G9" s="748">
        <f>'Rf &amp; Cd '!G203</f>
        <v>2.5436792957139911</v>
      </c>
      <c r="H9" s="749">
        <f>'Rf &amp; Cd '!H203</f>
        <v>2.8708794689689237</v>
      </c>
      <c r="I9" s="748">
        <f>'Rf &amp; Cd '!I203</f>
        <v>3.174999861209546</v>
      </c>
      <c r="J9" s="755">
        <f>'Rf &amp; Cd '!J203</f>
        <v>3.4791202534501688</v>
      </c>
      <c r="K9" s="748">
        <f>'Rf &amp; Cd '!K203</f>
        <v>3.6547788729188144</v>
      </c>
      <c r="L9" s="748">
        <f>'Rf &amp; Cd '!L203</f>
        <v>3.83043749238746</v>
      </c>
      <c r="M9" s="748">
        <f>'Rf &amp; Cd '!M203</f>
        <v>4.006096111856106</v>
      </c>
      <c r="N9" s="748">
        <f>'Rf &amp; Cd '!N203</f>
        <v>4.1817547313247516</v>
      </c>
      <c r="O9" s="540">
        <f>'Rf &amp; Cd '!O203</f>
        <v>4.3574133507933972</v>
      </c>
      <c r="Q9" s="1536"/>
      <c r="S9" s="1126">
        <f>'Rf &amp; Cd Calculation '!A14</f>
        <v>40193</v>
      </c>
      <c r="T9" s="1127">
        <f>'Rf &amp; Cd Calculation '!AT14</f>
        <v>1.0364</v>
      </c>
      <c r="U9" s="89">
        <f t="shared" si="4"/>
        <v>1.121</v>
      </c>
      <c r="V9" s="8">
        <f>'Rf &amp; Cd Calculation '!BA14</f>
        <v>1.2056</v>
      </c>
      <c r="W9" s="8">
        <f>'Rf &amp; Cd Calculation '!BH14</f>
        <v>1.4928000000000003</v>
      </c>
      <c r="X9" s="8">
        <f>'Rf &amp; Cd Calculation '!BO14</f>
        <v>2.0348999999999999</v>
      </c>
      <c r="Y9" s="1559">
        <f t="shared" si="5"/>
        <v>3.1944500000000007</v>
      </c>
      <c r="Z9" s="8">
        <f>'Rf &amp; Cd Calculation '!BV14</f>
        <v>4.354000000000001</v>
      </c>
      <c r="AA9" s="821">
        <f t="shared" si="0"/>
        <v>5.7454600000000013</v>
      </c>
      <c r="AB9" s="821">
        <f t="shared" si="1"/>
        <v>7.4152120000000021</v>
      </c>
      <c r="AC9" s="829">
        <f t="shared" si="2"/>
        <v>9.0849640000000029</v>
      </c>
      <c r="AD9" s="829">
        <f t="shared" si="3"/>
        <v>10.754716000000004</v>
      </c>
      <c r="AE9" s="1128">
        <f>VLOOKUP(S9,'Implied ERP Data'!$A$1958:$B$2897,2,TRUE)*100</f>
        <v>6.4879999999999995</v>
      </c>
      <c r="AF9" s="657">
        <f>'Rf &amp; Cd Calculation '!F14</f>
        <v>3.3744999999999998</v>
      </c>
      <c r="AH9" s="945"/>
      <c r="AI9" s="25"/>
      <c r="AJ9" s="25"/>
      <c r="AK9" s="735"/>
      <c r="AL9" s="735"/>
      <c r="AM9" s="735"/>
      <c r="AN9" s="735"/>
      <c r="AO9" s="735"/>
      <c r="AP9" s="735"/>
      <c r="AQ9" s="735"/>
      <c r="AR9" s="735"/>
      <c r="AS9" s="735"/>
      <c r="AT9" s="735"/>
      <c r="AU9" s="735"/>
      <c r="AV9" s="735"/>
    </row>
    <row r="10" spans="1:50">
      <c r="A10" s="499" t="s">
        <v>140</v>
      </c>
      <c r="B10" s="537" t="s">
        <v>32</v>
      </c>
      <c r="C10" s="512" t="s">
        <v>2</v>
      </c>
      <c r="D10" s="513" t="s">
        <v>509</v>
      </c>
      <c r="E10" s="514" t="s">
        <v>4</v>
      </c>
      <c r="F10" s="513" t="s">
        <v>510</v>
      </c>
      <c r="G10" s="513" t="s">
        <v>511</v>
      </c>
      <c r="H10" s="514" t="s">
        <v>5</v>
      </c>
      <c r="I10" s="513" t="s">
        <v>512</v>
      </c>
      <c r="J10" s="515" t="s">
        <v>3</v>
      </c>
      <c r="K10" s="513" t="s">
        <v>513</v>
      </c>
      <c r="L10" s="513" t="s">
        <v>514</v>
      </c>
      <c r="M10" s="513" t="s">
        <v>515</v>
      </c>
      <c r="N10" s="513" t="s">
        <v>516</v>
      </c>
      <c r="O10" s="538" t="s">
        <v>6</v>
      </c>
      <c r="Q10" s="1536"/>
      <c r="S10" s="1126">
        <f>'Rf &amp; Cd Calculation '!A15</f>
        <v>40200</v>
      </c>
      <c r="T10" s="1127">
        <f>'Rf &amp; Cd Calculation '!AT15</f>
        <v>1.0537000000000001</v>
      </c>
      <c r="U10" s="89">
        <f t="shared" si="4"/>
        <v>1.1127000000000002</v>
      </c>
      <c r="V10" s="8">
        <f>'Rf &amp; Cd Calculation '!BA15</f>
        <v>1.1717000000000004</v>
      </c>
      <c r="W10" s="8">
        <f>'Rf &amp; Cd Calculation '!BH15</f>
        <v>1.5372000000000003</v>
      </c>
      <c r="X10" s="8">
        <f>'Rf &amp; Cd Calculation '!BO15</f>
        <v>2.0795000000000003</v>
      </c>
      <c r="Y10" s="1559">
        <f t="shared" si="5"/>
        <v>3.2868000000000004</v>
      </c>
      <c r="Z10" s="8">
        <f>'Rf &amp; Cd Calculation '!BV15</f>
        <v>4.4941000000000004</v>
      </c>
      <c r="AA10" s="821">
        <f t="shared" si="0"/>
        <v>5.9428600000000005</v>
      </c>
      <c r="AB10" s="821">
        <f t="shared" si="1"/>
        <v>7.6813720000000005</v>
      </c>
      <c r="AC10" s="829">
        <f t="shared" si="2"/>
        <v>9.4198839999999997</v>
      </c>
      <c r="AD10" s="829">
        <f t="shared" si="3"/>
        <v>11.158396</v>
      </c>
      <c r="AE10" s="1128">
        <f>VLOOKUP(S10,'Implied ERP Data'!$A$1958:$B$2897,2,TRUE)*100</f>
        <v>6.7149999999999999</v>
      </c>
      <c r="AF10" s="657">
        <f>'Rf &amp; Cd Calculation '!F15</f>
        <v>3.3281999999999998</v>
      </c>
      <c r="AH10" s="899" t="s">
        <v>507</v>
      </c>
      <c r="AI10" s="900"/>
      <c r="AJ10" s="1024">
        <f>C7</f>
        <v>1.181979226191376</v>
      </c>
      <c r="AK10" s="1025">
        <f t="shared" ref="AK10:AV10" si="6">D7</f>
        <v>1.413911391796471</v>
      </c>
      <c r="AL10" s="1026">
        <f t="shared" si="6"/>
        <v>1.645843557401566</v>
      </c>
      <c r="AM10" s="1025">
        <f t="shared" si="6"/>
        <v>1.8484545977412687</v>
      </c>
      <c r="AN10" s="1025">
        <f t="shared" si="6"/>
        <v>2.0510656380809715</v>
      </c>
      <c r="AO10" s="1026">
        <f t="shared" si="6"/>
        <v>2.2536766784206739</v>
      </c>
      <c r="AP10" s="1025">
        <f t="shared" si="6"/>
        <v>2.4419961051722674</v>
      </c>
      <c r="AQ10" s="1027">
        <f t="shared" si="6"/>
        <v>2.6303155319238605</v>
      </c>
      <c r="AR10" s="1025">
        <f t="shared" si="6"/>
        <v>2.7390880160002933</v>
      </c>
      <c r="AS10" s="1025">
        <f t="shared" si="6"/>
        <v>2.8478605000767261</v>
      </c>
      <c r="AT10" s="1025">
        <f t="shared" si="6"/>
        <v>2.9566329841531589</v>
      </c>
      <c r="AU10" s="1025">
        <f t="shared" si="6"/>
        <v>3.0654054682295917</v>
      </c>
      <c r="AV10" s="1028">
        <f t="shared" si="6"/>
        <v>3.1741779523060245</v>
      </c>
      <c r="AW10" s="1433"/>
    </row>
    <row r="11" spans="1:50">
      <c r="A11" s="1119"/>
      <c r="B11" s="539" t="s">
        <v>754</v>
      </c>
      <c r="C11" s="517">
        <f>'CRP &amp; Rnot'!C151</f>
        <v>0.24410859326202269</v>
      </c>
      <c r="D11" s="748">
        <f>'CRP &amp; Rnot'!D151</f>
        <v>0.30865992510707513</v>
      </c>
      <c r="E11" s="749">
        <f>'CRP &amp; Rnot'!E151</f>
        <v>0.40514970566355185</v>
      </c>
      <c r="F11" s="748">
        <f>'CRP &amp; Rnot'!F151</f>
        <v>0.46576143995138364</v>
      </c>
      <c r="G11" s="748">
        <f>'CRP &amp; Rnot'!G151</f>
        <v>0.54300242318893399</v>
      </c>
      <c r="H11" s="749">
        <f>'CRP &amp; Rnot'!H151</f>
        <v>0.6448042195186755</v>
      </c>
      <c r="I11" s="748">
        <f>'CRP &amp; Rnot'!I151</f>
        <v>0.64271104592942219</v>
      </c>
      <c r="J11" s="750">
        <f>'CRP &amp; Rnot'!J151</f>
        <v>0.64031868806607062</v>
      </c>
      <c r="K11" s="748">
        <f>'CRP &amp; Rnot'!K151</f>
        <v>0.63978855783819</v>
      </c>
      <c r="L11" s="748">
        <f>'CRP &amp; Rnot'!L151</f>
        <v>0.63921848005438198</v>
      </c>
      <c r="M11" s="748">
        <f>'CRP &amp; Rnot'!M151</f>
        <v>0.63860376260335916</v>
      </c>
      <c r="N11" s="748">
        <f>'CRP &amp; Rnot'!N151</f>
        <v>0.63793894860433586</v>
      </c>
      <c r="O11" s="540">
        <f>'CRP &amp; Rnot'!O151</f>
        <v>0.63721765397564589</v>
      </c>
      <c r="Q11" s="1536"/>
      <c r="S11" s="1126">
        <f>'Rf &amp; Cd Calculation '!A16</f>
        <v>40207</v>
      </c>
      <c r="T11" s="1127">
        <f>'Rf &amp; Cd Calculation '!AT16</f>
        <v>1.0578000000000003</v>
      </c>
      <c r="U11" s="89">
        <f t="shared" si="4"/>
        <v>1.1222500000000002</v>
      </c>
      <c r="V11" s="8">
        <f>'Rf &amp; Cd Calculation '!BA16</f>
        <v>1.1867000000000001</v>
      </c>
      <c r="W11" s="8">
        <f>'Rf &amp; Cd Calculation '!BH16</f>
        <v>1.5582000000000003</v>
      </c>
      <c r="X11" s="8">
        <f>'Rf &amp; Cd Calculation '!BO16</f>
        <v>2.0799000000000003</v>
      </c>
      <c r="Y11" s="1559">
        <f t="shared" si="5"/>
        <v>3.3375500000000002</v>
      </c>
      <c r="Z11" s="8">
        <f>'Rf &amp; Cd Calculation '!BV16</f>
        <v>4.5952000000000002</v>
      </c>
      <c r="AA11" s="821">
        <f t="shared" si="0"/>
        <v>6.1043799999999999</v>
      </c>
      <c r="AB11" s="821">
        <f t="shared" si="1"/>
        <v>7.9153959999999994</v>
      </c>
      <c r="AC11" s="829">
        <f t="shared" si="2"/>
        <v>9.7264119999999998</v>
      </c>
      <c r="AD11" s="829">
        <f t="shared" si="3"/>
        <v>11.537428</v>
      </c>
      <c r="AE11" s="1128">
        <f>VLOOKUP(S11,'Implied ERP Data'!$A$1958:$B$2897,2,TRUE)*100</f>
        <v>6.8339999999999996</v>
      </c>
      <c r="AF11" s="657">
        <f>'Rf &amp; Cd Calculation '!F16</f>
        <v>3.3129</v>
      </c>
      <c r="AH11" s="1015" t="s">
        <v>908</v>
      </c>
      <c r="AI11" s="1037"/>
      <c r="AJ11" s="1412">
        <v>3</v>
      </c>
      <c r="AK11" s="1413">
        <v>4</v>
      </c>
      <c r="AL11" s="1414">
        <v>5</v>
      </c>
      <c r="AM11" s="1413">
        <v>6</v>
      </c>
      <c r="AN11" s="1414">
        <v>7</v>
      </c>
      <c r="AO11" s="1413">
        <v>8</v>
      </c>
      <c r="AP11" s="1414">
        <v>9</v>
      </c>
      <c r="AQ11" s="1002">
        <v>10</v>
      </c>
      <c r="AR11" s="1414">
        <v>11</v>
      </c>
      <c r="AS11" s="1413">
        <v>12</v>
      </c>
      <c r="AT11" s="1414">
        <v>13</v>
      </c>
      <c r="AU11" s="1413">
        <v>14</v>
      </c>
      <c r="AV11" s="1415">
        <v>15</v>
      </c>
    </row>
    <row r="12" spans="1:50">
      <c r="A12" s="760"/>
      <c r="B12" s="537" t="s">
        <v>603</v>
      </c>
      <c r="C12" s="517">
        <f>'CRP &amp; Rnot'!C152</f>
        <v>0.246048237219228</v>
      </c>
      <c r="D12" s="518">
        <f>'CRP &amp; Rnot'!D152</f>
        <v>0.31111248259620355</v>
      </c>
      <c r="E12" s="519">
        <f>'CRP &amp; Rnot'!E152</f>
        <v>0.40836895398190298</v>
      </c>
      <c r="F12" s="518">
        <f>'CRP &amp; Rnot'!F152</f>
        <v>0.46946229845221993</v>
      </c>
      <c r="G12" s="518">
        <f>'CRP &amp; Rnot'!G152</f>
        <v>0.54731702496026824</v>
      </c>
      <c r="H12" s="519">
        <f>'CRP &amp; Rnot'!H152</f>
        <v>0.64992772046248459</v>
      </c>
      <c r="I12" s="518">
        <f>'CRP &amp; Rnot'!I152</f>
        <v>0.64781791488396157</v>
      </c>
      <c r="J12" s="756">
        <f>'CRP &amp; Rnot'!J152</f>
        <v>0.64540654776570794</v>
      </c>
      <c r="K12" s="518">
        <f>'CRP &amp; Rnot'!K152</f>
        <v>0.64487220521625632</v>
      </c>
      <c r="L12" s="518">
        <f>'CRP &amp; Rnot'!L152</f>
        <v>0.64429759769462258</v>
      </c>
      <c r="M12" s="518">
        <f>'CRP &amp; Rnot'!M152</f>
        <v>0.64367799580682783</v>
      </c>
      <c r="N12" s="518">
        <f>'CRP &amp; Rnot'!N152</f>
        <v>0.64300789931267133</v>
      </c>
      <c r="O12" s="540">
        <f>'CRP &amp; Rnot'!O152</f>
        <v>0.64228087340369655</v>
      </c>
      <c r="Q12" s="1536"/>
      <c r="S12" s="1126">
        <f>'Rf &amp; Cd Calculation '!A17</f>
        <v>40214</v>
      </c>
      <c r="T12" s="1127">
        <f>'Rf &amp; Cd Calculation '!AT17</f>
        <v>1.0132000000000003</v>
      </c>
      <c r="U12" s="89">
        <f t="shared" si="4"/>
        <v>1.0869500000000003</v>
      </c>
      <c r="V12" s="8">
        <f>'Rf &amp; Cd Calculation '!BA17</f>
        <v>1.1607000000000003</v>
      </c>
      <c r="W12" s="8">
        <f>'Rf &amp; Cd Calculation '!BH17</f>
        <v>1.5703000000000005</v>
      </c>
      <c r="X12" s="8">
        <f>'Rf &amp; Cd Calculation '!BO17</f>
        <v>2.0731000000000002</v>
      </c>
      <c r="Y12" s="1559">
        <f t="shared" si="5"/>
        <v>3.3551000000000002</v>
      </c>
      <c r="Z12" s="8">
        <f>'Rf &amp; Cd Calculation '!BV17</f>
        <v>4.6371000000000002</v>
      </c>
      <c r="AA12" s="821">
        <f t="shared" si="0"/>
        <v>6.1755000000000004</v>
      </c>
      <c r="AB12" s="821">
        <f t="shared" si="1"/>
        <v>8.0215800000000002</v>
      </c>
      <c r="AC12" s="829">
        <f t="shared" si="2"/>
        <v>9.8676600000000008</v>
      </c>
      <c r="AD12" s="829">
        <f t="shared" si="3"/>
        <v>11.713740000000001</v>
      </c>
      <c r="AE12" s="1128">
        <f>VLOOKUP(S12,'Implied ERP Data'!$A$1958:$B$2897,2,TRUE)*100</f>
        <v>7.1700000000000017</v>
      </c>
      <c r="AF12" s="657">
        <f>'Rf &amp; Cd Calculation '!F17</f>
        <v>3.2359999999999998</v>
      </c>
      <c r="AH12" s="1017" t="str">
        <f>'[1]Calculation Rf &amp; Cd'!$AH$1</f>
        <v>A</v>
      </c>
      <c r="AI12" s="1130"/>
      <c r="AJ12" s="1030">
        <f>'Rf &amp; Cd '!C367-'Rf &amp; Cd '!C$191</f>
        <v>0.95173121019108109</v>
      </c>
      <c r="AK12" s="527">
        <f>'Rf &amp; Cd '!D367-'Rf &amp; Cd '!D$191</f>
        <v>0.9780410828025472</v>
      </c>
      <c r="AL12" s="529">
        <f>'Rf &amp; Cd '!E367-'Rf &amp; Cd '!E$191</f>
        <v>1.0043509554140133</v>
      </c>
      <c r="AM12" s="527">
        <f>'Rf &amp; Cd '!F367-'Rf &amp; Cd '!F$191</f>
        <v>1.045006581740977</v>
      </c>
      <c r="AN12" s="527">
        <f>'Rf &amp; Cd '!G367-'Rf &amp; Cd '!G$191</f>
        <v>1.0856622080679412</v>
      </c>
      <c r="AO12" s="529">
        <f>'Rf &amp; Cd '!H367-'Rf &amp; Cd '!H$191</f>
        <v>1.1263178343949054</v>
      </c>
      <c r="AP12" s="527">
        <f>'Rf &amp; Cd '!I367-'Rf &amp; Cd '!I$191</f>
        <v>1.0945773885350314</v>
      </c>
      <c r="AQ12" s="534">
        <f>'Rf &amp; Cd '!J367-'Rf &amp; Cd '!J$191</f>
        <v>1.0628369426751583</v>
      </c>
      <c r="AR12" s="527">
        <f>'Rf &amp; Cd '!K367-'Rf &amp; Cd '!K$191</f>
        <v>1.0889012738853503</v>
      </c>
      <c r="AS12" s="527">
        <f>'Rf &amp; Cd '!L367-'Rf &amp; Cd '!L$191</f>
        <v>1.1149656050955423</v>
      </c>
      <c r="AT12" s="527">
        <f>'Rf &amp; Cd '!M367-'Rf &amp; Cd '!M$191</f>
        <v>1.1410299363057348</v>
      </c>
      <c r="AU12" s="527">
        <f>'Rf &amp; Cd '!N367-'Rf &amp; Cd '!N$191</f>
        <v>1.1670942675159268</v>
      </c>
      <c r="AV12" s="546">
        <f>'Rf &amp; Cd '!O367-'Rf &amp; Cd '!O$191</f>
        <v>1.1931585987261188</v>
      </c>
    </row>
    <row r="13" spans="1:50">
      <c r="A13" s="751"/>
      <c r="B13" s="539" t="s">
        <v>604</v>
      </c>
      <c r="C13" s="528">
        <f>'CRP &amp; Rnot'!C153</f>
        <v>0.25524598219990707</v>
      </c>
      <c r="D13" s="527">
        <f>'CRP &amp; Rnot'!D153</f>
        <v>0.33692344529540552</v>
      </c>
      <c r="E13" s="529">
        <f>'CRP &amp; Rnot'!E153</f>
        <v>0.45901295553838306</v>
      </c>
      <c r="F13" s="527">
        <f>'CRP &amp; Rnot'!F153</f>
        <v>0.52174359742978005</v>
      </c>
      <c r="G13" s="527">
        <f>'CRP &amp; Rnot'!G153</f>
        <v>0.60168482524227784</v>
      </c>
      <c r="H13" s="529">
        <f>'CRP &amp; Rnot'!H153</f>
        <v>0.70704548031173697</v>
      </c>
      <c r="I13" s="527">
        <f>'CRP &amp; Rnot'!I153</f>
        <v>0.73490151829922967</v>
      </c>
      <c r="J13" s="500">
        <f>'CRP &amp; Rnot'!J153</f>
        <v>0.76673911259305505</v>
      </c>
      <c r="K13" s="527">
        <f>'CRP &amp; Rnot'!K153</f>
        <v>0.77747232979641689</v>
      </c>
      <c r="L13" s="527">
        <f>'CRP &amp; Rnot'!L153</f>
        <v>0.78901434033387807</v>
      </c>
      <c r="M13" s="527">
        <f>'CRP &amp; Rnot'!M153</f>
        <v>0.80146014246612851</v>
      </c>
      <c r="N13" s="527">
        <f>'CRP &amp; Rnot'!N153</f>
        <v>0.81492021826652195</v>
      </c>
      <c r="O13" s="546">
        <f>'CRP &amp; Rnot'!O153</f>
        <v>0.82952382226831622</v>
      </c>
      <c r="Q13" s="1536"/>
      <c r="S13" s="1126">
        <f>'Rf &amp; Cd Calculation '!A18</f>
        <v>40221</v>
      </c>
      <c r="T13" s="1127">
        <f>'Rf &amp; Cd Calculation '!AT18</f>
        <v>1.0543</v>
      </c>
      <c r="U13" s="89">
        <f t="shared" si="4"/>
        <v>1.12155</v>
      </c>
      <c r="V13" s="8">
        <f>'Rf &amp; Cd Calculation '!BA18</f>
        <v>1.1888000000000001</v>
      </c>
      <c r="W13" s="8">
        <f>'Rf &amp; Cd Calculation '!BH18</f>
        <v>1.6361000000000003</v>
      </c>
      <c r="X13" s="8">
        <f>'Rf &amp; Cd Calculation '!BO18</f>
        <v>2.1514000000000002</v>
      </c>
      <c r="Y13" s="1559">
        <f t="shared" si="5"/>
        <v>3.4855499999999999</v>
      </c>
      <c r="Z13" s="8">
        <f>'Rf &amp; Cd Calculation '!BV18</f>
        <v>4.8196999999999992</v>
      </c>
      <c r="AA13" s="821">
        <f t="shared" si="0"/>
        <v>6.4206799999999982</v>
      </c>
      <c r="AB13" s="821">
        <f t="shared" si="1"/>
        <v>8.3418559999999964</v>
      </c>
      <c r="AC13" s="829">
        <f t="shared" si="2"/>
        <v>10.263031999999995</v>
      </c>
      <c r="AD13" s="829">
        <f t="shared" si="3"/>
        <v>12.184207999999995</v>
      </c>
      <c r="AE13" s="1128">
        <f>VLOOKUP(S13,'Implied ERP Data'!$A$1958:$B$2897,2,TRUE)*100</f>
        <v>7.0880000000000001</v>
      </c>
      <c r="AF13" s="657">
        <f>'Rf &amp; Cd Calculation '!F18</f>
        <v>3.2940999999999998</v>
      </c>
      <c r="AH13" s="1018" t="s">
        <v>52</v>
      </c>
      <c r="AI13" s="323"/>
      <c r="AJ13" s="1029">
        <f>'Rf &amp; Cd '!C368-'Rf &amp; Cd '!C$191</f>
        <v>1.1216538216560497</v>
      </c>
      <c r="AK13" s="527">
        <f>'Rf &amp; Cd '!D368-'Rf &amp; Cd '!D$191</f>
        <v>1.1958256369426743</v>
      </c>
      <c r="AL13" s="527">
        <f>'Rf &amp; Cd '!E368-'Rf &amp; Cd '!E$191</f>
        <v>1.2699974522292994</v>
      </c>
      <c r="AM13" s="527">
        <f>'Rf &amp; Cd '!F368-'Rf &amp; Cd '!F$191</f>
        <v>1.2850891719745223</v>
      </c>
      <c r="AN13" s="527">
        <f>'Rf &amp; Cd '!G368-'Rf &amp; Cd '!G$191</f>
        <v>1.3001808917197453</v>
      </c>
      <c r="AO13" s="527">
        <f>'Rf &amp; Cd '!H368-'Rf &amp; Cd '!H$191</f>
        <v>1.3152726114649687</v>
      </c>
      <c r="AP13" s="527">
        <f>'Rf &amp; Cd '!I368-'Rf &amp; Cd '!I$191</f>
        <v>1.2767318471337581</v>
      </c>
      <c r="AQ13" s="533">
        <f>'Rf &amp; Cd '!J368-'Rf &amp; Cd '!J$191</f>
        <v>1.2381910828025475</v>
      </c>
      <c r="AR13" s="527">
        <f>'Rf &amp; Cd '!K368-'Rf &amp; Cd '!K$191</f>
        <v>1.2716247133757967</v>
      </c>
      <c r="AS13" s="527">
        <f>'Rf &amp; Cd '!L368-'Rf &amp; Cd '!L$191</f>
        <v>1.3050583439490455</v>
      </c>
      <c r="AT13" s="527">
        <f>'Rf &amp; Cd '!M368-'Rf &amp; Cd '!M$191</f>
        <v>1.3384919745222943</v>
      </c>
      <c r="AU13" s="527">
        <f>'Rf &amp; Cd '!N368-'Rf &amp; Cd '!N$191</f>
        <v>1.3719256050955431</v>
      </c>
      <c r="AV13" s="545">
        <f>'Rf &amp; Cd '!O368-'Rf &amp; Cd '!O$191</f>
        <v>1.4053592356687918</v>
      </c>
    </row>
    <row r="14" spans="1:50">
      <c r="A14" s="499" t="s">
        <v>906</v>
      </c>
      <c r="B14" s="537" t="s">
        <v>32</v>
      </c>
      <c r="C14" s="649" t="s">
        <v>2</v>
      </c>
      <c r="D14" s="650" t="s">
        <v>509</v>
      </c>
      <c r="E14" s="651" t="s">
        <v>4</v>
      </c>
      <c r="F14" s="650" t="s">
        <v>510</v>
      </c>
      <c r="G14" s="650" t="s">
        <v>511</v>
      </c>
      <c r="H14" s="651" t="s">
        <v>5</v>
      </c>
      <c r="I14" s="650" t="s">
        <v>512</v>
      </c>
      <c r="J14" s="652" t="s">
        <v>3</v>
      </c>
      <c r="K14" s="650" t="s">
        <v>513</v>
      </c>
      <c r="L14" s="650" t="s">
        <v>514</v>
      </c>
      <c r="M14" s="650" t="s">
        <v>515</v>
      </c>
      <c r="N14" s="650" t="s">
        <v>516</v>
      </c>
      <c r="O14" s="653" t="s">
        <v>6</v>
      </c>
      <c r="Q14" s="1536"/>
      <c r="S14" s="1126">
        <f>'Rf &amp; Cd Calculation '!A19</f>
        <v>40228</v>
      </c>
      <c r="T14" s="1127">
        <f>'Rf &amp; Cd Calculation '!AT19</f>
        <v>1.0433000000000003</v>
      </c>
      <c r="U14" s="89">
        <f t="shared" si="4"/>
        <v>1.1069000000000004</v>
      </c>
      <c r="V14" s="8">
        <f>'Rf &amp; Cd Calculation '!BA19</f>
        <v>1.1705000000000005</v>
      </c>
      <c r="W14" s="8">
        <f>'Rf &amp; Cd Calculation '!BH19</f>
        <v>1.6260000000000003</v>
      </c>
      <c r="X14" s="8">
        <f>'Rf &amp; Cd Calculation '!BO19</f>
        <v>2.1536</v>
      </c>
      <c r="Y14" s="1559">
        <f t="shared" si="5"/>
        <v>3.4840500000000003</v>
      </c>
      <c r="Z14" s="8">
        <f>'Rf &amp; Cd Calculation '!BV19</f>
        <v>4.8145000000000007</v>
      </c>
      <c r="AA14" s="821">
        <f t="shared" si="0"/>
        <v>6.4110400000000007</v>
      </c>
      <c r="AB14" s="821">
        <f t="shared" si="1"/>
        <v>8.3268880000000003</v>
      </c>
      <c r="AC14" s="829">
        <f t="shared" si="2"/>
        <v>10.242736000000001</v>
      </c>
      <c r="AD14" s="829">
        <f t="shared" si="3"/>
        <v>12.158584000000001</v>
      </c>
      <c r="AE14" s="1128">
        <f>VLOOKUP(S14,'Implied ERP Data'!$A$1958:$B$2897,2,TRUE)*100</f>
        <v>6.7650000000000006</v>
      </c>
      <c r="AF14" s="657">
        <f>'Rf &amp; Cd Calculation '!F19</f>
        <v>3.3856999999999999</v>
      </c>
      <c r="AH14" s="1019" t="str">
        <f>'[1]Calculation Rf &amp; Cd'!$AO$1</f>
        <v>BBB+</v>
      </c>
      <c r="AI14" s="323"/>
      <c r="AJ14" s="1030">
        <f>'Rf &amp; Cd '!C369-'Rf &amp; Cd '!C$191</f>
        <v>1.2915764331210187</v>
      </c>
      <c r="AK14" s="527">
        <f>'Rf &amp; Cd '!D369-'Rf &amp; Cd '!D$191</f>
        <v>1.4136101910828018</v>
      </c>
      <c r="AL14" s="529">
        <f>'Rf &amp; Cd '!E369-'Rf &amp; Cd '!E$191</f>
        <v>1.5356439490445855</v>
      </c>
      <c r="AM14" s="527">
        <f>'Rf &amp; Cd '!F369-'Rf &amp; Cd '!F$191</f>
        <v>1.5251717622080676</v>
      </c>
      <c r="AN14" s="527">
        <f>'Rf &amp; Cd '!G369-'Rf &amp; Cd '!G$191</f>
        <v>1.5146995753715498</v>
      </c>
      <c r="AO14" s="529">
        <f>'Rf &amp; Cd '!H369-'Rf &amp; Cd '!H$191</f>
        <v>1.5042273885350324</v>
      </c>
      <c r="AP14" s="527">
        <f>'Rf &amp; Cd '!I369-'Rf &amp; Cd '!I$191</f>
        <v>1.4588863057324843</v>
      </c>
      <c r="AQ14" s="534">
        <f>'Rf &amp; Cd '!J369-'Rf &amp; Cd '!J$191</f>
        <v>1.4135452229299372</v>
      </c>
      <c r="AR14" s="527">
        <f>'Rf &amp; Cd '!K369-'Rf &amp; Cd '!K$191</f>
        <v>1.4543481528662427</v>
      </c>
      <c r="AS14" s="527">
        <f>'Rf &amp; Cd '!L369-'Rf &amp; Cd '!L$191</f>
        <v>1.4951510828025483</v>
      </c>
      <c r="AT14" s="527">
        <f>'Rf &amp; Cd '!M369-'Rf &amp; Cd '!M$191</f>
        <v>1.5359540127388538</v>
      </c>
      <c r="AU14" s="527">
        <f>'Rf &amp; Cd '!N369-'Rf &amp; Cd '!N$191</f>
        <v>1.5767569426751593</v>
      </c>
      <c r="AV14" s="546">
        <f>'Rf &amp; Cd '!O369-'Rf &amp; Cd '!O$191</f>
        <v>1.6175598726114648</v>
      </c>
    </row>
    <row r="15" spans="1:50">
      <c r="A15" s="1119"/>
      <c r="B15" s="541"/>
      <c r="C15" s="520">
        <v>1</v>
      </c>
      <c r="D15" s="521">
        <v>2</v>
      </c>
      <c r="E15" s="521">
        <v>3</v>
      </c>
      <c r="F15" s="521">
        <v>4</v>
      </c>
      <c r="G15" s="521">
        <v>5</v>
      </c>
      <c r="H15" s="521">
        <v>6</v>
      </c>
      <c r="I15" s="521">
        <v>7</v>
      </c>
      <c r="J15" s="521">
        <v>8</v>
      </c>
      <c r="K15" s="521">
        <v>9</v>
      </c>
      <c r="L15" s="521">
        <v>10</v>
      </c>
      <c r="M15" s="521">
        <v>11</v>
      </c>
      <c r="N15" s="521">
        <v>12</v>
      </c>
      <c r="O15" s="542">
        <v>13</v>
      </c>
      <c r="Q15" s="1536"/>
      <c r="S15" s="1126">
        <f>'Rf &amp; Cd Calculation '!A20</f>
        <v>40235</v>
      </c>
      <c r="T15" s="1127">
        <f>'Rf &amp; Cd Calculation '!AT20</f>
        <v>1.0348999999999999</v>
      </c>
      <c r="U15" s="89">
        <f t="shared" si="4"/>
        <v>1.0945499999999999</v>
      </c>
      <c r="V15" s="8">
        <f>'Rf &amp; Cd Calculation '!BA20</f>
        <v>1.1541999999999999</v>
      </c>
      <c r="W15" s="8">
        <f>'Rf &amp; Cd Calculation '!BH20</f>
        <v>1.6195999999999997</v>
      </c>
      <c r="X15" s="8">
        <f>'Rf &amp; Cd Calculation '!BO20</f>
        <v>2.1630999999999996</v>
      </c>
      <c r="Y15" s="1559">
        <f t="shared" si="5"/>
        <v>3.4663000000000004</v>
      </c>
      <c r="Z15" s="8">
        <f>'Rf &amp; Cd Calculation '!BV20</f>
        <v>4.7695000000000007</v>
      </c>
      <c r="AA15" s="821">
        <f t="shared" si="0"/>
        <v>6.3333400000000015</v>
      </c>
      <c r="AB15" s="821">
        <f t="shared" si="1"/>
        <v>8.2099480000000025</v>
      </c>
      <c r="AC15" s="829">
        <f t="shared" si="2"/>
        <v>10.086556000000003</v>
      </c>
      <c r="AD15" s="829">
        <f t="shared" si="3"/>
        <v>11.963164000000004</v>
      </c>
      <c r="AE15" s="1128">
        <f>VLOOKUP(S15,'Implied ERP Data'!$A$1958:$B$2897,2,TRUE)*100</f>
        <v>7.069</v>
      </c>
      <c r="AF15" s="657">
        <f>'Rf &amp; Cd Calculation '!F20</f>
        <v>3.2136</v>
      </c>
      <c r="AH15" s="1019" t="str">
        <f>'[1]Calculation Rf &amp; Cd'!$AV$1</f>
        <v>BBB</v>
      </c>
      <c r="AI15" s="323"/>
      <c r="AJ15" s="1030">
        <f>'Rf &amp; Cd '!C370-'Rf &amp; Cd '!C$191</f>
        <v>1.5702585987261148</v>
      </c>
      <c r="AK15" s="527">
        <f>'Rf &amp; Cd '!D370-'Rf &amp; Cd '!D$191</f>
        <v>1.6979378980891724</v>
      </c>
      <c r="AL15" s="529">
        <f>'Rf &amp; Cd '!E370-'Rf &amp; Cd '!E$191</f>
        <v>1.8256171974522299</v>
      </c>
      <c r="AM15" s="527">
        <f>'Rf &amp; Cd '!F370-'Rf &amp; Cd '!F$191</f>
        <v>1.7984479830148627</v>
      </c>
      <c r="AN15" s="527">
        <f>'Rf &amp; Cd '!G370-'Rf &amp; Cd '!G$191</f>
        <v>1.7712787685774951</v>
      </c>
      <c r="AO15" s="529">
        <f>'Rf &amp; Cd '!H370-'Rf &amp; Cd '!H$191</f>
        <v>1.7441095541401284</v>
      </c>
      <c r="AP15" s="527">
        <f>'Rf &amp; Cd '!I370-'Rf &amp; Cd '!I$191</f>
        <v>1.7044414012738849</v>
      </c>
      <c r="AQ15" s="534">
        <f>'Rf &amp; Cd '!J370-'Rf &amp; Cd '!J$191</f>
        <v>1.6647732484076418</v>
      </c>
      <c r="AR15" s="527" t="s">
        <v>84</v>
      </c>
      <c r="AS15" s="527" t="s">
        <v>84</v>
      </c>
      <c r="AT15" s="527" t="s">
        <v>84</v>
      </c>
      <c r="AU15" s="527" t="s">
        <v>84</v>
      </c>
      <c r="AV15" s="546" t="s">
        <v>84</v>
      </c>
    </row>
    <row r="16" spans="1:50">
      <c r="A16" s="500" t="str">
        <f>'[1]Calculation Rf &amp; Cd'!$AH$1</f>
        <v>A</v>
      </c>
      <c r="B16" s="543">
        <v>1</v>
      </c>
      <c r="C16" s="522">
        <f>'Rf &amp; Cd '!C367</f>
        <v>2.1337104363824571</v>
      </c>
      <c r="D16" s="523">
        <f>'Rf &amp; Cd '!D367</f>
        <v>2.3919524745990182</v>
      </c>
      <c r="E16" s="524">
        <f>'Rf &amp; Cd '!E367</f>
        <v>2.6501945128155793</v>
      </c>
      <c r="F16" s="523">
        <f>'Rf &amp; Cd '!F367</f>
        <v>2.8934611794822458</v>
      </c>
      <c r="G16" s="523">
        <f>'Rf &amp; Cd '!G367</f>
        <v>3.1367278461489128</v>
      </c>
      <c r="H16" s="524">
        <f>'Rf &amp; Cd '!H367</f>
        <v>3.3799945128155793</v>
      </c>
      <c r="I16" s="523">
        <f>'Rf &amp; Cd '!I367</f>
        <v>3.5365734937072988</v>
      </c>
      <c r="J16" s="532">
        <f>'Rf &amp; Cd '!J367</f>
        <v>3.6931524745990187</v>
      </c>
      <c r="K16" s="523">
        <f>'Rf &amp; Cd '!K367</f>
        <v>3.8279892898856436</v>
      </c>
      <c r="L16" s="523">
        <f>'Rf &amp; Cd '!L367</f>
        <v>3.9628261051722684</v>
      </c>
      <c r="M16" s="523">
        <f>'Rf &amp; Cd '!M367</f>
        <v>4.0976629204588937</v>
      </c>
      <c r="N16" s="523">
        <f>'Rf &amp; Cd '!N367</f>
        <v>4.2324997357455185</v>
      </c>
      <c r="O16" s="544">
        <f>'Rf &amp; Cd '!O367</f>
        <v>4.3673365510321434</v>
      </c>
      <c r="Q16" s="1536"/>
      <c r="S16" s="1126">
        <f>'Rf &amp; Cd Calculation '!A21</f>
        <v>40242</v>
      </c>
      <c r="T16" s="1127">
        <f>'Rf &amp; Cd Calculation '!AT21</f>
        <v>1.0038999999999998</v>
      </c>
      <c r="U16" s="89">
        <f t="shared" si="4"/>
        <v>1.05735</v>
      </c>
      <c r="V16" s="8">
        <f>'Rf &amp; Cd Calculation '!BA21</f>
        <v>1.1108000000000002</v>
      </c>
      <c r="W16" s="8">
        <f>'Rf &amp; Cd Calculation '!BH21</f>
        <v>1.5658000000000003</v>
      </c>
      <c r="X16" s="8">
        <f>'Rf &amp; Cd Calculation '!BO21</f>
        <v>2.1394000000000002</v>
      </c>
      <c r="Y16" s="1559">
        <f t="shared" si="5"/>
        <v>3.3650500000000001</v>
      </c>
      <c r="Z16" s="8">
        <f>'Rf &amp; Cd Calculation '!BV21</f>
        <v>4.5907</v>
      </c>
      <c r="AA16" s="821">
        <f t="shared" si="0"/>
        <v>6.0614799999999995</v>
      </c>
      <c r="AB16" s="821">
        <f t="shared" si="1"/>
        <v>7.8264159999999992</v>
      </c>
      <c r="AC16" s="829">
        <f t="shared" si="2"/>
        <v>9.5913519999999988</v>
      </c>
      <c r="AD16" s="829">
        <f t="shared" si="3"/>
        <v>11.356287999999999</v>
      </c>
      <c r="AE16" s="1128">
        <f>VLOOKUP(S16,'Implied ERP Data'!$A$1958:$B$2897,2,TRUE)*100</f>
        <v>6.6739999999999995</v>
      </c>
      <c r="AF16" s="657">
        <f>'Rf &amp; Cd Calculation '!F21</f>
        <v>3.2584</v>
      </c>
      <c r="AH16" s="1019" t="str">
        <f>'[1]Calculation Rf &amp; Cd'!$BC$1</f>
        <v>BBB-</v>
      </c>
      <c r="AI16" s="323"/>
      <c r="AJ16" s="1030">
        <f>'Rf &amp; Cd '!C371-'Rf &amp; Cd '!C$191</f>
        <v>1.9510949044585999</v>
      </c>
      <c r="AK16" s="527">
        <f>'Rf &amp; Cd '!D371-'Rf &amp; Cd '!D$191</f>
        <v>2.1496490445859875</v>
      </c>
      <c r="AL16" s="529">
        <f>'Rf &amp; Cd '!E371-'Rf &amp; Cd '!E$191</f>
        <v>2.3482031847133751</v>
      </c>
      <c r="AM16" s="527">
        <f>'Rf &amp; Cd '!F371-'Rf &amp; Cd '!F$191</f>
        <v>2.3959214437367291</v>
      </c>
      <c r="AN16" s="527">
        <f>'Rf &amp; Cd '!G371-'Rf &amp; Cd '!G$191</f>
        <v>2.4436397027600831</v>
      </c>
      <c r="AO16" s="529">
        <f>'Rf &amp; Cd '!H371-'Rf &amp; Cd '!H$191</f>
        <v>2.4913579617834376</v>
      </c>
      <c r="AP16" s="527">
        <f>'Rf &amp; Cd '!I371-'Rf &amp; Cd '!I$191</f>
        <v>2.394255732484075</v>
      </c>
      <c r="AQ16" s="534">
        <f>'Rf &amp; Cd '!J371-'Rf &amp; Cd '!J$191</f>
        <v>2.2971535031847128</v>
      </c>
      <c r="AR16" s="527" t="s">
        <v>84</v>
      </c>
      <c r="AS16" s="527" t="s">
        <v>84</v>
      </c>
      <c r="AT16" s="527" t="s">
        <v>84</v>
      </c>
      <c r="AU16" s="527" t="s">
        <v>84</v>
      </c>
      <c r="AV16" s="546" t="s">
        <v>84</v>
      </c>
    </row>
    <row r="17" spans="1:48">
      <c r="A17" s="501" t="s">
        <v>52</v>
      </c>
      <c r="B17" s="543">
        <v>2</v>
      </c>
      <c r="C17" s="526">
        <f>'Rf &amp; Cd '!C368</f>
        <v>2.3036330478474256</v>
      </c>
      <c r="D17" s="527">
        <f>'Rf &amp; Cd '!D368</f>
        <v>2.6097370287391453</v>
      </c>
      <c r="E17" s="527">
        <f>'Rf &amp; Cd '!E368</f>
        <v>2.9158410096308653</v>
      </c>
      <c r="F17" s="527">
        <f>'Rf &amp; Cd '!F368</f>
        <v>3.1335437697157911</v>
      </c>
      <c r="G17" s="527">
        <f>'Rf &amp; Cd '!G368</f>
        <v>3.3512465298007168</v>
      </c>
      <c r="H17" s="527">
        <f>'Rf &amp; Cd '!H368</f>
        <v>3.5689492898856425</v>
      </c>
      <c r="I17" s="527">
        <f>'Rf &amp; Cd '!I368</f>
        <v>3.7187279523060255</v>
      </c>
      <c r="J17" s="533">
        <f>'Rf &amp; Cd '!J368</f>
        <v>3.868506614726408</v>
      </c>
      <c r="K17" s="527">
        <f>'Rf &amp; Cd '!K368</f>
        <v>4.01071272937609</v>
      </c>
      <c r="L17" s="527">
        <f>'Rf &amp; Cd '!L368</f>
        <v>4.1529188440257716</v>
      </c>
      <c r="M17" s="527">
        <f>'Rf &amp; Cd '!M368</f>
        <v>4.2951249586754532</v>
      </c>
      <c r="N17" s="527">
        <f>'Rf &amp; Cd '!N368</f>
        <v>4.4373310733251348</v>
      </c>
      <c r="O17" s="545">
        <f>'Rf &amp; Cd '!O368</f>
        <v>4.5795371879748163</v>
      </c>
      <c r="Q17" s="1536"/>
      <c r="S17" s="1126">
        <f>'Rf &amp; Cd Calculation '!A22</f>
        <v>40249</v>
      </c>
      <c r="T17" s="1127">
        <f>'Rf &amp; Cd Calculation '!AT22</f>
        <v>0.99610000000000021</v>
      </c>
      <c r="U17" s="89">
        <f t="shared" si="4"/>
        <v>1.0436999999999999</v>
      </c>
      <c r="V17" s="8">
        <f>'Rf &amp; Cd Calculation '!BA22</f>
        <v>1.0912999999999995</v>
      </c>
      <c r="W17" s="8">
        <f>'Rf &amp; Cd Calculation '!BH22</f>
        <v>1.5424999999999995</v>
      </c>
      <c r="X17" s="8">
        <f>'Rf &amp; Cd Calculation '!BO22</f>
        <v>2.0815000000000001</v>
      </c>
      <c r="Y17" s="1559">
        <f t="shared" si="5"/>
        <v>3.2813500000000002</v>
      </c>
      <c r="Z17" s="8">
        <f>'Rf &amp; Cd Calculation '!BV22</f>
        <v>4.4812000000000003</v>
      </c>
      <c r="AA17" s="821">
        <f t="shared" si="0"/>
        <v>5.9210200000000004</v>
      </c>
      <c r="AB17" s="821">
        <f t="shared" si="1"/>
        <v>7.6488040000000002</v>
      </c>
      <c r="AC17" s="829">
        <f t="shared" si="2"/>
        <v>9.3765879999999999</v>
      </c>
      <c r="AD17" s="829">
        <f t="shared" si="3"/>
        <v>11.104372</v>
      </c>
      <c r="AE17" s="1128">
        <f>VLOOKUP(S17,'Implied ERP Data'!$A$1958:$B$2897,2,TRUE)*100</f>
        <v>6.5530000000000008</v>
      </c>
      <c r="AF17" s="657">
        <f>'Rf &amp; Cd Calculation '!F22</f>
        <v>3.2778</v>
      </c>
      <c r="AH17" s="1560" t="s">
        <v>55</v>
      </c>
      <c r="AI17" s="1283"/>
      <c r="AJ17" s="1561">
        <f>'Rf &amp; Cd '!C372-'Rf &amp; Cd '!C$191</f>
        <v>2.4323974522293015</v>
      </c>
      <c r="AK17" s="1545">
        <f>'Rf &amp; Cd '!D372-'Rf &amp; Cd '!D$191</f>
        <v>2.7519224522292993</v>
      </c>
      <c r="AL17" s="1545">
        <f>'Rf &amp; Cd '!E372-'Rf &amp; Cd '!E$191</f>
        <v>3.0714474522292976</v>
      </c>
      <c r="AM17" s="1545">
        <f>'Rf &amp; Cd '!F372-'Rf &amp; Cd '!F$191</f>
        <v>3.1827941613588098</v>
      </c>
      <c r="AN17" s="1545">
        <f>'Rf &amp; Cd '!G372-'Rf &amp; Cd '!G$191</f>
        <v>3.2941408704883219</v>
      </c>
      <c r="AO17" s="1545">
        <f>'Rf &amp; Cd '!H372-'Rf &amp; Cd '!H$191</f>
        <v>3.4054875796178337</v>
      </c>
      <c r="AP17" s="1545">
        <f>'Rf &amp; Cd '!I372-'Rf &amp; Cd '!I$191</f>
        <v>3.3055285031847128</v>
      </c>
      <c r="AQ17" s="1546">
        <f>'Rf &amp; Cd '!J372-'Rf &amp; Cd '!J$191</f>
        <v>3.2055694267515915</v>
      </c>
      <c r="AR17" s="1545" t="s">
        <v>84</v>
      </c>
      <c r="AS17" s="1545" t="s">
        <v>84</v>
      </c>
      <c r="AT17" s="1545" t="s">
        <v>84</v>
      </c>
      <c r="AU17" s="1545" t="s">
        <v>84</v>
      </c>
      <c r="AV17" s="1547" t="s">
        <v>84</v>
      </c>
    </row>
    <row r="18" spans="1:48">
      <c r="A18" s="500" t="str">
        <f>'[1]Calculation Rf &amp; Cd'!$AO$1</f>
        <v>BBB+</v>
      </c>
      <c r="B18" s="543">
        <v>3</v>
      </c>
      <c r="C18" s="528">
        <f>'Rf &amp; Cd '!C369</f>
        <v>2.4735556593123946</v>
      </c>
      <c r="D18" s="527">
        <f>'Rf &amp; Cd '!D369</f>
        <v>2.8275215828792728</v>
      </c>
      <c r="E18" s="529">
        <f>'Rf &amp; Cd '!E369</f>
        <v>3.1814875064461514</v>
      </c>
      <c r="F18" s="527">
        <f>'Rf &amp; Cd '!F369</f>
        <v>3.3736263599493364</v>
      </c>
      <c r="G18" s="527">
        <f>'Rf &amp; Cd '!G369</f>
        <v>3.5657652134525213</v>
      </c>
      <c r="H18" s="529">
        <f>'Rf &amp; Cd '!H369</f>
        <v>3.7579040669557062</v>
      </c>
      <c r="I18" s="527">
        <f>'Rf &amp; Cd '!I369</f>
        <v>3.9008824109047517</v>
      </c>
      <c r="J18" s="534">
        <f>'Rf &amp; Cd '!J369</f>
        <v>4.0438607548537977</v>
      </c>
      <c r="K18" s="527">
        <f>'Rf &amp; Cd '!K369</f>
        <v>4.193436168866536</v>
      </c>
      <c r="L18" s="527">
        <f>'Rf &amp; Cd '!L369</f>
        <v>4.3430115828792744</v>
      </c>
      <c r="M18" s="527">
        <f>'Rf &amp; Cd '!M369</f>
        <v>4.4925869968920127</v>
      </c>
      <c r="N18" s="527">
        <f>'Rf &amp; Cd '!N369</f>
        <v>4.642162410904751</v>
      </c>
      <c r="O18" s="546">
        <f>'Rf &amp; Cd '!O369</f>
        <v>4.7917378249174893</v>
      </c>
      <c r="Q18" s="1536"/>
      <c r="S18" s="1126">
        <f>'Rf &amp; Cd Calculation '!A23</f>
        <v>40256</v>
      </c>
      <c r="T18" s="1127">
        <f>'Rf &amp; Cd Calculation '!AT23</f>
        <v>1.0164000000000004</v>
      </c>
      <c r="U18" s="89">
        <f t="shared" si="4"/>
        <v>1.0602500000000004</v>
      </c>
      <c r="V18" s="8">
        <f>'Rf &amp; Cd Calculation '!BA23</f>
        <v>1.1041000000000003</v>
      </c>
      <c r="W18" s="8">
        <f>'Rf &amp; Cd Calculation '!BH23</f>
        <v>1.5533000000000006</v>
      </c>
      <c r="X18" s="8">
        <f>'Rf &amp; Cd Calculation '!BO23</f>
        <v>2.1157999999999997</v>
      </c>
      <c r="Y18" s="1559">
        <f t="shared" si="5"/>
        <v>3.2869999999999999</v>
      </c>
      <c r="Z18" s="8">
        <f>'Rf &amp; Cd Calculation '!BV23</f>
        <v>4.4581999999999997</v>
      </c>
      <c r="AA18" s="821">
        <f t="shared" si="0"/>
        <v>5.8636399999999993</v>
      </c>
      <c r="AB18" s="821">
        <f t="shared" si="1"/>
        <v>7.5501679999999984</v>
      </c>
      <c r="AC18" s="829">
        <f t="shared" si="2"/>
        <v>9.2366959999999985</v>
      </c>
      <c r="AD18" s="829">
        <f t="shared" si="3"/>
        <v>10.923223999999998</v>
      </c>
      <c r="AE18" s="1128">
        <f>VLOOKUP(S18,'Implied ERP Data'!$A$1958:$B$2897,2,TRUE)*100</f>
        <v>6.5410000000000013</v>
      </c>
      <c r="AF18" s="657">
        <f>'Rf &amp; Cd Calculation '!F23</f>
        <v>3.2124999999999999</v>
      </c>
      <c r="AH18" s="1019" t="str">
        <f>'[1]Calculation Rf &amp; Cd'!$BJ$1</f>
        <v>BB</v>
      </c>
      <c r="AI18" s="323"/>
      <c r="AJ18" s="1030">
        <f>'Rf &amp; Cd '!C373-'Rf &amp; Cd '!C$191</f>
        <v>2.9137000000000031</v>
      </c>
      <c r="AK18" s="527">
        <f>'Rf &amp; Cd '!D373-'Rf &amp; Cd '!D$191</f>
        <v>3.3541958598726125</v>
      </c>
      <c r="AL18" s="529">
        <f>'Rf &amp; Cd '!E373-'Rf &amp; Cd '!E$191</f>
        <v>3.794691719745221</v>
      </c>
      <c r="AM18" s="527">
        <f>'Rf &amp; Cd '!F373-'Rf &amp; Cd '!F$191</f>
        <v>3.9696668789808904</v>
      </c>
      <c r="AN18" s="527">
        <f>'Rf &amp; Cd '!G373-'Rf &amp; Cd '!G$191</f>
        <v>4.1446420382165599</v>
      </c>
      <c r="AO18" s="529">
        <f>'Rf &amp; Cd '!H373-'Rf &amp; Cd '!H$191</f>
        <v>4.3196171974522297</v>
      </c>
      <c r="AP18" s="527">
        <f>'Rf &amp; Cd '!I373-'Rf &amp; Cd '!I$191</f>
        <v>4.2168012738853502</v>
      </c>
      <c r="AQ18" s="534">
        <f>'Rf &amp; Cd '!J373-'Rf &amp; Cd '!J$191</f>
        <v>4.1139853503184707</v>
      </c>
      <c r="AR18" s="527" t="s">
        <v>84</v>
      </c>
      <c r="AS18" s="527" t="s">
        <v>84</v>
      </c>
      <c r="AT18" s="527" t="s">
        <v>84</v>
      </c>
      <c r="AU18" s="527" t="s">
        <v>84</v>
      </c>
      <c r="AV18" s="546" t="s">
        <v>84</v>
      </c>
    </row>
    <row r="19" spans="1:48">
      <c r="A19" s="500" t="str">
        <f>'[1]Calculation Rf &amp; Cd'!$AV$1</f>
        <v>BBB</v>
      </c>
      <c r="B19" s="543">
        <v>4</v>
      </c>
      <c r="C19" s="528">
        <f>'Rf &amp; Cd '!C370</f>
        <v>2.7522378249174908</v>
      </c>
      <c r="D19" s="527">
        <f>'Rf &amp; Cd '!D370</f>
        <v>3.1118492898856434</v>
      </c>
      <c r="E19" s="529">
        <f>'Rf &amp; Cd '!E370</f>
        <v>3.4714607548537959</v>
      </c>
      <c r="F19" s="527">
        <f>'Rf &amp; Cd '!F370</f>
        <v>3.6469025807561315</v>
      </c>
      <c r="G19" s="527">
        <f>'Rf &amp; Cd '!G370</f>
        <v>3.8223444066584666</v>
      </c>
      <c r="H19" s="529">
        <f>'Rf &amp; Cd '!H370</f>
        <v>3.9977862325608022</v>
      </c>
      <c r="I19" s="527">
        <f>'Rf &amp; Cd '!I370</f>
        <v>4.1464375064461523</v>
      </c>
      <c r="J19" s="534">
        <f>'Rf &amp; Cd '!J370</f>
        <v>4.2950887803315023</v>
      </c>
      <c r="K19" s="527" t="str">
        <f>'Rf &amp; Cd '!K370</f>
        <v>N/a</v>
      </c>
      <c r="L19" s="527" t="str">
        <f>'Rf &amp; Cd '!L370</f>
        <v>N/a</v>
      </c>
      <c r="M19" s="527" t="str">
        <f>'Rf &amp; Cd '!M370</f>
        <v>N/a</v>
      </c>
      <c r="N19" s="527" t="str">
        <f>'Rf &amp; Cd '!N370</f>
        <v>N/a</v>
      </c>
      <c r="O19" s="546" t="str">
        <f>'Rf &amp; Cd '!O370</f>
        <v>N/a</v>
      </c>
      <c r="S19" s="1126">
        <f>'Rf &amp; Cd Calculation '!A24</f>
        <v>40263</v>
      </c>
      <c r="T19" s="1127">
        <f>'Rf &amp; Cd Calculation '!AT24</f>
        <v>1.0028000000000001</v>
      </c>
      <c r="U19" s="89">
        <f t="shared" si="4"/>
        <v>1.0460000000000003</v>
      </c>
      <c r="V19" s="8">
        <f>'Rf &amp; Cd Calculation '!BA24</f>
        <v>1.0892000000000004</v>
      </c>
      <c r="W19" s="8">
        <f>'Rf &amp; Cd Calculation '!BH24</f>
        <v>1.5382000000000002</v>
      </c>
      <c r="X19" s="8">
        <f>'Rf &amp; Cd Calculation '!BO24</f>
        <v>2.1171000000000002</v>
      </c>
      <c r="Y19" s="1559">
        <f t="shared" si="5"/>
        <v>3.25</v>
      </c>
      <c r="Z19" s="8">
        <f>'Rf &amp; Cd Calculation '!BV24</f>
        <v>4.3828999999999994</v>
      </c>
      <c r="AA19" s="821">
        <f t="shared" si="0"/>
        <v>5.7423799999999989</v>
      </c>
      <c r="AB19" s="821">
        <f t="shared" si="1"/>
        <v>7.3737559999999984</v>
      </c>
      <c r="AC19" s="829">
        <f t="shared" si="2"/>
        <v>9.0051319999999979</v>
      </c>
      <c r="AD19" s="829">
        <f t="shared" si="3"/>
        <v>10.636507999999997</v>
      </c>
      <c r="AE19" s="1128">
        <f>VLOOKUP(S19,'Implied ERP Data'!$A$1958:$B$2897,2,TRUE)*100</f>
        <v>6.3299999999999992</v>
      </c>
      <c r="AF19" s="657">
        <f>'Rf &amp; Cd Calculation '!F24</f>
        <v>3.2723</v>
      </c>
      <c r="AH19" s="1020" t="s">
        <v>57</v>
      </c>
      <c r="AI19" s="323"/>
      <c r="AJ19" s="568">
        <f>'Rf &amp; Cd '!C374-'Rf &amp; Cd '!C$191</f>
        <v>3.4912630573248453</v>
      </c>
      <c r="AK19" s="527">
        <f>'Rf &amp; Cd '!D374-'Rf &amp; Cd '!D$191</f>
        <v>4.0769239490445877</v>
      </c>
      <c r="AL19" s="502">
        <f>'Rf &amp; Cd '!E374-'Rf &amp; Cd '!E$191</f>
        <v>4.6625848407643291</v>
      </c>
      <c r="AM19" s="527">
        <f>'Rf &amp; Cd '!F374-'Rf &amp; Cd '!F$191</f>
        <v>4.9139141401273871</v>
      </c>
      <c r="AN19" s="527">
        <f>'Rf &amp; Cd '!G374-'Rf &amp; Cd '!G$191</f>
        <v>5.1652434394904461</v>
      </c>
      <c r="AO19" s="502">
        <f>'Rf &amp; Cd '!H374-'Rf &amp; Cd '!H$191</f>
        <v>5.416572738853505</v>
      </c>
      <c r="AP19" s="527">
        <f>'Rf &amp; Cd '!I374-'Rf &amp; Cd '!I$191</f>
        <v>4.520558864118895</v>
      </c>
      <c r="AQ19" s="535">
        <f>'Rf &amp; Cd '!J374-'Rf &amp; Cd '!J$191</f>
        <v>5.2040844585987251</v>
      </c>
      <c r="AR19" s="527" t="s">
        <v>84</v>
      </c>
      <c r="AS19" s="527" t="s">
        <v>84</v>
      </c>
      <c r="AT19" s="527" t="s">
        <v>84</v>
      </c>
      <c r="AU19" s="527" t="s">
        <v>84</v>
      </c>
      <c r="AV19" s="546" t="s">
        <v>84</v>
      </c>
    </row>
    <row r="20" spans="1:48">
      <c r="A20" s="500" t="str">
        <f>'[1]Calculation Rf &amp; Cd'!$BC$1</f>
        <v>BBB-</v>
      </c>
      <c r="B20" s="543">
        <v>5</v>
      </c>
      <c r="C20" s="528">
        <f>'Rf &amp; Cd '!C371</f>
        <v>3.1330741306499759</v>
      </c>
      <c r="D20" s="527">
        <f>'Rf &amp; Cd '!D371</f>
        <v>3.5635604363824585</v>
      </c>
      <c r="E20" s="529">
        <f>'Rf &amp; Cd '!E371</f>
        <v>3.994046742114941</v>
      </c>
      <c r="F20" s="527">
        <f>'Rf &amp; Cd '!F371</f>
        <v>4.2443760414779979</v>
      </c>
      <c r="G20" s="527">
        <f>'Rf &amp; Cd '!G371</f>
        <v>4.4947053408410547</v>
      </c>
      <c r="H20" s="529">
        <f>'Rf &amp; Cd '!H371</f>
        <v>4.7450346402041115</v>
      </c>
      <c r="I20" s="527">
        <f>'Rf &amp; Cd '!I371</f>
        <v>4.8362518376563424</v>
      </c>
      <c r="J20" s="534">
        <f>'Rf &amp; Cd '!J371</f>
        <v>4.9274690351085733</v>
      </c>
      <c r="K20" s="527" t="str">
        <f>'Rf &amp; Cd '!K371</f>
        <v>N/a</v>
      </c>
      <c r="L20" s="527" t="str">
        <f>'Rf &amp; Cd '!L371</f>
        <v>N/a</v>
      </c>
      <c r="M20" s="527" t="str">
        <f>'Rf &amp; Cd '!M371</f>
        <v>N/a</v>
      </c>
      <c r="N20" s="527" t="str">
        <f>'Rf &amp; Cd '!N371</f>
        <v>N/a</v>
      </c>
      <c r="O20" s="546" t="str">
        <f>'Rf &amp; Cd '!O371</f>
        <v>N/a</v>
      </c>
      <c r="S20" s="1126">
        <f>'Rf &amp; Cd Calculation '!A25</f>
        <v>40270</v>
      </c>
      <c r="T20" s="1127">
        <f>'Rf &amp; Cd Calculation '!AT25</f>
        <v>1.0045000000000006</v>
      </c>
      <c r="U20" s="89">
        <f t="shared" si="4"/>
        <v>1.0437500000000006</v>
      </c>
      <c r="V20" s="8">
        <f>'Rf &amp; Cd Calculation '!BA25</f>
        <v>1.0830000000000006</v>
      </c>
      <c r="W20" s="8">
        <f>'Rf &amp; Cd Calculation '!BH25</f>
        <v>1.5279000000000003</v>
      </c>
      <c r="X20" s="8">
        <f>'Rf &amp; Cd Calculation '!BO25</f>
        <v>2.0965000000000003</v>
      </c>
      <c r="Y20" s="1559">
        <f t="shared" si="5"/>
        <v>3.2423500000000001</v>
      </c>
      <c r="Z20" s="8">
        <f>'Rf &amp; Cd Calculation '!BV25</f>
        <v>4.3881999999999994</v>
      </c>
      <c r="AA20" s="821">
        <f t="shared" si="0"/>
        <v>5.7632199999999987</v>
      </c>
      <c r="AB20" s="821">
        <f t="shared" si="1"/>
        <v>7.4132439999999979</v>
      </c>
      <c r="AC20" s="829">
        <f t="shared" si="2"/>
        <v>9.0632679999999972</v>
      </c>
      <c r="AD20" s="829">
        <f t="shared" si="3"/>
        <v>10.713291999999996</v>
      </c>
      <c r="AE20" s="1128">
        <f>VLOOKUP(S20,'Implied ERP Data'!$A$1958:$B$2897,2,TRUE)*100</f>
        <v>6.3419999999999987</v>
      </c>
      <c r="AF20" s="657">
        <f>'Rf &amp; Cd Calculation '!F25</f>
        <v>3.2033999999999998</v>
      </c>
      <c r="AH20" s="1020" t="s">
        <v>58</v>
      </c>
      <c r="AI20" s="323"/>
      <c r="AJ20" s="568">
        <f>'Rf &amp; Cd '!C375-'Rf &amp; Cd '!C$191</f>
        <v>4.1843387261146558</v>
      </c>
      <c r="AK20" s="527">
        <f>'Rf &amp; Cd '!D375-'Rf &amp; Cd '!D$191</f>
        <v>4.9441976560509584</v>
      </c>
      <c r="AL20" s="502">
        <f>'Rf &amp; Cd '!E375-'Rf &amp; Cd '!E$191</f>
        <v>5.7040565859872592</v>
      </c>
      <c r="AM20" s="527">
        <f>'Rf &amp; Cd '!F375-'Rf &amp; Cd '!F$191</f>
        <v>6.0470108535031848</v>
      </c>
      <c r="AN20" s="527">
        <f>'Rf &amp; Cd '!G375-'Rf &amp; Cd '!G$191</f>
        <v>6.3899651210191104</v>
      </c>
      <c r="AO20" s="502">
        <f>'Rf &amp; Cd '!H375-'Rf &amp; Cd '!H$191</f>
        <v>6.7329193885350369</v>
      </c>
      <c r="AP20" s="527">
        <f>'Rf &amp; Cd '!I375-'Rf &amp; Cd '!I$191</f>
        <v>4.8243164543524415</v>
      </c>
      <c r="AQ20" s="535">
        <f>'Rf &amp; Cd '!J375-'Rf &amp; Cd '!J$191</f>
        <v>6.5122033885350312</v>
      </c>
      <c r="AR20" s="527" t="s">
        <v>84</v>
      </c>
      <c r="AS20" s="527" t="s">
        <v>84</v>
      </c>
      <c r="AT20" s="527" t="s">
        <v>84</v>
      </c>
      <c r="AU20" s="527" t="s">
        <v>84</v>
      </c>
      <c r="AV20" s="546" t="s">
        <v>84</v>
      </c>
    </row>
    <row r="21" spans="1:48">
      <c r="A21" s="1543" t="s">
        <v>55</v>
      </c>
      <c r="B21" s="1580">
        <v>6</v>
      </c>
      <c r="C21" s="1544">
        <f>'Rf &amp; Cd '!C372</f>
        <v>3.6143766784206774</v>
      </c>
      <c r="D21" s="1545">
        <f>'Rf &amp; Cd '!D372</f>
        <v>4.1658338440257703</v>
      </c>
      <c r="E21" s="1545">
        <f>'Rf &amp; Cd '!E372</f>
        <v>4.7172910096308636</v>
      </c>
      <c r="F21" s="1545">
        <f>'Rf &amp; Cd '!F372</f>
        <v>5.0312487591000785</v>
      </c>
      <c r="G21" s="1545">
        <f>'Rf &amp; Cd '!G372</f>
        <v>5.3452065085692935</v>
      </c>
      <c r="H21" s="1545">
        <f>'Rf &amp; Cd '!H372</f>
        <v>5.6591642580385075</v>
      </c>
      <c r="I21" s="1545">
        <f>'Rf &amp; Cd '!I372</f>
        <v>5.7475246083569802</v>
      </c>
      <c r="J21" s="1546">
        <f>'Rf &amp; Cd '!J372</f>
        <v>5.835884958675452</v>
      </c>
      <c r="K21" s="1545" t="str">
        <f>'Rf &amp; Cd '!K372</f>
        <v>N/a</v>
      </c>
      <c r="L21" s="1545" t="str">
        <f>'Rf &amp; Cd '!L372</f>
        <v>N/a</v>
      </c>
      <c r="M21" s="1545" t="str">
        <f>'Rf &amp; Cd '!M372</f>
        <v>N/a</v>
      </c>
      <c r="N21" s="1545" t="str">
        <f>'Rf &amp; Cd '!N372</f>
        <v>N/a</v>
      </c>
      <c r="O21" s="1547" t="str">
        <f>'Rf &amp; Cd '!O372</f>
        <v>N/a</v>
      </c>
      <c r="P21" s="1631"/>
      <c r="S21" s="1126">
        <f>'Rf &amp; Cd Calculation '!A26</f>
        <v>40277</v>
      </c>
      <c r="T21" s="1127">
        <f>'Rf &amp; Cd Calculation '!AT26</f>
        <v>0.98070000000000013</v>
      </c>
      <c r="U21" s="89">
        <f t="shared" si="4"/>
        <v>1.0254000000000003</v>
      </c>
      <c r="V21" s="8">
        <f>'Rf &amp; Cd Calculation '!BA26</f>
        <v>1.0701000000000005</v>
      </c>
      <c r="W21" s="8">
        <f>'Rf &amp; Cd Calculation '!BH26</f>
        <v>1.4562000000000004</v>
      </c>
      <c r="X21" s="8">
        <f>'Rf &amp; Cd Calculation '!BO26</f>
        <v>2.0706000000000002</v>
      </c>
      <c r="Y21" s="1559">
        <f t="shared" si="5"/>
        <v>3.1946000000000003</v>
      </c>
      <c r="Z21" s="8">
        <f>'Rf &amp; Cd Calculation '!BV26</f>
        <v>4.3186</v>
      </c>
      <c r="AA21" s="821">
        <f t="shared" si="0"/>
        <v>5.6673999999999998</v>
      </c>
      <c r="AB21" s="821">
        <f t="shared" si="1"/>
        <v>7.2859599999999993</v>
      </c>
      <c r="AC21" s="829">
        <f t="shared" si="2"/>
        <v>8.904519999999998</v>
      </c>
      <c r="AD21" s="829">
        <f t="shared" si="3"/>
        <v>10.523079999999997</v>
      </c>
      <c r="AE21" s="1128">
        <f>VLOOKUP(S21,'Implied ERP Data'!$A$1958:$B$2897,2,TRUE)*100</f>
        <v>6.1839999999999993</v>
      </c>
      <c r="AF21" s="657">
        <f>'Rf &amp; Cd Calculation '!F26</f>
        <v>3.2605</v>
      </c>
      <c r="AH21" s="1020" t="s">
        <v>59</v>
      </c>
      <c r="AI21" s="323"/>
      <c r="AJ21" s="568">
        <f>'Rf &amp; Cd '!C376-'Rf &amp; Cd '!C$191</f>
        <v>4.8774143949044664</v>
      </c>
      <c r="AK21" s="527">
        <f>'Rf &amp; Cd '!D376-'Rf &amp; Cd '!D$191</f>
        <v>5.8114713630573274</v>
      </c>
      <c r="AL21" s="502">
        <f>'Rf &amp; Cd '!E376-'Rf &amp; Cd '!E$191</f>
        <v>6.7455283312101901</v>
      </c>
      <c r="AM21" s="527">
        <f>'Rf &amp; Cd '!F376-'Rf &amp; Cd '!F$191</f>
        <v>7.1801075668789824</v>
      </c>
      <c r="AN21" s="527">
        <f>'Rf &amp; Cd '!G376-'Rf &amp; Cd '!G$191</f>
        <v>7.6146868025477756</v>
      </c>
      <c r="AO21" s="502">
        <f>'Rf &amp; Cd '!H376-'Rf &amp; Cd '!H$191</f>
        <v>8.0492660382165688</v>
      </c>
      <c r="AP21" s="527">
        <f>'Rf &amp; Cd '!I376-'Rf &amp; Cd '!I$191</f>
        <v>7.9347941783439531</v>
      </c>
      <c r="AQ21" s="535">
        <f>'Rf &amp; Cd '!J376-'Rf &amp; Cd '!J$191</f>
        <v>7.8203223184713373</v>
      </c>
      <c r="AR21" s="527" t="s">
        <v>84</v>
      </c>
      <c r="AS21" s="527" t="s">
        <v>84</v>
      </c>
      <c r="AT21" s="527" t="s">
        <v>84</v>
      </c>
      <c r="AU21" s="527" t="s">
        <v>84</v>
      </c>
      <c r="AV21" s="546" t="s">
        <v>84</v>
      </c>
    </row>
    <row r="22" spans="1:48" ht="13.5" thickBot="1">
      <c r="A22" s="500" t="str">
        <f>'[1]Calculation Rf &amp; Cd'!$BJ$1</f>
        <v>BB</v>
      </c>
      <c r="B22" s="543">
        <v>7</v>
      </c>
      <c r="C22" s="528">
        <f>'Rf &amp; Cd '!C373</f>
        <v>4.095679226191379</v>
      </c>
      <c r="D22" s="527">
        <f>'Rf &amp; Cd '!D373</f>
        <v>4.7681072516690834</v>
      </c>
      <c r="E22" s="529">
        <f>'Rf &amp; Cd '!E373</f>
        <v>5.440535277146787</v>
      </c>
      <c r="F22" s="527">
        <f>'Rf &amp; Cd '!F373</f>
        <v>5.8181214767221592</v>
      </c>
      <c r="G22" s="527">
        <f>'Rf &amp; Cd '!G373</f>
        <v>6.1957076762975314</v>
      </c>
      <c r="H22" s="529">
        <f>'Rf &amp; Cd '!H373</f>
        <v>6.5732938758729036</v>
      </c>
      <c r="I22" s="527">
        <f>'Rf &amp; Cd '!I373</f>
        <v>6.6587973790576171</v>
      </c>
      <c r="J22" s="534">
        <f>'Rf &amp; Cd '!J373</f>
        <v>6.7443008822423307</v>
      </c>
      <c r="K22" s="527" t="str">
        <f>'Rf &amp; Cd '!K373</f>
        <v>N/a</v>
      </c>
      <c r="L22" s="527" t="str">
        <f>'Rf &amp; Cd '!L373</f>
        <v>N/a</v>
      </c>
      <c r="M22" s="527" t="str">
        <f>'Rf &amp; Cd '!M373</f>
        <v>N/a</v>
      </c>
      <c r="N22" s="527" t="str">
        <f>'Rf &amp; Cd '!N373</f>
        <v>N/a</v>
      </c>
      <c r="O22" s="546" t="str">
        <f>'Rf &amp; Cd '!O373</f>
        <v>N/a</v>
      </c>
      <c r="Q22" s="1536"/>
      <c r="S22" s="1126">
        <f>'Rf &amp; Cd Calculation '!A27</f>
        <v>40284</v>
      </c>
      <c r="T22" s="1127">
        <f>'Rf &amp; Cd Calculation '!AT27</f>
        <v>1.0604999999999998</v>
      </c>
      <c r="U22" s="89">
        <f t="shared" si="4"/>
        <v>1.1073499999999998</v>
      </c>
      <c r="V22" s="8">
        <f>'Rf &amp; Cd Calculation '!BA27</f>
        <v>1.1541999999999999</v>
      </c>
      <c r="W22" s="8">
        <f>'Rf &amp; Cd Calculation '!BH27</f>
        <v>1.5102999999999995</v>
      </c>
      <c r="X22" s="8">
        <f>'Rf &amp; Cd Calculation '!BO27</f>
        <v>2.1388000000000003</v>
      </c>
      <c r="Y22" s="1559">
        <f t="shared" si="5"/>
        <v>3.1999500000000003</v>
      </c>
      <c r="Z22" s="8">
        <f>'Rf &amp; Cd Calculation '!BV27</f>
        <v>4.2611000000000008</v>
      </c>
      <c r="AA22" s="821">
        <f t="shared" si="0"/>
        <v>5.5344800000000012</v>
      </c>
      <c r="AB22" s="821">
        <f t="shared" si="1"/>
        <v>7.0625360000000015</v>
      </c>
      <c r="AC22" s="829">
        <f t="shared" si="2"/>
        <v>8.5905920000000009</v>
      </c>
      <c r="AD22" s="829">
        <f t="shared" si="3"/>
        <v>10.118648</v>
      </c>
      <c r="AE22" s="1128">
        <f>VLOOKUP(S22,'Implied ERP Data'!$A$1958:$B$2897,2,TRUE)*100</f>
        <v>6.2759999999999998</v>
      </c>
      <c r="AF22" s="657">
        <f>'Rf &amp; Cd Calculation '!F27</f>
        <v>3.1686000000000001</v>
      </c>
      <c r="AH22" s="1021" t="s">
        <v>97</v>
      </c>
      <c r="AI22" s="1131"/>
      <c r="AJ22" s="574">
        <f>'Rf &amp; Cd '!C377-'Rf &amp; Cd '!C$191</f>
        <v>5.5704900636942769</v>
      </c>
      <c r="AK22" s="1031">
        <f>'Rf &amp; Cd '!D377-'Rf &amp; Cd '!D$191</f>
        <v>6.6787450700636981</v>
      </c>
      <c r="AL22" s="576">
        <f>'Rf &amp; Cd '!E377-'Rf &amp; Cd '!E$191</f>
        <v>7.7870000764331202</v>
      </c>
      <c r="AM22" s="1031">
        <f>'Rf &amp; Cd '!F377-'Rf &amp; Cd '!F$191</f>
        <v>8.3132042802547801</v>
      </c>
      <c r="AN22" s="1031">
        <f>'Rf &amp; Cd '!G377-'Rf &amp; Cd '!G$191</f>
        <v>8.83940848407644</v>
      </c>
      <c r="AO22" s="576">
        <f>'Rf &amp; Cd '!H377-'Rf &amp; Cd '!H$191</f>
        <v>9.3656126878980999</v>
      </c>
      <c r="AP22" s="1031">
        <f>'Rf &amp; Cd '!I377-'Rf &amp; Cd '!I$191</f>
        <v>9.2470269681528716</v>
      </c>
      <c r="AQ22" s="1032">
        <f>'Rf &amp; Cd '!J377-'Rf &amp; Cd '!J$191</f>
        <v>9.1284412484076434</v>
      </c>
      <c r="AR22" s="1031" t="s">
        <v>84</v>
      </c>
      <c r="AS22" s="1031" t="s">
        <v>84</v>
      </c>
      <c r="AT22" s="1031" t="s">
        <v>84</v>
      </c>
      <c r="AU22" s="1031" t="s">
        <v>84</v>
      </c>
      <c r="AV22" s="1033" t="s">
        <v>84</v>
      </c>
    </row>
    <row r="23" spans="1:48">
      <c r="A23" s="502" t="s">
        <v>57</v>
      </c>
      <c r="B23" s="543">
        <v>8</v>
      </c>
      <c r="C23" s="505">
        <f>'Rf &amp; Cd '!C374</f>
        <v>4.6732422835162213</v>
      </c>
      <c r="D23" s="527">
        <f>'Rf &amp; Cd '!D374</f>
        <v>5.4908353408410582</v>
      </c>
      <c r="E23" s="502">
        <f>'Rf &amp; Cd '!E374</f>
        <v>6.3084283981658951</v>
      </c>
      <c r="F23" s="527">
        <f>'Rf &amp; Cd '!F374</f>
        <v>6.7623687378686563</v>
      </c>
      <c r="G23" s="527">
        <f>'Rf &amp; Cd '!G374</f>
        <v>7.2163090775714176</v>
      </c>
      <c r="H23" s="502">
        <f>'Rf &amp; Cd '!H374</f>
        <v>7.6702494172741789</v>
      </c>
      <c r="I23" s="527">
        <f>'Rf &amp; Cd '!I374</f>
        <v>6.9625549692911628</v>
      </c>
      <c r="J23" s="535">
        <f>'Rf &amp; Cd '!J374</f>
        <v>7.8343999905225852</v>
      </c>
      <c r="K23" s="527" t="str">
        <f>'Rf &amp; Cd '!K374</f>
        <v>N/a</v>
      </c>
      <c r="L23" s="527" t="str">
        <f>'Rf &amp; Cd '!L374</f>
        <v>N/a</v>
      </c>
      <c r="M23" s="527" t="str">
        <f>'Rf &amp; Cd '!M374</f>
        <v>N/a</v>
      </c>
      <c r="N23" s="527" t="str">
        <f>'Rf &amp; Cd '!N374</f>
        <v>N/a</v>
      </c>
      <c r="O23" s="546" t="str">
        <f>'Rf &amp; Cd '!O374</f>
        <v>N/a</v>
      </c>
      <c r="Q23" s="1536"/>
      <c r="S23" s="1126">
        <f>'Rf &amp; Cd Calculation '!A28</f>
        <v>40291</v>
      </c>
      <c r="T23" s="1127">
        <f>'Rf &amp; Cd Calculation '!AT28</f>
        <v>1.0394999999999999</v>
      </c>
      <c r="U23" s="89">
        <f t="shared" si="4"/>
        <v>1.1070500000000001</v>
      </c>
      <c r="V23" s="8">
        <f>'Rf &amp; Cd Calculation '!BA28</f>
        <v>1.1746000000000003</v>
      </c>
      <c r="W23" s="8">
        <f>'Rf &amp; Cd Calculation '!BH28</f>
        <v>1.4986999999999999</v>
      </c>
      <c r="X23" s="8">
        <f>'Rf &amp; Cd Calculation '!BO28</f>
        <v>2.1328999999999998</v>
      </c>
      <c r="Y23" s="1559">
        <f t="shared" si="5"/>
        <v>3.2109499999999995</v>
      </c>
      <c r="Z23" s="8">
        <f>'Rf &amp; Cd Calculation '!BV28</f>
        <v>4.2889999999999997</v>
      </c>
      <c r="AA23" s="821">
        <f t="shared" si="0"/>
        <v>5.5826599999999997</v>
      </c>
      <c r="AB23" s="821">
        <f t="shared" si="1"/>
        <v>7.1350519999999999</v>
      </c>
      <c r="AC23" s="829">
        <f t="shared" si="2"/>
        <v>8.6874439999999993</v>
      </c>
      <c r="AD23" s="829">
        <f t="shared" si="3"/>
        <v>10.239835999999999</v>
      </c>
      <c r="AE23" s="1128">
        <f>VLOOKUP(S23,'Implied ERP Data'!$A$1958:$B$2897,2,TRUE)*100</f>
        <v>6.2889999999999997</v>
      </c>
      <c r="AF23" s="657">
        <f>'Rf &amp; Cd Calculation '!F28</f>
        <v>3.1347999999999998</v>
      </c>
      <c r="AH23" s="673"/>
      <c r="AI23" s="675"/>
      <c r="AJ23" s="675"/>
      <c r="AK23" s="735"/>
      <c r="AL23" s="735"/>
      <c r="AM23" s="735"/>
      <c r="AN23" s="735"/>
      <c r="AO23" s="735"/>
      <c r="AP23" s="735"/>
      <c r="AQ23" s="735"/>
      <c r="AR23" s="735"/>
      <c r="AS23" s="735"/>
      <c r="AT23" s="735"/>
      <c r="AU23" s="735"/>
      <c r="AV23" s="735"/>
    </row>
    <row r="24" spans="1:48" ht="13.5" thickBot="1">
      <c r="A24" s="502" t="s">
        <v>58</v>
      </c>
      <c r="B24" s="543">
        <v>9</v>
      </c>
      <c r="C24" s="505">
        <f>'Rf &amp; Cd '!C375</f>
        <v>5.3663179523060318</v>
      </c>
      <c r="D24" s="527">
        <f>'Rf &amp; Cd '!D375</f>
        <v>6.3581090478474289</v>
      </c>
      <c r="E24" s="502">
        <f>'Rf &amp; Cd '!E375</f>
        <v>7.3499001433888251</v>
      </c>
      <c r="F24" s="527">
        <f>'Rf &amp; Cd '!F375</f>
        <v>7.8954654512444531</v>
      </c>
      <c r="G24" s="527">
        <f>'Rf &amp; Cd '!G375</f>
        <v>8.4410307591000819</v>
      </c>
      <c r="H24" s="502">
        <f>'Rf &amp; Cd '!H375</f>
        <v>8.9865960669557108</v>
      </c>
      <c r="I24" s="527">
        <f>'Rf &amp; Cd '!I375</f>
        <v>7.2663125595247084</v>
      </c>
      <c r="J24" s="535">
        <f>'Rf &amp; Cd '!J375</f>
        <v>9.1425189204588921</v>
      </c>
      <c r="K24" s="527" t="str">
        <f>'Rf &amp; Cd '!K375</f>
        <v>N/a</v>
      </c>
      <c r="L24" s="527" t="str">
        <f>'Rf &amp; Cd '!L375</f>
        <v>N/a</v>
      </c>
      <c r="M24" s="527" t="str">
        <f>'Rf &amp; Cd '!M375</f>
        <v>N/a</v>
      </c>
      <c r="N24" s="527" t="str">
        <f>'Rf &amp; Cd '!N375</f>
        <v>N/a</v>
      </c>
      <c r="O24" s="546" t="str">
        <f>'Rf &amp; Cd '!O375</f>
        <v>N/a</v>
      </c>
      <c r="Q24" s="1536"/>
      <c r="S24" s="1126">
        <f>'Rf &amp; Cd Calculation '!A29</f>
        <v>40298</v>
      </c>
      <c r="T24" s="1127">
        <f>'Rf &amp; Cd Calculation '!AT29</f>
        <v>1.0157000000000003</v>
      </c>
      <c r="U24" s="89">
        <f t="shared" si="4"/>
        <v>1.0899000000000001</v>
      </c>
      <c r="V24" s="8">
        <f>'Rf &amp; Cd Calculation '!BA29</f>
        <v>1.1640999999999999</v>
      </c>
      <c r="W24" s="8">
        <f>'Rf &amp; Cd Calculation '!BH29</f>
        <v>1.4848000000000003</v>
      </c>
      <c r="X24" s="8">
        <f>'Rf &amp; Cd Calculation '!BO29</f>
        <v>2.0229000000000004</v>
      </c>
      <c r="Y24" s="1559">
        <f t="shared" si="5"/>
        <v>3.1158999999999999</v>
      </c>
      <c r="Z24" s="8">
        <f>'Rf &amp; Cd Calculation '!BV29</f>
        <v>4.2088999999999999</v>
      </c>
      <c r="AA24" s="821">
        <f t="shared" si="0"/>
        <v>5.5205000000000002</v>
      </c>
      <c r="AB24" s="821">
        <f t="shared" si="1"/>
        <v>7.0944200000000004</v>
      </c>
      <c r="AC24" s="829">
        <f t="shared" si="2"/>
        <v>8.6683400000000006</v>
      </c>
      <c r="AD24" s="829">
        <f t="shared" si="3"/>
        <v>10.242260000000002</v>
      </c>
      <c r="AE24" s="1128">
        <f>VLOOKUP(S24,'Implied ERP Data'!$A$1958:$B$2897,2,TRUE)*100</f>
        <v>6.5030000000000001</v>
      </c>
      <c r="AF24" s="657">
        <f>'Rf &amp; Cd Calculation '!F29</f>
        <v>3.0710999999999999</v>
      </c>
      <c r="AH24" s="673"/>
      <c r="AI24" s="675"/>
      <c r="AJ24" s="675"/>
      <c r="AK24" s="735"/>
      <c r="AL24" s="735"/>
      <c r="AM24" s="735"/>
      <c r="AN24" s="735"/>
      <c r="AO24" s="735"/>
      <c r="AP24" s="735"/>
      <c r="AQ24" s="735"/>
      <c r="AR24" s="735"/>
      <c r="AS24" s="735"/>
      <c r="AT24" s="735"/>
      <c r="AU24" s="735"/>
      <c r="AV24" s="735"/>
    </row>
    <row r="25" spans="1:48" ht="13.5" thickBot="1">
      <c r="A25" s="502" t="s">
        <v>59</v>
      </c>
      <c r="B25" s="543">
        <v>10</v>
      </c>
      <c r="C25" s="505">
        <f>'Rf &amp; Cd '!C376</f>
        <v>6.0593936210958423</v>
      </c>
      <c r="D25" s="527">
        <f>'Rf &amp; Cd '!D376</f>
        <v>7.2253827548537988</v>
      </c>
      <c r="E25" s="502">
        <f>'Rf &amp; Cd '!E376</f>
        <v>8.3913718886117561</v>
      </c>
      <c r="F25" s="527">
        <f>'Rf &amp; Cd '!F376</f>
        <v>9.0285621646202507</v>
      </c>
      <c r="G25" s="527">
        <f>'Rf &amp; Cd '!G376</f>
        <v>9.6657524406287472</v>
      </c>
      <c r="H25" s="502">
        <f>'Rf &amp; Cd '!H376</f>
        <v>10.302942716637242</v>
      </c>
      <c r="I25" s="527">
        <f>'Rf &amp; Cd '!I376</f>
        <v>10.37679028351622</v>
      </c>
      <c r="J25" s="535">
        <f>'Rf &amp; Cd '!J376</f>
        <v>10.450637850395198</v>
      </c>
      <c r="K25" s="527" t="str">
        <f>'Rf &amp; Cd '!K376</f>
        <v>N/a</v>
      </c>
      <c r="L25" s="527" t="str">
        <f>'Rf &amp; Cd '!L376</f>
        <v>N/a</v>
      </c>
      <c r="M25" s="527" t="str">
        <f>'Rf &amp; Cd '!M376</f>
        <v>N/a</v>
      </c>
      <c r="N25" s="527" t="str">
        <f>'Rf &amp; Cd '!N376</f>
        <v>N/a</v>
      </c>
      <c r="O25" s="546" t="str">
        <f>'Rf &amp; Cd '!O376</f>
        <v>N/a</v>
      </c>
      <c r="Q25" s="1536"/>
      <c r="S25" s="1126">
        <f>'Rf &amp; Cd Calculation '!A30</f>
        <v>40305</v>
      </c>
      <c r="T25" s="1127">
        <f>'Rf &amp; Cd Calculation '!AT30</f>
        <v>1.0343999999999998</v>
      </c>
      <c r="U25" s="89">
        <f t="shared" si="4"/>
        <v>1.1636500000000001</v>
      </c>
      <c r="V25" s="8">
        <f>'Rf &amp; Cd Calculation '!BA30</f>
        <v>1.2929000000000004</v>
      </c>
      <c r="W25" s="8">
        <f>'Rf &amp; Cd Calculation '!BH30</f>
        <v>1.6149000000000004</v>
      </c>
      <c r="X25" s="8">
        <f>'Rf &amp; Cd Calculation '!BO30</f>
        <v>2.2912999999999997</v>
      </c>
      <c r="Y25" s="1559">
        <f t="shared" si="5"/>
        <v>3.4148499999999999</v>
      </c>
      <c r="Z25" s="8">
        <f>'Rf &amp; Cd Calculation '!BV30</f>
        <v>4.5384000000000002</v>
      </c>
      <c r="AA25" s="821">
        <f t="shared" si="0"/>
        <v>5.8866600000000009</v>
      </c>
      <c r="AB25" s="821">
        <f t="shared" si="1"/>
        <v>7.5045720000000014</v>
      </c>
      <c r="AC25" s="829">
        <f t="shared" si="2"/>
        <v>9.1224840000000018</v>
      </c>
      <c r="AD25" s="829">
        <f t="shared" si="3"/>
        <v>10.740396000000002</v>
      </c>
      <c r="AE25" s="1128">
        <f>VLOOKUP(S25,'Implied ERP Data'!$A$1958:$B$2897,2,TRUE)*100</f>
        <v>7.4629999999999992</v>
      </c>
      <c r="AF25" s="657">
        <f>'Rf &amp; Cd Calculation '!F30</f>
        <v>2.8247</v>
      </c>
      <c r="AH25" s="1015" t="s">
        <v>907</v>
      </c>
      <c r="AI25" s="1016"/>
      <c r="AJ25" s="1034" t="s">
        <v>3</v>
      </c>
      <c r="AK25" s="735"/>
      <c r="AL25" s="1015" t="s">
        <v>1391</v>
      </c>
      <c r="AM25" s="1037"/>
      <c r="AN25" s="1132">
        <f>'Rf &amp; Cd Calculation '!F168</f>
        <v>1.417</v>
      </c>
      <c r="AO25" s="735"/>
      <c r="AP25" s="735"/>
      <c r="AQ25" s="735"/>
      <c r="AR25" s="735"/>
      <c r="AS25" s="735"/>
      <c r="AT25" s="735"/>
      <c r="AU25" s="735"/>
      <c r="AV25" s="735"/>
    </row>
    <row r="26" spans="1:48">
      <c r="A26" s="503" t="s">
        <v>97</v>
      </c>
      <c r="B26" s="543">
        <v>11</v>
      </c>
      <c r="C26" s="530">
        <f>'Rf &amp; Cd '!C377</f>
        <v>6.7524692898856529</v>
      </c>
      <c r="D26" s="531">
        <f>'Rf &amp; Cd '!D377</f>
        <v>8.0926564618601695</v>
      </c>
      <c r="E26" s="503">
        <f>'Rf &amp; Cd '!E377</f>
        <v>9.4328436338346862</v>
      </c>
      <c r="F26" s="531">
        <f>'Rf &amp; Cd '!F377</f>
        <v>10.161658877996048</v>
      </c>
      <c r="G26" s="531">
        <f>'Rf &amp; Cd '!G377</f>
        <v>10.890474122157411</v>
      </c>
      <c r="H26" s="503">
        <f>'Rf &amp; Cd '!H377</f>
        <v>11.619289366318773</v>
      </c>
      <c r="I26" s="531">
        <f>'Rf &amp; Cd '!I377</f>
        <v>11.689023073325139</v>
      </c>
      <c r="J26" s="536">
        <f>'Rf &amp; Cd '!J377</f>
        <v>11.758756780331504</v>
      </c>
      <c r="K26" s="531" t="str">
        <f>'Rf &amp; Cd '!K377</f>
        <v>N/a</v>
      </c>
      <c r="L26" s="531" t="str">
        <f>'Rf &amp; Cd '!L377</f>
        <v>N/a</v>
      </c>
      <c r="M26" s="531" t="str">
        <f>'Rf &amp; Cd '!M377</f>
        <v>N/a</v>
      </c>
      <c r="N26" s="531" t="str">
        <f>'Rf &amp; Cd '!N377</f>
        <v>N/a</v>
      </c>
      <c r="O26" s="547" t="str">
        <f>'Rf &amp; Cd '!O377</f>
        <v>N/a</v>
      </c>
      <c r="Q26" s="1536"/>
      <c r="S26" s="1126">
        <f>'Rf &amp; Cd Calculation '!A31</f>
        <v>40312</v>
      </c>
      <c r="T26" s="1127">
        <f>'Rf &amp; Cd Calculation '!AT31</f>
        <v>1.0248999999999997</v>
      </c>
      <c r="U26" s="89">
        <f t="shared" si="4"/>
        <v>1.1428499999999997</v>
      </c>
      <c r="V26" s="8">
        <f>'Rf &amp; Cd Calculation '!BA31</f>
        <v>1.2607999999999997</v>
      </c>
      <c r="W26" s="8">
        <f>'Rf &amp; Cd Calculation '!BH31</f>
        <v>1.5824999999999996</v>
      </c>
      <c r="X26" s="8">
        <f>'Rf &amp; Cd Calculation '!BO31</f>
        <v>2.3310000000000004</v>
      </c>
      <c r="Y26" s="1559">
        <f t="shared" si="5"/>
        <v>3.4341000000000004</v>
      </c>
      <c r="Z26" s="8">
        <f>'Rf &amp; Cd Calculation '!BV31</f>
        <v>4.5372000000000003</v>
      </c>
      <c r="AA26" s="821">
        <f t="shared" si="0"/>
        <v>5.8609200000000001</v>
      </c>
      <c r="AB26" s="821">
        <f t="shared" si="1"/>
        <v>7.4493840000000002</v>
      </c>
      <c r="AC26" s="829">
        <f t="shared" si="2"/>
        <v>9.0378480000000003</v>
      </c>
      <c r="AD26" s="829">
        <f t="shared" si="3"/>
        <v>10.626312</v>
      </c>
      <c r="AE26" s="1128">
        <f>VLOOKUP(S26,'Implied ERP Data'!$A$1958:$B$2897,2,TRUE)*100</f>
        <v>7.0600000000000014</v>
      </c>
      <c r="AF26" s="657">
        <f>'Rf &amp; Cd Calculation '!F31</f>
        <v>2.9371</v>
      </c>
      <c r="AH26" s="1017" t="str">
        <f>'[1]Calculation Rf &amp; Cd'!$AH$1</f>
        <v>A</v>
      </c>
      <c r="AI26" s="1130"/>
      <c r="AJ26" s="1133">
        <f>J70-'Rf &amp; Cd Calculation '!F$168</f>
        <v>0.9795999999999998</v>
      </c>
      <c r="AK26" s="735"/>
      <c r="AL26" s="735"/>
      <c r="AM26" s="735"/>
      <c r="AN26" s="735"/>
      <c r="AO26" s="735"/>
      <c r="AP26" s="735"/>
      <c r="AQ26" s="735"/>
      <c r="AR26" s="735"/>
      <c r="AS26" s="735"/>
      <c r="AT26" s="735"/>
      <c r="AU26" s="735"/>
      <c r="AV26" s="735"/>
    </row>
    <row r="27" spans="1:48">
      <c r="A27" s="499" t="s">
        <v>518</v>
      </c>
      <c r="B27" s="1135">
        <f>'Rf &amp; Cd '!J415</f>
        <v>0.15</v>
      </c>
      <c r="C27" s="510"/>
      <c r="D27" s="511"/>
      <c r="E27" s="511"/>
      <c r="F27" s="511"/>
      <c r="G27" s="511"/>
      <c r="H27" s="511"/>
      <c r="I27" s="511"/>
      <c r="J27" s="511"/>
      <c r="K27" s="511"/>
      <c r="L27" s="511"/>
      <c r="M27" s="511"/>
      <c r="N27" s="511"/>
      <c r="O27" s="548"/>
      <c r="Q27" s="1536"/>
      <c r="S27" s="1126">
        <f>'Rf &amp; Cd Calculation '!A32</f>
        <v>40319</v>
      </c>
      <c r="T27" s="1127">
        <f>'Rf &amp; Cd Calculation '!AT32</f>
        <v>1.1059999999999999</v>
      </c>
      <c r="U27" s="89">
        <f t="shared" si="4"/>
        <v>1.2503</v>
      </c>
      <c r="V27" s="8">
        <f>'Rf &amp; Cd Calculation '!BA32</f>
        <v>1.3946000000000001</v>
      </c>
      <c r="W27" s="8">
        <f>'Rf &amp; Cd Calculation '!BH32</f>
        <v>1.7507999999999995</v>
      </c>
      <c r="X27" s="8">
        <f>'Rf &amp; Cd Calculation '!BO32</f>
        <v>2.5092000000000003</v>
      </c>
      <c r="Y27" s="1559">
        <f t="shared" si="5"/>
        <v>3.5898000000000003</v>
      </c>
      <c r="Z27" s="8">
        <f>'Rf &amp; Cd Calculation '!BV32</f>
        <v>4.6704000000000008</v>
      </c>
      <c r="AA27" s="821">
        <f t="shared" si="0"/>
        <v>5.9671200000000013</v>
      </c>
      <c r="AB27" s="821">
        <f t="shared" si="1"/>
        <v>7.5231840000000023</v>
      </c>
      <c r="AC27" s="829">
        <f t="shared" si="2"/>
        <v>9.0792480000000033</v>
      </c>
      <c r="AD27" s="829">
        <f t="shared" si="3"/>
        <v>10.635312000000004</v>
      </c>
      <c r="AE27" s="1128">
        <f>VLOOKUP(S27,'Implied ERP Data'!$A$1958:$B$2897,2,TRUE)*100</f>
        <v>7.5239999999999991</v>
      </c>
      <c r="AF27" s="657">
        <f>'Rf &amp; Cd Calculation '!F32</f>
        <v>2.7593000000000001</v>
      </c>
      <c r="AH27" s="1018" t="s">
        <v>52</v>
      </c>
      <c r="AI27" s="323"/>
      <c r="AJ27" s="1134">
        <f>J71-'Rf &amp; Cd Calculation '!F$168</f>
        <v>1.0333500000000002</v>
      </c>
      <c r="AK27" s="735"/>
      <c r="AL27" s="735"/>
      <c r="AM27" s="735"/>
      <c r="AN27" s="735"/>
      <c r="AO27" s="735"/>
      <c r="AP27" s="735"/>
      <c r="AQ27" s="735"/>
      <c r="AR27" s="735"/>
      <c r="AS27" s="735"/>
      <c r="AT27" s="735"/>
      <c r="AU27" s="735"/>
      <c r="AV27" s="735"/>
    </row>
    <row r="28" spans="1:48" ht="13.5" thickBot="1">
      <c r="A28" s="499" t="s">
        <v>517</v>
      </c>
      <c r="B28" s="1136">
        <f>'CRP &amp; Rnot'!J191</f>
        <v>2.3231895604395607</v>
      </c>
      <c r="C28" s="549"/>
      <c r="D28" s="550"/>
      <c r="E28" s="551"/>
      <c r="F28" s="550"/>
      <c r="G28" s="550"/>
      <c r="H28" s="551"/>
      <c r="I28" s="550"/>
      <c r="J28" s="552"/>
      <c r="K28" s="550"/>
      <c r="L28" s="550"/>
      <c r="M28" s="550"/>
      <c r="N28" s="550"/>
      <c r="O28" s="553"/>
      <c r="Q28" s="1536"/>
      <c r="S28" s="1126">
        <f>'Rf &amp; Cd Calculation '!A33</f>
        <v>40326</v>
      </c>
      <c r="T28" s="1127">
        <f>'Rf &amp; Cd Calculation '!AT33</f>
        <v>1.0655999999999999</v>
      </c>
      <c r="U28" s="89">
        <f t="shared" si="4"/>
        <v>1.2429499999999998</v>
      </c>
      <c r="V28" s="8">
        <f>'Rf &amp; Cd Calculation '!BA33</f>
        <v>1.4202999999999997</v>
      </c>
      <c r="W28" s="8">
        <f>'Rf &amp; Cd Calculation '!BH33</f>
        <v>1.8706999999999998</v>
      </c>
      <c r="X28" s="8">
        <f>'Rf &amp; Cd Calculation '!BO33</f>
        <v>2.4745000000000004</v>
      </c>
      <c r="Y28" s="1559">
        <f t="shared" si="5"/>
        <v>3.5018500000000001</v>
      </c>
      <c r="Z28" s="8">
        <f>'Rf &amp; Cd Calculation '!BV33</f>
        <v>4.5291999999999994</v>
      </c>
      <c r="AA28" s="821">
        <f t="shared" si="0"/>
        <v>5.7620199999999988</v>
      </c>
      <c r="AB28" s="821">
        <f t="shared" si="1"/>
        <v>7.2414039999999975</v>
      </c>
      <c r="AC28" s="829">
        <f t="shared" si="2"/>
        <v>8.7207879999999953</v>
      </c>
      <c r="AD28" s="829">
        <f t="shared" si="3"/>
        <v>10.200171999999993</v>
      </c>
      <c r="AE28" s="1128">
        <f>VLOOKUP(S28,'Implied ERP Data'!$A$1958:$B$2897,2,TRUE)*100</f>
        <v>7.4279999999999982</v>
      </c>
      <c r="AF28" s="657">
        <f>'Rf &amp; Cd Calculation '!F33</f>
        <v>2.762</v>
      </c>
      <c r="AH28" s="1019" t="str">
        <f>'[1]Calculation Rf &amp; Cd'!$AO$1</f>
        <v>BBB+</v>
      </c>
      <c r="AI28" s="323"/>
      <c r="AJ28" s="1134">
        <f>J72-'Rf &amp; Cd Calculation '!F$168</f>
        <v>1.0871000000000002</v>
      </c>
      <c r="AK28" s="735"/>
      <c r="AL28" s="735"/>
      <c r="AM28" s="735"/>
      <c r="AN28" s="735"/>
      <c r="AO28" s="735"/>
      <c r="AP28" s="735"/>
      <c r="AQ28" s="735"/>
      <c r="AR28" s="735"/>
      <c r="AS28" s="735"/>
      <c r="AT28" s="735"/>
      <c r="AU28" s="735"/>
      <c r="AV28" s="735"/>
    </row>
    <row r="29" spans="1:48">
      <c r="A29" s="1112"/>
      <c r="B29" s="1113"/>
      <c r="C29" s="945"/>
      <c r="D29" s="945"/>
      <c r="E29" s="945"/>
      <c r="F29" s="945"/>
      <c r="G29" s="945"/>
      <c r="H29" s="945"/>
      <c r="I29" s="945"/>
      <c r="J29" s="945"/>
      <c r="K29" s="945"/>
      <c r="L29" s="945"/>
      <c r="M29" s="945"/>
      <c r="N29" s="945"/>
      <c r="O29" s="945"/>
      <c r="Q29" s="1536"/>
      <c r="S29" s="1126">
        <f>'Rf &amp; Cd Calculation '!A34</f>
        <v>40333</v>
      </c>
      <c r="T29" s="1127">
        <f>'Rf &amp; Cd Calculation '!AT34</f>
        <v>1.0437000000000003</v>
      </c>
      <c r="U29" s="89">
        <f t="shared" si="4"/>
        <v>1.2043500000000003</v>
      </c>
      <c r="V29" s="8">
        <f>'Rf &amp; Cd Calculation '!BA34</f>
        <v>1.3650000000000002</v>
      </c>
      <c r="W29" s="8">
        <f>'Rf &amp; Cd Calculation '!BH34</f>
        <v>1.8928000000000003</v>
      </c>
      <c r="X29" s="8">
        <f>'Rf &amp; Cd Calculation '!BO34</f>
        <v>2.4787999999999997</v>
      </c>
      <c r="Y29" s="1559">
        <f t="shared" si="5"/>
        <v>3.4981</v>
      </c>
      <c r="Z29" s="8">
        <f>'Rf &amp; Cd Calculation '!BV34</f>
        <v>4.5174000000000003</v>
      </c>
      <c r="AA29" s="821">
        <f t="shared" si="0"/>
        <v>5.7405600000000003</v>
      </c>
      <c r="AB29" s="821">
        <f t="shared" si="1"/>
        <v>7.2083520000000005</v>
      </c>
      <c r="AC29" s="829">
        <f t="shared" si="2"/>
        <v>8.6761440000000007</v>
      </c>
      <c r="AD29" s="829">
        <f t="shared" si="3"/>
        <v>10.143936</v>
      </c>
      <c r="AE29" s="1128">
        <f>VLOOKUP(S29,'Implied ERP Data'!$A$1958:$B$2897,2,TRUE)*100</f>
        <v>7.5760000000000005</v>
      </c>
      <c r="AF29" s="657">
        <f>'Rf &amp; Cd Calculation '!F34</f>
        <v>2.6898</v>
      </c>
      <c r="AH29" s="1019" t="str">
        <f>'[1]Calculation Rf &amp; Cd'!$AV$1</f>
        <v>BBB</v>
      </c>
      <c r="AI29" s="323"/>
      <c r="AJ29" s="1134">
        <f>J73-'Rf &amp; Cd Calculation '!F$168</f>
        <v>1.6544999999999999</v>
      </c>
      <c r="AK29" s="735"/>
      <c r="AL29" s="735"/>
      <c r="AM29" s="735"/>
      <c r="AN29" s="735"/>
      <c r="AO29" s="735"/>
      <c r="AP29" s="735"/>
      <c r="AQ29" s="735"/>
      <c r="AR29" s="735"/>
      <c r="AS29" s="735"/>
      <c r="AT29" s="735"/>
      <c r="AU29" s="735"/>
      <c r="AV29" s="735"/>
    </row>
    <row r="30" spans="1:48">
      <c r="A30" s="1576"/>
      <c r="B30" s="1577"/>
      <c r="C30" s="1578"/>
      <c r="D30" s="1578"/>
      <c r="E30" s="1578"/>
      <c r="F30" s="1578"/>
      <c r="G30" s="1578"/>
      <c r="H30" s="1578"/>
      <c r="I30" s="1578"/>
      <c r="J30" s="1578"/>
      <c r="K30" s="1578"/>
      <c r="L30" s="1578"/>
      <c r="M30" s="1578"/>
      <c r="N30" s="1578"/>
      <c r="O30" s="1578"/>
      <c r="Q30" s="1536"/>
      <c r="S30" s="1126">
        <f>'Rf &amp; Cd Calculation '!A35</f>
        <v>40340</v>
      </c>
      <c r="T30" s="1127">
        <f>'Rf &amp; Cd Calculation '!AT35</f>
        <v>1.0425999999999997</v>
      </c>
      <c r="U30" s="89">
        <f t="shared" si="4"/>
        <v>1.2109999999999996</v>
      </c>
      <c r="V30" s="8">
        <f>'Rf &amp; Cd Calculation '!BA35</f>
        <v>1.3793999999999995</v>
      </c>
      <c r="W30" s="8">
        <f>'Rf &amp; Cd Calculation '!BH35</f>
        <v>1.9204999999999997</v>
      </c>
      <c r="X30" s="8">
        <f>'Rf &amp; Cd Calculation '!BO35</f>
        <v>2.5057999999999998</v>
      </c>
      <c r="Y30" s="1559">
        <f t="shared" si="5"/>
        <v>3.5618499999999997</v>
      </c>
      <c r="Z30" s="8">
        <f>'Rf &amp; Cd Calculation '!BV35</f>
        <v>4.6178999999999997</v>
      </c>
      <c r="AA30" s="821">
        <f t="shared" si="0"/>
        <v>5.8851599999999991</v>
      </c>
      <c r="AB30" s="821">
        <f t="shared" si="1"/>
        <v>7.4058719999999987</v>
      </c>
      <c r="AC30" s="829">
        <f t="shared" si="2"/>
        <v>8.9265839999999983</v>
      </c>
      <c r="AD30" s="829">
        <f t="shared" si="3"/>
        <v>10.447295999999998</v>
      </c>
      <c r="AE30" s="1128">
        <f>VLOOKUP(S30,'Implied ERP Data'!$A$1958:$B$2897,2,TRUE)*100</f>
        <v>7.4240000000000004</v>
      </c>
      <c r="AF30" s="657">
        <f>'Rf &amp; Cd Calculation '!F35</f>
        <v>2.6966000000000001</v>
      </c>
      <c r="AH30" s="1019" t="str">
        <f>'[1]Calculation Rf &amp; Cd'!$BC$1</f>
        <v>BBB-</v>
      </c>
      <c r="AI30" s="323"/>
      <c r="AJ30" s="1134">
        <f>J74-'Rf &amp; Cd Calculation '!F$168</f>
        <v>1.9595999999999998</v>
      </c>
      <c r="AK30" s="735"/>
      <c r="AL30" s="735"/>
      <c r="AM30" s="735"/>
      <c r="AN30" s="735"/>
      <c r="AO30" s="735"/>
      <c r="AP30" s="735"/>
      <c r="AQ30" s="735"/>
      <c r="AR30" s="735"/>
      <c r="AS30" s="735"/>
      <c r="AT30" s="735"/>
      <c r="AU30" s="735"/>
      <c r="AV30" s="735"/>
    </row>
    <row r="31" spans="1:48">
      <c r="A31" s="495" t="s">
        <v>625</v>
      </c>
      <c r="B31" s="504"/>
      <c r="C31" s="202"/>
      <c r="D31" s="516"/>
      <c r="E31" s="516"/>
      <c r="F31" s="516"/>
      <c r="G31" s="516"/>
      <c r="H31" s="516"/>
      <c r="I31" s="516"/>
      <c r="J31" s="516"/>
      <c r="K31" s="516"/>
      <c r="L31" s="516"/>
      <c r="M31" s="516"/>
      <c r="N31" s="1578"/>
      <c r="O31" s="1579"/>
      <c r="Q31" s="1536"/>
      <c r="S31" s="1126">
        <f>'Rf &amp; Cd Calculation '!A36</f>
        <v>40347</v>
      </c>
      <c r="T31" s="1127">
        <f>'Rf &amp; Cd Calculation '!AT36</f>
        <v>1.0263</v>
      </c>
      <c r="U31" s="89">
        <f t="shared" si="4"/>
        <v>1.1777000000000002</v>
      </c>
      <c r="V31" s="8">
        <f>'Rf &amp; Cd Calculation '!BA36</f>
        <v>1.3291000000000004</v>
      </c>
      <c r="W31" s="8">
        <f>'Rf &amp; Cd Calculation '!BH36</f>
        <v>1.8289999999999997</v>
      </c>
      <c r="X31" s="8">
        <f>'Rf &amp; Cd Calculation '!BO36</f>
        <v>2.4329999999999998</v>
      </c>
      <c r="Y31" s="1559">
        <f t="shared" si="5"/>
        <v>3.4250500000000001</v>
      </c>
      <c r="Z31" s="8">
        <f>'Rf &amp; Cd Calculation '!BV36</f>
        <v>4.4171000000000005</v>
      </c>
      <c r="AA31" s="821">
        <f t="shared" si="0"/>
        <v>5.6075600000000012</v>
      </c>
      <c r="AB31" s="821">
        <f t="shared" si="1"/>
        <v>7.0361120000000019</v>
      </c>
      <c r="AC31" s="829">
        <f t="shared" si="2"/>
        <v>8.4646640000000026</v>
      </c>
      <c r="AD31" s="829">
        <f t="shared" si="3"/>
        <v>9.8932160000000025</v>
      </c>
      <c r="AE31" s="1128">
        <f>VLOOKUP(S31,'Implied ERP Data'!$A$1958:$B$2897,2,TRUE)*100</f>
        <v>7.1209999999999996</v>
      </c>
      <c r="AF31" s="657">
        <f>'Rf &amp; Cd Calculation '!F36</f>
        <v>2.8418999999999999</v>
      </c>
      <c r="AH31" s="1560" t="s">
        <v>55</v>
      </c>
      <c r="AI31" s="1283"/>
      <c r="AJ31" s="1562">
        <f>J75-'Rf &amp; Cd Calculation '!F$168</f>
        <v>2.8314500000000002</v>
      </c>
      <c r="AK31" s="735"/>
      <c r="AL31" s="735"/>
      <c r="AM31" s="735"/>
      <c r="AN31" s="735"/>
      <c r="AO31" s="735"/>
      <c r="AP31" s="735"/>
      <c r="AQ31" s="735"/>
      <c r="AR31" s="735"/>
      <c r="AS31" s="735"/>
      <c r="AT31" s="735"/>
      <c r="AU31" s="735"/>
      <c r="AV31" s="735"/>
    </row>
    <row r="32" spans="1:48" ht="13.5" thickBot="1">
      <c r="A32" s="1112"/>
      <c r="B32" s="1113"/>
      <c r="C32" s="945"/>
      <c r="D32" s="945"/>
      <c r="E32" s="945"/>
      <c r="F32" s="945"/>
      <c r="G32" s="945"/>
      <c r="H32" s="945"/>
      <c r="I32" s="945"/>
      <c r="J32" s="945"/>
      <c r="K32" s="945"/>
      <c r="L32" s="673"/>
      <c r="M32" s="673"/>
      <c r="N32" s="1771"/>
      <c r="O32" s="1771"/>
      <c r="P32" s="1469"/>
      <c r="Q32" s="1471"/>
      <c r="S32" s="1126">
        <f>'Rf &amp; Cd Calculation '!A37</f>
        <v>40354</v>
      </c>
      <c r="T32" s="1127">
        <f>'Rf &amp; Cd Calculation '!AT37</f>
        <v>1.1212</v>
      </c>
      <c r="U32" s="89">
        <f t="shared" si="4"/>
        <v>1.22905</v>
      </c>
      <c r="V32" s="8">
        <f>'Rf &amp; Cd Calculation '!BA37</f>
        <v>1.3369</v>
      </c>
      <c r="W32" s="8">
        <f>'Rf &amp; Cd Calculation '!BH37</f>
        <v>1.8403999999999998</v>
      </c>
      <c r="X32" s="8">
        <f>'Rf &amp; Cd Calculation '!BO37</f>
        <v>2.4214000000000002</v>
      </c>
      <c r="Y32" s="1559">
        <f t="shared" si="5"/>
        <v>3.4765000000000001</v>
      </c>
      <c r="Z32" s="8">
        <f>'Rf &amp; Cd Calculation '!BV37</f>
        <v>4.5316000000000001</v>
      </c>
      <c r="AA32" s="821">
        <f t="shared" si="0"/>
        <v>5.79772</v>
      </c>
      <c r="AB32" s="821">
        <f t="shared" si="1"/>
        <v>7.3170640000000002</v>
      </c>
      <c r="AC32" s="829">
        <f t="shared" si="2"/>
        <v>8.8364080000000005</v>
      </c>
      <c r="AD32" s="829">
        <f t="shared" si="3"/>
        <v>10.355752000000001</v>
      </c>
      <c r="AE32" s="1128">
        <f>VLOOKUP(S32,'Implied ERP Data'!$A$1958:$B$2897,2,TRUE)*100</f>
        <v>7.4589999999999987</v>
      </c>
      <c r="AF32" s="657">
        <f>'Rf &amp; Cd Calculation '!F37</f>
        <v>2.7107000000000001</v>
      </c>
      <c r="AH32" s="1019" t="str">
        <f>'[1]Calculation Rf &amp; Cd'!$BJ$1</f>
        <v>BB</v>
      </c>
      <c r="AI32" s="323"/>
      <c r="AJ32" s="1134">
        <f>J76-'Rf &amp; Cd Calculation '!F$168</f>
        <v>3.7033000000000005</v>
      </c>
      <c r="AK32" s="735"/>
      <c r="AL32" s="735"/>
      <c r="AM32" s="735"/>
      <c r="AN32" s="735"/>
      <c r="AO32" s="735"/>
      <c r="AP32" s="735"/>
      <c r="AQ32" s="735"/>
      <c r="AR32" s="735"/>
      <c r="AS32" s="735"/>
      <c r="AT32" s="735"/>
      <c r="AU32" s="735"/>
      <c r="AV32" s="735"/>
    </row>
    <row r="33" spans="1:48" ht="13.5" thickBot="1">
      <c r="A33" s="668" t="str">
        <f>'Rf &amp; Cd '!A255</f>
        <v>Cd 01/01/2010</v>
      </c>
      <c r="B33" s="38"/>
      <c r="C33" s="558">
        <v>3</v>
      </c>
      <c r="D33" s="559">
        <v>4</v>
      </c>
      <c r="E33" s="560">
        <v>5</v>
      </c>
      <c r="F33" s="559">
        <v>6</v>
      </c>
      <c r="G33" s="559">
        <v>7</v>
      </c>
      <c r="H33" s="560">
        <v>8</v>
      </c>
      <c r="I33" s="559">
        <v>9</v>
      </c>
      <c r="J33" s="561">
        <v>10</v>
      </c>
      <c r="K33" s="486"/>
      <c r="L33" s="857" t="s">
        <v>517</v>
      </c>
      <c r="M33" s="858"/>
      <c r="N33" s="1772"/>
      <c r="O33" s="1773"/>
      <c r="P33" s="1469"/>
      <c r="Q33" s="1471"/>
      <c r="S33" s="1126">
        <f>'Rf &amp; Cd Calculation '!A38</f>
        <v>40361</v>
      </c>
      <c r="T33" s="1127">
        <f>'Rf &amp; Cd Calculation '!AT38</f>
        <v>1.1257999999999999</v>
      </c>
      <c r="U33" s="89">
        <f t="shared" si="4"/>
        <v>1.2335</v>
      </c>
      <c r="V33" s="8">
        <f>'Rf &amp; Cd Calculation '!BA38</f>
        <v>1.3412000000000002</v>
      </c>
      <c r="W33" s="8">
        <f>'Rf &amp; Cd Calculation '!BH38</f>
        <v>1.8606000000000003</v>
      </c>
      <c r="X33" s="8">
        <f>'Rf &amp; Cd Calculation '!BO38</f>
        <v>2.4328999999999996</v>
      </c>
      <c r="Y33" s="1559">
        <f t="shared" si="5"/>
        <v>3.5667999999999997</v>
      </c>
      <c r="Z33" s="8">
        <f>'Rf &amp; Cd Calculation '!BV38</f>
        <v>4.7006999999999994</v>
      </c>
      <c r="AA33" s="821">
        <f t="shared" si="0"/>
        <v>6.0613799999999989</v>
      </c>
      <c r="AB33" s="821">
        <f t="shared" si="1"/>
        <v>7.694195999999998</v>
      </c>
      <c r="AC33" s="829">
        <f t="shared" si="2"/>
        <v>9.3270119999999963</v>
      </c>
      <c r="AD33" s="829">
        <f t="shared" si="3"/>
        <v>10.959827999999995</v>
      </c>
      <c r="AE33" s="1128">
        <f>VLOOKUP(S33,'Implied ERP Data'!$A$1958:$B$2897,2,TRUE)*100</f>
        <v>7.8070000000000004</v>
      </c>
      <c r="AF33" s="657">
        <f>'Rf &amp; Cd Calculation '!F38</f>
        <v>2.6945000000000001</v>
      </c>
      <c r="AH33" s="1020" t="s">
        <v>57</v>
      </c>
      <c r="AI33" s="323"/>
      <c r="AJ33" s="1035">
        <f>J77-'Rf &amp; Cd Calculation '!F$168</f>
        <v>4.7495200000000004</v>
      </c>
      <c r="AK33" s="735"/>
      <c r="AL33" s="735"/>
      <c r="AM33" s="735"/>
      <c r="AN33" s="735"/>
      <c r="AO33" s="735"/>
      <c r="AP33" s="735"/>
      <c r="AQ33" s="735"/>
      <c r="AR33" s="735"/>
      <c r="AS33" s="735"/>
      <c r="AT33" s="735"/>
      <c r="AU33" s="735"/>
      <c r="AV33" s="735"/>
    </row>
    <row r="34" spans="1:48">
      <c r="A34" s="489" t="str">
        <f>'Rf &amp; Cd Calculation '!$AR$1</f>
        <v>A</v>
      </c>
      <c r="B34" s="506"/>
      <c r="C34" s="562">
        <f>'Rf &amp; Cd '!C256</f>
        <v>2.6006999999999998</v>
      </c>
      <c r="D34" s="556">
        <f>'Rf &amp; Cd '!D256</f>
        <v>3.0310999999999999</v>
      </c>
      <c r="E34" s="525">
        <f>'Rf &amp; Cd '!E256</f>
        <v>3.4615</v>
      </c>
      <c r="F34" s="556">
        <f>'Rf &amp; Cd '!F256</f>
        <v>3.6745666666666668</v>
      </c>
      <c r="G34" s="556">
        <f>'Rf &amp; Cd '!G256</f>
        <v>3.8876333333333331</v>
      </c>
      <c r="H34" s="1552">
        <f>'Rf &amp; Cd '!H256</f>
        <v>4.1006999999999998</v>
      </c>
      <c r="I34" s="556">
        <f>'Rf &amp; Cd '!I256</f>
        <v>4.3128500000000001</v>
      </c>
      <c r="J34" s="563">
        <f>'Rf &amp; Cd '!J256</f>
        <v>4.5250000000000004</v>
      </c>
      <c r="K34" s="945"/>
      <c r="L34" s="859">
        <v>2014</v>
      </c>
      <c r="M34" s="655">
        <f>'CRP &amp; Rnot'!J169</f>
        <v>2.6680071428571432</v>
      </c>
      <c r="N34" s="1771"/>
      <c r="O34" s="1771"/>
      <c r="P34" s="1469"/>
      <c r="Q34" s="1471"/>
      <c r="S34" s="1126">
        <f>'Rf &amp; Cd Calculation '!A39</f>
        <v>40368</v>
      </c>
      <c r="T34" s="1127">
        <f>'Rf &amp; Cd Calculation '!AT39</f>
        <v>1.1284000000000001</v>
      </c>
      <c r="U34" s="89">
        <f t="shared" si="4"/>
        <v>1.24695</v>
      </c>
      <c r="V34" s="8">
        <f>'Rf &amp; Cd Calculation '!BA39</f>
        <v>1.3654999999999999</v>
      </c>
      <c r="W34" s="8">
        <f>'Rf &amp; Cd Calculation '!BH39</f>
        <v>1.8472</v>
      </c>
      <c r="X34" s="8">
        <f>'Rf &amp; Cd Calculation '!BO39</f>
        <v>2.4075999999999995</v>
      </c>
      <c r="Y34" s="1559">
        <f t="shared" si="5"/>
        <v>3.5008999999999997</v>
      </c>
      <c r="Z34" s="8">
        <f>'Rf &amp; Cd Calculation '!BV39</f>
        <v>4.5941999999999998</v>
      </c>
      <c r="AA34" s="821">
        <f t="shared" si="0"/>
        <v>5.9061599999999999</v>
      </c>
      <c r="AB34" s="821">
        <f t="shared" si="1"/>
        <v>7.4805120000000001</v>
      </c>
      <c r="AC34" s="829">
        <f t="shared" si="2"/>
        <v>9.0548640000000002</v>
      </c>
      <c r="AD34" s="829">
        <f t="shared" si="3"/>
        <v>10.629216</v>
      </c>
      <c r="AE34" s="1128">
        <f>VLOOKUP(S34,'Implied ERP Data'!$A$1958:$B$2897,2,TRUE)*100</f>
        <v>7.4160000000000004</v>
      </c>
      <c r="AF34" s="657">
        <f>'Rf &amp; Cd Calculation '!F39</f>
        <v>2.7275</v>
      </c>
      <c r="AH34" s="1020" t="s">
        <v>58</v>
      </c>
      <c r="AI34" s="323"/>
      <c r="AJ34" s="1035">
        <f>J78-'Rf &amp; Cd Calculation '!F$168</f>
        <v>6.0049840000000003</v>
      </c>
      <c r="AK34" s="735"/>
      <c r="AL34" s="735"/>
      <c r="AM34" s="735"/>
      <c r="AN34" s="735"/>
      <c r="AO34" s="735"/>
      <c r="AP34" s="735"/>
      <c r="AQ34" s="735"/>
      <c r="AR34" s="735"/>
      <c r="AS34" s="735"/>
      <c r="AT34" s="735"/>
      <c r="AU34" s="735"/>
      <c r="AV34" s="735"/>
    </row>
    <row r="35" spans="1:48">
      <c r="A35" s="488" t="s">
        <v>52</v>
      </c>
      <c r="B35" s="507"/>
      <c r="C35" s="564">
        <f>'Rf &amp; Cd '!C257</f>
        <v>2.7525499999999998</v>
      </c>
      <c r="D35" s="501">
        <f>'Rf &amp; Cd '!D257</f>
        <v>3.1616749999999998</v>
      </c>
      <c r="E35" s="501">
        <f>'Rf &amp; Cd '!E257</f>
        <v>3.5708000000000002</v>
      </c>
      <c r="F35" s="501">
        <f>'Rf &amp; Cd '!F257</f>
        <v>3.8125166666666668</v>
      </c>
      <c r="G35" s="501">
        <f>'Rf &amp; Cd '!G257</f>
        <v>4.0542333333333334</v>
      </c>
      <c r="H35" s="1553">
        <f>'Rf &amp; Cd '!H257</f>
        <v>4.2959499999999995</v>
      </c>
      <c r="I35" s="501">
        <f>'Rf &amp; Cd '!I257</f>
        <v>4.4652250000000002</v>
      </c>
      <c r="J35" s="565">
        <f>'Rf &amp; Cd '!J257</f>
        <v>4.6345000000000001</v>
      </c>
      <c r="K35" s="945"/>
      <c r="L35" s="852">
        <v>2015</v>
      </c>
      <c r="M35" s="657">
        <f>'CRP &amp; Rnot'!J170</f>
        <v>2.7015615384615383</v>
      </c>
      <c r="N35" s="1771"/>
      <c r="O35" s="1771"/>
      <c r="P35" s="1469"/>
      <c r="Q35" s="1471"/>
      <c r="S35" s="1126">
        <f>'Rf &amp; Cd Calculation '!A40</f>
        <v>40375</v>
      </c>
      <c r="T35" s="1127">
        <f>'Rf &amp; Cd Calculation '!AT40</f>
        <v>1.1322999999999999</v>
      </c>
      <c r="U35" s="89">
        <f t="shared" si="4"/>
        <v>1.254</v>
      </c>
      <c r="V35" s="8">
        <f>'Rf &amp; Cd Calculation '!BA40</f>
        <v>1.3757000000000001</v>
      </c>
      <c r="W35" s="8">
        <f>'Rf &amp; Cd Calculation '!BH40</f>
        <v>1.6274999999999995</v>
      </c>
      <c r="X35" s="8">
        <f>'Rf &amp; Cd Calculation '!BO40</f>
        <v>2.3728999999999996</v>
      </c>
      <c r="Y35" s="1559">
        <f t="shared" si="5"/>
        <v>3.5140999999999996</v>
      </c>
      <c r="Z35" s="8">
        <f>'Rf &amp; Cd Calculation '!BV40</f>
        <v>4.6552999999999995</v>
      </c>
      <c r="AA35" s="821">
        <f t="shared" si="0"/>
        <v>6.0247399999999995</v>
      </c>
      <c r="AB35" s="821">
        <f t="shared" si="1"/>
        <v>7.6680679999999999</v>
      </c>
      <c r="AC35" s="829">
        <f t="shared" si="2"/>
        <v>9.3113960000000002</v>
      </c>
      <c r="AD35" s="829">
        <f t="shared" si="3"/>
        <v>10.954724000000001</v>
      </c>
      <c r="AE35" s="1128">
        <f>VLOOKUP(S35,'Implied ERP Data'!$A$1958:$B$2897,2,TRUE)*100</f>
        <v>7.4740000000000002</v>
      </c>
      <c r="AF35" s="657">
        <f>'Rf &amp; Cd Calculation '!F40</f>
        <v>2.7137000000000002</v>
      </c>
      <c r="AH35" s="1020" t="s">
        <v>59</v>
      </c>
      <c r="AI35" s="323"/>
      <c r="AJ35" s="1035">
        <f>J79-'Rf &amp; Cd Calculation '!F$168</f>
        <v>7.2604480000000002</v>
      </c>
      <c r="AK35" s="735"/>
      <c r="AL35" s="735"/>
      <c r="AM35" s="735"/>
      <c r="AN35" s="735"/>
      <c r="AO35" s="735"/>
      <c r="AP35" s="735"/>
      <c r="AQ35" s="735"/>
      <c r="AR35" s="735"/>
      <c r="AS35" s="735"/>
      <c r="AT35" s="735"/>
      <c r="AU35" s="735"/>
      <c r="AV35" s="735"/>
    </row>
    <row r="36" spans="1:48" ht="13.5" thickBot="1">
      <c r="A36" s="489">
        <f>'Rf &amp; Cd Calculation '!$AY$1</f>
        <v>0</v>
      </c>
      <c r="B36" s="506"/>
      <c r="C36" s="566">
        <f>'Rf &amp; Cd '!C258</f>
        <v>2.9043999999999999</v>
      </c>
      <c r="D36" s="501">
        <f>'Rf &amp; Cd '!D258</f>
        <v>3.2922500000000001</v>
      </c>
      <c r="E36" s="500">
        <f>'Rf &amp; Cd '!E258</f>
        <v>3.6800999999999999</v>
      </c>
      <c r="F36" s="501">
        <f>'Rf &amp; Cd '!F258</f>
        <v>3.9504666666666668</v>
      </c>
      <c r="G36" s="501">
        <f>'Rf &amp; Cd '!G258</f>
        <v>4.2208333333333332</v>
      </c>
      <c r="H36" s="1554">
        <f>'Rf &amp; Cd '!H258</f>
        <v>4.4912000000000001</v>
      </c>
      <c r="I36" s="501">
        <f>'Rf &amp; Cd '!I258</f>
        <v>4.6175999999999995</v>
      </c>
      <c r="J36" s="567">
        <f>'Rf &amp; Cd '!J258</f>
        <v>4.7439999999999998</v>
      </c>
      <c r="K36" s="945"/>
      <c r="L36" s="853">
        <v>2016</v>
      </c>
      <c r="M36" s="854">
        <f>'CRP &amp; Rnot'!J189</f>
        <v>1.6</v>
      </c>
      <c r="N36" s="1771"/>
      <c r="O36" s="1771"/>
      <c r="P36" s="1469"/>
      <c r="Q36" s="1471"/>
      <c r="S36" s="1126">
        <f>'Rf &amp; Cd Calculation '!A41</f>
        <v>40382</v>
      </c>
      <c r="T36" s="1127">
        <f>'Rf &amp; Cd Calculation '!AT41</f>
        <v>1.0694000000000004</v>
      </c>
      <c r="U36" s="89">
        <f t="shared" si="4"/>
        <v>1.1740000000000002</v>
      </c>
      <c r="V36" s="8">
        <f>'Rf &amp; Cd Calculation '!BA41</f>
        <v>1.2786</v>
      </c>
      <c r="W36" s="8">
        <f>'Rf &amp; Cd Calculation '!BH41</f>
        <v>1.5441000000000003</v>
      </c>
      <c r="X36" s="8">
        <f>'Rf &amp; Cd Calculation '!BO41</f>
        <v>2.3748000000000005</v>
      </c>
      <c r="Y36" s="1559">
        <f t="shared" si="5"/>
        <v>3.4843500000000005</v>
      </c>
      <c r="Z36" s="8">
        <f>'Rf &amp; Cd Calculation '!BV41</f>
        <v>4.5939000000000005</v>
      </c>
      <c r="AA36" s="821">
        <f t="shared" si="0"/>
        <v>5.9253600000000004</v>
      </c>
      <c r="AB36" s="821">
        <f t="shared" si="1"/>
        <v>7.5231120000000002</v>
      </c>
      <c r="AC36" s="829">
        <f t="shared" si="2"/>
        <v>9.120864000000001</v>
      </c>
      <c r="AD36" s="829">
        <f t="shared" si="3"/>
        <v>10.718616000000001</v>
      </c>
      <c r="AE36" s="1128">
        <f>VLOOKUP(S36,'Implied ERP Data'!$A$1958:$B$2897,2,TRUE)*100</f>
        <v>7.1840000000000011</v>
      </c>
      <c r="AF36" s="657">
        <f>'Rf &amp; Cd Calculation '!F41</f>
        <v>2.7805999999999997</v>
      </c>
      <c r="AG36" s="1469"/>
      <c r="AH36" s="1021" t="s">
        <v>97</v>
      </c>
      <c r="AI36" s="1131"/>
      <c r="AJ36" s="1036">
        <f>J80-'Rf &amp; Cd Calculation '!F$168</f>
        <v>8.5159120000000001</v>
      </c>
      <c r="AK36" s="735"/>
      <c r="AL36" s="735"/>
      <c r="AM36" s="735"/>
      <c r="AN36" s="735"/>
      <c r="AO36" s="735"/>
      <c r="AP36" s="735"/>
      <c r="AQ36" s="735"/>
      <c r="AR36" s="735"/>
      <c r="AS36" s="735"/>
      <c r="AT36" s="735"/>
      <c r="AU36" s="735"/>
      <c r="AV36" s="735"/>
    </row>
    <row r="37" spans="1:48" ht="13.5" thickBot="1">
      <c r="A37" s="489" t="str">
        <f>'Rf &amp; Cd Calculation '!$BF$1</f>
        <v>BBB</v>
      </c>
      <c r="B37" s="506"/>
      <c r="C37" s="566">
        <f>'Rf &amp; Cd '!C259</f>
        <v>3.2193999999999998</v>
      </c>
      <c r="D37" s="501">
        <f>'Rf &amp; Cd '!D259</f>
        <v>3.6592500000000001</v>
      </c>
      <c r="E37" s="500">
        <f>'Rf &amp; Cd '!E259</f>
        <v>4.0991</v>
      </c>
      <c r="F37" s="501">
        <f>'Rf &amp; Cd '!F259</f>
        <v>4.3667999999999996</v>
      </c>
      <c r="G37" s="501">
        <f>'Rf &amp; Cd '!G259</f>
        <v>4.6345000000000001</v>
      </c>
      <c r="H37" s="1554">
        <f>'Rf &amp; Cd '!H259</f>
        <v>4.9021999999999997</v>
      </c>
      <c r="I37" s="501">
        <f>'Rf &amp; Cd '!I259</f>
        <v>4.9926499999999994</v>
      </c>
      <c r="J37" s="567">
        <f>'Rf &amp; Cd '!J259</f>
        <v>5.0831</v>
      </c>
      <c r="K37" s="945"/>
      <c r="L37" s="855" t="s">
        <v>187</v>
      </c>
      <c r="M37" s="856">
        <f>'CRP &amp; Rnot'!J191</f>
        <v>2.3231895604395607</v>
      </c>
      <c r="N37" s="1771"/>
      <c r="O37" s="1771"/>
      <c r="P37" s="1469"/>
      <c r="Q37" s="1471"/>
      <c r="S37" s="1126">
        <f>'Rf &amp; Cd Calculation '!A42</f>
        <v>40389</v>
      </c>
      <c r="T37" s="1127">
        <f>'Rf &amp; Cd Calculation '!AT42</f>
        <v>1.0640000000000001</v>
      </c>
      <c r="U37" s="89">
        <f t="shared" si="4"/>
        <v>1.1563000000000001</v>
      </c>
      <c r="V37" s="8">
        <f>'Rf &amp; Cd Calculation '!BA42</f>
        <v>1.2486000000000002</v>
      </c>
      <c r="W37" s="8">
        <f>'Rf &amp; Cd Calculation '!BH42</f>
        <v>1.4940000000000007</v>
      </c>
      <c r="X37" s="8">
        <f>'Rf &amp; Cd Calculation '!BO42</f>
        <v>2.2764000000000006</v>
      </c>
      <c r="Y37" s="1559">
        <f t="shared" si="5"/>
        <v>3.3773500000000003</v>
      </c>
      <c r="Z37" s="8">
        <f>'Rf &amp; Cd Calculation '!BV42</f>
        <v>4.4782999999999999</v>
      </c>
      <c r="AA37" s="821">
        <f t="shared" si="0"/>
        <v>5.7994399999999997</v>
      </c>
      <c r="AB37" s="821">
        <f t="shared" si="1"/>
        <v>7.3848079999999996</v>
      </c>
      <c r="AC37" s="829">
        <f t="shared" si="2"/>
        <v>8.9701759999999986</v>
      </c>
      <c r="AD37" s="829">
        <f t="shared" si="3"/>
        <v>10.555543999999998</v>
      </c>
      <c r="AE37" s="1128">
        <f>VLOOKUP(S37,'Implied ERP Data'!$A$1958:$B$2897,2,TRUE)*100</f>
        <v>7.2609999999999992</v>
      </c>
      <c r="AF37" s="657">
        <f>'Rf &amp; Cd Calculation '!F42</f>
        <v>2.7481999999999998</v>
      </c>
      <c r="AG37" s="1469"/>
      <c r="AH37" s="675"/>
      <c r="AI37" s="675"/>
      <c r="AJ37" s="735"/>
      <c r="AK37" s="735"/>
      <c r="AL37" s="735"/>
      <c r="AM37" s="735"/>
      <c r="AN37" s="735"/>
      <c r="AO37" s="735"/>
      <c r="AP37" s="735"/>
      <c r="AQ37" s="735"/>
      <c r="AR37" s="735"/>
      <c r="AS37" s="735"/>
      <c r="AT37" s="735"/>
      <c r="AU37" s="735"/>
      <c r="AV37" s="735"/>
    </row>
    <row r="38" spans="1:48">
      <c r="A38" s="105" t="str">
        <f>'Rf &amp; Cd Calculation '!$BM$1</f>
        <v>BBB-</v>
      </c>
      <c r="B38" s="37"/>
      <c r="C38" s="566">
        <f>'Rf &amp; Cd '!C260</f>
        <v>3.3774999999999999</v>
      </c>
      <c r="D38" s="501">
        <f>'Rf &amp; Cd '!D260</f>
        <v>3.8537499999999998</v>
      </c>
      <c r="E38" s="500">
        <f>'Rf &amp; Cd '!E260</f>
        <v>4.33</v>
      </c>
      <c r="F38" s="501">
        <f>'Rf &amp; Cd '!F260</f>
        <v>4.7004666666666663</v>
      </c>
      <c r="G38" s="501">
        <f>'Rf &amp; Cd '!G260</f>
        <v>5.0709333333333335</v>
      </c>
      <c r="H38" s="1554">
        <f>'Rf &amp; Cd '!H260</f>
        <v>5.4413999999999998</v>
      </c>
      <c r="I38" s="501">
        <f>'Rf &amp; Cd '!I260</f>
        <v>5.5159000000000002</v>
      </c>
      <c r="J38" s="567">
        <f>'Rf &amp; Cd '!J260</f>
        <v>5.5903999999999998</v>
      </c>
      <c r="K38" s="945"/>
      <c r="L38" s="673"/>
      <c r="M38" s="673"/>
      <c r="N38" s="1771"/>
      <c r="O38" s="1771"/>
      <c r="P38" s="1469"/>
      <c r="Q38" s="1471"/>
      <c r="S38" s="1126">
        <f>'Rf &amp; Cd Calculation '!A43</f>
        <v>40396</v>
      </c>
      <c r="T38" s="1127">
        <f>'Rf &amp; Cd Calculation '!AT43</f>
        <v>1.0009999999999999</v>
      </c>
      <c r="U38" s="89">
        <f t="shared" si="4"/>
        <v>1.09365</v>
      </c>
      <c r="V38" s="8">
        <f>'Rf &amp; Cd Calculation '!BA43</f>
        <v>1.1863000000000001</v>
      </c>
      <c r="W38" s="8">
        <f>'Rf &amp; Cd Calculation '!BH43</f>
        <v>1.4028</v>
      </c>
      <c r="X38" s="8">
        <f>'Rf &amp; Cd Calculation '!BO43</f>
        <v>2.1917999999999997</v>
      </c>
      <c r="Y38" s="1559">
        <f t="shared" si="5"/>
        <v>3.2750999999999997</v>
      </c>
      <c r="Z38" s="8">
        <f>'Rf &amp; Cd Calculation '!BV43</f>
        <v>4.3583999999999996</v>
      </c>
      <c r="AA38" s="821">
        <f t="shared" si="0"/>
        <v>5.6583599999999992</v>
      </c>
      <c r="AB38" s="821">
        <f t="shared" si="1"/>
        <v>7.2183119999999983</v>
      </c>
      <c r="AC38" s="829">
        <f t="shared" si="2"/>
        <v>8.7782639999999965</v>
      </c>
      <c r="AD38" s="829">
        <f t="shared" si="3"/>
        <v>10.338215999999996</v>
      </c>
      <c r="AE38" s="1128">
        <f>VLOOKUP(S38,'Implied ERP Data'!$A$1958:$B$2897,2,TRUE)*100</f>
        <v>7.3409999999999993</v>
      </c>
      <c r="AF38" s="657">
        <f>'Rf &amp; Cd Calculation '!F43</f>
        <v>2.6303000000000001</v>
      </c>
      <c r="AG38" s="1469"/>
      <c r="AH38" s="675"/>
      <c r="AI38" s="675"/>
      <c r="AJ38" s="735"/>
      <c r="AK38" s="735"/>
      <c r="AL38" s="735"/>
      <c r="AM38" s="735"/>
      <c r="AN38" s="735"/>
      <c r="AO38" s="735"/>
      <c r="AP38" s="735"/>
      <c r="AQ38" s="735"/>
      <c r="AR38" s="735"/>
      <c r="AS38" s="735"/>
      <c r="AT38" s="735"/>
      <c r="AU38" s="735"/>
      <c r="AV38" s="735"/>
    </row>
    <row r="39" spans="1:48">
      <c r="A39" s="1549" t="s">
        <v>55</v>
      </c>
      <c r="B39" s="1581"/>
      <c r="C39" s="1550">
        <f>'Rf &amp; Cd '!C261</f>
        <v>4.2245499999999998</v>
      </c>
      <c r="D39" s="1543">
        <f>'Rf &amp; Cd '!D261</f>
        <v>4.8033000000000001</v>
      </c>
      <c r="E39" s="1543">
        <f>'Rf &amp; Cd '!E261</f>
        <v>5.3820499999999996</v>
      </c>
      <c r="F39" s="1543">
        <f>'Rf &amp; Cd '!F261</f>
        <v>5.8281333333333336</v>
      </c>
      <c r="G39" s="1543">
        <f>'Rf &amp; Cd '!G261</f>
        <v>6.2742166666666668</v>
      </c>
      <c r="H39" s="1555">
        <f>'Rf &amp; Cd '!H261</f>
        <v>6.7202999999999999</v>
      </c>
      <c r="I39" s="1543">
        <f>'Rf &amp; Cd '!I261</f>
        <v>6.7680499999999997</v>
      </c>
      <c r="J39" s="1551">
        <f>'Rf &amp; Cd '!J261</f>
        <v>6.8157999999999994</v>
      </c>
      <c r="K39" s="945"/>
      <c r="L39" s="1283"/>
      <c r="M39" s="1548" t="s">
        <v>1483</v>
      </c>
      <c r="N39" s="1771"/>
      <c r="O39" s="1771"/>
      <c r="P39" s="1469"/>
      <c r="Q39" s="1471"/>
      <c r="S39" s="1126">
        <f>'Rf &amp; Cd Calculation '!A44</f>
        <v>40403</v>
      </c>
      <c r="T39" s="1127">
        <f>'Rf &amp; Cd Calculation '!AT44</f>
        <v>0.96619999999999973</v>
      </c>
      <c r="U39" s="89">
        <f t="shared" si="4"/>
        <v>1.0665999999999998</v>
      </c>
      <c r="V39" s="8">
        <f>'Rf &amp; Cd Calculation '!BA44</f>
        <v>1.1669999999999998</v>
      </c>
      <c r="W39" s="8">
        <f>'Rf &amp; Cd Calculation '!BH44</f>
        <v>1.3700999999999999</v>
      </c>
      <c r="X39" s="8">
        <f>'Rf &amp; Cd Calculation '!BO44</f>
        <v>2.2172999999999998</v>
      </c>
      <c r="Y39" s="1559">
        <f t="shared" si="5"/>
        <v>3.3436999999999997</v>
      </c>
      <c r="Z39" s="8">
        <f>'Rf &amp; Cd Calculation '!BV44</f>
        <v>4.4700999999999995</v>
      </c>
      <c r="AA39" s="821">
        <f t="shared" ref="AA39:AA70" si="7">Z39+(Z39-Y39)*AA$4</f>
        <v>5.8217799999999995</v>
      </c>
      <c r="AB39" s="821">
        <f t="shared" ref="AB39:AB70" si="8">AA39+(AA39-Z39)*AB$4</f>
        <v>7.443795999999999</v>
      </c>
      <c r="AC39" s="829">
        <f t="shared" ref="AC39:AC70" si="9">AB39+(AB39-AA39)*AC$4</f>
        <v>9.0658119999999975</v>
      </c>
      <c r="AD39" s="829">
        <f t="shared" ref="AD39:AD70" si="10">AC39+(AC39-AB39)*AD$4</f>
        <v>10.687827999999996</v>
      </c>
      <c r="AE39" s="1128">
        <f>VLOOKUP(S39,'Implied ERP Data'!$A$1958:$B$2897,2,TRUE)*100</f>
        <v>7.6770000000000005</v>
      </c>
      <c r="AF39" s="657">
        <f>'Rf &amp; Cd Calculation '!F44</f>
        <v>2.4999000000000002</v>
      </c>
      <c r="AG39" s="1469"/>
      <c r="AH39" s="1451"/>
      <c r="AI39" s="1451"/>
    </row>
    <row r="40" spans="1:48">
      <c r="A40" s="489" t="str">
        <f>'Rf &amp; Cd Calculation '!$BT$1</f>
        <v>BB</v>
      </c>
      <c r="B40" s="1582"/>
      <c r="C40" s="566">
        <f>'Rf &amp; Cd '!C262</f>
        <v>5.0716000000000001</v>
      </c>
      <c r="D40" s="501">
        <f>'Rf &amp; Cd '!D262</f>
        <v>5.7528500000000005</v>
      </c>
      <c r="E40" s="500">
        <f>'Rf &amp; Cd '!E262</f>
        <v>6.4340999999999999</v>
      </c>
      <c r="F40" s="501">
        <f>'Rf &amp; Cd '!F262</f>
        <v>6.9558</v>
      </c>
      <c r="G40" s="501">
        <f>'Rf &amp; Cd '!G262</f>
        <v>7.4775</v>
      </c>
      <c r="H40" s="1554">
        <f>'Rf &amp; Cd '!H262</f>
        <v>7.9992000000000001</v>
      </c>
      <c r="I40" s="501">
        <f>'Rf &amp; Cd '!I262</f>
        <v>8.0201999999999991</v>
      </c>
      <c r="J40" s="567">
        <f>'Rf &amp; Cd '!J262</f>
        <v>8.0411999999999999</v>
      </c>
      <c r="K40" s="945"/>
      <c r="L40" s="673"/>
      <c r="M40" s="673"/>
      <c r="N40" s="1771"/>
      <c r="O40" s="1771"/>
      <c r="P40" s="1469"/>
      <c r="Q40" s="1471"/>
      <c r="S40" s="1126">
        <f>'Rf &amp; Cd Calculation '!A45</f>
        <v>40410</v>
      </c>
      <c r="T40" s="1127">
        <f>'Rf &amp; Cd Calculation '!AT45</f>
        <v>0.91209999999999969</v>
      </c>
      <c r="U40" s="89">
        <f t="shared" si="4"/>
        <v>1.0142499999999999</v>
      </c>
      <c r="V40" s="8">
        <f>'Rf &amp; Cd Calculation '!BA45</f>
        <v>1.1164000000000001</v>
      </c>
      <c r="W40" s="8">
        <f>'Rf &amp; Cd Calculation '!BH45</f>
        <v>1.3177999999999996</v>
      </c>
      <c r="X40" s="8">
        <f>'Rf &amp; Cd Calculation '!BO45</f>
        <v>2.1756999999999995</v>
      </c>
      <c r="Y40" s="1559">
        <f t="shared" si="5"/>
        <v>3.2842499999999992</v>
      </c>
      <c r="Z40" s="8">
        <f>'Rf &amp; Cd Calculation '!BV45</f>
        <v>4.3927999999999994</v>
      </c>
      <c r="AA40" s="821">
        <f t="shared" si="7"/>
        <v>5.7230599999999994</v>
      </c>
      <c r="AB40" s="821">
        <f t="shared" si="8"/>
        <v>7.3193719999999995</v>
      </c>
      <c r="AC40" s="829">
        <f t="shared" si="9"/>
        <v>8.9156839999999988</v>
      </c>
      <c r="AD40" s="829">
        <f t="shared" si="10"/>
        <v>10.511995999999998</v>
      </c>
      <c r="AE40" s="1128">
        <f>VLOOKUP(S40,'Implied ERP Data'!$A$1958:$B$2897,2,TRUE)*100</f>
        <v>7.8690000000000007</v>
      </c>
      <c r="AF40" s="657">
        <f>'Rf &amp; Cd Calculation '!F45</f>
        <v>2.3877000000000002</v>
      </c>
      <c r="AG40" s="1469"/>
      <c r="AH40" s="1451"/>
      <c r="AI40" s="1451"/>
    </row>
    <row r="41" spans="1:48" ht="12.75" customHeight="1">
      <c r="A41" s="490" t="s">
        <v>57</v>
      </c>
      <c r="B41" s="1583"/>
      <c r="C41" s="568">
        <f>'Rf &amp; Cd '!C263</f>
        <v>6.0880600000000005</v>
      </c>
      <c r="D41" s="501">
        <f>'Rf &amp; Cd '!D263</f>
        <v>6.8923100000000002</v>
      </c>
      <c r="E41" s="502">
        <f>'Rf &amp; Cd '!E263</f>
        <v>7.6965599999999998</v>
      </c>
      <c r="F41" s="501">
        <f>'Rf &amp; Cd '!F263</f>
        <v>8.3089999999999993</v>
      </c>
      <c r="G41" s="501">
        <f>'Rf &amp; Cd '!G263</f>
        <v>8.9214400000000005</v>
      </c>
      <c r="H41" s="1556">
        <f>'Rf &amp; Cd '!H263</f>
        <v>9.5338799999999999</v>
      </c>
      <c r="I41" s="501">
        <f>'Rf &amp; Cd '!I263</f>
        <v>8.3239575902335456</v>
      </c>
      <c r="J41" s="569">
        <f>'Rf &amp; Cd '!J263</f>
        <v>9.5116800000000001</v>
      </c>
      <c r="K41" s="945"/>
      <c r="L41" s="1952" t="s">
        <v>1482</v>
      </c>
      <c r="M41" s="1952"/>
      <c r="N41" s="1774"/>
      <c r="O41" s="1774"/>
      <c r="P41" s="1469"/>
      <c r="Q41" s="1471"/>
      <c r="S41" s="1126">
        <f>'Rf &amp; Cd Calculation '!A46</f>
        <v>40417</v>
      </c>
      <c r="T41" s="1127">
        <f>'Rf &amp; Cd Calculation '!AT46</f>
        <v>0.96550000000000002</v>
      </c>
      <c r="U41" s="89">
        <f t="shared" si="4"/>
        <v>1.0715000000000001</v>
      </c>
      <c r="V41" s="8">
        <f>'Rf &amp; Cd Calculation '!BA46</f>
        <v>1.1775000000000002</v>
      </c>
      <c r="W41" s="8">
        <f>'Rf &amp; Cd Calculation '!BH46</f>
        <v>1.3532000000000002</v>
      </c>
      <c r="X41" s="8">
        <f>'Rf &amp; Cd Calculation '!BO46</f>
        <v>2.2269000000000001</v>
      </c>
      <c r="Y41" s="1559">
        <f t="shared" si="5"/>
        <v>3.3605</v>
      </c>
      <c r="Z41" s="8">
        <f>'Rf &amp; Cd Calculation '!BV46</f>
        <v>4.4940999999999995</v>
      </c>
      <c r="AA41" s="821">
        <f t="shared" si="7"/>
        <v>5.8544199999999993</v>
      </c>
      <c r="AB41" s="821">
        <f t="shared" si="8"/>
        <v>7.4868039999999993</v>
      </c>
      <c r="AC41" s="829">
        <f t="shared" si="9"/>
        <v>9.1191879999999994</v>
      </c>
      <c r="AD41" s="829">
        <f t="shared" si="10"/>
        <v>10.751571999999999</v>
      </c>
      <c r="AE41" s="1128">
        <f>VLOOKUP(S41,'Implied ERP Data'!$A$1958:$B$2897,2,TRUE)*100</f>
        <v>7.9</v>
      </c>
      <c r="AF41" s="657">
        <f>'Rf &amp; Cd Calculation '!F46</f>
        <v>2.2605</v>
      </c>
      <c r="AG41" s="1469"/>
      <c r="AH41" s="1451"/>
      <c r="AI41" s="1451"/>
    </row>
    <row r="42" spans="1:48">
      <c r="A42" s="490" t="s">
        <v>58</v>
      </c>
      <c r="B42" s="1583"/>
      <c r="C42" s="568">
        <f>'Rf &amp; Cd '!C264</f>
        <v>7.3078120000000011</v>
      </c>
      <c r="D42" s="501">
        <f>'Rf &amp; Cd '!D264</f>
        <v>8.2596620000000005</v>
      </c>
      <c r="E42" s="502">
        <f>'Rf &amp; Cd '!E264</f>
        <v>9.211511999999999</v>
      </c>
      <c r="F42" s="501">
        <f>'Rf &amp; Cd '!F264</f>
        <v>9.9328399999999988</v>
      </c>
      <c r="G42" s="501">
        <f>'Rf &amp; Cd '!G264</f>
        <v>10.654168</v>
      </c>
      <c r="H42" s="1556">
        <f>'Rf &amp; Cd '!H264</f>
        <v>11.375496</v>
      </c>
      <c r="I42" s="501">
        <f>'Rf &amp; Cd '!I264</f>
        <v>8.6277151804670922</v>
      </c>
      <c r="J42" s="569">
        <f>'Rf &amp; Cd '!J264</f>
        <v>11.276256</v>
      </c>
      <c r="K42" s="945"/>
      <c r="L42" s="1952"/>
      <c r="M42" s="1952"/>
      <c r="N42" s="1774"/>
      <c r="O42" s="1774"/>
      <c r="P42" s="1469"/>
      <c r="Q42" s="1471"/>
      <c r="S42" s="1126">
        <f>'Rf &amp; Cd Calculation '!A47</f>
        <v>40424</v>
      </c>
      <c r="T42" s="1127">
        <f>'Rf &amp; Cd Calculation '!AT47</f>
        <v>1.0202</v>
      </c>
      <c r="U42" s="89">
        <f t="shared" si="4"/>
        <v>1.0869</v>
      </c>
      <c r="V42" s="8">
        <f>'Rf &amp; Cd Calculation '!BA47</f>
        <v>1.1536</v>
      </c>
      <c r="W42" s="8">
        <f>'Rf &amp; Cd Calculation '!BH47</f>
        <v>1.3466000000000005</v>
      </c>
      <c r="X42" s="8">
        <f>'Rf &amp; Cd Calculation '!BO47</f>
        <v>2.1267000000000005</v>
      </c>
      <c r="Y42" s="1559">
        <f t="shared" si="5"/>
        <v>3.2433500000000004</v>
      </c>
      <c r="Z42" s="8">
        <f>'Rf &amp; Cd Calculation '!BV47</f>
        <v>4.3600000000000003</v>
      </c>
      <c r="AA42" s="821">
        <f t="shared" si="7"/>
        <v>5.69998</v>
      </c>
      <c r="AB42" s="821">
        <f t="shared" si="8"/>
        <v>7.3079559999999999</v>
      </c>
      <c r="AC42" s="829">
        <f t="shared" si="9"/>
        <v>8.9159319999999997</v>
      </c>
      <c r="AD42" s="829">
        <f t="shared" si="10"/>
        <v>10.523907999999999</v>
      </c>
      <c r="AE42" s="1128">
        <f>VLOOKUP(S42,'Implied ERP Data'!$A$1958:$B$2897,2,TRUE)*100</f>
        <v>7.5360000000000014</v>
      </c>
      <c r="AF42" s="657">
        <f>'Rf &amp; Cd Calculation '!F47</f>
        <v>2.4455999999999998</v>
      </c>
      <c r="AG42" s="1469"/>
      <c r="AH42" s="1451"/>
      <c r="AI42" s="1451"/>
    </row>
    <row r="43" spans="1:48">
      <c r="A43" s="491" t="s">
        <v>59</v>
      </c>
      <c r="B43" s="1584"/>
      <c r="C43" s="568">
        <f>'Rf &amp; Cd '!C265</f>
        <v>8.5275640000000017</v>
      </c>
      <c r="D43" s="501">
        <f>'Rf &amp; Cd '!D265</f>
        <v>9.6270139999999991</v>
      </c>
      <c r="E43" s="502">
        <f>'Rf &amp; Cd '!E265</f>
        <v>10.726463999999998</v>
      </c>
      <c r="F43" s="501">
        <f>'Rf &amp; Cd '!F265</f>
        <v>11.556679999999998</v>
      </c>
      <c r="G43" s="501">
        <f>'Rf &amp; Cd '!G265</f>
        <v>12.386896</v>
      </c>
      <c r="H43" s="1556">
        <f>'Rf &amp; Cd '!H265</f>
        <v>13.217112</v>
      </c>
      <c r="I43" s="501">
        <f>'Rf &amp; Cd '!I265</f>
        <v>13.128972000000001</v>
      </c>
      <c r="J43" s="569">
        <f>'Rf &amp; Cd '!J265</f>
        <v>13.040832</v>
      </c>
      <c r="K43" s="945"/>
      <c r="L43" s="673"/>
      <c r="M43" s="673"/>
      <c r="N43" s="1771"/>
      <c r="O43" s="1771"/>
      <c r="P43" s="1469"/>
      <c r="Q43" s="1471"/>
      <c r="S43" s="1126">
        <f>'Rf &amp; Cd Calculation '!A48</f>
        <v>40431</v>
      </c>
      <c r="T43" s="1127">
        <f>'Rf &amp; Cd Calculation '!AT48</f>
        <v>1.0381</v>
      </c>
      <c r="U43" s="89">
        <f t="shared" si="4"/>
        <v>1.0913000000000002</v>
      </c>
      <c r="V43" s="8">
        <f>'Rf &amp; Cd Calculation '!BA48</f>
        <v>1.1445000000000003</v>
      </c>
      <c r="W43" s="8">
        <f>'Rf &amp; Cd Calculation '!BH48</f>
        <v>1.2846000000000002</v>
      </c>
      <c r="X43" s="8">
        <f>'Rf &amp; Cd Calculation '!BO48</f>
        <v>2.1582000000000003</v>
      </c>
      <c r="Y43" s="1559">
        <f t="shared" si="5"/>
        <v>3.2188500000000007</v>
      </c>
      <c r="Z43" s="8">
        <f>'Rf &amp; Cd Calculation '!BV48</f>
        <v>4.2795000000000005</v>
      </c>
      <c r="AA43" s="821">
        <f t="shared" si="7"/>
        <v>5.5522800000000005</v>
      </c>
      <c r="AB43" s="821">
        <f t="shared" si="8"/>
        <v>7.0796160000000006</v>
      </c>
      <c r="AC43" s="829">
        <f t="shared" si="9"/>
        <v>8.6069519999999997</v>
      </c>
      <c r="AD43" s="829">
        <f t="shared" si="10"/>
        <v>10.134287999999998</v>
      </c>
      <c r="AE43" s="1128">
        <f>VLOOKUP(S43,'Implied ERP Data'!$A$1958:$B$2897,2,TRUE)*100</f>
        <v>7.4299999999999988</v>
      </c>
      <c r="AF43" s="657">
        <f>'Rf &amp; Cd Calculation '!F48</f>
        <v>2.5085999999999999</v>
      </c>
      <c r="AG43" s="1469"/>
      <c r="AH43" s="1451"/>
      <c r="AI43" s="1451"/>
    </row>
    <row r="44" spans="1:48">
      <c r="A44" s="492" t="s">
        <v>97</v>
      </c>
      <c r="B44" s="1584"/>
      <c r="C44" s="570">
        <f>'Rf &amp; Cd '!C266</f>
        <v>9.7473160000000014</v>
      </c>
      <c r="D44" s="557">
        <f>'Rf &amp; Cd '!D266</f>
        <v>10.994365999999999</v>
      </c>
      <c r="E44" s="503">
        <f>'Rf &amp; Cd '!E266</f>
        <v>12.241415999999997</v>
      </c>
      <c r="F44" s="557">
        <f>'Rf &amp; Cd '!F266</f>
        <v>13.180519999999998</v>
      </c>
      <c r="G44" s="557">
        <f>'Rf &amp; Cd '!G266</f>
        <v>14.119624</v>
      </c>
      <c r="H44" s="1557">
        <f>'Rf &amp; Cd '!H266</f>
        <v>15.058728</v>
      </c>
      <c r="I44" s="557">
        <f>'Rf &amp; Cd '!I266</f>
        <v>14.932068000000001</v>
      </c>
      <c r="J44" s="571">
        <f>'Rf &amp; Cd '!J266</f>
        <v>14.805408</v>
      </c>
      <c r="K44" s="945"/>
      <c r="L44" s="673"/>
      <c r="M44" s="673"/>
      <c r="N44" s="1771"/>
      <c r="O44" s="1771"/>
      <c r="P44" s="1469"/>
      <c r="Q44" s="1471"/>
      <c r="S44" s="1126">
        <f>'Rf &amp; Cd Calculation '!A49</f>
        <v>40438</v>
      </c>
      <c r="T44" s="1127">
        <f>'Rf &amp; Cd Calculation '!AT49</f>
        <v>1.0701000000000001</v>
      </c>
      <c r="U44" s="89">
        <f t="shared" si="4"/>
        <v>1.1191500000000001</v>
      </c>
      <c r="V44" s="8">
        <f>'Rf &amp; Cd Calculation '!BA49</f>
        <v>1.1682000000000001</v>
      </c>
      <c r="W44" s="8">
        <f>'Rf &amp; Cd Calculation '!BH49</f>
        <v>1.3210999999999999</v>
      </c>
      <c r="X44" s="8">
        <f>'Rf &amp; Cd Calculation '!BO49</f>
        <v>2.1711</v>
      </c>
      <c r="Y44" s="1559">
        <f t="shared" si="5"/>
        <v>3.1830000000000003</v>
      </c>
      <c r="Z44" s="8">
        <f>'Rf &amp; Cd Calculation '!BV49</f>
        <v>4.1949000000000005</v>
      </c>
      <c r="AA44" s="821">
        <f t="shared" si="7"/>
        <v>5.409180000000001</v>
      </c>
      <c r="AB44" s="821">
        <f t="shared" si="8"/>
        <v>6.8663160000000012</v>
      </c>
      <c r="AC44" s="829">
        <f t="shared" si="9"/>
        <v>8.3234520000000014</v>
      </c>
      <c r="AD44" s="829">
        <f t="shared" si="10"/>
        <v>9.7805880000000016</v>
      </c>
      <c r="AE44" s="1128">
        <f>VLOOKUP(S44,'Implied ERP Data'!$A$1958:$B$2897,2,TRUE)*100</f>
        <v>7.3930000000000007</v>
      </c>
      <c r="AF44" s="657">
        <f>'Rf &amp; Cd Calculation '!F49</f>
        <v>2.5411999999999999</v>
      </c>
      <c r="AG44" s="1469"/>
      <c r="AH44" s="1451"/>
      <c r="AI44" s="1451"/>
    </row>
    <row r="45" spans="1:48">
      <c r="A45" s="668" t="str">
        <f>'Rf &amp; Cd '!A282</f>
        <v>Cd 31/12/2010</v>
      </c>
      <c r="B45" s="1585"/>
      <c r="C45" s="572">
        <v>3</v>
      </c>
      <c r="D45" s="90">
        <v>4</v>
      </c>
      <c r="E45" s="85">
        <v>5</v>
      </c>
      <c r="F45" s="90">
        <v>6</v>
      </c>
      <c r="G45" s="90">
        <v>7</v>
      </c>
      <c r="H45" s="85">
        <v>8</v>
      </c>
      <c r="I45" s="90">
        <v>9</v>
      </c>
      <c r="J45" s="573">
        <v>10</v>
      </c>
      <c r="K45" s="1578"/>
      <c r="L45" s="1469"/>
      <c r="M45" s="1469"/>
      <c r="N45" s="1469"/>
      <c r="O45" s="1469"/>
      <c r="P45" s="1469"/>
      <c r="Q45" s="1471"/>
      <c r="S45" s="1126">
        <f>'Rf &amp; Cd Calculation '!A50</f>
        <v>40445</v>
      </c>
      <c r="T45" s="1127">
        <f>'Rf &amp; Cd Calculation '!AT50</f>
        <v>1.0977999999999999</v>
      </c>
      <c r="U45" s="89">
        <f t="shared" si="4"/>
        <v>1.1469999999999998</v>
      </c>
      <c r="V45" s="8">
        <f>'Rf &amp; Cd Calculation '!BA50</f>
        <v>1.1961999999999997</v>
      </c>
      <c r="W45" s="8">
        <f>'Rf &amp; Cd Calculation '!BH50</f>
        <v>1.3572000000000002</v>
      </c>
      <c r="X45" s="8">
        <f>'Rf &amp; Cd Calculation '!BO50</f>
        <v>2.1407000000000003</v>
      </c>
      <c r="Y45" s="1559">
        <f t="shared" si="5"/>
        <v>3.2462500000000007</v>
      </c>
      <c r="Z45" s="8">
        <f>'Rf &amp; Cd Calculation '!BV50</f>
        <v>4.3518000000000008</v>
      </c>
      <c r="AA45" s="821">
        <f t="shared" si="7"/>
        <v>5.6784600000000012</v>
      </c>
      <c r="AB45" s="821">
        <f t="shared" si="8"/>
        <v>7.2704520000000015</v>
      </c>
      <c r="AC45" s="829">
        <f t="shared" si="9"/>
        <v>8.8624440000000018</v>
      </c>
      <c r="AD45" s="829">
        <f t="shared" si="10"/>
        <v>10.454436000000001</v>
      </c>
      <c r="AE45" s="1128">
        <f>VLOOKUP(S45,'Implied ERP Data'!$A$1958:$B$2897,2,TRUE)*100</f>
        <v>7.3780000000000001</v>
      </c>
      <c r="AF45" s="657">
        <f>'Rf &amp; Cd Calculation '!F50</f>
        <v>2.3748</v>
      </c>
      <c r="AG45" s="1469"/>
      <c r="AH45" s="1451"/>
      <c r="AI45" s="1451"/>
    </row>
    <row r="46" spans="1:48">
      <c r="A46" s="487" t="str">
        <f>'Rf &amp; Cd Calculation '!$AR$1</f>
        <v>A</v>
      </c>
      <c r="B46" s="1582"/>
      <c r="C46" s="562">
        <f>'Rf &amp; Cd '!C283</f>
        <v>2.2086999999999999</v>
      </c>
      <c r="D46" s="556">
        <f>'Rf &amp; Cd '!D283</f>
        <v>2.6264500000000002</v>
      </c>
      <c r="E46" s="525">
        <f>'Rf &amp; Cd '!E283</f>
        <v>3.0442</v>
      </c>
      <c r="F46" s="556">
        <f>'Rf &amp; Cd '!F283</f>
        <v>3.2697666666666665</v>
      </c>
      <c r="G46" s="556">
        <f>'Rf &amp; Cd '!G283</f>
        <v>3.4953333333333334</v>
      </c>
      <c r="H46" s="1552">
        <f>'Rf &amp; Cd '!H283</f>
        <v>3.7208999999999999</v>
      </c>
      <c r="I46" s="556">
        <f>'Rf &amp; Cd '!I283</f>
        <v>3.8762999999999996</v>
      </c>
      <c r="J46" s="563">
        <f>'Rf &amp; Cd '!J283</f>
        <v>4.0316999999999998</v>
      </c>
      <c r="K46" s="1578"/>
      <c r="L46" s="1469"/>
      <c r="M46" s="1469"/>
      <c r="N46" s="1469"/>
      <c r="O46" s="1469"/>
      <c r="P46" s="1469"/>
      <c r="Q46" s="1471"/>
      <c r="S46" s="1126">
        <f>'Rf &amp; Cd Calculation '!A51</f>
        <v>40452</v>
      </c>
      <c r="T46" s="1127">
        <f>'Rf &amp; Cd Calculation '!AT51</f>
        <v>1.1282000000000001</v>
      </c>
      <c r="U46" s="89">
        <f t="shared" si="4"/>
        <v>1.19415</v>
      </c>
      <c r="V46" s="8">
        <f>'Rf &amp; Cd Calculation '!BA51</f>
        <v>1.2601</v>
      </c>
      <c r="W46" s="8">
        <f>'Rf &amp; Cd Calculation '!BH51</f>
        <v>1.4161999999999999</v>
      </c>
      <c r="X46" s="8">
        <f>'Rf &amp; Cd Calculation '!BO51</f>
        <v>2.1972</v>
      </c>
      <c r="Y46" s="1559">
        <f t="shared" si="5"/>
        <v>3.2825000000000006</v>
      </c>
      <c r="Z46" s="8">
        <f>'Rf &amp; Cd Calculation '!BV51</f>
        <v>4.3678000000000008</v>
      </c>
      <c r="AA46" s="821">
        <f t="shared" si="7"/>
        <v>5.670160000000001</v>
      </c>
      <c r="AB46" s="821">
        <f t="shared" si="8"/>
        <v>7.2329920000000012</v>
      </c>
      <c r="AC46" s="829">
        <f t="shared" si="9"/>
        <v>8.7958240000000014</v>
      </c>
      <c r="AD46" s="829">
        <f t="shared" si="10"/>
        <v>10.358656000000002</v>
      </c>
      <c r="AE46" s="1128">
        <f>VLOOKUP(S46,'Implied ERP Data'!$A$1958:$B$2897,2,TRUE)*100</f>
        <v>7.484</v>
      </c>
      <c r="AF46" s="657">
        <f>'Rf &amp; Cd Calculation '!F51</f>
        <v>2.3515000000000001</v>
      </c>
      <c r="AG46" s="1469"/>
      <c r="AH46" s="1451"/>
      <c r="AI46" s="1451"/>
    </row>
    <row r="47" spans="1:48">
      <c r="A47" s="488" t="s">
        <v>52</v>
      </c>
      <c r="B47" s="1581"/>
      <c r="C47" s="564">
        <f>'Rf &amp; Cd '!C284</f>
        <v>2.3807</v>
      </c>
      <c r="D47" s="501">
        <f>'Rf &amp; Cd '!D284</f>
        <v>2.8003749999999998</v>
      </c>
      <c r="E47" s="501">
        <f>'Rf &amp; Cd '!E284</f>
        <v>3.2200500000000001</v>
      </c>
      <c r="F47" s="501">
        <f>'Rf &amp; Cd '!F284</f>
        <v>3.4429333333333334</v>
      </c>
      <c r="G47" s="501">
        <f>'Rf &amp; Cd '!G284</f>
        <v>3.6658166666666667</v>
      </c>
      <c r="H47" s="1553">
        <f>'Rf &amp; Cd '!H284</f>
        <v>3.8887</v>
      </c>
      <c r="I47" s="501">
        <f>'Rf &amp; Cd '!I284</f>
        <v>4.0272249999999996</v>
      </c>
      <c r="J47" s="565">
        <f>'Rf &amp; Cd '!J284</f>
        <v>4.1657500000000001</v>
      </c>
      <c r="K47" s="1578"/>
      <c r="L47" s="1469"/>
      <c r="M47" s="1469"/>
      <c r="N47" s="1469"/>
      <c r="O47" s="1469"/>
      <c r="P47" s="1469"/>
      <c r="Q47" s="1471"/>
      <c r="S47" s="1126">
        <f>'Rf &amp; Cd Calculation '!A52</f>
        <v>40459</v>
      </c>
      <c r="T47" s="1127">
        <f>'Rf &amp; Cd Calculation '!AT52</f>
        <v>1.0685000000000002</v>
      </c>
      <c r="U47" s="89">
        <f t="shared" si="4"/>
        <v>1.1550000000000002</v>
      </c>
      <c r="V47" s="8">
        <f>'Rf &amp; Cd Calculation '!BA52</f>
        <v>1.2415000000000003</v>
      </c>
      <c r="W47" s="8">
        <f>'Rf &amp; Cd Calculation '!BH52</f>
        <v>1.3942000000000001</v>
      </c>
      <c r="X47" s="8">
        <f>'Rf &amp; Cd Calculation '!BO52</f>
        <v>2.2037000000000004</v>
      </c>
      <c r="Y47" s="1559">
        <f t="shared" si="5"/>
        <v>3.2409000000000003</v>
      </c>
      <c r="Z47" s="8">
        <f>'Rf &amp; Cd Calculation '!BV52</f>
        <v>4.2781000000000002</v>
      </c>
      <c r="AA47" s="821">
        <f t="shared" si="7"/>
        <v>5.5227399999999998</v>
      </c>
      <c r="AB47" s="821">
        <f t="shared" si="8"/>
        <v>7.0163079999999987</v>
      </c>
      <c r="AC47" s="829">
        <f t="shared" si="9"/>
        <v>8.5098759999999984</v>
      </c>
      <c r="AD47" s="829">
        <f t="shared" si="10"/>
        <v>10.003443999999998</v>
      </c>
      <c r="AE47" s="1128">
        <f>VLOOKUP(S47,'Implied ERP Data'!$A$1958:$B$2897,2,TRUE)*100</f>
        <v>7.4059999999999997</v>
      </c>
      <c r="AF47" s="657">
        <f>'Rf &amp; Cd Calculation '!F52</f>
        <v>2.3605999999999998</v>
      </c>
      <c r="AG47" s="1469"/>
      <c r="AH47" s="1451"/>
      <c r="AI47" s="1451"/>
    </row>
    <row r="48" spans="1:48">
      <c r="A48" s="489">
        <f>'Rf &amp; Cd Calculation '!$AY$1</f>
        <v>0</v>
      </c>
      <c r="B48" s="1582"/>
      <c r="C48" s="566">
        <f>'Rf &amp; Cd '!C285</f>
        <v>2.5526999999999997</v>
      </c>
      <c r="D48" s="501">
        <f>'Rf &amp; Cd '!D285</f>
        <v>2.9742999999999999</v>
      </c>
      <c r="E48" s="500">
        <f>'Rf &amp; Cd '!E285</f>
        <v>3.3959000000000001</v>
      </c>
      <c r="F48" s="501">
        <f>'Rf &amp; Cd '!F285</f>
        <v>3.6160999999999999</v>
      </c>
      <c r="G48" s="501">
        <f>'Rf &amp; Cd '!G285</f>
        <v>3.8363</v>
      </c>
      <c r="H48" s="1554">
        <f>'Rf &amp; Cd '!H285</f>
        <v>4.0564999999999998</v>
      </c>
      <c r="I48" s="501">
        <f>'Rf &amp; Cd '!I285</f>
        <v>4.1781500000000005</v>
      </c>
      <c r="J48" s="567">
        <f>'Rf &amp; Cd '!J285</f>
        <v>4.2998000000000003</v>
      </c>
      <c r="K48" s="1578"/>
      <c r="L48" s="1469"/>
      <c r="M48" s="1469"/>
      <c r="N48" s="1469"/>
      <c r="O48" s="1469"/>
      <c r="P48" s="1469"/>
      <c r="Q48" s="1471"/>
      <c r="S48" s="1126">
        <f>'Rf &amp; Cd Calculation '!A53</f>
        <v>40466</v>
      </c>
      <c r="T48" s="1127">
        <f>'Rf &amp; Cd Calculation '!AT53</f>
        <v>1.077</v>
      </c>
      <c r="U48" s="89">
        <f t="shared" si="4"/>
        <v>1.1599999999999999</v>
      </c>
      <c r="V48" s="8">
        <f>'Rf &amp; Cd Calculation '!BA53</f>
        <v>1.2429999999999999</v>
      </c>
      <c r="W48" s="8">
        <f>'Rf &amp; Cd Calculation '!BH53</f>
        <v>1.3968999999999996</v>
      </c>
      <c r="X48" s="8">
        <f>'Rf &amp; Cd Calculation '!BO53</f>
        <v>2.1528999999999998</v>
      </c>
      <c r="Y48" s="1559">
        <f t="shared" si="5"/>
        <v>3.1701499999999996</v>
      </c>
      <c r="Z48" s="8">
        <f>'Rf &amp; Cd Calculation '!BV53</f>
        <v>4.1873999999999993</v>
      </c>
      <c r="AA48" s="821">
        <f t="shared" si="7"/>
        <v>5.4080999999999992</v>
      </c>
      <c r="AB48" s="821">
        <f t="shared" si="8"/>
        <v>6.8729399999999989</v>
      </c>
      <c r="AC48" s="829">
        <f t="shared" si="9"/>
        <v>8.3377799999999986</v>
      </c>
      <c r="AD48" s="829">
        <f t="shared" si="10"/>
        <v>9.8026199999999974</v>
      </c>
      <c r="AE48" s="1128">
        <f>VLOOKUP(S48,'Implied ERP Data'!$A$1958:$B$2897,2,TRUE)*100</f>
        <v>7.149</v>
      </c>
      <c r="AF48" s="657">
        <f>'Rf &amp; Cd Calculation '!F53</f>
        <v>2.4058000000000002</v>
      </c>
      <c r="AG48" s="1469"/>
      <c r="AH48" s="1451"/>
      <c r="AI48" s="1451"/>
    </row>
    <row r="49" spans="1:35">
      <c r="A49" s="489" t="str">
        <f>'Rf &amp; Cd Calculation '!$BF$1</f>
        <v>BBB</v>
      </c>
      <c r="B49" s="1582"/>
      <c r="C49" s="566">
        <f>'Rf &amp; Cd '!C286</f>
        <v>2.6638999999999999</v>
      </c>
      <c r="D49" s="501">
        <f>'Rf &amp; Cd '!D286</f>
        <v>3.0922499999999999</v>
      </c>
      <c r="E49" s="500">
        <f>'Rf &amp; Cd '!E286</f>
        <v>3.5206</v>
      </c>
      <c r="F49" s="501">
        <f>'Rf &amp; Cd '!F286</f>
        <v>3.7473000000000001</v>
      </c>
      <c r="G49" s="501">
        <f>'Rf &amp; Cd '!G286</f>
        <v>3.9740000000000002</v>
      </c>
      <c r="H49" s="1554">
        <f>'Rf &amp; Cd '!H286</f>
        <v>4.2007000000000003</v>
      </c>
      <c r="I49" s="501">
        <f>'Rf &amp; Cd '!I286</f>
        <v>4.2973499999999998</v>
      </c>
      <c r="J49" s="567">
        <f>'Rf &amp; Cd '!J286</f>
        <v>4.3940000000000001</v>
      </c>
      <c r="K49" s="1578"/>
      <c r="L49" s="1469"/>
      <c r="M49" s="1469"/>
      <c r="N49" s="1469"/>
      <c r="O49" s="1469"/>
      <c r="P49" s="1469"/>
      <c r="Q49" s="1471"/>
      <c r="S49" s="1126">
        <f>'Rf &amp; Cd Calculation '!A54</f>
        <v>40473</v>
      </c>
      <c r="T49" s="1127">
        <f>'Rf &amp; Cd Calculation '!AT54</f>
        <v>1.0657999999999999</v>
      </c>
      <c r="U49" s="89">
        <f t="shared" si="4"/>
        <v>1.1508999999999998</v>
      </c>
      <c r="V49" s="8">
        <f>'Rf &amp; Cd Calculation '!BA54</f>
        <v>1.2359999999999998</v>
      </c>
      <c r="W49" s="8">
        <f>'Rf &amp; Cd Calculation '!BH54</f>
        <v>1.3673000000000002</v>
      </c>
      <c r="X49" s="8">
        <f>'Rf &amp; Cd Calculation '!BO54</f>
        <v>2.1273</v>
      </c>
      <c r="Y49" s="1559">
        <f t="shared" si="5"/>
        <v>3.0842499999999999</v>
      </c>
      <c r="Z49" s="8">
        <f>'Rf &amp; Cd Calculation '!BV54</f>
        <v>4.0411999999999999</v>
      </c>
      <c r="AA49" s="821">
        <f t="shared" si="7"/>
        <v>5.18954</v>
      </c>
      <c r="AB49" s="821">
        <f t="shared" si="8"/>
        <v>6.5675480000000004</v>
      </c>
      <c r="AC49" s="829">
        <f t="shared" si="9"/>
        <v>7.9455560000000007</v>
      </c>
      <c r="AD49" s="829">
        <f t="shared" si="10"/>
        <v>9.3235640000000011</v>
      </c>
      <c r="AE49" s="1128">
        <f>VLOOKUP(S49,'Implied ERP Data'!$A$1958:$B$2897,2,TRUE)*100</f>
        <v>6.9660000000000002</v>
      </c>
      <c r="AF49" s="657">
        <f>'Rf &amp; Cd Calculation '!F54</f>
        <v>2.5579000000000001</v>
      </c>
      <c r="AG49" s="1469"/>
      <c r="AH49" s="1451"/>
      <c r="AI49" s="1451"/>
    </row>
    <row r="50" spans="1:35">
      <c r="A50" s="105" t="str">
        <f>'Rf &amp; Cd Calculation '!$BM$1</f>
        <v>BBB-</v>
      </c>
      <c r="B50" s="1586"/>
      <c r="C50" s="566">
        <f>'Rf &amp; Cd '!C287</f>
        <v>3.1474000000000002</v>
      </c>
      <c r="D50" s="501">
        <f>'Rf &amp; Cd '!D287</f>
        <v>3.6794000000000002</v>
      </c>
      <c r="E50" s="500">
        <f>'Rf &amp; Cd '!E287</f>
        <v>4.2114000000000003</v>
      </c>
      <c r="F50" s="501">
        <f>'Rf &amp; Cd '!F287</f>
        <v>4.4847333333333337</v>
      </c>
      <c r="G50" s="501">
        <f>'Rf &amp; Cd '!G287</f>
        <v>4.7580666666666662</v>
      </c>
      <c r="H50" s="1554">
        <f>'Rf &amp; Cd '!H287</f>
        <v>5.0313999999999997</v>
      </c>
      <c r="I50" s="501">
        <f>'Rf &amp; Cd '!I287</f>
        <v>5.0970999999999993</v>
      </c>
      <c r="J50" s="567">
        <f>'Rf &amp; Cd '!J287</f>
        <v>5.1627999999999998</v>
      </c>
      <c r="K50" s="1578"/>
      <c r="L50" s="1469"/>
      <c r="M50" s="1469"/>
      <c r="N50" s="1469"/>
      <c r="O50" s="1469"/>
      <c r="P50" s="1469"/>
      <c r="Q50" s="1471"/>
      <c r="S50" s="1126">
        <f>'Rf &amp; Cd Calculation '!A55</f>
        <v>40480</v>
      </c>
      <c r="T50" s="1127">
        <f>'Rf &amp; Cd Calculation '!AT55</f>
        <v>1.0388999999999999</v>
      </c>
      <c r="U50" s="89">
        <f t="shared" si="4"/>
        <v>1.1307</v>
      </c>
      <c r="V50" s="8">
        <f>'Rf &amp; Cd Calculation '!BA55</f>
        <v>1.2225000000000001</v>
      </c>
      <c r="W50" s="8">
        <f>'Rf &amp; Cd Calculation '!BH55</f>
        <v>1.3359999999999999</v>
      </c>
      <c r="X50" s="8">
        <f>'Rf &amp; Cd Calculation '!BO55</f>
        <v>2.069</v>
      </c>
      <c r="Y50" s="1559">
        <f t="shared" si="5"/>
        <v>3.0208499999999998</v>
      </c>
      <c r="Z50" s="8">
        <f>'Rf &amp; Cd Calculation '!BV55</f>
        <v>3.9726999999999997</v>
      </c>
      <c r="AA50" s="821">
        <f t="shared" si="7"/>
        <v>5.1149199999999997</v>
      </c>
      <c r="AB50" s="821">
        <f t="shared" si="8"/>
        <v>6.4855839999999993</v>
      </c>
      <c r="AC50" s="829">
        <f t="shared" si="9"/>
        <v>7.856247999999999</v>
      </c>
      <c r="AD50" s="829">
        <f t="shared" si="10"/>
        <v>9.2269119999999987</v>
      </c>
      <c r="AE50" s="1128">
        <f>VLOOKUP(S50,'Implied ERP Data'!$A$1958:$B$2897,2,TRUE)*100</f>
        <v>7.0420000000000007</v>
      </c>
      <c r="AF50" s="657">
        <f>'Rf &amp; Cd Calculation '!F55</f>
        <v>2.6261000000000001</v>
      </c>
      <c r="AG50" s="1469"/>
      <c r="AH50" s="1451"/>
      <c r="AI50" s="1451"/>
    </row>
    <row r="51" spans="1:35">
      <c r="A51" s="1549" t="s">
        <v>55</v>
      </c>
      <c r="B51" s="1581"/>
      <c r="C51" s="1550">
        <f>'Rf &amp; Cd '!C288</f>
        <v>3.2775500000000002</v>
      </c>
      <c r="D51" s="1543">
        <f>'Rf &amp; Cd '!D288</f>
        <v>3.9935749999999999</v>
      </c>
      <c r="E51" s="1543">
        <f>'Rf &amp; Cd '!E288</f>
        <v>4.7096</v>
      </c>
      <c r="F51" s="1543">
        <f>'Rf &amp; Cd '!F288</f>
        <v>5.0823666666666671</v>
      </c>
      <c r="G51" s="1543">
        <f>'Rf &amp; Cd '!G288</f>
        <v>5.4551333333333325</v>
      </c>
      <c r="H51" s="1555">
        <f>'Rf &amp; Cd '!H288</f>
        <v>5.8278999999999996</v>
      </c>
      <c r="I51" s="1543">
        <f>'Rf &amp; Cd '!I288</f>
        <v>5.9238749999999998</v>
      </c>
      <c r="J51" s="1551">
        <f>'Rf &amp; Cd '!J288</f>
        <v>6.0198499999999999</v>
      </c>
      <c r="K51" s="1578"/>
      <c r="Q51" s="1536"/>
      <c r="S51" s="1126">
        <f>'Rf &amp; Cd Calculation '!A56</f>
        <v>40487</v>
      </c>
      <c r="T51" s="1127">
        <f>'Rf &amp; Cd Calculation '!AT56</f>
        <v>1.0373000000000001</v>
      </c>
      <c r="U51" s="89">
        <f t="shared" si="4"/>
        <v>1.1591000000000002</v>
      </c>
      <c r="V51" s="8">
        <f>'Rf &amp; Cd Calculation '!BA56</f>
        <v>1.2809000000000004</v>
      </c>
      <c r="W51" s="8">
        <f>'Rf &amp; Cd Calculation '!BH56</f>
        <v>1.3302</v>
      </c>
      <c r="X51" s="8">
        <f>'Rf &amp; Cd Calculation '!BO56</f>
        <v>2.0562</v>
      </c>
      <c r="Y51" s="1559">
        <f t="shared" si="5"/>
        <v>3.0152999999999999</v>
      </c>
      <c r="Z51" s="8">
        <f>'Rf &amp; Cd Calculation '!BV56</f>
        <v>3.9743999999999997</v>
      </c>
      <c r="AA51" s="821">
        <f t="shared" si="7"/>
        <v>5.1253199999999994</v>
      </c>
      <c r="AB51" s="821">
        <f t="shared" si="8"/>
        <v>6.5064239999999991</v>
      </c>
      <c r="AC51" s="829">
        <f t="shared" si="9"/>
        <v>7.8875279999999988</v>
      </c>
      <c r="AD51" s="829">
        <f t="shared" si="10"/>
        <v>9.2686319999999984</v>
      </c>
      <c r="AE51" s="1128">
        <f>VLOOKUP(S51,'Implied ERP Data'!$A$1958:$B$2897,2,TRUE)*100</f>
        <v>7.1129999999999995</v>
      </c>
      <c r="AF51" s="657">
        <f>'Rf &amp; Cd Calculation '!F56</f>
        <v>2.4975999999999998</v>
      </c>
      <c r="AG51" s="1469"/>
      <c r="AH51" s="1451"/>
      <c r="AI51" s="1451"/>
    </row>
    <row r="52" spans="1:35">
      <c r="A52" s="489" t="str">
        <f>'Rf &amp; Cd Calculation '!$BT$1</f>
        <v>BB</v>
      </c>
      <c r="B52" s="1582"/>
      <c r="C52" s="566">
        <f>'Rf &amp; Cd '!C289</f>
        <v>3.4077000000000002</v>
      </c>
      <c r="D52" s="501">
        <f>'Rf &amp; Cd '!D289</f>
        <v>4.3077500000000004</v>
      </c>
      <c r="E52" s="500">
        <f>'Rf &amp; Cd '!E289</f>
        <v>5.2077999999999998</v>
      </c>
      <c r="F52" s="501">
        <f>'Rf &amp; Cd '!F289</f>
        <v>5.68</v>
      </c>
      <c r="G52" s="501">
        <f>'Rf &amp; Cd '!G289</f>
        <v>6.1521999999999997</v>
      </c>
      <c r="H52" s="1554">
        <f>'Rf &amp; Cd '!H289</f>
        <v>6.6243999999999996</v>
      </c>
      <c r="I52" s="501">
        <f>'Rf &amp; Cd '!I289</f>
        <v>6.7506500000000003</v>
      </c>
      <c r="J52" s="567">
        <f>'Rf &amp; Cd '!J289</f>
        <v>6.8769</v>
      </c>
      <c r="K52" s="1578"/>
      <c r="Q52" s="1536"/>
      <c r="S52" s="1126">
        <f>'Rf &amp; Cd Calculation '!A57</f>
        <v>40494</v>
      </c>
      <c r="T52" s="1127">
        <f>'Rf &amp; Cd Calculation '!AT57</f>
        <v>1.0514999999999999</v>
      </c>
      <c r="U52" s="89">
        <f t="shared" si="4"/>
        <v>1.1812499999999999</v>
      </c>
      <c r="V52" s="8">
        <f>'Rf &amp; Cd Calculation '!BA57</f>
        <v>1.3109999999999999</v>
      </c>
      <c r="W52" s="8">
        <f>'Rf &amp; Cd Calculation '!BH57</f>
        <v>1.3151999999999999</v>
      </c>
      <c r="X52" s="8">
        <f>'Rf &amp; Cd Calculation '!BO57</f>
        <v>2.1008</v>
      </c>
      <c r="Y52" s="1559">
        <f t="shared" si="5"/>
        <v>3.0119500000000001</v>
      </c>
      <c r="Z52" s="8">
        <f>'Rf &amp; Cd Calculation '!BV57</f>
        <v>3.9231000000000003</v>
      </c>
      <c r="AA52" s="821">
        <f t="shared" si="7"/>
        <v>5.0164800000000005</v>
      </c>
      <c r="AB52" s="821">
        <f t="shared" si="8"/>
        <v>6.3285360000000006</v>
      </c>
      <c r="AC52" s="829">
        <f t="shared" si="9"/>
        <v>7.6405920000000007</v>
      </c>
      <c r="AD52" s="829">
        <f t="shared" si="10"/>
        <v>8.9526479999999999</v>
      </c>
      <c r="AE52" s="1128">
        <f>VLOOKUP(S52,'Implied ERP Data'!$A$1958:$B$2897,2,TRUE)*100</f>
        <v>7.097999999999999</v>
      </c>
      <c r="AF52" s="657">
        <f>'Rf &amp; Cd Calculation '!F57</f>
        <v>2.5722</v>
      </c>
      <c r="AG52" s="1469"/>
      <c r="AH52" s="1451"/>
      <c r="AI52" s="1451"/>
    </row>
    <row r="53" spans="1:35">
      <c r="A53" s="490" t="s">
        <v>57</v>
      </c>
      <c r="B53" s="1583"/>
      <c r="C53" s="568">
        <f>'Rf &amp; Cd '!C290</f>
        <v>3.5638800000000002</v>
      </c>
      <c r="D53" s="501">
        <f>'Rf &amp; Cd '!D290</f>
        <v>4.6847599999999998</v>
      </c>
      <c r="E53" s="502">
        <f>'Rf &amp; Cd '!E290</f>
        <v>5.8056399999999995</v>
      </c>
      <c r="F53" s="501">
        <f>'Rf &amp; Cd '!F290</f>
        <v>6.3971599999999995</v>
      </c>
      <c r="G53" s="501">
        <f>'Rf &amp; Cd '!G290</f>
        <v>6.9886799999999996</v>
      </c>
      <c r="H53" s="1556">
        <f>'Rf &amp; Cd '!H290</f>
        <v>7.5801999999999996</v>
      </c>
      <c r="I53" s="501">
        <f>'Rf &amp; Cd '!I290</f>
        <v>7.0544075902335459</v>
      </c>
      <c r="J53" s="569">
        <f>'Rf &amp; Cd '!J290</f>
        <v>7.9053599999999999</v>
      </c>
      <c r="K53" s="1578"/>
      <c r="Q53" s="1536"/>
      <c r="S53" s="1126">
        <f>'Rf &amp; Cd Calculation '!A58</f>
        <v>40501</v>
      </c>
      <c r="T53" s="1127">
        <f>'Rf &amp; Cd Calculation '!AT58</f>
        <v>1.0152999999999999</v>
      </c>
      <c r="U53" s="89">
        <f t="shared" si="4"/>
        <v>1.1532</v>
      </c>
      <c r="V53" s="8">
        <f>'Rf &amp; Cd Calculation '!BA58</f>
        <v>1.2911000000000001</v>
      </c>
      <c r="W53" s="8">
        <f>'Rf &amp; Cd Calculation '!BH58</f>
        <v>1.2916999999999996</v>
      </c>
      <c r="X53" s="8">
        <f>'Rf &amp; Cd Calculation '!BO58</f>
        <v>2.0806999999999993</v>
      </c>
      <c r="Y53" s="1559">
        <f t="shared" si="5"/>
        <v>2.9882499999999994</v>
      </c>
      <c r="Z53" s="8">
        <f>'Rf &amp; Cd Calculation '!BV58</f>
        <v>3.8957999999999995</v>
      </c>
      <c r="AA53" s="821">
        <f t="shared" si="7"/>
        <v>4.9848599999999994</v>
      </c>
      <c r="AB53" s="821">
        <f t="shared" si="8"/>
        <v>6.2917319999999997</v>
      </c>
      <c r="AC53" s="829">
        <f t="shared" si="9"/>
        <v>7.5986039999999999</v>
      </c>
      <c r="AD53" s="829">
        <f t="shared" si="10"/>
        <v>8.9054760000000002</v>
      </c>
      <c r="AE53" s="1128">
        <f>VLOOKUP(S53,'Implied ERP Data'!$A$1958:$B$2897,2,TRUE)*100</f>
        <v>6.8670000000000009</v>
      </c>
      <c r="AF53" s="657">
        <f>'Rf &amp; Cd Calculation '!F58</f>
        <v>2.8242000000000003</v>
      </c>
      <c r="AG53" s="1469"/>
      <c r="AH53" s="1451"/>
      <c r="AI53" s="1451"/>
    </row>
    <row r="54" spans="1:35">
      <c r="A54" s="490" t="s">
        <v>58</v>
      </c>
      <c r="B54" s="1583"/>
      <c r="C54" s="568">
        <f>'Rf &amp; Cd '!C291</f>
        <v>3.751296</v>
      </c>
      <c r="D54" s="501">
        <f>'Rf &amp; Cd '!D291</f>
        <v>5.1371719999999996</v>
      </c>
      <c r="E54" s="502">
        <f>'Rf &amp; Cd '!E291</f>
        <v>6.5230479999999993</v>
      </c>
      <c r="F54" s="501">
        <f>'Rf &amp; Cd '!F291</f>
        <v>7.2577519999999991</v>
      </c>
      <c r="G54" s="501">
        <f>'Rf &amp; Cd '!G291</f>
        <v>7.9924559999999998</v>
      </c>
      <c r="H54" s="1556">
        <f>'Rf &amp; Cd '!H291</f>
        <v>8.7271599999999996</v>
      </c>
      <c r="I54" s="501">
        <f>'Rf &amp; Cd '!I291</f>
        <v>7.3581651804670916</v>
      </c>
      <c r="J54" s="569">
        <f>'Rf &amp; Cd '!J291</f>
        <v>9.1395119999999999</v>
      </c>
      <c r="K54" s="1578"/>
      <c r="Q54" s="1536"/>
      <c r="S54" s="1126">
        <f>'Rf &amp; Cd Calculation '!A59</f>
        <v>40508</v>
      </c>
      <c r="T54" s="1127">
        <f>'Rf &amp; Cd Calculation '!AT59</f>
        <v>1.0492999999999997</v>
      </c>
      <c r="U54" s="89">
        <f t="shared" si="4"/>
        <v>1.20085</v>
      </c>
      <c r="V54" s="8">
        <f>'Rf &amp; Cd Calculation '!BA59</f>
        <v>1.3524000000000003</v>
      </c>
      <c r="W54" s="8">
        <f>'Rf &amp; Cd Calculation '!BH59</f>
        <v>1.3608000000000002</v>
      </c>
      <c r="X54" s="8">
        <f>'Rf &amp; Cd Calculation '!BO59</f>
        <v>2.1814999999999998</v>
      </c>
      <c r="Y54" s="1559">
        <f t="shared" si="5"/>
        <v>3.12975</v>
      </c>
      <c r="Z54" s="8">
        <f>'Rf &amp; Cd Calculation '!BV59</f>
        <v>4.0780000000000003</v>
      </c>
      <c r="AA54" s="821">
        <f t="shared" si="7"/>
        <v>5.2159000000000004</v>
      </c>
      <c r="AB54" s="821">
        <f t="shared" si="8"/>
        <v>6.5813800000000002</v>
      </c>
      <c r="AC54" s="829">
        <f t="shared" si="9"/>
        <v>7.94686</v>
      </c>
      <c r="AD54" s="829">
        <f t="shared" si="10"/>
        <v>9.312339999999999</v>
      </c>
      <c r="AE54" s="1128">
        <f>VLOOKUP(S54,'Implied ERP Data'!$A$1958:$B$2897,2,TRUE)*100</f>
        <v>6.9559999999999995</v>
      </c>
      <c r="AF54" s="657">
        <f>'Rf &amp; Cd Calculation '!F59</f>
        <v>2.7896000000000001</v>
      </c>
      <c r="AG54" s="1469"/>
      <c r="AH54" s="1451"/>
      <c r="AI54" s="1451"/>
    </row>
    <row r="55" spans="1:35">
      <c r="A55" s="491" t="s">
        <v>59</v>
      </c>
      <c r="B55" s="1584"/>
      <c r="C55" s="568">
        <f>'Rf &amp; Cd '!C292</f>
        <v>3.9387119999999998</v>
      </c>
      <c r="D55" s="501">
        <f>'Rf &amp; Cd '!D292</f>
        <v>5.5895839999999994</v>
      </c>
      <c r="E55" s="502">
        <f>'Rf &amp; Cd '!E292</f>
        <v>7.2404559999999991</v>
      </c>
      <c r="F55" s="501">
        <f>'Rf &amp; Cd '!F292</f>
        <v>8.1183439999999987</v>
      </c>
      <c r="G55" s="501">
        <f>'Rf &amp; Cd '!G292</f>
        <v>8.9962319999999991</v>
      </c>
      <c r="H55" s="1556">
        <f>'Rf &amp; Cd '!H292</f>
        <v>9.8741199999999996</v>
      </c>
      <c r="I55" s="501">
        <f>'Rf &amp; Cd '!I292</f>
        <v>10.123892</v>
      </c>
      <c r="J55" s="569">
        <f>'Rf &amp; Cd '!J292</f>
        <v>10.373664</v>
      </c>
      <c r="K55" s="1578"/>
      <c r="Q55" s="1536"/>
      <c r="S55" s="1126">
        <f>'Rf &amp; Cd Calculation '!A60</f>
        <v>40515</v>
      </c>
      <c r="T55" s="1127">
        <f>'Rf &amp; Cd Calculation '!AT60</f>
        <v>1.0676999999999999</v>
      </c>
      <c r="U55" s="89">
        <f t="shared" si="4"/>
        <v>1.2282000000000002</v>
      </c>
      <c r="V55" s="8">
        <f>'Rf &amp; Cd Calculation '!BA60</f>
        <v>1.3887000000000005</v>
      </c>
      <c r="W55" s="8">
        <f>'Rf &amp; Cd Calculation '!BH60</f>
        <v>1.4041999999999999</v>
      </c>
      <c r="X55" s="8">
        <f>'Rf &amp; Cd Calculation '!BO60</f>
        <v>2.3207</v>
      </c>
      <c r="Y55" s="1559">
        <f t="shared" si="5"/>
        <v>3.2262500000000003</v>
      </c>
      <c r="Z55" s="8">
        <f>'Rf &amp; Cd Calculation '!BV60</f>
        <v>4.1318000000000001</v>
      </c>
      <c r="AA55" s="821">
        <f t="shared" si="7"/>
        <v>5.2184600000000003</v>
      </c>
      <c r="AB55" s="821">
        <f t="shared" si="8"/>
        <v>6.5224520000000004</v>
      </c>
      <c r="AC55" s="829">
        <f t="shared" si="9"/>
        <v>7.8264440000000004</v>
      </c>
      <c r="AD55" s="829">
        <f t="shared" si="10"/>
        <v>9.1304359999999996</v>
      </c>
      <c r="AE55" s="1128">
        <f>VLOOKUP(S55,'Implied ERP Data'!$A$1958:$B$2897,2,TRUE)*100</f>
        <v>6.7730000000000015</v>
      </c>
      <c r="AF55" s="657">
        <f>'Rf &amp; Cd Calculation '!F60</f>
        <v>2.9</v>
      </c>
      <c r="AG55" s="1469"/>
      <c r="AH55" s="1451"/>
      <c r="AI55" s="1451"/>
    </row>
    <row r="56" spans="1:35">
      <c r="A56" s="492" t="s">
        <v>97</v>
      </c>
      <c r="B56" s="1584"/>
      <c r="C56" s="570">
        <f>'Rf &amp; Cd '!C293</f>
        <v>4.1261279999999996</v>
      </c>
      <c r="D56" s="557">
        <f>'Rf &amp; Cd '!D293</f>
        <v>6.0419959999999993</v>
      </c>
      <c r="E56" s="503">
        <f>'Rf &amp; Cd '!E293</f>
        <v>7.9578639999999989</v>
      </c>
      <c r="F56" s="557">
        <f>'Rf &amp; Cd '!F293</f>
        <v>8.9789359999999991</v>
      </c>
      <c r="G56" s="557">
        <f>'Rf &amp; Cd '!G293</f>
        <v>10.000007999999999</v>
      </c>
      <c r="H56" s="1557">
        <f>'Rf &amp; Cd '!H293</f>
        <v>11.02108</v>
      </c>
      <c r="I56" s="557">
        <f>'Rf &amp; Cd '!I293</f>
        <v>11.314447999999999</v>
      </c>
      <c r="J56" s="571">
        <f>'Rf &amp; Cd '!J293</f>
        <v>11.607816</v>
      </c>
      <c r="K56" s="1578"/>
      <c r="Q56" s="1536"/>
      <c r="S56" s="1126">
        <f>'Rf &amp; Cd Calculation '!A61</f>
        <v>40522</v>
      </c>
      <c r="T56" s="1127">
        <f>'Rf &amp; Cd Calculation '!AT61</f>
        <v>1.0373000000000001</v>
      </c>
      <c r="U56" s="89">
        <f t="shared" si="4"/>
        <v>1.1868500000000002</v>
      </c>
      <c r="V56" s="8">
        <f>'Rf &amp; Cd Calculation '!BA61</f>
        <v>1.3364000000000003</v>
      </c>
      <c r="W56" s="8">
        <f>'Rf &amp; Cd Calculation '!BH61</f>
        <v>1.3511999999999995</v>
      </c>
      <c r="X56" s="8">
        <f>'Rf &amp; Cd Calculation '!BO61</f>
        <v>2.2133000000000003</v>
      </c>
      <c r="Y56" s="1559">
        <f t="shared" si="5"/>
        <v>3.0498500000000002</v>
      </c>
      <c r="Z56" s="8">
        <f>'Rf &amp; Cd Calculation '!BV61</f>
        <v>3.8864000000000001</v>
      </c>
      <c r="AA56" s="821">
        <f t="shared" si="7"/>
        <v>4.8902599999999996</v>
      </c>
      <c r="AB56" s="821">
        <f t="shared" si="8"/>
        <v>6.0948919999999989</v>
      </c>
      <c r="AC56" s="829">
        <f t="shared" si="9"/>
        <v>7.2995239999999981</v>
      </c>
      <c r="AD56" s="829">
        <f t="shared" si="10"/>
        <v>8.5041559999999983</v>
      </c>
      <c r="AE56" s="1128">
        <f>VLOOKUP(S56,'Implied ERP Data'!$A$1958:$B$2897,2,TRUE)*100</f>
        <v>6.5759999999999987</v>
      </c>
      <c r="AF56" s="657">
        <f>'Rf &amp; Cd Calculation '!F61</f>
        <v>3.0152000000000001</v>
      </c>
      <c r="AG56" s="1469"/>
      <c r="AH56" s="1451"/>
      <c r="AI56" s="1451"/>
    </row>
    <row r="57" spans="1:35">
      <c r="A57" s="668" t="str">
        <f>'Rf &amp; Cd '!A309</f>
        <v>Cd 30/12/2011</v>
      </c>
      <c r="B57" s="1585"/>
      <c r="C57" s="572">
        <v>3</v>
      </c>
      <c r="D57" s="90">
        <v>4</v>
      </c>
      <c r="E57" s="85">
        <v>5</v>
      </c>
      <c r="F57" s="90">
        <v>6</v>
      </c>
      <c r="G57" s="90">
        <v>7</v>
      </c>
      <c r="H57" s="85">
        <v>8</v>
      </c>
      <c r="I57" s="90">
        <v>9</v>
      </c>
      <c r="J57" s="573">
        <v>10</v>
      </c>
      <c r="K57" s="1578"/>
      <c r="Q57" s="1536"/>
      <c r="S57" s="1126">
        <f>'Rf &amp; Cd Calculation '!A62</f>
        <v>40529</v>
      </c>
      <c r="T57" s="1127">
        <f>'Rf &amp; Cd Calculation '!AT62</f>
        <v>1.0463</v>
      </c>
      <c r="U57" s="89">
        <f t="shared" si="4"/>
        <v>1.1873499999999999</v>
      </c>
      <c r="V57" s="8">
        <f>'Rf &amp; Cd Calculation '!BA62</f>
        <v>1.3283999999999998</v>
      </c>
      <c r="W57" s="8">
        <f>'Rf &amp; Cd Calculation '!BH62</f>
        <v>1.3540999999999994</v>
      </c>
      <c r="X57" s="8">
        <f>'Rf &amp; Cd Calculation '!BO62</f>
        <v>2.1987999999999999</v>
      </c>
      <c r="Y57" s="1559">
        <f t="shared" si="5"/>
        <v>3.0356999999999998</v>
      </c>
      <c r="Z57" s="8">
        <f>'Rf &amp; Cd Calculation '!BV62</f>
        <v>3.8725999999999998</v>
      </c>
      <c r="AA57" s="821">
        <f t="shared" si="7"/>
        <v>4.8768799999999999</v>
      </c>
      <c r="AB57" s="821">
        <f t="shared" si="8"/>
        <v>6.0820159999999994</v>
      </c>
      <c r="AC57" s="829">
        <f t="shared" si="9"/>
        <v>7.287151999999999</v>
      </c>
      <c r="AD57" s="829">
        <f t="shared" si="10"/>
        <v>8.4922879999999985</v>
      </c>
      <c r="AE57" s="1128">
        <f>VLOOKUP(S57,'Implied ERP Data'!$A$1958:$B$2897,2,TRUE)*100</f>
        <v>6.5510000000000002</v>
      </c>
      <c r="AF57" s="657">
        <f>'Rf &amp; Cd Calculation '!F62</f>
        <v>3.0714000000000001</v>
      </c>
      <c r="AG57" s="1469"/>
      <c r="AH57" s="1451"/>
      <c r="AI57" s="1451"/>
    </row>
    <row r="58" spans="1:35">
      <c r="A58" s="487" t="str">
        <f>'Rf &amp; Cd Calculation '!$AR$1</f>
        <v>A</v>
      </c>
      <c r="B58" s="1582"/>
      <c r="C58" s="562">
        <f>'Rf &amp; Cd '!C310</f>
        <v>1.9253</v>
      </c>
      <c r="D58" s="556">
        <f>'Rf &amp; Cd '!D310</f>
        <v>2.1547999999999998</v>
      </c>
      <c r="E58" s="525">
        <f>'Rf &amp; Cd '!E310</f>
        <v>2.3843000000000001</v>
      </c>
      <c r="F58" s="556">
        <f>'Rf &amp; Cd '!F310</f>
        <v>2.6815666666666669</v>
      </c>
      <c r="G58" s="556">
        <f>'Rf &amp; Cd '!G310</f>
        <v>2.9788333333333332</v>
      </c>
      <c r="H58" s="1552">
        <f>'Rf &amp; Cd '!H310</f>
        <v>3.2761</v>
      </c>
      <c r="I58" s="556">
        <f>'Rf &amp; Cd '!I310</f>
        <v>3.37195</v>
      </c>
      <c r="J58" s="563">
        <f>'Rf &amp; Cd '!J310</f>
        <v>3.4678</v>
      </c>
      <c r="K58" s="1578"/>
      <c r="Q58" s="1536"/>
      <c r="S58" s="1126">
        <f>'Rf &amp; Cd Calculation '!A63</f>
        <v>40536</v>
      </c>
      <c r="T58" s="1127">
        <f>'Rf &amp; Cd Calculation '!AT63</f>
        <v>1.0514000000000001</v>
      </c>
      <c r="U58" s="89">
        <f t="shared" si="4"/>
        <v>1.1915</v>
      </c>
      <c r="V58" s="8">
        <f>'Rf &amp; Cd Calculation '!BA63</f>
        <v>1.3315999999999999</v>
      </c>
      <c r="W58" s="8">
        <f>'Rf &amp; Cd Calculation '!BH63</f>
        <v>1.3535000000000004</v>
      </c>
      <c r="X58" s="8">
        <f>'Rf &amp; Cd Calculation '!BO63</f>
        <v>2.1928000000000001</v>
      </c>
      <c r="Y58" s="1559">
        <f t="shared" si="5"/>
        <v>3.0168500000000003</v>
      </c>
      <c r="Z58" s="8">
        <f>'Rf &amp; Cd Calculation '!BV63</f>
        <v>3.8409000000000004</v>
      </c>
      <c r="AA58" s="821">
        <f t="shared" si="7"/>
        <v>4.8297600000000003</v>
      </c>
      <c r="AB58" s="821">
        <f t="shared" si="8"/>
        <v>6.0163919999999997</v>
      </c>
      <c r="AC58" s="829">
        <f t="shared" si="9"/>
        <v>7.2030239999999992</v>
      </c>
      <c r="AD58" s="829">
        <f t="shared" si="10"/>
        <v>8.3896559999999987</v>
      </c>
      <c r="AE58" s="1128">
        <f>VLOOKUP(S58,'Implied ERP Data'!$A$1958:$B$2897,2,TRUE)*100</f>
        <v>6.4979999999999993</v>
      </c>
      <c r="AF58" s="657">
        <f>'Rf &amp; Cd Calculation '!F63</f>
        <v>2.9981</v>
      </c>
      <c r="AG58" s="1469"/>
      <c r="AH58" s="1451"/>
      <c r="AI58" s="1451"/>
    </row>
    <row r="59" spans="1:35">
      <c r="A59" s="488" t="s">
        <v>52</v>
      </c>
      <c r="B59" s="1581"/>
      <c r="C59" s="564">
        <f>'Rf &amp; Cd '!C311</f>
        <v>2.2683499999999999</v>
      </c>
      <c r="D59" s="501">
        <f>'Rf &amp; Cd '!D311</f>
        <v>2.5891250000000001</v>
      </c>
      <c r="E59" s="501">
        <f>'Rf &amp; Cd '!E311</f>
        <v>2.9099000000000004</v>
      </c>
      <c r="F59" s="501">
        <f>'Rf &amp; Cd '!F311</f>
        <v>3.1443833333333338</v>
      </c>
      <c r="G59" s="501">
        <f>'Rf &amp; Cd '!G311</f>
        <v>3.3788666666666667</v>
      </c>
      <c r="H59" s="1553">
        <f>'Rf &amp; Cd '!H311</f>
        <v>3.6133500000000001</v>
      </c>
      <c r="I59" s="501">
        <f>'Rf &amp; Cd '!I311</f>
        <v>3.7482250000000001</v>
      </c>
      <c r="J59" s="565">
        <f>'Rf &amp; Cd '!J311</f>
        <v>3.8830999999999998</v>
      </c>
      <c r="K59" s="1578"/>
      <c r="Q59" s="1536"/>
      <c r="S59" s="1126">
        <f>'Rf &amp; Cd Calculation '!A64</f>
        <v>40543</v>
      </c>
      <c r="T59" s="1127">
        <f>'Rf &amp; Cd Calculation '!AT64</f>
        <v>1.0289999999999999</v>
      </c>
      <c r="U59" s="89">
        <f t="shared" si="4"/>
        <v>1.1630500000000001</v>
      </c>
      <c r="V59" s="8">
        <f>'Rf &amp; Cd Calculation '!BA64</f>
        <v>1.2971000000000004</v>
      </c>
      <c r="W59" s="8">
        <f>'Rf &amp; Cd Calculation '!BH64</f>
        <v>1.3913000000000002</v>
      </c>
      <c r="X59" s="8">
        <f>'Rf &amp; Cd Calculation '!BO64</f>
        <v>2.1600999999999999</v>
      </c>
      <c r="Y59" s="1559">
        <f t="shared" si="5"/>
        <v>3.01715</v>
      </c>
      <c r="Z59" s="8">
        <f>'Rf &amp; Cd Calculation '!BV64</f>
        <v>3.8742000000000001</v>
      </c>
      <c r="AA59" s="821">
        <f t="shared" si="7"/>
        <v>4.90266</v>
      </c>
      <c r="AB59" s="821">
        <f t="shared" si="8"/>
        <v>6.1368119999999999</v>
      </c>
      <c r="AC59" s="829">
        <f t="shared" si="9"/>
        <v>7.3709639999999998</v>
      </c>
      <c r="AD59" s="829">
        <f t="shared" si="10"/>
        <v>8.6051159999999989</v>
      </c>
      <c r="AE59" s="1128">
        <f>VLOOKUP(S59,'Implied ERP Data'!$A$1958:$B$2897,2,TRUE)*100</f>
        <v>6.6070000000000002</v>
      </c>
      <c r="AF59" s="657">
        <f>'Rf &amp; Cd Calculation '!F64</f>
        <v>3.0026999999999999</v>
      </c>
      <c r="AG59" s="1469"/>
      <c r="AH59" s="1451"/>
      <c r="AI59" s="1451"/>
    </row>
    <row r="60" spans="1:35">
      <c r="A60" s="489">
        <f>'Rf &amp; Cd Calculation '!$AY$1</f>
        <v>0</v>
      </c>
      <c r="B60" s="1582"/>
      <c r="C60" s="566">
        <f>'Rf &amp; Cd '!C312</f>
        <v>2.6114000000000002</v>
      </c>
      <c r="D60" s="501">
        <f>'Rf &amp; Cd '!D312</f>
        <v>3.0234500000000004</v>
      </c>
      <c r="E60" s="500">
        <f>'Rf &amp; Cd '!E312</f>
        <v>3.4355000000000002</v>
      </c>
      <c r="F60" s="501">
        <f>'Rf &amp; Cd '!F312</f>
        <v>3.6072000000000002</v>
      </c>
      <c r="G60" s="501">
        <f>'Rf &amp; Cd '!G312</f>
        <v>3.7789000000000001</v>
      </c>
      <c r="H60" s="1554">
        <f>'Rf &amp; Cd '!H312</f>
        <v>3.9506000000000001</v>
      </c>
      <c r="I60" s="501">
        <f>'Rf &amp; Cd '!I312</f>
        <v>4.1245000000000003</v>
      </c>
      <c r="J60" s="567">
        <f>'Rf &amp; Cd '!J312</f>
        <v>4.2984</v>
      </c>
      <c r="K60" s="1578"/>
      <c r="Q60" s="1536"/>
      <c r="S60" s="1126">
        <f>'Rf &amp; Cd Calculation '!A65</f>
        <v>40550</v>
      </c>
      <c r="T60" s="1127">
        <f>'Rf &amp; Cd Calculation '!AT65</f>
        <v>0.98470000000000013</v>
      </c>
      <c r="U60" s="89">
        <f t="shared" si="4"/>
        <v>1.1273500000000003</v>
      </c>
      <c r="V60" s="8">
        <f>'Rf &amp; Cd Calculation '!BA65</f>
        <v>1.2700000000000005</v>
      </c>
      <c r="W60" s="8">
        <f>'Rf &amp; Cd Calculation '!BH65</f>
        <v>1.3216999999999999</v>
      </c>
      <c r="X60" s="8">
        <f>'Rf &amp; Cd Calculation '!BO65</f>
        <v>2.1081000000000003</v>
      </c>
      <c r="Y60" s="1559">
        <f t="shared" si="5"/>
        <v>2.95</v>
      </c>
      <c r="Z60" s="8">
        <f>'Rf &amp; Cd Calculation '!BV65</f>
        <v>3.7919</v>
      </c>
      <c r="AA60" s="821">
        <f t="shared" si="7"/>
        <v>4.8021799999999999</v>
      </c>
      <c r="AB60" s="821">
        <f t="shared" si="8"/>
        <v>6.0145159999999995</v>
      </c>
      <c r="AC60" s="829">
        <f t="shared" si="9"/>
        <v>7.2268519999999992</v>
      </c>
      <c r="AD60" s="829">
        <f t="shared" si="10"/>
        <v>8.4391879999999979</v>
      </c>
      <c r="AE60" s="1128">
        <f>VLOOKUP(S60,'Implied ERP Data'!$A$1958:$B$2897,2,TRUE)*100</f>
        <v>6.6310000000000011</v>
      </c>
      <c r="AF60" s="657">
        <f>'Rf &amp; Cd Calculation '!F65</f>
        <v>2.9420999999999999</v>
      </c>
      <c r="AG60" s="1469"/>
      <c r="AH60" s="1451"/>
      <c r="AI60" s="1451"/>
    </row>
    <row r="61" spans="1:35">
      <c r="A61" s="489" t="str">
        <f>'Rf &amp; Cd Calculation '!$BF$1</f>
        <v>BBB</v>
      </c>
      <c r="B61" s="1582"/>
      <c r="C61" s="566">
        <f>'Rf &amp; Cd '!C313</f>
        <v>3.0844999999999998</v>
      </c>
      <c r="D61" s="501">
        <f>'Rf &amp; Cd '!D313</f>
        <v>3.5324999999999998</v>
      </c>
      <c r="E61" s="500">
        <f>'Rf &amp; Cd '!E313</f>
        <v>3.9805000000000001</v>
      </c>
      <c r="F61" s="501">
        <f>'Rf &amp; Cd '!F313</f>
        <v>4.0835333333333335</v>
      </c>
      <c r="G61" s="501">
        <f>'Rf &amp; Cd '!G313</f>
        <v>4.1865666666666668</v>
      </c>
      <c r="H61" s="1554">
        <f>'Rf &amp; Cd '!H313</f>
        <v>4.2896000000000001</v>
      </c>
      <c r="I61" s="501">
        <f>'Rf &amp; Cd '!I313</f>
        <v>4.3565500000000004</v>
      </c>
      <c r="J61" s="567">
        <f>'Rf &amp; Cd '!J313</f>
        <v>4.4234999999999998</v>
      </c>
      <c r="K61" s="1578"/>
      <c r="Q61" s="1536"/>
      <c r="S61" s="1126">
        <f>'Rf &amp; Cd Calculation '!A66</f>
        <v>40557</v>
      </c>
      <c r="T61" s="1127">
        <f>'Rf &amp; Cd Calculation '!AT66</f>
        <v>1.0297000000000005</v>
      </c>
      <c r="U61" s="89">
        <f t="shared" si="4"/>
        <v>1.1709500000000004</v>
      </c>
      <c r="V61" s="8">
        <f>'Rf &amp; Cd Calculation '!BA66</f>
        <v>1.3122000000000003</v>
      </c>
      <c r="W61" s="8">
        <f>'Rf &amp; Cd Calculation '!BH66</f>
        <v>1.3380000000000005</v>
      </c>
      <c r="X61" s="8">
        <f>'Rf &amp; Cd Calculation '!BO66</f>
        <v>2.1311000000000004</v>
      </c>
      <c r="Y61" s="1559">
        <f t="shared" si="5"/>
        <v>2.8954500000000003</v>
      </c>
      <c r="Z61" s="8">
        <f>'Rf &amp; Cd Calculation '!BV66</f>
        <v>3.6598000000000002</v>
      </c>
      <c r="AA61" s="821">
        <f t="shared" si="7"/>
        <v>4.5770200000000001</v>
      </c>
      <c r="AB61" s="821">
        <f t="shared" si="8"/>
        <v>5.6776840000000002</v>
      </c>
      <c r="AC61" s="829">
        <f t="shared" si="9"/>
        <v>6.7783480000000003</v>
      </c>
      <c r="AD61" s="829">
        <f t="shared" si="10"/>
        <v>7.8790120000000003</v>
      </c>
      <c r="AE61" s="1128">
        <f>VLOOKUP(S61,'Implied ERP Data'!$A$1958:$B$2897,2,TRUE)*100</f>
        <v>6.3220000000000001</v>
      </c>
      <c r="AF61" s="657">
        <f>'Rf &amp; Cd Calculation '!F66</f>
        <v>3.0676999999999999</v>
      </c>
      <c r="AG61" s="1469"/>
      <c r="AH61" s="1451"/>
      <c r="AI61" s="1451"/>
    </row>
    <row r="62" spans="1:35">
      <c r="A62" s="105" t="str">
        <f>'Rf &amp; Cd Calculation '!$BM$1</f>
        <v>BBB-</v>
      </c>
      <c r="B62" s="1586"/>
      <c r="C62" s="566">
        <f>'Rf &amp; Cd '!C314</f>
        <v>3.5865999999999998</v>
      </c>
      <c r="D62" s="501">
        <f>'Rf &amp; Cd '!D314</f>
        <v>4.1591000000000005</v>
      </c>
      <c r="E62" s="500">
        <f>'Rf &amp; Cd '!E314</f>
        <v>4.7316000000000003</v>
      </c>
      <c r="F62" s="501">
        <f>'Rf &amp; Cd '!F314</f>
        <v>5.0021000000000004</v>
      </c>
      <c r="G62" s="501">
        <f>'Rf &amp; Cd '!G314</f>
        <v>5.2725999999999997</v>
      </c>
      <c r="H62" s="1554">
        <f>'Rf &amp; Cd '!H314</f>
        <v>5.5430999999999999</v>
      </c>
      <c r="I62" s="501">
        <f>'Rf &amp; Cd '!I314</f>
        <v>5.6033499999999998</v>
      </c>
      <c r="J62" s="567">
        <f>'Rf &amp; Cd '!J314</f>
        <v>5.6635999999999997</v>
      </c>
      <c r="K62" s="1578"/>
      <c r="Q62" s="1536"/>
      <c r="S62" s="1126">
        <f>'Rf &amp; Cd Calculation '!A67</f>
        <v>40564</v>
      </c>
      <c r="T62" s="1127">
        <f>'Rf &amp; Cd Calculation '!AT67</f>
        <v>1.0117000000000003</v>
      </c>
      <c r="U62" s="89">
        <f t="shared" si="4"/>
        <v>1.1332500000000003</v>
      </c>
      <c r="V62" s="8">
        <f>'Rf &amp; Cd Calculation '!BA67</f>
        <v>1.2548000000000004</v>
      </c>
      <c r="W62" s="8">
        <f>'Rf &amp; Cd Calculation '!BH67</f>
        <v>1.2830000000000004</v>
      </c>
      <c r="X62" s="8">
        <f>'Rf &amp; Cd Calculation '!BO67</f>
        <v>2.0354999999999999</v>
      </c>
      <c r="Y62" s="1559">
        <f t="shared" si="5"/>
        <v>2.77935</v>
      </c>
      <c r="Z62" s="8">
        <f>'Rf &amp; Cd Calculation '!BV67</f>
        <v>3.5232000000000001</v>
      </c>
      <c r="AA62" s="821">
        <f t="shared" si="7"/>
        <v>4.4158200000000001</v>
      </c>
      <c r="AB62" s="821">
        <f t="shared" si="8"/>
        <v>5.4869640000000004</v>
      </c>
      <c r="AC62" s="829">
        <f t="shared" si="9"/>
        <v>6.5581080000000007</v>
      </c>
      <c r="AD62" s="829">
        <f t="shared" si="10"/>
        <v>7.629252000000001</v>
      </c>
      <c r="AE62" s="1128">
        <f>VLOOKUP(S62,'Implied ERP Data'!$A$1958:$B$2897,2,TRUE)*100</f>
        <v>6.1639999999999997</v>
      </c>
      <c r="AF62" s="657">
        <f>'Rf &amp; Cd Calculation '!F67</f>
        <v>3.2065999999999999</v>
      </c>
      <c r="AG62" s="1469"/>
      <c r="AH62" s="1451"/>
      <c r="AI62" s="1451"/>
    </row>
    <row r="63" spans="1:35">
      <c r="A63" s="1549" t="s">
        <v>55</v>
      </c>
      <c r="B63" s="1581"/>
      <c r="C63" s="1550">
        <f>'Rf &amp; Cd '!C315</f>
        <v>4.4410499999999997</v>
      </c>
      <c r="D63" s="1543">
        <f>'Rf &amp; Cd '!D315</f>
        <v>5.0649250000000006</v>
      </c>
      <c r="E63" s="1543">
        <f>'Rf &amp; Cd '!E315</f>
        <v>5.6888000000000005</v>
      </c>
      <c r="F63" s="1543">
        <f>'Rf &amp; Cd '!F315</f>
        <v>6.0148166666666665</v>
      </c>
      <c r="G63" s="1543">
        <f>'Rf &amp; Cd '!G315</f>
        <v>6.3408333333333324</v>
      </c>
      <c r="H63" s="1555">
        <f>'Rf &amp; Cd '!H315</f>
        <v>6.6668500000000002</v>
      </c>
      <c r="I63" s="1543">
        <f>'Rf &amp; Cd '!I315</f>
        <v>6.7198250000000002</v>
      </c>
      <c r="J63" s="1551">
        <f>'Rf &amp; Cd '!J315</f>
        <v>6.7728000000000002</v>
      </c>
      <c r="K63" s="1578"/>
      <c r="Q63" s="1536"/>
      <c r="S63" s="1126">
        <f>'Rf &amp; Cd Calculation '!A68</f>
        <v>40571</v>
      </c>
      <c r="T63" s="1127">
        <f>'Rf &amp; Cd Calculation '!AT68</f>
        <v>1.0200999999999998</v>
      </c>
      <c r="U63" s="89">
        <f t="shared" si="4"/>
        <v>1.1310500000000001</v>
      </c>
      <c r="V63" s="8">
        <f>'Rf &amp; Cd Calculation '!BA68</f>
        <v>1.2420000000000004</v>
      </c>
      <c r="W63" s="8">
        <f>'Rf &amp; Cd Calculation '!BH68</f>
        <v>1.2761</v>
      </c>
      <c r="X63" s="8">
        <f>'Rf &amp; Cd Calculation '!BO68</f>
        <v>2.0419000000000005</v>
      </c>
      <c r="Y63" s="1559">
        <f t="shared" si="5"/>
        <v>2.7451000000000003</v>
      </c>
      <c r="Z63" s="8">
        <f>'Rf &amp; Cd Calculation '!BV68</f>
        <v>3.4483000000000001</v>
      </c>
      <c r="AA63" s="821">
        <f t="shared" si="7"/>
        <v>4.2921399999999998</v>
      </c>
      <c r="AB63" s="821">
        <f t="shared" si="8"/>
        <v>5.3047479999999991</v>
      </c>
      <c r="AC63" s="829">
        <f t="shared" si="9"/>
        <v>6.3173559999999984</v>
      </c>
      <c r="AD63" s="829">
        <f t="shared" si="10"/>
        <v>7.3299639999999977</v>
      </c>
      <c r="AE63" s="1128">
        <f>VLOOKUP(S63,'Implied ERP Data'!$A$1958:$B$2897,2,TRUE)*100</f>
        <v>6.1720000000000006</v>
      </c>
      <c r="AF63" s="657">
        <f>'Rf &amp; Cd Calculation '!F68</f>
        <v>3.2387999999999999</v>
      </c>
      <c r="AG63" s="1469"/>
      <c r="AH63" s="1451"/>
      <c r="AI63" s="1451"/>
    </row>
    <row r="64" spans="1:35">
      <c r="A64" s="489" t="str">
        <f>'Rf &amp; Cd Calculation '!$BT$1</f>
        <v>BB</v>
      </c>
      <c r="B64" s="1582"/>
      <c r="C64" s="566">
        <f>'Rf &amp; Cd '!C316</f>
        <v>5.2954999999999997</v>
      </c>
      <c r="D64" s="501">
        <f>'Rf &amp; Cd '!D316</f>
        <v>5.9707499999999998</v>
      </c>
      <c r="E64" s="500">
        <f>'Rf &amp; Cd '!E316</f>
        <v>6.6459999999999999</v>
      </c>
      <c r="F64" s="501">
        <f>'Rf &amp; Cd '!F316</f>
        <v>7.0275333333333334</v>
      </c>
      <c r="G64" s="501">
        <f>'Rf &amp; Cd '!G316</f>
        <v>7.409066666666666</v>
      </c>
      <c r="H64" s="1554">
        <f>'Rf &amp; Cd '!H316</f>
        <v>7.7905999999999995</v>
      </c>
      <c r="I64" s="501">
        <f>'Rf &amp; Cd '!I316</f>
        <v>7.8362999999999996</v>
      </c>
      <c r="J64" s="567">
        <f>'Rf &amp; Cd '!J316</f>
        <v>7.8819999999999997</v>
      </c>
      <c r="K64" s="1578"/>
      <c r="Q64" s="1536"/>
      <c r="S64" s="1126">
        <f>'Rf &amp; Cd Calculation '!A69</f>
        <v>40578</v>
      </c>
      <c r="T64" s="1127">
        <f>'Rf &amp; Cd Calculation '!AT69</f>
        <v>0.98999999999999977</v>
      </c>
      <c r="U64" s="89">
        <f t="shared" si="4"/>
        <v>1.07565</v>
      </c>
      <c r="V64" s="8">
        <f>'Rf &amp; Cd Calculation '!BA69</f>
        <v>1.1613000000000002</v>
      </c>
      <c r="W64" s="8">
        <f>'Rf &amp; Cd Calculation '!BH69</f>
        <v>1.2528999999999999</v>
      </c>
      <c r="X64" s="8">
        <f>'Rf &amp; Cd Calculation '!BO69</f>
        <v>2.0112999999999999</v>
      </c>
      <c r="Y64" s="1559">
        <f t="shared" si="5"/>
        <v>2.68865</v>
      </c>
      <c r="Z64" s="8">
        <f>'Rf &amp; Cd Calculation '!BV69</f>
        <v>3.3660000000000001</v>
      </c>
      <c r="AA64" s="821">
        <f t="shared" si="7"/>
        <v>4.17882</v>
      </c>
      <c r="AB64" s="821">
        <f t="shared" si="8"/>
        <v>5.154204</v>
      </c>
      <c r="AC64" s="829">
        <f t="shared" si="9"/>
        <v>6.129588</v>
      </c>
      <c r="AD64" s="829">
        <f t="shared" si="10"/>
        <v>7.1049720000000001</v>
      </c>
      <c r="AE64" s="1128">
        <f>VLOOKUP(S64,'Implied ERP Data'!$A$1958:$B$2897,2,TRUE)*100</f>
        <v>6.0290000000000008</v>
      </c>
      <c r="AF64" s="657">
        <f>'Rf &amp; Cd Calculation '!F69</f>
        <v>3.3329</v>
      </c>
      <c r="AG64" s="1469"/>
      <c r="AH64" s="1451"/>
      <c r="AI64" s="1451"/>
    </row>
    <row r="65" spans="1:35">
      <c r="A65" s="490" t="s">
        <v>57</v>
      </c>
      <c r="B65" s="1583"/>
      <c r="C65" s="568">
        <f>'Rf &amp; Cd '!C317</f>
        <v>6.3208399999999996</v>
      </c>
      <c r="D65" s="501">
        <f>'Rf &amp; Cd '!D317</f>
        <v>7.057739999999999</v>
      </c>
      <c r="E65" s="502">
        <f>'Rf &amp; Cd '!E317</f>
        <v>7.7946399999999993</v>
      </c>
      <c r="F65" s="501">
        <f>'Rf &amp; Cd '!F317</f>
        <v>8.2427933333333332</v>
      </c>
      <c r="G65" s="501">
        <f>'Rf &amp; Cd '!G317</f>
        <v>8.6909466666666653</v>
      </c>
      <c r="H65" s="1556">
        <f>'Rf &amp; Cd '!H317</f>
        <v>9.1390999999999991</v>
      </c>
      <c r="I65" s="501">
        <f>'Rf &amp; Cd '!I317</f>
        <v>8.1400575902335461</v>
      </c>
      <c r="J65" s="569">
        <f>'Rf &amp; Cd '!J317</f>
        <v>9.2130399999999995</v>
      </c>
      <c r="K65" s="1578"/>
      <c r="Q65" s="1536"/>
      <c r="S65" s="1126">
        <f>'Rf &amp; Cd Calculation '!A70</f>
        <v>40585</v>
      </c>
      <c r="T65" s="1127">
        <f>'Rf &amp; Cd Calculation '!AT70</f>
        <v>0.98319999999999963</v>
      </c>
      <c r="U65" s="89">
        <f t="shared" si="4"/>
        <v>1.0621</v>
      </c>
      <c r="V65" s="8">
        <f>'Rf &amp; Cd Calculation '!BA70</f>
        <v>1.1410000000000005</v>
      </c>
      <c r="W65" s="8">
        <f>'Rf &amp; Cd Calculation '!BH70</f>
        <v>1.2197</v>
      </c>
      <c r="X65" s="8">
        <f>'Rf &amp; Cd Calculation '!BO70</f>
        <v>1.9575999999999998</v>
      </c>
      <c r="Y65" s="1559">
        <f t="shared" si="5"/>
        <v>2.6515999999999997</v>
      </c>
      <c r="Z65" s="8">
        <f>'Rf &amp; Cd Calculation '!BV70</f>
        <v>3.3455999999999997</v>
      </c>
      <c r="AA65" s="821">
        <f t="shared" si="7"/>
        <v>4.1783999999999999</v>
      </c>
      <c r="AB65" s="821">
        <f t="shared" si="8"/>
        <v>5.1777600000000001</v>
      </c>
      <c r="AC65" s="829">
        <f t="shared" si="9"/>
        <v>6.1771200000000004</v>
      </c>
      <c r="AD65" s="829">
        <f t="shared" si="10"/>
        <v>7.1764800000000006</v>
      </c>
      <c r="AE65" s="1128">
        <f>VLOOKUP(S65,'Implied ERP Data'!$A$1958:$B$2897,2,TRUE)*100</f>
        <v>5.9260000000000002</v>
      </c>
      <c r="AF65" s="657">
        <f>'Rf &amp; Cd Calculation '!F70</f>
        <v>3.3367</v>
      </c>
      <c r="AG65" s="1469"/>
      <c r="AH65" s="1451"/>
      <c r="AI65" s="1451"/>
    </row>
    <row r="66" spans="1:35">
      <c r="A66" s="490" t="s">
        <v>58</v>
      </c>
      <c r="B66" s="1583"/>
      <c r="C66" s="568">
        <f>'Rf &amp; Cd '!C318</f>
        <v>7.5512479999999993</v>
      </c>
      <c r="D66" s="501">
        <f>'Rf &amp; Cd '!D318</f>
        <v>8.3621279999999985</v>
      </c>
      <c r="E66" s="502">
        <f>'Rf &amp; Cd '!E318</f>
        <v>9.1730079999999994</v>
      </c>
      <c r="F66" s="501">
        <f>'Rf &amp; Cd '!F318</f>
        <v>9.7011053333333326</v>
      </c>
      <c r="G66" s="501">
        <f>'Rf &amp; Cd '!G318</f>
        <v>10.229202666666666</v>
      </c>
      <c r="H66" s="1556">
        <f>'Rf &amp; Cd '!H318</f>
        <v>10.757299999999999</v>
      </c>
      <c r="I66" s="501">
        <f>'Rf &amp; Cd '!I318</f>
        <v>8.4438151804670927</v>
      </c>
      <c r="J66" s="569">
        <f>'Rf &amp; Cd '!J318</f>
        <v>10.810288</v>
      </c>
      <c r="K66" s="1578"/>
      <c r="Q66" s="1536"/>
      <c r="S66" s="1126">
        <f>'Rf &amp; Cd Calculation '!A71</f>
        <v>40592</v>
      </c>
      <c r="T66" s="1127">
        <f>'Rf &amp; Cd Calculation '!AT71</f>
        <v>0.96459999999999946</v>
      </c>
      <c r="U66" s="89">
        <f t="shared" si="4"/>
        <v>1.0443999999999996</v>
      </c>
      <c r="V66" s="8">
        <f>'Rf &amp; Cd Calculation '!BA71</f>
        <v>1.1241999999999996</v>
      </c>
      <c r="W66" s="8">
        <f>'Rf &amp; Cd Calculation '!BH71</f>
        <v>1.1958999999999995</v>
      </c>
      <c r="X66" s="8">
        <f>'Rf &amp; Cd Calculation '!BO71</f>
        <v>1.8931</v>
      </c>
      <c r="Y66" s="1559">
        <f t="shared" si="5"/>
        <v>2.62825</v>
      </c>
      <c r="Z66" s="8">
        <f>'Rf &amp; Cd Calculation '!BV71</f>
        <v>3.3633999999999999</v>
      </c>
      <c r="AA66" s="821">
        <f t="shared" si="7"/>
        <v>4.2455800000000004</v>
      </c>
      <c r="AB66" s="821">
        <f t="shared" si="8"/>
        <v>5.304196000000001</v>
      </c>
      <c r="AC66" s="829">
        <f t="shared" si="9"/>
        <v>6.3628120000000017</v>
      </c>
      <c r="AD66" s="829">
        <f t="shared" si="10"/>
        <v>7.4214280000000024</v>
      </c>
      <c r="AE66" s="1128">
        <f>VLOOKUP(S66,'Implied ERP Data'!$A$1958:$B$2897,2,TRUE)*100</f>
        <v>5.9060000000000006</v>
      </c>
      <c r="AF66" s="657">
        <f>'Rf &amp; Cd Calculation '!F71</f>
        <v>3.2825000000000002</v>
      </c>
      <c r="AG66" s="1469"/>
      <c r="AH66" s="1451"/>
      <c r="AI66" s="1451"/>
    </row>
    <row r="67" spans="1:35">
      <c r="A67" s="491" t="s">
        <v>59</v>
      </c>
      <c r="B67" s="1584"/>
      <c r="C67" s="568">
        <f>'Rf &amp; Cd '!C319</f>
        <v>8.7816559999999981</v>
      </c>
      <c r="D67" s="501">
        <f>'Rf &amp; Cd '!D319</f>
        <v>9.6665159999999979</v>
      </c>
      <c r="E67" s="502">
        <f>'Rf &amp; Cd '!E319</f>
        <v>10.551375999999999</v>
      </c>
      <c r="F67" s="501">
        <f>'Rf &amp; Cd '!F319</f>
        <v>11.159417333333332</v>
      </c>
      <c r="G67" s="501">
        <f>'Rf &amp; Cd '!G319</f>
        <v>11.767458666666666</v>
      </c>
      <c r="H67" s="1556">
        <f>'Rf &amp; Cd '!H319</f>
        <v>12.375499999999999</v>
      </c>
      <c r="I67" s="501">
        <f>'Rf &amp; Cd '!I319</f>
        <v>12.391518</v>
      </c>
      <c r="J67" s="569">
        <f>'Rf &amp; Cd '!J319</f>
        <v>12.407536</v>
      </c>
      <c r="K67" s="1578"/>
      <c r="Q67" s="1536"/>
      <c r="S67" s="1126">
        <f>'Rf &amp; Cd Calculation '!A72</f>
        <v>40599</v>
      </c>
      <c r="T67" s="1127">
        <f>'Rf &amp; Cd Calculation '!AT72</f>
        <v>0.98689999999999989</v>
      </c>
      <c r="U67" s="89">
        <f t="shared" si="4"/>
        <v>1.0680000000000001</v>
      </c>
      <c r="V67" s="8">
        <f>'Rf &amp; Cd Calculation '!BA72</f>
        <v>1.1491000000000002</v>
      </c>
      <c r="W67" s="8">
        <f>'Rf &amp; Cd Calculation '!BH72</f>
        <v>1.2047000000000003</v>
      </c>
      <c r="X67" s="8">
        <f>'Rf &amp; Cd Calculation '!BO72</f>
        <v>2.0158999999999998</v>
      </c>
      <c r="Y67" s="1559">
        <f t="shared" si="5"/>
        <v>2.6925999999999997</v>
      </c>
      <c r="Z67" s="8">
        <f>'Rf &amp; Cd Calculation '!BV72</f>
        <v>3.3692999999999995</v>
      </c>
      <c r="AA67" s="821">
        <f t="shared" si="7"/>
        <v>4.1813399999999996</v>
      </c>
      <c r="AB67" s="821">
        <f t="shared" si="8"/>
        <v>5.1557879999999994</v>
      </c>
      <c r="AC67" s="829">
        <f t="shared" si="9"/>
        <v>6.1302359999999991</v>
      </c>
      <c r="AD67" s="829">
        <f t="shared" si="10"/>
        <v>7.1046839999999989</v>
      </c>
      <c r="AE67" s="1128">
        <f>VLOOKUP(S67,'Implied ERP Data'!$A$1958:$B$2897,2,TRUE)*100</f>
        <v>6.1380000000000008</v>
      </c>
      <c r="AF67" s="657">
        <f>'Rf &amp; Cd Calculation '!F72</f>
        <v>3.2006000000000001</v>
      </c>
      <c r="AG67" s="1469"/>
      <c r="AH67" s="1451"/>
      <c r="AI67" s="1451"/>
    </row>
    <row r="68" spans="1:35">
      <c r="A68" s="492" t="s">
        <v>97</v>
      </c>
      <c r="B68" s="1584"/>
      <c r="C68" s="570">
        <f>'Rf &amp; Cd '!C320</f>
        <v>10.012063999999997</v>
      </c>
      <c r="D68" s="557">
        <f>'Rf &amp; Cd '!D320</f>
        <v>10.970903999999997</v>
      </c>
      <c r="E68" s="503">
        <f>'Rf &amp; Cd '!E320</f>
        <v>11.929743999999999</v>
      </c>
      <c r="F68" s="557">
        <f>'Rf &amp; Cd '!F320</f>
        <v>12.617729333333333</v>
      </c>
      <c r="G68" s="557">
        <f>'Rf &amp; Cd '!G320</f>
        <v>13.305714666666665</v>
      </c>
      <c r="H68" s="1557">
        <f>'Rf &amp; Cd '!H320</f>
        <v>13.993699999999999</v>
      </c>
      <c r="I68" s="557">
        <f>'Rf &amp; Cd '!I320</f>
        <v>13.999241999999999</v>
      </c>
      <c r="J68" s="571">
        <f>'Rf &amp; Cd '!J320</f>
        <v>14.004784000000001</v>
      </c>
      <c r="K68" s="1578"/>
      <c r="Q68" s="1536"/>
      <c r="S68" s="1126">
        <f>'Rf &amp; Cd Calculation '!A73</f>
        <v>40606</v>
      </c>
      <c r="T68" s="1127">
        <f>'Rf &amp; Cd Calculation '!AT73</f>
        <v>0.95710000000000051</v>
      </c>
      <c r="U68" s="89">
        <f t="shared" si="4"/>
        <v>1.0369000000000006</v>
      </c>
      <c r="V68" s="8">
        <f>'Rf &amp; Cd Calculation '!BA73</f>
        <v>1.1167000000000007</v>
      </c>
      <c r="W68" s="8">
        <f>'Rf &amp; Cd Calculation '!BH73</f>
        <v>1.1745000000000001</v>
      </c>
      <c r="X68" s="8">
        <f>'Rf &amp; Cd Calculation '!BO73</f>
        <v>1.9464000000000006</v>
      </c>
      <c r="Y68" s="1559">
        <f t="shared" si="5"/>
        <v>2.5946500000000006</v>
      </c>
      <c r="Z68" s="8">
        <f>'Rf &amp; Cd Calculation '!BV73</f>
        <v>3.2429000000000006</v>
      </c>
      <c r="AA68" s="821">
        <f t="shared" si="7"/>
        <v>4.0208000000000004</v>
      </c>
      <c r="AB68" s="821">
        <f t="shared" si="8"/>
        <v>4.9542799999999998</v>
      </c>
      <c r="AC68" s="829">
        <f t="shared" si="9"/>
        <v>5.8877599999999992</v>
      </c>
      <c r="AD68" s="829">
        <f t="shared" si="10"/>
        <v>6.8212399999999986</v>
      </c>
      <c r="AE68" s="1128">
        <f>VLOOKUP(S68,'Implied ERP Data'!$A$1958:$B$2897,2,TRUE)*100</f>
        <v>6.0670000000000002</v>
      </c>
      <c r="AF68" s="657">
        <f>'Rf &amp; Cd Calculation '!F73</f>
        <v>3.3670999999999998</v>
      </c>
      <c r="AG68" s="1469"/>
      <c r="AH68" s="1451"/>
      <c r="AI68" s="1451"/>
    </row>
    <row r="69" spans="1:35">
      <c r="A69" s="668" t="str">
        <f>'Rf &amp; Cd '!A336</f>
        <v>Cd 28/12/2012</v>
      </c>
      <c r="B69" s="1585"/>
      <c r="C69" s="572">
        <v>3</v>
      </c>
      <c r="D69" s="90">
        <v>4</v>
      </c>
      <c r="E69" s="85">
        <v>5</v>
      </c>
      <c r="F69" s="90">
        <v>6</v>
      </c>
      <c r="G69" s="90">
        <v>7</v>
      </c>
      <c r="H69" s="85">
        <v>8</v>
      </c>
      <c r="I69" s="90">
        <v>9</v>
      </c>
      <c r="J69" s="573">
        <v>10</v>
      </c>
      <c r="K69" s="1578"/>
      <c r="Q69" s="1536"/>
      <c r="S69" s="1126">
        <f>'Rf &amp; Cd Calculation '!A74</f>
        <v>40613</v>
      </c>
      <c r="T69" s="1127">
        <f>'Rf &amp; Cd Calculation '!AT74</f>
        <v>0.92969999999999953</v>
      </c>
      <c r="U69" s="89">
        <f t="shared" si="4"/>
        <v>1.0148999999999995</v>
      </c>
      <c r="V69" s="8">
        <f>'Rf &amp; Cd Calculation '!BA74</f>
        <v>1.1000999999999994</v>
      </c>
      <c r="W69" s="8">
        <f>'Rf &amp; Cd Calculation '!BH74</f>
        <v>1.1745999999999999</v>
      </c>
      <c r="X69" s="8">
        <f>'Rf &amp; Cd Calculation '!BO74</f>
        <v>1.9559999999999995</v>
      </c>
      <c r="Y69" s="1559">
        <f t="shared" si="5"/>
        <v>2.6263499999999995</v>
      </c>
      <c r="Z69" s="8">
        <f>'Rf &amp; Cd Calculation '!BV74</f>
        <v>3.2966999999999995</v>
      </c>
      <c r="AA69" s="821">
        <f t="shared" si="7"/>
        <v>4.1011199999999999</v>
      </c>
      <c r="AB69" s="821">
        <f t="shared" si="8"/>
        <v>5.0664240000000005</v>
      </c>
      <c r="AC69" s="829">
        <f t="shared" si="9"/>
        <v>6.0317280000000011</v>
      </c>
      <c r="AD69" s="829">
        <f t="shared" si="10"/>
        <v>6.9970320000000017</v>
      </c>
      <c r="AE69" s="1128">
        <f>VLOOKUP(S69,'Implied ERP Data'!$A$1958:$B$2897,2,TRUE)*100</f>
        <v>6.2360000000000007</v>
      </c>
      <c r="AF69" s="657">
        <f>'Rf &amp; Cd Calculation '!F74</f>
        <v>3.3315000000000001</v>
      </c>
      <c r="AG69" s="1469"/>
      <c r="AH69" s="1451"/>
      <c r="AI69" s="1451"/>
    </row>
    <row r="70" spans="1:35">
      <c r="A70" s="487" t="str">
        <f>'Rf &amp; Cd Calculation '!$AR$1</f>
        <v>A</v>
      </c>
      <c r="B70" s="1582"/>
      <c r="C70" s="562">
        <f>'Rf &amp; Cd '!C337</f>
        <v>0.74229999999999996</v>
      </c>
      <c r="D70" s="556">
        <f>'Rf &amp; Cd '!D337</f>
        <v>0.94055</v>
      </c>
      <c r="E70" s="525">
        <f>'Rf &amp; Cd '!E337</f>
        <v>1.1388</v>
      </c>
      <c r="F70" s="556">
        <f>'Rf &amp; Cd '!F337</f>
        <v>1.3980333333333335</v>
      </c>
      <c r="G70" s="556">
        <f>'Rf &amp; Cd '!G337</f>
        <v>1.6572666666666667</v>
      </c>
      <c r="H70" s="1552">
        <f>'Rf &amp; Cd '!H337</f>
        <v>1.9165000000000001</v>
      </c>
      <c r="I70" s="556">
        <f>'Rf &amp; Cd '!I337</f>
        <v>2.1565500000000002</v>
      </c>
      <c r="J70" s="563">
        <f>'Rf &amp; Cd '!J337</f>
        <v>2.3965999999999998</v>
      </c>
      <c r="K70" s="1578"/>
      <c r="Q70" s="1536"/>
      <c r="S70" s="1126">
        <f>'Rf &amp; Cd Calculation '!A75</f>
        <v>40620</v>
      </c>
      <c r="T70" s="1127">
        <f>'Rf &amp; Cd Calculation '!AT75</f>
        <v>0.94350000000000023</v>
      </c>
      <c r="U70" s="89">
        <f t="shared" si="4"/>
        <v>1.0353500000000002</v>
      </c>
      <c r="V70" s="8">
        <f>'Rf &amp; Cd Calculation '!BA75</f>
        <v>1.1272000000000002</v>
      </c>
      <c r="W70" s="8">
        <f>'Rf &amp; Cd Calculation '!BH75</f>
        <v>1.2004999999999999</v>
      </c>
      <c r="X70" s="8">
        <f>'Rf &amp; Cd Calculation '!BO75</f>
        <v>2.0372000000000003</v>
      </c>
      <c r="Y70" s="1559">
        <f t="shared" si="5"/>
        <v>2.7542000000000004</v>
      </c>
      <c r="Z70" s="8">
        <f>'Rf &amp; Cd Calculation '!BV75</f>
        <v>3.4712000000000005</v>
      </c>
      <c r="AA70" s="821">
        <f t="shared" si="7"/>
        <v>4.3316000000000008</v>
      </c>
      <c r="AB70" s="821">
        <f t="shared" si="8"/>
        <v>5.3640800000000013</v>
      </c>
      <c r="AC70" s="829">
        <f t="shared" si="9"/>
        <v>6.3965600000000018</v>
      </c>
      <c r="AD70" s="829">
        <f t="shared" si="10"/>
        <v>7.4290400000000023</v>
      </c>
      <c r="AE70" s="1128">
        <f>VLOOKUP(S70,'Implied ERP Data'!$A$1958:$B$2897,2,TRUE)*100</f>
        <v>6.4119999999999999</v>
      </c>
      <c r="AF70" s="657">
        <f>'Rf &amp; Cd Calculation '!F75</f>
        <v>3.2938999999999998</v>
      </c>
      <c r="AG70" s="1469"/>
      <c r="AH70" s="1451"/>
      <c r="AI70" s="1451"/>
    </row>
    <row r="71" spans="1:35">
      <c r="A71" s="488" t="s">
        <v>52</v>
      </c>
      <c r="B71" s="1581"/>
      <c r="C71" s="564">
        <f>'Rf &amp; Cd '!C338</f>
        <v>0.87229999999999996</v>
      </c>
      <c r="D71" s="501">
        <f>'Rf &amp; Cd '!D338</f>
        <v>1.1142000000000001</v>
      </c>
      <c r="E71" s="501">
        <f>'Rf &amp; Cd '!E338</f>
        <v>1.3561000000000001</v>
      </c>
      <c r="F71" s="501">
        <f>'Rf &amp; Cd '!F338</f>
        <v>1.5951</v>
      </c>
      <c r="G71" s="501">
        <f>'Rf &amp; Cd '!G338</f>
        <v>1.8340999999999998</v>
      </c>
      <c r="H71" s="1553">
        <f>'Rf &amp; Cd '!H338</f>
        <v>2.0731000000000002</v>
      </c>
      <c r="I71" s="501">
        <f>'Rf &amp; Cd '!I338</f>
        <v>2.2617250000000002</v>
      </c>
      <c r="J71" s="565">
        <f>'Rf &amp; Cd '!J338</f>
        <v>2.4503500000000003</v>
      </c>
      <c r="K71" s="1578"/>
      <c r="Q71" s="1536"/>
      <c r="S71" s="1126">
        <f>'Rf &amp; Cd Calculation '!A76</f>
        <v>40627</v>
      </c>
      <c r="T71" s="1127">
        <f>'Rf &amp; Cd Calculation '!AT76</f>
        <v>0.96950000000000047</v>
      </c>
      <c r="U71" s="89">
        <f t="shared" si="4"/>
        <v>1.0543</v>
      </c>
      <c r="V71" s="8">
        <f>'Rf &amp; Cd Calculation '!BA76</f>
        <v>1.1390999999999996</v>
      </c>
      <c r="W71" s="8">
        <f>'Rf &amp; Cd Calculation '!BH76</f>
        <v>1.2611000000000003</v>
      </c>
      <c r="X71" s="8">
        <f>'Rf &amp; Cd Calculation '!BO76</f>
        <v>1.9590999999999998</v>
      </c>
      <c r="Y71" s="1559">
        <f t="shared" si="5"/>
        <v>2.6627999999999998</v>
      </c>
      <c r="Z71" s="8">
        <f>'Rf &amp; Cd Calculation '!BV76</f>
        <v>3.3664999999999998</v>
      </c>
      <c r="AA71" s="821">
        <f t="shared" ref="AA71:AA102" si="11">Z71+(Z71-Y71)*AA$4</f>
        <v>4.2109399999999999</v>
      </c>
      <c r="AB71" s="821">
        <f t="shared" ref="AB71:AB102" si="12">AA71+(AA71-Z71)*AB$4</f>
        <v>5.2242680000000004</v>
      </c>
      <c r="AC71" s="829">
        <f t="shared" ref="AC71:AC102" si="13">AB71+(AB71-AA71)*AC$4</f>
        <v>6.2375960000000008</v>
      </c>
      <c r="AD71" s="829">
        <f t="shared" ref="AD71:AD102" si="14">AC71+(AC71-AB71)*AD$4</f>
        <v>7.2509240000000013</v>
      </c>
      <c r="AE71" s="1128">
        <f>VLOOKUP(S71,'Implied ERP Data'!$A$1958:$B$2897,2,TRUE)*100</f>
        <v>6.0900000000000007</v>
      </c>
      <c r="AF71" s="657">
        <f>'Rf &amp; Cd Calculation '!F76</f>
        <v>3.3672</v>
      </c>
      <c r="AG71" s="1469"/>
      <c r="AH71" s="1451"/>
      <c r="AI71" s="1451"/>
    </row>
    <row r="72" spans="1:35">
      <c r="A72" s="489">
        <f>'Rf &amp; Cd Calculation '!$AY$1</f>
        <v>0</v>
      </c>
      <c r="B72" s="1582"/>
      <c r="C72" s="566">
        <f>'Rf &amp; Cd '!C339</f>
        <v>1.0023</v>
      </c>
      <c r="D72" s="501">
        <f>'Rf &amp; Cd '!D339</f>
        <v>1.2878499999999999</v>
      </c>
      <c r="E72" s="500">
        <f>'Rf &amp; Cd '!E339</f>
        <v>1.5733999999999999</v>
      </c>
      <c r="F72" s="501">
        <f>'Rf &amp; Cd '!F339</f>
        <v>1.7921666666666665</v>
      </c>
      <c r="G72" s="501">
        <f>'Rf &amp; Cd '!G339</f>
        <v>2.010933333333333</v>
      </c>
      <c r="H72" s="1554">
        <f>'Rf &amp; Cd '!H339</f>
        <v>2.2296999999999998</v>
      </c>
      <c r="I72" s="501">
        <f>'Rf &amp; Cd '!I339</f>
        <v>2.3669000000000002</v>
      </c>
      <c r="J72" s="567">
        <f>'Rf &amp; Cd '!J339</f>
        <v>2.5041000000000002</v>
      </c>
      <c r="K72" s="1578"/>
      <c r="S72" s="1126">
        <f>'Rf &amp; Cd Calculation '!A77</f>
        <v>40634</v>
      </c>
      <c r="T72" s="1127">
        <f>'Rf &amp; Cd Calculation '!AT77</f>
        <v>0.94810000000000016</v>
      </c>
      <c r="U72" s="89">
        <f t="shared" ref="U72:U135" si="15">AVERAGE(T72,V72)</f>
        <v>1.0397500000000002</v>
      </c>
      <c r="V72" s="8">
        <f>'Rf &amp; Cd Calculation '!BA77</f>
        <v>1.1314000000000002</v>
      </c>
      <c r="W72" s="8">
        <f>'Rf &amp; Cd Calculation '!BH77</f>
        <v>1.2630999999999997</v>
      </c>
      <c r="X72" s="8">
        <f>'Rf &amp; Cd Calculation '!BO77</f>
        <v>1.9089</v>
      </c>
      <c r="Y72" s="1559">
        <f t="shared" ref="Y72:Y135" si="16">AVERAGE(X72,Z72)</f>
        <v>2.5976500000000002</v>
      </c>
      <c r="Z72" s="8">
        <f>'Rf &amp; Cd Calculation '!BV77</f>
        <v>3.2864000000000004</v>
      </c>
      <c r="AA72" s="821">
        <f t="shared" si="11"/>
        <v>4.1129000000000007</v>
      </c>
      <c r="AB72" s="821">
        <f t="shared" si="12"/>
        <v>5.1047000000000011</v>
      </c>
      <c r="AC72" s="829">
        <f t="shared" si="13"/>
        <v>6.0965000000000016</v>
      </c>
      <c r="AD72" s="829">
        <f t="shared" si="14"/>
        <v>7.088300000000002</v>
      </c>
      <c r="AE72" s="1128">
        <f>VLOOKUP(S72,'Implied ERP Data'!$A$1958:$B$2897,2,TRUE)*100</f>
        <v>5.918000000000001</v>
      </c>
      <c r="AF72" s="657">
        <f>'Rf &amp; Cd Calculation '!F77</f>
        <v>3.4260999999999999</v>
      </c>
      <c r="AG72" s="1469"/>
      <c r="AH72" s="1451"/>
      <c r="AI72" s="1451"/>
    </row>
    <row r="73" spans="1:35">
      <c r="A73" s="489" t="str">
        <f>'Rf &amp; Cd Calculation '!$BF$1</f>
        <v>BBB</v>
      </c>
      <c r="B73" s="1582"/>
      <c r="C73" s="566">
        <f>'Rf &amp; Cd '!C340</f>
        <v>1.2836000000000001</v>
      </c>
      <c r="D73" s="501">
        <f>'Rf &amp; Cd '!D340</f>
        <v>1.6460500000000002</v>
      </c>
      <c r="E73" s="500">
        <f>'Rf &amp; Cd '!E340</f>
        <v>2.0085000000000002</v>
      </c>
      <c r="F73" s="501">
        <f>'Rf &amp; Cd '!F340</f>
        <v>2.1865333333333337</v>
      </c>
      <c r="G73" s="501">
        <f>'Rf &amp; Cd '!G340</f>
        <v>2.3645666666666667</v>
      </c>
      <c r="H73" s="1554">
        <f>'Rf &amp; Cd '!H340</f>
        <v>2.5426000000000002</v>
      </c>
      <c r="I73" s="501">
        <f>'Rf &amp; Cd '!I340</f>
        <v>2.8070500000000003</v>
      </c>
      <c r="J73" s="567">
        <f>'Rf &amp; Cd '!J340</f>
        <v>3.0714999999999999</v>
      </c>
      <c r="K73" s="1578"/>
      <c r="S73" s="1126">
        <f>'Rf &amp; Cd Calculation '!A78</f>
        <v>40641</v>
      </c>
      <c r="T73" s="1127">
        <f>'Rf &amp; Cd Calculation '!AT78</f>
        <v>0.94850000000000012</v>
      </c>
      <c r="U73" s="89">
        <f t="shared" si="15"/>
        <v>1.0318000000000001</v>
      </c>
      <c r="V73" s="8">
        <f>'Rf &amp; Cd Calculation '!BA78</f>
        <v>1.1151</v>
      </c>
      <c r="W73" s="8">
        <f>'Rf &amp; Cd Calculation '!BH78</f>
        <v>1.2625999999999999</v>
      </c>
      <c r="X73" s="8">
        <f>'Rf &amp; Cd Calculation '!BO78</f>
        <v>1.8776000000000002</v>
      </c>
      <c r="Y73" s="1559">
        <f t="shared" si="16"/>
        <v>2.5439500000000002</v>
      </c>
      <c r="Z73" s="8">
        <f>'Rf &amp; Cd Calculation '!BV78</f>
        <v>3.2103000000000002</v>
      </c>
      <c r="AA73" s="821">
        <f t="shared" si="11"/>
        <v>4.0099200000000002</v>
      </c>
      <c r="AB73" s="821">
        <f t="shared" si="12"/>
        <v>4.9694640000000003</v>
      </c>
      <c r="AC73" s="829">
        <f t="shared" si="13"/>
        <v>5.9290080000000005</v>
      </c>
      <c r="AD73" s="829">
        <f t="shared" si="14"/>
        <v>6.8885520000000007</v>
      </c>
      <c r="AE73" s="1128">
        <f>VLOOKUP(S73,'Implied ERP Data'!$A$1958:$B$2897,2,TRUE)*100</f>
        <v>5.7490000000000006</v>
      </c>
      <c r="AF73" s="657">
        <f>'Rf &amp; Cd Calculation '!F78</f>
        <v>3.5259999999999998</v>
      </c>
      <c r="AG73" s="1469"/>
      <c r="AH73" s="1451"/>
      <c r="AI73" s="1451"/>
    </row>
    <row r="74" spans="1:35">
      <c r="A74" s="105" t="str">
        <f>'Rf &amp; Cd Calculation '!$BM$1</f>
        <v>BBB-</v>
      </c>
      <c r="B74" s="1586"/>
      <c r="C74" s="566">
        <f>'Rf &amp; Cd '!C341</f>
        <v>1.5377000000000001</v>
      </c>
      <c r="D74" s="501">
        <f>'Rf &amp; Cd '!D341</f>
        <v>1.9192</v>
      </c>
      <c r="E74" s="500">
        <f>'Rf &amp; Cd '!E341</f>
        <v>2.3007</v>
      </c>
      <c r="F74" s="501">
        <f>'Rf &amp; Cd '!F341</f>
        <v>2.5570333333333335</v>
      </c>
      <c r="G74" s="501">
        <f>'Rf &amp; Cd '!G341</f>
        <v>2.8133666666666666</v>
      </c>
      <c r="H74" s="1554">
        <f>'Rf &amp; Cd '!H341</f>
        <v>3.0697000000000001</v>
      </c>
      <c r="I74" s="501">
        <f>'Rf &amp; Cd '!I341</f>
        <v>3.22315</v>
      </c>
      <c r="J74" s="567">
        <f>'Rf &amp; Cd '!J341</f>
        <v>3.3765999999999998</v>
      </c>
      <c r="K74" s="1578"/>
      <c r="S74" s="1126">
        <f>'Rf &amp; Cd Calculation '!A79</f>
        <v>40648</v>
      </c>
      <c r="T74" s="1127">
        <f>'Rf &amp; Cd Calculation '!AT79</f>
        <v>0.97700000000000031</v>
      </c>
      <c r="U74" s="89">
        <f t="shared" si="15"/>
        <v>1.0501</v>
      </c>
      <c r="V74" s="8">
        <f>'Rf &amp; Cd Calculation '!BA79</f>
        <v>1.1231999999999998</v>
      </c>
      <c r="W74" s="8">
        <f>'Rf &amp; Cd Calculation '!BH79</f>
        <v>1.2285000000000004</v>
      </c>
      <c r="X74" s="8">
        <f>'Rf &amp; Cd Calculation '!BO79</f>
        <v>1.8714000000000004</v>
      </c>
      <c r="Y74" s="1559">
        <f t="shared" si="16"/>
        <v>2.5849500000000001</v>
      </c>
      <c r="Z74" s="8">
        <f>'Rf &amp; Cd Calculation '!BV79</f>
        <v>3.2984999999999998</v>
      </c>
      <c r="AA74" s="821">
        <f t="shared" si="11"/>
        <v>4.1547599999999996</v>
      </c>
      <c r="AB74" s="821">
        <f t="shared" si="12"/>
        <v>5.1822719999999993</v>
      </c>
      <c r="AC74" s="829">
        <f t="shared" si="13"/>
        <v>6.2097839999999991</v>
      </c>
      <c r="AD74" s="829">
        <f t="shared" si="14"/>
        <v>7.2372959999999988</v>
      </c>
      <c r="AE74" s="1128">
        <f>VLOOKUP(S74,'Implied ERP Data'!$A$1958:$B$2897,2,TRUE)*100</f>
        <v>6.0020000000000007</v>
      </c>
      <c r="AF74" s="657">
        <f>'Rf &amp; Cd Calculation '!F79</f>
        <v>3.4279999999999999</v>
      </c>
      <c r="AG74" s="1469"/>
      <c r="AH74" s="1451"/>
      <c r="AI74" s="1451"/>
    </row>
    <row r="75" spans="1:35">
      <c r="A75" s="1549" t="s">
        <v>55</v>
      </c>
      <c r="B75" s="1581"/>
      <c r="C75" s="1550">
        <f>'Rf &amp; Cd '!C342</f>
        <v>2.0912000000000002</v>
      </c>
      <c r="D75" s="1543">
        <f>'Rf &amp; Cd '!D342</f>
        <v>2.59795</v>
      </c>
      <c r="E75" s="1543">
        <f>'Rf &amp; Cd '!E342</f>
        <v>3.1047000000000002</v>
      </c>
      <c r="F75" s="1543">
        <f>'Rf &amp; Cd '!F342</f>
        <v>3.4010499999999997</v>
      </c>
      <c r="G75" s="1543">
        <f>'Rf &amp; Cd '!G342</f>
        <v>3.6974</v>
      </c>
      <c r="H75" s="1555">
        <f>'Rf &amp; Cd '!H342</f>
        <v>3.9937499999999999</v>
      </c>
      <c r="I75" s="1543">
        <f>'Rf &amp; Cd '!I342</f>
        <v>4.1211000000000002</v>
      </c>
      <c r="J75" s="1551">
        <f>'Rf &amp; Cd '!J342</f>
        <v>4.2484500000000001</v>
      </c>
      <c r="K75" s="1578"/>
      <c r="S75" s="1126">
        <f>'Rf &amp; Cd Calculation '!A80</f>
        <v>40655</v>
      </c>
      <c r="T75" s="1127">
        <f>'Rf &amp; Cd Calculation '!AT80</f>
        <v>1.0003000000000002</v>
      </c>
      <c r="U75" s="89">
        <f t="shared" si="15"/>
        <v>1.0688</v>
      </c>
      <c r="V75" s="8">
        <f>'Rf &amp; Cd Calculation '!BA80</f>
        <v>1.1372999999999998</v>
      </c>
      <c r="W75" s="8">
        <f>'Rf &amp; Cd Calculation '!BH80</f>
        <v>1.1795</v>
      </c>
      <c r="X75" s="8">
        <f>'Rf &amp; Cd Calculation '!BO80</f>
        <v>1.8876999999999997</v>
      </c>
      <c r="Y75" s="1559">
        <f t="shared" si="16"/>
        <v>2.6207499999999997</v>
      </c>
      <c r="Z75" s="8">
        <f>'Rf &amp; Cd Calculation '!BV80</f>
        <v>3.3537999999999997</v>
      </c>
      <c r="AA75" s="821">
        <f t="shared" si="11"/>
        <v>4.23346</v>
      </c>
      <c r="AB75" s="821">
        <f t="shared" si="12"/>
        <v>5.2890519999999999</v>
      </c>
      <c r="AC75" s="829">
        <f t="shared" si="13"/>
        <v>6.3446439999999997</v>
      </c>
      <c r="AD75" s="829">
        <f t="shared" si="14"/>
        <v>7.4002359999999996</v>
      </c>
      <c r="AE75" s="1128">
        <f>VLOOKUP(S75,'Implied ERP Data'!$A$1958:$B$2897,2,TRUE)*100</f>
        <v>6.08</v>
      </c>
      <c r="AF75" s="657">
        <f>'Rf &amp; Cd Calculation '!F80</f>
        <v>3.3075000000000001</v>
      </c>
      <c r="AG75" s="1469"/>
      <c r="AH75" s="1451"/>
      <c r="AI75" s="1451"/>
    </row>
    <row r="76" spans="1:35">
      <c r="A76" s="489" t="str">
        <f>'Rf &amp; Cd Calculation '!$BT$1</f>
        <v>BB</v>
      </c>
      <c r="B76" s="1582"/>
      <c r="C76" s="566">
        <f>'Rf &amp; Cd '!C343</f>
        <v>2.6447000000000003</v>
      </c>
      <c r="D76" s="501">
        <f>'Rf &amp; Cd '!D343</f>
        <v>3.2766999999999999</v>
      </c>
      <c r="E76" s="500">
        <f>'Rf &amp; Cd '!E343</f>
        <v>3.9087000000000001</v>
      </c>
      <c r="F76" s="501">
        <f>'Rf &amp; Cd '!F343</f>
        <v>4.2450666666666663</v>
      </c>
      <c r="G76" s="501">
        <f>'Rf &amp; Cd '!G343</f>
        <v>4.581433333333333</v>
      </c>
      <c r="H76" s="1554">
        <f>'Rf &amp; Cd '!H343</f>
        <v>4.9177999999999997</v>
      </c>
      <c r="I76" s="501">
        <f>'Rf &amp; Cd '!I343</f>
        <v>5.01905</v>
      </c>
      <c r="J76" s="567">
        <f>'Rf &amp; Cd '!J343</f>
        <v>5.1203000000000003</v>
      </c>
      <c r="K76" s="1578"/>
      <c r="S76" s="1126">
        <f>'Rf &amp; Cd Calculation '!A81</f>
        <v>40662</v>
      </c>
      <c r="T76" s="1127">
        <f>'Rf &amp; Cd Calculation '!AT81</f>
        <v>1.0383999999999998</v>
      </c>
      <c r="U76" s="89">
        <f t="shared" si="15"/>
        <v>1.0946499999999997</v>
      </c>
      <c r="V76" s="8">
        <f>'Rf &amp; Cd Calculation '!BA81</f>
        <v>1.1508999999999996</v>
      </c>
      <c r="W76" s="8">
        <f>'Rf &amp; Cd Calculation '!BH81</f>
        <v>1.2022999999999997</v>
      </c>
      <c r="X76" s="8">
        <f>'Rf &amp; Cd Calculation '!BO81</f>
        <v>1.8729999999999998</v>
      </c>
      <c r="Y76" s="1559">
        <f t="shared" si="16"/>
        <v>2.6270499999999997</v>
      </c>
      <c r="Z76" s="8">
        <f>'Rf &amp; Cd Calculation '!BV81</f>
        <v>3.3810999999999996</v>
      </c>
      <c r="AA76" s="821">
        <f t="shared" si="11"/>
        <v>4.2859599999999993</v>
      </c>
      <c r="AB76" s="821">
        <f t="shared" si="12"/>
        <v>5.3717919999999992</v>
      </c>
      <c r="AC76" s="829">
        <f t="shared" si="13"/>
        <v>6.4576239999999991</v>
      </c>
      <c r="AD76" s="829">
        <f t="shared" si="14"/>
        <v>7.5434559999999991</v>
      </c>
      <c r="AE76" s="1128">
        <f>VLOOKUP(S76,'Implied ERP Data'!$A$1958:$B$2897,2,TRUE)*100</f>
        <v>5.9910000000000005</v>
      </c>
      <c r="AF76" s="657">
        <f>'Rf &amp; Cd Calculation '!F81</f>
        <v>3.2345000000000002</v>
      </c>
      <c r="AG76" s="1469"/>
      <c r="AH76" s="1451"/>
      <c r="AI76" s="1451"/>
    </row>
    <row r="77" spans="1:35">
      <c r="A77" s="490" t="s">
        <v>57</v>
      </c>
      <c r="B77" s="508"/>
      <c r="C77" s="568">
        <f>'Rf &amp; Cd '!C344</f>
        <v>3.3089000000000004</v>
      </c>
      <c r="D77" s="501">
        <f>'Rf &amp; Cd '!D344</f>
        <v>4.0912000000000006</v>
      </c>
      <c r="E77" s="502">
        <f>'Rf &amp; Cd '!E344</f>
        <v>4.8734999999999999</v>
      </c>
      <c r="F77" s="501">
        <f>'Rf &amp; Cd '!F344</f>
        <v>5.2578866666666668</v>
      </c>
      <c r="G77" s="501">
        <f>'Rf &amp; Cd '!G344</f>
        <v>5.6422733333333328</v>
      </c>
      <c r="H77" s="1556">
        <f>'Rf &amp; Cd '!H344</f>
        <v>6.0266599999999997</v>
      </c>
      <c r="I77" s="501">
        <f>'Rf &amp; Cd '!I344</f>
        <v>5.3228075902335457</v>
      </c>
      <c r="J77" s="569">
        <f>'Rf &amp; Cd '!J344</f>
        <v>6.1665200000000002</v>
      </c>
      <c r="K77" s="1578"/>
      <c r="S77" s="1126">
        <f>'Rf &amp; Cd Calculation '!A82</f>
        <v>40669</v>
      </c>
      <c r="T77" s="1127">
        <f>'Rf &amp; Cd Calculation '!AT82</f>
        <v>0.99679999999999991</v>
      </c>
      <c r="U77" s="89">
        <f t="shared" si="15"/>
        <v>1.0496999999999996</v>
      </c>
      <c r="V77" s="8">
        <f>'Rf &amp; Cd Calculation '!BA82</f>
        <v>1.1025999999999994</v>
      </c>
      <c r="W77" s="8">
        <f>'Rf &amp; Cd Calculation '!BH82</f>
        <v>1.1660999999999997</v>
      </c>
      <c r="X77" s="8">
        <f>'Rf &amp; Cd Calculation '!BO82</f>
        <v>1.8485999999999998</v>
      </c>
      <c r="Y77" s="1559">
        <f t="shared" si="16"/>
        <v>2.59</v>
      </c>
      <c r="Z77" s="8">
        <f>'Rf &amp; Cd Calculation '!BV82</f>
        <v>3.3313999999999999</v>
      </c>
      <c r="AA77" s="821">
        <f t="shared" si="11"/>
        <v>4.2210799999999997</v>
      </c>
      <c r="AB77" s="821">
        <f t="shared" si="12"/>
        <v>5.2886959999999998</v>
      </c>
      <c r="AC77" s="829">
        <f t="shared" si="13"/>
        <v>6.356312</v>
      </c>
      <c r="AD77" s="829">
        <f t="shared" si="14"/>
        <v>7.4239280000000001</v>
      </c>
      <c r="AE77" s="1128">
        <f>VLOOKUP(S77,'Implied ERP Data'!$A$1958:$B$2897,2,TRUE)*100</f>
        <v>6.1099999999999994</v>
      </c>
      <c r="AF77" s="657">
        <f>'Rf &amp; Cd Calculation '!F82</f>
        <v>3.1979000000000002</v>
      </c>
      <c r="AG77" s="1469"/>
      <c r="AH77" s="1451"/>
      <c r="AI77" s="1451"/>
    </row>
    <row r="78" spans="1:35">
      <c r="A78" s="490" t="s">
        <v>58</v>
      </c>
      <c r="B78" s="508"/>
      <c r="C78" s="568">
        <f>'Rf &amp; Cd '!C345</f>
        <v>4.1059400000000004</v>
      </c>
      <c r="D78" s="501">
        <f>'Rf &amp; Cd '!D345</f>
        <v>5.0686</v>
      </c>
      <c r="E78" s="502">
        <f>'Rf &amp; Cd '!E345</f>
        <v>6.0312599999999996</v>
      </c>
      <c r="F78" s="501">
        <f>'Rf &amp; Cd '!F345</f>
        <v>6.4732706666666662</v>
      </c>
      <c r="G78" s="501">
        <f>'Rf &amp; Cd '!G345</f>
        <v>6.9152813333333327</v>
      </c>
      <c r="H78" s="1556">
        <f>'Rf &amp; Cd '!H345</f>
        <v>7.3572919999999993</v>
      </c>
      <c r="I78" s="501">
        <f>'Rf &amp; Cd '!I345</f>
        <v>5.6265651804670913</v>
      </c>
      <c r="J78" s="569">
        <f>'Rf &amp; Cd '!J345</f>
        <v>7.4219840000000001</v>
      </c>
      <c r="K78" s="1578"/>
      <c r="S78" s="1126">
        <f>'Rf &amp; Cd Calculation '!A83</f>
        <v>40676</v>
      </c>
      <c r="T78" s="1127">
        <f>'Rf &amp; Cd Calculation '!AT83</f>
        <v>0.96970000000000001</v>
      </c>
      <c r="U78" s="89">
        <f t="shared" si="15"/>
        <v>1.01905</v>
      </c>
      <c r="V78" s="8">
        <f>'Rf &amp; Cd Calculation '!BA83</f>
        <v>1.0684</v>
      </c>
      <c r="W78" s="8">
        <f>'Rf &amp; Cd Calculation '!BH83</f>
        <v>1.1046999999999998</v>
      </c>
      <c r="X78" s="8">
        <f>'Rf &amp; Cd Calculation '!BO83</f>
        <v>1.7972999999999995</v>
      </c>
      <c r="Y78" s="1559">
        <f t="shared" si="16"/>
        <v>2.5584499999999997</v>
      </c>
      <c r="Z78" s="8">
        <f>'Rf &amp; Cd Calculation '!BV83</f>
        <v>3.3195999999999999</v>
      </c>
      <c r="AA78" s="821">
        <f t="shared" si="11"/>
        <v>4.2329800000000004</v>
      </c>
      <c r="AB78" s="821">
        <f t="shared" si="12"/>
        <v>5.3290360000000012</v>
      </c>
      <c r="AC78" s="829">
        <f t="shared" si="13"/>
        <v>6.425092000000002</v>
      </c>
      <c r="AD78" s="829">
        <f t="shared" si="14"/>
        <v>7.5211480000000028</v>
      </c>
      <c r="AE78" s="1128">
        <f>VLOOKUP(S78,'Implied ERP Data'!$A$1958:$B$2897,2,TRUE)*100</f>
        <v>6.2230000000000008</v>
      </c>
      <c r="AF78" s="657">
        <f>'Rf &amp; Cd Calculation '!F83</f>
        <v>3.1366000000000001</v>
      </c>
      <c r="AG78" s="1469"/>
      <c r="AH78" s="1451"/>
      <c r="AI78" s="1451"/>
    </row>
    <row r="79" spans="1:35">
      <c r="A79" s="491" t="s">
        <v>59</v>
      </c>
      <c r="B79" s="509"/>
      <c r="C79" s="568">
        <f>'Rf &amp; Cd '!C346</f>
        <v>4.9029800000000003</v>
      </c>
      <c r="D79" s="501">
        <f>'Rf &amp; Cd '!D346</f>
        <v>6.0459999999999994</v>
      </c>
      <c r="E79" s="502">
        <f>'Rf &amp; Cd '!E346</f>
        <v>7.1890199999999993</v>
      </c>
      <c r="F79" s="501">
        <f>'Rf &amp; Cd '!F346</f>
        <v>7.6886546666666655</v>
      </c>
      <c r="G79" s="501">
        <f>'Rf &amp; Cd '!G346</f>
        <v>8.1882893333333318</v>
      </c>
      <c r="H79" s="1556">
        <f>'Rf &amp; Cd '!H346</f>
        <v>8.6879239999999989</v>
      </c>
      <c r="I79" s="501">
        <f>'Rf &amp; Cd '!I346</f>
        <v>8.6826860000000003</v>
      </c>
      <c r="J79" s="569">
        <f>'Rf &amp; Cd '!J346</f>
        <v>8.6774480000000001</v>
      </c>
      <c r="K79" s="1578"/>
      <c r="S79" s="1126">
        <f>'Rf &amp; Cd Calculation '!A84</f>
        <v>40683</v>
      </c>
      <c r="T79" s="1127">
        <f>'Rf &amp; Cd Calculation '!AT84</f>
        <v>0.94610000000000039</v>
      </c>
      <c r="U79" s="89">
        <f t="shared" si="15"/>
        <v>0.99580000000000002</v>
      </c>
      <c r="V79" s="8">
        <f>'Rf &amp; Cd Calculation '!BA84</f>
        <v>1.0454999999999997</v>
      </c>
      <c r="W79" s="8">
        <f>'Rf &amp; Cd Calculation '!BH84</f>
        <v>1.0899999999999999</v>
      </c>
      <c r="X79" s="8">
        <f>'Rf &amp; Cd Calculation '!BO84</f>
        <v>1.7682000000000002</v>
      </c>
      <c r="Y79" s="1559">
        <f t="shared" si="16"/>
        <v>2.5264500000000001</v>
      </c>
      <c r="Z79" s="8">
        <f>'Rf &amp; Cd Calculation '!BV84</f>
        <v>3.2847</v>
      </c>
      <c r="AA79" s="821">
        <f t="shared" si="11"/>
        <v>4.1945999999999994</v>
      </c>
      <c r="AB79" s="821">
        <f t="shared" si="12"/>
        <v>5.2864799999999992</v>
      </c>
      <c r="AC79" s="829">
        <f t="shared" si="13"/>
        <v>6.3783599999999989</v>
      </c>
      <c r="AD79" s="829">
        <f t="shared" si="14"/>
        <v>7.4702399999999987</v>
      </c>
      <c r="AE79" s="1128">
        <f>VLOOKUP(S79,'Implied ERP Data'!$A$1958:$B$2897,2,TRUE)*100</f>
        <v>6.302999999999999</v>
      </c>
      <c r="AF79" s="657">
        <f>'Rf &amp; Cd Calculation '!F84</f>
        <v>3.1593</v>
      </c>
      <c r="AG79" s="1469"/>
      <c r="AH79" s="1451"/>
      <c r="AI79" s="1451"/>
    </row>
    <row r="80" spans="1:35" ht="13.5" thickBot="1">
      <c r="A80" s="492" t="s">
        <v>97</v>
      </c>
      <c r="B80" s="509"/>
      <c r="C80" s="574">
        <f>'Rf &amp; Cd '!C347</f>
        <v>5.7000200000000003</v>
      </c>
      <c r="D80" s="575">
        <f>'Rf &amp; Cd '!D347</f>
        <v>7.0233999999999996</v>
      </c>
      <c r="E80" s="576">
        <f>'Rf &amp; Cd '!E347</f>
        <v>8.346779999999999</v>
      </c>
      <c r="F80" s="575">
        <f>'Rf &amp; Cd '!F347</f>
        <v>8.9040386666666649</v>
      </c>
      <c r="G80" s="575">
        <f>'Rf &amp; Cd '!G347</f>
        <v>9.4612973333333326</v>
      </c>
      <c r="H80" s="1557">
        <f>'Rf &amp; Cd '!H347</f>
        <v>10.018555999999998</v>
      </c>
      <c r="I80" s="575">
        <f>'Rf &amp; Cd '!I347</f>
        <v>9.9757339999999992</v>
      </c>
      <c r="J80" s="577">
        <f>'Rf &amp; Cd '!J347</f>
        <v>9.932912</v>
      </c>
      <c r="K80" s="1578"/>
      <c r="S80" s="1126">
        <f>'Rf &amp; Cd Calculation '!A85</f>
        <v>40690</v>
      </c>
      <c r="T80" s="1127">
        <f>'Rf &amp; Cd Calculation '!AT85</f>
        <v>0.96080000000000032</v>
      </c>
      <c r="U80" s="89">
        <f t="shared" si="15"/>
        <v>1.0389500000000003</v>
      </c>
      <c r="V80" s="8">
        <f>'Rf &amp; Cd Calculation '!BA85</f>
        <v>1.1171000000000002</v>
      </c>
      <c r="W80" s="8">
        <f>'Rf &amp; Cd Calculation '!BH85</f>
        <v>1.2277</v>
      </c>
      <c r="X80" s="8">
        <f>'Rf &amp; Cd Calculation '!BO85</f>
        <v>1.7844000000000002</v>
      </c>
      <c r="Y80" s="1559">
        <f t="shared" si="16"/>
        <v>2.5603000000000002</v>
      </c>
      <c r="Z80" s="8">
        <f>'Rf &amp; Cd Calculation '!BV85</f>
        <v>3.3362000000000003</v>
      </c>
      <c r="AA80" s="821">
        <f t="shared" si="11"/>
        <v>4.2672800000000004</v>
      </c>
      <c r="AB80" s="821">
        <f t="shared" si="12"/>
        <v>5.3845760000000009</v>
      </c>
      <c r="AC80" s="829">
        <f t="shared" si="13"/>
        <v>6.5018720000000014</v>
      </c>
      <c r="AD80" s="829">
        <f t="shared" si="14"/>
        <v>7.6191680000000019</v>
      </c>
      <c r="AE80" s="1128">
        <f>VLOOKUP(S80,'Implied ERP Data'!$A$1958:$B$2897,2,TRUE)*100</f>
        <v>6.4550000000000001</v>
      </c>
      <c r="AF80" s="657">
        <f>'Rf &amp; Cd Calculation '!F85</f>
        <v>3.1042000000000001</v>
      </c>
      <c r="AG80" s="1469"/>
      <c r="AH80" s="1451"/>
      <c r="AI80" s="1451"/>
    </row>
    <row r="81" spans="1:35">
      <c r="A81" s="1112"/>
      <c r="B81" s="1113"/>
      <c r="C81" s="945"/>
      <c r="D81" s="945"/>
      <c r="E81" s="945"/>
      <c r="F81" s="945"/>
      <c r="G81" s="945"/>
      <c r="H81" s="945"/>
      <c r="I81" s="945"/>
      <c r="J81" s="945"/>
      <c r="K81" s="1578"/>
      <c r="S81" s="1126">
        <f>'Rf &amp; Cd Calculation '!A86</f>
        <v>40697</v>
      </c>
      <c r="T81" s="1127">
        <f>'Rf &amp; Cd Calculation '!AT86</f>
        <v>0.94369999999999976</v>
      </c>
      <c r="U81" s="89">
        <f t="shared" si="15"/>
        <v>1.0232000000000001</v>
      </c>
      <c r="V81" s="8">
        <f>'Rf &amp; Cd Calculation '!BA86</f>
        <v>1.1027000000000005</v>
      </c>
      <c r="W81" s="8">
        <f>'Rf &amp; Cd Calculation '!BH86</f>
        <v>1.2438000000000002</v>
      </c>
      <c r="X81" s="8">
        <f>'Rf &amp; Cd Calculation '!BO86</f>
        <v>1.7882999999999996</v>
      </c>
      <c r="Y81" s="1559">
        <f t="shared" si="16"/>
        <v>2.5441499999999997</v>
      </c>
      <c r="Z81" s="8">
        <f>'Rf &amp; Cd Calculation '!BV86</f>
        <v>3.3</v>
      </c>
      <c r="AA81" s="821">
        <f t="shared" si="11"/>
        <v>4.20702</v>
      </c>
      <c r="AB81" s="821">
        <f t="shared" si="12"/>
        <v>5.2954439999999998</v>
      </c>
      <c r="AC81" s="829">
        <f t="shared" si="13"/>
        <v>6.3838679999999997</v>
      </c>
      <c r="AD81" s="829">
        <f t="shared" si="14"/>
        <v>7.4722919999999995</v>
      </c>
      <c r="AE81" s="1128">
        <f>VLOOKUP(S81,'Implied ERP Data'!$A$1958:$B$2897,2,TRUE)*100</f>
        <v>6.3920000000000021</v>
      </c>
      <c r="AF81" s="657">
        <f>'Rf &amp; Cd Calculation '!F86</f>
        <v>3.1814</v>
      </c>
      <c r="AG81" s="1469"/>
      <c r="AH81" s="1451"/>
      <c r="AI81" s="1451"/>
    </row>
    <row r="82" spans="1:35">
      <c r="S82" s="1126">
        <f>'Rf &amp; Cd Calculation '!A87</f>
        <v>40704</v>
      </c>
      <c r="T82" s="1127">
        <f>'Rf &amp; Cd Calculation '!AT87</f>
        <v>0.94559999999999977</v>
      </c>
      <c r="U82" s="89">
        <f t="shared" si="15"/>
        <v>1.0175999999999998</v>
      </c>
      <c r="V82" s="8">
        <f>'Rf &amp; Cd Calculation '!BA87</f>
        <v>1.0895999999999999</v>
      </c>
      <c r="W82" s="8">
        <f>'Rf &amp; Cd Calculation '!BH87</f>
        <v>1.2630999999999997</v>
      </c>
      <c r="X82" s="8">
        <f>'Rf &amp; Cd Calculation '!BO87</f>
        <v>1.8182999999999998</v>
      </c>
      <c r="Y82" s="1559">
        <f t="shared" si="16"/>
        <v>2.5986500000000001</v>
      </c>
      <c r="Z82" s="8">
        <f>'Rf &amp; Cd Calculation '!BV87</f>
        <v>3.3790000000000004</v>
      </c>
      <c r="AA82" s="821">
        <f t="shared" si="11"/>
        <v>4.3154200000000005</v>
      </c>
      <c r="AB82" s="821">
        <f t="shared" si="12"/>
        <v>5.4391240000000005</v>
      </c>
      <c r="AC82" s="829">
        <f t="shared" si="13"/>
        <v>6.5628280000000006</v>
      </c>
      <c r="AD82" s="829">
        <f t="shared" si="14"/>
        <v>7.6865320000000006</v>
      </c>
      <c r="AE82" s="1128">
        <f>VLOOKUP(S82,'Implied ERP Data'!$A$1958:$B$2897,2,TRUE)*100</f>
        <v>6.6590000000000007</v>
      </c>
      <c r="AF82" s="657">
        <f>'Rf &amp; Cd Calculation '!F87</f>
        <v>3.0888</v>
      </c>
      <c r="AG82" s="1469"/>
      <c r="AH82" s="1451"/>
      <c r="AI82" s="1451"/>
    </row>
    <row r="83" spans="1:35">
      <c r="A83" s="1576"/>
      <c r="B83" s="1577"/>
      <c r="C83" s="1578"/>
      <c r="D83" s="1578"/>
      <c r="E83" s="1578"/>
      <c r="F83" s="1578"/>
      <c r="G83" s="1578"/>
      <c r="H83" s="1578"/>
      <c r="I83" s="1578"/>
      <c r="J83" s="1578"/>
      <c r="K83" s="1578"/>
      <c r="L83" s="1578"/>
      <c r="M83" s="1578"/>
      <c r="N83" s="1578"/>
      <c r="O83" s="1578"/>
      <c r="P83" s="1578"/>
      <c r="Q83" s="1578"/>
      <c r="S83" s="1126">
        <f>'Rf &amp; Cd Calculation '!A88</f>
        <v>40711</v>
      </c>
      <c r="T83" s="1127">
        <f>'Rf &amp; Cd Calculation '!AT88</f>
        <v>1.0257000000000001</v>
      </c>
      <c r="U83" s="89">
        <f t="shared" si="15"/>
        <v>1.1066500000000001</v>
      </c>
      <c r="V83" s="8">
        <f>'Rf &amp; Cd Calculation '!BA88</f>
        <v>1.1876000000000002</v>
      </c>
      <c r="W83" s="8">
        <f>'Rf &amp; Cd Calculation '!BH88</f>
        <v>1.3908999999999998</v>
      </c>
      <c r="X83" s="8">
        <f>'Rf &amp; Cd Calculation '!BO88</f>
        <v>1.9533999999999998</v>
      </c>
      <c r="Y83" s="1559">
        <f t="shared" si="16"/>
        <v>2.7571499999999998</v>
      </c>
      <c r="Z83" s="8">
        <f>'Rf &amp; Cd Calculation '!BV88</f>
        <v>3.5608999999999997</v>
      </c>
      <c r="AA83" s="821">
        <f t="shared" si="11"/>
        <v>4.5253999999999994</v>
      </c>
      <c r="AB83" s="821">
        <f t="shared" si="12"/>
        <v>5.6827999999999985</v>
      </c>
      <c r="AC83" s="829">
        <f t="shared" si="13"/>
        <v>6.8401999999999976</v>
      </c>
      <c r="AD83" s="829">
        <f t="shared" si="14"/>
        <v>7.9975999999999967</v>
      </c>
      <c r="AE83" s="1128">
        <f>VLOOKUP(S83,'Implied ERP Data'!$A$1958:$B$2897,2,TRUE)*100</f>
        <v>6.6710000000000003</v>
      </c>
      <c r="AF83" s="657">
        <f>'Rf &amp; Cd Calculation '!F88</f>
        <v>3.0497000000000001</v>
      </c>
      <c r="AG83" s="1469"/>
      <c r="AH83" s="1451"/>
      <c r="AI83" s="1451"/>
    </row>
    <row r="84" spans="1:35">
      <c r="A84" s="495" t="s">
        <v>646</v>
      </c>
      <c r="B84" s="504"/>
      <c r="C84" s="516"/>
      <c r="D84" s="516"/>
      <c r="E84" s="516"/>
      <c r="F84" s="516"/>
      <c r="G84" s="516"/>
      <c r="H84" s="516"/>
      <c r="I84" s="516"/>
      <c r="J84" s="516" t="s">
        <v>1590</v>
      </c>
      <c r="K84" s="516"/>
      <c r="L84" s="516"/>
      <c r="M84" s="516"/>
      <c r="N84" s="516"/>
      <c r="O84" s="516"/>
      <c r="P84" s="516"/>
      <c r="Q84" s="516"/>
      <c r="S84" s="1126">
        <f>'Rf &amp; Cd Calculation '!A89</f>
        <v>40718</v>
      </c>
      <c r="T84" s="1127">
        <f>'Rf &amp; Cd Calculation '!AT89</f>
        <v>1.0536000000000003</v>
      </c>
      <c r="U84" s="89">
        <f t="shared" si="15"/>
        <v>1.1385000000000001</v>
      </c>
      <c r="V84" s="8">
        <f>'Rf &amp; Cd Calculation '!BA89</f>
        <v>1.2233999999999998</v>
      </c>
      <c r="W84" s="8">
        <f>'Rf &amp; Cd Calculation '!BH89</f>
        <v>1.4001999999999999</v>
      </c>
      <c r="X84" s="8">
        <f>'Rf &amp; Cd Calculation '!BO89</f>
        <v>1.9977999999999998</v>
      </c>
      <c r="Y84" s="1559">
        <f t="shared" si="16"/>
        <v>2.8233999999999999</v>
      </c>
      <c r="Z84" s="8">
        <f>'Rf &amp; Cd Calculation '!BV89</f>
        <v>3.649</v>
      </c>
      <c r="AA84" s="821">
        <f t="shared" si="11"/>
        <v>4.6397200000000005</v>
      </c>
      <c r="AB84" s="821">
        <f t="shared" si="12"/>
        <v>5.8285840000000011</v>
      </c>
      <c r="AC84" s="829">
        <f t="shared" si="13"/>
        <v>7.0174480000000017</v>
      </c>
      <c r="AD84" s="829">
        <f t="shared" si="14"/>
        <v>8.2063120000000023</v>
      </c>
      <c r="AE84" s="1128">
        <f>VLOOKUP(S84,'Implied ERP Data'!$A$1958:$B$2897,2,TRUE)*100</f>
        <v>6.8860000000000001</v>
      </c>
      <c r="AF84" s="657">
        <f>'Rf &amp; Cd Calculation '!F89</f>
        <v>2.9424999999999999</v>
      </c>
      <c r="AG84" s="1469"/>
      <c r="AH84" s="1451"/>
      <c r="AI84" s="1451"/>
    </row>
    <row r="85" spans="1:35">
      <c r="A85" s="1112"/>
      <c r="B85" s="1113"/>
      <c r="C85" s="945"/>
      <c r="D85" s="945"/>
      <c r="E85" s="945"/>
      <c r="F85" s="945"/>
      <c r="G85" s="945"/>
      <c r="H85" s="945"/>
      <c r="I85" s="945"/>
      <c r="J85" s="945"/>
      <c r="K85" s="945"/>
      <c r="L85" s="945"/>
      <c r="M85" s="945"/>
      <c r="N85" s="945"/>
      <c r="O85" s="945"/>
      <c r="P85" s="945"/>
      <c r="Q85" s="945"/>
      <c r="S85" s="1126">
        <f>'Rf &amp; Cd Calculation '!A90</f>
        <v>40725</v>
      </c>
      <c r="T85" s="1127">
        <f>'Rf &amp; Cd Calculation '!AT90</f>
        <v>1.0874999999999999</v>
      </c>
      <c r="U85" s="89">
        <f t="shared" si="15"/>
        <v>1.1838500000000001</v>
      </c>
      <c r="V85" s="8">
        <f>'Rf &amp; Cd Calculation '!BA90</f>
        <v>1.2802000000000002</v>
      </c>
      <c r="W85" s="8">
        <f>'Rf &amp; Cd Calculation '!BH90</f>
        <v>1.4457999999999998</v>
      </c>
      <c r="X85" s="8">
        <f>'Rf &amp; Cd Calculation '!BO90</f>
        <v>2.0393000000000003</v>
      </c>
      <c r="Y85" s="1559">
        <f t="shared" si="16"/>
        <v>2.83595</v>
      </c>
      <c r="Z85" s="8">
        <f>'Rf &amp; Cd Calculation '!BV90</f>
        <v>3.6325999999999996</v>
      </c>
      <c r="AA85" s="821">
        <f t="shared" si="11"/>
        <v>4.5885799999999994</v>
      </c>
      <c r="AB85" s="821">
        <f t="shared" si="12"/>
        <v>5.7357559999999994</v>
      </c>
      <c r="AC85" s="829">
        <f t="shared" si="13"/>
        <v>6.8829319999999994</v>
      </c>
      <c r="AD85" s="829">
        <f t="shared" si="14"/>
        <v>8.0301079999999985</v>
      </c>
      <c r="AE85" s="1128">
        <f>VLOOKUP(S85,'Implied ERP Data'!$A$1958:$B$2897,2,TRUE)*100</f>
        <v>6.3959999999999999</v>
      </c>
      <c r="AF85" s="657">
        <f>'Rf &amp; Cd Calculation '!F90</f>
        <v>3.1027</v>
      </c>
      <c r="AG85" s="1469"/>
      <c r="AH85" s="1451"/>
      <c r="AI85" s="1451"/>
    </row>
    <row r="86" spans="1:35">
      <c r="Q86" s="1578"/>
      <c r="S86" s="1126">
        <f>'Rf &amp; Cd Calculation '!A91</f>
        <v>40732</v>
      </c>
      <c r="T86" s="1127">
        <f>'Rf &amp; Cd Calculation '!AT91</f>
        <v>1.0525000000000002</v>
      </c>
      <c r="U86" s="89">
        <f t="shared" si="15"/>
        <v>1.1451500000000001</v>
      </c>
      <c r="V86" s="8">
        <f>'Rf &amp; Cd Calculation '!BA91</f>
        <v>1.2378</v>
      </c>
      <c r="W86" s="8">
        <f>'Rf &amp; Cd Calculation '!BH91</f>
        <v>1.4027000000000003</v>
      </c>
      <c r="X86" s="8">
        <f>'Rf &amp; Cd Calculation '!BO91</f>
        <v>2.0035999999999996</v>
      </c>
      <c r="Y86" s="1559">
        <f t="shared" si="16"/>
        <v>2.8132999999999999</v>
      </c>
      <c r="Z86" s="8">
        <f>'Rf &amp; Cd Calculation '!BV91</f>
        <v>3.6230000000000002</v>
      </c>
      <c r="AA86" s="821">
        <f t="shared" si="11"/>
        <v>4.5946400000000001</v>
      </c>
      <c r="AB86" s="821">
        <f t="shared" si="12"/>
        <v>5.7606079999999995</v>
      </c>
      <c r="AC86" s="829">
        <f t="shared" si="13"/>
        <v>6.926575999999999</v>
      </c>
      <c r="AD86" s="829">
        <f t="shared" si="14"/>
        <v>8.0925439999999984</v>
      </c>
      <c r="AE86" s="1128">
        <f>VLOOKUP(S86,'Implied ERP Data'!$A$1958:$B$2897,2,TRUE)*100</f>
        <v>6.7110000000000003</v>
      </c>
      <c r="AF86" s="657">
        <f>'Rf &amp; Cd Calculation '!F91</f>
        <v>2.9516</v>
      </c>
      <c r="AG86" s="1469"/>
      <c r="AH86" s="1451"/>
      <c r="AI86" s="1451"/>
    </row>
    <row r="87" spans="1:35">
      <c r="A87" s="667" t="s">
        <v>952</v>
      </c>
      <c r="B87" s="1113"/>
      <c r="C87" s="1137" t="s">
        <v>953</v>
      </c>
      <c r="D87" s="783"/>
      <c r="E87" s="783"/>
      <c r="F87" s="783"/>
      <c r="G87" s="783"/>
      <c r="H87" s="945"/>
      <c r="I87" s="945"/>
      <c r="J87" s="1938" t="s">
        <v>954</v>
      </c>
      <c r="K87" s="1938"/>
      <c r="L87" s="1938"/>
      <c r="M87" s="1938"/>
      <c r="N87" s="1938"/>
      <c r="O87" s="1938"/>
      <c r="P87" s="1938"/>
      <c r="Q87" s="214"/>
      <c r="S87" s="1126">
        <f>'Rf &amp; Cd Calculation '!A92</f>
        <v>40739</v>
      </c>
      <c r="T87" s="1127">
        <f>'Rf &amp; Cd Calculation '!AT92</f>
        <v>1.0599999999999996</v>
      </c>
      <c r="U87" s="89">
        <f t="shared" si="15"/>
        <v>1.1815999999999995</v>
      </c>
      <c r="V87" s="8">
        <f>'Rf &amp; Cd Calculation '!BA92</f>
        <v>1.3031999999999995</v>
      </c>
      <c r="W87" s="8">
        <f>'Rf &amp; Cd Calculation '!BH92</f>
        <v>1.5007999999999999</v>
      </c>
      <c r="X87" s="8">
        <f>'Rf &amp; Cd Calculation '!BO92</f>
        <v>2.0325999999999995</v>
      </c>
      <c r="Y87" s="1559">
        <f t="shared" si="16"/>
        <v>2.9245999999999999</v>
      </c>
      <c r="Z87" s="8">
        <f>'Rf &amp; Cd Calculation '!BV92</f>
        <v>3.8166000000000002</v>
      </c>
      <c r="AA87" s="821">
        <f t="shared" si="11"/>
        <v>4.8870000000000005</v>
      </c>
      <c r="AB87" s="821">
        <f t="shared" si="12"/>
        <v>6.1714800000000007</v>
      </c>
      <c r="AC87" s="829">
        <f t="shared" si="13"/>
        <v>7.455960000000001</v>
      </c>
      <c r="AD87" s="829">
        <f t="shared" si="14"/>
        <v>8.7404400000000013</v>
      </c>
      <c r="AE87" s="1128">
        <f>VLOOKUP(S87,'Implied ERP Data'!$A$1958:$B$2897,2,TRUE)*100</f>
        <v>7.1150000000000002</v>
      </c>
      <c r="AF87" s="657">
        <f>'Rf &amp; Cd Calculation '!F92</f>
        <v>2.7888000000000002</v>
      </c>
      <c r="AG87" s="1469"/>
      <c r="AH87" s="1451"/>
      <c r="AI87" s="1451"/>
    </row>
    <row r="88" spans="1:35">
      <c r="A88" s="1112"/>
      <c r="B88" s="1113"/>
      <c r="C88" s="945"/>
      <c r="D88" s="945"/>
      <c r="E88" s="945"/>
      <c r="F88" s="945"/>
      <c r="G88" s="945"/>
      <c r="H88" s="945"/>
      <c r="I88" s="945"/>
      <c r="J88" s="1938"/>
      <c r="K88" s="1938"/>
      <c r="L88" s="1938"/>
      <c r="M88" s="1938"/>
      <c r="N88" s="1938"/>
      <c r="O88" s="1938"/>
      <c r="P88" s="1938"/>
      <c r="Q88" s="214"/>
      <c r="S88" s="1126">
        <f>'Rf &amp; Cd Calculation '!A93</f>
        <v>40746</v>
      </c>
      <c r="T88" s="1127">
        <f>'Rf &amp; Cd Calculation '!AT93</f>
        <v>1.0554000000000001</v>
      </c>
      <c r="U88" s="89">
        <f t="shared" si="15"/>
        <v>1.1779000000000002</v>
      </c>
      <c r="V88" s="8">
        <f>'Rf &amp; Cd Calculation '!BA93</f>
        <v>1.3004000000000002</v>
      </c>
      <c r="W88" s="8">
        <f>'Rf &amp; Cd Calculation '!BH93</f>
        <v>1.5028000000000001</v>
      </c>
      <c r="X88" s="8">
        <f>'Rf &amp; Cd Calculation '!BO93</f>
        <v>2.0405000000000002</v>
      </c>
      <c r="Y88" s="1559">
        <f t="shared" si="16"/>
        <v>2.8913500000000001</v>
      </c>
      <c r="Z88" s="8">
        <f>'Rf &amp; Cd Calculation '!BV93</f>
        <v>3.7422</v>
      </c>
      <c r="AA88" s="821">
        <f t="shared" si="11"/>
        <v>4.7632199999999996</v>
      </c>
      <c r="AB88" s="821">
        <f t="shared" si="12"/>
        <v>5.9884439999999994</v>
      </c>
      <c r="AC88" s="829">
        <f t="shared" si="13"/>
        <v>7.2136679999999993</v>
      </c>
      <c r="AD88" s="829">
        <f t="shared" si="14"/>
        <v>8.4388919999999992</v>
      </c>
      <c r="AE88" s="1128">
        <f>VLOOKUP(S88,'Implied ERP Data'!$A$1958:$B$2897,2,TRUE)*100</f>
        <v>6.8120000000000012</v>
      </c>
      <c r="AF88" s="657">
        <f>'Rf &amp; Cd Calculation '!F93</f>
        <v>2.9358</v>
      </c>
      <c r="AG88" s="1469"/>
      <c r="AH88" s="1451"/>
      <c r="AI88" s="1451"/>
    </row>
    <row r="89" spans="1:35">
      <c r="Q89" s="1578"/>
      <c r="S89" s="1126">
        <f>'Rf &amp; Cd Calculation '!A94</f>
        <v>40753</v>
      </c>
      <c r="T89" s="1127">
        <f>'Rf &amp; Cd Calculation '!AT94</f>
        <v>1.1055000000000001</v>
      </c>
      <c r="U89" s="89">
        <f t="shared" si="15"/>
        <v>1.2270500000000002</v>
      </c>
      <c r="V89" s="8">
        <f>'Rf &amp; Cd Calculation '!BA94</f>
        <v>1.3486000000000002</v>
      </c>
      <c r="W89" s="8">
        <f>'Rf &amp; Cd Calculation '!BH94</f>
        <v>1.5767999999999995</v>
      </c>
      <c r="X89" s="8">
        <f>'Rf &amp; Cd Calculation '!BO94</f>
        <v>2.1135000000000002</v>
      </c>
      <c r="Y89" s="1559">
        <f t="shared" si="16"/>
        <v>3.0089000000000001</v>
      </c>
      <c r="Z89" s="8">
        <f>'Rf &amp; Cd Calculation '!BV94</f>
        <v>3.9043000000000001</v>
      </c>
      <c r="AA89" s="821">
        <f t="shared" si="11"/>
        <v>4.9787800000000004</v>
      </c>
      <c r="AB89" s="821">
        <f t="shared" si="12"/>
        <v>6.2681560000000012</v>
      </c>
      <c r="AC89" s="829">
        <f t="shared" si="13"/>
        <v>7.5575320000000019</v>
      </c>
      <c r="AD89" s="829">
        <f t="shared" si="14"/>
        <v>8.8469080000000027</v>
      </c>
      <c r="AE89" s="1128">
        <f>VLOOKUP(S89,'Implied ERP Data'!$A$1958:$B$2897,2,TRUE)*100</f>
        <v>7.3620000000000001</v>
      </c>
      <c r="AF89" s="657">
        <f>'Rf &amp; Cd Calculation '!F94</f>
        <v>2.6867000000000001</v>
      </c>
      <c r="AG89" s="1469"/>
      <c r="AH89" s="1451"/>
      <c r="AI89" s="1451"/>
    </row>
    <row r="90" spans="1:35">
      <c r="A90" s="667" t="s">
        <v>949</v>
      </c>
      <c r="B90" s="1113"/>
      <c r="C90" s="704" t="s">
        <v>950</v>
      </c>
      <c r="D90" s="945"/>
      <c r="E90" s="945"/>
      <c r="F90" s="945"/>
      <c r="G90" s="945"/>
      <c r="H90" s="945"/>
      <c r="I90" s="945"/>
      <c r="J90" s="945"/>
      <c r="K90" s="945"/>
      <c r="L90" s="945"/>
      <c r="M90" s="945"/>
      <c r="N90" s="945"/>
      <c r="O90" s="945"/>
      <c r="P90" s="945"/>
      <c r="Q90" s="214"/>
      <c r="S90" s="1126">
        <f>'Rf &amp; Cd Calculation '!A95</f>
        <v>40760</v>
      </c>
      <c r="T90" s="1127">
        <f>'Rf &amp; Cd Calculation '!AT95</f>
        <v>1.2480000000000002</v>
      </c>
      <c r="U90" s="89">
        <f t="shared" si="15"/>
        <v>1.4196500000000003</v>
      </c>
      <c r="V90" s="8">
        <f>'Rf &amp; Cd Calculation '!BA95</f>
        <v>1.5913000000000004</v>
      </c>
      <c r="W90" s="8">
        <f>'Rf &amp; Cd Calculation '!BH95</f>
        <v>1.7971000000000004</v>
      </c>
      <c r="X90" s="8">
        <f>'Rf &amp; Cd Calculation '!BO95</f>
        <v>2.4138999999999999</v>
      </c>
      <c r="Y90" s="1559">
        <f t="shared" si="16"/>
        <v>3.3335500000000002</v>
      </c>
      <c r="Z90" s="8">
        <f>'Rf &amp; Cd Calculation '!BV95</f>
        <v>4.2532000000000005</v>
      </c>
      <c r="AA90" s="821">
        <f t="shared" si="11"/>
        <v>5.3567800000000005</v>
      </c>
      <c r="AB90" s="821">
        <f t="shared" si="12"/>
        <v>6.6810760000000009</v>
      </c>
      <c r="AC90" s="829">
        <f t="shared" si="13"/>
        <v>8.0053720000000013</v>
      </c>
      <c r="AD90" s="829">
        <f t="shared" si="14"/>
        <v>9.3296680000000016</v>
      </c>
      <c r="AE90" s="1128">
        <f>VLOOKUP(S90,'Implied ERP Data'!$A$1958:$B$2897,2,TRUE)*100</f>
        <v>8.3840000000000003</v>
      </c>
      <c r="AF90" s="657">
        <f>'Rf &amp; Cd Calculation '!F95</f>
        <v>2.5026999999999999</v>
      </c>
      <c r="AG90" s="1469"/>
      <c r="AH90" s="1451"/>
      <c r="AI90" s="1451"/>
    </row>
    <row r="91" spans="1:35">
      <c r="A91" s="1112"/>
      <c r="B91" s="1113"/>
      <c r="C91" s="945"/>
      <c r="D91" s="945"/>
      <c r="E91" s="945"/>
      <c r="F91" s="945"/>
      <c r="G91" s="945"/>
      <c r="H91" s="945"/>
      <c r="I91" s="945"/>
      <c r="J91" s="945"/>
      <c r="K91" s="945"/>
      <c r="L91" s="945"/>
      <c r="M91" s="945"/>
      <c r="N91" s="945"/>
      <c r="O91" s="945"/>
      <c r="P91" s="945"/>
      <c r="Q91" s="214"/>
      <c r="S91" s="1126">
        <f>'Rf &amp; Cd Calculation '!A96</f>
        <v>40767</v>
      </c>
      <c r="T91" s="1127">
        <f>'Rf &amp; Cd Calculation '!AT96</f>
        <v>1.3250000000000002</v>
      </c>
      <c r="U91" s="89">
        <f t="shared" si="15"/>
        <v>1.5566</v>
      </c>
      <c r="V91" s="8">
        <f>'Rf &amp; Cd Calculation '!BA96</f>
        <v>1.7881999999999998</v>
      </c>
      <c r="W91" s="8">
        <f>'Rf &amp; Cd Calculation '!BH96</f>
        <v>2.1207000000000003</v>
      </c>
      <c r="X91" s="8">
        <f>'Rf &amp; Cd Calculation '!BO96</f>
        <v>2.4805999999999999</v>
      </c>
      <c r="Y91" s="1559">
        <f t="shared" si="16"/>
        <v>3.4798</v>
      </c>
      <c r="Z91" s="8">
        <f>'Rf &amp; Cd Calculation '!BV96</f>
        <v>4.4790000000000001</v>
      </c>
      <c r="AA91" s="821">
        <f t="shared" si="11"/>
        <v>5.6780400000000002</v>
      </c>
      <c r="AB91" s="821">
        <f t="shared" si="12"/>
        <v>7.1168880000000003</v>
      </c>
      <c r="AC91" s="829">
        <f t="shared" si="13"/>
        <v>8.5557359999999996</v>
      </c>
      <c r="AD91" s="829">
        <f t="shared" si="14"/>
        <v>9.9945839999999997</v>
      </c>
      <c r="AE91" s="1128">
        <f>VLOOKUP(S91,'Implied ERP Data'!$A$1958:$B$2897,2,TRUE)*100</f>
        <v>8.3870000000000005</v>
      </c>
      <c r="AF91" s="657">
        <f>'Rf &amp; Cd Calculation '!F96</f>
        <v>2.4733000000000001</v>
      </c>
      <c r="AG91" s="1469"/>
      <c r="AH91" s="1451"/>
      <c r="AI91" s="1451"/>
    </row>
    <row r="92" spans="1:35">
      <c r="A92" s="688"/>
      <c r="B92" s="1113"/>
      <c r="C92" s="945"/>
      <c r="D92" s="945"/>
      <c r="E92" s="945"/>
      <c r="F92" s="945"/>
      <c r="G92" s="945"/>
      <c r="H92" s="945"/>
      <c r="I92" s="945"/>
      <c r="J92" s="945"/>
      <c r="K92" s="945"/>
      <c r="L92" s="945"/>
      <c r="M92" s="945"/>
      <c r="N92" s="945"/>
      <c r="O92" s="945"/>
      <c r="P92" s="945"/>
      <c r="Q92" s="214"/>
      <c r="S92" s="1126">
        <f>'Rf &amp; Cd Calculation '!A97</f>
        <v>40774</v>
      </c>
      <c r="T92" s="1127">
        <f>'Rf &amp; Cd Calculation '!AT97</f>
        <v>1.3142</v>
      </c>
      <c r="U92" s="89">
        <f t="shared" si="15"/>
        <v>1.5724</v>
      </c>
      <c r="V92" s="8">
        <f>'Rf &amp; Cd Calculation '!BA97</f>
        <v>1.8306</v>
      </c>
      <c r="W92" s="8">
        <f>'Rf &amp; Cd Calculation '!BH97</f>
        <v>2.1846000000000001</v>
      </c>
      <c r="X92" s="8">
        <f>'Rf &amp; Cd Calculation '!BO97</f>
        <v>2.6364000000000005</v>
      </c>
      <c r="Y92" s="1559">
        <f t="shared" si="16"/>
        <v>3.6669</v>
      </c>
      <c r="Z92" s="8">
        <f>'Rf &amp; Cd Calculation '!BV97</f>
        <v>4.6974</v>
      </c>
      <c r="AA92" s="821">
        <f t="shared" si="11"/>
        <v>5.9340000000000002</v>
      </c>
      <c r="AB92" s="821">
        <f t="shared" si="12"/>
        <v>7.4179200000000005</v>
      </c>
      <c r="AC92" s="829">
        <f t="shared" si="13"/>
        <v>8.90184</v>
      </c>
      <c r="AD92" s="829">
        <f t="shared" si="14"/>
        <v>10.385759999999999</v>
      </c>
      <c r="AE92" s="1128">
        <f>VLOOKUP(S92,'Implied ERP Data'!$A$1958:$B$2897,2,TRUE)*100</f>
        <v>9.0749999999999993</v>
      </c>
      <c r="AF92" s="657">
        <f>'Rf &amp; Cd Calculation '!F97</f>
        <v>2.2627999999999999</v>
      </c>
      <c r="AG92" s="1469"/>
      <c r="AH92" s="1451"/>
      <c r="AI92" s="1451"/>
    </row>
    <row r="93" spans="1:35">
      <c r="A93" s="1138"/>
      <c r="B93" s="1113"/>
      <c r="C93" s="945"/>
      <c r="D93" s="945"/>
      <c r="E93" s="945"/>
      <c r="F93" s="945"/>
      <c r="G93" s="945"/>
      <c r="H93" s="945"/>
      <c r="I93" s="945"/>
      <c r="J93" s="945"/>
      <c r="K93" s="945"/>
      <c r="L93" s="945"/>
      <c r="M93" s="945"/>
      <c r="N93" s="945"/>
      <c r="O93" s="945"/>
      <c r="P93" s="945"/>
      <c r="Q93" s="214"/>
      <c r="S93" s="1126">
        <f>'Rf &amp; Cd Calculation '!A98</f>
        <v>40781</v>
      </c>
      <c r="T93" s="1127">
        <f>'Rf &amp; Cd Calculation '!AT98</f>
        <v>1.4318999999999997</v>
      </c>
      <c r="U93" s="89">
        <f t="shared" si="15"/>
        <v>1.6647999999999998</v>
      </c>
      <c r="V93" s="8">
        <f>'Rf &amp; Cd Calculation '!BA98</f>
        <v>1.8976999999999999</v>
      </c>
      <c r="W93" s="8">
        <f>'Rf &amp; Cd Calculation '!BH98</f>
        <v>2.2738</v>
      </c>
      <c r="X93" s="8">
        <f>'Rf &amp; Cd Calculation '!BO98</f>
        <v>2.6379999999999995</v>
      </c>
      <c r="Y93" s="1559">
        <f t="shared" si="16"/>
        <v>3.8822000000000001</v>
      </c>
      <c r="Z93" s="8">
        <f>'Rf &amp; Cd Calculation '!BV98</f>
        <v>5.1264000000000003</v>
      </c>
      <c r="AA93" s="821">
        <f t="shared" si="11"/>
        <v>6.6194400000000009</v>
      </c>
      <c r="AB93" s="821">
        <f t="shared" si="12"/>
        <v>8.4110880000000012</v>
      </c>
      <c r="AC93" s="829">
        <f t="shared" si="13"/>
        <v>10.202736000000002</v>
      </c>
      <c r="AD93" s="829">
        <f t="shared" si="14"/>
        <v>11.994384000000002</v>
      </c>
      <c r="AE93" s="1128">
        <f>VLOOKUP(S93,'Implied ERP Data'!$A$1958:$B$2897,2,TRUE)*100</f>
        <v>8.9130000000000003</v>
      </c>
      <c r="AF93" s="657">
        <f>'Rf &amp; Cd Calculation '!F98</f>
        <v>2.2585000000000002</v>
      </c>
      <c r="AG93" s="1469"/>
      <c r="AH93" s="1451"/>
      <c r="AI93" s="1451"/>
    </row>
    <row r="94" spans="1:35">
      <c r="A94" s="1138"/>
      <c r="B94" s="1113"/>
      <c r="C94" s="945"/>
      <c r="D94" s="945"/>
      <c r="E94" s="945"/>
      <c r="F94" s="945"/>
      <c r="G94" s="945"/>
      <c r="H94" s="945"/>
      <c r="I94" s="945"/>
      <c r="J94" s="945"/>
      <c r="K94" s="945"/>
      <c r="L94" s="945"/>
      <c r="M94" s="945"/>
      <c r="N94" s="945"/>
      <c r="O94" s="945"/>
      <c r="P94" s="945"/>
      <c r="Q94" s="214"/>
      <c r="S94" s="1126">
        <f>'Rf &amp; Cd Calculation '!A99</f>
        <v>40788</v>
      </c>
      <c r="T94" s="1127">
        <f>'Rf &amp; Cd Calculation '!AT99</f>
        <v>1.4184000000000001</v>
      </c>
      <c r="U94" s="89">
        <f t="shared" si="15"/>
        <v>1.7444999999999999</v>
      </c>
      <c r="V94" s="8">
        <f>'Rf &amp; Cd Calculation '!BA99</f>
        <v>2.0705999999999998</v>
      </c>
      <c r="W94" s="8">
        <f>'Rf &amp; Cd Calculation '!BH99</f>
        <v>2.2846000000000002</v>
      </c>
      <c r="X94" s="8">
        <f>'Rf &amp; Cd Calculation '!BO99</f>
        <v>2.6512000000000002</v>
      </c>
      <c r="Y94" s="1559">
        <f t="shared" si="16"/>
        <v>4.1011000000000006</v>
      </c>
      <c r="Z94" s="8">
        <f>'Rf &amp; Cd Calculation '!BV99</f>
        <v>5.5510000000000002</v>
      </c>
      <c r="AA94" s="821">
        <f t="shared" si="11"/>
        <v>7.2908799999999996</v>
      </c>
      <c r="AB94" s="821">
        <f t="shared" si="12"/>
        <v>9.3787359999999982</v>
      </c>
      <c r="AC94" s="829">
        <f t="shared" si="13"/>
        <v>11.466591999999997</v>
      </c>
      <c r="AD94" s="829">
        <f t="shared" si="14"/>
        <v>13.554447999999995</v>
      </c>
      <c r="AE94" s="1128">
        <f>VLOOKUP(S94,'Implied ERP Data'!$A$1958:$B$2897,2,TRUE)*100</f>
        <v>8.8520000000000003</v>
      </c>
      <c r="AF94" s="657">
        <f>'Rf &amp; Cd Calculation '!F99</f>
        <v>2.1383000000000001</v>
      </c>
      <c r="AG94" s="1469"/>
      <c r="AH94" s="1451"/>
      <c r="AI94" s="1451"/>
    </row>
    <row r="95" spans="1:35">
      <c r="A95" s="1138"/>
      <c r="B95" s="1113"/>
      <c r="C95" s="945"/>
      <c r="D95" s="945"/>
      <c r="E95" s="945"/>
      <c r="F95" s="945"/>
      <c r="G95" s="945"/>
      <c r="H95" s="945"/>
      <c r="I95" s="945"/>
      <c r="J95" s="945"/>
      <c r="K95" s="945"/>
      <c r="L95" s="945"/>
      <c r="M95" s="945"/>
      <c r="N95" s="945"/>
      <c r="O95" s="945"/>
      <c r="P95" s="945"/>
      <c r="Q95" s="214"/>
      <c r="S95" s="1126">
        <f>'Rf &amp; Cd Calculation '!A100</f>
        <v>40795</v>
      </c>
      <c r="T95" s="1127">
        <f>'Rf &amp; Cd Calculation '!AT100</f>
        <v>1.4244000000000001</v>
      </c>
      <c r="U95" s="89">
        <f t="shared" si="15"/>
        <v>1.76275</v>
      </c>
      <c r="V95" s="8">
        <f>'Rf &amp; Cd Calculation '!BA100</f>
        <v>2.1010999999999997</v>
      </c>
      <c r="W95" s="8">
        <f>'Rf &amp; Cd Calculation '!BH100</f>
        <v>2.3323</v>
      </c>
      <c r="X95" s="8">
        <f>'Rf &amp; Cd Calculation '!BO100</f>
        <v>2.6684999999999999</v>
      </c>
      <c r="Y95" s="1559">
        <f t="shared" si="16"/>
        <v>4.2310999999999996</v>
      </c>
      <c r="Z95" s="8">
        <f>'Rf &amp; Cd Calculation '!BV100</f>
        <v>5.7936999999999994</v>
      </c>
      <c r="AA95" s="821">
        <f t="shared" si="11"/>
        <v>7.6688199999999993</v>
      </c>
      <c r="AB95" s="821">
        <f t="shared" si="12"/>
        <v>9.918963999999999</v>
      </c>
      <c r="AC95" s="829">
        <f t="shared" si="13"/>
        <v>12.169107999999998</v>
      </c>
      <c r="AD95" s="829">
        <f t="shared" si="14"/>
        <v>14.419251999999997</v>
      </c>
      <c r="AE95" s="1128">
        <f>VLOOKUP(S95,'Implied ERP Data'!$A$1958:$B$2897,2,TRUE)*100</f>
        <v>9.4380000000000006</v>
      </c>
      <c r="AF95" s="657">
        <f>'Rf &amp; Cd Calculation '!F100</f>
        <v>1.9298</v>
      </c>
      <c r="AG95" s="1469"/>
      <c r="AH95" s="1451"/>
      <c r="AI95" s="1451"/>
    </row>
    <row r="96" spans="1:35">
      <c r="A96" s="1138"/>
      <c r="B96" s="1113"/>
      <c r="C96" s="945"/>
      <c r="D96" s="945"/>
      <c r="E96" s="945"/>
      <c r="F96" s="945"/>
      <c r="G96" s="945"/>
      <c r="H96" s="945"/>
      <c r="I96" s="945"/>
      <c r="J96" s="945"/>
      <c r="K96" s="945"/>
      <c r="L96" s="945"/>
      <c r="M96" s="945"/>
      <c r="N96" s="945"/>
      <c r="O96" s="945"/>
      <c r="P96" s="945"/>
      <c r="Q96" s="214"/>
      <c r="S96" s="1126">
        <f>'Rf &amp; Cd Calculation '!A101</f>
        <v>40802</v>
      </c>
      <c r="T96" s="1127">
        <f>'Rf &amp; Cd Calculation '!AT101</f>
        <v>1.5139999999999998</v>
      </c>
      <c r="U96" s="89">
        <f t="shared" si="15"/>
        <v>1.9134</v>
      </c>
      <c r="V96" s="8">
        <f>'Rf &amp; Cd Calculation '!BA101</f>
        <v>2.3128000000000002</v>
      </c>
      <c r="W96" s="8">
        <f>'Rf &amp; Cd Calculation '!BH101</f>
        <v>2.4358000000000004</v>
      </c>
      <c r="X96" s="8">
        <f>'Rf &amp; Cd Calculation '!BO101</f>
        <v>2.7408000000000001</v>
      </c>
      <c r="Y96" s="1559">
        <f t="shared" si="16"/>
        <v>4.2966499999999996</v>
      </c>
      <c r="Z96" s="8">
        <f>'Rf &amp; Cd Calculation '!BV101</f>
        <v>5.8525</v>
      </c>
      <c r="AA96" s="821">
        <f t="shared" si="11"/>
        <v>7.7195200000000002</v>
      </c>
      <c r="AB96" s="821">
        <f t="shared" si="12"/>
        <v>9.9599440000000001</v>
      </c>
      <c r="AC96" s="829">
        <f t="shared" si="13"/>
        <v>12.200368000000001</v>
      </c>
      <c r="AD96" s="829">
        <f t="shared" si="14"/>
        <v>14.440792000000002</v>
      </c>
      <c r="AE96" s="1128">
        <f>VLOOKUP(S96,'Implied ERP Data'!$A$1958:$B$2897,2,TRUE)*100</f>
        <v>9.1470000000000002</v>
      </c>
      <c r="AF96" s="657">
        <f>'Rf &amp; Cd Calculation '!F101</f>
        <v>1.9733000000000001</v>
      </c>
      <c r="AG96" s="1469"/>
      <c r="AH96" s="1451"/>
      <c r="AI96" s="1451"/>
    </row>
    <row r="97" spans="1:35">
      <c r="A97" s="1138"/>
      <c r="B97" s="1113"/>
      <c r="C97" s="945"/>
      <c r="D97" s="945"/>
      <c r="E97" s="945"/>
      <c r="F97" s="945"/>
      <c r="G97" s="945"/>
      <c r="H97" s="945"/>
      <c r="I97" s="945"/>
      <c r="J97" s="945"/>
      <c r="K97" s="945"/>
      <c r="L97" s="945"/>
      <c r="M97" s="945"/>
      <c r="N97" s="945"/>
      <c r="O97" s="945"/>
      <c r="P97" s="945"/>
      <c r="Q97" s="214"/>
      <c r="S97" s="1126">
        <f>'Rf &amp; Cd Calculation '!A102</f>
        <v>40809</v>
      </c>
      <c r="T97" s="1127">
        <f>'Rf &amp; Cd Calculation '!AT102</f>
        <v>1.5122999999999998</v>
      </c>
      <c r="U97" s="89">
        <f t="shared" si="15"/>
        <v>1.9244499999999998</v>
      </c>
      <c r="V97" s="8">
        <f>'Rf &amp; Cd Calculation '!BA102</f>
        <v>2.3365999999999998</v>
      </c>
      <c r="W97" s="8">
        <f>'Rf &amp; Cd Calculation '!BH102</f>
        <v>2.4772999999999996</v>
      </c>
      <c r="X97" s="8">
        <f>'Rf &amp; Cd Calculation '!BO102</f>
        <v>2.8463000000000003</v>
      </c>
      <c r="Y97" s="1559">
        <f t="shared" si="16"/>
        <v>4.39215</v>
      </c>
      <c r="Z97" s="8">
        <f>'Rf &amp; Cd Calculation '!BV102</f>
        <v>5.9379999999999997</v>
      </c>
      <c r="AA97" s="821">
        <f t="shared" si="11"/>
        <v>7.7930199999999994</v>
      </c>
      <c r="AB97" s="821">
        <f t="shared" si="12"/>
        <v>10.019043999999999</v>
      </c>
      <c r="AC97" s="829">
        <f t="shared" si="13"/>
        <v>12.245068</v>
      </c>
      <c r="AD97" s="829">
        <f t="shared" si="14"/>
        <v>14.471092000000001</v>
      </c>
      <c r="AE97" s="1128">
        <f>VLOOKUP(S97,'Implied ERP Data'!$A$1958:$B$2897,2,TRUE)*100</f>
        <v>9.843</v>
      </c>
      <c r="AF97" s="657">
        <f>'Rf &amp; Cd Calculation '!F102</f>
        <v>1.8433000000000002</v>
      </c>
      <c r="AG97" s="1469"/>
      <c r="AH97" s="1451"/>
      <c r="AI97" s="1451"/>
    </row>
    <row r="98" spans="1:35">
      <c r="A98" s="688"/>
      <c r="B98" s="1113"/>
      <c r="C98" s="945"/>
      <c r="D98" s="945"/>
      <c r="E98" s="945"/>
      <c r="F98" s="945"/>
      <c r="G98" s="945"/>
      <c r="H98" s="945"/>
      <c r="I98" s="945"/>
      <c r="J98" s="945"/>
      <c r="K98" s="945"/>
      <c r="L98" s="945"/>
      <c r="M98" s="945"/>
      <c r="N98" s="945"/>
      <c r="O98" s="945"/>
      <c r="P98" s="945"/>
      <c r="Q98" s="214"/>
      <c r="S98" s="1126">
        <f>'Rf &amp; Cd Calculation '!A103</f>
        <v>40816</v>
      </c>
      <c r="T98" s="1127">
        <f>'Rf &amp; Cd Calculation '!AT103</f>
        <v>1.464</v>
      </c>
      <c r="U98" s="89">
        <f t="shared" si="15"/>
        <v>1.8871499999999999</v>
      </c>
      <c r="V98" s="8">
        <f>'Rf &amp; Cd Calculation '!BA103</f>
        <v>2.3102999999999998</v>
      </c>
      <c r="W98" s="8">
        <f>'Rf &amp; Cd Calculation '!BH103</f>
        <v>2.4725000000000001</v>
      </c>
      <c r="X98" s="8">
        <f>'Rf &amp; Cd Calculation '!BO103</f>
        <v>2.9677999999999995</v>
      </c>
      <c r="Y98" s="1559">
        <f t="shared" si="16"/>
        <v>4.4278499999999994</v>
      </c>
      <c r="Z98" s="8">
        <f>'Rf &amp; Cd Calculation '!BV103</f>
        <v>5.8879000000000001</v>
      </c>
      <c r="AA98" s="821">
        <f t="shared" si="11"/>
        <v>7.6399600000000012</v>
      </c>
      <c r="AB98" s="821">
        <f t="shared" si="12"/>
        <v>9.7424320000000026</v>
      </c>
      <c r="AC98" s="829">
        <f t="shared" si="13"/>
        <v>11.844904000000003</v>
      </c>
      <c r="AD98" s="829">
        <f t="shared" si="14"/>
        <v>13.947376000000004</v>
      </c>
      <c r="AE98" s="1128">
        <f>VLOOKUP(S98,'Implied ERP Data'!$A$1958:$B$2897,2,TRUE)*100</f>
        <v>9.4429999999999996</v>
      </c>
      <c r="AF98" s="657">
        <f>'Rf &amp; Cd Calculation '!F103</f>
        <v>2.0228000000000002</v>
      </c>
      <c r="AG98" s="1469"/>
      <c r="AH98" s="1451"/>
      <c r="AI98" s="1451"/>
    </row>
    <row r="99" spans="1:35">
      <c r="A99" s="1138"/>
      <c r="B99" s="1113"/>
      <c r="C99" s="945"/>
      <c r="D99" s="945"/>
      <c r="E99" s="945"/>
      <c r="F99" s="945"/>
      <c r="G99" s="945"/>
      <c r="H99" s="945"/>
      <c r="I99" s="945"/>
      <c r="J99" s="945"/>
      <c r="K99" s="945"/>
      <c r="L99" s="945"/>
      <c r="M99" s="945"/>
      <c r="N99" s="945"/>
      <c r="O99" s="945"/>
      <c r="P99" s="945"/>
      <c r="Q99" s="214"/>
      <c r="S99" s="1126">
        <f>'Rf &amp; Cd Calculation '!A104</f>
        <v>40823</v>
      </c>
      <c r="T99" s="1127">
        <f>'Rf &amp; Cd Calculation '!AT104</f>
        <v>1.4333</v>
      </c>
      <c r="U99" s="89">
        <f t="shared" si="15"/>
        <v>1.8444999999999998</v>
      </c>
      <c r="V99" s="8">
        <f>'Rf &amp; Cd Calculation '!BA104</f>
        <v>2.2556999999999996</v>
      </c>
      <c r="W99" s="8">
        <f>'Rf &amp; Cd Calculation '!BH104</f>
        <v>2.4133999999999998</v>
      </c>
      <c r="X99" s="8">
        <f>'Rf &amp; Cd Calculation '!BO104</f>
        <v>3.0207999999999999</v>
      </c>
      <c r="Y99" s="1559">
        <f t="shared" si="16"/>
        <v>4.4416000000000002</v>
      </c>
      <c r="Z99" s="8">
        <f>'Rf &amp; Cd Calculation '!BV104</f>
        <v>5.8624000000000009</v>
      </c>
      <c r="AA99" s="821">
        <f t="shared" si="11"/>
        <v>7.5673600000000016</v>
      </c>
      <c r="AB99" s="821">
        <f t="shared" si="12"/>
        <v>9.6133120000000023</v>
      </c>
      <c r="AC99" s="829">
        <f t="shared" si="13"/>
        <v>11.659264000000004</v>
      </c>
      <c r="AD99" s="829">
        <f t="shared" si="14"/>
        <v>13.705216000000005</v>
      </c>
      <c r="AE99" s="1128">
        <f>VLOOKUP(S99,'Implied ERP Data'!$A$1958:$B$2897,2,TRUE)*100</f>
        <v>9.208000000000002</v>
      </c>
      <c r="AF99" s="657">
        <f>'Rf &amp; Cd Calculation '!F104</f>
        <v>2.177</v>
      </c>
      <c r="AG99" s="1469"/>
      <c r="AH99" s="1451"/>
      <c r="AI99" s="1451"/>
    </row>
    <row r="100" spans="1:35">
      <c r="A100" s="1138"/>
      <c r="B100" s="1113"/>
      <c r="C100" s="945"/>
      <c r="D100" s="945"/>
      <c r="E100" s="945"/>
      <c r="F100" s="945"/>
      <c r="G100" s="945"/>
      <c r="H100" s="945"/>
      <c r="I100" s="945"/>
      <c r="J100" s="945"/>
      <c r="K100" s="945"/>
      <c r="L100" s="945"/>
      <c r="M100" s="945"/>
      <c r="N100" s="945"/>
      <c r="O100" s="945"/>
      <c r="P100" s="945"/>
      <c r="Q100" s="214"/>
      <c r="S100" s="1126">
        <f>'Rf &amp; Cd Calculation '!A105</f>
        <v>40830</v>
      </c>
      <c r="T100" s="1127">
        <f>'Rf &amp; Cd Calculation '!AT105</f>
        <v>1.3370000000000002</v>
      </c>
      <c r="U100" s="89">
        <f t="shared" si="15"/>
        <v>1.7242500000000003</v>
      </c>
      <c r="V100" s="8">
        <f>'Rf &amp; Cd Calculation '!BA105</f>
        <v>2.1115000000000004</v>
      </c>
      <c r="W100" s="8">
        <f>'Rf &amp; Cd Calculation '!BH105</f>
        <v>2.2103000000000002</v>
      </c>
      <c r="X100" s="8">
        <f>'Rf &amp; Cd Calculation '!BO105</f>
        <v>2.8466000000000005</v>
      </c>
      <c r="Y100" s="1559">
        <f t="shared" si="16"/>
        <v>4.28315</v>
      </c>
      <c r="Z100" s="8">
        <f>'Rf &amp; Cd Calculation '!BV105</f>
        <v>5.7196999999999996</v>
      </c>
      <c r="AA100" s="821">
        <f t="shared" si="11"/>
        <v>7.4435599999999988</v>
      </c>
      <c r="AB100" s="821">
        <f t="shared" si="12"/>
        <v>9.5121919999999989</v>
      </c>
      <c r="AC100" s="829">
        <f t="shared" si="13"/>
        <v>11.580824</v>
      </c>
      <c r="AD100" s="829">
        <f t="shared" si="14"/>
        <v>13.649456000000001</v>
      </c>
      <c r="AE100" s="1128">
        <f>VLOOKUP(S100,'Implied ERP Data'!$A$1958:$B$2897,2,TRUE)*100</f>
        <v>8.641</v>
      </c>
      <c r="AF100" s="657">
        <f>'Rf &amp; Cd Calculation '!F105</f>
        <v>2.3895</v>
      </c>
      <c r="AG100" s="1469"/>
      <c r="AH100" s="1451"/>
      <c r="AI100" s="1451"/>
    </row>
    <row r="101" spans="1:35">
      <c r="A101" s="1112"/>
      <c r="B101" s="1113"/>
      <c r="C101" s="945"/>
      <c r="D101" s="945"/>
      <c r="E101" s="945"/>
      <c r="F101" s="945"/>
      <c r="G101" s="945"/>
      <c r="H101" s="945"/>
      <c r="I101" s="945"/>
      <c r="J101" s="945"/>
      <c r="K101" s="945"/>
      <c r="L101" s="945"/>
      <c r="M101" s="945"/>
      <c r="N101" s="945"/>
      <c r="O101" s="945"/>
      <c r="P101" s="945"/>
      <c r="Q101" s="214"/>
      <c r="S101" s="1126">
        <f>'Rf &amp; Cd Calculation '!A106</f>
        <v>40837</v>
      </c>
      <c r="T101" s="1127">
        <f>'Rf &amp; Cd Calculation '!AT106</f>
        <v>1.3262</v>
      </c>
      <c r="U101" s="89">
        <f t="shared" si="15"/>
        <v>1.6777000000000002</v>
      </c>
      <c r="V101" s="8">
        <f>'Rf &amp; Cd Calculation '!BA106</f>
        <v>2.0292000000000003</v>
      </c>
      <c r="W101" s="8">
        <f>'Rf &amp; Cd Calculation '!BH106</f>
        <v>2.1871999999999998</v>
      </c>
      <c r="X101" s="8">
        <f>'Rf &amp; Cd Calculation '!BO106</f>
        <v>2.8234000000000004</v>
      </c>
      <c r="Y101" s="1559">
        <f t="shared" si="16"/>
        <v>4.2275</v>
      </c>
      <c r="Z101" s="8">
        <f>'Rf &amp; Cd Calculation '!BV106</f>
        <v>5.6315999999999997</v>
      </c>
      <c r="AA101" s="821">
        <f t="shared" si="11"/>
        <v>7.3165199999999988</v>
      </c>
      <c r="AB101" s="821">
        <f t="shared" si="12"/>
        <v>9.3384239999999981</v>
      </c>
      <c r="AC101" s="829">
        <f t="shared" si="13"/>
        <v>11.360327999999997</v>
      </c>
      <c r="AD101" s="829">
        <f t="shared" si="14"/>
        <v>13.382231999999997</v>
      </c>
      <c r="AE101" s="1128">
        <f>VLOOKUP(S101,'Implied ERP Data'!$A$1958:$B$2897,2,TRUE)*100</f>
        <v>8.8140000000000001</v>
      </c>
      <c r="AF101" s="657">
        <f>'Rf &amp; Cd Calculation '!F106</f>
        <v>2.2824</v>
      </c>
      <c r="AG101" s="1469"/>
      <c r="AH101" s="1451"/>
      <c r="AI101" s="1451"/>
    </row>
    <row r="102" spans="1:35">
      <c r="A102" s="1112"/>
      <c r="B102" s="1113"/>
      <c r="C102" s="945"/>
      <c r="D102" s="945"/>
      <c r="E102" s="945"/>
      <c r="F102" s="945"/>
      <c r="G102" s="945"/>
      <c r="H102" s="945"/>
      <c r="I102" s="945"/>
      <c r="J102" s="945"/>
      <c r="K102" s="945"/>
      <c r="L102" s="945"/>
      <c r="M102" s="945"/>
      <c r="N102" s="945"/>
      <c r="O102" s="945"/>
      <c r="P102" s="945"/>
      <c r="Q102" s="214"/>
      <c r="S102" s="1126">
        <f>'Rf &amp; Cd Calculation '!A107</f>
        <v>40844</v>
      </c>
      <c r="T102" s="1127">
        <f>'Rf &amp; Cd Calculation '!AT107</f>
        <v>1.2637</v>
      </c>
      <c r="U102" s="89">
        <f t="shared" si="15"/>
        <v>1.6178500000000002</v>
      </c>
      <c r="V102" s="8">
        <f>'Rf &amp; Cd Calculation '!BA107</f>
        <v>1.9720000000000004</v>
      </c>
      <c r="W102" s="8">
        <f>'Rf &amp; Cd Calculation '!BH107</f>
        <v>2.0102000000000002</v>
      </c>
      <c r="X102" s="8">
        <f>'Rf &amp; Cd Calculation '!BO107</f>
        <v>2.75</v>
      </c>
      <c r="Y102" s="1559">
        <f t="shared" si="16"/>
        <v>4.0125999999999999</v>
      </c>
      <c r="Z102" s="8">
        <f>'Rf &amp; Cd Calculation '!BV107</f>
        <v>5.2751999999999999</v>
      </c>
      <c r="AA102" s="821">
        <f t="shared" si="11"/>
        <v>6.7903199999999995</v>
      </c>
      <c r="AB102" s="821">
        <f t="shared" si="12"/>
        <v>8.6084639999999979</v>
      </c>
      <c r="AC102" s="829">
        <f t="shared" si="13"/>
        <v>10.426607999999996</v>
      </c>
      <c r="AD102" s="829">
        <f t="shared" si="14"/>
        <v>12.244751999999995</v>
      </c>
      <c r="AE102" s="1128">
        <f>VLOOKUP(S102,'Implied ERP Data'!$A$1958:$B$2897,2,TRUE)*100</f>
        <v>8.4329999999999998</v>
      </c>
      <c r="AF102" s="657">
        <f>'Rf &amp; Cd Calculation '!F107</f>
        <v>2.3834</v>
      </c>
      <c r="AG102" s="1469"/>
      <c r="AH102" s="1451"/>
      <c r="AI102" s="1451"/>
    </row>
    <row r="103" spans="1:35">
      <c r="A103" s="1112"/>
      <c r="B103" s="1113"/>
      <c r="C103" s="945"/>
      <c r="D103" s="945"/>
      <c r="E103" s="945"/>
      <c r="F103" s="945"/>
      <c r="G103" s="945"/>
      <c r="H103" s="945"/>
      <c r="I103" s="945"/>
      <c r="J103" s="945"/>
      <c r="K103" s="945"/>
      <c r="L103" s="945"/>
      <c r="M103" s="945"/>
      <c r="N103" s="945"/>
      <c r="O103" s="945"/>
      <c r="P103" s="945"/>
      <c r="Q103" s="214"/>
      <c r="S103" s="1126">
        <f>'Rf &amp; Cd Calculation '!A108</f>
        <v>40851</v>
      </c>
      <c r="T103" s="1127">
        <f>'Rf &amp; Cd Calculation '!AT108</f>
        <v>1.3250999999999999</v>
      </c>
      <c r="U103" s="89">
        <f t="shared" si="15"/>
        <v>1.7052499999999997</v>
      </c>
      <c r="V103" s="8">
        <f>'Rf &amp; Cd Calculation '!BA108</f>
        <v>2.0853999999999995</v>
      </c>
      <c r="W103" s="8">
        <f>'Rf &amp; Cd Calculation '!BH108</f>
        <v>2.1466999999999996</v>
      </c>
      <c r="X103" s="8">
        <f>'Rf &amp; Cd Calculation '!BO108</f>
        <v>2.8630999999999998</v>
      </c>
      <c r="Y103" s="1559">
        <f t="shared" si="16"/>
        <v>4.1339999999999995</v>
      </c>
      <c r="Z103" s="8">
        <f>'Rf &amp; Cd Calculation '!BV108</f>
        <v>5.4048999999999996</v>
      </c>
      <c r="AA103" s="821">
        <f t="shared" ref="AA103:AA134" si="17">Z103+(Z103-Y103)*AA$4</f>
        <v>6.9299799999999996</v>
      </c>
      <c r="AB103" s="821">
        <f t="shared" ref="AB103:AB134" si="18">AA103+(AA103-Z103)*AB$4</f>
        <v>8.7600759999999998</v>
      </c>
      <c r="AC103" s="829">
        <f t="shared" ref="AC103:AC134" si="19">AB103+(AB103-AA103)*AC$4</f>
        <v>10.590171999999999</v>
      </c>
      <c r="AD103" s="829">
        <f t="shared" ref="AD103:AD134" si="20">AC103+(AC103-AB103)*AD$4</f>
        <v>12.420267999999998</v>
      </c>
      <c r="AE103" s="1128">
        <f>VLOOKUP(S103,'Implied ERP Data'!$A$1958:$B$2897,2,TRUE)*100</f>
        <v>9.206999999999999</v>
      </c>
      <c r="AF103" s="657">
        <f>'Rf &amp; Cd Calculation '!F108</f>
        <v>2.0371000000000001</v>
      </c>
      <c r="AG103" s="1469"/>
      <c r="AH103" s="1451"/>
      <c r="AI103" s="1451"/>
    </row>
    <row r="104" spans="1:35">
      <c r="A104" s="1112"/>
      <c r="B104" s="1113"/>
      <c r="C104" s="945"/>
      <c r="D104" s="945"/>
      <c r="E104" s="945"/>
      <c r="F104" s="945"/>
      <c r="G104" s="945"/>
      <c r="H104" s="945"/>
      <c r="I104" s="945"/>
      <c r="J104" s="945"/>
      <c r="K104" s="945"/>
      <c r="L104" s="945"/>
      <c r="M104" s="945"/>
      <c r="N104" s="945"/>
      <c r="O104" s="945"/>
      <c r="P104" s="945"/>
      <c r="Q104" s="214"/>
      <c r="S104" s="1126">
        <f>'Rf &amp; Cd Calculation '!A109</f>
        <v>40858</v>
      </c>
      <c r="T104" s="1127">
        <f>'Rf &amp; Cd Calculation '!AT109</f>
        <v>1.2927</v>
      </c>
      <c r="U104" s="89">
        <f t="shared" si="15"/>
        <v>1.6784999999999999</v>
      </c>
      <c r="V104" s="8">
        <f>'Rf &amp; Cd Calculation '!BA109</f>
        <v>2.0642999999999998</v>
      </c>
      <c r="W104" s="8">
        <f>'Rf &amp; Cd Calculation '!BH109</f>
        <v>2.1271</v>
      </c>
      <c r="X104" s="8">
        <f>'Rf &amp; Cd Calculation '!BO109</f>
        <v>2.8353999999999995</v>
      </c>
      <c r="Y104" s="1559">
        <f t="shared" si="16"/>
        <v>4.1520999999999999</v>
      </c>
      <c r="Z104" s="8">
        <f>'Rf &amp; Cd Calculation '!BV109</f>
        <v>5.4687999999999999</v>
      </c>
      <c r="AA104" s="821">
        <f t="shared" si="17"/>
        <v>7.0488400000000002</v>
      </c>
      <c r="AB104" s="821">
        <f t="shared" si="18"/>
        <v>8.9448880000000006</v>
      </c>
      <c r="AC104" s="829">
        <f t="shared" si="19"/>
        <v>10.840936000000001</v>
      </c>
      <c r="AD104" s="829">
        <f t="shared" si="20"/>
        <v>12.736984000000001</v>
      </c>
      <c r="AE104" s="1128">
        <f>VLOOKUP(S104,'Implied ERP Data'!$A$1958:$B$2897,2,TRUE)*100</f>
        <v>9.202</v>
      </c>
      <c r="AF104" s="657">
        <f>'Rf &amp; Cd Calculation '!F109</f>
        <v>2.0619000000000001</v>
      </c>
      <c r="AG104" s="1469"/>
      <c r="AH104" s="1451"/>
      <c r="AI104" s="1451"/>
    </row>
    <row r="105" spans="1:35">
      <c r="A105" s="1112"/>
      <c r="B105" s="1113"/>
      <c r="C105" s="945"/>
      <c r="D105" s="945"/>
      <c r="E105" s="945"/>
      <c r="F105" s="945"/>
      <c r="G105" s="945"/>
      <c r="H105" s="945"/>
      <c r="I105" s="945"/>
      <c r="J105" s="673" t="s">
        <v>1574</v>
      </c>
      <c r="K105" s="673"/>
      <c r="L105" s="673"/>
      <c r="M105" s="673"/>
      <c r="N105" s="673"/>
      <c r="O105" s="945"/>
      <c r="P105" s="945"/>
      <c r="Q105" s="214"/>
      <c r="S105" s="1126">
        <f>'Rf &amp; Cd Calculation '!A110</f>
        <v>40865</v>
      </c>
      <c r="T105" s="1127">
        <f>'Rf &amp; Cd Calculation '!AT110</f>
        <v>1.3167999999999997</v>
      </c>
      <c r="U105" s="89">
        <f t="shared" si="15"/>
        <v>1.6861999999999997</v>
      </c>
      <c r="V105" s="8">
        <f>'Rf &amp; Cd Calculation '!BA110</f>
        <v>2.0555999999999996</v>
      </c>
      <c r="W105" s="8">
        <f>'Rf &amp; Cd Calculation '!BH110</f>
        <v>2.1989999999999994</v>
      </c>
      <c r="X105" s="8">
        <f>'Rf &amp; Cd Calculation '!BO110</f>
        <v>2.8714999999999997</v>
      </c>
      <c r="Y105" s="1559">
        <f t="shared" si="16"/>
        <v>4.2157999999999998</v>
      </c>
      <c r="Z105" s="8">
        <f>'Rf &amp; Cd Calculation '!BV110</f>
        <v>5.5601000000000003</v>
      </c>
      <c r="AA105" s="821">
        <f t="shared" si="17"/>
        <v>7.1732600000000009</v>
      </c>
      <c r="AB105" s="821">
        <f t="shared" si="18"/>
        <v>9.1090520000000019</v>
      </c>
      <c r="AC105" s="829">
        <f t="shared" si="19"/>
        <v>11.044844000000003</v>
      </c>
      <c r="AD105" s="829">
        <f t="shared" si="20"/>
        <v>12.980636000000004</v>
      </c>
      <c r="AE105" s="1128">
        <f>VLOOKUP(S105,'Implied ERP Data'!$A$1958:$B$2897,2,TRUE)*100</f>
        <v>9.4830000000000005</v>
      </c>
      <c r="AF105" s="657">
        <f>'Rf &amp; Cd Calculation '!F110</f>
        <v>2.1762000000000001</v>
      </c>
      <c r="AG105" s="1469"/>
      <c r="AH105" s="1451"/>
      <c r="AI105" s="1451"/>
    </row>
    <row r="106" spans="1:35">
      <c r="A106" s="1112"/>
      <c r="B106" s="1113"/>
      <c r="C106" s="945"/>
      <c r="D106" s="945"/>
      <c r="E106" s="945"/>
      <c r="F106" s="945"/>
      <c r="G106" s="945"/>
      <c r="H106" s="945"/>
      <c r="I106" s="945"/>
      <c r="J106" s="945"/>
      <c r="K106" s="945"/>
      <c r="L106" s="945"/>
      <c r="M106" s="945"/>
      <c r="N106" s="945"/>
      <c r="O106" s="945"/>
      <c r="P106" s="945"/>
      <c r="Q106" s="214"/>
      <c r="S106" s="1126">
        <f>'Rf &amp; Cd Calculation '!A111</f>
        <v>40872</v>
      </c>
      <c r="T106" s="1127">
        <f>'Rf &amp; Cd Calculation '!AT111</f>
        <v>1.2905000000000002</v>
      </c>
      <c r="U106" s="89">
        <f t="shared" si="15"/>
        <v>1.6971000000000003</v>
      </c>
      <c r="V106" s="8">
        <f>'Rf &amp; Cd Calculation '!BA111</f>
        <v>2.1037000000000003</v>
      </c>
      <c r="W106" s="8">
        <f>'Rf &amp; Cd Calculation '!BH111</f>
        <v>2.3367999999999998</v>
      </c>
      <c r="X106" s="8">
        <f>'Rf &amp; Cd Calculation '!BO111</f>
        <v>2.9987999999999997</v>
      </c>
      <c r="Y106" s="1559">
        <f t="shared" si="16"/>
        <v>4.33995</v>
      </c>
      <c r="Z106" s="8">
        <f>'Rf &amp; Cd Calculation '!BV111</f>
        <v>5.6811000000000007</v>
      </c>
      <c r="AA106" s="821">
        <f t="shared" si="17"/>
        <v>7.2904800000000014</v>
      </c>
      <c r="AB106" s="821">
        <f t="shared" si="18"/>
        <v>9.2217360000000017</v>
      </c>
      <c r="AC106" s="829">
        <f t="shared" si="19"/>
        <v>11.152992000000001</v>
      </c>
      <c r="AD106" s="829">
        <f t="shared" si="20"/>
        <v>13.084248000000001</v>
      </c>
      <c r="AE106" s="1128">
        <f>VLOOKUP(S106,'Implied ERP Data'!$A$1958:$B$2897,2,TRUE)*100</f>
        <v>9.577</v>
      </c>
      <c r="AF106" s="657">
        <f>'Rf &amp; Cd Calculation '!F111</f>
        <v>2.4011</v>
      </c>
      <c r="AG106" s="1469"/>
      <c r="AH106" s="1451"/>
      <c r="AI106" s="1451"/>
    </row>
    <row r="107" spans="1:35">
      <c r="A107" s="1112"/>
      <c r="B107" s="1113"/>
      <c r="C107" s="945"/>
      <c r="D107" s="945"/>
      <c r="E107" s="945"/>
      <c r="F107" s="945"/>
      <c r="G107" s="945"/>
      <c r="H107" s="945"/>
      <c r="I107" s="945"/>
      <c r="J107" s="945"/>
      <c r="K107" s="945"/>
      <c r="L107" s="945"/>
      <c r="M107" s="945"/>
      <c r="N107" s="945"/>
      <c r="O107" s="945"/>
      <c r="P107" s="945"/>
      <c r="Q107" s="214"/>
      <c r="S107" s="1126">
        <f>'Rf &amp; Cd Calculation '!A112</f>
        <v>40879</v>
      </c>
      <c r="T107" s="1127">
        <f>'Rf &amp; Cd Calculation '!AT112</f>
        <v>1.4390999999999998</v>
      </c>
      <c r="U107" s="89">
        <f t="shared" si="15"/>
        <v>1.8340000000000001</v>
      </c>
      <c r="V107" s="8">
        <f>'Rf &amp; Cd Calculation '!BA112</f>
        <v>2.2289000000000003</v>
      </c>
      <c r="W107" s="8">
        <f>'Rf &amp; Cd Calculation '!BH112</f>
        <v>2.5015999999999998</v>
      </c>
      <c r="X107" s="8">
        <f>'Rf &amp; Cd Calculation '!BO112</f>
        <v>3.3601999999999999</v>
      </c>
      <c r="Y107" s="1559">
        <f t="shared" si="16"/>
        <v>4.5796000000000001</v>
      </c>
      <c r="Z107" s="8">
        <f>'Rf &amp; Cd Calculation '!BV112</f>
        <v>5.7990000000000004</v>
      </c>
      <c r="AA107" s="821">
        <f t="shared" si="17"/>
        <v>7.2622800000000005</v>
      </c>
      <c r="AB107" s="821">
        <f t="shared" si="18"/>
        <v>9.0182160000000007</v>
      </c>
      <c r="AC107" s="829">
        <f t="shared" si="19"/>
        <v>10.774152000000001</v>
      </c>
      <c r="AD107" s="829">
        <f t="shared" si="20"/>
        <v>12.530088000000001</v>
      </c>
      <c r="AE107" s="1128">
        <f>VLOOKUP(S107,'Implied ERP Data'!$A$1958:$B$2897,2,TRUE)*100</f>
        <v>9.1150000000000002</v>
      </c>
      <c r="AF107" s="657">
        <f>'Rf &amp; Cd Calculation '!F112</f>
        <v>2.3212999999999999</v>
      </c>
      <c r="AG107" s="1469"/>
      <c r="AH107" s="1451"/>
      <c r="AI107" s="1451"/>
    </row>
    <row r="108" spans="1:35">
      <c r="Q108" s="1578"/>
      <c r="S108" s="1126">
        <f>'Rf &amp; Cd Calculation '!A113</f>
        <v>40886</v>
      </c>
      <c r="T108" s="1127">
        <f>'Rf &amp; Cd Calculation '!AT113</f>
        <v>1.4543000000000004</v>
      </c>
      <c r="U108" s="89">
        <f t="shared" si="15"/>
        <v>1.8559000000000001</v>
      </c>
      <c r="V108" s="8">
        <f>'Rf &amp; Cd Calculation '!BA113</f>
        <v>2.2574999999999998</v>
      </c>
      <c r="W108" s="8">
        <f>'Rf &amp; Cd Calculation '!BH113</f>
        <v>2.4402000000000004</v>
      </c>
      <c r="X108" s="8">
        <f>'Rf &amp; Cd Calculation '!BO113</f>
        <v>3.4095999999999997</v>
      </c>
      <c r="Y108" s="1559">
        <f t="shared" si="16"/>
        <v>4.5530999999999997</v>
      </c>
      <c r="Z108" s="8">
        <f>'Rf &amp; Cd Calculation '!BV113</f>
        <v>5.6966000000000001</v>
      </c>
      <c r="AA108" s="821">
        <f t="shared" si="17"/>
        <v>7.0688000000000004</v>
      </c>
      <c r="AB108" s="821">
        <f t="shared" si="18"/>
        <v>8.715440000000001</v>
      </c>
      <c r="AC108" s="829">
        <f t="shared" si="19"/>
        <v>10.362080000000002</v>
      </c>
      <c r="AD108" s="829">
        <f t="shared" si="20"/>
        <v>12.008720000000004</v>
      </c>
      <c r="AE108" s="1128">
        <f>VLOOKUP(S108,'Implied ERP Data'!$A$1958:$B$2897,2,TRUE)*100</f>
        <v>9.1909999999999989</v>
      </c>
      <c r="AF108" s="657">
        <f>'Rf &amp; Cd Calculation '!F113</f>
        <v>2.2913999999999999</v>
      </c>
      <c r="AG108" s="1469"/>
      <c r="AH108" s="1451"/>
      <c r="AI108" s="1451"/>
    </row>
    <row r="109" spans="1:35">
      <c r="A109" s="667" t="s">
        <v>951</v>
      </c>
      <c r="B109" s="1113"/>
      <c r="C109" s="1137" t="s">
        <v>955</v>
      </c>
      <c r="D109" s="945"/>
      <c r="E109" s="945"/>
      <c r="F109" s="945"/>
      <c r="G109" s="945"/>
      <c r="H109" s="945"/>
      <c r="I109" s="945"/>
      <c r="J109" s="945" t="s">
        <v>1130</v>
      </c>
      <c r="K109" s="945"/>
      <c r="L109" s="945"/>
      <c r="M109" s="945"/>
      <c r="N109" s="945"/>
      <c r="O109" s="945"/>
      <c r="P109" s="945"/>
      <c r="Q109" s="214"/>
      <c r="S109" s="1126">
        <f>'Rf &amp; Cd Calculation '!A114</f>
        <v>40893</v>
      </c>
      <c r="T109" s="1127">
        <f>'Rf &amp; Cd Calculation '!AT114</f>
        <v>1.4866000000000001</v>
      </c>
      <c r="U109" s="89">
        <f t="shared" si="15"/>
        <v>1.9021500000000002</v>
      </c>
      <c r="V109" s="8">
        <f>'Rf &amp; Cd Calculation '!BA114</f>
        <v>2.3177000000000003</v>
      </c>
      <c r="W109" s="8">
        <f>'Rf &amp; Cd Calculation '!BH114</f>
        <v>2.4463999999999997</v>
      </c>
      <c r="X109" s="8">
        <f>'Rf &amp; Cd Calculation '!BO114</f>
        <v>3.5377999999999998</v>
      </c>
      <c r="Y109" s="1559">
        <f t="shared" si="16"/>
        <v>4.7163500000000003</v>
      </c>
      <c r="Z109" s="8">
        <f>'Rf &amp; Cd Calculation '!BV114</f>
        <v>5.8948999999999998</v>
      </c>
      <c r="AA109" s="821">
        <f t="shared" si="17"/>
        <v>7.3091599999999994</v>
      </c>
      <c r="AB109" s="821">
        <f t="shared" si="18"/>
        <v>9.0062719999999992</v>
      </c>
      <c r="AC109" s="829">
        <f t="shared" si="19"/>
        <v>10.703384</v>
      </c>
      <c r="AD109" s="829">
        <f t="shared" si="20"/>
        <v>12.400496</v>
      </c>
      <c r="AE109" s="1128">
        <f>VLOOKUP(S109,'Implied ERP Data'!$A$1958:$B$2897,2,TRUE)*100</f>
        <v>9.8079999999999998</v>
      </c>
      <c r="AF109" s="657">
        <f>'Rf &amp; Cd Calculation '!F114</f>
        <v>2.0068999999999999</v>
      </c>
      <c r="AG109" s="1469"/>
      <c r="AH109" s="1451"/>
      <c r="AI109" s="1451"/>
    </row>
    <row r="110" spans="1:35">
      <c r="A110" s="1112"/>
      <c r="B110" s="1113"/>
      <c r="C110" s="945"/>
      <c r="D110" s="945"/>
      <c r="E110" s="945"/>
      <c r="F110" s="945"/>
      <c r="G110" s="945"/>
      <c r="H110" s="945"/>
      <c r="I110" s="945"/>
      <c r="J110" s="945"/>
      <c r="K110" s="945"/>
      <c r="L110" s="945"/>
      <c r="M110" s="945"/>
      <c r="N110" s="945"/>
      <c r="O110" s="945"/>
      <c r="P110" s="945"/>
      <c r="Q110" s="214"/>
      <c r="S110" s="1126">
        <f>'Rf &amp; Cd Calculation '!A115</f>
        <v>40900</v>
      </c>
      <c r="T110" s="1127">
        <f>'Rf &amp; Cd Calculation '!AT115</f>
        <v>1.4752000000000001</v>
      </c>
      <c r="U110" s="89">
        <f t="shared" si="15"/>
        <v>1.8926000000000001</v>
      </c>
      <c r="V110" s="8">
        <f>'Rf &amp; Cd Calculation '!BA115</f>
        <v>2.31</v>
      </c>
      <c r="W110" s="8">
        <f>'Rf &amp; Cd Calculation '!BH115</f>
        <v>2.4363999999999995</v>
      </c>
      <c r="X110" s="8">
        <f>'Rf &amp; Cd Calculation '!BO115</f>
        <v>3.6160999999999999</v>
      </c>
      <c r="Y110" s="1559">
        <f t="shared" si="16"/>
        <v>4.7189999999999994</v>
      </c>
      <c r="Z110" s="8">
        <f>'Rf &amp; Cd Calculation '!BV115</f>
        <v>5.8218999999999994</v>
      </c>
      <c r="AA110" s="821">
        <f t="shared" si="17"/>
        <v>7.1453799999999994</v>
      </c>
      <c r="AB110" s="821">
        <f t="shared" si="18"/>
        <v>8.7335560000000001</v>
      </c>
      <c r="AC110" s="829">
        <f t="shared" si="19"/>
        <v>10.321732000000001</v>
      </c>
      <c r="AD110" s="829">
        <f t="shared" si="20"/>
        <v>11.909908000000001</v>
      </c>
      <c r="AE110" s="1128">
        <f>VLOOKUP(S110,'Implied ERP Data'!$A$1958:$B$2897,2,TRUE)*100</f>
        <v>9.41</v>
      </c>
      <c r="AF110" s="657">
        <f>'Rf &amp; Cd Calculation '!F115</f>
        <v>2.0943000000000001</v>
      </c>
      <c r="AG110" s="1469"/>
      <c r="AH110" s="1451"/>
      <c r="AI110" s="1451"/>
    </row>
    <row r="111" spans="1:35">
      <c r="Q111" s="1578"/>
      <c r="S111" s="1126">
        <f>'Rf &amp; Cd Calculation '!A116</f>
        <v>40907</v>
      </c>
      <c r="T111" s="1127">
        <f>'Rf &amp; Cd Calculation '!AT116</f>
        <v>1.5062</v>
      </c>
      <c r="U111" s="89">
        <f t="shared" si="15"/>
        <v>1.9215</v>
      </c>
      <c r="V111" s="8">
        <f>'Rf &amp; Cd Calculation '!BA116</f>
        <v>2.3368000000000002</v>
      </c>
      <c r="W111" s="8">
        <f>'Rf &amp; Cd Calculation '!BH116</f>
        <v>2.4619</v>
      </c>
      <c r="X111" s="8">
        <f>'Rf &amp; Cd Calculation '!BO116</f>
        <v>3.702</v>
      </c>
      <c r="Y111" s="1559">
        <f t="shared" si="16"/>
        <v>4.8111999999999995</v>
      </c>
      <c r="Z111" s="8">
        <f>'Rf &amp; Cd Calculation '!BV116</f>
        <v>5.9203999999999999</v>
      </c>
      <c r="AA111" s="821">
        <f t="shared" si="17"/>
        <v>7.2514400000000006</v>
      </c>
      <c r="AB111" s="821">
        <f t="shared" si="18"/>
        <v>8.848688000000001</v>
      </c>
      <c r="AC111" s="829">
        <f t="shared" si="19"/>
        <v>10.445936000000001</v>
      </c>
      <c r="AD111" s="829">
        <f t="shared" si="20"/>
        <v>12.043184000000002</v>
      </c>
      <c r="AE111" s="1128">
        <f>VLOOKUP(S111,'Implied ERP Data'!$A$1958:$B$2897,2,TRUE)*100</f>
        <v>9.5309999999999988</v>
      </c>
      <c r="AF111" s="657">
        <f>'Rf &amp; Cd Calculation '!F116</f>
        <v>1.9616</v>
      </c>
      <c r="AG111" s="1469"/>
      <c r="AH111" s="1451"/>
      <c r="AI111" s="1451"/>
    </row>
    <row r="112" spans="1:35">
      <c r="A112" s="667" t="s">
        <v>948</v>
      </c>
      <c r="B112" s="1113"/>
      <c r="C112" s="704" t="s">
        <v>956</v>
      </c>
      <c r="D112" s="945"/>
      <c r="E112" s="945"/>
      <c r="F112" s="945"/>
      <c r="G112" s="945"/>
      <c r="H112" s="945"/>
      <c r="I112" s="945"/>
      <c r="J112" s="945"/>
      <c r="K112" s="945"/>
      <c r="L112" s="945"/>
      <c r="M112" s="945"/>
      <c r="N112" s="945"/>
      <c r="O112" s="945"/>
      <c r="P112" s="945"/>
      <c r="Q112" s="214"/>
      <c r="S112" s="1126">
        <f>'Rf &amp; Cd Calculation '!A117</f>
        <v>40914</v>
      </c>
      <c r="T112" s="1127">
        <f>'Rf &amp; Cd Calculation '!AT117</f>
        <v>1.4474999999999998</v>
      </c>
      <c r="U112" s="89">
        <f t="shared" si="15"/>
        <v>1.8546499999999999</v>
      </c>
      <c r="V112" s="8">
        <f>'Rf &amp; Cd Calculation '!BA117</f>
        <v>2.2618</v>
      </c>
      <c r="W112" s="8">
        <f>'Rf &amp; Cd Calculation '!BH117</f>
        <v>2.3815999999999997</v>
      </c>
      <c r="X112" s="8">
        <f>'Rf &amp; Cd Calculation '!BO117</f>
        <v>3.6354999999999995</v>
      </c>
      <c r="Y112" s="1559">
        <f t="shared" si="16"/>
        <v>4.6634499999999992</v>
      </c>
      <c r="Z112" s="8">
        <f>'Rf &amp; Cd Calculation '!BV117</f>
        <v>5.6913999999999998</v>
      </c>
      <c r="AA112" s="821">
        <f t="shared" si="17"/>
        <v>6.9249400000000003</v>
      </c>
      <c r="AB112" s="821">
        <f t="shared" si="18"/>
        <v>8.4051880000000008</v>
      </c>
      <c r="AC112" s="829">
        <f t="shared" si="19"/>
        <v>9.8854360000000021</v>
      </c>
      <c r="AD112" s="829">
        <f t="shared" si="20"/>
        <v>11.365684000000003</v>
      </c>
      <c r="AE112" s="1128">
        <f>VLOOKUP(S112,'Implied ERP Data'!$A$1958:$B$2897,2,TRUE)*100</f>
        <v>9.4460000000000015</v>
      </c>
      <c r="AF112" s="657">
        <f>'Rf &amp; Cd Calculation '!F117</f>
        <v>2.0217000000000001</v>
      </c>
      <c r="AG112" s="1469"/>
      <c r="AH112" s="1451"/>
      <c r="AI112" s="1451"/>
    </row>
    <row r="113" spans="1:35">
      <c r="A113" s="1112"/>
      <c r="B113" s="1113"/>
      <c r="C113" s="945"/>
      <c r="D113" s="945"/>
      <c r="E113" s="945"/>
      <c r="F113" s="945"/>
      <c r="G113" s="945"/>
      <c r="H113" s="945"/>
      <c r="I113" s="945"/>
      <c r="J113" s="945"/>
      <c r="K113" s="945"/>
      <c r="L113" s="945"/>
      <c r="M113" s="945"/>
      <c r="N113" s="945"/>
      <c r="O113" s="945"/>
      <c r="P113" s="945"/>
      <c r="Q113" s="214"/>
      <c r="S113" s="1126">
        <f>'Rf &amp; Cd Calculation '!A118</f>
        <v>40921</v>
      </c>
      <c r="T113" s="1127">
        <f>'Rf &amp; Cd Calculation '!AT118</f>
        <v>1.4604000000000001</v>
      </c>
      <c r="U113" s="89">
        <f t="shared" si="15"/>
        <v>1.8744000000000001</v>
      </c>
      <c r="V113" s="8">
        <f>'Rf &amp; Cd Calculation '!BA118</f>
        <v>2.2884000000000002</v>
      </c>
      <c r="W113" s="8">
        <f>'Rf &amp; Cd Calculation '!BH118</f>
        <v>2.4337999999999997</v>
      </c>
      <c r="X113" s="8">
        <f>'Rf &amp; Cd Calculation '!BO118</f>
        <v>3.5944000000000003</v>
      </c>
      <c r="Y113" s="1559">
        <f t="shared" si="16"/>
        <v>4.5816499999999998</v>
      </c>
      <c r="Z113" s="8">
        <f>'Rf &amp; Cd Calculation '!BV118</f>
        <v>5.5689000000000002</v>
      </c>
      <c r="AA113" s="821">
        <f t="shared" si="17"/>
        <v>6.7536000000000005</v>
      </c>
      <c r="AB113" s="821">
        <f t="shared" si="18"/>
        <v>8.1752400000000005</v>
      </c>
      <c r="AC113" s="829">
        <f t="shared" si="19"/>
        <v>9.5968800000000005</v>
      </c>
      <c r="AD113" s="829">
        <f t="shared" si="20"/>
        <v>11.018520000000001</v>
      </c>
      <c r="AE113" s="1128">
        <f>VLOOKUP(S113,'Implied ERP Data'!$A$1958:$B$2897,2,TRUE)*100</f>
        <v>9.3550000000000004</v>
      </c>
      <c r="AF113" s="657">
        <f>'Rf &amp; Cd Calculation '!F118</f>
        <v>1.9414</v>
      </c>
      <c r="AG113" s="1469"/>
      <c r="AH113" s="1451"/>
      <c r="AI113" s="1451"/>
    </row>
    <row r="114" spans="1:35">
      <c r="A114" s="1112"/>
      <c r="B114" s="1113"/>
      <c r="C114" s="945"/>
      <c r="D114" s="998"/>
      <c r="E114" s="945"/>
      <c r="F114" s="1945" t="s">
        <v>957</v>
      </c>
      <c r="G114" s="1945"/>
      <c r="H114" s="1945"/>
      <c r="I114" s="1945"/>
      <c r="J114" s="1945"/>
      <c r="K114" s="945"/>
      <c r="L114" s="945"/>
      <c r="M114" s="945"/>
      <c r="N114" s="945"/>
      <c r="O114" s="945"/>
      <c r="P114" s="945"/>
      <c r="Q114" s="214"/>
      <c r="S114" s="1126">
        <f>'Rf &amp; Cd Calculation '!A119</f>
        <v>40928</v>
      </c>
      <c r="T114" s="1127">
        <f>'Rf &amp; Cd Calculation '!AT119</f>
        <v>1.4419</v>
      </c>
      <c r="U114" s="89">
        <f t="shared" si="15"/>
        <v>1.8465500000000001</v>
      </c>
      <c r="V114" s="8">
        <f>'Rf &amp; Cd Calculation '!BA119</f>
        <v>2.2512000000000003</v>
      </c>
      <c r="W114" s="8">
        <f>'Rf &amp; Cd Calculation '!BH119</f>
        <v>2.3954</v>
      </c>
      <c r="X114" s="8">
        <f>'Rf &amp; Cd Calculation '!BO119</f>
        <v>3.4975999999999998</v>
      </c>
      <c r="Y114" s="1559">
        <f t="shared" si="16"/>
        <v>4.4516499999999999</v>
      </c>
      <c r="Z114" s="8">
        <f>'Rf &amp; Cd Calculation '!BV119</f>
        <v>5.4056999999999995</v>
      </c>
      <c r="AA114" s="821">
        <f t="shared" si="17"/>
        <v>6.5505599999999991</v>
      </c>
      <c r="AB114" s="821">
        <f t="shared" si="18"/>
        <v>7.9243919999999983</v>
      </c>
      <c r="AC114" s="829">
        <f t="shared" si="19"/>
        <v>9.2982239999999976</v>
      </c>
      <c r="AD114" s="829">
        <f t="shared" si="20"/>
        <v>10.672055999999998</v>
      </c>
      <c r="AE114" s="1128">
        <f>VLOOKUP(S114,'Implied ERP Data'!$A$1958:$B$2897,2,TRUE)*100</f>
        <v>8.8610000000000007</v>
      </c>
      <c r="AF114" s="657">
        <f>'Rf &amp; Cd Calculation '!F119</f>
        <v>2.1133999999999999</v>
      </c>
      <c r="AG114" s="1469"/>
      <c r="AH114" s="1451"/>
      <c r="AI114" s="1451"/>
    </row>
    <row r="115" spans="1:35">
      <c r="A115" s="1112"/>
      <c r="B115" s="1113"/>
      <c r="C115" s="494"/>
      <c r="D115" s="1098" t="s">
        <v>1137</v>
      </c>
      <c r="E115" s="1098" t="s">
        <v>959</v>
      </c>
      <c r="F115" s="1002" t="s">
        <v>8</v>
      </c>
      <c r="G115" s="1002" t="s">
        <v>59</v>
      </c>
      <c r="H115" s="1002" t="s">
        <v>287</v>
      </c>
      <c r="I115" s="1002" t="s">
        <v>288</v>
      </c>
      <c r="J115" s="1099" t="s">
        <v>895</v>
      </c>
      <c r="K115" s="945"/>
      <c r="L115" s="945"/>
      <c r="M115" s="945"/>
      <c r="N115" s="945"/>
      <c r="O115" s="945"/>
      <c r="P115" s="945"/>
      <c r="Q115" s="214"/>
      <c r="S115" s="1126">
        <f>'Rf &amp; Cd Calculation '!A120</f>
        <v>40935</v>
      </c>
      <c r="T115" s="1127">
        <f>'Rf &amp; Cd Calculation '!AT120</f>
        <v>1.3794999999999997</v>
      </c>
      <c r="U115" s="89">
        <f t="shared" si="15"/>
        <v>1.7702</v>
      </c>
      <c r="V115" s="8">
        <f>'Rf &amp; Cd Calculation '!BA120</f>
        <v>2.1609000000000003</v>
      </c>
      <c r="W115" s="8">
        <f>'Rf &amp; Cd Calculation '!BH120</f>
        <v>2.2613999999999996</v>
      </c>
      <c r="X115" s="8">
        <f>'Rf &amp; Cd Calculation '!BO120</f>
        <v>3.2496999999999994</v>
      </c>
      <c r="Y115" s="1559">
        <f t="shared" si="16"/>
        <v>4.2541499999999992</v>
      </c>
      <c r="Z115" s="8">
        <f>'Rf &amp; Cd Calculation '!BV120</f>
        <v>5.2585999999999995</v>
      </c>
      <c r="AA115" s="821">
        <f t="shared" si="17"/>
        <v>6.46394</v>
      </c>
      <c r="AB115" s="821">
        <f t="shared" si="18"/>
        <v>7.9103480000000008</v>
      </c>
      <c r="AC115" s="829">
        <f t="shared" si="19"/>
        <v>9.3567560000000007</v>
      </c>
      <c r="AD115" s="829">
        <f t="shared" si="20"/>
        <v>10.803164000000001</v>
      </c>
      <c r="AE115" s="1128">
        <f>VLOOKUP(S115,'Implied ERP Data'!$A$1958:$B$2897,2,TRUE)*100</f>
        <v>8.7720000000000002</v>
      </c>
      <c r="AF115" s="657">
        <f>'Rf &amp; Cd Calculation '!F120</f>
        <v>2.0729000000000002</v>
      </c>
      <c r="AG115" s="1469"/>
      <c r="AH115" s="1451"/>
      <c r="AI115" s="1451"/>
    </row>
    <row r="116" spans="1:35">
      <c r="A116" s="1112"/>
      <c r="B116" s="1113"/>
      <c r="C116" s="1003" t="s">
        <v>282</v>
      </c>
      <c r="D116" s="1100">
        <f>ERP!K39</f>
        <v>1</v>
      </c>
      <c r="E116" s="280">
        <f>ERP!M39</f>
        <v>0.5</v>
      </c>
      <c r="F116" s="280">
        <f>ERP!I21</f>
        <v>0.30209999999999998</v>
      </c>
      <c r="G116" s="280">
        <f>ERP!J21</f>
        <v>0.57820000000000005</v>
      </c>
      <c r="H116" s="280">
        <f>ERP!K21</f>
        <v>0.67463153193389902</v>
      </c>
      <c r="I116" s="280">
        <f>ERP!L21</f>
        <v>0.85430000000000006</v>
      </c>
      <c r="J116" s="1101">
        <f>AVERAGE(G116,H116)</f>
        <v>0.62641576596694959</v>
      </c>
      <c r="K116" s="945"/>
      <c r="L116" s="945"/>
      <c r="M116" s="945"/>
      <c r="N116" s="945"/>
      <c r="O116" s="945"/>
      <c r="P116" s="945"/>
      <c r="Q116" s="214"/>
      <c r="S116" s="1126">
        <f>'Rf &amp; Cd Calculation '!A121</f>
        <v>40942</v>
      </c>
      <c r="T116" s="1127">
        <f>'Rf &amp; Cd Calculation '!AT121</f>
        <v>1.2136999999999998</v>
      </c>
      <c r="U116" s="89">
        <f t="shared" si="15"/>
        <v>1.5851999999999997</v>
      </c>
      <c r="V116" s="8">
        <f>'Rf &amp; Cd Calculation '!BA121</f>
        <v>1.9566999999999997</v>
      </c>
      <c r="W116" s="8">
        <f>'Rf &amp; Cd Calculation '!BH121</f>
        <v>2.0117000000000003</v>
      </c>
      <c r="X116" s="8">
        <f>'Rf &amp; Cd Calculation '!BO121</f>
        <v>2.8681999999999999</v>
      </c>
      <c r="Y116" s="1559">
        <f t="shared" si="16"/>
        <v>3.9303999999999997</v>
      </c>
      <c r="Z116" s="8">
        <f>'Rf &amp; Cd Calculation '!BV121</f>
        <v>4.9925999999999995</v>
      </c>
      <c r="AA116" s="821">
        <f t="shared" si="17"/>
        <v>6.2672399999999993</v>
      </c>
      <c r="AB116" s="821">
        <f t="shared" si="18"/>
        <v>7.7968079999999986</v>
      </c>
      <c r="AC116" s="829">
        <f t="shared" si="19"/>
        <v>9.326375999999998</v>
      </c>
      <c r="AD116" s="829">
        <f t="shared" si="20"/>
        <v>10.855943999999997</v>
      </c>
      <c r="AE116" s="1128">
        <f>VLOOKUP(S116,'Implied ERP Data'!$A$1958:$B$2897,2,TRUE)*100</f>
        <v>8.4870000000000001</v>
      </c>
      <c r="AF116" s="657">
        <f>'Rf &amp; Cd Calculation '!F121</f>
        <v>2.1657000000000002</v>
      </c>
      <c r="AG116" s="1469"/>
      <c r="AH116" s="1451"/>
      <c r="AI116" s="1451"/>
    </row>
    <row r="117" spans="1:35">
      <c r="A117" s="1112"/>
      <c r="B117" s="1113"/>
      <c r="C117" s="913" t="s">
        <v>283</v>
      </c>
      <c r="D117" s="438">
        <f>ERP!K40</f>
        <v>0.27851966650768767</v>
      </c>
      <c r="E117" s="1102">
        <f>ERP!M40</f>
        <v>0.2</v>
      </c>
      <c r="F117" s="1102">
        <f>ERP!I22</f>
        <v>0.35549999999999998</v>
      </c>
      <c r="G117" s="1102">
        <f>ERP!J22</f>
        <v>0.63629999999999998</v>
      </c>
      <c r="H117" s="1102">
        <f>ERP!K22</f>
        <v>0.81090328467153294</v>
      </c>
      <c r="I117" s="1102">
        <f>ERP!L22</f>
        <v>0.91710000000000003</v>
      </c>
      <c r="J117" s="1103">
        <f>AVERAGE(G117,H117)</f>
        <v>0.72360164233576652</v>
      </c>
      <c r="K117" s="945"/>
      <c r="L117" s="945"/>
      <c r="M117" s="945"/>
      <c r="N117" s="945"/>
      <c r="O117" s="945"/>
      <c r="P117" s="945"/>
      <c r="Q117" s="214"/>
      <c r="S117" s="1126">
        <f>'Rf &amp; Cd Calculation '!A122</f>
        <v>40949</v>
      </c>
      <c r="T117" s="1127">
        <f>'Rf &amp; Cd Calculation '!AT122</f>
        <v>1.2558000000000002</v>
      </c>
      <c r="U117" s="89">
        <f t="shared" si="15"/>
        <v>1.6067</v>
      </c>
      <c r="V117" s="8">
        <f>'Rf &amp; Cd Calculation '!BA122</f>
        <v>1.9575999999999998</v>
      </c>
      <c r="W117" s="8">
        <f>'Rf &amp; Cd Calculation '!BH122</f>
        <v>1.9884999999999997</v>
      </c>
      <c r="X117" s="8">
        <f>'Rf &amp; Cd Calculation '!BO122</f>
        <v>2.8699999999999997</v>
      </c>
      <c r="Y117" s="1559">
        <f t="shared" si="16"/>
        <v>3.8630499999999994</v>
      </c>
      <c r="Z117" s="8">
        <f>'Rf &amp; Cd Calculation '!BV122</f>
        <v>4.8560999999999996</v>
      </c>
      <c r="AA117" s="821">
        <f t="shared" si="17"/>
        <v>6.0477600000000002</v>
      </c>
      <c r="AB117" s="821">
        <f t="shared" si="18"/>
        <v>7.4777520000000006</v>
      </c>
      <c r="AC117" s="829">
        <f t="shared" si="19"/>
        <v>8.907744000000001</v>
      </c>
      <c r="AD117" s="829">
        <f t="shared" si="20"/>
        <v>10.337736000000001</v>
      </c>
      <c r="AE117" s="1128">
        <f>VLOOKUP(S117,'Implied ERP Data'!$A$1958:$B$2897,2,TRUE)*100</f>
        <v>8.5530000000000008</v>
      </c>
      <c r="AF117" s="657">
        <f>'Rf &amp; Cd Calculation '!F122</f>
        <v>2.19</v>
      </c>
      <c r="AG117" s="1469"/>
      <c r="AH117" s="1451"/>
      <c r="AI117" s="1451"/>
    </row>
    <row r="118" spans="1:35">
      <c r="A118" s="1112"/>
      <c r="B118" s="1113"/>
      <c r="C118" s="1004" t="s">
        <v>286</v>
      </c>
      <c r="D118" s="1104">
        <f>ERP!K41</f>
        <v>4.092853292601391</v>
      </c>
      <c r="E118" s="1005"/>
      <c r="F118" s="1005">
        <f>ERP!I23</f>
        <v>0.39529999999999998</v>
      </c>
      <c r="G118" s="1005">
        <f>ERP!J23</f>
        <v>0.64334999999999998</v>
      </c>
      <c r="H118" s="1005">
        <f>ERP!K23</f>
        <v>0.78448104782694972</v>
      </c>
      <c r="I118" s="1005">
        <f>ERP!L23</f>
        <v>0.89139999999999997</v>
      </c>
      <c r="J118" s="1105">
        <f>AVERAGE(G118,H118)</f>
        <v>0.7139155239134749</v>
      </c>
      <c r="K118" s="945"/>
      <c r="L118" s="945"/>
      <c r="M118" s="945"/>
      <c r="N118" s="945"/>
      <c r="O118" s="945"/>
      <c r="P118" s="945"/>
      <c r="Q118" s="214"/>
      <c r="S118" s="1126">
        <f>'Rf &amp; Cd Calculation '!A123</f>
        <v>40956</v>
      </c>
      <c r="T118" s="1127">
        <f>'Rf &amp; Cd Calculation '!AT123</f>
        <v>1.2315</v>
      </c>
      <c r="U118" s="89">
        <f t="shared" si="15"/>
        <v>1.5718500000000002</v>
      </c>
      <c r="V118" s="8">
        <f>'Rf &amp; Cd Calculation '!BA123</f>
        <v>1.9122000000000003</v>
      </c>
      <c r="W118" s="8">
        <f>'Rf &amp; Cd Calculation '!BH123</f>
        <v>1.9263000000000003</v>
      </c>
      <c r="X118" s="8">
        <f>'Rf &amp; Cd Calculation '!BO123</f>
        <v>2.8118999999999996</v>
      </c>
      <c r="Y118" s="1559">
        <f t="shared" si="16"/>
        <v>3.7814999999999999</v>
      </c>
      <c r="Z118" s="8">
        <f>'Rf &amp; Cd Calculation '!BV123</f>
        <v>4.7511000000000001</v>
      </c>
      <c r="AA118" s="821">
        <f t="shared" si="17"/>
        <v>5.9146200000000002</v>
      </c>
      <c r="AB118" s="821">
        <f t="shared" si="18"/>
        <v>7.3108440000000003</v>
      </c>
      <c r="AC118" s="829">
        <f t="shared" si="19"/>
        <v>8.7070679999999996</v>
      </c>
      <c r="AD118" s="829">
        <f t="shared" si="20"/>
        <v>10.103292</v>
      </c>
      <c r="AE118" s="1128">
        <f>VLOOKUP(S118,'Implied ERP Data'!$A$1958:$B$2897,2,TRUE)*100</f>
        <v>8.4149999999999991</v>
      </c>
      <c r="AF118" s="657">
        <f>'Rf &amp; Cd Calculation '!F123</f>
        <v>2.1516999999999999</v>
      </c>
      <c r="AG118" s="1469"/>
      <c r="AH118" s="1451"/>
      <c r="AI118" s="1451"/>
    </row>
    <row r="119" spans="1:35">
      <c r="A119" s="1112"/>
      <c r="B119" s="1113"/>
      <c r="C119" s="1003" t="s">
        <v>284</v>
      </c>
      <c r="D119" s="1100">
        <f>ERP!K42</f>
        <v>0.46496875967683954</v>
      </c>
      <c r="E119" s="961">
        <f>ERP!M42</f>
        <v>0.2</v>
      </c>
      <c r="F119" s="961">
        <f>ERP!I24</f>
        <v>0.56030000000000002</v>
      </c>
      <c r="G119" s="961">
        <f>ERP!J24</f>
        <v>0.77360000000000007</v>
      </c>
      <c r="H119" s="961">
        <f>ERP!K24</f>
        <v>0.97715381932333445</v>
      </c>
      <c r="I119" s="961">
        <f>ERP!L24</f>
        <v>0.9869</v>
      </c>
      <c r="J119" s="1106">
        <f>AVERAGE(G119,H119)</f>
        <v>0.87537690966166726</v>
      </c>
      <c r="K119" s="945"/>
      <c r="L119" s="945"/>
      <c r="M119" s="945"/>
      <c r="N119" s="945"/>
      <c r="O119" s="945"/>
      <c r="P119" s="945"/>
      <c r="Q119" s="214"/>
      <c r="S119" s="1126">
        <f>'Rf &amp; Cd Calculation '!A124</f>
        <v>40963</v>
      </c>
      <c r="T119" s="1127">
        <f>'Rf &amp; Cd Calculation '!AT124</f>
        <v>1.1826000000000003</v>
      </c>
      <c r="U119" s="89">
        <f t="shared" si="15"/>
        <v>1.4963000000000002</v>
      </c>
      <c r="V119" s="8">
        <f>'Rf &amp; Cd Calculation '!BA124</f>
        <v>1.81</v>
      </c>
      <c r="W119" s="8">
        <f>'Rf &amp; Cd Calculation '!BH124</f>
        <v>1.8481000000000001</v>
      </c>
      <c r="X119" s="8">
        <f>'Rf &amp; Cd Calculation '!BO124</f>
        <v>2.7723000000000004</v>
      </c>
      <c r="Y119" s="1559">
        <f t="shared" si="16"/>
        <v>3.6273000000000004</v>
      </c>
      <c r="Z119" s="8">
        <f>'Rf &amp; Cd Calculation '!BV124</f>
        <v>4.4823000000000004</v>
      </c>
      <c r="AA119" s="821">
        <f t="shared" si="17"/>
        <v>5.5083000000000002</v>
      </c>
      <c r="AB119" s="821">
        <f t="shared" si="18"/>
        <v>6.7394999999999996</v>
      </c>
      <c r="AC119" s="829">
        <f t="shared" si="19"/>
        <v>7.970699999999999</v>
      </c>
      <c r="AD119" s="829">
        <f t="shared" si="20"/>
        <v>9.2018999999999984</v>
      </c>
      <c r="AE119" s="1128">
        <f>VLOOKUP(S119,'Implied ERP Data'!$A$1958:$B$2897,2,TRUE)*100</f>
        <v>8.4559999999999995</v>
      </c>
      <c r="AF119" s="657">
        <f>'Rf &amp; Cd Calculation '!F124</f>
        <v>2.1246999999999998</v>
      </c>
      <c r="AG119" s="1469"/>
      <c r="AH119" s="1451"/>
      <c r="AI119" s="1451"/>
    </row>
    <row r="120" spans="1:35">
      <c r="A120" s="1112"/>
      <c r="B120" s="1113"/>
      <c r="C120" s="223" t="s">
        <v>285</v>
      </c>
      <c r="D120" s="1107">
        <f>ERP!K43</f>
        <v>1.6062286079161434</v>
      </c>
      <c r="E120" s="394">
        <f>ERP!M43</f>
        <v>0.1</v>
      </c>
      <c r="F120" s="394">
        <f>ERP!I25</f>
        <v>0.24060000000000001</v>
      </c>
      <c r="G120" s="394">
        <f>ERP!J25</f>
        <v>0.49125000000000002</v>
      </c>
      <c r="H120" s="394">
        <f>ERP!K25</f>
        <v>0.48245438139161828</v>
      </c>
      <c r="I120" s="394">
        <f>ERP!L25</f>
        <v>0.7419</v>
      </c>
      <c r="J120" s="1108">
        <f>AVERAGE(G120,H120)</f>
        <v>0.48685219069580915</v>
      </c>
      <c r="K120" s="673"/>
      <c r="L120" s="673"/>
      <c r="M120" s="673"/>
      <c r="N120" s="673"/>
      <c r="O120" s="673"/>
      <c r="P120" s="673"/>
      <c r="Q120" s="214"/>
      <c r="S120" s="1126">
        <f>'Rf &amp; Cd Calculation '!A125</f>
        <v>40970</v>
      </c>
      <c r="T120" s="1127">
        <f>'Rf &amp; Cd Calculation '!AT125</f>
        <v>1.1661000000000001</v>
      </c>
      <c r="U120" s="89">
        <f t="shared" si="15"/>
        <v>1.4524999999999999</v>
      </c>
      <c r="V120" s="8">
        <f>'Rf &amp; Cd Calculation '!BA125</f>
        <v>1.7388999999999997</v>
      </c>
      <c r="W120" s="8">
        <f>'Rf &amp; Cd Calculation '!BH125</f>
        <v>1.7925999999999997</v>
      </c>
      <c r="X120" s="8">
        <f>'Rf &amp; Cd Calculation '!BO125</f>
        <v>2.6778</v>
      </c>
      <c r="Y120" s="1559">
        <f t="shared" si="16"/>
        <v>3.4695499999999999</v>
      </c>
      <c r="Z120" s="8">
        <f>'Rf &amp; Cd Calculation '!BV125</f>
        <v>4.2613000000000003</v>
      </c>
      <c r="AA120" s="821">
        <f t="shared" si="17"/>
        <v>5.2114000000000011</v>
      </c>
      <c r="AB120" s="821">
        <f t="shared" si="18"/>
        <v>6.3515200000000025</v>
      </c>
      <c r="AC120" s="829">
        <f t="shared" si="19"/>
        <v>7.4916400000000039</v>
      </c>
      <c r="AD120" s="829">
        <f t="shared" si="20"/>
        <v>8.6317600000000052</v>
      </c>
      <c r="AE120" s="1128">
        <f>VLOOKUP(S120,'Implied ERP Data'!$A$1958:$B$2897,2,TRUE)*100</f>
        <v>8.49</v>
      </c>
      <c r="AF120" s="657">
        <f>'Rf &amp; Cd Calculation '!F125</f>
        <v>2.0619000000000001</v>
      </c>
      <c r="AG120" s="1469"/>
      <c r="AH120" s="1451"/>
      <c r="AI120" s="1451"/>
    </row>
    <row r="121" spans="1:35">
      <c r="A121" s="688"/>
      <c r="B121" s="1113"/>
      <c r="C121" s="1052" t="s">
        <v>958</v>
      </c>
      <c r="D121" s="494"/>
      <c r="E121" s="494"/>
      <c r="F121" s="494"/>
      <c r="G121" s="494"/>
      <c r="H121" s="494"/>
      <c r="I121" s="494"/>
      <c r="J121" s="494"/>
      <c r="K121" s="673"/>
      <c r="L121" s="81"/>
      <c r="M121" s="945"/>
      <c r="N121" s="673"/>
      <c r="O121" s="673"/>
      <c r="P121" s="673"/>
      <c r="Q121" s="214"/>
      <c r="S121" s="1126">
        <f>'Rf &amp; Cd Calculation '!A126</f>
        <v>40977</v>
      </c>
      <c r="T121" s="1127">
        <f>'Rf &amp; Cd Calculation '!AT126</f>
        <v>1.1461999999999999</v>
      </c>
      <c r="U121" s="89">
        <f t="shared" si="15"/>
        <v>1.4253</v>
      </c>
      <c r="V121" s="8">
        <f>'Rf &amp; Cd Calculation '!BA126</f>
        <v>1.7044000000000001</v>
      </c>
      <c r="W121" s="8">
        <f>'Rf &amp; Cd Calculation '!BH126</f>
        <v>1.7938999999999998</v>
      </c>
      <c r="X121" s="8">
        <f>'Rf &amp; Cd Calculation '!BO126</f>
        <v>2.6470000000000002</v>
      </c>
      <c r="Y121" s="1559">
        <f t="shared" si="16"/>
        <v>3.4763999999999999</v>
      </c>
      <c r="Z121" s="8">
        <f>'Rf &amp; Cd Calculation '!BV126</f>
        <v>4.3057999999999996</v>
      </c>
      <c r="AA121" s="821">
        <f t="shared" si="17"/>
        <v>5.3010799999999989</v>
      </c>
      <c r="AB121" s="821">
        <f t="shared" si="18"/>
        <v>6.4954159999999979</v>
      </c>
      <c r="AC121" s="829">
        <f t="shared" si="19"/>
        <v>7.6897519999999968</v>
      </c>
      <c r="AD121" s="829">
        <f t="shared" si="20"/>
        <v>8.8840879999999949</v>
      </c>
      <c r="AE121" s="1128">
        <f>VLOOKUP(S121,'Implied ERP Data'!$A$1958:$B$2897,2,TRUE)*100</f>
        <v>8.516</v>
      </c>
      <c r="AF121" s="657">
        <f>'Rf &amp; Cd Calculation '!F126</f>
        <v>2.0663</v>
      </c>
      <c r="AG121" s="1469"/>
      <c r="AH121" s="1451"/>
      <c r="AI121" s="1451"/>
    </row>
    <row r="122" spans="1:35">
      <c r="A122" s="1112"/>
      <c r="B122" s="1113"/>
      <c r="C122" s="1097" t="s">
        <v>960</v>
      </c>
      <c r="D122" s="1055"/>
      <c r="E122" s="1096"/>
      <c r="F122" s="961">
        <f>ERP!I51</f>
        <v>0.37948960690169214</v>
      </c>
      <c r="G122" s="961">
        <f>ERP!J51</f>
        <v>0.63959237098303667</v>
      </c>
      <c r="H122" s="961">
        <f>ERP!K51</f>
        <v>0.77708003298868356</v>
      </c>
      <c r="I122" s="961">
        <f>ERP!L51</f>
        <v>0.89969513506438104</v>
      </c>
      <c r="J122" s="1109">
        <f>ERP!M51</f>
        <v>0.70833620198586011</v>
      </c>
      <c r="K122" s="673"/>
      <c r="L122" s="673"/>
      <c r="M122" s="673"/>
      <c r="N122" s="673" t="s">
        <v>154</v>
      </c>
      <c r="O122" s="673" t="s">
        <v>636</v>
      </c>
      <c r="P122" s="673"/>
      <c r="Q122" s="214"/>
      <c r="S122" s="1126">
        <f>'Rf &amp; Cd Calculation '!A127</f>
        <v>40984</v>
      </c>
      <c r="T122" s="1127">
        <f>'Rf &amp; Cd Calculation '!AT127</f>
        <v>1.0789999999999997</v>
      </c>
      <c r="U122" s="89">
        <f t="shared" si="15"/>
        <v>1.3398499999999998</v>
      </c>
      <c r="V122" s="8">
        <f>'Rf &amp; Cd Calculation '!BA127</f>
        <v>1.6006999999999998</v>
      </c>
      <c r="W122" s="8">
        <f>'Rf &amp; Cd Calculation '!BH127</f>
        <v>1.6894</v>
      </c>
      <c r="X122" s="8">
        <f>'Rf &amp; Cd Calculation '!BO127</f>
        <v>2.5308999999999999</v>
      </c>
      <c r="Y122" s="1559">
        <f t="shared" si="16"/>
        <v>3.2716499999999997</v>
      </c>
      <c r="Z122" s="8">
        <f>'Rf &amp; Cd Calculation '!BV127</f>
        <v>4.0123999999999995</v>
      </c>
      <c r="AA122" s="821">
        <f t="shared" si="17"/>
        <v>4.9012999999999991</v>
      </c>
      <c r="AB122" s="821">
        <f t="shared" si="18"/>
        <v>5.967979999999999</v>
      </c>
      <c r="AC122" s="829">
        <f t="shared" si="19"/>
        <v>7.0346599999999988</v>
      </c>
      <c r="AD122" s="829">
        <f t="shared" si="20"/>
        <v>8.1013399999999987</v>
      </c>
      <c r="AE122" s="1128">
        <f>VLOOKUP(S122,'Implied ERP Data'!$A$1958:$B$2897,2,TRUE)*100</f>
        <v>8.07</v>
      </c>
      <c r="AF122" s="657">
        <f>'Rf &amp; Cd Calculation '!F127</f>
        <v>2.3227000000000002</v>
      </c>
      <c r="AG122" s="1469"/>
      <c r="AH122" s="1451"/>
      <c r="AI122" s="1451"/>
    </row>
    <row r="123" spans="1:35">
      <c r="A123" s="1112"/>
      <c r="B123" s="1113"/>
      <c r="C123" s="1097" t="s">
        <v>961</v>
      </c>
      <c r="D123" s="1055"/>
      <c r="E123" s="1096"/>
      <c r="F123" s="961">
        <f>ERP!I53</f>
        <v>0.35827000000000003</v>
      </c>
      <c r="G123" s="961">
        <f>ERP!J53</f>
        <v>0.62020500000000001</v>
      </c>
      <c r="H123" s="961">
        <f>ERP!K53</f>
        <v>0.74317262490508484</v>
      </c>
      <c r="I123" s="961">
        <f>ERP!L53</f>
        <v>0.88214000000000004</v>
      </c>
      <c r="J123" s="1109">
        <f>ERP!M53</f>
        <v>0.66310822087660681</v>
      </c>
      <c r="K123" s="673"/>
      <c r="L123" s="673"/>
      <c r="M123" s="673"/>
      <c r="N123" s="686">
        <f>ERP!$D$3</f>
        <v>0.66666666666666663</v>
      </c>
      <c r="O123" s="686">
        <f>ERP!$E$3</f>
        <v>0.33333333333333337</v>
      </c>
      <c r="P123" s="673"/>
      <c r="Q123" s="214"/>
      <c r="S123" s="1126">
        <f>'Rf &amp; Cd Calculation '!A128</f>
        <v>40991</v>
      </c>
      <c r="T123" s="1127">
        <f>'Rf &amp; Cd Calculation '!AT128</f>
        <v>1.149</v>
      </c>
      <c r="U123" s="89">
        <f t="shared" si="15"/>
        <v>1.4046500000000002</v>
      </c>
      <c r="V123" s="8">
        <f>'Rf &amp; Cd Calculation '!BA128</f>
        <v>1.6603000000000003</v>
      </c>
      <c r="W123" s="8">
        <f>'Rf &amp; Cd Calculation '!BH128</f>
        <v>1.7778</v>
      </c>
      <c r="X123" s="8">
        <f>'Rf &amp; Cd Calculation '!BO128</f>
        <v>2.6751000000000005</v>
      </c>
      <c r="Y123" s="1559">
        <f t="shared" si="16"/>
        <v>3.4728500000000002</v>
      </c>
      <c r="Z123" s="8">
        <f>'Rf &amp; Cd Calculation '!BV128</f>
        <v>4.2706</v>
      </c>
      <c r="AA123" s="821">
        <f t="shared" si="17"/>
        <v>5.2279</v>
      </c>
      <c r="AB123" s="821">
        <f t="shared" si="18"/>
        <v>6.3766600000000002</v>
      </c>
      <c r="AC123" s="829">
        <f t="shared" si="19"/>
        <v>7.5254200000000004</v>
      </c>
      <c r="AD123" s="829">
        <f t="shared" si="20"/>
        <v>8.6741799999999998</v>
      </c>
      <c r="AE123" s="1128">
        <f>VLOOKUP(S123,'Implied ERP Data'!$A$1958:$B$2897,2,TRUE)*100</f>
        <v>8.3550000000000004</v>
      </c>
      <c r="AF123" s="657">
        <f>'Rf &amp; Cd Calculation '!F128</f>
        <v>2.1440999999999999</v>
      </c>
      <c r="AG123" s="1469"/>
      <c r="AH123" s="1451"/>
      <c r="AI123" s="1451"/>
    </row>
    <row r="124" spans="1:35">
      <c r="A124" s="1112"/>
      <c r="B124" s="1113"/>
      <c r="C124" s="945"/>
      <c r="D124" s="945"/>
      <c r="E124" s="945"/>
      <c r="F124" s="945"/>
      <c r="G124" s="673"/>
      <c r="H124" s="673"/>
      <c r="I124" s="673"/>
      <c r="J124" s="673"/>
      <c r="K124" s="673"/>
      <c r="L124" s="673"/>
      <c r="M124" s="673"/>
      <c r="N124" s="673"/>
      <c r="O124" s="673"/>
      <c r="P124" s="673"/>
      <c r="Q124" s="214"/>
      <c r="S124" s="1126">
        <f>'Rf &amp; Cd Calculation '!A129</f>
        <v>40998</v>
      </c>
      <c r="T124" s="1127">
        <f>'Rf &amp; Cd Calculation '!AT129</f>
        <v>1.1520000000000001</v>
      </c>
      <c r="U124" s="89">
        <f t="shared" si="15"/>
        <v>1.40985</v>
      </c>
      <c r="V124" s="8">
        <f>'Rf &amp; Cd Calculation '!BA129</f>
        <v>1.6677</v>
      </c>
      <c r="W124" s="8">
        <f>'Rf &amp; Cd Calculation '!BH129</f>
        <v>1.7875999999999999</v>
      </c>
      <c r="X124" s="8">
        <f>'Rf &amp; Cd Calculation '!BO129</f>
        <v>2.6983999999999999</v>
      </c>
      <c r="Y124" s="1559">
        <f t="shared" si="16"/>
        <v>3.5199499999999997</v>
      </c>
      <c r="Z124" s="8">
        <f>'Rf &amp; Cd Calculation '!BV129</f>
        <v>4.3414999999999999</v>
      </c>
      <c r="AA124" s="821">
        <f t="shared" si="17"/>
        <v>5.3273600000000005</v>
      </c>
      <c r="AB124" s="821">
        <f t="shared" si="18"/>
        <v>6.5103920000000013</v>
      </c>
      <c r="AC124" s="829">
        <f t="shared" si="19"/>
        <v>7.693424000000002</v>
      </c>
      <c r="AD124" s="829">
        <f t="shared" si="20"/>
        <v>8.8764560000000028</v>
      </c>
      <c r="AE124" s="1128">
        <f>VLOOKUP(S124,'Implied ERP Data'!$A$1958:$B$2897,2,TRUE)*100</f>
        <v>8.4659999999999993</v>
      </c>
      <c r="AF124" s="657">
        <f>'Rf &amp; Cd Calculation '!F129</f>
        <v>2.0756999999999999</v>
      </c>
      <c r="AG124" s="1469"/>
      <c r="AH124" s="1451"/>
      <c r="AI124" s="1451"/>
    </row>
    <row r="125" spans="1:35">
      <c r="G125" s="1469"/>
      <c r="H125" s="1469"/>
      <c r="I125" s="1469"/>
      <c r="J125" s="1469"/>
      <c r="K125" s="1469"/>
      <c r="L125" s="1469"/>
      <c r="M125" s="1469"/>
      <c r="N125" s="1469"/>
      <c r="O125" s="1469"/>
      <c r="P125" s="1469"/>
      <c r="Q125" s="1578"/>
      <c r="S125" s="1126">
        <f>'Rf &amp; Cd Calculation '!A130</f>
        <v>41005</v>
      </c>
      <c r="T125" s="1127">
        <f>'Rf &amp; Cd Calculation '!AT130</f>
        <v>1.2113999999999998</v>
      </c>
      <c r="U125" s="89">
        <f t="shared" si="15"/>
        <v>1.4835999999999998</v>
      </c>
      <c r="V125" s="8">
        <f>'Rf &amp; Cd Calculation '!BA130</f>
        <v>1.7557999999999998</v>
      </c>
      <c r="W125" s="8">
        <f>'Rf &amp; Cd Calculation '!BH130</f>
        <v>1.8971</v>
      </c>
      <c r="X125" s="8">
        <f>'Rf &amp; Cd Calculation '!BO130</f>
        <v>2.8184</v>
      </c>
      <c r="Y125" s="1559">
        <f t="shared" si="16"/>
        <v>3.6889500000000002</v>
      </c>
      <c r="Z125" s="8">
        <f>'Rf &amp; Cd Calculation '!BV130</f>
        <v>4.5594999999999999</v>
      </c>
      <c r="AA125" s="821">
        <f t="shared" si="17"/>
        <v>5.6041599999999994</v>
      </c>
      <c r="AB125" s="821">
        <f t="shared" si="18"/>
        <v>6.8577519999999987</v>
      </c>
      <c r="AC125" s="829">
        <f t="shared" si="19"/>
        <v>8.111343999999999</v>
      </c>
      <c r="AD125" s="829">
        <f t="shared" si="20"/>
        <v>9.3649360000000001</v>
      </c>
      <c r="AE125" s="1128">
        <f>VLOOKUP(S125,'Implied ERP Data'!$A$1958:$B$2897,2,TRUE)*100</f>
        <v>8.7650000000000006</v>
      </c>
      <c r="AF125" s="657">
        <f>'Rf &amp; Cd Calculation '!F130</f>
        <v>1.9594</v>
      </c>
      <c r="AG125" s="1469"/>
      <c r="AH125" s="1451"/>
      <c r="AI125" s="1451"/>
    </row>
    <row r="126" spans="1:35">
      <c r="A126" s="667" t="s">
        <v>962</v>
      </c>
      <c r="B126" s="1113"/>
      <c r="C126" s="945"/>
      <c r="D126" s="945"/>
      <c r="E126" s="945"/>
      <c r="F126" s="945"/>
      <c r="G126" s="673"/>
      <c r="H126" s="673"/>
      <c r="I126" s="673"/>
      <c r="J126" s="673"/>
      <c r="K126" s="673"/>
      <c r="L126" s="673"/>
      <c r="M126" s="673"/>
      <c r="N126" s="673"/>
      <c r="O126" s="673"/>
      <c r="P126" s="673"/>
      <c r="Q126" s="214"/>
      <c r="S126" s="1126">
        <f>'Rf &amp; Cd Calculation '!A131</f>
        <v>41012</v>
      </c>
      <c r="T126" s="1127">
        <f>'Rf &amp; Cd Calculation '!AT131</f>
        <v>1.2227000000000001</v>
      </c>
      <c r="U126" s="89">
        <f t="shared" si="15"/>
        <v>1.49295</v>
      </c>
      <c r="V126" s="8">
        <f>'Rf &amp; Cd Calculation '!BA131</f>
        <v>1.7631999999999999</v>
      </c>
      <c r="W126" s="8">
        <f>'Rf &amp; Cd Calculation '!BH131</f>
        <v>1.9192</v>
      </c>
      <c r="X126" s="8">
        <f>'Rf &amp; Cd Calculation '!BO131</f>
        <v>2.9231000000000003</v>
      </c>
      <c r="Y126" s="1559">
        <f t="shared" si="16"/>
        <v>3.8072999999999997</v>
      </c>
      <c r="Z126" s="8">
        <f>'Rf &amp; Cd Calculation '!BV131</f>
        <v>4.6914999999999996</v>
      </c>
      <c r="AA126" s="821">
        <f t="shared" si="17"/>
        <v>5.7525399999999998</v>
      </c>
      <c r="AB126" s="821">
        <f t="shared" si="18"/>
        <v>7.0257880000000004</v>
      </c>
      <c r="AC126" s="829">
        <f t="shared" si="19"/>
        <v>8.299036000000001</v>
      </c>
      <c r="AD126" s="829">
        <f t="shared" si="20"/>
        <v>9.5722840000000016</v>
      </c>
      <c r="AE126" s="1128">
        <f>VLOOKUP(S126,'Implied ERP Data'!$A$1958:$B$2897,2,TRUE)*100</f>
        <v>8.9550000000000001</v>
      </c>
      <c r="AF126" s="657">
        <f>'Rf &amp; Cd Calculation '!F131</f>
        <v>1.9377</v>
      </c>
      <c r="AG126" s="1469"/>
      <c r="AH126" s="1451"/>
      <c r="AI126" s="1451"/>
    </row>
    <row r="127" spans="1:35">
      <c r="A127" s="1112"/>
      <c r="B127" s="1113"/>
      <c r="C127" s="945"/>
      <c r="D127" s="945"/>
      <c r="E127" s="945"/>
      <c r="F127" s="945"/>
      <c r="G127" s="673"/>
      <c r="H127" s="673"/>
      <c r="I127" s="673"/>
      <c r="J127" s="673"/>
      <c r="K127" s="673"/>
      <c r="L127" s="673"/>
      <c r="M127" s="673"/>
      <c r="N127" s="673"/>
      <c r="O127" s="673"/>
      <c r="P127" s="673"/>
      <c r="Q127" s="214"/>
      <c r="S127" s="1126">
        <f>'Rf &amp; Cd Calculation '!A132</f>
        <v>41019</v>
      </c>
      <c r="T127" s="1127">
        <f>'Rf &amp; Cd Calculation '!AT132</f>
        <v>1.2287000000000003</v>
      </c>
      <c r="U127" s="89">
        <f t="shared" si="15"/>
        <v>1.5006000000000004</v>
      </c>
      <c r="V127" s="8">
        <f>'Rf &amp; Cd Calculation '!BA132</f>
        <v>1.7725000000000004</v>
      </c>
      <c r="W127" s="8">
        <f>'Rf &amp; Cd Calculation '!BH132</f>
        <v>1.8982000000000001</v>
      </c>
      <c r="X127" s="8">
        <f>'Rf &amp; Cd Calculation '!BO132</f>
        <v>2.9453</v>
      </c>
      <c r="Y127" s="1559">
        <f t="shared" si="16"/>
        <v>3.8329499999999994</v>
      </c>
      <c r="Z127" s="8">
        <f>'Rf &amp; Cd Calculation '!BV132</f>
        <v>4.7205999999999992</v>
      </c>
      <c r="AA127" s="821">
        <f t="shared" si="17"/>
        <v>5.785779999999999</v>
      </c>
      <c r="AB127" s="821">
        <f t="shared" si="18"/>
        <v>7.0639959999999986</v>
      </c>
      <c r="AC127" s="829">
        <f t="shared" si="19"/>
        <v>8.3422119999999982</v>
      </c>
      <c r="AD127" s="829">
        <f t="shared" si="20"/>
        <v>9.6204279999999969</v>
      </c>
      <c r="AE127" s="1128">
        <f>VLOOKUP(S127,'Implied ERP Data'!$A$1958:$B$2897,2,TRUE)*100</f>
        <v>9.0010000000000012</v>
      </c>
      <c r="AF127" s="657">
        <f>'Rf &amp; Cd Calculation '!F132</f>
        <v>1.9205999999999999</v>
      </c>
      <c r="AG127" s="1469"/>
      <c r="AH127" s="1451"/>
      <c r="AI127" s="1451"/>
    </row>
    <row r="128" spans="1:35">
      <c r="A128" s="666" t="s">
        <v>644</v>
      </c>
      <c r="B128" s="1113"/>
      <c r="C128" s="81" t="s">
        <v>963</v>
      </c>
      <c r="D128" s="945"/>
      <c r="E128" s="945"/>
      <c r="F128" s="945"/>
      <c r="G128" s="673"/>
      <c r="H128" s="673"/>
      <c r="I128" s="673"/>
      <c r="J128" s="673"/>
      <c r="K128" s="81" t="s">
        <v>964</v>
      </c>
      <c r="L128" s="673"/>
      <c r="M128" s="673"/>
      <c r="N128" s="673"/>
      <c r="O128" s="673"/>
      <c r="P128" s="214"/>
      <c r="Q128" s="214"/>
      <c r="S128" s="1126">
        <f>'Rf &amp; Cd Calculation '!A133</f>
        <v>41026</v>
      </c>
      <c r="T128" s="1127">
        <f>'Rf &amp; Cd Calculation '!AT133</f>
        <v>1.2168000000000001</v>
      </c>
      <c r="U128" s="89">
        <f t="shared" si="15"/>
        <v>1.4937500000000001</v>
      </c>
      <c r="V128" s="8">
        <f>'Rf &amp; Cd Calculation '!BA133</f>
        <v>1.7707000000000002</v>
      </c>
      <c r="W128" s="8">
        <f>'Rf &amp; Cd Calculation '!BH133</f>
        <v>1.9605000000000001</v>
      </c>
      <c r="X128" s="8">
        <f>'Rf &amp; Cd Calculation '!BO133</f>
        <v>2.9194999999999998</v>
      </c>
      <c r="Y128" s="1559">
        <f t="shared" si="16"/>
        <v>3.8428999999999993</v>
      </c>
      <c r="Z128" s="8">
        <f>'Rf &amp; Cd Calculation '!BV133</f>
        <v>4.7662999999999993</v>
      </c>
      <c r="AA128" s="821">
        <f t="shared" si="17"/>
        <v>5.8743799999999995</v>
      </c>
      <c r="AB128" s="821">
        <f t="shared" si="18"/>
        <v>7.2040759999999997</v>
      </c>
      <c r="AC128" s="829">
        <f t="shared" si="19"/>
        <v>8.533771999999999</v>
      </c>
      <c r="AD128" s="829">
        <f t="shared" si="20"/>
        <v>9.8634679999999975</v>
      </c>
      <c r="AE128" s="1128">
        <f>VLOOKUP(S128,'Implied ERP Data'!$A$1958:$B$2897,2,TRUE)*100</f>
        <v>8.9410000000000007</v>
      </c>
      <c r="AF128" s="657">
        <f>'Rf &amp; Cd Calculation '!F133</f>
        <v>1.9266999999999999</v>
      </c>
      <c r="AG128" s="1469"/>
      <c r="AH128" s="1451"/>
      <c r="AI128" s="1451"/>
    </row>
    <row r="129" spans="1:35">
      <c r="A129" s="1112"/>
      <c r="B129" s="1113"/>
      <c r="C129" s="945"/>
      <c r="D129" s="945"/>
      <c r="E129" s="945"/>
      <c r="F129" s="945"/>
      <c r="G129" s="673"/>
      <c r="H129" s="673"/>
      <c r="I129" s="673"/>
      <c r="J129" s="673"/>
      <c r="K129" s="673"/>
      <c r="L129" s="673"/>
      <c r="M129" s="673"/>
      <c r="N129" s="673"/>
      <c r="O129" s="673"/>
      <c r="P129" s="214"/>
      <c r="Q129" s="214"/>
      <c r="S129" s="1126">
        <f>'Rf &amp; Cd Calculation '!A134</f>
        <v>41033</v>
      </c>
      <c r="T129" s="1127">
        <f>'Rf &amp; Cd Calculation '!AT134</f>
        <v>1.2518000000000002</v>
      </c>
      <c r="U129" s="89">
        <f t="shared" si="15"/>
        <v>1.5086000000000002</v>
      </c>
      <c r="V129" s="8">
        <f>'Rf &amp; Cd Calculation '!BA134</f>
        <v>1.7654000000000001</v>
      </c>
      <c r="W129" s="8">
        <f>'Rf &amp; Cd Calculation '!BH134</f>
        <v>1.9536000000000002</v>
      </c>
      <c r="X129" s="8">
        <f>'Rf &amp; Cd Calculation '!BO134</f>
        <v>2.8969000000000005</v>
      </c>
      <c r="Y129" s="1559">
        <f t="shared" si="16"/>
        <v>3.8049000000000004</v>
      </c>
      <c r="Z129" s="8">
        <f>'Rf &amp; Cd Calculation '!BV134</f>
        <v>4.7129000000000003</v>
      </c>
      <c r="AA129" s="821">
        <f t="shared" si="17"/>
        <v>5.8025000000000002</v>
      </c>
      <c r="AB129" s="821">
        <f t="shared" si="18"/>
        <v>7.1100200000000005</v>
      </c>
      <c r="AC129" s="829">
        <f t="shared" si="19"/>
        <v>8.4175400000000007</v>
      </c>
      <c r="AD129" s="829">
        <f t="shared" si="20"/>
        <v>9.7250600000000009</v>
      </c>
      <c r="AE129" s="1128">
        <f>VLOOKUP(S129,'Implied ERP Data'!$A$1958:$B$2897,2,TRUE)*100</f>
        <v>9.2460000000000004</v>
      </c>
      <c r="AF129" s="657">
        <f>'Rf &amp; Cd Calculation '!F134</f>
        <v>1.8010999999999999</v>
      </c>
      <c r="AG129" s="1469"/>
      <c r="AH129" s="1451"/>
      <c r="AI129" s="1451"/>
    </row>
    <row r="130" spans="1:35">
      <c r="A130" s="1112"/>
      <c r="B130" s="1113"/>
      <c r="C130" s="945"/>
      <c r="D130" s="945"/>
      <c r="E130" s="945"/>
      <c r="F130" s="945"/>
      <c r="G130" s="673"/>
      <c r="H130" s="673"/>
      <c r="I130" s="673"/>
      <c r="J130" s="673"/>
      <c r="K130" s="673"/>
      <c r="L130" s="673"/>
      <c r="M130" s="673"/>
      <c r="N130" s="673"/>
      <c r="O130" s="673"/>
      <c r="P130" s="214"/>
      <c r="Q130" s="214"/>
      <c r="S130" s="1126">
        <f>'Rf &amp; Cd Calculation '!A135</f>
        <v>41040</v>
      </c>
      <c r="T130" s="1127">
        <f>'Rf &amp; Cd Calculation '!AT135</f>
        <v>1.26</v>
      </c>
      <c r="U130" s="89">
        <f t="shared" si="15"/>
        <v>1.5358000000000001</v>
      </c>
      <c r="V130" s="8">
        <f>'Rf &amp; Cd Calculation '!BA135</f>
        <v>1.8116000000000001</v>
      </c>
      <c r="W130" s="8">
        <f>'Rf &amp; Cd Calculation '!BH135</f>
        <v>1.9577000000000002</v>
      </c>
      <c r="X130" s="8">
        <f>'Rf &amp; Cd Calculation '!BO135</f>
        <v>2.9187000000000003</v>
      </c>
      <c r="Y130" s="1559">
        <f t="shared" si="16"/>
        <v>3.8145000000000002</v>
      </c>
      <c r="Z130" s="8">
        <f>'Rf &amp; Cd Calculation '!BV135</f>
        <v>4.7103000000000002</v>
      </c>
      <c r="AA130" s="821">
        <f t="shared" si="17"/>
        <v>5.7852600000000001</v>
      </c>
      <c r="AB130" s="821">
        <f t="shared" si="18"/>
        <v>7.0752119999999996</v>
      </c>
      <c r="AC130" s="829">
        <f t="shared" si="19"/>
        <v>8.365164</v>
      </c>
      <c r="AD130" s="829">
        <f t="shared" si="20"/>
        <v>9.6551159999999996</v>
      </c>
      <c r="AE130" s="1128">
        <f>VLOOKUP(S130,'Implied ERP Data'!$A$1958:$B$2897,2,TRUE)*100</f>
        <v>9.3140000000000001</v>
      </c>
      <c r="AF130" s="657">
        <f>'Rf &amp; Cd Calculation '!F135</f>
        <v>1.7099</v>
      </c>
      <c r="AG130" s="1469"/>
      <c r="AH130" s="1451"/>
      <c r="AI130" s="1451"/>
    </row>
    <row r="131" spans="1:35">
      <c r="A131" s="1112"/>
      <c r="B131" s="1113"/>
      <c r="C131" s="945"/>
      <c r="D131" s="945"/>
      <c r="E131" s="945"/>
      <c r="F131" s="945"/>
      <c r="G131" s="673"/>
      <c r="H131" s="673"/>
      <c r="I131" s="673"/>
      <c r="J131" s="673"/>
      <c r="K131" s="673"/>
      <c r="L131" s="945"/>
      <c r="M131" s="945" t="s">
        <v>637</v>
      </c>
      <c r="N131" s="479" t="s">
        <v>154</v>
      </c>
      <c r="O131" s="674" t="s">
        <v>636</v>
      </c>
      <c r="P131" s="687" t="s">
        <v>661</v>
      </c>
      <c r="Q131" s="214"/>
      <c r="S131" s="1126">
        <f>'Rf &amp; Cd Calculation '!A136</f>
        <v>41047</v>
      </c>
      <c r="T131" s="1127">
        <f>'Rf &amp; Cd Calculation '!AT136</f>
        <v>1.2524999999999999</v>
      </c>
      <c r="U131" s="89">
        <f t="shared" si="15"/>
        <v>1.5695999999999999</v>
      </c>
      <c r="V131" s="8">
        <f>'Rf &amp; Cd Calculation '!BA136</f>
        <v>1.8866999999999998</v>
      </c>
      <c r="W131" s="8">
        <f>'Rf &amp; Cd Calculation '!BH136</f>
        <v>2.0164</v>
      </c>
      <c r="X131" s="8">
        <f>'Rf &amp; Cd Calculation '!BO136</f>
        <v>3.0054999999999996</v>
      </c>
      <c r="Y131" s="1559">
        <f t="shared" si="16"/>
        <v>3.9055499999999999</v>
      </c>
      <c r="Z131" s="8">
        <f>'Rf &amp; Cd Calculation '!BV136</f>
        <v>4.8056000000000001</v>
      </c>
      <c r="AA131" s="821">
        <f t="shared" si="17"/>
        <v>5.8856600000000006</v>
      </c>
      <c r="AB131" s="821">
        <f t="shared" si="18"/>
        <v>7.1817320000000011</v>
      </c>
      <c r="AC131" s="829">
        <f t="shared" si="19"/>
        <v>8.4778040000000026</v>
      </c>
      <c r="AD131" s="829">
        <f t="shared" si="20"/>
        <v>9.7738760000000049</v>
      </c>
      <c r="AE131" s="1128">
        <f>VLOOKUP(S131,'Implied ERP Data'!$A$1958:$B$2897,2,TRUE)*100</f>
        <v>9.8439999999999994</v>
      </c>
      <c r="AF131" s="657">
        <f>'Rf &amp; Cd Calculation '!F136</f>
        <v>1.6417000000000002</v>
      </c>
      <c r="AG131" s="1469"/>
      <c r="AH131" s="1451"/>
      <c r="AI131" s="1451"/>
    </row>
    <row r="132" spans="1:35">
      <c r="A132" s="1112"/>
      <c r="B132" s="1113"/>
      <c r="C132" s="945"/>
      <c r="D132" s="945"/>
      <c r="E132" s="945"/>
      <c r="F132" s="945"/>
      <c r="G132" s="673"/>
      <c r="H132" s="673"/>
      <c r="I132" s="673"/>
      <c r="J132" s="673"/>
      <c r="K132" s="1130" t="s">
        <v>986</v>
      </c>
      <c r="L132" s="901"/>
      <c r="M132" s="682">
        <f>ERP!$E$182</f>
        <v>0.84494000170721661</v>
      </c>
      <c r="N132" s="682">
        <f>ERP!F156</f>
        <v>0.76468120979094001</v>
      </c>
      <c r="O132" s="682">
        <f>ERP!G173</f>
        <v>0.55553369982469936</v>
      </c>
      <c r="P132" s="1023"/>
      <c r="Q132" s="214"/>
      <c r="S132" s="1126">
        <f>'Rf &amp; Cd Calculation '!A137</f>
        <v>41054</v>
      </c>
      <c r="T132" s="1127">
        <f>'Rf &amp; Cd Calculation '!AT137</f>
        <v>1.2614999999999998</v>
      </c>
      <c r="U132" s="89">
        <f t="shared" si="15"/>
        <v>1.6521999999999999</v>
      </c>
      <c r="V132" s="8">
        <f>'Rf &amp; Cd Calculation '!BA137</f>
        <v>2.0428999999999999</v>
      </c>
      <c r="W132" s="8">
        <f>'Rf &amp; Cd Calculation '!BH137</f>
        <v>2.0821000000000001</v>
      </c>
      <c r="X132" s="8">
        <f>'Rf &amp; Cd Calculation '!BO137</f>
        <v>3.1069000000000004</v>
      </c>
      <c r="Y132" s="1559">
        <f t="shared" si="16"/>
        <v>4.0038</v>
      </c>
      <c r="Z132" s="8">
        <f>'Rf &amp; Cd Calculation '!BV137</f>
        <v>4.9006999999999996</v>
      </c>
      <c r="AA132" s="821">
        <f t="shared" si="17"/>
        <v>5.9769799999999993</v>
      </c>
      <c r="AB132" s="821">
        <f t="shared" si="18"/>
        <v>7.2685159999999991</v>
      </c>
      <c r="AC132" s="829">
        <f t="shared" si="19"/>
        <v>8.5600519999999989</v>
      </c>
      <c r="AD132" s="829">
        <f t="shared" si="20"/>
        <v>9.8515879999999996</v>
      </c>
      <c r="AE132" s="1128">
        <f>VLOOKUP(S132,'Implied ERP Data'!$A$1958:$B$2897,2,TRUE)*100</f>
        <v>9.84</v>
      </c>
      <c r="AF132" s="657">
        <f>'Rf &amp; Cd Calculation '!F137</f>
        <v>1.5507</v>
      </c>
      <c r="AG132" s="1469"/>
      <c r="AH132" s="1451"/>
      <c r="AI132" s="1451"/>
    </row>
    <row r="133" spans="1:35">
      <c r="A133" s="1112"/>
      <c r="B133" s="1113"/>
      <c r="C133" s="945"/>
      <c r="D133" s="945"/>
      <c r="E133" s="945"/>
      <c r="F133" s="945"/>
      <c r="G133" s="673"/>
      <c r="H133" s="673"/>
      <c r="I133" s="673"/>
      <c r="J133" s="673"/>
      <c r="K133" s="223" t="s">
        <v>640</v>
      </c>
      <c r="L133" s="696"/>
      <c r="M133" s="1166">
        <f>ERP!H182/100</f>
        <v>6.8702191311236629E-2</v>
      </c>
      <c r="N133" s="1195">
        <f>ERP!J156/100</f>
        <v>6.2176337563633582E-2</v>
      </c>
      <c r="O133" s="1195">
        <f>ERP!J173/100</f>
        <v>4.5170523881079998E-2</v>
      </c>
      <c r="P133" s="394">
        <f>1-P135</f>
        <v>0.33333333333333337</v>
      </c>
      <c r="Q133" s="214"/>
      <c r="S133" s="1126">
        <f>'Rf &amp; Cd Calculation '!A138</f>
        <v>41061</v>
      </c>
      <c r="T133" s="1127">
        <f>'Rf &amp; Cd Calculation '!AT138</f>
        <v>1.2744</v>
      </c>
      <c r="U133" s="89">
        <f t="shared" si="15"/>
        <v>1.6914</v>
      </c>
      <c r="V133" s="8">
        <f>'Rf &amp; Cd Calculation '!BA138</f>
        <v>2.1084000000000001</v>
      </c>
      <c r="W133" s="8">
        <f>'Rf &amp; Cd Calculation '!BH138</f>
        <v>2.1383000000000001</v>
      </c>
      <c r="X133" s="8">
        <f>'Rf &amp; Cd Calculation '!BO138</f>
        <v>3.1706000000000003</v>
      </c>
      <c r="Y133" s="1559">
        <f t="shared" si="16"/>
        <v>4.0734000000000004</v>
      </c>
      <c r="Z133" s="8">
        <f>'Rf &amp; Cd Calculation '!BV138</f>
        <v>4.9762000000000004</v>
      </c>
      <c r="AA133" s="821">
        <f t="shared" si="17"/>
        <v>6.0595600000000003</v>
      </c>
      <c r="AB133" s="821">
        <f t="shared" si="18"/>
        <v>7.3595920000000001</v>
      </c>
      <c r="AC133" s="829">
        <f t="shared" si="19"/>
        <v>8.6596240000000009</v>
      </c>
      <c r="AD133" s="829">
        <f t="shared" si="20"/>
        <v>9.9596560000000025</v>
      </c>
      <c r="AE133" s="1128">
        <f>VLOOKUP(S133,'Implied ERP Data'!$A$1958:$B$2897,2,TRUE)*100</f>
        <v>10.288</v>
      </c>
      <c r="AF133" s="657">
        <f>'Rf &amp; Cd Calculation '!F138</f>
        <v>1.3658999999999999</v>
      </c>
      <c r="AG133" s="1469"/>
      <c r="AH133" s="1451"/>
      <c r="AI133" s="1451"/>
    </row>
    <row r="134" spans="1:35">
      <c r="A134" s="1112"/>
      <c r="B134" s="1113"/>
      <c r="C134" s="945"/>
      <c r="D134" s="945"/>
      <c r="E134" s="945"/>
      <c r="F134" s="945"/>
      <c r="G134" s="673"/>
      <c r="H134" s="673"/>
      <c r="I134" s="673"/>
      <c r="J134" s="673"/>
      <c r="K134" s="15" t="s">
        <v>987</v>
      </c>
      <c r="L134" s="945"/>
      <c r="M134" s="682">
        <f>SQRT(ERP!E183)</f>
        <v>0.94506048437887624</v>
      </c>
      <c r="N134" s="682">
        <f>SQRT(ERP!F164)</f>
        <v>0.96674241604132605</v>
      </c>
      <c r="O134" s="682">
        <f>SQRT(ERP!G174)</f>
        <v>0.86266165351659263</v>
      </c>
      <c r="P134" s="735"/>
      <c r="Q134" s="214"/>
      <c r="S134" s="1126">
        <f>'Rf &amp; Cd Calculation '!A139</f>
        <v>41068</v>
      </c>
      <c r="T134" s="1127">
        <f>'Rf &amp; Cd Calculation '!AT139</f>
        <v>1.2514000000000003</v>
      </c>
      <c r="U134" s="89">
        <f t="shared" si="15"/>
        <v>1.6721500000000002</v>
      </c>
      <c r="V134" s="8">
        <f>'Rf &amp; Cd Calculation '!BA139</f>
        <v>2.0929000000000002</v>
      </c>
      <c r="W134" s="8">
        <f>'Rf &amp; Cd Calculation '!BH139</f>
        <v>2.1061000000000001</v>
      </c>
      <c r="X134" s="8">
        <f>'Rf &amp; Cd Calculation '!BO139</f>
        <v>3.1856999999999998</v>
      </c>
      <c r="Y134" s="1559">
        <f t="shared" si="16"/>
        <v>4.0206999999999997</v>
      </c>
      <c r="Z134" s="8">
        <f>'Rf &amp; Cd Calculation '!BV139</f>
        <v>4.8556999999999997</v>
      </c>
      <c r="AA134" s="821">
        <f t="shared" si="17"/>
        <v>5.8576999999999995</v>
      </c>
      <c r="AB134" s="821">
        <f t="shared" si="18"/>
        <v>7.0600999999999994</v>
      </c>
      <c r="AC134" s="829">
        <f t="shared" si="19"/>
        <v>8.2624999999999993</v>
      </c>
      <c r="AD134" s="829">
        <f t="shared" si="20"/>
        <v>9.4649000000000001</v>
      </c>
      <c r="AE134" s="1128">
        <f>VLOOKUP(S134,'Implied ERP Data'!$A$1958:$B$2897,2,TRUE)*100</f>
        <v>9.891</v>
      </c>
      <c r="AF134" s="657">
        <f>'Rf &amp; Cd Calculation '!F139</f>
        <v>1.5369999999999999</v>
      </c>
      <c r="AG134" s="1469"/>
      <c r="AH134" s="1451"/>
      <c r="AI134" s="1451"/>
    </row>
    <row r="135" spans="1:35">
      <c r="A135" s="1112"/>
      <c r="B135" s="1113"/>
      <c r="C135" s="945"/>
      <c r="D135" s="945"/>
      <c r="E135" s="945"/>
      <c r="F135" s="945"/>
      <c r="G135" s="673"/>
      <c r="H135" s="673"/>
      <c r="I135" s="673"/>
      <c r="J135" s="673"/>
      <c r="K135" s="683" t="s">
        <v>642</v>
      </c>
      <c r="L135" s="945"/>
      <c r="M135" s="1166">
        <f>M133/M134</f>
        <v>7.2696078660393779E-2</v>
      </c>
      <c r="N135" s="1195">
        <f>N133/N134</f>
        <v>6.4315309364656736E-2</v>
      </c>
      <c r="O135" s="1195">
        <f>O133/O134</f>
        <v>5.2361808012382202E-2</v>
      </c>
      <c r="P135" s="1776">
        <f>ERP!I166</f>
        <v>0.66666666666666663</v>
      </c>
      <c r="Q135" s="214"/>
      <c r="S135" s="1126">
        <f>'Rf &amp; Cd Calculation '!A140</f>
        <v>41075</v>
      </c>
      <c r="T135" s="1127">
        <f>'Rf &amp; Cd Calculation '!AT140</f>
        <v>1.2369999999999997</v>
      </c>
      <c r="U135" s="89">
        <f t="shared" si="15"/>
        <v>1.6684499999999998</v>
      </c>
      <c r="V135" s="8">
        <f>'Rf &amp; Cd Calculation '!BA140</f>
        <v>2.0998999999999999</v>
      </c>
      <c r="W135" s="8">
        <f>'Rf &amp; Cd Calculation '!BH140</f>
        <v>2.1484999999999999</v>
      </c>
      <c r="X135" s="8">
        <f>'Rf &amp; Cd Calculation '!BO140</f>
        <v>3.2219000000000002</v>
      </c>
      <c r="Y135" s="1559">
        <f t="shared" si="16"/>
        <v>4.0206999999999997</v>
      </c>
      <c r="Z135" s="8">
        <f>'Rf &amp; Cd Calculation '!BV140</f>
        <v>4.8194999999999997</v>
      </c>
      <c r="AA135" s="821">
        <f t="shared" ref="AA135:AA166" si="21">Z135+(Z135-Y135)*AA$4</f>
        <v>5.77806</v>
      </c>
      <c r="AB135" s="821">
        <f t="shared" ref="AB135:AB166" si="22">AA135+(AA135-Z135)*AB$4</f>
        <v>6.9283320000000002</v>
      </c>
      <c r="AC135" s="829">
        <f t="shared" ref="AC135:AC166" si="23">AB135+(AB135-AA135)*AC$4</f>
        <v>8.0786040000000003</v>
      </c>
      <c r="AD135" s="829">
        <f t="shared" ref="AD135:AD166" si="24">AC135+(AC135-AB135)*AD$4</f>
        <v>9.2288759999999996</v>
      </c>
      <c r="AE135" s="1128">
        <f>VLOOKUP(S135,'Implied ERP Data'!$A$1958:$B$2897,2,TRUE)*100</f>
        <v>9.8330000000000002</v>
      </c>
      <c r="AF135" s="657">
        <f>'Rf &amp; Cd Calculation '!F140</f>
        <v>1.6419000000000001</v>
      </c>
      <c r="AG135" s="1469"/>
      <c r="AH135" s="1451"/>
      <c r="AI135" s="1451"/>
    </row>
    <row r="136" spans="1:35">
      <c r="A136" s="1112"/>
      <c r="B136" s="1113"/>
      <c r="C136" s="945"/>
      <c r="D136" s="945"/>
      <c r="E136" s="945"/>
      <c r="F136" s="945"/>
      <c r="G136" s="673"/>
      <c r="H136" s="673"/>
      <c r="I136" s="673"/>
      <c r="J136" s="673"/>
      <c r="K136" s="678" t="s">
        <v>988</v>
      </c>
      <c r="L136" s="1096"/>
      <c r="M136" s="1167">
        <f>$P$133*M133+$P$135*M135</f>
        <v>7.1364782877341396E-2</v>
      </c>
      <c r="N136" s="1196">
        <f>$P$133*N133+$P$135*N135</f>
        <v>6.3602318764315685E-2</v>
      </c>
      <c r="O136" s="1196">
        <f>$P$133*O133+$P$135*O135</f>
        <v>4.9964713301948134E-2</v>
      </c>
      <c r="P136" s="1777"/>
      <c r="Q136" s="214"/>
      <c r="S136" s="1126">
        <f>'Rf &amp; Cd Calculation '!A141</f>
        <v>41082</v>
      </c>
      <c r="T136" s="1127">
        <f>'Rf &amp; Cd Calculation '!AT141</f>
        <v>1.2091999999999998</v>
      </c>
      <c r="U136" s="89">
        <f t="shared" ref="U136:U199" si="25">AVERAGE(T136,V136)</f>
        <v>1.6410499999999999</v>
      </c>
      <c r="V136" s="8">
        <f>'Rf &amp; Cd Calculation '!BA141</f>
        <v>2.0728999999999997</v>
      </c>
      <c r="W136" s="8">
        <f>'Rf &amp; Cd Calculation '!BH141</f>
        <v>2.0884999999999998</v>
      </c>
      <c r="X136" s="8">
        <f>'Rf &amp; Cd Calculation '!BO141</f>
        <v>3.1644000000000005</v>
      </c>
      <c r="Y136" s="1559">
        <f t="shared" ref="Y136:Y199" si="26">AVERAGE(X136,Z136)</f>
        <v>3.8514500000000003</v>
      </c>
      <c r="Z136" s="8">
        <f>'Rf &amp; Cd Calculation '!BV141</f>
        <v>4.5385</v>
      </c>
      <c r="AA136" s="821">
        <f t="shared" si="21"/>
        <v>5.3629599999999993</v>
      </c>
      <c r="AB136" s="821">
        <f t="shared" si="22"/>
        <v>6.3523119999999986</v>
      </c>
      <c r="AC136" s="829">
        <f t="shared" si="23"/>
        <v>7.341663999999998</v>
      </c>
      <c r="AD136" s="829">
        <f t="shared" si="24"/>
        <v>8.3310159999999982</v>
      </c>
      <c r="AE136" s="1128">
        <f>VLOOKUP(S136,'Implied ERP Data'!$A$1958:$B$2897,2,TRUE)*100</f>
        <v>9.4590000000000014</v>
      </c>
      <c r="AF136" s="657">
        <f>'Rf &amp; Cd Calculation '!F141</f>
        <v>1.7619</v>
      </c>
      <c r="AG136" s="1469"/>
      <c r="AH136" s="1451"/>
      <c r="AI136" s="1451"/>
    </row>
    <row r="137" spans="1:35">
      <c r="A137" s="1112"/>
      <c r="B137" s="1113"/>
      <c r="C137" s="945"/>
      <c r="D137" s="945"/>
      <c r="E137" s="945"/>
      <c r="F137" s="945"/>
      <c r="G137" s="673"/>
      <c r="H137" s="673"/>
      <c r="I137" s="673"/>
      <c r="J137" s="673"/>
      <c r="K137" s="673"/>
      <c r="L137" s="945"/>
      <c r="M137" s="673"/>
      <c r="N137" s="686"/>
      <c r="O137" s="686"/>
      <c r="P137" s="687"/>
      <c r="Q137" s="214"/>
      <c r="S137" s="1126">
        <f>'Rf &amp; Cd Calculation '!A142</f>
        <v>41089</v>
      </c>
      <c r="T137" s="1127">
        <f>'Rf &amp; Cd Calculation '!AT142</f>
        <v>1.1723000000000001</v>
      </c>
      <c r="U137" s="89">
        <f t="shared" si="25"/>
        <v>1.5783499999999999</v>
      </c>
      <c r="V137" s="8">
        <f>'Rf &amp; Cd Calculation '!BA142</f>
        <v>1.9843999999999997</v>
      </c>
      <c r="W137" s="8">
        <f>'Rf &amp; Cd Calculation '!BH142</f>
        <v>2.0468000000000002</v>
      </c>
      <c r="X137" s="8">
        <f>'Rf &amp; Cd Calculation '!BO142</f>
        <v>3.0724</v>
      </c>
      <c r="Y137" s="1559">
        <f t="shared" si="26"/>
        <v>3.7408999999999999</v>
      </c>
      <c r="Z137" s="8">
        <f>'Rf &amp; Cd Calculation '!BV142</f>
        <v>4.4093999999999998</v>
      </c>
      <c r="AA137" s="821">
        <f t="shared" si="21"/>
        <v>5.2115999999999998</v>
      </c>
      <c r="AB137" s="821">
        <f t="shared" si="22"/>
        <v>6.1742399999999993</v>
      </c>
      <c r="AC137" s="829">
        <f t="shared" si="23"/>
        <v>7.1368799999999988</v>
      </c>
      <c r="AD137" s="829">
        <f t="shared" si="24"/>
        <v>8.0995199999999983</v>
      </c>
      <c r="AE137" s="1128">
        <f>VLOOKUP(S137,'Implied ERP Data'!$A$1958:$B$2897,2,TRUE)*100</f>
        <v>9.4169999999999998</v>
      </c>
      <c r="AF137" s="657">
        <f>'Rf &amp; Cd Calculation '!F142</f>
        <v>1.8042</v>
      </c>
      <c r="AG137" s="1469"/>
      <c r="AH137" s="1451"/>
      <c r="AI137" s="1451"/>
    </row>
    <row r="138" spans="1:35">
      <c r="A138" s="1112"/>
      <c r="B138" s="1113"/>
      <c r="C138" s="945"/>
      <c r="D138" s="945"/>
      <c r="E138" s="945"/>
      <c r="F138" s="945"/>
      <c r="G138" s="673"/>
      <c r="H138" s="673"/>
      <c r="I138" s="673"/>
      <c r="J138" s="673"/>
      <c r="K138" s="1168">
        <f>$N$123*N136+$O$123*O136</f>
        <v>5.9056450276859837E-2</v>
      </c>
      <c r="L138" s="945"/>
      <c r="M138" s="673"/>
      <c r="N138" s="673"/>
      <c r="O138" s="996"/>
      <c r="P138" s="214"/>
      <c r="Q138" s="214"/>
      <c r="S138" s="1126">
        <f>'Rf &amp; Cd Calculation '!A143</f>
        <v>41096</v>
      </c>
      <c r="T138" s="1127">
        <f>'Rf &amp; Cd Calculation '!AT143</f>
        <v>1.2225000000000001</v>
      </c>
      <c r="U138" s="89">
        <f t="shared" si="25"/>
        <v>1.5846500000000001</v>
      </c>
      <c r="V138" s="8">
        <f>'Rf &amp; Cd Calculation '!BA143</f>
        <v>1.9468000000000001</v>
      </c>
      <c r="W138" s="8">
        <f>'Rf &amp; Cd Calculation '!BH143</f>
        <v>2.0573999999999999</v>
      </c>
      <c r="X138" s="8">
        <f>'Rf &amp; Cd Calculation '!BO143</f>
        <v>3.0252000000000003</v>
      </c>
      <c r="Y138" s="1559">
        <f t="shared" si="26"/>
        <v>3.7817499999999997</v>
      </c>
      <c r="Z138" s="8">
        <f>'Rf &amp; Cd Calculation '!BV143</f>
        <v>4.5382999999999996</v>
      </c>
      <c r="AA138" s="821">
        <f t="shared" si="21"/>
        <v>5.446159999999999</v>
      </c>
      <c r="AB138" s="821">
        <f t="shared" si="22"/>
        <v>6.5355919999999985</v>
      </c>
      <c r="AC138" s="829">
        <f t="shared" si="23"/>
        <v>7.625023999999998</v>
      </c>
      <c r="AD138" s="829">
        <f t="shared" si="24"/>
        <v>8.7144559999999984</v>
      </c>
      <c r="AE138" s="1128">
        <f>VLOOKUP(S138,'Implied ERP Data'!$A$1958:$B$2897,2,TRUE)*100</f>
        <v>9.6929999999999996</v>
      </c>
      <c r="AF138" s="657">
        <f>'Rf &amp; Cd Calculation '!F143</f>
        <v>1.5425</v>
      </c>
      <c r="AG138" s="1469"/>
      <c r="AH138" s="1451"/>
      <c r="AI138" s="1451"/>
    </row>
    <row r="139" spans="1:35">
      <c r="A139" s="1112"/>
      <c r="B139" s="1113"/>
      <c r="C139" s="945"/>
      <c r="D139" s="945"/>
      <c r="E139" s="945"/>
      <c r="F139" s="945"/>
      <c r="G139" s="673"/>
      <c r="H139" s="673"/>
      <c r="I139" s="673"/>
      <c r="J139" s="673"/>
      <c r="K139" s="673"/>
      <c r="L139" s="673"/>
      <c r="M139" s="673"/>
      <c r="N139" s="673"/>
      <c r="O139" s="673"/>
      <c r="P139" s="214"/>
      <c r="Q139" s="214"/>
      <c r="S139" s="1126">
        <f>'Rf &amp; Cd Calculation '!A144</f>
        <v>41103</v>
      </c>
      <c r="T139" s="1127">
        <f>'Rf &amp; Cd Calculation '!AT144</f>
        <v>1.2138</v>
      </c>
      <c r="U139" s="89">
        <f t="shared" si="25"/>
        <v>1.5569</v>
      </c>
      <c r="V139" s="8">
        <f>'Rf &amp; Cd Calculation '!BA144</f>
        <v>1.9</v>
      </c>
      <c r="W139" s="8">
        <f>'Rf &amp; Cd Calculation '!BH144</f>
        <v>2.0314999999999999</v>
      </c>
      <c r="X139" s="8">
        <f>'Rf &amp; Cd Calculation '!BO144</f>
        <v>2.9062000000000001</v>
      </c>
      <c r="Y139" s="1559">
        <f t="shared" si="26"/>
        <v>3.7465999999999999</v>
      </c>
      <c r="Z139" s="8">
        <f>'Rf &amp; Cd Calculation '!BV144</f>
        <v>4.5869999999999997</v>
      </c>
      <c r="AA139" s="821">
        <f t="shared" si="21"/>
        <v>5.5954799999999993</v>
      </c>
      <c r="AB139" s="821">
        <f t="shared" si="22"/>
        <v>6.805655999999999</v>
      </c>
      <c r="AC139" s="829">
        <f t="shared" si="23"/>
        <v>8.0158319999999996</v>
      </c>
      <c r="AD139" s="829">
        <f t="shared" si="24"/>
        <v>9.2260080000000002</v>
      </c>
      <c r="AE139" s="1128">
        <f>VLOOKUP(S139,'Implied ERP Data'!$A$1958:$B$2897,2,TRUE)*100</f>
        <v>9.77</v>
      </c>
      <c r="AF139" s="657">
        <f>'Rf &amp; Cd Calculation '!F144</f>
        <v>1.4786000000000001</v>
      </c>
      <c r="AG139" s="1469"/>
      <c r="AH139" s="1451"/>
      <c r="AI139" s="1451"/>
    </row>
    <row r="140" spans="1:35" ht="13.15" customHeight="1">
      <c r="A140" s="1112"/>
      <c r="B140" s="1113"/>
      <c r="C140" s="945"/>
      <c r="D140" s="945"/>
      <c r="E140" s="945"/>
      <c r="F140" s="945"/>
      <c r="G140" s="673"/>
      <c r="H140" s="673"/>
      <c r="I140" s="673"/>
      <c r="J140" s="673"/>
      <c r="K140" s="673"/>
      <c r="L140" s="1171"/>
      <c r="M140" s="1171"/>
      <c r="N140" s="1171"/>
      <c r="O140" s="1171"/>
      <c r="P140" s="1171"/>
      <c r="Q140" s="1396"/>
      <c r="S140" s="1126">
        <f>'Rf &amp; Cd Calculation '!A145</f>
        <v>41110</v>
      </c>
      <c r="T140" s="1127">
        <f>'Rf &amp; Cd Calculation '!AT145</f>
        <v>1.2419</v>
      </c>
      <c r="U140" s="89">
        <f t="shared" si="25"/>
        <v>1.5189999999999999</v>
      </c>
      <c r="V140" s="8">
        <f>'Rf &amp; Cd Calculation '!BA145</f>
        <v>1.7960999999999998</v>
      </c>
      <c r="W140" s="8">
        <f>'Rf &amp; Cd Calculation '!BH145</f>
        <v>1.9648999999999999</v>
      </c>
      <c r="X140" s="8">
        <f>'Rf &amp; Cd Calculation '!BO145</f>
        <v>2.8505000000000003</v>
      </c>
      <c r="Y140" s="1559">
        <f t="shared" si="26"/>
        <v>3.6711000000000005</v>
      </c>
      <c r="Z140" s="8">
        <f>'Rf &amp; Cd Calculation '!BV145</f>
        <v>4.4917000000000007</v>
      </c>
      <c r="AA140" s="821">
        <f t="shared" si="21"/>
        <v>5.476420000000001</v>
      </c>
      <c r="AB140" s="821">
        <f t="shared" si="22"/>
        <v>6.6580840000000014</v>
      </c>
      <c r="AC140" s="829">
        <f t="shared" si="23"/>
        <v>7.8397480000000019</v>
      </c>
      <c r="AD140" s="829">
        <f t="shared" si="24"/>
        <v>9.0214120000000015</v>
      </c>
      <c r="AE140" s="1128">
        <f>VLOOKUP(S140,'Implied ERP Data'!$A$1958:$B$2897,2,TRUE)*100</f>
        <v>9.8529999999999998</v>
      </c>
      <c r="AF140" s="657">
        <f>'Rf &amp; Cd Calculation '!F145</f>
        <v>1.3793</v>
      </c>
      <c r="AG140" s="1469"/>
      <c r="AH140" s="1451"/>
      <c r="AI140" s="1451"/>
    </row>
    <row r="141" spans="1:35">
      <c r="A141" s="1112"/>
      <c r="B141" s="1113"/>
      <c r="C141" s="945"/>
      <c r="D141" s="945"/>
      <c r="E141" s="945"/>
      <c r="F141" s="945"/>
      <c r="G141" s="673"/>
      <c r="H141" s="673"/>
      <c r="I141" s="673"/>
      <c r="J141" s="673"/>
      <c r="K141" s="673"/>
      <c r="L141" s="1171"/>
      <c r="M141" s="1171"/>
      <c r="N141" s="1171"/>
      <c r="O141" s="1171"/>
      <c r="P141" s="1171"/>
      <c r="Q141" s="1396"/>
      <c r="S141" s="1126">
        <f>'Rf &amp; Cd Calculation '!A146</f>
        <v>41117</v>
      </c>
      <c r="T141" s="1127">
        <f>'Rf &amp; Cd Calculation '!AT146</f>
        <v>1.0982000000000001</v>
      </c>
      <c r="U141" s="89">
        <f t="shared" si="25"/>
        <v>1.3577000000000001</v>
      </c>
      <c r="V141" s="8">
        <f>'Rf &amp; Cd Calculation '!BA146</f>
        <v>1.6172000000000002</v>
      </c>
      <c r="W141" s="8">
        <f>'Rf &amp; Cd Calculation '!BH146</f>
        <v>1.8440999999999999</v>
      </c>
      <c r="X141" s="8">
        <f>'Rf &amp; Cd Calculation '!BO146</f>
        <v>2.6601999999999997</v>
      </c>
      <c r="Y141" s="1559">
        <f t="shared" si="26"/>
        <v>3.5249499999999996</v>
      </c>
      <c r="Z141" s="8">
        <f>'Rf &amp; Cd Calculation '!BV146</f>
        <v>4.3896999999999995</v>
      </c>
      <c r="AA141" s="821">
        <f t="shared" si="21"/>
        <v>5.4273999999999996</v>
      </c>
      <c r="AB141" s="821">
        <f t="shared" si="22"/>
        <v>6.6726399999999995</v>
      </c>
      <c r="AC141" s="829">
        <f t="shared" si="23"/>
        <v>7.9178799999999994</v>
      </c>
      <c r="AD141" s="829">
        <f t="shared" si="24"/>
        <v>9.1631199999999993</v>
      </c>
      <c r="AE141" s="1128">
        <f>VLOOKUP(S141,'Implied ERP Data'!$A$1958:$B$2897,2,TRUE)*100</f>
        <v>9.4820000000000011</v>
      </c>
      <c r="AF141" s="657">
        <f>'Rf &amp; Cd Calculation '!F146</f>
        <v>1.6089</v>
      </c>
      <c r="AG141" s="1469"/>
      <c r="AH141" s="1451"/>
      <c r="AI141" s="1451"/>
    </row>
    <row r="142" spans="1:35">
      <c r="A142" s="1112"/>
      <c r="B142" s="1113"/>
      <c r="C142" s="945"/>
      <c r="D142" s="945"/>
      <c r="E142" s="945"/>
      <c r="F142" s="945"/>
      <c r="G142" s="673"/>
      <c r="H142" s="673"/>
      <c r="I142" s="673"/>
      <c r="J142" s="673"/>
      <c r="K142" s="673"/>
      <c r="L142" s="673"/>
      <c r="M142" s="673"/>
      <c r="N142" s="673"/>
      <c r="O142" s="673"/>
      <c r="P142" s="673"/>
      <c r="Q142" s="214"/>
      <c r="S142" s="1126">
        <f>'Rf &amp; Cd Calculation '!A147</f>
        <v>41124</v>
      </c>
      <c r="T142" s="1127">
        <f>'Rf &amp; Cd Calculation '!AT147</f>
        <v>1.0342000000000002</v>
      </c>
      <c r="U142" s="89">
        <f t="shared" si="25"/>
        <v>1.2094500000000001</v>
      </c>
      <c r="V142" s="8">
        <f>'Rf &amp; Cd Calculation '!BA147</f>
        <v>1.3847</v>
      </c>
      <c r="W142" s="8">
        <f>'Rf &amp; Cd Calculation '!BH147</f>
        <v>1.7135000000000002</v>
      </c>
      <c r="X142" s="8">
        <f>'Rf &amp; Cd Calculation '!BO147</f>
        <v>2.4239000000000006</v>
      </c>
      <c r="Y142" s="1559">
        <f t="shared" si="26"/>
        <v>3.3538500000000004</v>
      </c>
      <c r="Z142" s="8">
        <f>'Rf &amp; Cd Calculation '!BV147</f>
        <v>4.2838000000000003</v>
      </c>
      <c r="AA142" s="821">
        <f t="shared" si="21"/>
        <v>5.3997399999999995</v>
      </c>
      <c r="AB142" s="821">
        <f t="shared" si="22"/>
        <v>6.7388679999999983</v>
      </c>
      <c r="AC142" s="829">
        <f t="shared" si="23"/>
        <v>8.0779959999999971</v>
      </c>
      <c r="AD142" s="829">
        <f t="shared" si="24"/>
        <v>9.4171239999999958</v>
      </c>
      <c r="AE142" s="1128">
        <f>VLOOKUP(S142,'Implied ERP Data'!$A$1958:$B$2897,2,TRUE)*100</f>
        <v>9.4160000000000004</v>
      </c>
      <c r="AF142" s="657">
        <f>'Rf &amp; Cd Calculation '!F147</f>
        <v>1.6284999999999998</v>
      </c>
      <c r="AG142" s="1469"/>
      <c r="AH142" s="1451"/>
      <c r="AI142" s="1451"/>
    </row>
    <row r="143" spans="1:35">
      <c r="A143" s="1112"/>
      <c r="B143" s="1113"/>
      <c r="C143" s="945"/>
      <c r="D143" s="945"/>
      <c r="E143" s="945"/>
      <c r="F143" s="945"/>
      <c r="G143" s="673"/>
      <c r="H143" s="673"/>
      <c r="I143" s="673"/>
      <c r="J143" s="673"/>
      <c r="K143" s="673"/>
      <c r="L143" s="673"/>
      <c r="M143" s="673"/>
      <c r="N143" s="673"/>
      <c r="O143" s="673"/>
      <c r="P143" s="673"/>
      <c r="Q143" s="214"/>
      <c r="S143" s="1126">
        <f>'Rf &amp; Cd Calculation '!A148</f>
        <v>41131</v>
      </c>
      <c r="T143" s="1127">
        <f>'Rf &amp; Cd Calculation '!AT148</f>
        <v>0.97429999999999994</v>
      </c>
      <c r="U143" s="89">
        <f t="shared" si="25"/>
        <v>1.1393500000000001</v>
      </c>
      <c r="V143" s="8">
        <f>'Rf &amp; Cd Calculation '!BA148</f>
        <v>1.3044000000000002</v>
      </c>
      <c r="W143" s="8">
        <f>'Rf &amp; Cd Calculation '!BH148</f>
        <v>1.5762</v>
      </c>
      <c r="X143" s="8">
        <f>'Rf &amp; Cd Calculation '!BO148</f>
        <v>2.3445</v>
      </c>
      <c r="Y143" s="1559">
        <f t="shared" si="26"/>
        <v>3.2807499999999998</v>
      </c>
      <c r="Z143" s="8">
        <f>'Rf &amp; Cd Calculation '!BV148</f>
        <v>4.2169999999999996</v>
      </c>
      <c r="AA143" s="821">
        <f t="shared" si="21"/>
        <v>5.3404999999999996</v>
      </c>
      <c r="AB143" s="821">
        <f t="shared" si="22"/>
        <v>6.688699999999999</v>
      </c>
      <c r="AC143" s="829">
        <f t="shared" si="23"/>
        <v>8.0368999999999993</v>
      </c>
      <c r="AD143" s="829">
        <f t="shared" si="24"/>
        <v>9.3850999999999996</v>
      </c>
      <c r="AE143" s="1128">
        <f>VLOOKUP(S143,'Implied ERP Data'!$A$1958:$B$2897,2,TRUE)*100</f>
        <v>9.2850000000000001</v>
      </c>
      <c r="AF143" s="657">
        <f>'Rf &amp; Cd Calculation '!F148</f>
        <v>1.5956999999999999</v>
      </c>
      <c r="AG143" s="1469"/>
      <c r="AH143" s="1451"/>
      <c r="AI143" s="1451"/>
    </row>
    <row r="144" spans="1:35">
      <c r="A144" s="1112"/>
      <c r="B144" s="1113"/>
      <c r="C144" s="945"/>
      <c r="D144" s="945"/>
      <c r="E144" s="945"/>
      <c r="F144" s="945"/>
      <c r="G144" s="673"/>
      <c r="H144" s="673"/>
      <c r="I144" s="673"/>
      <c r="J144" s="673"/>
      <c r="K144" s="673"/>
      <c r="L144" s="945"/>
      <c r="M144" s="945"/>
      <c r="N144" s="945"/>
      <c r="O144" s="945"/>
      <c r="P144" s="945"/>
      <c r="Q144" s="214"/>
      <c r="S144" s="1126">
        <f>'Rf &amp; Cd Calculation '!A149</f>
        <v>41138</v>
      </c>
      <c r="T144" s="1127">
        <f>'Rf &amp; Cd Calculation '!AT149</f>
        <v>0.92609999999999992</v>
      </c>
      <c r="U144" s="89">
        <f t="shared" si="25"/>
        <v>1.11385</v>
      </c>
      <c r="V144" s="8">
        <f>'Rf &amp; Cd Calculation '!BA149</f>
        <v>1.3016000000000001</v>
      </c>
      <c r="W144" s="8">
        <f>'Rf &amp; Cd Calculation '!BH149</f>
        <v>1.5122</v>
      </c>
      <c r="X144" s="8">
        <f>'Rf &amp; Cd Calculation '!BO149</f>
        <v>2.3048000000000002</v>
      </c>
      <c r="Y144" s="1559">
        <f t="shared" si="26"/>
        <v>3.1870500000000002</v>
      </c>
      <c r="Z144" s="8">
        <f>'Rf &amp; Cd Calculation '!BV149</f>
        <v>4.0693000000000001</v>
      </c>
      <c r="AA144" s="821">
        <f t="shared" si="21"/>
        <v>5.1280000000000001</v>
      </c>
      <c r="AB144" s="821">
        <f t="shared" si="22"/>
        <v>6.3984399999999999</v>
      </c>
      <c r="AC144" s="829">
        <f t="shared" si="23"/>
        <v>7.6688799999999997</v>
      </c>
      <c r="AD144" s="829">
        <f t="shared" si="24"/>
        <v>8.9393199999999986</v>
      </c>
      <c r="AE144" s="1128">
        <f>VLOOKUP(S144,'Implied ERP Data'!$A$1958:$B$2897,2,TRUE)*100</f>
        <v>8.9939999999999998</v>
      </c>
      <c r="AF144" s="657">
        <f>'Rf &amp; Cd Calculation '!F149</f>
        <v>1.7130999999999998</v>
      </c>
      <c r="AG144" s="1469"/>
      <c r="AH144" s="1451"/>
      <c r="AI144" s="1451"/>
    </row>
    <row r="145" spans="1:35">
      <c r="A145" s="1112"/>
      <c r="B145" s="1113"/>
      <c r="C145" s="945"/>
      <c r="D145" s="945"/>
      <c r="E145" s="945"/>
      <c r="F145" s="945"/>
      <c r="G145" s="673"/>
      <c r="H145" s="673"/>
      <c r="I145" s="673"/>
      <c r="J145" s="673"/>
      <c r="K145" s="673"/>
      <c r="L145" s="945"/>
      <c r="M145" s="945"/>
      <c r="N145" s="945"/>
      <c r="O145" s="945"/>
      <c r="P145" s="945"/>
      <c r="Q145" s="214"/>
      <c r="S145" s="1126">
        <f>'Rf &amp; Cd Calculation '!A150</f>
        <v>41145</v>
      </c>
      <c r="T145" s="1127">
        <f>'Rf &amp; Cd Calculation '!AT150</f>
        <v>0.96269999999999989</v>
      </c>
      <c r="U145" s="89">
        <f t="shared" si="25"/>
        <v>1.14025</v>
      </c>
      <c r="V145" s="8">
        <f>'Rf &amp; Cd Calculation '!BA150</f>
        <v>1.3178000000000001</v>
      </c>
      <c r="W145" s="8">
        <f>'Rf &amp; Cd Calculation '!BH150</f>
        <v>1.508</v>
      </c>
      <c r="X145" s="8">
        <f>'Rf &amp; Cd Calculation '!BO150</f>
        <v>2.3256000000000001</v>
      </c>
      <c r="Y145" s="1559">
        <f t="shared" si="26"/>
        <v>3.2605500000000003</v>
      </c>
      <c r="Z145" s="8">
        <f>'Rf &amp; Cd Calculation '!BV150</f>
        <v>4.1955</v>
      </c>
      <c r="AA145" s="821">
        <f t="shared" si="21"/>
        <v>5.3174399999999995</v>
      </c>
      <c r="AB145" s="821">
        <f t="shared" si="22"/>
        <v>6.6637679999999992</v>
      </c>
      <c r="AC145" s="829">
        <f t="shared" si="23"/>
        <v>8.010095999999999</v>
      </c>
      <c r="AD145" s="829">
        <f t="shared" si="24"/>
        <v>9.3564239999999987</v>
      </c>
      <c r="AE145" s="1128">
        <f>VLOOKUP(S145,'Implied ERP Data'!$A$1958:$B$2897,2,TRUE)*100</f>
        <v>9.2349999999999994</v>
      </c>
      <c r="AF145" s="657">
        <f>'Rf &amp; Cd Calculation '!F150</f>
        <v>1.5552999999999999</v>
      </c>
      <c r="AG145" s="1469"/>
      <c r="AH145" s="1451"/>
      <c r="AI145" s="1451"/>
    </row>
    <row r="146" spans="1:35">
      <c r="A146" s="1112"/>
      <c r="B146" s="1113"/>
      <c r="C146" s="945"/>
      <c r="D146" s="945"/>
      <c r="E146" s="945"/>
      <c r="F146" s="945"/>
      <c r="G146" s="673"/>
      <c r="H146" s="673"/>
      <c r="I146" s="673"/>
      <c r="J146" s="673"/>
      <c r="K146" s="673"/>
      <c r="L146" s="673"/>
      <c r="M146" s="673"/>
      <c r="N146" s="673"/>
      <c r="O146" s="673"/>
      <c r="P146" s="673"/>
      <c r="Q146" s="214"/>
      <c r="S146" s="1126">
        <f>'Rf &amp; Cd Calculation '!A151</f>
        <v>41152</v>
      </c>
      <c r="T146" s="1127">
        <f>'Rf &amp; Cd Calculation '!AT151</f>
        <v>0.95350000000000001</v>
      </c>
      <c r="U146" s="89">
        <f t="shared" si="25"/>
        <v>1.1188499999999999</v>
      </c>
      <c r="V146" s="8">
        <f>'Rf &amp; Cd Calculation '!BA151</f>
        <v>1.2841999999999998</v>
      </c>
      <c r="W146" s="8">
        <f>'Rf &amp; Cd Calculation '!BH151</f>
        <v>1.5590000000000002</v>
      </c>
      <c r="X146" s="8">
        <f>'Rf &amp; Cd Calculation '!BO151</f>
        <v>2.2681</v>
      </c>
      <c r="Y146" s="1559">
        <f t="shared" si="26"/>
        <v>3.2296500000000004</v>
      </c>
      <c r="Z146" s="8">
        <f>'Rf &amp; Cd Calculation '!BV151</f>
        <v>4.1912000000000003</v>
      </c>
      <c r="AA146" s="821">
        <f t="shared" si="21"/>
        <v>5.3450600000000001</v>
      </c>
      <c r="AB146" s="821">
        <f t="shared" si="22"/>
        <v>6.729692</v>
      </c>
      <c r="AC146" s="829">
        <f t="shared" si="23"/>
        <v>8.1143239999999999</v>
      </c>
      <c r="AD146" s="829">
        <f t="shared" si="24"/>
        <v>9.4989559999999997</v>
      </c>
      <c r="AE146" s="1128">
        <f>VLOOKUP(S146,'Implied ERP Data'!$A$1958:$B$2897,2,TRUE)*100</f>
        <v>9.2960000000000012</v>
      </c>
      <c r="AF146" s="657">
        <f>'Rf &amp; Cd Calculation '!F151</f>
        <v>1.556</v>
      </c>
      <c r="AG146" s="1469"/>
      <c r="AH146" s="1451"/>
      <c r="AI146" s="1451"/>
    </row>
    <row r="147" spans="1:35">
      <c r="A147" s="1112"/>
      <c r="B147" s="1113"/>
      <c r="C147" s="945"/>
      <c r="D147" s="945"/>
      <c r="E147" s="945"/>
      <c r="F147" s="945"/>
      <c r="G147" s="673"/>
      <c r="H147" s="673"/>
      <c r="I147" s="673"/>
      <c r="J147" s="673"/>
      <c r="K147" s="673"/>
      <c r="L147" s="673"/>
      <c r="M147" s="673"/>
      <c r="N147" s="673"/>
      <c r="O147" s="673"/>
      <c r="P147" s="673"/>
      <c r="Q147" s="214"/>
      <c r="S147" s="1126">
        <f>'Rf &amp; Cd Calculation '!A152</f>
        <v>41159</v>
      </c>
      <c r="T147" s="1127">
        <f>'Rf &amp; Cd Calculation '!AT152</f>
        <v>0.95219999999999994</v>
      </c>
      <c r="U147" s="89">
        <f t="shared" si="25"/>
        <v>1.0879000000000001</v>
      </c>
      <c r="V147" s="8">
        <f>'Rf &amp; Cd Calculation '!BA152</f>
        <v>1.2236000000000002</v>
      </c>
      <c r="W147" s="8">
        <f>'Rf &amp; Cd Calculation '!BH152</f>
        <v>1.6282000000000001</v>
      </c>
      <c r="X147" s="8">
        <f>'Rf &amp; Cd Calculation '!BO152</f>
        <v>2.2538999999999998</v>
      </c>
      <c r="Y147" s="1559">
        <f t="shared" si="26"/>
        <v>3.1629499999999999</v>
      </c>
      <c r="Z147" s="8">
        <f>'Rf &amp; Cd Calculation '!BV152</f>
        <v>4.0720000000000001</v>
      </c>
      <c r="AA147" s="821">
        <f t="shared" si="21"/>
        <v>5.1628600000000002</v>
      </c>
      <c r="AB147" s="821">
        <f t="shared" si="22"/>
        <v>6.4718920000000004</v>
      </c>
      <c r="AC147" s="829">
        <f t="shared" si="23"/>
        <v>7.7809240000000006</v>
      </c>
      <c r="AD147" s="829">
        <f t="shared" si="24"/>
        <v>9.0899560000000008</v>
      </c>
      <c r="AE147" s="1128">
        <f>VLOOKUP(S147,'Implied ERP Data'!$A$1958:$B$2897,2,TRUE)*100</f>
        <v>8.9209999999999994</v>
      </c>
      <c r="AF147" s="657">
        <f>'Rf &amp; Cd Calculation '!F152</f>
        <v>1.7343999999999999</v>
      </c>
      <c r="AG147" s="1469"/>
      <c r="AH147" s="1451"/>
      <c r="AI147" s="1451"/>
    </row>
    <row r="148" spans="1:35">
      <c r="A148" s="1112"/>
      <c r="B148" s="1113"/>
      <c r="C148" s="673"/>
      <c r="D148" s="673"/>
      <c r="E148" s="673"/>
      <c r="F148" s="673"/>
      <c r="G148" s="673"/>
      <c r="H148" s="673"/>
      <c r="I148" s="673"/>
      <c r="J148" s="673"/>
      <c r="K148" s="673"/>
      <c r="L148" s="673"/>
      <c r="M148" s="673"/>
      <c r="N148" s="673"/>
      <c r="O148" s="673"/>
      <c r="P148" s="673"/>
      <c r="Q148" s="214"/>
      <c r="S148" s="1126">
        <f>'Rf &amp; Cd Calculation '!A153</f>
        <v>41166</v>
      </c>
      <c r="T148" s="1127">
        <f>'Rf &amp; Cd Calculation '!AT153</f>
        <v>0.89760000000000018</v>
      </c>
      <c r="U148" s="89">
        <f t="shared" si="25"/>
        <v>1.0195000000000001</v>
      </c>
      <c r="V148" s="8">
        <f>'Rf &amp; Cd Calculation '!BA153</f>
        <v>1.1414</v>
      </c>
      <c r="W148" s="8">
        <f>'Rf &amp; Cd Calculation '!BH153</f>
        <v>1.5670000000000002</v>
      </c>
      <c r="X148" s="8">
        <f>'Rf &amp; Cd Calculation '!BO153</f>
        <v>2.1912999999999996</v>
      </c>
      <c r="Y148" s="1559">
        <f t="shared" si="26"/>
        <v>3.0637499999999998</v>
      </c>
      <c r="Z148" s="8">
        <f>'Rf &amp; Cd Calculation '!BV153</f>
        <v>3.9361999999999999</v>
      </c>
      <c r="AA148" s="821">
        <f t="shared" si="21"/>
        <v>4.9831400000000006</v>
      </c>
      <c r="AB148" s="821">
        <f t="shared" si="22"/>
        <v>6.2394680000000013</v>
      </c>
      <c r="AC148" s="829">
        <f t="shared" si="23"/>
        <v>7.4957960000000021</v>
      </c>
      <c r="AD148" s="829">
        <f t="shared" si="24"/>
        <v>8.752124000000002</v>
      </c>
      <c r="AE148" s="1128">
        <f>VLOOKUP(S148,'Implied ERP Data'!$A$1958:$B$2897,2,TRUE)*100</f>
        <v>8.5440000000000005</v>
      </c>
      <c r="AF148" s="657">
        <f>'Rf &amp; Cd Calculation '!F153</f>
        <v>1.9053</v>
      </c>
      <c r="AG148" s="1469"/>
      <c r="AH148" s="1451"/>
      <c r="AI148" s="1451"/>
    </row>
    <row r="149" spans="1:35">
      <c r="A149" s="666" t="s">
        <v>635</v>
      </c>
      <c r="B149" s="1113"/>
      <c r="C149" s="81" t="s">
        <v>639</v>
      </c>
      <c r="D149" s="945"/>
      <c r="E149" s="945"/>
      <c r="F149" s="945"/>
      <c r="G149" s="673"/>
      <c r="H149" s="687"/>
      <c r="I149" s="687"/>
      <c r="J149" s="687"/>
      <c r="K149" s="704" t="s">
        <v>965</v>
      </c>
      <c r="L149" s="687"/>
      <c r="M149" s="687"/>
      <c r="N149" s="214"/>
      <c r="O149" s="687"/>
      <c r="P149" s="687"/>
      <c r="Q149" s="214"/>
      <c r="S149" s="1126">
        <f>'Rf &amp; Cd Calculation '!A154</f>
        <v>41173</v>
      </c>
      <c r="T149" s="1127">
        <f>'Rf &amp; Cd Calculation '!AT154</f>
        <v>0.93389999999999995</v>
      </c>
      <c r="U149" s="89">
        <f t="shared" si="25"/>
        <v>1.0521499999999999</v>
      </c>
      <c r="V149" s="8">
        <f>'Rf &amp; Cd Calculation '!BA154</f>
        <v>1.1703999999999999</v>
      </c>
      <c r="W149" s="8">
        <f>'Rf &amp; Cd Calculation '!BH154</f>
        <v>1.5972</v>
      </c>
      <c r="X149" s="8">
        <f>'Rf &amp; Cd Calculation '!BO154</f>
        <v>2.2516000000000003</v>
      </c>
      <c r="Y149" s="1559">
        <f t="shared" si="26"/>
        <v>3.1439000000000004</v>
      </c>
      <c r="Z149" s="8">
        <f>'Rf &amp; Cd Calculation '!BV154</f>
        <v>4.0362000000000009</v>
      </c>
      <c r="AA149" s="821">
        <f t="shared" si="21"/>
        <v>5.1069600000000017</v>
      </c>
      <c r="AB149" s="821">
        <f t="shared" si="22"/>
        <v>6.3918720000000029</v>
      </c>
      <c r="AC149" s="829">
        <f t="shared" si="23"/>
        <v>7.676784000000004</v>
      </c>
      <c r="AD149" s="829">
        <f t="shared" si="24"/>
        <v>8.9616960000000052</v>
      </c>
      <c r="AE149" s="1128">
        <f>VLOOKUP(S149,'Implied ERP Data'!$A$1958:$B$2897,2,TRUE)*100</f>
        <v>8.7040000000000006</v>
      </c>
      <c r="AF149" s="657">
        <f>'Rf &amp; Cd Calculation '!F154</f>
        <v>1.7970999999999999</v>
      </c>
      <c r="AG149" s="1469"/>
      <c r="AH149" s="1451"/>
      <c r="AI149" s="1451"/>
    </row>
    <row r="150" spans="1:35">
      <c r="A150" s="1112"/>
      <c r="B150" s="1113"/>
      <c r="C150" s="945"/>
      <c r="D150" s="945"/>
      <c r="E150" s="945"/>
      <c r="F150" s="945"/>
      <c r="G150" s="673"/>
      <c r="H150" s="673"/>
      <c r="I150" s="673"/>
      <c r="J150" s="673"/>
      <c r="K150" s="673"/>
      <c r="L150" s="673"/>
      <c r="M150" s="673"/>
      <c r="N150" s="673"/>
      <c r="O150" s="673"/>
      <c r="P150" s="673"/>
      <c r="Q150" s="214"/>
      <c r="S150" s="1126">
        <f>'Rf &amp; Cd Calculation '!A155</f>
        <v>41180</v>
      </c>
      <c r="T150" s="1127">
        <f>'Rf &amp; Cd Calculation '!AT155</f>
        <v>1.0135000000000001</v>
      </c>
      <c r="U150" s="89">
        <f t="shared" si="25"/>
        <v>1.12615</v>
      </c>
      <c r="V150" s="8">
        <f>'Rf &amp; Cd Calculation '!BA155</f>
        <v>1.2387999999999999</v>
      </c>
      <c r="W150" s="8">
        <f>'Rf &amp; Cd Calculation '!BH155</f>
        <v>1.6854</v>
      </c>
      <c r="X150" s="8">
        <f>'Rf &amp; Cd Calculation '!BO155</f>
        <v>2.3523999999999998</v>
      </c>
      <c r="Y150" s="1559">
        <f t="shared" si="26"/>
        <v>3.3331499999999998</v>
      </c>
      <c r="Z150" s="8">
        <f>'Rf &amp; Cd Calculation '!BV155</f>
        <v>4.3139000000000003</v>
      </c>
      <c r="AA150" s="821">
        <f t="shared" si="21"/>
        <v>5.490800000000001</v>
      </c>
      <c r="AB150" s="821">
        <f t="shared" si="22"/>
        <v>6.9030800000000019</v>
      </c>
      <c r="AC150" s="829">
        <f t="shared" si="23"/>
        <v>8.3153600000000019</v>
      </c>
      <c r="AD150" s="829">
        <f t="shared" si="24"/>
        <v>9.727640000000001</v>
      </c>
      <c r="AE150" s="1128">
        <f>VLOOKUP(S150,'Implied ERP Data'!$A$1958:$B$2897,2,TRUE)*100</f>
        <v>9.1579999999999995</v>
      </c>
      <c r="AF150" s="657">
        <f>'Rf &amp; Cd Calculation '!F155</f>
        <v>1.6278999999999999</v>
      </c>
      <c r="AG150" s="1469"/>
      <c r="AH150" s="1451"/>
      <c r="AI150" s="1451"/>
    </row>
    <row r="151" spans="1:35">
      <c r="A151" s="1112"/>
      <c r="B151" s="1113"/>
      <c r="C151" s="945"/>
      <c r="D151" s="673"/>
      <c r="E151" s="673"/>
      <c r="F151" s="673"/>
      <c r="G151" s="673"/>
      <c r="H151" s="673"/>
      <c r="I151" s="673"/>
      <c r="J151" s="673"/>
      <c r="K151" s="673"/>
      <c r="L151" s="945"/>
      <c r="M151" s="945" t="s">
        <v>637</v>
      </c>
      <c r="N151" s="479" t="s">
        <v>154</v>
      </c>
      <c r="O151" s="674" t="s">
        <v>636</v>
      </c>
      <c r="P151" s="214"/>
      <c r="Q151" s="687"/>
      <c r="S151" s="1126">
        <f>'Rf &amp; Cd Calculation '!A156</f>
        <v>41187</v>
      </c>
      <c r="T151" s="1127">
        <f>'Rf &amp; Cd Calculation '!AT156</f>
        <v>0.98599999999999977</v>
      </c>
      <c r="U151" s="89">
        <f t="shared" si="25"/>
        <v>1.0905</v>
      </c>
      <c r="V151" s="8">
        <f>'Rf &amp; Cd Calculation '!BA156</f>
        <v>1.1950000000000003</v>
      </c>
      <c r="W151" s="8">
        <f>'Rf &amp; Cd Calculation '!BH156</f>
        <v>1.6661999999999999</v>
      </c>
      <c r="X151" s="8">
        <f>'Rf &amp; Cd Calculation '!BO156</f>
        <v>2.3280000000000003</v>
      </c>
      <c r="Y151" s="1559">
        <f t="shared" si="26"/>
        <v>3.2562000000000002</v>
      </c>
      <c r="Z151" s="8">
        <f>'Rf &amp; Cd Calculation '!BV156</f>
        <v>4.1844000000000001</v>
      </c>
      <c r="AA151" s="821">
        <f t="shared" si="21"/>
        <v>5.2982399999999998</v>
      </c>
      <c r="AB151" s="821">
        <f t="shared" si="22"/>
        <v>6.6348479999999999</v>
      </c>
      <c r="AC151" s="829">
        <f t="shared" si="23"/>
        <v>7.9714559999999999</v>
      </c>
      <c r="AD151" s="829">
        <f t="shared" si="24"/>
        <v>9.3080639999999999</v>
      </c>
      <c r="AE151" s="1128">
        <f>VLOOKUP(S151,'Implied ERP Data'!$A$1958:$B$2897,2,TRUE)*100</f>
        <v>8.9500000000000011</v>
      </c>
      <c r="AF151" s="657">
        <f>'Rf &amp; Cd Calculation '!F156</f>
        <v>1.7138</v>
      </c>
      <c r="AG151" s="1469"/>
      <c r="AH151" s="1451"/>
      <c r="AI151" s="1451"/>
    </row>
    <row r="152" spans="1:35">
      <c r="A152" s="1112"/>
      <c r="B152" s="1113"/>
      <c r="C152" s="673"/>
      <c r="D152" s="673"/>
      <c r="E152" s="673"/>
      <c r="F152" s="673"/>
      <c r="G152" s="673"/>
      <c r="H152" s="673"/>
      <c r="I152" s="673"/>
      <c r="J152" s="673"/>
      <c r="K152" s="1161" t="s">
        <v>869</v>
      </c>
      <c r="L152" s="1096"/>
      <c r="M152" s="1110">
        <f>ERP!C79/100</f>
        <v>2.5000000000000001E-2</v>
      </c>
      <c r="N152" s="1198">
        <f>ERP!D79/100</f>
        <v>3.7000000000000005E-2</v>
      </c>
      <c r="O152" s="1198">
        <f>ERP!E79/100</f>
        <v>3.5000000000000003E-2</v>
      </c>
      <c r="P152" s="214"/>
      <c r="Q152" s="687"/>
      <c r="S152" s="1126">
        <f>'Rf &amp; Cd Calculation '!A157</f>
        <v>41194</v>
      </c>
      <c r="T152" s="1127">
        <f>'Rf &amp; Cd Calculation '!AT157</f>
        <v>0.98819999999999997</v>
      </c>
      <c r="U152" s="89">
        <f t="shared" si="25"/>
        <v>1.0956499999999998</v>
      </c>
      <c r="V152" s="8">
        <f>'Rf &amp; Cd Calculation '!BA157</f>
        <v>1.2030999999999996</v>
      </c>
      <c r="W152" s="8">
        <f>'Rf &amp; Cd Calculation '!BH157</f>
        <v>1.6612999999999998</v>
      </c>
      <c r="X152" s="8">
        <f>'Rf &amp; Cd Calculation '!BO157</f>
        <v>2.2994999999999997</v>
      </c>
      <c r="Y152" s="1559">
        <f t="shared" si="26"/>
        <v>3.2424999999999997</v>
      </c>
      <c r="Z152" s="8">
        <f>'Rf &amp; Cd Calculation '!BV157</f>
        <v>4.1854999999999993</v>
      </c>
      <c r="AA152" s="821">
        <f t="shared" si="21"/>
        <v>5.317099999999999</v>
      </c>
      <c r="AB152" s="821">
        <f t="shared" si="22"/>
        <v>6.6750199999999982</v>
      </c>
      <c r="AC152" s="829">
        <f t="shared" si="23"/>
        <v>8.0329399999999964</v>
      </c>
      <c r="AD152" s="829">
        <f t="shared" si="24"/>
        <v>9.3908599999999947</v>
      </c>
      <c r="AE152" s="1128">
        <f>VLOOKUP(S152,'Implied ERP Data'!$A$1958:$B$2897,2,TRUE)*100</f>
        <v>9.1750000000000007</v>
      </c>
      <c r="AF152" s="657">
        <f>'Rf &amp; Cd Calculation '!F157</f>
        <v>1.6598000000000002</v>
      </c>
      <c r="AG152" s="1469"/>
      <c r="AH152" s="1451"/>
      <c r="AI152" s="1451"/>
    </row>
    <row r="153" spans="1:35">
      <c r="A153" s="1112"/>
      <c r="B153" s="1113"/>
      <c r="C153" s="673"/>
      <c r="D153" s="673"/>
      <c r="E153" s="673"/>
      <c r="F153" s="673"/>
      <c r="G153" s="673"/>
      <c r="H153" s="673"/>
      <c r="I153" s="673"/>
      <c r="J153" s="673"/>
      <c r="K153" s="1162" t="s">
        <v>909</v>
      </c>
      <c r="L153" s="1096"/>
      <c r="M153" s="1111">
        <f>ERP!C95/100</f>
        <v>2.4E-2</v>
      </c>
      <c r="N153" s="1111">
        <f>ERP!D95/100</f>
        <v>1.2E-2</v>
      </c>
      <c r="O153" s="1111">
        <f>ERP!E95/100</f>
        <v>1.2E-2</v>
      </c>
      <c r="P153" s="214"/>
      <c r="Q153" s="214"/>
      <c r="S153" s="1126">
        <f>'Rf &amp; Cd Calculation '!A158</f>
        <v>41201</v>
      </c>
      <c r="T153" s="1127">
        <f>'Rf &amp; Cd Calculation '!AT158</f>
        <v>0.93219999999999992</v>
      </c>
      <c r="U153" s="89">
        <f t="shared" si="25"/>
        <v>1.0310999999999999</v>
      </c>
      <c r="V153" s="8">
        <f>'Rf &amp; Cd Calculation '!BA158</f>
        <v>1.1299999999999999</v>
      </c>
      <c r="W153" s="8">
        <f>'Rf &amp; Cd Calculation '!BH158</f>
        <v>1.5880000000000001</v>
      </c>
      <c r="X153" s="8">
        <f>'Rf &amp; Cd Calculation '!BO158</f>
        <v>2.1521999999999997</v>
      </c>
      <c r="Y153" s="1559">
        <f t="shared" si="26"/>
        <v>3.0568</v>
      </c>
      <c r="Z153" s="8">
        <f>'Rf &amp; Cd Calculation '!BV158</f>
        <v>3.9614000000000003</v>
      </c>
      <c r="AA153" s="821">
        <f t="shared" si="21"/>
        <v>5.0469200000000001</v>
      </c>
      <c r="AB153" s="821">
        <f t="shared" si="22"/>
        <v>6.3495439999999999</v>
      </c>
      <c r="AC153" s="829">
        <f t="shared" si="23"/>
        <v>7.6521679999999996</v>
      </c>
      <c r="AD153" s="829">
        <f t="shared" si="24"/>
        <v>8.9547919999999994</v>
      </c>
      <c r="AE153" s="1128">
        <f>VLOOKUP(S153,'Implied ERP Data'!$A$1958:$B$2897,2,TRUE)*100</f>
        <v>8.886000000000001</v>
      </c>
      <c r="AF153" s="657">
        <f>'Rf &amp; Cd Calculation '!F158</f>
        <v>1.7972000000000001</v>
      </c>
      <c r="AG153" s="1469"/>
      <c r="AH153" s="1451"/>
      <c r="AI153" s="1451"/>
    </row>
    <row r="154" spans="1:35">
      <c r="A154" s="1112"/>
      <c r="B154" s="1113"/>
      <c r="C154" s="673"/>
      <c r="D154" s="673"/>
      <c r="E154" s="673"/>
      <c r="F154" s="673"/>
      <c r="G154" s="673"/>
      <c r="H154" s="673"/>
      <c r="I154" s="673"/>
      <c r="J154" s="673"/>
      <c r="K154" s="1163" t="s">
        <v>967</v>
      </c>
      <c r="L154" s="1096"/>
      <c r="M154" s="1111">
        <f>ERP!C102/100</f>
        <v>0.18675569948186532</v>
      </c>
      <c r="N154" s="1111">
        <f>ERP!D102/100</f>
        <v>0.16576692506459956</v>
      </c>
      <c r="O154" s="1111">
        <f>ERP!E102/100</f>
        <v>0.13458520408163266</v>
      </c>
      <c r="P154" s="214"/>
      <c r="Q154" s="214"/>
      <c r="S154" s="1126">
        <f>'Rf &amp; Cd Calculation '!A159</f>
        <v>41208</v>
      </c>
      <c r="T154" s="1127">
        <f>'Rf &amp; Cd Calculation '!AT159</f>
        <v>0.9581000000000004</v>
      </c>
      <c r="U154" s="89">
        <f t="shared" si="25"/>
        <v>1.0515500000000002</v>
      </c>
      <c r="V154" s="8">
        <f>'Rf &amp; Cd Calculation '!BA159</f>
        <v>1.145</v>
      </c>
      <c r="W154" s="8">
        <f>'Rf &amp; Cd Calculation '!BH159</f>
        <v>1.6112000000000002</v>
      </c>
      <c r="X154" s="8">
        <f>'Rf &amp; Cd Calculation '!BO159</f>
        <v>2.1107</v>
      </c>
      <c r="Y154" s="1559">
        <f t="shared" si="26"/>
        <v>3.1105</v>
      </c>
      <c r="Z154" s="8">
        <f>'Rf &amp; Cd Calculation '!BV159</f>
        <v>4.1103000000000005</v>
      </c>
      <c r="AA154" s="821">
        <f t="shared" si="21"/>
        <v>5.3100600000000009</v>
      </c>
      <c r="AB154" s="821">
        <f t="shared" si="22"/>
        <v>6.749772000000001</v>
      </c>
      <c r="AC154" s="829">
        <f t="shared" si="23"/>
        <v>8.1894840000000002</v>
      </c>
      <c r="AD154" s="829">
        <f t="shared" si="24"/>
        <v>9.6291960000000003</v>
      </c>
      <c r="AE154" s="1128">
        <f>VLOOKUP(S154,'Implied ERP Data'!$A$1958:$B$2897,2,TRUE)*100</f>
        <v>9.0030000000000001</v>
      </c>
      <c r="AF154" s="657">
        <f>'Rf &amp; Cd Calculation '!F159</f>
        <v>1.7151999999999998</v>
      </c>
      <c r="AG154" s="1469"/>
      <c r="AH154" s="1451"/>
      <c r="AI154" s="1451"/>
    </row>
    <row r="155" spans="1:35">
      <c r="A155" s="1112"/>
      <c r="B155" s="1113"/>
      <c r="C155" s="673"/>
      <c r="D155" s="673"/>
      <c r="E155" s="673"/>
      <c r="F155" s="673"/>
      <c r="G155" s="673"/>
      <c r="H155" s="673"/>
      <c r="I155" s="673"/>
      <c r="J155" s="673"/>
      <c r="K155" s="1163" t="s">
        <v>968</v>
      </c>
      <c r="L155" s="1096"/>
      <c r="M155" s="1111">
        <f>ERP!C105/100</f>
        <v>0.23600000000000002</v>
      </c>
      <c r="N155" s="1111">
        <f>ERP!D105/100</f>
        <v>0.215</v>
      </c>
      <c r="O155" s="1111">
        <f>ERP!E105/100</f>
        <v>0.17699999999999999</v>
      </c>
      <c r="P155" s="214"/>
      <c r="Q155" s="687"/>
      <c r="S155" s="1126">
        <f>'Rf &amp; Cd Calculation '!A160</f>
        <v>41215</v>
      </c>
      <c r="T155" s="1127">
        <f>'Rf &amp; Cd Calculation '!AT160</f>
        <v>0.96740000000000004</v>
      </c>
      <c r="U155" s="89">
        <f t="shared" si="25"/>
        <v>1.0536999999999999</v>
      </c>
      <c r="V155" s="8">
        <f>'Rf &amp; Cd Calculation '!BA160</f>
        <v>1.1399999999999997</v>
      </c>
      <c r="W155" s="8">
        <f>'Rf &amp; Cd Calculation '!BH160</f>
        <v>1.6065</v>
      </c>
      <c r="X155" s="8">
        <f>'Rf &amp; Cd Calculation '!BO160</f>
        <v>2.048</v>
      </c>
      <c r="Y155" s="1559">
        <f t="shared" si="26"/>
        <v>3.0912999999999999</v>
      </c>
      <c r="Z155" s="8">
        <f>'Rf &amp; Cd Calculation '!BV160</f>
        <v>4.1345999999999998</v>
      </c>
      <c r="AA155" s="821">
        <f t="shared" si="21"/>
        <v>5.3865599999999993</v>
      </c>
      <c r="AB155" s="821">
        <f t="shared" si="22"/>
        <v>6.8889119999999986</v>
      </c>
      <c r="AC155" s="829">
        <f t="shared" si="23"/>
        <v>8.3912639999999978</v>
      </c>
      <c r="AD155" s="829">
        <f t="shared" si="24"/>
        <v>9.893615999999998</v>
      </c>
      <c r="AE155" s="1128">
        <f>VLOOKUP(S155,'Implied ERP Data'!$A$1958:$B$2897,2,TRUE)*100</f>
        <v>9.0400000000000009</v>
      </c>
      <c r="AF155" s="657">
        <f>'Rf &amp; Cd Calculation '!F160</f>
        <v>1.6265000000000001</v>
      </c>
      <c r="AG155" s="1469"/>
      <c r="AH155" s="1451"/>
      <c r="AI155" s="1451"/>
    </row>
    <row r="156" spans="1:35" ht="14.25">
      <c r="A156" s="1112"/>
      <c r="B156" s="1113"/>
      <c r="C156" s="673"/>
      <c r="D156" s="673"/>
      <c r="E156" s="673"/>
      <c r="F156" s="673"/>
      <c r="G156" s="673"/>
      <c r="H156" s="673"/>
      <c r="I156" s="673"/>
      <c r="J156" s="673"/>
      <c r="K156" s="1003" t="s">
        <v>972</v>
      </c>
      <c r="L156" s="1096"/>
      <c r="M156" s="1110">
        <f>ERP!C118/100</f>
        <v>1.5029168897857275E-2</v>
      </c>
      <c r="N156" s="1198">
        <f>ERP!D118/100</f>
        <v>7.1334576818706495E-3</v>
      </c>
      <c r="O156" s="1198">
        <f>ERP!E118/100</f>
        <v>6.9379209643568749E-3</v>
      </c>
      <c r="P156" s="214"/>
      <c r="Q156" s="687"/>
      <c r="S156" s="1126">
        <f>'Rf &amp; Cd Calculation '!A161</f>
        <v>41222</v>
      </c>
      <c r="T156" s="1127">
        <f>'Rf &amp; Cd Calculation '!AT161</f>
        <v>0.98090000000000011</v>
      </c>
      <c r="U156" s="89">
        <f t="shared" si="25"/>
        <v>1.0571500000000003</v>
      </c>
      <c r="V156" s="8">
        <f>'Rf &amp; Cd Calculation '!BA161</f>
        <v>1.1334000000000004</v>
      </c>
      <c r="W156" s="8">
        <f>'Rf &amp; Cd Calculation '!BH161</f>
        <v>1.6167000000000002</v>
      </c>
      <c r="X156" s="8">
        <f>'Rf &amp; Cd Calculation '!BO161</f>
        <v>2.0131000000000001</v>
      </c>
      <c r="Y156" s="1559">
        <f t="shared" si="26"/>
        <v>3.1072499999999996</v>
      </c>
      <c r="Z156" s="8">
        <f>'Rf &amp; Cd Calculation '!BV161</f>
        <v>4.2013999999999996</v>
      </c>
      <c r="AA156" s="821">
        <f t="shared" si="21"/>
        <v>5.5143799999999992</v>
      </c>
      <c r="AB156" s="821">
        <f t="shared" si="22"/>
        <v>7.089955999999999</v>
      </c>
      <c r="AC156" s="829">
        <f t="shared" si="23"/>
        <v>8.6655319999999989</v>
      </c>
      <c r="AD156" s="829">
        <f t="shared" si="24"/>
        <v>10.241107999999999</v>
      </c>
      <c r="AE156" s="1128">
        <f>VLOOKUP(S156,'Implied ERP Data'!$A$1958:$B$2897,2,TRUE)*100</f>
        <v>9.2619999999999987</v>
      </c>
      <c r="AF156" s="657">
        <f>'Rf &amp; Cd Calculation '!F161</f>
        <v>1.5234999999999999</v>
      </c>
      <c r="AG156" s="1469"/>
      <c r="AH156" s="1451"/>
      <c r="AI156" s="1451"/>
    </row>
    <row r="157" spans="1:35">
      <c r="A157" s="1112"/>
      <c r="B157" s="1113"/>
      <c r="C157" s="673"/>
      <c r="D157" s="673"/>
      <c r="E157" s="673"/>
      <c r="F157" s="673"/>
      <c r="G157" s="673"/>
      <c r="H157" s="673"/>
      <c r="I157" s="673"/>
      <c r="J157" s="673"/>
      <c r="K157" s="1164" t="s">
        <v>966</v>
      </c>
      <c r="L157" s="1096"/>
      <c r="M157" s="1110">
        <f>M152+M156</f>
        <v>4.0029168897857278E-2</v>
      </c>
      <c r="N157" s="1197">
        <f>N152+N156</f>
        <v>4.4133457681870658E-2</v>
      </c>
      <c r="O157" s="1197">
        <f>O152+O156</f>
        <v>4.1937920964356876E-2</v>
      </c>
      <c r="P157" s="214"/>
      <c r="Q157" s="214"/>
      <c r="S157" s="1126">
        <f>'Rf &amp; Cd Calculation '!A162</f>
        <v>41229</v>
      </c>
      <c r="T157" s="1127">
        <f>'Rf &amp; Cd Calculation '!AT162</f>
        <v>0.99400000000000022</v>
      </c>
      <c r="U157" s="89">
        <f t="shared" si="25"/>
        <v>1.06725</v>
      </c>
      <c r="V157" s="8">
        <f>'Rf &amp; Cd Calculation '!BA162</f>
        <v>1.1404999999999998</v>
      </c>
      <c r="W157" s="8">
        <f>'Rf &amp; Cd Calculation '!BH162</f>
        <v>1.6415999999999999</v>
      </c>
      <c r="X157" s="8">
        <f>'Rf &amp; Cd Calculation '!BO162</f>
        <v>2.0154000000000001</v>
      </c>
      <c r="Y157" s="1559">
        <f t="shared" si="26"/>
        <v>3.0663499999999999</v>
      </c>
      <c r="Z157" s="8">
        <f>'Rf &amp; Cd Calculation '!BV162</f>
        <v>4.1173000000000002</v>
      </c>
      <c r="AA157" s="821">
        <f t="shared" si="21"/>
        <v>5.3784400000000003</v>
      </c>
      <c r="AB157" s="821">
        <f t="shared" si="22"/>
        <v>6.8918080000000002</v>
      </c>
      <c r="AC157" s="829">
        <f t="shared" si="23"/>
        <v>8.4051760000000009</v>
      </c>
      <c r="AD157" s="829">
        <f t="shared" si="24"/>
        <v>9.9185440000000007</v>
      </c>
      <c r="AE157" s="1128">
        <f>VLOOKUP(S157,'Implied ERP Data'!$A$1958:$B$2897,2,TRUE)*100</f>
        <v>9.4690000000000012</v>
      </c>
      <c r="AF157" s="657">
        <f>'Rf &amp; Cd Calculation '!F162</f>
        <v>1.448</v>
      </c>
      <c r="AG157" s="1469"/>
      <c r="AH157" s="1451"/>
      <c r="AI157" s="1451"/>
    </row>
    <row r="158" spans="1:35">
      <c r="A158" s="1112"/>
      <c r="B158" s="1113"/>
      <c r="C158" s="673"/>
      <c r="D158" s="673"/>
      <c r="E158" s="673"/>
      <c r="F158" s="673"/>
      <c r="G158" s="673"/>
      <c r="H158" s="673"/>
      <c r="I158" s="673"/>
      <c r="J158" s="673"/>
      <c r="K158" s="945"/>
      <c r="L158" s="945"/>
      <c r="M158" s="945"/>
      <c r="N158" s="945"/>
      <c r="O158" s="945"/>
      <c r="P158" s="214"/>
      <c r="Q158" s="214"/>
      <c r="S158" s="1126">
        <f>'Rf &amp; Cd Calculation '!A163</f>
        <v>41236</v>
      </c>
      <c r="T158" s="1127">
        <f>'Rf &amp; Cd Calculation '!AT163</f>
        <v>0.98360000000000003</v>
      </c>
      <c r="U158" s="89">
        <f t="shared" si="25"/>
        <v>1.0528</v>
      </c>
      <c r="V158" s="8">
        <f>'Rf &amp; Cd Calculation '!BA163</f>
        <v>1.1219999999999999</v>
      </c>
      <c r="W158" s="8">
        <f>'Rf &amp; Cd Calculation '!BH163</f>
        <v>1.6492</v>
      </c>
      <c r="X158" s="8">
        <f>'Rf &amp; Cd Calculation '!BO163</f>
        <v>1.9618000000000002</v>
      </c>
      <c r="Y158" s="1559">
        <f t="shared" si="26"/>
        <v>2.9832000000000001</v>
      </c>
      <c r="Z158" s="8">
        <f>'Rf &amp; Cd Calculation '!BV163</f>
        <v>4.0045999999999999</v>
      </c>
      <c r="AA158" s="821">
        <f t="shared" si="21"/>
        <v>5.2302799999999996</v>
      </c>
      <c r="AB158" s="821">
        <f t="shared" si="22"/>
        <v>6.7010959999999988</v>
      </c>
      <c r="AC158" s="829">
        <f t="shared" si="23"/>
        <v>8.171911999999999</v>
      </c>
      <c r="AD158" s="829">
        <f t="shared" si="24"/>
        <v>9.6427279999999982</v>
      </c>
      <c r="AE158" s="1128">
        <f>VLOOKUP(S158,'Implied ERP Data'!$A$1958:$B$2897,2,TRUE)*100</f>
        <v>9.0240000000000009</v>
      </c>
      <c r="AF158" s="657">
        <f>'Rf &amp; Cd Calculation '!F163</f>
        <v>1.5651999999999999</v>
      </c>
      <c r="AG158" s="1469"/>
      <c r="AH158" s="1451"/>
      <c r="AI158" s="1451"/>
    </row>
    <row r="159" spans="1:35">
      <c r="A159" s="1112"/>
      <c r="B159" s="1113"/>
      <c r="C159" s="673"/>
      <c r="D159" s="673"/>
      <c r="E159" s="673"/>
      <c r="F159" s="673"/>
      <c r="G159" s="673"/>
      <c r="H159" s="673"/>
      <c r="I159" s="673"/>
      <c r="J159" s="673"/>
      <c r="K159" s="1168">
        <f>$N$123*N157+$O$123*O157</f>
        <v>4.3401612109366064E-2</v>
      </c>
      <c r="L159" s="945"/>
      <c r="M159" s="945"/>
      <c r="N159" s="945"/>
      <c r="O159" s="996"/>
      <c r="P159" s="214"/>
      <c r="Q159" s="214"/>
      <c r="S159" s="1126">
        <f>'Rf &amp; Cd Calculation '!A164</f>
        <v>41243</v>
      </c>
      <c r="T159" s="1127">
        <f>'Rf &amp; Cd Calculation '!AT164</f>
        <v>0.99460000000000015</v>
      </c>
      <c r="U159" s="89">
        <f t="shared" si="25"/>
        <v>1.0573500000000002</v>
      </c>
      <c r="V159" s="8">
        <f>'Rf &amp; Cd Calculation '!BA164</f>
        <v>1.1201000000000003</v>
      </c>
      <c r="W159" s="8">
        <f>'Rf &amp; Cd Calculation '!BH164</f>
        <v>1.6664000000000003</v>
      </c>
      <c r="X159" s="8">
        <f>'Rf &amp; Cd Calculation '!BO164</f>
        <v>1.9474</v>
      </c>
      <c r="Y159" s="1559">
        <f t="shared" si="26"/>
        <v>2.9888500000000002</v>
      </c>
      <c r="Z159" s="8">
        <f>'Rf &amp; Cd Calculation '!BV164</f>
        <v>4.0303000000000004</v>
      </c>
      <c r="AA159" s="821">
        <f t="shared" si="21"/>
        <v>5.2800400000000005</v>
      </c>
      <c r="AB159" s="821">
        <f t="shared" si="22"/>
        <v>6.7797280000000004</v>
      </c>
      <c r="AC159" s="829">
        <f t="shared" si="23"/>
        <v>8.2794160000000012</v>
      </c>
      <c r="AD159" s="829">
        <f t="shared" si="24"/>
        <v>9.779104000000002</v>
      </c>
      <c r="AE159" s="1128">
        <f>VLOOKUP(S159,'Implied ERP Data'!$A$1958:$B$2897,2,TRUE)*100</f>
        <v>9.0340000000000007</v>
      </c>
      <c r="AF159" s="657">
        <f>'Rf &amp; Cd Calculation '!F164</f>
        <v>1.5032999999999999</v>
      </c>
      <c r="AG159" s="1469"/>
      <c r="AH159" s="1451"/>
      <c r="AI159" s="1451"/>
    </row>
    <row r="160" spans="1:35">
      <c r="A160" s="1112"/>
      <c r="B160" s="1113"/>
      <c r="C160" s="673"/>
      <c r="D160" s="673"/>
      <c r="E160" s="673"/>
      <c r="F160" s="673"/>
      <c r="G160" s="673"/>
      <c r="H160" s="673"/>
      <c r="I160" s="673"/>
      <c r="J160" s="673"/>
      <c r="K160" s="945"/>
      <c r="L160" s="945"/>
      <c r="M160" s="945"/>
      <c r="N160" s="945"/>
      <c r="O160" s="945"/>
      <c r="P160" s="945"/>
      <c r="Q160" s="214"/>
      <c r="S160" s="1126">
        <f>'Rf &amp; Cd Calculation '!A165</f>
        <v>41250</v>
      </c>
      <c r="T160" s="1127">
        <f>'Rf &amp; Cd Calculation '!AT165</f>
        <v>1.0043999999999997</v>
      </c>
      <c r="U160" s="89">
        <f t="shared" si="25"/>
        <v>1.0619499999999999</v>
      </c>
      <c r="V160" s="8">
        <f>'Rf &amp; Cd Calculation '!BA165</f>
        <v>1.1195000000000002</v>
      </c>
      <c r="W160" s="8">
        <f>'Rf &amp; Cd Calculation '!BH165</f>
        <v>1.6716</v>
      </c>
      <c r="X160" s="8">
        <f>'Rf &amp; Cd Calculation '!BO165</f>
        <v>1.9591000000000001</v>
      </c>
      <c r="Y160" s="1559">
        <f t="shared" si="26"/>
        <v>2.9656500000000001</v>
      </c>
      <c r="Z160" s="8">
        <f>'Rf &amp; Cd Calculation '!BV165</f>
        <v>3.9722</v>
      </c>
      <c r="AA160" s="821">
        <f t="shared" si="21"/>
        <v>5.1800599999999992</v>
      </c>
      <c r="AB160" s="821">
        <f t="shared" si="22"/>
        <v>6.6294919999999982</v>
      </c>
      <c r="AC160" s="829">
        <f t="shared" si="23"/>
        <v>8.0789239999999971</v>
      </c>
      <c r="AD160" s="829">
        <f t="shared" si="24"/>
        <v>9.5283559999999952</v>
      </c>
      <c r="AE160" s="1128">
        <f>VLOOKUP(S160,'Implied ERP Data'!$A$1958:$B$2897,2,TRUE)*100</f>
        <v>9.0350000000000001</v>
      </c>
      <c r="AF160" s="657">
        <f>'Rf &amp; Cd Calculation '!F165</f>
        <v>1.4006000000000001</v>
      </c>
      <c r="AG160" s="1469"/>
      <c r="AH160" s="1451"/>
      <c r="AI160" s="1451"/>
    </row>
    <row r="161" spans="1:35">
      <c r="A161" s="1112"/>
      <c r="B161" s="1113"/>
      <c r="C161" s="673"/>
      <c r="D161" s="673"/>
      <c r="E161" s="673"/>
      <c r="F161" s="673"/>
      <c r="G161" s="673"/>
      <c r="H161" s="673"/>
      <c r="I161" s="673"/>
      <c r="J161" s="673"/>
      <c r="K161" s="673"/>
      <c r="L161" s="945"/>
      <c r="M161" s="945"/>
      <c r="N161" s="945"/>
      <c r="O161" s="945"/>
      <c r="P161" s="945"/>
      <c r="Q161" s="214"/>
      <c r="S161" s="1126">
        <f>'Rf &amp; Cd Calculation '!A166</f>
        <v>41257</v>
      </c>
      <c r="T161" s="1127">
        <f>'Rf &amp; Cd Calculation '!AT166</f>
        <v>1.0024</v>
      </c>
      <c r="U161" s="89">
        <f t="shared" si="25"/>
        <v>1.0589999999999999</v>
      </c>
      <c r="V161" s="8">
        <f>'Rf &amp; Cd Calculation '!BA166</f>
        <v>1.1155999999999999</v>
      </c>
      <c r="W161" s="8">
        <f>'Rf &amp; Cd Calculation '!BH166</f>
        <v>1.6679000000000002</v>
      </c>
      <c r="X161" s="8">
        <f>'Rf &amp; Cd Calculation '!BO166</f>
        <v>1.9398000000000002</v>
      </c>
      <c r="Y161" s="1559">
        <f t="shared" si="26"/>
        <v>2.8969</v>
      </c>
      <c r="Z161" s="8">
        <f>'Rf &amp; Cd Calculation '!BV166</f>
        <v>3.8540000000000001</v>
      </c>
      <c r="AA161" s="821">
        <f t="shared" si="21"/>
        <v>5.0025200000000005</v>
      </c>
      <c r="AB161" s="821">
        <f t="shared" si="22"/>
        <v>6.3807440000000009</v>
      </c>
      <c r="AC161" s="829">
        <f t="shared" si="23"/>
        <v>7.7589680000000012</v>
      </c>
      <c r="AD161" s="829">
        <f t="shared" si="24"/>
        <v>9.1371920000000024</v>
      </c>
      <c r="AE161" s="1128">
        <f>VLOOKUP(S161,'Implied ERP Data'!$A$1958:$B$2897,2,TRUE)*100</f>
        <v>8.8819999999999997</v>
      </c>
      <c r="AF161" s="657">
        <f>'Rf &amp; Cd Calculation '!F166</f>
        <v>1.4639</v>
      </c>
      <c r="AG161" s="1469"/>
      <c r="AH161" s="1451"/>
      <c r="AI161" s="1451"/>
    </row>
    <row r="162" spans="1:35">
      <c r="A162" s="1112"/>
      <c r="B162" s="1113"/>
      <c r="C162" s="673"/>
      <c r="D162" s="673"/>
      <c r="E162" s="673"/>
      <c r="F162" s="673"/>
      <c r="G162" s="673"/>
      <c r="H162" s="673"/>
      <c r="I162" s="673"/>
      <c r="J162" s="673"/>
      <c r="K162" s="673"/>
      <c r="L162" s="945"/>
      <c r="M162" s="945"/>
      <c r="N162" s="945"/>
      <c r="O162" s="945"/>
      <c r="P162" s="945"/>
      <c r="Q162" s="214"/>
      <c r="S162" s="1126">
        <f>'Rf &amp; Cd Calculation '!A167</f>
        <v>41264</v>
      </c>
      <c r="T162" s="1127">
        <f>'Rf &amp; Cd Calculation '!AT167</f>
        <v>0.96479999999999988</v>
      </c>
      <c r="U162" s="89">
        <f t="shared" si="25"/>
        <v>1.0283499999999999</v>
      </c>
      <c r="V162" s="8">
        <f>'Rf &amp; Cd Calculation '!BA167</f>
        <v>1.0918999999999999</v>
      </c>
      <c r="W162" s="8">
        <f>'Rf &amp; Cd Calculation '!BH167</f>
        <v>1.6433</v>
      </c>
      <c r="X162" s="8">
        <f>'Rf &amp; Cd Calculation '!BO167</f>
        <v>1.9262999999999999</v>
      </c>
      <c r="Y162" s="1559">
        <f t="shared" si="26"/>
        <v>2.8008999999999999</v>
      </c>
      <c r="Z162" s="8">
        <f>'Rf &amp; Cd Calculation '!BV167</f>
        <v>3.6755</v>
      </c>
      <c r="AA162" s="821">
        <f t="shared" si="21"/>
        <v>4.7250199999999998</v>
      </c>
      <c r="AB162" s="821">
        <f t="shared" si="22"/>
        <v>5.9844439999999999</v>
      </c>
      <c r="AC162" s="829">
        <f t="shared" si="23"/>
        <v>7.243868</v>
      </c>
      <c r="AD162" s="829">
        <f t="shared" si="24"/>
        <v>8.5032920000000001</v>
      </c>
      <c r="AE162" s="1128">
        <f>VLOOKUP(S162,'Implied ERP Data'!$A$1958:$B$2897,2,TRUE)*100</f>
        <v>8.7439999999999998</v>
      </c>
      <c r="AF162" s="657">
        <f>'Rf &amp; Cd Calculation '!F167</f>
        <v>1.4941</v>
      </c>
      <c r="AG162" s="1469"/>
      <c r="AH162" s="1451"/>
      <c r="AI162" s="1451"/>
    </row>
    <row r="163" spans="1:35">
      <c r="A163" s="1112"/>
      <c r="B163" s="1113"/>
      <c r="C163" s="673"/>
      <c r="D163" s="673"/>
      <c r="E163" s="673"/>
      <c r="F163" s="673"/>
      <c r="G163" s="673"/>
      <c r="H163" s="673"/>
      <c r="I163" s="673"/>
      <c r="J163" s="673"/>
      <c r="K163" s="673"/>
      <c r="L163" s="945"/>
      <c r="M163" s="945"/>
      <c r="N163" s="945"/>
      <c r="O163" s="945"/>
      <c r="P163" s="945"/>
      <c r="Q163" s="214"/>
      <c r="S163" s="1126">
        <f>'Rf &amp; Cd Calculation '!A168</f>
        <v>41271</v>
      </c>
      <c r="T163" s="1127">
        <f>'Rf &amp; Cd Calculation '!AT168</f>
        <v>0.9795999999999998</v>
      </c>
      <c r="U163" s="89">
        <f t="shared" si="25"/>
        <v>1.03335</v>
      </c>
      <c r="V163" s="8">
        <f>'Rf &amp; Cd Calculation '!BA168</f>
        <v>1.0871000000000002</v>
      </c>
      <c r="W163" s="8">
        <f>'Rf &amp; Cd Calculation '!BH168</f>
        <v>1.6544999999999999</v>
      </c>
      <c r="X163" s="8">
        <f>'Rf &amp; Cd Calculation '!BO168</f>
        <v>1.9595999999999998</v>
      </c>
      <c r="Y163" s="1559">
        <f t="shared" si="26"/>
        <v>2.8314500000000002</v>
      </c>
      <c r="Z163" s="8">
        <f>'Rf &amp; Cd Calculation '!BV168</f>
        <v>3.7033000000000005</v>
      </c>
      <c r="AA163" s="821">
        <f t="shared" si="21"/>
        <v>4.7495200000000004</v>
      </c>
      <c r="AB163" s="821">
        <f t="shared" si="22"/>
        <v>6.0049840000000003</v>
      </c>
      <c r="AC163" s="829">
        <f t="shared" si="23"/>
        <v>7.2604480000000002</v>
      </c>
      <c r="AD163" s="829">
        <f t="shared" si="24"/>
        <v>8.5159120000000001</v>
      </c>
      <c r="AE163" s="1128">
        <f>VLOOKUP(S163,'Implied ERP Data'!$A$1958:$B$2897,2,TRUE)*100</f>
        <v>8.84</v>
      </c>
      <c r="AF163" s="657">
        <f>'Rf &amp; Cd Calculation '!F168</f>
        <v>1.417</v>
      </c>
      <c r="AG163" s="1469"/>
      <c r="AH163" s="1451"/>
      <c r="AI163" s="1451"/>
    </row>
    <row r="164" spans="1:35">
      <c r="A164" s="1112"/>
      <c r="B164" s="1113"/>
      <c r="C164" s="673"/>
      <c r="D164" s="673"/>
      <c r="E164" s="673"/>
      <c r="F164" s="673"/>
      <c r="G164" s="673"/>
      <c r="H164" s="673"/>
      <c r="I164" s="673"/>
      <c r="J164" s="673"/>
      <c r="K164" s="673"/>
      <c r="L164" s="945"/>
      <c r="M164" s="945"/>
      <c r="N164" s="945"/>
      <c r="O164" s="945"/>
      <c r="P164" s="945"/>
      <c r="Q164" s="214"/>
      <c r="S164" s="1126">
        <f>'Rf &amp; Cd Calculation '!A169</f>
        <v>41278</v>
      </c>
      <c r="T164" s="1127">
        <f>'Rf &amp; Cd Calculation '!AT169</f>
        <v>0.93200000000000016</v>
      </c>
      <c r="U164" s="89">
        <f t="shared" si="25"/>
        <v>0.99220000000000019</v>
      </c>
      <c r="V164" s="8">
        <f>'Rf &amp; Cd Calculation '!BA169</f>
        <v>1.0524000000000002</v>
      </c>
      <c r="W164" s="8">
        <f>'Rf &amp; Cd Calculation '!BH169</f>
        <v>1.6144000000000001</v>
      </c>
      <c r="X164" s="8">
        <f>'Rf &amp; Cd Calculation '!BO169</f>
        <v>1.8554000000000002</v>
      </c>
      <c r="Y164" s="1559">
        <f t="shared" si="26"/>
        <v>2.6550500000000001</v>
      </c>
      <c r="Z164" s="8">
        <f>'Rf &amp; Cd Calculation '!BV169</f>
        <v>3.4546999999999999</v>
      </c>
      <c r="AA164" s="821">
        <f t="shared" si="21"/>
        <v>4.4142799999999998</v>
      </c>
      <c r="AB164" s="821">
        <f t="shared" si="22"/>
        <v>5.5657759999999996</v>
      </c>
      <c r="AC164" s="829">
        <f t="shared" si="23"/>
        <v>6.7172719999999995</v>
      </c>
      <c r="AD164" s="829">
        <f t="shared" si="24"/>
        <v>7.8687679999999993</v>
      </c>
      <c r="AE164" s="1128">
        <f>VLOOKUP(S164,'Implied ERP Data'!$A$1958:$B$2897,2,TRUE)*100</f>
        <v>8.4440000000000008</v>
      </c>
      <c r="AF164" s="657">
        <f>'Rf &amp; Cd Calculation '!F169</f>
        <v>1.6514</v>
      </c>
      <c r="AG164" s="1469"/>
      <c r="AH164" s="1451"/>
      <c r="AI164" s="1451"/>
    </row>
    <row r="165" spans="1:35">
      <c r="A165" s="1112"/>
      <c r="B165" s="1113"/>
      <c r="C165" s="673"/>
      <c r="D165" s="673"/>
      <c r="E165" s="673"/>
      <c r="F165" s="673"/>
      <c r="G165" s="673"/>
      <c r="H165" s="673"/>
      <c r="I165" s="673"/>
      <c r="J165" s="673"/>
      <c r="K165" s="673"/>
      <c r="L165" s="945"/>
      <c r="M165" s="945"/>
      <c r="N165" s="945"/>
      <c r="O165" s="945"/>
      <c r="P165" s="945"/>
      <c r="Q165" s="214"/>
      <c r="S165" s="1126">
        <f>'Rf &amp; Cd Calculation '!A170</f>
        <v>41285</v>
      </c>
      <c r="T165" s="1127">
        <f>'Rf &amp; Cd Calculation '!AT170</f>
        <v>0.92420000000000013</v>
      </c>
      <c r="U165" s="89">
        <f t="shared" si="25"/>
        <v>0.98205000000000009</v>
      </c>
      <c r="V165" s="8">
        <f>'Rf &amp; Cd Calculation '!BA170</f>
        <v>1.0399</v>
      </c>
      <c r="W165" s="8">
        <f>'Rf &amp; Cd Calculation '!BH170</f>
        <v>1.6001999999999998</v>
      </c>
      <c r="X165" s="8">
        <f>'Rf &amp; Cd Calculation '!BO170</f>
        <v>1.7950000000000002</v>
      </c>
      <c r="Y165" s="1559">
        <f t="shared" si="26"/>
        <v>2.5488500000000003</v>
      </c>
      <c r="Z165" s="8">
        <f>'Rf &amp; Cd Calculation '!BV170</f>
        <v>3.3027000000000006</v>
      </c>
      <c r="AA165" s="821">
        <f t="shared" si="21"/>
        <v>4.2073200000000011</v>
      </c>
      <c r="AB165" s="821">
        <f t="shared" si="22"/>
        <v>5.2928640000000016</v>
      </c>
      <c r="AC165" s="829">
        <f t="shared" si="23"/>
        <v>6.3784080000000021</v>
      </c>
      <c r="AD165" s="829">
        <f t="shared" si="24"/>
        <v>7.4639520000000026</v>
      </c>
      <c r="AE165" s="1128">
        <f>VLOOKUP(S165,'Implied ERP Data'!$A$1958:$B$2897,2,TRUE)*100</f>
        <v>8.3170000000000002</v>
      </c>
      <c r="AF165" s="657">
        <f>'Rf &amp; Cd Calculation '!F170</f>
        <v>1.7036</v>
      </c>
      <c r="AG165" s="1469"/>
      <c r="AH165" s="1451"/>
      <c r="AI165" s="1451"/>
    </row>
    <row r="166" spans="1:35">
      <c r="A166" s="1112"/>
      <c r="B166" s="1113"/>
      <c r="C166" s="673"/>
      <c r="D166" s="673"/>
      <c r="E166" s="673"/>
      <c r="F166" s="673"/>
      <c r="G166" s="673"/>
      <c r="H166" s="673"/>
      <c r="I166" s="673"/>
      <c r="J166" s="673"/>
      <c r="K166" s="673"/>
      <c r="L166" s="945"/>
      <c r="M166" s="945"/>
      <c r="N166" s="945"/>
      <c r="O166" s="945"/>
      <c r="P166" s="945"/>
      <c r="Q166" s="214"/>
      <c r="S166" s="1126">
        <f>'Rf &amp; Cd Calculation '!A171</f>
        <v>41292</v>
      </c>
      <c r="T166" s="1127">
        <f>'Rf &amp; Cd Calculation '!AT171</f>
        <v>0.93310000000000004</v>
      </c>
      <c r="U166" s="89">
        <f t="shared" si="25"/>
        <v>0.98939999999999984</v>
      </c>
      <c r="V166" s="8">
        <f>'Rf &amp; Cd Calculation '!BA171</f>
        <v>1.0456999999999996</v>
      </c>
      <c r="W166" s="8">
        <f>'Rf &amp; Cd Calculation '!BH171</f>
        <v>1.5886</v>
      </c>
      <c r="X166" s="8">
        <f>'Rf &amp; Cd Calculation '!BO171</f>
        <v>1.8169999999999997</v>
      </c>
      <c r="Y166" s="1559">
        <f t="shared" si="26"/>
        <v>2.5761999999999996</v>
      </c>
      <c r="Z166" s="8">
        <f>'Rf &amp; Cd Calculation '!BV171</f>
        <v>3.3353999999999995</v>
      </c>
      <c r="AA166" s="821">
        <f t="shared" si="21"/>
        <v>4.2464399999999998</v>
      </c>
      <c r="AB166" s="821">
        <f t="shared" si="22"/>
        <v>5.3396879999999998</v>
      </c>
      <c r="AC166" s="829">
        <f t="shared" si="23"/>
        <v>6.4329359999999998</v>
      </c>
      <c r="AD166" s="829">
        <f t="shared" si="24"/>
        <v>7.5261839999999998</v>
      </c>
      <c r="AE166" s="1128">
        <f>VLOOKUP(S166,'Implied ERP Data'!$A$1958:$B$2897,2,TRUE)*100</f>
        <v>8.2750000000000004</v>
      </c>
      <c r="AF166" s="657">
        <f>'Rf &amp; Cd Calculation '!F171</f>
        <v>1.6316000000000002</v>
      </c>
      <c r="AG166" s="1469"/>
      <c r="AH166" s="1451"/>
      <c r="AI166" s="1451"/>
    </row>
    <row r="167" spans="1:35">
      <c r="A167" s="1112"/>
      <c r="B167" s="1113"/>
      <c r="C167" s="673"/>
      <c r="D167" s="673"/>
      <c r="E167" s="673"/>
      <c r="F167" s="673"/>
      <c r="G167" s="673"/>
      <c r="H167" s="673"/>
      <c r="I167" s="673"/>
      <c r="J167" s="673"/>
      <c r="K167" s="673"/>
      <c r="L167" s="945"/>
      <c r="M167" s="945"/>
      <c r="N167" s="945"/>
      <c r="O167" s="945"/>
      <c r="P167" s="945"/>
      <c r="Q167" s="214"/>
      <c r="S167" s="1126">
        <f>'Rf &amp; Cd Calculation '!A172</f>
        <v>41299</v>
      </c>
      <c r="T167" s="1127">
        <f>'Rf &amp; Cd Calculation '!AT172</f>
        <v>0.91950000000000021</v>
      </c>
      <c r="U167" s="89">
        <f t="shared" si="25"/>
        <v>0.99080000000000013</v>
      </c>
      <c r="V167" s="8">
        <f>'Rf &amp; Cd Calculation '!BA172</f>
        <v>1.0621</v>
      </c>
      <c r="W167" s="8">
        <f>'Rf &amp; Cd Calculation '!BH172</f>
        <v>1.6114999999999999</v>
      </c>
      <c r="X167" s="8">
        <f>'Rf &amp; Cd Calculation '!BO172</f>
        <v>1.8473999999999999</v>
      </c>
      <c r="Y167" s="1559">
        <f t="shared" si="26"/>
        <v>2.5803000000000003</v>
      </c>
      <c r="Z167" s="8">
        <f>'Rf &amp; Cd Calculation '!BV172</f>
        <v>3.3132000000000001</v>
      </c>
      <c r="AA167" s="821">
        <f t="shared" ref="AA167:AA198" si="27">Z167+(Z167-Y167)*AA$4</f>
        <v>4.1926800000000002</v>
      </c>
      <c r="AB167" s="821">
        <f t="shared" ref="AB167:AB198" si="28">AA167+(AA167-Z167)*AB$4</f>
        <v>5.2480560000000001</v>
      </c>
      <c r="AC167" s="829">
        <f t="shared" ref="AC167:AC198" si="29">AB167+(AB167-AA167)*AC$4</f>
        <v>6.3034319999999999</v>
      </c>
      <c r="AD167" s="829">
        <f t="shared" ref="AD167:AD198" si="30">AC167+(AC167-AB167)*AD$4</f>
        <v>7.3588079999999998</v>
      </c>
      <c r="AE167" s="1128">
        <f>VLOOKUP(S167,'Implied ERP Data'!$A$1958:$B$2897,2,TRUE)*100</f>
        <v>8.104000000000001</v>
      </c>
      <c r="AF167" s="657">
        <f>'Rf &amp; Cd Calculation '!F172</f>
        <v>1.7039</v>
      </c>
      <c r="AG167" s="1469"/>
      <c r="AH167" s="1451"/>
      <c r="AI167" s="1451"/>
    </row>
    <row r="168" spans="1:35">
      <c r="A168" s="1112"/>
      <c r="B168" s="1113"/>
      <c r="C168" s="673"/>
      <c r="D168" s="673"/>
      <c r="E168" s="673"/>
      <c r="F168" s="673"/>
      <c r="G168" s="673"/>
      <c r="H168" s="673"/>
      <c r="I168" s="673"/>
      <c r="J168" s="673"/>
      <c r="K168" s="673"/>
      <c r="L168" s="945"/>
      <c r="M168" s="945"/>
      <c r="N168" s="945"/>
      <c r="O168" s="945"/>
      <c r="P168" s="945"/>
      <c r="Q168" s="214"/>
      <c r="S168" s="1126">
        <f>'Rf &amp; Cd Calculation '!A173</f>
        <v>41306</v>
      </c>
      <c r="T168" s="1127">
        <f>'Rf &amp; Cd Calculation '!AT173</f>
        <v>0.92179999999999973</v>
      </c>
      <c r="U168" s="89">
        <f t="shared" si="25"/>
        <v>0.98904999999999976</v>
      </c>
      <c r="V168" s="8">
        <f>'Rf &amp; Cd Calculation '!BA173</f>
        <v>1.0562999999999998</v>
      </c>
      <c r="W168" s="8">
        <f>'Rf &amp; Cd Calculation '!BH173</f>
        <v>1.6193999999999997</v>
      </c>
      <c r="X168" s="8">
        <f>'Rf &amp; Cd Calculation '!BO173</f>
        <v>1.8847</v>
      </c>
      <c r="Y168" s="1559">
        <f t="shared" si="26"/>
        <v>2.74275</v>
      </c>
      <c r="Z168" s="8">
        <f>'Rf &amp; Cd Calculation '!BV173</f>
        <v>3.6008</v>
      </c>
      <c r="AA168" s="821">
        <f t="shared" si="27"/>
        <v>4.6304600000000002</v>
      </c>
      <c r="AB168" s="821">
        <f t="shared" si="28"/>
        <v>5.8660520000000007</v>
      </c>
      <c r="AC168" s="829">
        <f t="shared" si="29"/>
        <v>7.1016440000000012</v>
      </c>
      <c r="AD168" s="829">
        <f t="shared" si="30"/>
        <v>8.3372360000000008</v>
      </c>
      <c r="AE168" s="1128">
        <f>VLOOKUP(S168,'Implied ERP Data'!$A$1958:$B$2897,2,TRUE)*100</f>
        <v>8.1679999999999993</v>
      </c>
      <c r="AF168" s="657">
        <f>'Rf &amp; Cd Calculation '!F173</f>
        <v>1.7410000000000001</v>
      </c>
      <c r="AG168" s="1469"/>
      <c r="AH168" s="1451"/>
      <c r="AI168" s="1451"/>
    </row>
    <row r="169" spans="1:35">
      <c r="A169" s="1112"/>
      <c r="B169" s="1113"/>
      <c r="C169" s="673"/>
      <c r="D169" s="673"/>
      <c r="E169" s="673"/>
      <c r="F169" s="673"/>
      <c r="G169" s="673"/>
      <c r="H169" s="673"/>
      <c r="I169" s="673"/>
      <c r="J169" s="673"/>
      <c r="K169" s="673"/>
      <c r="L169" s="945"/>
      <c r="M169" s="945"/>
      <c r="N169" s="945"/>
      <c r="O169" s="945"/>
      <c r="P169" s="945"/>
      <c r="Q169" s="214"/>
      <c r="S169" s="1126">
        <f>'Rf &amp; Cd Calculation '!A174</f>
        <v>41313</v>
      </c>
      <c r="T169" s="1127">
        <f>'Rf &amp; Cd Calculation '!AT174</f>
        <v>0.93620000000000014</v>
      </c>
      <c r="U169" s="89">
        <f t="shared" si="25"/>
        <v>1.0025500000000001</v>
      </c>
      <c r="V169" s="8">
        <f>'Rf &amp; Cd Calculation '!BA174</f>
        <v>1.0689</v>
      </c>
      <c r="W169" s="8">
        <f>'Rf &amp; Cd Calculation '!BH174</f>
        <v>1.6275999999999999</v>
      </c>
      <c r="X169" s="8">
        <f>'Rf &amp; Cd Calculation '!BO174</f>
        <v>1.8882999999999999</v>
      </c>
      <c r="Y169" s="1559">
        <f t="shared" si="26"/>
        <v>2.7845499999999999</v>
      </c>
      <c r="Z169" s="8">
        <f>'Rf &amp; Cd Calculation '!BV174</f>
        <v>3.6807999999999996</v>
      </c>
      <c r="AA169" s="821">
        <f t="shared" si="27"/>
        <v>4.7562999999999995</v>
      </c>
      <c r="AB169" s="821">
        <f t="shared" si="28"/>
        <v>6.0468999999999991</v>
      </c>
      <c r="AC169" s="829">
        <f t="shared" si="29"/>
        <v>7.3374999999999986</v>
      </c>
      <c r="AD169" s="829">
        <f t="shared" si="30"/>
        <v>8.6280999999999981</v>
      </c>
      <c r="AE169" s="1128">
        <f>VLOOKUP(S169,'Implied ERP Data'!$A$1958:$B$2897,2,TRUE)*100</f>
        <v>8.2810000000000006</v>
      </c>
      <c r="AF169" s="657">
        <f>'Rf &amp; Cd Calculation '!F174</f>
        <v>1.6916</v>
      </c>
      <c r="AG169" s="1469"/>
      <c r="AH169" s="1451"/>
      <c r="AI169" s="1451"/>
    </row>
    <row r="170" spans="1:35">
      <c r="A170" s="1112"/>
      <c r="B170" s="1113"/>
      <c r="C170" s="673"/>
      <c r="D170" s="673"/>
      <c r="E170" s="673"/>
      <c r="F170" s="673"/>
      <c r="G170" s="673"/>
      <c r="H170" s="673"/>
      <c r="I170" s="673"/>
      <c r="J170" s="673"/>
      <c r="K170" s="673"/>
      <c r="L170" s="673"/>
      <c r="M170" s="673"/>
      <c r="N170" s="673"/>
      <c r="O170" s="673"/>
      <c r="P170" s="673"/>
      <c r="Q170" s="214"/>
      <c r="S170" s="1126">
        <f>'Rf &amp; Cd Calculation '!A175</f>
        <v>41320</v>
      </c>
      <c r="T170" s="1127">
        <f>'Rf &amp; Cd Calculation '!AT175</f>
        <v>0.92819999999999991</v>
      </c>
      <c r="U170" s="89">
        <f t="shared" si="25"/>
        <v>0.9918499999999999</v>
      </c>
      <c r="V170" s="8">
        <f>'Rf &amp; Cd Calculation '!BA175</f>
        <v>1.0554999999999999</v>
      </c>
      <c r="W170" s="8">
        <f>'Rf &amp; Cd Calculation '!BH175</f>
        <v>1.6065999999999998</v>
      </c>
      <c r="X170" s="8">
        <f>'Rf &amp; Cd Calculation '!BO175</f>
        <v>1.8599999999999999</v>
      </c>
      <c r="Y170" s="1559">
        <f t="shared" si="26"/>
        <v>2.7012999999999998</v>
      </c>
      <c r="Z170" s="8">
        <f>'Rf &amp; Cd Calculation '!BV175</f>
        <v>3.5426000000000002</v>
      </c>
      <c r="AA170" s="821">
        <f t="shared" si="27"/>
        <v>4.5521600000000007</v>
      </c>
      <c r="AB170" s="821">
        <f t="shared" si="28"/>
        <v>5.7636320000000012</v>
      </c>
      <c r="AC170" s="829">
        <f t="shared" si="29"/>
        <v>6.9751040000000017</v>
      </c>
      <c r="AD170" s="829">
        <f t="shared" si="30"/>
        <v>8.1865760000000023</v>
      </c>
      <c r="AE170" s="1128">
        <f>VLOOKUP(S170,'Implied ERP Data'!$A$1958:$B$2897,2,TRUE)*100</f>
        <v>8.1780000000000008</v>
      </c>
      <c r="AF170" s="657">
        <f>'Rf &amp; Cd Calculation '!F175</f>
        <v>1.7454000000000001</v>
      </c>
      <c r="AG170" s="1469"/>
      <c r="AH170" s="1451"/>
      <c r="AI170" s="1451"/>
    </row>
    <row r="171" spans="1:35">
      <c r="A171" s="1112"/>
      <c r="B171" s="1113"/>
      <c r="C171" s="673"/>
      <c r="D171" s="673"/>
      <c r="E171" s="673"/>
      <c r="F171" s="673"/>
      <c r="G171" s="673"/>
      <c r="H171" s="673"/>
      <c r="I171" s="673"/>
      <c r="J171" s="673"/>
      <c r="K171" s="673"/>
      <c r="L171" s="673"/>
      <c r="M171" s="673"/>
      <c r="N171" s="673"/>
      <c r="O171" s="673"/>
      <c r="P171" s="673"/>
      <c r="Q171" s="214"/>
      <c r="S171" s="1126">
        <f>'Rf &amp; Cd Calculation '!A176</f>
        <v>41327</v>
      </c>
      <c r="T171" s="1127">
        <f>'Rf &amp; Cd Calculation '!AT176</f>
        <v>0.91310000000000002</v>
      </c>
      <c r="U171" s="89">
        <f t="shared" si="25"/>
        <v>0.98604999999999987</v>
      </c>
      <c r="V171" s="8">
        <f>'Rf &amp; Cd Calculation '!BA176</f>
        <v>1.0589999999999997</v>
      </c>
      <c r="W171" s="8">
        <f>'Rf &amp; Cd Calculation '!BH176</f>
        <v>1.5781999999999998</v>
      </c>
      <c r="X171" s="8">
        <f>'Rf &amp; Cd Calculation '!BO176</f>
        <v>1.8422999999999998</v>
      </c>
      <c r="Y171" s="1559">
        <f t="shared" si="26"/>
        <v>2.6820999999999997</v>
      </c>
      <c r="Z171" s="8">
        <f>'Rf &amp; Cd Calculation '!BV176</f>
        <v>3.5218999999999996</v>
      </c>
      <c r="AA171" s="821">
        <f t="shared" si="27"/>
        <v>4.5296599999999998</v>
      </c>
      <c r="AB171" s="821">
        <f t="shared" si="28"/>
        <v>5.7389720000000004</v>
      </c>
      <c r="AC171" s="829">
        <f t="shared" si="29"/>
        <v>6.948284000000001</v>
      </c>
      <c r="AD171" s="829">
        <f t="shared" si="30"/>
        <v>8.1575960000000016</v>
      </c>
      <c r="AE171" s="1128">
        <f>VLOOKUP(S171,'Implied ERP Data'!$A$1958:$B$2897,2,TRUE)*100</f>
        <v>8.2520000000000007</v>
      </c>
      <c r="AF171" s="657">
        <f>'Rf &amp; Cd Calculation '!F176</f>
        <v>1.6703000000000001</v>
      </c>
      <c r="AG171" s="1469"/>
      <c r="AH171" s="1451"/>
      <c r="AI171" s="1451"/>
    </row>
    <row r="172" spans="1:35">
      <c r="A172" s="1112"/>
      <c r="B172" s="1113"/>
      <c r="C172" s="673"/>
      <c r="D172" s="673"/>
      <c r="E172" s="673"/>
      <c r="F172" s="673"/>
      <c r="G172" s="673"/>
      <c r="H172" s="673"/>
      <c r="I172" s="673"/>
      <c r="J172" s="673"/>
      <c r="K172" s="673"/>
      <c r="L172" s="673"/>
      <c r="M172" s="673"/>
      <c r="N172" s="673"/>
      <c r="O172" s="673"/>
      <c r="P172" s="673"/>
      <c r="Q172" s="214"/>
      <c r="S172" s="1126">
        <f>'Rf &amp; Cd Calculation '!A177</f>
        <v>41334</v>
      </c>
      <c r="T172" s="1127">
        <f>'Rf &amp; Cd Calculation '!AT177</f>
        <v>0.95179999999999998</v>
      </c>
      <c r="U172" s="89">
        <f t="shared" si="25"/>
        <v>1.0134999999999998</v>
      </c>
      <c r="V172" s="8">
        <f>'Rf &amp; Cd Calculation '!BA177</f>
        <v>1.0751999999999997</v>
      </c>
      <c r="W172" s="8">
        <f>'Rf &amp; Cd Calculation '!BH177</f>
        <v>1.5931999999999999</v>
      </c>
      <c r="X172" s="8">
        <f>'Rf &amp; Cd Calculation '!BO177</f>
        <v>1.8555000000000001</v>
      </c>
      <c r="Y172" s="1559">
        <f t="shared" si="26"/>
        <v>2.7249500000000002</v>
      </c>
      <c r="Z172" s="8">
        <f>'Rf &amp; Cd Calculation '!BV177</f>
        <v>3.5944000000000003</v>
      </c>
      <c r="AA172" s="821">
        <f t="shared" si="27"/>
        <v>4.63774</v>
      </c>
      <c r="AB172" s="821">
        <f t="shared" si="28"/>
        <v>5.8897479999999991</v>
      </c>
      <c r="AC172" s="829">
        <f t="shared" si="29"/>
        <v>7.1417559999999982</v>
      </c>
      <c r="AD172" s="829">
        <f t="shared" si="30"/>
        <v>8.3937639999999973</v>
      </c>
      <c r="AE172" s="1128">
        <f>VLOOKUP(S172,'Implied ERP Data'!$A$1958:$B$2897,2,TRUE)*100</f>
        <v>8.48</v>
      </c>
      <c r="AF172" s="657">
        <f>'Rf &amp; Cd Calculation '!F177</f>
        <v>1.5255000000000001</v>
      </c>
      <c r="AG172" s="1469"/>
      <c r="AH172" s="1451"/>
      <c r="AI172" s="1451"/>
    </row>
    <row r="173" spans="1:35">
      <c r="A173" s="1112"/>
      <c r="B173" s="1113"/>
      <c r="C173" s="673"/>
      <c r="D173" s="673"/>
      <c r="E173" s="673"/>
      <c r="F173" s="673"/>
      <c r="G173" s="673"/>
      <c r="H173" s="673"/>
      <c r="I173" s="673"/>
      <c r="J173" s="673"/>
      <c r="K173" s="673"/>
      <c r="L173" s="673"/>
      <c r="M173" s="673"/>
      <c r="N173" s="673"/>
      <c r="O173" s="673"/>
      <c r="P173" s="673"/>
      <c r="Q173" s="214"/>
      <c r="S173" s="1126">
        <f>'Rf &amp; Cd Calculation '!A178</f>
        <v>41341</v>
      </c>
      <c r="T173" s="1127">
        <f>'Rf &amp; Cd Calculation '!AT178</f>
        <v>0.91670000000000007</v>
      </c>
      <c r="U173" s="89">
        <f t="shared" si="25"/>
        <v>0.97934999999999994</v>
      </c>
      <c r="V173" s="8">
        <f>'Rf &amp; Cd Calculation '!BA178</f>
        <v>1.0419999999999998</v>
      </c>
      <c r="W173" s="8">
        <f>'Rf &amp; Cd Calculation '!BH178</f>
        <v>1.5501</v>
      </c>
      <c r="X173" s="8">
        <f>'Rf &amp; Cd Calculation '!BO178</f>
        <v>1.8119000000000001</v>
      </c>
      <c r="Y173" s="1559">
        <f t="shared" si="26"/>
        <v>2.6281999999999996</v>
      </c>
      <c r="Z173" s="8">
        <f>'Rf &amp; Cd Calculation '!BV178</f>
        <v>3.4444999999999997</v>
      </c>
      <c r="AA173" s="821">
        <f t="shared" si="27"/>
        <v>4.4240599999999999</v>
      </c>
      <c r="AB173" s="821">
        <f t="shared" si="28"/>
        <v>5.599532</v>
      </c>
      <c r="AC173" s="829">
        <f t="shared" si="29"/>
        <v>6.775004</v>
      </c>
      <c r="AD173" s="829">
        <f t="shared" si="30"/>
        <v>7.9504760000000001</v>
      </c>
      <c r="AE173" s="1128">
        <f>VLOOKUP(S173,'Implied ERP Data'!$A$1958:$B$2897,2,TRUE)*100</f>
        <v>8.1449999999999996</v>
      </c>
      <c r="AF173" s="657">
        <f>'Rf &amp; Cd Calculation '!F178</f>
        <v>1.6223000000000001</v>
      </c>
      <c r="AG173" s="1469"/>
      <c r="AH173" s="1451"/>
      <c r="AI173" s="1451"/>
    </row>
    <row r="174" spans="1:35">
      <c r="A174" s="1112"/>
      <c r="B174" s="1113"/>
      <c r="C174" s="673"/>
      <c r="D174" s="673"/>
      <c r="E174" s="673"/>
      <c r="F174" s="673"/>
      <c r="G174" s="673"/>
      <c r="H174" s="673"/>
      <c r="I174" s="673"/>
      <c r="J174" s="673"/>
      <c r="K174" s="673"/>
      <c r="L174" s="673"/>
      <c r="M174" s="673"/>
      <c r="N174" s="673"/>
      <c r="O174" s="673"/>
      <c r="P174" s="673"/>
      <c r="Q174" s="214"/>
      <c r="S174" s="1126">
        <f>'Rf &amp; Cd Calculation '!A179</f>
        <v>41348</v>
      </c>
      <c r="T174" s="1127">
        <f>'Rf &amp; Cd Calculation '!AT179</f>
        <v>0.92230000000000012</v>
      </c>
      <c r="U174" s="89">
        <f t="shared" si="25"/>
        <v>1.0186999999999999</v>
      </c>
      <c r="V174" s="8">
        <f>'Rf &amp; Cd Calculation '!BA179</f>
        <v>1.1150999999999998</v>
      </c>
      <c r="W174" s="8">
        <f>'Rf &amp; Cd Calculation '!BH179</f>
        <v>1.5302</v>
      </c>
      <c r="X174" s="8">
        <f>'Rf &amp; Cd Calculation '!BO179</f>
        <v>1.8078999999999998</v>
      </c>
      <c r="Y174" s="1559">
        <f t="shared" si="26"/>
        <v>2.6321000000000003</v>
      </c>
      <c r="Z174" s="8">
        <f>'Rf &amp; Cd Calculation '!BV179</f>
        <v>3.4563000000000006</v>
      </c>
      <c r="AA174" s="821">
        <f t="shared" si="27"/>
        <v>4.4453400000000007</v>
      </c>
      <c r="AB174" s="821">
        <f t="shared" si="28"/>
        <v>5.6321880000000011</v>
      </c>
      <c r="AC174" s="829">
        <f t="shared" si="29"/>
        <v>6.8190360000000014</v>
      </c>
      <c r="AD174" s="829">
        <f t="shared" si="30"/>
        <v>8.0058840000000018</v>
      </c>
      <c r="AE174" s="1128">
        <f>VLOOKUP(S174,'Implied ERP Data'!$A$1958:$B$2897,2,TRUE)*100</f>
        <v>8.1950000000000003</v>
      </c>
      <c r="AF174" s="657">
        <f>'Rf &amp; Cd Calculation '!F179</f>
        <v>1.55</v>
      </c>
      <c r="AG174" s="1469"/>
      <c r="AH174" s="1451"/>
      <c r="AI174" s="1451"/>
    </row>
    <row r="175" spans="1:35">
      <c r="A175" s="666" t="s">
        <v>643</v>
      </c>
      <c r="B175" s="1113"/>
      <c r="C175" s="673"/>
      <c r="D175" s="673"/>
      <c r="E175" s="673"/>
      <c r="F175" s="673"/>
      <c r="G175" s="673"/>
      <c r="H175" s="673"/>
      <c r="I175" s="673"/>
      <c r="J175" s="673"/>
      <c r="K175" s="673"/>
      <c r="L175" s="673"/>
      <c r="M175" s="673"/>
      <c r="N175" s="673"/>
      <c r="O175" s="673"/>
      <c r="P175" s="673"/>
      <c r="Q175" s="214"/>
      <c r="S175" s="1126">
        <f>'Rf &amp; Cd Calculation '!A180</f>
        <v>41355</v>
      </c>
      <c r="T175" s="1127">
        <f>'Rf &amp; Cd Calculation '!AT180</f>
        <v>0.9294</v>
      </c>
      <c r="U175" s="89">
        <f t="shared" si="25"/>
        <v>1.0319499999999999</v>
      </c>
      <c r="V175" s="8">
        <f>'Rf &amp; Cd Calculation '!BA180</f>
        <v>1.1344999999999998</v>
      </c>
      <c r="W175" s="8">
        <f>'Rf &amp; Cd Calculation '!BH180</f>
        <v>1.538</v>
      </c>
      <c r="X175" s="8">
        <f>'Rf &amp; Cd Calculation '!BO180</f>
        <v>1.8310000000000002</v>
      </c>
      <c r="Y175" s="1559">
        <f t="shared" si="26"/>
        <v>2.6960000000000002</v>
      </c>
      <c r="Z175" s="8">
        <f>'Rf &amp; Cd Calculation '!BV180</f>
        <v>3.5609999999999999</v>
      </c>
      <c r="AA175" s="821">
        <f t="shared" si="27"/>
        <v>4.5989999999999993</v>
      </c>
      <c r="AB175" s="821">
        <f t="shared" si="28"/>
        <v>5.844599999999998</v>
      </c>
      <c r="AC175" s="829">
        <f t="shared" si="29"/>
        <v>7.0901999999999967</v>
      </c>
      <c r="AD175" s="829">
        <f t="shared" si="30"/>
        <v>8.3357999999999954</v>
      </c>
      <c r="AE175" s="1128">
        <f>VLOOKUP(S175,'Implied ERP Data'!$A$1958:$B$2897,2,TRUE)*100</f>
        <v>8.3510000000000009</v>
      </c>
      <c r="AF175" s="657">
        <f>'Rf &amp; Cd Calculation '!F180</f>
        <v>1.4696</v>
      </c>
      <c r="AG175" s="1469"/>
      <c r="AH175" s="1451"/>
      <c r="AI175" s="1451"/>
    </row>
    <row r="176" spans="1:35">
      <c r="A176" s="688"/>
      <c r="B176" s="1113"/>
      <c r="C176" s="945"/>
      <c r="D176" s="945"/>
      <c r="E176" s="945"/>
      <c r="F176" s="945"/>
      <c r="G176" s="673"/>
      <c r="H176" s="673"/>
      <c r="I176" s="673"/>
      <c r="J176" s="673"/>
      <c r="K176" s="673"/>
      <c r="L176" s="673"/>
      <c r="M176" s="673"/>
      <c r="N176" s="673"/>
      <c r="O176" s="673"/>
      <c r="P176" s="673"/>
      <c r="Q176" s="214"/>
      <c r="S176" s="1126">
        <f>'Rf &amp; Cd Calculation '!A181</f>
        <v>41362</v>
      </c>
      <c r="T176" s="1127">
        <f>'Rf &amp; Cd Calculation '!AT181</f>
        <v>0.96180000000000021</v>
      </c>
      <c r="U176" s="89">
        <f t="shared" si="25"/>
        <v>1.0530000000000002</v>
      </c>
      <c r="V176" s="8">
        <f>'Rf &amp; Cd Calculation '!BA181</f>
        <v>1.1442000000000001</v>
      </c>
      <c r="W176" s="8">
        <f>'Rf &amp; Cd Calculation '!BH181</f>
        <v>1.5754000000000001</v>
      </c>
      <c r="X176" s="8">
        <f>'Rf &amp; Cd Calculation '!BO181</f>
        <v>1.8957999999999999</v>
      </c>
      <c r="Y176" s="1559">
        <f t="shared" si="26"/>
        <v>2.7684500000000001</v>
      </c>
      <c r="Z176" s="8">
        <f>'Rf &amp; Cd Calculation '!BV181</f>
        <v>3.6411000000000002</v>
      </c>
      <c r="AA176" s="821">
        <f t="shared" si="27"/>
        <v>4.6882800000000007</v>
      </c>
      <c r="AB176" s="821">
        <f t="shared" si="28"/>
        <v>5.9448960000000008</v>
      </c>
      <c r="AC176" s="829">
        <f t="shared" si="29"/>
        <v>7.201512000000001</v>
      </c>
      <c r="AD176" s="829">
        <f t="shared" si="30"/>
        <v>8.4581280000000021</v>
      </c>
      <c r="AE176" s="1128">
        <f>VLOOKUP(S176,'Implied ERP Data'!$A$1958:$B$2897,2,TRUE)*100</f>
        <v>8.5910000000000011</v>
      </c>
      <c r="AF176" s="657">
        <f>'Rf &amp; Cd Calculation '!F181</f>
        <v>1.3980999999999999</v>
      </c>
      <c r="AG176" s="1469"/>
      <c r="AH176" s="1451"/>
      <c r="AI176" s="1451"/>
    </row>
    <row r="177" spans="1:35">
      <c r="A177" s="1182" t="s">
        <v>989</v>
      </c>
      <c r="B177" s="1113"/>
      <c r="C177" s="1170" t="s">
        <v>990</v>
      </c>
      <c r="D177" s="1171"/>
      <c r="E177" s="1171"/>
      <c r="F177" s="1171"/>
      <c r="G177" s="1171"/>
      <c r="H177" s="1171"/>
      <c r="I177" s="1171"/>
      <c r="J177" s="1171"/>
      <c r="K177" s="1171"/>
      <c r="L177" s="1171"/>
      <c r="M177" s="1171"/>
      <c r="N177" s="673"/>
      <c r="O177" s="673"/>
      <c r="P177" s="673"/>
      <c r="Q177" s="214"/>
      <c r="S177" s="1126">
        <f>'Rf &amp; Cd Calculation '!A182</f>
        <v>41369</v>
      </c>
      <c r="T177" s="1127">
        <f>'Rf &amp; Cd Calculation '!AT182</f>
        <v>0.98870000000000013</v>
      </c>
      <c r="U177" s="89">
        <f t="shared" si="25"/>
        <v>1.0797000000000001</v>
      </c>
      <c r="V177" s="8">
        <f>'Rf &amp; Cd Calculation '!BA182</f>
        <v>1.1707000000000001</v>
      </c>
      <c r="W177" s="8">
        <f>'Rf &amp; Cd Calculation '!BH182</f>
        <v>1.597</v>
      </c>
      <c r="X177" s="8">
        <f>'Rf &amp; Cd Calculation '!BO182</f>
        <v>1.9213</v>
      </c>
      <c r="Y177" s="1559">
        <f t="shared" si="26"/>
        <v>2.7770000000000001</v>
      </c>
      <c r="Z177" s="8">
        <f>'Rf &amp; Cd Calculation '!BV182</f>
        <v>3.6327000000000003</v>
      </c>
      <c r="AA177" s="821">
        <f t="shared" si="27"/>
        <v>4.6595400000000007</v>
      </c>
      <c r="AB177" s="821">
        <f t="shared" si="28"/>
        <v>5.8917480000000015</v>
      </c>
      <c r="AC177" s="829">
        <f t="shared" si="29"/>
        <v>7.1239560000000024</v>
      </c>
      <c r="AD177" s="829">
        <f t="shared" si="30"/>
        <v>8.3561640000000033</v>
      </c>
      <c r="AE177" s="1128">
        <f>VLOOKUP(S177,'Implied ERP Data'!$A$1958:$B$2897,2,TRUE)*100</f>
        <v>8.7780000000000005</v>
      </c>
      <c r="AF177" s="657">
        <f>'Rf &amp; Cd Calculation '!F182</f>
        <v>1.3176000000000001</v>
      </c>
      <c r="AG177" s="1469"/>
      <c r="AH177" s="1451"/>
      <c r="AI177" s="1451"/>
    </row>
    <row r="178" spans="1:35">
      <c r="A178" s="1112"/>
      <c r="B178" s="1113"/>
      <c r="C178" s="1171"/>
      <c r="D178" s="1171"/>
      <c r="E178" s="1171"/>
      <c r="F178" s="1171"/>
      <c r="G178" s="1171"/>
      <c r="H178" s="1171"/>
      <c r="I178" s="1171"/>
      <c r="J178" s="1171"/>
      <c r="K178" s="1171"/>
      <c r="L178" s="1171"/>
      <c r="M178" s="1171"/>
      <c r="N178" s="945"/>
      <c r="O178" s="945"/>
      <c r="P178" s="673"/>
      <c r="Q178" s="214"/>
      <c r="S178" s="1126">
        <f>'Rf &amp; Cd Calculation '!A183</f>
        <v>41376</v>
      </c>
      <c r="T178" s="1127">
        <f>'Rf &amp; Cd Calculation '!AT183</f>
        <v>0.95789999999999997</v>
      </c>
      <c r="U178" s="89">
        <f t="shared" si="25"/>
        <v>1.0421</v>
      </c>
      <c r="V178" s="8">
        <f>'Rf &amp; Cd Calculation '!BA183</f>
        <v>1.1263000000000001</v>
      </c>
      <c r="W178" s="8">
        <f>'Rf &amp; Cd Calculation '!BH183</f>
        <v>1.5524</v>
      </c>
      <c r="X178" s="8">
        <f>'Rf &amp; Cd Calculation '!BO183</f>
        <v>1.8416000000000001</v>
      </c>
      <c r="Y178" s="1559">
        <f t="shared" si="26"/>
        <v>2.6748500000000002</v>
      </c>
      <c r="Z178" s="8">
        <f>'Rf &amp; Cd Calculation '!BV183</f>
        <v>3.5081000000000002</v>
      </c>
      <c r="AA178" s="821">
        <f t="shared" si="27"/>
        <v>4.508</v>
      </c>
      <c r="AB178" s="821">
        <f t="shared" si="28"/>
        <v>5.7078799999999994</v>
      </c>
      <c r="AC178" s="829">
        <f t="shared" si="29"/>
        <v>6.9077599999999988</v>
      </c>
      <c r="AD178" s="829">
        <f t="shared" si="30"/>
        <v>8.1076399999999982</v>
      </c>
      <c r="AE178" s="1128">
        <f>VLOOKUP(S178,'Implied ERP Data'!$A$1958:$B$2897,2,TRUE)*100</f>
        <v>8.56</v>
      </c>
      <c r="AF178" s="657">
        <f>'Rf &amp; Cd Calculation '!F183</f>
        <v>1.3584000000000001</v>
      </c>
      <c r="AG178" s="1469"/>
      <c r="AH178" s="1451"/>
      <c r="AI178" s="1451"/>
    </row>
    <row r="179" spans="1:35">
      <c r="A179" s="1112"/>
      <c r="B179" s="1113"/>
      <c r="C179" s="1140" t="s">
        <v>800</v>
      </c>
      <c r="D179" s="1140" t="s">
        <v>801</v>
      </c>
      <c r="E179" s="1140" t="s">
        <v>0</v>
      </c>
      <c r="F179" s="1140" t="s">
        <v>62</v>
      </c>
      <c r="G179" s="1141" t="s">
        <v>649</v>
      </c>
      <c r="H179" s="1141"/>
      <c r="I179" s="1141"/>
      <c r="J179" s="1141"/>
      <c r="K179" s="1141"/>
      <c r="L179" s="1141"/>
      <c r="M179" s="1141"/>
      <c r="N179" s="945"/>
      <c r="O179" s="945"/>
      <c r="P179" s="673"/>
      <c r="Q179" s="214"/>
      <c r="S179" s="1126">
        <f>'Rf &amp; Cd Calculation '!A184</f>
        <v>41383</v>
      </c>
      <c r="T179" s="1127">
        <f>'Rf &amp; Cd Calculation '!AT184</f>
        <v>0.9291999999999998</v>
      </c>
      <c r="U179" s="89">
        <f t="shared" si="25"/>
        <v>1.0125999999999999</v>
      </c>
      <c r="V179" s="8">
        <f>'Rf &amp; Cd Calculation '!BA184</f>
        <v>1.0960000000000001</v>
      </c>
      <c r="W179" s="8">
        <f>'Rf &amp; Cd Calculation '!BH184</f>
        <v>1.5153999999999996</v>
      </c>
      <c r="X179" s="8">
        <f>'Rf &amp; Cd Calculation '!BO184</f>
        <v>1.8093999999999997</v>
      </c>
      <c r="Y179" s="1559">
        <f t="shared" si="26"/>
        <v>2.6270999999999995</v>
      </c>
      <c r="Z179" s="8">
        <f>'Rf &amp; Cd Calculation '!BV184</f>
        <v>3.4447999999999999</v>
      </c>
      <c r="AA179" s="821">
        <f t="shared" si="27"/>
        <v>4.4260400000000004</v>
      </c>
      <c r="AB179" s="821">
        <f t="shared" si="28"/>
        <v>5.6035280000000007</v>
      </c>
      <c r="AC179" s="829">
        <f t="shared" si="29"/>
        <v>6.781016000000001</v>
      </c>
      <c r="AD179" s="829">
        <f t="shared" si="30"/>
        <v>7.9585040000000014</v>
      </c>
      <c r="AE179" s="1128">
        <f>VLOOKUP(S179,'Implied ERP Data'!$A$1958:$B$2897,2,TRUE)*100</f>
        <v>8.7590000000000003</v>
      </c>
      <c r="AF179" s="657">
        <f>'Rf &amp; Cd Calculation '!F184</f>
        <v>1.3597000000000001</v>
      </c>
      <c r="AG179" s="1469"/>
      <c r="AH179" s="1451"/>
      <c r="AI179" s="1451"/>
    </row>
    <row r="180" spans="1:35">
      <c r="A180" s="1112"/>
      <c r="B180" s="1113"/>
      <c r="C180" s="1142" t="s">
        <v>777</v>
      </c>
      <c r="D180" s="1142" t="s">
        <v>776</v>
      </c>
      <c r="E180" s="1143">
        <f>ERP!B257</f>
        <v>40695</v>
      </c>
      <c r="F180" s="1173">
        <f>ERP!G257/100</f>
        <v>4.7300000000000002E-2</v>
      </c>
      <c r="G180" s="1142" t="s">
        <v>650</v>
      </c>
      <c r="H180" s="1142"/>
      <c r="I180" s="1142"/>
      <c r="J180" s="1142"/>
      <c r="K180" s="1142"/>
      <c r="L180" s="1142"/>
      <c r="M180" s="1142"/>
      <c r="N180" s="945"/>
      <c r="O180" s="945"/>
      <c r="P180" s="945"/>
      <c r="Q180" s="214"/>
      <c r="S180" s="1126">
        <f>'Rf &amp; Cd Calculation '!A185</f>
        <v>41390</v>
      </c>
      <c r="T180" s="1127">
        <f>'Rf &amp; Cd Calculation '!AT185</f>
        <v>0.86549999999999994</v>
      </c>
      <c r="U180" s="89">
        <f t="shared" si="25"/>
        <v>0.9656499999999999</v>
      </c>
      <c r="V180" s="8">
        <f>'Rf &amp; Cd Calculation '!BA185</f>
        <v>1.0657999999999999</v>
      </c>
      <c r="W180" s="8">
        <f>'Rf &amp; Cd Calculation '!BH185</f>
        <v>1.4513000000000003</v>
      </c>
      <c r="X180" s="8">
        <f>'Rf &amp; Cd Calculation '!BO185</f>
        <v>1.7507999999999999</v>
      </c>
      <c r="Y180" s="1559">
        <f t="shared" si="26"/>
        <v>2.5676499999999995</v>
      </c>
      <c r="Z180" s="8">
        <f>'Rf &amp; Cd Calculation '!BV185</f>
        <v>3.3844999999999996</v>
      </c>
      <c r="AA180" s="821">
        <f t="shared" si="27"/>
        <v>4.3647200000000002</v>
      </c>
      <c r="AB180" s="821">
        <f t="shared" si="28"/>
        <v>5.5409840000000008</v>
      </c>
      <c r="AC180" s="829">
        <f t="shared" si="29"/>
        <v>6.7172480000000014</v>
      </c>
      <c r="AD180" s="829">
        <f t="shared" si="30"/>
        <v>7.8935120000000021</v>
      </c>
      <c r="AE180" s="1128">
        <f>VLOOKUP(S180,'Implied ERP Data'!$A$1958:$B$2897,2,TRUE)*100</f>
        <v>8.5640000000000001</v>
      </c>
      <c r="AF180" s="657">
        <f>'Rf &amp; Cd Calculation '!F185</f>
        <v>1.3108</v>
      </c>
      <c r="AG180" s="1469"/>
      <c r="AH180" s="1451"/>
      <c r="AI180" s="1451"/>
    </row>
    <row r="181" spans="1:35">
      <c r="A181" s="1112"/>
      <c r="B181" s="1113"/>
      <c r="C181" s="1199" t="s">
        <v>637</v>
      </c>
      <c r="D181" s="1199" t="s">
        <v>787</v>
      </c>
      <c r="E181" s="1200">
        <f>ERP!B259</f>
        <v>40302</v>
      </c>
      <c r="F181" s="1201">
        <f>ERP!G259/100</f>
        <v>5.2499999999999998E-2</v>
      </c>
      <c r="G181" s="1199" t="s">
        <v>651</v>
      </c>
      <c r="H181" s="1199"/>
      <c r="I181" s="1199"/>
      <c r="J181" s="1199"/>
      <c r="K181" s="1199"/>
      <c r="L181" s="1199"/>
      <c r="M181" s="1199"/>
      <c r="N181" s="945"/>
      <c r="O181" s="945"/>
      <c r="P181" s="945"/>
      <c r="Q181" s="214"/>
      <c r="S181" s="1126">
        <f>'Rf &amp; Cd Calculation '!A186</f>
        <v>41397</v>
      </c>
      <c r="T181" s="1127">
        <f>'Rf &amp; Cd Calculation '!AT186</f>
        <v>0.80969999999999986</v>
      </c>
      <c r="U181" s="89">
        <f t="shared" si="25"/>
        <v>0.89779999999999993</v>
      </c>
      <c r="V181" s="8">
        <f>'Rf &amp; Cd Calculation '!BA186</f>
        <v>0.9859</v>
      </c>
      <c r="W181" s="8">
        <f>'Rf &amp; Cd Calculation '!BH186</f>
        <v>1.3744999999999998</v>
      </c>
      <c r="X181" s="8">
        <f>'Rf &amp; Cd Calculation '!BO186</f>
        <v>1.6768000000000001</v>
      </c>
      <c r="Y181" s="1559">
        <f t="shared" si="26"/>
        <v>2.4682499999999998</v>
      </c>
      <c r="Z181" s="8">
        <f>'Rf &amp; Cd Calculation '!BV186</f>
        <v>3.2596999999999996</v>
      </c>
      <c r="AA181" s="821">
        <f t="shared" si="27"/>
        <v>4.209439999999999</v>
      </c>
      <c r="AB181" s="821">
        <f t="shared" si="28"/>
        <v>5.3491279999999986</v>
      </c>
      <c r="AC181" s="829">
        <f t="shared" si="29"/>
        <v>6.4888159999999981</v>
      </c>
      <c r="AD181" s="829">
        <f t="shared" si="30"/>
        <v>7.6285039999999977</v>
      </c>
      <c r="AE181" s="1128">
        <f>VLOOKUP(S181,'Implied ERP Data'!$A$1958:$B$2897,2,TRUE)*100</f>
        <v>8.39</v>
      </c>
      <c r="AF181" s="657">
        <f>'Rf &amp; Cd Calculation '!F186</f>
        <v>1.3441000000000001</v>
      </c>
      <c r="AG181" s="1469"/>
      <c r="AH181" s="1451"/>
      <c r="AI181" s="1451"/>
    </row>
    <row r="182" spans="1:35">
      <c r="A182" s="1112"/>
      <c r="B182" s="1113"/>
      <c r="C182" s="1142" t="s">
        <v>778</v>
      </c>
      <c r="D182" s="1142" t="s">
        <v>788</v>
      </c>
      <c r="E182" s="1143">
        <f>ERP!B260</f>
        <v>41250</v>
      </c>
      <c r="F182" s="1173">
        <f>ERP!G260/100</f>
        <v>3.85E-2</v>
      </c>
      <c r="G182" s="1142" t="s">
        <v>876</v>
      </c>
      <c r="H182" s="1142"/>
      <c r="I182" s="1142"/>
      <c r="J182" s="1142"/>
      <c r="K182" s="1142"/>
      <c r="L182" s="1142"/>
      <c r="M182" s="1142"/>
      <c r="N182" s="945"/>
      <c r="O182" s="945"/>
      <c r="P182" s="945"/>
      <c r="Q182" s="214"/>
      <c r="S182" s="1126">
        <f>'Rf &amp; Cd Calculation '!A187</f>
        <v>41404</v>
      </c>
      <c r="T182" s="1127">
        <f>'Rf &amp; Cd Calculation '!AT187</f>
        <v>0.79309999999999992</v>
      </c>
      <c r="U182" s="89">
        <f t="shared" si="25"/>
        <v>0.85715000000000008</v>
      </c>
      <c r="V182" s="8">
        <f>'Rf &amp; Cd Calculation '!BA187</f>
        <v>0.92120000000000024</v>
      </c>
      <c r="W182" s="8">
        <f>'Rf &amp; Cd Calculation '!BH187</f>
        <v>1.3313000000000001</v>
      </c>
      <c r="X182" s="8">
        <f>'Rf &amp; Cd Calculation '!BO187</f>
        <v>1.6311</v>
      </c>
      <c r="Y182" s="1559">
        <f t="shared" si="26"/>
        <v>2.3924500000000002</v>
      </c>
      <c r="Z182" s="8">
        <f>'Rf &amp; Cd Calculation '!BV187</f>
        <v>3.1538000000000004</v>
      </c>
      <c r="AA182" s="821">
        <f t="shared" si="27"/>
        <v>4.0674200000000003</v>
      </c>
      <c r="AB182" s="821">
        <f t="shared" si="28"/>
        <v>5.1637640000000005</v>
      </c>
      <c r="AC182" s="829">
        <f t="shared" si="29"/>
        <v>6.2601080000000007</v>
      </c>
      <c r="AD182" s="829">
        <f t="shared" si="30"/>
        <v>7.3564520000000009</v>
      </c>
      <c r="AE182" s="1128">
        <f>VLOOKUP(S182,'Implied ERP Data'!$A$1958:$B$2897,2,TRUE)*100</f>
        <v>8.1399999999999988</v>
      </c>
      <c r="AF182" s="657">
        <f>'Rf &amp; Cd Calculation '!F187</f>
        <v>1.4782999999999999</v>
      </c>
      <c r="AG182" s="1469"/>
      <c r="AH182" s="1451"/>
      <c r="AI182" s="1451"/>
    </row>
    <row r="183" spans="1:35">
      <c r="A183" s="1112"/>
      <c r="B183" s="1113"/>
      <c r="C183" s="1145" t="s">
        <v>779</v>
      </c>
      <c r="D183" s="1145" t="s">
        <v>789</v>
      </c>
      <c r="E183" s="1146">
        <f>ERP!B261</f>
        <v>41256</v>
      </c>
      <c r="F183" s="1174">
        <f>ERP!G261/100</f>
        <v>5.7999999999999996E-2</v>
      </c>
      <c r="G183" s="1941" t="s">
        <v>871</v>
      </c>
      <c r="H183" s="1941"/>
      <c r="I183" s="1941"/>
      <c r="J183" s="1941"/>
      <c r="K183" s="1941"/>
      <c r="L183" s="1941"/>
      <c r="M183" s="1941"/>
      <c r="N183" s="945"/>
      <c r="O183" s="945"/>
      <c r="P183" s="945"/>
      <c r="Q183" s="214"/>
      <c r="S183" s="1126">
        <f>'Rf &amp; Cd Calculation '!A188</f>
        <v>41411</v>
      </c>
      <c r="T183" s="1127">
        <f>'Rf &amp; Cd Calculation '!AT188</f>
        <v>0.79239999999999977</v>
      </c>
      <c r="U183" s="89">
        <f t="shared" si="25"/>
        <v>0.83914999999999984</v>
      </c>
      <c r="V183" s="8">
        <f>'Rf &amp; Cd Calculation '!BA188</f>
        <v>0.88589999999999991</v>
      </c>
      <c r="W183" s="8">
        <f>'Rf &amp; Cd Calculation '!BH188</f>
        <v>1.3273999999999999</v>
      </c>
      <c r="X183" s="8">
        <f>'Rf &amp; Cd Calculation '!BO188</f>
        <v>1.5960000000000001</v>
      </c>
      <c r="Y183" s="1559">
        <f t="shared" si="26"/>
        <v>2.4026999999999998</v>
      </c>
      <c r="Z183" s="8">
        <f>'Rf &amp; Cd Calculation '!BV188</f>
        <v>3.2093999999999996</v>
      </c>
      <c r="AA183" s="821">
        <f t="shared" si="27"/>
        <v>4.1774399999999989</v>
      </c>
      <c r="AB183" s="821">
        <f t="shared" si="28"/>
        <v>5.3390879999999985</v>
      </c>
      <c r="AC183" s="829">
        <f t="shared" si="29"/>
        <v>6.5007359999999981</v>
      </c>
      <c r="AD183" s="829">
        <f t="shared" si="30"/>
        <v>7.6623839999999976</v>
      </c>
      <c r="AE183" s="1128">
        <f>VLOOKUP(S183,'Implied ERP Data'!$A$1958:$B$2897,2,TRUE)*100</f>
        <v>8.0939999999999994</v>
      </c>
      <c r="AF183" s="657">
        <f>'Rf &amp; Cd Calculation '!F188</f>
        <v>1.4211</v>
      </c>
      <c r="AG183" s="1469"/>
      <c r="AH183" s="1451"/>
      <c r="AI183" s="1451"/>
    </row>
    <row r="184" spans="1:35">
      <c r="A184" s="1112"/>
      <c r="B184" s="1113"/>
      <c r="C184" s="1147"/>
      <c r="D184" s="1147"/>
      <c r="E184" s="1148"/>
      <c r="F184" s="1175"/>
      <c r="G184" s="1940"/>
      <c r="H184" s="1940"/>
      <c r="I184" s="1940"/>
      <c r="J184" s="1940"/>
      <c r="K184" s="1940"/>
      <c r="L184" s="1940"/>
      <c r="M184" s="1940"/>
      <c r="N184" s="945"/>
      <c r="O184" s="945"/>
      <c r="P184" s="945"/>
      <c r="Q184" s="214"/>
      <c r="S184" s="1126">
        <f>'Rf &amp; Cd Calculation '!A189</f>
        <v>41418</v>
      </c>
      <c r="T184" s="1127">
        <f>'Rf &amp; Cd Calculation '!AT189</f>
        <v>0.77179999999999982</v>
      </c>
      <c r="U184" s="89">
        <f t="shared" si="25"/>
        <v>0.81604999999999994</v>
      </c>
      <c r="V184" s="8">
        <f>'Rf &amp; Cd Calculation '!BA189</f>
        <v>0.86030000000000006</v>
      </c>
      <c r="W184" s="8">
        <f>'Rf &amp; Cd Calculation '!BH189</f>
        <v>1.3104</v>
      </c>
      <c r="X184" s="8">
        <f>'Rf &amp; Cd Calculation '!BO189</f>
        <v>1.5373000000000001</v>
      </c>
      <c r="Y184" s="1559">
        <f t="shared" si="26"/>
        <v>2.34755</v>
      </c>
      <c r="Z184" s="8">
        <f>'Rf &amp; Cd Calculation '!BV189</f>
        <v>3.1577999999999995</v>
      </c>
      <c r="AA184" s="821">
        <f t="shared" si="27"/>
        <v>4.1300999999999988</v>
      </c>
      <c r="AB184" s="821">
        <f t="shared" si="28"/>
        <v>5.2968599999999979</v>
      </c>
      <c r="AC184" s="829">
        <f t="shared" si="29"/>
        <v>6.463619999999997</v>
      </c>
      <c r="AD184" s="829">
        <f t="shared" si="30"/>
        <v>7.6303799999999962</v>
      </c>
      <c r="AE184" s="1128">
        <f>VLOOKUP(S184,'Implied ERP Data'!$A$1958:$B$2897,2,TRUE)*100</f>
        <v>8.0889999999999986</v>
      </c>
      <c r="AF184" s="657">
        <f>'Rf &amp; Cd Calculation '!F189</f>
        <v>1.5093000000000001</v>
      </c>
      <c r="AG184" s="1469"/>
      <c r="AH184" s="1451"/>
      <c r="AI184" s="1451"/>
    </row>
    <row r="185" spans="1:35">
      <c r="A185" s="1112"/>
      <c r="B185" s="1113"/>
      <c r="C185" s="1142" t="s">
        <v>877</v>
      </c>
      <c r="D185" s="1142" t="s">
        <v>790</v>
      </c>
      <c r="E185" s="1143">
        <f>ERP!B263</f>
        <v>41396</v>
      </c>
      <c r="F185" s="1173">
        <f>ERP!G263/100</f>
        <v>5.5E-2</v>
      </c>
      <c r="G185" s="1142" t="s">
        <v>653</v>
      </c>
      <c r="H185" s="1142"/>
      <c r="I185" s="1142"/>
      <c r="J185" s="1142"/>
      <c r="K185" s="1142"/>
      <c r="L185" s="1142"/>
      <c r="M185" s="1142"/>
      <c r="N185" s="945"/>
      <c r="O185" s="945"/>
      <c r="P185" s="945"/>
      <c r="Q185" s="214"/>
      <c r="S185" s="1126">
        <f>'Rf &amp; Cd Calculation '!A190</f>
        <v>41425</v>
      </c>
      <c r="T185" s="1127">
        <f>'Rf &amp; Cd Calculation '!AT190</f>
        <v>0.7289000000000001</v>
      </c>
      <c r="U185" s="89">
        <f t="shared" si="25"/>
        <v>0.77445000000000008</v>
      </c>
      <c r="V185" s="8">
        <f>'Rf &amp; Cd Calculation '!BA190</f>
        <v>0.82000000000000006</v>
      </c>
      <c r="W185" s="8">
        <f>'Rf &amp; Cd Calculation '!BH190</f>
        <v>1.2619</v>
      </c>
      <c r="X185" s="8">
        <f>'Rf &amp; Cd Calculation '!BO190</f>
        <v>1.5065000000000002</v>
      </c>
      <c r="Y185" s="1559">
        <f t="shared" si="26"/>
        <v>2.3146500000000003</v>
      </c>
      <c r="Z185" s="8">
        <f>'Rf &amp; Cd Calculation '!BV190</f>
        <v>3.1228000000000007</v>
      </c>
      <c r="AA185" s="821">
        <f t="shared" si="27"/>
        <v>4.0925800000000008</v>
      </c>
      <c r="AB185" s="821">
        <f t="shared" si="28"/>
        <v>5.2563160000000009</v>
      </c>
      <c r="AC185" s="829">
        <f t="shared" si="29"/>
        <v>6.420052000000001</v>
      </c>
      <c r="AD185" s="829">
        <f t="shared" si="30"/>
        <v>7.5837880000000011</v>
      </c>
      <c r="AE185" s="1128">
        <f>VLOOKUP(S185,'Implied ERP Data'!$A$1958:$B$2897,2,TRUE)*100</f>
        <v>7.9050000000000011</v>
      </c>
      <c r="AF185" s="657">
        <f>'Rf &amp; Cd Calculation '!F190</f>
        <v>1.6049</v>
      </c>
      <c r="AG185" s="1469"/>
      <c r="AH185" s="1451"/>
      <c r="AI185" s="1451"/>
    </row>
    <row r="186" spans="1:35">
      <c r="A186" s="1112"/>
      <c r="B186" s="1113"/>
      <c r="C186" s="1149" t="s">
        <v>42</v>
      </c>
      <c r="D186" s="1149" t="s">
        <v>791</v>
      </c>
      <c r="E186" s="1146">
        <f>ERP!B264</f>
        <v>41303</v>
      </c>
      <c r="F186" s="1174">
        <f>ERP!G264/100</f>
        <v>0.05</v>
      </c>
      <c r="G186" s="1941" t="s">
        <v>652</v>
      </c>
      <c r="H186" s="1941"/>
      <c r="I186" s="1941"/>
      <c r="J186" s="1941"/>
      <c r="K186" s="1941"/>
      <c r="L186" s="1941"/>
      <c r="M186" s="1941"/>
      <c r="N186" s="945"/>
      <c r="O186" s="945"/>
      <c r="P186" s="945"/>
      <c r="Q186" s="214"/>
      <c r="S186" s="1126">
        <f>'Rf &amp; Cd Calculation '!A191</f>
        <v>41432</v>
      </c>
      <c r="T186" s="1127">
        <f>'Rf &amp; Cd Calculation '!AT191</f>
        <v>0.7840999999999998</v>
      </c>
      <c r="U186" s="89">
        <f t="shared" si="25"/>
        <v>0.83719999999999994</v>
      </c>
      <c r="V186" s="8">
        <f>'Rf &amp; Cd Calculation '!BA191</f>
        <v>0.89030000000000009</v>
      </c>
      <c r="W186" s="8">
        <f>'Rf &amp; Cd Calculation '!BH191</f>
        <v>1.3507</v>
      </c>
      <c r="X186" s="8">
        <f>'Rf &amp; Cd Calculation '!BO191</f>
        <v>1.6232</v>
      </c>
      <c r="Y186" s="1559">
        <f t="shared" si="26"/>
        <v>2.4822500000000001</v>
      </c>
      <c r="Z186" s="8">
        <f>'Rf &amp; Cd Calculation '!BV191</f>
        <v>3.3413000000000004</v>
      </c>
      <c r="AA186" s="821">
        <f t="shared" si="27"/>
        <v>4.3721600000000009</v>
      </c>
      <c r="AB186" s="821">
        <f t="shared" si="28"/>
        <v>5.609192000000002</v>
      </c>
      <c r="AC186" s="829">
        <f t="shared" si="29"/>
        <v>6.846224000000003</v>
      </c>
      <c r="AD186" s="829">
        <f t="shared" si="30"/>
        <v>8.083256000000004</v>
      </c>
      <c r="AE186" s="1128">
        <f>VLOOKUP(S186,'Implied ERP Data'!$A$1958:$B$2897,2,TRUE)*100</f>
        <v>7.9539999999999997</v>
      </c>
      <c r="AF186" s="657">
        <f>'Rf &amp; Cd Calculation '!F191</f>
        <v>1.6167</v>
      </c>
      <c r="AG186" s="1469"/>
      <c r="AH186" s="1451"/>
      <c r="AI186" s="1451"/>
    </row>
    <row r="187" spans="1:35">
      <c r="A187" s="1112"/>
      <c r="B187" s="1113"/>
      <c r="C187" s="1150"/>
      <c r="D187" s="1150"/>
      <c r="E187" s="1148"/>
      <c r="F187" s="1175"/>
      <c r="G187" s="1940"/>
      <c r="H187" s="1940"/>
      <c r="I187" s="1940"/>
      <c r="J187" s="1940"/>
      <c r="K187" s="1940"/>
      <c r="L187" s="1940"/>
      <c r="M187" s="1940"/>
      <c r="N187" s="673"/>
      <c r="O187" s="673"/>
      <c r="P187" s="673"/>
      <c r="Q187" s="214"/>
      <c r="S187" s="1126">
        <f>'Rf &amp; Cd Calculation '!A192</f>
        <v>41439</v>
      </c>
      <c r="T187" s="1127">
        <f>'Rf &amp; Cd Calculation '!AT192</f>
        <v>0.79869999999999974</v>
      </c>
      <c r="U187" s="89">
        <f t="shared" si="25"/>
        <v>0.86769999999999969</v>
      </c>
      <c r="V187" s="8">
        <f>'Rf &amp; Cd Calculation '!BA192</f>
        <v>0.93669999999999964</v>
      </c>
      <c r="W187" s="8">
        <f>'Rf &amp; Cd Calculation '!BH192</f>
        <v>1.4140999999999999</v>
      </c>
      <c r="X187" s="8">
        <f>'Rf &amp; Cd Calculation '!BO192</f>
        <v>1.669</v>
      </c>
      <c r="Y187" s="1559">
        <f t="shared" si="26"/>
        <v>2.5925500000000001</v>
      </c>
      <c r="Z187" s="8">
        <f>'Rf &amp; Cd Calculation '!BV192</f>
        <v>3.5161000000000002</v>
      </c>
      <c r="AA187" s="821">
        <f t="shared" si="27"/>
        <v>4.6243600000000002</v>
      </c>
      <c r="AB187" s="821">
        <f t="shared" si="28"/>
        <v>5.9542720000000005</v>
      </c>
      <c r="AC187" s="829">
        <f t="shared" si="29"/>
        <v>7.2841840000000007</v>
      </c>
      <c r="AD187" s="829">
        <f t="shared" si="30"/>
        <v>8.614096</v>
      </c>
      <c r="AE187" s="1128">
        <f>VLOOKUP(S187,'Implied ERP Data'!$A$1958:$B$2897,2,TRUE)*100</f>
        <v>8.0460000000000012</v>
      </c>
      <c r="AF187" s="657">
        <f>'Rf &amp; Cd Calculation '!F192</f>
        <v>1.6095000000000002</v>
      </c>
      <c r="AG187" s="1469"/>
      <c r="AH187" s="1451"/>
      <c r="AI187" s="1451"/>
    </row>
    <row r="188" spans="1:35">
      <c r="A188" s="1112"/>
      <c r="B188" s="1113"/>
      <c r="C188" s="1149" t="s">
        <v>780</v>
      </c>
      <c r="D188" s="1149" t="s">
        <v>792</v>
      </c>
      <c r="E188" s="1146">
        <f>ERP!B266</f>
        <v>39590</v>
      </c>
      <c r="F188" s="1174">
        <f>ERP!G266/100</f>
        <v>5.4000000000000006E-2</v>
      </c>
      <c r="G188" s="1941" t="s">
        <v>872</v>
      </c>
      <c r="H188" s="1941"/>
      <c r="I188" s="1941"/>
      <c r="J188" s="1941"/>
      <c r="K188" s="1941"/>
      <c r="L188" s="1941"/>
      <c r="M188" s="1941"/>
      <c r="N188" s="673"/>
      <c r="O188" s="673"/>
      <c r="P188" s="673"/>
      <c r="Q188" s="214"/>
      <c r="S188" s="1126">
        <f>'Rf &amp; Cd Calculation '!A193</f>
        <v>41446</v>
      </c>
      <c r="T188" s="1127">
        <f>'Rf &amp; Cd Calculation '!AT193</f>
        <v>0.79240000000000022</v>
      </c>
      <c r="U188" s="89">
        <f t="shared" si="25"/>
        <v>0.85380000000000011</v>
      </c>
      <c r="V188" s="8">
        <f>'Rf &amp; Cd Calculation '!BA193</f>
        <v>0.91520000000000001</v>
      </c>
      <c r="W188" s="8">
        <f>'Rf &amp; Cd Calculation '!BH193</f>
        <v>1.4140999999999999</v>
      </c>
      <c r="X188" s="8">
        <f>'Rf &amp; Cd Calculation '!BO193</f>
        <v>1.7271000000000001</v>
      </c>
      <c r="Y188" s="1559">
        <f t="shared" si="26"/>
        <v>2.6062000000000003</v>
      </c>
      <c r="Z188" s="8">
        <f>'Rf &amp; Cd Calculation '!BV193</f>
        <v>3.4853000000000005</v>
      </c>
      <c r="AA188" s="821">
        <f t="shared" si="27"/>
        <v>4.5402200000000006</v>
      </c>
      <c r="AB188" s="821">
        <f t="shared" si="28"/>
        <v>5.8061240000000005</v>
      </c>
      <c r="AC188" s="829">
        <f t="shared" si="29"/>
        <v>7.0720280000000004</v>
      </c>
      <c r="AD188" s="829">
        <f t="shared" si="30"/>
        <v>8.3379320000000003</v>
      </c>
      <c r="AE188" s="1128">
        <f>VLOOKUP(S188,'Implied ERP Data'!$A$1958:$B$2897,2,TRUE)*100</f>
        <v>8.0350000000000001</v>
      </c>
      <c r="AF188" s="657">
        <f>'Rf &amp; Cd Calculation '!F193</f>
        <v>1.8109999999999999</v>
      </c>
      <c r="AG188" s="1469"/>
      <c r="AH188" s="1451"/>
      <c r="AI188" s="1451"/>
    </row>
    <row r="189" spans="1:35">
      <c r="A189" s="1112"/>
      <c r="B189" s="1113"/>
      <c r="C189" s="1150"/>
      <c r="D189" s="1150"/>
      <c r="E189" s="1148"/>
      <c r="F189" s="1175"/>
      <c r="G189" s="1940"/>
      <c r="H189" s="1940"/>
      <c r="I189" s="1940"/>
      <c r="J189" s="1940"/>
      <c r="K189" s="1940"/>
      <c r="L189" s="1940"/>
      <c r="M189" s="1940"/>
      <c r="N189" s="684"/>
      <c r="O189" s="684"/>
      <c r="P189" s="673"/>
      <c r="Q189" s="214"/>
      <c r="S189" s="1126">
        <f>'Rf &amp; Cd Calculation '!A194</f>
        <v>41453</v>
      </c>
      <c r="T189" s="1127">
        <f>'Rf &amp; Cd Calculation '!AT194</f>
        <v>0.83440000000000003</v>
      </c>
      <c r="U189" s="89">
        <f t="shared" si="25"/>
        <v>0.88555000000000006</v>
      </c>
      <c r="V189" s="8">
        <f>'Rf &amp; Cd Calculation '!BA194</f>
        <v>0.93670000000000009</v>
      </c>
      <c r="W189" s="8">
        <f>'Rf &amp; Cd Calculation '!BH194</f>
        <v>1.4882999999999997</v>
      </c>
      <c r="X189" s="8">
        <f>'Rf &amp; Cd Calculation '!BO194</f>
        <v>1.8447999999999998</v>
      </c>
      <c r="Y189" s="1559">
        <f t="shared" si="26"/>
        <v>2.7353999999999994</v>
      </c>
      <c r="Z189" s="8">
        <f>'Rf &amp; Cd Calculation '!BV194</f>
        <v>3.6259999999999994</v>
      </c>
      <c r="AA189" s="821">
        <f t="shared" si="27"/>
        <v>4.6947199999999993</v>
      </c>
      <c r="AB189" s="821">
        <f t="shared" si="28"/>
        <v>5.9771839999999994</v>
      </c>
      <c r="AC189" s="829">
        <f t="shared" si="29"/>
        <v>7.2596479999999994</v>
      </c>
      <c r="AD189" s="829">
        <f t="shared" si="30"/>
        <v>8.5421119999999995</v>
      </c>
      <c r="AE189" s="1128">
        <f>VLOOKUP(S189,'Implied ERP Data'!$A$1958:$B$2897,2,TRUE)*100</f>
        <v>7.9920000000000009</v>
      </c>
      <c r="AF189" s="657">
        <f>'Rf &amp; Cd Calculation '!F194</f>
        <v>1.8231000000000002</v>
      </c>
      <c r="AG189" s="1469"/>
      <c r="AH189" s="1451"/>
      <c r="AI189" s="1451"/>
    </row>
    <row r="190" spans="1:35">
      <c r="A190" s="1112"/>
      <c r="B190" s="1113"/>
      <c r="C190" s="1142" t="s">
        <v>781</v>
      </c>
      <c r="D190" s="1142" t="s">
        <v>793</v>
      </c>
      <c r="E190" s="1143">
        <f>ERP!B268</f>
        <v>40864</v>
      </c>
      <c r="F190" s="1173">
        <f>ERP!G268/100</f>
        <v>4.87E-2</v>
      </c>
      <c r="G190" s="1142" t="s">
        <v>658</v>
      </c>
      <c r="H190" s="1142"/>
      <c r="I190" s="1142"/>
      <c r="J190" s="1142"/>
      <c r="K190" s="1142"/>
      <c r="L190" s="1142"/>
      <c r="M190" s="1142"/>
      <c r="N190" s="673"/>
      <c r="O190" s="673"/>
      <c r="P190" s="673"/>
      <c r="Q190" s="214"/>
      <c r="S190" s="1126">
        <f>'Rf &amp; Cd Calculation '!A195</f>
        <v>41460</v>
      </c>
      <c r="T190" s="1127">
        <f>'Rf &amp; Cd Calculation '!AT195</f>
        <v>0.75430000000000019</v>
      </c>
      <c r="U190" s="89">
        <f t="shared" si="25"/>
        <v>0.83140000000000014</v>
      </c>
      <c r="V190" s="8">
        <f>'Rf &amp; Cd Calculation '!BA195</f>
        <v>0.90850000000000009</v>
      </c>
      <c r="W190" s="8">
        <f>'Rf &amp; Cd Calculation '!BH195</f>
        <v>1.4386999999999999</v>
      </c>
      <c r="X190" s="8">
        <f>'Rf &amp; Cd Calculation '!BO195</f>
        <v>1.7793999999999999</v>
      </c>
      <c r="Y190" s="1559">
        <f t="shared" si="26"/>
        <v>2.6656500000000003</v>
      </c>
      <c r="Z190" s="8">
        <f>'Rf &amp; Cd Calculation '!BV195</f>
        <v>3.5519000000000003</v>
      </c>
      <c r="AA190" s="821">
        <f t="shared" si="27"/>
        <v>4.6154000000000002</v>
      </c>
      <c r="AB190" s="821">
        <f t="shared" si="28"/>
        <v>5.8916000000000004</v>
      </c>
      <c r="AC190" s="829">
        <f t="shared" si="29"/>
        <v>7.1678000000000006</v>
      </c>
      <c r="AD190" s="829">
        <f t="shared" si="30"/>
        <v>8.4440000000000008</v>
      </c>
      <c r="AE190" s="1128">
        <f>VLOOKUP(S190,'Implied ERP Data'!$A$1958:$B$2897,2,TRUE)*100</f>
        <v>7.9310000000000009</v>
      </c>
      <c r="AF190" s="657">
        <f>'Rf &amp; Cd Calculation '!F195</f>
        <v>1.8142</v>
      </c>
      <c r="AG190" s="1469"/>
      <c r="AH190" s="1451"/>
      <c r="AI190" s="1451"/>
    </row>
    <row r="191" spans="1:35">
      <c r="A191" s="1112"/>
      <c r="B191" s="1113"/>
      <c r="C191" s="1142" t="s">
        <v>782</v>
      </c>
      <c r="D191" s="1142" t="s">
        <v>794</v>
      </c>
      <c r="E191" s="1143">
        <f>ERP!B269</f>
        <v>40330</v>
      </c>
      <c r="F191" s="1173">
        <f>ERP!G269/100</f>
        <v>4.4999999999999998E-2</v>
      </c>
      <c r="G191" s="1142" t="s">
        <v>659</v>
      </c>
      <c r="H191" s="1142"/>
      <c r="I191" s="1142"/>
      <c r="J191" s="1142"/>
      <c r="K191" s="1142"/>
      <c r="L191" s="1142"/>
      <c r="M191" s="1142"/>
      <c r="N191" s="673"/>
      <c r="O191" s="673"/>
      <c r="P191" s="673"/>
      <c r="Q191" s="214"/>
      <c r="S191" s="1126">
        <f>'Rf &amp; Cd Calculation '!A196</f>
        <v>41467</v>
      </c>
      <c r="T191" s="1127">
        <f>'Rf &amp; Cd Calculation '!AT196</f>
        <v>0.84320000000000017</v>
      </c>
      <c r="U191" s="89">
        <f t="shared" si="25"/>
        <v>0.92215000000000003</v>
      </c>
      <c r="V191" s="8">
        <f>'Rf &amp; Cd Calculation '!BA196</f>
        <v>1.0010999999999999</v>
      </c>
      <c r="W191" s="8">
        <f>'Rf &amp; Cd Calculation '!BH196</f>
        <v>1.5443999999999998</v>
      </c>
      <c r="X191" s="8">
        <f>'Rf &amp; Cd Calculation '!BO196</f>
        <v>1.8943000000000001</v>
      </c>
      <c r="Y191" s="1559">
        <f t="shared" si="26"/>
        <v>2.7286500000000005</v>
      </c>
      <c r="Z191" s="8">
        <f>'Rf &amp; Cd Calculation '!BV196</f>
        <v>3.5630000000000006</v>
      </c>
      <c r="AA191" s="821">
        <f t="shared" si="27"/>
        <v>4.5642200000000006</v>
      </c>
      <c r="AB191" s="821">
        <f t="shared" si="28"/>
        <v>5.7656840000000003</v>
      </c>
      <c r="AC191" s="829">
        <f t="shared" si="29"/>
        <v>6.9671479999999999</v>
      </c>
      <c r="AD191" s="829">
        <f t="shared" si="30"/>
        <v>8.1686119999999995</v>
      </c>
      <c r="AE191" s="1128">
        <f>VLOOKUP(S191,'Implied ERP Data'!$A$1958:$B$2897,2,TRUE)*100</f>
        <v>7.919999999999999</v>
      </c>
      <c r="AF191" s="657">
        <f>'Rf &amp; Cd Calculation '!F196</f>
        <v>1.651</v>
      </c>
      <c r="AG191" s="1469"/>
      <c r="AH191" s="1451"/>
      <c r="AI191" s="1451"/>
    </row>
    <row r="192" spans="1:35">
      <c r="A192" s="1112"/>
      <c r="B192" s="1113"/>
      <c r="C192" s="1149" t="s">
        <v>783</v>
      </c>
      <c r="D192" s="1149" t="s">
        <v>795</v>
      </c>
      <c r="E192" s="1146">
        <f>ERP!B270</f>
        <v>40983</v>
      </c>
      <c r="F192" s="1174">
        <f>ERP!G270/100</f>
        <v>0.05</v>
      </c>
      <c r="G192" s="1941" t="s">
        <v>870</v>
      </c>
      <c r="H192" s="1941"/>
      <c r="I192" s="1941"/>
      <c r="J192" s="1941"/>
      <c r="K192" s="1941"/>
      <c r="L192" s="1941"/>
      <c r="M192" s="1941"/>
      <c r="N192" s="673"/>
      <c r="O192" s="673"/>
      <c r="P192" s="673"/>
      <c r="Q192" s="214"/>
      <c r="S192" s="1126">
        <f>'Rf &amp; Cd Calculation '!A197</f>
        <v>41474</v>
      </c>
      <c r="T192" s="1127">
        <f>'Rf &amp; Cd Calculation '!AT197</f>
        <v>0.8021999999999998</v>
      </c>
      <c r="U192" s="89">
        <f t="shared" si="25"/>
        <v>0.88379999999999992</v>
      </c>
      <c r="V192" s="8">
        <f>'Rf &amp; Cd Calculation '!BA197</f>
        <v>0.96540000000000004</v>
      </c>
      <c r="W192" s="8">
        <f>'Rf &amp; Cd Calculation '!BH197</f>
        <v>1.5113999999999999</v>
      </c>
      <c r="X192" s="8">
        <f>'Rf &amp; Cd Calculation '!BO197</f>
        <v>1.8960999999999999</v>
      </c>
      <c r="Y192" s="1559">
        <f t="shared" si="26"/>
        <v>2.6750500000000001</v>
      </c>
      <c r="Z192" s="8">
        <f>'Rf &amp; Cd Calculation '!BV197</f>
        <v>3.4540000000000006</v>
      </c>
      <c r="AA192" s="821">
        <f t="shared" si="27"/>
        <v>4.3887400000000012</v>
      </c>
      <c r="AB192" s="821">
        <f t="shared" si="28"/>
        <v>5.5104280000000019</v>
      </c>
      <c r="AC192" s="829">
        <f t="shared" si="29"/>
        <v>6.6321160000000026</v>
      </c>
      <c r="AD192" s="829">
        <f t="shared" si="30"/>
        <v>7.7538040000000032</v>
      </c>
      <c r="AE192" s="1128">
        <f>VLOOKUP(S192,'Implied ERP Data'!$A$1958:$B$2897,2,TRUE)*100</f>
        <v>7.8409999999999993</v>
      </c>
      <c r="AF192" s="657">
        <f>'Rf &amp; Cd Calculation '!F197</f>
        <v>1.6247</v>
      </c>
      <c r="AG192" s="1469"/>
      <c r="AH192" s="1451"/>
      <c r="AI192" s="1451"/>
    </row>
    <row r="193" spans="1:35">
      <c r="A193" s="1112"/>
      <c r="B193" s="1113"/>
      <c r="C193" s="1144"/>
      <c r="D193" s="1144"/>
      <c r="E193" s="1151"/>
      <c r="F193" s="1176"/>
      <c r="G193" s="1946"/>
      <c r="H193" s="1946"/>
      <c r="I193" s="1946"/>
      <c r="J193" s="1946"/>
      <c r="K193" s="1946"/>
      <c r="L193" s="1946"/>
      <c r="M193" s="1946"/>
      <c r="N193" s="673"/>
      <c r="O193" s="673"/>
      <c r="P193" s="673"/>
      <c r="Q193" s="214"/>
      <c r="S193" s="1126">
        <f>'Rf &amp; Cd Calculation '!A198</f>
        <v>41481</v>
      </c>
      <c r="T193" s="1127">
        <f>'Rf &amp; Cd Calculation '!AT198</f>
        <v>0.80079999999999973</v>
      </c>
      <c r="U193" s="89">
        <f t="shared" si="25"/>
        <v>0.8828999999999998</v>
      </c>
      <c r="V193" s="8">
        <f>'Rf &amp; Cd Calculation '!BA198</f>
        <v>0.96499999999999986</v>
      </c>
      <c r="W193" s="8">
        <f>'Rf &amp; Cd Calculation '!BH198</f>
        <v>1.4674</v>
      </c>
      <c r="X193" s="8">
        <f>'Rf &amp; Cd Calculation '!BO198</f>
        <v>1.9432</v>
      </c>
      <c r="Y193" s="1559">
        <f t="shared" si="26"/>
        <v>2.6319500000000002</v>
      </c>
      <c r="Z193" s="8">
        <f>'Rf &amp; Cd Calculation '!BV198</f>
        <v>3.3207000000000004</v>
      </c>
      <c r="AA193" s="821">
        <f t="shared" si="27"/>
        <v>4.1472000000000007</v>
      </c>
      <c r="AB193" s="821">
        <f t="shared" si="28"/>
        <v>5.1390000000000011</v>
      </c>
      <c r="AC193" s="829">
        <f t="shared" si="29"/>
        <v>6.1308000000000016</v>
      </c>
      <c r="AD193" s="829">
        <f t="shared" si="30"/>
        <v>7.122600000000002</v>
      </c>
      <c r="AE193" s="1128">
        <f>VLOOKUP(S193,'Implied ERP Data'!$A$1958:$B$2897,2,TRUE)*100</f>
        <v>7.6149999999999993</v>
      </c>
      <c r="AF193" s="657">
        <f>'Rf &amp; Cd Calculation '!F198</f>
        <v>1.7763</v>
      </c>
      <c r="AG193" s="1469"/>
      <c r="AH193" s="1451"/>
      <c r="AI193" s="1451"/>
    </row>
    <row r="194" spans="1:35">
      <c r="A194" s="1112"/>
      <c r="B194" s="1113"/>
      <c r="C194" s="1152" t="s">
        <v>783</v>
      </c>
      <c r="D194" s="1152" t="s">
        <v>796</v>
      </c>
      <c r="E194" s="1153">
        <f>ERP!B274</f>
        <v>41099</v>
      </c>
      <c r="F194" s="1177">
        <f>ERP!G274/100</f>
        <v>6.8699999999999997E-2</v>
      </c>
      <c r="G194" s="1939" t="s">
        <v>875</v>
      </c>
      <c r="H194" s="1939"/>
      <c r="I194" s="1939"/>
      <c r="J194" s="1939"/>
      <c r="K194" s="1939"/>
      <c r="L194" s="1939"/>
      <c r="M194" s="1939"/>
      <c r="N194" s="673"/>
      <c r="O194" s="673"/>
      <c r="P194" s="673"/>
      <c r="Q194" s="214"/>
      <c r="S194" s="1126">
        <f>'Rf &amp; Cd Calculation '!A199</f>
        <v>41488</v>
      </c>
      <c r="T194" s="1127">
        <f>'Rf &amp; Cd Calculation '!AT199</f>
        <v>0.78339999999999987</v>
      </c>
      <c r="U194" s="89">
        <f t="shared" si="25"/>
        <v>0.86795</v>
      </c>
      <c r="V194" s="8">
        <f>'Rf &amp; Cd Calculation '!BA199</f>
        <v>0.95250000000000012</v>
      </c>
      <c r="W194" s="8">
        <f>'Rf &amp; Cd Calculation '!BH199</f>
        <v>1.4401999999999999</v>
      </c>
      <c r="X194" s="8">
        <f>'Rf &amp; Cd Calculation '!BO199</f>
        <v>1.8932000000000002</v>
      </c>
      <c r="Y194" s="1559">
        <f t="shared" si="26"/>
        <v>2.5829500000000003</v>
      </c>
      <c r="Z194" s="8">
        <f>'Rf &amp; Cd Calculation '!BV199</f>
        <v>3.2727000000000004</v>
      </c>
      <c r="AA194" s="821">
        <f t="shared" si="27"/>
        <v>4.1004000000000005</v>
      </c>
      <c r="AB194" s="821">
        <f t="shared" si="28"/>
        <v>5.0936400000000006</v>
      </c>
      <c r="AC194" s="829">
        <f t="shared" si="29"/>
        <v>6.0868800000000007</v>
      </c>
      <c r="AD194" s="829">
        <f t="shared" si="30"/>
        <v>7.0801200000000009</v>
      </c>
      <c r="AE194" s="1128">
        <f>VLOOKUP(S194,'Implied ERP Data'!$A$1958:$B$2897,2,TRUE)*100</f>
        <v>7.5289999999999999</v>
      </c>
      <c r="AF194" s="657">
        <f>'Rf &amp; Cd Calculation '!F199</f>
        <v>1.7557</v>
      </c>
      <c r="AG194" s="1469"/>
      <c r="AH194" s="1451"/>
      <c r="AI194" s="1451"/>
    </row>
    <row r="195" spans="1:35">
      <c r="A195" s="1112"/>
      <c r="B195" s="1113"/>
      <c r="C195" s="1150"/>
      <c r="D195" s="1150"/>
      <c r="E195" s="1148"/>
      <c r="F195" s="1175"/>
      <c r="G195" s="1940"/>
      <c r="H195" s="1940"/>
      <c r="I195" s="1940"/>
      <c r="J195" s="1940"/>
      <c r="K195" s="1940"/>
      <c r="L195" s="1940"/>
      <c r="M195" s="1940"/>
      <c r="N195" s="673"/>
      <c r="O195" s="673"/>
      <c r="P195" s="673"/>
      <c r="Q195" s="214"/>
      <c r="S195" s="1126">
        <f>'Rf &amp; Cd Calculation '!A200</f>
        <v>41495</v>
      </c>
      <c r="T195" s="1127">
        <f>'Rf &amp; Cd Calculation '!AT200</f>
        <v>0.76240000000000019</v>
      </c>
      <c r="U195" s="89">
        <f t="shared" si="25"/>
        <v>0.84390000000000009</v>
      </c>
      <c r="V195" s="8">
        <f>'Rf &amp; Cd Calculation '!BA200</f>
        <v>0.9254</v>
      </c>
      <c r="W195" s="8">
        <f>'Rf &amp; Cd Calculation '!BH200</f>
        <v>1.4272000000000002</v>
      </c>
      <c r="X195" s="8">
        <f>'Rf &amp; Cd Calculation '!BO200</f>
        <v>1.8492</v>
      </c>
      <c r="Y195" s="1559">
        <f t="shared" si="26"/>
        <v>2.5379499999999999</v>
      </c>
      <c r="Z195" s="8">
        <f>'Rf &amp; Cd Calculation '!BV200</f>
        <v>3.2267000000000001</v>
      </c>
      <c r="AA195" s="821">
        <f t="shared" si="27"/>
        <v>4.0532000000000004</v>
      </c>
      <c r="AB195" s="821">
        <f t="shared" si="28"/>
        <v>5.0450000000000008</v>
      </c>
      <c r="AC195" s="829">
        <f t="shared" si="29"/>
        <v>6.0368000000000013</v>
      </c>
      <c r="AD195" s="829">
        <f t="shared" si="30"/>
        <v>7.0286000000000017</v>
      </c>
      <c r="AE195" s="1128">
        <f>VLOOKUP(S195,'Implied ERP Data'!$A$1958:$B$2897,2,TRUE)*100</f>
        <v>7.4299999999999988</v>
      </c>
      <c r="AF195" s="657">
        <f>'Rf &amp; Cd Calculation '!F200</f>
        <v>1.7865</v>
      </c>
      <c r="AG195" s="1469"/>
      <c r="AH195" s="1451"/>
      <c r="AI195" s="1451"/>
    </row>
    <row r="196" spans="1:35">
      <c r="A196" s="1112"/>
      <c r="B196" s="1113"/>
      <c r="C196" s="1149" t="s">
        <v>784</v>
      </c>
      <c r="D196" s="1149" t="s">
        <v>797</v>
      </c>
      <c r="E196" s="1146">
        <f>ERP!B277</f>
        <v>41185</v>
      </c>
      <c r="F196" s="1174">
        <f>ERP!G277/100</f>
        <v>5.8600000000000006E-2</v>
      </c>
      <c r="G196" s="1941" t="s">
        <v>873</v>
      </c>
      <c r="H196" s="1941"/>
      <c r="I196" s="1941"/>
      <c r="J196" s="1941"/>
      <c r="K196" s="1941"/>
      <c r="L196" s="1941"/>
      <c r="M196" s="1941"/>
      <c r="N196" s="673"/>
      <c r="O196" s="673"/>
      <c r="P196" s="673"/>
      <c r="Q196" s="214"/>
      <c r="S196" s="1126">
        <f>'Rf &amp; Cd Calculation '!A201</f>
        <v>41502</v>
      </c>
      <c r="T196" s="1127">
        <f>'Rf &amp; Cd Calculation '!AT201</f>
        <v>0.7347999999999999</v>
      </c>
      <c r="U196" s="89">
        <f t="shared" si="25"/>
        <v>0.81984999999999997</v>
      </c>
      <c r="V196" s="8">
        <f>'Rf &amp; Cd Calculation '!BA201</f>
        <v>0.90490000000000004</v>
      </c>
      <c r="W196" s="8">
        <f>'Rf &amp; Cd Calculation '!BH201</f>
        <v>1.3879999999999999</v>
      </c>
      <c r="X196" s="8">
        <f>'Rf &amp; Cd Calculation '!BO201</f>
        <v>1.8037999999999998</v>
      </c>
      <c r="Y196" s="1559">
        <f t="shared" si="26"/>
        <v>2.4748999999999999</v>
      </c>
      <c r="Z196" s="8">
        <f>'Rf &amp; Cd Calculation '!BV201</f>
        <v>3.1459999999999995</v>
      </c>
      <c r="AA196" s="821">
        <f t="shared" si="27"/>
        <v>3.9513199999999991</v>
      </c>
      <c r="AB196" s="821">
        <f t="shared" si="28"/>
        <v>4.9177039999999987</v>
      </c>
      <c r="AC196" s="829">
        <f t="shared" si="29"/>
        <v>5.8840879999999984</v>
      </c>
      <c r="AD196" s="829">
        <f t="shared" si="30"/>
        <v>6.8504719999999981</v>
      </c>
      <c r="AE196" s="1128">
        <f>VLOOKUP(S196,'Implied ERP Data'!$A$1958:$B$2897,2,TRUE)*100</f>
        <v>7.1589999999999989</v>
      </c>
      <c r="AF196" s="657">
        <f>'Rf &amp; Cd Calculation '!F201</f>
        <v>1.9784000000000002</v>
      </c>
      <c r="AG196" s="1469"/>
      <c r="AH196" s="1451"/>
      <c r="AI196" s="1451"/>
    </row>
    <row r="197" spans="1:35">
      <c r="A197" s="1112"/>
      <c r="B197" s="1113"/>
      <c r="C197" s="1144"/>
      <c r="D197" s="1144"/>
      <c r="E197" s="1151"/>
      <c r="F197" s="1176"/>
      <c r="G197" s="1940"/>
      <c r="H197" s="1940"/>
      <c r="I197" s="1940"/>
      <c r="J197" s="1940"/>
      <c r="K197" s="1940"/>
      <c r="L197" s="1940"/>
      <c r="M197" s="1940"/>
      <c r="N197" s="673"/>
      <c r="O197" s="673"/>
      <c r="P197" s="673"/>
      <c r="Q197" s="214"/>
      <c r="S197" s="1126">
        <f>'Rf &amp; Cd Calculation '!A202</f>
        <v>41509</v>
      </c>
      <c r="T197" s="1127">
        <f>'Rf &amp; Cd Calculation '!AT202</f>
        <v>0.74880000000000013</v>
      </c>
      <c r="U197" s="89">
        <f t="shared" si="25"/>
        <v>0.83719999999999994</v>
      </c>
      <c r="V197" s="8">
        <f>'Rf &amp; Cd Calculation '!BA202</f>
        <v>0.92559999999999976</v>
      </c>
      <c r="W197" s="8">
        <f>'Rf &amp; Cd Calculation '!BH202</f>
        <v>1.4207999999999998</v>
      </c>
      <c r="X197" s="8">
        <f>'Rf &amp; Cd Calculation '!BO202</f>
        <v>1.8423999999999996</v>
      </c>
      <c r="Y197" s="1559">
        <f t="shared" si="26"/>
        <v>2.5389999999999997</v>
      </c>
      <c r="Z197" s="8">
        <f>'Rf &amp; Cd Calculation '!BV202</f>
        <v>3.2355999999999998</v>
      </c>
      <c r="AA197" s="821">
        <f t="shared" si="27"/>
        <v>4.0715199999999996</v>
      </c>
      <c r="AB197" s="821">
        <f t="shared" si="28"/>
        <v>5.0746239999999991</v>
      </c>
      <c r="AC197" s="829">
        <f t="shared" si="29"/>
        <v>6.0777279999999987</v>
      </c>
      <c r="AD197" s="829">
        <f t="shared" si="30"/>
        <v>7.0808319999999982</v>
      </c>
      <c r="AE197" s="1128">
        <f>VLOOKUP(S197,'Implied ERP Data'!$A$1958:$B$2897,2,TRUE)*100</f>
        <v>7.2590000000000003</v>
      </c>
      <c r="AF197" s="657">
        <f>'Rf &amp; Cd Calculation '!F202</f>
        <v>2.0331000000000001</v>
      </c>
      <c r="AG197" s="1469"/>
      <c r="AH197" s="1451"/>
      <c r="AI197" s="1451"/>
    </row>
    <row r="198" spans="1:35">
      <c r="A198" s="1112"/>
      <c r="B198" s="1113"/>
      <c r="C198" s="1154" t="s">
        <v>785</v>
      </c>
      <c r="D198" s="1154" t="s">
        <v>798</v>
      </c>
      <c r="E198" s="1155">
        <f>ERP!B279</f>
        <v>40744</v>
      </c>
      <c r="F198" s="1178">
        <f>ERP!G279/100</f>
        <v>0.05</v>
      </c>
      <c r="G198" s="1942" t="s">
        <v>969</v>
      </c>
      <c r="H198" s="1942"/>
      <c r="I198" s="1942"/>
      <c r="J198" s="1942"/>
      <c r="K198" s="1942"/>
      <c r="L198" s="1942"/>
      <c r="M198" s="1942"/>
      <c r="N198" s="673"/>
      <c r="O198" s="673"/>
      <c r="P198" s="673"/>
      <c r="Q198" s="214"/>
      <c r="S198" s="1126">
        <f>'Rf &amp; Cd Calculation '!A203</f>
        <v>41516</v>
      </c>
      <c r="T198" s="1127">
        <f>'Rf &amp; Cd Calculation '!AT203</f>
        <v>0.69379999999999997</v>
      </c>
      <c r="U198" s="89">
        <f t="shared" si="25"/>
        <v>0.8004</v>
      </c>
      <c r="V198" s="8">
        <f>'Rf &amp; Cd Calculation '!BA203</f>
        <v>0.90700000000000003</v>
      </c>
      <c r="W198" s="8">
        <f>'Rf &amp; Cd Calculation '!BH203</f>
        <v>1.4064000000000001</v>
      </c>
      <c r="X198" s="8">
        <f>'Rf &amp; Cd Calculation '!BO203</f>
        <v>1.827</v>
      </c>
      <c r="Y198" s="1559">
        <f t="shared" si="26"/>
        <v>2.5526</v>
      </c>
      <c r="Z198" s="8">
        <f>'Rf &amp; Cd Calculation '!BV203</f>
        <v>3.2782</v>
      </c>
      <c r="AA198" s="821">
        <f t="shared" si="27"/>
        <v>4.1489200000000004</v>
      </c>
      <c r="AB198" s="821">
        <f t="shared" si="28"/>
        <v>5.1937840000000008</v>
      </c>
      <c r="AC198" s="829">
        <f t="shared" si="29"/>
        <v>6.2386480000000013</v>
      </c>
      <c r="AD198" s="829">
        <f t="shared" si="30"/>
        <v>7.2835120000000018</v>
      </c>
      <c r="AE198" s="1043">
        <f>VLOOKUP(S198,'Implied ERP Data'!$A$1958:$B$2897,2,TRUE)*100</f>
        <v>7.2590000000000003</v>
      </c>
      <c r="AF198" s="657">
        <f>'Rf &amp; Cd Calculation '!F203</f>
        <v>1.9699</v>
      </c>
      <c r="AG198" s="1469"/>
      <c r="AH198" s="1451"/>
      <c r="AI198" s="1451"/>
    </row>
    <row r="199" spans="1:35">
      <c r="A199" s="1112"/>
      <c r="B199" s="1113"/>
      <c r="C199" s="1144"/>
      <c r="D199" s="1144"/>
      <c r="E199" s="1151"/>
      <c r="F199" s="1176"/>
      <c r="G199" s="1943"/>
      <c r="H199" s="1943"/>
      <c r="I199" s="1943"/>
      <c r="J199" s="1943"/>
      <c r="K199" s="1943"/>
      <c r="L199" s="1943"/>
      <c r="M199" s="1943"/>
      <c r="N199" s="673"/>
      <c r="O199" s="673"/>
      <c r="P199" s="673"/>
      <c r="Q199" s="214"/>
      <c r="S199" s="1126">
        <f>'Rf &amp; Cd Calculation '!A204</f>
        <v>41523</v>
      </c>
      <c r="T199" s="1127">
        <f>'Rf &amp; Cd Calculation '!AT204</f>
        <v>0.73960000000000026</v>
      </c>
      <c r="U199" s="89">
        <f t="shared" si="25"/>
        <v>0.84455000000000013</v>
      </c>
      <c r="V199" s="8">
        <f>'Rf &amp; Cd Calculation '!BA204</f>
        <v>0.94950000000000001</v>
      </c>
      <c r="W199" s="8">
        <f>'Rf &amp; Cd Calculation '!BH204</f>
        <v>1.4529000000000001</v>
      </c>
      <c r="X199" s="8">
        <f>'Rf &amp; Cd Calculation '!BO204</f>
        <v>1.8742999999999999</v>
      </c>
      <c r="Y199" s="1559">
        <f t="shared" si="26"/>
        <v>2.5831499999999998</v>
      </c>
      <c r="Z199" s="8">
        <f>'Rf &amp; Cd Calculation '!BV204</f>
        <v>3.2919999999999998</v>
      </c>
      <c r="AA199" s="821">
        <f t="shared" ref="AA199:AD201" si="31">Z199+(Z199-Y199)*AA$4</f>
        <v>4.14262</v>
      </c>
      <c r="AB199" s="821">
        <f t="shared" si="31"/>
        <v>5.1633639999999996</v>
      </c>
      <c r="AC199" s="829">
        <f t="shared" si="31"/>
        <v>6.1841079999999993</v>
      </c>
      <c r="AD199" s="829">
        <f t="shared" si="31"/>
        <v>7.2048519999999989</v>
      </c>
      <c r="AE199" s="1043">
        <f>VLOOKUP(S199,'Implied ERP Data'!$A$1958:$B$2897,2,TRUE)*100</f>
        <v>7.2590000000000003</v>
      </c>
      <c r="AF199" s="657">
        <f>'Rf &amp; Cd Calculation '!F204</f>
        <v>2.0655999999999999</v>
      </c>
      <c r="AG199" s="1469"/>
      <c r="AH199" s="1451"/>
      <c r="AI199" s="1451"/>
    </row>
    <row r="200" spans="1:35">
      <c r="A200" s="1112"/>
      <c r="B200" s="1113"/>
      <c r="C200" s="1144"/>
      <c r="D200" s="1144"/>
      <c r="E200" s="1151"/>
      <c r="F200" s="1176"/>
      <c r="G200" s="1943"/>
      <c r="H200" s="1943"/>
      <c r="I200" s="1943"/>
      <c r="J200" s="1943"/>
      <c r="K200" s="1943"/>
      <c r="L200" s="1943"/>
      <c r="M200" s="1943"/>
      <c r="N200" s="673"/>
      <c r="O200" s="673"/>
      <c r="P200" s="673"/>
      <c r="Q200" s="214"/>
      <c r="S200" s="1126">
        <f>'Rf &amp; Cd Calculation '!A205</f>
        <v>41530</v>
      </c>
      <c r="T200" s="1127">
        <f>'Rf &amp; Cd Calculation '!AT205</f>
        <v>0.70630000000000015</v>
      </c>
      <c r="U200" s="89">
        <f>AVERAGE(T200,V200)</f>
        <v>0.80925000000000002</v>
      </c>
      <c r="V200" s="8">
        <f>'Rf &amp; Cd Calculation '!BA205</f>
        <v>0.9121999999999999</v>
      </c>
      <c r="W200" s="8">
        <f>'Rf &amp; Cd Calculation '!BH205</f>
        <v>1.4419</v>
      </c>
      <c r="X200" s="8">
        <f>'Rf &amp; Cd Calculation '!BO205</f>
        <v>1.8386</v>
      </c>
      <c r="Y200" s="1559">
        <f>AVERAGE(X200,Z200)</f>
        <v>2.5500500000000001</v>
      </c>
      <c r="Z200" s="8">
        <f>'Rf &amp; Cd Calculation '!BV205</f>
        <v>3.2615000000000003</v>
      </c>
      <c r="AA200" s="821">
        <f t="shared" si="31"/>
        <v>4.11524</v>
      </c>
      <c r="AB200" s="821">
        <f t="shared" si="31"/>
        <v>5.1397279999999999</v>
      </c>
      <c r="AC200" s="829">
        <f t="shared" si="31"/>
        <v>6.1642159999999997</v>
      </c>
      <c r="AD200" s="829">
        <f t="shared" si="31"/>
        <v>7.1887039999999995</v>
      </c>
      <c r="AE200" s="1043">
        <f>VLOOKUP(S200,'Implied ERP Data'!$A$1958:$B$2897,2,TRUE)*100</f>
        <v>7.2590000000000003</v>
      </c>
      <c r="AF200" s="657">
        <f>'Rf &amp; Cd Calculation '!F205</f>
        <v>2.0554999999999999</v>
      </c>
      <c r="AG200" s="1469"/>
      <c r="AH200" s="1451"/>
      <c r="AI200" s="1451"/>
    </row>
    <row r="201" spans="1:35">
      <c r="A201" s="1112" t="s">
        <v>995</v>
      </c>
      <c r="B201" s="1113"/>
      <c r="C201" s="1150"/>
      <c r="D201" s="1150"/>
      <c r="E201" s="1148"/>
      <c r="F201" s="1175"/>
      <c r="G201" s="1944"/>
      <c r="H201" s="1944"/>
      <c r="I201" s="1944"/>
      <c r="J201" s="1944"/>
      <c r="K201" s="1944"/>
      <c r="L201" s="1944"/>
      <c r="M201" s="1944"/>
      <c r="N201" s="673"/>
      <c r="O201" s="673"/>
      <c r="P201" s="673"/>
      <c r="Q201" s="214"/>
      <c r="S201" s="1126">
        <f>'Rf &amp; Cd Calculation '!A206</f>
        <v>41537</v>
      </c>
      <c r="T201" s="1127">
        <f>'Rf &amp; Cd Calculation '!AT206</f>
        <v>0.69729999999999981</v>
      </c>
      <c r="U201" s="89">
        <f>AVERAGE(T201,V201)</f>
        <v>0.79479999999999973</v>
      </c>
      <c r="V201" s="8">
        <f>'Rf &amp; Cd Calculation '!BA206</f>
        <v>0.89229999999999965</v>
      </c>
      <c r="W201" s="8">
        <f>'Rf &amp; Cd Calculation '!BH206</f>
        <v>1.4478</v>
      </c>
      <c r="X201" s="8">
        <f>'Rf &amp; Cd Calculation '!BO206</f>
        <v>1.8151999999999999</v>
      </c>
      <c r="Y201" s="1559">
        <f>AVERAGE(X201,Z201)</f>
        <v>2.5244999999999997</v>
      </c>
      <c r="Z201" s="8">
        <f>'Rf &amp; Cd Calculation '!BV206</f>
        <v>3.2337999999999996</v>
      </c>
      <c r="AA201" s="821">
        <f t="shared" si="31"/>
        <v>4.0849599999999997</v>
      </c>
      <c r="AB201" s="821">
        <f t="shared" si="31"/>
        <v>5.1063519999999993</v>
      </c>
      <c r="AC201" s="829">
        <f t="shared" si="31"/>
        <v>6.127743999999999</v>
      </c>
      <c r="AD201" s="829">
        <f t="shared" si="31"/>
        <v>7.1491359999999986</v>
      </c>
      <c r="AE201" s="1043">
        <f>VLOOKUP(S201,'Implied ERP Data'!$A$1958:$B$2897,2,TRUE)*100</f>
        <v>7.2590000000000003</v>
      </c>
      <c r="AF201" s="657">
        <f>'Rf &amp; Cd Calculation '!F206</f>
        <v>2.0415000000000001</v>
      </c>
      <c r="AG201" s="1469"/>
      <c r="AH201" s="1451"/>
      <c r="AI201" s="1451"/>
    </row>
    <row r="202" spans="1:35">
      <c r="A202" s="1181"/>
      <c r="B202" s="399"/>
      <c r="C202" s="1142" t="s">
        <v>786</v>
      </c>
      <c r="D202" s="1142" t="s">
        <v>799</v>
      </c>
      <c r="E202" s="1143">
        <f>ERP!B283</f>
        <v>40576</v>
      </c>
      <c r="F202" s="1173">
        <f>ERP!G283/100</f>
        <v>0.05</v>
      </c>
      <c r="G202" s="1142" t="s">
        <v>876</v>
      </c>
      <c r="H202" s="1142"/>
      <c r="I202" s="1142"/>
      <c r="J202" s="1142"/>
      <c r="K202" s="1142"/>
      <c r="L202" s="1142"/>
      <c r="M202" s="1142"/>
      <c r="N202" s="675"/>
      <c r="O202" s="675"/>
      <c r="P202" s="996"/>
      <c r="Q202" s="214"/>
      <c r="S202" s="675"/>
      <c r="T202" s="675"/>
      <c r="U202" s="805"/>
      <c r="V202" s="675"/>
      <c r="W202" s="675"/>
      <c r="X202" s="675"/>
      <c r="Y202" s="675"/>
      <c r="Z202" s="675"/>
      <c r="AA202" s="820"/>
      <c r="AB202" s="820"/>
      <c r="AC202" s="826"/>
      <c r="AD202" s="826"/>
      <c r="AE202" s="288"/>
      <c r="AF202" s="945"/>
      <c r="AG202" s="1469"/>
      <c r="AH202" s="1451"/>
      <c r="AI202" s="1451"/>
    </row>
    <row r="203" spans="1:35">
      <c r="A203" s="1112"/>
      <c r="B203" s="399"/>
      <c r="C203" s="945"/>
      <c r="D203" s="945"/>
      <c r="E203" s="945"/>
      <c r="F203" s="945"/>
      <c r="G203" s="1169"/>
      <c r="H203" s="1169"/>
      <c r="I203" s="1169"/>
      <c r="J203" s="1169"/>
      <c r="K203" s="1169"/>
      <c r="L203" s="1156"/>
      <c r="M203" s="1156"/>
      <c r="N203" s="675"/>
      <c r="O203" s="675"/>
      <c r="P203" s="675"/>
      <c r="Q203" s="735"/>
      <c r="S203" s="29"/>
      <c r="T203" s="675"/>
      <c r="U203" s="805"/>
      <c r="V203" s="675"/>
      <c r="W203" s="675"/>
      <c r="X203" s="675"/>
      <c r="Y203" s="675"/>
      <c r="Z203" s="675"/>
      <c r="AA203" s="820"/>
      <c r="AB203" s="820"/>
      <c r="AC203" s="826"/>
      <c r="AD203" s="826"/>
      <c r="AE203" s="288"/>
      <c r="AF203" s="945"/>
      <c r="AG203" s="1469"/>
      <c r="AH203" s="1451"/>
      <c r="AI203" s="1451"/>
    </row>
    <row r="204" spans="1:35">
      <c r="A204" s="1112"/>
      <c r="B204" s="399"/>
      <c r="C204" s="1179" t="s">
        <v>992</v>
      </c>
      <c r="D204" s="1171"/>
      <c r="E204" s="1171"/>
      <c r="F204" s="1171"/>
      <c r="G204" s="1171"/>
      <c r="H204" s="15" t="s">
        <v>1575</v>
      </c>
      <c r="I204" s="15"/>
      <c r="J204" s="15"/>
      <c r="K204" s="1171"/>
      <c r="L204" s="1171"/>
      <c r="M204" s="1171"/>
      <c r="N204" s="675"/>
      <c r="O204" s="675"/>
      <c r="P204" s="675"/>
      <c r="Q204" s="735"/>
      <c r="S204" s="29"/>
      <c r="T204" s="675"/>
      <c r="U204" s="805"/>
      <c r="V204" s="675"/>
      <c r="W204" s="675"/>
      <c r="X204" s="675"/>
      <c r="Y204" s="675"/>
      <c r="Z204" s="675"/>
      <c r="AA204" s="820"/>
      <c r="AB204" s="820"/>
      <c r="AC204" s="826"/>
      <c r="AD204" s="826"/>
      <c r="AE204" s="288"/>
      <c r="AF204" s="945"/>
      <c r="AG204" s="1469"/>
      <c r="AH204" s="1451"/>
      <c r="AI204" s="1451"/>
    </row>
    <row r="205" spans="1:35">
      <c r="A205" s="214"/>
      <c r="B205" s="399"/>
      <c r="C205" s="1179" t="s">
        <v>991</v>
      </c>
      <c r="D205" s="1171"/>
      <c r="E205" s="1171"/>
      <c r="F205" s="1171"/>
      <c r="G205" s="1171"/>
      <c r="H205" s="1171" t="s">
        <v>1576</v>
      </c>
      <c r="I205" s="1171"/>
      <c r="J205" s="1171"/>
      <c r="K205" s="1171"/>
      <c r="L205" s="1172"/>
      <c r="M205" s="1171"/>
      <c r="N205" s="735"/>
      <c r="O205" s="735"/>
      <c r="P205" s="735"/>
      <c r="Q205" s="735"/>
      <c r="S205" s="29"/>
      <c r="T205" s="735"/>
      <c r="U205" s="806"/>
      <c r="V205" s="735"/>
      <c r="W205" s="735"/>
      <c r="X205" s="735"/>
      <c r="Y205" s="735"/>
      <c r="Z205" s="735"/>
      <c r="AA205" s="822"/>
      <c r="AB205" s="822"/>
      <c r="AC205" s="830"/>
      <c r="AD205" s="830"/>
      <c r="AE205" s="91"/>
      <c r="AF205" s="214"/>
      <c r="AG205" s="1469"/>
      <c r="AH205" s="1451"/>
      <c r="AI205" s="1451"/>
    </row>
    <row r="206" spans="1:35">
      <c r="A206" s="214"/>
      <c r="B206" s="399"/>
      <c r="C206" s="1171" t="s">
        <v>775</v>
      </c>
      <c r="D206" s="1171"/>
      <c r="E206" s="1171"/>
      <c r="F206" s="1171"/>
      <c r="G206" s="1171"/>
      <c r="H206" s="1171" t="s">
        <v>660</v>
      </c>
      <c r="I206" s="1171"/>
      <c r="J206" s="1171"/>
      <c r="K206" s="1171"/>
      <c r="L206" s="1171"/>
      <c r="M206" s="1171"/>
      <c r="N206" s="214"/>
      <c r="O206" s="214"/>
      <c r="P206" s="214"/>
      <c r="Q206" s="214"/>
      <c r="S206" s="29"/>
      <c r="T206" s="735"/>
      <c r="U206" s="806"/>
      <c r="V206" s="735"/>
      <c r="W206" s="735"/>
      <c r="X206" s="735"/>
      <c r="Y206" s="735"/>
      <c r="Z206" s="735"/>
      <c r="AA206" s="822"/>
      <c r="AB206" s="822"/>
      <c r="AC206" s="830"/>
      <c r="AD206" s="830"/>
      <c r="AE206" s="91"/>
      <c r="AF206" s="214"/>
      <c r="AG206" s="1469"/>
      <c r="AH206" s="1451"/>
      <c r="AI206" s="1451"/>
    </row>
    <row r="207" spans="1:35">
      <c r="A207" s="1112"/>
      <c r="B207" s="399"/>
      <c r="C207" s="945"/>
      <c r="D207" s="945"/>
      <c r="E207" s="945"/>
      <c r="F207" s="945"/>
      <c r="G207" s="945"/>
      <c r="H207" s="945"/>
      <c r="I207" s="945"/>
      <c r="J207" s="945"/>
      <c r="K207" s="945"/>
      <c r="L207" s="1171"/>
      <c r="M207" s="1171"/>
      <c r="N207" s="945"/>
      <c r="O207" s="945"/>
      <c r="P207" s="945"/>
      <c r="Q207" s="214"/>
      <c r="S207" s="29"/>
      <c r="T207" s="675"/>
      <c r="U207" s="805"/>
      <c r="V207" s="675"/>
      <c r="W207" s="675"/>
      <c r="X207" s="675"/>
      <c r="Y207" s="675"/>
      <c r="Z207" s="675"/>
      <c r="AA207" s="820"/>
      <c r="AB207" s="820"/>
      <c r="AC207" s="826"/>
      <c r="AD207" s="826"/>
      <c r="AE207" s="288"/>
      <c r="AF207" s="945"/>
      <c r="AG207" s="1469"/>
      <c r="AH207" s="1451"/>
      <c r="AI207" s="1451"/>
    </row>
    <row r="208" spans="1:35">
      <c r="A208" s="1112"/>
      <c r="B208" s="399"/>
      <c r="C208" s="1171"/>
      <c r="D208" s="1171"/>
      <c r="E208" s="1171"/>
      <c r="F208" s="1171"/>
      <c r="G208" s="1171"/>
      <c r="H208" s="1171"/>
      <c r="I208" s="1171"/>
      <c r="J208" s="1171"/>
      <c r="K208" s="1171"/>
      <c r="L208" s="1171"/>
      <c r="M208" s="1171"/>
      <c r="N208" s="945"/>
      <c r="O208" s="945"/>
      <c r="P208" s="945"/>
      <c r="Q208" s="214"/>
      <c r="S208" s="29"/>
      <c r="T208" s="675"/>
      <c r="U208" s="805"/>
      <c r="V208" s="675"/>
      <c r="W208" s="675"/>
      <c r="X208" s="675"/>
      <c r="Y208" s="675"/>
      <c r="Z208" s="675"/>
      <c r="AA208" s="820"/>
      <c r="AB208" s="820"/>
      <c r="AC208" s="826"/>
      <c r="AD208" s="826"/>
      <c r="AE208" s="288"/>
      <c r="AF208" s="945"/>
      <c r="AG208" s="1469"/>
      <c r="AH208" s="1451"/>
      <c r="AI208" s="1451"/>
    </row>
    <row r="209" spans="1:35">
      <c r="A209" s="1112"/>
      <c r="B209" s="399"/>
      <c r="C209" s="689" t="s">
        <v>874</v>
      </c>
      <c r="D209" s="1144"/>
      <c r="E209" s="1144"/>
      <c r="F209" s="945"/>
      <c r="G209" s="675"/>
      <c r="H209" s="675"/>
      <c r="I209" s="675"/>
      <c r="J209" s="675"/>
      <c r="K209" s="675"/>
      <c r="L209" s="945"/>
      <c r="M209" s="945"/>
      <c r="N209" s="945"/>
      <c r="O209" s="945"/>
      <c r="P209" s="945"/>
      <c r="Q209" s="214"/>
      <c r="S209" s="1632"/>
      <c r="AG209" s="1469"/>
      <c r="AH209" s="1451"/>
      <c r="AI209" s="1451"/>
    </row>
    <row r="210" spans="1:35">
      <c r="A210" s="1112"/>
      <c r="B210" s="1113"/>
      <c r="C210" s="945"/>
      <c r="D210" s="945"/>
      <c r="E210" s="945"/>
      <c r="F210" s="945"/>
      <c r="G210" s="675"/>
      <c r="H210" s="675"/>
      <c r="I210" s="675"/>
      <c r="J210" s="675"/>
      <c r="K210" s="675"/>
      <c r="L210" s="945"/>
      <c r="M210" s="945"/>
      <c r="N210" s="945"/>
      <c r="O210" s="945"/>
      <c r="P210" s="945"/>
      <c r="Q210" s="214"/>
      <c r="S210" s="1632"/>
      <c r="AG210" s="1469"/>
      <c r="AH210" s="1451"/>
      <c r="AI210" s="1451"/>
    </row>
    <row r="211" spans="1:35">
      <c r="A211" s="1112"/>
      <c r="B211" s="1113"/>
      <c r="C211" s="945"/>
      <c r="D211" s="945"/>
      <c r="E211" s="945"/>
      <c r="F211" s="945"/>
      <c r="G211" s="675"/>
      <c r="H211" s="675"/>
      <c r="I211" s="675"/>
      <c r="J211" s="675"/>
      <c r="K211" s="675"/>
      <c r="L211" s="945"/>
      <c r="M211" s="945"/>
      <c r="N211" s="1008"/>
      <c r="O211" s="735"/>
      <c r="P211" s="735"/>
      <c r="Q211" s="735"/>
      <c r="R211" s="1535"/>
      <c r="S211" s="1432"/>
      <c r="T211" s="1432"/>
      <c r="AG211" s="1469"/>
      <c r="AH211" s="1451"/>
      <c r="AI211" s="1451"/>
    </row>
    <row r="212" spans="1:35">
      <c r="A212" s="1112"/>
      <c r="B212" s="399"/>
      <c r="C212" s="675"/>
      <c r="D212" s="675"/>
      <c r="E212" s="675"/>
      <c r="F212" s="675"/>
      <c r="G212" s="675"/>
      <c r="H212" s="675"/>
      <c r="I212" s="675"/>
      <c r="J212" s="675"/>
      <c r="K212" s="675"/>
      <c r="L212" s="945"/>
      <c r="M212" s="945"/>
      <c r="N212" s="945"/>
      <c r="O212" s="945"/>
      <c r="P212" s="945"/>
      <c r="Q212" s="214"/>
      <c r="AG212" s="1469"/>
      <c r="AH212" s="1451"/>
      <c r="AI212" s="1451"/>
    </row>
    <row r="213" spans="1:35">
      <c r="A213" s="1112"/>
      <c r="B213" s="399"/>
      <c r="C213" s="675"/>
      <c r="D213" s="675"/>
      <c r="E213" s="675"/>
      <c r="F213" s="675"/>
      <c r="G213" s="675"/>
      <c r="H213" s="675"/>
      <c r="I213" s="675"/>
      <c r="J213" s="675"/>
      <c r="K213" s="675"/>
      <c r="L213" s="945"/>
      <c r="M213" s="945"/>
      <c r="N213" s="945"/>
      <c r="O213" s="945"/>
      <c r="P213" s="945"/>
      <c r="Q213" s="214"/>
      <c r="AG213" s="1469"/>
      <c r="AH213" s="1451"/>
      <c r="AI213" s="1451"/>
    </row>
    <row r="214" spans="1:35">
      <c r="A214" s="1112"/>
      <c r="B214" s="399"/>
      <c r="C214" s="675"/>
      <c r="D214" s="675"/>
      <c r="E214" s="675"/>
      <c r="F214" s="675"/>
      <c r="G214" s="675"/>
      <c r="H214" s="675"/>
      <c r="I214" s="675"/>
      <c r="J214" s="675"/>
      <c r="K214" s="675"/>
      <c r="L214" s="945"/>
      <c r="M214" s="945"/>
      <c r="N214" s="945"/>
      <c r="O214" s="945"/>
      <c r="P214" s="945"/>
      <c r="Q214" s="214"/>
      <c r="AG214" s="1469"/>
      <c r="AH214" s="1451"/>
      <c r="AI214" s="1451"/>
    </row>
    <row r="215" spans="1:35">
      <c r="A215" s="1112"/>
      <c r="B215" s="399"/>
      <c r="C215" s="675"/>
      <c r="D215" s="675"/>
      <c r="E215" s="675"/>
      <c r="F215" s="675"/>
      <c r="G215" s="675"/>
      <c r="H215" s="675"/>
      <c r="I215" s="675"/>
      <c r="J215" s="675"/>
      <c r="K215" s="675"/>
      <c r="L215" s="945"/>
      <c r="M215" s="945"/>
      <c r="N215" s="945"/>
      <c r="O215" s="945"/>
      <c r="P215" s="945"/>
      <c r="Q215" s="214"/>
      <c r="AG215" s="1469"/>
      <c r="AH215" s="1451"/>
      <c r="AI215" s="1451"/>
    </row>
    <row r="216" spans="1:35">
      <c r="A216" s="1112"/>
      <c r="B216" s="399"/>
      <c r="C216" s="675"/>
      <c r="D216" s="675"/>
      <c r="E216" s="675"/>
      <c r="F216" s="675"/>
      <c r="G216" s="675"/>
      <c r="H216" s="675"/>
      <c r="I216" s="675"/>
      <c r="J216" s="675"/>
      <c r="K216" s="675"/>
      <c r="L216" s="945"/>
      <c r="M216" s="945"/>
      <c r="N216" s="945"/>
      <c r="O216" s="945"/>
      <c r="P216" s="945"/>
      <c r="Q216" s="214"/>
      <c r="AG216" s="1469"/>
      <c r="AH216" s="1451"/>
      <c r="AI216" s="1451"/>
    </row>
    <row r="217" spans="1:35">
      <c r="A217" s="1112"/>
      <c r="B217" s="399"/>
      <c r="C217" s="675"/>
      <c r="D217" s="675"/>
      <c r="E217" s="675"/>
      <c r="F217" s="675"/>
      <c r="G217" s="675"/>
      <c r="H217" s="675"/>
      <c r="I217" s="675"/>
      <c r="J217" s="675"/>
      <c r="K217" s="675"/>
      <c r="L217" s="945"/>
      <c r="M217" s="945"/>
      <c r="N217" s="945"/>
      <c r="O217" s="945"/>
      <c r="P217" s="945"/>
      <c r="Q217" s="214"/>
      <c r="AG217" s="1469"/>
      <c r="AH217" s="1451"/>
      <c r="AI217" s="1451"/>
    </row>
    <row r="218" spans="1:35">
      <c r="A218" s="1112"/>
      <c r="B218" s="399"/>
      <c r="C218" s="675"/>
      <c r="D218" s="675"/>
      <c r="E218" s="675"/>
      <c r="F218" s="675"/>
      <c r="G218" s="675"/>
      <c r="H218" s="675"/>
      <c r="I218" s="675"/>
      <c r="J218" s="675"/>
      <c r="K218" s="675"/>
      <c r="L218" s="945"/>
      <c r="M218" s="945"/>
      <c r="N218" s="945"/>
      <c r="O218" s="945"/>
      <c r="P218" s="945"/>
      <c r="Q218" s="214"/>
      <c r="AG218" s="1469"/>
      <c r="AH218" s="1451"/>
      <c r="AI218" s="1451"/>
    </row>
    <row r="219" spans="1:35">
      <c r="A219" s="1112"/>
      <c r="B219" s="399"/>
      <c r="C219" s="675"/>
      <c r="D219" s="675"/>
      <c r="E219" s="675"/>
      <c r="F219" s="675"/>
      <c r="G219" s="675"/>
      <c r="H219" s="675"/>
      <c r="I219" s="675"/>
      <c r="J219" s="675"/>
      <c r="K219" s="675"/>
      <c r="L219" s="945"/>
      <c r="M219" s="945"/>
      <c r="N219" s="945"/>
      <c r="O219" s="945"/>
      <c r="P219" s="945"/>
      <c r="Q219" s="214"/>
      <c r="AG219" s="1469"/>
      <c r="AH219" s="1451"/>
      <c r="AI219" s="1451"/>
    </row>
    <row r="220" spans="1:35">
      <c r="A220" s="1112"/>
      <c r="B220" s="399"/>
      <c r="C220" s="675"/>
      <c r="D220" s="675"/>
      <c r="E220" s="675"/>
      <c r="F220" s="675"/>
      <c r="G220" s="675"/>
      <c r="H220" s="675"/>
      <c r="I220" s="675"/>
      <c r="J220" s="675"/>
      <c r="K220" s="675"/>
      <c r="L220" s="945"/>
      <c r="M220" s="945"/>
      <c r="N220" s="945"/>
      <c r="O220" s="945"/>
      <c r="P220" s="945"/>
      <c r="Q220" s="214"/>
      <c r="AG220" s="1469"/>
      <c r="AH220" s="1451"/>
      <c r="AI220" s="1451"/>
    </row>
    <row r="221" spans="1:35">
      <c r="A221" s="1112"/>
      <c r="B221" s="399"/>
      <c r="C221" s="675"/>
      <c r="D221" s="675"/>
      <c r="E221" s="675"/>
      <c r="F221" s="675"/>
      <c r="G221" s="675"/>
      <c r="H221" s="675"/>
      <c r="I221" s="675"/>
      <c r="J221" s="675"/>
      <c r="K221" s="675"/>
      <c r="L221" s="945"/>
      <c r="M221" s="945"/>
      <c r="N221" s="945"/>
      <c r="O221" s="945"/>
      <c r="P221" s="945"/>
      <c r="Q221" s="214"/>
      <c r="AG221" s="1469"/>
      <c r="AH221" s="1451"/>
      <c r="AI221" s="1451"/>
    </row>
    <row r="222" spans="1:35">
      <c r="A222" s="1112"/>
      <c r="B222" s="399"/>
      <c r="C222" s="675"/>
      <c r="D222" s="675"/>
      <c r="E222" s="675"/>
      <c r="F222" s="675"/>
      <c r="G222" s="675"/>
      <c r="H222" s="675"/>
      <c r="I222" s="675"/>
      <c r="J222" s="675"/>
      <c r="K222" s="675"/>
      <c r="L222" s="945"/>
      <c r="M222" s="945"/>
      <c r="N222" s="945"/>
      <c r="O222" s="945"/>
      <c r="P222" s="945"/>
      <c r="Q222" s="214"/>
      <c r="AG222" s="1469"/>
      <c r="AH222" s="1451"/>
      <c r="AI222" s="1451"/>
    </row>
    <row r="223" spans="1:35">
      <c r="A223" s="1112"/>
      <c r="B223" s="399"/>
      <c r="C223" s="675"/>
      <c r="D223" s="675"/>
      <c r="E223" s="675"/>
      <c r="F223" s="675"/>
      <c r="G223" s="675"/>
      <c r="H223" s="675"/>
      <c r="I223" s="675"/>
      <c r="J223" s="675"/>
      <c r="K223" s="675"/>
      <c r="L223" s="945"/>
      <c r="M223" s="945"/>
      <c r="N223" s="945"/>
      <c r="O223" s="945"/>
      <c r="P223" s="945"/>
      <c r="Q223" s="214"/>
      <c r="AG223" s="1469"/>
      <c r="AH223" s="1451"/>
      <c r="AI223" s="1451"/>
    </row>
    <row r="224" spans="1:35">
      <c r="A224" s="1112"/>
      <c r="B224" s="399"/>
      <c r="C224" s="675"/>
      <c r="D224" s="675"/>
      <c r="E224" s="675"/>
      <c r="F224" s="675"/>
      <c r="G224" s="675"/>
      <c r="H224" s="675"/>
      <c r="I224" s="675"/>
      <c r="J224" s="675"/>
      <c r="K224" s="675"/>
      <c r="L224" s="945"/>
      <c r="M224" s="945"/>
      <c r="N224" s="945"/>
      <c r="O224" s="945"/>
      <c r="P224" s="945"/>
      <c r="Q224" s="214"/>
      <c r="AG224" s="1469"/>
      <c r="AH224" s="1451"/>
      <c r="AI224" s="1451"/>
    </row>
    <row r="225" spans="1:35">
      <c r="A225" s="1112"/>
      <c r="B225" s="399"/>
      <c r="C225" s="675"/>
      <c r="D225" s="675"/>
      <c r="E225" s="675"/>
      <c r="F225" s="675"/>
      <c r="G225" s="675"/>
      <c r="H225" s="675"/>
      <c r="I225" s="675"/>
      <c r="J225" s="675"/>
      <c r="K225" s="675"/>
      <c r="L225" s="945"/>
      <c r="M225" s="945"/>
      <c r="N225" s="945"/>
      <c r="O225" s="945"/>
      <c r="P225" s="945"/>
      <c r="Q225" s="214"/>
      <c r="AG225" s="1469"/>
      <c r="AH225" s="1451"/>
      <c r="AI225" s="1451"/>
    </row>
    <row r="226" spans="1:35">
      <c r="A226" s="1112"/>
      <c r="B226" s="399"/>
      <c r="C226" s="675"/>
      <c r="D226" s="675"/>
      <c r="E226" s="675"/>
      <c r="F226" s="675"/>
      <c r="G226" s="675"/>
      <c r="H226" s="675"/>
      <c r="I226" s="675"/>
      <c r="J226" s="675"/>
      <c r="K226" s="675"/>
      <c r="L226" s="945"/>
      <c r="M226" s="945"/>
      <c r="N226" s="945"/>
      <c r="O226" s="945"/>
      <c r="P226" s="945"/>
      <c r="Q226" s="214"/>
      <c r="AG226" s="1469"/>
      <c r="AH226" s="1451"/>
      <c r="AI226" s="1451"/>
    </row>
    <row r="227" spans="1:35">
      <c r="A227" s="1112"/>
      <c r="B227" s="399"/>
      <c r="C227" s="675"/>
      <c r="D227" s="675"/>
      <c r="E227" s="675"/>
      <c r="F227" s="675"/>
      <c r="G227" s="675"/>
      <c r="H227" s="675"/>
      <c r="I227" s="675"/>
      <c r="J227" s="675"/>
      <c r="K227" s="945"/>
      <c r="L227" s="945"/>
      <c r="M227" s="945"/>
      <c r="N227" s="945"/>
      <c r="O227" s="945"/>
      <c r="P227" s="945"/>
      <c r="Q227" s="214"/>
      <c r="AG227" s="1469"/>
      <c r="AH227" s="1451"/>
      <c r="AI227" s="1451"/>
    </row>
    <row r="228" spans="1:35">
      <c r="A228" s="1180">
        <f>AVERAGE(F202,F180:F198)</f>
        <v>5.1878571428571434E-2</v>
      </c>
      <c r="B228" s="399"/>
      <c r="C228" s="675"/>
      <c r="D228" s="675"/>
      <c r="E228" s="675"/>
      <c r="F228" s="675"/>
      <c r="G228" s="675"/>
      <c r="H228" s="675"/>
      <c r="I228" s="675"/>
      <c r="J228" s="675"/>
      <c r="K228" s="675"/>
      <c r="L228" s="945"/>
      <c r="M228" s="945"/>
      <c r="N228" s="945"/>
      <c r="O228" s="945"/>
      <c r="P228" s="945"/>
      <c r="Q228" s="214"/>
      <c r="AG228" s="1469"/>
      <c r="AH228" s="1451"/>
      <c r="AI228" s="1451"/>
    </row>
    <row r="229" spans="1:35">
      <c r="A229" s="1112"/>
      <c r="B229" s="399"/>
      <c r="C229" s="675"/>
      <c r="D229" s="675"/>
      <c r="E229" s="675"/>
      <c r="F229" s="675"/>
      <c r="G229" s="675"/>
      <c r="H229" s="675"/>
      <c r="I229" s="675"/>
      <c r="J229" s="675"/>
      <c r="K229" s="675"/>
      <c r="L229" s="945"/>
      <c r="M229" s="945"/>
      <c r="N229" s="945"/>
      <c r="O229" s="945"/>
      <c r="P229" s="945"/>
      <c r="Q229" s="214"/>
      <c r="AG229" s="1469"/>
      <c r="AH229" s="1451"/>
      <c r="AI229" s="1451"/>
    </row>
    <row r="230" spans="1:35">
      <c r="A230" s="1112"/>
      <c r="B230" s="399"/>
      <c r="C230" s="675"/>
      <c r="D230" s="675"/>
      <c r="E230" s="675"/>
      <c r="F230" s="675"/>
      <c r="G230" s="675"/>
      <c r="H230" s="675"/>
      <c r="I230" s="675"/>
      <c r="J230" s="675"/>
      <c r="K230" s="945"/>
      <c r="L230" s="945"/>
      <c r="M230" s="945"/>
      <c r="N230" s="945"/>
      <c r="O230" s="945"/>
      <c r="P230" s="945"/>
      <c r="Q230" s="214"/>
      <c r="AG230" s="1469"/>
      <c r="AH230" s="1451"/>
      <c r="AI230" s="1451"/>
    </row>
    <row r="231" spans="1:35">
      <c r="A231" s="1182" t="s">
        <v>645</v>
      </c>
      <c r="B231" s="399"/>
      <c r="C231" s="704" t="s">
        <v>994</v>
      </c>
      <c r="D231" s="675"/>
      <c r="E231" s="675"/>
      <c r="F231" s="675"/>
      <c r="G231" s="675"/>
      <c r="H231" s="675"/>
      <c r="I231" s="675"/>
      <c r="J231" s="675"/>
      <c r="K231" s="945"/>
      <c r="L231" s="945"/>
      <c r="M231" s="945"/>
      <c r="N231" s="945"/>
      <c r="O231" s="945"/>
      <c r="P231" s="945"/>
      <c r="Q231" s="214"/>
      <c r="AG231" s="1469"/>
      <c r="AH231" s="1451"/>
      <c r="AI231" s="1451"/>
    </row>
    <row r="232" spans="1:35">
      <c r="A232" s="1112" t="s">
        <v>993</v>
      </c>
      <c r="B232" s="399"/>
      <c r="C232" s="323"/>
      <c r="D232" s="323"/>
      <c r="E232" s="323"/>
      <c r="F232" s="323"/>
      <c r="G232" s="323"/>
      <c r="H232" s="323"/>
      <c r="I232" s="323"/>
      <c r="J232" s="675"/>
      <c r="K232" s="945"/>
      <c r="L232" s="945"/>
      <c r="M232" s="945"/>
      <c r="N232" s="945"/>
      <c r="O232" s="945"/>
      <c r="P232" s="945"/>
      <c r="Q232" s="214"/>
      <c r="AG232" s="1469"/>
      <c r="AH232" s="1451"/>
      <c r="AI232" s="1451"/>
    </row>
    <row r="233" spans="1:35">
      <c r="A233" s="1112"/>
      <c r="B233" s="399"/>
      <c r="C233" s="1131" t="s">
        <v>1383</v>
      </c>
      <c r="D233" s="1386">
        <v>2009</v>
      </c>
      <c r="E233" s="1131">
        <v>2010</v>
      </c>
      <c r="F233" s="1131">
        <v>2011</v>
      </c>
      <c r="G233" s="1131">
        <v>2012</v>
      </c>
      <c r="H233" s="1131" t="s">
        <v>1385</v>
      </c>
      <c r="I233" s="1139"/>
      <c r="J233" s="675"/>
      <c r="K233" s="945"/>
      <c r="L233" s="945"/>
      <c r="M233" s="945"/>
      <c r="N233" s="945"/>
      <c r="O233" s="945"/>
      <c r="P233" s="945"/>
      <c r="Q233" s="214"/>
      <c r="AG233" s="1469"/>
      <c r="AH233" s="1451"/>
      <c r="AI233" s="1451"/>
    </row>
    <row r="234" spans="1:35">
      <c r="A234" s="1112"/>
      <c r="B234" s="399"/>
      <c r="C234" s="1387" t="s">
        <v>154</v>
      </c>
      <c r="D234" s="1388">
        <f>ERP!D242/100</f>
        <v>5.5369306930693057E-2</v>
      </c>
      <c r="E234" s="1389">
        <f>ERP!E242/100</f>
        <v>5.4430076628352489E-2</v>
      </c>
      <c r="F234" s="1389">
        <f>ERP!F242/100</f>
        <v>5.8214377406931972E-2</v>
      </c>
      <c r="G234" s="1389">
        <f>ERP!G242/100</f>
        <v>6.0140140553947924E-2</v>
      </c>
      <c r="H234" s="1390">
        <f>ERP!H242/100</f>
        <v>5.7594864863077459E-2</v>
      </c>
      <c r="I234" s="1009"/>
      <c r="J234" s="675"/>
      <c r="K234" s="675"/>
      <c r="L234" s="945"/>
      <c r="M234" s="945"/>
      <c r="N234" s="945"/>
      <c r="O234" s="945"/>
      <c r="P234" s="945"/>
      <c r="Q234" s="214"/>
      <c r="AG234" s="1469"/>
      <c r="AH234" s="1451"/>
      <c r="AI234" s="1451"/>
    </row>
    <row r="235" spans="1:35">
      <c r="A235" s="1112"/>
      <c r="B235" s="399"/>
      <c r="C235" s="1387" t="s">
        <v>1384</v>
      </c>
      <c r="D235" s="1388">
        <f>ERP!D243/100</f>
        <v>6.0478260869565224E-2</v>
      </c>
      <c r="E235" s="1389">
        <f>ERP!E243/100</f>
        <v>5.6924773022049277E-2</v>
      </c>
      <c r="F235" s="1389">
        <f>ERP!F243/100</f>
        <v>5.5E-2</v>
      </c>
      <c r="G235" s="1389">
        <f>ERP!G243/100</f>
        <v>5.5E-2</v>
      </c>
      <c r="H235" s="1390">
        <f>ERP!H243/100</f>
        <v>5.5641591007349757E-2</v>
      </c>
      <c r="I235" s="1009"/>
      <c r="J235" s="675"/>
      <c r="K235" s="675"/>
      <c r="L235" s="945"/>
      <c r="M235" s="945"/>
      <c r="N235" s="945"/>
      <c r="O235" s="945"/>
      <c r="P235" s="945"/>
      <c r="Q235" s="214"/>
      <c r="AG235" s="1469"/>
      <c r="AH235" s="1451"/>
      <c r="AI235" s="1451"/>
    </row>
    <row r="236" spans="1:35">
      <c r="A236" s="1112"/>
      <c r="B236" s="399"/>
      <c r="C236" s="1265" t="s">
        <v>637</v>
      </c>
      <c r="D236" s="1388"/>
      <c r="E236" s="1391">
        <f>ERP!E244/100</f>
        <v>5.4430076628352489E-2</v>
      </c>
      <c r="F236" s="1389">
        <f>ERP!F244/100</f>
        <v>6.0999999999999999E-2</v>
      </c>
      <c r="G236" s="1389">
        <f>ERP!G244/100</f>
        <v>0.06</v>
      </c>
      <c r="H236" s="1389">
        <f>ERP!H244/100</f>
        <v>5.8476692209450822E-2</v>
      </c>
      <c r="I236" s="1009"/>
      <c r="J236" s="675"/>
      <c r="K236" s="675"/>
      <c r="L236" s="945"/>
      <c r="M236" s="945"/>
      <c r="N236" s="945"/>
      <c r="O236" s="945"/>
      <c r="P236" s="945"/>
      <c r="Q236" s="214"/>
      <c r="AG236" s="1469"/>
      <c r="AH236" s="1451"/>
      <c r="AI236" s="1451"/>
    </row>
    <row r="237" spans="1:35">
      <c r="A237" s="1112"/>
      <c r="B237" s="399"/>
      <c r="C237" s="1139"/>
      <c r="D237" s="1009"/>
      <c r="E237" s="1009"/>
      <c r="F237" s="1009"/>
      <c r="G237" s="1009"/>
      <c r="H237" s="1009"/>
      <c r="I237" s="1009"/>
      <c r="J237" s="675"/>
      <c r="K237" s="675"/>
      <c r="L237" s="945"/>
      <c r="M237" s="945"/>
      <c r="N237" s="945"/>
      <c r="O237" s="945"/>
      <c r="P237" s="945"/>
      <c r="Q237" s="214"/>
      <c r="AG237" s="1469"/>
      <c r="AH237" s="1451"/>
      <c r="AI237" s="1451"/>
    </row>
    <row r="238" spans="1:35">
      <c r="A238" s="1112"/>
      <c r="B238" s="399"/>
      <c r="C238" s="1139"/>
      <c r="D238" s="1009"/>
      <c r="E238" s="1009"/>
      <c r="F238" s="1009"/>
      <c r="G238" s="1009"/>
      <c r="H238" s="1009"/>
      <c r="I238" s="1009"/>
      <c r="J238" s="675"/>
      <c r="K238" s="675"/>
      <c r="L238" s="945"/>
      <c r="M238" s="945"/>
      <c r="N238" s="945"/>
      <c r="O238" s="945"/>
      <c r="P238" s="945"/>
      <c r="Q238" s="214"/>
      <c r="AG238" s="1469"/>
      <c r="AH238" s="1451"/>
      <c r="AI238" s="1451"/>
    </row>
    <row r="239" spans="1:35">
      <c r="A239" s="1112"/>
      <c r="B239" s="399"/>
      <c r="C239" s="1139"/>
      <c r="D239" s="1009"/>
      <c r="E239" s="1009"/>
      <c r="F239" s="1009"/>
      <c r="G239" s="1009"/>
      <c r="H239" s="1009"/>
      <c r="I239" s="1009"/>
      <c r="J239" s="675"/>
      <c r="K239" s="675"/>
      <c r="L239" s="945"/>
      <c r="M239" s="945"/>
      <c r="N239" s="945"/>
      <c r="O239" s="945"/>
      <c r="P239" s="945"/>
      <c r="Q239" s="214"/>
      <c r="AG239" s="1469"/>
      <c r="AH239" s="1451"/>
      <c r="AI239" s="1451"/>
    </row>
    <row r="240" spans="1:35">
      <c r="A240" s="666" t="s">
        <v>996</v>
      </c>
      <c r="B240" s="1113"/>
      <c r="C240" s="704" t="s">
        <v>997</v>
      </c>
      <c r="D240" s="945"/>
      <c r="E240" s="945"/>
      <c r="F240" s="945"/>
      <c r="G240" s="945"/>
      <c r="H240" s="945"/>
      <c r="I240" s="945"/>
      <c r="J240" s="945"/>
      <c r="K240" s="945"/>
      <c r="L240" s="945"/>
      <c r="M240" s="945"/>
      <c r="N240" s="1157"/>
      <c r="O240" s="945"/>
      <c r="P240" s="945"/>
      <c r="Q240" s="124"/>
      <c r="AG240" s="1469"/>
      <c r="AH240" s="1451"/>
      <c r="AI240" s="1451"/>
    </row>
    <row r="241" spans="1:35">
      <c r="A241" s="1112"/>
      <c r="B241" s="1113"/>
      <c r="C241" s="945"/>
      <c r="D241" s="945"/>
      <c r="E241" s="945"/>
      <c r="F241" s="945"/>
      <c r="G241" s="945"/>
      <c r="H241" s="945"/>
      <c r="I241" s="945"/>
      <c r="J241" s="945"/>
      <c r="K241" s="945"/>
      <c r="L241" s="945"/>
      <c r="M241" s="945"/>
      <c r="N241" s="945"/>
      <c r="O241" s="945"/>
      <c r="P241" s="945"/>
      <c r="Q241" s="214"/>
      <c r="AG241" s="1469"/>
      <c r="AH241" s="1451"/>
      <c r="AI241" s="1451"/>
    </row>
    <row r="242" spans="1:35">
      <c r="A242" s="945"/>
      <c r="B242" s="1113"/>
      <c r="C242" s="945"/>
      <c r="D242" s="945"/>
      <c r="E242" s="945" t="s">
        <v>637</v>
      </c>
      <c r="F242" s="945" t="s">
        <v>154</v>
      </c>
      <c r="G242" s="945" t="s">
        <v>636</v>
      </c>
      <c r="H242" s="698" t="s">
        <v>648</v>
      </c>
      <c r="I242" s="699" t="s">
        <v>970</v>
      </c>
      <c r="J242" s="700" t="s">
        <v>663</v>
      </c>
      <c r="K242" s="945"/>
      <c r="L242" s="945"/>
      <c r="M242" s="945"/>
      <c r="N242" s="945"/>
      <c r="O242" s="945"/>
      <c r="P242" s="945"/>
      <c r="Q242" s="214"/>
      <c r="AG242" s="1469"/>
      <c r="AH242" s="1451"/>
      <c r="AI242" s="1451"/>
    </row>
    <row r="243" spans="1:35" ht="13.15" customHeight="1">
      <c r="A243" s="1112"/>
      <c r="B243" s="1113"/>
      <c r="C243" s="1184" t="s">
        <v>638</v>
      </c>
      <c r="D243" s="1184"/>
      <c r="E243" s="1260">
        <f>ERP!C349/100</f>
        <v>7.1364782877341396E-2</v>
      </c>
      <c r="F243" s="1260">
        <f>ERP!D349/100</f>
        <v>6.3602318764315699E-2</v>
      </c>
      <c r="G243" s="1260">
        <f>ERP!E349/100</f>
        <v>4.9964713301948134E-2</v>
      </c>
      <c r="H243" s="1202">
        <f>ERP!G349/100</f>
        <v>5.9056450276859837E-2</v>
      </c>
      <c r="I243" s="1202">
        <f>ERP!H349/100</f>
        <v>9.0564502768598395E-3</v>
      </c>
      <c r="J243" s="1203">
        <f>ERP!I349</f>
        <v>0</v>
      </c>
      <c r="K243" s="945"/>
      <c r="L243" s="1719"/>
      <c r="M243" s="1719"/>
      <c r="N243" s="1719"/>
      <c r="O243" s="1719"/>
      <c r="P243" s="1719"/>
      <c r="Q243" s="1780"/>
      <c r="AG243" s="1469"/>
      <c r="AH243" s="1451"/>
      <c r="AI243" s="1451"/>
    </row>
    <row r="244" spans="1:35">
      <c r="A244" s="1112"/>
      <c r="B244" s="1113"/>
      <c r="C244" s="1172" t="s">
        <v>661</v>
      </c>
      <c r="D244" s="1172"/>
      <c r="E244" s="295"/>
      <c r="F244" s="295">
        <f>ERP!D350</f>
        <v>0.66666666666666663</v>
      </c>
      <c r="G244" s="295">
        <f>ERP!E350</f>
        <v>0.33333333333333337</v>
      </c>
      <c r="H244" s="1186">
        <f>ERP!G350</f>
        <v>0.5</v>
      </c>
      <c r="I244" s="1188">
        <f>ERP!H350</f>
        <v>0</v>
      </c>
      <c r="J244" s="1186"/>
      <c r="K244" s="945"/>
      <c r="L244" s="1719"/>
      <c r="M244" s="1719"/>
      <c r="N244" s="1719"/>
      <c r="O244" s="1719"/>
      <c r="P244" s="1719"/>
      <c r="Q244" s="1780"/>
      <c r="AG244" s="1469"/>
      <c r="AH244" s="1451"/>
      <c r="AI244" s="1451"/>
    </row>
    <row r="245" spans="1:35">
      <c r="A245" s="1112"/>
      <c r="B245" s="1113"/>
      <c r="C245" s="1919" t="s">
        <v>1000</v>
      </c>
      <c r="D245" s="1919"/>
      <c r="E245" s="1919"/>
      <c r="F245" s="1919"/>
      <c r="G245" s="1919"/>
      <c r="H245" s="1919"/>
      <c r="I245" s="1919"/>
      <c r="J245" s="1919"/>
      <c r="K245" s="945"/>
      <c r="L245" s="945"/>
      <c r="M245" s="945"/>
      <c r="N245" s="945"/>
      <c r="O245" s="945"/>
      <c r="P245" s="945"/>
      <c r="Q245" s="214"/>
      <c r="AG245" s="1469"/>
      <c r="AH245" s="1451"/>
      <c r="AI245" s="1451"/>
    </row>
    <row r="246" spans="1:35">
      <c r="A246" s="1112"/>
      <c r="B246" s="1113"/>
      <c r="C246" s="1919"/>
      <c r="D246" s="1919"/>
      <c r="E246" s="1919"/>
      <c r="F246" s="1919"/>
      <c r="G246" s="1919"/>
      <c r="H246" s="1919"/>
      <c r="I246" s="1919"/>
      <c r="J246" s="1919"/>
      <c r="K246" s="945"/>
      <c r="L246" s="945"/>
      <c r="M246" s="945"/>
      <c r="N246" s="945"/>
      <c r="O246" s="945"/>
      <c r="P246" s="945"/>
      <c r="Q246" s="214"/>
      <c r="AG246" s="1469"/>
      <c r="AH246" s="1451"/>
      <c r="AI246" s="1451"/>
    </row>
    <row r="247" spans="1:35">
      <c r="A247" s="1112"/>
      <c r="B247" s="1113"/>
      <c r="C247" s="1184" t="s">
        <v>662</v>
      </c>
      <c r="D247" s="1184"/>
      <c r="E247" s="1260">
        <f>ERP!C351/100</f>
        <v>4.0029168897857278E-2</v>
      </c>
      <c r="F247" s="1260">
        <f>ERP!D351/100</f>
        <v>4.4133457681870658E-2</v>
      </c>
      <c r="G247" s="1260">
        <f>ERP!E351/100</f>
        <v>4.1937920964356869E-2</v>
      </c>
      <c r="H247" s="1202">
        <f>ERP!G351/100</f>
        <v>4.3401612109366064E-2</v>
      </c>
      <c r="I247" s="1202">
        <f>ERP!H351/100</f>
        <v>-1.1598387890633938E-2</v>
      </c>
      <c r="J247" s="1203">
        <f>ERP!I351</f>
        <v>0.83709977310849137</v>
      </c>
      <c r="K247" s="945"/>
      <c r="L247" s="945"/>
      <c r="M247" s="945"/>
      <c r="N247" s="945"/>
      <c r="O247" s="945"/>
      <c r="P247" s="945"/>
      <c r="Q247" s="214"/>
      <c r="AG247" s="1469"/>
      <c r="AH247" s="1451"/>
      <c r="AI247" s="1451"/>
    </row>
    <row r="248" spans="1:35">
      <c r="A248" s="1112"/>
      <c r="B248" s="1113"/>
      <c r="C248" s="1172" t="s">
        <v>661</v>
      </c>
      <c r="D248" s="1172"/>
      <c r="E248" s="295"/>
      <c r="F248" s="295">
        <f>ERP!D352</f>
        <v>0.66666666666666663</v>
      </c>
      <c r="G248" s="295">
        <f>ERP!E352</f>
        <v>0.33333333333333337</v>
      </c>
      <c r="H248" s="1186">
        <f>ERP!G352</f>
        <v>0.25</v>
      </c>
      <c r="I248" s="1188">
        <f>ERP!H352</f>
        <v>0</v>
      </c>
      <c r="J248" s="1186"/>
      <c r="K248" s="945"/>
      <c r="L248" s="945"/>
      <c r="M248" s="945"/>
      <c r="N248" s="945"/>
      <c r="O248" s="945"/>
      <c r="P248" s="945"/>
      <c r="Q248" s="214"/>
      <c r="AG248" s="1469"/>
      <c r="AH248" s="1451"/>
      <c r="AI248" s="1451"/>
    </row>
    <row r="249" spans="1:35" ht="15.6" customHeight="1">
      <c r="A249" s="1112"/>
      <c r="B249" s="1113"/>
      <c r="C249" s="1937" t="s">
        <v>1001</v>
      </c>
      <c r="D249" s="1937"/>
      <c r="E249" s="1937"/>
      <c r="F249" s="1937"/>
      <c r="G249" s="1937"/>
      <c r="H249" s="1937"/>
      <c r="I249" s="1937"/>
      <c r="J249" s="1937"/>
      <c r="K249" s="945"/>
      <c r="L249" s="945"/>
      <c r="M249" s="945"/>
      <c r="N249" s="945"/>
      <c r="O249" s="945"/>
      <c r="P249" s="945"/>
      <c r="Q249" s="214"/>
      <c r="AG249" s="1469"/>
      <c r="AH249" s="1451"/>
      <c r="AI249" s="1451"/>
    </row>
    <row r="250" spans="1:35">
      <c r="A250" s="1112"/>
      <c r="B250" s="1113"/>
      <c r="C250" s="1938"/>
      <c r="D250" s="1938"/>
      <c r="E250" s="1938"/>
      <c r="F250" s="1938"/>
      <c r="G250" s="1938"/>
      <c r="H250" s="1938"/>
      <c r="I250" s="1938"/>
      <c r="J250" s="1938"/>
      <c r="K250" s="945"/>
      <c r="L250" s="945"/>
      <c r="M250" s="945"/>
      <c r="N250" s="945"/>
      <c r="O250" s="945"/>
      <c r="P250" s="945"/>
      <c r="Q250" s="214"/>
      <c r="AG250" s="1469"/>
      <c r="AH250" s="1451"/>
      <c r="AI250" s="1451"/>
    </row>
    <row r="251" spans="1:35">
      <c r="A251" s="1112"/>
      <c r="B251" s="1113"/>
      <c r="C251" s="1184" t="s">
        <v>998</v>
      </c>
      <c r="D251" s="1184"/>
      <c r="E251" s="692"/>
      <c r="F251" s="1261">
        <f>ERP!D353/100</f>
        <v>5.1878571428571434E-2</v>
      </c>
      <c r="G251" s="1187"/>
      <c r="H251" s="1202">
        <f>ERP!G353/100</f>
        <v>5.1878571428571434E-2</v>
      </c>
      <c r="I251" s="1202">
        <f>ERP!H353/100</f>
        <v>-2.1214285714285719E-3</v>
      </c>
      <c r="J251" s="1204">
        <f>ERP!I353</f>
        <v>0.66666666666666663</v>
      </c>
      <c r="K251" s="945"/>
      <c r="L251" s="945"/>
      <c r="M251" s="945"/>
      <c r="N251" s="945"/>
      <c r="O251" s="945"/>
      <c r="P251" s="945"/>
      <c r="Q251" s="214"/>
      <c r="AG251" s="1469"/>
      <c r="AH251" s="1451"/>
      <c r="AI251" s="1451"/>
    </row>
    <row r="252" spans="1:35">
      <c r="A252" s="1112"/>
      <c r="B252" s="1113"/>
      <c r="C252" s="1172" t="s">
        <v>661</v>
      </c>
      <c r="D252" s="1172"/>
      <c r="E252" s="295"/>
      <c r="F252" s="1189">
        <f>ERP!D354</f>
        <v>1</v>
      </c>
      <c r="G252" s="295"/>
      <c r="H252" s="1186">
        <f>ERP!G354</f>
        <v>0.15</v>
      </c>
      <c r="I252" s="1188">
        <f>ERP!H354</f>
        <v>0</v>
      </c>
      <c r="J252" s="1186"/>
      <c r="K252" s="945"/>
      <c r="L252" s="945"/>
      <c r="M252" s="945"/>
      <c r="N252" s="945"/>
      <c r="O252" s="945"/>
      <c r="P252" s="945"/>
      <c r="Q252" s="214"/>
      <c r="AG252" s="1469"/>
      <c r="AH252" s="1451"/>
      <c r="AI252" s="1451"/>
    </row>
    <row r="253" spans="1:35">
      <c r="A253" s="1112"/>
      <c r="B253" s="1113"/>
      <c r="C253" s="1937" t="s">
        <v>1002</v>
      </c>
      <c r="D253" s="1937"/>
      <c r="E253" s="1937"/>
      <c r="F253" s="1937"/>
      <c r="G253" s="1937"/>
      <c r="H253" s="1937"/>
      <c r="I253" s="1937"/>
      <c r="J253" s="1937"/>
      <c r="K253" s="945"/>
      <c r="L253" s="945"/>
      <c r="M253" s="945"/>
      <c r="N253" s="945"/>
      <c r="O253" s="945"/>
      <c r="P253" s="945"/>
      <c r="Q253" s="214"/>
      <c r="AG253" s="1469"/>
      <c r="AH253" s="1451"/>
      <c r="AI253" s="1451"/>
    </row>
    <row r="254" spans="1:35">
      <c r="A254" s="1112"/>
      <c r="B254" s="1113"/>
      <c r="C254" s="1938"/>
      <c r="D254" s="1938"/>
      <c r="E254" s="1938"/>
      <c r="F254" s="1938"/>
      <c r="G254" s="1938"/>
      <c r="H254" s="1938"/>
      <c r="I254" s="1938"/>
      <c r="J254" s="1938"/>
      <c r="K254" s="945"/>
      <c r="L254" s="945"/>
      <c r="M254" s="945"/>
      <c r="N254" s="945"/>
      <c r="O254" s="945"/>
      <c r="P254" s="945"/>
      <c r="Q254" s="214"/>
      <c r="AG254" s="1469"/>
      <c r="AH254" s="1451"/>
      <c r="AI254" s="1451"/>
    </row>
    <row r="255" spans="1:35">
      <c r="A255" s="1112"/>
      <c r="B255" s="1113"/>
      <c r="C255" s="1184" t="s">
        <v>999</v>
      </c>
      <c r="D255" s="1184"/>
      <c r="E255" s="1260">
        <f>ERP!C356/100</f>
        <v>5.8476692209450822E-2</v>
      </c>
      <c r="F255" s="1260">
        <f>ERP!D356/100</f>
        <v>5.7594864863077459E-2</v>
      </c>
      <c r="G255" s="1260">
        <f>ERP!E356/100</f>
        <v>5.5641591007349757E-2</v>
      </c>
      <c r="H255" s="1202">
        <f>ERP!G356/100</f>
        <v>5.6943773577834894E-2</v>
      </c>
      <c r="I255" s="1202">
        <f>ERP!H356/100</f>
        <v>1.943773577834893E-3</v>
      </c>
      <c r="J255" s="1204">
        <f>ERP!I356</f>
        <v>0.5</v>
      </c>
      <c r="K255" s="945"/>
      <c r="L255" s="945"/>
      <c r="M255" s="945"/>
      <c r="N255" s="945"/>
      <c r="O255" s="945"/>
      <c r="P255" s="945"/>
      <c r="Q255" s="214"/>
      <c r="AG255" s="1469"/>
      <c r="AH255" s="1451"/>
      <c r="AI255" s="1451"/>
    </row>
    <row r="256" spans="1:35">
      <c r="A256" s="1112"/>
      <c r="B256" s="1113"/>
      <c r="C256" s="1172" t="s">
        <v>661</v>
      </c>
      <c r="D256" s="1172"/>
      <c r="E256" s="295"/>
      <c r="F256" s="295">
        <f>ERP!D357</f>
        <v>0.66666666666666663</v>
      </c>
      <c r="G256" s="295">
        <f>ERP!E357</f>
        <v>0.33333333333333337</v>
      </c>
      <c r="H256" s="1186">
        <f>ERP!G357</f>
        <v>0.1</v>
      </c>
      <c r="I256" s="1188">
        <f>ERP!H357</f>
        <v>0</v>
      </c>
      <c r="J256" s="1186"/>
      <c r="K256" s="945"/>
      <c r="L256" s="945"/>
      <c r="M256" s="945"/>
      <c r="N256" s="945"/>
      <c r="O256" s="945"/>
      <c r="P256" s="945"/>
      <c r="Q256" s="214"/>
      <c r="AG256" s="1469"/>
      <c r="AH256" s="1451"/>
      <c r="AI256" s="1451"/>
    </row>
    <row r="257" spans="1:35">
      <c r="A257" s="1112"/>
      <c r="B257" s="1113"/>
      <c r="C257" s="1937" t="s">
        <v>1003</v>
      </c>
      <c r="D257" s="1937"/>
      <c r="E257" s="1937"/>
      <c r="F257" s="1937"/>
      <c r="G257" s="1937"/>
      <c r="H257" s="1937"/>
      <c r="I257" s="1937"/>
      <c r="J257" s="1937"/>
      <c r="K257" s="945"/>
      <c r="L257" s="945"/>
      <c r="M257" s="945"/>
      <c r="N257" s="945"/>
      <c r="O257" s="945"/>
      <c r="P257" s="945"/>
      <c r="Q257" s="214"/>
      <c r="AG257" s="1469"/>
      <c r="AH257" s="1451"/>
      <c r="AI257" s="1451"/>
    </row>
    <row r="258" spans="1:35">
      <c r="A258" s="1112"/>
      <c r="B258" s="1113"/>
      <c r="C258" s="1938"/>
      <c r="D258" s="1938"/>
      <c r="E258" s="1938"/>
      <c r="F258" s="1938"/>
      <c r="G258" s="1938"/>
      <c r="H258" s="1938"/>
      <c r="I258" s="1938"/>
      <c r="J258" s="1938"/>
      <c r="K258" s="945"/>
      <c r="L258" s="945"/>
      <c r="M258" s="945"/>
      <c r="N258" s="945"/>
      <c r="O258" s="945"/>
      <c r="P258" s="945"/>
      <c r="Q258" s="214"/>
      <c r="AG258" s="1469"/>
      <c r="AH258" s="1451"/>
      <c r="AI258" s="1451"/>
    </row>
    <row r="259" spans="1:35">
      <c r="A259" s="1112"/>
      <c r="B259" s="1113"/>
      <c r="C259" s="1185" t="s">
        <v>62</v>
      </c>
      <c r="D259" s="1185"/>
      <c r="E259" s="1196">
        <f>ERP!C359/100</f>
        <v>6.0308856715497718E-2</v>
      </c>
      <c r="F259" s="1110">
        <f>ERP!D359/100</f>
        <v>5.6375796003218966E-2</v>
      </c>
      <c r="G259" s="1110">
        <f>ERP!E359/100</f>
        <v>4.8812781707083974E-2</v>
      </c>
      <c r="H259" s="1205">
        <f>ERP!G359/100</f>
        <v>5.3854791237840642E-2</v>
      </c>
      <c r="I259" s="1206">
        <f>ERP!H359/100</f>
        <v>1.3547912378406401E-3</v>
      </c>
      <c r="J259" s="1207">
        <f>ERP!I359</f>
        <v>0.35927494327712284</v>
      </c>
      <c r="K259" s="945"/>
      <c r="L259" s="945"/>
      <c r="M259" s="945"/>
      <c r="N259" s="945"/>
      <c r="O259" s="945"/>
      <c r="P259" s="945"/>
      <c r="Q259" s="214"/>
      <c r="AG259" s="1469"/>
      <c r="AH259" s="1451"/>
      <c r="AI259" s="1451"/>
    </row>
    <row r="260" spans="1:35">
      <c r="A260" s="1112"/>
      <c r="B260" s="1113"/>
      <c r="C260" s="901" t="s">
        <v>664</v>
      </c>
      <c r="D260" s="901"/>
      <c r="E260" s="901"/>
      <c r="F260" s="901"/>
      <c r="G260" s="901"/>
      <c r="H260" s="1190">
        <f>ERP!G362/100</f>
        <v>8.6561133437739954E-2</v>
      </c>
      <c r="I260" s="1190">
        <f>ERP!H362/100</f>
        <v>-5.9388665622600459E-3</v>
      </c>
      <c r="J260" s="901"/>
      <c r="K260" s="945"/>
      <c r="L260" s="945"/>
      <c r="M260" s="945"/>
      <c r="N260" s="945"/>
      <c r="O260" s="945"/>
      <c r="P260" s="945"/>
      <c r="Q260" s="214"/>
      <c r="AG260" s="1469"/>
      <c r="AH260" s="1451"/>
      <c r="AI260" s="1451"/>
    </row>
    <row r="261" spans="1:35">
      <c r="A261" s="1138"/>
      <c r="B261" s="663"/>
      <c r="C261" s="663"/>
      <c r="D261" s="663"/>
      <c r="E261" s="663"/>
      <c r="F261" s="663"/>
      <c r="G261" s="663"/>
      <c r="H261" s="663"/>
      <c r="I261" s="663"/>
      <c r="J261" s="663"/>
      <c r="K261" s="663"/>
      <c r="L261" s="663"/>
      <c r="M261" s="663"/>
      <c r="N261" s="663"/>
      <c r="O261" s="663"/>
      <c r="P261" s="663"/>
      <c r="Q261" s="214"/>
      <c r="AG261" s="1469"/>
      <c r="AH261" s="1451"/>
      <c r="AI261" s="1451"/>
    </row>
    <row r="262" spans="1:35" ht="25.5">
      <c r="A262" s="1778" t="s">
        <v>809</v>
      </c>
      <c r="B262" s="1779"/>
      <c r="D262" s="1536"/>
      <c r="E262" s="1536"/>
      <c r="F262" s="1536"/>
      <c r="G262" s="1536"/>
      <c r="H262" s="1536"/>
      <c r="I262" s="1536"/>
      <c r="J262" s="1536"/>
      <c r="K262" s="1536"/>
      <c r="L262" s="1536"/>
      <c r="M262" s="1536"/>
      <c r="N262" s="1536"/>
      <c r="O262" s="1536"/>
      <c r="P262" s="1536"/>
      <c r="Q262" s="1536"/>
      <c r="AG262" s="1469"/>
      <c r="AH262" s="1451"/>
      <c r="AI262" s="1451"/>
    </row>
    <row r="263" spans="1:35">
      <c r="A263" s="667" t="s">
        <v>1004</v>
      </c>
      <c r="B263" s="1113"/>
      <c r="C263" s="81" t="s">
        <v>1005</v>
      </c>
      <c r="D263" s="945"/>
      <c r="E263" s="945"/>
      <c r="F263" s="945"/>
      <c r="G263" s="945"/>
      <c r="H263" s="945"/>
      <c r="I263" s="945"/>
      <c r="J263" s="945"/>
      <c r="K263" s="945"/>
      <c r="L263" s="945"/>
      <c r="M263" s="945"/>
      <c r="N263" s="945"/>
      <c r="O263" s="945"/>
      <c r="P263" s="945"/>
      <c r="Q263" s="214"/>
      <c r="AG263" s="1469"/>
      <c r="AH263" s="1451"/>
      <c r="AI263" s="1451"/>
    </row>
    <row r="264" spans="1:35">
      <c r="A264" s="1112"/>
      <c r="B264" s="1113"/>
      <c r="C264" s="945"/>
      <c r="D264" s="945"/>
      <c r="E264" s="945"/>
      <c r="F264" s="945"/>
      <c r="G264" s="945"/>
      <c r="H264" s="945"/>
      <c r="I264" s="945"/>
      <c r="J264" s="945"/>
      <c r="K264" s="945"/>
      <c r="L264" s="945"/>
      <c r="M264" s="945"/>
      <c r="N264" s="945"/>
      <c r="O264" s="945"/>
      <c r="P264" s="945"/>
      <c r="Q264" s="214"/>
      <c r="AG264" s="1469"/>
      <c r="AH264" s="1451"/>
      <c r="AI264" s="1451"/>
    </row>
    <row r="265" spans="1:35">
      <c r="A265" s="1112"/>
      <c r="B265" s="1113"/>
      <c r="C265" s="945"/>
      <c r="D265" s="945"/>
      <c r="E265" s="945"/>
      <c r="F265" s="945"/>
      <c r="G265" s="945"/>
      <c r="H265" s="945"/>
      <c r="I265" s="945"/>
      <c r="J265" s="945"/>
      <c r="K265" s="945"/>
      <c r="L265" s="945"/>
      <c r="M265" s="945"/>
      <c r="N265" s="945"/>
      <c r="O265" s="945"/>
      <c r="P265" s="945"/>
      <c r="Q265" s="214"/>
      <c r="AG265" s="1469"/>
      <c r="AH265" s="1451"/>
      <c r="AI265" s="1451"/>
    </row>
    <row r="266" spans="1:35">
      <c r="A266" s="1112"/>
      <c r="B266" s="1113"/>
      <c r="C266" s="945"/>
      <c r="D266" s="945"/>
      <c r="E266" s="945"/>
      <c r="F266" s="945"/>
      <c r="G266" s="945"/>
      <c r="H266" s="945"/>
      <c r="I266" s="945"/>
      <c r="J266" s="945"/>
      <c r="K266" s="945"/>
      <c r="L266" s="945"/>
      <c r="M266" s="945" t="s">
        <v>1129</v>
      </c>
      <c r="N266" s="945"/>
      <c r="O266" s="945"/>
      <c r="P266" s="945"/>
      <c r="Q266" s="214"/>
      <c r="AG266" s="1469"/>
      <c r="AH266" s="1451"/>
      <c r="AI266" s="1451"/>
    </row>
    <row r="267" spans="1:35">
      <c r="A267" s="1112"/>
      <c r="B267" s="1113"/>
      <c r="C267" s="945"/>
      <c r="D267" s="945"/>
      <c r="E267" s="945"/>
      <c r="F267" s="945"/>
      <c r="G267" s="945"/>
      <c r="H267" s="945"/>
      <c r="I267" s="945"/>
      <c r="J267" s="945"/>
      <c r="K267" s="945"/>
      <c r="L267" s="945"/>
      <c r="M267" s="945"/>
      <c r="N267" s="945"/>
      <c r="O267" s="945"/>
      <c r="P267" s="945"/>
      <c r="Q267" s="214"/>
      <c r="AG267" s="1469"/>
      <c r="AH267" s="1451"/>
      <c r="AI267" s="1451"/>
    </row>
    <row r="268" spans="1:35">
      <c r="A268" s="1112"/>
      <c r="B268" s="1113"/>
      <c r="C268" s="945"/>
      <c r="D268" s="945"/>
      <c r="E268" s="945"/>
      <c r="F268" s="945"/>
      <c r="G268" s="945"/>
      <c r="H268" s="945"/>
      <c r="I268" s="945"/>
      <c r="J268" s="945"/>
      <c r="K268" s="945"/>
      <c r="L268" s="945"/>
      <c r="M268" s="945"/>
      <c r="N268" s="945"/>
      <c r="O268" s="945"/>
      <c r="P268" s="945"/>
      <c r="Q268" s="214"/>
      <c r="AG268" s="1469"/>
      <c r="AH268" s="1451"/>
      <c r="AI268" s="1451"/>
    </row>
    <row r="269" spans="1:35">
      <c r="A269" s="1112"/>
      <c r="B269" s="1113"/>
      <c r="C269" s="945"/>
      <c r="D269" s="945"/>
      <c r="E269" s="945"/>
      <c r="F269" s="945"/>
      <c r="G269" s="945"/>
      <c r="H269" s="945"/>
      <c r="I269" s="945"/>
      <c r="J269" s="945"/>
      <c r="K269" s="945"/>
      <c r="L269" s="945"/>
      <c r="M269" s="945"/>
      <c r="N269" s="945"/>
      <c r="O269" s="945"/>
      <c r="P269" s="945"/>
      <c r="Q269" s="214"/>
      <c r="AG269" s="1469"/>
      <c r="AH269" s="1451"/>
      <c r="AI269" s="1451"/>
    </row>
    <row r="270" spans="1:35">
      <c r="A270" s="1112"/>
      <c r="B270" s="1113"/>
      <c r="C270" s="945"/>
      <c r="D270" s="945"/>
      <c r="E270" s="945"/>
      <c r="F270" s="945"/>
      <c r="G270" s="945"/>
      <c r="H270" s="945"/>
      <c r="I270" s="945"/>
      <c r="J270" s="945"/>
      <c r="K270" s="945"/>
      <c r="L270" s="945"/>
      <c r="M270" s="945"/>
      <c r="N270" s="945"/>
      <c r="O270" s="945"/>
      <c r="P270" s="945"/>
      <c r="Q270" s="214"/>
      <c r="AG270" s="1469"/>
      <c r="AH270" s="1451"/>
      <c r="AI270" s="1451"/>
    </row>
    <row r="271" spans="1:35">
      <c r="A271" s="1112"/>
      <c r="B271" s="1113"/>
      <c r="C271" s="945"/>
      <c r="D271" s="945"/>
      <c r="E271" s="945"/>
      <c r="F271" s="945"/>
      <c r="G271" s="945"/>
      <c r="H271" s="945"/>
      <c r="I271" s="945"/>
      <c r="J271" s="945"/>
      <c r="K271" s="945"/>
      <c r="L271" s="945"/>
      <c r="M271" s="945"/>
      <c r="N271" s="945"/>
      <c r="O271" s="945"/>
      <c r="P271" s="945"/>
      <c r="Q271" s="214"/>
      <c r="AG271" s="1469"/>
      <c r="AH271" s="1451"/>
      <c r="AI271" s="1451"/>
    </row>
    <row r="272" spans="1:35">
      <c r="A272" s="1112"/>
      <c r="B272" s="1113"/>
      <c r="C272" s="945"/>
      <c r="D272" s="945"/>
      <c r="E272" s="945"/>
      <c r="F272" s="945"/>
      <c r="G272" s="945"/>
      <c r="H272" s="945"/>
      <c r="I272" s="945"/>
      <c r="J272" s="945"/>
      <c r="K272" s="945"/>
      <c r="L272" s="945"/>
      <c r="M272" s="945"/>
      <c r="N272" s="945"/>
      <c r="O272" s="945"/>
      <c r="P272" s="945"/>
      <c r="Q272" s="214"/>
      <c r="AG272" s="1469"/>
      <c r="AH272" s="1451"/>
      <c r="AI272" s="1451"/>
    </row>
    <row r="273" spans="1:35">
      <c r="A273" s="1112"/>
      <c r="B273" s="1113"/>
      <c r="C273" s="945"/>
      <c r="D273" s="945"/>
      <c r="E273" s="945"/>
      <c r="F273" s="945"/>
      <c r="G273" s="945"/>
      <c r="H273" s="945"/>
      <c r="I273" s="945"/>
      <c r="J273" s="945"/>
      <c r="K273" s="945"/>
      <c r="L273" s="945"/>
      <c r="M273" s="945"/>
      <c r="N273" s="945"/>
      <c r="O273" s="945"/>
      <c r="P273" s="945"/>
      <c r="Q273" s="214"/>
      <c r="AG273" s="1469"/>
      <c r="AH273" s="1451"/>
      <c r="AI273" s="1451"/>
    </row>
    <row r="274" spans="1:35">
      <c r="A274" s="1112"/>
      <c r="B274" s="1113"/>
      <c r="C274" s="945"/>
      <c r="D274" s="945"/>
      <c r="E274" s="945"/>
      <c r="F274" s="945"/>
      <c r="G274" s="945"/>
      <c r="H274" s="945"/>
      <c r="I274" s="945"/>
      <c r="J274" s="945"/>
      <c r="K274" s="945"/>
      <c r="L274" s="945"/>
      <c r="M274" s="945"/>
      <c r="N274" s="945"/>
      <c r="O274" s="945"/>
      <c r="P274" s="945"/>
      <c r="Q274" s="214"/>
      <c r="AG274" s="1469"/>
      <c r="AH274" s="1451"/>
      <c r="AI274" s="1451"/>
    </row>
    <row r="275" spans="1:35">
      <c r="A275" s="1112"/>
      <c r="B275" s="1113"/>
      <c r="C275" s="945"/>
      <c r="D275" s="945"/>
      <c r="E275" s="945"/>
      <c r="F275" s="945"/>
      <c r="G275" s="945"/>
      <c r="H275" s="945"/>
      <c r="I275" s="945"/>
      <c r="J275" s="945"/>
      <c r="K275" s="945"/>
      <c r="L275" s="945"/>
      <c r="M275" s="945"/>
      <c r="N275" s="945"/>
      <c r="O275" s="945"/>
      <c r="P275" s="945"/>
      <c r="Q275" s="214"/>
      <c r="AG275" s="1469"/>
      <c r="AH275" s="1451"/>
      <c r="AI275" s="1451"/>
    </row>
    <row r="276" spans="1:35">
      <c r="A276" s="1112"/>
      <c r="B276" s="1113"/>
      <c r="C276" s="945"/>
      <c r="D276" s="945"/>
      <c r="E276" s="945"/>
      <c r="F276" s="945"/>
      <c r="G276" s="945"/>
      <c r="H276" s="945"/>
      <c r="I276" s="945"/>
      <c r="J276" s="945"/>
      <c r="K276" s="945"/>
      <c r="L276" s="945"/>
      <c r="M276" s="945"/>
      <c r="N276" s="945"/>
      <c r="O276" s="945"/>
      <c r="P276" s="945"/>
      <c r="Q276" s="214"/>
      <c r="AG276" s="1469"/>
      <c r="AH276" s="1451"/>
      <c r="AI276" s="1451"/>
    </row>
    <row r="277" spans="1:35">
      <c r="A277" s="1112"/>
      <c r="B277" s="1113"/>
      <c r="C277" s="945"/>
      <c r="D277" s="945"/>
      <c r="E277" s="945"/>
      <c r="F277" s="945"/>
      <c r="G277" s="945"/>
      <c r="H277" s="945"/>
      <c r="I277" s="945"/>
      <c r="J277" s="945"/>
      <c r="K277" s="945"/>
      <c r="L277" s="945"/>
      <c r="M277" s="945"/>
      <c r="N277" s="945"/>
      <c r="O277" s="945"/>
      <c r="P277" s="945"/>
      <c r="Q277" s="214"/>
      <c r="AG277" s="1469"/>
      <c r="AH277" s="1451"/>
      <c r="AI277" s="1451"/>
    </row>
    <row r="278" spans="1:35">
      <c r="A278" s="1112"/>
      <c r="B278" s="1113"/>
      <c r="C278" s="945"/>
      <c r="D278" s="945"/>
      <c r="E278" s="945"/>
      <c r="F278" s="945"/>
      <c r="G278" s="945"/>
      <c r="H278" s="945"/>
      <c r="I278" s="945"/>
      <c r="J278" s="945"/>
      <c r="K278" s="945"/>
      <c r="L278" s="945"/>
      <c r="M278" s="945"/>
      <c r="N278" s="945"/>
      <c r="O278" s="945"/>
      <c r="P278" s="945"/>
      <c r="Q278" s="214"/>
      <c r="AG278" s="1469"/>
      <c r="AH278" s="1451"/>
      <c r="AI278" s="1451"/>
    </row>
    <row r="279" spans="1:35">
      <c r="A279" s="1112"/>
      <c r="B279" s="1113"/>
      <c r="C279" s="945"/>
      <c r="D279" s="945"/>
      <c r="E279" s="945"/>
      <c r="F279" s="945"/>
      <c r="G279" s="945"/>
      <c r="H279" s="945"/>
      <c r="I279" s="945"/>
      <c r="J279" s="945"/>
      <c r="K279" s="945"/>
      <c r="L279" s="945"/>
      <c r="M279" s="945"/>
      <c r="N279" s="945"/>
      <c r="O279" s="945"/>
      <c r="P279" s="945"/>
      <c r="Q279" s="214"/>
      <c r="AG279" s="1469"/>
      <c r="AH279" s="1451"/>
      <c r="AI279" s="1451"/>
    </row>
    <row r="280" spans="1:35">
      <c r="A280" s="1112"/>
      <c r="B280" s="1113"/>
      <c r="C280" s="945"/>
      <c r="D280" s="945"/>
      <c r="E280" s="945"/>
      <c r="F280" s="945"/>
      <c r="G280" s="945"/>
      <c r="H280" s="945"/>
      <c r="I280" s="945"/>
      <c r="J280" s="945"/>
      <c r="K280" s="945"/>
      <c r="L280" s="945"/>
      <c r="M280" s="945"/>
      <c r="N280" s="945"/>
      <c r="O280" s="945"/>
      <c r="P280" s="945"/>
      <c r="Q280" s="214"/>
      <c r="AG280" s="1469"/>
      <c r="AH280" s="1451"/>
      <c r="AI280" s="1451"/>
    </row>
    <row r="281" spans="1:35">
      <c r="A281" s="1112"/>
      <c r="B281" s="1113"/>
      <c r="C281" s="945"/>
      <c r="D281" s="945"/>
      <c r="E281" s="945"/>
      <c r="F281" s="945"/>
      <c r="G281" s="945"/>
      <c r="H281" s="945"/>
      <c r="I281" s="945"/>
      <c r="J281" s="945"/>
      <c r="K281" s="945"/>
      <c r="L281" s="945"/>
      <c r="M281" s="945"/>
      <c r="N281" s="945"/>
      <c r="O281" s="945"/>
      <c r="P281" s="945"/>
      <c r="Q281" s="214"/>
      <c r="AG281" s="1469"/>
      <c r="AH281" s="1451"/>
      <c r="AI281" s="1451"/>
    </row>
    <row r="282" spans="1:35">
      <c r="A282" s="1112"/>
      <c r="B282" s="1113"/>
      <c r="C282" s="945"/>
      <c r="D282" s="945"/>
      <c r="E282" s="945"/>
      <c r="F282" s="945"/>
      <c r="G282" s="945"/>
      <c r="H282" s="945"/>
      <c r="I282" s="945"/>
      <c r="J282" s="945"/>
      <c r="K282" s="945"/>
      <c r="L282" s="945"/>
      <c r="M282" s="945"/>
      <c r="N282" s="945"/>
      <c r="O282" s="945"/>
      <c r="P282" s="945"/>
      <c r="Q282" s="214"/>
      <c r="AG282" s="1469"/>
      <c r="AH282" s="1451"/>
      <c r="AI282" s="1451"/>
    </row>
    <row r="283" spans="1:35">
      <c r="A283" s="1112"/>
      <c r="B283" s="1113"/>
      <c r="C283" s="945"/>
      <c r="D283" s="945"/>
      <c r="E283" s="945"/>
      <c r="F283" s="945"/>
      <c r="G283" s="945"/>
      <c r="H283" s="945"/>
      <c r="I283" s="945"/>
      <c r="J283" s="945"/>
      <c r="K283" s="945"/>
      <c r="L283" s="945"/>
      <c r="M283" s="945"/>
      <c r="N283" s="945"/>
      <c r="O283" s="945"/>
      <c r="P283" s="945"/>
      <c r="Q283" s="214"/>
      <c r="AG283" s="1469"/>
      <c r="AH283" s="1451"/>
      <c r="AI283" s="1451"/>
    </row>
    <row r="284" spans="1:35">
      <c r="A284" s="1112"/>
      <c r="B284" s="1113"/>
      <c r="C284" s="945"/>
      <c r="D284" s="945"/>
      <c r="E284" s="945"/>
      <c r="F284" s="945"/>
      <c r="G284" s="945"/>
      <c r="H284" s="945"/>
      <c r="I284" s="945"/>
      <c r="J284" s="945"/>
      <c r="K284" s="945"/>
      <c r="L284" s="945"/>
      <c r="M284" s="945"/>
      <c r="N284" s="945"/>
      <c r="O284" s="945"/>
      <c r="P284" s="945"/>
      <c r="Q284" s="214"/>
      <c r="AG284" s="1469"/>
      <c r="AH284" s="1451"/>
      <c r="AI284" s="1451"/>
    </row>
    <row r="285" spans="1:35">
      <c r="A285" s="1112"/>
      <c r="B285" s="1113"/>
      <c r="C285" s="945"/>
      <c r="D285" s="945"/>
      <c r="E285" s="945"/>
      <c r="F285" s="945"/>
      <c r="G285" s="945"/>
      <c r="H285" s="945"/>
      <c r="I285" s="945"/>
      <c r="J285" s="945"/>
      <c r="K285" s="945"/>
      <c r="L285" s="945"/>
      <c r="M285" s="945"/>
      <c r="N285" s="945"/>
      <c r="O285" s="945"/>
      <c r="P285" s="945"/>
      <c r="Q285" s="214"/>
      <c r="AG285" s="1469"/>
      <c r="AH285" s="1451"/>
      <c r="AI285" s="1451"/>
    </row>
    <row r="286" spans="1:35">
      <c r="A286" s="1112"/>
      <c r="B286" s="1113"/>
      <c r="C286" s="945"/>
      <c r="D286" s="945"/>
      <c r="E286" s="945"/>
      <c r="F286" s="945"/>
      <c r="G286" s="945"/>
      <c r="H286" s="945"/>
      <c r="I286" s="945"/>
      <c r="J286" s="945"/>
      <c r="K286" s="945"/>
      <c r="L286" s="945"/>
      <c r="M286" s="945"/>
      <c r="N286" s="945"/>
      <c r="O286" s="945"/>
      <c r="P286" s="945"/>
      <c r="Q286" s="214"/>
      <c r="AG286" s="1469"/>
      <c r="AH286" s="1451"/>
      <c r="AI286" s="1451"/>
    </row>
    <row r="287" spans="1:35">
      <c r="A287" s="1112"/>
      <c r="B287" s="1113"/>
      <c r="C287" s="945"/>
      <c r="D287" s="945"/>
      <c r="E287" s="945"/>
      <c r="F287" s="945"/>
      <c r="G287" s="945"/>
      <c r="H287" s="945"/>
      <c r="I287" s="945"/>
      <c r="J287" s="945"/>
      <c r="K287" s="945"/>
      <c r="L287" s="945"/>
      <c r="M287" s="945"/>
      <c r="N287" s="945"/>
      <c r="O287" s="945"/>
      <c r="P287" s="945"/>
      <c r="Q287" s="214"/>
      <c r="AG287" s="1469"/>
      <c r="AH287" s="1451"/>
      <c r="AI287" s="1451"/>
    </row>
    <row r="288" spans="1:35">
      <c r="A288" s="1112"/>
      <c r="B288" s="1113"/>
      <c r="C288" s="704" t="s">
        <v>1006</v>
      </c>
      <c r="D288" s="945"/>
      <c r="E288" s="945"/>
      <c r="F288" s="945"/>
      <c r="G288" s="945"/>
      <c r="H288" s="945"/>
      <c r="I288" s="945"/>
      <c r="J288" s="945"/>
      <c r="K288" s="945"/>
      <c r="L288" s="945"/>
      <c r="M288" s="1936" t="s">
        <v>1015</v>
      </c>
      <c r="N288" s="1936"/>
      <c r="O288" s="1936"/>
      <c r="P288" s="1936"/>
      <c r="Q288" s="214"/>
      <c r="AG288" s="1469"/>
      <c r="AH288" s="1451"/>
      <c r="AI288" s="1451"/>
    </row>
    <row r="289" spans="1:35">
      <c r="A289" s="1112"/>
      <c r="B289" s="1113"/>
      <c r="C289" s="945"/>
      <c r="D289" s="945"/>
      <c r="E289" s="945"/>
      <c r="F289" s="945"/>
      <c r="G289" s="945"/>
      <c r="H289" s="945"/>
      <c r="I289" s="945"/>
      <c r="J289" s="945"/>
      <c r="K289" s="945"/>
      <c r="L289" s="945"/>
      <c r="M289" s="1936"/>
      <c r="N289" s="1936"/>
      <c r="O289" s="1936"/>
      <c r="P289" s="1936"/>
      <c r="Q289" s="214"/>
      <c r="AG289" s="1469"/>
      <c r="AH289" s="1451"/>
      <c r="AI289" s="1451"/>
    </row>
    <row r="290" spans="1:35">
      <c r="A290" s="688"/>
      <c r="B290" s="1113"/>
      <c r="C290" s="783" t="s">
        <v>800</v>
      </c>
      <c r="D290" s="783" t="s">
        <v>801</v>
      </c>
      <c r="E290" s="27" t="s">
        <v>0</v>
      </c>
      <c r="F290" s="1954" t="s">
        <v>1030</v>
      </c>
      <c r="G290" s="1954"/>
      <c r="H290" s="1954" t="s">
        <v>665</v>
      </c>
      <c r="I290" s="1954"/>
      <c r="J290" s="1052" t="s">
        <v>648</v>
      </c>
      <c r="K290" s="1052" t="s">
        <v>677</v>
      </c>
      <c r="L290" s="945"/>
      <c r="M290" s="945"/>
      <c r="N290" s="945"/>
      <c r="O290" s="945"/>
      <c r="P290" s="945"/>
      <c r="Q290" s="214"/>
      <c r="AG290" s="1469"/>
      <c r="AH290" s="1451"/>
      <c r="AI290" s="1451"/>
    </row>
    <row r="291" spans="1:35">
      <c r="A291" s="1112"/>
      <c r="B291" s="1113"/>
      <c r="C291" s="1049" t="s">
        <v>777</v>
      </c>
      <c r="D291" s="1049" t="s">
        <v>776</v>
      </c>
      <c r="E291" s="693">
        <f>E180</f>
        <v>40695</v>
      </c>
      <c r="F291" s="1947" t="s">
        <v>669</v>
      </c>
      <c r="G291" s="1947"/>
      <c r="H291" s="1950" t="str">
        <f>'Rf &amp; Cd '!H7</f>
        <v>9-10Y</v>
      </c>
      <c r="I291" s="1950"/>
      <c r="J291" s="676" t="str">
        <f>'Rf &amp; Cd '!J7</f>
        <v>10y</v>
      </c>
      <c r="K291" s="703"/>
      <c r="L291" s="945"/>
      <c r="M291" s="1049" t="s">
        <v>695</v>
      </c>
      <c r="N291" s="1049"/>
      <c r="O291" s="1049"/>
      <c r="P291" s="680">
        <f>'Rf &amp; Cd '!J37</f>
        <v>2.0415000000000001</v>
      </c>
      <c r="Q291" s="214"/>
      <c r="AG291" s="1469"/>
      <c r="AH291" s="1451"/>
      <c r="AI291" s="1451"/>
    </row>
    <row r="292" spans="1:35">
      <c r="A292" s="1112"/>
      <c r="B292" s="1113"/>
      <c r="C292" s="948" t="s">
        <v>637</v>
      </c>
      <c r="D292" s="948" t="s">
        <v>787</v>
      </c>
      <c r="E292" s="949">
        <f>E181</f>
        <v>40302</v>
      </c>
      <c r="F292" s="1955" t="s">
        <v>670</v>
      </c>
      <c r="G292" s="1955"/>
      <c r="H292" s="1956" t="str">
        <f>'Rf &amp; Cd '!H9</f>
        <v>10Y</v>
      </c>
      <c r="I292" s="1956"/>
      <c r="J292" s="950" t="str">
        <f>'Rf &amp; Cd '!J9</f>
        <v>"3y+cc"</v>
      </c>
      <c r="K292" s="951" t="s">
        <v>1007</v>
      </c>
      <c r="L292" s="945"/>
      <c r="M292" s="1050" t="s">
        <v>685</v>
      </c>
      <c r="N292" s="1050"/>
      <c r="O292" s="1050"/>
      <c r="P292" s="685">
        <f>'Rf &amp; Cd '!J40</f>
        <v>2.1543636942675168</v>
      </c>
      <c r="Q292" s="214"/>
      <c r="AG292" s="1469"/>
      <c r="AH292" s="1451"/>
      <c r="AI292" s="1451"/>
    </row>
    <row r="293" spans="1:35">
      <c r="A293" s="1112"/>
      <c r="B293" s="1113"/>
      <c r="C293" s="1049" t="s">
        <v>778</v>
      </c>
      <c r="D293" s="1049" t="s">
        <v>788</v>
      </c>
      <c r="E293" s="693">
        <f>E182</f>
        <v>41250</v>
      </c>
      <c r="F293" s="1947" t="str">
        <f>'Rf &amp; Cd '!E10</f>
        <v>Local (AAA)</v>
      </c>
      <c r="G293" s="1947"/>
      <c r="H293" s="1950" t="str">
        <f>'Rf &amp; Cd '!H10</f>
        <v>10Y</v>
      </c>
      <c r="I293" s="1950"/>
      <c r="J293" s="676" t="str">
        <f>'Rf &amp; Cd '!J10</f>
        <v>2y</v>
      </c>
      <c r="K293" s="703" t="s">
        <v>1008</v>
      </c>
      <c r="L293" s="945"/>
      <c r="M293" s="1049" t="s">
        <v>686</v>
      </c>
      <c r="N293" s="1049"/>
      <c r="O293" s="1049"/>
      <c r="P293" s="680">
        <f>'Rf &amp; Cd '!J166</f>
        <v>3.4791202534501688</v>
      </c>
      <c r="Q293" s="214"/>
      <c r="AG293" s="1469"/>
      <c r="AH293" s="1451"/>
      <c r="AI293" s="1451"/>
    </row>
    <row r="294" spans="1:35">
      <c r="A294" s="1112"/>
      <c r="B294" s="1113"/>
      <c r="C294" s="694" t="s">
        <v>779</v>
      </c>
      <c r="D294" s="694" t="s">
        <v>789</v>
      </c>
      <c r="E294" s="693">
        <f>E183</f>
        <v>41256</v>
      </c>
      <c r="F294" s="1951" t="str">
        <f>'Rf &amp; Cd '!E11</f>
        <v>Local (BBB-)</v>
      </c>
      <c r="G294" s="1951"/>
      <c r="H294" s="1950" t="str">
        <f>'Rf &amp; Cd '!H11</f>
        <v>10Y</v>
      </c>
      <c r="I294" s="1950"/>
      <c r="J294" s="676" t="str">
        <f>'Rf &amp; Cd '!J11</f>
        <v>16m</v>
      </c>
      <c r="K294" s="703" t="s">
        <v>1009</v>
      </c>
      <c r="L294" s="945"/>
      <c r="M294" s="1051" t="s">
        <v>687</v>
      </c>
      <c r="N294" s="1051"/>
      <c r="O294" s="1051"/>
      <c r="P294" s="680">
        <f>P293-P292</f>
        <v>1.324756559182652</v>
      </c>
      <c r="Q294" s="214"/>
      <c r="AG294" s="1469"/>
      <c r="AH294" s="1451"/>
      <c r="AI294" s="1451"/>
    </row>
    <row r="295" spans="1:35">
      <c r="A295" s="1112"/>
      <c r="B295" s="1113"/>
      <c r="C295" s="1049" t="s">
        <v>877</v>
      </c>
      <c r="D295" s="1049" t="s">
        <v>790</v>
      </c>
      <c r="E295" s="693">
        <f>E185</f>
        <v>41396</v>
      </c>
      <c r="F295" s="1947" t="str">
        <f>'Rf &amp; Cd '!E12</f>
        <v>Local (AAA)</v>
      </c>
      <c r="G295" s="1947"/>
      <c r="H295" s="1950" t="str">
        <f>'Rf &amp; Cd '!H12</f>
        <v>10Y</v>
      </c>
      <c r="I295" s="1950"/>
      <c r="J295" s="676" t="str">
        <f>'Rf &amp; Cd '!J12</f>
        <v>1y</v>
      </c>
      <c r="K295" s="703" t="s">
        <v>1009</v>
      </c>
      <c r="L295" s="945"/>
      <c r="M295" s="1049" t="s">
        <v>689</v>
      </c>
      <c r="N295" s="1049"/>
      <c r="O295" s="1049"/>
      <c r="P295" s="685">
        <f>'Rf &amp; Cd '!J188</f>
        <v>0.47595183765634375</v>
      </c>
      <c r="Q295" s="214"/>
      <c r="AG295" s="1469"/>
      <c r="AH295" s="1451"/>
      <c r="AI295" s="1451"/>
    </row>
    <row r="296" spans="1:35">
      <c r="A296" s="1112"/>
      <c r="B296" s="1113"/>
      <c r="C296" s="1049" t="s">
        <v>42</v>
      </c>
      <c r="D296" s="1049" t="s">
        <v>791</v>
      </c>
      <c r="E296" s="693">
        <f>E186</f>
        <v>41303</v>
      </c>
      <c r="F296" s="1947" t="str">
        <f>'Rf &amp; Cd '!E13</f>
        <v>Local (AA+)</v>
      </c>
      <c r="G296" s="1947"/>
      <c r="H296" s="1950" t="str">
        <f>'Rf &amp; Cd '!H13</f>
        <v>10Y</v>
      </c>
      <c r="I296" s="1950"/>
      <c r="J296" s="676" t="s">
        <v>680</v>
      </c>
      <c r="K296" s="703" t="s">
        <v>1007</v>
      </c>
      <c r="L296" s="945"/>
      <c r="M296" s="1050" t="s">
        <v>688</v>
      </c>
      <c r="N296" s="1050"/>
      <c r="O296" s="1050"/>
      <c r="P296" s="697">
        <f>'Rf &amp; Cd '!J191</f>
        <v>2.6303155319238605</v>
      </c>
      <c r="Q296" s="214"/>
      <c r="AG296" s="1469"/>
      <c r="AH296" s="1451"/>
      <c r="AI296" s="1451"/>
    </row>
    <row r="297" spans="1:35">
      <c r="A297" s="1112"/>
      <c r="B297" s="1113"/>
      <c r="C297" s="1049" t="s">
        <v>780</v>
      </c>
      <c r="D297" s="1049" t="s">
        <v>792</v>
      </c>
      <c r="E297" s="693">
        <f>E188</f>
        <v>39590</v>
      </c>
      <c r="F297" s="1947" t="s">
        <v>667</v>
      </c>
      <c r="G297" s="1947"/>
      <c r="H297" s="1950" t="s">
        <v>673</v>
      </c>
      <c r="I297" s="1950"/>
      <c r="J297" s="676"/>
      <c r="K297" s="703"/>
      <c r="L297" s="945"/>
      <c r="M297" s="715" t="s">
        <v>696</v>
      </c>
      <c r="N297" s="1049"/>
      <c r="O297" s="680"/>
      <c r="P297" s="681">
        <f>P296-P291</f>
        <v>0.58881553192386038</v>
      </c>
      <c r="Q297" s="214"/>
      <c r="AG297" s="1469"/>
      <c r="AH297" s="1451"/>
      <c r="AI297" s="1451"/>
    </row>
    <row r="298" spans="1:35">
      <c r="A298" s="1112"/>
      <c r="B298" s="1113"/>
      <c r="C298" s="1049" t="s">
        <v>781</v>
      </c>
      <c r="D298" s="1049" t="s">
        <v>793</v>
      </c>
      <c r="E298" s="693">
        <f>E190</f>
        <v>40864</v>
      </c>
      <c r="F298" s="1951" t="str">
        <f>'Rf &amp; Cd '!E16</f>
        <v xml:space="preserve">Local (A)  </v>
      </c>
      <c r="G298" s="1951"/>
      <c r="H298" s="1950" t="s">
        <v>674</v>
      </c>
      <c r="I298" s="1950"/>
      <c r="J298" s="676" t="str">
        <f>'Rf &amp; Cd '!J16</f>
        <v>1-2y</v>
      </c>
      <c r="K298" s="703"/>
      <c r="L298" s="945"/>
      <c r="M298" s="945"/>
      <c r="N298" s="783"/>
      <c r="O298" s="945"/>
      <c r="P298" s="945"/>
      <c r="Q298" s="214"/>
      <c r="AG298" s="1469"/>
      <c r="AH298" s="1451"/>
      <c r="AI298" s="1451"/>
    </row>
    <row r="299" spans="1:35">
      <c r="A299" s="1112"/>
      <c r="B299" s="1113"/>
      <c r="C299" s="1049" t="s">
        <v>782</v>
      </c>
      <c r="D299" s="1049" t="s">
        <v>794</v>
      </c>
      <c r="E299" s="693">
        <f>E191</f>
        <v>40330</v>
      </c>
      <c r="F299" s="1947" t="str">
        <f>'Rf &amp; Cd '!E17</f>
        <v>Local (AAA)</v>
      </c>
      <c r="G299" s="1947"/>
      <c r="H299" s="1950" t="str">
        <f>'Rf &amp; Cd '!H17</f>
        <v>3Y, 5Y &amp; 10Y</v>
      </c>
      <c r="I299" s="1950"/>
      <c r="J299" s="676" t="s">
        <v>678</v>
      </c>
      <c r="K299" s="703" t="s">
        <v>1010</v>
      </c>
      <c r="L299" s="945"/>
      <c r="M299" s="945"/>
      <c r="N299" s="945"/>
      <c r="O299" s="945"/>
      <c r="P299" s="945"/>
      <c r="Q299" s="214"/>
      <c r="AG299" s="1469"/>
      <c r="AH299" s="1451"/>
      <c r="AI299" s="1451"/>
    </row>
    <row r="300" spans="1:35">
      <c r="A300" s="1112"/>
      <c r="B300" s="1113"/>
      <c r="C300" s="1049" t="s">
        <v>783</v>
      </c>
      <c r="D300" s="1049" t="s">
        <v>795</v>
      </c>
      <c r="E300" s="693">
        <f>E192</f>
        <v>40983</v>
      </c>
      <c r="F300" s="1947" t="s">
        <v>668</v>
      </c>
      <c r="G300" s="1947"/>
      <c r="H300" s="1950" t="str">
        <f>'Rf &amp; Cd '!H18</f>
        <v>10Y</v>
      </c>
      <c r="I300" s="1950"/>
      <c r="J300" s="676" t="str">
        <f>'Rf &amp; Cd '!J18</f>
        <v>3y</v>
      </c>
      <c r="K300" s="703" t="s">
        <v>1007</v>
      </c>
      <c r="L300" s="945"/>
      <c r="M300" s="945"/>
      <c r="N300" s="945"/>
      <c r="O300" s="945"/>
      <c r="P300" s="945"/>
      <c r="Q300" s="214"/>
      <c r="AG300" s="1469"/>
      <c r="AH300" s="1451"/>
      <c r="AI300" s="1451"/>
    </row>
    <row r="301" spans="1:35">
      <c r="A301" s="1112"/>
      <c r="B301" s="1113"/>
      <c r="C301" s="1049" t="s">
        <v>783</v>
      </c>
      <c r="D301" s="1049" t="s">
        <v>796</v>
      </c>
      <c r="E301" s="693">
        <f>E194</f>
        <v>41099</v>
      </c>
      <c r="F301" s="1947" t="s">
        <v>668</v>
      </c>
      <c r="G301" s="1947"/>
      <c r="H301" s="1950" t="str">
        <f>'Rf &amp; Cd '!H19</f>
        <v>3Y</v>
      </c>
      <c r="I301" s="1950"/>
      <c r="J301" s="676" t="str">
        <f>'Rf &amp; Cd '!J19</f>
        <v>3y</v>
      </c>
      <c r="K301" s="703" t="s">
        <v>1007</v>
      </c>
      <c r="L301" s="945"/>
      <c r="M301" s="945"/>
      <c r="N301" s="945"/>
      <c r="O301" s="945"/>
      <c r="P301" s="945"/>
      <c r="Q301" s="214"/>
      <c r="AG301" s="1469"/>
      <c r="AH301" s="1451"/>
      <c r="AI301" s="1451"/>
    </row>
    <row r="302" spans="1:35">
      <c r="A302" s="1112"/>
      <c r="B302" s="1113"/>
      <c r="C302" s="1049" t="s">
        <v>784</v>
      </c>
      <c r="D302" s="1049" t="s">
        <v>797</v>
      </c>
      <c r="E302" s="693">
        <f>E196</f>
        <v>41185</v>
      </c>
      <c r="F302" s="1951" t="s">
        <v>681</v>
      </c>
      <c r="G302" s="1951"/>
      <c r="H302" s="1950" t="str">
        <f>'Rf &amp; Cd '!H20</f>
        <v>10Y</v>
      </c>
      <c r="I302" s="1950"/>
      <c r="J302" s="676" t="str">
        <f>'Rf &amp; Cd '!J20</f>
        <v>2y</v>
      </c>
      <c r="K302" s="703" t="s">
        <v>1008</v>
      </c>
      <c r="L302" s="945"/>
      <c r="M302" s="945"/>
      <c r="N302" s="945"/>
      <c r="O302" s="945"/>
      <c r="P302" s="945"/>
      <c r="Q302" s="214"/>
      <c r="AG302" s="1469"/>
      <c r="AH302" s="1451"/>
      <c r="AI302" s="1451"/>
    </row>
    <row r="303" spans="1:35">
      <c r="A303" s="1112"/>
      <c r="B303" s="1113"/>
      <c r="C303" s="1048" t="s">
        <v>785</v>
      </c>
      <c r="D303" s="1048" t="s">
        <v>798</v>
      </c>
      <c r="E303" s="693">
        <f>E198</f>
        <v>40744</v>
      </c>
      <c r="F303" s="1947" t="str">
        <f>'Rf &amp; Cd '!E21</f>
        <v>Local (AAA)</v>
      </c>
      <c r="G303" s="1947"/>
      <c r="H303" s="1950" t="str">
        <f>'Rf &amp; Cd '!H21</f>
        <v>5Y &amp; 10Y</v>
      </c>
      <c r="I303" s="1950"/>
      <c r="J303" s="676" t="s">
        <v>682</v>
      </c>
      <c r="K303" s="703" t="s">
        <v>1011</v>
      </c>
      <c r="L303" s="945"/>
      <c r="M303" s="945"/>
      <c r="N303" s="945"/>
      <c r="O303" s="945"/>
      <c r="P303" s="945"/>
      <c r="Q303" s="214"/>
      <c r="AG303" s="1469"/>
      <c r="AH303" s="1451"/>
      <c r="AI303" s="1451"/>
    </row>
    <row r="304" spans="1:35">
      <c r="A304" s="1112"/>
      <c r="B304" s="1113"/>
      <c r="C304" s="1049" t="s">
        <v>786</v>
      </c>
      <c r="D304" s="1049" t="s">
        <v>799</v>
      </c>
      <c r="E304" s="693">
        <f>E202</f>
        <v>40576</v>
      </c>
      <c r="F304" s="1947" t="str">
        <f>'Rf &amp; Cd '!E22</f>
        <v>Local (AAA)</v>
      </c>
      <c r="G304" s="1947"/>
      <c r="H304" s="1950" t="str">
        <f>'Rf &amp; Cd '!H22</f>
        <v>10Y</v>
      </c>
      <c r="I304" s="1950"/>
      <c r="J304" s="676" t="str">
        <f>'Rf &amp; Cd '!J22</f>
        <v>7y</v>
      </c>
      <c r="K304" s="703" t="s">
        <v>1007</v>
      </c>
      <c r="L304" s="945"/>
      <c r="M304" s="945"/>
      <c r="N304" s="945"/>
      <c r="O304" s="945"/>
      <c r="P304" s="945"/>
      <c r="Q304" s="214"/>
      <c r="AG304" s="1469"/>
      <c r="AH304" s="1451"/>
      <c r="AI304" s="1451"/>
    </row>
    <row r="305" spans="1:52">
      <c r="A305" s="1112"/>
      <c r="B305" s="1113"/>
      <c r="C305" s="945"/>
      <c r="D305" s="945"/>
      <c r="E305" s="945"/>
      <c r="F305" s="945"/>
      <c r="G305" s="945"/>
      <c r="H305" s="945"/>
      <c r="I305" s="945"/>
      <c r="J305" s="945"/>
      <c r="K305" s="945"/>
      <c r="L305" s="945"/>
      <c r="M305" s="945"/>
      <c r="N305" s="945"/>
      <c r="O305" s="945"/>
      <c r="P305" s="945"/>
      <c r="Q305" s="214"/>
      <c r="AG305" s="1469"/>
      <c r="AH305" s="1451"/>
      <c r="AI305" s="1451"/>
    </row>
    <row r="306" spans="1:52">
      <c r="A306" s="1112"/>
      <c r="B306" s="1113"/>
      <c r="C306" s="1179" t="s">
        <v>992</v>
      </c>
      <c r="D306" s="1171"/>
      <c r="E306" s="1171"/>
      <c r="F306" s="1171"/>
      <c r="G306" s="1171"/>
      <c r="H306" s="25" t="s">
        <v>1012</v>
      </c>
      <c r="I306" s="945"/>
      <c r="J306" s="945"/>
      <c r="K306" s="945"/>
      <c r="L306" s="945"/>
      <c r="M306" s="945"/>
      <c r="N306" s="945"/>
      <c r="O306" s="945"/>
      <c r="P306" s="945"/>
      <c r="Q306" s="214"/>
      <c r="AG306" s="1469"/>
      <c r="AH306" s="1451"/>
      <c r="AI306" s="1451"/>
    </row>
    <row r="307" spans="1:52">
      <c r="A307" s="1112"/>
      <c r="B307" s="1113"/>
      <c r="C307" s="1179" t="s">
        <v>991</v>
      </c>
      <c r="D307" s="1171"/>
      <c r="E307" s="1171"/>
      <c r="F307" s="1171"/>
      <c r="G307" s="1171"/>
      <c r="H307" s="945" t="s">
        <v>1013</v>
      </c>
      <c r="I307" s="945"/>
      <c r="J307" s="945"/>
      <c r="K307" s="945"/>
      <c r="L307" s="945"/>
      <c r="M307" s="945"/>
      <c r="N307" s="945"/>
      <c r="O307" s="945"/>
      <c r="P307" s="945"/>
      <c r="Q307" s="214"/>
      <c r="AG307" s="1469"/>
      <c r="AH307" s="1451"/>
      <c r="AI307" s="1451"/>
    </row>
    <row r="308" spans="1:52">
      <c r="A308" s="1112"/>
      <c r="B308" s="1113"/>
      <c r="C308" s="945" t="s">
        <v>775</v>
      </c>
      <c r="D308" s="945"/>
      <c r="E308" s="945"/>
      <c r="F308" s="945"/>
      <c r="G308" s="945"/>
      <c r="H308" s="25" t="s">
        <v>683</v>
      </c>
      <c r="I308" s="945"/>
      <c r="J308" s="945"/>
      <c r="K308" s="945"/>
      <c r="L308" s="945"/>
      <c r="M308" s="945"/>
      <c r="N308" s="945"/>
      <c r="O308" s="945"/>
      <c r="P308" s="945"/>
      <c r="Q308" s="214"/>
      <c r="AG308" s="1469"/>
      <c r="AH308" s="1451"/>
      <c r="AI308" s="1451"/>
    </row>
    <row r="309" spans="1:52">
      <c r="A309" s="1112"/>
      <c r="B309" s="1113"/>
      <c r="C309" s="945"/>
      <c r="D309" s="945"/>
      <c r="E309" s="945"/>
      <c r="F309" s="945"/>
      <c r="G309" s="945"/>
      <c r="H309" s="945" t="s">
        <v>1014</v>
      </c>
      <c r="I309" s="945"/>
      <c r="J309" s="945"/>
      <c r="K309" s="945"/>
      <c r="L309" s="945"/>
      <c r="M309" s="945"/>
      <c r="N309" s="945"/>
      <c r="O309" s="945"/>
      <c r="P309" s="945"/>
      <c r="Q309" s="214"/>
      <c r="AG309" s="1469"/>
      <c r="AH309" s="1451"/>
      <c r="AI309" s="1451"/>
    </row>
    <row r="310" spans="1:52">
      <c r="A310" s="1112"/>
      <c r="B310" s="1113"/>
      <c r="C310" s="1191" t="s">
        <v>684</v>
      </c>
      <c r="D310" s="494"/>
      <c r="E310" s="494"/>
      <c r="F310" s="494"/>
      <c r="G310" s="494"/>
      <c r="H310" s="494"/>
      <c r="I310" s="494"/>
      <c r="J310" s="494"/>
      <c r="K310" s="494"/>
      <c r="L310" s="494"/>
      <c r="M310" s="494"/>
      <c r="N310" s="494"/>
      <c r="O310" s="494"/>
      <c r="P310" s="494"/>
      <c r="Q310" s="663"/>
      <c r="AG310" s="1469"/>
      <c r="AH310" s="1451"/>
      <c r="AI310" s="1451"/>
    </row>
    <row r="311" spans="1:52" ht="12.75" customHeight="1">
      <c r="A311" s="1112"/>
      <c r="B311" s="1113"/>
      <c r="C311" s="1953" t="s">
        <v>1542</v>
      </c>
      <c r="D311" s="1953"/>
      <c r="E311" s="1953"/>
      <c r="F311" s="1953"/>
      <c r="G311" s="1953"/>
      <c r="H311" s="1953"/>
      <c r="I311" s="1953"/>
      <c r="J311" s="1953"/>
      <c r="K311" s="1953"/>
      <c r="L311" s="1953"/>
      <c r="M311" s="1953"/>
      <c r="N311" s="1953"/>
      <c r="O311" s="1953"/>
      <c r="P311" s="1953"/>
      <c r="Q311" s="1781"/>
      <c r="AG311" s="1469"/>
      <c r="AH311" s="1451"/>
      <c r="AI311" s="1451"/>
    </row>
    <row r="312" spans="1:52">
      <c r="A312" s="1112"/>
      <c r="B312" s="1113"/>
      <c r="C312" s="1953"/>
      <c r="D312" s="1953"/>
      <c r="E312" s="1953"/>
      <c r="F312" s="1953"/>
      <c r="G312" s="1953"/>
      <c r="H312" s="1953"/>
      <c r="I312" s="1953"/>
      <c r="J312" s="1953"/>
      <c r="K312" s="1953"/>
      <c r="L312" s="1953"/>
      <c r="M312" s="1953"/>
      <c r="N312" s="1953"/>
      <c r="O312" s="1953"/>
      <c r="P312" s="1953"/>
      <c r="Q312" s="1781"/>
      <c r="AG312" s="1469"/>
      <c r="AH312" s="1451"/>
      <c r="AI312" s="1451"/>
    </row>
    <row r="313" spans="1:52">
      <c r="A313" s="1112"/>
      <c r="B313" s="1113"/>
      <c r="C313" s="1953"/>
      <c r="D313" s="1953"/>
      <c r="E313" s="1953"/>
      <c r="F313" s="1953"/>
      <c r="G313" s="1953"/>
      <c r="H313" s="1953"/>
      <c r="I313" s="1953"/>
      <c r="J313" s="1953"/>
      <c r="K313" s="1953"/>
      <c r="L313" s="1953"/>
      <c r="M313" s="1953"/>
      <c r="N313" s="1953"/>
      <c r="O313" s="1953"/>
      <c r="P313" s="1953"/>
      <c r="Q313" s="1781"/>
      <c r="AG313" s="1469"/>
      <c r="AH313" s="1451"/>
      <c r="AI313" s="1451"/>
    </row>
    <row r="314" spans="1:52">
      <c r="A314" s="1112"/>
      <c r="B314" s="1113"/>
      <c r="C314" s="1953"/>
      <c r="D314" s="1953"/>
      <c r="E314" s="1953"/>
      <c r="F314" s="1953"/>
      <c r="G314" s="1953"/>
      <c r="H314" s="1953"/>
      <c r="I314" s="1953"/>
      <c r="J314" s="1953"/>
      <c r="K314" s="1953"/>
      <c r="L314" s="1953"/>
      <c r="M314" s="1953"/>
      <c r="N314" s="1953"/>
      <c r="O314" s="1953"/>
      <c r="P314" s="1953"/>
      <c r="Q314" s="1781"/>
      <c r="AG314" s="1469"/>
      <c r="AH314" s="1451"/>
      <c r="AI314" s="1451"/>
    </row>
    <row r="315" spans="1:52">
      <c r="A315" s="1112"/>
      <c r="B315" s="1113"/>
      <c r="C315" s="1953"/>
      <c r="D315" s="1953"/>
      <c r="E315" s="1953"/>
      <c r="F315" s="1953"/>
      <c r="G315" s="1953"/>
      <c r="H315" s="1953"/>
      <c r="I315" s="1953"/>
      <c r="J315" s="1953"/>
      <c r="K315" s="1953"/>
      <c r="L315" s="1953"/>
      <c r="M315" s="1953"/>
      <c r="N315" s="1953"/>
      <c r="O315" s="1953"/>
      <c r="P315" s="1953"/>
      <c r="Q315" s="1781"/>
      <c r="AG315" s="1469"/>
      <c r="AH315" s="1451"/>
      <c r="AI315" s="1451"/>
    </row>
    <row r="316" spans="1:52">
      <c r="A316" s="1112"/>
      <c r="B316" s="1113"/>
      <c r="C316" s="1953"/>
      <c r="D316" s="1953"/>
      <c r="E316" s="1953"/>
      <c r="F316" s="1953"/>
      <c r="G316" s="1953"/>
      <c r="H316" s="1953"/>
      <c r="I316" s="1953"/>
      <c r="J316" s="1953"/>
      <c r="K316" s="1953"/>
      <c r="L316" s="1953"/>
      <c r="M316" s="1953"/>
      <c r="N316" s="1953"/>
      <c r="O316" s="1953"/>
      <c r="P316" s="1953"/>
      <c r="Q316" s="214"/>
      <c r="AG316" s="1469"/>
      <c r="AH316" s="1451"/>
      <c r="AI316" s="1451"/>
    </row>
    <row r="317" spans="1:52">
      <c r="A317" s="494"/>
      <c r="B317" s="663"/>
      <c r="C317" s="1953"/>
      <c r="D317" s="1953"/>
      <c r="E317" s="1953"/>
      <c r="F317" s="1953"/>
      <c r="G317" s="1953"/>
      <c r="H317" s="1953"/>
      <c r="I317" s="1953"/>
      <c r="J317" s="1953"/>
      <c r="K317" s="1953"/>
      <c r="L317" s="1953"/>
      <c r="M317" s="1953"/>
      <c r="N317" s="1953"/>
      <c r="O317" s="1953"/>
      <c r="P317" s="1953"/>
      <c r="Q317" s="214"/>
      <c r="AG317" s="1469"/>
      <c r="AH317" s="1451"/>
      <c r="AI317" s="1451"/>
    </row>
    <row r="318" spans="1:52">
      <c r="A318" s="494"/>
      <c r="B318" s="663"/>
      <c r="C318" s="945"/>
      <c r="D318" s="945"/>
      <c r="E318" s="945"/>
      <c r="F318" s="945"/>
      <c r="G318" s="945"/>
      <c r="H318" s="945"/>
      <c r="I318" s="945"/>
      <c r="J318" s="945"/>
      <c r="K318" s="945"/>
      <c r="L318" s="945"/>
      <c r="M318" s="945"/>
      <c r="N318" s="945"/>
      <c r="O318" s="945"/>
      <c r="P318" s="945"/>
      <c r="Q318" s="214"/>
      <c r="AG318" s="1469"/>
      <c r="AH318" s="1451"/>
      <c r="AI318" s="1451"/>
    </row>
    <row r="319" spans="1:52">
      <c r="A319" s="494"/>
      <c r="B319" s="663"/>
      <c r="C319" s="945"/>
      <c r="D319" s="945"/>
      <c r="E319" s="945"/>
      <c r="F319" s="945"/>
      <c r="G319" s="945"/>
      <c r="H319" s="945"/>
      <c r="I319" s="945"/>
      <c r="J319" s="945"/>
      <c r="K319" s="945"/>
      <c r="L319" s="945"/>
      <c r="M319" s="945"/>
      <c r="N319" s="945"/>
      <c r="O319" s="945"/>
      <c r="P319" s="945"/>
      <c r="Q319" s="214"/>
      <c r="AG319" s="1469"/>
      <c r="AH319" s="1451"/>
      <c r="AI319" s="1451"/>
    </row>
    <row r="320" spans="1:52" s="1578" customFormat="1">
      <c r="I320" s="1726"/>
      <c r="J320" s="1726"/>
      <c r="K320" s="1726"/>
      <c r="L320" s="1726"/>
      <c r="M320" s="1726"/>
      <c r="N320" s="1726"/>
      <c r="R320" s="1800"/>
      <c r="S320" s="1775"/>
      <c r="T320" s="1775"/>
      <c r="U320" s="1801"/>
      <c r="V320" s="1775"/>
      <c r="W320" s="1775"/>
      <c r="X320" s="1775"/>
      <c r="Y320" s="1775"/>
      <c r="Z320" s="1775"/>
      <c r="AA320" s="1802"/>
      <c r="AB320" s="1802"/>
      <c r="AC320" s="1803"/>
      <c r="AD320" s="1803"/>
      <c r="AE320" s="1804"/>
      <c r="AG320" s="1771"/>
      <c r="AH320" s="1775"/>
      <c r="AI320" s="1775"/>
      <c r="AJ320" s="1775"/>
      <c r="AK320" s="1775"/>
      <c r="AL320" s="1775"/>
      <c r="AM320" s="1775"/>
      <c r="AN320" s="1775"/>
      <c r="AO320" s="1775"/>
      <c r="AP320" s="1775"/>
      <c r="AQ320" s="1775"/>
      <c r="AR320" s="1775"/>
      <c r="AS320" s="1775"/>
      <c r="AT320" s="1775"/>
      <c r="AU320" s="1775"/>
      <c r="AV320" s="1775"/>
      <c r="AW320" s="1775"/>
      <c r="AX320" s="1738"/>
      <c r="AY320" s="1789"/>
      <c r="AZ320" s="1789"/>
    </row>
    <row r="321" spans="1:35">
      <c r="A321" s="667" t="s">
        <v>1016</v>
      </c>
      <c r="B321" s="945"/>
      <c r="C321" s="704" t="s">
        <v>1017</v>
      </c>
      <c r="D321" s="945"/>
      <c r="E321" s="945"/>
      <c r="F321" s="945"/>
      <c r="G321" s="945"/>
      <c r="H321" s="945"/>
      <c r="I321" s="945"/>
      <c r="J321" s="945"/>
      <c r="K321" s="704" t="s">
        <v>1019</v>
      </c>
      <c r="L321" s="323"/>
      <c r="M321" s="323"/>
      <c r="N321" s="323"/>
      <c r="O321" s="945"/>
      <c r="P321" s="945"/>
      <c r="Q321" s="214"/>
      <c r="AG321" s="1469"/>
      <c r="AH321" s="1451"/>
      <c r="AI321" s="1451"/>
    </row>
    <row r="322" spans="1:35">
      <c r="A322" s="945"/>
      <c r="B322" s="945"/>
      <c r="C322" s="945"/>
      <c r="D322" s="945"/>
      <c r="E322" s="945"/>
      <c r="F322" s="945"/>
      <c r="G322" s="945"/>
      <c r="H322" s="945"/>
      <c r="I322" s="945"/>
      <c r="J322" s="945"/>
      <c r="K322" s="316"/>
      <c r="L322" s="323"/>
      <c r="M322" s="323"/>
      <c r="N322" s="323"/>
      <c r="O322" s="945"/>
      <c r="P322" s="945"/>
      <c r="Q322" s="214"/>
      <c r="AG322" s="1469"/>
      <c r="AH322" s="1451"/>
      <c r="AI322" s="1451"/>
    </row>
    <row r="323" spans="1:35">
      <c r="A323" s="945"/>
      <c r="B323" s="945"/>
      <c r="C323" s="945"/>
      <c r="D323" s="945"/>
      <c r="E323" s="945"/>
      <c r="F323" s="945"/>
      <c r="G323" s="945"/>
      <c r="H323" s="945"/>
      <c r="I323" s="945"/>
      <c r="J323" s="945"/>
      <c r="K323" s="783" t="s">
        <v>1018</v>
      </c>
      <c r="L323" s="783" t="s">
        <v>901</v>
      </c>
      <c r="M323" s="783" t="s">
        <v>902</v>
      </c>
      <c r="N323" s="945" t="s">
        <v>1023</v>
      </c>
      <c r="O323" s="945" t="s">
        <v>1026</v>
      </c>
      <c r="P323" s="945" t="s">
        <v>1027</v>
      </c>
      <c r="Q323" s="214"/>
      <c r="AG323" s="1469"/>
      <c r="AH323" s="1451"/>
      <c r="AI323" s="1451"/>
    </row>
    <row r="324" spans="1:35">
      <c r="A324" s="945"/>
      <c r="B324" s="945"/>
      <c r="C324" s="945"/>
      <c r="D324" s="945"/>
      <c r="E324" s="945"/>
      <c r="F324" s="945"/>
      <c r="G324" s="945"/>
      <c r="H324" s="945"/>
      <c r="I324" s="945"/>
      <c r="J324" s="945"/>
      <c r="K324" s="708" t="str">
        <f>'Rf &amp; Cd Calculation '!$AR$1</f>
        <v>A</v>
      </c>
      <c r="L324" s="1192">
        <f>'Rf &amp; Cd '!J367/100</f>
        <v>3.6931524745990187E-2</v>
      </c>
      <c r="M324" s="1192">
        <f t="shared" ref="M324:M334" si="32">L324-$P$296/100</f>
        <v>1.0628369426751581E-2</v>
      </c>
      <c r="N324" s="1096"/>
      <c r="O324" s="1158">
        <f>'Rf &amp; Cd '!J380/100</f>
        <v>8.0435247459901878E-3</v>
      </c>
      <c r="P324" s="1158">
        <f>'Rf &amp; Cd '!J390/100</f>
        <v>2.1553694267515845E-3</v>
      </c>
      <c r="Q324" s="214"/>
      <c r="AG324" s="1469"/>
      <c r="AH324" s="1451"/>
      <c r="AI324" s="1451"/>
    </row>
    <row r="325" spans="1:35">
      <c r="A325" s="1112"/>
      <c r="B325" s="1113"/>
      <c r="C325" s="11"/>
      <c r="D325" s="11"/>
      <c r="E325" s="11"/>
      <c r="F325" s="11"/>
      <c r="G325" s="945"/>
      <c r="H325" s="945"/>
      <c r="I325" s="945"/>
      <c r="J325" s="945"/>
      <c r="K325" s="709" t="s">
        <v>52</v>
      </c>
      <c r="L325" s="1193">
        <f>'Rf &amp; Cd '!J368/100</f>
        <v>3.868506614726408E-2</v>
      </c>
      <c r="M325" s="1193">
        <f t="shared" si="32"/>
        <v>1.2381910828025474E-2</v>
      </c>
      <c r="N325" s="1096" t="s">
        <v>1024</v>
      </c>
      <c r="O325" s="1038">
        <f>'Rf &amp; Cd '!J381/100</f>
        <v>8.8220661472640845E-3</v>
      </c>
      <c r="P325" s="1038">
        <f>'Rf &amp; Cd '!J391/100</f>
        <v>2.9339108280254799E-3</v>
      </c>
      <c r="Q325" s="214"/>
      <c r="AG325" s="1469"/>
      <c r="AH325" s="1451"/>
      <c r="AI325" s="1451"/>
    </row>
    <row r="326" spans="1:35">
      <c r="A326" s="1112"/>
      <c r="B326" s="1113"/>
      <c r="C326" s="107"/>
      <c r="D326" s="945"/>
      <c r="E326" s="945"/>
      <c r="F326" s="945"/>
      <c r="G326" s="945"/>
      <c r="H326" s="945"/>
      <c r="I326" s="945"/>
      <c r="J326" s="945"/>
      <c r="K326" s="708">
        <f>'Rf &amp; Cd Calculation '!$AY$1</f>
        <v>0</v>
      </c>
      <c r="L326" s="1192">
        <f>'Rf &amp; Cd '!J369/100</f>
        <v>4.043860754853798E-2</v>
      </c>
      <c r="M326" s="1192">
        <f t="shared" si="32"/>
        <v>1.4135452229299374E-2</v>
      </c>
      <c r="N326" s="1096" t="s">
        <v>1025</v>
      </c>
      <c r="O326" s="1158">
        <f>'Rf &amp; Cd '!J382/100</f>
        <v>9.6006075485379795E-3</v>
      </c>
      <c r="P326" s="1158">
        <f>'Rf &amp; Cd '!J392/100</f>
        <v>3.7124522292993757E-3</v>
      </c>
      <c r="Q326" s="214"/>
      <c r="AG326" s="1469"/>
      <c r="AH326" s="1451"/>
      <c r="AI326" s="1451"/>
    </row>
    <row r="327" spans="1:35">
      <c r="A327" s="945"/>
      <c r="B327" s="1113"/>
      <c r="C327" s="945"/>
      <c r="D327" s="945"/>
      <c r="E327" s="945"/>
      <c r="F327" s="945"/>
      <c r="G327" s="945"/>
      <c r="H327" s="945"/>
      <c r="I327" s="945"/>
      <c r="J327" s="945"/>
      <c r="K327" s="708" t="str">
        <f>'Rf &amp; Cd Calculation '!$BF$1</f>
        <v>BBB</v>
      </c>
      <c r="L327" s="1192">
        <f>'Rf &amp; Cd '!J370/100</f>
        <v>4.2950887803315026E-2</v>
      </c>
      <c r="M327" s="1192">
        <f t="shared" si="32"/>
        <v>1.664773248407642E-2</v>
      </c>
      <c r="N327" s="1096"/>
      <c r="O327" s="1158">
        <f>'Rf &amp; Cd '!J383/100</f>
        <v>6.5578878033150222E-3</v>
      </c>
      <c r="P327" s="1158">
        <f>'Rf &amp; Cd '!J393/100</f>
        <v>6.6973248407641852E-4</v>
      </c>
      <c r="Q327" s="214"/>
      <c r="AG327" s="1469"/>
      <c r="AH327" s="1451"/>
      <c r="AI327" s="1451"/>
    </row>
    <row r="328" spans="1:35">
      <c r="A328" s="1112"/>
      <c r="B328" s="1113"/>
      <c r="C328" s="945"/>
      <c r="D328" s="945"/>
      <c r="E328" s="945"/>
      <c r="F328" s="945"/>
      <c r="G328" s="945"/>
      <c r="H328" s="945"/>
      <c r="I328" s="945"/>
      <c r="J328" s="945"/>
      <c r="K328" s="677" t="str">
        <f>'Rf &amp; Cd Calculation '!$BM$1</f>
        <v>BBB-</v>
      </c>
      <c r="L328" s="1192">
        <f>'Rf &amp; Cd '!J371/100</f>
        <v>4.9274690351085733E-2</v>
      </c>
      <c r="M328" s="1192">
        <f t="shared" si="32"/>
        <v>2.2971535031847127E-2</v>
      </c>
      <c r="N328" s="1096"/>
      <c r="O328" s="1158">
        <f>'Rf &amp; Cd '!J384/100</f>
        <v>9.2076903510857327E-3</v>
      </c>
      <c r="P328" s="1158">
        <f>'Rf &amp; Cd '!J394/100</f>
        <v>3.3195350318471284E-3</v>
      </c>
      <c r="Q328" s="214"/>
      <c r="AG328" s="1469"/>
      <c r="AH328" s="1451"/>
      <c r="AI328" s="1451"/>
    </row>
    <row r="329" spans="1:35">
      <c r="A329" s="1112"/>
      <c r="B329" s="1113"/>
      <c r="C329" s="945"/>
      <c r="D329" s="945"/>
      <c r="E329" s="945"/>
      <c r="F329" s="945"/>
      <c r="G329" s="945"/>
      <c r="H329" s="945"/>
      <c r="I329" s="945"/>
      <c r="J329" s="945"/>
      <c r="K329" s="709" t="s">
        <v>55</v>
      </c>
      <c r="L329" s="1193">
        <f>'Rf &amp; Cd '!J372/100</f>
        <v>5.8358849586754517E-2</v>
      </c>
      <c r="M329" s="1193">
        <f t="shared" si="32"/>
        <v>3.2055694267515908E-2</v>
      </c>
      <c r="N329" s="1096"/>
      <c r="O329" s="1038">
        <f>'Rf &amp; Cd '!J385/100</f>
        <v>1.1198849586754522E-2</v>
      </c>
      <c r="P329" s="1038">
        <f>'Rf &amp; Cd '!J395/100</f>
        <v>5.3106942675159186E-3</v>
      </c>
      <c r="Q329" s="214"/>
      <c r="AG329" s="1469"/>
      <c r="AH329" s="1451"/>
      <c r="AI329" s="1451"/>
    </row>
    <row r="330" spans="1:35">
      <c r="A330" s="1112"/>
      <c r="B330" s="1113"/>
      <c r="C330" s="945"/>
      <c r="D330" s="945"/>
      <c r="E330" s="945"/>
      <c r="F330" s="945"/>
      <c r="G330" s="945"/>
      <c r="H330" s="945"/>
      <c r="I330" s="945"/>
      <c r="J330" s="945"/>
      <c r="K330" s="708" t="str">
        <f>'Rf &amp; Cd Calculation '!$BT$1</f>
        <v>BB</v>
      </c>
      <c r="L330" s="1158">
        <f>'Rf &amp; Cd '!J373/100</f>
        <v>6.7443008822423309E-2</v>
      </c>
      <c r="M330" s="1158">
        <f t="shared" si="32"/>
        <v>4.1139853503184706E-2</v>
      </c>
      <c r="N330" s="1096"/>
      <c r="O330" s="1158">
        <f>'Rf &amp; Cd '!J386/100</f>
        <v>1.3190008822423311E-2</v>
      </c>
      <c r="P330" s="1158">
        <f>'Rf &amp; Cd '!J396/100</f>
        <v>7.301853503184708E-3</v>
      </c>
      <c r="Q330" s="214"/>
      <c r="AG330" s="1469"/>
      <c r="AH330" s="1451"/>
      <c r="AI330" s="1451"/>
    </row>
    <row r="331" spans="1:35">
      <c r="A331" s="1112"/>
      <c r="B331" s="1113"/>
      <c r="C331" s="945"/>
      <c r="D331" s="945"/>
      <c r="E331" s="945"/>
      <c r="F331" s="945"/>
      <c r="G331" s="945"/>
      <c r="H331" s="945"/>
      <c r="I331" s="945"/>
      <c r="J331" s="945"/>
      <c r="K331" s="710" t="s">
        <v>57</v>
      </c>
      <c r="L331" s="1039">
        <f>'Rf &amp; Cd '!J374/100</f>
        <v>7.834399990522585E-2</v>
      </c>
      <c r="M331" s="1039">
        <f t="shared" si="32"/>
        <v>5.2040844585987248E-2</v>
      </c>
      <c r="N331" s="712"/>
      <c r="O331" s="945"/>
      <c r="P331" s="945"/>
      <c r="Q331" s="214"/>
      <c r="AG331" s="1469"/>
      <c r="AH331" s="1451"/>
      <c r="AI331" s="1451"/>
    </row>
    <row r="332" spans="1:35">
      <c r="A332" s="1112"/>
      <c r="B332" s="1113"/>
      <c r="C332" s="945"/>
      <c r="D332" s="945"/>
      <c r="E332" s="945"/>
      <c r="F332" s="945"/>
      <c r="G332" s="945"/>
      <c r="H332" s="945"/>
      <c r="I332" s="945"/>
      <c r="J332" s="945"/>
      <c r="K332" s="710" t="s">
        <v>58</v>
      </c>
      <c r="L332" s="1194">
        <f>'Rf &amp; Cd '!J375/100</f>
        <v>9.1425189204588919E-2</v>
      </c>
      <c r="M332" s="1194">
        <f t="shared" si="32"/>
        <v>6.5122033885350317E-2</v>
      </c>
      <c r="N332" s="713"/>
      <c r="O332" s="945"/>
      <c r="P332" s="945"/>
      <c r="Q332" s="214"/>
      <c r="AG332" s="1469"/>
      <c r="AH332" s="1451"/>
      <c r="AI332" s="1451"/>
    </row>
    <row r="333" spans="1:35">
      <c r="A333" s="1112"/>
      <c r="B333" s="1113"/>
      <c r="C333" s="945"/>
      <c r="D333" s="945"/>
      <c r="E333" s="945"/>
      <c r="F333" s="945"/>
      <c r="G333" s="945"/>
      <c r="H333" s="945"/>
      <c r="I333" s="945"/>
      <c r="J333" s="945"/>
      <c r="K333" s="711" t="s">
        <v>59</v>
      </c>
      <c r="L333" s="1039">
        <f>'Rf &amp; Cd '!J376/100</f>
        <v>0.10450637850395199</v>
      </c>
      <c r="M333" s="1039">
        <f t="shared" si="32"/>
        <v>7.8203223184713386E-2</v>
      </c>
      <c r="N333" s="713"/>
      <c r="O333" s="945"/>
      <c r="P333" s="945"/>
      <c r="Q333" s="214"/>
      <c r="AG333" s="1469"/>
      <c r="AH333" s="1451"/>
      <c r="AI333" s="1451"/>
    </row>
    <row r="334" spans="1:35">
      <c r="A334" s="1112"/>
      <c r="B334" s="1113"/>
      <c r="C334" s="945"/>
      <c r="D334" s="945"/>
      <c r="E334" s="945"/>
      <c r="F334" s="945"/>
      <c r="G334" s="945"/>
      <c r="H334" s="945"/>
      <c r="I334" s="945"/>
      <c r="J334" s="945"/>
      <c r="K334" s="711" t="s">
        <v>97</v>
      </c>
      <c r="L334" s="1039">
        <f>'Rf &amp; Cd '!J377/100</f>
        <v>0.11758756780331504</v>
      </c>
      <c r="M334" s="1039">
        <f t="shared" si="32"/>
        <v>9.1284412484076441E-2</v>
      </c>
      <c r="N334" s="713"/>
      <c r="O334" s="945"/>
      <c r="P334" s="945"/>
      <c r="Q334" s="214"/>
      <c r="AG334" s="1469"/>
      <c r="AH334" s="1451"/>
      <c r="AI334" s="1451"/>
    </row>
    <row r="335" spans="1:35">
      <c r="A335" s="1112"/>
      <c r="B335" s="1113"/>
      <c r="C335" s="945"/>
      <c r="D335" s="945"/>
      <c r="E335" s="945"/>
      <c r="F335" s="945"/>
      <c r="G335" s="945"/>
      <c r="H335" s="945"/>
      <c r="I335" s="945"/>
      <c r="J335" s="945"/>
      <c r="K335" s="945"/>
      <c r="L335" s="945"/>
      <c r="M335" s="945"/>
      <c r="N335" s="945"/>
      <c r="O335" s="945"/>
      <c r="P335" s="945"/>
      <c r="Q335" s="214"/>
      <c r="AG335" s="1469"/>
      <c r="AH335" s="1451"/>
      <c r="AI335" s="1451"/>
    </row>
    <row r="336" spans="1:35">
      <c r="A336" s="1112"/>
      <c r="B336" s="1113"/>
      <c r="C336" s="945"/>
      <c r="D336" s="945"/>
      <c r="E336" s="945"/>
      <c r="F336" s="945"/>
      <c r="G336" s="945"/>
      <c r="H336" s="945"/>
      <c r="I336" s="945"/>
      <c r="J336" s="945"/>
      <c r="K336" s="1171" t="s">
        <v>1020</v>
      </c>
      <c r="L336" s="945"/>
      <c r="M336" s="945"/>
      <c r="N336" s="945"/>
      <c r="O336" s="945"/>
      <c r="P336" s="945"/>
      <c r="Q336" s="214"/>
      <c r="AG336" s="1469"/>
      <c r="AH336" s="1451"/>
      <c r="AI336" s="1451"/>
    </row>
    <row r="337" spans="1:52">
      <c r="A337" s="1112"/>
      <c r="B337" s="1113"/>
      <c r="C337" s="945"/>
      <c r="D337" s="945"/>
      <c r="E337" s="945"/>
      <c r="F337" s="945"/>
      <c r="G337" s="945"/>
      <c r="H337" s="945"/>
      <c r="I337" s="945"/>
      <c r="J337" s="945"/>
      <c r="K337" s="945" t="s">
        <v>1021</v>
      </c>
      <c r="L337" s="945"/>
      <c r="M337" s="945"/>
      <c r="N337" s="945"/>
      <c r="O337" s="945"/>
      <c r="P337" s="945"/>
      <c r="Q337" s="214"/>
      <c r="AG337" s="1469"/>
      <c r="AH337" s="1451"/>
      <c r="AI337" s="1451"/>
    </row>
    <row r="338" spans="1:52">
      <c r="A338" s="1112"/>
      <c r="B338" s="1113"/>
      <c r="C338" s="945"/>
      <c r="D338" s="945"/>
      <c r="E338" s="945"/>
      <c r="F338" s="945"/>
      <c r="G338" s="945"/>
      <c r="H338" s="945"/>
      <c r="I338" s="945"/>
      <c r="J338" s="945"/>
      <c r="K338" s="945" t="s">
        <v>1022</v>
      </c>
      <c r="L338" s="945"/>
      <c r="M338" s="945"/>
      <c r="N338" s="945"/>
      <c r="O338" s="945"/>
      <c r="P338" s="945"/>
      <c r="Q338" s="214"/>
      <c r="AG338" s="1469"/>
      <c r="AH338" s="1451"/>
      <c r="AI338" s="1451"/>
    </row>
    <row r="339" spans="1:52">
      <c r="A339" s="1112"/>
      <c r="B339" s="1113"/>
      <c r="C339" s="945"/>
      <c r="D339" s="945"/>
      <c r="E339" s="945"/>
      <c r="F339" s="945"/>
      <c r="G339" s="945"/>
      <c r="H339" s="945"/>
      <c r="I339" s="945"/>
      <c r="J339" s="945"/>
      <c r="K339" s="945"/>
      <c r="L339" s="945"/>
      <c r="M339" s="945"/>
      <c r="N339" s="945"/>
      <c r="O339" s="945"/>
      <c r="P339" s="945"/>
      <c r="Q339" s="214"/>
      <c r="AG339" s="1469"/>
      <c r="AH339" s="1451"/>
      <c r="AI339" s="1451"/>
    </row>
    <row r="340" spans="1:52" s="1578" customFormat="1">
      <c r="A340" s="1576"/>
      <c r="B340" s="1577"/>
      <c r="R340" s="1800"/>
      <c r="S340" s="1775"/>
      <c r="T340" s="1775"/>
      <c r="U340" s="1801"/>
      <c r="V340" s="1775"/>
      <c r="W340" s="1775"/>
      <c r="X340" s="1775"/>
      <c r="Y340" s="1775"/>
      <c r="Z340" s="1775"/>
      <c r="AA340" s="1802"/>
      <c r="AB340" s="1802"/>
      <c r="AC340" s="1803"/>
      <c r="AD340" s="1803"/>
      <c r="AE340" s="1804"/>
      <c r="AG340" s="1771"/>
      <c r="AH340" s="1775"/>
      <c r="AI340" s="1775"/>
      <c r="AJ340" s="1775"/>
      <c r="AK340" s="1775"/>
      <c r="AL340" s="1775"/>
      <c r="AM340" s="1775"/>
      <c r="AN340" s="1775"/>
      <c r="AO340" s="1775"/>
      <c r="AP340" s="1775"/>
      <c r="AQ340" s="1775"/>
      <c r="AR340" s="1775"/>
      <c r="AS340" s="1775"/>
      <c r="AT340" s="1775"/>
      <c r="AU340" s="1775"/>
      <c r="AV340" s="1775"/>
      <c r="AW340" s="1775"/>
      <c r="AX340" s="1738"/>
      <c r="AY340" s="1789"/>
      <c r="AZ340" s="1789"/>
    </row>
    <row r="341" spans="1:52">
      <c r="A341" s="667" t="s">
        <v>1028</v>
      </c>
      <c r="B341" s="1113"/>
      <c r="C341" s="704" t="s">
        <v>1029</v>
      </c>
      <c r="D341" s="945"/>
      <c r="E341" s="945"/>
      <c r="F341" s="945"/>
      <c r="G341" s="945"/>
      <c r="H341" s="1578"/>
      <c r="I341" s="1799"/>
      <c r="J341" s="1578"/>
      <c r="K341" s="1578"/>
      <c r="L341" s="1578"/>
      <c r="M341" s="1578"/>
      <c r="N341" s="1578"/>
      <c r="O341" s="1578"/>
      <c r="P341" s="1578"/>
      <c r="Q341" s="1578"/>
      <c r="R341" s="1800"/>
      <c r="AG341" s="1469"/>
      <c r="AH341" s="1451"/>
      <c r="AI341" s="1451"/>
    </row>
    <row r="342" spans="1:52">
      <c r="A342" s="1112"/>
      <c r="B342" s="1113"/>
      <c r="C342" s="945"/>
      <c r="D342" s="945"/>
      <c r="E342" s="945"/>
      <c r="F342" s="945"/>
      <c r="G342" s="945"/>
      <c r="H342" s="1578"/>
      <c r="I342" s="1578"/>
      <c r="J342" s="1578"/>
      <c r="K342" s="1578"/>
      <c r="L342" s="1578"/>
      <c r="M342" s="1578"/>
      <c r="N342" s="1578"/>
      <c r="O342" s="1578"/>
      <c r="P342" s="1578"/>
      <c r="Q342" s="1578"/>
      <c r="R342" s="1800"/>
      <c r="AG342" s="1469"/>
      <c r="AH342" s="1451"/>
      <c r="AI342" s="1451"/>
    </row>
    <row r="343" spans="1:52">
      <c r="A343" s="1112"/>
      <c r="B343" s="1113"/>
      <c r="C343" s="783" t="s">
        <v>757</v>
      </c>
      <c r="D343" s="945"/>
      <c r="E343" s="945"/>
      <c r="F343" s="945"/>
      <c r="G343" s="945"/>
      <c r="H343" s="1578"/>
      <c r="I343" s="1578"/>
      <c r="J343" s="1578"/>
      <c r="K343" s="1578"/>
      <c r="L343" s="1578"/>
      <c r="M343" s="1578"/>
      <c r="N343" s="1578"/>
      <c r="O343" s="1578"/>
      <c r="P343" s="1578"/>
      <c r="Q343" s="1578"/>
      <c r="R343" s="1800"/>
      <c r="AG343" s="1469"/>
      <c r="AH343" s="1451"/>
      <c r="AI343" s="1451"/>
    </row>
    <row r="344" spans="1:52">
      <c r="A344" s="1112"/>
      <c r="B344" s="1113"/>
      <c r="C344" s="1948" t="s">
        <v>903</v>
      </c>
      <c r="D344" s="1948"/>
      <c r="E344" s="1948"/>
      <c r="F344" s="692">
        <f>'CRP &amp; Rnot'!J55</f>
        <v>1.1598643312101893</v>
      </c>
      <c r="G344" s="945"/>
      <c r="H344" s="1578"/>
      <c r="I344" s="1578"/>
      <c r="J344" s="1578"/>
      <c r="K344" s="1578"/>
      <c r="L344" s="1578"/>
      <c r="M344" s="1578"/>
      <c r="N344" s="1578"/>
      <c r="O344" s="1578"/>
      <c r="P344" s="1578"/>
      <c r="Q344" s="1578"/>
      <c r="R344" s="1800"/>
      <c r="AG344" s="1469"/>
      <c r="AH344" s="1451"/>
      <c r="AI344" s="1451"/>
    </row>
    <row r="345" spans="1:52">
      <c r="A345" s="1112"/>
      <c r="B345" s="1113"/>
      <c r="C345" s="758" t="s">
        <v>971</v>
      </c>
      <c r="D345" s="696"/>
      <c r="E345" s="696"/>
      <c r="F345" s="1159">
        <f>'CRP &amp; Rnot'!J60</f>
        <v>0.42326433121018914</v>
      </c>
      <c r="G345" s="945"/>
      <c r="H345" s="1578"/>
      <c r="I345" s="1578"/>
      <c r="J345" s="1578"/>
      <c r="K345" s="1578"/>
      <c r="L345" s="1578"/>
      <c r="M345" s="1578"/>
      <c r="N345" s="1578"/>
      <c r="O345" s="1578"/>
      <c r="P345" s="1578"/>
      <c r="Q345" s="1578"/>
      <c r="R345" s="1800"/>
      <c r="AG345" s="1469"/>
      <c r="AH345" s="1451"/>
      <c r="AI345" s="1451"/>
    </row>
    <row r="346" spans="1:52">
      <c r="A346" s="1112"/>
      <c r="B346" s="1113"/>
      <c r="C346" s="1948" t="s">
        <v>904</v>
      </c>
      <c r="D346" s="1948"/>
      <c r="E346" s="1948"/>
      <c r="F346" s="757">
        <f>'CRP &amp; Rnot'!J77</f>
        <v>0.90880866921544945</v>
      </c>
      <c r="G346" s="945"/>
      <c r="H346" s="1578"/>
      <c r="I346" s="1578"/>
      <c r="J346" s="1578"/>
      <c r="K346" s="1578"/>
      <c r="L346" s="1578"/>
      <c r="M346" s="1578"/>
      <c r="N346" s="1578"/>
      <c r="O346" s="1578"/>
      <c r="P346" s="1578"/>
      <c r="Q346" s="1578"/>
      <c r="R346" s="1800"/>
      <c r="AG346" s="1469"/>
      <c r="AH346" s="1451"/>
      <c r="AI346" s="1451"/>
    </row>
    <row r="347" spans="1:52">
      <c r="A347" s="1112"/>
      <c r="B347" s="1113"/>
      <c r="C347" s="758" t="s">
        <v>971</v>
      </c>
      <c r="D347" s="696"/>
      <c r="E347" s="696"/>
      <c r="F347" s="1159">
        <f>'CRP &amp; Rnot'!J78</f>
        <v>0.17220866921544931</v>
      </c>
      <c r="G347" s="945"/>
      <c r="H347" s="1578"/>
      <c r="I347" s="1578"/>
      <c r="J347" s="1578"/>
      <c r="K347" s="1578"/>
      <c r="L347" s="1578"/>
      <c r="M347" s="1578"/>
      <c r="N347" s="1578"/>
      <c r="O347" s="1578"/>
      <c r="P347" s="1578"/>
      <c r="Q347" s="1578"/>
      <c r="R347" s="1800"/>
      <c r="AG347" s="1469"/>
      <c r="AH347" s="1451"/>
      <c r="AI347" s="1451"/>
    </row>
    <row r="348" spans="1:52">
      <c r="A348" s="1112"/>
      <c r="B348" s="1113"/>
      <c r="C348" s="1948" t="s">
        <v>758</v>
      </c>
      <c r="D348" s="1948"/>
      <c r="E348" s="1948"/>
      <c r="F348" s="692">
        <f>'CRP &amp; Rnot'!J92</f>
        <v>1.0744503184713357</v>
      </c>
      <c r="G348" s="945"/>
      <c r="H348" s="1578"/>
      <c r="I348" s="1578"/>
      <c r="J348" s="1578"/>
      <c r="K348" s="1578"/>
      <c r="L348" s="1578"/>
      <c r="M348" s="1578"/>
      <c r="N348" s="1578"/>
      <c r="O348" s="1578"/>
      <c r="P348" s="1578"/>
      <c r="Q348" s="1578"/>
      <c r="R348" s="1800"/>
      <c r="AG348" s="1469"/>
      <c r="AH348" s="1451"/>
      <c r="AI348" s="1451"/>
    </row>
    <row r="349" spans="1:52">
      <c r="A349" s="1112"/>
      <c r="B349" s="1113"/>
      <c r="C349" s="758" t="s">
        <v>971</v>
      </c>
      <c r="D349" s="696"/>
      <c r="E349" s="696"/>
      <c r="F349" s="1159">
        <f>'CRP &amp; Rnot'!J95</f>
        <v>0.43695031847133547</v>
      </c>
      <c r="G349" s="945"/>
      <c r="H349" s="1578"/>
      <c r="I349" s="1578"/>
      <c r="J349" s="1578"/>
      <c r="K349" s="1578"/>
      <c r="L349" s="1578"/>
      <c r="M349" s="1578"/>
      <c r="N349" s="1578"/>
      <c r="O349" s="1578"/>
      <c r="P349" s="1578"/>
      <c r="Q349" s="1578"/>
      <c r="R349" s="1800"/>
      <c r="AG349" s="1469"/>
      <c r="AH349" s="1451"/>
      <c r="AI349" s="1451"/>
    </row>
    <row r="350" spans="1:52">
      <c r="A350" s="1112"/>
      <c r="B350" s="1113"/>
      <c r="C350" s="1948" t="s">
        <v>905</v>
      </c>
      <c r="D350" s="1948"/>
      <c r="E350" s="1948"/>
      <c r="F350" s="757">
        <f>'CRP &amp; Rnot'!J107</f>
        <v>0.96092864940147227</v>
      </c>
      <c r="G350" s="945"/>
      <c r="H350" s="1578"/>
      <c r="I350" s="1578"/>
      <c r="J350" s="1578"/>
      <c r="K350" s="1578"/>
      <c r="L350" s="1578"/>
      <c r="M350" s="1578"/>
      <c r="N350" s="1578"/>
      <c r="O350" s="1578"/>
      <c r="P350" s="1578"/>
      <c r="Q350" s="1578"/>
      <c r="R350" s="1800"/>
      <c r="AG350" s="1469"/>
      <c r="AH350" s="1451"/>
      <c r="AI350" s="1451"/>
    </row>
    <row r="351" spans="1:52">
      <c r="A351" s="1112"/>
      <c r="B351" s="1113"/>
      <c r="C351" s="758" t="s">
        <v>971</v>
      </c>
      <c r="D351" s="696"/>
      <c r="E351" s="696"/>
      <c r="F351" s="1159">
        <f>'CRP &amp; Rnot'!J108</f>
        <v>0.32342864940147209</v>
      </c>
      <c r="G351" s="945"/>
      <c r="H351" s="1578"/>
      <c r="I351" s="1578"/>
      <c r="J351" s="1578"/>
      <c r="K351" s="1578"/>
      <c r="L351" s="1578"/>
      <c r="M351" s="1578"/>
      <c r="N351" s="1578"/>
      <c r="O351" s="1578"/>
      <c r="P351" s="1578"/>
      <c r="Q351" s="1578"/>
      <c r="R351" s="1800"/>
      <c r="AG351" s="1469"/>
      <c r="AH351" s="1451"/>
      <c r="AI351" s="1451"/>
    </row>
    <row r="352" spans="1:52">
      <c r="A352" s="1112"/>
      <c r="B352" s="1113"/>
      <c r="C352" s="715"/>
      <c r="D352" s="1049"/>
      <c r="E352" s="1049"/>
      <c r="F352" s="681"/>
      <c r="G352" s="945"/>
      <c r="H352" s="1578"/>
      <c r="I352" s="1578"/>
      <c r="J352" s="1578"/>
      <c r="K352" s="1578"/>
      <c r="L352" s="1578"/>
      <c r="M352" s="1578"/>
      <c r="N352" s="1578"/>
      <c r="O352" s="1578"/>
      <c r="P352" s="1578"/>
      <c r="Q352" s="1578"/>
      <c r="R352" s="1800"/>
      <c r="AG352" s="1469"/>
      <c r="AH352" s="1451"/>
      <c r="AI352" s="1451"/>
    </row>
    <row r="353" spans="1:52">
      <c r="A353" s="1112"/>
      <c r="B353" s="1113"/>
      <c r="C353" s="1949" t="s">
        <v>699</v>
      </c>
      <c r="D353" s="1949"/>
      <c r="E353" s="1949"/>
      <c r="F353" s="1160">
        <f>'CRP &amp; Rnot'!J119</f>
        <v>0.2537559795918366</v>
      </c>
      <c r="G353" s="945"/>
      <c r="H353" s="1578"/>
      <c r="I353" s="1578"/>
      <c r="J353" s="1578"/>
      <c r="K353" s="1578"/>
      <c r="L353" s="1578"/>
      <c r="M353" s="1578"/>
      <c r="N353" s="1578"/>
      <c r="O353" s="1578"/>
      <c r="P353" s="1578"/>
      <c r="Q353" s="1578"/>
      <c r="R353" s="1800"/>
      <c r="AG353" s="1469"/>
      <c r="AH353" s="1451"/>
      <c r="AI353" s="1451"/>
    </row>
    <row r="354" spans="1:52">
      <c r="A354" s="1112"/>
      <c r="B354" s="1113"/>
      <c r="C354" s="1049" t="s">
        <v>698</v>
      </c>
      <c r="D354" s="1049"/>
      <c r="E354" s="1049"/>
      <c r="F354" s="1160">
        <f>'CRP &amp; Rnot'!J120</f>
        <v>0.18675569948186532</v>
      </c>
      <c r="G354" s="945"/>
      <c r="H354" s="1578"/>
      <c r="I354" s="1578"/>
      <c r="J354" s="1578"/>
      <c r="K354" s="1578"/>
      <c r="L354" s="1578"/>
      <c r="M354" s="1578"/>
      <c r="N354" s="1578"/>
      <c r="O354" s="1578"/>
      <c r="P354" s="1578"/>
      <c r="Q354" s="1578"/>
      <c r="R354" s="1800"/>
      <c r="AG354" s="1469"/>
      <c r="AH354" s="1451"/>
      <c r="AI354" s="1451"/>
    </row>
    <row r="355" spans="1:52">
      <c r="A355" s="1112"/>
      <c r="B355" s="1113"/>
      <c r="C355" s="1050" t="s">
        <v>697</v>
      </c>
      <c r="D355" s="1049"/>
      <c r="E355" s="1049"/>
      <c r="F355" s="685">
        <f>'CRP &amp; Rnot'!J121</f>
        <v>0.73596570919140347</v>
      </c>
      <c r="G355" s="945"/>
      <c r="H355" s="1578"/>
      <c r="I355" s="1578"/>
      <c r="J355" s="1578"/>
      <c r="K355" s="1578"/>
      <c r="L355" s="1578"/>
      <c r="M355" s="1578"/>
      <c r="N355" s="1578"/>
      <c r="O355" s="1578"/>
      <c r="P355" s="1578"/>
      <c r="Q355" s="1578"/>
      <c r="R355" s="1800"/>
      <c r="AG355" s="1469"/>
      <c r="AH355" s="1451"/>
      <c r="AI355" s="1451"/>
    </row>
    <row r="356" spans="1:52">
      <c r="A356" s="1112"/>
      <c r="B356" s="1113"/>
      <c r="C356" s="1050"/>
      <c r="D356" s="1049"/>
      <c r="E356" s="1049"/>
      <c r="F356" s="685"/>
      <c r="G356" s="945"/>
      <c r="H356" s="1578"/>
      <c r="I356" s="1578"/>
      <c r="J356" s="1578"/>
      <c r="K356" s="1578"/>
      <c r="L356" s="1578"/>
      <c r="M356" s="1578"/>
      <c r="N356" s="1578"/>
      <c r="O356" s="1578"/>
      <c r="P356" s="1578"/>
      <c r="Q356" s="1578"/>
      <c r="R356" s="1800"/>
      <c r="AG356" s="1469"/>
      <c r="AH356" s="1451"/>
      <c r="AI356" s="1451"/>
    </row>
    <row r="357" spans="1:52">
      <c r="A357" s="1112"/>
      <c r="B357" s="1113"/>
      <c r="C357" s="695" t="s">
        <v>760</v>
      </c>
      <c r="D357" s="1051"/>
      <c r="E357" s="1051"/>
      <c r="F357" s="697">
        <f>F355*F350</f>
        <v>0.70721053493909203</v>
      </c>
      <c r="G357" s="945"/>
      <c r="H357" s="1578"/>
      <c r="I357" s="1578"/>
      <c r="J357" s="1578"/>
      <c r="K357" s="1578"/>
      <c r="L357" s="1578"/>
      <c r="M357" s="1578"/>
      <c r="N357" s="1578"/>
      <c r="O357" s="1578"/>
      <c r="P357" s="1578"/>
      <c r="Q357" s="1578"/>
      <c r="R357" s="1800"/>
      <c r="AG357" s="1469"/>
      <c r="AH357" s="1451"/>
      <c r="AI357" s="1451"/>
    </row>
    <row r="358" spans="1:52">
      <c r="A358" s="1112"/>
      <c r="B358" s="1113"/>
      <c r="C358" s="945"/>
      <c r="D358" s="945"/>
      <c r="E358" s="945"/>
      <c r="F358" s="945"/>
      <c r="G358" s="945"/>
      <c r="H358" s="1578"/>
      <c r="I358" s="1578"/>
      <c r="J358" s="1578"/>
      <c r="K358" s="1578"/>
      <c r="L358" s="1578"/>
      <c r="M358" s="1578"/>
      <c r="N358" s="1578"/>
      <c r="O358" s="1578"/>
      <c r="P358" s="1578"/>
      <c r="Q358" s="1578"/>
      <c r="R358" s="1800"/>
      <c r="AG358" s="1469"/>
      <c r="AH358" s="1451"/>
      <c r="AI358" s="1451"/>
    </row>
    <row r="359" spans="1:52" s="1578" customFormat="1">
      <c r="A359" s="1576"/>
      <c r="B359" s="1577"/>
      <c r="R359" s="1800"/>
      <c r="S359" s="1775"/>
      <c r="T359" s="1775"/>
      <c r="U359" s="1801"/>
      <c r="V359" s="1775"/>
      <c r="W359" s="1775"/>
      <c r="X359" s="1775"/>
      <c r="Y359" s="1775"/>
      <c r="Z359" s="1775"/>
      <c r="AA359" s="1802"/>
      <c r="AB359" s="1802"/>
      <c r="AC359" s="1803"/>
      <c r="AD359" s="1803"/>
      <c r="AE359" s="1804"/>
      <c r="AG359" s="1771"/>
      <c r="AH359" s="1775"/>
      <c r="AI359" s="1775"/>
      <c r="AJ359" s="1775"/>
      <c r="AK359" s="1775"/>
      <c r="AL359" s="1775"/>
      <c r="AM359" s="1775"/>
      <c r="AN359" s="1775"/>
      <c r="AO359" s="1775"/>
      <c r="AP359" s="1775"/>
      <c r="AQ359" s="1775"/>
      <c r="AR359" s="1775"/>
      <c r="AS359" s="1775"/>
      <c r="AT359" s="1775"/>
      <c r="AU359" s="1775"/>
      <c r="AV359" s="1775"/>
      <c r="AW359" s="1775"/>
      <c r="AX359" s="1738"/>
      <c r="AY359" s="1789"/>
      <c r="AZ359" s="1789"/>
    </row>
    <row r="360" spans="1:52">
      <c r="A360" s="667" t="s">
        <v>1392</v>
      </c>
      <c r="B360" s="214"/>
      <c r="C360" s="783" t="s">
        <v>690</v>
      </c>
      <c r="D360" s="357" t="s">
        <v>806</v>
      </c>
      <c r="E360" s="357" t="s">
        <v>692</v>
      </c>
      <c r="F360" s="479" t="s">
        <v>694</v>
      </c>
      <c r="G360" s="945"/>
      <c r="H360" s="1578"/>
      <c r="I360" s="1578"/>
      <c r="J360" s="1578"/>
      <c r="K360" s="1578"/>
      <c r="L360" s="1578"/>
      <c r="M360" s="1578"/>
      <c r="N360" s="1578"/>
      <c r="O360" s="1578"/>
      <c r="P360" s="1578"/>
      <c r="Q360" s="1578"/>
      <c r="R360" s="1800"/>
      <c r="AG360" s="1469"/>
      <c r="AH360" s="1451"/>
      <c r="AI360" s="1451"/>
    </row>
    <row r="361" spans="1:52">
      <c r="A361" s="214"/>
      <c r="B361" s="1113"/>
      <c r="C361" s="705">
        <v>2011</v>
      </c>
      <c r="D361" s="706">
        <f>'CRP &amp; Rnot'!H168</f>
        <v>4.037407142857143</v>
      </c>
      <c r="E361" s="680">
        <f>'CRP &amp; Rnot'!J168</f>
        <v>3</v>
      </c>
      <c r="F361" s="705">
        <v>2013</v>
      </c>
      <c r="G361" s="945"/>
      <c r="H361" s="1578"/>
      <c r="I361" s="1578"/>
      <c r="J361" s="1578"/>
      <c r="K361" s="1578"/>
      <c r="L361" s="1578"/>
      <c r="M361" s="1578"/>
      <c r="N361" s="1578"/>
      <c r="O361" s="1578"/>
      <c r="P361" s="1578"/>
      <c r="Q361" s="1578"/>
      <c r="R361" s="1800"/>
      <c r="AG361" s="1469"/>
      <c r="AH361" s="1451"/>
      <c r="AI361" s="1451"/>
    </row>
    <row r="362" spans="1:52">
      <c r="A362" s="1112"/>
      <c r="B362" s="1113"/>
      <c r="C362" s="705">
        <v>2012</v>
      </c>
      <c r="D362" s="706">
        <f>'CRP &amp; Rnot'!H169</f>
        <v>2.6680071428571432</v>
      </c>
      <c r="E362" s="680">
        <f>'CRP &amp; Rnot'!J169</f>
        <v>2.6680071428571432</v>
      </c>
      <c r="F362" s="705">
        <v>2014</v>
      </c>
      <c r="G362" s="945"/>
      <c r="H362" s="1578"/>
      <c r="I362" s="1578"/>
      <c r="J362" s="1578"/>
      <c r="K362" s="1578"/>
      <c r="L362" s="1578"/>
      <c r="M362" s="1578"/>
      <c r="N362" s="1578"/>
      <c r="O362" s="1578"/>
      <c r="P362" s="1578"/>
      <c r="Q362" s="1578"/>
      <c r="R362" s="1800"/>
      <c r="AG362" s="1469"/>
      <c r="AH362" s="1451"/>
      <c r="AI362" s="1451"/>
    </row>
    <row r="363" spans="1:52">
      <c r="A363" s="1112"/>
      <c r="B363" s="1113"/>
      <c r="C363" s="705" t="s">
        <v>533</v>
      </c>
      <c r="D363" s="706">
        <f>'CRP &amp; Rnot'!H170</f>
        <v>2.7015615384615383</v>
      </c>
      <c r="E363" s="680">
        <f>'CRP &amp; Rnot'!J170</f>
        <v>2.7015615384615383</v>
      </c>
      <c r="F363" s="705">
        <v>2015</v>
      </c>
      <c r="G363" s="945"/>
      <c r="H363" s="1578"/>
      <c r="I363" s="1578"/>
      <c r="J363" s="1578"/>
      <c r="K363" s="1578"/>
      <c r="L363" s="1578"/>
      <c r="M363" s="1578"/>
      <c r="N363" s="1578"/>
      <c r="O363" s="1578"/>
      <c r="P363" s="1578"/>
      <c r="Q363" s="1578"/>
      <c r="R363" s="1800"/>
      <c r="AG363" s="1469"/>
      <c r="AH363" s="1451"/>
      <c r="AI363" s="1451"/>
    </row>
    <row r="364" spans="1:52">
      <c r="A364" s="1784" t="s">
        <v>1577</v>
      </c>
      <c r="B364" s="1113"/>
      <c r="C364" s="705">
        <v>2014</v>
      </c>
      <c r="D364" s="706" t="s">
        <v>691</v>
      </c>
      <c r="E364" s="1782">
        <f>'CRP &amp; Rnot'!J189</f>
        <v>1.6</v>
      </c>
      <c r="F364" s="705">
        <v>2016</v>
      </c>
      <c r="G364" s="945"/>
      <c r="H364" s="1578"/>
      <c r="I364" s="1578"/>
      <c r="J364" s="1578"/>
      <c r="K364" s="1578"/>
      <c r="L364" s="1578"/>
      <c r="M364" s="1578"/>
      <c r="N364" s="1578"/>
      <c r="O364" s="1578"/>
      <c r="P364" s="1578"/>
      <c r="Q364" s="1578"/>
      <c r="R364" s="1800"/>
      <c r="AG364" s="1469"/>
      <c r="AH364" s="1451"/>
      <c r="AI364" s="1451"/>
    </row>
    <row r="365" spans="1:52">
      <c r="A365" s="1112"/>
      <c r="B365" s="1113"/>
      <c r="C365" s="1049"/>
      <c r="D365" s="707"/>
      <c r="E365" s="1783">
        <f>AVERAGE(E362,E363,E364)</f>
        <v>2.3231895604395607</v>
      </c>
      <c r="F365" s="1053" t="s">
        <v>693</v>
      </c>
      <c r="G365" s="945"/>
      <c r="H365" s="1578"/>
      <c r="I365" s="1578"/>
      <c r="J365" s="1578"/>
      <c r="K365" s="1578"/>
      <c r="L365" s="1578"/>
      <c r="M365" s="1578"/>
      <c r="N365" s="1578"/>
      <c r="O365" s="1578"/>
      <c r="P365" s="1578"/>
      <c r="Q365" s="1578"/>
      <c r="R365" s="1800"/>
      <c r="AG365" s="1469"/>
      <c r="AH365" s="1451"/>
      <c r="AI365" s="1451"/>
    </row>
    <row r="366" spans="1:52">
      <c r="A366" s="1112"/>
      <c r="B366" s="1113"/>
      <c r="C366" s="945"/>
      <c r="D366" s="945"/>
      <c r="E366" s="945"/>
      <c r="F366" s="945"/>
      <c r="G366" s="945"/>
      <c r="H366" s="1578"/>
      <c r="I366" s="1578"/>
      <c r="J366" s="1578"/>
      <c r="K366" s="1578"/>
      <c r="L366" s="1578"/>
      <c r="M366" s="1578"/>
      <c r="N366" s="1578"/>
      <c r="O366" s="1578"/>
      <c r="P366" s="1578"/>
      <c r="Q366" s="1578"/>
      <c r="R366" s="1800"/>
      <c r="AG366" s="1469"/>
      <c r="AH366" s="1451"/>
      <c r="AI366" s="1451"/>
    </row>
    <row r="367" spans="1:52" s="1578" customFormat="1">
      <c r="A367" s="1576"/>
      <c r="B367" s="1577"/>
      <c r="R367" s="1800"/>
      <c r="S367" s="1775"/>
      <c r="T367" s="1775"/>
      <c r="U367" s="1801"/>
      <c r="V367" s="1775"/>
      <c r="W367" s="1775"/>
      <c r="X367" s="1775"/>
      <c r="Y367" s="1775"/>
      <c r="Z367" s="1775"/>
      <c r="AA367" s="1802"/>
      <c r="AB367" s="1802"/>
      <c r="AC367" s="1803"/>
      <c r="AD367" s="1803"/>
      <c r="AE367" s="1804"/>
      <c r="AG367" s="1771"/>
      <c r="AH367" s="1775"/>
      <c r="AI367" s="1775"/>
      <c r="AJ367" s="1775"/>
      <c r="AK367" s="1775"/>
      <c r="AL367" s="1775"/>
      <c r="AM367" s="1775"/>
      <c r="AN367" s="1775"/>
      <c r="AO367" s="1775"/>
      <c r="AP367" s="1775"/>
      <c r="AQ367" s="1775"/>
      <c r="AR367" s="1775"/>
      <c r="AS367" s="1775"/>
      <c r="AT367" s="1775"/>
      <c r="AU367" s="1775"/>
      <c r="AV367" s="1775"/>
      <c r="AW367" s="1775"/>
      <c r="AX367" s="1738"/>
      <c r="AY367" s="1789"/>
      <c r="AZ367" s="1789"/>
    </row>
    <row r="368" spans="1:52" s="1536" customFormat="1">
      <c r="A368" s="1816" t="s">
        <v>1591</v>
      </c>
      <c r="B368" s="1817"/>
      <c r="C368" s="1818"/>
      <c r="D368" s="1818"/>
      <c r="E368" s="1818"/>
      <c r="F368" s="1818"/>
      <c r="G368" s="1818"/>
      <c r="H368" s="1818"/>
      <c r="I368" s="1818"/>
      <c r="J368" s="1818"/>
      <c r="K368" s="1818"/>
      <c r="L368" s="1818"/>
      <c r="M368" s="1818"/>
      <c r="N368" s="1818"/>
      <c r="O368" s="1818"/>
      <c r="P368" s="1818"/>
      <c r="Q368" s="1818"/>
      <c r="R368" s="1537"/>
      <c r="S368" s="1432"/>
      <c r="T368" s="1432"/>
      <c r="U368" s="1477"/>
      <c r="V368" s="1432"/>
      <c r="W368" s="1432"/>
      <c r="X368" s="1432"/>
      <c r="Y368" s="1432"/>
      <c r="Z368" s="1432"/>
      <c r="AA368" s="1538"/>
      <c r="AB368" s="1538"/>
      <c r="AC368" s="1539"/>
      <c r="AD368" s="1539"/>
      <c r="AE368" s="1511"/>
      <c r="AH368" s="1436"/>
      <c r="AI368" s="1436"/>
      <c r="AJ368" s="1432"/>
      <c r="AK368" s="1432"/>
      <c r="AL368" s="1432"/>
      <c r="AM368" s="1432"/>
      <c r="AN368" s="1432"/>
      <c r="AO368" s="1432"/>
      <c r="AP368" s="1432"/>
      <c r="AQ368" s="1432"/>
      <c r="AR368" s="1432"/>
      <c r="AS368" s="1432"/>
      <c r="AT368" s="1432"/>
      <c r="AU368" s="1432"/>
      <c r="AV368" s="1432"/>
      <c r="AW368" s="1432"/>
      <c r="AX368" s="1436"/>
      <c r="AY368" s="1436"/>
      <c r="AZ368" s="1436"/>
    </row>
    <row r="369" spans="1:17">
      <c r="A369" s="1138"/>
      <c r="B369" s="1113"/>
      <c r="C369" s="214"/>
      <c r="D369" s="214"/>
      <c r="E369" s="214"/>
      <c r="F369" s="214"/>
      <c r="G369" s="214"/>
      <c r="H369" s="214"/>
      <c r="I369" s="214"/>
      <c r="J369" s="214"/>
      <c r="K369" s="214"/>
      <c r="L369" s="214"/>
      <c r="M369" s="214"/>
      <c r="N369" s="214"/>
      <c r="O369" s="214"/>
      <c r="P369" s="214"/>
      <c r="Q369" s="214"/>
    </row>
    <row r="370" spans="1:17">
      <c r="A370" s="1138"/>
      <c r="B370" s="1113"/>
      <c r="C370" s="214"/>
      <c r="D370" s="214"/>
      <c r="E370" s="214"/>
      <c r="F370" s="214"/>
      <c r="G370" s="214"/>
      <c r="H370" s="214"/>
      <c r="I370" s="214"/>
      <c r="J370" s="214"/>
      <c r="K370" s="214"/>
      <c r="L370" s="214"/>
      <c r="M370" s="214"/>
      <c r="N370" s="214"/>
      <c r="O370" s="214"/>
      <c r="P370" s="214"/>
      <c r="Q370" s="214"/>
    </row>
    <row r="371" spans="1:17">
      <c r="A371" s="1138"/>
      <c r="B371" s="1113"/>
      <c r="C371" s="214"/>
      <c r="D371" s="214"/>
      <c r="E371" s="214"/>
      <c r="F371" s="214"/>
      <c r="G371" s="214"/>
      <c r="H371" s="214"/>
      <c r="I371" s="214"/>
      <c r="J371" s="214"/>
      <c r="K371" s="214"/>
      <c r="L371" s="214"/>
      <c r="M371" s="214"/>
      <c r="N371" s="214"/>
      <c r="O371" s="214"/>
      <c r="P371" s="214"/>
      <c r="Q371" s="214"/>
    </row>
    <row r="372" spans="1:17">
      <c r="A372" s="1138"/>
      <c r="B372" s="1113"/>
      <c r="C372" s="214"/>
      <c r="D372" s="214"/>
      <c r="E372" s="214"/>
      <c r="F372" s="214"/>
      <c r="G372" s="214"/>
      <c r="H372" s="214"/>
      <c r="I372" s="214"/>
      <c r="J372" s="214"/>
      <c r="K372" s="214"/>
      <c r="L372" s="214"/>
      <c r="M372" s="214"/>
      <c r="N372" s="214"/>
      <c r="O372" s="214"/>
      <c r="P372" s="214"/>
      <c r="Q372" s="214"/>
    </row>
    <row r="373" spans="1:17">
      <c r="A373" s="1138"/>
      <c r="B373" s="1113"/>
      <c r="C373" s="214"/>
      <c r="D373" s="214"/>
      <c r="E373" s="214"/>
      <c r="F373" s="214"/>
      <c r="G373" s="214"/>
      <c r="H373" s="214"/>
      <c r="I373" s="214"/>
      <c r="J373" s="214"/>
      <c r="K373" s="214"/>
      <c r="L373" s="214"/>
      <c r="M373" s="214"/>
      <c r="N373" s="214"/>
      <c r="O373" s="214"/>
      <c r="P373" s="214"/>
      <c r="Q373" s="214"/>
    </row>
    <row r="374" spans="1:17">
      <c r="A374" s="1138"/>
      <c r="B374" s="1113"/>
      <c r="C374" s="214"/>
      <c r="D374" s="214"/>
      <c r="E374" s="214"/>
      <c r="F374" s="214"/>
      <c r="G374" s="214"/>
      <c r="H374" s="214"/>
      <c r="I374" s="214"/>
      <c r="J374" s="214"/>
      <c r="K374" s="214"/>
      <c r="L374" s="214"/>
      <c r="M374" s="214"/>
      <c r="N374" s="214"/>
      <c r="O374" s="214"/>
      <c r="P374" s="214"/>
      <c r="Q374" s="214"/>
    </row>
    <row r="375" spans="1:17">
      <c r="A375" s="1138"/>
      <c r="B375" s="1113"/>
      <c r="C375" s="214"/>
      <c r="D375" s="214"/>
      <c r="E375" s="214"/>
      <c r="F375" s="214"/>
      <c r="G375" s="214"/>
      <c r="H375" s="214"/>
      <c r="I375" s="214"/>
      <c r="J375" s="214"/>
      <c r="K375" s="214"/>
      <c r="L375" s="214"/>
      <c r="M375" s="214"/>
      <c r="N375" s="214"/>
      <c r="O375" s="214"/>
      <c r="P375" s="214"/>
      <c r="Q375" s="214"/>
    </row>
    <row r="376" spans="1:17">
      <c r="A376" s="1138"/>
      <c r="B376" s="1113"/>
      <c r="C376" s="214"/>
      <c r="D376" s="214"/>
      <c r="E376" s="214"/>
      <c r="F376" s="214"/>
      <c r="G376" s="214"/>
      <c r="H376" s="214"/>
      <c r="I376" s="214"/>
      <c r="J376" s="214"/>
      <c r="K376" s="214"/>
      <c r="L376" s="214"/>
      <c r="M376" s="214"/>
      <c r="N376" s="214"/>
      <c r="O376" s="214"/>
      <c r="P376" s="214"/>
      <c r="Q376" s="214"/>
    </row>
    <row r="377" spans="1:17">
      <c r="A377" s="1138"/>
      <c r="B377" s="1113"/>
      <c r="C377" s="214"/>
      <c r="D377" s="214"/>
      <c r="E377" s="214"/>
      <c r="F377" s="214"/>
      <c r="G377" s="214"/>
      <c r="H377" s="214"/>
      <c r="I377" s="214"/>
      <c r="J377" s="214"/>
      <c r="K377" s="214"/>
      <c r="L377" s="214"/>
      <c r="M377" s="214"/>
      <c r="N377" s="214"/>
      <c r="O377" s="214"/>
      <c r="P377" s="214"/>
      <c r="Q377" s="214"/>
    </row>
    <row r="378" spans="1:17">
      <c r="A378" s="1138"/>
      <c r="B378" s="1113"/>
      <c r="C378" s="214"/>
      <c r="D378" s="214"/>
      <c r="E378" s="214"/>
      <c r="F378" s="214"/>
      <c r="G378" s="214"/>
      <c r="H378" s="214"/>
      <c r="I378" s="214"/>
      <c r="J378" s="214"/>
      <c r="K378" s="214"/>
      <c r="L378" s="214"/>
      <c r="M378" s="214"/>
      <c r="N378" s="214"/>
      <c r="O378" s="214"/>
      <c r="P378" s="214"/>
      <c r="Q378" s="214"/>
    </row>
    <row r="379" spans="1:17">
      <c r="A379" s="1138"/>
      <c r="B379" s="1113"/>
      <c r="C379" s="214"/>
      <c r="D379" s="214"/>
      <c r="E379" s="214"/>
      <c r="F379" s="214"/>
      <c r="G379" s="214"/>
      <c r="H379" s="214"/>
      <c r="I379" s="214"/>
      <c r="J379" s="214"/>
      <c r="K379" s="214"/>
      <c r="L379" s="214"/>
      <c r="M379" s="214"/>
      <c r="N379" s="214"/>
      <c r="O379" s="214"/>
      <c r="P379" s="214"/>
      <c r="Q379" s="214"/>
    </row>
    <row r="380" spans="1:17">
      <c r="A380" s="1138"/>
      <c r="B380" s="1113"/>
      <c r="C380" s="214"/>
      <c r="D380" s="214"/>
      <c r="E380" s="214"/>
      <c r="F380" s="214"/>
      <c r="G380" s="214"/>
      <c r="H380" s="214"/>
      <c r="I380" s="214"/>
      <c r="J380" s="214"/>
      <c r="K380" s="214"/>
      <c r="L380" s="214"/>
      <c r="M380" s="214"/>
      <c r="N380" s="214"/>
      <c r="O380" s="214"/>
      <c r="P380" s="214"/>
      <c r="Q380" s="214"/>
    </row>
    <row r="381" spans="1:17">
      <c r="A381" s="1138"/>
      <c r="B381" s="1113"/>
      <c r="C381" s="214"/>
      <c r="D381" s="214"/>
      <c r="E381" s="214"/>
      <c r="F381" s="214"/>
      <c r="G381" s="214"/>
      <c r="H381" s="214"/>
      <c r="I381" s="214"/>
      <c r="J381" s="214"/>
      <c r="K381" s="214"/>
      <c r="L381" s="214"/>
      <c r="M381" s="214"/>
      <c r="N381" s="214"/>
      <c r="O381" s="214"/>
      <c r="P381" s="214"/>
      <c r="Q381" s="214"/>
    </row>
    <row r="382" spans="1:17">
      <c r="A382" s="1138"/>
      <c r="B382" s="1113"/>
      <c r="C382" s="214"/>
      <c r="D382" s="214"/>
      <c r="E382" s="214"/>
      <c r="F382" s="214"/>
      <c r="G382" s="214"/>
      <c r="H382" s="214"/>
      <c r="I382" s="214"/>
      <c r="J382" s="214"/>
      <c r="K382" s="214"/>
      <c r="L382" s="214"/>
      <c r="M382" s="214"/>
      <c r="N382" s="214"/>
      <c r="O382" s="214"/>
      <c r="P382" s="214"/>
      <c r="Q382" s="214"/>
    </row>
    <row r="383" spans="1:17">
      <c r="A383" s="1138"/>
      <c r="B383" s="1113"/>
      <c r="C383" s="214"/>
      <c r="D383" s="214"/>
      <c r="E383" s="214"/>
      <c r="F383" s="214"/>
      <c r="G383" s="214"/>
      <c r="H383" s="214"/>
      <c r="I383" s="214"/>
      <c r="J383" s="214"/>
      <c r="K383" s="214"/>
      <c r="L383" s="214"/>
      <c r="M383" s="214"/>
      <c r="N383" s="214"/>
      <c r="O383" s="214"/>
      <c r="P383" s="214"/>
      <c r="Q383" s="214"/>
    </row>
    <row r="384" spans="1:17">
      <c r="A384" s="1138"/>
      <c r="B384" s="1113"/>
      <c r="C384" s="214"/>
      <c r="D384" s="214"/>
      <c r="E384" s="214"/>
      <c r="F384" s="214"/>
      <c r="G384" s="214"/>
      <c r="H384" s="214"/>
      <c r="I384" s="214"/>
      <c r="J384" s="214"/>
      <c r="K384" s="214"/>
      <c r="L384" s="214"/>
      <c r="M384" s="214"/>
      <c r="N384" s="214"/>
      <c r="O384" s="214"/>
      <c r="P384" s="214"/>
      <c r="Q384" s="214"/>
    </row>
    <row r="385" spans="1:52">
      <c r="A385" s="1138"/>
      <c r="B385" s="1113"/>
      <c r="C385" s="214"/>
      <c r="D385" s="214"/>
      <c r="E385" s="214"/>
      <c r="F385" s="214"/>
      <c r="G385" s="214"/>
      <c r="H385" s="214"/>
      <c r="I385" s="214"/>
      <c r="J385" s="214"/>
      <c r="K385" s="214"/>
      <c r="L385" s="214"/>
      <c r="M385" s="214"/>
      <c r="N385" s="214"/>
      <c r="O385" s="214"/>
      <c r="P385" s="214"/>
      <c r="Q385" s="214"/>
    </row>
    <row r="386" spans="1:52">
      <c r="A386" s="1138"/>
      <c r="B386" s="1113"/>
      <c r="C386" s="214"/>
      <c r="D386" s="214"/>
      <c r="E386" s="214"/>
      <c r="F386" s="214"/>
      <c r="G386" s="214"/>
      <c r="H386" s="214"/>
      <c r="I386" s="214"/>
      <c r="J386" s="214"/>
      <c r="K386" s="214"/>
      <c r="L386" s="214"/>
      <c r="M386" s="214"/>
      <c r="N386" s="214"/>
      <c r="O386" s="214"/>
      <c r="P386" s="214"/>
      <c r="Q386" s="214"/>
    </row>
    <row r="387" spans="1:52">
      <c r="A387" s="1138"/>
      <c r="B387" s="1113"/>
      <c r="C387" s="214"/>
      <c r="D387" s="214"/>
      <c r="E387" s="214"/>
      <c r="F387" s="214"/>
      <c r="G387" s="214"/>
      <c r="H387" s="214"/>
      <c r="I387" s="214"/>
      <c r="J387" s="214"/>
      <c r="K387" s="214"/>
      <c r="L387" s="214"/>
      <c r="M387" s="214"/>
      <c r="N387" s="214"/>
      <c r="O387" s="214"/>
      <c r="P387" s="214"/>
      <c r="Q387" s="214"/>
    </row>
    <row r="388" spans="1:52">
      <c r="A388" s="1138"/>
      <c r="B388" s="1113"/>
      <c r="C388" s="214"/>
      <c r="D388" s="214"/>
      <c r="E388" s="214"/>
      <c r="F388" s="214"/>
      <c r="G388" s="214"/>
      <c r="H388" s="214"/>
      <c r="I388" s="214"/>
      <c r="J388" s="214"/>
      <c r="K388" s="214"/>
      <c r="L388" s="214"/>
      <c r="M388" s="214"/>
      <c r="N388" s="214"/>
      <c r="O388" s="214"/>
      <c r="P388" s="214"/>
      <c r="Q388" s="214"/>
    </row>
    <row r="389" spans="1:52">
      <c r="A389" s="1138"/>
      <c r="B389" s="1113"/>
      <c r="C389" s="1819" t="s">
        <v>1595</v>
      </c>
      <c r="D389" s="214"/>
      <c r="E389" s="214"/>
      <c r="F389" s="214"/>
      <c r="G389" s="214"/>
      <c r="H389" s="214"/>
      <c r="I389" s="214"/>
      <c r="J389" s="214"/>
      <c r="K389" s="214"/>
      <c r="L389" s="214"/>
      <c r="M389" s="214"/>
      <c r="N389" s="214"/>
      <c r="O389" s="214"/>
      <c r="P389" s="214"/>
      <c r="Q389" s="214"/>
    </row>
    <row r="390" spans="1:52">
      <c r="A390" s="1138"/>
      <c r="B390" s="1113"/>
      <c r="C390" s="214"/>
      <c r="D390" s="214"/>
      <c r="E390" s="214"/>
      <c r="F390" s="214"/>
      <c r="G390" s="214"/>
      <c r="H390" s="214"/>
      <c r="I390" s="214"/>
      <c r="J390" s="214"/>
      <c r="K390" s="214"/>
      <c r="L390" s="214"/>
      <c r="M390" s="214"/>
      <c r="N390" s="214"/>
      <c r="O390" s="214"/>
      <c r="P390" s="214"/>
      <c r="Q390" s="214"/>
    </row>
    <row r="391" spans="1:52" s="1578" customFormat="1">
      <c r="A391" s="1576"/>
      <c r="B391" s="1577"/>
      <c r="R391" s="1800"/>
      <c r="S391" s="1775"/>
      <c r="T391" s="1775"/>
      <c r="U391" s="1801"/>
      <c r="V391" s="1775"/>
      <c r="W391" s="1775"/>
      <c r="X391" s="1775"/>
      <c r="Y391" s="1775"/>
      <c r="Z391" s="1775"/>
      <c r="AA391" s="1802"/>
      <c r="AB391" s="1802"/>
      <c r="AC391" s="1803"/>
      <c r="AD391" s="1803"/>
      <c r="AE391" s="1804"/>
      <c r="AH391" s="1789"/>
      <c r="AI391" s="1789"/>
      <c r="AJ391" s="1775"/>
      <c r="AK391" s="1775"/>
      <c r="AL391" s="1775"/>
      <c r="AM391" s="1775"/>
      <c r="AN391" s="1775"/>
      <c r="AO391" s="1775"/>
      <c r="AP391" s="1775"/>
      <c r="AQ391" s="1775"/>
      <c r="AR391" s="1775"/>
      <c r="AS391" s="1775"/>
      <c r="AT391" s="1775"/>
      <c r="AU391" s="1775"/>
      <c r="AV391" s="1775"/>
      <c r="AW391" s="1775"/>
      <c r="AX391" s="1738"/>
      <c r="AY391" s="1789"/>
      <c r="AZ391" s="1789"/>
    </row>
    <row r="392" spans="1:52" s="1578" customFormat="1">
      <c r="A392" s="1576"/>
      <c r="B392" s="1577"/>
      <c r="R392" s="1800"/>
      <c r="S392" s="1775"/>
      <c r="T392" s="1775"/>
      <c r="U392" s="1801"/>
      <c r="V392" s="1775"/>
      <c r="W392" s="1775"/>
      <c r="X392" s="1775"/>
      <c r="Y392" s="1775"/>
      <c r="Z392" s="1775"/>
      <c r="AA392" s="1802"/>
      <c r="AB392" s="1802"/>
      <c r="AC392" s="1803"/>
      <c r="AD392" s="1803"/>
      <c r="AE392" s="1804"/>
      <c r="AH392" s="1789"/>
      <c r="AI392" s="1789"/>
      <c r="AJ392" s="1775"/>
      <c r="AK392" s="1775"/>
      <c r="AL392" s="1775"/>
      <c r="AM392" s="1775"/>
      <c r="AN392" s="1775"/>
      <c r="AO392" s="1775"/>
      <c r="AP392" s="1775"/>
      <c r="AQ392" s="1775"/>
      <c r="AR392" s="1775"/>
      <c r="AS392" s="1775"/>
      <c r="AT392" s="1775"/>
      <c r="AU392" s="1775"/>
      <c r="AV392" s="1775"/>
      <c r="AW392" s="1775"/>
      <c r="AX392" s="1738"/>
      <c r="AY392" s="1789"/>
      <c r="AZ392" s="1789"/>
    </row>
    <row r="393" spans="1:52" s="1578" customFormat="1">
      <c r="A393" s="1576"/>
      <c r="B393" s="1577"/>
      <c r="R393" s="1800"/>
      <c r="S393" s="1775"/>
      <c r="T393" s="1775"/>
      <c r="U393" s="1801"/>
      <c r="V393" s="1775"/>
      <c r="W393" s="1775"/>
      <c r="X393" s="1775"/>
      <c r="Y393" s="1775"/>
      <c r="Z393" s="1775"/>
      <c r="AA393" s="1802"/>
      <c r="AB393" s="1802"/>
      <c r="AC393" s="1803"/>
      <c r="AD393" s="1803"/>
      <c r="AE393" s="1804"/>
      <c r="AH393" s="1789"/>
      <c r="AI393" s="1789"/>
      <c r="AJ393" s="1775"/>
      <c r="AK393" s="1775"/>
      <c r="AL393" s="1775"/>
      <c r="AM393" s="1775"/>
      <c r="AN393" s="1775"/>
      <c r="AO393" s="1775"/>
      <c r="AP393" s="1775"/>
      <c r="AQ393" s="1775"/>
      <c r="AR393" s="1775"/>
      <c r="AS393" s="1775"/>
      <c r="AT393" s="1775"/>
      <c r="AU393" s="1775"/>
      <c r="AV393" s="1775"/>
      <c r="AW393" s="1775"/>
      <c r="AX393" s="1738"/>
      <c r="AY393" s="1789"/>
      <c r="AZ393" s="1789"/>
    </row>
    <row r="394" spans="1:52" s="1578" customFormat="1">
      <c r="A394" s="1576"/>
      <c r="B394" s="1577"/>
      <c r="R394" s="1800"/>
      <c r="S394" s="1775"/>
      <c r="T394" s="1775"/>
      <c r="U394" s="1801"/>
      <c r="V394" s="1775"/>
      <c r="W394" s="1775"/>
      <c r="X394" s="1775"/>
      <c r="Y394" s="1775"/>
      <c r="Z394" s="1775"/>
      <c r="AA394" s="1802"/>
      <c r="AB394" s="1802"/>
      <c r="AC394" s="1803"/>
      <c r="AD394" s="1803"/>
      <c r="AE394" s="1804"/>
      <c r="AH394" s="1789"/>
      <c r="AI394" s="1789"/>
      <c r="AJ394" s="1775"/>
      <c r="AK394" s="1775"/>
      <c r="AL394" s="1775"/>
      <c r="AM394" s="1775"/>
      <c r="AN394" s="1775"/>
      <c r="AO394" s="1775"/>
      <c r="AP394" s="1775"/>
      <c r="AQ394" s="1775"/>
      <c r="AR394" s="1775"/>
      <c r="AS394" s="1775"/>
      <c r="AT394" s="1775"/>
      <c r="AU394" s="1775"/>
      <c r="AV394" s="1775"/>
      <c r="AW394" s="1775"/>
      <c r="AX394" s="1738"/>
      <c r="AY394" s="1789"/>
      <c r="AZ394" s="1789"/>
    </row>
    <row r="395" spans="1:52" s="1578" customFormat="1">
      <c r="A395" s="1576"/>
      <c r="B395" s="1577"/>
      <c r="R395" s="1800"/>
      <c r="S395" s="1775"/>
      <c r="T395" s="1775"/>
      <c r="U395" s="1801"/>
      <c r="V395" s="1775"/>
      <c r="W395" s="1775"/>
      <c r="X395" s="1775"/>
      <c r="Y395" s="1775"/>
      <c r="Z395" s="1775"/>
      <c r="AA395" s="1802"/>
      <c r="AB395" s="1802"/>
      <c r="AC395" s="1803"/>
      <c r="AD395" s="1803"/>
      <c r="AE395" s="1804"/>
      <c r="AH395" s="1789"/>
      <c r="AI395" s="1789"/>
      <c r="AJ395" s="1775"/>
      <c r="AK395" s="1775"/>
      <c r="AL395" s="1775"/>
      <c r="AM395" s="1775"/>
      <c r="AN395" s="1775"/>
      <c r="AO395" s="1775"/>
      <c r="AP395" s="1775"/>
      <c r="AQ395" s="1775"/>
      <c r="AR395" s="1775"/>
      <c r="AS395" s="1775"/>
      <c r="AT395" s="1775"/>
      <c r="AU395" s="1775"/>
      <c r="AV395" s="1775"/>
      <c r="AW395" s="1775"/>
      <c r="AX395" s="1738"/>
      <c r="AY395" s="1789"/>
      <c r="AZ395" s="1789"/>
    </row>
    <row r="396" spans="1:52" s="1578" customFormat="1">
      <c r="A396" s="1576"/>
      <c r="B396" s="1577"/>
      <c r="R396" s="1800"/>
      <c r="S396" s="1775"/>
      <c r="T396" s="1775"/>
      <c r="U396" s="1801"/>
      <c r="V396" s="1775"/>
      <c r="W396" s="1775"/>
      <c r="X396" s="1775"/>
      <c r="Y396" s="1775"/>
      <c r="Z396" s="1775"/>
      <c r="AA396" s="1802"/>
      <c r="AB396" s="1802"/>
      <c r="AC396" s="1803"/>
      <c r="AD396" s="1803"/>
      <c r="AE396" s="1804"/>
      <c r="AH396" s="1789"/>
      <c r="AI396" s="1789"/>
      <c r="AJ396" s="1775"/>
      <c r="AK396" s="1775"/>
      <c r="AL396" s="1775"/>
      <c r="AM396" s="1775"/>
      <c r="AN396" s="1775"/>
      <c r="AO396" s="1775"/>
      <c r="AP396" s="1775"/>
      <c r="AQ396" s="1775"/>
      <c r="AR396" s="1775"/>
      <c r="AS396" s="1775"/>
      <c r="AT396" s="1775"/>
      <c r="AU396" s="1775"/>
      <c r="AV396" s="1775"/>
      <c r="AW396" s="1775"/>
      <c r="AX396" s="1738"/>
      <c r="AY396" s="1789"/>
      <c r="AZ396" s="1789"/>
    </row>
    <row r="397" spans="1:52" s="1578" customFormat="1">
      <c r="A397" s="1576"/>
      <c r="B397" s="1577"/>
      <c r="R397" s="1800"/>
      <c r="S397" s="1775"/>
      <c r="T397" s="1775"/>
      <c r="U397" s="1801"/>
      <c r="V397" s="1775"/>
      <c r="W397" s="1775"/>
      <c r="X397" s="1775"/>
      <c r="Y397" s="1775"/>
      <c r="Z397" s="1775"/>
      <c r="AA397" s="1802"/>
      <c r="AB397" s="1802"/>
      <c r="AC397" s="1803"/>
      <c r="AD397" s="1803"/>
      <c r="AE397" s="1804"/>
      <c r="AH397" s="1789"/>
      <c r="AI397" s="1789"/>
      <c r="AJ397" s="1775"/>
      <c r="AK397" s="1775"/>
      <c r="AL397" s="1775"/>
      <c r="AM397" s="1775"/>
      <c r="AN397" s="1775"/>
      <c r="AO397" s="1775"/>
      <c r="AP397" s="1775"/>
      <c r="AQ397" s="1775"/>
      <c r="AR397" s="1775"/>
      <c r="AS397" s="1775"/>
      <c r="AT397" s="1775"/>
      <c r="AU397" s="1775"/>
      <c r="AV397" s="1775"/>
      <c r="AW397" s="1775"/>
      <c r="AX397" s="1738"/>
      <c r="AY397" s="1789"/>
      <c r="AZ397" s="1789"/>
    </row>
    <row r="398" spans="1:52" s="1578" customFormat="1">
      <c r="A398" s="1576"/>
      <c r="B398" s="1577"/>
      <c r="R398" s="1800"/>
      <c r="S398" s="1775"/>
      <c r="T398" s="1775"/>
      <c r="U398" s="1801"/>
      <c r="V398" s="1775"/>
      <c r="W398" s="1775"/>
      <c r="X398" s="1775"/>
      <c r="Y398" s="1775"/>
      <c r="Z398" s="1775"/>
      <c r="AA398" s="1802"/>
      <c r="AB398" s="1802"/>
      <c r="AC398" s="1803"/>
      <c r="AD398" s="1803"/>
      <c r="AE398" s="1804"/>
      <c r="AH398" s="1789"/>
      <c r="AI398" s="1789"/>
      <c r="AJ398" s="1775"/>
      <c r="AK398" s="1775"/>
      <c r="AL398" s="1775"/>
      <c r="AM398" s="1775"/>
      <c r="AN398" s="1775"/>
      <c r="AO398" s="1775"/>
      <c r="AP398" s="1775"/>
      <c r="AQ398" s="1775"/>
      <c r="AR398" s="1775"/>
      <c r="AS398" s="1775"/>
      <c r="AT398" s="1775"/>
      <c r="AU398" s="1775"/>
      <c r="AV398" s="1775"/>
      <c r="AW398" s="1775"/>
      <c r="AX398" s="1738"/>
      <c r="AY398" s="1789"/>
      <c r="AZ398" s="1789"/>
    </row>
    <row r="399" spans="1:52" s="1578" customFormat="1">
      <c r="A399" s="1576"/>
      <c r="B399" s="1577"/>
      <c r="R399" s="1800"/>
      <c r="S399" s="1775"/>
      <c r="T399" s="1775"/>
      <c r="U399" s="1801"/>
      <c r="V399" s="1775"/>
      <c r="W399" s="1775"/>
      <c r="X399" s="1775"/>
      <c r="Y399" s="1775"/>
      <c r="Z399" s="1775"/>
      <c r="AA399" s="1802"/>
      <c r="AB399" s="1802"/>
      <c r="AC399" s="1803"/>
      <c r="AD399" s="1803"/>
      <c r="AE399" s="1804"/>
      <c r="AH399" s="1789"/>
      <c r="AI399" s="1789"/>
      <c r="AJ399" s="1775"/>
      <c r="AK399" s="1775"/>
      <c r="AL399" s="1775"/>
      <c r="AM399" s="1775"/>
      <c r="AN399" s="1775"/>
      <c r="AO399" s="1775"/>
      <c r="AP399" s="1775"/>
      <c r="AQ399" s="1775"/>
      <c r="AR399" s="1775"/>
      <c r="AS399" s="1775"/>
      <c r="AT399" s="1775"/>
      <c r="AU399" s="1775"/>
      <c r="AV399" s="1775"/>
      <c r="AW399" s="1775"/>
      <c r="AX399" s="1738"/>
      <c r="AY399" s="1789"/>
      <c r="AZ399" s="1789"/>
    </row>
    <row r="400" spans="1:52" s="1578" customFormat="1">
      <c r="A400" s="1576"/>
      <c r="B400" s="1577"/>
      <c r="R400" s="1800"/>
      <c r="S400" s="1775"/>
      <c r="T400" s="1775"/>
      <c r="U400" s="1801"/>
      <c r="V400" s="1775"/>
      <c r="W400" s="1775"/>
      <c r="X400" s="1775"/>
      <c r="Y400" s="1775"/>
      <c r="Z400" s="1775"/>
      <c r="AA400" s="1802"/>
      <c r="AB400" s="1802"/>
      <c r="AC400" s="1803"/>
      <c r="AD400" s="1803"/>
      <c r="AE400" s="1804"/>
      <c r="AH400" s="1789"/>
      <c r="AI400" s="1789"/>
      <c r="AJ400" s="1775"/>
      <c r="AK400" s="1775"/>
      <c r="AL400" s="1775"/>
      <c r="AM400" s="1775"/>
      <c r="AN400" s="1775"/>
      <c r="AO400" s="1775"/>
      <c r="AP400" s="1775"/>
      <c r="AQ400" s="1775"/>
      <c r="AR400" s="1775"/>
      <c r="AS400" s="1775"/>
      <c r="AT400" s="1775"/>
      <c r="AU400" s="1775"/>
      <c r="AV400" s="1775"/>
      <c r="AW400" s="1775"/>
      <c r="AX400" s="1738"/>
      <c r="AY400" s="1789"/>
      <c r="AZ400" s="1789"/>
    </row>
    <row r="401" spans="1:52" s="1578" customFormat="1">
      <c r="A401" s="1576"/>
      <c r="B401" s="1577"/>
      <c r="R401" s="1800"/>
      <c r="S401" s="1775"/>
      <c r="T401" s="1775"/>
      <c r="U401" s="1801"/>
      <c r="V401" s="1775"/>
      <c r="W401" s="1775"/>
      <c r="X401" s="1775"/>
      <c r="Y401" s="1775"/>
      <c r="Z401" s="1775"/>
      <c r="AA401" s="1802"/>
      <c r="AB401" s="1802"/>
      <c r="AC401" s="1803"/>
      <c r="AD401" s="1803"/>
      <c r="AE401" s="1804"/>
      <c r="AH401" s="1789"/>
      <c r="AI401" s="1789"/>
      <c r="AJ401" s="1775"/>
      <c r="AK401" s="1775"/>
      <c r="AL401" s="1775"/>
      <c r="AM401" s="1775"/>
      <c r="AN401" s="1775"/>
      <c r="AO401" s="1775"/>
      <c r="AP401" s="1775"/>
      <c r="AQ401" s="1775"/>
      <c r="AR401" s="1775"/>
      <c r="AS401" s="1775"/>
      <c r="AT401" s="1775"/>
      <c r="AU401" s="1775"/>
      <c r="AV401" s="1775"/>
      <c r="AW401" s="1775"/>
      <c r="AX401" s="1738"/>
      <c r="AY401" s="1789"/>
      <c r="AZ401" s="1789"/>
    </row>
    <row r="402" spans="1:52" s="1578" customFormat="1">
      <c r="A402" s="1576"/>
      <c r="B402" s="1577"/>
      <c r="R402" s="1800"/>
      <c r="S402" s="1775"/>
      <c r="T402" s="1775"/>
      <c r="U402" s="1801"/>
      <c r="V402" s="1775"/>
      <c r="W402" s="1775"/>
      <c r="X402" s="1775"/>
      <c r="Y402" s="1775"/>
      <c r="Z402" s="1775"/>
      <c r="AA402" s="1802"/>
      <c r="AB402" s="1802"/>
      <c r="AC402" s="1803"/>
      <c r="AD402" s="1803"/>
      <c r="AE402" s="1804"/>
      <c r="AH402" s="1789"/>
      <c r="AI402" s="1789"/>
      <c r="AJ402" s="1775"/>
      <c r="AK402" s="1775"/>
      <c r="AL402" s="1775"/>
      <c r="AM402" s="1775"/>
      <c r="AN402" s="1775"/>
      <c r="AO402" s="1775"/>
      <c r="AP402" s="1775"/>
      <c r="AQ402" s="1775"/>
      <c r="AR402" s="1775"/>
      <c r="AS402" s="1775"/>
      <c r="AT402" s="1775"/>
      <c r="AU402" s="1775"/>
      <c r="AV402" s="1775"/>
      <c r="AW402" s="1775"/>
      <c r="AX402" s="1738"/>
      <c r="AY402" s="1789"/>
      <c r="AZ402" s="1789"/>
    </row>
    <row r="403" spans="1:52" s="1578" customFormat="1">
      <c r="A403" s="1576"/>
      <c r="B403" s="1577"/>
      <c r="R403" s="1800"/>
      <c r="S403" s="1775"/>
      <c r="T403" s="1775"/>
      <c r="U403" s="1801"/>
      <c r="V403" s="1775"/>
      <c r="W403" s="1775"/>
      <c r="X403" s="1775"/>
      <c r="Y403" s="1775"/>
      <c r="Z403" s="1775"/>
      <c r="AA403" s="1802"/>
      <c r="AB403" s="1802"/>
      <c r="AC403" s="1803"/>
      <c r="AD403" s="1803"/>
      <c r="AE403" s="1804"/>
      <c r="AH403" s="1789"/>
      <c r="AI403" s="1789"/>
      <c r="AJ403" s="1775"/>
      <c r="AK403" s="1775"/>
      <c r="AL403" s="1775"/>
      <c r="AM403" s="1775"/>
      <c r="AN403" s="1775"/>
      <c r="AO403" s="1775"/>
      <c r="AP403" s="1775"/>
      <c r="AQ403" s="1775"/>
      <c r="AR403" s="1775"/>
      <c r="AS403" s="1775"/>
      <c r="AT403" s="1775"/>
      <c r="AU403" s="1775"/>
      <c r="AV403" s="1775"/>
      <c r="AW403" s="1775"/>
      <c r="AX403" s="1738"/>
      <c r="AY403" s="1789"/>
      <c r="AZ403" s="1789"/>
    </row>
    <row r="404" spans="1:52" s="1578" customFormat="1">
      <c r="A404" s="1576"/>
      <c r="B404" s="1577"/>
      <c r="R404" s="1800"/>
      <c r="S404" s="1775"/>
      <c r="T404" s="1775"/>
      <c r="U404" s="1801"/>
      <c r="V404" s="1775"/>
      <c r="W404" s="1775"/>
      <c r="X404" s="1775"/>
      <c r="Y404" s="1775"/>
      <c r="Z404" s="1775"/>
      <c r="AA404" s="1802"/>
      <c r="AB404" s="1802"/>
      <c r="AC404" s="1803"/>
      <c r="AD404" s="1803"/>
      <c r="AE404" s="1804"/>
      <c r="AH404" s="1789"/>
      <c r="AI404" s="1789"/>
      <c r="AJ404" s="1775"/>
      <c r="AK404" s="1775"/>
      <c r="AL404" s="1775"/>
      <c r="AM404" s="1775"/>
      <c r="AN404" s="1775"/>
      <c r="AO404" s="1775"/>
      <c r="AP404" s="1775"/>
      <c r="AQ404" s="1775"/>
      <c r="AR404" s="1775"/>
      <c r="AS404" s="1775"/>
      <c r="AT404" s="1775"/>
      <c r="AU404" s="1775"/>
      <c r="AV404" s="1775"/>
      <c r="AW404" s="1775"/>
      <c r="AX404" s="1738"/>
      <c r="AY404" s="1789"/>
      <c r="AZ404" s="1789"/>
    </row>
    <row r="405" spans="1:52" s="1578" customFormat="1">
      <c r="A405" s="1576"/>
      <c r="B405" s="1577"/>
      <c r="R405" s="1800"/>
      <c r="S405" s="1775"/>
      <c r="T405" s="1775"/>
      <c r="U405" s="1801"/>
      <c r="V405" s="1775"/>
      <c r="W405" s="1775"/>
      <c r="X405" s="1775"/>
      <c r="Y405" s="1775"/>
      <c r="Z405" s="1775"/>
      <c r="AA405" s="1802"/>
      <c r="AB405" s="1802"/>
      <c r="AC405" s="1803"/>
      <c r="AD405" s="1803"/>
      <c r="AE405" s="1804"/>
      <c r="AH405" s="1789"/>
      <c r="AI405" s="1789"/>
      <c r="AJ405" s="1775"/>
      <c r="AK405" s="1775"/>
      <c r="AL405" s="1775"/>
      <c r="AM405" s="1775"/>
      <c r="AN405" s="1775"/>
      <c r="AO405" s="1775"/>
      <c r="AP405" s="1775"/>
      <c r="AQ405" s="1775"/>
      <c r="AR405" s="1775"/>
      <c r="AS405" s="1775"/>
      <c r="AT405" s="1775"/>
      <c r="AU405" s="1775"/>
      <c r="AV405" s="1775"/>
      <c r="AW405" s="1775"/>
      <c r="AX405" s="1738"/>
      <c r="AY405" s="1789"/>
      <c r="AZ405" s="1789"/>
    </row>
    <row r="406" spans="1:52" s="1578" customFormat="1">
      <c r="A406" s="1576"/>
      <c r="B406" s="1577"/>
      <c r="R406" s="1800"/>
      <c r="S406" s="1775"/>
      <c r="T406" s="1775"/>
      <c r="U406" s="1801"/>
      <c r="V406" s="1775"/>
      <c r="W406" s="1775"/>
      <c r="X406" s="1775"/>
      <c r="Y406" s="1775"/>
      <c r="Z406" s="1775"/>
      <c r="AA406" s="1802"/>
      <c r="AB406" s="1802"/>
      <c r="AC406" s="1803"/>
      <c r="AD406" s="1803"/>
      <c r="AE406" s="1804"/>
      <c r="AH406" s="1789"/>
      <c r="AI406" s="1789"/>
      <c r="AJ406" s="1775"/>
      <c r="AK406" s="1775"/>
      <c r="AL406" s="1775"/>
      <c r="AM406" s="1775"/>
      <c r="AN406" s="1775"/>
      <c r="AO406" s="1775"/>
      <c r="AP406" s="1775"/>
      <c r="AQ406" s="1775"/>
      <c r="AR406" s="1775"/>
      <c r="AS406" s="1775"/>
      <c r="AT406" s="1775"/>
      <c r="AU406" s="1775"/>
      <c r="AV406" s="1775"/>
      <c r="AW406" s="1775"/>
      <c r="AX406" s="1738"/>
      <c r="AY406" s="1789"/>
      <c r="AZ406" s="1789"/>
    </row>
    <row r="407" spans="1:52" s="1578" customFormat="1">
      <c r="A407" s="1576"/>
      <c r="B407" s="1577"/>
      <c r="R407" s="1800"/>
      <c r="S407" s="1775"/>
      <c r="T407" s="1775"/>
      <c r="U407" s="1801"/>
      <c r="V407" s="1775"/>
      <c r="W407" s="1775"/>
      <c r="X407" s="1775"/>
      <c r="Y407" s="1775"/>
      <c r="Z407" s="1775"/>
      <c r="AA407" s="1802"/>
      <c r="AB407" s="1802"/>
      <c r="AC407" s="1803"/>
      <c r="AD407" s="1803"/>
      <c r="AE407" s="1804"/>
      <c r="AH407" s="1789"/>
      <c r="AI407" s="1789"/>
      <c r="AJ407" s="1775"/>
      <c r="AK407" s="1775"/>
      <c r="AL407" s="1775"/>
      <c r="AM407" s="1775"/>
      <c r="AN407" s="1775"/>
      <c r="AO407" s="1775"/>
      <c r="AP407" s="1775"/>
      <c r="AQ407" s="1775"/>
      <c r="AR407" s="1775"/>
      <c r="AS407" s="1775"/>
      <c r="AT407" s="1775"/>
      <c r="AU407" s="1775"/>
      <c r="AV407" s="1775"/>
      <c r="AW407" s="1775"/>
      <c r="AX407" s="1738"/>
      <c r="AY407" s="1789"/>
      <c r="AZ407" s="1789"/>
    </row>
    <row r="408" spans="1:52" s="1578" customFormat="1">
      <c r="A408" s="1576"/>
      <c r="B408" s="1577"/>
      <c r="R408" s="1800"/>
      <c r="S408" s="1775"/>
      <c r="T408" s="1775"/>
      <c r="U408" s="1801"/>
      <c r="V408" s="1775"/>
      <c r="W408" s="1775"/>
      <c r="X408" s="1775"/>
      <c r="Y408" s="1775"/>
      <c r="Z408" s="1775"/>
      <c r="AA408" s="1802"/>
      <c r="AB408" s="1802"/>
      <c r="AC408" s="1803"/>
      <c r="AD408" s="1803"/>
      <c r="AE408" s="1804"/>
      <c r="AH408" s="1789"/>
      <c r="AI408" s="1789"/>
      <c r="AJ408" s="1775"/>
      <c r="AK408" s="1775"/>
      <c r="AL408" s="1775"/>
      <c r="AM408" s="1775"/>
      <c r="AN408" s="1775"/>
      <c r="AO408" s="1775"/>
      <c r="AP408" s="1775"/>
      <c r="AQ408" s="1775"/>
      <c r="AR408" s="1775"/>
      <c r="AS408" s="1775"/>
      <c r="AT408" s="1775"/>
      <c r="AU408" s="1775"/>
      <c r="AV408" s="1775"/>
      <c r="AW408" s="1775"/>
      <c r="AX408" s="1738"/>
      <c r="AY408" s="1789"/>
      <c r="AZ408" s="1789"/>
    </row>
    <row r="409" spans="1:52" s="1578" customFormat="1">
      <c r="A409" s="1576"/>
      <c r="B409" s="1577"/>
      <c r="R409" s="1800"/>
      <c r="S409" s="1775"/>
      <c r="T409" s="1775"/>
      <c r="U409" s="1801"/>
      <c r="V409" s="1775"/>
      <c r="W409" s="1775"/>
      <c r="X409" s="1775"/>
      <c r="Y409" s="1775"/>
      <c r="Z409" s="1775"/>
      <c r="AA409" s="1802"/>
      <c r="AB409" s="1802"/>
      <c r="AC409" s="1803"/>
      <c r="AD409" s="1803"/>
      <c r="AE409" s="1804"/>
      <c r="AH409" s="1789"/>
      <c r="AI409" s="1789"/>
      <c r="AJ409" s="1775"/>
      <c r="AK409" s="1775"/>
      <c r="AL409" s="1775"/>
      <c r="AM409" s="1775"/>
      <c r="AN409" s="1775"/>
      <c r="AO409" s="1775"/>
      <c r="AP409" s="1775"/>
      <c r="AQ409" s="1775"/>
      <c r="AR409" s="1775"/>
      <c r="AS409" s="1775"/>
      <c r="AT409" s="1775"/>
      <c r="AU409" s="1775"/>
      <c r="AV409" s="1775"/>
      <c r="AW409" s="1775"/>
      <c r="AX409" s="1738"/>
      <c r="AY409" s="1789"/>
      <c r="AZ409" s="1789"/>
    </row>
    <row r="410" spans="1:52" s="1578" customFormat="1">
      <c r="A410" s="1576"/>
      <c r="B410" s="1577"/>
      <c r="R410" s="1800"/>
      <c r="S410" s="1775"/>
      <c r="T410" s="1775"/>
      <c r="U410" s="1801"/>
      <c r="V410" s="1775"/>
      <c r="W410" s="1775"/>
      <c r="X410" s="1775"/>
      <c r="Y410" s="1775"/>
      <c r="Z410" s="1775"/>
      <c r="AA410" s="1802"/>
      <c r="AB410" s="1802"/>
      <c r="AC410" s="1803"/>
      <c r="AD410" s="1803"/>
      <c r="AE410" s="1804"/>
      <c r="AH410" s="1789"/>
      <c r="AI410" s="1789"/>
      <c r="AJ410" s="1775"/>
      <c r="AK410" s="1775"/>
      <c r="AL410" s="1775"/>
      <c r="AM410" s="1775"/>
      <c r="AN410" s="1775"/>
      <c r="AO410" s="1775"/>
      <c r="AP410" s="1775"/>
      <c r="AQ410" s="1775"/>
      <c r="AR410" s="1775"/>
      <c r="AS410" s="1775"/>
      <c r="AT410" s="1775"/>
      <c r="AU410" s="1775"/>
      <c r="AV410" s="1775"/>
      <c r="AW410" s="1775"/>
      <c r="AX410" s="1738"/>
      <c r="AY410" s="1789"/>
      <c r="AZ410" s="1789"/>
    </row>
    <row r="411" spans="1:52" s="1578" customFormat="1">
      <c r="A411" s="1576"/>
      <c r="B411" s="1577"/>
      <c r="R411" s="1800"/>
      <c r="S411" s="1775"/>
      <c r="T411" s="1775"/>
      <c r="U411" s="1801"/>
      <c r="V411" s="1775"/>
      <c r="W411" s="1775"/>
      <c r="X411" s="1775"/>
      <c r="Y411" s="1775"/>
      <c r="Z411" s="1775"/>
      <c r="AA411" s="1802"/>
      <c r="AB411" s="1802"/>
      <c r="AC411" s="1803"/>
      <c r="AD411" s="1803"/>
      <c r="AE411" s="1804"/>
      <c r="AH411" s="1789"/>
      <c r="AI411" s="1789"/>
      <c r="AJ411" s="1775"/>
      <c r="AK411" s="1775"/>
      <c r="AL411" s="1775"/>
      <c r="AM411" s="1775"/>
      <c r="AN411" s="1775"/>
      <c r="AO411" s="1775"/>
      <c r="AP411" s="1775"/>
      <c r="AQ411" s="1775"/>
      <c r="AR411" s="1775"/>
      <c r="AS411" s="1775"/>
      <c r="AT411" s="1775"/>
      <c r="AU411" s="1775"/>
      <c r="AV411" s="1775"/>
      <c r="AW411" s="1775"/>
      <c r="AX411" s="1738"/>
      <c r="AY411" s="1789"/>
      <c r="AZ411" s="1789"/>
    </row>
    <row r="412" spans="1:52" s="1578" customFormat="1">
      <c r="A412" s="1576"/>
      <c r="B412" s="1577"/>
      <c r="R412" s="1800"/>
      <c r="S412" s="1775"/>
      <c r="T412" s="1775"/>
      <c r="U412" s="1801"/>
      <c r="V412" s="1775"/>
      <c r="W412" s="1775"/>
      <c r="X412" s="1775"/>
      <c r="Y412" s="1775"/>
      <c r="Z412" s="1775"/>
      <c r="AA412" s="1802"/>
      <c r="AB412" s="1802"/>
      <c r="AC412" s="1803"/>
      <c r="AD412" s="1803"/>
      <c r="AE412" s="1804"/>
      <c r="AH412" s="1789"/>
      <c r="AI412" s="1789"/>
      <c r="AJ412" s="1775"/>
      <c r="AK412" s="1775"/>
      <c r="AL412" s="1775"/>
      <c r="AM412" s="1775"/>
      <c r="AN412" s="1775"/>
      <c r="AO412" s="1775"/>
      <c r="AP412" s="1775"/>
      <c r="AQ412" s="1775"/>
      <c r="AR412" s="1775"/>
      <c r="AS412" s="1775"/>
      <c r="AT412" s="1775"/>
      <c r="AU412" s="1775"/>
      <c r="AV412" s="1775"/>
      <c r="AW412" s="1775"/>
      <c r="AX412" s="1738"/>
      <c r="AY412" s="1789"/>
      <c r="AZ412" s="1789"/>
    </row>
    <row r="413" spans="1:52" s="1578" customFormat="1">
      <c r="A413" s="1576"/>
      <c r="B413" s="1577"/>
      <c r="R413" s="1800"/>
      <c r="S413" s="1775"/>
      <c r="T413" s="1775"/>
      <c r="U413" s="1801"/>
      <c r="V413" s="1775"/>
      <c r="W413" s="1775"/>
      <c r="X413" s="1775"/>
      <c r="Y413" s="1775"/>
      <c r="Z413" s="1775"/>
      <c r="AA413" s="1802"/>
      <c r="AB413" s="1802"/>
      <c r="AC413" s="1803"/>
      <c r="AD413" s="1803"/>
      <c r="AE413" s="1804"/>
      <c r="AH413" s="1789"/>
      <c r="AI413" s="1789"/>
      <c r="AJ413" s="1775"/>
      <c r="AK413" s="1775"/>
      <c r="AL413" s="1775"/>
      <c r="AM413" s="1775"/>
      <c r="AN413" s="1775"/>
      <c r="AO413" s="1775"/>
      <c r="AP413" s="1775"/>
      <c r="AQ413" s="1775"/>
      <c r="AR413" s="1775"/>
      <c r="AS413" s="1775"/>
      <c r="AT413" s="1775"/>
      <c r="AU413" s="1775"/>
      <c r="AV413" s="1775"/>
      <c r="AW413" s="1775"/>
      <c r="AX413" s="1738"/>
      <c r="AY413" s="1789"/>
      <c r="AZ413" s="1789"/>
    </row>
    <row r="414" spans="1:52" s="1578" customFormat="1">
      <c r="A414" s="1576"/>
      <c r="B414" s="1577"/>
      <c r="R414" s="1800"/>
      <c r="S414" s="1775"/>
      <c r="T414" s="1775"/>
      <c r="U414" s="1801"/>
      <c r="V414" s="1775"/>
      <c r="W414" s="1775"/>
      <c r="X414" s="1775"/>
      <c r="Y414" s="1775"/>
      <c r="Z414" s="1775"/>
      <c r="AA414" s="1802"/>
      <c r="AB414" s="1802"/>
      <c r="AC414" s="1803"/>
      <c r="AD414" s="1803"/>
      <c r="AE414" s="1804"/>
      <c r="AH414" s="1789"/>
      <c r="AI414" s="1789"/>
      <c r="AJ414" s="1775"/>
      <c r="AK414" s="1775"/>
      <c r="AL414" s="1775"/>
      <c r="AM414" s="1775"/>
      <c r="AN414" s="1775"/>
      <c r="AO414" s="1775"/>
      <c r="AP414" s="1775"/>
      <c r="AQ414" s="1775"/>
      <c r="AR414" s="1775"/>
      <c r="AS414" s="1775"/>
      <c r="AT414" s="1775"/>
      <c r="AU414" s="1775"/>
      <c r="AV414" s="1775"/>
      <c r="AW414" s="1775"/>
      <c r="AX414" s="1738"/>
      <c r="AY414" s="1789"/>
      <c r="AZ414" s="1789"/>
    </row>
    <row r="415" spans="1:52" s="1578" customFormat="1">
      <c r="A415" s="1576"/>
      <c r="B415" s="1577"/>
      <c r="R415" s="1800"/>
      <c r="S415" s="1775"/>
      <c r="T415" s="1775"/>
      <c r="U415" s="1801"/>
      <c r="V415" s="1775"/>
      <c r="W415" s="1775"/>
      <c r="X415" s="1775"/>
      <c r="Y415" s="1775"/>
      <c r="Z415" s="1775"/>
      <c r="AA415" s="1802"/>
      <c r="AB415" s="1802"/>
      <c r="AC415" s="1803"/>
      <c r="AD415" s="1803"/>
      <c r="AE415" s="1804"/>
      <c r="AH415" s="1789"/>
      <c r="AI415" s="1789"/>
      <c r="AJ415" s="1775"/>
      <c r="AK415" s="1775"/>
      <c r="AL415" s="1775"/>
      <c r="AM415" s="1775"/>
      <c r="AN415" s="1775"/>
      <c r="AO415" s="1775"/>
      <c r="AP415" s="1775"/>
      <c r="AQ415" s="1775"/>
      <c r="AR415" s="1775"/>
      <c r="AS415" s="1775"/>
      <c r="AT415" s="1775"/>
      <c r="AU415" s="1775"/>
      <c r="AV415" s="1775"/>
      <c r="AW415" s="1775"/>
      <c r="AX415" s="1738"/>
      <c r="AY415" s="1789"/>
      <c r="AZ415" s="1789"/>
    </row>
    <row r="416" spans="1:52" s="1578" customFormat="1">
      <c r="A416" s="1576"/>
      <c r="B416" s="1577"/>
      <c r="R416" s="1800"/>
      <c r="S416" s="1775"/>
      <c r="T416" s="1775"/>
      <c r="U416" s="1801"/>
      <c r="V416" s="1775"/>
      <c r="W416" s="1775"/>
      <c r="X416" s="1775"/>
      <c r="Y416" s="1775"/>
      <c r="Z416" s="1775"/>
      <c r="AA416" s="1802"/>
      <c r="AB416" s="1802"/>
      <c r="AC416" s="1803"/>
      <c r="AD416" s="1803"/>
      <c r="AE416" s="1804"/>
      <c r="AH416" s="1789"/>
      <c r="AI416" s="1789"/>
      <c r="AJ416" s="1775"/>
      <c r="AK416" s="1775"/>
      <c r="AL416" s="1775"/>
      <c r="AM416" s="1775"/>
      <c r="AN416" s="1775"/>
      <c r="AO416" s="1775"/>
      <c r="AP416" s="1775"/>
      <c r="AQ416" s="1775"/>
      <c r="AR416" s="1775"/>
      <c r="AS416" s="1775"/>
      <c r="AT416" s="1775"/>
      <c r="AU416" s="1775"/>
      <c r="AV416" s="1775"/>
      <c r="AW416" s="1775"/>
      <c r="AX416" s="1738"/>
      <c r="AY416" s="1789"/>
      <c r="AZ416" s="1789"/>
    </row>
    <row r="417" spans="1:52" s="1578" customFormat="1">
      <c r="A417" s="1576"/>
      <c r="B417" s="1577"/>
      <c r="R417" s="1800"/>
      <c r="S417" s="1775"/>
      <c r="T417" s="1775"/>
      <c r="U417" s="1801"/>
      <c r="V417" s="1775"/>
      <c r="W417" s="1775"/>
      <c r="X417" s="1775"/>
      <c r="Y417" s="1775"/>
      <c r="Z417" s="1775"/>
      <c r="AA417" s="1802"/>
      <c r="AB417" s="1802"/>
      <c r="AC417" s="1803"/>
      <c r="AD417" s="1803"/>
      <c r="AE417" s="1804"/>
      <c r="AH417" s="1789"/>
      <c r="AI417" s="1789"/>
      <c r="AJ417" s="1775"/>
      <c r="AK417" s="1775"/>
      <c r="AL417" s="1775"/>
      <c r="AM417" s="1775"/>
      <c r="AN417" s="1775"/>
      <c r="AO417" s="1775"/>
      <c r="AP417" s="1775"/>
      <c r="AQ417" s="1775"/>
      <c r="AR417" s="1775"/>
      <c r="AS417" s="1775"/>
      <c r="AT417" s="1775"/>
      <c r="AU417" s="1775"/>
      <c r="AV417" s="1775"/>
      <c r="AW417" s="1775"/>
      <c r="AX417" s="1738"/>
      <c r="AY417" s="1789"/>
      <c r="AZ417" s="1789"/>
    </row>
    <row r="418" spans="1:52" s="1578" customFormat="1">
      <c r="A418" s="1576"/>
      <c r="B418" s="1577"/>
      <c r="R418" s="1800"/>
      <c r="S418" s="1775"/>
      <c r="T418" s="1775"/>
      <c r="U418" s="1801"/>
      <c r="V418" s="1775"/>
      <c r="W418" s="1775"/>
      <c r="X418" s="1775"/>
      <c r="Y418" s="1775"/>
      <c r="Z418" s="1775"/>
      <c r="AA418" s="1802"/>
      <c r="AB418" s="1802"/>
      <c r="AC418" s="1803"/>
      <c r="AD418" s="1803"/>
      <c r="AE418" s="1804"/>
      <c r="AH418" s="1789"/>
      <c r="AI418" s="1789"/>
      <c r="AJ418" s="1775"/>
      <c r="AK418" s="1775"/>
      <c r="AL418" s="1775"/>
      <c r="AM418" s="1775"/>
      <c r="AN418" s="1775"/>
      <c r="AO418" s="1775"/>
      <c r="AP418" s="1775"/>
      <c r="AQ418" s="1775"/>
      <c r="AR418" s="1775"/>
      <c r="AS418" s="1775"/>
      <c r="AT418" s="1775"/>
      <c r="AU418" s="1775"/>
      <c r="AV418" s="1775"/>
      <c r="AW418" s="1775"/>
      <c r="AX418" s="1738"/>
      <c r="AY418" s="1789"/>
      <c r="AZ418" s="1789"/>
    </row>
    <row r="419" spans="1:52" s="1578" customFormat="1">
      <c r="A419" s="1576"/>
      <c r="B419" s="1577"/>
      <c r="R419" s="1800"/>
      <c r="S419" s="1775"/>
      <c r="T419" s="1775"/>
      <c r="U419" s="1801"/>
      <c r="V419" s="1775"/>
      <c r="W419" s="1775"/>
      <c r="X419" s="1775"/>
      <c r="Y419" s="1775"/>
      <c r="Z419" s="1775"/>
      <c r="AA419" s="1802"/>
      <c r="AB419" s="1802"/>
      <c r="AC419" s="1803"/>
      <c r="AD419" s="1803"/>
      <c r="AE419" s="1804"/>
      <c r="AH419" s="1789"/>
      <c r="AI419" s="1789"/>
      <c r="AJ419" s="1775"/>
      <c r="AK419" s="1775"/>
      <c r="AL419" s="1775"/>
      <c r="AM419" s="1775"/>
      <c r="AN419" s="1775"/>
      <c r="AO419" s="1775"/>
      <c r="AP419" s="1775"/>
      <c r="AQ419" s="1775"/>
      <c r="AR419" s="1775"/>
      <c r="AS419" s="1775"/>
      <c r="AT419" s="1775"/>
      <c r="AU419" s="1775"/>
      <c r="AV419" s="1775"/>
      <c r="AW419" s="1775"/>
      <c r="AX419" s="1738"/>
      <c r="AY419" s="1789"/>
      <c r="AZ419" s="1789"/>
    </row>
    <row r="420" spans="1:52" s="1578" customFormat="1">
      <c r="A420" s="1576"/>
      <c r="B420" s="1577"/>
      <c r="R420" s="1800"/>
      <c r="S420" s="1775"/>
      <c r="T420" s="1775"/>
      <c r="U420" s="1801"/>
      <c r="V420" s="1775"/>
      <c r="W420" s="1775"/>
      <c r="X420" s="1775"/>
      <c r="Y420" s="1775"/>
      <c r="Z420" s="1775"/>
      <c r="AA420" s="1802"/>
      <c r="AB420" s="1802"/>
      <c r="AC420" s="1803"/>
      <c r="AD420" s="1803"/>
      <c r="AE420" s="1804"/>
      <c r="AH420" s="1789"/>
      <c r="AI420" s="1789"/>
      <c r="AJ420" s="1775"/>
      <c r="AK420" s="1775"/>
      <c r="AL420" s="1775"/>
      <c r="AM420" s="1775"/>
      <c r="AN420" s="1775"/>
      <c r="AO420" s="1775"/>
      <c r="AP420" s="1775"/>
      <c r="AQ420" s="1775"/>
      <c r="AR420" s="1775"/>
      <c r="AS420" s="1775"/>
      <c r="AT420" s="1775"/>
      <c r="AU420" s="1775"/>
      <c r="AV420" s="1775"/>
      <c r="AW420" s="1775"/>
      <c r="AX420" s="1738"/>
      <c r="AY420" s="1789"/>
      <c r="AZ420" s="1789"/>
    </row>
    <row r="421" spans="1:52" s="1578" customFormat="1">
      <c r="A421" s="1576"/>
      <c r="B421" s="1577"/>
      <c r="R421" s="1800"/>
      <c r="S421" s="1775"/>
      <c r="T421" s="1775"/>
      <c r="U421" s="1801"/>
      <c r="V421" s="1775"/>
      <c r="W421" s="1775"/>
      <c r="X421" s="1775"/>
      <c r="Y421" s="1775"/>
      <c r="Z421" s="1775"/>
      <c r="AA421" s="1802"/>
      <c r="AB421" s="1802"/>
      <c r="AC421" s="1803"/>
      <c r="AD421" s="1803"/>
      <c r="AE421" s="1804"/>
      <c r="AH421" s="1789"/>
      <c r="AI421" s="1789"/>
      <c r="AJ421" s="1775"/>
      <c r="AK421" s="1775"/>
      <c r="AL421" s="1775"/>
      <c r="AM421" s="1775"/>
      <c r="AN421" s="1775"/>
      <c r="AO421" s="1775"/>
      <c r="AP421" s="1775"/>
      <c r="AQ421" s="1775"/>
      <c r="AR421" s="1775"/>
      <c r="AS421" s="1775"/>
      <c r="AT421" s="1775"/>
      <c r="AU421" s="1775"/>
      <c r="AV421" s="1775"/>
      <c r="AW421" s="1775"/>
      <c r="AX421" s="1738"/>
      <c r="AY421" s="1789"/>
      <c r="AZ421" s="1789"/>
    </row>
    <row r="422" spans="1:52" s="1578" customFormat="1">
      <c r="A422" s="1576"/>
      <c r="B422" s="1577"/>
      <c r="R422" s="1800"/>
      <c r="S422" s="1775"/>
      <c r="T422" s="1775"/>
      <c r="U422" s="1801"/>
      <c r="V422" s="1775"/>
      <c r="W422" s="1775"/>
      <c r="X422" s="1775"/>
      <c r="Y422" s="1775"/>
      <c r="Z422" s="1775"/>
      <c r="AA422" s="1802"/>
      <c r="AB422" s="1802"/>
      <c r="AC422" s="1803"/>
      <c r="AD422" s="1803"/>
      <c r="AE422" s="1804"/>
      <c r="AH422" s="1789"/>
      <c r="AI422" s="1789"/>
      <c r="AJ422" s="1775"/>
      <c r="AK422" s="1775"/>
      <c r="AL422" s="1775"/>
      <c r="AM422" s="1775"/>
      <c r="AN422" s="1775"/>
      <c r="AO422" s="1775"/>
      <c r="AP422" s="1775"/>
      <c r="AQ422" s="1775"/>
      <c r="AR422" s="1775"/>
      <c r="AS422" s="1775"/>
      <c r="AT422" s="1775"/>
      <c r="AU422" s="1775"/>
      <c r="AV422" s="1775"/>
      <c r="AW422" s="1775"/>
      <c r="AX422" s="1738"/>
      <c r="AY422" s="1789"/>
      <c r="AZ422" s="1789"/>
    </row>
    <row r="423" spans="1:52" s="1578" customFormat="1">
      <c r="A423" s="1576"/>
      <c r="B423" s="1577"/>
      <c r="R423" s="1800"/>
      <c r="S423" s="1775"/>
      <c r="T423" s="1775"/>
      <c r="U423" s="1801"/>
      <c r="V423" s="1775"/>
      <c r="W423" s="1775"/>
      <c r="X423" s="1775"/>
      <c r="Y423" s="1775"/>
      <c r="Z423" s="1775"/>
      <c r="AA423" s="1802"/>
      <c r="AB423" s="1802"/>
      <c r="AC423" s="1803"/>
      <c r="AD423" s="1803"/>
      <c r="AE423" s="1804"/>
      <c r="AH423" s="1789"/>
      <c r="AI423" s="1789"/>
      <c r="AJ423" s="1775"/>
      <c r="AK423" s="1775"/>
      <c r="AL423" s="1775"/>
      <c r="AM423" s="1775"/>
      <c r="AN423" s="1775"/>
      <c r="AO423" s="1775"/>
      <c r="AP423" s="1775"/>
      <c r="AQ423" s="1775"/>
      <c r="AR423" s="1775"/>
      <c r="AS423" s="1775"/>
      <c r="AT423" s="1775"/>
      <c r="AU423" s="1775"/>
      <c r="AV423" s="1775"/>
      <c r="AW423" s="1775"/>
      <c r="AX423" s="1738"/>
      <c r="AY423" s="1789"/>
      <c r="AZ423" s="1789"/>
    </row>
    <row r="424" spans="1:52" s="1578" customFormat="1">
      <c r="A424" s="1576"/>
      <c r="B424" s="1577"/>
      <c r="R424" s="1800"/>
      <c r="S424" s="1775"/>
      <c r="T424" s="1775"/>
      <c r="U424" s="1801"/>
      <c r="V424" s="1775"/>
      <c r="W424" s="1775"/>
      <c r="X424" s="1775"/>
      <c r="Y424" s="1775"/>
      <c r="Z424" s="1775"/>
      <c r="AA424" s="1802"/>
      <c r="AB424" s="1802"/>
      <c r="AC424" s="1803"/>
      <c r="AD424" s="1803"/>
      <c r="AE424" s="1804"/>
      <c r="AH424" s="1789"/>
      <c r="AI424" s="1789"/>
      <c r="AJ424" s="1775"/>
      <c r="AK424" s="1775"/>
      <c r="AL424" s="1775"/>
      <c r="AM424" s="1775"/>
      <c r="AN424" s="1775"/>
      <c r="AO424" s="1775"/>
      <c r="AP424" s="1775"/>
      <c r="AQ424" s="1775"/>
      <c r="AR424" s="1775"/>
      <c r="AS424" s="1775"/>
      <c r="AT424" s="1775"/>
      <c r="AU424" s="1775"/>
      <c r="AV424" s="1775"/>
      <c r="AW424" s="1775"/>
      <c r="AX424" s="1738"/>
      <c r="AY424" s="1789"/>
      <c r="AZ424" s="1789"/>
    </row>
    <row r="425" spans="1:52" s="1578" customFormat="1">
      <c r="A425" s="1576"/>
      <c r="B425" s="1577"/>
      <c r="R425" s="1800"/>
      <c r="S425" s="1775"/>
      <c r="T425" s="1775"/>
      <c r="U425" s="1801"/>
      <c r="V425" s="1775"/>
      <c r="W425" s="1775"/>
      <c r="X425" s="1775"/>
      <c r="Y425" s="1775"/>
      <c r="Z425" s="1775"/>
      <c r="AA425" s="1802"/>
      <c r="AB425" s="1802"/>
      <c r="AC425" s="1803"/>
      <c r="AD425" s="1803"/>
      <c r="AE425" s="1804"/>
      <c r="AH425" s="1789"/>
      <c r="AI425" s="1789"/>
      <c r="AJ425" s="1775"/>
      <c r="AK425" s="1775"/>
      <c r="AL425" s="1775"/>
      <c r="AM425" s="1775"/>
      <c r="AN425" s="1775"/>
      <c r="AO425" s="1775"/>
      <c r="AP425" s="1775"/>
      <c r="AQ425" s="1775"/>
      <c r="AR425" s="1775"/>
      <c r="AS425" s="1775"/>
      <c r="AT425" s="1775"/>
      <c r="AU425" s="1775"/>
      <c r="AV425" s="1775"/>
      <c r="AW425" s="1775"/>
      <c r="AX425" s="1738"/>
      <c r="AY425" s="1789"/>
      <c r="AZ425" s="1789"/>
    </row>
    <row r="426" spans="1:52" s="1578" customFormat="1">
      <c r="A426" s="1576"/>
      <c r="B426" s="1577"/>
      <c r="R426" s="1800"/>
      <c r="S426" s="1775"/>
      <c r="T426" s="1775"/>
      <c r="U426" s="1801"/>
      <c r="V426" s="1775"/>
      <c r="W426" s="1775"/>
      <c r="X426" s="1775"/>
      <c r="Y426" s="1775"/>
      <c r="Z426" s="1775"/>
      <c r="AA426" s="1802"/>
      <c r="AB426" s="1802"/>
      <c r="AC426" s="1803"/>
      <c r="AD426" s="1803"/>
      <c r="AE426" s="1804"/>
      <c r="AH426" s="1789"/>
      <c r="AI426" s="1789"/>
      <c r="AJ426" s="1775"/>
      <c r="AK426" s="1775"/>
      <c r="AL426" s="1775"/>
      <c r="AM426" s="1775"/>
      <c r="AN426" s="1775"/>
      <c r="AO426" s="1775"/>
      <c r="AP426" s="1775"/>
      <c r="AQ426" s="1775"/>
      <c r="AR426" s="1775"/>
      <c r="AS426" s="1775"/>
      <c r="AT426" s="1775"/>
      <c r="AU426" s="1775"/>
      <c r="AV426" s="1775"/>
      <c r="AW426" s="1775"/>
      <c r="AX426" s="1738"/>
      <c r="AY426" s="1789"/>
      <c r="AZ426" s="1789"/>
    </row>
    <row r="427" spans="1:52" s="1578" customFormat="1">
      <c r="A427" s="1576"/>
      <c r="B427" s="1577"/>
      <c r="R427" s="1800"/>
      <c r="S427" s="1775"/>
      <c r="T427" s="1775"/>
      <c r="U427" s="1801"/>
      <c r="V427" s="1775"/>
      <c r="W427" s="1775"/>
      <c r="X427" s="1775"/>
      <c r="Y427" s="1775"/>
      <c r="Z427" s="1775"/>
      <c r="AA427" s="1802"/>
      <c r="AB427" s="1802"/>
      <c r="AC427" s="1803"/>
      <c r="AD427" s="1803"/>
      <c r="AE427" s="1804"/>
      <c r="AH427" s="1789"/>
      <c r="AI427" s="1789"/>
      <c r="AJ427" s="1775"/>
      <c r="AK427" s="1775"/>
      <c r="AL427" s="1775"/>
      <c r="AM427" s="1775"/>
      <c r="AN427" s="1775"/>
      <c r="AO427" s="1775"/>
      <c r="AP427" s="1775"/>
      <c r="AQ427" s="1775"/>
      <c r="AR427" s="1775"/>
      <c r="AS427" s="1775"/>
      <c r="AT427" s="1775"/>
      <c r="AU427" s="1775"/>
      <c r="AV427" s="1775"/>
      <c r="AW427" s="1775"/>
      <c r="AX427" s="1738"/>
      <c r="AY427" s="1789"/>
      <c r="AZ427" s="1789"/>
    </row>
    <row r="428" spans="1:52" s="1578" customFormat="1">
      <c r="A428" s="1576"/>
      <c r="B428" s="1577"/>
      <c r="R428" s="1800"/>
      <c r="S428" s="1775"/>
      <c r="T428" s="1775"/>
      <c r="U428" s="1801"/>
      <c r="V428" s="1775"/>
      <c r="W428" s="1775"/>
      <c r="X428" s="1775"/>
      <c r="Y428" s="1775"/>
      <c r="Z428" s="1775"/>
      <c r="AA428" s="1802"/>
      <c r="AB428" s="1802"/>
      <c r="AC428" s="1803"/>
      <c r="AD428" s="1803"/>
      <c r="AE428" s="1804"/>
      <c r="AH428" s="1789"/>
      <c r="AI428" s="1789"/>
      <c r="AJ428" s="1775"/>
      <c r="AK428" s="1775"/>
      <c r="AL428" s="1775"/>
      <c r="AM428" s="1775"/>
      <c r="AN428" s="1775"/>
      <c r="AO428" s="1775"/>
      <c r="AP428" s="1775"/>
      <c r="AQ428" s="1775"/>
      <c r="AR428" s="1775"/>
      <c r="AS428" s="1775"/>
      <c r="AT428" s="1775"/>
      <c r="AU428" s="1775"/>
      <c r="AV428" s="1775"/>
      <c r="AW428" s="1775"/>
      <c r="AX428" s="1738"/>
      <c r="AY428" s="1789"/>
      <c r="AZ428" s="1789"/>
    </row>
    <row r="429" spans="1:52" s="1578" customFormat="1">
      <c r="A429" s="1576"/>
      <c r="B429" s="1577"/>
      <c r="R429" s="1800"/>
      <c r="S429" s="1775"/>
      <c r="T429" s="1775"/>
      <c r="U429" s="1801"/>
      <c r="V429" s="1775"/>
      <c r="W429" s="1775"/>
      <c r="X429" s="1775"/>
      <c r="Y429" s="1775"/>
      <c r="Z429" s="1775"/>
      <c r="AA429" s="1802"/>
      <c r="AB429" s="1802"/>
      <c r="AC429" s="1803"/>
      <c r="AD429" s="1803"/>
      <c r="AE429" s="1804"/>
      <c r="AH429" s="1789"/>
      <c r="AI429" s="1789"/>
      <c r="AJ429" s="1775"/>
      <c r="AK429" s="1775"/>
      <c r="AL429" s="1775"/>
      <c r="AM429" s="1775"/>
      <c r="AN429" s="1775"/>
      <c r="AO429" s="1775"/>
      <c r="AP429" s="1775"/>
      <c r="AQ429" s="1775"/>
      <c r="AR429" s="1775"/>
      <c r="AS429" s="1775"/>
      <c r="AT429" s="1775"/>
      <c r="AU429" s="1775"/>
      <c r="AV429" s="1775"/>
      <c r="AW429" s="1775"/>
      <c r="AX429" s="1738"/>
      <c r="AY429" s="1789"/>
      <c r="AZ429" s="1789"/>
    </row>
  </sheetData>
  <mergeCells count="51">
    <mergeCell ref="L41:M42"/>
    <mergeCell ref="J87:P88"/>
    <mergeCell ref="C311:P317"/>
    <mergeCell ref="F298:G298"/>
    <mergeCell ref="F299:G299"/>
    <mergeCell ref="F290:G290"/>
    <mergeCell ref="F291:G291"/>
    <mergeCell ref="F292:G292"/>
    <mergeCell ref="F293:G293"/>
    <mergeCell ref="F294:G294"/>
    <mergeCell ref="F296:G296"/>
    <mergeCell ref="H290:I290"/>
    <mergeCell ref="H291:I291"/>
    <mergeCell ref="H292:I292"/>
    <mergeCell ref="H293:I293"/>
    <mergeCell ref="F295:G295"/>
    <mergeCell ref="H294:I294"/>
    <mergeCell ref="H295:I295"/>
    <mergeCell ref="H296:I296"/>
    <mergeCell ref="H297:I297"/>
    <mergeCell ref="H298:I298"/>
    <mergeCell ref="H299:I299"/>
    <mergeCell ref="H300:I300"/>
    <mergeCell ref="H301:I301"/>
    <mergeCell ref="H302:I302"/>
    <mergeCell ref="H303:I303"/>
    <mergeCell ref="H304:I304"/>
    <mergeCell ref="F300:G300"/>
    <mergeCell ref="F301:G301"/>
    <mergeCell ref="F302:G302"/>
    <mergeCell ref="F303:G303"/>
    <mergeCell ref="F304:G304"/>
    <mergeCell ref="F297:G297"/>
    <mergeCell ref="C344:E344"/>
    <mergeCell ref="C353:E353"/>
    <mergeCell ref="C346:E346"/>
    <mergeCell ref="C348:E348"/>
    <mergeCell ref="C350:E350"/>
    <mergeCell ref="F114:J114"/>
    <mergeCell ref="G183:M184"/>
    <mergeCell ref="G186:M187"/>
    <mergeCell ref="G188:M189"/>
    <mergeCell ref="G192:M193"/>
    <mergeCell ref="M288:P289"/>
    <mergeCell ref="C253:J254"/>
    <mergeCell ref="C257:J258"/>
    <mergeCell ref="G194:M195"/>
    <mergeCell ref="G196:M197"/>
    <mergeCell ref="G198:M201"/>
    <mergeCell ref="C245:J246"/>
    <mergeCell ref="C249:J250"/>
  </mergeCells>
  <hyperlinks>
    <hyperlink ref="C204" r:id="rId1" display="http://www.brattle.com/system/publications/pdfs/000/004/822/original/The_WACC_for_mobile__fixed-line_and_cable_termination_rates_Harris_Stirzaker_Fischietti_Mar_15_2012.pdf?1378772132"/>
    <hyperlink ref="C205" r:id="rId2" display="https://www.acm.nl/nl/download/publicatie/?id=10389"/>
    <hyperlink ref="C306" r:id="rId3" display="http://www.brattle.com/system/publications/pdfs/000/004/822/original/The_WACC_for_mobile__fixed-line_and_cable_termination_rates_Harris_Stirzaker_Fischietti_Mar_15_2012.pdf?1378772132"/>
    <hyperlink ref="C307" r:id="rId4" display="https://www.acm.nl/nl/download/publicatie/?id=10389"/>
    <hyperlink ref="C389" location="'Rf &amp; Cd '!Z50" display="'+ Rf graph already in English in 'Rf&amp;Cd'"/>
  </hyperlinks>
  <pageMargins left="0.7" right="0.7" top="0.75" bottom="0.75" header="0.3" footer="0.3"/>
  <pageSetup paperSize="9" orientation="portrait" r:id="rId5"/>
  <drawing r:id="rId6"/>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06"/>
  <sheetViews>
    <sheetView showGridLines="0" zoomScale="80" zoomScaleNormal="80" workbookViewId="0">
      <pane xSplit="2" ySplit="11" topLeftCell="C12" activePane="bottomRight" state="frozen"/>
      <selection activeCell="AY1" sqref="AY1"/>
      <selection pane="topRight" activeCell="AY1" sqref="AY1"/>
      <selection pane="bottomLeft" activeCell="AY1" sqref="AY1"/>
      <selection pane="bottomRight" activeCell="AF1" sqref="AF1:AF1048576"/>
    </sheetView>
  </sheetViews>
  <sheetFormatPr defaultColWidth="11.42578125" defaultRowHeight="12.75"/>
  <cols>
    <col min="1" max="1" width="13" style="6" customWidth="1"/>
    <col min="2" max="2" width="10.140625" style="111" customWidth="1"/>
    <col min="3" max="3" width="9.7109375" style="40" customWidth="1"/>
    <col min="4" max="7" width="9.7109375" style="23" customWidth="1"/>
    <col min="8" max="8" width="9.7109375" style="78" customWidth="1"/>
    <col min="9" max="9" width="9.7109375" style="53" customWidth="1"/>
    <col min="10" max="10" width="2.5703125" style="1674" customWidth="1"/>
    <col min="11" max="12" width="9.7109375" style="6" customWidth="1"/>
    <col min="13" max="13" width="2.7109375" style="1674" customWidth="1"/>
    <col min="14" max="14" width="11.140625" style="6" bestFit="1" customWidth="1"/>
    <col min="15" max="18" width="9.5703125" style="6" customWidth="1"/>
    <col min="19" max="19" width="11.42578125" style="40" customWidth="1"/>
    <col min="20" max="20" width="11.42578125" style="188" customWidth="1"/>
    <col min="21" max="21" width="9.7109375" style="40" customWidth="1"/>
    <col min="22" max="26" width="9.7109375" style="23" customWidth="1"/>
    <col min="27" max="27" width="9.7109375" style="122" customWidth="1"/>
    <col min="28" max="28" width="9.7109375" style="78" customWidth="1"/>
    <col min="29" max="29" width="9.7109375" style="53" customWidth="1"/>
    <col min="30" max="30" width="2.7109375" style="1674" customWidth="1"/>
    <col min="31" max="31" width="9.7109375" style="23" customWidth="1"/>
    <col min="32" max="32" width="2.5703125" style="1456" customWidth="1"/>
    <col min="33" max="33" width="9.7109375" style="40" customWidth="1"/>
    <col min="34" max="37" width="9.7109375" style="23" customWidth="1"/>
    <col min="38" max="38" width="9.7109375" style="122" customWidth="1"/>
    <col min="39" max="39" width="9.7109375" style="78" customWidth="1"/>
    <col min="40" max="40" width="9.7109375" style="188" customWidth="1"/>
    <col min="41" max="41" width="9.7109375" style="40" customWidth="1"/>
    <col min="42" max="45" width="9.7109375" style="23" customWidth="1"/>
    <col min="46" max="46" width="9.7109375" style="122" customWidth="1"/>
    <col min="47" max="47" width="9.7109375" style="53" customWidth="1"/>
    <col min="48" max="48" width="9.7109375" style="40" customWidth="1"/>
    <col min="49" max="52" width="9.7109375" style="23" customWidth="1"/>
    <col min="53" max="53" width="9.7109375" style="122" customWidth="1"/>
    <col min="54" max="54" width="9.7109375" style="53" customWidth="1"/>
    <col min="55" max="59" width="9.7109375" style="23" customWidth="1"/>
    <col min="60" max="60" width="9.7109375" style="122" customWidth="1"/>
    <col min="61" max="61" width="9.7109375" style="53" customWidth="1"/>
    <col min="62" max="62" width="9.7109375" style="40" customWidth="1"/>
    <col min="63" max="66" width="9.7109375" style="23" customWidth="1"/>
    <col min="67" max="67" width="9.7109375" style="122" customWidth="1"/>
    <col min="68" max="68" width="9.7109375" style="53" customWidth="1"/>
    <col min="69" max="69" width="9.7109375" style="40" customWidth="1"/>
    <col min="70" max="73" width="9.7109375" style="23" customWidth="1"/>
    <col min="74" max="74" width="9.7109375" style="122" customWidth="1"/>
    <col min="75" max="75" width="9.7109375" style="78" customWidth="1"/>
    <col min="76" max="77" width="11.42578125" style="1446"/>
    <col min="78" max="16384" width="11.42578125" style="1457"/>
  </cols>
  <sheetData>
    <row r="1" spans="1:77">
      <c r="A1" s="68" t="s">
        <v>541</v>
      </c>
      <c r="B1" s="108"/>
      <c r="C1" s="44"/>
      <c r="D1" s="21"/>
      <c r="E1" s="21"/>
      <c r="F1" s="22" t="s">
        <v>37</v>
      </c>
      <c r="G1" s="21"/>
      <c r="H1" s="100"/>
      <c r="I1" s="101"/>
      <c r="J1" s="1672"/>
      <c r="K1" s="441" t="s">
        <v>401</v>
      </c>
      <c r="L1" s="441" t="s">
        <v>401</v>
      </c>
      <c r="M1" s="1672"/>
      <c r="N1" s="759" t="s">
        <v>762</v>
      </c>
      <c r="O1" s="5" t="s">
        <v>73</v>
      </c>
      <c r="P1" s="5"/>
      <c r="Q1" s="5" t="s">
        <v>74</v>
      </c>
      <c r="R1" s="5"/>
      <c r="S1" s="496" t="s">
        <v>525</v>
      </c>
      <c r="T1" s="727" t="s">
        <v>722</v>
      </c>
      <c r="U1" s="54"/>
      <c r="V1" s="55"/>
      <c r="W1" s="55"/>
      <c r="X1" s="56" t="s">
        <v>40</v>
      </c>
      <c r="Y1" s="55"/>
      <c r="Z1" s="55"/>
      <c r="AA1" s="123" t="s">
        <v>43</v>
      </c>
      <c r="AB1" s="92"/>
      <c r="AC1" s="96"/>
      <c r="AD1" s="1672"/>
      <c r="AE1" s="20" t="s">
        <v>41</v>
      </c>
      <c r="AG1" s="1677"/>
      <c r="AH1" s="1678"/>
      <c r="AI1" s="1679" t="str">
        <f>'(Bloom Yields Live)'!CD1</f>
        <v xml:space="preserve">Euro Composite </v>
      </c>
      <c r="AJ1" s="1680" t="str">
        <f>'(Bloom Yields Live)'!CE1</f>
        <v>AA</v>
      </c>
      <c r="AK1" s="1678"/>
      <c r="AL1" s="1681" t="str">
        <f>CONCATENATE("Spread ",AJ1)</f>
        <v>Spread AA</v>
      </c>
      <c r="AM1" s="1658"/>
      <c r="AN1" s="1682" t="s">
        <v>729</v>
      </c>
      <c r="AO1" s="1677"/>
      <c r="AP1" s="1678"/>
      <c r="AQ1" s="1679" t="str">
        <f>'(Bloom Yields Live)'!CN1</f>
        <v>Euro Industrial</v>
      </c>
      <c r="AR1" s="1680" t="str">
        <f>'(Bloom Yields Live)'!CO1</f>
        <v>A</v>
      </c>
      <c r="AS1" s="1678"/>
      <c r="AT1" s="1681" t="str">
        <f>CONCATENATE("Spread ",AR1)</f>
        <v>Spread A</v>
      </c>
      <c r="AU1" s="1683"/>
      <c r="AV1" s="1677"/>
      <c r="AW1" s="1678"/>
      <c r="AX1" s="1679" t="str">
        <f>'(Bloom Yields Live)'!CX1</f>
        <v>Euro Industrial</v>
      </c>
      <c r="AY1" s="1680"/>
      <c r="AZ1" s="1680"/>
      <c r="BA1" s="1681" t="str">
        <f>CONCATENATE("Spread ",AY1)</f>
        <v xml:space="preserve">Spread </v>
      </c>
      <c r="BB1" s="1683"/>
      <c r="BC1" s="1678"/>
      <c r="BD1" s="1678"/>
      <c r="BE1" s="1679" t="str">
        <f>'(Bloom Yields Live)'!DH1</f>
        <v>Euro Industrial</v>
      </c>
      <c r="BF1" s="1680" t="str">
        <f>'(Bloom Yields Live)'!DI1</f>
        <v>BBB</v>
      </c>
      <c r="BG1" s="1678"/>
      <c r="BH1" s="1681" t="str">
        <f>CONCATENATE("Spread ",BF1)</f>
        <v>Spread BBB</v>
      </c>
      <c r="BI1" s="1683"/>
      <c r="BJ1" s="1677"/>
      <c r="BK1" s="1678"/>
      <c r="BL1" s="1679" t="str">
        <f>'(Bloom Yields Live)'!DR1</f>
        <v>Euro Industrial</v>
      </c>
      <c r="BM1" s="1680" t="str">
        <f>'(Bloom Yields Live)'!DS1</f>
        <v>BBB-</v>
      </c>
      <c r="BN1" s="1678"/>
      <c r="BO1" s="1681" t="str">
        <f>CONCATENATE("Spread ",BM1)</f>
        <v>Spread BBB-</v>
      </c>
      <c r="BP1" s="1683"/>
      <c r="BQ1" s="1677"/>
      <c r="BR1" s="1678"/>
      <c r="BS1" s="1679" t="str">
        <f>'(Bloom Yields Live)'!EB1</f>
        <v>Euro Industrial</v>
      </c>
      <c r="BT1" s="1680" t="str">
        <f>'(Bloom Yields Live)'!EC1</f>
        <v>BB</v>
      </c>
      <c r="BU1" s="1678"/>
      <c r="BV1" s="1681" t="str">
        <f>CONCATENATE("Spread ",BT1)</f>
        <v>Spread BB</v>
      </c>
      <c r="BW1" s="1658"/>
      <c r="BY1" s="1436"/>
    </row>
    <row r="2" spans="1:77" s="1456" customFormat="1">
      <c r="A2" s="3"/>
      <c r="B2" s="109"/>
      <c r="C2" s="37"/>
      <c r="D2" s="20"/>
      <c r="E2" s="20"/>
      <c r="F2" s="20"/>
      <c r="G2" s="20"/>
      <c r="H2" s="15"/>
      <c r="I2" s="47"/>
      <c r="J2" s="1672"/>
      <c r="K2" s="5" t="s">
        <v>467</v>
      </c>
      <c r="L2" s="5" t="s">
        <v>467</v>
      </c>
      <c r="M2" s="1672"/>
      <c r="N2" s="5"/>
      <c r="O2" s="5" t="s">
        <v>42</v>
      </c>
      <c r="P2" s="5" t="s">
        <v>72</v>
      </c>
      <c r="Q2" s="5" t="s">
        <v>75</v>
      </c>
      <c r="R2" s="5"/>
      <c r="S2" s="37"/>
      <c r="T2" s="728"/>
      <c r="U2" s="37"/>
      <c r="V2" s="20"/>
      <c r="W2" s="20"/>
      <c r="X2" s="20"/>
      <c r="Y2" s="20"/>
      <c r="Z2" s="20"/>
      <c r="AA2" s="115"/>
      <c r="AB2" s="15"/>
      <c r="AC2" s="47"/>
      <c r="AD2" s="1672"/>
      <c r="AE2" s="20"/>
      <c r="AG2" s="37"/>
      <c r="AH2" s="20"/>
      <c r="AI2" s="20"/>
      <c r="AJ2" s="20"/>
      <c r="AK2" s="20"/>
      <c r="AL2" s="115"/>
      <c r="AM2" s="15"/>
      <c r="AN2" s="728"/>
      <c r="AO2" s="37"/>
      <c r="AP2" s="20"/>
      <c r="AQ2" s="20"/>
      <c r="AR2" s="20"/>
      <c r="AS2" s="20"/>
      <c r="AT2" s="115"/>
      <c r="AU2" s="47"/>
      <c r="AV2" s="37"/>
      <c r="AW2" s="20"/>
      <c r="AX2" s="20"/>
      <c r="AY2" s="20"/>
      <c r="AZ2" s="20"/>
      <c r="BA2" s="115"/>
      <c r="BB2" s="47"/>
      <c r="BC2" s="20"/>
      <c r="BD2" s="20"/>
      <c r="BE2" s="20"/>
      <c r="BF2" s="20"/>
      <c r="BG2" s="20"/>
      <c r="BH2" s="115"/>
      <c r="BI2" s="47"/>
      <c r="BJ2" s="37"/>
      <c r="BK2" s="20"/>
      <c r="BL2" s="20"/>
      <c r="BM2" s="20"/>
      <c r="BN2" s="20"/>
      <c r="BO2" s="115"/>
      <c r="BP2" s="47"/>
      <c r="BQ2" s="37"/>
      <c r="BR2" s="20"/>
      <c r="BS2" s="20"/>
      <c r="BT2" s="20"/>
      <c r="BU2" s="20"/>
      <c r="BV2" s="115"/>
      <c r="BW2" s="15"/>
      <c r="BX2" s="1436"/>
      <c r="BY2" s="1436"/>
    </row>
    <row r="3" spans="1:77" s="1456" customFormat="1">
      <c r="A3" s="5" t="s">
        <v>32</v>
      </c>
      <c r="B3" s="109"/>
      <c r="C3" s="45" t="s">
        <v>2</v>
      </c>
      <c r="D3" s="25" t="s">
        <v>4</v>
      </c>
      <c r="E3" s="25" t="s">
        <v>5</v>
      </c>
      <c r="F3" s="27" t="s">
        <v>3</v>
      </c>
      <c r="G3" s="25" t="s">
        <v>6</v>
      </c>
      <c r="H3" s="16" t="str">
        <f>F3</f>
        <v>10Y</v>
      </c>
      <c r="I3" s="51" t="str">
        <f>H3</f>
        <v>10Y</v>
      </c>
      <c r="J3" s="1459"/>
      <c r="K3" s="18" t="s">
        <v>2</v>
      </c>
      <c r="L3" s="18" t="s">
        <v>3</v>
      </c>
      <c r="M3" s="1459"/>
      <c r="N3" s="18" t="s">
        <v>3</v>
      </c>
      <c r="O3" s="18" t="s">
        <v>3</v>
      </c>
      <c r="P3" s="18" t="s">
        <v>3</v>
      </c>
      <c r="Q3" s="18" t="s">
        <v>3</v>
      </c>
      <c r="R3" s="18"/>
      <c r="S3" s="43" t="s">
        <v>3</v>
      </c>
      <c r="T3" s="729" t="s">
        <v>3</v>
      </c>
      <c r="U3" s="45" t="s">
        <v>2</v>
      </c>
      <c r="V3" s="25" t="s">
        <v>4</v>
      </c>
      <c r="W3" s="25" t="s">
        <v>5</v>
      </c>
      <c r="X3" s="27" t="s">
        <v>3</v>
      </c>
      <c r="Y3" s="25" t="s">
        <v>6</v>
      </c>
      <c r="Z3" s="27" t="str">
        <f>X3</f>
        <v>10Y</v>
      </c>
      <c r="AA3" s="118" t="str">
        <f>X3</f>
        <v>10Y</v>
      </c>
      <c r="AB3" s="16" t="str">
        <f>Z3</f>
        <v>10Y</v>
      </c>
      <c r="AC3" s="51" t="str">
        <f>AA3</f>
        <v>10Y</v>
      </c>
      <c r="AD3" s="1459"/>
      <c r="AE3" s="16" t="str">
        <f>AC3</f>
        <v>10Y</v>
      </c>
      <c r="AF3" s="1444"/>
      <c r="AG3" s="45" t="s">
        <v>2</v>
      </c>
      <c r="AH3" s="25" t="s">
        <v>4</v>
      </c>
      <c r="AI3" s="25" t="s">
        <v>5</v>
      </c>
      <c r="AJ3" s="27" t="s">
        <v>3</v>
      </c>
      <c r="AK3" s="25" t="s">
        <v>6</v>
      </c>
      <c r="AL3" s="118" t="s">
        <v>3</v>
      </c>
      <c r="AM3" s="16" t="str">
        <f>AL3</f>
        <v>10Y</v>
      </c>
      <c r="AN3" s="118" t="str">
        <f>AM3</f>
        <v>10Y</v>
      </c>
      <c r="AO3" s="45" t="s">
        <v>2</v>
      </c>
      <c r="AP3" s="25" t="s">
        <v>4</v>
      </c>
      <c r="AQ3" s="25" t="s">
        <v>5</v>
      </c>
      <c r="AR3" s="27" t="s">
        <v>3</v>
      </c>
      <c r="AS3" s="25" t="s">
        <v>6</v>
      </c>
      <c r="AT3" s="118" t="s">
        <v>3</v>
      </c>
      <c r="AU3" s="51" t="str">
        <f>AT3</f>
        <v>10Y</v>
      </c>
      <c r="AV3" s="45" t="s">
        <v>2</v>
      </c>
      <c r="AW3" s="25" t="s">
        <v>4</v>
      </c>
      <c r="AX3" s="25" t="s">
        <v>5</v>
      </c>
      <c r="AY3" s="27" t="s">
        <v>3</v>
      </c>
      <c r="AZ3" s="25" t="s">
        <v>6</v>
      </c>
      <c r="BA3" s="118" t="s">
        <v>3</v>
      </c>
      <c r="BB3" s="51" t="s">
        <v>3</v>
      </c>
      <c r="BC3" s="25" t="s">
        <v>2</v>
      </c>
      <c r="BD3" s="25" t="s">
        <v>4</v>
      </c>
      <c r="BE3" s="25" t="s">
        <v>5</v>
      </c>
      <c r="BF3" s="27" t="s">
        <v>3</v>
      </c>
      <c r="BG3" s="25" t="s">
        <v>6</v>
      </c>
      <c r="BH3" s="118" t="str">
        <f>BF3</f>
        <v>10Y</v>
      </c>
      <c r="BI3" s="51" t="str">
        <f>BH3</f>
        <v>10Y</v>
      </c>
      <c r="BJ3" s="45" t="s">
        <v>2</v>
      </c>
      <c r="BK3" s="25" t="s">
        <v>4</v>
      </c>
      <c r="BL3" s="25" t="s">
        <v>5</v>
      </c>
      <c r="BM3" s="27" t="s">
        <v>3</v>
      </c>
      <c r="BN3" s="25" t="s">
        <v>6</v>
      </c>
      <c r="BO3" s="118" t="str">
        <f>BM3</f>
        <v>10Y</v>
      </c>
      <c r="BP3" s="51" t="str">
        <f>BO3</f>
        <v>10Y</v>
      </c>
      <c r="BQ3" s="45" t="s">
        <v>2</v>
      </c>
      <c r="BR3" s="25" t="s">
        <v>4</v>
      </c>
      <c r="BS3" s="25" t="s">
        <v>5</v>
      </c>
      <c r="BT3" s="27" t="s">
        <v>3</v>
      </c>
      <c r="BU3" s="25" t="s">
        <v>6</v>
      </c>
      <c r="BV3" s="118" t="str">
        <f>BT3</f>
        <v>10Y</v>
      </c>
      <c r="BW3" s="16" t="str">
        <f>BV3</f>
        <v>10Y</v>
      </c>
      <c r="BX3" s="1436"/>
      <c r="BY3" s="1436"/>
    </row>
    <row r="4" spans="1:77" s="1456" customFormat="1">
      <c r="A4" s="3"/>
      <c r="B4" s="109"/>
      <c r="C4" s="45"/>
      <c r="D4" s="25"/>
      <c r="E4" s="25"/>
      <c r="F4" s="27"/>
      <c r="G4" s="25"/>
      <c r="H4" s="16"/>
      <c r="I4" s="51"/>
      <c r="J4" s="1459"/>
      <c r="K4" s="18"/>
      <c r="L4" s="18"/>
      <c r="M4" s="1459"/>
      <c r="N4" s="18"/>
      <c r="O4" s="18"/>
      <c r="P4" s="18"/>
      <c r="Q4" s="18"/>
      <c r="R4" s="18"/>
      <c r="S4" s="45"/>
      <c r="T4" s="730"/>
      <c r="U4" s="45"/>
      <c r="V4" s="25"/>
      <c r="W4" s="25"/>
      <c r="X4" s="27"/>
      <c r="Y4" s="25"/>
      <c r="Z4" s="27"/>
      <c r="AA4" s="118"/>
      <c r="AB4" s="16"/>
      <c r="AC4" s="51"/>
      <c r="AD4" s="1459"/>
      <c r="AE4" s="16"/>
      <c r="AF4" s="1444"/>
      <c r="AG4" s="45"/>
      <c r="AH4" s="25"/>
      <c r="AI4" s="25"/>
      <c r="AJ4" s="27"/>
      <c r="AK4" s="25"/>
      <c r="AL4" s="118"/>
      <c r="AM4" s="16"/>
      <c r="AN4" s="729"/>
      <c r="AO4" s="45"/>
      <c r="AP4" s="25"/>
      <c r="AQ4" s="25"/>
      <c r="AR4" s="27"/>
      <c r="AS4" s="25"/>
      <c r="AT4" s="118"/>
      <c r="AU4" s="51"/>
      <c r="AV4" s="45"/>
      <c r="AW4" s="25"/>
      <c r="AX4" s="25"/>
      <c r="AY4" s="27"/>
      <c r="AZ4" s="25"/>
      <c r="BA4" s="118"/>
      <c r="BB4" s="51"/>
      <c r="BC4" s="25"/>
      <c r="BD4" s="25"/>
      <c r="BE4" s="25"/>
      <c r="BF4" s="27"/>
      <c r="BG4" s="25"/>
      <c r="BH4" s="118"/>
      <c r="BI4" s="51"/>
      <c r="BJ4" s="45"/>
      <c r="BK4" s="25"/>
      <c r="BL4" s="25"/>
      <c r="BM4" s="27"/>
      <c r="BN4" s="25"/>
      <c r="BO4" s="118"/>
      <c r="BP4" s="51"/>
      <c r="BQ4" s="45"/>
      <c r="BR4" s="25"/>
      <c r="BS4" s="25"/>
      <c r="BT4" s="27"/>
      <c r="BU4" s="25"/>
      <c r="BV4" s="118"/>
      <c r="BW4" s="16"/>
      <c r="BX4" s="1436"/>
      <c r="BY4" s="1436"/>
    </row>
    <row r="5" spans="1:77">
      <c r="A5" s="4" t="s">
        <v>64</v>
      </c>
      <c r="B5" s="110"/>
      <c r="C5" s="46">
        <f>C206</f>
        <v>0.3649</v>
      </c>
      <c r="D5" s="18">
        <f>D206</f>
        <v>0.88790000000000002</v>
      </c>
      <c r="E5" s="18">
        <f>E206</f>
        <v>1.5944</v>
      </c>
      <c r="F5" s="18">
        <f>F206</f>
        <v>2.0415000000000001</v>
      </c>
      <c r="G5" s="18">
        <f>G206</f>
        <v>2.6040999999999999</v>
      </c>
      <c r="H5" s="12"/>
      <c r="I5" s="48"/>
      <c r="J5" s="1459"/>
      <c r="K5" s="18">
        <f>K206</f>
        <v>1.452</v>
      </c>
      <c r="L5" s="18">
        <f>L206</f>
        <v>1.8919999999999999</v>
      </c>
      <c r="M5" s="1459"/>
      <c r="N5" s="18">
        <f>N206</f>
        <v>0.41149999999999975</v>
      </c>
      <c r="O5" s="18">
        <f>'(Bloom Yields Live)'!AY4-'(Bloom Yields Live)'!AW4</f>
        <v>0.13339999999999996</v>
      </c>
      <c r="P5" s="18">
        <f>'(Bloom Yields Live)'!BK4-'(Bloom Yields Live)'!BG4</f>
        <v>-7.43999999999998E-2</v>
      </c>
      <c r="Q5" s="18">
        <f>'(Bloom Yields Live)'!BM4-'(Bloom Yields Live)'!BG4</f>
        <v>0.10160000000000036</v>
      </c>
      <c r="R5" s="18"/>
      <c r="S5" s="46">
        <f t="shared" ref="S5:Y5" si="0">S206</f>
        <v>2.8050999999999999</v>
      </c>
      <c r="T5" s="731">
        <f>S5-X5</f>
        <v>2.6999999999999691E-2</v>
      </c>
      <c r="U5" s="46">
        <f t="shared" si="0"/>
        <v>0.7319</v>
      </c>
      <c r="V5" s="18">
        <f t="shared" si="0"/>
        <v>1.4442999999999999</v>
      </c>
      <c r="W5" s="18">
        <f t="shared" si="0"/>
        <v>2.3489</v>
      </c>
      <c r="X5" s="18">
        <f t="shared" si="0"/>
        <v>2.7781000000000002</v>
      </c>
      <c r="Y5" s="18">
        <f t="shared" si="0"/>
        <v>3.3927</v>
      </c>
      <c r="Z5" s="18"/>
      <c r="AA5" s="116">
        <f>AA206</f>
        <v>0.73660000000000014</v>
      </c>
      <c r="AB5" s="12"/>
      <c r="AC5" s="48"/>
      <c r="AD5" s="1459"/>
      <c r="AE5" s="18">
        <f>AE206</f>
        <v>2.1800000000000002</v>
      </c>
      <c r="AF5" s="1455"/>
      <c r="AG5" s="46">
        <f t="shared" ref="AG5:AL5" si="1">AG206</f>
        <v>0.95499999999999996</v>
      </c>
      <c r="AH5" s="18">
        <f t="shared" si="1"/>
        <v>1.6280000000000001</v>
      </c>
      <c r="AI5" s="18">
        <f t="shared" si="1"/>
        <v>2.456</v>
      </c>
      <c r="AJ5" s="18">
        <f t="shared" si="1"/>
        <v>2.6790000000000003</v>
      </c>
      <c r="AK5" s="18">
        <f t="shared" si="1"/>
        <v>3.052</v>
      </c>
      <c r="AL5" s="116">
        <f t="shared" si="1"/>
        <v>0.63750000000000018</v>
      </c>
      <c r="AM5" s="12"/>
      <c r="AN5" s="731">
        <f>AJ5-X5</f>
        <v>-9.9099999999999966E-2</v>
      </c>
      <c r="AO5" s="46">
        <f t="shared" ref="AO5:AT5" si="2">AO206</f>
        <v>0.9829</v>
      </c>
      <c r="AP5" s="18">
        <f t="shared" si="2"/>
        <v>1.6219000000000001</v>
      </c>
      <c r="AQ5" s="18">
        <f t="shared" si="2"/>
        <v>2.4207000000000001</v>
      </c>
      <c r="AR5" s="18">
        <f t="shared" si="2"/>
        <v>2.7387999999999999</v>
      </c>
      <c r="AS5" s="18">
        <f t="shared" si="2"/>
        <v>3.4725000000000001</v>
      </c>
      <c r="AT5" s="116">
        <f t="shared" si="2"/>
        <v>0.69729999999999981</v>
      </c>
      <c r="AU5" s="48"/>
      <c r="AV5" s="46">
        <f t="shared" ref="AV5:BA5" si="3">AV206</f>
        <v>1.1956</v>
      </c>
      <c r="AW5" s="18">
        <f t="shared" si="3"/>
        <v>1.9441999999999999</v>
      </c>
      <c r="AX5" s="18">
        <f t="shared" si="3"/>
        <v>2.6715</v>
      </c>
      <c r="AY5" s="18">
        <f t="shared" si="3"/>
        <v>2.9337999999999997</v>
      </c>
      <c r="AZ5" s="18">
        <f t="shared" si="3"/>
        <v>3.7856000000000001</v>
      </c>
      <c r="BA5" s="116">
        <f t="shared" si="3"/>
        <v>0.89229999999999965</v>
      </c>
      <c r="BB5" s="48"/>
      <c r="BC5" s="18">
        <f>BC206</f>
        <v>1.4178999999999999</v>
      </c>
      <c r="BD5" s="18">
        <f>BD206</f>
        <v>2.2372999999999998</v>
      </c>
      <c r="BE5" s="18">
        <f>BE206</f>
        <v>2.9923999999999999</v>
      </c>
      <c r="BF5" s="18">
        <f>BF206</f>
        <v>3.4893000000000001</v>
      </c>
      <c r="BG5" s="18" t="s">
        <v>84</v>
      </c>
      <c r="BH5" s="116">
        <f>BH202</f>
        <v>1.4207999999999998</v>
      </c>
      <c r="BI5" s="48"/>
      <c r="BJ5" s="46">
        <f>BJ206</f>
        <v>1.6063000000000001</v>
      </c>
      <c r="BK5" s="18">
        <f>BK206</f>
        <v>2.4817999999999998</v>
      </c>
      <c r="BL5" s="18">
        <f>BL206</f>
        <v>3.4918</v>
      </c>
      <c r="BM5" s="18">
        <f>BM206</f>
        <v>3.8567</v>
      </c>
      <c r="BN5" s="18" t="s">
        <v>84</v>
      </c>
      <c r="BO5" s="116">
        <f>BO206</f>
        <v>1.8151999999999999</v>
      </c>
      <c r="BP5" s="48"/>
      <c r="BQ5" s="46">
        <f t="shared" ref="BQ5:BV5" si="4">BQ206</f>
        <v>2.5163000000000002</v>
      </c>
      <c r="BR5" s="18">
        <f t="shared" si="4"/>
        <v>3.9878</v>
      </c>
      <c r="BS5" s="18">
        <f t="shared" si="4"/>
        <v>5.0648</v>
      </c>
      <c r="BT5" s="18">
        <f t="shared" si="4"/>
        <v>5.2752999999999997</v>
      </c>
      <c r="BU5" s="18" t="s">
        <v>84</v>
      </c>
      <c r="BV5" s="116">
        <f t="shared" si="4"/>
        <v>3.2337999999999996</v>
      </c>
      <c r="BW5" s="12"/>
    </row>
    <row r="6" spans="1:77">
      <c r="A6" s="4" t="s">
        <v>1194</v>
      </c>
      <c r="B6" s="110"/>
      <c r="C6" s="46">
        <f>AVERAGE(C181:C206)</f>
        <v>0.23625769230769228</v>
      </c>
      <c r="D6" s="18">
        <f>AVERAGE(D181:D206)</f>
        <v>0.62440000000000007</v>
      </c>
      <c r="E6" s="18">
        <f>AVERAGE(E181:E206)</f>
        <v>1.2381653846153848</v>
      </c>
      <c r="F6" s="18">
        <f>AVERAGE(F181:F206)</f>
        <v>1.6736538461538459</v>
      </c>
      <c r="G6" s="18">
        <f>AVERAGE(G181:G206)</f>
        <v>2.2429730769230769</v>
      </c>
      <c r="H6" s="12"/>
      <c r="I6" s="48"/>
      <c r="J6" s="1459"/>
      <c r="K6" s="18">
        <f>AVERAGE(K181:K206)</f>
        <v>1.3713846153846154</v>
      </c>
      <c r="L6" s="18">
        <f>AVERAGE(L181:L206)</f>
        <v>1.8130769230769228</v>
      </c>
      <c r="M6" s="1459"/>
      <c r="N6" s="18">
        <f>AVERAGE(N181:N206)</f>
        <v>0.47792307692307678</v>
      </c>
      <c r="O6" s="18">
        <f>'(Bloom Yields Live)'!AY5-'(Bloom Yields Live)'!AW5</f>
        <v>0.11106153846153877</v>
      </c>
      <c r="P6" s="18">
        <f>'(Bloom Yields Live)'!BK5-'(Bloom Yields Live)'!BG5</f>
        <v>2.8749999999999609E-2</v>
      </c>
      <c r="Q6" s="18">
        <f>'(Bloom Yields Live)'!BM5-'(Bloom Yields Live)'!BG5</f>
        <v>7.3211538461538606E-2</v>
      </c>
      <c r="R6" s="18"/>
      <c r="S6" s="46">
        <f t="shared" ref="S6:Y6" si="5">AVERAGE(S181:S206)</f>
        <v>2.4209461538461543</v>
      </c>
      <c r="T6" s="731">
        <f>S6-X6</f>
        <v>4.0161538461538804E-2</v>
      </c>
      <c r="U6" s="46">
        <f t="shared" si="5"/>
        <v>0.54197692307692302</v>
      </c>
      <c r="V6" s="18">
        <f t="shared" si="5"/>
        <v>1.1585576923076921</v>
      </c>
      <c r="W6" s="18">
        <f t="shared" si="5"/>
        <v>1.9688076923076923</v>
      </c>
      <c r="X6" s="18">
        <f t="shared" si="5"/>
        <v>2.3807846153846155</v>
      </c>
      <c r="Y6" s="18">
        <f t="shared" si="5"/>
        <v>2.9564384615384616</v>
      </c>
      <c r="Z6" s="18"/>
      <c r="AA6" s="116">
        <f>AVERAGE(AA181:AA206)</f>
        <v>0.70713076923076923</v>
      </c>
      <c r="AB6" s="12"/>
      <c r="AC6" s="48"/>
      <c r="AD6" s="1459"/>
      <c r="AE6" s="18">
        <f>AVERAGE(AE181:AE206)</f>
        <v>1.8960769230769232</v>
      </c>
      <c r="AF6" s="1455"/>
      <c r="AG6" s="46">
        <f t="shared" ref="AG6:AL6" si="6">AVERAGE(AG181:AG206)</f>
        <v>0.82535000000000014</v>
      </c>
      <c r="AH6" s="18">
        <f t="shared" si="6"/>
        <v>1.4359038461538465</v>
      </c>
      <c r="AI6" s="18">
        <f t="shared" si="6"/>
        <v>2.190523076923077</v>
      </c>
      <c r="AJ6" s="18">
        <f t="shared" si="6"/>
        <v>2.3826076923076922</v>
      </c>
      <c r="AK6" s="18">
        <f t="shared" si="6"/>
        <v>2.7882769230769231</v>
      </c>
      <c r="AL6" s="116">
        <f t="shared" si="6"/>
        <v>0.70895384615384605</v>
      </c>
      <c r="AM6" s="12"/>
      <c r="AN6" s="731">
        <f>AJ6-X6</f>
        <v>1.8230769230767052E-3</v>
      </c>
      <c r="AO6" s="46">
        <f t="shared" ref="AO6:AT6" si="7">AVERAGE(AO181:AO206)</f>
        <v>0.87826923076923069</v>
      </c>
      <c r="AP6" s="18">
        <f t="shared" si="7"/>
        <v>1.3636961538461541</v>
      </c>
      <c r="AQ6" s="18">
        <f t="shared" si="7"/>
        <v>2.1024538461538453</v>
      </c>
      <c r="AR6" s="18">
        <f t="shared" si="7"/>
        <v>2.4765576923076926</v>
      </c>
      <c r="AS6" s="18">
        <f t="shared" si="7"/>
        <v>3.2239115384615391</v>
      </c>
      <c r="AT6" s="116">
        <f t="shared" si="7"/>
        <v>0.80290384615384602</v>
      </c>
      <c r="AU6" s="48"/>
      <c r="AV6" s="46">
        <f t="shared" ref="AV6:BA6" si="8">AVERAGE(AV181:AV206)</f>
        <v>1.0950615384615383</v>
      </c>
      <c r="AW6" s="18">
        <f t="shared" si="8"/>
        <v>1.7696999999999994</v>
      </c>
      <c r="AX6" s="18">
        <f t="shared" si="8"/>
        <v>2.3777769230769232</v>
      </c>
      <c r="AY6" s="18">
        <f t="shared" si="8"/>
        <v>2.6338307692307694</v>
      </c>
      <c r="AZ6" s="18">
        <f t="shared" si="8"/>
        <v>3.4876884615384629</v>
      </c>
      <c r="BA6" s="116">
        <f t="shared" si="8"/>
        <v>0.96017692307692293</v>
      </c>
      <c r="BB6" s="48"/>
      <c r="BC6" s="18">
        <f>AVERAGE(BC181:BC206)</f>
        <v>1.2887</v>
      </c>
      <c r="BD6" s="18">
        <f>AVERAGE(BD181:BD206)</f>
        <v>2.0051384615384609</v>
      </c>
      <c r="BE6" s="18">
        <f>AVERAGE(BE181:BE206)</f>
        <v>2.6219999999999999</v>
      </c>
      <c r="BF6" s="18">
        <f>AVERAGE(BF181:BF206)</f>
        <v>3.1102423076923076</v>
      </c>
      <c r="BG6" s="18" t="s">
        <v>84</v>
      </c>
      <c r="BH6" s="116">
        <f>AVERAGE(BH177:BH202)</f>
        <v>1.4543769230769228</v>
      </c>
      <c r="BI6" s="48"/>
      <c r="BJ6" s="46">
        <f>AVERAGE(BJ181:BJ206)</f>
        <v>1.5034153846153844</v>
      </c>
      <c r="BK6" s="18">
        <f>AVERAGE(BK181:BK206)</f>
        <v>2.3026500000000003</v>
      </c>
      <c r="BL6" s="18">
        <f>AVERAGE(BL181:BL206)</f>
        <v>3.1399192307692307</v>
      </c>
      <c r="BM6" s="18">
        <f>AVERAGE(BM181:BM206)</f>
        <v>3.4539384615384612</v>
      </c>
      <c r="BN6" s="18" t="s">
        <v>84</v>
      </c>
      <c r="BO6" s="116">
        <f>AVERAGE(BO181:BO206)</f>
        <v>1.7802846153846152</v>
      </c>
      <c r="BP6" s="48"/>
      <c r="BQ6" s="46">
        <f t="shared" ref="BQ6:BV6" si="9">AVERAGE(BQ181:BQ206)</f>
        <v>2.4651846153846155</v>
      </c>
      <c r="BR6" s="18">
        <f t="shared" si="9"/>
        <v>3.8429192307692306</v>
      </c>
      <c r="BS6" s="18">
        <f t="shared" si="9"/>
        <v>4.8333384615384611</v>
      </c>
      <c r="BT6" s="18">
        <f t="shared" si="9"/>
        <v>5.0320961538461528</v>
      </c>
      <c r="BU6" s="18" t="s">
        <v>84</v>
      </c>
      <c r="BV6" s="116">
        <f t="shared" si="9"/>
        <v>3.3584423076923078</v>
      </c>
      <c r="BW6" s="12"/>
    </row>
    <row r="7" spans="1:77">
      <c r="A7" s="4" t="s">
        <v>1195</v>
      </c>
      <c r="B7" s="110"/>
      <c r="C7" s="46">
        <f>AVERAGE(C154:C206)</f>
        <v>0.19071320754716986</v>
      </c>
      <c r="D7" s="18">
        <f>AVERAGE(D154:D206)</f>
        <v>0.57844339622641505</v>
      </c>
      <c r="E7" s="18">
        <f>AVERAGE(E154:E206)</f>
        <v>1.2075113207547166</v>
      </c>
      <c r="F7" s="18">
        <f>AVERAGE(F154:F206)</f>
        <v>1.6410245283018869</v>
      </c>
      <c r="G7" s="18">
        <f>AVERAGE(G154:G206)</f>
        <v>2.2163566037735856</v>
      </c>
      <c r="H7" s="12"/>
      <c r="I7" s="48"/>
      <c r="J7" s="1459"/>
      <c r="K7" s="18">
        <f>AVERAGE(K154:K206)</f>
        <v>1.5960377358490567</v>
      </c>
      <c r="L7" s="18">
        <f>AVERAGE(L154:L206)</f>
        <v>1.8903962264150938</v>
      </c>
      <c r="M7" s="1459"/>
      <c r="N7" s="18">
        <f>AVERAGE(N154:N206)</f>
        <v>0.50627735849056621</v>
      </c>
      <c r="O7" s="18">
        <f>'(Bloom Yields Live)'!AY6-'(Bloom Yields Live)'!AW6</f>
        <v>0.10956981132075416</v>
      </c>
      <c r="P7" s="18">
        <f>'(Bloom Yields Live)'!BK6-'(Bloom Yields Live)'!BG6</f>
        <v>1.6530188679245716E-2</v>
      </c>
      <c r="Q7" s="18">
        <f>'(Bloom Yields Live)'!BM6-'(Bloom Yields Live)'!BG6</f>
        <v>7.0813207547170354E-2</v>
      </c>
      <c r="R7" s="18"/>
      <c r="S7" s="46">
        <f t="shared" ref="S7:Y7" si="10">AVERAGE(S154:S206)</f>
        <v>2.3802528301886787</v>
      </c>
      <c r="T7" s="731">
        <f>S7-X7</f>
        <v>6.1150943396222068E-3</v>
      </c>
      <c r="U7" s="46">
        <f t="shared" si="10"/>
        <v>0.50352641509433949</v>
      </c>
      <c r="V7" s="18">
        <f t="shared" si="10"/>
        <v>1.123232075471698</v>
      </c>
      <c r="W7" s="18">
        <f t="shared" si="10"/>
        <v>1.9478999999999995</v>
      </c>
      <c r="X7" s="18">
        <f t="shared" si="10"/>
        <v>2.3741377358490565</v>
      </c>
      <c r="Y7" s="18">
        <f t="shared" si="10"/>
        <v>2.9292094339622636</v>
      </c>
      <c r="Z7" s="18"/>
      <c r="AA7" s="116">
        <f>AVERAGE(AA154:AA206)</f>
        <v>0.73311320754716958</v>
      </c>
      <c r="AB7" s="12"/>
      <c r="AC7" s="48"/>
      <c r="AD7" s="1459"/>
      <c r="AE7" s="18">
        <f>AVERAGE(AE154:AE206)</f>
        <v>1.6844905660377363</v>
      </c>
      <c r="AF7" s="1455"/>
      <c r="AG7" s="46">
        <f t="shared" ref="AG7:AL7" si="11">AVERAGE(AG154:AG206)</f>
        <v>0.85164339622641494</v>
      </c>
      <c r="AH7" s="18">
        <f t="shared" si="11"/>
        <v>1.4569943396226417</v>
      </c>
      <c r="AI7" s="18">
        <f t="shared" si="11"/>
        <v>2.248030188679246</v>
      </c>
      <c r="AJ7" s="18">
        <f t="shared" si="11"/>
        <v>2.414779245283019</v>
      </c>
      <c r="AK7" s="18">
        <f t="shared" si="11"/>
        <v>2.8348113207547172</v>
      </c>
      <c r="AL7" s="116">
        <f t="shared" si="11"/>
        <v>0.77375471698113218</v>
      </c>
      <c r="AM7" s="12"/>
      <c r="AN7" s="731">
        <f>AJ7-X7</f>
        <v>4.0641509433962497E-2</v>
      </c>
      <c r="AO7" s="46">
        <f t="shared" ref="AO7:AT7" si="12">AVERAGE(AO154:AO206)</f>
        <v>0.86894716981132092</v>
      </c>
      <c r="AP7" s="18">
        <f t="shared" si="12"/>
        <v>1.3369113207547167</v>
      </c>
      <c r="AQ7" s="18">
        <f t="shared" si="12"/>
        <v>2.0957735849056602</v>
      </c>
      <c r="AR7" s="18">
        <f t="shared" si="12"/>
        <v>2.5219188679245281</v>
      </c>
      <c r="AS7" s="18">
        <f t="shared" si="12"/>
        <v>3.3048358490566034</v>
      </c>
      <c r="AT7" s="116">
        <f t="shared" si="12"/>
        <v>0.88089433962264174</v>
      </c>
      <c r="AU7" s="48"/>
      <c r="AV7" s="46">
        <f t="shared" ref="AV7:BA7" si="13">AVERAGE(AV154:AV206)</f>
        <v>1.114567924528302</v>
      </c>
      <c r="AW7" s="18">
        <f t="shared" si="13"/>
        <v>1.7739452830188687</v>
      </c>
      <c r="AX7" s="18">
        <f t="shared" si="13"/>
        <v>2.4111716981132081</v>
      </c>
      <c r="AY7" s="18">
        <f t="shared" si="13"/>
        <v>2.6773188679245288</v>
      </c>
      <c r="AZ7" s="18">
        <f t="shared" si="13"/>
        <v>3.5584792452830181</v>
      </c>
      <c r="BA7" s="116">
        <f t="shared" si="13"/>
        <v>1.0362943396226418</v>
      </c>
      <c r="BB7" s="48"/>
      <c r="BC7" s="18">
        <f>AVERAGE(BC154:BC206)</f>
        <v>1.3439207547169811</v>
      </c>
      <c r="BD7" s="18">
        <f>AVERAGE(BD154:BD206)</f>
        <v>2.0861584905660373</v>
      </c>
      <c r="BE7" s="18">
        <f>AVERAGE(BE154:BE206)</f>
        <v>2.6737584905660383</v>
      </c>
      <c r="BF7" s="18">
        <f>AVERAGE(BF154:BF206)</f>
        <v>3.1700113207547163</v>
      </c>
      <c r="BG7" s="18" t="s">
        <v>84</v>
      </c>
      <c r="BH7" s="116">
        <f>AVERAGE(BH150:BH202)</f>
        <v>1.5386698113207549</v>
      </c>
      <c r="BI7" s="48"/>
      <c r="BJ7" s="46">
        <f>AVERAGE(BJ154:BJ206)</f>
        <v>1.5968358490566037</v>
      </c>
      <c r="BK7" s="18">
        <f>AVERAGE(BK154:BK206)</f>
        <v>2.3920566037735846</v>
      </c>
      <c r="BL7" s="18">
        <f>AVERAGE(BL154:BL206)</f>
        <v>3.2125037735849054</v>
      </c>
      <c r="BM7" s="18">
        <f>AVERAGE(BM154:BM206)</f>
        <v>3.5211886792452827</v>
      </c>
      <c r="BN7" s="18" t="s">
        <v>84</v>
      </c>
      <c r="BO7" s="116">
        <f>AVERAGE(BO154:BO206)</f>
        <v>1.8801641509433964</v>
      </c>
      <c r="BP7" s="48"/>
      <c r="BQ7" s="46">
        <f t="shared" ref="BQ7:BV7" si="14">AVERAGE(BQ154:BQ206)</f>
        <v>2.6628509433962257</v>
      </c>
      <c r="BR7" s="18">
        <f t="shared" si="14"/>
        <v>4.0161509433962257</v>
      </c>
      <c r="BS7" s="18">
        <f t="shared" si="14"/>
        <v>5.0197056603773582</v>
      </c>
      <c r="BT7" s="18">
        <f t="shared" si="14"/>
        <v>5.2186226415094348</v>
      </c>
      <c r="BU7" s="18" t="s">
        <v>84</v>
      </c>
      <c r="BV7" s="116">
        <f t="shared" si="14"/>
        <v>3.5775981132075469</v>
      </c>
      <c r="BW7" s="12"/>
    </row>
    <row r="8" spans="1:77">
      <c r="A8" s="103" t="s">
        <v>1225</v>
      </c>
      <c r="B8" s="110"/>
      <c r="C8" s="46">
        <f>AVERAGE(C50:C206)</f>
        <v>0.70602738853503222</v>
      </c>
      <c r="D8" s="18">
        <f>AVERAGE(D50:D206)</f>
        <v>1.1698917197452223</v>
      </c>
      <c r="E8" s="18">
        <f>AVERAGE(E50:E206)</f>
        <v>1.7777248407643302</v>
      </c>
      <c r="F8" s="18">
        <f>AVERAGE(F50:F206)</f>
        <v>2.1543636942675168</v>
      </c>
      <c r="G8" s="18">
        <f>AVERAGE(G50:G206)</f>
        <v>2.6982261146496809</v>
      </c>
      <c r="H8" s="7" t="s">
        <v>76</v>
      </c>
      <c r="I8" s="97" t="s">
        <v>76</v>
      </c>
      <c r="J8" s="1459"/>
      <c r="K8" s="18">
        <f>AVERAGE(K50:K206)</f>
        <v>1.7782866242038273</v>
      </c>
      <c r="L8" s="18">
        <f>AVERAGE(L50:L206)</f>
        <v>1.895993630573247</v>
      </c>
      <c r="M8" s="1459"/>
      <c r="N8" s="18">
        <f>AVERAGE(N50:N206)</f>
        <v>0.57622229299363104</v>
      </c>
      <c r="O8" s="18">
        <f>'(Bloom Yields Live)'!AY7-'(Bloom Yields Live)'!AW7</f>
        <v>0.11632611464968079</v>
      </c>
      <c r="P8" s="18">
        <f>'(Bloom Yields Live)'!BK7-'(Bloom Yields Live)'!BG7</f>
        <v>2.9458598726114893E-2</v>
      </c>
      <c r="Q8" s="18">
        <f>'(Bloom Yields Live)'!BM7-'(Bloom Yields Live)'!BG7</f>
        <v>8.4127388535031322E-2</v>
      </c>
      <c r="R8" s="18"/>
      <c r="S8" s="46">
        <f t="shared" ref="S8:Y8" si="15">AVERAGE(S50:S206)</f>
        <v>3.305073248407643</v>
      </c>
      <c r="T8" s="731">
        <f>S8-X8</f>
        <v>-9.1547770700630693E-3</v>
      </c>
      <c r="U8" s="46">
        <f t="shared" si="15"/>
        <v>1.6803114649681532</v>
      </c>
      <c r="V8" s="18">
        <f t="shared" si="15"/>
        <v>2.3420210191082802</v>
      </c>
      <c r="W8" s="18">
        <f t="shared" si="15"/>
        <v>3.0001656050955412</v>
      </c>
      <c r="X8" s="18">
        <f t="shared" si="15"/>
        <v>3.3142280254777061</v>
      </c>
      <c r="Y8" s="18">
        <f t="shared" si="15"/>
        <v>3.7332375796178336</v>
      </c>
      <c r="Z8" s="91" t="s">
        <v>76</v>
      </c>
      <c r="AA8" s="116">
        <f>AVERAGE(AA50:AA206)</f>
        <v>1.1598643312101911</v>
      </c>
      <c r="AB8" s="7" t="s">
        <v>76</v>
      </c>
      <c r="AC8" s="97" t="s">
        <v>76</v>
      </c>
      <c r="AD8" s="1459"/>
      <c r="AE8" s="18">
        <f>AVERAGE(AE50:AE206)</f>
        <v>1.8641974522292997</v>
      </c>
      <c r="AF8" s="1455"/>
      <c r="AG8" s="46">
        <f t="shared" ref="AG8:AL8" si="16">AVERAGE(AG50:AG206)</f>
        <v>1.753505732484077</v>
      </c>
      <c r="AH8" s="18">
        <f t="shared" si="16"/>
        <v>2.344487898089171</v>
      </c>
      <c r="AI8" s="18">
        <f t="shared" si="16"/>
        <v>3.0583815286624212</v>
      </c>
      <c r="AJ8" s="18">
        <f t="shared" si="16"/>
        <v>3.2288140127388525</v>
      </c>
      <c r="AK8" s="18">
        <f t="shared" si="16"/>
        <v>3.5696343949044591</v>
      </c>
      <c r="AL8" s="116">
        <f t="shared" si="16"/>
        <v>1.0744503184713381</v>
      </c>
      <c r="AM8" s="7" t="s">
        <v>76</v>
      </c>
      <c r="AN8" s="731">
        <f>AJ8-X8</f>
        <v>-8.5414012738853629E-2</v>
      </c>
      <c r="AO8" s="46">
        <f t="shared" ref="AO8:AT8" si="17">AVERAGE(AO50:AO206)</f>
        <v>1.6577585987261132</v>
      </c>
      <c r="AP8" s="18">
        <f t="shared" si="17"/>
        <v>2.1742426751592356</v>
      </c>
      <c r="AQ8" s="18">
        <f t="shared" si="17"/>
        <v>2.9040426751592356</v>
      </c>
      <c r="AR8" s="18">
        <f t="shared" si="17"/>
        <v>3.2172006369426751</v>
      </c>
      <c r="AS8" s="18">
        <f t="shared" si="17"/>
        <v>3.8913847133757993</v>
      </c>
      <c r="AT8" s="116">
        <f t="shared" si="17"/>
        <v>1.0628369426751592</v>
      </c>
      <c r="AU8" s="97" t="s">
        <v>76</v>
      </c>
      <c r="AV8" s="46">
        <f t="shared" ref="AV8:BA8" si="18">AVERAGE(AV50:AV206)</f>
        <v>1.997603821656051</v>
      </c>
      <c r="AW8" s="18">
        <f t="shared" si="18"/>
        <v>2.7055356687898078</v>
      </c>
      <c r="AX8" s="18">
        <f t="shared" si="18"/>
        <v>3.2819522292993626</v>
      </c>
      <c r="AY8" s="18">
        <f t="shared" si="18"/>
        <v>3.5679089171974536</v>
      </c>
      <c r="AZ8" s="18">
        <f t="shared" si="18"/>
        <v>4.3157859872611457</v>
      </c>
      <c r="BA8" s="116">
        <f t="shared" si="18"/>
        <v>1.4135452229299361</v>
      </c>
      <c r="BB8" s="97" t="s">
        <v>76</v>
      </c>
      <c r="BC8" s="18">
        <f>AVERAGE(BC50:BC206)</f>
        <v>2.2762859872611472</v>
      </c>
      <c r="BD8" s="18">
        <f>AVERAGE(BD50:BD206)</f>
        <v>2.9955089171974523</v>
      </c>
      <c r="BE8" s="18">
        <f>AVERAGE(BE50:BE206)</f>
        <v>3.5218343949044586</v>
      </c>
      <c r="BF8" s="18">
        <f>AVERAGE(BF50:BF206)</f>
        <v>3.8191369426751587</v>
      </c>
      <c r="BG8" s="18" t="s">
        <v>84</v>
      </c>
      <c r="BH8" s="116">
        <f>AVERAGE(BH46:BH202)</f>
        <v>1.6619484076433126</v>
      </c>
      <c r="BI8" s="97" t="s">
        <v>76</v>
      </c>
      <c r="BJ8" s="46">
        <f>AVERAGE(BJ50:BJ206)</f>
        <v>2.6571222929936322</v>
      </c>
      <c r="BK8" s="18">
        <f>AVERAGE(BK50:BK206)</f>
        <v>3.5180949044585974</v>
      </c>
      <c r="BL8" s="18">
        <f>AVERAGE(BL50:BL206)</f>
        <v>4.2690828025477678</v>
      </c>
      <c r="BM8" s="18">
        <f>AVERAGE(BM50:BM206)</f>
        <v>4.4515171974522296</v>
      </c>
      <c r="BN8" s="18" t="s">
        <v>84</v>
      </c>
      <c r="BO8" s="116">
        <f>AVERAGE(BO50:BO206)</f>
        <v>2.2971535031847146</v>
      </c>
      <c r="BP8" s="97" t="s">
        <v>76</v>
      </c>
      <c r="BQ8" s="46">
        <f t="shared" ref="BQ8:BV8" si="19">AVERAGE(BQ50:BQ206)</f>
        <v>3.6197273885350354</v>
      </c>
      <c r="BR8" s="18">
        <f t="shared" si="19"/>
        <v>4.9645834394904433</v>
      </c>
      <c r="BS8" s="18">
        <f t="shared" si="19"/>
        <v>6.09734203821656</v>
      </c>
      <c r="BT8" s="18">
        <f t="shared" si="19"/>
        <v>6.2683490445859871</v>
      </c>
      <c r="BU8" s="18" t="s">
        <v>84</v>
      </c>
      <c r="BV8" s="116">
        <f t="shared" si="19"/>
        <v>4.1139853503184698</v>
      </c>
      <c r="BW8" s="7" t="s">
        <v>76</v>
      </c>
    </row>
    <row r="9" spans="1:77" s="1455" customFormat="1">
      <c r="A9" s="303" t="s">
        <v>1226</v>
      </c>
      <c r="B9" s="304"/>
      <c r="C9" s="305">
        <f>AVERAGE(C12:C206)</f>
        <v>0.81121538461538478</v>
      </c>
      <c r="D9" s="7">
        <f>AVERAGE(D12:D206)</f>
        <v>1.321244102564102</v>
      </c>
      <c r="E9" s="7">
        <f>AVERAGE(E12:E206)</f>
        <v>1.9470794871794868</v>
      </c>
      <c r="F9" s="7">
        <f>AVERAGE(F12:F206)</f>
        <v>2.3094866666666674</v>
      </c>
      <c r="G9" s="7">
        <f>AVERAGE(G12:G206)</f>
        <v>2.8476738461538451</v>
      </c>
      <c r="H9" s="7"/>
      <c r="I9" s="97"/>
      <c r="J9" s="1511"/>
      <c r="K9" s="7"/>
      <c r="L9" s="7"/>
      <c r="M9" s="1511"/>
      <c r="N9" s="7"/>
      <c r="O9" s="7">
        <f>AVERAGE(O12:O206)</f>
        <v>0.12084410256410255</v>
      </c>
      <c r="P9" s="7">
        <f>AVERAGE(P12:P206)</f>
        <v>3.354512820512822E-2</v>
      </c>
      <c r="Q9" s="7">
        <f>AVERAGE(Q12:Q206)</f>
        <v>9.0832307692307601E-2</v>
      </c>
      <c r="R9" s="7"/>
      <c r="S9" s="305">
        <f t="shared" ref="S9:Y9" si="20">AVERAGE(S12:S206)</f>
        <v>3.3319948717948717</v>
      </c>
      <c r="T9" s="731">
        <f>S9-X9</f>
        <v>-9.9420512820524998E-3</v>
      </c>
      <c r="U9" s="305">
        <f t="shared" si="20"/>
        <v>1.6632117948717962</v>
      </c>
      <c r="V9" s="7">
        <f t="shared" si="20"/>
        <v>2.3553466666666671</v>
      </c>
      <c r="W9" s="7">
        <f t="shared" si="20"/>
        <v>3.0320882051282041</v>
      </c>
      <c r="X9" s="7">
        <f t="shared" si="20"/>
        <v>3.3419369230769242</v>
      </c>
      <c r="Y9" s="7">
        <f t="shared" si="20"/>
        <v>3.7603199999999979</v>
      </c>
      <c r="Z9" s="91"/>
      <c r="AA9" s="306">
        <f>AVERAGE(AA12:AA206)</f>
        <v>1.0324502564102565</v>
      </c>
      <c r="AB9" s="7"/>
      <c r="AC9" s="97"/>
      <c r="AE9" s="91">
        <f>AVERAGE(AE12:AE206)</f>
        <v>2.0256051282051275</v>
      </c>
      <c r="AG9" s="305">
        <f t="shared" ref="AG9:AL9" si="21">AVERAGE(AG12:AG206)</f>
        <v>1.8577394871794872</v>
      </c>
      <c r="AH9" s="91">
        <f t="shared" si="21"/>
        <v>2.4727610256410251</v>
      </c>
      <c r="AI9" s="91">
        <f t="shared" si="21"/>
        <v>3.1694179487179488</v>
      </c>
      <c r="AJ9" s="91">
        <f t="shared" si="21"/>
        <v>3.369305128205129</v>
      </c>
      <c r="AK9" s="91">
        <f t="shared" si="21"/>
        <v>3.7139230769230784</v>
      </c>
      <c r="AL9" s="306">
        <f t="shared" si="21"/>
        <v>1.0598184615384616</v>
      </c>
      <c r="AM9" s="7"/>
      <c r="AN9" s="731">
        <f>AJ9-X9</f>
        <v>2.7368205128204703E-2</v>
      </c>
      <c r="AO9" s="305">
        <f t="shared" ref="AO9:AT9" si="22">AVERAGE(AO12:AO206)</f>
        <v>1.7508517948717941</v>
      </c>
      <c r="AP9" s="91">
        <f t="shared" si="22"/>
        <v>2.3289948717948725</v>
      </c>
      <c r="AQ9" s="91">
        <f t="shared" si="22"/>
        <v>3.0361456410256404</v>
      </c>
      <c r="AR9" s="91">
        <f t="shared" si="22"/>
        <v>3.3674394871794844</v>
      </c>
      <c r="AS9" s="91">
        <f t="shared" si="22"/>
        <v>3.9622292307692328</v>
      </c>
      <c r="AT9" s="306">
        <f t="shared" si="22"/>
        <v>1.0579528205128204</v>
      </c>
      <c r="AU9" s="97"/>
      <c r="AV9" s="305">
        <f t="shared" ref="AV9:BA9" si="23">AVERAGE(AV12:AV206)</f>
        <v>2.0775502564102575</v>
      </c>
      <c r="AW9" s="91">
        <f t="shared" si="23"/>
        <v>2.7889241025641032</v>
      </c>
      <c r="AX9" s="91">
        <f t="shared" si="23"/>
        <v>3.3988553846153833</v>
      </c>
      <c r="AY9" s="91">
        <f t="shared" si="23"/>
        <v>3.6846682051282005</v>
      </c>
      <c r="AZ9" s="91">
        <f t="shared" si="23"/>
        <v>4.3760333333333357</v>
      </c>
      <c r="BA9" s="306">
        <f t="shared" si="23"/>
        <v>1.375181538461538</v>
      </c>
      <c r="BB9" s="97"/>
      <c r="BC9" s="305">
        <f>AVERAGE(BC12:BC206)</f>
        <v>2.3706917948717958</v>
      </c>
      <c r="BD9" s="91">
        <f>AVERAGE(BD12:BD206)</f>
        <v>3.1090897435897444</v>
      </c>
      <c r="BE9" s="91">
        <f>AVERAGE(BE12:BE206)</f>
        <v>3.6790379487179505</v>
      </c>
      <c r="BF9" s="91">
        <f>AVERAGE(BF12:BF206)</f>
        <v>3.9568553846153867</v>
      </c>
      <c r="BG9" s="18" t="s">
        <v>84</v>
      </c>
      <c r="BH9" s="306">
        <f>AVERAGE(BH12:BH206)</f>
        <v>1.6473687179487171</v>
      </c>
      <c r="BI9" s="97"/>
      <c r="BJ9" s="305">
        <f>AVERAGE(BJ12:BJ206)</f>
        <v>2.727601025641027</v>
      </c>
      <c r="BK9" s="91">
        <f>AVERAGE(BK12:BK206)</f>
        <v>3.5974415384615384</v>
      </c>
      <c r="BL9" s="91">
        <f>AVERAGE(BL12:BL206)</f>
        <v>4.4079425641025614</v>
      </c>
      <c r="BM9" s="91">
        <f>AVERAGE(BM12:BM206)</f>
        <v>4.5915851282051303</v>
      </c>
      <c r="BN9" s="18" t="s">
        <v>84</v>
      </c>
      <c r="BO9" s="306">
        <f>AVERAGE(BO12:BO206)</f>
        <v>2.2820984615384616</v>
      </c>
      <c r="BP9" s="97"/>
      <c r="BQ9" s="305">
        <f>AVERAGE(BQ12:BQ206)</f>
        <v>3.7460887179487208</v>
      </c>
      <c r="BR9" s="91">
        <f>AVERAGE(BR12:BR206)</f>
        <v>5.1164497435897411</v>
      </c>
      <c r="BS9" s="91">
        <f>AVERAGE(BS12:BS206)</f>
        <v>6.3189492307692303</v>
      </c>
      <c r="BT9" s="91">
        <f>AVERAGE(BT12:BT206)</f>
        <v>6.4971158974358989</v>
      </c>
      <c r="BU9" s="18" t="s">
        <v>84</v>
      </c>
      <c r="BV9" s="306">
        <f>AVERAGE(BV12:BV206)</f>
        <v>4.1876292307692307</v>
      </c>
      <c r="BW9" s="7"/>
      <c r="BX9" s="1511"/>
      <c r="BY9" s="1511"/>
    </row>
    <row r="10" spans="1:77">
      <c r="A10" s="3"/>
      <c r="B10" s="109"/>
      <c r="I10" s="50"/>
      <c r="J10" s="1459"/>
      <c r="K10" s="18"/>
      <c r="L10" s="18"/>
      <c r="M10" s="1459"/>
      <c r="N10" s="18"/>
      <c r="O10" s="18"/>
      <c r="P10" s="18"/>
      <c r="Q10" s="18"/>
      <c r="R10" s="18"/>
      <c r="AA10" s="118"/>
      <c r="AB10" s="11"/>
      <c r="AC10" s="50"/>
      <c r="AD10" s="1459"/>
      <c r="AL10" s="118"/>
      <c r="AM10" s="11"/>
      <c r="AN10" s="730"/>
      <c r="AT10" s="118"/>
      <c r="AU10" s="50"/>
      <c r="BA10" s="118"/>
      <c r="BB10" s="50"/>
      <c r="BH10" s="118"/>
      <c r="BI10" s="50"/>
      <c r="BO10" s="118"/>
      <c r="BP10" s="50"/>
      <c r="BV10" s="118"/>
      <c r="BW10" s="11"/>
    </row>
    <row r="11" spans="1:77">
      <c r="A11" s="3"/>
      <c r="B11" s="109"/>
      <c r="C11" s="41"/>
      <c r="D11" s="28"/>
      <c r="E11" s="28"/>
      <c r="F11" s="28"/>
      <c r="G11" s="28"/>
      <c r="H11" s="94" t="s">
        <v>33</v>
      </c>
      <c r="I11" s="98" t="s">
        <v>11</v>
      </c>
      <c r="J11" s="1459"/>
      <c r="K11" s="18"/>
      <c r="L11" s="18"/>
      <c r="M11" s="1459"/>
      <c r="N11" s="18"/>
      <c r="O11" s="18"/>
      <c r="P11" s="18"/>
      <c r="Q11" s="18"/>
      <c r="R11" s="18"/>
      <c r="S11" s="41"/>
      <c r="T11" s="732"/>
      <c r="U11" s="41"/>
      <c r="V11" s="28"/>
      <c r="W11" s="28"/>
      <c r="X11" s="28"/>
      <c r="Z11" s="79" t="s">
        <v>33</v>
      </c>
      <c r="AA11" s="119"/>
      <c r="AB11" s="94" t="s">
        <v>33</v>
      </c>
      <c r="AC11" s="98" t="s">
        <v>11</v>
      </c>
      <c r="AD11" s="1459"/>
      <c r="AG11" s="41"/>
      <c r="AH11" s="28"/>
      <c r="AI11" s="28"/>
      <c r="AJ11" s="28"/>
      <c r="AK11" s="28"/>
      <c r="AL11" s="119"/>
      <c r="AM11" s="94" t="s">
        <v>33</v>
      </c>
      <c r="AN11" s="743"/>
      <c r="AO11" s="41"/>
      <c r="AP11" s="28"/>
      <c r="AQ11" s="28"/>
      <c r="AR11" s="28"/>
      <c r="AS11" s="28"/>
      <c r="AT11" s="119"/>
      <c r="AU11" s="98" t="s">
        <v>33</v>
      </c>
      <c r="AV11" s="41"/>
      <c r="AW11" s="28"/>
      <c r="AX11" s="28"/>
      <c r="AY11" s="28"/>
      <c r="AZ11" s="28"/>
      <c r="BA11" s="119"/>
      <c r="BB11" s="98" t="s">
        <v>33</v>
      </c>
      <c r="BC11" s="28"/>
      <c r="BD11" s="28"/>
      <c r="BE11" s="28"/>
      <c r="BF11" s="28"/>
      <c r="BG11" s="28"/>
      <c r="BH11" s="121"/>
      <c r="BI11" s="98" t="s">
        <v>33</v>
      </c>
      <c r="BJ11" s="41"/>
      <c r="BK11" s="28"/>
      <c r="BL11" s="28"/>
      <c r="BM11" s="28"/>
      <c r="BN11" s="28"/>
      <c r="BO11" s="119"/>
      <c r="BP11" s="98" t="s">
        <v>33</v>
      </c>
      <c r="BQ11" s="41"/>
      <c r="BR11" s="28"/>
      <c r="BS11" s="93"/>
      <c r="BT11" s="93"/>
      <c r="BU11" s="28"/>
      <c r="BV11" s="119"/>
      <c r="BW11" s="94" t="s">
        <v>33</v>
      </c>
    </row>
    <row r="12" spans="1:77" s="1464" customFormat="1">
      <c r="A12" s="1461">
        <v>40179</v>
      </c>
      <c r="B12" s="1040">
        <f t="shared" ref="B12:B76" si="24">A12</f>
        <v>40179</v>
      </c>
      <c r="C12" s="1462">
        <f>'(Bloom Yields Live)'!C12</f>
        <v>1.8883000000000001</v>
      </c>
      <c r="D12" s="781">
        <f>'(Bloom Yields Live)'!E12</f>
        <v>2.5712000000000002</v>
      </c>
      <c r="E12" s="781">
        <f>'(Bloom Yields Live)'!G12</f>
        <v>3.1760999999999999</v>
      </c>
      <c r="F12" s="781">
        <f>'(Bloom Yields Live)'!I12</f>
        <v>3.4596999999999998</v>
      </c>
      <c r="G12" s="781">
        <f>'(Bloom Yields Live)'!K12</f>
        <v>4.0393999999999997</v>
      </c>
      <c r="H12" s="780"/>
      <c r="I12" s="72"/>
      <c r="J12" s="1673"/>
      <c r="K12" s="1463" t="str">
        <f>'(Bloom Yields Live)'!AQ12</f>
        <v>#N/A N/A</v>
      </c>
      <c r="L12" s="1463" t="str">
        <f>'(Bloom Yields Live)'!AS12</f>
        <v>#N/A N/A</v>
      </c>
      <c r="M12" s="1673"/>
      <c r="N12" s="1463">
        <f>'(Bloom Yields Live)'!AU12-'(Bloom Yields Live)'!I12</f>
        <v>0.13430000000000009</v>
      </c>
      <c r="O12" s="1463">
        <f>'(Bloom Yields Live)'!AY12-'(Bloom Yields Live)'!AW12</f>
        <v>0.15300000000000002</v>
      </c>
      <c r="P12" s="1463">
        <f>'(Bloom Yields Live)'!BK12-'(Bloom Yields Live)'!BG12</f>
        <v>4.4500000000000206E-2</v>
      </c>
      <c r="Q12" s="1463">
        <f>'(Bloom Yields Live)'!BM12-'(Bloom Yields Live)'!BG12</f>
        <v>0.13750000000000018</v>
      </c>
      <c r="R12" s="1463"/>
      <c r="S12" s="1462">
        <f>'(Bloom Yields Live)'!S12</f>
        <v>3.7850000000000001</v>
      </c>
      <c r="T12" s="733"/>
      <c r="U12" s="1462">
        <f>'(Bloom Yields Live)'!W12</f>
        <v>2.0076999999999998</v>
      </c>
      <c r="V12" s="781">
        <f>'(Bloom Yields Live)'!Y12</f>
        <v>2.7747999999999999</v>
      </c>
      <c r="W12" s="781">
        <f>'(Bloom Yields Live)'!AA12</f>
        <v>3.4849999999999999</v>
      </c>
      <c r="X12" s="781">
        <f>'(Bloom Yields Live)'!AC12</f>
        <v>3.7805999999999997</v>
      </c>
      <c r="Y12" s="781">
        <f>'(Bloom Yields Live)'!AE12</f>
        <v>4.2751000000000001</v>
      </c>
      <c r="Z12" s="780"/>
      <c r="AA12" s="120">
        <f t="shared" ref="AA12:AA43" si="25">X12-$F12</f>
        <v>0.32089999999999996</v>
      </c>
      <c r="AB12" s="780"/>
      <c r="AC12" s="72"/>
      <c r="AD12" s="1673"/>
      <c r="AE12" s="781">
        <f>'(Bloom Yields Live)'!BU12</f>
        <v>2.8959999999999999</v>
      </c>
      <c r="AF12" s="1676"/>
      <c r="AG12" s="1462">
        <f>'(Bloom Yields Live)'!BZ12</f>
        <v>2.7734000000000001</v>
      </c>
      <c r="AH12" s="781">
        <f>'(Bloom Yields Live)'!CB12</f>
        <v>3.4748000000000001</v>
      </c>
      <c r="AI12" s="781">
        <f>'(Bloom Yields Live)'!CD12</f>
        <v>4.1421999999999999</v>
      </c>
      <c r="AJ12" s="781">
        <f>'(Bloom Yields Live)'!CF12</f>
        <v>4.4622999999999999</v>
      </c>
      <c r="AK12" s="781">
        <f>'(Bloom Yields Live)'!CH12</f>
        <v>4.8133999999999997</v>
      </c>
      <c r="AL12" s="120">
        <f t="shared" ref="AL12:AL75" si="26">AJ12-$F12</f>
        <v>1.0026000000000002</v>
      </c>
      <c r="AM12" s="780"/>
      <c r="AN12" s="731">
        <f>AJ12-X12</f>
        <v>0.68170000000000019</v>
      </c>
      <c r="AO12" s="1462">
        <f>'(Bloom Yields Live)'!CJ12</f>
        <v>2.6006999999999998</v>
      </c>
      <c r="AP12" s="781">
        <f>'(Bloom Yields Live)'!CL12</f>
        <v>3.4615</v>
      </c>
      <c r="AQ12" s="781">
        <f>'(Bloom Yields Live)'!CN12</f>
        <v>4.1006999999999998</v>
      </c>
      <c r="AR12" s="781">
        <f>'(Bloom Yields Live)'!CP12</f>
        <v>4.5250000000000004</v>
      </c>
      <c r="AS12" s="781">
        <f>'(Bloom Yields Live)'!CR12</f>
        <v>4.8815</v>
      </c>
      <c r="AT12" s="120">
        <f t="shared" ref="AT12:AT43" si="27">AR12-$F12</f>
        <v>1.0653000000000006</v>
      </c>
      <c r="AU12" s="72"/>
      <c r="AV12" s="1462">
        <f>'(Bloom Yields Live)'!CT12</f>
        <v>2.9043999999999999</v>
      </c>
      <c r="AW12" s="781">
        <f>'(Bloom Yields Live)'!CV12</f>
        <v>3.6800999999999999</v>
      </c>
      <c r="AX12" s="781">
        <f>'(Bloom Yields Live)'!CX12</f>
        <v>4.4912000000000001</v>
      </c>
      <c r="AY12" s="781">
        <f>'(Bloom Yields Live)'!CZ12</f>
        <v>4.7439999999999998</v>
      </c>
      <c r="AZ12" s="781">
        <f>'(Bloom Yields Live)'!DB12</f>
        <v>5.2775999999999996</v>
      </c>
      <c r="BA12" s="120">
        <f t="shared" ref="BA12:BA43" si="28">AY12-$F12</f>
        <v>1.2843</v>
      </c>
      <c r="BB12" s="72"/>
      <c r="BC12" s="781">
        <f>'(Bloom Yields Live)'!DD12</f>
        <v>3.2193999999999998</v>
      </c>
      <c r="BD12" s="781">
        <f>'(Bloom Yields Live)'!DF12</f>
        <v>4.0991</v>
      </c>
      <c r="BE12" s="781">
        <f>'(Bloom Yields Live)'!DH12</f>
        <v>4.9021999999999997</v>
      </c>
      <c r="BF12" s="781">
        <f>'(Bloom Yields Live)'!DJ12</f>
        <v>5.0831</v>
      </c>
      <c r="BG12" s="781"/>
      <c r="BH12" s="120">
        <f t="shared" ref="BH12:BH43" si="29">BF12-$F12</f>
        <v>1.6234000000000002</v>
      </c>
      <c r="BI12" s="72"/>
      <c r="BJ12" s="1462">
        <f>'(Bloom Yields Live)'!DN12</f>
        <v>3.3774999999999999</v>
      </c>
      <c r="BK12" s="781">
        <f>'(Bloom Yields Live)'!DP12</f>
        <v>4.33</v>
      </c>
      <c r="BL12" s="781">
        <f>'(Bloom Yields Live)'!DR12</f>
        <v>5.4413999999999998</v>
      </c>
      <c r="BM12" s="781">
        <f>'(Bloom Yields Live)'!DT12</f>
        <v>5.5903999999999998</v>
      </c>
      <c r="BN12" s="781"/>
      <c r="BO12" s="120">
        <f t="shared" ref="BO12:BO43" si="30">BM12-$F12</f>
        <v>2.1307</v>
      </c>
      <c r="BP12" s="72"/>
      <c r="BQ12" s="1462">
        <f>'(Bloom Yields Live)'!DX12</f>
        <v>5.0716000000000001</v>
      </c>
      <c r="BR12" s="781">
        <f>'(Bloom Yields Live)'!DZ12</f>
        <v>6.4340999999999999</v>
      </c>
      <c r="BS12" s="781">
        <f>'(Bloom Yields Live)'!EB12</f>
        <v>7.9992000000000001</v>
      </c>
      <c r="BT12" s="781">
        <f>'(Bloom Yields Live)'!ED12</f>
        <v>8.0411999999999999</v>
      </c>
      <c r="BU12" s="781"/>
      <c r="BV12" s="120">
        <f t="shared" ref="BV12:BV43" si="31">BT12-$F12</f>
        <v>4.5815000000000001</v>
      </c>
      <c r="BW12" s="780"/>
    </row>
    <row r="13" spans="1:77">
      <c r="A13" s="5">
        <v>40186</v>
      </c>
      <c r="B13" s="1040">
        <f t="shared" si="24"/>
        <v>40186</v>
      </c>
      <c r="C13" s="95">
        <f>'(Bloom Yields Live)'!C13</f>
        <v>1.8294000000000001</v>
      </c>
      <c r="D13" s="30">
        <f>'(Bloom Yields Live)'!E13</f>
        <v>2.5465999999999998</v>
      </c>
      <c r="E13" s="30">
        <f>'(Bloom Yields Live)'!G13</f>
        <v>3.1602000000000001</v>
      </c>
      <c r="F13" s="30">
        <f>'(Bloom Yields Live)'!I13</f>
        <v>3.4903</v>
      </c>
      <c r="G13" s="30">
        <f>'(Bloom Yields Live)'!K13</f>
        <v>4.0517000000000003</v>
      </c>
      <c r="J13" s="1459"/>
      <c r="K13" s="18" t="str">
        <f>'(Bloom Yields Live)'!AQ13</f>
        <v>#N/A N/A</v>
      </c>
      <c r="L13" s="18" t="str">
        <f>'(Bloom Yields Live)'!AS13</f>
        <v>#N/A N/A</v>
      </c>
      <c r="M13" s="1459"/>
      <c r="N13" s="18">
        <f>'(Bloom Yields Live)'!AU13-'(Bloom Yields Live)'!I13</f>
        <v>8.1700000000000106E-2</v>
      </c>
      <c r="O13" s="18">
        <f>'(Bloom Yields Live)'!AY13-'(Bloom Yields Live)'!AW13</f>
        <v>0.1503000000000001</v>
      </c>
      <c r="P13" s="18">
        <f>'(Bloom Yields Live)'!BK13-'(Bloom Yields Live)'!BG13</f>
        <v>4.369999999999985E-2</v>
      </c>
      <c r="Q13" s="18">
        <f>'(Bloom Yields Live)'!BM13-'(Bloom Yields Live)'!BG13</f>
        <v>0.13669999999999982</v>
      </c>
      <c r="R13" s="18"/>
      <c r="S13" s="95">
        <f>'(Bloom Yields Live)'!S13</f>
        <v>3.7713999999999999</v>
      </c>
      <c r="T13" s="734"/>
      <c r="U13" s="95">
        <f>'(Bloom Yields Live)'!W13</f>
        <v>1.982</v>
      </c>
      <c r="V13" s="30">
        <f>'(Bloom Yields Live)'!Y13</f>
        <v>2.7122000000000002</v>
      </c>
      <c r="W13" s="30">
        <f>'(Bloom Yields Live)'!AA13</f>
        <v>3.496</v>
      </c>
      <c r="X13" s="30">
        <f>'(Bloom Yields Live)'!AC13</f>
        <v>3.7974000000000001</v>
      </c>
      <c r="Y13" s="30">
        <f>'(Bloom Yields Live)'!AE13</f>
        <v>4.2314999999999996</v>
      </c>
      <c r="AA13" s="121">
        <f t="shared" si="25"/>
        <v>0.30710000000000015</v>
      </c>
      <c r="AD13" s="1459"/>
      <c r="AE13" s="88">
        <f>'(Bloom Yields Live)'!BU13</f>
        <v>2.8460000000000001</v>
      </c>
      <c r="AF13" s="1511"/>
      <c r="AG13" s="95">
        <f>'(Bloom Yields Live)'!BZ13</f>
        <v>2.6840000000000002</v>
      </c>
      <c r="AH13" s="88">
        <f>'(Bloom Yields Live)'!CB13</f>
        <v>3.411</v>
      </c>
      <c r="AI13" s="88">
        <f>'(Bloom Yields Live)'!CD13</f>
        <v>4.0780000000000003</v>
      </c>
      <c r="AJ13" s="88">
        <f>'(Bloom Yields Live)'!CF13</f>
        <v>4.4130000000000003</v>
      </c>
      <c r="AK13" s="88">
        <f>'(Bloom Yields Live)'!CH13</f>
        <v>4.7560000000000002</v>
      </c>
      <c r="AL13" s="121">
        <f t="shared" si="26"/>
        <v>0.9227000000000003</v>
      </c>
      <c r="AN13" s="731">
        <f t="shared" ref="AN13:AN76" si="32">AJ13-X13</f>
        <v>0.61560000000000015</v>
      </c>
      <c r="AO13" s="95">
        <f>'(Bloom Yields Live)'!CJ13</f>
        <v>2.5101</v>
      </c>
      <c r="AP13" s="88">
        <f>'(Bloom Yields Live)'!CL13</f>
        <v>3.3890000000000002</v>
      </c>
      <c r="AQ13" s="88">
        <f>'(Bloom Yields Live)'!CN13</f>
        <v>4.0366999999999997</v>
      </c>
      <c r="AR13" s="88">
        <f>'(Bloom Yields Live)'!CP13</f>
        <v>4.4889000000000001</v>
      </c>
      <c r="AS13" s="88">
        <f>'(Bloom Yields Live)'!CR13</f>
        <v>4.835</v>
      </c>
      <c r="AT13" s="121">
        <f t="shared" si="27"/>
        <v>0.99860000000000015</v>
      </c>
      <c r="AV13" s="95">
        <f>'(Bloom Yields Live)'!CT13</f>
        <v>2.7839999999999998</v>
      </c>
      <c r="AW13" s="88">
        <f>'(Bloom Yields Live)'!CV13</f>
        <v>3.5777000000000001</v>
      </c>
      <c r="AX13" s="88">
        <f>'(Bloom Yields Live)'!CX13</f>
        <v>4.3972999999999995</v>
      </c>
      <c r="AY13" s="88">
        <f>'(Bloom Yields Live)'!CZ13</f>
        <v>4.6581000000000001</v>
      </c>
      <c r="AZ13" s="88">
        <f>'(Bloom Yields Live)'!DB13</f>
        <v>5.1360999999999999</v>
      </c>
      <c r="BA13" s="121">
        <f t="shared" si="28"/>
        <v>1.1678000000000002</v>
      </c>
      <c r="BC13" s="88">
        <f>'(Bloom Yields Live)'!DD13</f>
        <v>3.0470999999999999</v>
      </c>
      <c r="BD13" s="88">
        <f>'(Bloom Yields Live)'!DF13</f>
        <v>3.9447999999999999</v>
      </c>
      <c r="BE13" s="88">
        <f>'(Bloom Yields Live)'!DH13</f>
        <v>4.7564000000000002</v>
      </c>
      <c r="BF13" s="88">
        <f>'(Bloom Yields Live)'!DJ13</f>
        <v>4.9452999999999996</v>
      </c>
      <c r="BG13" s="88"/>
      <c r="BH13" s="121">
        <f t="shared" si="29"/>
        <v>1.4549999999999996</v>
      </c>
      <c r="BJ13" s="95">
        <f>'(Bloom Yields Live)'!DN13</f>
        <v>3.2751000000000001</v>
      </c>
      <c r="BK13" s="88">
        <f>'(Bloom Yields Live)'!DP13</f>
        <v>4.2106000000000003</v>
      </c>
      <c r="BL13" s="88">
        <f>'(Bloom Yields Live)'!DR13</f>
        <v>5.3304999999999998</v>
      </c>
      <c r="BM13" s="88">
        <f>'(Bloom Yields Live)'!DT13</f>
        <v>5.4874000000000001</v>
      </c>
      <c r="BN13" s="88"/>
      <c r="BO13" s="121">
        <f t="shared" si="30"/>
        <v>1.9971000000000001</v>
      </c>
      <c r="BQ13" s="95">
        <f>'(Bloom Yields Live)'!DX13</f>
        <v>4.6725000000000003</v>
      </c>
      <c r="BR13" s="88">
        <f>'(Bloom Yields Live)'!DZ13</f>
        <v>6.0529999999999999</v>
      </c>
      <c r="BS13" s="88">
        <f>'(Bloom Yields Live)'!EB13</f>
        <v>7.6265999999999998</v>
      </c>
      <c r="BT13" s="88">
        <f>'(Bloom Yields Live)'!ED13</f>
        <v>7.8064999999999998</v>
      </c>
      <c r="BU13" s="88"/>
      <c r="BV13" s="121">
        <f t="shared" si="31"/>
        <v>4.3162000000000003</v>
      </c>
    </row>
    <row r="14" spans="1:77">
      <c r="A14" s="5">
        <v>40193</v>
      </c>
      <c r="B14" s="1040">
        <f t="shared" si="24"/>
        <v>40193</v>
      </c>
      <c r="C14" s="95">
        <f>'(Bloom Yields Live)'!C14</f>
        <v>1.7523</v>
      </c>
      <c r="D14" s="30">
        <f>'(Bloom Yields Live)'!E14</f>
        <v>2.4129</v>
      </c>
      <c r="E14" s="30">
        <f>'(Bloom Yields Live)'!G14</f>
        <v>3.0476999999999999</v>
      </c>
      <c r="F14" s="30">
        <f>'(Bloom Yields Live)'!I14</f>
        <v>3.3744999999999998</v>
      </c>
      <c r="G14" s="30">
        <f>'(Bloom Yields Live)'!K14</f>
        <v>3.9710000000000001</v>
      </c>
      <c r="J14" s="1459"/>
      <c r="K14" s="18" t="str">
        <f>'(Bloom Yields Live)'!AQ14</f>
        <v>#N/A N/A</v>
      </c>
      <c r="L14" s="18" t="str">
        <f>'(Bloom Yields Live)'!AS14</f>
        <v>#N/A N/A</v>
      </c>
      <c r="M14" s="1459"/>
      <c r="N14" s="18">
        <f>'(Bloom Yields Live)'!AU14-'(Bloom Yields Live)'!I14</f>
        <v>0.12950000000000017</v>
      </c>
      <c r="O14" s="18">
        <f>'(Bloom Yields Live)'!AY14-'(Bloom Yields Live)'!AW14</f>
        <v>0.14990000000000014</v>
      </c>
      <c r="P14" s="18">
        <f>'(Bloom Yields Live)'!BK14-'(Bloom Yields Live)'!BG14</f>
        <v>4.8900000000000166E-2</v>
      </c>
      <c r="Q14" s="18">
        <f>'(Bloom Yields Live)'!BM14-'(Bloom Yields Live)'!BG14</f>
        <v>0.13790000000000013</v>
      </c>
      <c r="R14" s="18"/>
      <c r="S14" s="95">
        <f>'(Bloom Yields Live)'!S14</f>
        <v>3.7656000000000001</v>
      </c>
      <c r="T14" s="734"/>
      <c r="U14" s="95">
        <f>'(Bloom Yields Live)'!W14</f>
        <v>1.9032</v>
      </c>
      <c r="V14" s="30">
        <f>'(Bloom Yields Live)'!Y14</f>
        <v>2.6833</v>
      </c>
      <c r="W14" s="30">
        <f>'(Bloom Yields Live)'!AA14</f>
        <v>3.4582999999999999</v>
      </c>
      <c r="X14" s="30">
        <f>'(Bloom Yields Live)'!AC14</f>
        <v>3.7831000000000001</v>
      </c>
      <c r="Y14" s="30">
        <f>'(Bloom Yields Live)'!AE14</f>
        <v>4.2013999999999996</v>
      </c>
      <c r="AA14" s="121">
        <f t="shared" si="25"/>
        <v>0.4086000000000003</v>
      </c>
      <c r="AD14" s="1459"/>
      <c r="AE14" s="88">
        <f>'(Bloom Yields Live)'!BU14</f>
        <v>2.6419999999999999</v>
      </c>
      <c r="AF14" s="1511"/>
      <c r="AG14" s="95">
        <f>'(Bloom Yields Live)'!BZ14</f>
        <v>2.5495000000000001</v>
      </c>
      <c r="AH14" s="88">
        <f>'(Bloom Yields Live)'!CB14</f>
        <v>3.3043</v>
      </c>
      <c r="AI14" s="88">
        <f>'(Bloom Yields Live)'!CD14</f>
        <v>3.9931999999999999</v>
      </c>
      <c r="AJ14" s="88">
        <f>'(Bloom Yields Live)'!CF14</f>
        <v>4.3357000000000001</v>
      </c>
      <c r="AK14" s="88">
        <f>'(Bloom Yields Live)'!CH14</f>
        <v>4.6700999999999997</v>
      </c>
      <c r="AL14" s="121">
        <f t="shared" si="26"/>
        <v>0.96120000000000028</v>
      </c>
      <c r="AN14" s="731">
        <f t="shared" si="32"/>
        <v>0.55259999999999998</v>
      </c>
      <c r="AO14" s="95">
        <f>'(Bloom Yields Live)'!CJ14</f>
        <v>2.3851</v>
      </c>
      <c r="AP14" s="88">
        <f>'(Bloom Yields Live)'!CL14</f>
        <v>3.2894999999999999</v>
      </c>
      <c r="AQ14" s="88">
        <f>'(Bloom Yields Live)'!CN14</f>
        <v>3.9577</v>
      </c>
      <c r="AR14" s="88">
        <f>'(Bloom Yields Live)'!CP14</f>
        <v>4.4108999999999998</v>
      </c>
      <c r="AS14" s="88">
        <f>'(Bloom Yields Live)'!CR14</f>
        <v>4.75</v>
      </c>
      <c r="AT14" s="121">
        <f t="shared" si="27"/>
        <v>1.0364</v>
      </c>
      <c r="AV14" s="95">
        <f>'(Bloom Yields Live)'!CT14</f>
        <v>2.6589999999999998</v>
      </c>
      <c r="AW14" s="88">
        <f>'(Bloom Yields Live)'!CV14</f>
        <v>3.4782000000000002</v>
      </c>
      <c r="AX14" s="88">
        <f>'(Bloom Yields Live)'!CX14</f>
        <v>4.3182999999999998</v>
      </c>
      <c r="AY14" s="88">
        <f>'(Bloom Yields Live)'!CZ14</f>
        <v>4.5800999999999998</v>
      </c>
      <c r="AZ14" s="88">
        <f>'(Bloom Yields Live)'!DB14</f>
        <v>5.0510999999999999</v>
      </c>
      <c r="BA14" s="121">
        <f t="shared" si="28"/>
        <v>1.2056</v>
      </c>
      <c r="BC14" s="88">
        <f>'(Bloom Yields Live)'!DD14</f>
        <v>2.9220999999999999</v>
      </c>
      <c r="BD14" s="88">
        <f>'(Bloom Yields Live)'!DF14</f>
        <v>3.8452999999999999</v>
      </c>
      <c r="BE14" s="88">
        <f>'(Bloom Yields Live)'!DH14</f>
        <v>4.6774000000000004</v>
      </c>
      <c r="BF14" s="88">
        <f>'(Bloom Yields Live)'!DJ14</f>
        <v>4.8673000000000002</v>
      </c>
      <c r="BG14" s="88"/>
      <c r="BH14" s="121">
        <f t="shared" si="29"/>
        <v>1.4928000000000003</v>
      </c>
      <c r="BJ14" s="95">
        <f>'(Bloom Yields Live)'!DN14</f>
        <v>3.1501000000000001</v>
      </c>
      <c r="BK14" s="88">
        <f>'(Bloom Yields Live)'!DP14</f>
        <v>4.1111000000000004</v>
      </c>
      <c r="BL14" s="88">
        <f>'(Bloom Yields Live)'!DR14</f>
        <v>5.2515000000000001</v>
      </c>
      <c r="BM14" s="88">
        <f>'(Bloom Yields Live)'!DT14</f>
        <v>5.4093999999999998</v>
      </c>
      <c r="BN14" s="88"/>
      <c r="BO14" s="121">
        <f t="shared" si="30"/>
        <v>2.0348999999999999</v>
      </c>
      <c r="BQ14" s="95">
        <f>'(Bloom Yields Live)'!DX14</f>
        <v>4.5475000000000003</v>
      </c>
      <c r="BR14" s="88">
        <f>'(Bloom Yields Live)'!DZ14</f>
        <v>5.9535</v>
      </c>
      <c r="BS14" s="88">
        <f>'(Bloom Yields Live)'!EB14</f>
        <v>7.5476000000000001</v>
      </c>
      <c r="BT14" s="88">
        <f>'(Bloom Yields Live)'!ED14</f>
        <v>7.7285000000000004</v>
      </c>
      <c r="BU14" s="88"/>
      <c r="BV14" s="121">
        <f t="shared" si="31"/>
        <v>4.354000000000001</v>
      </c>
    </row>
    <row r="15" spans="1:77">
      <c r="A15" s="5">
        <v>40200</v>
      </c>
      <c r="B15" s="1040">
        <f t="shared" si="24"/>
        <v>40200</v>
      </c>
      <c r="C15" s="95">
        <f>'(Bloom Yields Live)'!C15</f>
        <v>1.7259</v>
      </c>
      <c r="D15" s="30">
        <f>'(Bloom Yields Live)'!E15</f>
        <v>2.3673000000000002</v>
      </c>
      <c r="E15" s="30">
        <f>'(Bloom Yields Live)'!G15</f>
        <v>2.9896000000000003</v>
      </c>
      <c r="F15" s="30">
        <f>'(Bloom Yields Live)'!I15</f>
        <v>3.3281999999999998</v>
      </c>
      <c r="G15" s="30">
        <f>'(Bloom Yields Live)'!K15</f>
        <v>3.9262000000000001</v>
      </c>
      <c r="J15" s="1459"/>
      <c r="K15" s="18" t="str">
        <f>'(Bloom Yields Live)'!AQ15</f>
        <v>#N/A N/A</v>
      </c>
      <c r="L15" s="18">
        <f>'(Bloom Yields Live)'!AS15</f>
        <v>2.0139999999999998</v>
      </c>
      <c r="M15" s="1459"/>
      <c r="N15" s="18">
        <f>'(Bloom Yields Live)'!AU15-'(Bloom Yields Live)'!I15</f>
        <v>0.13480000000000025</v>
      </c>
      <c r="O15" s="18">
        <f>'(Bloom Yields Live)'!AY15-'(Bloom Yields Live)'!AW15</f>
        <v>0.15160000000000018</v>
      </c>
      <c r="P15" s="18">
        <f>'(Bloom Yields Live)'!BK15-'(Bloom Yields Live)'!BG15</f>
        <v>6.8900000000000183E-2</v>
      </c>
      <c r="Q15" s="18">
        <f>'(Bloom Yields Live)'!BM15-'(Bloom Yields Live)'!BG15</f>
        <v>0.14090000000000025</v>
      </c>
      <c r="R15" s="18"/>
      <c r="S15" s="95">
        <f>'(Bloom Yields Live)'!S15</f>
        <v>3.7563</v>
      </c>
      <c r="T15" s="734"/>
      <c r="U15" s="95">
        <f>'(Bloom Yields Live)'!W15</f>
        <v>1.9424000000000001</v>
      </c>
      <c r="V15" s="30">
        <f>'(Bloom Yields Live)'!Y15</f>
        <v>2.6794000000000002</v>
      </c>
      <c r="W15" s="30">
        <f>'(Bloom Yields Live)'!AA15</f>
        <v>3.3946999999999998</v>
      </c>
      <c r="X15" s="30">
        <f>'(Bloom Yields Live)'!AC15</f>
        <v>3.7246999999999999</v>
      </c>
      <c r="Y15" s="30">
        <f>'(Bloom Yields Live)'!AE15</f>
        <v>4.1965000000000003</v>
      </c>
      <c r="AA15" s="121">
        <f t="shared" si="25"/>
        <v>0.39650000000000007</v>
      </c>
      <c r="AD15" s="1459"/>
      <c r="AE15" s="88">
        <f>'(Bloom Yields Live)'!BU15</f>
        <v>2.6509999999999998</v>
      </c>
      <c r="AF15" s="1511"/>
      <c r="AG15" s="95">
        <f>'(Bloom Yields Live)'!BZ15</f>
        <v>2.5529999999999999</v>
      </c>
      <c r="AH15" s="88">
        <f>'(Bloom Yields Live)'!CB15</f>
        <v>3.2970000000000002</v>
      </c>
      <c r="AI15" s="88">
        <f>'(Bloom Yields Live)'!CD15</f>
        <v>3.9430000000000001</v>
      </c>
      <c r="AJ15" s="88">
        <f>'(Bloom Yields Live)'!CF15</f>
        <v>4.2939999999999996</v>
      </c>
      <c r="AK15" s="88">
        <f>'(Bloom Yields Live)'!CH15</f>
        <v>4.6609999999999996</v>
      </c>
      <c r="AL15" s="121">
        <f t="shared" si="26"/>
        <v>0.96579999999999977</v>
      </c>
      <c r="AN15" s="731">
        <f t="shared" si="32"/>
        <v>0.5692999999999997</v>
      </c>
      <c r="AO15" s="95">
        <f>'(Bloom Yields Live)'!CJ15</f>
        <v>2.3694999999999999</v>
      </c>
      <c r="AP15" s="88">
        <f>'(Bloom Yields Live)'!CL15</f>
        <v>3.2679</v>
      </c>
      <c r="AQ15" s="88">
        <f>'(Bloom Yields Live)'!CN15</f>
        <v>3.8426</v>
      </c>
      <c r="AR15" s="88">
        <f>'(Bloom Yields Live)'!CP15</f>
        <v>4.3818999999999999</v>
      </c>
      <c r="AS15" s="88">
        <f>'(Bloom Yields Live)'!CR15</f>
        <v>4.6223999999999998</v>
      </c>
      <c r="AT15" s="121">
        <f t="shared" si="27"/>
        <v>1.0537000000000001</v>
      </c>
      <c r="AV15" s="95">
        <f>'(Bloom Yields Live)'!CT15</f>
        <v>2.6823000000000001</v>
      </c>
      <c r="AW15" s="88">
        <f>'(Bloom Yields Live)'!CV15</f>
        <v>3.4954999999999998</v>
      </c>
      <c r="AX15" s="88">
        <f>'(Bloom Yields Live)'!CX15</f>
        <v>4.2321</v>
      </c>
      <c r="AY15" s="88">
        <f>'(Bloom Yields Live)'!CZ15</f>
        <v>4.4999000000000002</v>
      </c>
      <c r="AZ15" s="88">
        <f>'(Bloom Yields Live)'!DB15</f>
        <v>4.9625000000000004</v>
      </c>
      <c r="BA15" s="121">
        <f t="shared" si="28"/>
        <v>1.1717000000000004</v>
      </c>
      <c r="BC15" s="88">
        <f>'(Bloom Yields Live)'!DD15</f>
        <v>2.9737</v>
      </c>
      <c r="BD15" s="88">
        <f>'(Bloom Yields Live)'!DF15</f>
        <v>3.8909000000000002</v>
      </c>
      <c r="BE15" s="88">
        <f>'(Bloom Yields Live)'!DH15</f>
        <v>4.6695000000000002</v>
      </c>
      <c r="BF15" s="88">
        <f>'(Bloom Yields Live)'!DJ15</f>
        <v>4.8654000000000002</v>
      </c>
      <c r="BG15" s="88"/>
      <c r="BH15" s="121">
        <f t="shared" si="29"/>
        <v>1.5372000000000003</v>
      </c>
      <c r="BJ15" s="95">
        <f>'(Bloom Yields Live)'!DN15</f>
        <v>3.2019000000000002</v>
      </c>
      <c r="BK15" s="88">
        <f>'(Bloom Yields Live)'!DP15</f>
        <v>4.0468999999999999</v>
      </c>
      <c r="BL15" s="88">
        <f>'(Bloom Yields Live)'!DR15</f>
        <v>5.2438000000000002</v>
      </c>
      <c r="BM15" s="88">
        <f>'(Bloom Yields Live)'!DT15</f>
        <v>5.4077000000000002</v>
      </c>
      <c r="BN15" s="88"/>
      <c r="BO15" s="121">
        <f t="shared" si="30"/>
        <v>2.0795000000000003</v>
      </c>
      <c r="BQ15" s="95">
        <f>'(Bloom Yields Live)'!DX15</f>
        <v>4.6448</v>
      </c>
      <c r="BR15" s="88">
        <f>'(Bloom Yields Live)'!DZ15</f>
        <v>6.0448000000000004</v>
      </c>
      <c r="BS15" s="88">
        <f>'(Bloom Yields Live)'!EB15</f>
        <v>7.6353</v>
      </c>
      <c r="BT15" s="88">
        <f>'(Bloom Yields Live)'!ED15</f>
        <v>7.8223000000000003</v>
      </c>
      <c r="BU15" s="88"/>
      <c r="BV15" s="121">
        <f t="shared" si="31"/>
        <v>4.4941000000000004</v>
      </c>
    </row>
    <row r="16" spans="1:77">
      <c r="A16" s="5">
        <v>40207</v>
      </c>
      <c r="B16" s="1040">
        <f t="shared" si="24"/>
        <v>40207</v>
      </c>
      <c r="C16" s="95">
        <f>'(Bloom Yields Live)'!C16</f>
        <v>1.7199</v>
      </c>
      <c r="D16" s="30">
        <f>'(Bloom Yields Live)'!E16</f>
        <v>2.3578000000000001</v>
      </c>
      <c r="E16" s="30">
        <f>'(Bloom Yields Live)'!G16</f>
        <v>2.9736000000000002</v>
      </c>
      <c r="F16" s="30">
        <f>'(Bloom Yields Live)'!I16</f>
        <v>3.3129</v>
      </c>
      <c r="G16" s="30">
        <f>'(Bloom Yields Live)'!K16</f>
        <v>3.8734999999999999</v>
      </c>
      <c r="J16" s="1459"/>
      <c r="K16" s="18" t="str">
        <f>'(Bloom Yields Live)'!AQ16</f>
        <v>#N/A N/A</v>
      </c>
      <c r="L16" s="18">
        <f>'(Bloom Yields Live)'!AS16</f>
        <v>2.0129999999999999</v>
      </c>
      <c r="M16" s="1459"/>
      <c r="N16" s="18">
        <f>'(Bloom Yields Live)'!AU16-'(Bloom Yields Live)'!I16</f>
        <v>0.1480999999999999</v>
      </c>
      <c r="O16" s="18">
        <f>'(Bloom Yields Live)'!AY16-'(Bloom Yields Live)'!AW16</f>
        <v>0.15379999999999994</v>
      </c>
      <c r="P16" s="18">
        <f>'(Bloom Yields Live)'!BK16-'(Bloom Yields Live)'!BG16</f>
        <v>7.339999999999991E-2</v>
      </c>
      <c r="Q16" s="18">
        <f>'(Bloom Yields Live)'!BM16-'(Bloom Yields Live)'!BG16</f>
        <v>0.13439999999999985</v>
      </c>
      <c r="R16" s="18"/>
      <c r="S16" s="95">
        <f>'(Bloom Yields Live)'!S16</f>
        <v>3.718</v>
      </c>
      <c r="T16" s="734"/>
      <c r="U16" s="95">
        <f>'(Bloom Yields Live)'!W16</f>
        <v>1.9115</v>
      </c>
      <c r="V16" s="30">
        <f>'(Bloom Yields Live)'!Y16</f>
        <v>2.6294</v>
      </c>
      <c r="W16" s="30">
        <f>'(Bloom Yields Live)'!AA16</f>
        <v>3.3696999999999999</v>
      </c>
      <c r="X16" s="30">
        <f>'(Bloom Yields Live)'!AC16</f>
        <v>3.6829000000000001</v>
      </c>
      <c r="Y16" s="30">
        <f>'(Bloom Yields Live)'!AE16</f>
        <v>4.1463999999999999</v>
      </c>
      <c r="AA16" s="121">
        <f t="shared" si="25"/>
        <v>0.37000000000000011</v>
      </c>
      <c r="AD16" s="1459"/>
      <c r="AE16" s="88">
        <f>'(Bloom Yields Live)'!BU16</f>
        <v>2.7130000000000001</v>
      </c>
      <c r="AF16" s="1511"/>
      <c r="AG16" s="95">
        <f>'(Bloom Yields Live)'!BZ16</f>
        <v>2.5529999999999999</v>
      </c>
      <c r="AH16" s="88">
        <f>'(Bloom Yields Live)'!CB16</f>
        <v>3.2909999999999999</v>
      </c>
      <c r="AI16" s="88">
        <f>'(Bloom Yields Live)'!CD16</f>
        <v>3.923</v>
      </c>
      <c r="AJ16" s="88">
        <f>'(Bloom Yields Live)'!CF16</f>
        <v>4.2880000000000003</v>
      </c>
      <c r="AK16" s="88">
        <f>'(Bloom Yields Live)'!CH16</f>
        <v>4.6139999999999999</v>
      </c>
      <c r="AL16" s="121">
        <f t="shared" si="26"/>
        <v>0.9751000000000003</v>
      </c>
      <c r="AN16" s="731">
        <f t="shared" si="32"/>
        <v>0.60510000000000019</v>
      </c>
      <c r="AO16" s="95">
        <f>'(Bloom Yields Live)'!CJ16</f>
        <v>2.3689</v>
      </c>
      <c r="AP16" s="88">
        <f>'(Bloom Yields Live)'!CL16</f>
        <v>3.2643</v>
      </c>
      <c r="AQ16" s="88">
        <f>'(Bloom Yields Live)'!CN16</f>
        <v>3.8340000000000001</v>
      </c>
      <c r="AR16" s="88">
        <f>'(Bloom Yields Live)'!CP16</f>
        <v>4.3707000000000003</v>
      </c>
      <c r="AS16" s="88">
        <f>'(Bloom Yields Live)'!CR16</f>
        <v>4.5957999999999997</v>
      </c>
      <c r="AT16" s="121">
        <f t="shared" si="27"/>
        <v>1.0578000000000003</v>
      </c>
      <c r="AV16" s="95">
        <f>'(Bloom Yields Live)'!CT16</f>
        <v>2.6924999999999999</v>
      </c>
      <c r="AW16" s="88">
        <f>'(Bloom Yields Live)'!CV16</f>
        <v>3.5026999999999999</v>
      </c>
      <c r="AX16" s="88">
        <f>'(Bloom Yields Live)'!CX16</f>
        <v>4.2343000000000002</v>
      </c>
      <c r="AY16" s="88">
        <f>'(Bloom Yields Live)'!CZ16</f>
        <v>4.4996</v>
      </c>
      <c r="AZ16" s="88">
        <f>'(Bloom Yields Live)'!DB16</f>
        <v>4.9466000000000001</v>
      </c>
      <c r="BA16" s="121">
        <f t="shared" si="28"/>
        <v>1.1867000000000001</v>
      </c>
      <c r="BC16" s="88">
        <f>'(Bloom Yields Live)'!DD16</f>
        <v>2.99</v>
      </c>
      <c r="BD16" s="88">
        <f>'(Bloom Yields Live)'!DF16</f>
        <v>3.8542000000000001</v>
      </c>
      <c r="BE16" s="88">
        <f>'(Bloom Yields Live)'!DH16</f>
        <v>4.6277999999999997</v>
      </c>
      <c r="BF16" s="88">
        <f>'(Bloom Yields Live)'!DJ16</f>
        <v>4.8711000000000002</v>
      </c>
      <c r="BG16" s="88"/>
      <c r="BH16" s="121">
        <f t="shared" si="29"/>
        <v>1.5582000000000003</v>
      </c>
      <c r="BJ16" s="95">
        <f>'(Bloom Yields Live)'!DN16</f>
        <v>3.1974999999999998</v>
      </c>
      <c r="BK16" s="88">
        <f>'(Bloom Yields Live)'!DP16</f>
        <v>4.0395000000000003</v>
      </c>
      <c r="BL16" s="88">
        <f>'(Bloom Yields Live)'!DR16</f>
        <v>5.2313999999999998</v>
      </c>
      <c r="BM16" s="88">
        <f>'(Bloom Yields Live)'!DT16</f>
        <v>5.3928000000000003</v>
      </c>
      <c r="BN16" s="88"/>
      <c r="BO16" s="121">
        <f t="shared" si="30"/>
        <v>2.0799000000000003</v>
      </c>
      <c r="BQ16" s="95">
        <f>'(Bloom Yields Live)'!DX16</f>
        <v>4.7409999999999997</v>
      </c>
      <c r="BR16" s="88">
        <f>'(Bloom Yields Live)'!DZ16</f>
        <v>6.1379999999999999</v>
      </c>
      <c r="BS16" s="88">
        <f>'(Bloom Yields Live)'!EB16</f>
        <v>7.7236000000000002</v>
      </c>
      <c r="BT16" s="88">
        <f>'(Bloom Yields Live)'!ED16</f>
        <v>7.9081000000000001</v>
      </c>
      <c r="BU16" s="88"/>
      <c r="BV16" s="121">
        <f t="shared" si="31"/>
        <v>4.5952000000000002</v>
      </c>
    </row>
    <row r="17" spans="1:74">
      <c r="A17" s="5">
        <v>40214</v>
      </c>
      <c r="B17" s="1040">
        <f t="shared" si="24"/>
        <v>40214</v>
      </c>
      <c r="C17" s="95">
        <f>'(Bloom Yields Live)'!C17</f>
        <v>1.5735999999999999</v>
      </c>
      <c r="D17" s="30">
        <f>'(Bloom Yields Live)'!E17</f>
        <v>2.2204999999999999</v>
      </c>
      <c r="E17" s="30">
        <f>'(Bloom Yields Live)'!G17</f>
        <v>2.8942000000000001</v>
      </c>
      <c r="F17" s="30">
        <f>'(Bloom Yields Live)'!I17</f>
        <v>3.2359999999999998</v>
      </c>
      <c r="G17" s="30">
        <f>'(Bloom Yields Live)'!K17</f>
        <v>3.7917000000000001</v>
      </c>
      <c r="J17" s="1459"/>
      <c r="K17" s="18" t="str">
        <f>'(Bloom Yields Live)'!AQ17</f>
        <v>#N/A N/A</v>
      </c>
      <c r="L17" s="18">
        <f>'(Bloom Yields Live)'!AS17</f>
        <v>2.0259999999999998</v>
      </c>
      <c r="M17" s="1459"/>
      <c r="N17" s="18">
        <f>'(Bloom Yields Live)'!AU17-'(Bloom Yields Live)'!I17</f>
        <v>0.24700000000000033</v>
      </c>
      <c r="O17" s="18">
        <f>'(Bloom Yields Live)'!AY17-'(Bloom Yields Live)'!AW17</f>
        <v>0.15919999999999979</v>
      </c>
      <c r="P17" s="18">
        <f>'(Bloom Yields Live)'!BK17-'(Bloom Yields Live)'!BG17</f>
        <v>6.1399999999999899E-2</v>
      </c>
      <c r="Q17" s="18">
        <f>'(Bloom Yields Live)'!BM17-'(Bloom Yields Live)'!BG17</f>
        <v>0.13339999999999996</v>
      </c>
      <c r="R17" s="18"/>
      <c r="S17" s="95">
        <f>'(Bloom Yields Live)'!S17</f>
        <v>3.6640999999999999</v>
      </c>
      <c r="T17" s="734"/>
      <c r="U17" s="95">
        <f>'(Bloom Yields Live)'!W17</f>
        <v>1.9056</v>
      </c>
      <c r="V17" s="30">
        <f>'(Bloom Yields Live)'!Y17</f>
        <v>2.6109999999999998</v>
      </c>
      <c r="W17" s="30">
        <f>'(Bloom Yields Live)'!AA17</f>
        <v>3.3412999999999999</v>
      </c>
      <c r="X17" s="30">
        <f>'(Bloom Yields Live)'!AC17</f>
        <v>3.6616999999999997</v>
      </c>
      <c r="Y17" s="30">
        <f>'(Bloom Yields Live)'!AE17</f>
        <v>4.0991999999999997</v>
      </c>
      <c r="AA17" s="121">
        <f t="shared" si="25"/>
        <v>0.42569999999999997</v>
      </c>
      <c r="AD17" s="1459"/>
      <c r="AE17" s="88">
        <f>'(Bloom Yields Live)'!BU17</f>
        <v>2.7850000000000001</v>
      </c>
      <c r="AF17" s="1511"/>
      <c r="AG17" s="95">
        <f>'(Bloom Yields Live)'!BZ17</f>
        <v>2.4710000000000001</v>
      </c>
      <c r="AH17" s="88">
        <f>'(Bloom Yields Live)'!CB17</f>
        <v>3.2189999999999999</v>
      </c>
      <c r="AI17" s="88">
        <f>'(Bloom Yields Live)'!CD17</f>
        <v>3.851</v>
      </c>
      <c r="AJ17" s="88">
        <f>'(Bloom Yields Live)'!CF17</f>
        <v>4.2050000000000001</v>
      </c>
      <c r="AK17" s="88">
        <f>'(Bloom Yields Live)'!CH17</f>
        <v>4.5259999999999998</v>
      </c>
      <c r="AL17" s="121">
        <f t="shared" si="26"/>
        <v>0.96900000000000031</v>
      </c>
      <c r="AN17" s="731">
        <f t="shared" si="32"/>
        <v>0.54330000000000034</v>
      </c>
      <c r="AO17" s="95">
        <f>'(Bloom Yields Live)'!CJ17</f>
        <v>2.2633000000000001</v>
      </c>
      <c r="AP17" s="88">
        <f>'(Bloom Yields Live)'!CL17</f>
        <v>3.1692</v>
      </c>
      <c r="AQ17" s="88">
        <f>'(Bloom Yields Live)'!CN17</f>
        <v>3.7443999999999997</v>
      </c>
      <c r="AR17" s="88">
        <f>'(Bloom Yields Live)'!CP17</f>
        <v>4.2492000000000001</v>
      </c>
      <c r="AS17" s="88">
        <f>'(Bloom Yields Live)'!CR17</f>
        <v>4.4607000000000001</v>
      </c>
      <c r="AT17" s="121">
        <f t="shared" si="27"/>
        <v>1.0132000000000003</v>
      </c>
      <c r="AV17" s="95">
        <f>'(Bloom Yields Live)'!CT17</f>
        <v>2.5855999999999999</v>
      </c>
      <c r="AW17" s="88">
        <f>'(Bloom Yields Live)'!CV17</f>
        <v>3.3963000000000001</v>
      </c>
      <c r="AX17" s="88">
        <f>'(Bloom Yields Live)'!CX17</f>
        <v>4.1334</v>
      </c>
      <c r="AY17" s="88">
        <f>'(Bloom Yields Live)'!CZ17</f>
        <v>4.3967000000000001</v>
      </c>
      <c r="AZ17" s="88">
        <f>'(Bloom Yields Live)'!DB17</f>
        <v>4.8301999999999996</v>
      </c>
      <c r="BA17" s="121">
        <f t="shared" si="28"/>
        <v>1.1607000000000003</v>
      </c>
      <c r="BC17" s="88">
        <f>'(Bloom Yields Live)'!DD17</f>
        <v>2.9211</v>
      </c>
      <c r="BD17" s="88">
        <f>'(Bloom Yields Live)'!DF17</f>
        <v>3.7858000000000001</v>
      </c>
      <c r="BE17" s="88">
        <f>'(Bloom Yields Live)'!DH17</f>
        <v>4.5650000000000004</v>
      </c>
      <c r="BF17" s="88">
        <f>'(Bloom Yields Live)'!DJ17</f>
        <v>4.8063000000000002</v>
      </c>
      <c r="BG17" s="88"/>
      <c r="BH17" s="121">
        <f t="shared" si="29"/>
        <v>1.5703000000000005</v>
      </c>
      <c r="BJ17" s="95">
        <f>'(Bloom Yields Live)'!DN17</f>
        <v>3.1097999999999999</v>
      </c>
      <c r="BK17" s="88">
        <f>'(Bloom Yields Live)'!DP17</f>
        <v>3.9523000000000001</v>
      </c>
      <c r="BL17" s="88">
        <f>'(Bloom Yields Live)'!DR17</f>
        <v>5.1497000000000002</v>
      </c>
      <c r="BM17" s="88">
        <f>'(Bloom Yields Live)'!DT17</f>
        <v>5.3090999999999999</v>
      </c>
      <c r="BN17" s="88"/>
      <c r="BO17" s="121">
        <f t="shared" si="30"/>
        <v>2.0731000000000002</v>
      </c>
      <c r="BQ17" s="95">
        <f>'(Bloom Yields Live)'!DX17</f>
        <v>4.7020999999999997</v>
      </c>
      <c r="BR17" s="88">
        <f>'(Bloom Yields Live)'!DZ17</f>
        <v>6.0995999999999997</v>
      </c>
      <c r="BS17" s="88">
        <f>'(Bloom Yields Live)'!EB17</f>
        <v>7.6906999999999996</v>
      </c>
      <c r="BT17" s="88">
        <f>'(Bloom Yields Live)'!ED17</f>
        <v>7.8731</v>
      </c>
      <c r="BU17" s="88"/>
      <c r="BV17" s="121">
        <f t="shared" si="31"/>
        <v>4.6371000000000002</v>
      </c>
    </row>
    <row r="18" spans="1:74">
      <c r="A18" s="5">
        <v>40221</v>
      </c>
      <c r="B18" s="1040">
        <f t="shared" si="24"/>
        <v>40221</v>
      </c>
      <c r="C18" s="95">
        <f>'(Bloom Yields Live)'!C18</f>
        <v>1.5920000000000001</v>
      </c>
      <c r="D18" s="30">
        <f>'(Bloom Yields Live)'!E18</f>
        <v>2.2732999999999999</v>
      </c>
      <c r="E18" s="30">
        <f>'(Bloom Yields Live)'!G18</f>
        <v>2.9554999999999998</v>
      </c>
      <c r="F18" s="30">
        <f>'(Bloom Yields Live)'!I18</f>
        <v>3.2940999999999998</v>
      </c>
      <c r="G18" s="30">
        <f>'(Bloom Yields Live)'!K18</f>
        <v>3.8464</v>
      </c>
      <c r="J18" s="1459"/>
      <c r="K18" s="18" t="str">
        <f>'(Bloom Yields Live)'!AQ18</f>
        <v>#N/A N/A</v>
      </c>
      <c r="L18" s="18">
        <f>'(Bloom Yields Live)'!AS18</f>
        <v>1.9769999999999999</v>
      </c>
      <c r="M18" s="1459"/>
      <c r="N18" s="18">
        <f>'(Bloom Yields Live)'!AU18-'(Bloom Yields Live)'!I18</f>
        <v>0.20390000000000041</v>
      </c>
      <c r="O18" s="18">
        <f>'(Bloom Yields Live)'!AY18-'(Bloom Yields Live)'!AW18</f>
        <v>0.15229999999999988</v>
      </c>
      <c r="P18" s="18">
        <f>'(Bloom Yields Live)'!BK18-'(Bloom Yields Live)'!BG18</f>
        <v>5.9200000000000141E-2</v>
      </c>
      <c r="Q18" s="18">
        <f>'(Bloom Yields Live)'!BM18-'(Bloom Yields Live)'!BG18</f>
        <v>0.13719999999999999</v>
      </c>
      <c r="R18" s="18"/>
      <c r="S18" s="95">
        <f>'(Bloom Yields Live)'!S18</f>
        <v>3.6518999999999999</v>
      </c>
      <c r="T18" s="734"/>
      <c r="U18" s="95">
        <f>'(Bloom Yields Live)'!W18</f>
        <v>1.7633000000000001</v>
      </c>
      <c r="V18" s="30">
        <f>'(Bloom Yields Live)'!Y18</f>
        <v>2.5581</v>
      </c>
      <c r="W18" s="30">
        <f>'(Bloom Yields Live)'!AA18</f>
        <v>3.3094000000000001</v>
      </c>
      <c r="X18" s="30">
        <f>'(Bloom Yields Live)'!AC18</f>
        <v>3.6398999999999999</v>
      </c>
      <c r="Y18" s="30">
        <f>'(Bloom Yields Live)'!AE18</f>
        <v>4.0909000000000004</v>
      </c>
      <c r="AA18" s="121">
        <f t="shared" si="25"/>
        <v>0.34580000000000011</v>
      </c>
      <c r="AD18" s="1459"/>
      <c r="AE18" s="88">
        <f>'(Bloom Yields Live)'!BU18</f>
        <v>2.8580000000000001</v>
      </c>
      <c r="AF18" s="1511"/>
      <c r="AG18" s="95">
        <f>'(Bloom Yields Live)'!BZ18</f>
        <v>2.46</v>
      </c>
      <c r="AH18" s="88">
        <f>'(Bloom Yields Live)'!CB18</f>
        <v>3.2330000000000001</v>
      </c>
      <c r="AI18" s="88">
        <f>'(Bloom Yields Live)'!CD18</f>
        <v>3.9130000000000003</v>
      </c>
      <c r="AJ18" s="88">
        <f>'(Bloom Yields Live)'!CF18</f>
        <v>4.2750000000000004</v>
      </c>
      <c r="AK18" s="88">
        <f>'(Bloom Yields Live)'!CH18</f>
        <v>4.6260000000000003</v>
      </c>
      <c r="AL18" s="121">
        <f t="shared" si="26"/>
        <v>0.98090000000000055</v>
      </c>
      <c r="AN18" s="731">
        <f t="shared" si="32"/>
        <v>0.63510000000000044</v>
      </c>
      <c r="AO18" s="95">
        <f>'(Bloom Yields Live)'!CJ18</f>
        <v>2.2993999999999999</v>
      </c>
      <c r="AP18" s="88">
        <f>'(Bloom Yields Live)'!CL18</f>
        <v>3.2006999999999999</v>
      </c>
      <c r="AQ18" s="88">
        <f>'(Bloom Yields Live)'!CN18</f>
        <v>3.8237000000000001</v>
      </c>
      <c r="AR18" s="88">
        <f>'(Bloom Yields Live)'!CP18</f>
        <v>4.3483999999999998</v>
      </c>
      <c r="AS18" s="88">
        <f>'(Bloom Yields Live)'!CR18</f>
        <v>4.5381999999999998</v>
      </c>
      <c r="AT18" s="121">
        <f t="shared" si="27"/>
        <v>1.0543</v>
      </c>
      <c r="AV18" s="95">
        <f>'(Bloom Yields Live)'!CT18</f>
        <v>2.6067</v>
      </c>
      <c r="AW18" s="88">
        <f>'(Bloom Yields Live)'!CV18</f>
        <v>3.4211999999999998</v>
      </c>
      <c r="AX18" s="88">
        <f>'(Bloom Yields Live)'!CX18</f>
        <v>4.2065000000000001</v>
      </c>
      <c r="AY18" s="88">
        <f>'(Bloom Yields Live)'!CZ18</f>
        <v>4.4828999999999999</v>
      </c>
      <c r="AZ18" s="88">
        <f>'(Bloom Yields Live)'!DB18</f>
        <v>4.9298999999999999</v>
      </c>
      <c r="BA18" s="121">
        <f t="shared" si="28"/>
        <v>1.1888000000000001</v>
      </c>
      <c r="BC18" s="88">
        <f>'(Bloom Yields Live)'!DD18</f>
        <v>2.94</v>
      </c>
      <c r="BD18" s="88">
        <f>'(Bloom Yields Live)'!DF18</f>
        <v>3.8485</v>
      </c>
      <c r="BE18" s="88">
        <f>'(Bloom Yields Live)'!DH18</f>
        <v>4.6757999999999997</v>
      </c>
      <c r="BF18" s="88">
        <f>'(Bloom Yields Live)'!DJ18</f>
        <v>4.9302000000000001</v>
      </c>
      <c r="BG18" s="88"/>
      <c r="BH18" s="121">
        <f t="shared" si="29"/>
        <v>1.6361000000000003</v>
      </c>
      <c r="BJ18" s="95">
        <f>'(Bloom Yields Live)'!DN18</f>
        <v>3.1410999999999998</v>
      </c>
      <c r="BK18" s="88">
        <f>'(Bloom Yields Live)'!DP18</f>
        <v>4.0274000000000001</v>
      </c>
      <c r="BL18" s="88">
        <f>'(Bloom Yields Live)'!DR18</f>
        <v>5.2729999999999997</v>
      </c>
      <c r="BM18" s="88">
        <f>'(Bloom Yields Live)'!DT18</f>
        <v>5.4455</v>
      </c>
      <c r="BN18" s="88"/>
      <c r="BO18" s="121">
        <f t="shared" si="30"/>
        <v>2.1514000000000002</v>
      </c>
      <c r="BQ18" s="95">
        <f>'(Bloom Yields Live)'!DX18</f>
        <v>4.8376999999999999</v>
      </c>
      <c r="BR18" s="88">
        <f>'(Bloom Yields Live)'!DZ18</f>
        <v>6.2789999999999999</v>
      </c>
      <c r="BS18" s="88">
        <f>'(Bloom Yields Live)'!EB18</f>
        <v>7.9183000000000003</v>
      </c>
      <c r="BT18" s="88">
        <f>'(Bloom Yields Live)'!ED18</f>
        <v>8.1137999999999995</v>
      </c>
      <c r="BU18" s="88"/>
      <c r="BV18" s="121">
        <f t="shared" si="31"/>
        <v>4.8196999999999992</v>
      </c>
    </row>
    <row r="19" spans="1:74">
      <c r="A19" s="5">
        <v>40228</v>
      </c>
      <c r="B19" s="1040">
        <f t="shared" si="24"/>
        <v>40228</v>
      </c>
      <c r="C19" s="95">
        <f>'(Bloom Yields Live)'!C19</f>
        <v>1.6207</v>
      </c>
      <c r="D19" s="30">
        <f>'(Bloom Yields Live)'!E19</f>
        <v>2.3441000000000001</v>
      </c>
      <c r="E19" s="30">
        <f>'(Bloom Yields Live)'!G19</f>
        <v>3.0341</v>
      </c>
      <c r="F19" s="30">
        <f>'(Bloom Yields Live)'!I19</f>
        <v>3.3856999999999999</v>
      </c>
      <c r="G19" s="30">
        <f>'(Bloom Yields Live)'!K19</f>
        <v>3.9310999999999998</v>
      </c>
      <c r="J19" s="1459"/>
      <c r="K19" s="18" t="str">
        <f>'(Bloom Yields Live)'!AQ19</f>
        <v>#N/A N/A</v>
      </c>
      <c r="L19" s="18">
        <f>'(Bloom Yields Live)'!AS19</f>
        <v>2.0139999999999998</v>
      </c>
      <c r="M19" s="1459"/>
      <c r="N19" s="18">
        <f>'(Bloom Yields Live)'!AU19-'(Bloom Yields Live)'!I19</f>
        <v>0.18230000000000013</v>
      </c>
      <c r="O19" s="18">
        <f>'(Bloom Yields Live)'!AY19-'(Bloom Yields Live)'!AW19</f>
        <v>0.16159999999999997</v>
      </c>
      <c r="P19" s="18">
        <f>'(Bloom Yields Live)'!BK19-'(Bloom Yields Live)'!BG19</f>
        <v>8.9300000000000157E-2</v>
      </c>
      <c r="Q19" s="18">
        <f>'(Bloom Yields Live)'!BM19-'(Bloom Yields Live)'!BG19</f>
        <v>0.14230000000000009</v>
      </c>
      <c r="R19" s="18"/>
      <c r="S19" s="95">
        <f>'(Bloom Yields Live)'!S19</f>
        <v>3.7273000000000001</v>
      </c>
      <c r="T19" s="734"/>
      <c r="U19" s="95">
        <f>'(Bloom Yields Live)'!W19</f>
        <v>1.7901</v>
      </c>
      <c r="V19" s="30">
        <f>'(Bloom Yields Live)'!Y19</f>
        <v>2.5815999999999999</v>
      </c>
      <c r="W19" s="30">
        <f>'(Bloom Yields Live)'!AA19</f>
        <v>3.3773</v>
      </c>
      <c r="X19" s="30">
        <f>'(Bloom Yields Live)'!AC19</f>
        <v>3.6886000000000001</v>
      </c>
      <c r="Y19" s="30">
        <f>'(Bloom Yields Live)'!AE19</f>
        <v>4.1753</v>
      </c>
      <c r="AA19" s="121">
        <f t="shared" si="25"/>
        <v>0.30290000000000017</v>
      </c>
      <c r="AD19" s="1459"/>
      <c r="AE19" s="88">
        <f>'(Bloom Yields Live)'!BU19</f>
        <v>2.9020000000000001</v>
      </c>
      <c r="AF19" s="1511"/>
      <c r="AG19" s="95">
        <f>'(Bloom Yields Live)'!BZ19</f>
        <v>2.516</v>
      </c>
      <c r="AH19" s="88">
        <f>'(Bloom Yields Live)'!CB19</f>
        <v>3.2919999999999998</v>
      </c>
      <c r="AI19" s="88">
        <f>'(Bloom Yields Live)'!CD19</f>
        <v>3.9790000000000001</v>
      </c>
      <c r="AJ19" s="88">
        <f>'(Bloom Yields Live)'!CF19</f>
        <v>4.3529999999999998</v>
      </c>
      <c r="AK19" s="88">
        <f>'(Bloom Yields Live)'!CH19</f>
        <v>4.7050000000000001</v>
      </c>
      <c r="AL19" s="121">
        <f t="shared" si="26"/>
        <v>0.96729999999999983</v>
      </c>
      <c r="AN19" s="731">
        <f t="shared" si="32"/>
        <v>0.66439999999999966</v>
      </c>
      <c r="AO19" s="95">
        <f>'(Bloom Yields Live)'!CJ19</f>
        <v>2.347</v>
      </c>
      <c r="AP19" s="88">
        <f>'(Bloom Yields Live)'!CL19</f>
        <v>3.266</v>
      </c>
      <c r="AQ19" s="88">
        <f>'(Bloom Yields Live)'!CN19</f>
        <v>3.8862999999999999</v>
      </c>
      <c r="AR19" s="88">
        <f>'(Bloom Yields Live)'!CP19</f>
        <v>4.4290000000000003</v>
      </c>
      <c r="AS19" s="88">
        <f>'(Bloom Yields Live)'!CR19</f>
        <v>4.6223000000000001</v>
      </c>
      <c r="AT19" s="121">
        <f t="shared" si="27"/>
        <v>1.0433000000000003</v>
      </c>
      <c r="AV19" s="95">
        <f>'(Bloom Yields Live)'!CT19</f>
        <v>2.6471</v>
      </c>
      <c r="AW19" s="88">
        <f>'(Bloom Yields Live)'!CV19</f>
        <v>3.4792999999999998</v>
      </c>
      <c r="AX19" s="88">
        <f>'(Bloom Yields Live)'!CX19</f>
        <v>4.2618999999999998</v>
      </c>
      <c r="AY19" s="88">
        <f>'(Bloom Yields Live)'!CZ19</f>
        <v>4.5562000000000005</v>
      </c>
      <c r="AZ19" s="88">
        <f>'(Bloom Yields Live)'!DB19</f>
        <v>5.0067000000000004</v>
      </c>
      <c r="BA19" s="121">
        <f t="shared" si="28"/>
        <v>1.1705000000000005</v>
      </c>
      <c r="BC19" s="88">
        <f>'(Bloom Yields Live)'!DD19</f>
        <v>2.9885000000000002</v>
      </c>
      <c r="BD19" s="88">
        <f>'(Bloom Yields Live)'!DF19</f>
        <v>3.9146999999999998</v>
      </c>
      <c r="BE19" s="88">
        <f>'(Bloom Yields Live)'!DH19</f>
        <v>4.7393999999999998</v>
      </c>
      <c r="BF19" s="88">
        <f>'(Bloom Yields Live)'!DJ19</f>
        <v>5.0117000000000003</v>
      </c>
      <c r="BG19" s="88"/>
      <c r="BH19" s="121">
        <f t="shared" si="29"/>
        <v>1.6260000000000003</v>
      </c>
      <c r="BJ19" s="95">
        <f>'(Bloom Yields Live)'!DN19</f>
        <v>3.202</v>
      </c>
      <c r="BK19" s="88">
        <f>'(Bloom Yields Live)'!DP19</f>
        <v>4.1059999999999999</v>
      </c>
      <c r="BL19" s="88">
        <f>'(Bloom Yields Live)'!DR19</f>
        <v>5.3487999999999998</v>
      </c>
      <c r="BM19" s="88">
        <f>'(Bloom Yields Live)'!DT19</f>
        <v>5.5392999999999999</v>
      </c>
      <c r="BN19" s="88"/>
      <c r="BO19" s="121">
        <f t="shared" si="30"/>
        <v>2.1536</v>
      </c>
      <c r="BQ19" s="95">
        <f>'(Bloom Yields Live)'!DX19</f>
        <v>4.8911999999999995</v>
      </c>
      <c r="BR19" s="88">
        <f>'(Bloom Yields Live)'!DZ19</f>
        <v>6.3502000000000001</v>
      </c>
      <c r="BS19" s="88">
        <f>'(Bloom Yields Live)'!EB19</f>
        <v>7.9866999999999999</v>
      </c>
      <c r="BT19" s="88">
        <f>'(Bloom Yields Live)'!ED19</f>
        <v>8.2002000000000006</v>
      </c>
      <c r="BU19" s="88"/>
      <c r="BV19" s="121">
        <f t="shared" si="31"/>
        <v>4.8145000000000007</v>
      </c>
    </row>
    <row r="20" spans="1:74">
      <c r="A20" s="5">
        <v>40235</v>
      </c>
      <c r="B20" s="1040">
        <f t="shared" si="24"/>
        <v>40235</v>
      </c>
      <c r="C20" s="95">
        <f>'(Bloom Yields Live)'!C20</f>
        <v>1.4847999999999999</v>
      </c>
      <c r="D20" s="30">
        <f>'(Bloom Yields Live)'!E20</f>
        <v>2.2090999999999998</v>
      </c>
      <c r="E20" s="30">
        <f>'(Bloom Yields Live)'!G20</f>
        <v>2.879</v>
      </c>
      <c r="F20" s="30">
        <f>'(Bloom Yields Live)'!I20</f>
        <v>3.2136</v>
      </c>
      <c r="G20" s="30">
        <f>'(Bloom Yields Live)'!K20</f>
        <v>3.7650999999999999</v>
      </c>
      <c r="J20" s="1459"/>
      <c r="K20" s="18" t="str">
        <f>'(Bloom Yields Live)'!AQ20</f>
        <v>#N/A N/A</v>
      </c>
      <c r="L20" s="18">
        <f>'(Bloom Yields Live)'!AS20</f>
        <v>1.913</v>
      </c>
      <c r="M20" s="1459"/>
      <c r="N20" s="18">
        <f>'(Bloom Yields Live)'!AU20-'(Bloom Yields Live)'!I20</f>
        <v>0.18940000000000001</v>
      </c>
      <c r="O20" s="18">
        <f>'(Bloom Yields Live)'!AY20-'(Bloom Yields Live)'!AW20</f>
        <v>0.15299999999999958</v>
      </c>
      <c r="P20" s="18">
        <f>'(Bloom Yields Live)'!BK20-'(Bloom Yields Live)'!BG20</f>
        <v>0.10199999999999987</v>
      </c>
      <c r="Q20" s="18">
        <f>'(Bloom Yields Live)'!BM20-'(Bloom Yields Live)'!BG20</f>
        <v>0.13300000000000001</v>
      </c>
      <c r="R20" s="18"/>
      <c r="S20" s="95">
        <f>'(Bloom Yields Live)'!S20</f>
        <v>3.6263999999999998</v>
      </c>
      <c r="T20" s="734"/>
      <c r="U20" s="95">
        <f>'(Bloom Yields Live)'!W20</f>
        <v>1.6657999999999999</v>
      </c>
      <c r="V20" s="30">
        <f>'(Bloom Yields Live)'!Y20</f>
        <v>2.4912000000000001</v>
      </c>
      <c r="W20" s="30">
        <f>'(Bloom Yields Live)'!AA20</f>
        <v>3.2823000000000002</v>
      </c>
      <c r="X20" s="30">
        <f>'(Bloom Yields Live)'!AC20</f>
        <v>3.5846999999999998</v>
      </c>
      <c r="Y20" s="30">
        <f>'(Bloom Yields Live)'!AE20</f>
        <v>4.0381999999999998</v>
      </c>
      <c r="AA20" s="121">
        <f t="shared" si="25"/>
        <v>0.37109999999999976</v>
      </c>
      <c r="AD20" s="1459"/>
      <c r="AE20" s="88">
        <f>'(Bloom Yields Live)'!BU20</f>
        <v>2.798</v>
      </c>
      <c r="AF20" s="1511"/>
      <c r="AG20" s="95">
        <f>'(Bloom Yields Live)'!BZ20</f>
        <v>2.3890000000000002</v>
      </c>
      <c r="AH20" s="88">
        <f>'(Bloom Yields Live)'!CB20</f>
        <v>3.165</v>
      </c>
      <c r="AI20" s="88">
        <f>'(Bloom Yields Live)'!CD20</f>
        <v>3.843</v>
      </c>
      <c r="AJ20" s="88">
        <f>'(Bloom Yields Live)'!CF20</f>
        <v>4.1989999999999998</v>
      </c>
      <c r="AK20" s="88">
        <f>'(Bloom Yields Live)'!CH20</f>
        <v>4.5579999999999998</v>
      </c>
      <c r="AL20" s="121">
        <f t="shared" si="26"/>
        <v>0.98539999999999983</v>
      </c>
      <c r="AN20" s="731">
        <f t="shared" si="32"/>
        <v>0.61430000000000007</v>
      </c>
      <c r="AO20" s="95">
        <f>'(Bloom Yields Live)'!CJ20</f>
        <v>2.2120000000000002</v>
      </c>
      <c r="AP20" s="88">
        <f>'(Bloom Yields Live)'!CL20</f>
        <v>3.11</v>
      </c>
      <c r="AQ20" s="88">
        <f>'(Bloom Yields Live)'!CN20</f>
        <v>3.7317999999999998</v>
      </c>
      <c r="AR20" s="88">
        <f>'(Bloom Yields Live)'!CP20</f>
        <v>4.2484999999999999</v>
      </c>
      <c r="AS20" s="88">
        <f>'(Bloom Yields Live)'!CR20</f>
        <v>4.4707999999999997</v>
      </c>
      <c r="AT20" s="121">
        <f t="shared" si="27"/>
        <v>1.0348999999999999</v>
      </c>
      <c r="AV20" s="95">
        <f>'(Bloom Yields Live)'!CT20</f>
        <v>2.5042</v>
      </c>
      <c r="AW20" s="88">
        <f>'(Bloom Yields Live)'!CV20</f>
        <v>3.3153999999999999</v>
      </c>
      <c r="AX20" s="88">
        <f>'(Bloom Yields Live)'!CX20</f>
        <v>4.0994999999999999</v>
      </c>
      <c r="AY20" s="88">
        <f>'(Bloom Yields Live)'!CZ20</f>
        <v>4.3677999999999999</v>
      </c>
      <c r="AZ20" s="88">
        <f>'(Bloom Yields Live)'!DB20</f>
        <v>4.8474000000000004</v>
      </c>
      <c r="BA20" s="121">
        <f t="shared" si="28"/>
        <v>1.1541999999999999</v>
      </c>
      <c r="BC20" s="88">
        <f>'(Bloom Yields Live)'!DD20</f>
        <v>2.8355999999999999</v>
      </c>
      <c r="BD20" s="88">
        <f>'(Bloom Yields Live)'!DF20</f>
        <v>3.7608000000000001</v>
      </c>
      <c r="BE20" s="88">
        <f>'(Bloom Yields Live)'!DH20</f>
        <v>4.5869</v>
      </c>
      <c r="BF20" s="88">
        <f>'(Bloom Yields Live)'!DJ20</f>
        <v>4.8331999999999997</v>
      </c>
      <c r="BG20" s="88"/>
      <c r="BH20" s="121">
        <f t="shared" si="29"/>
        <v>1.6195999999999997</v>
      </c>
      <c r="BJ20" s="95">
        <f>'(Bloom Yields Live)'!DN20</f>
        <v>3.0649000000000002</v>
      </c>
      <c r="BK20" s="88">
        <f>'(Bloom Yields Live)'!DP20</f>
        <v>3.9679000000000002</v>
      </c>
      <c r="BL20" s="88">
        <f>'(Bloom Yields Live)'!DR20</f>
        <v>5.2122999999999999</v>
      </c>
      <c r="BM20" s="88">
        <f>'(Bloom Yields Live)'!DT20</f>
        <v>5.3766999999999996</v>
      </c>
      <c r="BN20" s="88"/>
      <c r="BO20" s="121">
        <f t="shared" si="30"/>
        <v>2.1630999999999996</v>
      </c>
      <c r="BQ20" s="95">
        <f>'(Bloom Yields Live)'!DX20</f>
        <v>4.6996000000000002</v>
      </c>
      <c r="BR20" s="88">
        <f>'(Bloom Yields Live)'!DZ20</f>
        <v>6.1576000000000004</v>
      </c>
      <c r="BS20" s="88">
        <f>'(Bloom Yields Live)'!EB20</f>
        <v>7.7956000000000003</v>
      </c>
      <c r="BT20" s="88">
        <f>'(Bloom Yields Live)'!ED20</f>
        <v>7.9831000000000003</v>
      </c>
      <c r="BU20" s="88"/>
      <c r="BV20" s="121">
        <f t="shared" si="31"/>
        <v>4.7695000000000007</v>
      </c>
    </row>
    <row r="21" spans="1:74">
      <c r="A21" s="5">
        <v>40242</v>
      </c>
      <c r="B21" s="1040">
        <f t="shared" si="24"/>
        <v>40242</v>
      </c>
      <c r="C21" s="95">
        <f>'(Bloom Yields Live)'!C21</f>
        <v>1.5261</v>
      </c>
      <c r="D21" s="30">
        <f>'(Bloom Yields Live)'!E21</f>
        <v>2.2488999999999999</v>
      </c>
      <c r="E21" s="30">
        <f>'(Bloom Yields Live)'!G21</f>
        <v>2.9156</v>
      </c>
      <c r="F21" s="30">
        <f>'(Bloom Yields Live)'!I21</f>
        <v>3.2584</v>
      </c>
      <c r="G21" s="30">
        <f>'(Bloom Yields Live)'!K21</f>
        <v>3.8109999999999999</v>
      </c>
      <c r="J21" s="1459"/>
      <c r="K21" s="18" t="str">
        <f>'(Bloom Yields Live)'!AQ21</f>
        <v>#N/A N/A</v>
      </c>
      <c r="L21" s="18">
        <f>'(Bloom Yields Live)'!AS21</f>
        <v>2.052</v>
      </c>
      <c r="M21" s="1459"/>
      <c r="N21" s="18">
        <f>'(Bloom Yields Live)'!AU21-'(Bloom Yields Live)'!I21</f>
        <v>0.18760000000000021</v>
      </c>
      <c r="O21" s="18">
        <f>'(Bloom Yields Live)'!AY21-'(Bloom Yields Live)'!AW21</f>
        <v>0.1525000000000003</v>
      </c>
      <c r="P21" s="18">
        <f>'(Bloom Yields Live)'!BK21-'(Bloom Yields Live)'!BG21</f>
        <v>8.1100000000000172E-2</v>
      </c>
      <c r="Q21" s="18">
        <f>'(Bloom Yields Live)'!BM21-'(Bloom Yields Live)'!BG21</f>
        <v>0.13609999999999989</v>
      </c>
      <c r="R21" s="18"/>
      <c r="S21" s="95">
        <f>'(Bloom Yields Live)'!S21</f>
        <v>3.6385000000000001</v>
      </c>
      <c r="T21" s="734"/>
      <c r="U21" s="95">
        <f>'(Bloom Yields Live)'!W21</f>
        <v>1.6526000000000001</v>
      </c>
      <c r="V21" s="30">
        <f>'(Bloom Yields Live)'!Y21</f>
        <v>2.5143</v>
      </c>
      <c r="W21" s="30">
        <f>'(Bloom Yields Live)'!AA21</f>
        <v>3.3069999999999999</v>
      </c>
      <c r="X21" s="30">
        <f>'(Bloom Yields Live)'!AC21</f>
        <v>3.6071999999999997</v>
      </c>
      <c r="Y21" s="30">
        <f>'(Bloom Yields Live)'!AE21</f>
        <v>4.0682</v>
      </c>
      <c r="AA21" s="121">
        <f t="shared" si="25"/>
        <v>0.34879999999999978</v>
      </c>
      <c r="AD21" s="1459"/>
      <c r="AE21" s="88">
        <f>'(Bloom Yields Live)'!BU21</f>
        <v>2.8540000000000001</v>
      </c>
      <c r="AF21" s="1511"/>
      <c r="AG21" s="95">
        <f>'(Bloom Yields Live)'!BZ21</f>
        <v>2.391</v>
      </c>
      <c r="AH21" s="88">
        <f>'(Bloom Yields Live)'!CB21</f>
        <v>3.1669999999999998</v>
      </c>
      <c r="AI21" s="88">
        <f>'(Bloom Yields Live)'!CD21</f>
        <v>3.8340000000000001</v>
      </c>
      <c r="AJ21" s="88">
        <f>'(Bloom Yields Live)'!CF21</f>
        <v>4.1970000000000001</v>
      </c>
      <c r="AK21" s="88">
        <f>'(Bloom Yields Live)'!CH21</f>
        <v>4.5519999999999996</v>
      </c>
      <c r="AL21" s="121">
        <f t="shared" si="26"/>
        <v>0.9386000000000001</v>
      </c>
      <c r="AN21" s="731">
        <f t="shared" si="32"/>
        <v>0.58980000000000032</v>
      </c>
      <c r="AO21" s="95">
        <f>'(Bloom Yields Live)'!CJ21</f>
        <v>2.2572999999999999</v>
      </c>
      <c r="AP21" s="88">
        <f>'(Bloom Yields Live)'!CL21</f>
        <v>3.1238000000000001</v>
      </c>
      <c r="AQ21" s="88">
        <f>'(Bloom Yields Live)'!CN21</f>
        <v>3.738</v>
      </c>
      <c r="AR21" s="88">
        <f>'(Bloom Yields Live)'!CP21</f>
        <v>4.2622999999999998</v>
      </c>
      <c r="AS21" s="88">
        <f>'(Bloom Yields Live)'!CR21</f>
        <v>4.4945000000000004</v>
      </c>
      <c r="AT21" s="121">
        <f t="shared" si="27"/>
        <v>1.0038999999999998</v>
      </c>
      <c r="AV21" s="95">
        <f>'(Bloom Yields Live)'!CT21</f>
        <v>2.5369999999999999</v>
      </c>
      <c r="AW21" s="88">
        <f>'(Bloom Yields Live)'!CV21</f>
        <v>3.3167</v>
      </c>
      <c r="AX21" s="88">
        <f>'(Bloom Yields Live)'!CX21</f>
        <v>4.0933000000000002</v>
      </c>
      <c r="AY21" s="88">
        <f>'(Bloom Yields Live)'!CZ21</f>
        <v>4.3692000000000002</v>
      </c>
      <c r="AZ21" s="88">
        <f>'(Bloom Yields Live)'!DB21</f>
        <v>4.8586999999999998</v>
      </c>
      <c r="BA21" s="121">
        <f t="shared" si="28"/>
        <v>1.1108000000000002</v>
      </c>
      <c r="BC21" s="88">
        <f>'(Bloom Yields Live)'!DD21</f>
        <v>2.8580999999999999</v>
      </c>
      <c r="BD21" s="88">
        <f>'(Bloom Yields Live)'!DF21</f>
        <v>3.7518000000000002</v>
      </c>
      <c r="BE21" s="88">
        <f>'(Bloom Yields Live)'!DH21</f>
        <v>4.5704000000000002</v>
      </c>
      <c r="BF21" s="88">
        <f>'(Bloom Yields Live)'!DJ21</f>
        <v>4.8242000000000003</v>
      </c>
      <c r="BG21" s="88"/>
      <c r="BH21" s="121">
        <f t="shared" si="29"/>
        <v>1.5658000000000003</v>
      </c>
      <c r="BJ21" s="95">
        <f>'(Bloom Yields Live)'!DN21</f>
        <v>3.1175000000000002</v>
      </c>
      <c r="BK21" s="88">
        <f>'(Bloom Yields Live)'!DP21</f>
        <v>3.9889999999999999</v>
      </c>
      <c r="BL21" s="88">
        <f>'(Bloom Yields Live)'!DR21</f>
        <v>5.2259000000000002</v>
      </c>
      <c r="BM21" s="88">
        <f>'(Bloom Yields Live)'!DT21</f>
        <v>5.3978000000000002</v>
      </c>
      <c r="BN21" s="88"/>
      <c r="BO21" s="121">
        <f t="shared" si="30"/>
        <v>2.1394000000000002</v>
      </c>
      <c r="BQ21" s="95">
        <f>'(Bloom Yields Live)'!DX21</f>
        <v>4.5971000000000002</v>
      </c>
      <c r="BR21" s="88">
        <f>'(Bloom Yields Live)'!DZ21</f>
        <v>6.0236000000000001</v>
      </c>
      <c r="BS21" s="88">
        <f>'(Bloom Yields Live)'!EB21</f>
        <v>7.6540999999999997</v>
      </c>
      <c r="BT21" s="88">
        <f>'(Bloom Yields Live)'!ED21</f>
        <v>7.8491</v>
      </c>
      <c r="BU21" s="88"/>
      <c r="BV21" s="121">
        <f t="shared" si="31"/>
        <v>4.5907</v>
      </c>
    </row>
    <row r="22" spans="1:74">
      <c r="A22" s="5">
        <v>40249</v>
      </c>
      <c r="B22" s="1040">
        <f t="shared" si="24"/>
        <v>40249</v>
      </c>
      <c r="C22" s="95">
        <f>'(Bloom Yields Live)'!C22</f>
        <v>1.5809</v>
      </c>
      <c r="D22" s="30">
        <f>'(Bloom Yields Live)'!E22</f>
        <v>2.2907999999999999</v>
      </c>
      <c r="E22" s="30">
        <f>'(Bloom Yields Live)'!G22</f>
        <v>2.9439000000000002</v>
      </c>
      <c r="F22" s="30">
        <f>'(Bloom Yields Live)'!I22</f>
        <v>3.2778</v>
      </c>
      <c r="G22" s="30">
        <f>'(Bloom Yields Live)'!K22</f>
        <v>3.8201999999999998</v>
      </c>
      <c r="J22" s="1459"/>
      <c r="K22" s="18" t="str">
        <f>'(Bloom Yields Live)'!AQ22</f>
        <v>#N/A N/A</v>
      </c>
      <c r="L22" s="18">
        <f>'(Bloom Yields Live)'!AS22</f>
        <v>2.0630000000000002</v>
      </c>
      <c r="M22" s="1459"/>
      <c r="N22" s="18">
        <f>'(Bloom Yields Live)'!AU22-'(Bloom Yields Live)'!I22</f>
        <v>0.18420000000000014</v>
      </c>
      <c r="O22" s="18">
        <f>'(Bloom Yields Live)'!AY22-'(Bloom Yields Live)'!AW22</f>
        <v>0.15310000000000024</v>
      </c>
      <c r="P22" s="18">
        <f>'(Bloom Yields Live)'!BK22-'(Bloom Yields Live)'!BG22</f>
        <v>6.1300000000000132E-2</v>
      </c>
      <c r="Q22" s="18">
        <f>'(Bloom Yields Live)'!BM22-'(Bloom Yields Live)'!BG22</f>
        <v>0.1333000000000002</v>
      </c>
      <c r="R22" s="18"/>
      <c r="S22" s="95">
        <f>'(Bloom Yields Live)'!S22</f>
        <v>3.6415999999999999</v>
      </c>
      <c r="T22" s="734"/>
      <c r="U22" s="95">
        <f>'(Bloom Yields Live)'!W22</f>
        <v>1.7151999999999998</v>
      </c>
      <c r="V22" s="30">
        <f>'(Bloom Yields Live)'!Y22</f>
        <v>2.5707</v>
      </c>
      <c r="W22" s="30">
        <f>'(Bloom Yields Live)'!AA22</f>
        <v>3.3262</v>
      </c>
      <c r="X22" s="30">
        <f>'(Bloom Yields Live)'!AC22</f>
        <v>3.6122999999999998</v>
      </c>
      <c r="Y22" s="30">
        <f>'(Bloom Yields Live)'!AE22</f>
        <v>4.0537999999999998</v>
      </c>
      <c r="AA22" s="121">
        <f t="shared" si="25"/>
        <v>0.3344999999999998</v>
      </c>
      <c r="AD22" s="1459"/>
      <c r="AE22" s="88">
        <f>'(Bloom Yields Live)'!BU22</f>
        <v>2.8460000000000001</v>
      </c>
      <c r="AF22" s="1511"/>
      <c r="AG22" s="95">
        <f>'(Bloom Yields Live)'!BZ22</f>
        <v>2.4239999999999999</v>
      </c>
      <c r="AH22" s="88">
        <f>'(Bloom Yields Live)'!CB22</f>
        <v>3.1749999999999998</v>
      </c>
      <c r="AI22" s="88">
        <f>'(Bloom Yields Live)'!CD22</f>
        <v>3.8250000000000002</v>
      </c>
      <c r="AJ22" s="88">
        <f>'(Bloom Yields Live)'!CF22</f>
        <v>4.181</v>
      </c>
      <c r="AK22" s="88">
        <f>'(Bloom Yields Live)'!CH22</f>
        <v>4.5270000000000001</v>
      </c>
      <c r="AL22" s="121">
        <f t="shared" si="26"/>
        <v>0.9032</v>
      </c>
      <c r="AN22" s="731">
        <f t="shared" si="32"/>
        <v>0.56870000000000021</v>
      </c>
      <c r="AO22" s="95">
        <f>'(Bloom Yields Live)'!CJ22</f>
        <v>2.3039000000000001</v>
      </c>
      <c r="AP22" s="88">
        <f>'(Bloom Yields Live)'!CL22</f>
        <v>3.1463999999999999</v>
      </c>
      <c r="AQ22" s="88">
        <f>'(Bloom Yields Live)'!CN22</f>
        <v>3.7471000000000001</v>
      </c>
      <c r="AR22" s="88">
        <f>'(Bloom Yields Live)'!CP22</f>
        <v>4.2739000000000003</v>
      </c>
      <c r="AS22" s="88">
        <f>'(Bloom Yields Live)'!CR22</f>
        <v>4.4996</v>
      </c>
      <c r="AT22" s="121">
        <f t="shared" si="27"/>
        <v>0.99610000000000021</v>
      </c>
      <c r="AV22" s="95">
        <f>'(Bloom Yields Live)'!CT22</f>
        <v>2.5720000000000001</v>
      </c>
      <c r="AW22" s="88">
        <f>'(Bloom Yields Live)'!CV22</f>
        <v>3.3287</v>
      </c>
      <c r="AX22" s="88">
        <f>'(Bloom Yields Live)'!CX22</f>
        <v>4.0907999999999998</v>
      </c>
      <c r="AY22" s="88">
        <f>'(Bloom Yields Live)'!CZ22</f>
        <v>4.3690999999999995</v>
      </c>
      <c r="AZ22" s="88">
        <f>'(Bloom Yields Live)'!DB22</f>
        <v>4.8521999999999998</v>
      </c>
      <c r="BA22" s="121">
        <f t="shared" si="28"/>
        <v>1.0912999999999995</v>
      </c>
      <c r="BC22" s="88">
        <f>'(Bloom Yields Live)'!DD22</f>
        <v>2.8891</v>
      </c>
      <c r="BD22" s="88">
        <f>'(Bloom Yields Live)'!DF22</f>
        <v>3.7587999999999999</v>
      </c>
      <c r="BE22" s="88">
        <f>'(Bloom Yields Live)'!DH22</f>
        <v>4.5640000000000001</v>
      </c>
      <c r="BF22" s="88">
        <f>'(Bloom Yields Live)'!DJ22</f>
        <v>4.8202999999999996</v>
      </c>
      <c r="BG22" s="88"/>
      <c r="BH22" s="121">
        <f t="shared" si="29"/>
        <v>1.5424999999999995</v>
      </c>
      <c r="BJ22" s="95">
        <f>'(Bloom Yields Live)'!DN22</f>
        <v>3.1440000000000001</v>
      </c>
      <c r="BK22" s="88">
        <f>'(Bloom Yields Live)'!DP22</f>
        <v>3.9915000000000003</v>
      </c>
      <c r="BL22" s="88">
        <f>'(Bloom Yields Live)'!DR22</f>
        <v>5.1848999999999998</v>
      </c>
      <c r="BM22" s="88">
        <f>'(Bloom Yields Live)'!DT22</f>
        <v>5.3593000000000002</v>
      </c>
      <c r="BN22" s="88"/>
      <c r="BO22" s="121">
        <f t="shared" si="30"/>
        <v>2.0815000000000001</v>
      </c>
      <c r="BQ22" s="95">
        <f>'(Bloom Yields Live)'!DX22</f>
        <v>4.5419999999999998</v>
      </c>
      <c r="BR22" s="88">
        <f>'(Bloom Yields Live)'!DZ22</f>
        <v>5.9444999999999997</v>
      </c>
      <c r="BS22" s="88">
        <f>'(Bloom Yields Live)'!EB22</f>
        <v>7.5616000000000003</v>
      </c>
      <c r="BT22" s="88">
        <f>'(Bloom Yields Live)'!ED22</f>
        <v>7.7590000000000003</v>
      </c>
      <c r="BU22" s="88"/>
      <c r="BV22" s="121">
        <f t="shared" si="31"/>
        <v>4.4812000000000003</v>
      </c>
    </row>
    <row r="23" spans="1:74">
      <c r="A23" s="5">
        <v>40256</v>
      </c>
      <c r="B23" s="1040">
        <f t="shared" si="24"/>
        <v>40256</v>
      </c>
      <c r="C23" s="95">
        <f>'(Bloom Yields Live)'!C23</f>
        <v>1.5070000000000001</v>
      </c>
      <c r="D23" s="30">
        <f>'(Bloom Yields Live)'!E23</f>
        <v>2.2345999999999999</v>
      </c>
      <c r="E23" s="30">
        <f>'(Bloom Yields Live)'!G23</f>
        <v>2.8681999999999999</v>
      </c>
      <c r="F23" s="30">
        <f>'(Bloom Yields Live)'!I23</f>
        <v>3.2124999999999999</v>
      </c>
      <c r="G23" s="30">
        <f>'(Bloom Yields Live)'!K23</f>
        <v>3.7902</v>
      </c>
      <c r="J23" s="1459"/>
      <c r="K23" s="18" t="str">
        <f>'(Bloom Yields Live)'!AQ23</f>
        <v>#N/A N/A</v>
      </c>
      <c r="L23" s="18">
        <f>'(Bloom Yields Live)'!AS23</f>
        <v>2.0459999999999998</v>
      </c>
      <c r="M23" s="1459"/>
      <c r="N23" s="18">
        <f>'(Bloom Yields Live)'!AU23-'(Bloom Yields Live)'!I23</f>
        <v>0.20750000000000002</v>
      </c>
      <c r="O23" s="18">
        <f>'(Bloom Yields Live)'!AY23-'(Bloom Yields Live)'!AW23</f>
        <v>0.15160000000000018</v>
      </c>
      <c r="P23" s="18">
        <f>'(Bloom Yields Live)'!BK23-'(Bloom Yields Live)'!BG23</f>
        <v>5.4999999999999716E-2</v>
      </c>
      <c r="Q23" s="18">
        <f>'(Bloom Yields Live)'!BM23-'(Bloom Yields Live)'!BG23</f>
        <v>0.1339999999999999</v>
      </c>
      <c r="R23" s="18"/>
      <c r="S23" s="95">
        <f>'(Bloom Yields Live)'!S23</f>
        <v>3.5991999999999997</v>
      </c>
      <c r="T23" s="734"/>
      <c r="U23" s="95">
        <f>'(Bloom Yields Live)'!W23</f>
        <v>1.6373</v>
      </c>
      <c r="V23" s="30">
        <f>'(Bloom Yields Live)'!Y23</f>
        <v>2.4935</v>
      </c>
      <c r="W23" s="30">
        <f>'(Bloom Yields Live)'!AA23</f>
        <v>3.2774999999999999</v>
      </c>
      <c r="X23" s="30">
        <f>'(Bloom Yields Live)'!AC23</f>
        <v>3.5670000000000002</v>
      </c>
      <c r="Y23" s="30">
        <f>'(Bloom Yields Live)'!AE23</f>
        <v>4.0286999999999997</v>
      </c>
      <c r="AA23" s="121">
        <f t="shared" si="25"/>
        <v>0.35450000000000026</v>
      </c>
      <c r="AD23" s="1459"/>
      <c r="AE23" s="88">
        <f>'(Bloom Yields Live)'!BU23</f>
        <v>2.88</v>
      </c>
      <c r="AF23" s="1511"/>
      <c r="AG23" s="95">
        <f>'(Bloom Yields Live)'!BZ23</f>
        <v>2.3559999999999999</v>
      </c>
      <c r="AH23" s="88">
        <f>'(Bloom Yields Live)'!CB23</f>
        <v>3.1110000000000002</v>
      </c>
      <c r="AI23" s="88">
        <f>'(Bloom Yields Live)'!CD23</f>
        <v>3.7679999999999998</v>
      </c>
      <c r="AJ23" s="88">
        <f>'(Bloom Yields Live)'!CF23</f>
        <v>4.1289999999999996</v>
      </c>
      <c r="AK23" s="88">
        <f>'(Bloom Yields Live)'!CH23</f>
        <v>4.4640000000000004</v>
      </c>
      <c r="AL23" s="121">
        <f t="shared" si="26"/>
        <v>0.91649999999999965</v>
      </c>
      <c r="AN23" s="731">
        <f t="shared" si="32"/>
        <v>0.56199999999999939</v>
      </c>
      <c r="AO23" s="95">
        <f>'(Bloom Yields Live)'!CJ23</f>
        <v>2.2504</v>
      </c>
      <c r="AP23" s="88">
        <f>'(Bloom Yields Live)'!CL23</f>
        <v>3.0905999999999998</v>
      </c>
      <c r="AQ23" s="88">
        <f>'(Bloom Yields Live)'!CN23</f>
        <v>3.7016</v>
      </c>
      <c r="AR23" s="88">
        <f>'(Bloom Yields Live)'!CP23</f>
        <v>4.2289000000000003</v>
      </c>
      <c r="AS23" s="88">
        <f>'(Bloom Yields Live)'!CR23</f>
        <v>4.4401000000000002</v>
      </c>
      <c r="AT23" s="121">
        <f t="shared" si="27"/>
        <v>1.0164000000000004</v>
      </c>
      <c r="AV23" s="95">
        <f>'(Bloom Yields Live)'!CT23</f>
        <v>2.5099</v>
      </c>
      <c r="AW23" s="88">
        <f>'(Bloom Yields Live)'!CV23</f>
        <v>3.2664</v>
      </c>
      <c r="AX23" s="88">
        <f>'(Bloom Yields Live)'!CX23</f>
        <v>4.0377000000000001</v>
      </c>
      <c r="AY23" s="88">
        <f>'(Bloom Yields Live)'!CZ23</f>
        <v>4.3166000000000002</v>
      </c>
      <c r="AZ23" s="88">
        <f>'(Bloom Yields Live)'!DB23</f>
        <v>4.7850999999999999</v>
      </c>
      <c r="BA23" s="121">
        <f t="shared" si="28"/>
        <v>1.1041000000000003</v>
      </c>
      <c r="BC23" s="88">
        <f>'(Bloom Yields Live)'!DD23</f>
        <v>2.8270999999999997</v>
      </c>
      <c r="BD23" s="88">
        <f>'(Bloom Yields Live)'!DF23</f>
        <v>3.6955999999999998</v>
      </c>
      <c r="BE23" s="88">
        <f>'(Bloom Yields Live)'!DH23</f>
        <v>4.5109000000000004</v>
      </c>
      <c r="BF23" s="88">
        <f>'(Bloom Yields Live)'!DJ23</f>
        <v>4.7658000000000005</v>
      </c>
      <c r="BG23" s="88"/>
      <c r="BH23" s="121">
        <f t="shared" si="29"/>
        <v>1.5533000000000006</v>
      </c>
      <c r="BJ23" s="95">
        <f>'(Bloom Yields Live)'!DN23</f>
        <v>3.1234999999999999</v>
      </c>
      <c r="BK23" s="88">
        <f>'(Bloom Yields Live)'!DP23</f>
        <v>3.9698000000000002</v>
      </c>
      <c r="BL23" s="88">
        <f>'(Bloom Yields Live)'!DR23</f>
        <v>5.1534000000000004</v>
      </c>
      <c r="BM23" s="88">
        <f>'(Bloom Yields Live)'!DT23</f>
        <v>5.3282999999999996</v>
      </c>
      <c r="BN23" s="88"/>
      <c r="BO23" s="121">
        <f t="shared" si="30"/>
        <v>2.1157999999999997</v>
      </c>
      <c r="BQ23" s="95">
        <f>'(Bloom Yields Live)'!DX23</f>
        <v>4.4442000000000004</v>
      </c>
      <c r="BR23" s="88">
        <f>'(Bloom Yields Live)'!DZ23</f>
        <v>5.8453999999999997</v>
      </c>
      <c r="BS23" s="88">
        <f>'(Bloom Yields Live)'!EB23</f>
        <v>7.4726999999999997</v>
      </c>
      <c r="BT23" s="88">
        <f>'(Bloom Yields Live)'!ED23</f>
        <v>7.6707000000000001</v>
      </c>
      <c r="BU23" s="88"/>
      <c r="BV23" s="121">
        <f t="shared" si="31"/>
        <v>4.4581999999999997</v>
      </c>
    </row>
    <row r="24" spans="1:74">
      <c r="A24" s="5">
        <v>40263</v>
      </c>
      <c r="B24" s="1040">
        <f t="shared" si="24"/>
        <v>40263</v>
      </c>
      <c r="C24" s="95">
        <f>'(Bloom Yields Live)'!C24</f>
        <v>1.5135000000000001</v>
      </c>
      <c r="D24" s="30">
        <f>'(Bloom Yields Live)'!E24</f>
        <v>2.3052999999999999</v>
      </c>
      <c r="E24" s="30">
        <f>'(Bloom Yields Live)'!G24</f>
        <v>2.9544000000000001</v>
      </c>
      <c r="F24" s="30">
        <f>'(Bloom Yields Live)'!I24</f>
        <v>3.2723</v>
      </c>
      <c r="G24" s="30">
        <f>'(Bloom Yields Live)'!K24</f>
        <v>3.8018000000000001</v>
      </c>
      <c r="J24" s="1459"/>
      <c r="K24" s="18" t="str">
        <f>'(Bloom Yields Live)'!AQ24</f>
        <v>#N/A N/A</v>
      </c>
      <c r="L24" s="18">
        <f>'(Bloom Yields Live)'!AS24</f>
        <v>2.1320000000000001</v>
      </c>
      <c r="M24" s="1459"/>
      <c r="N24" s="18">
        <f>'(Bloom Yields Live)'!AU24-'(Bloom Yields Live)'!I24</f>
        <v>0.20369999999999999</v>
      </c>
      <c r="O24" s="18">
        <f>'(Bloom Yields Live)'!AY24-'(Bloom Yields Live)'!AW24</f>
        <v>0.15169999999999995</v>
      </c>
      <c r="P24" s="18">
        <f>'(Bloom Yields Live)'!BK24-'(Bloom Yields Live)'!BG24</f>
        <v>8.2999999999999741E-2</v>
      </c>
      <c r="Q24" s="18">
        <f>'(Bloom Yields Live)'!BM24-'(Bloom Yields Live)'!BG24</f>
        <v>0.13099999999999978</v>
      </c>
      <c r="R24" s="18"/>
      <c r="S24" s="95">
        <f>'(Bloom Yields Live)'!S24</f>
        <v>3.5998999999999999</v>
      </c>
      <c r="T24" s="734"/>
      <c r="U24" s="95">
        <f>'(Bloom Yields Live)'!W24</f>
        <v>1.6099000000000001</v>
      </c>
      <c r="V24" s="30">
        <f>'(Bloom Yields Live)'!Y24</f>
        <v>2.4714999999999998</v>
      </c>
      <c r="W24" s="30">
        <f>'(Bloom Yields Live)'!AA24</f>
        <v>3.2759</v>
      </c>
      <c r="X24" s="30">
        <f>'(Bloom Yields Live)'!AC24</f>
        <v>3.5724999999999998</v>
      </c>
      <c r="Y24" s="30">
        <f>'(Bloom Yields Live)'!AE24</f>
        <v>4.0267999999999997</v>
      </c>
      <c r="AA24" s="121">
        <f t="shared" si="25"/>
        <v>0.3001999999999998</v>
      </c>
      <c r="AD24" s="1459"/>
      <c r="AE24" s="88">
        <f>'(Bloom Yields Live)'!BU24</f>
        <v>3.0539999999999998</v>
      </c>
      <c r="AF24" s="1511"/>
      <c r="AG24" s="95">
        <f>'(Bloom Yields Live)'!BZ24</f>
        <v>2.3570000000000002</v>
      </c>
      <c r="AH24" s="88">
        <f>'(Bloom Yields Live)'!CB24</f>
        <v>3.1459999999999999</v>
      </c>
      <c r="AI24" s="88">
        <f>'(Bloom Yields Live)'!CD24</f>
        <v>3.8</v>
      </c>
      <c r="AJ24" s="88">
        <f>'(Bloom Yields Live)'!CF24</f>
        <v>4.165</v>
      </c>
      <c r="AK24" s="88">
        <f>'(Bloom Yields Live)'!CH24</f>
        <v>4.5179999999999998</v>
      </c>
      <c r="AL24" s="121">
        <f t="shared" si="26"/>
        <v>0.89270000000000005</v>
      </c>
      <c r="AN24" s="731">
        <f t="shared" si="32"/>
        <v>0.59250000000000025</v>
      </c>
      <c r="AO24" s="95">
        <f>'(Bloom Yields Live)'!CJ24</f>
        <v>2.2633999999999999</v>
      </c>
      <c r="AP24" s="88">
        <f>'(Bloom Yields Live)'!CL24</f>
        <v>3.1345999999999998</v>
      </c>
      <c r="AQ24" s="88">
        <f>'(Bloom Yields Live)'!CN24</f>
        <v>3.7429000000000001</v>
      </c>
      <c r="AR24" s="88">
        <f>'(Bloom Yields Live)'!CP24</f>
        <v>4.2751000000000001</v>
      </c>
      <c r="AS24" s="88">
        <f>'(Bloom Yields Live)'!CR24</f>
        <v>4.4946000000000002</v>
      </c>
      <c r="AT24" s="121">
        <f t="shared" si="27"/>
        <v>1.0028000000000001</v>
      </c>
      <c r="AV24" s="95">
        <f>'(Bloom Yields Live)'!CT24</f>
        <v>2.5215999999999998</v>
      </c>
      <c r="AW24" s="88">
        <f>'(Bloom Yields Live)'!CV24</f>
        <v>3.3090000000000002</v>
      </c>
      <c r="AX24" s="88">
        <f>'(Bloom Yields Live)'!CX24</f>
        <v>4.0776000000000003</v>
      </c>
      <c r="AY24" s="88">
        <f>'(Bloom Yields Live)'!CZ24</f>
        <v>4.3615000000000004</v>
      </c>
      <c r="AZ24" s="88">
        <f>'(Bloom Yields Live)'!DB24</f>
        <v>4.8403</v>
      </c>
      <c r="BA24" s="121">
        <f t="shared" si="28"/>
        <v>1.0892000000000004</v>
      </c>
      <c r="BC24" s="88">
        <f>'(Bloom Yields Live)'!DD24</f>
        <v>2.8386</v>
      </c>
      <c r="BD24" s="88">
        <f>'(Bloom Yields Live)'!DF24</f>
        <v>3.738</v>
      </c>
      <c r="BE24" s="88">
        <f>'(Bloom Yields Live)'!DH24</f>
        <v>4.5506000000000002</v>
      </c>
      <c r="BF24" s="88">
        <f>'(Bloom Yields Live)'!DJ24</f>
        <v>4.8105000000000002</v>
      </c>
      <c r="BG24" s="88"/>
      <c r="BH24" s="121">
        <f t="shared" si="29"/>
        <v>1.5382000000000002</v>
      </c>
      <c r="BJ24" s="95">
        <f>'(Bloom Yields Live)'!DN24</f>
        <v>3.1513</v>
      </c>
      <c r="BK24" s="88">
        <f>'(Bloom Yields Live)'!DP24</f>
        <v>4.0286</v>
      </c>
      <c r="BL24" s="88">
        <f>'(Bloom Yields Live)'!DR24</f>
        <v>5.2095000000000002</v>
      </c>
      <c r="BM24" s="88">
        <f>'(Bloom Yields Live)'!DT24</f>
        <v>5.3894000000000002</v>
      </c>
      <c r="BN24" s="88"/>
      <c r="BO24" s="121">
        <f t="shared" si="30"/>
        <v>2.1171000000000002</v>
      </c>
      <c r="BQ24" s="95">
        <f>'(Bloom Yields Live)'!DX24</f>
        <v>4.3954000000000004</v>
      </c>
      <c r="BR24" s="88">
        <f>'(Bloom Yields Live)'!DZ24</f>
        <v>5.8277000000000001</v>
      </c>
      <c r="BS24" s="88">
        <f>'(Bloom Yields Live)'!EB24</f>
        <v>7.4523000000000001</v>
      </c>
      <c r="BT24" s="88">
        <f>'(Bloom Yields Live)'!ED24</f>
        <v>7.6551999999999998</v>
      </c>
      <c r="BU24" s="88"/>
      <c r="BV24" s="121">
        <f t="shared" si="31"/>
        <v>4.3828999999999994</v>
      </c>
    </row>
    <row r="25" spans="1:74">
      <c r="A25" s="5">
        <v>40270</v>
      </c>
      <c r="B25" s="1040">
        <f t="shared" si="24"/>
        <v>40270</v>
      </c>
      <c r="C25" s="95">
        <f>'(Bloom Yields Live)'!C25</f>
        <v>1.4601999999999999</v>
      </c>
      <c r="D25" s="30">
        <f>'(Bloom Yields Live)'!E25</f>
        <v>2.2336999999999998</v>
      </c>
      <c r="E25" s="30">
        <f>'(Bloom Yields Live)'!G25</f>
        <v>2.907</v>
      </c>
      <c r="F25" s="30">
        <f>'(Bloom Yields Live)'!I25</f>
        <v>3.2033999999999998</v>
      </c>
      <c r="G25" s="30">
        <f>'(Bloom Yields Live)'!K25</f>
        <v>3.7042999999999999</v>
      </c>
      <c r="J25" s="1459"/>
      <c r="K25" s="18" t="str">
        <f>'(Bloom Yields Live)'!AQ25</f>
        <v>#N/A N/A</v>
      </c>
      <c r="L25" s="18">
        <f>'(Bloom Yields Live)'!AS25</f>
        <v>2.198</v>
      </c>
      <c r="M25" s="1459"/>
      <c r="N25" s="18">
        <f>'(Bloom Yields Live)'!AU25-'(Bloom Yields Live)'!I25</f>
        <v>0.19360000000000044</v>
      </c>
      <c r="O25" s="18">
        <f>'(Bloom Yields Live)'!AY25-'(Bloom Yields Live)'!AW25</f>
        <v>0.14549999999999974</v>
      </c>
      <c r="P25" s="18">
        <f>'(Bloom Yields Live)'!BK25-'(Bloom Yields Live)'!BG25</f>
        <v>7.4699999999999989E-2</v>
      </c>
      <c r="Q25" s="18">
        <f>'(Bloom Yields Live)'!BM25-'(Bloom Yields Live)'!BG25</f>
        <v>0.12670000000000003</v>
      </c>
      <c r="R25" s="18"/>
      <c r="S25" s="95">
        <f>'(Bloom Yields Live)'!S25</f>
        <v>3.5253999999999999</v>
      </c>
      <c r="T25" s="734"/>
      <c r="U25" s="95">
        <f>'(Bloom Yields Live)'!W25</f>
        <v>1.5796999999999999</v>
      </c>
      <c r="V25" s="30">
        <f>'(Bloom Yields Live)'!Y25</f>
        <v>2.4144000000000001</v>
      </c>
      <c r="W25" s="30">
        <f>'(Bloom Yields Live)'!AA25</f>
        <v>3.2105999999999999</v>
      </c>
      <c r="X25" s="30">
        <f>'(Bloom Yields Live)'!AC25</f>
        <v>3.5030999999999999</v>
      </c>
      <c r="Y25" s="30">
        <f>'(Bloom Yields Live)'!AE25</f>
        <v>3.9346999999999999</v>
      </c>
      <c r="AA25" s="121">
        <f t="shared" si="25"/>
        <v>0.29970000000000008</v>
      </c>
      <c r="AD25" s="1459"/>
      <c r="AE25" s="88">
        <f>'(Bloom Yields Live)'!BU25</f>
        <v>3.1110000000000002</v>
      </c>
      <c r="AF25" s="1511"/>
      <c r="AG25" s="95">
        <f>'(Bloom Yields Live)'!BZ25</f>
        <v>2.2955999999999999</v>
      </c>
      <c r="AH25" s="88">
        <f>'(Bloom Yields Live)'!CB25</f>
        <v>3.0750000000000002</v>
      </c>
      <c r="AI25" s="88">
        <f>'(Bloom Yields Live)'!CD25</f>
        <v>3.7301000000000002</v>
      </c>
      <c r="AJ25" s="88">
        <f>'(Bloom Yields Live)'!CF25</f>
        <v>4.0961999999999996</v>
      </c>
      <c r="AK25" s="88">
        <f>'(Bloom Yields Live)'!CH25</f>
        <v>4.4565999999999999</v>
      </c>
      <c r="AL25" s="121">
        <f t="shared" si="26"/>
        <v>0.89279999999999982</v>
      </c>
      <c r="AN25" s="731">
        <f t="shared" si="32"/>
        <v>0.59309999999999974</v>
      </c>
      <c r="AO25" s="95">
        <f>'(Bloom Yields Live)'!CJ25</f>
        <v>2.2029000000000001</v>
      </c>
      <c r="AP25" s="88">
        <f>'(Bloom Yields Live)'!CL25</f>
        <v>3.0699000000000001</v>
      </c>
      <c r="AQ25" s="88">
        <f>'(Bloom Yields Live)'!CN25</f>
        <v>3.6776999999999997</v>
      </c>
      <c r="AR25" s="88">
        <f>'(Bloom Yields Live)'!CP25</f>
        <v>4.2079000000000004</v>
      </c>
      <c r="AS25" s="88">
        <f>'(Bloom Yields Live)'!CR25</f>
        <v>4.4297000000000004</v>
      </c>
      <c r="AT25" s="121">
        <f t="shared" si="27"/>
        <v>1.0045000000000006</v>
      </c>
      <c r="AV25" s="95">
        <f>'(Bloom Yields Live)'!CT25</f>
        <v>2.4512999999999998</v>
      </c>
      <c r="AW25" s="88">
        <f>'(Bloom Yields Live)'!CV25</f>
        <v>3.2355</v>
      </c>
      <c r="AX25" s="88">
        <f>'(Bloom Yields Live)'!CX25</f>
        <v>4.0035999999999996</v>
      </c>
      <c r="AY25" s="88">
        <f>'(Bloom Yields Live)'!CZ25</f>
        <v>4.2864000000000004</v>
      </c>
      <c r="AZ25" s="88">
        <f>'(Bloom Yields Live)'!DB25</f>
        <v>4.7664999999999997</v>
      </c>
      <c r="BA25" s="121">
        <f t="shared" si="28"/>
        <v>1.0830000000000006</v>
      </c>
      <c r="BC25" s="88">
        <f>'(Bloom Yields Live)'!DD25</f>
        <v>2.7650999999999999</v>
      </c>
      <c r="BD25" s="88">
        <f>'(Bloom Yields Live)'!DF25</f>
        <v>3.6612999999999998</v>
      </c>
      <c r="BE25" s="88">
        <f>'(Bloom Yields Live)'!DH25</f>
        <v>4.4734999999999996</v>
      </c>
      <c r="BF25" s="88">
        <f>'(Bloom Yields Live)'!DJ25</f>
        <v>4.7313000000000001</v>
      </c>
      <c r="BG25" s="88"/>
      <c r="BH25" s="121">
        <f t="shared" si="29"/>
        <v>1.5279000000000003</v>
      </c>
      <c r="BJ25" s="95">
        <f>'(Bloom Yields Live)'!DN25</f>
        <v>3.0686</v>
      </c>
      <c r="BK25" s="88">
        <f>'(Bloom Yields Live)'!DP25</f>
        <v>3.9426000000000001</v>
      </c>
      <c r="BL25" s="88">
        <f>'(Bloom Yields Live)'!DR25</f>
        <v>5.1228999999999996</v>
      </c>
      <c r="BM25" s="88">
        <f>'(Bloom Yields Live)'!DT25</f>
        <v>5.2999000000000001</v>
      </c>
      <c r="BN25" s="88"/>
      <c r="BO25" s="121">
        <f t="shared" si="30"/>
        <v>2.0965000000000003</v>
      </c>
      <c r="BQ25" s="95">
        <f>'(Bloom Yields Live)'!DX25</f>
        <v>4.3376000000000001</v>
      </c>
      <c r="BR25" s="88">
        <f>'(Bloom Yields Live)'!DZ25</f>
        <v>5.7666000000000004</v>
      </c>
      <c r="BS25" s="88">
        <f>'(Bloom Yields Live)'!EB25</f>
        <v>7.3906000000000001</v>
      </c>
      <c r="BT25" s="88">
        <f>'(Bloom Yields Live)'!ED25</f>
        <v>7.5915999999999997</v>
      </c>
      <c r="BU25" s="88"/>
      <c r="BV25" s="121">
        <f t="shared" si="31"/>
        <v>4.3881999999999994</v>
      </c>
    </row>
    <row r="26" spans="1:74">
      <c r="A26" s="5">
        <v>40277</v>
      </c>
      <c r="B26" s="1040">
        <f t="shared" si="24"/>
        <v>40277</v>
      </c>
      <c r="C26" s="95">
        <f>'(Bloom Yields Live)'!C26</f>
        <v>1.4623999999999999</v>
      </c>
      <c r="D26" s="30">
        <f>'(Bloom Yields Live)'!E26</f>
        <v>2.2701000000000002</v>
      </c>
      <c r="E26" s="30">
        <f>'(Bloom Yields Live)'!G26</f>
        <v>2.9538000000000002</v>
      </c>
      <c r="F26" s="30">
        <f>'(Bloom Yields Live)'!I26</f>
        <v>3.2605</v>
      </c>
      <c r="G26" s="30">
        <f>'(Bloom Yields Live)'!K26</f>
        <v>3.7505999999999999</v>
      </c>
      <c r="J26" s="1459"/>
      <c r="K26" s="18" t="str">
        <f>'(Bloom Yields Live)'!AQ26</f>
        <v>#N/A N/A</v>
      </c>
      <c r="L26" s="18">
        <f>'(Bloom Yields Live)'!AS26</f>
        <v>2.1339999999999999</v>
      </c>
      <c r="M26" s="1459"/>
      <c r="N26" s="18">
        <f>'(Bloom Yields Live)'!AU26-'(Bloom Yields Live)'!I26</f>
        <v>0.20150000000000023</v>
      </c>
      <c r="O26" s="18">
        <f>'(Bloom Yields Live)'!AY26-'(Bloom Yields Live)'!AW26</f>
        <v>0.14939999999999998</v>
      </c>
      <c r="P26" s="18">
        <f>'(Bloom Yields Live)'!BK26-'(Bloom Yields Live)'!BG26</f>
        <v>3.6099999999999799E-2</v>
      </c>
      <c r="Q26" s="18">
        <f>'(Bloom Yields Live)'!BM26-'(Bloom Yields Live)'!BG26</f>
        <v>0.13109999999999999</v>
      </c>
      <c r="R26" s="18"/>
      <c r="S26" s="95">
        <f>'(Bloom Yields Live)'!S26</f>
        <v>3.5598999999999998</v>
      </c>
      <c r="T26" s="734"/>
      <c r="U26" s="95">
        <f>'(Bloom Yields Live)'!W26</f>
        <v>1.6008</v>
      </c>
      <c r="V26" s="30">
        <f>'(Bloom Yields Live)'!Y26</f>
        <v>2.4657</v>
      </c>
      <c r="W26" s="30">
        <f>'(Bloom Yields Live)'!AA26</f>
        <v>3.2423000000000002</v>
      </c>
      <c r="X26" s="30">
        <f>'(Bloom Yields Live)'!AC26</f>
        <v>3.5385999999999997</v>
      </c>
      <c r="Y26" s="30">
        <f>'(Bloom Yields Live)'!AE26</f>
        <v>3.9512</v>
      </c>
      <c r="AA26" s="121">
        <f t="shared" si="25"/>
        <v>0.27809999999999979</v>
      </c>
      <c r="AD26" s="1459"/>
      <c r="AE26" s="88">
        <f>'(Bloom Yields Live)'!BU26</f>
        <v>3.0569999999999999</v>
      </c>
      <c r="AF26" s="1511"/>
      <c r="AG26" s="95">
        <f>'(Bloom Yields Live)'!BZ26</f>
        <v>2.3029999999999999</v>
      </c>
      <c r="AH26" s="88">
        <f>'(Bloom Yields Live)'!CB26</f>
        <v>3.097</v>
      </c>
      <c r="AI26" s="88">
        <f>'(Bloom Yields Live)'!CD26</f>
        <v>3.7549999999999999</v>
      </c>
      <c r="AJ26" s="88">
        <f>'(Bloom Yields Live)'!CF26</f>
        <v>4.1130000000000004</v>
      </c>
      <c r="AK26" s="88">
        <f>'(Bloom Yields Live)'!CH26</f>
        <v>4.492</v>
      </c>
      <c r="AL26" s="121">
        <f t="shared" si="26"/>
        <v>0.85250000000000048</v>
      </c>
      <c r="AN26" s="731">
        <f t="shared" si="32"/>
        <v>0.57440000000000069</v>
      </c>
      <c r="AO26" s="95">
        <f>'(Bloom Yields Live)'!CJ26</f>
        <v>2.2296999999999998</v>
      </c>
      <c r="AP26" s="88">
        <f>'(Bloom Yields Live)'!CL26</f>
        <v>3.0844999999999998</v>
      </c>
      <c r="AQ26" s="88">
        <f>'(Bloom Yields Live)'!CN26</f>
        <v>3.7084999999999999</v>
      </c>
      <c r="AR26" s="88">
        <f>'(Bloom Yields Live)'!CP26</f>
        <v>4.2412000000000001</v>
      </c>
      <c r="AS26" s="88">
        <f>'(Bloom Yields Live)'!CR26</f>
        <v>4.4527000000000001</v>
      </c>
      <c r="AT26" s="121">
        <f t="shared" si="27"/>
        <v>0.98070000000000013</v>
      </c>
      <c r="AV26" s="95">
        <f>'(Bloom Yields Live)'!CT26</f>
        <v>2.4889999999999999</v>
      </c>
      <c r="AW26" s="88">
        <f>'(Bloom Yields Live)'!CV26</f>
        <v>3.2608999999999999</v>
      </c>
      <c r="AX26" s="88">
        <f>'(Bloom Yields Live)'!CX26</f>
        <v>4.0453000000000001</v>
      </c>
      <c r="AY26" s="88">
        <f>'(Bloom Yields Live)'!CZ26</f>
        <v>4.3306000000000004</v>
      </c>
      <c r="AZ26" s="88">
        <f>'(Bloom Yields Live)'!DB26</f>
        <v>4.8003999999999998</v>
      </c>
      <c r="BA26" s="121">
        <f t="shared" si="28"/>
        <v>1.0701000000000005</v>
      </c>
      <c r="BC26" s="88">
        <f>'(Bloom Yields Live)'!DD26</f>
        <v>2.8040000000000003</v>
      </c>
      <c r="BD26" s="88">
        <f>'(Bloom Yields Live)'!DF26</f>
        <v>3.6879</v>
      </c>
      <c r="BE26" s="88">
        <f>'(Bloom Yields Live)'!DH26</f>
        <v>4.5163000000000002</v>
      </c>
      <c r="BF26" s="88">
        <f>'(Bloom Yields Live)'!DJ26</f>
        <v>4.7167000000000003</v>
      </c>
      <c r="BG26" s="88"/>
      <c r="BH26" s="121">
        <f t="shared" si="29"/>
        <v>1.4562000000000004</v>
      </c>
      <c r="BJ26" s="95">
        <f>'(Bloom Yields Live)'!DN26</f>
        <v>3.0933000000000002</v>
      </c>
      <c r="BK26" s="88">
        <f>'(Bloom Yields Live)'!DP26</f>
        <v>4.0050999999999997</v>
      </c>
      <c r="BL26" s="88">
        <f>'(Bloom Yields Live)'!DR26</f>
        <v>5.1516999999999999</v>
      </c>
      <c r="BM26" s="88">
        <f>'(Bloom Yields Live)'!DT26</f>
        <v>5.3311000000000002</v>
      </c>
      <c r="BN26" s="88"/>
      <c r="BO26" s="121">
        <f t="shared" si="30"/>
        <v>2.0706000000000002</v>
      </c>
      <c r="BQ26" s="95">
        <f>'(Bloom Yields Live)'!DX26</f>
        <v>4.3196000000000003</v>
      </c>
      <c r="BR26" s="88">
        <f>'(Bloom Yields Live)'!DZ26</f>
        <v>5.7363</v>
      </c>
      <c r="BS26" s="88">
        <f>'(Bloom Yields Live)'!EB26</f>
        <v>7.3756000000000004</v>
      </c>
      <c r="BT26" s="88">
        <f>'(Bloom Yields Live)'!ED26</f>
        <v>7.5791000000000004</v>
      </c>
      <c r="BU26" s="88"/>
      <c r="BV26" s="121">
        <f t="shared" si="31"/>
        <v>4.3186</v>
      </c>
    </row>
    <row r="27" spans="1:74">
      <c r="A27" s="5">
        <v>40284</v>
      </c>
      <c r="B27" s="1040">
        <f t="shared" si="24"/>
        <v>40284</v>
      </c>
      <c r="C27" s="95">
        <f>'(Bloom Yields Live)'!C27</f>
        <v>1.3729</v>
      </c>
      <c r="D27" s="30">
        <f>'(Bloom Yields Live)'!E27</f>
        <v>2.1663000000000001</v>
      </c>
      <c r="E27" s="30">
        <f>'(Bloom Yields Live)'!G27</f>
        <v>2.8809</v>
      </c>
      <c r="F27" s="30">
        <f>'(Bloom Yields Live)'!I27</f>
        <v>3.1686000000000001</v>
      </c>
      <c r="G27" s="30">
        <f>'(Bloom Yields Live)'!K27</f>
        <v>3.6737000000000002</v>
      </c>
      <c r="J27" s="1459"/>
      <c r="K27" s="18" t="str">
        <f>'(Bloom Yields Live)'!AQ27</f>
        <v>#N/A N/A</v>
      </c>
      <c r="L27" s="18">
        <f>'(Bloom Yields Live)'!AS27</f>
        <v>2.0880000000000001</v>
      </c>
      <c r="M27" s="1459"/>
      <c r="N27" s="18">
        <f>'(Bloom Yields Live)'!AU27-'(Bloom Yields Live)'!I27</f>
        <v>0.2083999999999997</v>
      </c>
      <c r="O27" s="18">
        <f>'(Bloom Yields Live)'!AY27-'(Bloom Yields Live)'!AW27</f>
        <v>0.14969999999999972</v>
      </c>
      <c r="P27" s="18">
        <f>'(Bloom Yields Live)'!BK27-'(Bloom Yields Live)'!BG27</f>
        <v>4.3700000000000294E-2</v>
      </c>
      <c r="Q27" s="18">
        <f>'(Bloom Yields Live)'!BM27-'(Bloom Yields Live)'!BG27</f>
        <v>0.13070000000000004</v>
      </c>
      <c r="R27" s="18"/>
      <c r="S27" s="95">
        <f>'(Bloom Yields Live)'!S27</f>
        <v>3.5463</v>
      </c>
      <c r="T27" s="734"/>
      <c r="U27" s="95">
        <f>'(Bloom Yields Live)'!W27</f>
        <v>1.5947</v>
      </c>
      <c r="V27" s="30">
        <f>'(Bloom Yields Live)'!Y27</f>
        <v>2.4638999999999998</v>
      </c>
      <c r="W27" s="30">
        <f>'(Bloom Yields Live)'!AA27</f>
        <v>3.2484999999999999</v>
      </c>
      <c r="X27" s="30">
        <f>'(Bloom Yields Live)'!AC27</f>
        <v>3.5390999999999999</v>
      </c>
      <c r="Y27" s="30">
        <f>'(Bloom Yields Live)'!AE27</f>
        <v>3.9462000000000002</v>
      </c>
      <c r="AA27" s="121">
        <f t="shared" si="25"/>
        <v>0.37049999999999983</v>
      </c>
      <c r="AD27" s="1459"/>
      <c r="AE27" s="88">
        <f>'(Bloom Yields Live)'!BU27</f>
        <v>2.964</v>
      </c>
      <c r="AF27" s="1511"/>
      <c r="AG27" s="95">
        <f>'(Bloom Yields Live)'!BZ27</f>
        <v>2.262</v>
      </c>
      <c r="AH27" s="88">
        <f>'(Bloom Yields Live)'!CB27</f>
        <v>3.0510000000000002</v>
      </c>
      <c r="AI27" s="88">
        <f>'(Bloom Yields Live)'!CD27</f>
        <v>3.7</v>
      </c>
      <c r="AJ27" s="88">
        <f>'(Bloom Yields Live)'!CF27</f>
        <v>4.0460000000000003</v>
      </c>
      <c r="AK27" s="88">
        <f>'(Bloom Yields Live)'!CH27</f>
        <v>4.4669999999999996</v>
      </c>
      <c r="AL27" s="121">
        <f t="shared" si="26"/>
        <v>0.87740000000000018</v>
      </c>
      <c r="AN27" s="731">
        <f t="shared" si="32"/>
        <v>0.50690000000000035</v>
      </c>
      <c r="AO27" s="95">
        <f>'(Bloom Yields Live)'!CJ27</f>
        <v>2.2168999999999999</v>
      </c>
      <c r="AP27" s="88">
        <f>'(Bloom Yields Live)'!CL27</f>
        <v>3.0750999999999999</v>
      </c>
      <c r="AQ27" s="88">
        <f>'(Bloom Yields Live)'!CN27</f>
        <v>3.6951000000000001</v>
      </c>
      <c r="AR27" s="88">
        <f>'(Bloom Yields Live)'!CP27</f>
        <v>4.2290999999999999</v>
      </c>
      <c r="AS27" s="88">
        <f>'(Bloom Yields Live)'!CR27</f>
        <v>4.4565999999999999</v>
      </c>
      <c r="AT27" s="121">
        <f t="shared" si="27"/>
        <v>1.0604999999999998</v>
      </c>
      <c r="AV27" s="95">
        <f>'(Bloom Yields Live)'!CT27</f>
        <v>2.4304999999999999</v>
      </c>
      <c r="AW27" s="88">
        <f>'(Bloom Yields Live)'!CV27</f>
        <v>3.2568999999999999</v>
      </c>
      <c r="AX27" s="88">
        <f>'(Bloom Yields Live)'!CX27</f>
        <v>4.0362999999999998</v>
      </c>
      <c r="AY27" s="88">
        <f>'(Bloom Yields Live)'!CZ27</f>
        <v>4.3228</v>
      </c>
      <c r="AZ27" s="88">
        <f>'(Bloom Yields Live)'!DB27</f>
        <v>4.8065999999999995</v>
      </c>
      <c r="BA27" s="121">
        <f t="shared" si="28"/>
        <v>1.1541999999999999</v>
      </c>
      <c r="BC27" s="88">
        <f>'(Bloom Yields Live)'!DD27</f>
        <v>2.7654999999999998</v>
      </c>
      <c r="BD27" s="88">
        <f>'(Bloom Yields Live)'!DF27</f>
        <v>3.653</v>
      </c>
      <c r="BE27" s="88">
        <f>'(Bloom Yields Live)'!DH27</f>
        <v>4.4772999999999996</v>
      </c>
      <c r="BF27" s="88">
        <f>'(Bloom Yields Live)'!DJ27</f>
        <v>4.6788999999999996</v>
      </c>
      <c r="BG27" s="88"/>
      <c r="BH27" s="121">
        <f t="shared" si="29"/>
        <v>1.5102999999999995</v>
      </c>
      <c r="BJ27" s="95">
        <f>'(Bloom Yields Live)'!DN27</f>
        <v>3.0699000000000001</v>
      </c>
      <c r="BK27" s="88">
        <f>'(Bloom Yields Live)'!DP27</f>
        <v>3.9941</v>
      </c>
      <c r="BL27" s="88">
        <f>'(Bloom Yields Live)'!DR27</f>
        <v>5.1266999999999996</v>
      </c>
      <c r="BM27" s="88">
        <f>'(Bloom Yields Live)'!DT27</f>
        <v>5.3074000000000003</v>
      </c>
      <c r="BN27" s="88"/>
      <c r="BO27" s="121">
        <f t="shared" si="30"/>
        <v>2.1388000000000003</v>
      </c>
      <c r="BQ27" s="95">
        <f>'(Bloom Yields Live)'!DX27</f>
        <v>4.2714999999999996</v>
      </c>
      <c r="BR27" s="88">
        <f>'(Bloom Yields Live)'!DZ27</f>
        <v>5.6917</v>
      </c>
      <c r="BS27" s="88">
        <f>'(Bloom Yields Live)'!EB27</f>
        <v>7.2240000000000002</v>
      </c>
      <c r="BT27" s="88">
        <f>'(Bloom Yields Live)'!ED27</f>
        <v>7.4297000000000004</v>
      </c>
      <c r="BU27" s="88"/>
      <c r="BV27" s="121">
        <f t="shared" si="31"/>
        <v>4.2611000000000008</v>
      </c>
    </row>
    <row r="28" spans="1:74">
      <c r="A28" s="5">
        <v>40291</v>
      </c>
      <c r="B28" s="1040">
        <f t="shared" si="24"/>
        <v>40291</v>
      </c>
      <c r="C28" s="95">
        <f>'(Bloom Yields Live)'!C28</f>
        <v>1.3972</v>
      </c>
      <c r="D28" s="30">
        <f>'(Bloom Yields Live)'!E28</f>
        <v>2.1612</v>
      </c>
      <c r="E28" s="30">
        <f>'(Bloom Yields Live)'!G28</f>
        <v>2.8612000000000002</v>
      </c>
      <c r="F28" s="30">
        <f>'(Bloom Yields Live)'!I28</f>
        <v>3.1347999999999998</v>
      </c>
      <c r="G28" s="30">
        <f>'(Bloom Yields Live)'!K28</f>
        <v>3.6549</v>
      </c>
      <c r="J28" s="1459"/>
      <c r="K28" s="18" t="str">
        <f>'(Bloom Yields Live)'!AQ28</f>
        <v>#N/A N/A</v>
      </c>
      <c r="L28" s="18">
        <f>'(Bloom Yields Live)'!AS28</f>
        <v>2.093</v>
      </c>
      <c r="M28" s="1459"/>
      <c r="N28" s="18">
        <f>'(Bloom Yields Live)'!AU28-'(Bloom Yields Live)'!I28</f>
        <v>0.23620000000000019</v>
      </c>
      <c r="O28" s="18">
        <f>'(Bloom Yields Live)'!AY28-'(Bloom Yields Live)'!AW28</f>
        <v>0.1415999999999995</v>
      </c>
      <c r="P28" s="18">
        <f>'(Bloom Yields Live)'!BK28-'(Bloom Yields Live)'!BG28</f>
        <v>3.76000000000003E-2</v>
      </c>
      <c r="Q28" s="18">
        <f>'(Bloom Yields Live)'!BM28-'(Bloom Yields Live)'!BG28</f>
        <v>0.13060000000000027</v>
      </c>
      <c r="R28" s="18"/>
      <c r="S28" s="95">
        <f>'(Bloom Yields Live)'!S28</f>
        <v>3.5489999999999999</v>
      </c>
      <c r="T28" s="734"/>
      <c r="U28" s="95">
        <f>'(Bloom Yields Live)'!W28</f>
        <v>1.6156000000000001</v>
      </c>
      <c r="V28" s="30">
        <f>'(Bloom Yields Live)'!Y28</f>
        <v>2.4914999999999998</v>
      </c>
      <c r="W28" s="30">
        <f>'(Bloom Yields Live)'!AA28</f>
        <v>3.2690000000000001</v>
      </c>
      <c r="X28" s="30">
        <f>'(Bloom Yields Live)'!AC28</f>
        <v>3.5375000000000001</v>
      </c>
      <c r="Y28" s="30">
        <f>'(Bloom Yields Live)'!AE28</f>
        <v>3.9468999999999999</v>
      </c>
      <c r="AA28" s="121">
        <f t="shared" si="25"/>
        <v>0.40270000000000028</v>
      </c>
      <c r="AD28" s="1459"/>
      <c r="AE28" s="88">
        <f>'(Bloom Yields Live)'!BU28</f>
        <v>3.0419999999999998</v>
      </c>
      <c r="AF28" s="1511"/>
      <c r="AG28" s="95">
        <f>'(Bloom Yields Live)'!BZ28</f>
        <v>2.2679999999999998</v>
      </c>
      <c r="AH28" s="88">
        <f>'(Bloom Yields Live)'!CB28</f>
        <v>3.0470000000000002</v>
      </c>
      <c r="AI28" s="88">
        <f>'(Bloom Yields Live)'!CD28</f>
        <v>3.6760000000000002</v>
      </c>
      <c r="AJ28" s="88">
        <f>'(Bloom Yields Live)'!CF28</f>
        <v>4.0179999999999998</v>
      </c>
      <c r="AK28" s="88">
        <f>'(Bloom Yields Live)'!CH28</f>
        <v>4.43</v>
      </c>
      <c r="AL28" s="121">
        <f t="shared" si="26"/>
        <v>0.88319999999999999</v>
      </c>
      <c r="AN28" s="731">
        <f t="shared" si="32"/>
        <v>0.48049999999999971</v>
      </c>
      <c r="AO28" s="95">
        <f>'(Bloom Yields Live)'!CJ28</f>
        <v>2.2098</v>
      </c>
      <c r="AP28" s="88">
        <f>'(Bloom Yields Live)'!CL28</f>
        <v>3.0512999999999999</v>
      </c>
      <c r="AQ28" s="88">
        <f>'(Bloom Yields Live)'!CN28</f>
        <v>3.6494999999999997</v>
      </c>
      <c r="AR28" s="88">
        <f>'(Bloom Yields Live)'!CP28</f>
        <v>4.1742999999999997</v>
      </c>
      <c r="AS28" s="88">
        <f>'(Bloom Yields Live)'!CR28</f>
        <v>4.3708</v>
      </c>
      <c r="AT28" s="121">
        <f t="shared" si="27"/>
        <v>1.0394999999999999</v>
      </c>
      <c r="AV28" s="95">
        <f>'(Bloom Yields Live)'!CT28</f>
        <v>2.4548000000000001</v>
      </c>
      <c r="AW28" s="88">
        <f>'(Bloom Yields Live)'!CV28</f>
        <v>3.2745000000000002</v>
      </c>
      <c r="AX28" s="88">
        <f>'(Bloom Yields Live)'!CX28</f>
        <v>4.0320999999999998</v>
      </c>
      <c r="AY28" s="88">
        <f>'(Bloom Yields Live)'!CZ28</f>
        <v>4.3094000000000001</v>
      </c>
      <c r="AZ28" s="88">
        <f>'(Bloom Yields Live)'!DB28</f>
        <v>4.7691999999999997</v>
      </c>
      <c r="BA28" s="121">
        <f t="shared" si="28"/>
        <v>1.1746000000000003</v>
      </c>
      <c r="BC28" s="88">
        <f>'(Bloom Yields Live)'!DD28</f>
        <v>2.7678000000000003</v>
      </c>
      <c r="BD28" s="88">
        <f>'(Bloom Yields Live)'!DF28</f>
        <v>3.6385000000000001</v>
      </c>
      <c r="BE28" s="88">
        <f>'(Bloom Yields Live)'!DH28</f>
        <v>4.4410999999999996</v>
      </c>
      <c r="BF28" s="88">
        <f>'(Bloom Yields Live)'!DJ28</f>
        <v>4.6334999999999997</v>
      </c>
      <c r="BG28" s="88"/>
      <c r="BH28" s="121">
        <f t="shared" si="29"/>
        <v>1.4986999999999999</v>
      </c>
      <c r="BJ28" s="95">
        <f>'(Bloom Yields Live)'!DN28</f>
        <v>3.0779000000000001</v>
      </c>
      <c r="BK28" s="88">
        <f>'(Bloom Yields Live)'!DP28</f>
        <v>3.9864000000000002</v>
      </c>
      <c r="BL28" s="88">
        <f>'(Bloom Yields Live)'!DR28</f>
        <v>5.0961999999999996</v>
      </c>
      <c r="BM28" s="88">
        <f>'(Bloom Yields Live)'!DT28</f>
        <v>5.2676999999999996</v>
      </c>
      <c r="BN28" s="88"/>
      <c r="BO28" s="121">
        <f t="shared" si="30"/>
        <v>2.1328999999999998</v>
      </c>
      <c r="BQ28" s="95">
        <f>'(Bloom Yields Live)'!DX28</f>
        <v>4.3173000000000004</v>
      </c>
      <c r="BR28" s="88">
        <f>'(Bloom Yields Live)'!DZ28</f>
        <v>5.7198000000000002</v>
      </c>
      <c r="BS28" s="88">
        <f>'(Bloom Yields Live)'!EB28</f>
        <v>7.2263000000000002</v>
      </c>
      <c r="BT28" s="88">
        <f>'(Bloom Yields Live)'!ED28</f>
        <v>7.4238</v>
      </c>
      <c r="BU28" s="88"/>
      <c r="BV28" s="121">
        <f t="shared" si="31"/>
        <v>4.2889999999999997</v>
      </c>
    </row>
    <row r="29" spans="1:74">
      <c r="A29" s="5">
        <v>40298</v>
      </c>
      <c r="B29" s="1040">
        <f t="shared" si="24"/>
        <v>40298</v>
      </c>
      <c r="C29" s="95">
        <f>'(Bloom Yields Live)'!C29</f>
        <v>1.2833000000000001</v>
      </c>
      <c r="D29" s="30">
        <f>'(Bloom Yields Live)'!E29</f>
        <v>2.0427</v>
      </c>
      <c r="E29" s="30">
        <f>'(Bloom Yields Live)'!G29</f>
        <v>2.7856000000000001</v>
      </c>
      <c r="F29" s="30">
        <f>'(Bloom Yields Live)'!I29</f>
        <v>3.0710999999999999</v>
      </c>
      <c r="G29" s="30">
        <f>'(Bloom Yields Live)'!K29</f>
        <v>3.556</v>
      </c>
      <c r="J29" s="1459"/>
      <c r="K29" s="18" t="str">
        <f>'(Bloom Yields Live)'!AQ29</f>
        <v>#N/A N/A</v>
      </c>
      <c r="L29" s="18">
        <f>'(Bloom Yields Live)'!AS29</f>
        <v>2.089</v>
      </c>
      <c r="M29" s="1459"/>
      <c r="N29" s="18">
        <f>'(Bloom Yields Live)'!AU29-'(Bloom Yields Live)'!I29</f>
        <v>0.2179000000000002</v>
      </c>
      <c r="O29" s="18">
        <f>'(Bloom Yields Live)'!AY29-'(Bloom Yields Live)'!AW29</f>
        <v>0.15329999999999977</v>
      </c>
      <c r="P29" s="18">
        <f>'(Bloom Yields Live)'!BK29-'(Bloom Yields Live)'!BG29</f>
        <v>4.7000000000000153E-2</v>
      </c>
      <c r="Q29" s="18">
        <f>'(Bloom Yields Live)'!BM29-'(Bloom Yields Live)'!BG29</f>
        <v>0.12100000000000044</v>
      </c>
      <c r="R29" s="18"/>
      <c r="S29" s="95">
        <f>'(Bloom Yields Live)'!S29</f>
        <v>3.4672000000000001</v>
      </c>
      <c r="T29" s="734"/>
      <c r="U29" s="95">
        <f>'(Bloom Yields Live)'!W29</f>
        <v>1.5369999999999999</v>
      </c>
      <c r="V29" s="30">
        <f>'(Bloom Yields Live)'!Y29</f>
        <v>2.3445999999999998</v>
      </c>
      <c r="W29" s="30">
        <f>'(Bloom Yields Live)'!AA29</f>
        <v>3.1823000000000001</v>
      </c>
      <c r="X29" s="30">
        <f>'(Bloom Yields Live)'!AC29</f>
        <v>3.4723999999999999</v>
      </c>
      <c r="Y29" s="30">
        <f>'(Bloom Yields Live)'!AE29</f>
        <v>3.8708</v>
      </c>
      <c r="AA29" s="121">
        <f t="shared" si="25"/>
        <v>0.40129999999999999</v>
      </c>
      <c r="AD29" s="1459"/>
      <c r="AE29" s="88">
        <f>'(Bloom Yields Live)'!BU29</f>
        <v>2.9290000000000003</v>
      </c>
      <c r="AF29" s="1511"/>
      <c r="AG29" s="95">
        <f>'(Bloom Yields Live)'!BZ29</f>
        <v>2.2081</v>
      </c>
      <c r="AH29" s="88">
        <f>'(Bloom Yields Live)'!CB29</f>
        <v>3.0026999999999999</v>
      </c>
      <c r="AI29" s="88">
        <f>'(Bloom Yields Live)'!CD29</f>
        <v>3.6574</v>
      </c>
      <c r="AJ29" s="88">
        <f>'(Bloom Yields Live)'!CF29</f>
        <v>3.9999000000000002</v>
      </c>
      <c r="AK29" s="88">
        <f>'(Bloom Yields Live)'!CH29</f>
        <v>4.4053000000000004</v>
      </c>
      <c r="AL29" s="121">
        <f t="shared" si="26"/>
        <v>0.92880000000000029</v>
      </c>
      <c r="AN29" s="731">
        <f t="shared" si="32"/>
        <v>0.5275000000000003</v>
      </c>
      <c r="AO29" s="95">
        <f>'(Bloom Yields Live)'!CJ29</f>
        <v>2.0912999999999999</v>
      </c>
      <c r="AP29" s="88">
        <f>'(Bloom Yields Live)'!CL29</f>
        <v>2.9802999999999997</v>
      </c>
      <c r="AQ29" s="88">
        <f>'(Bloom Yields Live)'!CN29</f>
        <v>3.63</v>
      </c>
      <c r="AR29" s="88">
        <f>'(Bloom Yields Live)'!CP29</f>
        <v>4.0868000000000002</v>
      </c>
      <c r="AS29" s="88">
        <f>'(Bloom Yields Live)'!CR29</f>
        <v>4.2469999999999999</v>
      </c>
      <c r="AT29" s="121">
        <f t="shared" si="27"/>
        <v>1.0157000000000003</v>
      </c>
      <c r="AV29" s="95">
        <f>'(Bloom Yields Live)'!CT29</f>
        <v>2.3795999999999999</v>
      </c>
      <c r="AW29" s="88">
        <f>'(Bloom Yields Live)'!CV29</f>
        <v>3.1947999999999999</v>
      </c>
      <c r="AX29" s="88">
        <f>'(Bloom Yields Live)'!CX29</f>
        <v>3.9558999999999997</v>
      </c>
      <c r="AY29" s="88">
        <f>'(Bloom Yields Live)'!CZ29</f>
        <v>4.2351999999999999</v>
      </c>
      <c r="AZ29" s="88">
        <f>'(Bloom Yields Live)'!DB29</f>
        <v>4.6986999999999997</v>
      </c>
      <c r="BA29" s="121">
        <f t="shared" si="28"/>
        <v>1.1640999999999999</v>
      </c>
      <c r="BC29" s="88">
        <f>'(Bloom Yields Live)'!DD29</f>
        <v>2.6692</v>
      </c>
      <c r="BD29" s="88">
        <f>'(Bloom Yields Live)'!DF29</f>
        <v>3.5554000000000001</v>
      </c>
      <c r="BE29" s="88">
        <f>'(Bloom Yields Live)'!DH29</f>
        <v>4.3616000000000001</v>
      </c>
      <c r="BF29" s="88">
        <f>'(Bloom Yields Live)'!DJ29</f>
        <v>4.5559000000000003</v>
      </c>
      <c r="BG29" s="88"/>
      <c r="BH29" s="121">
        <f t="shared" si="29"/>
        <v>1.4848000000000003</v>
      </c>
      <c r="BJ29" s="95">
        <f>'(Bloom Yields Live)'!DN29</f>
        <v>2.7932000000000001</v>
      </c>
      <c r="BK29" s="88">
        <f>'(Bloom Yields Live)'!DP29</f>
        <v>3.7622</v>
      </c>
      <c r="BL29" s="88">
        <f>'(Bloom Yields Live)'!DR29</f>
        <v>4.8754999999999997</v>
      </c>
      <c r="BM29" s="88">
        <f>'(Bloom Yields Live)'!DT29</f>
        <v>5.0940000000000003</v>
      </c>
      <c r="BN29" s="88"/>
      <c r="BO29" s="121">
        <f t="shared" si="30"/>
        <v>2.0229000000000004</v>
      </c>
      <c r="BQ29" s="95">
        <f>'(Bloom Yields Live)'!DX29</f>
        <v>4.1524999999999999</v>
      </c>
      <c r="BR29" s="88">
        <f>'(Bloom Yields Live)'!DZ29</f>
        <v>5.5705</v>
      </c>
      <c r="BS29" s="88">
        <f>'(Bloom Yields Live)'!EB29</f>
        <v>7.0806000000000004</v>
      </c>
      <c r="BT29" s="88">
        <f>'(Bloom Yields Live)'!ED29</f>
        <v>7.28</v>
      </c>
      <c r="BU29" s="88"/>
      <c r="BV29" s="121">
        <f t="shared" si="31"/>
        <v>4.2088999999999999</v>
      </c>
    </row>
    <row r="30" spans="1:74">
      <c r="A30" s="5">
        <v>40305</v>
      </c>
      <c r="B30" s="1040">
        <f t="shared" si="24"/>
        <v>40305</v>
      </c>
      <c r="C30" s="95">
        <f>'(Bloom Yields Live)'!C30</f>
        <v>0.95660000000000001</v>
      </c>
      <c r="D30" s="30">
        <f>'(Bloom Yields Live)'!E30</f>
        <v>1.7459</v>
      </c>
      <c r="E30" s="30">
        <f>'(Bloom Yields Live)'!G30</f>
        <v>2.5244999999999997</v>
      </c>
      <c r="F30" s="30">
        <f>'(Bloom Yields Live)'!I30</f>
        <v>2.8247</v>
      </c>
      <c r="G30" s="30">
        <f>'(Bloom Yields Live)'!K30</f>
        <v>3.3418999999999999</v>
      </c>
      <c r="J30" s="1459"/>
      <c r="K30" s="18" t="str">
        <f>'(Bloom Yields Live)'!AQ30</f>
        <v>#N/A N/A</v>
      </c>
      <c r="L30" s="18">
        <f>'(Bloom Yields Live)'!AS30</f>
        <v>1.885</v>
      </c>
      <c r="M30" s="1459"/>
      <c r="N30" s="18">
        <f>'(Bloom Yields Live)'!AU30-'(Bloom Yields Live)'!I30</f>
        <v>0.32529999999999992</v>
      </c>
      <c r="O30" s="18">
        <f>'(Bloom Yields Live)'!AY30-'(Bloom Yields Live)'!AW30</f>
        <v>0.15910000000000002</v>
      </c>
      <c r="P30" s="18">
        <f>'(Bloom Yields Live)'!BK30-'(Bloom Yields Live)'!BG30</f>
        <v>4.3900000000000272E-2</v>
      </c>
      <c r="Q30" s="18">
        <f>'(Bloom Yields Live)'!BM30-'(Bloom Yields Live)'!BG30</f>
        <v>0.12090000000000023</v>
      </c>
      <c r="R30" s="18"/>
      <c r="S30" s="95">
        <f>'(Bloom Yields Live)'!S30</f>
        <v>3.4973000000000001</v>
      </c>
      <c r="T30" s="734"/>
      <c r="U30" s="95">
        <f>'(Bloom Yields Live)'!W30</f>
        <v>1.6206</v>
      </c>
      <c r="V30" s="30">
        <f>'(Bloom Yields Live)'!Y30</f>
        <v>2.4073000000000002</v>
      </c>
      <c r="W30" s="30">
        <f>'(Bloom Yields Live)'!AA30</f>
        <v>3.1859999999999999</v>
      </c>
      <c r="X30" s="30">
        <f>'(Bloom Yields Live)'!AC30</f>
        <v>3.4906000000000001</v>
      </c>
      <c r="Y30" s="30">
        <f>'(Bloom Yields Live)'!AE30</f>
        <v>3.9487000000000001</v>
      </c>
      <c r="AA30" s="121">
        <f t="shared" si="25"/>
        <v>0.66590000000000016</v>
      </c>
      <c r="AD30" s="1459"/>
      <c r="AE30" s="88">
        <f>'(Bloom Yields Live)'!BU30</f>
        <v>2.85</v>
      </c>
      <c r="AF30" s="1511"/>
      <c r="AG30" s="95">
        <f>'(Bloom Yields Live)'!BZ30</f>
        <v>2.0569999999999999</v>
      </c>
      <c r="AH30" s="88">
        <f>'(Bloom Yields Live)'!CB30</f>
        <v>2.8970000000000002</v>
      </c>
      <c r="AI30" s="88">
        <f>'(Bloom Yields Live)'!CD30</f>
        <v>3.5449999999999999</v>
      </c>
      <c r="AJ30" s="88">
        <f>'(Bloom Yields Live)'!CF30</f>
        <v>3.89</v>
      </c>
      <c r="AK30" s="88">
        <f>'(Bloom Yields Live)'!CH30</f>
        <v>4.2699999999999996</v>
      </c>
      <c r="AL30" s="121">
        <f t="shared" si="26"/>
        <v>1.0653000000000001</v>
      </c>
      <c r="AN30" s="731">
        <f t="shared" si="32"/>
        <v>0.39939999999999998</v>
      </c>
      <c r="AO30" s="95">
        <f>'(Bloom Yields Live)'!CJ30</f>
        <v>1.8340999999999998</v>
      </c>
      <c r="AP30" s="88">
        <f>'(Bloom Yields Live)'!CL30</f>
        <v>2.8355999999999999</v>
      </c>
      <c r="AQ30" s="88">
        <f>'(Bloom Yields Live)'!CN30</f>
        <v>3.3803000000000001</v>
      </c>
      <c r="AR30" s="88">
        <f>'(Bloom Yields Live)'!CP30</f>
        <v>3.8590999999999998</v>
      </c>
      <c r="AS30" s="88">
        <f>'(Bloom Yields Live)'!CR30</f>
        <v>3.9633000000000003</v>
      </c>
      <c r="AT30" s="121">
        <f t="shared" si="27"/>
        <v>1.0343999999999998</v>
      </c>
      <c r="AV30" s="95">
        <f>'(Bloom Yields Live)'!CT30</f>
        <v>2.2315</v>
      </c>
      <c r="AW30" s="88">
        <f>'(Bloom Yields Live)'!CV30</f>
        <v>3.0411999999999999</v>
      </c>
      <c r="AX30" s="88">
        <f>'(Bloom Yields Live)'!CX30</f>
        <v>3.8203</v>
      </c>
      <c r="AY30" s="88">
        <f>'(Bloom Yields Live)'!CZ30</f>
        <v>4.1176000000000004</v>
      </c>
      <c r="AZ30" s="88">
        <f>'(Bloom Yields Live)'!DB30</f>
        <v>4.5461999999999998</v>
      </c>
      <c r="BA30" s="121">
        <f t="shared" si="28"/>
        <v>1.2929000000000004</v>
      </c>
      <c r="BC30" s="88">
        <f>'(Bloom Yields Live)'!DD30</f>
        <v>2.5044</v>
      </c>
      <c r="BD30" s="88">
        <f>'(Bloom Yields Live)'!DF30</f>
        <v>3.4220999999999999</v>
      </c>
      <c r="BE30" s="88">
        <f>'(Bloom Yields Live)'!DH30</f>
        <v>4.2431999999999999</v>
      </c>
      <c r="BF30" s="88">
        <f>'(Bloom Yields Live)'!DJ30</f>
        <v>4.4396000000000004</v>
      </c>
      <c r="BG30" s="88"/>
      <c r="BH30" s="121">
        <f t="shared" si="29"/>
        <v>1.6149000000000004</v>
      </c>
      <c r="BJ30" s="95">
        <f>'(Bloom Yields Live)'!DN30</f>
        <v>2.7667000000000002</v>
      </c>
      <c r="BK30" s="88">
        <f>'(Bloom Yields Live)'!DP30</f>
        <v>3.7662</v>
      </c>
      <c r="BL30" s="88">
        <f>'(Bloom Yields Live)'!DR30</f>
        <v>4.8956</v>
      </c>
      <c r="BM30" s="88">
        <f>'(Bloom Yields Live)'!DT30</f>
        <v>5.1159999999999997</v>
      </c>
      <c r="BN30" s="88"/>
      <c r="BO30" s="121">
        <f t="shared" si="30"/>
        <v>2.2912999999999997</v>
      </c>
      <c r="BQ30" s="95">
        <f>'(Bloom Yields Live)'!DX30</f>
        <v>4.1890000000000001</v>
      </c>
      <c r="BR30" s="88">
        <f>'(Bloom Yields Live)'!DZ30</f>
        <v>5.6375000000000002</v>
      </c>
      <c r="BS30" s="88">
        <f>'(Bloom Yields Live)'!EB30</f>
        <v>7.1635999999999997</v>
      </c>
      <c r="BT30" s="88">
        <f>'(Bloom Yields Live)'!ED30</f>
        <v>7.3631000000000002</v>
      </c>
      <c r="BU30" s="88"/>
      <c r="BV30" s="121">
        <f t="shared" si="31"/>
        <v>4.5384000000000002</v>
      </c>
    </row>
    <row r="31" spans="1:74">
      <c r="A31" s="5">
        <v>40312</v>
      </c>
      <c r="B31" s="1040">
        <f t="shared" si="24"/>
        <v>40312</v>
      </c>
      <c r="C31" s="95">
        <f>'(Bloom Yields Live)'!C31</f>
        <v>0.93079999999999996</v>
      </c>
      <c r="D31" s="30">
        <f>'(Bloom Yields Live)'!E31</f>
        <v>1.7539</v>
      </c>
      <c r="E31" s="30">
        <f>'(Bloom Yields Live)'!G31</f>
        <v>2.5853000000000002</v>
      </c>
      <c r="F31" s="30">
        <f>'(Bloom Yields Live)'!I31</f>
        <v>2.9371</v>
      </c>
      <c r="G31" s="30">
        <f>'(Bloom Yields Live)'!K31</f>
        <v>3.4552</v>
      </c>
      <c r="J31" s="1459"/>
      <c r="K31" s="18" t="str">
        <f>'(Bloom Yields Live)'!AQ31</f>
        <v>#N/A N/A</v>
      </c>
      <c r="L31" s="18">
        <f>'(Bloom Yields Live)'!AS31</f>
        <v>2.0720000000000001</v>
      </c>
      <c r="M31" s="1459"/>
      <c r="N31" s="18">
        <f>'(Bloom Yields Live)'!AU31-'(Bloom Yields Live)'!I31</f>
        <v>0.17890000000000006</v>
      </c>
      <c r="O31" s="18">
        <f>'(Bloom Yields Live)'!AY31-'(Bloom Yields Live)'!AW31</f>
        <v>0.16029999999999989</v>
      </c>
      <c r="P31" s="18">
        <f>'(Bloom Yields Live)'!BK31-'(Bloom Yields Live)'!BG31</f>
        <v>0.10430000000000028</v>
      </c>
      <c r="Q31" s="18">
        <f>'(Bloom Yields Live)'!BM31-'(Bloom Yields Live)'!BG31</f>
        <v>0.12630000000000008</v>
      </c>
      <c r="R31" s="18"/>
      <c r="S31" s="95">
        <f>'(Bloom Yields Live)'!S31</f>
        <v>3.2850000000000001</v>
      </c>
      <c r="T31" s="734"/>
      <c r="U31" s="95">
        <f>'(Bloom Yields Live)'!W31</f>
        <v>1.3719000000000001</v>
      </c>
      <c r="V31" s="30">
        <f>'(Bloom Yields Live)'!Y31</f>
        <v>2.1778</v>
      </c>
      <c r="W31" s="30">
        <f>'(Bloom Yields Live)'!AA31</f>
        <v>3.0024999999999999</v>
      </c>
      <c r="X31" s="30">
        <f>'(Bloom Yields Live)'!AC31</f>
        <v>3.3224</v>
      </c>
      <c r="Y31" s="30">
        <f>'(Bloom Yields Live)'!AE31</f>
        <v>3.8071000000000002</v>
      </c>
      <c r="AA31" s="121">
        <f t="shared" si="25"/>
        <v>0.38529999999999998</v>
      </c>
      <c r="AD31" s="1459"/>
      <c r="AE31" s="88">
        <f>'(Bloom Yields Live)'!BU31</f>
        <v>2.9580000000000002</v>
      </c>
      <c r="AF31" s="1511"/>
      <c r="AG31" s="95">
        <f>'(Bloom Yields Live)'!BZ31</f>
        <v>2.0419999999999998</v>
      </c>
      <c r="AH31" s="88">
        <f>'(Bloom Yields Live)'!CB31</f>
        <v>2.88</v>
      </c>
      <c r="AI31" s="88">
        <f>'(Bloom Yields Live)'!CD31</f>
        <v>3.5659999999999998</v>
      </c>
      <c r="AJ31" s="88">
        <f>'(Bloom Yields Live)'!CF31</f>
        <v>3.9130000000000003</v>
      </c>
      <c r="AK31" s="88">
        <f>'(Bloom Yields Live)'!CH31</f>
        <v>4.3310000000000004</v>
      </c>
      <c r="AL31" s="121">
        <f t="shared" si="26"/>
        <v>0.97590000000000021</v>
      </c>
      <c r="AN31" s="731">
        <f t="shared" si="32"/>
        <v>0.59060000000000024</v>
      </c>
      <c r="AO31" s="95">
        <f>'(Bloom Yields Live)'!CJ31</f>
        <v>1.855</v>
      </c>
      <c r="AP31" s="88">
        <f>'(Bloom Yields Live)'!CL31</f>
        <v>2.8334999999999999</v>
      </c>
      <c r="AQ31" s="88">
        <f>'(Bloom Yields Live)'!CN31</f>
        <v>3.4592999999999998</v>
      </c>
      <c r="AR31" s="88">
        <f>'(Bloom Yields Live)'!CP31</f>
        <v>3.9619999999999997</v>
      </c>
      <c r="AS31" s="88">
        <f>'(Bloom Yields Live)'!CR31</f>
        <v>4.1177999999999999</v>
      </c>
      <c r="AT31" s="121">
        <f t="shared" si="27"/>
        <v>1.0248999999999997</v>
      </c>
      <c r="AV31" s="95">
        <f>'(Bloom Yields Live)'!CT31</f>
        <v>2.2298</v>
      </c>
      <c r="AW31" s="88">
        <f>'(Bloom Yields Live)'!CV31</f>
        <v>3.0354999999999999</v>
      </c>
      <c r="AX31" s="88">
        <f>'(Bloom Yields Live)'!CX31</f>
        <v>3.8765999999999998</v>
      </c>
      <c r="AY31" s="88">
        <f>'(Bloom Yields Live)'!CZ31</f>
        <v>4.1978999999999997</v>
      </c>
      <c r="AZ31" s="88">
        <f>'(Bloom Yields Live)'!DB31</f>
        <v>4.6769999999999996</v>
      </c>
      <c r="BA31" s="121">
        <f t="shared" si="28"/>
        <v>1.2607999999999997</v>
      </c>
      <c r="BC31" s="88">
        <f>'(Bloom Yields Live)'!DD31</f>
        <v>2.5023999999999997</v>
      </c>
      <c r="BD31" s="88">
        <f>'(Bloom Yields Live)'!DF31</f>
        <v>3.4180999999999999</v>
      </c>
      <c r="BE31" s="88">
        <f>'(Bloom Yields Live)'!DH31</f>
        <v>4.2991999999999999</v>
      </c>
      <c r="BF31" s="88">
        <f>'(Bloom Yields Live)'!DJ31</f>
        <v>4.5195999999999996</v>
      </c>
      <c r="BG31" s="88"/>
      <c r="BH31" s="121">
        <f t="shared" si="29"/>
        <v>1.5824999999999996</v>
      </c>
      <c r="BJ31" s="95">
        <f>'(Bloom Yields Live)'!DN31</f>
        <v>2.8368000000000002</v>
      </c>
      <c r="BK31" s="88">
        <f>'(Bloom Yields Live)'!DP31</f>
        <v>3.8342999999999998</v>
      </c>
      <c r="BL31" s="88">
        <f>'(Bloom Yields Live)'!DR31</f>
        <v>5.0236000000000001</v>
      </c>
      <c r="BM31" s="88">
        <f>'(Bloom Yields Live)'!DT31</f>
        <v>5.2681000000000004</v>
      </c>
      <c r="BN31" s="88"/>
      <c r="BO31" s="121">
        <f t="shared" si="30"/>
        <v>2.3310000000000004</v>
      </c>
      <c r="BQ31" s="95">
        <f>'(Bloom Yields Live)'!DX31</f>
        <v>4.3243</v>
      </c>
      <c r="BR31" s="88">
        <f>'(Bloom Yields Live)'!DZ31</f>
        <v>5.7397999999999998</v>
      </c>
      <c r="BS31" s="88">
        <f>'(Bloom Yields Live)'!EB31</f>
        <v>7.2828999999999997</v>
      </c>
      <c r="BT31" s="88">
        <f>'(Bloom Yields Live)'!ED31</f>
        <v>7.4743000000000004</v>
      </c>
      <c r="BU31" s="88"/>
      <c r="BV31" s="121">
        <f t="shared" si="31"/>
        <v>4.5372000000000003</v>
      </c>
    </row>
    <row r="32" spans="1:74">
      <c r="A32" s="5">
        <v>40319</v>
      </c>
      <c r="B32" s="1040">
        <f t="shared" si="24"/>
        <v>40319</v>
      </c>
      <c r="C32" s="95">
        <f>'(Bloom Yields Live)'!C32</f>
        <v>0.83720000000000006</v>
      </c>
      <c r="D32" s="30">
        <f>'(Bloom Yields Live)'!E32</f>
        <v>1.6364000000000001</v>
      </c>
      <c r="E32" s="30">
        <f>'(Bloom Yields Live)'!G32</f>
        <v>2.4258999999999999</v>
      </c>
      <c r="F32" s="30">
        <f>'(Bloom Yields Live)'!I32</f>
        <v>2.7593000000000001</v>
      </c>
      <c r="G32" s="30">
        <f>'(Bloom Yields Live)'!K32</f>
        <v>3.2496999999999998</v>
      </c>
      <c r="J32" s="1459"/>
      <c r="K32" s="18">
        <f>'(Bloom Yields Live)'!AQ32</f>
        <v>1.4490000000000001</v>
      </c>
      <c r="L32" s="18">
        <f>'(Bloom Yields Live)'!AS32</f>
        <v>1.9</v>
      </c>
      <c r="M32" s="1459"/>
      <c r="N32" s="18">
        <f>'(Bloom Yields Live)'!AU32-'(Bloom Yields Live)'!I32</f>
        <v>0.15969999999999995</v>
      </c>
      <c r="O32" s="18">
        <f>'(Bloom Yields Live)'!AY32-'(Bloom Yields Live)'!AW32</f>
        <v>0.14049999999999985</v>
      </c>
      <c r="P32" s="18">
        <f>'(Bloom Yields Live)'!BK32-'(Bloom Yields Live)'!BG32</f>
        <v>0.10899999999999999</v>
      </c>
      <c r="Q32" s="18">
        <f>'(Bloom Yields Live)'!BM32-'(Bloom Yields Live)'!BG32</f>
        <v>0.11099999999999977</v>
      </c>
      <c r="R32" s="18"/>
      <c r="S32" s="95">
        <f>'(Bloom Yields Live)'!S32</f>
        <v>3.1274999999999999</v>
      </c>
      <c r="T32" s="734"/>
      <c r="U32" s="95">
        <f>'(Bloom Yields Live)'!W32</f>
        <v>1.2270000000000001</v>
      </c>
      <c r="V32" s="30">
        <f>'(Bloom Yields Live)'!Y32</f>
        <v>2.0501</v>
      </c>
      <c r="W32" s="30">
        <f>'(Bloom Yields Live)'!AA32</f>
        <v>2.8662999999999998</v>
      </c>
      <c r="X32" s="30">
        <f>'(Bloom Yields Live)'!AC32</f>
        <v>3.1720000000000002</v>
      </c>
      <c r="Y32" s="30">
        <f>'(Bloom Yields Live)'!AE32</f>
        <v>3.6412</v>
      </c>
      <c r="AA32" s="121">
        <f t="shared" si="25"/>
        <v>0.41270000000000007</v>
      </c>
      <c r="AD32" s="1459"/>
      <c r="AE32" s="88">
        <f>'(Bloom Yields Live)'!BU32</f>
        <v>2.734</v>
      </c>
      <c r="AF32" s="1511"/>
      <c r="AG32" s="95">
        <f>'(Bloom Yields Live)'!BZ32</f>
        <v>2.097</v>
      </c>
      <c r="AH32" s="88">
        <f>'(Bloom Yields Live)'!CB32</f>
        <v>2.859</v>
      </c>
      <c r="AI32" s="88">
        <f>'(Bloom Yields Live)'!CD32</f>
        <v>3.4809999999999999</v>
      </c>
      <c r="AJ32" s="88">
        <f>'(Bloom Yields Live)'!CF32</f>
        <v>3.8010000000000002</v>
      </c>
      <c r="AK32" s="88">
        <f>'(Bloom Yields Live)'!CH32</f>
        <v>4.1719999999999997</v>
      </c>
      <c r="AL32" s="121">
        <f t="shared" si="26"/>
        <v>1.0417000000000001</v>
      </c>
      <c r="AN32" s="731">
        <f t="shared" si="32"/>
        <v>0.629</v>
      </c>
      <c r="AO32" s="95">
        <f>'(Bloom Yields Live)'!CJ32</f>
        <v>1.8898000000000001</v>
      </c>
      <c r="AP32" s="88">
        <f>'(Bloom Yields Live)'!CL32</f>
        <v>2.8378000000000001</v>
      </c>
      <c r="AQ32" s="88">
        <f>'(Bloom Yields Live)'!CN32</f>
        <v>3.3891</v>
      </c>
      <c r="AR32" s="88">
        <f>'(Bloom Yields Live)'!CP32</f>
        <v>3.8653</v>
      </c>
      <c r="AS32" s="88">
        <f>'(Bloom Yields Live)'!CR32</f>
        <v>4.0305999999999997</v>
      </c>
      <c r="AT32" s="121">
        <f t="shared" si="27"/>
        <v>1.1059999999999999</v>
      </c>
      <c r="AV32" s="95">
        <f>'(Bloom Yields Live)'!CT32</f>
        <v>2.3372000000000002</v>
      </c>
      <c r="AW32" s="88">
        <f>'(Bloom Yields Live)'!CV32</f>
        <v>3.0903999999999998</v>
      </c>
      <c r="AX32" s="88">
        <f>'(Bloom Yields Live)'!CX32</f>
        <v>3.859</v>
      </c>
      <c r="AY32" s="88">
        <f>'(Bloom Yields Live)'!CZ32</f>
        <v>4.1539000000000001</v>
      </c>
      <c r="AZ32" s="88">
        <f>'(Bloom Yields Live)'!DB32</f>
        <v>4.5923999999999996</v>
      </c>
      <c r="BA32" s="121">
        <f t="shared" si="28"/>
        <v>1.3946000000000001</v>
      </c>
      <c r="BC32" s="88">
        <f>'(Bloom Yields Live)'!DD32</f>
        <v>2.6444999999999999</v>
      </c>
      <c r="BD32" s="88">
        <f>'(Bloom Yields Live)'!DF32</f>
        <v>3.5106999999999999</v>
      </c>
      <c r="BE32" s="88">
        <f>'(Bloom Yields Live)'!DH32</f>
        <v>4.3137999999999996</v>
      </c>
      <c r="BF32" s="88">
        <f>'(Bloom Yields Live)'!DJ32</f>
        <v>4.5100999999999996</v>
      </c>
      <c r="BG32" s="88"/>
      <c r="BH32" s="121">
        <f t="shared" si="29"/>
        <v>1.7507999999999995</v>
      </c>
      <c r="BJ32" s="95">
        <f>'(Bloom Yields Live)'!DN32</f>
        <v>2.9687000000000001</v>
      </c>
      <c r="BK32" s="88">
        <f>'(Bloom Yields Live)'!DP32</f>
        <v>3.9567000000000001</v>
      </c>
      <c r="BL32" s="88">
        <f>'(Bloom Yields Live)'!DR32</f>
        <v>5.0305999999999997</v>
      </c>
      <c r="BM32" s="88">
        <f>'(Bloom Yields Live)'!DT32</f>
        <v>5.2685000000000004</v>
      </c>
      <c r="BN32" s="88"/>
      <c r="BO32" s="121">
        <f t="shared" si="30"/>
        <v>2.5092000000000003</v>
      </c>
      <c r="BQ32" s="95">
        <f>'(Bloom Yields Live)'!DX32</f>
        <v>4.3311999999999999</v>
      </c>
      <c r="BR32" s="88">
        <f>'(Bloom Yields Live)'!DZ32</f>
        <v>5.7972000000000001</v>
      </c>
      <c r="BS32" s="88">
        <f>'(Bloom Yields Live)'!EB32</f>
        <v>7.2647000000000004</v>
      </c>
      <c r="BT32" s="88">
        <f>'(Bloom Yields Live)'!ED32</f>
        <v>7.4297000000000004</v>
      </c>
      <c r="BU32" s="88"/>
      <c r="BV32" s="121">
        <f t="shared" si="31"/>
        <v>4.6704000000000008</v>
      </c>
    </row>
    <row r="33" spans="1:74">
      <c r="A33" s="5">
        <v>40326</v>
      </c>
      <c r="B33" s="1040">
        <f t="shared" si="24"/>
        <v>40326</v>
      </c>
      <c r="C33" s="95">
        <f>'(Bloom Yields Live)'!C33</f>
        <v>0.88</v>
      </c>
      <c r="D33" s="30">
        <f>'(Bloom Yields Live)'!E33</f>
        <v>1.6926999999999999</v>
      </c>
      <c r="E33" s="30">
        <f>'(Bloom Yields Live)'!G33</f>
        <v>2.4493999999999998</v>
      </c>
      <c r="F33" s="30">
        <f>'(Bloom Yields Live)'!I33</f>
        <v>2.762</v>
      </c>
      <c r="G33" s="30">
        <f>'(Bloom Yields Live)'!K33</f>
        <v>3.2503000000000002</v>
      </c>
      <c r="J33" s="1459"/>
      <c r="K33" s="18">
        <f>'(Bloom Yields Live)'!AQ33</f>
        <v>1.53</v>
      </c>
      <c r="L33" s="18">
        <f>'(Bloom Yields Live)'!AS33</f>
        <v>1.9359999999999999</v>
      </c>
      <c r="M33" s="1459"/>
      <c r="N33" s="18">
        <f>'(Bloom Yields Live)'!AU33-'(Bloom Yields Live)'!I33</f>
        <v>0.17899999999999983</v>
      </c>
      <c r="O33" s="18">
        <f>'(Bloom Yields Live)'!AY33-'(Bloom Yields Live)'!AW33</f>
        <v>0.13459999999999983</v>
      </c>
      <c r="P33" s="18">
        <f>'(Bloom Yields Live)'!BK33-'(Bloom Yields Live)'!BG33</f>
        <v>0.10400000000000009</v>
      </c>
      <c r="Q33" s="18">
        <f>'(Bloom Yields Live)'!BM33-'(Bloom Yields Live)'!BG33</f>
        <v>0.10599999999999987</v>
      </c>
      <c r="R33" s="18"/>
      <c r="S33" s="95">
        <f>'(Bloom Yields Live)'!S33</f>
        <v>3.1617000000000002</v>
      </c>
      <c r="T33" s="734"/>
      <c r="U33" s="95">
        <f>'(Bloom Yields Live)'!W33</f>
        <v>1.3315000000000001</v>
      </c>
      <c r="V33" s="30">
        <f>'(Bloom Yields Live)'!Y33</f>
        <v>2.1204999999999998</v>
      </c>
      <c r="W33" s="30">
        <f>'(Bloom Yields Live)'!AA33</f>
        <v>2.9257</v>
      </c>
      <c r="X33" s="30">
        <f>'(Bloom Yields Live)'!AC33</f>
        <v>3.1783999999999999</v>
      </c>
      <c r="Y33" s="30">
        <f>'(Bloom Yields Live)'!AE33</f>
        <v>3.6983999999999999</v>
      </c>
      <c r="AA33" s="121">
        <f t="shared" si="25"/>
        <v>0.41639999999999988</v>
      </c>
      <c r="AD33" s="1459"/>
      <c r="AE33" s="88">
        <f>'(Bloom Yields Live)'!BU33</f>
        <v>2.8340000000000001</v>
      </c>
      <c r="AF33" s="1511"/>
      <c r="AG33" s="95">
        <f>'(Bloom Yields Live)'!BZ33</f>
        <v>2.1930000000000001</v>
      </c>
      <c r="AH33" s="88">
        <f>'(Bloom Yields Live)'!CB33</f>
        <v>2.9119999999999999</v>
      </c>
      <c r="AI33" s="88">
        <f>'(Bloom Yields Live)'!CD33</f>
        <v>3.4969999999999999</v>
      </c>
      <c r="AJ33" s="88">
        <f>'(Bloom Yields Live)'!CF33</f>
        <v>3.8079999999999998</v>
      </c>
      <c r="AK33" s="88">
        <f>'(Bloom Yields Live)'!CH33</f>
        <v>4.1639999999999997</v>
      </c>
      <c r="AL33" s="121">
        <f t="shared" si="26"/>
        <v>1.0459999999999998</v>
      </c>
      <c r="AN33" s="731">
        <f t="shared" si="32"/>
        <v>0.62959999999999994</v>
      </c>
      <c r="AO33" s="95">
        <f>'(Bloom Yields Live)'!CJ33</f>
        <v>2.0196000000000001</v>
      </c>
      <c r="AP33" s="88">
        <f>'(Bloom Yields Live)'!CL33</f>
        <v>2.8965999999999998</v>
      </c>
      <c r="AQ33" s="88">
        <f>'(Bloom Yields Live)'!CN33</f>
        <v>3.4398</v>
      </c>
      <c r="AR33" s="88">
        <f>'(Bloom Yields Live)'!CP33</f>
        <v>3.8275999999999999</v>
      </c>
      <c r="AS33" s="88">
        <f>'(Bloom Yields Live)'!CR33</f>
        <v>3.9858000000000002</v>
      </c>
      <c r="AT33" s="121">
        <f t="shared" si="27"/>
        <v>1.0655999999999999</v>
      </c>
      <c r="AV33" s="95">
        <f>'(Bloom Yields Live)'!CT33</f>
        <v>2.3792</v>
      </c>
      <c r="AW33" s="88">
        <f>'(Bloom Yields Live)'!CV33</f>
        <v>3.0863999999999998</v>
      </c>
      <c r="AX33" s="88">
        <f>'(Bloom Yields Live)'!CX33</f>
        <v>3.8260000000000001</v>
      </c>
      <c r="AY33" s="88">
        <f>'(Bloom Yields Live)'!CZ33</f>
        <v>4.1822999999999997</v>
      </c>
      <c r="AZ33" s="88">
        <f>'(Bloom Yields Live)'!DB33</f>
        <v>4.6238999999999999</v>
      </c>
      <c r="BA33" s="121">
        <f t="shared" si="28"/>
        <v>1.4202999999999997</v>
      </c>
      <c r="BC33" s="88">
        <f>'(Bloom Yields Live)'!DD33</f>
        <v>2.8494999999999999</v>
      </c>
      <c r="BD33" s="88">
        <f>'(Bloom Yields Live)'!DF33</f>
        <v>3.6696999999999997</v>
      </c>
      <c r="BE33" s="88">
        <f>'(Bloom Yields Live)'!DH33</f>
        <v>4.4248000000000003</v>
      </c>
      <c r="BF33" s="88">
        <f>'(Bloom Yields Live)'!DJ33</f>
        <v>4.6326999999999998</v>
      </c>
      <c r="BG33" s="88"/>
      <c r="BH33" s="121">
        <f t="shared" si="29"/>
        <v>1.8706999999999998</v>
      </c>
      <c r="BJ33" s="95">
        <f>'(Bloom Yields Live)'!DN33</f>
        <v>3.0291999999999999</v>
      </c>
      <c r="BK33" s="88">
        <f>'(Bloom Yields Live)'!DP33</f>
        <v>3.9611999999999998</v>
      </c>
      <c r="BL33" s="88">
        <f>'(Bloom Yields Live)'!DR33</f>
        <v>5.0069999999999997</v>
      </c>
      <c r="BM33" s="88">
        <f>'(Bloom Yields Live)'!DT33</f>
        <v>5.2365000000000004</v>
      </c>
      <c r="BN33" s="88"/>
      <c r="BO33" s="121">
        <f t="shared" si="30"/>
        <v>2.4745000000000004</v>
      </c>
      <c r="BQ33" s="95">
        <f>'(Bloom Yields Live)'!DX33</f>
        <v>4.2751999999999999</v>
      </c>
      <c r="BR33" s="88">
        <f>'(Bloom Yields Live)'!DZ33</f>
        <v>5.6951999999999998</v>
      </c>
      <c r="BS33" s="88">
        <f>'(Bloom Yields Live)'!EB33</f>
        <v>7.1346999999999996</v>
      </c>
      <c r="BT33" s="88">
        <f>'(Bloom Yields Live)'!ED33</f>
        <v>7.2911999999999999</v>
      </c>
      <c r="BU33" s="88"/>
      <c r="BV33" s="121">
        <f t="shared" si="31"/>
        <v>4.5291999999999994</v>
      </c>
    </row>
    <row r="34" spans="1:74">
      <c r="A34" s="5">
        <v>40333</v>
      </c>
      <c r="B34" s="1040">
        <f t="shared" si="24"/>
        <v>40333</v>
      </c>
      <c r="C34" s="95">
        <f>'(Bloom Yields Live)'!C34</f>
        <v>0.8024</v>
      </c>
      <c r="D34" s="30">
        <f>'(Bloom Yields Live)'!E34</f>
        <v>1.5805</v>
      </c>
      <c r="E34" s="30">
        <f>'(Bloom Yields Live)'!G34</f>
        <v>2.3609999999999998</v>
      </c>
      <c r="F34" s="30">
        <f>'(Bloom Yields Live)'!I34</f>
        <v>2.6898</v>
      </c>
      <c r="G34" s="30">
        <f>'(Bloom Yields Live)'!K34</f>
        <v>3.2073999999999998</v>
      </c>
      <c r="J34" s="1459"/>
      <c r="K34" s="18">
        <f>'(Bloom Yields Live)'!AQ34</f>
        <v>1.6320000000000001</v>
      </c>
      <c r="L34" s="18">
        <f>'(Bloom Yields Live)'!AS34</f>
        <v>2.004</v>
      </c>
      <c r="M34" s="1459"/>
      <c r="N34" s="18">
        <f>'(Bloom Yields Live)'!AU34-'(Bloom Yields Live)'!I34</f>
        <v>0.32120000000000015</v>
      </c>
      <c r="O34" s="18">
        <f>'(Bloom Yields Live)'!AY34-'(Bloom Yields Live)'!AW34</f>
        <v>0.14209999999999967</v>
      </c>
      <c r="P34" s="18">
        <f>'(Bloom Yields Live)'!BK34-'(Bloom Yields Live)'!BG34</f>
        <v>4.6499999999999986E-2</v>
      </c>
      <c r="Q34" s="18">
        <f>'(Bloom Yields Live)'!BM34-'(Bloom Yields Live)'!BG34</f>
        <v>0.11349999999999971</v>
      </c>
      <c r="R34" s="18"/>
      <c r="S34" s="95">
        <f>'(Bloom Yields Live)'!S34</f>
        <v>3.4969000000000001</v>
      </c>
      <c r="T34" s="734"/>
      <c r="U34" s="95">
        <f>'(Bloom Yields Live)'!W34</f>
        <v>1.6226</v>
      </c>
      <c r="V34" s="30">
        <f>'(Bloom Yields Live)'!Y34</f>
        <v>2.5365000000000002</v>
      </c>
      <c r="W34" s="30">
        <f>'(Bloom Yields Live)'!AA34</f>
        <v>3.2755999999999998</v>
      </c>
      <c r="X34" s="30">
        <f>'(Bloom Yields Live)'!AC34</f>
        <v>3.4986000000000002</v>
      </c>
      <c r="Y34" s="30">
        <f>'(Bloom Yields Live)'!AE34</f>
        <v>3.9588000000000001</v>
      </c>
      <c r="AA34" s="121">
        <f t="shared" si="25"/>
        <v>0.80880000000000019</v>
      </c>
      <c r="AD34" s="1459"/>
      <c r="AE34" s="88">
        <f>'(Bloom Yields Live)'!BU34</f>
        <v>2.83</v>
      </c>
      <c r="AF34" s="1511"/>
      <c r="AG34" s="95">
        <f>'(Bloom Yields Live)'!BZ34</f>
        <v>2.1640000000000001</v>
      </c>
      <c r="AH34" s="88">
        <f>'(Bloom Yields Live)'!CB34</f>
        <v>2.8919999999999999</v>
      </c>
      <c r="AI34" s="88">
        <f>'(Bloom Yields Live)'!CD34</f>
        <v>3.4809999999999999</v>
      </c>
      <c r="AJ34" s="88">
        <f>'(Bloom Yields Live)'!CF34</f>
        <v>3.7839999999999998</v>
      </c>
      <c r="AK34" s="88">
        <f>'(Bloom Yields Live)'!CH34</f>
        <v>4.1710000000000003</v>
      </c>
      <c r="AL34" s="121">
        <f t="shared" si="26"/>
        <v>1.0941999999999998</v>
      </c>
      <c r="AN34" s="731">
        <f t="shared" si="32"/>
        <v>0.28539999999999965</v>
      </c>
      <c r="AO34" s="95">
        <f>'(Bloom Yields Live)'!CJ34</f>
        <v>1.9144999999999999</v>
      </c>
      <c r="AP34" s="88">
        <f>'(Bloom Yields Live)'!CL34</f>
        <v>2.7907999999999999</v>
      </c>
      <c r="AQ34" s="88">
        <f>'(Bloom Yields Live)'!CN34</f>
        <v>3.4047999999999998</v>
      </c>
      <c r="AR34" s="88">
        <f>'(Bloom Yields Live)'!CP34</f>
        <v>3.7335000000000003</v>
      </c>
      <c r="AS34" s="88">
        <f>'(Bloom Yields Live)'!CR34</f>
        <v>3.903</v>
      </c>
      <c r="AT34" s="121">
        <f t="shared" si="27"/>
        <v>1.0437000000000003</v>
      </c>
      <c r="AV34" s="95">
        <f>'(Bloom Yields Live)'!CT34</f>
        <v>2.2616000000000001</v>
      </c>
      <c r="AW34" s="88">
        <f>'(Bloom Yields Live)'!CV34</f>
        <v>2.9550999999999998</v>
      </c>
      <c r="AX34" s="88">
        <f>'(Bloom Yields Live)'!CX34</f>
        <v>3.7183999999999999</v>
      </c>
      <c r="AY34" s="88">
        <f>'(Bloom Yields Live)'!CZ34</f>
        <v>4.0548000000000002</v>
      </c>
      <c r="AZ34" s="88">
        <f>'(Bloom Yields Live)'!DB34</f>
        <v>4.5086000000000004</v>
      </c>
      <c r="BA34" s="121">
        <f t="shared" si="28"/>
        <v>1.3650000000000002</v>
      </c>
      <c r="BC34" s="88">
        <f>'(Bloom Yields Live)'!DD34</f>
        <v>2.7884000000000002</v>
      </c>
      <c r="BD34" s="88">
        <f>'(Bloom Yields Live)'!DF34</f>
        <v>3.6149</v>
      </c>
      <c r="BE34" s="88">
        <f>'(Bloom Yields Live)'!DH34</f>
        <v>4.3837000000000002</v>
      </c>
      <c r="BF34" s="88">
        <f>'(Bloom Yields Live)'!DJ34</f>
        <v>4.5826000000000002</v>
      </c>
      <c r="BG34" s="88"/>
      <c r="BH34" s="121">
        <f t="shared" si="29"/>
        <v>1.8928000000000003</v>
      </c>
      <c r="BJ34" s="95">
        <f>'(Bloom Yields Live)'!DN34</f>
        <v>2.9603000000000002</v>
      </c>
      <c r="BK34" s="88">
        <f>'(Bloom Yields Live)'!DP34</f>
        <v>3.8885999999999998</v>
      </c>
      <c r="BL34" s="88">
        <f>'(Bloom Yields Live)'!DR34</f>
        <v>4.9481999999999999</v>
      </c>
      <c r="BM34" s="88">
        <f>'(Bloom Yields Live)'!DT34</f>
        <v>5.1685999999999996</v>
      </c>
      <c r="BN34" s="88"/>
      <c r="BO34" s="121">
        <f t="shared" si="30"/>
        <v>2.4787999999999997</v>
      </c>
      <c r="BQ34" s="95">
        <f>'(Bloom Yields Live)'!DX34</f>
        <v>4.1791999999999998</v>
      </c>
      <c r="BR34" s="88">
        <f>'(Bloom Yields Live)'!DZ34</f>
        <v>5.6065000000000005</v>
      </c>
      <c r="BS34" s="88">
        <f>'(Bloom Yields Live)'!EB34</f>
        <v>7.0598000000000001</v>
      </c>
      <c r="BT34" s="88">
        <f>'(Bloom Yields Live)'!ED34</f>
        <v>7.2072000000000003</v>
      </c>
      <c r="BU34" s="88"/>
      <c r="BV34" s="121">
        <f t="shared" si="31"/>
        <v>4.5174000000000003</v>
      </c>
    </row>
    <row r="35" spans="1:74">
      <c r="A35" s="5">
        <v>40340</v>
      </c>
      <c r="B35" s="1040">
        <f t="shared" si="24"/>
        <v>40340</v>
      </c>
      <c r="C35" s="95">
        <f>'(Bloom Yields Live)'!C35</f>
        <v>0.79379999999999995</v>
      </c>
      <c r="D35" s="30">
        <f>'(Bloom Yields Live)'!E35</f>
        <v>1.5708</v>
      </c>
      <c r="E35" s="30">
        <f>'(Bloom Yields Live)'!G35</f>
        <v>2.3616000000000001</v>
      </c>
      <c r="F35" s="30">
        <f>'(Bloom Yields Live)'!I35</f>
        <v>2.6966000000000001</v>
      </c>
      <c r="G35" s="30">
        <f>'(Bloom Yields Live)'!K35</f>
        <v>3.1993999999999998</v>
      </c>
      <c r="J35" s="1459"/>
      <c r="K35" s="18">
        <f>'(Bloom Yields Live)'!AQ35</f>
        <v>1.554</v>
      </c>
      <c r="L35" s="18">
        <f>'(Bloom Yields Live)'!AS35</f>
        <v>1.972</v>
      </c>
      <c r="M35" s="1459"/>
      <c r="N35" s="18">
        <f>'(Bloom Yields Live)'!AU35-'(Bloom Yields Live)'!I35</f>
        <v>0.3283999999999998</v>
      </c>
      <c r="O35" s="18">
        <f>'(Bloom Yields Live)'!AY35-'(Bloom Yields Live)'!AW35</f>
        <v>0.14599999999999991</v>
      </c>
      <c r="P35" s="18">
        <f>'(Bloom Yields Live)'!BK35-'(Bloom Yields Live)'!BG35</f>
        <v>4.1300000000000114E-2</v>
      </c>
      <c r="Q35" s="18">
        <f>'(Bloom Yields Live)'!BM35-'(Bloom Yields Live)'!BG35</f>
        <v>0.11430000000000007</v>
      </c>
      <c r="R35" s="18"/>
      <c r="S35" s="95">
        <f>'(Bloom Yields Live)'!S35</f>
        <v>3.415</v>
      </c>
      <c r="T35" s="734"/>
      <c r="U35" s="95">
        <f>'(Bloom Yields Live)'!W35</f>
        <v>1.4838</v>
      </c>
      <c r="V35" s="30">
        <f>'(Bloom Yields Live)'!Y35</f>
        <v>2.3708</v>
      </c>
      <c r="W35" s="30">
        <f>'(Bloom Yields Live)'!AA35</f>
        <v>3.1913</v>
      </c>
      <c r="X35" s="30">
        <f>'(Bloom Yields Live)'!AC35</f>
        <v>3.4228999999999998</v>
      </c>
      <c r="Y35" s="30">
        <f>'(Bloom Yields Live)'!AE35</f>
        <v>3.8491999999999997</v>
      </c>
      <c r="AA35" s="121">
        <f t="shared" si="25"/>
        <v>0.72629999999999972</v>
      </c>
      <c r="AD35" s="1459"/>
      <c r="AE35" s="88">
        <f>'(Bloom Yields Live)'!BU35</f>
        <v>2.8479999999999999</v>
      </c>
      <c r="AF35" s="1511"/>
      <c r="AG35" s="95">
        <f>'(Bloom Yields Live)'!BZ35</f>
        <v>2.1739999999999999</v>
      </c>
      <c r="AH35" s="88">
        <f>'(Bloom Yields Live)'!CB35</f>
        <v>2.9039999999999999</v>
      </c>
      <c r="AI35" s="88">
        <f>'(Bloom Yields Live)'!CD35</f>
        <v>3.484</v>
      </c>
      <c r="AJ35" s="88">
        <f>'(Bloom Yields Live)'!CF35</f>
        <v>3.79</v>
      </c>
      <c r="AK35" s="88">
        <f>'(Bloom Yields Live)'!CH35</f>
        <v>4.1719999999999997</v>
      </c>
      <c r="AL35" s="121">
        <f t="shared" si="26"/>
        <v>1.0933999999999999</v>
      </c>
      <c r="AN35" s="731">
        <f t="shared" si="32"/>
        <v>0.3671000000000002</v>
      </c>
      <c r="AO35" s="95">
        <f>'(Bloom Yields Live)'!CJ35</f>
        <v>1.9506999999999999</v>
      </c>
      <c r="AP35" s="88">
        <f>'(Bloom Yields Live)'!CL35</f>
        <v>2.8780000000000001</v>
      </c>
      <c r="AQ35" s="88">
        <f>'(Bloom Yields Live)'!CN35</f>
        <v>3.4386999999999999</v>
      </c>
      <c r="AR35" s="88">
        <f>'(Bloom Yields Live)'!CP35</f>
        <v>3.7391999999999999</v>
      </c>
      <c r="AS35" s="88">
        <f>'(Bloom Yields Live)'!CR35</f>
        <v>4.0270000000000001</v>
      </c>
      <c r="AT35" s="121">
        <f t="shared" si="27"/>
        <v>1.0425999999999997</v>
      </c>
      <c r="AV35" s="95">
        <f>'(Bloom Yields Live)'!CT35</f>
        <v>2.2789000000000001</v>
      </c>
      <c r="AW35" s="88">
        <f>'(Bloom Yields Live)'!CV35</f>
        <v>2.9778000000000002</v>
      </c>
      <c r="AX35" s="88">
        <f>'(Bloom Yields Live)'!CX35</f>
        <v>3.7328999999999999</v>
      </c>
      <c r="AY35" s="88">
        <f>'(Bloom Yields Live)'!CZ35</f>
        <v>4.0759999999999996</v>
      </c>
      <c r="AZ35" s="88">
        <f>'(Bloom Yields Live)'!DB35</f>
        <v>4.5380000000000003</v>
      </c>
      <c r="BA35" s="121">
        <f t="shared" si="28"/>
        <v>1.3793999999999995</v>
      </c>
      <c r="BC35" s="88">
        <f>'(Bloom Yields Live)'!DD35</f>
        <v>2.8209999999999997</v>
      </c>
      <c r="BD35" s="88">
        <f>'(Bloom Yields Live)'!DF35</f>
        <v>3.6528999999999998</v>
      </c>
      <c r="BE35" s="88">
        <f>'(Bloom Yields Live)'!DH35</f>
        <v>4.4124999999999996</v>
      </c>
      <c r="BF35" s="88">
        <f>'(Bloom Yields Live)'!DJ35</f>
        <v>4.6170999999999998</v>
      </c>
      <c r="BG35" s="88"/>
      <c r="BH35" s="121">
        <f t="shared" si="29"/>
        <v>1.9204999999999997</v>
      </c>
      <c r="BJ35" s="95">
        <f>'(Bloom Yields Live)'!DN35</f>
        <v>2.9881000000000002</v>
      </c>
      <c r="BK35" s="88">
        <f>'(Bloom Yields Live)'!DP35</f>
        <v>3.9247999999999998</v>
      </c>
      <c r="BL35" s="88">
        <f>'(Bloom Yields Live)'!DR35</f>
        <v>4.9752000000000001</v>
      </c>
      <c r="BM35" s="88">
        <f>'(Bloom Yields Live)'!DT35</f>
        <v>5.2023999999999999</v>
      </c>
      <c r="BN35" s="88"/>
      <c r="BO35" s="121">
        <f t="shared" si="30"/>
        <v>2.5057999999999998</v>
      </c>
      <c r="BQ35" s="95">
        <f>'(Bloom Yields Live)'!DX35</f>
        <v>4.0824999999999996</v>
      </c>
      <c r="BR35" s="88">
        <f>'(Bloom Yields Live)'!DZ35</f>
        <v>5.6172000000000004</v>
      </c>
      <c r="BS35" s="88">
        <f>'(Bloom Yields Live)'!EB35</f>
        <v>7.0602999999999998</v>
      </c>
      <c r="BT35" s="88">
        <f>'(Bloom Yields Live)'!ED35</f>
        <v>7.3144999999999998</v>
      </c>
      <c r="BU35" s="88"/>
      <c r="BV35" s="121">
        <f t="shared" si="31"/>
        <v>4.6178999999999997</v>
      </c>
    </row>
    <row r="36" spans="1:74">
      <c r="A36" s="5">
        <v>40347</v>
      </c>
      <c r="B36" s="1040">
        <f t="shared" si="24"/>
        <v>40347</v>
      </c>
      <c r="C36" s="95">
        <f>'(Bloom Yields Live)'!C36</f>
        <v>0.88380000000000003</v>
      </c>
      <c r="D36" s="30">
        <f>'(Bloom Yields Live)'!E36</f>
        <v>1.7010000000000001</v>
      </c>
      <c r="E36" s="30">
        <f>'(Bloom Yields Live)'!G36</f>
        <v>2.4937</v>
      </c>
      <c r="F36" s="30">
        <f>'(Bloom Yields Live)'!I36</f>
        <v>2.8418999999999999</v>
      </c>
      <c r="G36" s="30">
        <f>'(Bloom Yields Live)'!K36</f>
        <v>3.3388</v>
      </c>
      <c r="J36" s="1459"/>
      <c r="K36" s="18">
        <f>'(Bloom Yields Live)'!AQ36</f>
        <v>1.518</v>
      </c>
      <c r="L36" s="18">
        <f>'(Bloom Yields Live)'!AS36</f>
        <v>1.954</v>
      </c>
      <c r="M36" s="1459"/>
      <c r="N36" s="18">
        <f>'(Bloom Yields Live)'!AU36-'(Bloom Yields Live)'!I36</f>
        <v>0.2681</v>
      </c>
      <c r="O36" s="18">
        <f>'(Bloom Yields Live)'!AY36-'(Bloom Yields Live)'!AW36</f>
        <v>0.14410000000000034</v>
      </c>
      <c r="P36" s="18">
        <f>'(Bloom Yields Live)'!BK36-'(Bloom Yields Live)'!BG36</f>
        <v>2.0099999999999785E-2</v>
      </c>
      <c r="Q36" s="18">
        <f>'(Bloom Yields Live)'!BM36-'(Bloom Yields Live)'!BG36</f>
        <v>0.11609999999999987</v>
      </c>
      <c r="R36" s="18"/>
      <c r="S36" s="95">
        <f>'(Bloom Yields Live)'!S36</f>
        <v>3.4946000000000002</v>
      </c>
      <c r="T36" s="734"/>
      <c r="U36" s="95">
        <f>'(Bloom Yields Live)'!W36</f>
        <v>1.5798000000000001</v>
      </c>
      <c r="V36" s="30">
        <f>'(Bloom Yields Live)'!Y36</f>
        <v>2.5324</v>
      </c>
      <c r="W36" s="30">
        <f>'(Bloom Yields Live)'!AA36</f>
        <v>3.3014999999999999</v>
      </c>
      <c r="X36" s="30">
        <f>'(Bloom Yields Live)'!AC36</f>
        <v>3.5472000000000001</v>
      </c>
      <c r="Y36" s="30">
        <f>'(Bloom Yields Live)'!AE36</f>
        <v>3.9333</v>
      </c>
      <c r="AA36" s="121">
        <f t="shared" si="25"/>
        <v>0.70530000000000026</v>
      </c>
      <c r="AD36" s="1459"/>
      <c r="AE36" s="88">
        <f>'(Bloom Yields Live)'!BU36</f>
        <v>2.7650000000000001</v>
      </c>
      <c r="AF36" s="1511"/>
      <c r="AG36" s="95">
        <f>'(Bloom Yields Live)'!BZ36</f>
        <v>2.254</v>
      </c>
      <c r="AH36" s="88">
        <f>'(Bloom Yields Live)'!CB36</f>
        <v>2.97</v>
      </c>
      <c r="AI36" s="88">
        <f>'(Bloom Yields Live)'!CD36</f>
        <v>3.5620000000000003</v>
      </c>
      <c r="AJ36" s="88">
        <f>'(Bloom Yields Live)'!CF36</f>
        <v>3.8580000000000001</v>
      </c>
      <c r="AK36" s="88">
        <f>'(Bloom Yields Live)'!CH36</f>
        <v>4.2519999999999998</v>
      </c>
      <c r="AL36" s="121">
        <f t="shared" si="26"/>
        <v>1.0161000000000002</v>
      </c>
      <c r="AN36" s="731">
        <f t="shared" si="32"/>
        <v>0.31079999999999997</v>
      </c>
      <c r="AO36" s="95">
        <f>'(Bloom Yields Live)'!CJ36</f>
        <v>2.0842000000000001</v>
      </c>
      <c r="AP36" s="88">
        <f>'(Bloom Yields Live)'!CL36</f>
        <v>2.9412000000000003</v>
      </c>
      <c r="AQ36" s="88">
        <f>'(Bloom Yields Live)'!CN36</f>
        <v>3.5648999999999997</v>
      </c>
      <c r="AR36" s="88">
        <f>'(Bloom Yields Live)'!CP36</f>
        <v>3.8681999999999999</v>
      </c>
      <c r="AS36" s="88">
        <f>'(Bloom Yields Live)'!CR36</f>
        <v>4.1608999999999998</v>
      </c>
      <c r="AT36" s="121">
        <f t="shared" si="27"/>
        <v>1.0263</v>
      </c>
      <c r="AV36" s="95">
        <f>'(Bloom Yields Live)'!CT36</f>
        <v>2.3824000000000001</v>
      </c>
      <c r="AW36" s="88">
        <f>'(Bloom Yields Live)'!CV36</f>
        <v>3.0710999999999999</v>
      </c>
      <c r="AX36" s="88">
        <f>'(Bloom Yields Live)'!CX36</f>
        <v>3.8292000000000002</v>
      </c>
      <c r="AY36" s="88">
        <f>'(Bloom Yields Live)'!CZ36</f>
        <v>4.1710000000000003</v>
      </c>
      <c r="AZ36" s="88">
        <f>'(Bloom Yields Live)'!DB36</f>
        <v>4.6399999999999997</v>
      </c>
      <c r="BA36" s="121">
        <f t="shared" si="28"/>
        <v>1.3291000000000004</v>
      </c>
      <c r="BC36" s="88">
        <f>'(Bloom Yields Live)'!DD36</f>
        <v>2.8803000000000001</v>
      </c>
      <c r="BD36" s="88">
        <f>'(Bloom Yields Live)'!DF36</f>
        <v>3.7029999999999998</v>
      </c>
      <c r="BE36" s="88">
        <f>'(Bloom Yields Live)'!DH36</f>
        <v>4.4635999999999996</v>
      </c>
      <c r="BF36" s="88">
        <f>'(Bloom Yields Live)'!DJ36</f>
        <v>4.6708999999999996</v>
      </c>
      <c r="BG36" s="88"/>
      <c r="BH36" s="121">
        <f t="shared" si="29"/>
        <v>1.8289999999999997</v>
      </c>
      <c r="BJ36" s="95">
        <f>'(Bloom Yields Live)'!DN36</f>
        <v>3.0649999999999999</v>
      </c>
      <c r="BK36" s="88">
        <f>'(Bloom Yields Live)'!DP36</f>
        <v>3.9935</v>
      </c>
      <c r="BL36" s="88">
        <f>'(Bloom Yields Live)'!DR36</f>
        <v>5.0449000000000002</v>
      </c>
      <c r="BM36" s="88">
        <f>'(Bloom Yields Live)'!DT36</f>
        <v>5.2748999999999997</v>
      </c>
      <c r="BN36" s="88"/>
      <c r="BO36" s="121">
        <f t="shared" si="30"/>
        <v>2.4329999999999998</v>
      </c>
      <c r="BQ36" s="95">
        <f>'(Bloom Yields Live)'!DX36</f>
        <v>4.0305</v>
      </c>
      <c r="BR36" s="88">
        <f>'(Bloom Yields Live)'!DZ36</f>
        <v>5.556</v>
      </c>
      <c r="BS36" s="88">
        <f>'(Bloom Yields Live)'!EB36</f>
        <v>7</v>
      </c>
      <c r="BT36" s="88">
        <f>'(Bloom Yields Live)'!ED36</f>
        <v>7.2590000000000003</v>
      </c>
      <c r="BU36" s="88"/>
      <c r="BV36" s="121">
        <f t="shared" si="31"/>
        <v>4.4171000000000005</v>
      </c>
    </row>
    <row r="37" spans="1:74">
      <c r="A37" s="5">
        <v>40354</v>
      </c>
      <c r="B37" s="1040">
        <f t="shared" si="24"/>
        <v>40354</v>
      </c>
      <c r="C37" s="95">
        <f>'(Bloom Yields Live)'!C37</f>
        <v>0.85099999999999998</v>
      </c>
      <c r="D37" s="30">
        <f>'(Bloom Yields Live)'!E37</f>
        <v>1.6063000000000001</v>
      </c>
      <c r="E37" s="30">
        <f>'(Bloom Yields Live)'!G37</f>
        <v>2.3864999999999998</v>
      </c>
      <c r="F37" s="30">
        <f>'(Bloom Yields Live)'!I37</f>
        <v>2.7107000000000001</v>
      </c>
      <c r="G37" s="30">
        <f>'(Bloom Yields Live)'!K37</f>
        <v>3.2395999999999998</v>
      </c>
      <c r="J37" s="1459"/>
      <c r="K37" s="18">
        <f>'(Bloom Yields Live)'!AQ37</f>
        <v>1.4990000000000001</v>
      </c>
      <c r="L37" s="18">
        <f>'(Bloom Yields Live)'!AS37</f>
        <v>1.8940000000000001</v>
      </c>
      <c r="M37" s="1459"/>
      <c r="N37" s="18">
        <f>'(Bloom Yields Live)'!AU37-'(Bloom Yields Live)'!I37</f>
        <v>0.38129999999999997</v>
      </c>
      <c r="O37" s="18">
        <f>'(Bloom Yields Live)'!AY37-'(Bloom Yields Live)'!AW37</f>
        <v>0.14400000000000013</v>
      </c>
      <c r="P37" s="18">
        <f>'(Bloom Yields Live)'!BK37-'(Bloom Yields Live)'!BG37</f>
        <v>3.8000000000000256E-2</v>
      </c>
      <c r="Q37" s="18">
        <f>'(Bloom Yields Live)'!BM37-'(Bloom Yields Live)'!BG37</f>
        <v>0.1160000000000001</v>
      </c>
      <c r="R37" s="18"/>
      <c r="S37" s="95">
        <f>'(Bloom Yields Live)'!S37</f>
        <v>3.5636999999999999</v>
      </c>
      <c r="T37" s="734"/>
      <c r="U37" s="95">
        <f>'(Bloom Yields Live)'!W37</f>
        <v>1.6316999999999999</v>
      </c>
      <c r="V37" s="30">
        <f>'(Bloom Yields Live)'!Y37</f>
        <v>2.5739999999999998</v>
      </c>
      <c r="W37" s="30">
        <f>'(Bloom Yields Live)'!AA37</f>
        <v>3.3502999999999998</v>
      </c>
      <c r="X37" s="30">
        <f>'(Bloom Yields Live)'!AC37</f>
        <v>3.6288999999999998</v>
      </c>
      <c r="Y37" s="30">
        <f>'(Bloom Yields Live)'!AE37</f>
        <v>3.9870999999999999</v>
      </c>
      <c r="AA37" s="121">
        <f t="shared" si="25"/>
        <v>0.91819999999999968</v>
      </c>
      <c r="AD37" s="1459"/>
      <c r="AE37" s="88">
        <f>'(Bloom Yields Live)'!BU37</f>
        <v>2.67</v>
      </c>
      <c r="AF37" s="1511"/>
      <c r="AG37" s="95">
        <f>'(Bloom Yields Live)'!BZ37</f>
        <v>2.1802000000000001</v>
      </c>
      <c r="AH37" s="88">
        <f>'(Bloom Yields Live)'!CB37</f>
        <v>2.8740000000000001</v>
      </c>
      <c r="AI37" s="88">
        <f>'(Bloom Yields Live)'!CD37</f>
        <v>3.4727000000000001</v>
      </c>
      <c r="AJ37" s="88">
        <f>'(Bloom Yields Live)'!CF37</f>
        <v>3.7706</v>
      </c>
      <c r="AK37" s="88">
        <f>'(Bloom Yields Live)'!CH37</f>
        <v>4.2119999999999997</v>
      </c>
      <c r="AL37" s="121">
        <f t="shared" si="26"/>
        <v>1.0598999999999998</v>
      </c>
      <c r="AN37" s="731">
        <f t="shared" si="32"/>
        <v>0.14170000000000016</v>
      </c>
      <c r="AO37" s="95">
        <f>'(Bloom Yields Live)'!CJ37</f>
        <v>2.0444</v>
      </c>
      <c r="AP37" s="88">
        <f>'(Bloom Yields Live)'!CL37</f>
        <v>2.8938999999999999</v>
      </c>
      <c r="AQ37" s="88">
        <f>'(Bloom Yields Live)'!CN37</f>
        <v>3.5322</v>
      </c>
      <c r="AR37" s="88">
        <f>'(Bloom Yields Live)'!CP37</f>
        <v>3.8319000000000001</v>
      </c>
      <c r="AS37" s="88">
        <f>'(Bloom Yields Live)'!CR37</f>
        <v>4.1296999999999997</v>
      </c>
      <c r="AT37" s="121">
        <f t="shared" si="27"/>
        <v>1.1212</v>
      </c>
      <c r="AV37" s="95">
        <f>'(Bloom Yields Live)'!CT37</f>
        <v>2.2795000000000001</v>
      </c>
      <c r="AW37" s="88">
        <f>'(Bloom Yields Live)'!CV37</f>
        <v>2.9607000000000001</v>
      </c>
      <c r="AX37" s="88">
        <f>'(Bloom Yields Live)'!CX37</f>
        <v>3.7332999999999998</v>
      </c>
      <c r="AY37" s="88">
        <f>'(Bloom Yields Live)'!CZ37</f>
        <v>4.0476000000000001</v>
      </c>
      <c r="AZ37" s="88">
        <f>'(Bloom Yields Live)'!DB37</f>
        <v>4.5206999999999997</v>
      </c>
      <c r="BA37" s="121">
        <f t="shared" si="28"/>
        <v>1.3369</v>
      </c>
      <c r="BC37" s="88">
        <f>'(Bloom Yields Live)'!DD37</f>
        <v>2.7770000000000001</v>
      </c>
      <c r="BD37" s="88">
        <f>'(Bloom Yields Live)'!DF37</f>
        <v>3.5922000000000001</v>
      </c>
      <c r="BE37" s="88">
        <f>'(Bloom Yields Live)'!DH37</f>
        <v>4.3472999999999997</v>
      </c>
      <c r="BF37" s="88">
        <f>'(Bloom Yields Live)'!DJ37</f>
        <v>4.5510999999999999</v>
      </c>
      <c r="BG37" s="88"/>
      <c r="BH37" s="121">
        <f t="shared" si="29"/>
        <v>1.8403999999999998</v>
      </c>
      <c r="BJ37" s="95">
        <f>'(Bloom Yields Live)'!DN37</f>
        <v>2.9378000000000002</v>
      </c>
      <c r="BK37" s="88">
        <f>'(Bloom Yields Live)'!DP37</f>
        <v>3.9108000000000001</v>
      </c>
      <c r="BL37" s="88">
        <f>'(Bloom Yields Live)'!DR37</f>
        <v>4.9056999999999995</v>
      </c>
      <c r="BM37" s="88">
        <f>'(Bloom Yields Live)'!DT37</f>
        <v>5.1321000000000003</v>
      </c>
      <c r="BN37" s="88"/>
      <c r="BO37" s="121">
        <f t="shared" si="30"/>
        <v>2.4214000000000002</v>
      </c>
      <c r="BQ37" s="95">
        <f>'(Bloom Yields Live)'!DX37</f>
        <v>4.0273000000000003</v>
      </c>
      <c r="BR37" s="88">
        <f>'(Bloom Yields Live)'!DZ37</f>
        <v>5.5712999999999999</v>
      </c>
      <c r="BS37" s="88">
        <f>'(Bloom Yields Live)'!EB37</f>
        <v>6.9848999999999997</v>
      </c>
      <c r="BT37" s="88">
        <f>'(Bloom Yields Live)'!ED37</f>
        <v>7.2423000000000002</v>
      </c>
      <c r="BU37" s="88"/>
      <c r="BV37" s="121">
        <f t="shared" si="31"/>
        <v>4.5316000000000001</v>
      </c>
    </row>
    <row r="38" spans="1:74">
      <c r="A38" s="5">
        <v>40361</v>
      </c>
      <c r="B38" s="1040">
        <f t="shared" si="24"/>
        <v>40361</v>
      </c>
      <c r="C38" s="95">
        <f>'(Bloom Yields Live)'!C38</f>
        <v>0.98019999999999996</v>
      </c>
      <c r="D38" s="30">
        <f>'(Bloom Yields Live)'!E38</f>
        <v>1.6242999999999999</v>
      </c>
      <c r="E38" s="30">
        <f>'(Bloom Yields Live)'!G38</f>
        <v>2.3877000000000002</v>
      </c>
      <c r="F38" s="30">
        <f>'(Bloom Yields Live)'!I38</f>
        <v>2.6945000000000001</v>
      </c>
      <c r="G38" s="30">
        <f>'(Bloom Yields Live)'!K38</f>
        <v>3.1714000000000002</v>
      </c>
      <c r="J38" s="1459"/>
      <c r="K38" s="18">
        <f>'(Bloom Yields Live)'!AQ38</f>
        <v>1.4510000000000001</v>
      </c>
      <c r="L38" s="18">
        <f>'(Bloom Yields Live)'!AS38</f>
        <v>1.8719999999999999</v>
      </c>
      <c r="M38" s="1459"/>
      <c r="N38" s="18">
        <f>'(Bloom Yields Live)'!AU38-'(Bloom Yields Live)'!I38</f>
        <v>0.28549999999999986</v>
      </c>
      <c r="O38" s="18">
        <f>'(Bloom Yields Live)'!AY38-'(Bloom Yields Live)'!AW38</f>
        <v>0.13050000000000006</v>
      </c>
      <c r="P38" s="18">
        <f>'(Bloom Yields Live)'!BK38-'(Bloom Yields Live)'!BG38</f>
        <v>2.8900000000000148E-2</v>
      </c>
      <c r="Q38" s="18">
        <f>'(Bloom Yields Live)'!BM38-'(Bloom Yields Live)'!BG38</f>
        <v>0.1109</v>
      </c>
      <c r="R38" s="18"/>
      <c r="S38" s="497">
        <f>'(Bloom Yields Live)'!S38</f>
        <v>3.3311000000000002</v>
      </c>
      <c r="T38" s="731"/>
      <c r="U38" s="95">
        <f>'(Bloom Yields Live)'!W38</f>
        <v>1.5139</v>
      </c>
      <c r="V38" s="30">
        <f>'(Bloom Yields Live)'!Y38</f>
        <v>2.3207</v>
      </c>
      <c r="W38" s="30">
        <f>'(Bloom Yields Live)'!AA38</f>
        <v>3.0815000000000001</v>
      </c>
      <c r="X38" s="30">
        <f>'(Bloom Yields Live)'!AC38</f>
        <v>3.3860000000000001</v>
      </c>
      <c r="Y38" s="30">
        <f>'(Bloom Yields Live)'!AE38</f>
        <v>3.8068</v>
      </c>
      <c r="AA38" s="121">
        <f t="shared" si="25"/>
        <v>0.6915</v>
      </c>
      <c r="AD38" s="1459"/>
      <c r="AE38" s="88">
        <f>'(Bloom Yields Live)'!BU38</f>
        <v>2.5099999999999998</v>
      </c>
      <c r="AF38" s="1511"/>
      <c r="AG38" s="95">
        <f>'(Bloom Yields Live)'!BZ38</f>
        <v>2.2490000000000001</v>
      </c>
      <c r="AH38" s="88">
        <f>'(Bloom Yields Live)'!CB38</f>
        <v>2.895</v>
      </c>
      <c r="AI38" s="88">
        <f>'(Bloom Yields Live)'!CD38</f>
        <v>3.4929999999999999</v>
      </c>
      <c r="AJ38" s="88">
        <f>'(Bloom Yields Live)'!CF38</f>
        <v>3.7759999999999998</v>
      </c>
      <c r="AK38" s="88">
        <f>'(Bloom Yields Live)'!CH38</f>
        <v>4.1779999999999999</v>
      </c>
      <c r="AL38" s="121">
        <f t="shared" si="26"/>
        <v>1.0814999999999997</v>
      </c>
      <c r="AN38" s="731">
        <f t="shared" si="32"/>
        <v>0.38999999999999968</v>
      </c>
      <c r="AO38" s="95">
        <f>'(Bloom Yields Live)'!CJ38</f>
        <v>2.1088</v>
      </c>
      <c r="AP38" s="88">
        <f>'(Bloom Yields Live)'!CL38</f>
        <v>2.9003000000000001</v>
      </c>
      <c r="AQ38" s="88">
        <f>'(Bloom Yields Live)'!CN38</f>
        <v>3.5234999999999999</v>
      </c>
      <c r="AR38" s="88">
        <f>'(Bloom Yields Live)'!CP38</f>
        <v>3.8203</v>
      </c>
      <c r="AS38" s="88">
        <f>'(Bloom Yields Live)'!CR38</f>
        <v>4.12</v>
      </c>
      <c r="AT38" s="121">
        <f t="shared" si="27"/>
        <v>1.1257999999999999</v>
      </c>
      <c r="AV38" s="95">
        <f>'(Bloom Yields Live)'!CT38</f>
        <v>2.3445999999999998</v>
      </c>
      <c r="AW38" s="88">
        <f>'(Bloom Yields Live)'!CV38</f>
        <v>2.9678</v>
      </c>
      <c r="AX38" s="88">
        <f>'(Bloom Yields Live)'!CX38</f>
        <v>3.7254</v>
      </c>
      <c r="AY38" s="88">
        <f>'(Bloom Yields Live)'!CZ38</f>
        <v>4.0357000000000003</v>
      </c>
      <c r="AZ38" s="88">
        <f>'(Bloom Yields Live)'!DB38</f>
        <v>4.5128000000000004</v>
      </c>
      <c r="BA38" s="121">
        <f t="shared" si="28"/>
        <v>1.3412000000000002</v>
      </c>
      <c r="BC38" s="88">
        <f>'(Bloom Yields Live)'!DD38</f>
        <v>2.8559999999999999</v>
      </c>
      <c r="BD38" s="88">
        <f>'(Bloom Yields Live)'!DF38</f>
        <v>3.6132</v>
      </c>
      <c r="BE38" s="88">
        <f>'(Bloom Yields Live)'!DH38</f>
        <v>4.3532999999999999</v>
      </c>
      <c r="BF38" s="88">
        <f>'(Bloom Yields Live)'!DJ38</f>
        <v>4.5551000000000004</v>
      </c>
      <c r="BG38" s="88"/>
      <c r="BH38" s="121">
        <f t="shared" si="29"/>
        <v>1.8606000000000003</v>
      </c>
      <c r="BJ38" s="95">
        <f>'(Bloom Yields Live)'!DN38</f>
        <v>3.008</v>
      </c>
      <c r="BK38" s="88">
        <f>'(Bloom Yields Live)'!DP38</f>
        <v>3.923</v>
      </c>
      <c r="BL38" s="88">
        <f>'(Bloom Yields Live)'!DR38</f>
        <v>4.9028999999999998</v>
      </c>
      <c r="BM38" s="88">
        <f>'(Bloom Yields Live)'!DT38</f>
        <v>5.1273999999999997</v>
      </c>
      <c r="BN38" s="88"/>
      <c r="BO38" s="121">
        <f t="shared" si="30"/>
        <v>2.4328999999999996</v>
      </c>
      <c r="BQ38" s="95">
        <f>'(Bloom Yields Live)'!DX38</f>
        <v>4.2031000000000001</v>
      </c>
      <c r="BR38" s="88">
        <f>'(Bloom Yields Live)'!DZ38</f>
        <v>5.7390999999999996</v>
      </c>
      <c r="BS38" s="88">
        <f>'(Bloom Yields Live)'!EB38</f>
        <v>7.1387999999999998</v>
      </c>
      <c r="BT38" s="88">
        <f>'(Bloom Yields Live)'!ED38</f>
        <v>7.3952</v>
      </c>
      <c r="BU38" s="88"/>
      <c r="BV38" s="121">
        <f t="shared" si="31"/>
        <v>4.7006999999999994</v>
      </c>
    </row>
    <row r="39" spans="1:74">
      <c r="A39" s="5">
        <v>40368</v>
      </c>
      <c r="B39" s="1040">
        <f t="shared" si="24"/>
        <v>40368</v>
      </c>
      <c r="C39" s="95">
        <f>'(Bloom Yields Live)'!C39</f>
        <v>1.0820000000000001</v>
      </c>
      <c r="D39" s="30">
        <f>'(Bloom Yields Live)'!E39</f>
        <v>1.7242999999999999</v>
      </c>
      <c r="E39" s="30">
        <f>'(Bloom Yields Live)'!G39</f>
        <v>2.431</v>
      </c>
      <c r="F39" s="30">
        <f>'(Bloom Yields Live)'!I39</f>
        <v>2.7275</v>
      </c>
      <c r="G39" s="30">
        <f>'(Bloom Yields Live)'!K39</f>
        <v>3.1863000000000001</v>
      </c>
      <c r="J39" s="1459"/>
      <c r="K39" s="18">
        <f>'(Bloom Yields Live)'!AQ39</f>
        <v>1.363</v>
      </c>
      <c r="L39" s="18">
        <f>'(Bloom Yields Live)'!AS39</f>
        <v>1.8239999999999998</v>
      </c>
      <c r="M39" s="1459"/>
      <c r="N39" s="18">
        <f>'(Bloom Yields Live)'!AU39-'(Bloom Yields Live)'!I39</f>
        <v>0.23449999999999971</v>
      </c>
      <c r="O39" s="18">
        <f>'(Bloom Yields Live)'!AY39-'(Bloom Yields Live)'!AW39</f>
        <v>0.12259999999999982</v>
      </c>
      <c r="P39" s="18">
        <f>'(Bloom Yields Live)'!BK39-'(Bloom Yields Live)'!BG39</f>
        <v>3.379999999999983E-2</v>
      </c>
      <c r="Q39" s="18">
        <f>'(Bloom Yields Live)'!BM39-'(Bloom Yields Live)'!BG39</f>
        <v>0.10880000000000001</v>
      </c>
      <c r="R39" s="18"/>
      <c r="S39" s="497">
        <f>'(Bloom Yields Live)'!S39</f>
        <v>3.2547999999999999</v>
      </c>
      <c r="T39" s="731"/>
      <c r="U39" s="95">
        <f>'(Bloom Yields Live)'!W39</f>
        <v>1.4809999999999999</v>
      </c>
      <c r="V39" s="30">
        <f>'(Bloom Yields Live)'!Y39</f>
        <v>2.3041</v>
      </c>
      <c r="W39" s="30">
        <f>'(Bloom Yields Live)'!AA39</f>
        <v>3.0024000000000002</v>
      </c>
      <c r="X39" s="30">
        <f>'(Bloom Yields Live)'!AC39</f>
        <v>3.3321999999999998</v>
      </c>
      <c r="Y39" s="30">
        <f>'(Bloom Yields Live)'!AE39</f>
        <v>3.7294999999999998</v>
      </c>
      <c r="AA39" s="121">
        <f t="shared" si="25"/>
        <v>0.60469999999999979</v>
      </c>
      <c r="AD39" s="1459"/>
      <c r="AE39" s="88">
        <f>'(Bloom Yields Live)'!BU39</f>
        <v>2.5659999999999998</v>
      </c>
      <c r="AF39" s="1511"/>
      <c r="AG39" s="95">
        <f>'(Bloom Yields Live)'!BZ39</f>
        <v>2.2770000000000001</v>
      </c>
      <c r="AH39" s="88">
        <f>'(Bloom Yields Live)'!CB39</f>
        <v>2.9260000000000002</v>
      </c>
      <c r="AI39" s="88">
        <f>'(Bloom Yields Live)'!CD39</f>
        <v>3.5220000000000002</v>
      </c>
      <c r="AJ39" s="88">
        <f>'(Bloom Yields Live)'!CF39</f>
        <v>3.802</v>
      </c>
      <c r="AK39" s="88">
        <f>'(Bloom Yields Live)'!CH39</f>
        <v>4.1900000000000004</v>
      </c>
      <c r="AL39" s="121">
        <f t="shared" si="26"/>
        <v>1.0745</v>
      </c>
      <c r="AN39" s="731">
        <f t="shared" si="32"/>
        <v>0.46980000000000022</v>
      </c>
      <c r="AO39" s="95">
        <f>'(Bloom Yields Live)'!CJ39</f>
        <v>2.1419000000000001</v>
      </c>
      <c r="AP39" s="88">
        <f>'(Bloom Yields Live)'!CL39</f>
        <v>2.9428999999999998</v>
      </c>
      <c r="AQ39" s="88">
        <f>'(Bloom Yields Live)'!CN39</f>
        <v>3.5602</v>
      </c>
      <c r="AR39" s="88">
        <f>'(Bloom Yields Live)'!CP39</f>
        <v>3.8559000000000001</v>
      </c>
      <c r="AS39" s="88">
        <f>'(Bloom Yields Live)'!CR39</f>
        <v>4.1536999999999997</v>
      </c>
      <c r="AT39" s="121">
        <f t="shared" si="27"/>
        <v>1.1284000000000001</v>
      </c>
      <c r="AV39" s="95">
        <f>'(Bloom Yields Live)'!CT39</f>
        <v>2.3994</v>
      </c>
      <c r="AW39" s="88">
        <f>'(Bloom Yields Live)'!CV39</f>
        <v>3.0320999999999998</v>
      </c>
      <c r="AX39" s="88">
        <f>'(Bloom Yields Live)'!CX39</f>
        <v>3.7837000000000001</v>
      </c>
      <c r="AY39" s="88">
        <f>'(Bloom Yields Live)'!CZ39</f>
        <v>4.093</v>
      </c>
      <c r="AZ39" s="88">
        <f>'(Bloom Yields Live)'!DB39</f>
        <v>4.5681000000000003</v>
      </c>
      <c r="BA39" s="121">
        <f t="shared" si="28"/>
        <v>1.3654999999999999</v>
      </c>
      <c r="BC39" s="88">
        <f>'(Bloom Yields Live)'!DD39</f>
        <v>2.8730000000000002</v>
      </c>
      <c r="BD39" s="88">
        <f>'(Bloom Yields Live)'!DF39</f>
        <v>3.6396999999999999</v>
      </c>
      <c r="BE39" s="88">
        <f>'(Bloom Yields Live)'!DH39</f>
        <v>4.3738000000000001</v>
      </c>
      <c r="BF39" s="88">
        <f>'(Bloom Yields Live)'!DJ39</f>
        <v>4.5747</v>
      </c>
      <c r="BG39" s="88"/>
      <c r="BH39" s="121">
        <f t="shared" si="29"/>
        <v>1.8472</v>
      </c>
      <c r="BJ39" s="95">
        <f>'(Bloom Yields Live)'!DN39</f>
        <v>3.0133000000000001</v>
      </c>
      <c r="BK39" s="88">
        <f>'(Bloom Yields Live)'!DP39</f>
        <v>3.9378000000000002</v>
      </c>
      <c r="BL39" s="88">
        <f>'(Bloom Yields Live)'!DR39</f>
        <v>4.9116</v>
      </c>
      <c r="BM39" s="88">
        <f>'(Bloom Yields Live)'!DT39</f>
        <v>5.1350999999999996</v>
      </c>
      <c r="BN39" s="88"/>
      <c r="BO39" s="121">
        <f t="shared" si="30"/>
        <v>2.4075999999999995</v>
      </c>
      <c r="BQ39" s="95">
        <f>'(Bloom Yields Live)'!DX39</f>
        <v>4.1271000000000004</v>
      </c>
      <c r="BR39" s="88">
        <f>'(Bloom Yields Live)'!DZ39</f>
        <v>5.6726000000000001</v>
      </c>
      <c r="BS39" s="88">
        <f>'(Bloom Yields Live)'!EB39</f>
        <v>7.0663</v>
      </c>
      <c r="BT39" s="88">
        <f>'(Bloom Yields Live)'!ED39</f>
        <v>7.3216999999999999</v>
      </c>
      <c r="BU39" s="88"/>
      <c r="BV39" s="121">
        <f t="shared" si="31"/>
        <v>4.5941999999999998</v>
      </c>
    </row>
    <row r="40" spans="1:74">
      <c r="A40" s="5">
        <v>40375</v>
      </c>
      <c r="B40" s="1040">
        <f t="shared" si="24"/>
        <v>40375</v>
      </c>
      <c r="C40" s="95">
        <f>'(Bloom Yields Live)'!C40</f>
        <v>1.1046</v>
      </c>
      <c r="D40" s="30">
        <f>'(Bloom Yields Live)'!E40</f>
        <v>1.7623</v>
      </c>
      <c r="E40" s="30">
        <f>'(Bloom Yields Live)'!G40</f>
        <v>2.4546999999999999</v>
      </c>
      <c r="F40" s="30">
        <f>'(Bloom Yields Live)'!I40</f>
        <v>2.7137000000000002</v>
      </c>
      <c r="G40" s="30">
        <f>'(Bloom Yields Live)'!K40</f>
        <v>3.2065000000000001</v>
      </c>
      <c r="J40" s="1459"/>
      <c r="K40" s="18">
        <f>'(Bloom Yields Live)'!AQ40</f>
        <v>1.361</v>
      </c>
      <c r="L40" s="18">
        <f>'(Bloom Yields Live)'!AS40</f>
        <v>1.774</v>
      </c>
      <c r="M40" s="1459"/>
      <c r="N40" s="18">
        <f>'(Bloom Yields Live)'!AU40-'(Bloom Yields Live)'!I40</f>
        <v>0.23829999999999973</v>
      </c>
      <c r="O40" s="18">
        <f>'(Bloom Yields Live)'!AY40-'(Bloom Yields Live)'!AW40</f>
        <v>0.1227999999999998</v>
      </c>
      <c r="P40" s="18">
        <f>'(Bloom Yields Live)'!BK40-'(Bloom Yields Live)'!BG40</f>
        <v>2.7500000000000302E-2</v>
      </c>
      <c r="Q40" s="18">
        <f>'(Bloom Yields Live)'!BM40-'(Bloom Yields Live)'!BG40</f>
        <v>0.10650000000000004</v>
      </c>
      <c r="R40" s="18"/>
      <c r="S40" s="497">
        <f>'(Bloom Yields Live)'!S40</f>
        <v>3.28</v>
      </c>
      <c r="T40" s="731"/>
      <c r="U40" s="95">
        <f>'(Bloom Yields Live)'!W40</f>
        <v>1.5182</v>
      </c>
      <c r="V40" s="30">
        <f>'(Bloom Yields Live)'!Y40</f>
        <v>2.3323</v>
      </c>
      <c r="W40" s="30">
        <f>'(Bloom Yields Live)'!AA40</f>
        <v>3.0276999999999998</v>
      </c>
      <c r="X40" s="30">
        <f>'(Bloom Yields Live)'!AC40</f>
        <v>3.3452000000000002</v>
      </c>
      <c r="Y40" s="30">
        <f>'(Bloom Yields Live)'!AE40</f>
        <v>3.7401</v>
      </c>
      <c r="AA40" s="121">
        <f t="shared" si="25"/>
        <v>0.63149999999999995</v>
      </c>
      <c r="AD40" s="1459"/>
      <c r="AE40" s="88">
        <f>'(Bloom Yields Live)'!BU40</f>
        <v>2.4049999999999998</v>
      </c>
      <c r="AF40" s="1511"/>
      <c r="AG40" s="95">
        <f>'(Bloom Yields Live)'!BZ40</f>
        <v>2.2829999999999999</v>
      </c>
      <c r="AH40" s="88">
        <f>'(Bloom Yields Live)'!CB40</f>
        <v>2.9340000000000002</v>
      </c>
      <c r="AI40" s="88">
        <f>'(Bloom Yields Live)'!CD40</f>
        <v>3.528</v>
      </c>
      <c r="AJ40" s="88">
        <f>'(Bloom Yields Live)'!CF40</f>
        <v>3.8010000000000002</v>
      </c>
      <c r="AK40" s="88">
        <f>'(Bloom Yields Live)'!CH40</f>
        <v>4.1820000000000004</v>
      </c>
      <c r="AL40" s="121">
        <f t="shared" si="26"/>
        <v>1.0872999999999999</v>
      </c>
      <c r="AN40" s="731">
        <f t="shared" si="32"/>
        <v>0.45579999999999998</v>
      </c>
      <c r="AO40" s="95">
        <f>'(Bloom Yields Live)'!CJ40</f>
        <v>2.1592000000000002</v>
      </c>
      <c r="AP40" s="88">
        <f>'(Bloom Yields Live)'!CL40</f>
        <v>2.9447000000000001</v>
      </c>
      <c r="AQ40" s="88">
        <f>'(Bloom Yields Live)'!CN40</f>
        <v>3.5554999999999999</v>
      </c>
      <c r="AR40" s="88">
        <f>'(Bloom Yields Live)'!CP40</f>
        <v>3.8460000000000001</v>
      </c>
      <c r="AS40" s="88">
        <f>'(Bloom Yields Live)'!CR40</f>
        <v>4.2146999999999997</v>
      </c>
      <c r="AT40" s="121">
        <f t="shared" si="27"/>
        <v>1.1322999999999999</v>
      </c>
      <c r="AV40" s="95">
        <f>'(Bloom Yields Live)'!CT40</f>
        <v>2.4230999999999998</v>
      </c>
      <c r="AW40" s="88">
        <f>'(Bloom Yields Live)'!CV40</f>
        <v>3.0403000000000002</v>
      </c>
      <c r="AX40" s="88">
        <f>'(Bloom Yields Live)'!CX40</f>
        <v>3.7854000000000001</v>
      </c>
      <c r="AY40" s="88">
        <f>'(Bloom Yields Live)'!CZ40</f>
        <v>4.0894000000000004</v>
      </c>
      <c r="AZ40" s="88">
        <f>'(Bloom Yields Live)'!DB40</f>
        <v>4.5636999999999999</v>
      </c>
      <c r="BA40" s="121">
        <f t="shared" si="28"/>
        <v>1.3757000000000001</v>
      </c>
      <c r="BC40" s="88">
        <f>'(Bloom Yields Live)'!DD40</f>
        <v>2.7667999999999999</v>
      </c>
      <c r="BD40" s="88">
        <f>'(Bloom Yields Live)'!DF40</f>
        <v>3.5179999999999998</v>
      </c>
      <c r="BE40" s="88">
        <f>'(Bloom Yields Live)'!DH40</f>
        <v>4.1456</v>
      </c>
      <c r="BF40" s="88">
        <f>'(Bloom Yields Live)'!DJ40</f>
        <v>4.3411999999999997</v>
      </c>
      <c r="BG40" s="88"/>
      <c r="BH40" s="121">
        <f t="shared" si="29"/>
        <v>1.6274999999999995</v>
      </c>
      <c r="BJ40" s="95">
        <f>'(Bloom Yields Live)'!DN40</f>
        <v>2.9901</v>
      </c>
      <c r="BK40" s="88">
        <f>'(Bloom Yields Live)'!DP40</f>
        <v>3.9011</v>
      </c>
      <c r="BL40" s="88">
        <f>'(Bloom Yields Live)'!DR40</f>
        <v>4.8684000000000003</v>
      </c>
      <c r="BM40" s="88">
        <f>'(Bloom Yields Live)'!DT40</f>
        <v>5.0865999999999998</v>
      </c>
      <c r="BN40" s="88"/>
      <c r="BO40" s="121">
        <f t="shared" si="30"/>
        <v>2.3728999999999996</v>
      </c>
      <c r="BQ40" s="95">
        <f>'(Bloom Yields Live)'!DX40</f>
        <v>4.1516000000000002</v>
      </c>
      <c r="BR40" s="88">
        <f>'(Bloom Yields Live)'!DZ40</f>
        <v>5.7316000000000003</v>
      </c>
      <c r="BS40" s="88">
        <f>'(Bloom Yields Live)'!EB40</f>
        <v>7.1188000000000002</v>
      </c>
      <c r="BT40" s="88">
        <f>'(Bloom Yields Live)'!ED40</f>
        <v>7.3689999999999998</v>
      </c>
      <c r="BU40" s="88"/>
      <c r="BV40" s="121">
        <f t="shared" si="31"/>
        <v>4.6552999999999995</v>
      </c>
    </row>
    <row r="41" spans="1:74">
      <c r="A41" s="5">
        <v>40382</v>
      </c>
      <c r="B41" s="1040">
        <f t="shared" si="24"/>
        <v>40382</v>
      </c>
      <c r="C41" s="95">
        <f>'(Bloom Yields Live)'!C41</f>
        <v>1.099</v>
      </c>
      <c r="D41" s="30">
        <f>'(Bloom Yields Live)'!E41</f>
        <v>1.7925</v>
      </c>
      <c r="E41" s="30">
        <f>'(Bloom Yields Live)'!G41</f>
        <v>2.5114000000000001</v>
      </c>
      <c r="F41" s="30">
        <f>'(Bloom Yields Live)'!I41</f>
        <v>2.7805999999999997</v>
      </c>
      <c r="G41" s="30">
        <f>'(Bloom Yields Live)'!K41</f>
        <v>3.2563</v>
      </c>
      <c r="J41" s="1459"/>
      <c r="K41" s="18">
        <f>'(Bloom Yields Live)'!AQ41</f>
        <v>1.1779999999999999</v>
      </c>
      <c r="L41" s="18">
        <f>'(Bloom Yields Live)'!AS41</f>
        <v>1.6320000000000001</v>
      </c>
      <c r="M41" s="1459"/>
      <c r="N41" s="18">
        <f>'(Bloom Yields Live)'!AU41-'(Bloom Yields Live)'!I41</f>
        <v>0.21740000000000048</v>
      </c>
      <c r="O41" s="18">
        <f>'(Bloom Yields Live)'!AY41-'(Bloom Yields Live)'!AW41</f>
        <v>0.12850000000000028</v>
      </c>
      <c r="P41" s="18">
        <f>'(Bloom Yields Live)'!BK41-'(Bloom Yields Live)'!BG41</f>
        <v>3.8399999999999768E-2</v>
      </c>
      <c r="Q41" s="18">
        <f>'(Bloom Yields Live)'!BM41-'(Bloom Yields Live)'!BG41</f>
        <v>0.11240000000000006</v>
      </c>
      <c r="R41" s="18"/>
      <c r="S41" s="497">
        <f>'(Bloom Yields Live)'!S41</f>
        <v>3.3622000000000001</v>
      </c>
      <c r="T41" s="731"/>
      <c r="U41" s="95">
        <f>'(Bloom Yields Live)'!W41</f>
        <v>1.5800999999999998</v>
      </c>
      <c r="V41" s="30">
        <f>'(Bloom Yields Live)'!Y41</f>
        <v>2.4416000000000002</v>
      </c>
      <c r="W41" s="30">
        <f>'(Bloom Yields Live)'!AA41</f>
        <v>3.1223999999999998</v>
      </c>
      <c r="X41" s="30">
        <f>'(Bloom Yields Live)'!AC41</f>
        <v>3.4363999999999999</v>
      </c>
      <c r="Y41" s="30">
        <f>'(Bloom Yields Live)'!AE41</f>
        <v>3.7913000000000001</v>
      </c>
      <c r="AA41" s="121">
        <f t="shared" si="25"/>
        <v>0.65580000000000016</v>
      </c>
      <c r="AD41" s="1459"/>
      <c r="AE41" s="88">
        <f>'(Bloom Yields Live)'!BU41</f>
        <v>2.4820000000000002</v>
      </c>
      <c r="AF41" s="1511"/>
      <c r="AG41" s="95">
        <f>'(Bloom Yields Live)'!BZ41</f>
        <v>2.25</v>
      </c>
      <c r="AH41" s="88">
        <f>'(Bloom Yields Live)'!CB41</f>
        <v>2.964</v>
      </c>
      <c r="AI41" s="88">
        <f>'(Bloom Yields Live)'!CD41</f>
        <v>3.5739999999999998</v>
      </c>
      <c r="AJ41" s="88">
        <f>'(Bloom Yields Live)'!CF41</f>
        <v>3.867</v>
      </c>
      <c r="AK41" s="88">
        <f>'(Bloom Yields Live)'!CH41</f>
        <v>4.2450000000000001</v>
      </c>
      <c r="AL41" s="121">
        <f t="shared" si="26"/>
        <v>1.0864000000000003</v>
      </c>
      <c r="AN41" s="731">
        <f t="shared" si="32"/>
        <v>0.43060000000000009</v>
      </c>
      <c r="AO41" s="95">
        <f>'(Bloom Yields Live)'!CJ41</f>
        <v>2.1120000000000001</v>
      </c>
      <c r="AP41" s="88">
        <f>'(Bloom Yields Live)'!CL41</f>
        <v>2.8944999999999999</v>
      </c>
      <c r="AQ41" s="88">
        <f>'(Bloom Yields Live)'!CN41</f>
        <v>3.5453000000000001</v>
      </c>
      <c r="AR41" s="88">
        <f>'(Bloom Yields Live)'!CP41</f>
        <v>3.85</v>
      </c>
      <c r="AS41" s="88">
        <f>'(Bloom Yields Live)'!CR41</f>
        <v>4.2175000000000002</v>
      </c>
      <c r="AT41" s="121">
        <f t="shared" si="27"/>
        <v>1.0694000000000004</v>
      </c>
      <c r="AV41" s="95">
        <f>'(Bloom Yields Live)'!CT41</f>
        <v>2.3685999999999998</v>
      </c>
      <c r="AW41" s="88">
        <f>'(Bloom Yields Live)'!CV41</f>
        <v>3.0337999999999998</v>
      </c>
      <c r="AX41" s="88">
        <f>'(Bloom Yields Live)'!CX41</f>
        <v>3.7909000000000002</v>
      </c>
      <c r="AY41" s="88">
        <f>'(Bloom Yields Live)'!CZ41</f>
        <v>4.0591999999999997</v>
      </c>
      <c r="AZ41" s="88">
        <f>'(Bloom Yields Live)'!DB41</f>
        <v>4.5343</v>
      </c>
      <c r="BA41" s="121">
        <f t="shared" si="28"/>
        <v>1.2786</v>
      </c>
      <c r="BC41" s="88">
        <f>'(Bloom Yields Live)'!DD41</f>
        <v>2.6790000000000003</v>
      </c>
      <c r="BD41" s="88">
        <f>'(Bloom Yields Live)'!DF41</f>
        <v>3.4792000000000001</v>
      </c>
      <c r="BE41" s="88">
        <f>'(Bloom Yields Live)'!DH41</f>
        <v>4.1167999999999996</v>
      </c>
      <c r="BF41" s="88">
        <f>'(Bloom Yields Live)'!DJ41</f>
        <v>4.3247</v>
      </c>
      <c r="BG41" s="88"/>
      <c r="BH41" s="121">
        <f t="shared" si="29"/>
        <v>1.5441000000000003</v>
      </c>
      <c r="BJ41" s="95">
        <f>'(Bloom Yields Live)'!DN41</f>
        <v>2.9845999999999999</v>
      </c>
      <c r="BK41" s="88">
        <f>'(Bloom Yields Live)'!DP41</f>
        <v>3.9445999999999999</v>
      </c>
      <c r="BL41" s="88">
        <f>'(Bloom Yields Live)'!DR41</f>
        <v>4.9219999999999997</v>
      </c>
      <c r="BM41" s="88">
        <f>'(Bloom Yields Live)'!DT41</f>
        <v>5.1554000000000002</v>
      </c>
      <c r="BN41" s="88"/>
      <c r="BO41" s="121">
        <f t="shared" si="30"/>
        <v>2.3748000000000005</v>
      </c>
      <c r="BQ41" s="95">
        <f>'(Bloom Yields Live)'!DX41</f>
        <v>4.0768000000000004</v>
      </c>
      <c r="BR41" s="88">
        <f>'(Bloom Yields Live)'!DZ41</f>
        <v>5.7068000000000003</v>
      </c>
      <c r="BS41" s="88">
        <f>'(Bloom Yields Live)'!EB41</f>
        <v>7.1040000000000001</v>
      </c>
      <c r="BT41" s="88">
        <f>'(Bloom Yields Live)'!ED41</f>
        <v>7.3745000000000003</v>
      </c>
      <c r="BU41" s="88"/>
      <c r="BV41" s="121">
        <f t="shared" si="31"/>
        <v>4.5939000000000005</v>
      </c>
    </row>
    <row r="42" spans="1:74">
      <c r="A42" s="5">
        <v>40389</v>
      </c>
      <c r="B42" s="1040">
        <f t="shared" si="24"/>
        <v>40389</v>
      </c>
      <c r="C42" s="95">
        <f>'(Bloom Yields Live)'!C42</f>
        <v>1.1649</v>
      </c>
      <c r="D42" s="30">
        <f>'(Bloom Yields Live)'!E42</f>
        <v>1.8080000000000001</v>
      </c>
      <c r="E42" s="30">
        <f>'(Bloom Yields Live)'!G42</f>
        <v>2.5154999999999998</v>
      </c>
      <c r="F42" s="30">
        <f>'(Bloom Yields Live)'!I42</f>
        <v>2.7481999999999998</v>
      </c>
      <c r="G42" s="30">
        <f>'(Bloom Yields Live)'!K42</f>
        <v>3.2645</v>
      </c>
      <c r="J42" s="1459"/>
      <c r="K42" s="18">
        <f>'(Bloom Yields Live)'!AQ42</f>
        <v>1.2989999999999999</v>
      </c>
      <c r="L42" s="18">
        <f>'(Bloom Yields Live)'!AS42</f>
        <v>1.732</v>
      </c>
      <c r="M42" s="1459"/>
      <c r="N42" s="18">
        <f>'(Bloom Yields Live)'!AU42-'(Bloom Yields Live)'!I42</f>
        <v>0.19680000000000009</v>
      </c>
      <c r="O42" s="18">
        <f>'(Bloom Yields Live)'!AY42-'(Bloom Yields Live)'!AW42</f>
        <v>0.12680000000000025</v>
      </c>
      <c r="P42" s="18">
        <f>'(Bloom Yields Live)'!BK42-'(Bloom Yields Live)'!BG42</f>
        <v>3.9200000000000124E-2</v>
      </c>
      <c r="Q42" s="18">
        <f>'(Bloom Yields Live)'!BM42-'(Bloom Yields Live)'!BG42</f>
        <v>0.10820000000000007</v>
      </c>
      <c r="R42" s="18"/>
      <c r="S42" s="497">
        <f>'(Bloom Yields Live)'!S42</f>
        <v>3.3115000000000001</v>
      </c>
      <c r="T42" s="731"/>
      <c r="U42" s="95">
        <f>'(Bloom Yields Live)'!W42</f>
        <v>1.5695000000000001</v>
      </c>
      <c r="V42" s="30">
        <f>'(Bloom Yields Live)'!Y42</f>
        <v>2.375</v>
      </c>
      <c r="W42" s="30">
        <f>'(Bloom Yields Live)'!AA42</f>
        <v>3.0754999999999999</v>
      </c>
      <c r="X42" s="30">
        <f>'(Bloom Yields Live)'!AC42</f>
        <v>3.3517000000000001</v>
      </c>
      <c r="Y42" s="30">
        <f>'(Bloom Yields Live)'!AE42</f>
        <v>3.7393999999999998</v>
      </c>
      <c r="AA42" s="121">
        <f t="shared" si="25"/>
        <v>0.60350000000000037</v>
      </c>
      <c r="AD42" s="1459"/>
      <c r="AE42" s="88">
        <f>'(Bloom Yields Live)'!BU42</f>
        <v>2.3970000000000002</v>
      </c>
      <c r="AF42" s="1511"/>
      <c r="AG42" s="95">
        <f>'(Bloom Yields Live)'!BZ42</f>
        <v>2.2439999999999998</v>
      </c>
      <c r="AH42" s="88">
        <f>'(Bloom Yields Live)'!CB42</f>
        <v>2.923</v>
      </c>
      <c r="AI42" s="88">
        <f>'(Bloom Yields Live)'!CD42</f>
        <v>3.532</v>
      </c>
      <c r="AJ42" s="88">
        <f>'(Bloom Yields Live)'!CF42</f>
        <v>3.81</v>
      </c>
      <c r="AK42" s="88">
        <f>'(Bloom Yields Live)'!CH42</f>
        <v>4.2149999999999999</v>
      </c>
      <c r="AL42" s="121">
        <f t="shared" si="26"/>
        <v>1.0618000000000003</v>
      </c>
      <c r="AN42" s="731">
        <f t="shared" si="32"/>
        <v>0.45829999999999993</v>
      </c>
      <c r="AO42" s="95">
        <f>'(Bloom Yields Live)'!CJ42</f>
        <v>2.1076999999999999</v>
      </c>
      <c r="AP42" s="88">
        <f>'(Bloom Yields Live)'!CL42</f>
        <v>2.8736999999999999</v>
      </c>
      <c r="AQ42" s="88">
        <f>'(Bloom Yields Live)'!CN42</f>
        <v>3.5278999999999998</v>
      </c>
      <c r="AR42" s="88">
        <f>'(Bloom Yields Live)'!CP42</f>
        <v>3.8121999999999998</v>
      </c>
      <c r="AS42" s="88">
        <f>'(Bloom Yields Live)'!CR42</f>
        <v>4.1932</v>
      </c>
      <c r="AT42" s="121">
        <f t="shared" si="27"/>
        <v>1.0640000000000001</v>
      </c>
      <c r="AV42" s="95">
        <f>'(Bloom Yields Live)'!CT42</f>
        <v>2.3372000000000002</v>
      </c>
      <c r="AW42" s="88">
        <f>'(Bloom Yields Live)'!CV42</f>
        <v>2.9883999999999999</v>
      </c>
      <c r="AX42" s="88">
        <f>'(Bloom Yields Live)'!CX42</f>
        <v>3.7490000000000001</v>
      </c>
      <c r="AY42" s="88">
        <f>'(Bloom Yields Live)'!CZ42</f>
        <v>3.9967999999999999</v>
      </c>
      <c r="AZ42" s="88">
        <f>'(Bloom Yields Live)'!DB42</f>
        <v>4.4854000000000003</v>
      </c>
      <c r="BA42" s="121">
        <f t="shared" si="28"/>
        <v>1.2486000000000002</v>
      </c>
      <c r="BC42" s="88">
        <f>'(Bloom Yields Live)'!DD42</f>
        <v>2.6291000000000002</v>
      </c>
      <c r="BD42" s="88">
        <f>'(Bloom Yields Live)'!DF42</f>
        <v>3.4163000000000001</v>
      </c>
      <c r="BE42" s="88">
        <f>'(Bloom Yields Live)'!DH42</f>
        <v>4.0574000000000003</v>
      </c>
      <c r="BF42" s="88">
        <f>'(Bloom Yields Live)'!DJ42</f>
        <v>4.2422000000000004</v>
      </c>
      <c r="BG42" s="88"/>
      <c r="BH42" s="121">
        <f t="shared" si="29"/>
        <v>1.4940000000000007</v>
      </c>
      <c r="BJ42" s="95">
        <f>'(Bloom Yields Live)'!DN42</f>
        <v>2.9367999999999999</v>
      </c>
      <c r="BK42" s="88">
        <f>'(Bloom Yields Live)'!DP42</f>
        <v>3.8828</v>
      </c>
      <c r="BL42" s="88">
        <f>'(Bloom Yields Live)'!DR42</f>
        <v>4.8117000000000001</v>
      </c>
      <c r="BM42" s="88">
        <f>'(Bloom Yields Live)'!DT42</f>
        <v>5.0246000000000004</v>
      </c>
      <c r="BN42" s="88"/>
      <c r="BO42" s="121">
        <f t="shared" si="30"/>
        <v>2.2764000000000006</v>
      </c>
      <c r="BQ42" s="95">
        <f>'(Bloom Yields Live)'!DX42</f>
        <v>3.9598</v>
      </c>
      <c r="BR42" s="88">
        <f>'(Bloom Yields Live)'!DZ42</f>
        <v>5.5758000000000001</v>
      </c>
      <c r="BS42" s="88">
        <f>'(Bloom Yields Live)'!EB42</f>
        <v>6.9764999999999997</v>
      </c>
      <c r="BT42" s="88">
        <f>'(Bloom Yields Live)'!ED42</f>
        <v>7.2264999999999997</v>
      </c>
      <c r="BU42" s="88"/>
      <c r="BV42" s="121">
        <f t="shared" si="31"/>
        <v>4.4782999999999999</v>
      </c>
    </row>
    <row r="43" spans="1:74">
      <c r="A43" s="5">
        <v>40396</v>
      </c>
      <c r="B43" s="1040">
        <f t="shared" si="24"/>
        <v>40396</v>
      </c>
      <c r="C43" s="95">
        <f>'(Bloom Yields Live)'!C43</f>
        <v>1.0556000000000001</v>
      </c>
      <c r="D43" s="30">
        <f>'(Bloom Yields Live)'!E43</f>
        <v>1.6654</v>
      </c>
      <c r="E43" s="30">
        <f>'(Bloom Yields Live)'!G43</f>
        <v>2.3631000000000002</v>
      </c>
      <c r="F43" s="30">
        <f>'(Bloom Yields Live)'!I43</f>
        <v>2.6303000000000001</v>
      </c>
      <c r="G43" s="30">
        <f>'(Bloom Yields Live)'!K43</f>
        <v>3.1126999999999998</v>
      </c>
      <c r="J43" s="1459"/>
      <c r="K43" s="18">
        <f>'(Bloom Yields Live)'!AQ43</f>
        <v>1.214</v>
      </c>
      <c r="L43" s="18">
        <f>'(Bloom Yields Live)'!AS43</f>
        <v>1.706</v>
      </c>
      <c r="M43" s="1459"/>
      <c r="N43" s="18">
        <f>'(Bloom Yields Live)'!AU43-'(Bloom Yields Live)'!I43</f>
        <v>0.14170000000000016</v>
      </c>
      <c r="O43" s="18">
        <f>'(Bloom Yields Live)'!AY43-'(Bloom Yields Live)'!AW43</f>
        <v>0.11339999999999995</v>
      </c>
      <c r="P43" s="18">
        <f>'(Bloom Yields Live)'!BK43-'(Bloom Yields Live)'!BG43</f>
        <v>1.7699999999999605E-2</v>
      </c>
      <c r="Q43" s="18">
        <f>'(Bloom Yields Live)'!BM43-'(Bloom Yields Live)'!BG43</f>
        <v>9.870000000000001E-2</v>
      </c>
      <c r="R43" s="18"/>
      <c r="S43" s="497">
        <f>'(Bloom Yields Live)'!S43</f>
        <v>3.1133000000000002</v>
      </c>
      <c r="T43" s="731"/>
      <c r="U43" s="95">
        <f>'(Bloom Yields Live)'!W43</f>
        <v>1.3991</v>
      </c>
      <c r="V43" s="30">
        <f>'(Bloom Yields Live)'!Y43</f>
        <v>2.2117</v>
      </c>
      <c r="W43" s="30">
        <f>'(Bloom Yields Live)'!AA43</f>
        <v>2.8651</v>
      </c>
      <c r="X43" s="30">
        <f>'(Bloom Yields Live)'!AC43</f>
        <v>3.1621000000000001</v>
      </c>
      <c r="Y43" s="30">
        <f>'(Bloom Yields Live)'!AE43</f>
        <v>3.5545</v>
      </c>
      <c r="AA43" s="121">
        <f t="shared" si="25"/>
        <v>0.53180000000000005</v>
      </c>
      <c r="AD43" s="1459"/>
      <c r="AE43" s="88">
        <f>'(Bloom Yields Live)'!BU43</f>
        <v>2.286</v>
      </c>
      <c r="AF43" s="1511"/>
      <c r="AG43" s="95">
        <f>'(Bloom Yields Live)'!BZ43</f>
        <v>2.1819999999999999</v>
      </c>
      <c r="AH43" s="88">
        <f>'(Bloom Yields Live)'!CB43</f>
        <v>2.7949999999999999</v>
      </c>
      <c r="AI43" s="88">
        <f>'(Bloom Yields Live)'!CD43</f>
        <v>3.3919999999999999</v>
      </c>
      <c r="AJ43" s="88">
        <f>'(Bloom Yields Live)'!CF43</f>
        <v>3.66</v>
      </c>
      <c r="AK43" s="88">
        <f>'(Bloom Yields Live)'!CH43</f>
        <v>4.0430000000000001</v>
      </c>
      <c r="AL43" s="121">
        <f t="shared" si="26"/>
        <v>1.0297000000000001</v>
      </c>
      <c r="AN43" s="731">
        <f t="shared" si="32"/>
        <v>0.49790000000000001</v>
      </c>
      <c r="AO43" s="95">
        <f>'(Bloom Yields Live)'!CJ43</f>
        <v>2.0228000000000002</v>
      </c>
      <c r="AP43" s="88">
        <f>'(Bloom Yields Live)'!CL43</f>
        <v>2.7338</v>
      </c>
      <c r="AQ43" s="88">
        <f>'(Bloom Yields Live)'!CN43</f>
        <v>3.3536000000000001</v>
      </c>
      <c r="AR43" s="88">
        <f>'(Bloom Yields Live)'!CP43</f>
        <v>3.6313</v>
      </c>
      <c r="AS43" s="88">
        <f>'(Bloom Yields Live)'!CR43</f>
        <v>4.0068000000000001</v>
      </c>
      <c r="AT43" s="121">
        <f t="shared" si="27"/>
        <v>1.0009999999999999</v>
      </c>
      <c r="AV43" s="95">
        <f>'(Bloom Yields Live)'!CT43</f>
        <v>2.2530000000000001</v>
      </c>
      <c r="AW43" s="88">
        <f>'(Bloom Yields Live)'!CV43</f>
        <v>2.8512</v>
      </c>
      <c r="AX43" s="88">
        <f>'(Bloom Yields Live)'!CX43</f>
        <v>3.5752999999999999</v>
      </c>
      <c r="AY43" s="88">
        <f>'(Bloom Yields Live)'!CZ43</f>
        <v>3.8166000000000002</v>
      </c>
      <c r="AZ43" s="88">
        <f>'(Bloom Yields Live)'!DB43</f>
        <v>4.2996999999999996</v>
      </c>
      <c r="BA43" s="121">
        <f t="shared" si="28"/>
        <v>1.1863000000000001</v>
      </c>
      <c r="BC43" s="88">
        <f>'(Bloom Yields Live)'!DD43</f>
        <v>2.5148999999999999</v>
      </c>
      <c r="BD43" s="88">
        <f>'(Bloom Yields Live)'!DF43</f>
        <v>3.2500999999999998</v>
      </c>
      <c r="BE43" s="88">
        <f>'(Bloom Yields Live)'!DH43</f>
        <v>3.8547000000000002</v>
      </c>
      <c r="BF43" s="88">
        <f>'(Bloom Yields Live)'!DJ43</f>
        <v>4.0331000000000001</v>
      </c>
      <c r="BG43" s="88"/>
      <c r="BH43" s="121">
        <f t="shared" si="29"/>
        <v>1.4028</v>
      </c>
      <c r="BJ43" s="95">
        <f>'(Bloom Yields Live)'!DN43</f>
        <v>2.8303000000000003</v>
      </c>
      <c r="BK43" s="88">
        <f>'(Bloom Yields Live)'!DP43</f>
        <v>3.7233000000000001</v>
      </c>
      <c r="BL43" s="88">
        <f>'(Bloom Yields Live)'!DR43</f>
        <v>4.6155999999999997</v>
      </c>
      <c r="BM43" s="88">
        <f>'(Bloom Yields Live)'!DT43</f>
        <v>4.8220999999999998</v>
      </c>
      <c r="BN43" s="88"/>
      <c r="BO43" s="121">
        <f t="shared" si="30"/>
        <v>2.1917999999999997</v>
      </c>
      <c r="BQ43" s="95">
        <f>'(Bloom Yields Live)'!DX43</f>
        <v>3.8181000000000003</v>
      </c>
      <c r="BR43" s="88">
        <f>'(Bloom Yields Live)'!DZ43</f>
        <v>5.3811</v>
      </c>
      <c r="BS43" s="88">
        <f>'(Bloom Yields Live)'!EB43</f>
        <v>6.7453000000000003</v>
      </c>
      <c r="BT43" s="88">
        <f>'(Bloom Yields Live)'!ED43</f>
        <v>6.9886999999999997</v>
      </c>
      <c r="BU43" s="88"/>
      <c r="BV43" s="121">
        <f t="shared" si="31"/>
        <v>4.3583999999999996</v>
      </c>
    </row>
    <row r="44" spans="1:74">
      <c r="A44" s="5">
        <v>40403</v>
      </c>
      <c r="B44" s="1040">
        <f t="shared" si="24"/>
        <v>40403</v>
      </c>
      <c r="C44" s="95">
        <f>'(Bloom Yields Live)'!C44</f>
        <v>0.90490000000000004</v>
      </c>
      <c r="D44" s="30">
        <f>'(Bloom Yields Live)'!E44</f>
        <v>1.5230999999999999</v>
      </c>
      <c r="E44" s="30">
        <f>'(Bloom Yields Live)'!G44</f>
        <v>2.2368999999999999</v>
      </c>
      <c r="F44" s="30">
        <f>'(Bloom Yields Live)'!I44</f>
        <v>2.4999000000000002</v>
      </c>
      <c r="G44" s="30">
        <f>'(Bloom Yields Live)'!K44</f>
        <v>3.0327999999999999</v>
      </c>
      <c r="J44" s="1459"/>
      <c r="K44" s="18">
        <f>'(Bloom Yields Live)'!AQ44</f>
        <v>1.198</v>
      </c>
      <c r="L44" s="18">
        <f>'(Bloom Yields Live)'!AS44</f>
        <v>1.681</v>
      </c>
      <c r="M44" s="1459"/>
      <c r="N44" s="18">
        <f>'(Bloom Yields Live)'!AU44-'(Bloom Yields Live)'!I44</f>
        <v>0.22109999999999985</v>
      </c>
      <c r="O44" s="18">
        <f>'(Bloom Yields Live)'!AY44-'(Bloom Yields Live)'!AW44</f>
        <v>0.11360000000000037</v>
      </c>
      <c r="P44" s="18">
        <f>'(Bloom Yields Live)'!BK44-'(Bloom Yields Live)'!BG44</f>
        <v>2.8500000000000192E-2</v>
      </c>
      <c r="Q44" s="18">
        <f>'(Bloom Yields Live)'!BM44-'(Bloom Yields Live)'!BG44</f>
        <v>9.7500000000000142E-2</v>
      </c>
      <c r="R44" s="18"/>
      <c r="S44" s="497">
        <f>'(Bloom Yields Live)'!S44</f>
        <v>3.0714000000000001</v>
      </c>
      <c r="T44" s="731"/>
      <c r="U44" s="95">
        <f>'(Bloom Yields Live)'!W44</f>
        <v>1.3126</v>
      </c>
      <c r="V44" s="30">
        <f>'(Bloom Yields Live)'!Y44</f>
        <v>2.1061000000000001</v>
      </c>
      <c r="W44" s="30">
        <f>'(Bloom Yields Live)'!AA44</f>
        <v>2.8249</v>
      </c>
      <c r="X44" s="30">
        <f>'(Bloom Yields Live)'!AC44</f>
        <v>3.0924999999999998</v>
      </c>
      <c r="Y44" s="30">
        <f>'(Bloom Yields Live)'!AE44</f>
        <v>3.4939999999999998</v>
      </c>
      <c r="AA44" s="121">
        <f t="shared" ref="AA44:AA75" si="33">X44-$F44</f>
        <v>0.59259999999999957</v>
      </c>
      <c r="AD44" s="1459"/>
      <c r="AE44" s="88">
        <f>'(Bloom Yields Live)'!BU44</f>
        <v>2.2090000000000001</v>
      </c>
      <c r="AF44" s="1511"/>
      <c r="AG44" s="95">
        <f>'(Bloom Yields Live)'!BZ44</f>
        <v>2.0419999999999998</v>
      </c>
      <c r="AH44" s="88">
        <f>'(Bloom Yields Live)'!CB44</f>
        <v>2.6579999999999999</v>
      </c>
      <c r="AI44" s="88">
        <f>'(Bloom Yields Live)'!CD44</f>
        <v>3.2410000000000001</v>
      </c>
      <c r="AJ44" s="88">
        <f>'(Bloom Yields Live)'!CF44</f>
        <v>3.5249999999999999</v>
      </c>
      <c r="AK44" s="88">
        <f>'(Bloom Yields Live)'!CH44</f>
        <v>3.887</v>
      </c>
      <c r="AL44" s="121">
        <f t="shared" si="26"/>
        <v>1.0250999999999997</v>
      </c>
      <c r="AN44" s="731">
        <f t="shared" si="32"/>
        <v>0.43250000000000011</v>
      </c>
      <c r="AO44" s="95">
        <f>'(Bloom Yields Live)'!CJ44</f>
        <v>1.8786</v>
      </c>
      <c r="AP44" s="88">
        <f>'(Bloom Yields Live)'!CL44</f>
        <v>2.5491000000000001</v>
      </c>
      <c r="AQ44" s="88">
        <f>'(Bloom Yields Live)'!CN44</f>
        <v>3.2084000000000001</v>
      </c>
      <c r="AR44" s="88">
        <f>'(Bloom Yields Live)'!CP44</f>
        <v>3.4661</v>
      </c>
      <c r="AS44" s="88">
        <f>'(Bloom Yields Live)'!CR44</f>
        <v>3.8571</v>
      </c>
      <c r="AT44" s="121">
        <f t="shared" ref="AT44:AT75" si="34">AR44-$F44</f>
        <v>0.96619999999999973</v>
      </c>
      <c r="AV44" s="95">
        <f>'(Bloom Yields Live)'!CT44</f>
        <v>2.0573000000000001</v>
      </c>
      <c r="AW44" s="88">
        <f>'(Bloom Yields Live)'!CV44</f>
        <v>2.6749999999999998</v>
      </c>
      <c r="AX44" s="88">
        <f>'(Bloom Yields Live)'!CX44</f>
        <v>3.3786</v>
      </c>
      <c r="AY44" s="88">
        <f>'(Bloom Yields Live)'!CZ44</f>
        <v>3.6669</v>
      </c>
      <c r="AZ44" s="88">
        <f>'(Bloom Yields Live)'!DB44</f>
        <v>4.0975000000000001</v>
      </c>
      <c r="BA44" s="121">
        <f t="shared" ref="BA44:BA75" si="35">AY44-$F44</f>
        <v>1.1669999999999998</v>
      </c>
      <c r="BC44" s="88">
        <f>'(Bloom Yields Live)'!DD44</f>
        <v>2.3917999999999999</v>
      </c>
      <c r="BD44" s="88">
        <f>'(Bloom Yields Live)'!DF44</f>
        <v>3.0405000000000002</v>
      </c>
      <c r="BE44" s="88">
        <f>'(Bloom Yields Live)'!DH44</f>
        <v>3.6836000000000002</v>
      </c>
      <c r="BF44" s="88">
        <f>'(Bloom Yields Live)'!DJ44</f>
        <v>3.87</v>
      </c>
      <c r="BG44" s="88"/>
      <c r="BH44" s="121">
        <f t="shared" ref="BH44:BH75" si="36">BF44-$F44</f>
        <v>1.3700999999999999</v>
      </c>
      <c r="BJ44" s="95">
        <f>'(Bloom Yields Live)'!DN44</f>
        <v>2.7164000000000001</v>
      </c>
      <c r="BK44" s="88">
        <f>'(Bloom Yields Live)'!DP44</f>
        <v>3.6208999999999998</v>
      </c>
      <c r="BL44" s="88">
        <f>'(Bloom Yields Live)'!DR44</f>
        <v>4.5016999999999996</v>
      </c>
      <c r="BM44" s="88">
        <f>'(Bloom Yields Live)'!DT44</f>
        <v>4.7172000000000001</v>
      </c>
      <c r="BN44" s="88"/>
      <c r="BO44" s="121">
        <f t="shared" ref="BO44:BO75" si="37">BM44-$F44</f>
        <v>2.2172999999999998</v>
      </c>
      <c r="BQ44" s="95">
        <f>'(Bloom Yields Live)'!DX44</f>
        <v>3.7843999999999998</v>
      </c>
      <c r="BR44" s="88">
        <f>'(Bloom Yields Live)'!DZ44</f>
        <v>5.3663999999999996</v>
      </c>
      <c r="BS44" s="88">
        <f>'(Bloom Yields Live)'!EB44</f>
        <v>6.7165999999999997</v>
      </c>
      <c r="BT44" s="88">
        <f>'(Bloom Yields Live)'!ED44</f>
        <v>6.97</v>
      </c>
      <c r="BU44" s="88"/>
      <c r="BV44" s="121">
        <f t="shared" ref="BV44:BV75" si="38">BT44-$F44</f>
        <v>4.4700999999999995</v>
      </c>
    </row>
    <row r="45" spans="1:74">
      <c r="A45" s="5">
        <v>40410</v>
      </c>
      <c r="B45" s="1040">
        <f t="shared" si="24"/>
        <v>40410</v>
      </c>
      <c r="C45" s="95">
        <f>'(Bloom Yields Live)'!C45</f>
        <v>0.86050000000000004</v>
      </c>
      <c r="D45" s="30">
        <f>'(Bloom Yields Live)'!E45</f>
        <v>1.4468000000000001</v>
      </c>
      <c r="E45" s="30">
        <f>'(Bloom Yields Live)'!G45</f>
        <v>2.1310000000000002</v>
      </c>
      <c r="F45" s="30">
        <f>'(Bloom Yields Live)'!I45</f>
        <v>2.3877000000000002</v>
      </c>
      <c r="G45" s="30">
        <f>'(Bloom Yields Live)'!K45</f>
        <v>2.8749000000000002</v>
      </c>
      <c r="J45" s="1459"/>
      <c r="K45" s="18">
        <f>'(Bloom Yields Live)'!AQ45</f>
        <v>1.1619999999999999</v>
      </c>
      <c r="L45" s="18">
        <f>'(Bloom Yields Live)'!AS45</f>
        <v>1.57</v>
      </c>
      <c r="M45" s="1459"/>
      <c r="N45" s="18">
        <f>'(Bloom Yields Live)'!AU45-'(Bloom Yields Live)'!I45</f>
        <v>0.1942999999999997</v>
      </c>
      <c r="O45" s="18">
        <f>'(Bloom Yields Live)'!AY45-'(Bloom Yields Live)'!AW45</f>
        <v>0.10239999999999982</v>
      </c>
      <c r="P45" s="18">
        <f>'(Bloom Yields Live)'!BK45-'(Bloom Yields Live)'!BG45</f>
        <v>9.9999999999997868E-3</v>
      </c>
      <c r="Q45" s="18">
        <f>'(Bloom Yields Live)'!BM45-'(Bloom Yields Live)'!BG45</f>
        <v>8.4000000000000075E-2</v>
      </c>
      <c r="R45" s="18"/>
      <c r="S45" s="497">
        <f>'(Bloom Yields Live)'!S45</f>
        <v>2.9938000000000002</v>
      </c>
      <c r="T45" s="731"/>
      <c r="U45" s="95">
        <f>'(Bloom Yields Live)'!W45</f>
        <v>1.2472000000000001</v>
      </c>
      <c r="V45" s="30">
        <f>'(Bloom Yields Live)'!Y45</f>
        <v>2.0510000000000002</v>
      </c>
      <c r="W45" s="30">
        <f>'(Bloom Yields Live)'!AA45</f>
        <v>2.7477</v>
      </c>
      <c r="X45" s="30">
        <f>'(Bloom Yields Live)'!AC45</f>
        <v>3.0388000000000002</v>
      </c>
      <c r="Y45" s="30">
        <f>'(Bloom Yields Live)'!AE45</f>
        <v>3.3803000000000001</v>
      </c>
      <c r="AA45" s="121">
        <f t="shared" si="33"/>
        <v>0.65110000000000001</v>
      </c>
      <c r="AD45" s="1459"/>
      <c r="AE45" s="88">
        <f>'(Bloom Yields Live)'!BU45</f>
        <v>2.1589999999999998</v>
      </c>
      <c r="AF45" s="1511"/>
      <c r="AG45" s="95">
        <f>'(Bloom Yields Live)'!BZ45</f>
        <v>2.0009999999999999</v>
      </c>
      <c r="AH45" s="88">
        <f>'(Bloom Yields Live)'!CB45</f>
        <v>2.57</v>
      </c>
      <c r="AI45" s="88">
        <f>'(Bloom Yields Live)'!CD45</f>
        <v>3.0939999999999999</v>
      </c>
      <c r="AJ45" s="88">
        <f>'(Bloom Yields Live)'!CF45</f>
        <v>3.36</v>
      </c>
      <c r="AK45" s="88">
        <f>'(Bloom Yields Live)'!CH45</f>
        <v>3.6819999999999999</v>
      </c>
      <c r="AL45" s="121">
        <f t="shared" si="26"/>
        <v>0.97229999999999972</v>
      </c>
      <c r="AN45" s="731">
        <f t="shared" si="32"/>
        <v>0.32119999999999971</v>
      </c>
      <c r="AO45" s="95">
        <f>'(Bloom Yields Live)'!CJ45</f>
        <v>1.8582999999999998</v>
      </c>
      <c r="AP45" s="88">
        <f>'(Bloom Yields Live)'!CL45</f>
        <v>2.5236000000000001</v>
      </c>
      <c r="AQ45" s="88">
        <f>'(Bloom Yields Live)'!CN45</f>
        <v>3.0840999999999998</v>
      </c>
      <c r="AR45" s="88">
        <f>'(Bloom Yields Live)'!CP45</f>
        <v>3.2997999999999998</v>
      </c>
      <c r="AS45" s="88">
        <f>'(Bloom Yields Live)'!CR45</f>
        <v>3.6573000000000002</v>
      </c>
      <c r="AT45" s="121">
        <f t="shared" si="34"/>
        <v>0.91209999999999969</v>
      </c>
      <c r="AV45" s="95">
        <f>'(Bloom Yields Live)'!CT45</f>
        <v>2.0394000000000001</v>
      </c>
      <c r="AW45" s="88">
        <f>'(Bloom Yields Live)'!CV45</f>
        <v>2.6429</v>
      </c>
      <c r="AX45" s="88">
        <f>'(Bloom Yields Live)'!CX45</f>
        <v>3.2376999999999998</v>
      </c>
      <c r="AY45" s="88">
        <f>'(Bloom Yields Live)'!CZ45</f>
        <v>3.5041000000000002</v>
      </c>
      <c r="AZ45" s="88">
        <f>'(Bloom Yields Live)'!DB45</f>
        <v>3.9020999999999999</v>
      </c>
      <c r="BA45" s="121">
        <f t="shared" si="35"/>
        <v>1.1164000000000001</v>
      </c>
      <c r="BC45" s="88">
        <f>'(Bloom Yields Live)'!DD45</f>
        <v>2.3723000000000001</v>
      </c>
      <c r="BD45" s="88">
        <f>'(Bloom Yields Live)'!DF45</f>
        <v>2.9567000000000001</v>
      </c>
      <c r="BE45" s="88">
        <f>'(Bloom Yields Live)'!DH45</f>
        <v>3.5411000000000001</v>
      </c>
      <c r="BF45" s="88">
        <f>'(Bloom Yields Live)'!DJ45</f>
        <v>3.7054999999999998</v>
      </c>
      <c r="BG45" s="88"/>
      <c r="BH45" s="121">
        <f t="shared" si="36"/>
        <v>1.3177999999999996</v>
      </c>
      <c r="BJ45" s="95">
        <f>'(Bloom Yields Live)'!DN45</f>
        <v>2.6875999999999998</v>
      </c>
      <c r="BK45" s="88">
        <f>'(Bloom Yields Live)'!DP45</f>
        <v>3.5479000000000003</v>
      </c>
      <c r="BL45" s="88">
        <f>'(Bloom Yields Live)'!DR45</f>
        <v>4.37</v>
      </c>
      <c r="BM45" s="88">
        <f>'(Bloom Yields Live)'!DT45</f>
        <v>4.5633999999999997</v>
      </c>
      <c r="BN45" s="88"/>
      <c r="BO45" s="121">
        <f t="shared" si="37"/>
        <v>2.1756999999999995</v>
      </c>
      <c r="BQ45" s="95">
        <f>'(Bloom Yields Live)'!DX45</f>
        <v>3.7399</v>
      </c>
      <c r="BR45" s="88">
        <f>'(Bloom Yields Live)'!DZ45</f>
        <v>5.2587000000000002</v>
      </c>
      <c r="BS45" s="88">
        <f>'(Bloom Yields Live)'!EB45</f>
        <v>6.5491000000000001</v>
      </c>
      <c r="BT45" s="88">
        <f>'(Bloom Yields Live)'!ED45</f>
        <v>6.7805</v>
      </c>
      <c r="BU45" s="88"/>
      <c r="BV45" s="121">
        <f t="shared" si="38"/>
        <v>4.3927999999999994</v>
      </c>
    </row>
    <row r="46" spans="1:74">
      <c r="A46" s="5">
        <v>40417</v>
      </c>
      <c r="B46" s="1040">
        <f t="shared" si="24"/>
        <v>40417</v>
      </c>
      <c r="C46" s="95">
        <f>'(Bloom Yields Live)'!C46</f>
        <v>0.84889999999999999</v>
      </c>
      <c r="D46" s="30">
        <f>'(Bloom Yields Live)'!E46</f>
        <v>1.3994</v>
      </c>
      <c r="E46" s="30">
        <f>'(Bloom Yields Live)'!G46</f>
        <v>2.0341999999999998</v>
      </c>
      <c r="F46" s="30">
        <f>'(Bloom Yields Live)'!I46</f>
        <v>2.2605</v>
      </c>
      <c r="G46" s="30">
        <f>'(Bloom Yields Live)'!K46</f>
        <v>2.6825000000000001</v>
      </c>
      <c r="J46" s="1459"/>
      <c r="K46" s="18">
        <f>'(Bloom Yields Live)'!AQ46</f>
        <v>1.2849999999999999</v>
      </c>
      <c r="L46" s="18">
        <f>'(Bloom Yields Live)'!AS46</f>
        <v>1.76</v>
      </c>
      <c r="M46" s="1459"/>
      <c r="N46" s="18">
        <f>'(Bloom Yields Live)'!AU46-'(Bloom Yields Live)'!I46</f>
        <v>0.27450000000000019</v>
      </c>
      <c r="O46" s="18">
        <f>'(Bloom Yields Live)'!AY46-'(Bloom Yields Live)'!AW46</f>
        <v>9.6999999999999975E-2</v>
      </c>
      <c r="P46" s="18">
        <f>'(Bloom Yields Live)'!BK46-'(Bloom Yields Live)'!BG46</f>
        <v>8.3999999999999631E-3</v>
      </c>
      <c r="Q46" s="18">
        <f>'(Bloom Yields Live)'!BM46-'(Bloom Yields Live)'!BG46</f>
        <v>7.4400000000000244E-2</v>
      </c>
      <c r="R46" s="18"/>
      <c r="S46" s="497">
        <f>'(Bloom Yields Live)'!S46</f>
        <v>2.9154</v>
      </c>
      <c r="T46" s="731"/>
      <c r="U46" s="95">
        <f>'(Bloom Yields Live)'!W46</f>
        <v>1.1933</v>
      </c>
      <c r="V46" s="30">
        <f>'(Bloom Yields Live)'!Y46</f>
        <v>1.9885000000000002</v>
      </c>
      <c r="W46" s="30">
        <f>'(Bloom Yields Live)'!AA46</f>
        <v>2.6739000000000002</v>
      </c>
      <c r="X46" s="30">
        <f>'(Bloom Yields Live)'!AC46</f>
        <v>2.9502999999999999</v>
      </c>
      <c r="Y46" s="30">
        <f>'(Bloom Yields Live)'!AE46</f>
        <v>3.2147000000000001</v>
      </c>
      <c r="AA46" s="121">
        <f t="shared" si="33"/>
        <v>0.68979999999999997</v>
      </c>
      <c r="AD46" s="1459"/>
      <c r="AE46" s="88">
        <f>'(Bloom Yields Live)'!BU46</f>
        <v>2.1930000000000001</v>
      </c>
      <c r="AF46" s="1511"/>
      <c r="AG46" s="95">
        <f>'(Bloom Yields Live)'!BZ46</f>
        <v>2.004</v>
      </c>
      <c r="AH46" s="88">
        <f>'(Bloom Yields Live)'!CB46</f>
        <v>2.5550000000000002</v>
      </c>
      <c r="AI46" s="88">
        <f>'(Bloom Yields Live)'!CD46</f>
        <v>3.0680000000000001</v>
      </c>
      <c r="AJ46" s="88">
        <f>'(Bloom Yields Live)'!CF46</f>
        <v>3.3260000000000001</v>
      </c>
      <c r="AK46" s="88">
        <f>'(Bloom Yields Live)'!CH46</f>
        <v>3.5720000000000001</v>
      </c>
      <c r="AL46" s="121">
        <f t="shared" si="26"/>
        <v>1.0655000000000001</v>
      </c>
      <c r="AN46" s="731">
        <f t="shared" si="32"/>
        <v>0.37570000000000014</v>
      </c>
      <c r="AO46" s="95">
        <f>'(Bloom Yields Live)'!CJ46</f>
        <v>1.8860000000000001</v>
      </c>
      <c r="AP46" s="88">
        <f>'(Bloom Yields Live)'!CL46</f>
        <v>2.52</v>
      </c>
      <c r="AQ46" s="88">
        <f>'(Bloom Yields Live)'!CN46</f>
        <v>3.0525000000000002</v>
      </c>
      <c r="AR46" s="88">
        <f>'(Bloom Yields Live)'!CP46</f>
        <v>3.226</v>
      </c>
      <c r="AS46" s="88">
        <f>'(Bloom Yields Live)'!CR46</f>
        <v>3.5253999999999999</v>
      </c>
      <c r="AT46" s="121">
        <f t="shared" si="34"/>
        <v>0.96550000000000002</v>
      </c>
      <c r="AV46" s="95">
        <f>'(Bloom Yields Live)'!CT46</f>
        <v>2.0228999999999999</v>
      </c>
      <c r="AW46" s="88">
        <f>'(Bloom Yields Live)'!CV46</f>
        <v>2.6261000000000001</v>
      </c>
      <c r="AX46" s="88">
        <f>'(Bloom Yields Live)'!CX46</f>
        <v>3.1928999999999998</v>
      </c>
      <c r="AY46" s="88">
        <f>'(Bloom Yields Live)'!CZ46</f>
        <v>3.4380000000000002</v>
      </c>
      <c r="AZ46" s="88">
        <f>'(Bloom Yields Live)'!DB46</f>
        <v>3.78</v>
      </c>
      <c r="BA46" s="121">
        <f t="shared" si="35"/>
        <v>1.1775000000000002</v>
      </c>
      <c r="BC46" s="88">
        <f>'(Bloom Yields Live)'!DD46</f>
        <v>2.4119999999999999</v>
      </c>
      <c r="BD46" s="88">
        <f>'(Bloom Yields Live)'!DF46</f>
        <v>2.9851999999999999</v>
      </c>
      <c r="BE46" s="88">
        <f>'(Bloom Yields Live)'!DH46</f>
        <v>3.5415999999999999</v>
      </c>
      <c r="BF46" s="88">
        <f>'(Bloom Yields Live)'!DJ46</f>
        <v>3.6137000000000001</v>
      </c>
      <c r="BG46" s="88"/>
      <c r="BH46" s="121">
        <f t="shared" si="36"/>
        <v>1.3532000000000002</v>
      </c>
      <c r="BJ46" s="95">
        <f>'(Bloom Yields Live)'!DN46</f>
        <v>2.7650000000000001</v>
      </c>
      <c r="BK46" s="88">
        <f>'(Bloom Yields Live)'!DP46</f>
        <v>3.605</v>
      </c>
      <c r="BL46" s="88">
        <f>'(Bloom Yields Live)'!DR46</f>
        <v>4.3361999999999998</v>
      </c>
      <c r="BM46" s="88">
        <f>'(Bloom Yields Live)'!DT46</f>
        <v>4.4874000000000001</v>
      </c>
      <c r="BN46" s="88"/>
      <c r="BO46" s="121">
        <f t="shared" si="37"/>
        <v>2.2269000000000001</v>
      </c>
      <c r="BQ46" s="95">
        <f>'(Bloom Yields Live)'!DX46</f>
        <v>3.7534000000000001</v>
      </c>
      <c r="BR46" s="88">
        <f>'(Bloom Yields Live)'!DZ46</f>
        <v>5.2858999999999998</v>
      </c>
      <c r="BS46" s="88">
        <f>'(Bloom Yields Live)'!EB46</f>
        <v>6.5453999999999999</v>
      </c>
      <c r="BT46" s="88">
        <f>'(Bloom Yields Live)'!ED46</f>
        <v>6.7545999999999999</v>
      </c>
      <c r="BU46" s="88"/>
      <c r="BV46" s="121">
        <f t="shared" si="38"/>
        <v>4.4940999999999995</v>
      </c>
    </row>
    <row r="47" spans="1:74">
      <c r="A47" s="5">
        <v>40424</v>
      </c>
      <c r="B47" s="1040">
        <f t="shared" si="24"/>
        <v>40424</v>
      </c>
      <c r="C47" s="95">
        <f>'(Bloom Yields Live)'!C47</f>
        <v>0.93030000000000002</v>
      </c>
      <c r="D47" s="30">
        <f>'(Bloom Yields Live)'!E47</f>
        <v>1.4933000000000001</v>
      </c>
      <c r="E47" s="30">
        <f>'(Bloom Yields Live)'!G47</f>
        <v>2.1907999999999999</v>
      </c>
      <c r="F47" s="30">
        <f>'(Bloom Yields Live)'!I47</f>
        <v>2.4455999999999998</v>
      </c>
      <c r="G47" s="30">
        <f>'(Bloom Yields Live)'!K47</f>
        <v>2.9001000000000001</v>
      </c>
      <c r="J47" s="1459"/>
      <c r="K47" s="18">
        <f>'(Bloom Yields Live)'!AQ47</f>
        <v>1.4370000000000001</v>
      </c>
      <c r="L47" s="18">
        <f>'(Bloom Yields Live)'!AS47</f>
        <v>1.9</v>
      </c>
      <c r="M47" s="1459"/>
      <c r="N47" s="18">
        <f>'(Bloom Yields Live)'!AU47-'(Bloom Yields Live)'!I47</f>
        <v>0.18740000000000023</v>
      </c>
      <c r="O47" s="18">
        <f>'(Bloom Yields Live)'!AY47-'(Bloom Yields Live)'!AW47</f>
        <v>0.11409999999999965</v>
      </c>
      <c r="P47" s="18">
        <f>'(Bloom Yields Live)'!BK47-'(Bloom Yields Live)'!BG47</f>
        <v>2.6899999999999924E-2</v>
      </c>
      <c r="Q47" s="18">
        <f>'(Bloom Yields Live)'!BM47-'(Bloom Yields Live)'!BG47</f>
        <v>9.2899999999999761E-2</v>
      </c>
      <c r="R47" s="18"/>
      <c r="S47" s="497">
        <f>'(Bloom Yields Live)'!S47</f>
        <v>3.0497999999999998</v>
      </c>
      <c r="T47" s="731"/>
      <c r="U47" s="95">
        <f>'(Bloom Yields Live)'!W47</f>
        <v>1.2276</v>
      </c>
      <c r="V47" s="30">
        <f>'(Bloom Yields Live)'!Y47</f>
        <v>2.0531999999999999</v>
      </c>
      <c r="W47" s="30">
        <f>'(Bloom Yields Live)'!AA47</f>
        <v>2.7652000000000001</v>
      </c>
      <c r="X47" s="30">
        <f>'(Bloom Yields Live)'!AC47</f>
        <v>3.0859999999999999</v>
      </c>
      <c r="Y47" s="30">
        <f>'(Bloom Yields Live)'!AE47</f>
        <v>3.4093999999999998</v>
      </c>
      <c r="AA47" s="121">
        <f t="shared" si="33"/>
        <v>0.64040000000000008</v>
      </c>
      <c r="AD47" s="1459"/>
      <c r="AE47" s="88">
        <f>'(Bloom Yields Live)'!BU47</f>
        <v>2.222</v>
      </c>
      <c r="AF47" s="1511"/>
      <c r="AG47" s="95">
        <f>'(Bloom Yields Live)'!BZ47</f>
        <v>2.101</v>
      </c>
      <c r="AH47" s="88">
        <f>'(Bloom Yields Live)'!CB47</f>
        <v>2.7050000000000001</v>
      </c>
      <c r="AI47" s="88">
        <f>'(Bloom Yields Live)'!CD47</f>
        <v>3.2869999999999999</v>
      </c>
      <c r="AJ47" s="88">
        <f>'(Bloom Yields Live)'!CF47</f>
        <v>3.5670000000000002</v>
      </c>
      <c r="AK47" s="88">
        <f>'(Bloom Yields Live)'!CH47</f>
        <v>3.8380000000000001</v>
      </c>
      <c r="AL47" s="121">
        <f t="shared" si="26"/>
        <v>1.1214000000000004</v>
      </c>
      <c r="AN47" s="731">
        <f t="shared" si="32"/>
        <v>0.48100000000000032</v>
      </c>
      <c r="AO47" s="95">
        <f>'(Bloom Yields Live)'!CJ47</f>
        <v>1.9228000000000001</v>
      </c>
      <c r="AP47" s="88">
        <f>'(Bloom Yields Live)'!CL47</f>
        <v>2.5853000000000002</v>
      </c>
      <c r="AQ47" s="88">
        <f>'(Bloom Yields Live)'!CN47</f>
        <v>3.2543000000000002</v>
      </c>
      <c r="AR47" s="88">
        <f>'(Bloom Yields Live)'!CP47</f>
        <v>3.4657999999999998</v>
      </c>
      <c r="AS47" s="88">
        <f>'(Bloom Yields Live)'!CR47</f>
        <v>3.8361999999999998</v>
      </c>
      <c r="AT47" s="121">
        <f t="shared" si="34"/>
        <v>1.0202</v>
      </c>
      <c r="AV47" s="95">
        <f>'(Bloom Yields Live)'!CT47</f>
        <v>2.0670999999999999</v>
      </c>
      <c r="AW47" s="88">
        <f>'(Bloom Yields Live)'!CV47</f>
        <v>2.7088000000000001</v>
      </c>
      <c r="AX47" s="88">
        <f>'(Bloom Yields Live)'!CX47</f>
        <v>3.3361999999999998</v>
      </c>
      <c r="AY47" s="88">
        <f>'(Bloom Yields Live)'!CZ47</f>
        <v>3.5991999999999997</v>
      </c>
      <c r="AZ47" s="88">
        <f>'(Bloom Yields Live)'!DB47</f>
        <v>3.9672999999999998</v>
      </c>
      <c r="BA47" s="121">
        <f t="shared" si="35"/>
        <v>1.1536</v>
      </c>
      <c r="BC47" s="88">
        <f>'(Bloom Yields Live)'!DD47</f>
        <v>2.4695</v>
      </c>
      <c r="BD47" s="88">
        <f>'(Bloom Yields Live)'!DF47</f>
        <v>3.0882000000000001</v>
      </c>
      <c r="BE47" s="88">
        <f>'(Bloom Yields Live)'!DH47</f>
        <v>3.7050999999999998</v>
      </c>
      <c r="BF47" s="88">
        <f>'(Bloom Yields Live)'!DJ47</f>
        <v>3.7922000000000002</v>
      </c>
      <c r="BG47" s="88"/>
      <c r="BH47" s="121">
        <f t="shared" si="36"/>
        <v>1.3466000000000005</v>
      </c>
      <c r="BJ47" s="95">
        <f>'(Bloom Yields Live)'!DN47</f>
        <v>2.8599000000000001</v>
      </c>
      <c r="BK47" s="88">
        <f>'(Bloom Yields Live)'!DP47</f>
        <v>3.7223999999999999</v>
      </c>
      <c r="BL47" s="88">
        <f>'(Bloom Yields Live)'!DR47</f>
        <v>4.4641000000000002</v>
      </c>
      <c r="BM47" s="88">
        <f>'(Bloom Yields Live)'!DT47</f>
        <v>4.5723000000000003</v>
      </c>
      <c r="BN47" s="88"/>
      <c r="BO47" s="121">
        <f t="shared" si="37"/>
        <v>2.1267000000000005</v>
      </c>
      <c r="BQ47" s="95">
        <f>'(Bloom Yields Live)'!DX47</f>
        <v>3.6615000000000002</v>
      </c>
      <c r="BR47" s="88">
        <f>'(Bloom Yields Live)'!DZ47</f>
        <v>5.2645</v>
      </c>
      <c r="BS47" s="88">
        <f>'(Bloom Yields Live)'!EB47</f>
        <v>6.5793999999999997</v>
      </c>
      <c r="BT47" s="88">
        <f>'(Bloom Yields Live)'!ED47</f>
        <v>6.8056000000000001</v>
      </c>
      <c r="BU47" s="88"/>
      <c r="BV47" s="121">
        <f t="shared" si="38"/>
        <v>4.3600000000000003</v>
      </c>
    </row>
    <row r="48" spans="1:74">
      <c r="A48" s="5">
        <v>40431</v>
      </c>
      <c r="B48" s="1040">
        <f t="shared" si="24"/>
        <v>40431</v>
      </c>
      <c r="C48" s="95">
        <f>'(Bloom Yields Live)'!C48</f>
        <v>1.0174000000000001</v>
      </c>
      <c r="D48" s="30">
        <f>'(Bloom Yields Live)'!E48</f>
        <v>1.5629999999999999</v>
      </c>
      <c r="E48" s="30">
        <f>'(Bloom Yields Live)'!G48</f>
        <v>2.2580999999999998</v>
      </c>
      <c r="F48" s="30">
        <f>'(Bloom Yields Live)'!I48</f>
        <v>2.5085999999999999</v>
      </c>
      <c r="G48" s="30">
        <f>'(Bloom Yields Live)'!K48</f>
        <v>2.9451000000000001</v>
      </c>
      <c r="J48" s="1459"/>
      <c r="K48" s="18">
        <f>'(Bloom Yields Live)'!AQ48</f>
        <v>1.4790000000000001</v>
      </c>
      <c r="L48" s="18">
        <f>'(Bloom Yields Live)'!AS48</f>
        <v>1.9470000000000001</v>
      </c>
      <c r="M48" s="1459"/>
      <c r="N48" s="18">
        <f>'(Bloom Yields Live)'!AU48-'(Bloom Yields Live)'!I48</f>
        <v>0.18340000000000023</v>
      </c>
      <c r="O48" s="18">
        <f>'(Bloom Yields Live)'!AY48-'(Bloom Yields Live)'!AW48</f>
        <v>0.11370000000000013</v>
      </c>
      <c r="P48" s="18">
        <f>'(Bloom Yields Live)'!BK48-'(Bloom Yields Live)'!BG48</f>
        <v>1.1000000000001009E-3</v>
      </c>
      <c r="Q48" s="18">
        <f>'(Bloom Yields Live)'!BM48-'(Bloom Yields Live)'!BG48</f>
        <v>8.7099999999999955E-2</v>
      </c>
      <c r="R48" s="18"/>
      <c r="S48" s="497">
        <f>'(Bloom Yields Live)'!S48</f>
        <v>3.1878000000000002</v>
      </c>
      <c r="T48" s="731"/>
      <c r="U48" s="95">
        <f>'(Bloom Yields Live)'!W48</f>
        <v>1.4889000000000001</v>
      </c>
      <c r="V48" s="30">
        <f>'(Bloom Yields Live)'!Y48</f>
        <v>2.2667000000000002</v>
      </c>
      <c r="W48" s="30">
        <f>'(Bloom Yields Live)'!AA48</f>
        <v>2.9697</v>
      </c>
      <c r="X48" s="30">
        <f>'(Bloom Yields Live)'!AC48</f>
        <v>3.2393000000000001</v>
      </c>
      <c r="Y48" s="30">
        <f>'(Bloom Yields Live)'!AE48</f>
        <v>3.5255000000000001</v>
      </c>
      <c r="AA48" s="121">
        <f t="shared" si="33"/>
        <v>0.73070000000000013</v>
      </c>
      <c r="AD48" s="1459"/>
      <c r="AE48" s="88">
        <f>'(Bloom Yields Live)'!BU48</f>
        <v>2.3319999999999999</v>
      </c>
      <c r="AF48" s="1511"/>
      <c r="AG48" s="95">
        <f>'(Bloom Yields Live)'!BZ48</f>
        <v>2.1619999999999999</v>
      </c>
      <c r="AH48" s="88">
        <f>'(Bloom Yields Live)'!CB48</f>
        <v>2.702</v>
      </c>
      <c r="AI48" s="88">
        <f>'(Bloom Yields Live)'!CD48</f>
        <v>3.3029999999999999</v>
      </c>
      <c r="AJ48" s="88">
        <f>'(Bloom Yields Live)'!CF48</f>
        <v>3.5840000000000001</v>
      </c>
      <c r="AK48" s="88">
        <f>'(Bloom Yields Live)'!CH48</f>
        <v>3.8450000000000002</v>
      </c>
      <c r="AL48" s="121">
        <f t="shared" si="26"/>
        <v>1.0754000000000001</v>
      </c>
      <c r="AN48" s="731">
        <f t="shared" si="32"/>
        <v>0.34470000000000001</v>
      </c>
      <c r="AO48" s="95">
        <f>'(Bloom Yields Live)'!CJ48</f>
        <v>1.9632000000000001</v>
      </c>
      <c r="AP48" s="88">
        <f>'(Bloom Yields Live)'!CL48</f>
        <v>2.5991999999999997</v>
      </c>
      <c r="AQ48" s="88">
        <f>'(Bloom Yields Live)'!CN48</f>
        <v>3.2694999999999999</v>
      </c>
      <c r="AR48" s="88">
        <f>'(Bloom Yields Live)'!CP48</f>
        <v>3.5467</v>
      </c>
      <c r="AS48" s="88">
        <f>'(Bloom Yields Live)'!CR48</f>
        <v>3.9182000000000001</v>
      </c>
      <c r="AT48" s="121">
        <f t="shared" si="34"/>
        <v>1.0381</v>
      </c>
      <c r="AV48" s="95">
        <f>'(Bloom Yields Live)'!CT48</f>
        <v>2.1715</v>
      </c>
      <c r="AW48" s="88">
        <f>'(Bloom Yields Live)'!CV48</f>
        <v>2.7277</v>
      </c>
      <c r="AX48" s="88">
        <f>'(Bloom Yields Live)'!CX48</f>
        <v>3.3843000000000001</v>
      </c>
      <c r="AY48" s="88">
        <f>'(Bloom Yields Live)'!CZ48</f>
        <v>3.6531000000000002</v>
      </c>
      <c r="AZ48" s="88">
        <f>'(Bloom Yields Live)'!DB48</f>
        <v>4.0721999999999996</v>
      </c>
      <c r="BA48" s="121">
        <f t="shared" si="35"/>
        <v>1.1445000000000003</v>
      </c>
      <c r="BC48" s="88">
        <f>'(Bloom Yields Live)'!DD48</f>
        <v>2.5499999999999998</v>
      </c>
      <c r="BD48" s="88">
        <f>'(Bloom Yields Live)'!DF48</f>
        <v>3.1341999999999999</v>
      </c>
      <c r="BE48" s="88">
        <f>'(Bloom Yields Live)'!DH48</f>
        <v>3.7503000000000002</v>
      </c>
      <c r="BF48" s="88">
        <f>'(Bloom Yields Live)'!DJ48</f>
        <v>3.7932000000000001</v>
      </c>
      <c r="BG48" s="88"/>
      <c r="BH48" s="121">
        <f t="shared" si="36"/>
        <v>1.2846000000000002</v>
      </c>
      <c r="BJ48" s="95">
        <f>'(Bloom Yields Live)'!DN48</f>
        <v>2.9899</v>
      </c>
      <c r="BK48" s="88">
        <f>'(Bloom Yields Live)'!DP48</f>
        <v>3.8119000000000001</v>
      </c>
      <c r="BL48" s="88">
        <f>'(Bloom Yields Live)'!DR48</f>
        <v>4.5527999999999995</v>
      </c>
      <c r="BM48" s="88">
        <f>'(Bloom Yields Live)'!DT48</f>
        <v>4.6668000000000003</v>
      </c>
      <c r="BN48" s="88"/>
      <c r="BO48" s="121">
        <f t="shared" si="37"/>
        <v>2.1582000000000003</v>
      </c>
      <c r="BQ48" s="95">
        <f>'(Bloom Yields Live)'!DX48</f>
        <v>3.6785000000000001</v>
      </c>
      <c r="BR48" s="88">
        <f>'(Bloom Yields Live)'!DZ48</f>
        <v>5.2480000000000002</v>
      </c>
      <c r="BS48" s="88">
        <f>'(Bloom Yields Live)'!EB48</f>
        <v>6.5621999999999998</v>
      </c>
      <c r="BT48" s="88">
        <f>'(Bloom Yields Live)'!ED48</f>
        <v>6.7881</v>
      </c>
      <c r="BU48" s="88"/>
      <c r="BV48" s="121">
        <f t="shared" si="38"/>
        <v>4.2795000000000005</v>
      </c>
    </row>
    <row r="49" spans="1:75">
      <c r="A49" s="5">
        <v>40438</v>
      </c>
      <c r="B49" s="1040">
        <f t="shared" si="24"/>
        <v>40438</v>
      </c>
      <c r="C49" s="95">
        <f>'(Bloom Yields Live)'!C49</f>
        <v>1.0664</v>
      </c>
      <c r="D49" s="30">
        <f>'(Bloom Yields Live)'!E49</f>
        <v>1.6233</v>
      </c>
      <c r="E49" s="30">
        <f>'(Bloom Yields Live)'!G49</f>
        <v>2.2948</v>
      </c>
      <c r="F49" s="30">
        <f>'(Bloom Yields Live)'!I49</f>
        <v>2.5411999999999999</v>
      </c>
      <c r="G49" s="30">
        <f>'(Bloom Yields Live)'!K49</f>
        <v>3.0007000000000001</v>
      </c>
      <c r="J49" s="1459"/>
      <c r="K49" s="18">
        <f>'(Bloom Yields Live)'!AQ49</f>
        <v>1.5880000000000001</v>
      </c>
      <c r="L49" s="18">
        <f>'(Bloom Yields Live)'!AS49</f>
        <v>1.956</v>
      </c>
      <c r="M49" s="1459"/>
      <c r="N49" s="18">
        <f>'(Bloom Yields Live)'!AU49-'(Bloom Yields Live)'!I49</f>
        <v>0.23980000000000024</v>
      </c>
      <c r="O49" s="18">
        <f>'(Bloom Yields Live)'!AY49-'(Bloom Yields Live)'!AW49</f>
        <v>0.11220000000000008</v>
      </c>
      <c r="P49" s="18">
        <f>'(Bloom Yields Live)'!BK49-'(Bloom Yields Live)'!BG49</f>
        <v>3.8000000000000256E-2</v>
      </c>
      <c r="Q49" s="18">
        <f>'(Bloom Yields Live)'!BM49-'(Bloom Yields Live)'!BG49</f>
        <v>9.1000000000000192E-2</v>
      </c>
      <c r="R49" s="18"/>
      <c r="S49" s="497">
        <f>'(Bloom Yields Live)'!S49</f>
        <v>3.3367</v>
      </c>
      <c r="T49" s="731"/>
      <c r="U49" s="95">
        <f>'(Bloom Yields Live)'!W49</f>
        <v>1.7027000000000001</v>
      </c>
      <c r="V49" s="30">
        <f>'(Bloom Yields Live)'!Y49</f>
        <v>2.4239000000000002</v>
      </c>
      <c r="W49" s="30">
        <f>'(Bloom Yields Live)'!AA49</f>
        <v>3.1227</v>
      </c>
      <c r="X49" s="30">
        <f>'(Bloom Yields Live)'!AC49</f>
        <v>3.3691</v>
      </c>
      <c r="Y49" s="30">
        <f>'(Bloom Yields Live)'!AE49</f>
        <v>3.653</v>
      </c>
      <c r="AA49" s="121">
        <f t="shared" si="33"/>
        <v>0.82790000000000008</v>
      </c>
      <c r="AD49" s="1459"/>
      <c r="AE49" s="88">
        <f>'(Bloom Yields Live)'!BU49</f>
        <v>2.2359999999999998</v>
      </c>
      <c r="AF49" s="1511"/>
      <c r="AG49" s="95">
        <f>'(Bloom Yields Live)'!BZ49</f>
        <v>2.1890000000000001</v>
      </c>
      <c r="AH49" s="88">
        <f>'(Bloom Yields Live)'!CB49</f>
        <v>2.73</v>
      </c>
      <c r="AI49" s="88">
        <f>'(Bloom Yields Live)'!CD49</f>
        <v>3.3370000000000002</v>
      </c>
      <c r="AJ49" s="88">
        <f>'(Bloom Yields Live)'!CF49</f>
        <v>3.6280000000000001</v>
      </c>
      <c r="AK49" s="88">
        <f>'(Bloom Yields Live)'!CH49</f>
        <v>3.92</v>
      </c>
      <c r="AL49" s="121">
        <f t="shared" si="26"/>
        <v>1.0868000000000002</v>
      </c>
      <c r="AN49" s="731">
        <f t="shared" si="32"/>
        <v>0.25890000000000013</v>
      </c>
      <c r="AO49" s="95">
        <f>'(Bloom Yields Live)'!CJ49</f>
        <v>2.0127999999999999</v>
      </c>
      <c r="AP49" s="88">
        <f>'(Bloom Yields Live)'!CL49</f>
        <v>2.6488</v>
      </c>
      <c r="AQ49" s="88">
        <f>'(Bloom Yields Live)'!CN49</f>
        <v>3.3214999999999999</v>
      </c>
      <c r="AR49" s="88">
        <f>'(Bloom Yields Live)'!CP49</f>
        <v>3.6113</v>
      </c>
      <c r="AS49" s="88">
        <f>'(Bloom Yields Live)'!CR49</f>
        <v>4.0068000000000001</v>
      </c>
      <c r="AT49" s="121">
        <f t="shared" si="34"/>
        <v>1.0701000000000001</v>
      </c>
      <c r="AV49" s="95">
        <f>'(Bloom Yields Live)'!CT49</f>
        <v>2.2227999999999999</v>
      </c>
      <c r="AW49" s="88">
        <f>'(Bloom Yields Live)'!CV49</f>
        <v>2.7690000000000001</v>
      </c>
      <c r="AX49" s="88">
        <f>'(Bloom Yields Live)'!CX49</f>
        <v>3.4281000000000001</v>
      </c>
      <c r="AY49" s="88">
        <f>'(Bloom Yields Live)'!CZ49</f>
        <v>3.7094</v>
      </c>
      <c r="AZ49" s="88">
        <f>'(Bloom Yields Live)'!DB49</f>
        <v>4.1524000000000001</v>
      </c>
      <c r="BA49" s="121">
        <f t="shared" si="35"/>
        <v>1.1682000000000001</v>
      </c>
      <c r="BC49" s="88">
        <f>'(Bloom Yields Live)'!DD49</f>
        <v>2.6040999999999999</v>
      </c>
      <c r="BD49" s="88">
        <f>'(Bloom Yields Live)'!DF49</f>
        <v>3.1882999999999999</v>
      </c>
      <c r="BE49" s="88">
        <f>'(Bloom Yields Live)'!DH49</f>
        <v>3.8068999999999997</v>
      </c>
      <c r="BF49" s="88">
        <f>'(Bloom Yields Live)'!DJ49</f>
        <v>3.8622999999999998</v>
      </c>
      <c r="BG49" s="88"/>
      <c r="BH49" s="121">
        <f t="shared" si="36"/>
        <v>1.3210999999999999</v>
      </c>
      <c r="BJ49" s="95">
        <f>'(Bloom Yields Live)'!DN49</f>
        <v>3.0204</v>
      </c>
      <c r="BK49" s="88">
        <f>'(Bloom Yields Live)'!DP49</f>
        <v>3.8424</v>
      </c>
      <c r="BL49" s="88">
        <f>'(Bloom Yields Live)'!DR49</f>
        <v>4.5858999999999996</v>
      </c>
      <c r="BM49" s="88">
        <f>'(Bloom Yields Live)'!DT49</f>
        <v>4.7122999999999999</v>
      </c>
      <c r="BN49" s="88"/>
      <c r="BO49" s="121">
        <f t="shared" si="37"/>
        <v>2.1711</v>
      </c>
      <c r="BQ49" s="95">
        <f>'(Bloom Yields Live)'!DX49</f>
        <v>3.6114999999999999</v>
      </c>
      <c r="BR49" s="88">
        <f>'(Bloom Yields Live)'!DZ49</f>
        <v>5.181</v>
      </c>
      <c r="BS49" s="88">
        <f>'(Bloom Yields Live)'!EB49</f>
        <v>6.4977</v>
      </c>
      <c r="BT49" s="88">
        <f>'(Bloom Yields Live)'!ED49</f>
        <v>6.7361000000000004</v>
      </c>
      <c r="BU49" s="88"/>
      <c r="BV49" s="121">
        <f t="shared" si="38"/>
        <v>4.1949000000000005</v>
      </c>
    </row>
    <row r="50" spans="1:75">
      <c r="A50" s="5">
        <v>40445</v>
      </c>
      <c r="B50" s="1040">
        <f t="shared" si="24"/>
        <v>40445</v>
      </c>
      <c r="C50" s="95">
        <f>'(Bloom Yields Live)'!C50</f>
        <v>0.96989999999999998</v>
      </c>
      <c r="D50" s="30">
        <f>'(Bloom Yields Live)'!E50</f>
        <v>1.4607000000000001</v>
      </c>
      <c r="E50" s="30">
        <f>'(Bloom Yields Live)'!G50</f>
        <v>2.1524000000000001</v>
      </c>
      <c r="F50" s="30">
        <f>'(Bloom Yields Live)'!I50</f>
        <v>2.3748</v>
      </c>
      <c r="G50" s="30">
        <f>'(Bloom Yields Live)'!K50</f>
        <v>2.8429000000000002</v>
      </c>
      <c r="J50" s="1459"/>
      <c r="K50" s="18">
        <f>'(Bloom Yields Live)'!AQ50</f>
        <v>1.627</v>
      </c>
      <c r="L50" s="18">
        <f>'(Bloom Yields Live)'!AS50</f>
        <v>1.94</v>
      </c>
      <c r="M50" s="1459"/>
      <c r="N50" s="18">
        <f>'(Bloom Yields Live)'!AU50-'(Bloom Yields Live)'!I50</f>
        <v>0.32620000000000005</v>
      </c>
      <c r="O50" s="18">
        <f>'(Bloom Yields Live)'!AY50-'(Bloom Yields Live)'!AW50</f>
        <v>0.10740000000000016</v>
      </c>
      <c r="P50" s="18">
        <f>'(Bloom Yields Live)'!BK50-'(Bloom Yields Live)'!BG50</f>
        <v>5.0000000000000266E-2</v>
      </c>
      <c r="Q50" s="18">
        <f>'(Bloom Yields Live)'!BM50-'(Bloom Yields Live)'!BG50</f>
        <v>8.7000000000000188E-2</v>
      </c>
      <c r="R50" s="18"/>
      <c r="S50" s="497">
        <f>'(Bloom Yields Live)'!S50</f>
        <v>3.2568999999999999</v>
      </c>
      <c r="T50" s="731"/>
      <c r="U50" s="95">
        <f>'(Bloom Yields Live)'!W50</f>
        <v>1.5676999999999999</v>
      </c>
      <c r="V50" s="30">
        <f>'(Bloom Yields Live)'!Y50</f>
        <v>2.3087</v>
      </c>
      <c r="W50" s="30">
        <f>'(Bloom Yields Live)'!AA50</f>
        <v>3.0154000000000001</v>
      </c>
      <c r="X50" s="30">
        <f>'(Bloom Yields Live)'!AC50</f>
        <v>3.3153999999999999</v>
      </c>
      <c r="Y50" s="30">
        <f>'(Bloom Yields Live)'!AE50</f>
        <v>3.5872999999999999</v>
      </c>
      <c r="AA50" s="121">
        <f t="shared" si="33"/>
        <v>0.94059999999999988</v>
      </c>
      <c r="AD50" s="1459"/>
      <c r="AE50" s="88">
        <f>'(Bloom Yields Live)'!BU50</f>
        <v>2.056</v>
      </c>
      <c r="AF50" s="1511"/>
      <c r="AG50" s="95">
        <f>'(Bloom Yields Live)'!BZ50</f>
        <v>2.11</v>
      </c>
      <c r="AH50" s="88">
        <f>'(Bloom Yields Live)'!CB50</f>
        <v>2.65</v>
      </c>
      <c r="AI50" s="88">
        <f>'(Bloom Yields Live)'!CD50</f>
        <v>3.2469999999999999</v>
      </c>
      <c r="AJ50" s="88">
        <f>'(Bloom Yields Live)'!CF50</f>
        <v>3.5270000000000001</v>
      </c>
      <c r="AK50" s="88">
        <f>'(Bloom Yields Live)'!CH50</f>
        <v>3.81</v>
      </c>
      <c r="AL50" s="121">
        <f t="shared" si="26"/>
        <v>1.1522000000000001</v>
      </c>
      <c r="AN50" s="731">
        <f t="shared" si="32"/>
        <v>0.21160000000000023</v>
      </c>
      <c r="AO50" s="95">
        <f>'(Bloom Yields Live)'!CJ50</f>
        <v>1.8894</v>
      </c>
      <c r="AP50" s="88">
        <f>'(Bloom Yields Live)'!CL50</f>
        <v>2.5333999999999999</v>
      </c>
      <c r="AQ50" s="88">
        <f>'(Bloom Yields Live)'!CN50</f>
        <v>3.1924000000000001</v>
      </c>
      <c r="AR50" s="88">
        <f>'(Bloom Yields Live)'!CP50</f>
        <v>3.4725999999999999</v>
      </c>
      <c r="AS50" s="88">
        <f>'(Bloom Yields Live)'!CR50</f>
        <v>3.8586</v>
      </c>
      <c r="AT50" s="121">
        <f t="shared" si="34"/>
        <v>1.0977999999999999</v>
      </c>
      <c r="AV50" s="95">
        <f>'(Bloom Yields Live)'!CT50</f>
        <v>2.1797</v>
      </c>
      <c r="AW50" s="88">
        <f>'(Bloom Yields Live)'!CV50</f>
        <v>2.7039</v>
      </c>
      <c r="AX50" s="88">
        <f>'(Bloom Yields Live)'!CX50</f>
        <v>3.2991999999999999</v>
      </c>
      <c r="AY50" s="88">
        <f>'(Bloom Yields Live)'!CZ50</f>
        <v>3.5709999999999997</v>
      </c>
      <c r="AZ50" s="88">
        <f>'(Bloom Yields Live)'!DB50</f>
        <v>4.0045999999999999</v>
      </c>
      <c r="BA50" s="121">
        <f t="shared" si="35"/>
        <v>1.1961999999999997</v>
      </c>
      <c r="BC50" s="88">
        <f>'(Bloom Yields Live)'!DD50</f>
        <v>2.4891000000000001</v>
      </c>
      <c r="BD50" s="88">
        <f>'(Bloom Yields Live)'!DF50</f>
        <v>3.0813000000000001</v>
      </c>
      <c r="BE50" s="88">
        <f>'(Bloom Yields Live)'!DH50</f>
        <v>3.6861999999999999</v>
      </c>
      <c r="BF50" s="88">
        <f>'(Bloom Yields Live)'!DJ50</f>
        <v>3.7320000000000002</v>
      </c>
      <c r="BG50" s="88"/>
      <c r="BH50" s="121">
        <f t="shared" si="36"/>
        <v>1.3572000000000002</v>
      </c>
      <c r="BJ50" s="95">
        <f>'(Bloom Yields Live)'!DN50</f>
        <v>2.8913000000000002</v>
      </c>
      <c r="BK50" s="88">
        <f>'(Bloom Yields Live)'!DP50</f>
        <v>3.7187999999999999</v>
      </c>
      <c r="BL50" s="88">
        <f>'(Bloom Yields Live)'!DR50</f>
        <v>4.3985000000000003</v>
      </c>
      <c r="BM50" s="88">
        <f>'(Bloom Yields Live)'!DT50</f>
        <v>4.5155000000000003</v>
      </c>
      <c r="BN50" s="88"/>
      <c r="BO50" s="121">
        <f t="shared" si="37"/>
        <v>2.1407000000000003</v>
      </c>
      <c r="BQ50" s="95">
        <f>'(Bloom Yields Live)'!DX50</f>
        <v>3.6172</v>
      </c>
      <c r="BR50" s="88">
        <f>'(Bloom Yields Live)'!DZ50</f>
        <v>5.1746999999999996</v>
      </c>
      <c r="BS50" s="88">
        <f>'(Bloom Yields Live)'!EB50</f>
        <v>6.4977</v>
      </c>
      <c r="BT50" s="88">
        <f>'(Bloom Yields Live)'!ED50</f>
        <v>6.7266000000000004</v>
      </c>
      <c r="BU50" s="88"/>
      <c r="BV50" s="121">
        <f t="shared" si="38"/>
        <v>4.3518000000000008</v>
      </c>
    </row>
    <row r="51" spans="1:75">
      <c r="A51" s="5">
        <v>40452</v>
      </c>
      <c r="B51" s="1040">
        <f t="shared" si="24"/>
        <v>40452</v>
      </c>
      <c r="C51" s="95">
        <f>'(Bloom Yields Live)'!C51</f>
        <v>1.0879000000000001</v>
      </c>
      <c r="D51" s="30">
        <f>'(Bloom Yields Live)'!E51</f>
        <v>1.5356999999999998</v>
      </c>
      <c r="E51" s="30">
        <f>'(Bloom Yields Live)'!G51</f>
        <v>2.1566999999999998</v>
      </c>
      <c r="F51" s="30">
        <f>'(Bloom Yields Live)'!I51</f>
        <v>2.3515000000000001</v>
      </c>
      <c r="G51" s="30">
        <f>'(Bloom Yields Live)'!K51</f>
        <v>2.8115000000000001</v>
      </c>
      <c r="J51" s="1459"/>
      <c r="K51" s="18">
        <f>'(Bloom Yields Live)'!AQ51</f>
        <v>1.5880000000000001</v>
      </c>
      <c r="L51" s="18">
        <f>'(Bloom Yields Live)'!AS51</f>
        <v>1.827</v>
      </c>
      <c r="M51" s="1459"/>
      <c r="N51" s="18">
        <f>'(Bloom Yields Live)'!AU51-'(Bloom Yields Live)'!I51</f>
        <v>0.30249999999999977</v>
      </c>
      <c r="O51" s="18">
        <f>'(Bloom Yields Live)'!AY51-'(Bloom Yields Live)'!AW51</f>
        <v>9.7699999999999676E-2</v>
      </c>
      <c r="P51" s="18">
        <f>'(Bloom Yields Live)'!BK51-'(Bloom Yields Live)'!BG51</f>
        <v>2.8999999999999915E-2</v>
      </c>
      <c r="Q51" s="18">
        <f>'(Bloom Yields Live)'!BM51-'(Bloom Yields Live)'!BG51</f>
        <v>7.6999999999999957E-2</v>
      </c>
      <c r="R51" s="18"/>
      <c r="S51" s="497">
        <f>'(Bloom Yields Live)'!S51</f>
        <v>3.17</v>
      </c>
      <c r="T51" s="731"/>
      <c r="U51" s="95">
        <f>'(Bloom Yields Live)'!W51</f>
        <v>1.6431</v>
      </c>
      <c r="V51" s="30">
        <f>'(Bloom Yields Live)'!Y51</f>
        <v>2.2909000000000002</v>
      </c>
      <c r="W51" s="30">
        <f>'(Bloom Yields Live)'!AA51</f>
        <v>2.9382000000000001</v>
      </c>
      <c r="X51" s="30">
        <f>'(Bloom Yields Live)'!AC51</f>
        <v>3.1713</v>
      </c>
      <c r="Y51" s="30">
        <f>'(Bloom Yields Live)'!AE51</f>
        <v>3.4853999999999998</v>
      </c>
      <c r="AA51" s="121">
        <f t="shared" si="33"/>
        <v>0.81979999999999986</v>
      </c>
      <c r="AD51" s="1459"/>
      <c r="AE51" s="88">
        <f>'(Bloom Yields Live)'!BU51</f>
        <v>1.9450000000000001</v>
      </c>
      <c r="AF51" s="1511"/>
      <c r="AG51" s="95">
        <f>'(Bloom Yields Live)'!BZ51</f>
        <v>2.198</v>
      </c>
      <c r="AH51" s="88">
        <f>'(Bloom Yields Live)'!CB51</f>
        <v>2.6859999999999999</v>
      </c>
      <c r="AI51" s="88">
        <f>'(Bloom Yields Live)'!CD51</f>
        <v>3.2290000000000001</v>
      </c>
      <c r="AJ51" s="88">
        <f>'(Bloom Yields Live)'!CF51</f>
        <v>3.4889999999999999</v>
      </c>
      <c r="AK51" s="88">
        <f>'(Bloom Yields Live)'!CH51</f>
        <v>3.7480000000000002</v>
      </c>
      <c r="AL51" s="121">
        <f t="shared" si="26"/>
        <v>1.1374999999999997</v>
      </c>
      <c r="AN51" s="731">
        <f t="shared" si="32"/>
        <v>0.31769999999999987</v>
      </c>
      <c r="AO51" s="95">
        <f>'(Bloom Yields Live)'!CJ51</f>
        <v>2.0215000000000001</v>
      </c>
      <c r="AP51" s="88">
        <f>'(Bloom Yields Live)'!CL51</f>
        <v>2.6137000000000001</v>
      </c>
      <c r="AQ51" s="88">
        <f>'(Bloom Yields Live)'!CN51</f>
        <v>3.2195</v>
      </c>
      <c r="AR51" s="88">
        <f>'(Bloom Yields Live)'!CP51</f>
        <v>3.4797000000000002</v>
      </c>
      <c r="AS51" s="88">
        <f>'(Bloom Yields Live)'!CR51</f>
        <v>3.8475000000000001</v>
      </c>
      <c r="AT51" s="121">
        <f t="shared" si="34"/>
        <v>1.1282000000000001</v>
      </c>
      <c r="AV51" s="95">
        <f>'(Bloom Yields Live)'!CT51</f>
        <v>2.3201999999999998</v>
      </c>
      <c r="AW51" s="88">
        <f>'(Bloom Yields Live)'!CV51</f>
        <v>2.8037000000000001</v>
      </c>
      <c r="AX51" s="88">
        <f>'(Bloom Yields Live)'!CX51</f>
        <v>3.3597999999999999</v>
      </c>
      <c r="AY51" s="88">
        <f>'(Bloom Yields Live)'!CZ51</f>
        <v>3.6116000000000001</v>
      </c>
      <c r="AZ51" s="88">
        <f>'(Bloom Yields Live)'!DB51</f>
        <v>4.0269000000000004</v>
      </c>
      <c r="BA51" s="121">
        <f t="shared" si="35"/>
        <v>1.2601</v>
      </c>
      <c r="BC51" s="88">
        <f>'(Bloom Yields Live)'!DD51</f>
        <v>2.6698</v>
      </c>
      <c r="BD51" s="88">
        <f>'(Bloom Yields Live)'!DF51</f>
        <v>3.1453000000000002</v>
      </c>
      <c r="BE51" s="88">
        <f>'(Bloom Yields Live)'!DH51</f>
        <v>3.7419000000000002</v>
      </c>
      <c r="BF51" s="88">
        <f>'(Bloom Yields Live)'!DJ51</f>
        <v>3.7677</v>
      </c>
      <c r="BG51" s="88"/>
      <c r="BH51" s="121">
        <f t="shared" si="36"/>
        <v>1.4161999999999999</v>
      </c>
      <c r="BJ51" s="95">
        <f>'(Bloom Yields Live)'!DN51</f>
        <v>3.0446</v>
      </c>
      <c r="BK51" s="88">
        <f>'(Bloom Yields Live)'!DP51</f>
        <v>3.8303000000000003</v>
      </c>
      <c r="BL51" s="88">
        <f>'(Bloom Yields Live)'!DR51</f>
        <v>4.4518000000000004</v>
      </c>
      <c r="BM51" s="88">
        <f>'(Bloom Yields Live)'!DT51</f>
        <v>4.5487000000000002</v>
      </c>
      <c r="BN51" s="88"/>
      <c r="BO51" s="121">
        <f t="shared" si="37"/>
        <v>2.1972</v>
      </c>
      <c r="BQ51" s="95">
        <f>'(Bloom Yields Live)'!DX51</f>
        <v>3.7309000000000001</v>
      </c>
      <c r="BR51" s="88">
        <f>'(Bloom Yields Live)'!DZ51</f>
        <v>5.1957000000000004</v>
      </c>
      <c r="BS51" s="88">
        <f>'(Bloom Yields Live)'!EB51</f>
        <v>6.5103</v>
      </c>
      <c r="BT51" s="88">
        <f>'(Bloom Yields Live)'!ED51</f>
        <v>6.7193000000000005</v>
      </c>
      <c r="BU51" s="88"/>
      <c r="BV51" s="121">
        <f t="shared" si="38"/>
        <v>4.3678000000000008</v>
      </c>
    </row>
    <row r="52" spans="1:75">
      <c r="A52" s="5">
        <v>40459</v>
      </c>
      <c r="B52" s="1040">
        <f t="shared" si="24"/>
        <v>40459</v>
      </c>
      <c r="C52" s="95">
        <f>'(Bloom Yields Live)'!C52</f>
        <v>1.0442</v>
      </c>
      <c r="D52" s="30">
        <f>'(Bloom Yields Live)'!E52</f>
        <v>1.5106000000000002</v>
      </c>
      <c r="E52" s="30">
        <f>'(Bloom Yields Live)'!G52</f>
        <v>2.1453000000000002</v>
      </c>
      <c r="F52" s="30">
        <f>'(Bloom Yields Live)'!I52</f>
        <v>2.3605999999999998</v>
      </c>
      <c r="G52" s="30">
        <f>'(Bloom Yields Live)'!K52</f>
        <v>2.8161</v>
      </c>
      <c r="J52" s="1459"/>
      <c r="K52" s="18">
        <f>'(Bloom Yields Live)'!AQ52</f>
        <v>1.498</v>
      </c>
      <c r="L52" s="18">
        <f>'(Bloom Yields Live)'!AS52</f>
        <v>1.835</v>
      </c>
      <c r="M52" s="1459"/>
      <c r="N52" s="18">
        <f>'(Bloom Yields Live)'!AU52-'(Bloom Yields Live)'!I52</f>
        <v>0.30740000000000034</v>
      </c>
      <c r="O52" s="18">
        <f>'(Bloom Yields Live)'!AY52-'(Bloom Yields Live)'!AW52</f>
        <v>0.11029999999999962</v>
      </c>
      <c r="P52" s="18">
        <f>'(Bloom Yields Live)'!BK52-'(Bloom Yields Live)'!BG52</f>
        <v>4.369999999999985E-2</v>
      </c>
      <c r="Q52" s="18">
        <f>'(Bloom Yields Live)'!BM52-'(Bloom Yields Live)'!BG52</f>
        <v>7.9699999999999882E-2</v>
      </c>
      <c r="R52" s="18"/>
      <c r="S52" s="95">
        <f>'(Bloom Yields Live)'!S52</f>
        <v>3.2162999999999999</v>
      </c>
      <c r="T52" s="731"/>
      <c r="U52" s="95">
        <f>'(Bloom Yields Live)'!W52</f>
        <v>1.6108</v>
      </c>
      <c r="V52" s="30">
        <f>'(Bloom Yields Live)'!Y52</f>
        <v>2.331</v>
      </c>
      <c r="W52" s="30">
        <f>'(Bloom Yields Live)'!AA52</f>
        <v>2.9497999999999998</v>
      </c>
      <c r="X52" s="30">
        <f>'(Bloom Yields Live)'!AC52</f>
        <v>3.2584</v>
      </c>
      <c r="Y52" s="30">
        <f>'(Bloom Yields Live)'!AE52</f>
        <v>3.5701000000000001</v>
      </c>
      <c r="AA52" s="121">
        <f t="shared" si="33"/>
        <v>0.89780000000000015</v>
      </c>
      <c r="AD52" s="1459"/>
      <c r="AE52" s="88">
        <f>'(Bloom Yields Live)'!BU52</f>
        <v>1.8340000000000001</v>
      </c>
      <c r="AF52" s="1511"/>
      <c r="AG52" s="95">
        <f>'(Bloom Yields Live)'!BZ52</f>
        <v>2.1459999999999999</v>
      </c>
      <c r="AH52" s="88">
        <f>'(Bloom Yields Live)'!CB52</f>
        <v>2.62</v>
      </c>
      <c r="AI52" s="88">
        <f>'(Bloom Yields Live)'!CD52</f>
        <v>3.1949999999999998</v>
      </c>
      <c r="AJ52" s="88">
        <f>'(Bloom Yields Live)'!CF52</f>
        <v>3.4729999999999999</v>
      </c>
      <c r="AK52" s="88">
        <f>'(Bloom Yields Live)'!CH52</f>
        <v>3.746</v>
      </c>
      <c r="AL52" s="121">
        <f t="shared" si="26"/>
        <v>1.1124000000000001</v>
      </c>
      <c r="AN52" s="731">
        <f t="shared" si="32"/>
        <v>0.2145999999999999</v>
      </c>
      <c r="AO52" s="95">
        <f>'(Bloom Yields Live)'!CJ52</f>
        <v>2.0295999999999998</v>
      </c>
      <c r="AP52" s="88">
        <f>'(Bloom Yields Live)'!CL52</f>
        <v>2.5156000000000001</v>
      </c>
      <c r="AQ52" s="88">
        <f>'(Bloom Yields Live)'!CN52</f>
        <v>3.1576</v>
      </c>
      <c r="AR52" s="88">
        <f>'(Bloom Yields Live)'!CP52</f>
        <v>3.4291</v>
      </c>
      <c r="AS52" s="88">
        <f>'(Bloom Yields Live)'!CR52</f>
        <v>3.8056000000000001</v>
      </c>
      <c r="AT52" s="121">
        <f t="shared" si="34"/>
        <v>1.0685000000000002</v>
      </c>
      <c r="AV52" s="95">
        <f>'(Bloom Yields Live)'!CT52</f>
        <v>2.2385000000000002</v>
      </c>
      <c r="AW52" s="88">
        <f>'(Bloom Yields Live)'!CV52</f>
        <v>2.7481999999999998</v>
      </c>
      <c r="AX52" s="88">
        <f>'(Bloom Yields Live)'!CX52</f>
        <v>3.3380999999999998</v>
      </c>
      <c r="AY52" s="88">
        <f>'(Bloom Yields Live)'!CZ52</f>
        <v>3.6021000000000001</v>
      </c>
      <c r="AZ52" s="88">
        <f>'(Bloom Yields Live)'!DB52</f>
        <v>4.0262000000000002</v>
      </c>
      <c r="BA52" s="121">
        <f t="shared" si="35"/>
        <v>1.2415000000000003</v>
      </c>
      <c r="BC52" s="88">
        <f>'(Bloom Yields Live)'!DD52</f>
        <v>2.5966</v>
      </c>
      <c r="BD52" s="88">
        <f>'(Bloom Yields Live)'!DF52</f>
        <v>3.0693000000000001</v>
      </c>
      <c r="BE52" s="88">
        <f>'(Bloom Yields Live)'!DH52</f>
        <v>3.7176999999999998</v>
      </c>
      <c r="BF52" s="88">
        <f>'(Bloom Yields Live)'!DJ52</f>
        <v>3.7547999999999999</v>
      </c>
      <c r="BG52" s="88"/>
      <c r="BH52" s="121">
        <f t="shared" si="36"/>
        <v>1.3942000000000001</v>
      </c>
      <c r="BJ52" s="95">
        <f>'(Bloom Yields Live)'!DN52</f>
        <v>3.0798999999999999</v>
      </c>
      <c r="BK52" s="88">
        <f>'(Bloom Yields Live)'!DP52</f>
        <v>3.7808999999999999</v>
      </c>
      <c r="BL52" s="88">
        <f>'(Bloom Yields Live)'!DR52</f>
        <v>4.4561000000000002</v>
      </c>
      <c r="BM52" s="88">
        <f>'(Bloom Yields Live)'!DT52</f>
        <v>4.5643000000000002</v>
      </c>
      <c r="BN52" s="88"/>
      <c r="BO52" s="121">
        <f t="shared" si="37"/>
        <v>2.2037000000000004</v>
      </c>
      <c r="BQ52" s="95">
        <f>'(Bloom Yields Live)'!DX52</f>
        <v>3.5891000000000002</v>
      </c>
      <c r="BR52" s="88">
        <f>'(Bloom Yields Live)'!DZ52</f>
        <v>5.0701000000000001</v>
      </c>
      <c r="BS52" s="88">
        <f>'(Bloom Yields Live)'!EB52</f>
        <v>6.4184999999999999</v>
      </c>
      <c r="BT52" s="88">
        <f>'(Bloom Yields Live)'!ED52</f>
        <v>6.6387</v>
      </c>
      <c r="BU52" s="88"/>
      <c r="BV52" s="121">
        <f t="shared" si="38"/>
        <v>4.2781000000000002</v>
      </c>
    </row>
    <row r="53" spans="1:75">
      <c r="A53" s="5">
        <v>40466</v>
      </c>
      <c r="B53" s="1040">
        <f t="shared" si="24"/>
        <v>40466</v>
      </c>
      <c r="C53" s="95">
        <f>'(Bloom Yields Live)'!C53</f>
        <v>1.0417000000000001</v>
      </c>
      <c r="D53" s="30">
        <f>'(Bloom Yields Live)'!E53</f>
        <v>1.5007999999999999</v>
      </c>
      <c r="E53" s="30">
        <f>'(Bloom Yields Live)'!G53</f>
        <v>2.1812999999999998</v>
      </c>
      <c r="F53" s="30">
        <f>'(Bloom Yields Live)'!I53</f>
        <v>2.4058000000000002</v>
      </c>
      <c r="G53" s="30">
        <f>'(Bloom Yields Live)'!K53</f>
        <v>2.8845000000000001</v>
      </c>
      <c r="J53" s="1459"/>
      <c r="K53" s="18">
        <f>'(Bloom Yields Live)'!AQ53</f>
        <v>1.4790000000000001</v>
      </c>
      <c r="L53" s="18">
        <f>'(Bloom Yields Live)'!AS53</f>
        <v>1.8860000000000001</v>
      </c>
      <c r="M53" s="1459"/>
      <c r="N53" s="18">
        <f>'(Bloom Yields Live)'!AU53-'(Bloom Yields Live)'!I53</f>
        <v>0.35619999999999985</v>
      </c>
      <c r="O53" s="18">
        <f>'(Bloom Yields Live)'!AY53-'(Bloom Yields Live)'!AW53</f>
        <v>0.10460000000000003</v>
      </c>
      <c r="P53" s="18">
        <f>'(Bloom Yields Live)'!BK53-'(Bloom Yields Live)'!BG53</f>
        <v>4.3899999999999828E-2</v>
      </c>
      <c r="Q53" s="18">
        <f>'(Bloom Yields Live)'!BM53-'(Bloom Yields Live)'!BG53</f>
        <v>8.4899999999999753E-2</v>
      </c>
      <c r="R53" s="18"/>
      <c r="S53" s="95">
        <f>'(Bloom Yields Live)'!S53</f>
        <v>3.2027999999999999</v>
      </c>
      <c r="T53" s="731"/>
      <c r="U53" s="95">
        <f>'(Bloom Yields Live)'!W53</f>
        <v>1.5697999999999999</v>
      </c>
      <c r="V53" s="30">
        <f>'(Bloom Yields Live)'!Y53</f>
        <v>2.2839999999999998</v>
      </c>
      <c r="W53" s="30">
        <f>'(Bloom Yields Live)'!AA53</f>
        <v>2.9415</v>
      </c>
      <c r="X53" s="30">
        <f>'(Bloom Yields Live)'!AC53</f>
        <v>3.2408000000000001</v>
      </c>
      <c r="Y53" s="30">
        <f>'(Bloom Yields Live)'!AE53</f>
        <v>3.5911999999999997</v>
      </c>
      <c r="AA53" s="121">
        <f t="shared" si="33"/>
        <v>0.83499999999999996</v>
      </c>
      <c r="AD53" s="1459"/>
      <c r="AE53" s="88">
        <f>'(Bloom Yields Live)'!BU53</f>
        <v>1.9550000000000001</v>
      </c>
      <c r="AF53" s="1511"/>
      <c r="AG53" s="95">
        <f>'(Bloom Yields Live)'!BZ53</f>
        <v>2.15</v>
      </c>
      <c r="AH53" s="88">
        <f>'(Bloom Yields Live)'!CB53</f>
        <v>2.641</v>
      </c>
      <c r="AI53" s="88">
        <f>'(Bloom Yields Live)'!CD53</f>
        <v>3.2429999999999999</v>
      </c>
      <c r="AJ53" s="88">
        <f>'(Bloom Yields Live)'!CF53</f>
        <v>3.528</v>
      </c>
      <c r="AK53" s="88">
        <f>'(Bloom Yields Live)'!CH53</f>
        <v>3.8239999999999998</v>
      </c>
      <c r="AL53" s="121">
        <f t="shared" si="26"/>
        <v>1.1221999999999999</v>
      </c>
      <c r="AN53" s="731">
        <f t="shared" si="32"/>
        <v>0.2871999999999999</v>
      </c>
      <c r="AO53" s="95">
        <f>'(Bloom Yields Live)'!CJ53</f>
        <v>2.0167999999999999</v>
      </c>
      <c r="AP53" s="88">
        <f>'(Bloom Yields Live)'!CL53</f>
        <v>2.5293000000000001</v>
      </c>
      <c r="AQ53" s="88">
        <f>'(Bloom Yields Live)'!CN53</f>
        <v>3.2029999999999998</v>
      </c>
      <c r="AR53" s="88">
        <f>'(Bloom Yields Live)'!CP53</f>
        <v>3.4828000000000001</v>
      </c>
      <c r="AS53" s="88">
        <f>'(Bloom Yields Live)'!CR53</f>
        <v>3.8668</v>
      </c>
      <c r="AT53" s="121">
        <f t="shared" si="34"/>
        <v>1.077</v>
      </c>
      <c r="AV53" s="95">
        <f>'(Bloom Yields Live)'!CT53</f>
        <v>2.2197</v>
      </c>
      <c r="AW53" s="88">
        <f>'(Bloom Yields Live)'!CV53</f>
        <v>2.7559</v>
      </c>
      <c r="AX53" s="88">
        <f>'(Bloom Yields Live)'!CX53</f>
        <v>3.3765000000000001</v>
      </c>
      <c r="AY53" s="88">
        <f>'(Bloom Yields Live)'!CZ53</f>
        <v>3.6488</v>
      </c>
      <c r="AZ53" s="88">
        <f>'(Bloom Yields Live)'!DB53</f>
        <v>4.0804</v>
      </c>
      <c r="BA53" s="121">
        <f t="shared" si="35"/>
        <v>1.2429999999999999</v>
      </c>
      <c r="BC53" s="88">
        <f>'(Bloom Yields Live)'!DD53</f>
        <v>2.581</v>
      </c>
      <c r="BD53" s="88">
        <f>'(Bloom Yields Live)'!DF53</f>
        <v>3.0771999999999999</v>
      </c>
      <c r="BE53" s="88">
        <f>'(Bloom Yields Live)'!DH53</f>
        <v>3.7572999999999999</v>
      </c>
      <c r="BF53" s="88">
        <f>'(Bloom Yields Live)'!DJ53</f>
        <v>3.8026999999999997</v>
      </c>
      <c r="BG53" s="88"/>
      <c r="BH53" s="121">
        <f t="shared" si="36"/>
        <v>1.3968999999999996</v>
      </c>
      <c r="BJ53" s="95">
        <f>'(Bloom Yields Live)'!DN53</f>
        <v>3.0118</v>
      </c>
      <c r="BK53" s="88">
        <f>'(Bloom Yields Live)'!DP53</f>
        <v>3.7363</v>
      </c>
      <c r="BL53" s="88">
        <f>'(Bloom Yields Live)'!DR53</f>
        <v>4.4421999999999997</v>
      </c>
      <c r="BM53" s="88">
        <f>'(Bloom Yields Live)'!DT53</f>
        <v>4.5587</v>
      </c>
      <c r="BN53" s="88"/>
      <c r="BO53" s="121">
        <f t="shared" si="37"/>
        <v>2.1528999999999998</v>
      </c>
      <c r="BQ53" s="95">
        <f>'(Bloom Yields Live)'!DX53</f>
        <v>3.4756</v>
      </c>
      <c r="BR53" s="88">
        <f>'(Bloom Yields Live)'!DZ53</f>
        <v>4.9890999999999996</v>
      </c>
      <c r="BS53" s="88">
        <f>'(Bloom Yields Live)'!EB53</f>
        <v>6.3647999999999998</v>
      </c>
      <c r="BT53" s="88">
        <f>'(Bloom Yields Live)'!ED53</f>
        <v>6.5931999999999995</v>
      </c>
      <c r="BU53" s="88"/>
      <c r="BV53" s="121">
        <f t="shared" si="38"/>
        <v>4.1873999999999993</v>
      </c>
    </row>
    <row r="54" spans="1:75">
      <c r="A54" s="5">
        <v>40473</v>
      </c>
      <c r="B54" s="1040">
        <f t="shared" si="24"/>
        <v>40473</v>
      </c>
      <c r="C54" s="95">
        <f>'(Bloom Yields Live)'!C54</f>
        <v>1.2295</v>
      </c>
      <c r="D54" s="30">
        <f>'(Bloom Yields Live)'!E54</f>
        <v>1.7170999999999998</v>
      </c>
      <c r="E54" s="30">
        <f>'(Bloom Yields Live)'!G54</f>
        <v>2.3304999999999998</v>
      </c>
      <c r="F54" s="30">
        <f>'(Bloom Yields Live)'!I54</f>
        <v>2.5579000000000001</v>
      </c>
      <c r="G54" s="30">
        <f>'(Bloom Yields Live)'!K54</f>
        <v>2.9937</v>
      </c>
      <c r="J54" s="1459"/>
      <c r="K54" s="18">
        <f>'(Bloom Yields Live)'!AQ54</f>
        <v>1.532</v>
      </c>
      <c r="L54" s="18">
        <f>'(Bloom Yields Live)'!AS54</f>
        <v>1.907</v>
      </c>
      <c r="M54" s="1459"/>
      <c r="N54" s="18">
        <f>'(Bloom Yields Live)'!AU54-'(Bloom Yields Live)'!I54</f>
        <v>0.31610000000000005</v>
      </c>
      <c r="O54" s="18">
        <f>'(Bloom Yields Live)'!AY54-'(Bloom Yields Live)'!AW54</f>
        <v>0.1030000000000002</v>
      </c>
      <c r="P54" s="18">
        <f>'(Bloom Yields Live)'!BK54-'(Bloom Yields Live)'!BG54</f>
        <v>4.0099999999999802E-2</v>
      </c>
      <c r="Q54" s="18">
        <f>'(Bloom Yields Live)'!BM54-'(Bloom Yields Live)'!BG54</f>
        <v>8.3099999999999952E-2</v>
      </c>
      <c r="R54" s="18"/>
      <c r="S54" s="95">
        <f>'(Bloom Yields Live)'!S54</f>
        <v>3.3845999999999998</v>
      </c>
      <c r="T54" s="731"/>
      <c r="U54" s="95">
        <f>'(Bloom Yields Live)'!W54</f>
        <v>1.8247</v>
      </c>
      <c r="V54" s="30">
        <f>'(Bloom Yields Live)'!Y54</f>
        <v>2.5209999999999999</v>
      </c>
      <c r="W54" s="30">
        <f>'(Bloom Yields Live)'!AA54</f>
        <v>3.1139999999999999</v>
      </c>
      <c r="X54" s="30">
        <f>'(Bloom Yields Live)'!AC54</f>
        <v>3.4201000000000001</v>
      </c>
      <c r="Y54" s="30">
        <f>'(Bloom Yields Live)'!AE54</f>
        <v>3.7035999999999998</v>
      </c>
      <c r="AA54" s="121">
        <f t="shared" si="33"/>
        <v>0.86220000000000008</v>
      </c>
      <c r="AD54" s="1459"/>
      <c r="AE54" s="88">
        <f>'(Bloom Yields Live)'!BU54</f>
        <v>1.97</v>
      </c>
      <c r="AF54" s="1511"/>
      <c r="AG54" s="95">
        <f>'(Bloom Yields Live)'!BZ54</f>
        <v>2.3378000000000001</v>
      </c>
      <c r="AH54" s="88">
        <f>'(Bloom Yields Live)'!CB54</f>
        <v>2.8153000000000001</v>
      </c>
      <c r="AI54" s="88">
        <f>'(Bloom Yields Live)'!CD54</f>
        <v>3.3898999999999999</v>
      </c>
      <c r="AJ54" s="88">
        <f>'(Bloom Yields Live)'!CF54</f>
        <v>3.6598000000000002</v>
      </c>
      <c r="AK54" s="88">
        <f>'(Bloom Yields Live)'!CH54</f>
        <v>3.9318</v>
      </c>
      <c r="AL54" s="121">
        <f t="shared" si="26"/>
        <v>1.1019000000000001</v>
      </c>
      <c r="AN54" s="731">
        <f t="shared" si="32"/>
        <v>0.23970000000000002</v>
      </c>
      <c r="AO54" s="95">
        <f>'(Bloom Yields Live)'!CJ54</f>
        <v>2.2279</v>
      </c>
      <c r="AP54" s="88">
        <f>'(Bloom Yields Live)'!CL54</f>
        <v>2.7259000000000002</v>
      </c>
      <c r="AQ54" s="88">
        <f>'(Bloom Yields Live)'!CN54</f>
        <v>3.3574000000000002</v>
      </c>
      <c r="AR54" s="88">
        <f>'(Bloom Yields Live)'!CP54</f>
        <v>3.6236999999999999</v>
      </c>
      <c r="AS54" s="88">
        <f>'(Bloom Yields Live)'!CR54</f>
        <v>3.9942000000000002</v>
      </c>
      <c r="AT54" s="121">
        <f t="shared" si="34"/>
        <v>1.0657999999999999</v>
      </c>
      <c r="AV54" s="95">
        <f>'(Bloom Yields Live)'!CT54</f>
        <v>2.4340999999999999</v>
      </c>
      <c r="AW54" s="88">
        <f>'(Bloom Yields Live)'!CV54</f>
        <v>2.9548000000000001</v>
      </c>
      <c r="AX54" s="88">
        <f>'(Bloom Yields Live)'!CX54</f>
        <v>3.5331000000000001</v>
      </c>
      <c r="AY54" s="88">
        <f>'(Bloom Yields Live)'!CZ54</f>
        <v>3.7938999999999998</v>
      </c>
      <c r="AZ54" s="88">
        <f>'(Bloom Yields Live)'!DB54</f>
        <v>4.21</v>
      </c>
      <c r="BA54" s="121">
        <f t="shared" si="35"/>
        <v>1.2359999999999998</v>
      </c>
      <c r="BC54" s="88">
        <f>'(Bloom Yields Live)'!DD54</f>
        <v>2.7738</v>
      </c>
      <c r="BD54" s="88">
        <f>'(Bloom Yields Live)'!DF54</f>
        <v>3.2555000000000001</v>
      </c>
      <c r="BE54" s="88">
        <f>'(Bloom Yields Live)'!DH54</f>
        <v>3.8933999999999997</v>
      </c>
      <c r="BF54" s="88">
        <f>'(Bloom Yields Live)'!DJ54</f>
        <v>3.9252000000000002</v>
      </c>
      <c r="BG54" s="88"/>
      <c r="BH54" s="121">
        <f t="shared" si="36"/>
        <v>1.3673000000000002</v>
      </c>
      <c r="BJ54" s="95">
        <f>'(Bloom Yields Live)'!DN54</f>
        <v>3.2096</v>
      </c>
      <c r="BK54" s="88">
        <f>'(Bloom Yields Live)'!DP54</f>
        <v>3.9186000000000001</v>
      </c>
      <c r="BL54" s="88">
        <f>'(Bloom Yields Live)'!DR54</f>
        <v>4.5823</v>
      </c>
      <c r="BM54" s="88">
        <f>'(Bloom Yields Live)'!DT54</f>
        <v>4.6852</v>
      </c>
      <c r="BN54" s="88"/>
      <c r="BO54" s="121">
        <f t="shared" si="37"/>
        <v>2.1273</v>
      </c>
      <c r="BQ54" s="95">
        <f>'(Bloom Yields Live)'!DX54</f>
        <v>3.5516999999999999</v>
      </c>
      <c r="BR54" s="88">
        <f>'(Bloom Yields Live)'!DZ54</f>
        <v>5.0507</v>
      </c>
      <c r="BS54" s="88">
        <f>'(Bloom Yields Live)'!EB54</f>
        <v>6.3841999999999999</v>
      </c>
      <c r="BT54" s="88">
        <f>'(Bloom Yields Live)'!ED54</f>
        <v>6.5991</v>
      </c>
      <c r="BU54" s="88"/>
      <c r="BV54" s="121">
        <f t="shared" si="38"/>
        <v>4.0411999999999999</v>
      </c>
    </row>
    <row r="55" spans="1:75">
      <c r="A55" s="5">
        <v>40480</v>
      </c>
      <c r="B55" s="1040">
        <f t="shared" si="24"/>
        <v>40480</v>
      </c>
      <c r="C55" s="95">
        <f>'(Bloom Yields Live)'!C55</f>
        <v>1.2984</v>
      </c>
      <c r="D55" s="30">
        <f>'(Bloom Yields Live)'!E55</f>
        <v>1.8168</v>
      </c>
      <c r="E55" s="30">
        <f>'(Bloom Yields Live)'!G55</f>
        <v>2.4239999999999999</v>
      </c>
      <c r="F55" s="30">
        <f>'(Bloom Yields Live)'!I55</f>
        <v>2.6261000000000001</v>
      </c>
      <c r="G55" s="30">
        <f>'(Bloom Yields Live)'!K55</f>
        <v>3.0526</v>
      </c>
      <c r="J55" s="1459"/>
      <c r="K55" s="18">
        <f>'(Bloom Yields Live)'!AQ55</f>
        <v>1.544</v>
      </c>
      <c r="L55" s="18">
        <f>'(Bloom Yields Live)'!AS55</f>
        <v>1.9489999999999998</v>
      </c>
      <c r="M55" s="1459"/>
      <c r="N55" s="18">
        <f>'(Bloom Yields Live)'!AU55-'(Bloom Yields Live)'!I55</f>
        <v>0.28690000000000015</v>
      </c>
      <c r="O55" s="18">
        <f>'(Bloom Yields Live)'!AY55-'(Bloom Yields Live)'!AW55</f>
        <v>0.11040000000000028</v>
      </c>
      <c r="P55" s="18">
        <f>'(Bloom Yields Live)'!BK55-'(Bloom Yields Live)'!BG55</f>
        <v>3.2300000000000217E-2</v>
      </c>
      <c r="Q55" s="18">
        <f>'(Bloom Yields Live)'!BM55-'(Bloom Yields Live)'!BG55</f>
        <v>8.6300000000000043E-2</v>
      </c>
      <c r="R55" s="18"/>
      <c r="S55" s="95">
        <f>'(Bloom Yields Live)'!S55</f>
        <v>3.3978000000000002</v>
      </c>
      <c r="T55" s="731"/>
      <c r="U55" s="95">
        <f>'(Bloom Yields Live)'!W55</f>
        <v>1.8227</v>
      </c>
      <c r="V55" s="30">
        <f>'(Bloom Yields Live)'!Y55</f>
        <v>2.577</v>
      </c>
      <c r="W55" s="30">
        <f>'(Bloom Yields Live)'!AA55</f>
        <v>3.1667000000000001</v>
      </c>
      <c r="X55" s="30">
        <f>'(Bloom Yields Live)'!AC55</f>
        <v>3.4581</v>
      </c>
      <c r="Y55" s="30">
        <f>'(Bloom Yields Live)'!AE55</f>
        <v>3.7241</v>
      </c>
      <c r="AA55" s="121">
        <f t="shared" si="33"/>
        <v>0.83199999999999985</v>
      </c>
      <c r="AD55" s="1459"/>
      <c r="AE55" s="88">
        <f>'(Bloom Yields Live)'!BU55</f>
        <v>2.012</v>
      </c>
      <c r="AF55" s="1511"/>
      <c r="AG55" s="95">
        <f>'(Bloom Yields Live)'!BZ55</f>
        <v>2.371</v>
      </c>
      <c r="AH55" s="88">
        <f>'(Bloom Yields Live)'!CB55</f>
        <v>2.863</v>
      </c>
      <c r="AI55" s="88">
        <f>'(Bloom Yields Live)'!CD55</f>
        <v>3.4239999999999999</v>
      </c>
      <c r="AJ55" s="88">
        <f>'(Bloom Yields Live)'!CF55</f>
        <v>3.698</v>
      </c>
      <c r="AK55" s="88">
        <f>'(Bloom Yields Live)'!CH55</f>
        <v>3.96</v>
      </c>
      <c r="AL55" s="121">
        <f t="shared" si="26"/>
        <v>1.0718999999999999</v>
      </c>
      <c r="AN55" s="731">
        <f t="shared" si="32"/>
        <v>0.2399</v>
      </c>
      <c r="AO55" s="95">
        <f>'(Bloom Yields Live)'!CJ55</f>
        <v>2.2810000000000001</v>
      </c>
      <c r="AP55" s="88">
        <f>'(Bloom Yields Live)'!CL55</f>
        <v>2.7785000000000002</v>
      </c>
      <c r="AQ55" s="88">
        <f>'(Bloom Yields Live)'!CN55</f>
        <v>3.4032999999999998</v>
      </c>
      <c r="AR55" s="88">
        <f>'(Bloom Yields Live)'!CP55</f>
        <v>3.665</v>
      </c>
      <c r="AS55" s="88">
        <f>'(Bloom Yields Live)'!CR55</f>
        <v>4.0369999999999999</v>
      </c>
      <c r="AT55" s="121">
        <f t="shared" si="34"/>
        <v>1.0388999999999999</v>
      </c>
      <c r="AV55" s="95">
        <f>'(Bloom Yields Live)'!CT55</f>
        <v>2.4704999999999999</v>
      </c>
      <c r="AW55" s="88">
        <f>'(Bloom Yields Live)'!CV55</f>
        <v>3.0106999999999999</v>
      </c>
      <c r="AX55" s="88">
        <f>'(Bloom Yields Live)'!CX55</f>
        <v>3.5823</v>
      </c>
      <c r="AY55" s="88">
        <f>'(Bloom Yields Live)'!CZ55</f>
        <v>3.8486000000000002</v>
      </c>
      <c r="AZ55" s="88">
        <f>'(Bloom Yields Live)'!DB55</f>
        <v>4.2660999999999998</v>
      </c>
      <c r="BA55" s="121">
        <f t="shared" si="35"/>
        <v>1.2225000000000001</v>
      </c>
      <c r="BC55" s="88">
        <f>'(Bloom Yields Live)'!DD55</f>
        <v>2.8124000000000002</v>
      </c>
      <c r="BD55" s="88">
        <f>'(Bloom Yields Live)'!DF55</f>
        <v>3.2936000000000001</v>
      </c>
      <c r="BE55" s="88">
        <f>'(Bloom Yields Live)'!DH55</f>
        <v>3.9247000000000001</v>
      </c>
      <c r="BF55" s="88">
        <f>'(Bloom Yields Live)'!DJ55</f>
        <v>3.9621</v>
      </c>
      <c r="BG55" s="88"/>
      <c r="BH55" s="121">
        <f t="shared" si="36"/>
        <v>1.3359999999999999</v>
      </c>
      <c r="BJ55" s="95">
        <f>'(Bloom Yields Live)'!DN55</f>
        <v>3.2311999999999999</v>
      </c>
      <c r="BK55" s="88">
        <f>'(Bloom Yields Live)'!DP55</f>
        <v>3.9407000000000001</v>
      </c>
      <c r="BL55" s="88">
        <f>'(Bloom Yields Live)'!DR55</f>
        <v>4.5967000000000002</v>
      </c>
      <c r="BM55" s="88">
        <f>'(Bloom Yields Live)'!DT55</f>
        <v>4.6951000000000001</v>
      </c>
      <c r="BN55" s="88"/>
      <c r="BO55" s="121">
        <f t="shared" si="37"/>
        <v>2.069</v>
      </c>
      <c r="BQ55" s="95">
        <f>'(Bloom Yields Live)'!DX55</f>
        <v>3.5621999999999998</v>
      </c>
      <c r="BR55" s="88">
        <f>'(Bloom Yields Live)'!DZ55</f>
        <v>5.0617000000000001</v>
      </c>
      <c r="BS55" s="88">
        <f>'(Bloom Yields Live)'!EB55</f>
        <v>6.3883999999999999</v>
      </c>
      <c r="BT55" s="88">
        <f>'(Bloom Yields Live)'!ED55</f>
        <v>6.5987999999999998</v>
      </c>
      <c r="BU55" s="88"/>
      <c r="BV55" s="121">
        <f t="shared" si="38"/>
        <v>3.9726999999999997</v>
      </c>
    </row>
    <row r="56" spans="1:75">
      <c r="A56" s="5">
        <v>40487</v>
      </c>
      <c r="B56" s="1040">
        <f t="shared" si="24"/>
        <v>40487</v>
      </c>
      <c r="C56" s="95">
        <f>'(Bloom Yields Live)'!C56</f>
        <v>1.1726000000000001</v>
      </c>
      <c r="D56" s="30">
        <f>'(Bloom Yields Live)'!E56</f>
        <v>1.619</v>
      </c>
      <c r="E56" s="30">
        <f>'(Bloom Yields Live)'!G56</f>
        <v>2.2395999999999998</v>
      </c>
      <c r="F56" s="30">
        <f>'(Bloom Yields Live)'!I56</f>
        <v>2.4975999999999998</v>
      </c>
      <c r="G56" s="30">
        <f>'(Bloom Yields Live)'!K56</f>
        <v>2.9571000000000001</v>
      </c>
      <c r="J56" s="1459"/>
      <c r="K56" s="18">
        <f>'(Bloom Yields Live)'!AQ56</f>
        <v>1.506</v>
      </c>
      <c r="L56" s="18">
        <f>'(Bloom Yields Live)'!AS56</f>
        <v>1.8620000000000001</v>
      </c>
      <c r="M56" s="1459"/>
      <c r="N56" s="18">
        <f>'(Bloom Yields Live)'!AU56-'(Bloom Yields Live)'!I56</f>
        <v>0.35440000000000005</v>
      </c>
      <c r="O56" s="18">
        <f>'(Bloom Yields Live)'!AY56-'(Bloom Yields Live)'!AW56</f>
        <v>0.10060000000000002</v>
      </c>
      <c r="P56" s="18">
        <f>'(Bloom Yields Live)'!BK56-'(Bloom Yields Live)'!BG56</f>
        <v>2.0699999999999719E-2</v>
      </c>
      <c r="Q56" s="18">
        <f>'(Bloom Yields Live)'!BM56-'(Bloom Yields Live)'!BG56</f>
        <v>8.5700000000000109E-2</v>
      </c>
      <c r="R56" s="18"/>
      <c r="S56" s="95">
        <f>'(Bloom Yields Live)'!S56</f>
        <v>3.3056000000000001</v>
      </c>
      <c r="T56" s="731"/>
      <c r="U56" s="95">
        <f>'(Bloom Yields Live)'!W56</f>
        <v>1.7806999999999999</v>
      </c>
      <c r="V56" s="30">
        <f>'(Bloom Yields Live)'!Y56</f>
        <v>2.4409000000000001</v>
      </c>
      <c r="W56" s="30">
        <f>'(Bloom Yields Live)'!AA56</f>
        <v>3.0398999999999998</v>
      </c>
      <c r="X56" s="30">
        <f>'(Bloom Yields Live)'!AC56</f>
        <v>3.3294999999999999</v>
      </c>
      <c r="Y56" s="30">
        <f>'(Bloom Yields Live)'!AE56</f>
        <v>3.6034999999999999</v>
      </c>
      <c r="AA56" s="121">
        <f t="shared" si="33"/>
        <v>0.83190000000000008</v>
      </c>
      <c r="AD56" s="1459"/>
      <c r="AE56" s="88">
        <f>'(Bloom Yields Live)'!BU56</f>
        <v>1.9390000000000001</v>
      </c>
      <c r="AF56" s="1511"/>
      <c r="AG56" s="95">
        <f>'(Bloom Yields Live)'!BZ56</f>
        <v>2.31</v>
      </c>
      <c r="AH56" s="88">
        <f>'(Bloom Yields Live)'!CB56</f>
        <v>2.7610000000000001</v>
      </c>
      <c r="AI56" s="88">
        <f>'(Bloom Yields Live)'!CD56</f>
        <v>3.3149999999999999</v>
      </c>
      <c r="AJ56" s="88">
        <f>'(Bloom Yields Live)'!CF56</f>
        <v>3.6</v>
      </c>
      <c r="AK56" s="88">
        <f>'(Bloom Yields Live)'!CH56</f>
        <v>3.8689999999999998</v>
      </c>
      <c r="AL56" s="121">
        <f t="shared" si="26"/>
        <v>1.1024000000000003</v>
      </c>
      <c r="AN56" s="731">
        <f t="shared" si="32"/>
        <v>0.27050000000000018</v>
      </c>
      <c r="AO56" s="95">
        <f>'(Bloom Yields Live)'!CJ56</f>
        <v>2.1677</v>
      </c>
      <c r="AP56" s="88">
        <f>'(Bloom Yields Live)'!CL56</f>
        <v>2.6273999999999997</v>
      </c>
      <c r="AQ56" s="88">
        <f>'(Bloom Yields Live)'!CN56</f>
        <v>3.2629000000000001</v>
      </c>
      <c r="AR56" s="88">
        <f>'(Bloom Yields Live)'!CP56</f>
        <v>3.5348999999999999</v>
      </c>
      <c r="AS56" s="88">
        <f>'(Bloom Yields Live)'!CR56</f>
        <v>3.8963999999999999</v>
      </c>
      <c r="AT56" s="121">
        <f t="shared" si="34"/>
        <v>1.0373000000000001</v>
      </c>
      <c r="AV56" s="95">
        <f>'(Bloom Yields Live)'!CT56</f>
        <v>2.4161000000000001</v>
      </c>
      <c r="AW56" s="88">
        <f>'(Bloom Yields Live)'!CV56</f>
        <v>2.9196</v>
      </c>
      <c r="AX56" s="88">
        <f>'(Bloom Yields Live)'!CX56</f>
        <v>3.5019</v>
      </c>
      <c r="AY56" s="88">
        <f>'(Bloom Yields Live)'!CZ56</f>
        <v>3.7785000000000002</v>
      </c>
      <c r="AZ56" s="88">
        <f>'(Bloom Yields Live)'!DB56</f>
        <v>4.1855000000000002</v>
      </c>
      <c r="BA56" s="121">
        <f t="shared" si="35"/>
        <v>1.2809000000000004</v>
      </c>
      <c r="BC56" s="88">
        <f>'(Bloom Yields Live)'!DD56</f>
        <v>2.6939000000000002</v>
      </c>
      <c r="BD56" s="88">
        <f>'(Bloom Yields Live)'!DF56</f>
        <v>3.1383999999999999</v>
      </c>
      <c r="BE56" s="88">
        <f>'(Bloom Yields Live)'!DH56</f>
        <v>3.7801999999999998</v>
      </c>
      <c r="BF56" s="88">
        <f>'(Bloom Yields Live)'!DJ56</f>
        <v>3.8277999999999999</v>
      </c>
      <c r="BG56" s="88"/>
      <c r="BH56" s="121">
        <f t="shared" si="36"/>
        <v>1.3302</v>
      </c>
      <c r="BJ56" s="95">
        <f>'(Bloom Yields Live)'!DN56</f>
        <v>3.1046999999999998</v>
      </c>
      <c r="BK56" s="88">
        <f>'(Bloom Yields Live)'!DP56</f>
        <v>3.7793999999999999</v>
      </c>
      <c r="BL56" s="88">
        <f>'(Bloom Yields Live)'!DR56</f>
        <v>4.4451000000000001</v>
      </c>
      <c r="BM56" s="88">
        <f>'(Bloom Yields Live)'!DT56</f>
        <v>4.5537999999999998</v>
      </c>
      <c r="BN56" s="88"/>
      <c r="BO56" s="121">
        <f t="shared" si="37"/>
        <v>2.0562</v>
      </c>
      <c r="BQ56" s="95">
        <f>'(Bloom Yields Live)'!DX56</f>
        <v>3.4500999999999999</v>
      </c>
      <c r="BR56" s="88">
        <f>'(Bloom Yields Live)'!DZ56</f>
        <v>4.9149000000000003</v>
      </c>
      <c r="BS56" s="88">
        <f>'(Bloom Yields Live)'!EB56</f>
        <v>6.2512999999999996</v>
      </c>
      <c r="BT56" s="88">
        <f>'(Bloom Yields Live)'!ED56</f>
        <v>6.4719999999999995</v>
      </c>
      <c r="BU56" s="88"/>
      <c r="BV56" s="121">
        <f t="shared" si="38"/>
        <v>3.9743999999999997</v>
      </c>
    </row>
    <row r="57" spans="1:75">
      <c r="A57" s="5">
        <v>40494</v>
      </c>
      <c r="B57" s="1040">
        <f t="shared" si="24"/>
        <v>40494</v>
      </c>
      <c r="C57" s="95">
        <f>'(Bloom Yields Live)'!C57</f>
        <v>1.1663000000000001</v>
      </c>
      <c r="D57" s="30">
        <f>'(Bloom Yields Live)'!E57</f>
        <v>1.6495</v>
      </c>
      <c r="E57" s="30">
        <f>'(Bloom Yields Live)'!G57</f>
        <v>2.3012999999999999</v>
      </c>
      <c r="F57" s="30">
        <f>'(Bloom Yields Live)'!I57</f>
        <v>2.5722</v>
      </c>
      <c r="G57" s="30">
        <f>'(Bloom Yields Live)'!K57</f>
        <v>3.0324</v>
      </c>
      <c r="J57" s="1459"/>
      <c r="K57" s="18">
        <f>'(Bloom Yields Live)'!AQ57</f>
        <v>1.45</v>
      </c>
      <c r="L57" s="18">
        <f>'(Bloom Yields Live)'!AS57</f>
        <v>1.8260000000000001</v>
      </c>
      <c r="M57" s="1459"/>
      <c r="N57" s="18">
        <f>'(Bloom Yields Live)'!AU57-'(Bloom Yields Live)'!I57</f>
        <v>0.38280000000000003</v>
      </c>
      <c r="O57" s="18">
        <f>'(Bloom Yields Live)'!AY57-'(Bloom Yields Live)'!AW57</f>
        <v>0.10499999999999998</v>
      </c>
      <c r="P57" s="18">
        <f>'(Bloom Yields Live)'!BK57-'(Bloom Yields Live)'!BG57</f>
        <v>7.6400000000000023E-2</v>
      </c>
      <c r="Q57" s="18">
        <f>'(Bloom Yields Live)'!BM57-'(Bloom Yields Live)'!BG57</f>
        <v>8.8400000000000034E-2</v>
      </c>
      <c r="R57" s="18"/>
      <c r="S57" s="95">
        <f>'(Bloom Yields Live)'!S57</f>
        <v>3.4767000000000001</v>
      </c>
      <c r="T57" s="731"/>
      <c r="U57" s="95">
        <f>'(Bloom Yields Live)'!W57</f>
        <v>1.899</v>
      </c>
      <c r="V57" s="30">
        <f>'(Bloom Yields Live)'!Y57</f>
        <v>2.5621</v>
      </c>
      <c r="W57" s="30">
        <f>'(Bloom Yields Live)'!AA57</f>
        <v>3.1324000000000001</v>
      </c>
      <c r="X57" s="30">
        <f>'(Bloom Yields Live)'!AC57</f>
        <v>3.4104000000000001</v>
      </c>
      <c r="Y57" s="30">
        <f>'(Bloom Yields Live)'!AE57</f>
        <v>3.7214999999999998</v>
      </c>
      <c r="AA57" s="121">
        <f t="shared" si="33"/>
        <v>0.83820000000000006</v>
      </c>
      <c r="AD57" s="1459"/>
      <c r="AE57" s="88">
        <f>'(Bloom Yields Live)'!BU57</f>
        <v>2.1859999999999999</v>
      </c>
      <c r="AF57" s="1511"/>
      <c r="AG57" s="95">
        <f>'(Bloom Yields Live)'!BZ57</f>
        <v>2.3519999999999999</v>
      </c>
      <c r="AH57" s="88">
        <f>'(Bloom Yields Live)'!CB57</f>
        <v>2.82</v>
      </c>
      <c r="AI57" s="88">
        <f>'(Bloom Yields Live)'!CD57</f>
        <v>3.3940000000000001</v>
      </c>
      <c r="AJ57" s="88">
        <f>'(Bloom Yields Live)'!CF57</f>
        <v>3.6760000000000002</v>
      </c>
      <c r="AK57" s="88">
        <f>'(Bloom Yields Live)'!CH57</f>
        <v>3.9630000000000001</v>
      </c>
      <c r="AL57" s="121">
        <f t="shared" si="26"/>
        <v>1.1038000000000001</v>
      </c>
      <c r="AN57" s="731">
        <f t="shared" si="32"/>
        <v>0.26560000000000006</v>
      </c>
      <c r="AO57" s="95">
        <f>'(Bloom Yields Live)'!CJ57</f>
        <v>2.2397</v>
      </c>
      <c r="AP57" s="88">
        <f>'(Bloom Yields Live)'!CL57</f>
        <v>2.7126999999999999</v>
      </c>
      <c r="AQ57" s="88">
        <f>'(Bloom Yields Live)'!CN57</f>
        <v>3.3574999999999999</v>
      </c>
      <c r="AR57" s="88">
        <f>'(Bloom Yields Live)'!CP57</f>
        <v>3.6236999999999999</v>
      </c>
      <c r="AS57" s="88">
        <f>'(Bloom Yields Live)'!CR57</f>
        <v>3.9929999999999999</v>
      </c>
      <c r="AT57" s="121">
        <f t="shared" si="34"/>
        <v>1.0514999999999999</v>
      </c>
      <c r="AV57" s="95">
        <f>'(Bloom Yields Live)'!CT57</f>
        <v>2.5000999999999998</v>
      </c>
      <c r="AW57" s="88">
        <f>'(Bloom Yields Live)'!CV57</f>
        <v>3.0188000000000001</v>
      </c>
      <c r="AX57" s="88">
        <f>'(Bloom Yields Live)'!CX57</f>
        <v>3.6124000000000001</v>
      </c>
      <c r="AY57" s="88">
        <f>'(Bloom Yields Live)'!CZ57</f>
        <v>3.8832</v>
      </c>
      <c r="AZ57" s="88">
        <f>'(Bloom Yields Live)'!DB57</f>
        <v>4.3499999999999996</v>
      </c>
      <c r="BA57" s="121">
        <f t="shared" si="35"/>
        <v>1.3109999999999999</v>
      </c>
      <c r="BC57" s="88">
        <f>'(Bloom Yields Live)'!DD57</f>
        <v>2.7073</v>
      </c>
      <c r="BD57" s="88">
        <f>'(Bloom Yields Live)'!DF57</f>
        <v>3.1775000000000002</v>
      </c>
      <c r="BE57" s="88">
        <f>'(Bloom Yields Live)'!DH57</f>
        <v>3.8186</v>
      </c>
      <c r="BF57" s="88">
        <f>'(Bloom Yields Live)'!DJ57</f>
        <v>3.8874</v>
      </c>
      <c r="BG57" s="88"/>
      <c r="BH57" s="121">
        <f t="shared" si="36"/>
        <v>1.3151999999999999</v>
      </c>
      <c r="BJ57" s="95">
        <f>'(Bloom Yields Live)'!DN57</f>
        <v>3.2050999999999998</v>
      </c>
      <c r="BK57" s="88">
        <f>'(Bloom Yields Live)'!DP57</f>
        <v>3.8931</v>
      </c>
      <c r="BL57" s="88">
        <f>'(Bloom Yields Live)'!DR57</f>
        <v>4.5681000000000003</v>
      </c>
      <c r="BM57" s="88">
        <f>'(Bloom Yields Live)'!DT57</f>
        <v>4.673</v>
      </c>
      <c r="BN57" s="88"/>
      <c r="BO57" s="121">
        <f t="shared" si="37"/>
        <v>2.1008</v>
      </c>
      <c r="BQ57" s="95">
        <f>'(Bloom Yields Live)'!DX57</f>
        <v>3.4516999999999998</v>
      </c>
      <c r="BR57" s="88">
        <f>'(Bloom Yields Live)'!DZ57</f>
        <v>4.9326999999999996</v>
      </c>
      <c r="BS57" s="88">
        <f>'(Bloom Yields Live)'!EB57</f>
        <v>6.2782999999999998</v>
      </c>
      <c r="BT57" s="88">
        <f>'(Bloom Yields Live)'!ED57</f>
        <v>6.4953000000000003</v>
      </c>
      <c r="BU57" s="88"/>
      <c r="BV57" s="121">
        <f t="shared" si="38"/>
        <v>3.9231000000000003</v>
      </c>
    </row>
    <row r="58" spans="1:75">
      <c r="A58" s="5">
        <v>40501</v>
      </c>
      <c r="B58" s="1040">
        <f t="shared" si="24"/>
        <v>40501</v>
      </c>
      <c r="C58" s="95">
        <f>'(Bloom Yields Live)'!C58</f>
        <v>1.3402000000000001</v>
      </c>
      <c r="D58" s="30">
        <f>'(Bloom Yields Live)'!E58</f>
        <v>1.9220000000000002</v>
      </c>
      <c r="E58" s="30">
        <f>'(Bloom Yields Live)'!G58</f>
        <v>2.5718999999999999</v>
      </c>
      <c r="F58" s="30">
        <f>'(Bloom Yields Live)'!I58</f>
        <v>2.8242000000000003</v>
      </c>
      <c r="G58" s="30">
        <f>'(Bloom Yields Live)'!K58</f>
        <v>3.2652000000000001</v>
      </c>
      <c r="J58" s="1459"/>
      <c r="K58" s="18">
        <f>'(Bloom Yields Live)'!AQ58</f>
        <v>1.3759999999999999</v>
      </c>
      <c r="L58" s="18">
        <f>'(Bloom Yields Live)'!AS58</f>
        <v>1.788</v>
      </c>
      <c r="M58" s="1459"/>
      <c r="N58" s="18">
        <f>'(Bloom Yields Live)'!AU58-'(Bloom Yields Live)'!I58</f>
        <v>0.27879999999999994</v>
      </c>
      <c r="O58" s="18">
        <f>'(Bloom Yields Live)'!AY58-'(Bloom Yields Live)'!AW58</f>
        <v>0.1080000000000001</v>
      </c>
      <c r="P58" s="18">
        <f>'(Bloom Yields Live)'!BK58-'(Bloom Yields Live)'!BG58</f>
        <v>3.8000000000000256E-2</v>
      </c>
      <c r="Q58" s="18">
        <f>'(Bloom Yields Live)'!BM58-'(Bloom Yields Live)'!BG58</f>
        <v>9.8000000000000309E-2</v>
      </c>
      <c r="R58" s="18"/>
      <c r="S58" s="95">
        <f>'(Bloom Yields Live)'!S58</f>
        <v>3.6326999999999998</v>
      </c>
      <c r="T58" s="731"/>
      <c r="U58" s="95">
        <f>'(Bloom Yields Live)'!W58</f>
        <v>2.0459999999999998</v>
      </c>
      <c r="V58" s="30">
        <f>'(Bloom Yields Live)'!Y58</f>
        <v>2.8058000000000001</v>
      </c>
      <c r="W58" s="30">
        <f>'(Bloom Yields Live)'!AA58</f>
        <v>3.4201999999999999</v>
      </c>
      <c r="X58" s="30">
        <f>'(Bloom Yields Live)'!AC58</f>
        <v>3.6818999999999997</v>
      </c>
      <c r="Y58" s="30">
        <f>'(Bloom Yields Live)'!AE58</f>
        <v>3.9487000000000001</v>
      </c>
      <c r="AA58" s="121">
        <f t="shared" si="33"/>
        <v>0.85769999999999946</v>
      </c>
      <c r="AD58" s="1459"/>
      <c r="AE58" s="88">
        <f>'(Bloom Yields Live)'!BU58</f>
        <v>2.286</v>
      </c>
      <c r="AF58" s="1511"/>
      <c r="AG58" s="95">
        <f>'(Bloom Yields Live)'!BZ58</f>
        <v>2.4870000000000001</v>
      </c>
      <c r="AH58" s="88">
        <f>'(Bloom Yields Live)'!CB58</f>
        <v>3.0270000000000001</v>
      </c>
      <c r="AI58" s="88">
        <f>'(Bloom Yields Live)'!CD58</f>
        <v>3.6360000000000001</v>
      </c>
      <c r="AJ58" s="88">
        <f>'(Bloom Yields Live)'!CF58</f>
        <v>3.907</v>
      </c>
      <c r="AK58" s="88">
        <f>'(Bloom Yields Live)'!CH58</f>
        <v>4.1959999999999997</v>
      </c>
      <c r="AL58" s="121">
        <f t="shared" si="26"/>
        <v>1.0827999999999998</v>
      </c>
      <c r="AN58" s="731">
        <f t="shared" si="32"/>
        <v>0.2251000000000003</v>
      </c>
      <c r="AO58" s="95">
        <f>'(Bloom Yields Live)'!CJ58</f>
        <v>2.3605</v>
      </c>
      <c r="AP58" s="88">
        <f>'(Bloom Yields Live)'!CL58</f>
        <v>2.9039999999999999</v>
      </c>
      <c r="AQ58" s="88">
        <f>'(Bloom Yields Live)'!CN58</f>
        <v>3.5691999999999999</v>
      </c>
      <c r="AR58" s="88">
        <f>'(Bloom Yields Live)'!CP58</f>
        <v>3.8395000000000001</v>
      </c>
      <c r="AS58" s="88">
        <f>'(Bloom Yields Live)'!CR58</f>
        <v>4.2298999999999998</v>
      </c>
      <c r="AT58" s="121">
        <f t="shared" si="34"/>
        <v>1.0152999999999999</v>
      </c>
      <c r="AV58" s="95">
        <f>'(Bloom Yields Live)'!CT58</f>
        <v>2.6471999999999998</v>
      </c>
      <c r="AW58" s="88">
        <f>'(Bloom Yields Live)'!CV58</f>
        <v>3.2383999999999999</v>
      </c>
      <c r="AX58" s="88">
        <f>'(Bloom Yields Live)'!CX58</f>
        <v>3.8525</v>
      </c>
      <c r="AY58" s="88">
        <f>'(Bloom Yields Live)'!CZ58</f>
        <v>4.1153000000000004</v>
      </c>
      <c r="AZ58" s="88">
        <f>'(Bloom Yields Live)'!DB58</f>
        <v>4.6032999999999999</v>
      </c>
      <c r="BA58" s="121">
        <f t="shared" si="35"/>
        <v>1.2911000000000001</v>
      </c>
      <c r="BC58" s="88">
        <f>'(Bloom Yields Live)'!DD58</f>
        <v>2.8426999999999998</v>
      </c>
      <c r="BD58" s="88">
        <f>'(Bloom Yields Live)'!DF58</f>
        <v>3.3814000000000002</v>
      </c>
      <c r="BE58" s="88">
        <f>'(Bloom Yields Live)'!DH58</f>
        <v>4.0430000000000001</v>
      </c>
      <c r="BF58" s="88">
        <f>'(Bloom Yields Live)'!DJ58</f>
        <v>4.1158999999999999</v>
      </c>
      <c r="BG58" s="88"/>
      <c r="BH58" s="121">
        <f t="shared" si="36"/>
        <v>1.2916999999999996</v>
      </c>
      <c r="BJ58" s="95">
        <f>'(Bloom Yields Live)'!DN58</f>
        <v>3.3420000000000001</v>
      </c>
      <c r="BK58" s="88">
        <f>'(Bloom Yields Live)'!DP58</f>
        <v>4.1005000000000003</v>
      </c>
      <c r="BL58" s="88">
        <f>'(Bloom Yields Live)'!DR58</f>
        <v>4.7938999999999998</v>
      </c>
      <c r="BM58" s="88">
        <f>'(Bloom Yields Live)'!DT58</f>
        <v>4.9048999999999996</v>
      </c>
      <c r="BN58" s="88"/>
      <c r="BO58" s="121">
        <f t="shared" si="37"/>
        <v>2.0806999999999993</v>
      </c>
      <c r="BQ58" s="95">
        <f>'(Bloom Yields Live)'!DX58</f>
        <v>3.5804</v>
      </c>
      <c r="BR58" s="88">
        <f>'(Bloom Yields Live)'!DZ58</f>
        <v>5.1329000000000002</v>
      </c>
      <c r="BS58" s="88">
        <f>'(Bloom Yields Live)'!EB58</f>
        <v>6.4991000000000003</v>
      </c>
      <c r="BT58" s="88">
        <f>'(Bloom Yields Live)'!ED58</f>
        <v>6.72</v>
      </c>
      <c r="BU58" s="88"/>
      <c r="BV58" s="121">
        <f t="shared" si="38"/>
        <v>3.8957999999999995</v>
      </c>
    </row>
    <row r="59" spans="1:75">
      <c r="A59" s="5">
        <v>40508</v>
      </c>
      <c r="B59" s="1040">
        <f t="shared" si="24"/>
        <v>40508</v>
      </c>
      <c r="C59" s="95">
        <f>'(Bloom Yields Live)'!C59</f>
        <v>1.1842999999999999</v>
      </c>
      <c r="D59" s="30">
        <f>'(Bloom Yields Live)'!E59</f>
        <v>1.8292999999999999</v>
      </c>
      <c r="E59" s="30">
        <f>'(Bloom Yields Live)'!G59</f>
        <v>2.5465999999999998</v>
      </c>
      <c r="F59" s="30">
        <f>'(Bloom Yields Live)'!I59</f>
        <v>2.7896000000000001</v>
      </c>
      <c r="G59" s="30">
        <f>'(Bloom Yields Live)'!K59</f>
        <v>3.2363</v>
      </c>
      <c r="J59" s="1459"/>
      <c r="K59" s="18">
        <f>'(Bloom Yields Live)'!AQ59</f>
        <v>1.355</v>
      </c>
      <c r="L59" s="18">
        <f>'(Bloom Yields Live)'!AS59</f>
        <v>1.8279999999999998</v>
      </c>
      <c r="M59" s="1459"/>
      <c r="N59" s="18">
        <f>'(Bloom Yields Live)'!AU59-'(Bloom Yields Live)'!I59</f>
        <v>0.34839999999999982</v>
      </c>
      <c r="O59" s="18">
        <f>'(Bloom Yields Live)'!AY59-'(Bloom Yields Live)'!AW59</f>
        <v>0.12139999999999995</v>
      </c>
      <c r="P59" s="18">
        <f>'(Bloom Yields Live)'!BK59-'(Bloom Yields Live)'!BG59</f>
        <v>4.9500000000000099E-2</v>
      </c>
      <c r="Q59" s="18">
        <f>'(Bloom Yields Live)'!BM59-'(Bloom Yields Live)'!BG59</f>
        <v>0.10450000000000026</v>
      </c>
      <c r="R59" s="18"/>
      <c r="S59" s="95">
        <f>'(Bloom Yields Live)'!S59</f>
        <v>3.6981999999999999</v>
      </c>
      <c r="T59" s="731"/>
      <c r="U59" s="95">
        <f>'(Bloom Yields Live)'!W59</f>
        <v>2.0139</v>
      </c>
      <c r="V59" s="30">
        <f>'(Bloom Yields Live)'!Y59</f>
        <v>2.7866</v>
      </c>
      <c r="W59" s="30">
        <f>'(Bloom Yields Live)'!AA59</f>
        <v>3.4249000000000001</v>
      </c>
      <c r="X59" s="30">
        <f>'(Bloom Yields Live)'!AC59</f>
        <v>3.7134</v>
      </c>
      <c r="Y59" s="30">
        <f>'(Bloom Yields Live)'!AE59</f>
        <v>4.0294999999999996</v>
      </c>
      <c r="AA59" s="121">
        <f t="shared" si="33"/>
        <v>0.92379999999999995</v>
      </c>
      <c r="AD59" s="1459"/>
      <c r="AE59" s="88">
        <f>'(Bloom Yields Live)'!BU59</f>
        <v>2.36</v>
      </c>
      <c r="AF59" s="1511"/>
      <c r="AG59" s="95">
        <f>'(Bloom Yields Live)'!BZ59</f>
        <v>2.3970000000000002</v>
      </c>
      <c r="AH59" s="88">
        <f>'(Bloom Yields Live)'!CB59</f>
        <v>3.012</v>
      </c>
      <c r="AI59" s="88">
        <f>'(Bloom Yields Live)'!CD59</f>
        <v>3.6779999999999999</v>
      </c>
      <c r="AJ59" s="88">
        <f>'(Bloom Yields Live)'!CF59</f>
        <v>3.956</v>
      </c>
      <c r="AK59" s="88">
        <f>'(Bloom Yields Live)'!CH59</f>
        <v>4.2649999999999997</v>
      </c>
      <c r="AL59" s="121">
        <f t="shared" si="26"/>
        <v>1.1663999999999999</v>
      </c>
      <c r="AN59" s="731">
        <f t="shared" si="32"/>
        <v>0.24259999999999993</v>
      </c>
      <c r="AO59" s="95">
        <f>'(Bloom Yields Live)'!CJ59</f>
        <v>2.2248999999999999</v>
      </c>
      <c r="AP59" s="88">
        <f>'(Bloom Yields Live)'!CL59</f>
        <v>2.8445999999999998</v>
      </c>
      <c r="AQ59" s="88">
        <f>'(Bloom Yields Live)'!CN59</f>
        <v>3.5560999999999998</v>
      </c>
      <c r="AR59" s="88">
        <f>'(Bloom Yields Live)'!CP59</f>
        <v>3.8388999999999998</v>
      </c>
      <c r="AS59" s="88">
        <f>'(Bloom Yields Live)'!CR59</f>
        <v>4.2370999999999999</v>
      </c>
      <c r="AT59" s="121">
        <f t="shared" si="34"/>
        <v>1.0492999999999997</v>
      </c>
      <c r="AV59" s="95">
        <f>'(Bloom Yields Live)'!CT59</f>
        <v>2.5388999999999999</v>
      </c>
      <c r="AW59" s="88">
        <f>'(Bloom Yields Live)'!CV59</f>
        <v>3.2063000000000001</v>
      </c>
      <c r="AX59" s="88">
        <f>'(Bloom Yields Live)'!CX59</f>
        <v>3.8666999999999998</v>
      </c>
      <c r="AY59" s="88">
        <f>'(Bloom Yields Live)'!CZ59</f>
        <v>4.1420000000000003</v>
      </c>
      <c r="AZ59" s="88">
        <f>'(Bloom Yields Live)'!DB59</f>
        <v>4.6378000000000004</v>
      </c>
      <c r="BA59" s="121">
        <f t="shared" si="35"/>
        <v>1.3524000000000003</v>
      </c>
      <c r="BC59" s="88">
        <f>'(Bloom Yields Live)'!DD59</f>
        <v>2.7133000000000003</v>
      </c>
      <c r="BD59" s="88">
        <f>'(Bloom Yields Live)'!DF59</f>
        <v>3.3782000000000001</v>
      </c>
      <c r="BE59" s="88">
        <f>'(Bloom Yields Live)'!DH59</f>
        <v>4.0350999999999999</v>
      </c>
      <c r="BF59" s="88">
        <f>'(Bloom Yields Live)'!DJ59</f>
        <v>4.1504000000000003</v>
      </c>
      <c r="BG59" s="88"/>
      <c r="BH59" s="121">
        <f t="shared" si="36"/>
        <v>1.3608000000000002</v>
      </c>
      <c r="BJ59" s="95">
        <f>'(Bloom Yields Live)'!DN59</f>
        <v>3.2707000000000002</v>
      </c>
      <c r="BK59" s="88">
        <f>'(Bloom Yields Live)'!DP59</f>
        <v>4.109</v>
      </c>
      <c r="BL59" s="88">
        <f>'(Bloom Yields Live)'!DR59</f>
        <v>4.8476999999999997</v>
      </c>
      <c r="BM59" s="88">
        <f>'(Bloom Yields Live)'!DT59</f>
        <v>4.9710999999999999</v>
      </c>
      <c r="BN59" s="88"/>
      <c r="BO59" s="121">
        <f t="shared" si="37"/>
        <v>2.1814999999999998</v>
      </c>
      <c r="BQ59" s="95">
        <f>'(Bloom Yields Live)'!DX59</f>
        <v>3.593</v>
      </c>
      <c r="BR59" s="88">
        <f>'(Bloom Yields Live)'!DZ59</f>
        <v>5.2217000000000002</v>
      </c>
      <c r="BS59" s="88">
        <f>'(Bloom Yields Live)'!EB59</f>
        <v>6.6341000000000001</v>
      </c>
      <c r="BT59" s="88">
        <f>'(Bloom Yields Live)'!ED59</f>
        <v>6.8676000000000004</v>
      </c>
      <c r="BU59" s="88"/>
      <c r="BV59" s="121">
        <f t="shared" si="38"/>
        <v>4.0780000000000003</v>
      </c>
    </row>
    <row r="60" spans="1:75">
      <c r="A60" s="5">
        <v>40515</v>
      </c>
      <c r="B60" s="1040">
        <f t="shared" si="24"/>
        <v>40515</v>
      </c>
      <c r="C60" s="95">
        <f>'(Bloom Yields Live)'!C60</f>
        <v>1.1367</v>
      </c>
      <c r="D60" s="30">
        <f>'(Bloom Yields Live)'!E60</f>
        <v>1.8837999999999999</v>
      </c>
      <c r="E60" s="30">
        <f>'(Bloom Yields Live)'!G60</f>
        <v>2.6684999999999999</v>
      </c>
      <c r="F60" s="30">
        <f>'(Bloom Yields Live)'!I60</f>
        <v>2.9</v>
      </c>
      <c r="G60" s="30">
        <f>'(Bloom Yields Live)'!K60</f>
        <v>3.3571</v>
      </c>
      <c r="J60" s="1459"/>
      <c r="K60" s="18">
        <f>'(Bloom Yields Live)'!AQ60</f>
        <v>1.544</v>
      </c>
      <c r="L60" s="18">
        <f>'(Bloom Yields Live)'!AS60</f>
        <v>1.903</v>
      </c>
      <c r="M60" s="1459"/>
      <c r="N60" s="18">
        <f>'(Bloom Yields Live)'!AU60-'(Bloom Yields Live)'!I60</f>
        <v>0.36400000000000032</v>
      </c>
      <c r="O60" s="18">
        <f>'(Bloom Yields Live)'!AY60-'(Bloom Yields Live)'!AW60</f>
        <v>0.13719999999999999</v>
      </c>
      <c r="P60" s="18">
        <f>'(Bloom Yields Live)'!BK60-'(Bloom Yields Live)'!BG60</f>
        <v>0.10709999999999997</v>
      </c>
      <c r="Q60" s="18">
        <f>'(Bloom Yields Live)'!BM60-'(Bloom Yields Live)'!BG60</f>
        <v>0.11609999999999987</v>
      </c>
      <c r="R60" s="18"/>
      <c r="S60" s="95">
        <f>'(Bloom Yields Live)'!S60</f>
        <v>3.9565000000000001</v>
      </c>
      <c r="T60" s="731"/>
      <c r="U60" s="95">
        <f>'(Bloom Yields Live)'!W60</f>
        <v>2.2951999999999999</v>
      </c>
      <c r="V60" s="30">
        <f>'(Bloom Yields Live)'!Y60</f>
        <v>3.0733999999999999</v>
      </c>
      <c r="W60" s="30">
        <f>'(Bloom Yields Live)'!AA60</f>
        <v>3.6627999999999998</v>
      </c>
      <c r="X60" s="30">
        <f>'(Bloom Yields Live)'!AC60</f>
        <v>3.9295</v>
      </c>
      <c r="Y60" s="30">
        <f>'(Bloom Yields Live)'!AE60</f>
        <v>4.2660999999999998</v>
      </c>
      <c r="AA60" s="121">
        <f t="shared" si="33"/>
        <v>1.0295000000000001</v>
      </c>
      <c r="AD60" s="1459"/>
      <c r="AE60" s="88">
        <f>'(Bloom Yields Live)'!BU60</f>
        <v>2.452</v>
      </c>
      <c r="AF60" s="1511"/>
      <c r="AG60" s="95">
        <f>'(Bloom Yields Live)'!BZ60</f>
        <v>2.4</v>
      </c>
      <c r="AH60" s="88">
        <f>'(Bloom Yields Live)'!CB60</f>
        <v>3.0960000000000001</v>
      </c>
      <c r="AI60" s="88">
        <f>'(Bloom Yields Live)'!CD60</f>
        <v>3.8050000000000002</v>
      </c>
      <c r="AJ60" s="88">
        <f>'(Bloom Yields Live)'!CF60</f>
        <v>4.0880000000000001</v>
      </c>
      <c r="AK60" s="88">
        <f>'(Bloom Yields Live)'!CH60</f>
        <v>4.4240000000000004</v>
      </c>
      <c r="AL60" s="121">
        <f t="shared" si="26"/>
        <v>1.1880000000000002</v>
      </c>
      <c r="AN60" s="731">
        <f t="shared" si="32"/>
        <v>0.15850000000000009</v>
      </c>
      <c r="AO60" s="95">
        <f>'(Bloom Yields Live)'!CJ60</f>
        <v>2.2077</v>
      </c>
      <c r="AP60" s="88">
        <f>'(Bloom Yields Live)'!CL60</f>
        <v>2.9468999999999999</v>
      </c>
      <c r="AQ60" s="88">
        <f>'(Bloom Yields Live)'!CN60</f>
        <v>3.6718999999999999</v>
      </c>
      <c r="AR60" s="88">
        <f>'(Bloom Yields Live)'!CP60</f>
        <v>3.9676999999999998</v>
      </c>
      <c r="AS60" s="88">
        <f>'(Bloom Yields Live)'!CR60</f>
        <v>4.4036999999999997</v>
      </c>
      <c r="AT60" s="121">
        <f t="shared" si="34"/>
        <v>1.0676999999999999</v>
      </c>
      <c r="AV60" s="95">
        <f>'(Bloom Yields Live)'!CT60</f>
        <v>2.5785</v>
      </c>
      <c r="AW60" s="88">
        <f>'(Bloom Yields Live)'!CV60</f>
        <v>3.3285</v>
      </c>
      <c r="AX60" s="88">
        <f>'(Bloom Yields Live)'!CX60</f>
        <v>4.0403000000000002</v>
      </c>
      <c r="AY60" s="88">
        <f>'(Bloom Yields Live)'!CZ60</f>
        <v>4.2887000000000004</v>
      </c>
      <c r="AZ60" s="88">
        <f>'(Bloom Yields Live)'!DB60</f>
        <v>4.8722000000000003</v>
      </c>
      <c r="BA60" s="121">
        <f t="shared" si="35"/>
        <v>1.3887000000000005</v>
      </c>
      <c r="BC60" s="88">
        <f>'(Bloom Yields Live)'!DD60</f>
        <v>2.6800999999999999</v>
      </c>
      <c r="BD60" s="88">
        <f>'(Bloom Yields Live)'!DF60</f>
        <v>3.4455</v>
      </c>
      <c r="BE60" s="88">
        <f>'(Bloom Yields Live)'!DH60</f>
        <v>4.1558999999999999</v>
      </c>
      <c r="BF60" s="88">
        <f>'(Bloom Yields Live)'!DJ60</f>
        <v>4.3041999999999998</v>
      </c>
      <c r="BG60" s="88"/>
      <c r="BH60" s="121">
        <f t="shared" si="36"/>
        <v>1.4041999999999999</v>
      </c>
      <c r="BJ60" s="95">
        <f>'(Bloom Yields Live)'!DN60</f>
        <v>3.2483</v>
      </c>
      <c r="BK60" s="88">
        <f>'(Bloom Yields Live)'!DP60</f>
        <v>4.2240000000000002</v>
      </c>
      <c r="BL60" s="88">
        <f>'(Bloom Yields Live)'!DR60</f>
        <v>5.0941999999999998</v>
      </c>
      <c r="BM60" s="88">
        <f>'(Bloom Yields Live)'!DT60</f>
        <v>5.2206999999999999</v>
      </c>
      <c r="BN60" s="88"/>
      <c r="BO60" s="121">
        <f t="shared" si="37"/>
        <v>2.3207</v>
      </c>
      <c r="BQ60" s="95">
        <f>'(Bloom Yields Live)'!DX60</f>
        <v>3.6092</v>
      </c>
      <c r="BR60" s="88">
        <f>'(Bloom Yields Live)'!DZ60</f>
        <v>5.3204000000000002</v>
      </c>
      <c r="BS60" s="88">
        <f>'(Bloom Yields Live)'!EB60</f>
        <v>6.7854000000000001</v>
      </c>
      <c r="BT60" s="88">
        <f>'(Bloom Yields Live)'!ED60</f>
        <v>7.0317999999999996</v>
      </c>
      <c r="BU60" s="88"/>
      <c r="BV60" s="121">
        <f t="shared" si="38"/>
        <v>4.1318000000000001</v>
      </c>
    </row>
    <row r="61" spans="1:75">
      <c r="A61" s="5">
        <v>40522</v>
      </c>
      <c r="B61" s="1040">
        <f t="shared" si="24"/>
        <v>40522</v>
      </c>
      <c r="C61" s="95">
        <f>'(Bloom Yields Live)'!C61</f>
        <v>1.3435000000000001</v>
      </c>
      <c r="D61" s="30">
        <f>'(Bloom Yields Live)'!E61</f>
        <v>2.0746000000000002</v>
      </c>
      <c r="E61" s="30">
        <f>'(Bloom Yields Live)'!G61</f>
        <v>2.7751999999999999</v>
      </c>
      <c r="F61" s="30">
        <f>'(Bloom Yields Live)'!I61</f>
        <v>3.0152000000000001</v>
      </c>
      <c r="G61" s="30">
        <f>'(Bloom Yields Live)'!K61</f>
        <v>3.4236</v>
      </c>
      <c r="J61" s="1459"/>
      <c r="K61" s="18">
        <f>'(Bloom Yields Live)'!AQ61</f>
        <v>1.669</v>
      </c>
      <c r="L61" s="18">
        <f>'(Bloom Yields Live)'!AS61</f>
        <v>2.024</v>
      </c>
      <c r="M61" s="1459"/>
      <c r="N61" s="18">
        <f>'(Bloom Yields Live)'!AU61-'(Bloom Yields Live)'!I61</f>
        <v>0.28079999999999972</v>
      </c>
      <c r="O61" s="18">
        <f>'(Bloom Yields Live)'!AY61-'(Bloom Yields Live)'!AW61</f>
        <v>0.12170000000000014</v>
      </c>
      <c r="P61" s="18">
        <f>'(Bloom Yields Live)'!BK61-'(Bloom Yields Live)'!BG61</f>
        <v>0.11169999999999991</v>
      </c>
      <c r="Q61" s="18">
        <f>'(Bloom Yields Live)'!BM61-'(Bloom Yields Live)'!BG61</f>
        <v>0.11070000000000002</v>
      </c>
      <c r="R61" s="18"/>
      <c r="S61" s="95">
        <f>'(Bloom Yields Live)'!S61</f>
        <v>4.0148999999999999</v>
      </c>
      <c r="T61" s="731"/>
      <c r="U61" s="95">
        <f>'(Bloom Yields Live)'!W61</f>
        <v>2.5310000000000001</v>
      </c>
      <c r="V61" s="30">
        <f>'(Bloom Yields Live)'!Y61</f>
        <v>3.2560000000000002</v>
      </c>
      <c r="W61" s="30">
        <f>'(Bloom Yields Live)'!AA61</f>
        <v>3.7759999999999998</v>
      </c>
      <c r="X61" s="30">
        <f>'(Bloom Yields Live)'!AC61</f>
        <v>3.9920999999999998</v>
      </c>
      <c r="Y61" s="30">
        <f>'(Bloom Yields Live)'!AE61</f>
        <v>4.3120000000000003</v>
      </c>
      <c r="AA61" s="121">
        <f t="shared" si="33"/>
        <v>0.97689999999999966</v>
      </c>
      <c r="AD61" s="1459"/>
      <c r="AE61" s="88">
        <f>'(Bloom Yields Live)'!BU61</f>
        <v>2.7290000000000001</v>
      </c>
      <c r="AF61" s="1511"/>
      <c r="AG61" s="95">
        <f>'(Bloom Yields Live)'!BZ61</f>
        <v>2.5779999999999998</v>
      </c>
      <c r="AH61" s="88">
        <f>'(Bloom Yields Live)'!CB61</f>
        <v>3.246</v>
      </c>
      <c r="AI61" s="88">
        <f>'(Bloom Yields Live)'!CD61</f>
        <v>3.8919999999999999</v>
      </c>
      <c r="AJ61" s="88">
        <f>'(Bloom Yields Live)'!CF61</f>
        <v>4.1550000000000002</v>
      </c>
      <c r="AK61" s="88">
        <f>'(Bloom Yields Live)'!CH61</f>
        <v>4.492</v>
      </c>
      <c r="AL61" s="121">
        <f t="shared" si="26"/>
        <v>1.1398000000000001</v>
      </c>
      <c r="AN61" s="731">
        <f t="shared" si="32"/>
        <v>0.16290000000000049</v>
      </c>
      <c r="AO61" s="95">
        <f>'(Bloom Yields Live)'!CJ61</f>
        <v>2.383</v>
      </c>
      <c r="AP61" s="88">
        <f>'(Bloom Yields Live)'!CL61</f>
        <v>3.0918000000000001</v>
      </c>
      <c r="AQ61" s="88">
        <f>'(Bloom Yields Live)'!CN61</f>
        <v>3.7637999999999998</v>
      </c>
      <c r="AR61" s="88">
        <f>'(Bloom Yields Live)'!CP61</f>
        <v>4.0525000000000002</v>
      </c>
      <c r="AS61" s="88">
        <f>'(Bloom Yields Live)'!CR61</f>
        <v>4.4824999999999999</v>
      </c>
      <c r="AT61" s="121">
        <f t="shared" si="34"/>
        <v>1.0373000000000001</v>
      </c>
      <c r="AV61" s="95">
        <f>'(Bloom Yields Live)'!CT61</f>
        <v>2.7610000000000001</v>
      </c>
      <c r="AW61" s="88">
        <f>'(Bloom Yields Live)'!CV61</f>
        <v>3.4723999999999999</v>
      </c>
      <c r="AX61" s="88">
        <f>'(Bloom Yields Live)'!CX61</f>
        <v>4.1303000000000001</v>
      </c>
      <c r="AY61" s="88">
        <f>'(Bloom Yields Live)'!CZ61</f>
        <v>4.3516000000000004</v>
      </c>
      <c r="AZ61" s="88">
        <f>'(Bloom Yields Live)'!DB61</f>
        <v>4.9390999999999998</v>
      </c>
      <c r="BA61" s="121">
        <f t="shared" si="35"/>
        <v>1.3364000000000003</v>
      </c>
      <c r="BC61" s="88">
        <f>'(Bloom Yields Live)'!DD61</f>
        <v>2.8527</v>
      </c>
      <c r="BD61" s="88">
        <f>'(Bloom Yields Live)'!DF61</f>
        <v>3.5787</v>
      </c>
      <c r="BE61" s="88">
        <f>'(Bloom Yields Live)'!DH61</f>
        <v>4.2350000000000003</v>
      </c>
      <c r="BF61" s="88">
        <f>'(Bloom Yields Live)'!DJ61</f>
        <v>4.3663999999999996</v>
      </c>
      <c r="BG61" s="88"/>
      <c r="BH61" s="121">
        <f t="shared" si="36"/>
        <v>1.3511999999999995</v>
      </c>
      <c r="BJ61" s="95">
        <f>'(Bloom Yields Live)'!DN61</f>
        <v>3.3656000000000001</v>
      </c>
      <c r="BK61" s="88">
        <f>'(Bloom Yields Live)'!DP61</f>
        <v>4.3018000000000001</v>
      </c>
      <c r="BL61" s="88">
        <f>'(Bloom Yields Live)'!DR61</f>
        <v>5.1189999999999998</v>
      </c>
      <c r="BM61" s="88">
        <f>'(Bloom Yields Live)'!DT61</f>
        <v>5.2285000000000004</v>
      </c>
      <c r="BN61" s="88"/>
      <c r="BO61" s="121">
        <f t="shared" si="37"/>
        <v>2.2133000000000003</v>
      </c>
      <c r="BQ61" s="95">
        <f>'(Bloom Yields Live)'!DX61</f>
        <v>3.5884999999999998</v>
      </c>
      <c r="BR61" s="88">
        <f>'(Bloom Yields Live)'!DZ61</f>
        <v>5.2603</v>
      </c>
      <c r="BS61" s="88">
        <f>'(Bloom Yields Live)'!EB61</f>
        <v>6.6722000000000001</v>
      </c>
      <c r="BT61" s="88">
        <f>'(Bloom Yields Live)'!ED61</f>
        <v>6.9016000000000002</v>
      </c>
      <c r="BU61" s="88"/>
      <c r="BV61" s="121">
        <f t="shared" si="38"/>
        <v>3.8864000000000001</v>
      </c>
    </row>
    <row r="62" spans="1:75">
      <c r="A62" s="5">
        <v>40529</v>
      </c>
      <c r="B62" s="1040">
        <f t="shared" si="24"/>
        <v>40529</v>
      </c>
      <c r="C62" s="95">
        <f>'(Bloom Yields Live)'!C62</f>
        <v>1.3735999999999999</v>
      </c>
      <c r="D62" s="30">
        <f>'(Bloom Yields Live)'!E62</f>
        <v>2.1356000000000002</v>
      </c>
      <c r="E62" s="30">
        <f>'(Bloom Yields Live)'!G62</f>
        <v>2.8182</v>
      </c>
      <c r="F62" s="30">
        <f>'(Bloom Yields Live)'!I62</f>
        <v>3.0714000000000001</v>
      </c>
      <c r="G62" s="30">
        <f>'(Bloom Yields Live)'!K62</f>
        <v>3.5444</v>
      </c>
      <c r="J62" s="1459"/>
      <c r="K62" s="18">
        <f>'(Bloom Yields Live)'!AQ62</f>
        <v>1.8149999999999999</v>
      </c>
      <c r="L62" s="18">
        <f>'(Bloom Yields Live)'!AS62</f>
        <v>2.0630000000000002</v>
      </c>
      <c r="M62" s="1459"/>
      <c r="N62" s="18">
        <f>'(Bloom Yields Live)'!AU62-'(Bloom Yields Live)'!I62</f>
        <v>0.3226</v>
      </c>
      <c r="O62" s="18">
        <f>'(Bloom Yields Live)'!AY62-'(Bloom Yields Live)'!AW62</f>
        <v>0.13379999999999992</v>
      </c>
      <c r="P62" s="18">
        <f>'(Bloom Yields Live)'!BK62-'(Bloom Yields Live)'!BG62</f>
        <v>0.12089999999999979</v>
      </c>
      <c r="Q62" s="18">
        <f>'(Bloom Yields Live)'!BM62-'(Bloom Yields Live)'!BG62</f>
        <v>0.1198999999999999</v>
      </c>
      <c r="R62" s="18"/>
      <c r="S62" s="95">
        <f>'(Bloom Yields Live)'!S62</f>
        <v>4.0105000000000004</v>
      </c>
      <c r="T62" s="731"/>
      <c r="U62" s="95">
        <f>'(Bloom Yields Live)'!W62</f>
        <v>2.5564999999999998</v>
      </c>
      <c r="V62" s="30">
        <f>'(Bloom Yields Live)'!Y62</f>
        <v>3.2711000000000001</v>
      </c>
      <c r="W62" s="30">
        <f>'(Bloom Yields Live)'!AA62</f>
        <v>3.8207</v>
      </c>
      <c r="X62" s="30">
        <f>'(Bloom Yields Live)'!AC62</f>
        <v>3.9998</v>
      </c>
      <c r="Y62" s="30">
        <f>'(Bloom Yields Live)'!AE62</f>
        <v>4.2977999999999996</v>
      </c>
      <c r="AA62" s="121">
        <f t="shared" si="33"/>
        <v>0.92839999999999989</v>
      </c>
      <c r="AD62" s="1459"/>
      <c r="AE62" s="88">
        <f>'(Bloom Yields Live)'!BU62</f>
        <v>2.7850000000000001</v>
      </c>
      <c r="AF62" s="1511"/>
      <c r="AG62" s="95">
        <f>'(Bloom Yields Live)'!BZ62</f>
        <v>2.62</v>
      </c>
      <c r="AH62" s="88">
        <f>'(Bloom Yields Live)'!CB62</f>
        <v>3.3109999999999999</v>
      </c>
      <c r="AI62" s="88">
        <f>'(Bloom Yields Live)'!CD62</f>
        <v>3.9750000000000001</v>
      </c>
      <c r="AJ62" s="88">
        <f>'(Bloom Yields Live)'!CF62</f>
        <v>4.2430000000000003</v>
      </c>
      <c r="AK62" s="88">
        <f>'(Bloom Yields Live)'!CH62</f>
        <v>4.58</v>
      </c>
      <c r="AL62" s="121">
        <f t="shared" si="26"/>
        <v>1.1716000000000002</v>
      </c>
      <c r="AN62" s="731">
        <f t="shared" si="32"/>
        <v>0.2432000000000003</v>
      </c>
      <c r="AO62" s="95">
        <f>'(Bloom Yields Live)'!CJ62</f>
        <v>2.4146999999999998</v>
      </c>
      <c r="AP62" s="88">
        <f>'(Bloom Yields Live)'!CL62</f>
        <v>3.1486999999999998</v>
      </c>
      <c r="AQ62" s="88">
        <f>'(Bloom Yields Live)'!CN62</f>
        <v>3.8266999999999998</v>
      </c>
      <c r="AR62" s="88">
        <f>'(Bloom Yields Live)'!CP62</f>
        <v>4.1177000000000001</v>
      </c>
      <c r="AS62" s="88">
        <f>'(Bloom Yields Live)'!CR62</f>
        <v>4.5591999999999997</v>
      </c>
      <c r="AT62" s="121">
        <f t="shared" si="34"/>
        <v>1.0463</v>
      </c>
      <c r="AV62" s="95">
        <f>'(Bloom Yields Live)'!CT62</f>
        <v>2.7747000000000002</v>
      </c>
      <c r="AW62" s="88">
        <f>'(Bloom Yields Live)'!CV62</f>
        <v>3.5124</v>
      </c>
      <c r="AX62" s="88">
        <f>'(Bloom Yields Live)'!CX62</f>
        <v>4.1761999999999997</v>
      </c>
      <c r="AY62" s="88">
        <f>'(Bloom Yields Live)'!CZ62</f>
        <v>4.3997999999999999</v>
      </c>
      <c r="AZ62" s="88">
        <f>'(Bloom Yields Live)'!DB62</f>
        <v>4.9988000000000001</v>
      </c>
      <c r="BA62" s="121">
        <f t="shared" si="35"/>
        <v>1.3283999999999998</v>
      </c>
      <c r="BC62" s="88">
        <f>'(Bloom Yields Live)'!DD62</f>
        <v>2.8773</v>
      </c>
      <c r="BD62" s="88">
        <f>'(Bloom Yields Live)'!DF62</f>
        <v>3.6305000000000001</v>
      </c>
      <c r="BE62" s="88">
        <f>'(Bloom Yields Live)'!DH62</f>
        <v>4.2919</v>
      </c>
      <c r="BF62" s="88">
        <f>'(Bloom Yields Live)'!DJ62</f>
        <v>4.4254999999999995</v>
      </c>
      <c r="BG62" s="88"/>
      <c r="BH62" s="121">
        <f t="shared" si="36"/>
        <v>1.3540999999999994</v>
      </c>
      <c r="BJ62" s="95">
        <f>'(Bloom Yields Live)'!DN62</f>
        <v>3.3757999999999999</v>
      </c>
      <c r="BK62" s="88">
        <f>'(Bloom Yields Live)'!DP62</f>
        <v>4.3353000000000002</v>
      </c>
      <c r="BL62" s="88">
        <f>'(Bloom Yields Live)'!DR62</f>
        <v>5.1585000000000001</v>
      </c>
      <c r="BM62" s="88">
        <f>'(Bloom Yields Live)'!DT62</f>
        <v>5.2702</v>
      </c>
      <c r="BN62" s="88"/>
      <c r="BO62" s="121">
        <f t="shared" si="37"/>
        <v>2.1987999999999999</v>
      </c>
      <c r="BQ62" s="95">
        <f>'(Bloom Yields Live)'!DX62</f>
        <v>3.5964</v>
      </c>
      <c r="BR62" s="88">
        <f>'(Bloom Yields Live)'!DZ62</f>
        <v>5.2943999999999996</v>
      </c>
      <c r="BS62" s="88">
        <f>'(Bloom Yields Live)'!EB62</f>
        <v>6.7122999999999999</v>
      </c>
      <c r="BT62" s="88">
        <f>'(Bloom Yields Live)'!ED62</f>
        <v>6.944</v>
      </c>
      <c r="BU62" s="88"/>
      <c r="BV62" s="121">
        <f t="shared" si="38"/>
        <v>3.8725999999999998</v>
      </c>
    </row>
    <row r="63" spans="1:75">
      <c r="A63" s="5">
        <v>40536</v>
      </c>
      <c r="B63" s="1040">
        <f t="shared" si="24"/>
        <v>40536</v>
      </c>
      <c r="C63" s="95">
        <f>'(Bloom Yields Live)'!C63</f>
        <v>1.2859</v>
      </c>
      <c r="D63" s="30">
        <f>'(Bloom Yields Live)'!E63</f>
        <v>2.0122</v>
      </c>
      <c r="E63" s="30">
        <f>'(Bloom Yields Live)'!G63</f>
        <v>2.7435999999999998</v>
      </c>
      <c r="F63" s="30">
        <f>'(Bloom Yields Live)'!I63</f>
        <v>2.9981</v>
      </c>
      <c r="G63" s="30">
        <f>'(Bloom Yields Live)'!K63</f>
        <v>3.4714</v>
      </c>
      <c r="J63" s="1459"/>
      <c r="K63" s="18">
        <f>'(Bloom Yields Live)'!AQ63</f>
        <v>1.798</v>
      </c>
      <c r="L63" s="18">
        <f>'(Bloom Yields Live)'!AS63</f>
        <v>2.0379999999999998</v>
      </c>
      <c r="M63" s="1459"/>
      <c r="N63" s="18">
        <f>'(Bloom Yields Live)'!AU63-'(Bloom Yields Live)'!I63</f>
        <v>0.3519000000000001</v>
      </c>
      <c r="O63" s="18">
        <f>'(Bloom Yields Live)'!AY63-'(Bloom Yields Live)'!AW63</f>
        <v>0.13410000000000011</v>
      </c>
      <c r="P63" s="18">
        <f>'(Bloom Yields Live)'!BK63-'(Bloom Yields Live)'!BG63</f>
        <v>0.15789999999999971</v>
      </c>
      <c r="Q63" s="18">
        <f>'(Bloom Yields Live)'!BM63-'(Bloom Yields Live)'!BG63</f>
        <v>0.1198999999999999</v>
      </c>
      <c r="R63" s="18"/>
      <c r="S63" s="95">
        <f>'(Bloom Yields Live)'!S63</f>
        <v>4.0183</v>
      </c>
      <c r="T63" s="731"/>
      <c r="U63" s="95">
        <f>'(Bloom Yields Live)'!W63</f>
        <v>2.5274000000000001</v>
      </c>
      <c r="V63" s="30">
        <f>'(Bloom Yields Live)'!Y63</f>
        <v>3.2366999999999999</v>
      </c>
      <c r="W63" s="30">
        <f>'(Bloom Yields Live)'!AA63</f>
        <v>3.8001</v>
      </c>
      <c r="X63" s="30">
        <f>'(Bloom Yields Live)'!AC63</f>
        <v>3.9872999999999998</v>
      </c>
      <c r="Y63" s="30">
        <f>'(Bloom Yields Live)'!AE63</f>
        <v>4.2664999999999997</v>
      </c>
      <c r="AA63" s="121">
        <f t="shared" si="33"/>
        <v>0.98919999999999986</v>
      </c>
      <c r="AD63" s="1459"/>
      <c r="AE63" s="88">
        <f>'(Bloom Yields Live)'!BU63</f>
        <v>2.8380000000000001</v>
      </c>
      <c r="AF63" s="1511"/>
      <c r="AG63" s="95">
        <f>'(Bloom Yields Live)'!BZ63</f>
        <v>2.5308999999999999</v>
      </c>
      <c r="AH63" s="88">
        <f>'(Bloom Yields Live)'!CB63</f>
        <v>3.2096999999999998</v>
      </c>
      <c r="AI63" s="88">
        <f>'(Bloom Yields Live)'!CD63</f>
        <v>3.8852000000000002</v>
      </c>
      <c r="AJ63" s="88">
        <f>'(Bloom Yields Live)'!CF63</f>
        <v>4.1776</v>
      </c>
      <c r="AK63" s="88">
        <f>'(Bloom Yields Live)'!CH63</f>
        <v>4.5168999999999997</v>
      </c>
      <c r="AL63" s="121">
        <f t="shared" si="26"/>
        <v>1.1795</v>
      </c>
      <c r="AN63" s="731">
        <f t="shared" si="32"/>
        <v>0.19030000000000014</v>
      </c>
      <c r="AO63" s="95">
        <f>'(Bloom Yields Live)'!CJ63</f>
        <v>2.3094999999999999</v>
      </c>
      <c r="AP63" s="88">
        <f>'(Bloom Yields Live)'!CL63</f>
        <v>3.0459999999999998</v>
      </c>
      <c r="AQ63" s="88">
        <f>'(Bloom Yields Live)'!CN63</f>
        <v>3.7471999999999999</v>
      </c>
      <c r="AR63" s="88">
        <f>'(Bloom Yields Live)'!CP63</f>
        <v>4.0495000000000001</v>
      </c>
      <c r="AS63" s="88">
        <f>'(Bloom Yields Live)'!CR63</f>
        <v>4.4923999999999999</v>
      </c>
      <c r="AT63" s="121">
        <f t="shared" si="34"/>
        <v>1.0514000000000001</v>
      </c>
      <c r="AV63" s="95">
        <f>'(Bloom Yields Live)'!CT63</f>
        <v>2.6665000000000001</v>
      </c>
      <c r="AW63" s="88">
        <f>'(Bloom Yields Live)'!CV63</f>
        <v>3.4077000000000002</v>
      </c>
      <c r="AX63" s="88">
        <f>'(Bloom Yields Live)'!CX63</f>
        <v>4.0948000000000002</v>
      </c>
      <c r="AY63" s="88">
        <f>'(Bloom Yields Live)'!CZ63</f>
        <v>4.3296999999999999</v>
      </c>
      <c r="AZ63" s="88">
        <f>'(Bloom Yields Live)'!DB63</f>
        <v>4.9302000000000001</v>
      </c>
      <c r="BA63" s="121">
        <f t="shared" si="35"/>
        <v>1.3315999999999999</v>
      </c>
      <c r="BC63" s="88">
        <f>'(Bloom Yields Live)'!DD63</f>
        <v>2.7654000000000001</v>
      </c>
      <c r="BD63" s="88">
        <f>'(Bloom Yields Live)'!DF63</f>
        <v>3.5221</v>
      </c>
      <c r="BE63" s="88">
        <f>'(Bloom Yields Live)'!DH63</f>
        <v>4.2066999999999997</v>
      </c>
      <c r="BF63" s="88">
        <f>'(Bloom Yields Live)'!DJ63</f>
        <v>4.3516000000000004</v>
      </c>
      <c r="BG63" s="88"/>
      <c r="BH63" s="121">
        <f t="shared" si="36"/>
        <v>1.3535000000000004</v>
      </c>
      <c r="BJ63" s="95">
        <f>'(Bloom Yields Live)'!DN63</f>
        <v>3.2595000000000001</v>
      </c>
      <c r="BK63" s="88">
        <f>'(Bloom Yields Live)'!DP63</f>
        <v>4.2225000000000001</v>
      </c>
      <c r="BL63" s="88">
        <f>'(Bloom Yields Live)'!DR63</f>
        <v>5.0678999999999998</v>
      </c>
      <c r="BM63" s="88">
        <f>'(Bloom Yields Live)'!DT63</f>
        <v>5.1909000000000001</v>
      </c>
      <c r="BN63" s="88"/>
      <c r="BO63" s="121">
        <f t="shared" si="37"/>
        <v>2.1928000000000001</v>
      </c>
      <c r="BQ63" s="95">
        <f>'(Bloom Yields Live)'!DX63</f>
        <v>3.4533</v>
      </c>
      <c r="BR63" s="88">
        <f>'(Bloom Yields Live)'!DZ63</f>
        <v>5.1547999999999998</v>
      </c>
      <c r="BS63" s="88">
        <f>'(Bloom Yields Live)'!EB63</f>
        <v>6.5960000000000001</v>
      </c>
      <c r="BT63" s="88">
        <f>'(Bloom Yields Live)'!ED63</f>
        <v>6.8390000000000004</v>
      </c>
      <c r="BU63" s="88"/>
      <c r="BV63" s="121">
        <f t="shared" si="38"/>
        <v>3.8409000000000004</v>
      </c>
    </row>
    <row r="64" spans="1:75">
      <c r="A64" s="1461">
        <v>40543</v>
      </c>
      <c r="B64" s="1041">
        <f t="shared" si="24"/>
        <v>40543</v>
      </c>
      <c r="C64" s="95">
        <f>'(Bloom Yields Live)'!C64</f>
        <v>1.1672</v>
      </c>
      <c r="D64" s="30">
        <f>'(Bloom Yields Live)'!E64</f>
        <v>1.9997</v>
      </c>
      <c r="E64" s="30">
        <f>'(Bloom Yields Live)'!G64</f>
        <v>2.7429000000000001</v>
      </c>
      <c r="F64" s="30">
        <f>'(Bloom Yields Live)'!I64</f>
        <v>3.0026999999999999</v>
      </c>
      <c r="G64" s="30">
        <f>'(Bloom Yields Live)'!K64</f>
        <v>3.4741</v>
      </c>
      <c r="H64" s="88">
        <f t="shared" ref="H64:H95" si="39">AVERAGE(F12:F64)</f>
        <v>2.8766509433962266</v>
      </c>
      <c r="I64" s="99"/>
      <c r="J64" s="1459"/>
      <c r="K64" s="18">
        <f>'(Bloom Yields Live)'!AQ64</f>
        <v>1.8169999999999999</v>
      </c>
      <c r="L64" s="18">
        <f>'(Bloom Yields Live)'!AS64</f>
        <v>2.0870000000000002</v>
      </c>
      <c r="M64" s="1459"/>
      <c r="N64" s="18">
        <f>'(Bloom Yields Live)'!AU64-'(Bloom Yields Live)'!I64</f>
        <v>0.35930000000000017</v>
      </c>
      <c r="O64" s="18">
        <f>'(Bloom Yields Live)'!AY64-'(Bloom Yields Live)'!AW64</f>
        <v>0.14060000000000006</v>
      </c>
      <c r="P64" s="18">
        <f>'(Bloom Yields Live)'!BK64-'(Bloom Yields Live)'!BG64</f>
        <v>0.10630000000000006</v>
      </c>
      <c r="Q64" s="18">
        <f>'(Bloom Yields Live)'!BM64-'(Bloom Yields Live)'!BG64</f>
        <v>0.13129999999999997</v>
      </c>
      <c r="R64" s="18"/>
      <c r="S64" s="95">
        <f>'(Bloom Yields Live)'!S64</f>
        <v>3.9954999999999998</v>
      </c>
      <c r="T64" s="731"/>
      <c r="U64" s="95">
        <f>'(Bloom Yields Live)'!W64</f>
        <v>2.5707</v>
      </c>
      <c r="V64" s="30">
        <f>'(Bloom Yields Live)'!Y64</f>
        <v>3.2871000000000001</v>
      </c>
      <c r="W64" s="30">
        <f>'(Bloom Yields Live)'!AA64</f>
        <v>3.8307000000000002</v>
      </c>
      <c r="X64" s="30">
        <f>'(Bloom Yields Live)'!AC64</f>
        <v>3.9628999999999999</v>
      </c>
      <c r="Y64" s="30">
        <f>'(Bloom Yields Live)'!AE64</f>
        <v>4.2545000000000002</v>
      </c>
      <c r="Z64" s="30">
        <f t="shared" ref="Z64:Z95" si="40">AVERAGE(X12:X64)</f>
        <v>3.4946188679245278</v>
      </c>
      <c r="AA64" s="121">
        <f t="shared" si="33"/>
        <v>0.96019999999999994</v>
      </c>
      <c r="AB64" s="88">
        <f>AVERAGE(AA12:AA64)</f>
        <v>0.61796792452830185</v>
      </c>
      <c r="AC64" s="99"/>
      <c r="AD64" s="1459"/>
      <c r="AE64" s="88">
        <f>'(Bloom Yields Live)'!BU64</f>
        <v>2.6890000000000001</v>
      </c>
      <c r="AF64" s="1511"/>
      <c r="AG64" s="95">
        <f>'(Bloom Yields Live)'!BZ64</f>
        <v>2.4359999999999999</v>
      </c>
      <c r="AH64" s="88">
        <f>'(Bloom Yields Live)'!CB64</f>
        <v>3.2090000000000001</v>
      </c>
      <c r="AI64" s="88">
        <f>'(Bloom Yields Live)'!CD64</f>
        <v>3.8780000000000001</v>
      </c>
      <c r="AJ64" s="88">
        <f>'(Bloom Yields Live)'!CF64</f>
        <v>4.1719999999999997</v>
      </c>
      <c r="AK64" s="88">
        <f>'(Bloom Yields Live)'!CH64</f>
        <v>4.4960000000000004</v>
      </c>
      <c r="AL64" s="121">
        <f t="shared" si="26"/>
        <v>1.1692999999999998</v>
      </c>
      <c r="AM64" s="88">
        <f>AVERAGE(AL12:AL64)</f>
        <v>1.0373132075471698</v>
      </c>
      <c r="AN64" s="731">
        <f t="shared" si="32"/>
        <v>0.20909999999999984</v>
      </c>
      <c r="AO64" s="95">
        <f>'(Bloom Yields Live)'!CJ64</f>
        <v>2.2086999999999999</v>
      </c>
      <c r="AP64" s="88">
        <f>'(Bloom Yields Live)'!CL64</f>
        <v>3.0442</v>
      </c>
      <c r="AQ64" s="88">
        <f>'(Bloom Yields Live)'!CN64</f>
        <v>3.7208999999999999</v>
      </c>
      <c r="AR64" s="88">
        <f>'(Bloom Yields Live)'!CP64</f>
        <v>4.0316999999999998</v>
      </c>
      <c r="AS64" s="88">
        <f>'(Bloom Yields Live)'!CR64</f>
        <v>4.4420999999999999</v>
      </c>
      <c r="AT64" s="121">
        <f t="shared" si="34"/>
        <v>1.0289999999999999</v>
      </c>
      <c r="AU64" s="99">
        <f>AVERAGE(AT12:AT64)</f>
        <v>1.0433339622641509</v>
      </c>
      <c r="AV64" s="95">
        <f>'(Bloom Yields Live)'!CT64</f>
        <v>2.5526999999999997</v>
      </c>
      <c r="AW64" s="88">
        <f>'(Bloom Yields Live)'!CV64</f>
        <v>3.3959000000000001</v>
      </c>
      <c r="AX64" s="88">
        <f>'(Bloom Yields Live)'!CX64</f>
        <v>4.0564999999999998</v>
      </c>
      <c r="AY64" s="88">
        <f>'(Bloom Yields Live)'!CZ64</f>
        <v>4.2998000000000003</v>
      </c>
      <c r="AZ64" s="88">
        <f>'(Bloom Yields Live)'!DB64</f>
        <v>4.8678999999999997</v>
      </c>
      <c r="BA64" s="121">
        <f t="shared" si="35"/>
        <v>1.2971000000000004</v>
      </c>
      <c r="BB64" s="99">
        <f>AVERAGE(BA12:BA64)</f>
        <v>1.236805660377359</v>
      </c>
      <c r="BC64" s="88">
        <f>'(Bloom Yields Live)'!DD64</f>
        <v>2.6638999999999999</v>
      </c>
      <c r="BD64" s="88">
        <f>'(Bloom Yields Live)'!DF64</f>
        <v>3.5206</v>
      </c>
      <c r="BE64" s="88">
        <f>'(Bloom Yields Live)'!DH64</f>
        <v>4.2007000000000003</v>
      </c>
      <c r="BF64" s="88">
        <f>'(Bloom Yields Live)'!DJ64</f>
        <v>4.3940000000000001</v>
      </c>
      <c r="BG64" s="88"/>
      <c r="BH64" s="121">
        <f t="shared" si="36"/>
        <v>1.3913000000000002</v>
      </c>
      <c r="BI64" s="99">
        <f>AVERAGE(BH12:BH64)</f>
        <v>1.5148584905660383</v>
      </c>
      <c r="BJ64" s="95">
        <f>'(Bloom Yields Live)'!DN64</f>
        <v>3.1474000000000002</v>
      </c>
      <c r="BK64" s="88">
        <f>'(Bloom Yields Live)'!DP64</f>
        <v>4.2114000000000003</v>
      </c>
      <c r="BL64" s="88">
        <f>'(Bloom Yields Live)'!DR64</f>
        <v>5.0313999999999997</v>
      </c>
      <c r="BM64" s="88">
        <f>'(Bloom Yields Live)'!DT64</f>
        <v>5.1627999999999998</v>
      </c>
      <c r="BN64" s="88"/>
      <c r="BO64" s="121">
        <f t="shared" si="37"/>
        <v>2.1600999999999999</v>
      </c>
      <c r="BP64" s="99">
        <f>AVERAGE(BO12:BO64)</f>
        <v>2.2028641509433964</v>
      </c>
      <c r="BQ64" s="95">
        <f>'(Bloom Yields Live)'!DX64</f>
        <v>3.4077000000000002</v>
      </c>
      <c r="BR64" s="88">
        <f>'(Bloom Yields Live)'!DZ64</f>
        <v>5.2077999999999998</v>
      </c>
      <c r="BS64" s="88">
        <f>'(Bloom Yields Live)'!EB64</f>
        <v>6.6243999999999996</v>
      </c>
      <c r="BT64" s="88">
        <f>'(Bloom Yields Live)'!ED64</f>
        <v>6.8769</v>
      </c>
      <c r="BU64" s="88"/>
      <c r="BV64" s="121">
        <f t="shared" si="38"/>
        <v>3.8742000000000001</v>
      </c>
      <c r="BW64" s="88">
        <f>AVERAGE(BV12:BV64)</f>
        <v>4.3654377358490564</v>
      </c>
    </row>
    <row r="65" spans="1:75">
      <c r="A65" s="5">
        <v>40550</v>
      </c>
      <c r="B65" s="1040">
        <f t="shared" si="24"/>
        <v>40550</v>
      </c>
      <c r="C65" s="95">
        <f>'(Bloom Yields Live)'!C65</f>
        <v>1.1822999999999999</v>
      </c>
      <c r="D65" s="30">
        <f>'(Bloom Yields Live)'!E65</f>
        <v>1.9451000000000001</v>
      </c>
      <c r="E65" s="30">
        <f>'(Bloom Yields Live)'!G65</f>
        <v>2.7101999999999999</v>
      </c>
      <c r="F65" s="30">
        <f>'(Bloom Yields Live)'!I65</f>
        <v>2.9420999999999999</v>
      </c>
      <c r="G65" s="30">
        <f>'(Bloom Yields Live)'!K65</f>
        <v>3.4363000000000001</v>
      </c>
      <c r="H65" s="88">
        <f t="shared" si="39"/>
        <v>2.8668849056603776</v>
      </c>
      <c r="I65" s="99"/>
      <c r="J65" s="1459"/>
      <c r="K65" s="18">
        <f>'(Bloom Yields Live)'!AQ65</f>
        <v>1.8319999999999999</v>
      </c>
      <c r="L65" s="18">
        <f>'(Bloom Yields Live)'!AS65</f>
        <v>2.109</v>
      </c>
      <c r="M65" s="1459"/>
      <c r="N65" s="18">
        <f>'(Bloom Yields Live)'!AU65-'(Bloom Yields Live)'!I65</f>
        <v>0.39090000000000025</v>
      </c>
      <c r="O65" s="18">
        <f>'(Bloom Yields Live)'!AY65-'(Bloom Yields Live)'!AW65</f>
        <v>0.13989999999999991</v>
      </c>
      <c r="P65" s="18">
        <f>'(Bloom Yields Live)'!BK65-'(Bloom Yields Live)'!BG65</f>
        <v>0.12589999999999968</v>
      </c>
      <c r="Q65" s="18">
        <f>'(Bloom Yields Live)'!BM65-'(Bloom Yields Live)'!BG65</f>
        <v>0.12189999999999968</v>
      </c>
      <c r="R65" s="18"/>
      <c r="S65" s="95">
        <f>'(Bloom Yields Live)'!S65</f>
        <v>4.1615000000000002</v>
      </c>
      <c r="T65" s="731"/>
      <c r="U65" s="95">
        <f>'(Bloom Yields Live)'!W65</f>
        <v>2.7109000000000001</v>
      </c>
      <c r="V65" s="30">
        <f>'(Bloom Yields Live)'!Y65</f>
        <v>3.4129</v>
      </c>
      <c r="W65" s="30">
        <f>'(Bloom Yields Live)'!AA65</f>
        <v>3.9771999999999998</v>
      </c>
      <c r="X65" s="30">
        <f>'(Bloom Yields Live)'!AC65</f>
        <v>4.1338999999999997</v>
      </c>
      <c r="Y65" s="30">
        <f>'(Bloom Yields Live)'!AE65</f>
        <v>4.4096000000000002</v>
      </c>
      <c r="Z65" s="30">
        <f t="shared" si="40"/>
        <v>3.501284905660377</v>
      </c>
      <c r="AA65" s="121">
        <f t="shared" si="33"/>
        <v>1.1917999999999997</v>
      </c>
      <c r="AB65" s="88">
        <f t="shared" ref="AB65:AB128" si="41">AVERAGE(AA13:AA65)</f>
        <v>0.63439999999999996</v>
      </c>
      <c r="AC65" s="99"/>
      <c r="AD65" s="1459"/>
      <c r="AE65" s="88">
        <f>'(Bloom Yields Live)'!BU65</f>
        <v>2.8180000000000001</v>
      </c>
      <c r="AF65" s="1511"/>
      <c r="AG65" s="95">
        <f>'(Bloom Yields Live)'!BZ65</f>
        <v>2.4660000000000002</v>
      </c>
      <c r="AH65" s="88">
        <f>'(Bloom Yields Live)'!CB65</f>
        <v>3.105</v>
      </c>
      <c r="AI65" s="88">
        <f>'(Bloom Yields Live)'!CD65</f>
        <v>3.7919999999999998</v>
      </c>
      <c r="AJ65" s="88">
        <f>'(Bloom Yields Live)'!CF65</f>
        <v>4.0789999999999997</v>
      </c>
      <c r="AK65" s="88">
        <f>'(Bloom Yields Live)'!CH65</f>
        <v>4.4119999999999999</v>
      </c>
      <c r="AL65" s="121">
        <f t="shared" si="26"/>
        <v>1.1368999999999998</v>
      </c>
      <c r="AM65" s="88">
        <f t="shared" ref="AM65:AM128" si="42">AVERAGE(AL13:AL65)</f>
        <v>1.0398471698113207</v>
      </c>
      <c r="AN65" s="731">
        <f t="shared" si="32"/>
        <v>-5.4899999999999949E-2</v>
      </c>
      <c r="AO65" s="95">
        <f>'(Bloom Yields Live)'!CJ65</f>
        <v>2.2568000000000001</v>
      </c>
      <c r="AP65" s="88">
        <f>'(Bloom Yields Live)'!CL65</f>
        <v>2.9355000000000002</v>
      </c>
      <c r="AQ65" s="88">
        <f>'(Bloom Yields Live)'!CN65</f>
        <v>3.6245000000000003</v>
      </c>
      <c r="AR65" s="88">
        <f>'(Bloom Yields Live)'!CP65</f>
        <v>3.9268000000000001</v>
      </c>
      <c r="AS65" s="88">
        <f>'(Bloom Yields Live)'!CR65</f>
        <v>4.3657000000000004</v>
      </c>
      <c r="AT65" s="121">
        <f t="shared" si="34"/>
        <v>0.98470000000000013</v>
      </c>
      <c r="AU65" s="99">
        <f t="shared" ref="AU65:AU128" si="43">AVERAGE(AT13:AT65)</f>
        <v>1.0418132075471698</v>
      </c>
      <c r="AV65" s="95">
        <f>'(Bloom Yields Live)'!CT65</f>
        <v>2.6179999999999999</v>
      </c>
      <c r="AW65" s="88">
        <f>'(Bloom Yields Live)'!CV65</f>
        <v>3.3045</v>
      </c>
      <c r="AX65" s="88">
        <f>'(Bloom Yields Live)'!CX65</f>
        <v>3.9773000000000001</v>
      </c>
      <c r="AY65" s="88">
        <f>'(Bloom Yields Live)'!CZ65</f>
        <v>4.2121000000000004</v>
      </c>
      <c r="AZ65" s="88">
        <f>'(Bloom Yields Live)'!DB65</f>
        <v>4.8087</v>
      </c>
      <c r="BA65" s="121">
        <f t="shared" si="35"/>
        <v>1.2700000000000005</v>
      </c>
      <c r="BB65" s="99">
        <f t="shared" ref="BB65:BB128" si="44">AVERAGE(BA13:BA65)</f>
        <v>1.2365358490566041</v>
      </c>
      <c r="BC65" s="88">
        <f>'(Bloom Yields Live)'!DD65</f>
        <v>2.6867000000000001</v>
      </c>
      <c r="BD65" s="88">
        <f>'(Bloom Yields Live)'!DF65</f>
        <v>3.3866000000000001</v>
      </c>
      <c r="BE65" s="88">
        <f>'(Bloom Yields Live)'!DH65</f>
        <v>4.0789999999999997</v>
      </c>
      <c r="BF65" s="88">
        <f>'(Bloom Yields Live)'!DJ65</f>
        <v>4.2637999999999998</v>
      </c>
      <c r="BG65" s="88"/>
      <c r="BH65" s="121">
        <f t="shared" si="36"/>
        <v>1.3216999999999999</v>
      </c>
      <c r="BI65" s="99">
        <f t="shared" ref="BI65:BI128" si="45">AVERAGE(BH13:BH65)</f>
        <v>1.5091660377358493</v>
      </c>
      <c r="BJ65" s="95">
        <f>'(Bloom Yields Live)'!DN65</f>
        <v>3.1888000000000001</v>
      </c>
      <c r="BK65" s="88">
        <f>'(Bloom Yields Live)'!DP65</f>
        <v>4.0951000000000004</v>
      </c>
      <c r="BL65" s="88">
        <f>'(Bloom Yields Live)'!DR65</f>
        <v>4.9272999999999998</v>
      </c>
      <c r="BM65" s="88">
        <f>'(Bloom Yields Live)'!DT65</f>
        <v>5.0502000000000002</v>
      </c>
      <c r="BN65" s="88"/>
      <c r="BO65" s="121">
        <f t="shared" si="37"/>
        <v>2.1081000000000003</v>
      </c>
      <c r="BP65" s="99">
        <f t="shared" ref="BP65:BP128" si="46">AVERAGE(BO13:BO65)</f>
        <v>2.2024377358490566</v>
      </c>
      <c r="BQ65" s="95">
        <f>'(Bloom Yields Live)'!DX65</f>
        <v>3.4157999999999999</v>
      </c>
      <c r="BR65" s="88">
        <f>'(Bloom Yields Live)'!DZ65</f>
        <v>5.0610999999999997</v>
      </c>
      <c r="BS65" s="88">
        <f>'(Bloom Yields Live)'!EB65</f>
        <v>6.49</v>
      </c>
      <c r="BT65" s="88">
        <f>'(Bloom Yields Live)'!ED65</f>
        <v>6.734</v>
      </c>
      <c r="BU65" s="88"/>
      <c r="BV65" s="121">
        <f t="shared" si="38"/>
        <v>3.7919</v>
      </c>
      <c r="BW65" s="88">
        <f t="shared" ref="BW65:BW128" si="47">AVERAGE(BV13:BV65)</f>
        <v>4.3505396226415103</v>
      </c>
    </row>
    <row r="66" spans="1:75">
      <c r="A66" s="5">
        <v>40557</v>
      </c>
      <c r="B66" s="1040">
        <f t="shared" si="24"/>
        <v>40557</v>
      </c>
      <c r="C66" s="95">
        <f>'(Bloom Yields Live)'!C66</f>
        <v>1.4577</v>
      </c>
      <c r="D66" s="30">
        <f>'(Bloom Yields Live)'!E66</f>
        <v>2.1907999999999999</v>
      </c>
      <c r="E66" s="30">
        <f>'(Bloom Yields Live)'!G66</f>
        <v>2.8424999999999998</v>
      </c>
      <c r="F66" s="30">
        <f>'(Bloom Yields Live)'!I66</f>
        <v>3.0676999999999999</v>
      </c>
      <c r="G66" s="30">
        <f>'(Bloom Yields Live)'!K66</f>
        <v>3.5063</v>
      </c>
      <c r="H66" s="88">
        <f t="shared" si="39"/>
        <v>2.8589113207547174</v>
      </c>
      <c r="I66" s="99"/>
      <c r="J66" s="1459"/>
      <c r="K66" s="18">
        <f>'(Bloom Yields Live)'!AQ66</f>
        <v>1.87</v>
      </c>
      <c r="L66" s="18">
        <f>'(Bloom Yields Live)'!AS66</f>
        <v>2.0760000000000001</v>
      </c>
      <c r="M66" s="1459"/>
      <c r="N66" s="18">
        <f>'(Bloom Yields Live)'!AU66-'(Bloom Yields Live)'!I66</f>
        <v>0.33630000000000004</v>
      </c>
      <c r="O66" s="18">
        <f>'(Bloom Yields Live)'!AY66-'(Bloom Yields Live)'!AW66</f>
        <v>0.12420000000000009</v>
      </c>
      <c r="P66" s="18">
        <f>'(Bloom Yields Live)'!BK66-'(Bloom Yields Live)'!BG66</f>
        <v>0.10239999999999982</v>
      </c>
      <c r="Q66" s="18">
        <f>'(Bloom Yields Live)'!BM66-'(Bloom Yields Live)'!BG66</f>
        <v>0.11640000000000006</v>
      </c>
      <c r="R66" s="18"/>
      <c r="S66" s="95">
        <f>'(Bloom Yields Live)'!S66</f>
        <v>4.1029999999999998</v>
      </c>
      <c r="T66" s="731"/>
      <c r="U66" s="95">
        <f>'(Bloom Yields Live)'!W66</f>
        <v>2.6823999999999999</v>
      </c>
      <c r="V66" s="30">
        <f>'(Bloom Yields Live)'!Y66</f>
        <v>3.3938000000000001</v>
      </c>
      <c r="W66" s="30">
        <f>'(Bloom Yields Live)'!AA66</f>
        <v>3.9257999999999997</v>
      </c>
      <c r="X66" s="30">
        <f>'(Bloom Yields Live)'!AC66</f>
        <v>4.0862999999999996</v>
      </c>
      <c r="Y66" s="30">
        <f>'(Bloom Yields Live)'!AE66</f>
        <v>4.3971999999999998</v>
      </c>
      <c r="Z66" s="30">
        <f t="shared" si="40"/>
        <v>3.5067358490566032</v>
      </c>
      <c r="AA66" s="121">
        <f t="shared" si="33"/>
        <v>1.0185999999999997</v>
      </c>
      <c r="AB66" s="88">
        <f t="shared" si="41"/>
        <v>0.64782452830188675</v>
      </c>
      <c r="AC66" s="99"/>
      <c r="AD66" s="1459"/>
      <c r="AE66" s="88">
        <f>'(Bloom Yields Live)'!BU66</f>
        <v>2.7290000000000001</v>
      </c>
      <c r="AF66" s="1511"/>
      <c r="AG66" s="95">
        <f>'(Bloom Yields Live)'!BZ66</f>
        <v>2.6959999999999997</v>
      </c>
      <c r="AH66" s="88">
        <f>'(Bloom Yields Live)'!CB66</f>
        <v>3.3279999999999998</v>
      </c>
      <c r="AI66" s="88">
        <f>'(Bloom Yields Live)'!CD66</f>
        <v>3.9590000000000001</v>
      </c>
      <c r="AJ66" s="88">
        <f>'(Bloom Yields Live)'!CF66</f>
        <v>4.234</v>
      </c>
      <c r="AK66" s="88">
        <f>'(Bloom Yields Live)'!CH66</f>
        <v>4.5280000000000005</v>
      </c>
      <c r="AL66" s="121">
        <f t="shared" si="26"/>
        <v>1.1663000000000001</v>
      </c>
      <c r="AM66" s="88">
        <f t="shared" si="42"/>
        <v>1.0444433962264152</v>
      </c>
      <c r="AN66" s="731">
        <f t="shared" si="32"/>
        <v>0.14770000000000039</v>
      </c>
      <c r="AO66" s="95">
        <f>'(Bloom Yields Live)'!CJ66</f>
        <v>2.5154000000000001</v>
      </c>
      <c r="AP66" s="88">
        <f>'(Bloom Yields Live)'!CL66</f>
        <v>3.1909000000000001</v>
      </c>
      <c r="AQ66" s="88">
        <f>'(Bloom Yields Live)'!CN66</f>
        <v>3.8226</v>
      </c>
      <c r="AR66" s="88">
        <f>'(Bloom Yields Live)'!CP66</f>
        <v>4.0974000000000004</v>
      </c>
      <c r="AS66" s="88">
        <f>'(Bloom Yields Live)'!CR66</f>
        <v>4.5084</v>
      </c>
      <c r="AT66" s="121">
        <f t="shared" si="34"/>
        <v>1.0297000000000005</v>
      </c>
      <c r="AU66" s="99">
        <f t="shared" si="43"/>
        <v>1.0424</v>
      </c>
      <c r="AV66" s="95">
        <f>'(Bloom Yields Live)'!CT66</f>
        <v>2.8738000000000001</v>
      </c>
      <c r="AW66" s="88">
        <f>'(Bloom Yields Live)'!CV66</f>
        <v>3.5569999999999999</v>
      </c>
      <c r="AX66" s="88">
        <f>'(Bloom Yields Live)'!CX66</f>
        <v>4.1726000000000001</v>
      </c>
      <c r="AY66" s="88">
        <f>'(Bloom Yields Live)'!CZ66</f>
        <v>4.3799000000000001</v>
      </c>
      <c r="AZ66" s="88">
        <f>'(Bloom Yields Live)'!DB66</f>
        <v>4.9485000000000001</v>
      </c>
      <c r="BA66" s="121">
        <f t="shared" si="35"/>
        <v>1.3122000000000003</v>
      </c>
      <c r="BB66" s="99">
        <f t="shared" si="44"/>
        <v>1.2392603773584909</v>
      </c>
      <c r="BC66" s="88">
        <f>'(Bloom Yields Live)'!DD66</f>
        <v>2.9144999999999999</v>
      </c>
      <c r="BD66" s="88">
        <f>'(Bloom Yields Live)'!DF66</f>
        <v>3.5941999999999998</v>
      </c>
      <c r="BE66" s="88">
        <f>'(Bloom Yields Live)'!DH66</f>
        <v>4.2483000000000004</v>
      </c>
      <c r="BF66" s="88">
        <f>'(Bloom Yields Live)'!DJ66</f>
        <v>4.4057000000000004</v>
      </c>
      <c r="BG66" s="88"/>
      <c r="BH66" s="121">
        <f t="shared" si="36"/>
        <v>1.3380000000000005</v>
      </c>
      <c r="BI66" s="99">
        <f t="shared" si="45"/>
        <v>1.5069584905660376</v>
      </c>
      <c r="BJ66" s="95">
        <f>'(Bloom Yields Live)'!DN66</f>
        <v>3.4253999999999998</v>
      </c>
      <c r="BK66" s="88">
        <f>'(Bloom Yields Live)'!DP66</f>
        <v>4.3284000000000002</v>
      </c>
      <c r="BL66" s="88">
        <f>'(Bloom Yields Live)'!DR66</f>
        <v>5.1032999999999999</v>
      </c>
      <c r="BM66" s="88">
        <f>'(Bloom Yields Live)'!DT66</f>
        <v>5.1988000000000003</v>
      </c>
      <c r="BN66" s="88"/>
      <c r="BO66" s="121">
        <f t="shared" si="37"/>
        <v>2.1311000000000004</v>
      </c>
      <c r="BP66" s="99">
        <f t="shared" si="46"/>
        <v>2.2049660377358493</v>
      </c>
      <c r="BQ66" s="95">
        <f>'(Bloom Yields Live)'!DX66</f>
        <v>3.4973999999999998</v>
      </c>
      <c r="BR66" s="88">
        <f>'(Bloom Yields Live)'!DZ66</f>
        <v>5.1394000000000002</v>
      </c>
      <c r="BS66" s="88">
        <f>'(Bloom Yields Live)'!EB66</f>
        <v>6.5110999999999999</v>
      </c>
      <c r="BT66" s="88">
        <f>'(Bloom Yields Live)'!ED66</f>
        <v>6.7275</v>
      </c>
      <c r="BU66" s="88"/>
      <c r="BV66" s="121">
        <f t="shared" si="38"/>
        <v>3.6598000000000002</v>
      </c>
      <c r="BW66" s="88">
        <f t="shared" si="47"/>
        <v>4.3381547169811325</v>
      </c>
    </row>
    <row r="67" spans="1:75">
      <c r="A67" s="5">
        <v>40564</v>
      </c>
      <c r="B67" s="1040">
        <f t="shared" si="24"/>
        <v>40564</v>
      </c>
      <c r="C67" s="95">
        <f>'(Bloom Yields Live)'!C67</f>
        <v>1.6640000000000001</v>
      </c>
      <c r="D67" s="30">
        <f>'(Bloom Yields Live)'!E67</f>
        <v>2.3309000000000002</v>
      </c>
      <c r="E67" s="30">
        <f>'(Bloom Yields Live)'!G67</f>
        <v>2.9489000000000001</v>
      </c>
      <c r="F67" s="30">
        <f>'(Bloom Yields Live)'!I67</f>
        <v>3.2065999999999999</v>
      </c>
      <c r="G67" s="30">
        <f>'(Bloom Yields Live)'!K67</f>
        <v>3.6139000000000001</v>
      </c>
      <c r="H67" s="88">
        <f t="shared" si="39"/>
        <v>2.8557433962264156</v>
      </c>
      <c r="I67" s="99"/>
      <c r="J67" s="1459"/>
      <c r="K67" s="18">
        <f>'(Bloom Yields Live)'!AQ67</f>
        <v>1.9370000000000001</v>
      </c>
      <c r="L67" s="18">
        <f>'(Bloom Yields Live)'!AS67</f>
        <v>2.1379999999999999</v>
      </c>
      <c r="M67" s="1459"/>
      <c r="N67" s="18">
        <f>'(Bloom Yields Live)'!AU67-'(Bloom Yields Live)'!I67</f>
        <v>0.28440000000000021</v>
      </c>
      <c r="O67" s="18">
        <f>'(Bloom Yields Live)'!AY67-'(Bloom Yields Live)'!AW67</f>
        <v>0.12480000000000002</v>
      </c>
      <c r="P67" s="18">
        <f>'(Bloom Yields Live)'!BK67-'(Bloom Yields Live)'!BG67</f>
        <v>9.96999999999999E-2</v>
      </c>
      <c r="Q67" s="18">
        <f>'(Bloom Yields Live)'!BM67-'(Bloom Yields Live)'!BG67</f>
        <v>0.11170000000000035</v>
      </c>
      <c r="R67" s="18"/>
      <c r="S67" s="95">
        <f>'(Bloom Yields Live)'!S67</f>
        <v>4.0949</v>
      </c>
      <c r="T67" s="731"/>
      <c r="U67" s="95">
        <f>'(Bloom Yields Live)'!W67</f>
        <v>2.6575000000000002</v>
      </c>
      <c r="V67" s="30">
        <f>'(Bloom Yields Live)'!Y67</f>
        <v>3.3788</v>
      </c>
      <c r="W67" s="30">
        <f>'(Bloom Yields Live)'!AA67</f>
        <v>3.9115000000000002</v>
      </c>
      <c r="X67" s="30">
        <f>'(Bloom Yields Live)'!AC67</f>
        <v>4.1006999999999998</v>
      </c>
      <c r="Y67" s="30">
        <f>'(Bloom Yields Live)'!AE67</f>
        <v>4.4263000000000003</v>
      </c>
      <c r="Z67" s="30">
        <f t="shared" si="40"/>
        <v>3.5127283018867925</v>
      </c>
      <c r="AA67" s="121">
        <f t="shared" si="33"/>
        <v>0.89409999999999989</v>
      </c>
      <c r="AB67" s="88">
        <f t="shared" si="41"/>
        <v>0.65698490566037737</v>
      </c>
      <c r="AC67" s="99"/>
      <c r="AD67" s="1459"/>
      <c r="AE67" s="88">
        <f>'(Bloom Yields Live)'!BU67</f>
        <v>2.7450000000000001</v>
      </c>
      <c r="AF67" s="1511"/>
      <c r="AG67" s="95">
        <f>'(Bloom Yields Live)'!BZ67</f>
        <v>2.8450000000000002</v>
      </c>
      <c r="AH67" s="88">
        <f>'(Bloom Yields Live)'!CB67</f>
        <v>3.47</v>
      </c>
      <c r="AI67" s="88">
        <f>'(Bloom Yields Live)'!CD67</f>
        <v>4.0579999999999998</v>
      </c>
      <c r="AJ67" s="88">
        <f>'(Bloom Yields Live)'!CF67</f>
        <v>4.3259999999999996</v>
      </c>
      <c r="AK67" s="88">
        <f>'(Bloom Yields Live)'!CH67</f>
        <v>4.6129999999999995</v>
      </c>
      <c r="AL67" s="121">
        <f t="shared" si="26"/>
        <v>1.1193999999999997</v>
      </c>
      <c r="AM67" s="88">
        <f t="shared" si="42"/>
        <v>1.0474283018867925</v>
      </c>
      <c r="AN67" s="731">
        <f t="shared" si="32"/>
        <v>0.22529999999999983</v>
      </c>
      <c r="AO67" s="95">
        <f>'(Bloom Yields Live)'!CJ67</f>
        <v>2.6907999999999999</v>
      </c>
      <c r="AP67" s="88">
        <f>'(Bloom Yields Live)'!CL67</f>
        <v>3.3460000000000001</v>
      </c>
      <c r="AQ67" s="88">
        <f>'(Bloom Yields Live)'!CN67</f>
        <v>3.944</v>
      </c>
      <c r="AR67" s="88">
        <f>'(Bloom Yields Live)'!CP67</f>
        <v>4.2183000000000002</v>
      </c>
      <c r="AS67" s="88">
        <f>'(Bloom Yields Live)'!CR67</f>
        <v>4.6223000000000001</v>
      </c>
      <c r="AT67" s="121">
        <f t="shared" si="34"/>
        <v>1.0117000000000003</v>
      </c>
      <c r="AU67" s="99">
        <f t="shared" si="43"/>
        <v>1.0419339622641508</v>
      </c>
      <c r="AV67" s="95">
        <f>'(Bloom Yields Live)'!CT67</f>
        <v>3.0407999999999999</v>
      </c>
      <c r="AW67" s="88">
        <f>'(Bloom Yields Live)'!CV67</f>
        <v>3.7037</v>
      </c>
      <c r="AX67" s="88">
        <f>'(Bloom Yields Live)'!CX67</f>
        <v>4.2866</v>
      </c>
      <c r="AY67" s="88">
        <f>'(Bloom Yields Live)'!CZ67</f>
        <v>4.4614000000000003</v>
      </c>
      <c r="AZ67" s="88">
        <f>'(Bloom Yields Live)'!DB67</f>
        <v>5.0239000000000003</v>
      </c>
      <c r="BA67" s="121">
        <f t="shared" si="35"/>
        <v>1.2548000000000004</v>
      </c>
      <c r="BB67" s="99">
        <f t="shared" si="44"/>
        <v>1.2401886792452834</v>
      </c>
      <c r="BC67" s="88">
        <f>'(Bloom Yields Live)'!DD67</f>
        <v>3.0640000000000001</v>
      </c>
      <c r="BD67" s="88">
        <f>'(Bloom Yields Live)'!DF67</f>
        <v>3.7233999999999998</v>
      </c>
      <c r="BE67" s="88">
        <f>'(Bloom Yields Live)'!DH67</f>
        <v>4.3437999999999999</v>
      </c>
      <c r="BF67" s="88">
        <f>'(Bloom Yields Live)'!DJ67</f>
        <v>4.4896000000000003</v>
      </c>
      <c r="BG67" s="88"/>
      <c r="BH67" s="121">
        <f t="shared" si="36"/>
        <v>1.2830000000000004</v>
      </c>
      <c r="BI67" s="99">
        <f t="shared" si="45"/>
        <v>1.5030000000000001</v>
      </c>
      <c r="BJ67" s="95">
        <f>'(Bloom Yields Live)'!DN67</f>
        <v>3.5342000000000002</v>
      </c>
      <c r="BK67" s="88">
        <f>'(Bloom Yields Live)'!DP67</f>
        <v>4.4169999999999998</v>
      </c>
      <c r="BL67" s="88">
        <f>'(Bloom Yields Live)'!DR67</f>
        <v>5.1581999999999999</v>
      </c>
      <c r="BM67" s="88">
        <f>'(Bloom Yields Live)'!DT67</f>
        <v>5.2420999999999998</v>
      </c>
      <c r="BN67" s="88"/>
      <c r="BO67" s="121">
        <f t="shared" si="37"/>
        <v>2.0354999999999999</v>
      </c>
      <c r="BP67" s="99">
        <f t="shared" si="46"/>
        <v>2.2049773584905661</v>
      </c>
      <c r="BQ67" s="95">
        <f>'(Bloom Yields Live)'!DX67</f>
        <v>3.5651999999999999</v>
      </c>
      <c r="BR67" s="88">
        <f>'(Bloom Yields Live)'!DZ67</f>
        <v>5.1870000000000003</v>
      </c>
      <c r="BS67" s="88">
        <f>'(Bloom Yields Live)'!EB67</f>
        <v>6.5248999999999997</v>
      </c>
      <c r="BT67" s="88">
        <f>'(Bloom Yields Live)'!ED67</f>
        <v>6.7298</v>
      </c>
      <c r="BU67" s="88"/>
      <c r="BV67" s="121">
        <f t="shared" si="38"/>
        <v>3.5232000000000001</v>
      </c>
      <c r="BW67" s="88">
        <f t="shared" si="47"/>
        <v>4.3224792452830192</v>
      </c>
    </row>
    <row r="68" spans="1:75">
      <c r="A68" s="5">
        <v>40571</v>
      </c>
      <c r="B68" s="1040">
        <f t="shared" si="24"/>
        <v>40571</v>
      </c>
      <c r="C68" s="95">
        <f>'(Bloom Yields Live)'!C68</f>
        <v>1.7572000000000001</v>
      </c>
      <c r="D68" s="30">
        <f>'(Bloom Yields Live)'!E68</f>
        <v>2.3965999999999998</v>
      </c>
      <c r="E68" s="30">
        <f>'(Bloom Yields Live)'!G68</f>
        <v>3.0005999999999999</v>
      </c>
      <c r="F68" s="30">
        <f>'(Bloom Yields Live)'!I68</f>
        <v>3.2387999999999999</v>
      </c>
      <c r="G68" s="30">
        <f>'(Bloom Yields Live)'!K68</f>
        <v>3.6524999999999999</v>
      </c>
      <c r="H68" s="88">
        <f t="shared" si="39"/>
        <v>2.8540566037735853</v>
      </c>
      <c r="I68" s="99"/>
      <c r="J68" s="1459"/>
      <c r="K68" s="18">
        <f>'(Bloom Yields Live)'!AQ68</f>
        <v>2.008</v>
      </c>
      <c r="L68" s="18">
        <f>'(Bloom Yields Live)'!AS68</f>
        <v>2.173</v>
      </c>
      <c r="M68" s="1459"/>
      <c r="N68" s="18">
        <f>'(Bloom Yields Live)'!AU68-'(Bloom Yields Live)'!I68</f>
        <v>0.28820000000000023</v>
      </c>
      <c r="O68" s="18">
        <f>'(Bloom Yields Live)'!AY68-'(Bloom Yields Live)'!AW68</f>
        <v>0.12120000000000042</v>
      </c>
      <c r="P68" s="18">
        <f>'(Bloom Yields Live)'!BK68-'(Bloom Yields Live)'!BG68</f>
        <v>0.10840000000000005</v>
      </c>
      <c r="Q68" s="18">
        <f>'(Bloom Yields Live)'!BM68-'(Bloom Yields Live)'!BG68</f>
        <v>0.10540000000000038</v>
      </c>
      <c r="R68" s="18"/>
      <c r="S68" s="95">
        <f>'(Bloom Yields Live)'!S68</f>
        <v>4.2051999999999996</v>
      </c>
      <c r="T68" s="731"/>
      <c r="U68" s="95">
        <f>'(Bloom Yields Live)'!W68</f>
        <v>2.8045</v>
      </c>
      <c r="V68" s="30">
        <f>'(Bloom Yields Live)'!Y68</f>
        <v>3.5263</v>
      </c>
      <c r="W68" s="30">
        <f>'(Bloom Yields Live)'!AA68</f>
        <v>4.0431999999999997</v>
      </c>
      <c r="X68" s="30">
        <f>'(Bloom Yields Live)'!AC68</f>
        <v>4.1954000000000002</v>
      </c>
      <c r="Y68" s="30">
        <f>'(Bloom Yields Live)'!AE68</f>
        <v>4.5052000000000003</v>
      </c>
      <c r="Z68" s="30">
        <f t="shared" si="40"/>
        <v>3.5216094339622641</v>
      </c>
      <c r="AA68" s="121">
        <f t="shared" si="33"/>
        <v>0.95660000000000034</v>
      </c>
      <c r="AB68" s="88">
        <f t="shared" si="41"/>
        <v>0.66755283018867917</v>
      </c>
      <c r="AC68" s="99"/>
      <c r="AD68" s="1459"/>
      <c r="AE68" s="88">
        <f>'(Bloom Yields Live)'!BU68</f>
        <v>2.6749999999999998</v>
      </c>
      <c r="AF68" s="1511"/>
      <c r="AG68" s="95">
        <f>'(Bloom Yields Live)'!BZ68</f>
        <v>2.9020000000000001</v>
      </c>
      <c r="AH68" s="88">
        <f>'(Bloom Yields Live)'!CB68</f>
        <v>3.504</v>
      </c>
      <c r="AI68" s="88">
        <f>'(Bloom Yields Live)'!CD68</f>
        <v>4.0890000000000004</v>
      </c>
      <c r="AJ68" s="88">
        <f>'(Bloom Yields Live)'!CF68</f>
        <v>4.3469999999999995</v>
      </c>
      <c r="AK68" s="88">
        <f>'(Bloom Yields Live)'!CH68</f>
        <v>4.6509999999999998</v>
      </c>
      <c r="AL68" s="121">
        <f t="shared" si="26"/>
        <v>1.1081999999999996</v>
      </c>
      <c r="AM68" s="88">
        <f t="shared" si="42"/>
        <v>1.0501150943396229</v>
      </c>
      <c r="AN68" s="731">
        <f t="shared" si="32"/>
        <v>0.15159999999999929</v>
      </c>
      <c r="AO68" s="95">
        <f>'(Bloom Yields Live)'!CJ68</f>
        <v>2.7608999999999999</v>
      </c>
      <c r="AP68" s="88">
        <f>'(Bloom Yields Live)'!CL68</f>
        <v>3.3974000000000002</v>
      </c>
      <c r="AQ68" s="88">
        <f>'(Bloom Yields Live)'!CN68</f>
        <v>3.9891000000000001</v>
      </c>
      <c r="AR68" s="88">
        <f>'(Bloom Yields Live)'!CP68</f>
        <v>4.2588999999999997</v>
      </c>
      <c r="AS68" s="88">
        <f>'(Bloom Yields Live)'!CR68</f>
        <v>4.6638000000000002</v>
      </c>
      <c r="AT68" s="121">
        <f t="shared" si="34"/>
        <v>1.0200999999999998</v>
      </c>
      <c r="AU68" s="99">
        <f t="shared" si="43"/>
        <v>1.0413000000000001</v>
      </c>
      <c r="AV68" s="95">
        <f>'(Bloom Yields Live)'!CT68</f>
        <v>3.0897000000000001</v>
      </c>
      <c r="AW68" s="88">
        <f>'(Bloom Yields Live)'!CV68</f>
        <v>3.7339000000000002</v>
      </c>
      <c r="AX68" s="88">
        <f>'(Bloom Yields Live)'!CX68</f>
        <v>4.3105000000000002</v>
      </c>
      <c r="AY68" s="88">
        <f>'(Bloom Yields Live)'!CZ68</f>
        <v>4.4808000000000003</v>
      </c>
      <c r="AZ68" s="88">
        <f>'(Bloom Yields Live)'!DB68</f>
        <v>5.0444000000000004</v>
      </c>
      <c r="BA68" s="121">
        <f t="shared" si="35"/>
        <v>1.2420000000000004</v>
      </c>
      <c r="BB68" s="99">
        <f t="shared" si="44"/>
        <v>1.2415150943396231</v>
      </c>
      <c r="BC68" s="88">
        <f>'(Bloom Yields Live)'!DD68</f>
        <v>3.1187999999999998</v>
      </c>
      <c r="BD68" s="88">
        <f>'(Bloom Yields Live)'!DF68</f>
        <v>3.7595000000000001</v>
      </c>
      <c r="BE68" s="88">
        <f>'(Bloom Yields Live)'!DH68</f>
        <v>4.3735999999999997</v>
      </c>
      <c r="BF68" s="88">
        <f>'(Bloom Yields Live)'!DJ68</f>
        <v>4.5148999999999999</v>
      </c>
      <c r="BG68" s="88"/>
      <c r="BH68" s="121">
        <f t="shared" si="36"/>
        <v>1.2761</v>
      </c>
      <c r="BI68" s="99">
        <f t="shared" si="45"/>
        <v>1.4980735849056603</v>
      </c>
      <c r="BJ68" s="95">
        <f>'(Bloom Yields Live)'!DN68</f>
        <v>3.6023000000000001</v>
      </c>
      <c r="BK68" s="88">
        <f>'(Bloom Yields Live)'!DP68</f>
        <v>4.4663000000000004</v>
      </c>
      <c r="BL68" s="88">
        <f>'(Bloom Yields Live)'!DR68</f>
        <v>5.2012</v>
      </c>
      <c r="BM68" s="88">
        <f>'(Bloom Yields Live)'!DT68</f>
        <v>5.2807000000000004</v>
      </c>
      <c r="BN68" s="88"/>
      <c r="BO68" s="121">
        <f t="shared" si="37"/>
        <v>2.0419000000000005</v>
      </c>
      <c r="BP68" s="99">
        <f t="shared" si="46"/>
        <v>2.2042679245283021</v>
      </c>
      <c r="BQ68" s="95">
        <f>'(Bloom Yields Live)'!DX68</f>
        <v>3.6029</v>
      </c>
      <c r="BR68" s="88">
        <f>'(Bloom Yields Live)'!DZ68</f>
        <v>5.1548999999999996</v>
      </c>
      <c r="BS68" s="88">
        <f>'(Bloom Yields Live)'!EB68</f>
        <v>6.4866000000000001</v>
      </c>
      <c r="BT68" s="88">
        <f>'(Bloom Yields Live)'!ED68</f>
        <v>6.6871</v>
      </c>
      <c r="BU68" s="88"/>
      <c r="BV68" s="121">
        <f t="shared" si="38"/>
        <v>3.4483000000000001</v>
      </c>
      <c r="BW68" s="88">
        <f t="shared" si="47"/>
        <v>4.3027471698113207</v>
      </c>
    </row>
    <row r="69" spans="1:75">
      <c r="A69" s="5">
        <v>40578</v>
      </c>
      <c r="B69" s="1040">
        <f t="shared" si="24"/>
        <v>40578</v>
      </c>
      <c r="C69" s="95">
        <f>'(Bloom Yields Live)'!C69</f>
        <v>1.7972999999999999</v>
      </c>
      <c r="D69" s="30">
        <f>'(Bloom Yields Live)'!E69</f>
        <v>2.4615999999999998</v>
      </c>
      <c r="E69" s="30">
        <f>'(Bloom Yields Live)'!G69</f>
        <v>3.0998000000000001</v>
      </c>
      <c r="F69" s="30">
        <f>'(Bloom Yields Live)'!I69</f>
        <v>3.3329</v>
      </c>
      <c r="G69" s="30">
        <f>'(Bloom Yields Live)'!K69</f>
        <v>3.7477999999999998</v>
      </c>
      <c r="H69" s="88">
        <f t="shared" si="39"/>
        <v>2.8544339622641512</v>
      </c>
      <c r="I69" s="99"/>
      <c r="J69" s="1459"/>
      <c r="K69" s="18">
        <f>'(Bloom Yields Live)'!AQ69</f>
        <v>2.0619999999999998</v>
      </c>
      <c r="L69" s="18">
        <f>'(Bloom Yields Live)'!AS69</f>
        <v>2.2080000000000002</v>
      </c>
      <c r="M69" s="1459"/>
      <c r="N69" s="18">
        <f>'(Bloom Yields Live)'!AU69-'(Bloom Yields Live)'!I69</f>
        <v>0.28710000000000013</v>
      </c>
      <c r="O69" s="18">
        <f>'(Bloom Yields Live)'!AY69-'(Bloom Yields Live)'!AW69</f>
        <v>0.12599999999999989</v>
      </c>
      <c r="P69" s="18">
        <f>'(Bloom Yields Live)'!BK69-'(Bloom Yields Live)'!BG69</f>
        <v>0.10670000000000002</v>
      </c>
      <c r="Q69" s="18">
        <f>'(Bloom Yields Live)'!BM69-'(Bloom Yields Live)'!BG69</f>
        <v>0.11369999999999969</v>
      </c>
      <c r="R69" s="18"/>
      <c r="S69" s="95">
        <f>'(Bloom Yields Live)'!S69</f>
        <v>4.0655999999999999</v>
      </c>
      <c r="T69" s="731"/>
      <c r="U69" s="95">
        <f>'(Bloom Yields Live)'!W69</f>
        <v>2.6065</v>
      </c>
      <c r="V69" s="30">
        <f>'(Bloom Yields Live)'!Y69</f>
        <v>3.3570000000000002</v>
      </c>
      <c r="W69" s="30">
        <f>'(Bloom Yields Live)'!AA69</f>
        <v>3.8807</v>
      </c>
      <c r="X69" s="30">
        <f>'(Bloom Yields Live)'!AC69</f>
        <v>4.0556000000000001</v>
      </c>
      <c r="Y69" s="30">
        <f>'(Bloom Yields Live)'!AE69</f>
        <v>4.4160000000000004</v>
      </c>
      <c r="Z69" s="30">
        <f t="shared" si="40"/>
        <v>3.5286415094339625</v>
      </c>
      <c r="AA69" s="121">
        <f t="shared" si="33"/>
        <v>0.72270000000000012</v>
      </c>
      <c r="AB69" s="88">
        <f t="shared" si="41"/>
        <v>0.67420754716981135</v>
      </c>
      <c r="AC69" s="99"/>
      <c r="AD69" s="1459"/>
      <c r="AE69" s="88">
        <f>'(Bloom Yields Live)'!BU69</f>
        <v>2.93</v>
      </c>
      <c r="AF69" s="1511"/>
      <c r="AG69" s="95">
        <f>'(Bloom Yields Live)'!BZ69</f>
        <v>2.9236</v>
      </c>
      <c r="AH69" s="88">
        <f>'(Bloom Yields Live)'!CB69</f>
        <v>3.5419</v>
      </c>
      <c r="AI69" s="88">
        <f>'(Bloom Yields Live)'!CD69</f>
        <v>4.1547000000000001</v>
      </c>
      <c r="AJ69" s="88">
        <f>'(Bloom Yields Live)'!CF69</f>
        <v>4.4264000000000001</v>
      </c>
      <c r="AK69" s="88">
        <f>'(Bloom Yields Live)'!CH69</f>
        <v>4.7161</v>
      </c>
      <c r="AL69" s="121">
        <f t="shared" si="26"/>
        <v>1.0935000000000001</v>
      </c>
      <c r="AM69" s="88">
        <f t="shared" si="42"/>
        <v>1.0523490566037739</v>
      </c>
      <c r="AN69" s="731">
        <f t="shared" si="32"/>
        <v>0.37080000000000002</v>
      </c>
      <c r="AO69" s="95">
        <f>'(Bloom Yields Live)'!CJ69</f>
        <v>2.7888999999999999</v>
      </c>
      <c r="AP69" s="88">
        <f>'(Bloom Yields Live)'!CL69</f>
        <v>3.4409000000000001</v>
      </c>
      <c r="AQ69" s="88">
        <f>'(Bloom Yields Live)'!CN69</f>
        <v>4.0450999999999997</v>
      </c>
      <c r="AR69" s="88">
        <f>'(Bloom Yields Live)'!CP69</f>
        <v>4.3228999999999997</v>
      </c>
      <c r="AS69" s="88">
        <f>'(Bloom Yields Live)'!CR69</f>
        <v>4.7763999999999998</v>
      </c>
      <c r="AT69" s="121">
        <f t="shared" si="34"/>
        <v>0.98999999999999977</v>
      </c>
      <c r="AU69" s="99">
        <f t="shared" si="43"/>
        <v>1.0400207547169813</v>
      </c>
      <c r="AV69" s="95">
        <f>'(Bloom Yields Live)'!CT69</f>
        <v>3.0670999999999999</v>
      </c>
      <c r="AW69" s="88">
        <f>'(Bloom Yields Live)'!CV69</f>
        <v>3.7267999999999999</v>
      </c>
      <c r="AX69" s="88">
        <f>'(Bloom Yields Live)'!CX69</f>
        <v>4.3159000000000001</v>
      </c>
      <c r="AY69" s="88">
        <f>'(Bloom Yields Live)'!CZ69</f>
        <v>4.4942000000000002</v>
      </c>
      <c r="AZ69" s="88">
        <f>'(Bloom Yields Live)'!DB69</f>
        <v>5.1261999999999999</v>
      </c>
      <c r="BA69" s="121">
        <f t="shared" si="35"/>
        <v>1.1613000000000002</v>
      </c>
      <c r="BB69" s="99">
        <f t="shared" si="44"/>
        <v>1.241035849056604</v>
      </c>
      <c r="BC69" s="88">
        <f>'(Bloom Yields Live)'!DD69</f>
        <v>3.1537000000000002</v>
      </c>
      <c r="BD69" s="88">
        <f>'(Bloom Yields Live)'!DF69</f>
        <v>3.8109000000000002</v>
      </c>
      <c r="BE69" s="88">
        <f>'(Bloom Yields Live)'!DH69</f>
        <v>4.4364999999999997</v>
      </c>
      <c r="BF69" s="88">
        <f>'(Bloom Yields Live)'!DJ69</f>
        <v>4.5857999999999999</v>
      </c>
      <c r="BG69" s="88"/>
      <c r="BH69" s="121">
        <f t="shared" si="36"/>
        <v>1.2528999999999999</v>
      </c>
      <c r="BI69" s="99">
        <f t="shared" si="45"/>
        <v>1.4923132075471697</v>
      </c>
      <c r="BJ69" s="95">
        <f>'(Bloom Yields Live)'!DN69</f>
        <v>3.5907999999999998</v>
      </c>
      <c r="BK69" s="88">
        <f>'(Bloom Yields Live)'!DP69</f>
        <v>4.5403000000000002</v>
      </c>
      <c r="BL69" s="88">
        <f>'(Bloom Yields Live)'!DR69</f>
        <v>5.2366999999999999</v>
      </c>
      <c r="BM69" s="88">
        <f>'(Bloom Yields Live)'!DT69</f>
        <v>5.3441999999999998</v>
      </c>
      <c r="BN69" s="88"/>
      <c r="BO69" s="121">
        <f t="shared" si="37"/>
        <v>2.0112999999999999</v>
      </c>
      <c r="BP69" s="99">
        <f t="shared" si="46"/>
        <v>2.2029735849056604</v>
      </c>
      <c r="BQ69" s="95">
        <f>'(Bloom Yields Live)'!DX69</f>
        <v>3.6017999999999999</v>
      </c>
      <c r="BR69" s="88">
        <f>'(Bloom Yields Live)'!DZ69</f>
        <v>5.1472999999999995</v>
      </c>
      <c r="BS69" s="88">
        <f>'(Bloom Yields Live)'!EB69</f>
        <v>6.4904999999999999</v>
      </c>
      <c r="BT69" s="88">
        <f>'(Bloom Yields Live)'!ED69</f>
        <v>6.6989000000000001</v>
      </c>
      <c r="BU69" s="88"/>
      <c r="BV69" s="121">
        <f t="shared" si="38"/>
        <v>3.3660000000000001</v>
      </c>
      <c r="BW69" s="88">
        <f t="shared" si="47"/>
        <v>4.2795547169811332</v>
      </c>
    </row>
    <row r="70" spans="1:75">
      <c r="A70" s="5">
        <v>40585</v>
      </c>
      <c r="B70" s="1040">
        <f t="shared" si="24"/>
        <v>40585</v>
      </c>
      <c r="C70" s="95">
        <f>'(Bloom Yields Live)'!C70</f>
        <v>1.8001</v>
      </c>
      <c r="D70" s="30">
        <f>'(Bloom Yields Live)'!E70</f>
        <v>2.4489000000000001</v>
      </c>
      <c r="E70" s="30">
        <f>'(Bloom Yields Live)'!G70</f>
        <v>3.0979999999999999</v>
      </c>
      <c r="F70" s="30">
        <f>'(Bloom Yields Live)'!I70</f>
        <v>3.3367</v>
      </c>
      <c r="G70" s="30">
        <f>'(Bloom Yields Live)'!K70</f>
        <v>3.7715999999999998</v>
      </c>
      <c r="H70" s="88">
        <f t="shared" si="39"/>
        <v>2.8563339622641517</v>
      </c>
      <c r="I70" s="99"/>
      <c r="J70" s="1459"/>
      <c r="K70" s="18">
        <f>'(Bloom Yields Live)'!AQ70</f>
        <v>1.9060000000000001</v>
      </c>
      <c r="L70" s="18">
        <f>'(Bloom Yields Live)'!AS70</f>
        <v>2.089</v>
      </c>
      <c r="M70" s="1459"/>
      <c r="N70" s="18">
        <f>'(Bloom Yields Live)'!AU70-'(Bloom Yields Live)'!I70</f>
        <v>0.32830000000000004</v>
      </c>
      <c r="O70" s="18">
        <f>'(Bloom Yields Live)'!AY70-'(Bloom Yields Live)'!AW70</f>
        <v>0.1296999999999997</v>
      </c>
      <c r="P70" s="18">
        <f>'(Bloom Yields Live)'!BK70-'(Bloom Yields Live)'!BG70</f>
        <v>0.1019000000000001</v>
      </c>
      <c r="Q70" s="18">
        <f>'(Bloom Yields Live)'!BM70-'(Bloom Yields Live)'!BG70</f>
        <v>0.11690000000000023</v>
      </c>
      <c r="R70" s="18"/>
      <c r="S70" s="95">
        <f>'(Bloom Yields Live)'!S70</f>
        <v>4.1975999999999996</v>
      </c>
      <c r="T70" s="731"/>
      <c r="U70" s="95">
        <f>'(Bloom Yields Live)'!W70</f>
        <v>2.7633999999999999</v>
      </c>
      <c r="V70" s="30">
        <f>'(Bloom Yields Live)'!Y70</f>
        <v>3.4828000000000001</v>
      </c>
      <c r="W70" s="30">
        <f>'(Bloom Yields Live)'!AA70</f>
        <v>3.9855999999999998</v>
      </c>
      <c r="X70" s="30">
        <f>'(Bloom Yields Live)'!AC70</f>
        <v>4.1856999999999998</v>
      </c>
      <c r="Y70" s="30">
        <f>'(Bloom Yields Live)'!AE70</f>
        <v>4.5297999999999998</v>
      </c>
      <c r="Z70" s="30">
        <f t="shared" si="40"/>
        <v>3.5385283018867919</v>
      </c>
      <c r="AA70" s="121">
        <f t="shared" si="33"/>
        <v>0.84899999999999975</v>
      </c>
      <c r="AB70" s="88">
        <f t="shared" si="41"/>
        <v>0.68219433962264153</v>
      </c>
      <c r="AC70" s="99"/>
      <c r="AD70" s="1459"/>
      <c r="AE70" s="88">
        <f>'(Bloom Yields Live)'!BU70</f>
        <v>2.903</v>
      </c>
      <c r="AF70" s="1511"/>
      <c r="AG70" s="95">
        <f>'(Bloom Yields Live)'!BZ70</f>
        <v>2.9489999999999998</v>
      </c>
      <c r="AH70" s="88">
        <f>'(Bloom Yields Live)'!CB70</f>
        <v>3.5629999999999997</v>
      </c>
      <c r="AI70" s="88">
        <f>'(Bloom Yields Live)'!CD70</f>
        <v>4.1619999999999999</v>
      </c>
      <c r="AJ70" s="88">
        <f>'(Bloom Yields Live)'!CF70</f>
        <v>4.4329999999999998</v>
      </c>
      <c r="AK70" s="88">
        <f>'(Bloom Yields Live)'!CH70</f>
        <v>4.7379999999999995</v>
      </c>
      <c r="AL70" s="121">
        <f t="shared" si="26"/>
        <v>1.0962999999999998</v>
      </c>
      <c r="AM70" s="88">
        <f t="shared" si="42"/>
        <v>1.0547509433962265</v>
      </c>
      <c r="AN70" s="731">
        <f t="shared" si="32"/>
        <v>0.24730000000000008</v>
      </c>
      <c r="AO70" s="95">
        <f>'(Bloom Yields Live)'!CJ70</f>
        <v>2.7793999999999999</v>
      </c>
      <c r="AP70" s="88">
        <f>'(Bloom Yields Live)'!CL70</f>
        <v>3.4283999999999999</v>
      </c>
      <c r="AQ70" s="88">
        <f>'(Bloom Yields Live)'!CN70</f>
        <v>4.0461999999999998</v>
      </c>
      <c r="AR70" s="88">
        <f>'(Bloom Yields Live)'!CP70</f>
        <v>4.3198999999999996</v>
      </c>
      <c r="AS70" s="88">
        <f>'(Bloom Yields Live)'!CR70</f>
        <v>4.7763999999999998</v>
      </c>
      <c r="AT70" s="121">
        <f t="shared" si="34"/>
        <v>0.98319999999999963</v>
      </c>
      <c r="AU70" s="99">
        <f t="shared" si="43"/>
        <v>1.0394547169811319</v>
      </c>
      <c r="AV70" s="95">
        <f>'(Bloom Yields Live)'!CT70</f>
        <v>3.0386000000000002</v>
      </c>
      <c r="AW70" s="88">
        <f>'(Bloom Yields Live)'!CV70</f>
        <v>3.7008000000000001</v>
      </c>
      <c r="AX70" s="88">
        <f>'(Bloom Yields Live)'!CX70</f>
        <v>4.2984</v>
      </c>
      <c r="AY70" s="88">
        <f>'(Bloom Yields Live)'!CZ70</f>
        <v>4.4777000000000005</v>
      </c>
      <c r="AZ70" s="88">
        <f>'(Bloom Yields Live)'!DB70</f>
        <v>5.1128</v>
      </c>
      <c r="BA70" s="121">
        <f t="shared" si="35"/>
        <v>1.1410000000000005</v>
      </c>
      <c r="BB70" s="99">
        <f t="shared" si="44"/>
        <v>1.2406641509433964</v>
      </c>
      <c r="BC70" s="88">
        <f>'(Bloom Yields Live)'!DD70</f>
        <v>3.1122999999999998</v>
      </c>
      <c r="BD70" s="88">
        <f>'(Bloom Yields Live)'!DF70</f>
        <v>3.7720000000000002</v>
      </c>
      <c r="BE70" s="88">
        <f>'(Bloom Yields Live)'!DH70</f>
        <v>4.4061000000000003</v>
      </c>
      <c r="BF70" s="88">
        <f>'(Bloom Yields Live)'!DJ70</f>
        <v>4.5564</v>
      </c>
      <c r="BG70" s="88"/>
      <c r="BH70" s="121">
        <f t="shared" si="36"/>
        <v>1.2197</v>
      </c>
      <c r="BI70" s="99">
        <f t="shared" si="45"/>
        <v>1.4856981132075471</v>
      </c>
      <c r="BJ70" s="95">
        <f>'(Bloom Yields Live)'!DN70</f>
        <v>3.5299</v>
      </c>
      <c r="BK70" s="88">
        <f>'(Bloom Yields Live)'!DP70</f>
        <v>4.4809000000000001</v>
      </c>
      <c r="BL70" s="88">
        <f>'(Bloom Yields Live)'!DR70</f>
        <v>5.1859000000000002</v>
      </c>
      <c r="BM70" s="88">
        <f>'(Bloom Yields Live)'!DT70</f>
        <v>5.2942999999999998</v>
      </c>
      <c r="BN70" s="88"/>
      <c r="BO70" s="121">
        <f t="shared" si="37"/>
        <v>1.9575999999999998</v>
      </c>
      <c r="BP70" s="99">
        <f t="shared" si="46"/>
        <v>2.2007943396226417</v>
      </c>
      <c r="BQ70" s="95">
        <f>'(Bloom Yields Live)'!DX70</f>
        <v>3.5741000000000001</v>
      </c>
      <c r="BR70" s="88">
        <f>'(Bloom Yields Live)'!DZ70</f>
        <v>5.1711</v>
      </c>
      <c r="BS70" s="88">
        <f>'(Bloom Yields Live)'!EB70</f>
        <v>6.4728000000000003</v>
      </c>
      <c r="BT70" s="88">
        <f>'(Bloom Yields Live)'!ED70</f>
        <v>6.6822999999999997</v>
      </c>
      <c r="BU70" s="88"/>
      <c r="BV70" s="121">
        <f t="shared" si="38"/>
        <v>3.3455999999999997</v>
      </c>
      <c r="BW70" s="88">
        <f t="shared" si="47"/>
        <v>4.2551867924528306</v>
      </c>
    </row>
    <row r="71" spans="1:75">
      <c r="A71" s="5">
        <v>40592</v>
      </c>
      <c r="B71" s="1040">
        <f t="shared" si="24"/>
        <v>40592</v>
      </c>
      <c r="C71" s="95">
        <f>'(Bloom Yields Live)'!C71</f>
        <v>1.7962</v>
      </c>
      <c r="D71" s="30">
        <f>'(Bloom Yields Live)'!E71</f>
        <v>2.4079999999999999</v>
      </c>
      <c r="E71" s="30">
        <f>'(Bloom Yields Live)'!G71</f>
        <v>3.0514000000000001</v>
      </c>
      <c r="F71" s="30">
        <f>'(Bloom Yields Live)'!I71</f>
        <v>3.2825000000000002</v>
      </c>
      <c r="G71" s="30">
        <f>'(Bloom Yields Live)'!K71</f>
        <v>3.7461000000000002</v>
      </c>
      <c r="H71" s="88">
        <f t="shared" si="39"/>
        <v>2.8561150943396227</v>
      </c>
      <c r="I71" s="99"/>
      <c r="J71" s="1459"/>
      <c r="K71" s="18">
        <f>'(Bloom Yields Live)'!AQ71</f>
        <v>1.9450000000000001</v>
      </c>
      <c r="L71" s="18">
        <f>'(Bloom Yields Live)'!AS71</f>
        <v>2.2599999999999998</v>
      </c>
      <c r="M71" s="1459"/>
      <c r="N71" s="18">
        <f>'(Bloom Yields Live)'!AU71-'(Bloom Yields Live)'!I71</f>
        <v>0.33649999999999958</v>
      </c>
      <c r="O71" s="18">
        <f>'(Bloom Yields Live)'!AY71-'(Bloom Yields Live)'!AW71</f>
        <v>0.13180000000000014</v>
      </c>
      <c r="P71" s="18">
        <f>'(Bloom Yields Live)'!BK71-'(Bloom Yields Live)'!BG71</f>
        <v>0.11870000000000003</v>
      </c>
      <c r="Q71" s="18">
        <f>'(Bloom Yields Live)'!BM71-'(Bloom Yields Live)'!BG71</f>
        <v>0.11470000000000002</v>
      </c>
      <c r="R71" s="18"/>
      <c r="S71" s="95">
        <f>'(Bloom Yields Live)'!S71</f>
        <v>4.1698000000000004</v>
      </c>
      <c r="T71" s="731"/>
      <c r="U71" s="95">
        <f>'(Bloom Yields Live)'!W71</f>
        <v>2.7515000000000001</v>
      </c>
      <c r="V71" s="30">
        <f>'(Bloom Yields Live)'!Y71</f>
        <v>3.476</v>
      </c>
      <c r="W71" s="30">
        <f>'(Bloom Yields Live)'!AA71</f>
        <v>3.9672000000000001</v>
      </c>
      <c r="X71" s="30">
        <f>'(Bloom Yields Live)'!AC71</f>
        <v>4.1555999999999997</v>
      </c>
      <c r="Y71" s="30">
        <f>'(Bloom Yields Live)'!AE71</f>
        <v>4.4946000000000002</v>
      </c>
      <c r="Z71" s="30">
        <f t="shared" si="40"/>
        <v>3.5482584905660373</v>
      </c>
      <c r="AA71" s="121">
        <f t="shared" si="33"/>
        <v>0.87309999999999954</v>
      </c>
      <c r="AB71" s="88">
        <f t="shared" si="41"/>
        <v>0.69214339622641519</v>
      </c>
      <c r="AC71" s="99"/>
      <c r="AD71" s="1459"/>
      <c r="AE71" s="88">
        <f>'(Bloom Yields Live)'!BU71</f>
        <v>2.8369999999999997</v>
      </c>
      <c r="AF71" s="1511"/>
      <c r="AG71" s="95">
        <f>'(Bloom Yields Live)'!BZ71</f>
        <v>2.9169999999999998</v>
      </c>
      <c r="AH71" s="88">
        <f>'(Bloom Yields Live)'!CB71</f>
        <v>3.5110000000000001</v>
      </c>
      <c r="AI71" s="88">
        <f>'(Bloom Yields Live)'!CD71</f>
        <v>4.1139999999999999</v>
      </c>
      <c r="AJ71" s="88">
        <f>'(Bloom Yields Live)'!CF71</f>
        <v>4.3860000000000001</v>
      </c>
      <c r="AK71" s="88">
        <f>'(Bloom Yields Live)'!CH71</f>
        <v>4.6929999999999996</v>
      </c>
      <c r="AL71" s="121">
        <f t="shared" si="26"/>
        <v>1.1034999999999999</v>
      </c>
      <c r="AM71" s="88">
        <f t="shared" si="42"/>
        <v>1.057064150943396</v>
      </c>
      <c r="AN71" s="731">
        <f t="shared" si="32"/>
        <v>0.23040000000000038</v>
      </c>
      <c r="AO71" s="95">
        <f>'(Bloom Yields Live)'!CJ71</f>
        <v>2.7246000000000001</v>
      </c>
      <c r="AP71" s="88">
        <f>'(Bloom Yields Live)'!CL71</f>
        <v>3.3586</v>
      </c>
      <c r="AQ71" s="88">
        <f>'(Bloom Yields Live)'!CN71</f>
        <v>4.0133999999999999</v>
      </c>
      <c r="AR71" s="88">
        <f>'(Bloom Yields Live)'!CP71</f>
        <v>4.2470999999999997</v>
      </c>
      <c r="AS71" s="88">
        <f>'(Bloom Yields Live)'!CR71</f>
        <v>4.7076000000000002</v>
      </c>
      <c r="AT71" s="121">
        <f t="shared" si="34"/>
        <v>0.96459999999999946</v>
      </c>
      <c r="AU71" s="99">
        <f t="shared" si="43"/>
        <v>1.0377622641509434</v>
      </c>
      <c r="AV71" s="95">
        <f>'(Bloom Yields Live)'!CT71</f>
        <v>2.9805000000000001</v>
      </c>
      <c r="AW71" s="88">
        <f>'(Bloom Yields Live)'!CV71</f>
        <v>3.6287000000000003</v>
      </c>
      <c r="AX71" s="88">
        <f>'(Bloom Yields Live)'!CX71</f>
        <v>4.2257999999999996</v>
      </c>
      <c r="AY71" s="88">
        <f>'(Bloom Yields Live)'!CZ71</f>
        <v>4.4066999999999998</v>
      </c>
      <c r="AZ71" s="88">
        <f>'(Bloom Yields Live)'!DB71</f>
        <v>5.0507</v>
      </c>
      <c r="BA71" s="121">
        <f t="shared" si="35"/>
        <v>1.1241999999999996</v>
      </c>
      <c r="BB71" s="99">
        <f t="shared" si="44"/>
        <v>1.239445283018868</v>
      </c>
      <c r="BC71" s="88">
        <f>'(Bloom Yields Live)'!DD71</f>
        <v>3.0512000000000001</v>
      </c>
      <c r="BD71" s="88">
        <f>'(Bloom Yields Live)'!DF71</f>
        <v>3.6978999999999997</v>
      </c>
      <c r="BE71" s="88">
        <f>'(Bloom Yields Live)'!DH71</f>
        <v>4.3281000000000001</v>
      </c>
      <c r="BF71" s="88">
        <f>'(Bloom Yields Live)'!DJ71</f>
        <v>4.4783999999999997</v>
      </c>
      <c r="BG71" s="88"/>
      <c r="BH71" s="121">
        <f t="shared" si="36"/>
        <v>1.1958999999999995</v>
      </c>
      <c r="BI71" s="99">
        <f t="shared" si="45"/>
        <v>1.4773924528301885</v>
      </c>
      <c r="BJ71" s="95">
        <f>'(Bloom Yields Live)'!DN71</f>
        <v>3.4291</v>
      </c>
      <c r="BK71" s="88">
        <f>'(Bloom Yields Live)'!DP71</f>
        <v>4.3651</v>
      </c>
      <c r="BL71" s="88">
        <f>'(Bloom Yields Live)'!DR71</f>
        <v>5.0670999999999999</v>
      </c>
      <c r="BM71" s="88">
        <f>'(Bloom Yields Live)'!DT71</f>
        <v>5.1756000000000002</v>
      </c>
      <c r="BN71" s="88"/>
      <c r="BO71" s="121">
        <f t="shared" si="37"/>
        <v>1.8931</v>
      </c>
      <c r="BP71" s="99">
        <f t="shared" si="46"/>
        <v>2.1959207547169819</v>
      </c>
      <c r="BQ71" s="95">
        <f>'(Bloom Yields Live)'!DX71</f>
        <v>3.5497000000000001</v>
      </c>
      <c r="BR71" s="88">
        <f>'(Bloom Yields Live)'!DZ71</f>
        <v>5.0991999999999997</v>
      </c>
      <c r="BS71" s="88">
        <f>'(Bloom Yields Live)'!EB71</f>
        <v>6.4363999999999999</v>
      </c>
      <c r="BT71" s="88">
        <f>'(Bloom Yields Live)'!ED71</f>
        <v>6.6459000000000001</v>
      </c>
      <c r="BU71" s="88"/>
      <c r="BV71" s="121">
        <f t="shared" si="38"/>
        <v>3.3633999999999999</v>
      </c>
      <c r="BW71" s="88">
        <f t="shared" si="47"/>
        <v>4.2277094339622652</v>
      </c>
    </row>
    <row r="72" spans="1:75">
      <c r="A72" s="5">
        <v>40599</v>
      </c>
      <c r="B72" s="1040">
        <f t="shared" si="24"/>
        <v>40599</v>
      </c>
      <c r="C72" s="95">
        <f>'(Bloom Yields Live)'!C72</f>
        <v>1.7964</v>
      </c>
      <c r="D72" s="30">
        <f>'(Bloom Yields Live)'!E72</f>
        <v>2.379</v>
      </c>
      <c r="E72" s="30">
        <f>'(Bloom Yields Live)'!G72</f>
        <v>2.9634999999999998</v>
      </c>
      <c r="F72" s="30">
        <f>'(Bloom Yields Live)'!I72</f>
        <v>3.2006000000000001</v>
      </c>
      <c r="G72" s="30">
        <f>'(Bloom Yields Live)'!K72</f>
        <v>3.6389</v>
      </c>
      <c r="H72" s="88">
        <f t="shared" si="39"/>
        <v>2.8526226415094342</v>
      </c>
      <c r="I72" s="99"/>
      <c r="J72" s="1459"/>
      <c r="K72" s="18">
        <f>'(Bloom Yields Live)'!AQ72</f>
        <v>2.101</v>
      </c>
      <c r="L72" s="18">
        <f>'(Bloom Yields Live)'!AS72</f>
        <v>2.23</v>
      </c>
      <c r="M72" s="1459"/>
      <c r="N72" s="18">
        <f>'(Bloom Yields Live)'!AU72-'(Bloom Yields Live)'!I72</f>
        <v>0.32140000000000013</v>
      </c>
      <c r="O72" s="18">
        <f>'(Bloom Yields Live)'!AY72-'(Bloom Yields Live)'!AW72</f>
        <v>0.11569999999999991</v>
      </c>
      <c r="P72" s="18">
        <f>'(Bloom Yields Live)'!BK72-'(Bloom Yields Live)'!BG72</f>
        <v>0.11839999999999984</v>
      </c>
      <c r="Q72" s="18">
        <f>'(Bloom Yields Live)'!BM72-'(Bloom Yields Live)'!BG72</f>
        <v>0.1043999999999996</v>
      </c>
      <c r="R72" s="18"/>
      <c r="S72" s="95">
        <f>'(Bloom Yields Live)'!S72</f>
        <v>4.2194000000000003</v>
      </c>
      <c r="T72" s="731"/>
      <c r="U72" s="95">
        <f>'(Bloom Yields Live)'!W72</f>
        <v>2.8414999999999999</v>
      </c>
      <c r="V72" s="30">
        <f>'(Bloom Yields Live)'!Y72</f>
        <v>3.5539000000000001</v>
      </c>
      <c r="W72" s="30">
        <f>'(Bloom Yields Live)'!AA72</f>
        <v>4.0011999999999999</v>
      </c>
      <c r="X72" s="30">
        <f>'(Bloom Yields Live)'!AC72</f>
        <v>4.2053000000000003</v>
      </c>
      <c r="Y72" s="30">
        <f>'(Bloom Yields Live)'!AE72</f>
        <v>4.4882999999999997</v>
      </c>
      <c r="Z72" s="30">
        <f t="shared" si="40"/>
        <v>3.5580075471698107</v>
      </c>
      <c r="AA72" s="121">
        <f t="shared" si="33"/>
        <v>1.0047000000000001</v>
      </c>
      <c r="AB72" s="88">
        <f t="shared" si="41"/>
        <v>0.70538490566037748</v>
      </c>
      <c r="AC72" s="99"/>
      <c r="AD72" s="1459"/>
      <c r="AE72" s="88">
        <f>'(Bloom Yields Live)'!BU72</f>
        <v>2.6760000000000002</v>
      </c>
      <c r="AF72" s="1511"/>
      <c r="AG72" s="95">
        <f>'(Bloom Yields Live)'!BZ72</f>
        <v>2.9359999999999999</v>
      </c>
      <c r="AH72" s="88">
        <f>'(Bloom Yields Live)'!CB72</f>
        <v>3.49</v>
      </c>
      <c r="AI72" s="88">
        <f>'(Bloom Yields Live)'!CD72</f>
        <v>4.0529999999999999</v>
      </c>
      <c r="AJ72" s="88">
        <f>'(Bloom Yields Live)'!CF72</f>
        <v>4.3120000000000003</v>
      </c>
      <c r="AK72" s="88">
        <f>'(Bloom Yields Live)'!CH72</f>
        <v>4.6120000000000001</v>
      </c>
      <c r="AL72" s="121">
        <f t="shared" si="26"/>
        <v>1.1114000000000002</v>
      </c>
      <c r="AM72" s="88">
        <f t="shared" si="42"/>
        <v>1.0597830188679245</v>
      </c>
      <c r="AN72" s="731">
        <f t="shared" si="32"/>
        <v>0.10670000000000002</v>
      </c>
      <c r="AO72" s="95">
        <f>'(Bloom Yields Live)'!CJ72</f>
        <v>2.758</v>
      </c>
      <c r="AP72" s="88">
        <f>'(Bloom Yields Live)'!CL72</f>
        <v>3.3481999999999998</v>
      </c>
      <c r="AQ72" s="88">
        <f>'(Bloom Yields Live)'!CN72</f>
        <v>3.9674999999999998</v>
      </c>
      <c r="AR72" s="88">
        <f>'(Bloom Yields Live)'!CP72</f>
        <v>4.1875</v>
      </c>
      <c r="AS72" s="88">
        <f>'(Bloom Yields Live)'!CR72</f>
        <v>4.6379999999999999</v>
      </c>
      <c r="AT72" s="121">
        <f t="shared" si="34"/>
        <v>0.98689999999999989</v>
      </c>
      <c r="AU72" s="99">
        <f t="shared" si="43"/>
        <v>1.0366981132075472</v>
      </c>
      <c r="AV72" s="95">
        <f>'(Bloom Yields Live)'!CT72</f>
        <v>3.0165999999999999</v>
      </c>
      <c r="AW72" s="88">
        <f>'(Bloom Yields Live)'!CV72</f>
        <v>3.6211000000000002</v>
      </c>
      <c r="AX72" s="88">
        <f>'(Bloom Yields Live)'!CX72</f>
        <v>4.1826999999999996</v>
      </c>
      <c r="AY72" s="88">
        <f>'(Bloom Yields Live)'!CZ72</f>
        <v>4.3497000000000003</v>
      </c>
      <c r="AZ72" s="88">
        <f>'(Bloom Yields Live)'!DB72</f>
        <v>4.9838000000000005</v>
      </c>
      <c r="BA72" s="121">
        <f t="shared" si="35"/>
        <v>1.1491000000000002</v>
      </c>
      <c r="BB72" s="99">
        <f t="shared" si="44"/>
        <v>1.2390415094339624</v>
      </c>
      <c r="BC72" s="88">
        <f>'(Bloom Yields Live)'!DD72</f>
        <v>3.0720999999999998</v>
      </c>
      <c r="BD72" s="88">
        <f>'(Bloom Yields Live)'!DF72</f>
        <v>3.6739999999999999</v>
      </c>
      <c r="BE72" s="88">
        <f>'(Bloom Yields Live)'!DH72</f>
        <v>4.2686999999999999</v>
      </c>
      <c r="BF72" s="88">
        <f>'(Bloom Yields Live)'!DJ72</f>
        <v>4.4053000000000004</v>
      </c>
      <c r="BG72" s="88"/>
      <c r="BH72" s="121">
        <f t="shared" si="36"/>
        <v>1.2047000000000003</v>
      </c>
      <c r="BI72" s="99">
        <f t="shared" si="45"/>
        <v>1.4694433962264148</v>
      </c>
      <c r="BJ72" s="95">
        <f>'(Bloom Yields Live)'!DN72</f>
        <v>3.5630999999999999</v>
      </c>
      <c r="BK72" s="88">
        <f>'(Bloom Yields Live)'!DP72</f>
        <v>4.4554</v>
      </c>
      <c r="BL72" s="88">
        <f>'(Bloom Yields Live)'!DR72</f>
        <v>5.1218000000000004</v>
      </c>
      <c r="BM72" s="88">
        <f>'(Bloom Yields Live)'!DT72</f>
        <v>5.2164999999999999</v>
      </c>
      <c r="BN72" s="88"/>
      <c r="BO72" s="121">
        <f t="shared" si="37"/>
        <v>2.0158999999999998</v>
      </c>
      <c r="BP72" s="99">
        <f t="shared" si="46"/>
        <v>2.1933226415094347</v>
      </c>
      <c r="BQ72" s="95">
        <f>'(Bloom Yields Live)'!DX72</f>
        <v>3.5667999999999997</v>
      </c>
      <c r="BR72" s="88">
        <f>'(Bloom Yields Live)'!DZ72</f>
        <v>5.0724999999999998</v>
      </c>
      <c r="BS72" s="88">
        <f>'(Bloom Yields Live)'!EB72</f>
        <v>6.3742000000000001</v>
      </c>
      <c r="BT72" s="88">
        <f>'(Bloom Yields Live)'!ED72</f>
        <v>6.5698999999999996</v>
      </c>
      <c r="BU72" s="88"/>
      <c r="BV72" s="121">
        <f t="shared" si="38"/>
        <v>3.3692999999999995</v>
      </c>
      <c r="BW72" s="88">
        <f t="shared" si="47"/>
        <v>4.2004415094339631</v>
      </c>
    </row>
    <row r="73" spans="1:75">
      <c r="A73" s="5">
        <v>40606</v>
      </c>
      <c r="B73" s="1040">
        <f t="shared" si="24"/>
        <v>40606</v>
      </c>
      <c r="C73" s="95">
        <f>'(Bloom Yields Live)'!C73</f>
        <v>2.0754000000000001</v>
      </c>
      <c r="D73" s="30">
        <f>'(Bloom Yields Live)'!E73</f>
        <v>2.6448</v>
      </c>
      <c r="E73" s="30">
        <f>'(Bloom Yields Live)'!G73</f>
        <v>3.1484999999999999</v>
      </c>
      <c r="F73" s="30">
        <f>'(Bloom Yields Live)'!I73</f>
        <v>3.3670999999999998</v>
      </c>
      <c r="G73" s="30">
        <f>'(Bloom Yields Live)'!K73</f>
        <v>3.7974999999999999</v>
      </c>
      <c r="H73" s="88">
        <f t="shared" si="39"/>
        <v>2.8555188679245282</v>
      </c>
      <c r="I73" s="99"/>
      <c r="J73" s="1459"/>
      <c r="K73" s="18">
        <f>'(Bloom Yields Live)'!AQ73</f>
        <v>2.145</v>
      </c>
      <c r="L73" s="18">
        <f>'(Bloom Yields Live)'!AS73</f>
        <v>2.2330000000000001</v>
      </c>
      <c r="M73" s="1459"/>
      <c r="N73" s="18">
        <f>'(Bloom Yields Live)'!AU73-'(Bloom Yields Live)'!I73</f>
        <v>0.26590000000000025</v>
      </c>
      <c r="O73" s="18">
        <f>'(Bloom Yields Live)'!AY73-'(Bloom Yields Live)'!AW73</f>
        <v>0.11270000000000024</v>
      </c>
      <c r="P73" s="18">
        <f>'(Bloom Yields Live)'!BK73-'(Bloom Yields Live)'!BG73</f>
        <v>0.10430000000000028</v>
      </c>
      <c r="Q73" s="18">
        <f>'(Bloom Yields Live)'!BM73-'(Bloom Yields Live)'!BG73</f>
        <v>0.11030000000000006</v>
      </c>
      <c r="R73" s="18"/>
      <c r="S73" s="95">
        <f>'(Bloom Yields Live)'!S73</f>
        <v>4.2465999999999999</v>
      </c>
      <c r="T73" s="731"/>
      <c r="U73" s="95">
        <f>'(Bloom Yields Live)'!W73</f>
        <v>2.9525999999999999</v>
      </c>
      <c r="V73" s="30">
        <f>'(Bloom Yields Live)'!Y73</f>
        <v>3.6433999999999997</v>
      </c>
      <c r="W73" s="30">
        <f>'(Bloom Yields Live)'!AA73</f>
        <v>4.0708000000000002</v>
      </c>
      <c r="X73" s="30">
        <f>'(Bloom Yields Live)'!AC73</f>
        <v>4.2644000000000002</v>
      </c>
      <c r="Y73" s="30">
        <f>'(Bloom Yields Live)'!AE73</f>
        <v>4.5811000000000002</v>
      </c>
      <c r="Z73" s="30">
        <f t="shared" si="40"/>
        <v>3.5708320754716976</v>
      </c>
      <c r="AA73" s="121">
        <f t="shared" si="33"/>
        <v>0.89730000000000043</v>
      </c>
      <c r="AB73" s="88">
        <f t="shared" si="41"/>
        <v>0.71531320754716998</v>
      </c>
      <c r="AC73" s="99"/>
      <c r="AD73" s="1459"/>
      <c r="AE73" s="88">
        <f>'(Bloom Yields Live)'!BU73</f>
        <v>2.6760000000000002</v>
      </c>
      <c r="AF73" s="1511"/>
      <c r="AG73" s="95">
        <f>'(Bloom Yields Live)'!BZ73</f>
        <v>3.1619999999999999</v>
      </c>
      <c r="AH73" s="88">
        <f>'(Bloom Yields Live)'!CB73</f>
        <v>3.694</v>
      </c>
      <c r="AI73" s="88">
        <f>'(Bloom Yields Live)'!CD73</f>
        <v>4.202</v>
      </c>
      <c r="AJ73" s="88">
        <f>'(Bloom Yields Live)'!CF73</f>
        <v>4.4459999999999997</v>
      </c>
      <c r="AK73" s="88">
        <f>'(Bloom Yields Live)'!CH73</f>
        <v>4.7039999999999997</v>
      </c>
      <c r="AL73" s="121">
        <f t="shared" si="26"/>
        <v>1.0789</v>
      </c>
      <c r="AM73" s="88">
        <f t="shared" si="42"/>
        <v>1.0615471698113206</v>
      </c>
      <c r="AN73" s="731">
        <f t="shared" si="32"/>
        <v>0.18159999999999954</v>
      </c>
      <c r="AO73" s="95">
        <f>'(Bloom Yields Live)'!CJ73</f>
        <v>2.9971999999999999</v>
      </c>
      <c r="AP73" s="88">
        <f>'(Bloom Yields Live)'!CL73</f>
        <v>3.5596999999999999</v>
      </c>
      <c r="AQ73" s="88">
        <f>'(Bloom Yields Live)'!CN73</f>
        <v>4.1243999999999996</v>
      </c>
      <c r="AR73" s="88">
        <f>'(Bloom Yields Live)'!CP73</f>
        <v>4.3242000000000003</v>
      </c>
      <c r="AS73" s="88">
        <f>'(Bloom Yields Live)'!CR73</f>
        <v>4.7531999999999996</v>
      </c>
      <c r="AT73" s="121">
        <f t="shared" si="34"/>
        <v>0.95710000000000051</v>
      </c>
      <c r="AU73" s="99">
        <f t="shared" si="43"/>
        <v>1.0352301886792452</v>
      </c>
      <c r="AV73" s="95">
        <f>'(Bloom Yields Live)'!CT73</f>
        <v>3.2522000000000002</v>
      </c>
      <c r="AW73" s="88">
        <f>'(Bloom Yields Live)'!CV73</f>
        <v>3.8298999999999999</v>
      </c>
      <c r="AX73" s="88">
        <f>'(Bloom Yields Live)'!CX73</f>
        <v>4.3369999999999997</v>
      </c>
      <c r="AY73" s="88">
        <f>'(Bloom Yields Live)'!CZ73</f>
        <v>4.4838000000000005</v>
      </c>
      <c r="AZ73" s="88">
        <f>'(Bloom Yields Live)'!DB73</f>
        <v>5.0964</v>
      </c>
      <c r="BA73" s="121">
        <f t="shared" si="35"/>
        <v>1.1167000000000007</v>
      </c>
      <c r="BB73" s="99">
        <f t="shared" si="44"/>
        <v>1.2383339622641509</v>
      </c>
      <c r="BC73" s="88">
        <f>'(Bloom Yields Live)'!DD73</f>
        <v>3.3109000000000002</v>
      </c>
      <c r="BD73" s="88">
        <f>'(Bloom Yields Live)'!DF73</f>
        <v>3.8851</v>
      </c>
      <c r="BE73" s="88">
        <f>'(Bloom Yields Live)'!DH73</f>
        <v>4.4252000000000002</v>
      </c>
      <c r="BF73" s="88">
        <f>'(Bloom Yields Live)'!DJ73</f>
        <v>4.5415999999999999</v>
      </c>
      <c r="BG73" s="88"/>
      <c r="BH73" s="121">
        <f t="shared" si="36"/>
        <v>1.1745000000000001</v>
      </c>
      <c r="BI73" s="99">
        <f t="shared" si="45"/>
        <v>1.4610452830188676</v>
      </c>
      <c r="BJ73" s="95">
        <f>'(Bloom Yields Live)'!DN73</f>
        <v>3.7255000000000003</v>
      </c>
      <c r="BK73" s="88">
        <f>'(Bloom Yields Live)'!DP73</f>
        <v>4.6204999999999998</v>
      </c>
      <c r="BL73" s="88">
        <f>'(Bloom Yields Live)'!DR73</f>
        <v>5.2389999999999999</v>
      </c>
      <c r="BM73" s="88">
        <f>'(Bloom Yields Live)'!DT73</f>
        <v>5.3135000000000003</v>
      </c>
      <c r="BN73" s="88"/>
      <c r="BO73" s="121">
        <f t="shared" si="37"/>
        <v>1.9464000000000006</v>
      </c>
      <c r="BP73" s="99">
        <f t="shared" si="46"/>
        <v>2.1892339622641517</v>
      </c>
      <c r="BQ73" s="95">
        <f>'(Bloom Yields Live)'!DX73</f>
        <v>3.7864</v>
      </c>
      <c r="BR73" s="88">
        <f>'(Bloom Yields Live)'!DZ73</f>
        <v>5.1853999999999996</v>
      </c>
      <c r="BS73" s="88">
        <f>'(Bloom Yields Live)'!EB73</f>
        <v>6.4345999999999997</v>
      </c>
      <c r="BT73" s="88">
        <f>'(Bloom Yields Live)'!ED73</f>
        <v>6.61</v>
      </c>
      <c r="BU73" s="88"/>
      <c r="BV73" s="121">
        <f t="shared" si="38"/>
        <v>3.2429000000000006</v>
      </c>
      <c r="BW73" s="88">
        <f t="shared" si="47"/>
        <v>4.1716377358490568</v>
      </c>
    </row>
    <row r="74" spans="1:75">
      <c r="A74" s="5">
        <v>40613</v>
      </c>
      <c r="B74" s="1040">
        <f t="shared" si="24"/>
        <v>40613</v>
      </c>
      <c r="C74" s="95">
        <f>'(Bloom Yields Live)'!C74</f>
        <v>1.9883</v>
      </c>
      <c r="D74" s="30">
        <f>'(Bloom Yields Live)'!E74</f>
        <v>2.5762</v>
      </c>
      <c r="E74" s="30">
        <f>'(Bloom Yields Live)'!G74</f>
        <v>3.0966</v>
      </c>
      <c r="F74" s="30">
        <f>'(Bloom Yields Live)'!I74</f>
        <v>3.3315000000000001</v>
      </c>
      <c r="G74" s="30">
        <f>'(Bloom Yields Live)'!K74</f>
        <v>3.7433999999999998</v>
      </c>
      <c r="H74" s="88">
        <f t="shared" si="39"/>
        <v>2.8568981132075475</v>
      </c>
      <c r="I74" s="99"/>
      <c r="J74" s="1459"/>
      <c r="K74" s="18">
        <f>'(Bloom Yields Live)'!AQ74</f>
        <v>2.1150000000000002</v>
      </c>
      <c r="L74" s="18">
        <f>'(Bloom Yields Live)'!AS74</f>
        <v>2.1480000000000001</v>
      </c>
      <c r="M74" s="1459"/>
      <c r="N74" s="18">
        <f>'(Bloom Yields Live)'!AU74-'(Bloom Yields Live)'!I74</f>
        <v>0.23249999999999993</v>
      </c>
      <c r="O74" s="18">
        <f>'(Bloom Yields Live)'!AY74-'(Bloom Yields Live)'!AW74</f>
        <v>0.11149999999999993</v>
      </c>
      <c r="P74" s="18">
        <f>'(Bloom Yields Live)'!BK74-'(Bloom Yields Live)'!BG74</f>
        <v>5.5899999999999839E-2</v>
      </c>
      <c r="Q74" s="18">
        <f>'(Bloom Yields Live)'!BM74-'(Bloom Yields Live)'!BG74</f>
        <v>0.10789999999999988</v>
      </c>
      <c r="R74" s="18"/>
      <c r="S74" s="95">
        <f>'(Bloom Yields Live)'!S74</f>
        <v>4.1900000000000004</v>
      </c>
      <c r="T74" s="731"/>
      <c r="U74" s="95">
        <f>'(Bloom Yields Live)'!W74</f>
        <v>2.7679999999999998</v>
      </c>
      <c r="V74" s="30">
        <f>'(Bloom Yields Live)'!Y74</f>
        <v>3.5398000000000001</v>
      </c>
      <c r="W74" s="30">
        <f>'(Bloom Yields Live)'!AA74</f>
        <v>4.0082000000000004</v>
      </c>
      <c r="X74" s="30">
        <f>'(Bloom Yields Live)'!AC74</f>
        <v>4.2232000000000003</v>
      </c>
      <c r="Y74" s="30">
        <f>'(Bloom Yields Live)'!AE74</f>
        <v>4.5205000000000002</v>
      </c>
      <c r="Z74" s="30">
        <f t="shared" si="40"/>
        <v>3.5824547169811307</v>
      </c>
      <c r="AA74" s="121">
        <f t="shared" si="33"/>
        <v>0.89170000000000016</v>
      </c>
      <c r="AB74" s="88">
        <f t="shared" si="41"/>
        <v>0.72555660377358511</v>
      </c>
      <c r="AC74" s="99"/>
      <c r="AD74" s="1459"/>
      <c r="AE74" s="88">
        <f>'(Bloom Yields Live)'!BU74</f>
        <v>2.6579999999999999</v>
      </c>
      <c r="AF74" s="1511"/>
      <c r="AG74" s="95">
        <f>'(Bloom Yields Live)'!BZ74</f>
        <v>3.089</v>
      </c>
      <c r="AH74" s="88">
        <f>'(Bloom Yields Live)'!CB74</f>
        <v>3.637</v>
      </c>
      <c r="AI74" s="88">
        <f>'(Bloom Yields Live)'!CD74</f>
        <v>4.1559999999999997</v>
      </c>
      <c r="AJ74" s="88">
        <f>'(Bloom Yields Live)'!CF74</f>
        <v>4.4080000000000004</v>
      </c>
      <c r="AK74" s="88">
        <f>'(Bloom Yields Live)'!CH74</f>
        <v>4.6669999999999998</v>
      </c>
      <c r="AL74" s="121">
        <f t="shared" si="26"/>
        <v>1.0765000000000002</v>
      </c>
      <c r="AM74" s="88">
        <f t="shared" si="42"/>
        <v>1.0641490566037735</v>
      </c>
      <c r="AN74" s="731">
        <f t="shared" si="32"/>
        <v>0.18480000000000008</v>
      </c>
      <c r="AO74" s="95">
        <f>'(Bloom Yields Live)'!CJ74</f>
        <v>2.9097</v>
      </c>
      <c r="AP74" s="88">
        <f>'(Bloom Yields Live)'!CL74</f>
        <v>3.5146999999999999</v>
      </c>
      <c r="AQ74" s="88">
        <f>'(Bloom Yields Live)'!CN74</f>
        <v>4.0589000000000004</v>
      </c>
      <c r="AR74" s="88">
        <f>'(Bloom Yields Live)'!CP74</f>
        <v>4.2611999999999997</v>
      </c>
      <c r="AS74" s="88">
        <f>'(Bloom Yields Live)'!CR74</f>
        <v>4.6916000000000002</v>
      </c>
      <c r="AT74" s="121">
        <f t="shared" si="34"/>
        <v>0.92969999999999953</v>
      </c>
      <c r="AU74" s="99">
        <f t="shared" si="43"/>
        <v>1.0338301886792451</v>
      </c>
      <c r="AV74" s="95">
        <f>'(Bloom Yields Live)'!CT74</f>
        <v>3.1703999999999999</v>
      </c>
      <c r="AW74" s="88">
        <f>'(Bloom Yields Live)'!CV74</f>
        <v>3.7505999999999999</v>
      </c>
      <c r="AX74" s="88">
        <f>'(Bloom Yields Live)'!CX74</f>
        <v>4.2821999999999996</v>
      </c>
      <c r="AY74" s="88">
        <f>'(Bloom Yields Live)'!CZ74</f>
        <v>4.4315999999999995</v>
      </c>
      <c r="AZ74" s="88">
        <f>'(Bloom Yields Live)'!DB74</f>
        <v>5.0456000000000003</v>
      </c>
      <c r="BA74" s="121">
        <f t="shared" si="35"/>
        <v>1.1000999999999994</v>
      </c>
      <c r="BB74" s="99">
        <f t="shared" si="44"/>
        <v>1.238132075471698</v>
      </c>
      <c r="BC74" s="88">
        <f>'(Bloom Yields Live)'!DD74</f>
        <v>3.2448999999999999</v>
      </c>
      <c r="BD74" s="88">
        <f>'(Bloom Yields Live)'!DF74</f>
        <v>3.8290999999999999</v>
      </c>
      <c r="BE74" s="88">
        <f>'(Bloom Yields Live)'!DH74</f>
        <v>4.3837999999999999</v>
      </c>
      <c r="BF74" s="88">
        <f>'(Bloom Yields Live)'!DJ74</f>
        <v>4.5061</v>
      </c>
      <c r="BG74" s="88"/>
      <c r="BH74" s="121">
        <f t="shared" si="36"/>
        <v>1.1745999999999999</v>
      </c>
      <c r="BI74" s="99">
        <f t="shared" si="45"/>
        <v>1.4536641509433961</v>
      </c>
      <c r="BJ74" s="95">
        <f>'(Bloom Yields Live)'!DN74</f>
        <v>3.7050999999999998</v>
      </c>
      <c r="BK74" s="88">
        <f>'(Bloom Yields Live)'!DP74</f>
        <v>4.6075999999999997</v>
      </c>
      <c r="BL74" s="88">
        <f>'(Bloom Yields Live)'!DR74</f>
        <v>5.2104999999999997</v>
      </c>
      <c r="BM74" s="88">
        <f>'(Bloom Yields Live)'!DT74</f>
        <v>5.2874999999999996</v>
      </c>
      <c r="BN74" s="88"/>
      <c r="BO74" s="121">
        <f t="shared" si="37"/>
        <v>1.9559999999999995</v>
      </c>
      <c r="BP74" s="99">
        <f t="shared" si="46"/>
        <v>2.1857735849056614</v>
      </c>
      <c r="BQ74" s="95">
        <f>'(Bloom Yields Live)'!DX74</f>
        <v>3.7751000000000001</v>
      </c>
      <c r="BR74" s="88">
        <f>'(Bloom Yields Live)'!DZ74</f>
        <v>5.2115999999999998</v>
      </c>
      <c r="BS74" s="88">
        <f>'(Bloom Yields Live)'!EB74</f>
        <v>6.4503000000000004</v>
      </c>
      <c r="BT74" s="88">
        <f>'(Bloom Yields Live)'!ED74</f>
        <v>6.6281999999999996</v>
      </c>
      <c r="BU74" s="88"/>
      <c r="BV74" s="121">
        <f t="shared" si="38"/>
        <v>3.2966999999999995</v>
      </c>
      <c r="BW74" s="88">
        <f t="shared" si="47"/>
        <v>4.1472226415094342</v>
      </c>
    </row>
    <row r="75" spans="1:75">
      <c r="A75" s="5">
        <v>40620</v>
      </c>
      <c r="B75" s="1040">
        <f t="shared" si="24"/>
        <v>40620</v>
      </c>
      <c r="C75" s="95">
        <f>'(Bloom Yields Live)'!C75</f>
        <v>1.9426999999999999</v>
      </c>
      <c r="D75" s="30">
        <f>'(Bloom Yields Live)'!E75</f>
        <v>2.5226999999999999</v>
      </c>
      <c r="E75" s="30">
        <f>'(Bloom Yields Live)'!G75</f>
        <v>3.0636000000000001</v>
      </c>
      <c r="F75" s="30">
        <f>'(Bloom Yields Live)'!I75</f>
        <v>3.2938999999999998</v>
      </c>
      <c r="G75" s="30">
        <f>'(Bloom Yields Live)'!K75</f>
        <v>3.7269000000000001</v>
      </c>
      <c r="H75" s="88">
        <f t="shared" si="39"/>
        <v>2.8572018867924531</v>
      </c>
      <c r="I75" s="99"/>
      <c r="J75" s="1459"/>
      <c r="K75" s="18">
        <f>'(Bloom Yields Live)'!AQ75</f>
        <v>2.117</v>
      </c>
      <c r="L75" s="18">
        <f>'(Bloom Yields Live)'!AS75</f>
        <v>2.218</v>
      </c>
      <c r="M75" s="1459"/>
      <c r="N75" s="18">
        <f>'(Bloom Yields Live)'!AU75-'(Bloom Yields Live)'!I75</f>
        <v>0.23310000000000031</v>
      </c>
      <c r="O75" s="18">
        <f>'(Bloom Yields Live)'!AY75-'(Bloom Yields Live)'!AW75</f>
        <v>0.11260000000000003</v>
      </c>
      <c r="P75" s="18">
        <f>'(Bloom Yields Live)'!BK75-'(Bloom Yields Live)'!BG75</f>
        <v>4.5300000000000118E-2</v>
      </c>
      <c r="Q75" s="18">
        <f>'(Bloom Yields Live)'!BM75-'(Bloom Yields Live)'!BG75</f>
        <v>0.10829999999999984</v>
      </c>
      <c r="R75" s="18"/>
      <c r="S75" s="95">
        <f>'(Bloom Yields Live)'!S75</f>
        <v>4.0129999999999999</v>
      </c>
      <c r="T75" s="731"/>
      <c r="U75" s="95">
        <f>'(Bloom Yields Live)'!W75</f>
        <v>2.5903</v>
      </c>
      <c r="V75" s="30">
        <f>'(Bloom Yields Live)'!Y75</f>
        <v>3.3298999999999999</v>
      </c>
      <c r="W75" s="30">
        <f>'(Bloom Yields Live)'!AA75</f>
        <v>3.8294000000000001</v>
      </c>
      <c r="X75" s="30">
        <f>'(Bloom Yields Live)'!AC75</f>
        <v>4.0712999999999999</v>
      </c>
      <c r="Y75" s="30">
        <f>'(Bloom Yields Live)'!AE75</f>
        <v>4.4241000000000001</v>
      </c>
      <c r="Z75" s="30">
        <f t="shared" si="40"/>
        <v>3.5911150943396213</v>
      </c>
      <c r="AA75" s="121">
        <f t="shared" si="33"/>
        <v>0.77740000000000009</v>
      </c>
      <c r="AB75" s="88">
        <f t="shared" si="41"/>
        <v>0.73391320754717004</v>
      </c>
      <c r="AC75" s="99"/>
      <c r="AD75" s="1459"/>
      <c r="AE75" s="88">
        <f>'(Bloom Yields Live)'!BU75</f>
        <v>2.5129999999999999</v>
      </c>
      <c r="AF75" s="1511"/>
      <c r="AG75" s="95">
        <f>'(Bloom Yields Live)'!BZ75</f>
        <v>3.0680000000000001</v>
      </c>
      <c r="AH75" s="88">
        <f>'(Bloom Yields Live)'!CB75</f>
        <v>3.6070000000000002</v>
      </c>
      <c r="AI75" s="88">
        <f>'(Bloom Yields Live)'!CD75</f>
        <v>4.1360000000000001</v>
      </c>
      <c r="AJ75" s="88">
        <f>'(Bloom Yields Live)'!CF75</f>
        <v>4.3979999999999997</v>
      </c>
      <c r="AK75" s="88">
        <f>'(Bloom Yields Live)'!CH75</f>
        <v>4.6669999999999998</v>
      </c>
      <c r="AL75" s="121">
        <f t="shared" si="26"/>
        <v>1.1040999999999999</v>
      </c>
      <c r="AM75" s="88">
        <f t="shared" si="42"/>
        <v>1.0679396226415094</v>
      </c>
      <c r="AN75" s="731">
        <f t="shared" si="32"/>
        <v>0.32669999999999977</v>
      </c>
      <c r="AO75" s="95">
        <f>'(Bloom Yields Live)'!CJ75</f>
        <v>2.8814000000000002</v>
      </c>
      <c r="AP75" s="88">
        <f>'(Bloom Yields Live)'!CL75</f>
        <v>3.4933999999999998</v>
      </c>
      <c r="AQ75" s="88">
        <f>'(Bloom Yields Live)'!CN75</f>
        <v>4.0307000000000004</v>
      </c>
      <c r="AR75" s="88">
        <f>'(Bloom Yields Live)'!CP75</f>
        <v>4.2374000000000001</v>
      </c>
      <c r="AS75" s="88">
        <f>'(Bloom Yields Live)'!CR75</f>
        <v>4.6891999999999996</v>
      </c>
      <c r="AT75" s="121">
        <f t="shared" si="34"/>
        <v>0.94350000000000023</v>
      </c>
      <c r="AU75" s="99">
        <f t="shared" si="43"/>
        <v>1.0328377358490566</v>
      </c>
      <c r="AV75" s="95">
        <f>'(Bloom Yields Live)'!CT75</f>
        <v>3.1545000000000001</v>
      </c>
      <c r="AW75" s="88">
        <f>'(Bloom Yields Live)'!CV75</f>
        <v>3.7526999999999999</v>
      </c>
      <c r="AX75" s="88">
        <f>'(Bloom Yields Live)'!CX75</f>
        <v>4.2672999999999996</v>
      </c>
      <c r="AY75" s="88">
        <f>'(Bloom Yields Live)'!CZ75</f>
        <v>4.4211</v>
      </c>
      <c r="AZ75" s="88">
        <f>'(Bloom Yields Live)'!DB75</f>
        <v>5.0564</v>
      </c>
      <c r="BA75" s="121">
        <f t="shared" si="35"/>
        <v>1.1272000000000002</v>
      </c>
      <c r="BB75" s="99">
        <f t="shared" si="44"/>
        <v>1.2388094339622644</v>
      </c>
      <c r="BC75" s="88">
        <f>'(Bloom Yields Live)'!DD75</f>
        <v>3.2288000000000001</v>
      </c>
      <c r="BD75" s="88">
        <f>'(Bloom Yields Live)'!DF75</f>
        <v>3.8</v>
      </c>
      <c r="BE75" s="88">
        <f>'(Bloom Yields Live)'!DH75</f>
        <v>4.3676000000000004</v>
      </c>
      <c r="BF75" s="88">
        <f>'(Bloom Yields Live)'!DJ75</f>
        <v>4.4943999999999997</v>
      </c>
      <c r="BG75" s="88"/>
      <c r="BH75" s="121">
        <f t="shared" si="36"/>
        <v>1.2004999999999999</v>
      </c>
      <c r="BI75" s="99">
        <f t="shared" si="45"/>
        <v>1.4472113207547166</v>
      </c>
      <c r="BJ75" s="95">
        <f>'(Bloom Yields Live)'!DN75</f>
        <v>3.6941000000000002</v>
      </c>
      <c r="BK75" s="88">
        <f>'(Bloom Yields Live)'!DP75</f>
        <v>4.6135999999999999</v>
      </c>
      <c r="BL75" s="88">
        <f>'(Bloom Yields Live)'!DR75</f>
        <v>5.2496</v>
      </c>
      <c r="BM75" s="88">
        <f>'(Bloom Yields Live)'!DT75</f>
        <v>5.3311000000000002</v>
      </c>
      <c r="BN75" s="88"/>
      <c r="BO75" s="121">
        <f t="shared" si="37"/>
        <v>2.0372000000000003</v>
      </c>
      <c r="BP75" s="99">
        <f t="shared" si="46"/>
        <v>2.1849377358490574</v>
      </c>
      <c r="BQ75" s="95">
        <f>'(Bloom Yields Live)'!DX75</f>
        <v>3.9064999999999999</v>
      </c>
      <c r="BR75" s="88">
        <f>'(Bloom Yields Live)'!DZ75</f>
        <v>5.3310000000000004</v>
      </c>
      <c r="BS75" s="88">
        <f>'(Bloom Yields Live)'!EB75</f>
        <v>6.5826000000000002</v>
      </c>
      <c r="BT75" s="88">
        <f>'(Bloom Yields Live)'!ED75</f>
        <v>6.7651000000000003</v>
      </c>
      <c r="BU75" s="88"/>
      <c r="BV75" s="121">
        <f t="shared" si="38"/>
        <v>3.4712000000000005</v>
      </c>
      <c r="BW75" s="88">
        <f t="shared" si="47"/>
        <v>4.1281660377358493</v>
      </c>
    </row>
    <row r="76" spans="1:75">
      <c r="A76" s="5">
        <v>40627</v>
      </c>
      <c r="B76" s="1040">
        <f t="shared" si="24"/>
        <v>40627</v>
      </c>
      <c r="C76" s="95">
        <f>'(Bloom Yields Live)'!C76</f>
        <v>2.0425</v>
      </c>
      <c r="D76" s="30">
        <f>'(Bloom Yields Live)'!E76</f>
        <v>2.6341000000000001</v>
      </c>
      <c r="E76" s="30">
        <f>'(Bloom Yields Live)'!G76</f>
        <v>3.145</v>
      </c>
      <c r="F76" s="30">
        <f>'(Bloom Yields Live)'!I76</f>
        <v>3.3672</v>
      </c>
      <c r="G76" s="30">
        <f>'(Bloom Yields Live)'!K76</f>
        <v>3.802</v>
      </c>
      <c r="H76" s="88">
        <f t="shared" si="39"/>
        <v>2.8601207547169816</v>
      </c>
      <c r="I76" s="99"/>
      <c r="J76" s="1459"/>
      <c r="K76" s="18">
        <f>'(Bloom Yields Live)'!AQ76</f>
        <v>2.2730000000000001</v>
      </c>
      <c r="L76" s="18">
        <f>'(Bloom Yields Live)'!AS76</f>
        <v>2.319</v>
      </c>
      <c r="M76" s="1459"/>
      <c r="N76" s="18">
        <f>'(Bloom Yields Live)'!AU76-'(Bloom Yields Live)'!I76</f>
        <v>0.26880000000000015</v>
      </c>
      <c r="O76" s="18">
        <f>'(Bloom Yields Live)'!AY76-'(Bloom Yields Live)'!AW76</f>
        <v>0.11029999999999962</v>
      </c>
      <c r="P76" s="18">
        <f>'(Bloom Yields Live)'!BK76-'(Bloom Yields Live)'!BG76</f>
        <v>5.699999999999994E-2</v>
      </c>
      <c r="Q76" s="18">
        <f>'(Bloom Yields Live)'!BM76-'(Bloom Yields Live)'!BG76</f>
        <v>0.10799999999999965</v>
      </c>
      <c r="R76" s="18"/>
      <c r="S76" s="95">
        <f>'(Bloom Yields Live)'!S76</f>
        <v>4.1357999999999997</v>
      </c>
      <c r="T76" s="731"/>
      <c r="U76" s="95">
        <f>'(Bloom Yields Live)'!W76</f>
        <v>2.7194000000000003</v>
      </c>
      <c r="V76" s="30">
        <f>'(Bloom Yields Live)'!Y76</f>
        <v>3.4727000000000001</v>
      </c>
      <c r="W76" s="30">
        <f>'(Bloom Yields Live)'!AA76</f>
        <v>3.9661</v>
      </c>
      <c r="X76" s="30">
        <f>'(Bloom Yields Live)'!AC76</f>
        <v>4.1813000000000002</v>
      </c>
      <c r="Y76" s="30">
        <f>'(Bloom Yields Live)'!AE76</f>
        <v>4.5201000000000002</v>
      </c>
      <c r="Z76" s="30">
        <f t="shared" si="40"/>
        <v>3.6027056603773575</v>
      </c>
      <c r="AA76" s="121">
        <f t="shared" ref="AA76:AA107" si="48">X76-$F76</f>
        <v>0.81410000000000027</v>
      </c>
      <c r="AB76" s="88">
        <f t="shared" si="41"/>
        <v>0.74258490566037749</v>
      </c>
      <c r="AC76" s="99"/>
      <c r="AD76" s="1459"/>
      <c r="AE76" s="88">
        <f>'(Bloom Yields Live)'!BU76</f>
        <v>2.6549999999999998</v>
      </c>
      <c r="AF76" s="1511"/>
      <c r="AG76" s="95">
        <f>'(Bloom Yields Live)'!BZ76</f>
        <v>3.1459999999999999</v>
      </c>
      <c r="AH76" s="88">
        <f>'(Bloom Yields Live)'!CB76</f>
        <v>3.698</v>
      </c>
      <c r="AI76" s="88">
        <f>'(Bloom Yields Live)'!CD76</f>
        <v>4.2229999999999999</v>
      </c>
      <c r="AJ76" s="88">
        <f>'(Bloom Yields Live)'!CF76</f>
        <v>4.49</v>
      </c>
      <c r="AK76" s="88">
        <f>'(Bloom Yields Live)'!CH76</f>
        <v>4.7539999999999996</v>
      </c>
      <c r="AL76" s="121">
        <f t="shared" ref="AL76:AL139" si="49">AJ76-$F76</f>
        <v>1.1228000000000002</v>
      </c>
      <c r="AM76" s="88">
        <f t="shared" si="42"/>
        <v>1.0718320754716981</v>
      </c>
      <c r="AN76" s="731">
        <f t="shared" si="32"/>
        <v>0.30869999999999997</v>
      </c>
      <c r="AO76" s="95">
        <f>'(Bloom Yields Live)'!CJ76</f>
        <v>2.9882</v>
      </c>
      <c r="AP76" s="88">
        <f>'(Bloom Yields Live)'!CL76</f>
        <v>3.5891999999999999</v>
      </c>
      <c r="AQ76" s="88">
        <f>'(Bloom Yields Live)'!CN76</f>
        <v>4.1230000000000002</v>
      </c>
      <c r="AR76" s="88">
        <f>'(Bloom Yields Live)'!CP76</f>
        <v>4.3367000000000004</v>
      </c>
      <c r="AS76" s="88">
        <f>'(Bloom Yields Live)'!CR76</f>
        <v>4.7851999999999997</v>
      </c>
      <c r="AT76" s="121">
        <f t="shared" ref="AT76:AT107" si="50">AR76-$F76</f>
        <v>0.96950000000000047</v>
      </c>
      <c r="AU76" s="99">
        <f t="shared" si="43"/>
        <v>1.0319528301886793</v>
      </c>
      <c r="AV76" s="95">
        <f>'(Bloom Yields Live)'!CT76</f>
        <v>3.2242000000000002</v>
      </c>
      <c r="AW76" s="88">
        <f>'(Bloom Yields Live)'!CV76</f>
        <v>3.8754</v>
      </c>
      <c r="AX76" s="88">
        <f>'(Bloom Yields Live)'!CX76</f>
        <v>4.3455000000000004</v>
      </c>
      <c r="AY76" s="88">
        <f>'(Bloom Yields Live)'!CZ76</f>
        <v>4.5062999999999995</v>
      </c>
      <c r="AZ76" s="88">
        <f>'(Bloom Yields Live)'!DB76</f>
        <v>5.1383999999999999</v>
      </c>
      <c r="BA76" s="121">
        <f t="shared" ref="BA76:BA107" si="51">AY76-$F76</f>
        <v>1.1390999999999996</v>
      </c>
      <c r="BB76" s="99">
        <f t="shared" si="44"/>
        <v>1.2394698113207547</v>
      </c>
      <c r="BC76" s="88">
        <f>'(Bloom Yields Live)'!DD76</f>
        <v>3.3340999999999998</v>
      </c>
      <c r="BD76" s="88">
        <f>'(Bloom Yields Live)'!DF76</f>
        <v>3.9153000000000002</v>
      </c>
      <c r="BE76" s="88">
        <f>'(Bloom Yields Live)'!DH76</f>
        <v>4.4794999999999998</v>
      </c>
      <c r="BF76" s="88">
        <f>'(Bloom Yields Live)'!DJ76</f>
        <v>4.6283000000000003</v>
      </c>
      <c r="BG76" s="88"/>
      <c r="BH76" s="121">
        <f t="shared" ref="BH76:BH107" si="52">BF76-$F76</f>
        <v>1.2611000000000003</v>
      </c>
      <c r="BI76" s="99">
        <f t="shared" si="45"/>
        <v>1.4416981132075468</v>
      </c>
      <c r="BJ76" s="95">
        <f>'(Bloom Yields Live)'!DN76</f>
        <v>3.6739000000000002</v>
      </c>
      <c r="BK76" s="88">
        <f>'(Bloom Yields Live)'!DP76</f>
        <v>4.6054000000000004</v>
      </c>
      <c r="BL76" s="88">
        <f>'(Bloom Yields Live)'!DR76</f>
        <v>5.2378</v>
      </c>
      <c r="BM76" s="88">
        <f>'(Bloom Yields Live)'!DT76</f>
        <v>5.3262999999999998</v>
      </c>
      <c r="BN76" s="88"/>
      <c r="BO76" s="121">
        <f t="shared" ref="BO76:BO107" si="53">BM76-$F76</f>
        <v>1.9590999999999998</v>
      </c>
      <c r="BP76" s="99">
        <f t="shared" si="46"/>
        <v>2.1819811320754732</v>
      </c>
      <c r="BQ76" s="95">
        <f>'(Bloom Yields Live)'!DX76</f>
        <v>3.9619999999999997</v>
      </c>
      <c r="BR76" s="88">
        <f>'(Bloom Yields Live)'!DZ76</f>
        <v>5.2960000000000003</v>
      </c>
      <c r="BS76" s="88">
        <f>'(Bloom Yields Live)'!EB76</f>
        <v>6.5442</v>
      </c>
      <c r="BT76" s="88">
        <f>'(Bloom Yields Live)'!ED76</f>
        <v>6.7336999999999998</v>
      </c>
      <c r="BU76" s="88"/>
      <c r="BV76" s="121">
        <f t="shared" ref="BV76:BV107" si="54">BT76-$F76</f>
        <v>3.3664999999999998</v>
      </c>
      <c r="BW76" s="88">
        <f t="shared" si="47"/>
        <v>4.1075679245283032</v>
      </c>
    </row>
    <row r="77" spans="1:75">
      <c r="A77" s="5">
        <v>40634</v>
      </c>
      <c r="B77" s="1040">
        <f t="shared" ref="B77:B140" si="55">A77</f>
        <v>40634</v>
      </c>
      <c r="C77" s="95">
        <f>'(Bloom Yields Live)'!C77</f>
        <v>2.1103000000000001</v>
      </c>
      <c r="D77" s="30">
        <f>'(Bloom Yields Live)'!E77</f>
        <v>2.7176</v>
      </c>
      <c r="E77" s="30">
        <f>'(Bloom Yields Live)'!G77</f>
        <v>3.2103999999999999</v>
      </c>
      <c r="F77" s="30">
        <f>'(Bloom Yields Live)'!I77</f>
        <v>3.4260999999999999</v>
      </c>
      <c r="G77" s="30">
        <f>'(Bloom Yields Live)'!K77</f>
        <v>3.8525</v>
      </c>
      <c r="H77" s="88">
        <f t="shared" si="39"/>
        <v>2.8630226415094335</v>
      </c>
      <c r="I77" s="99"/>
      <c r="J77" s="1459"/>
      <c r="K77" s="18">
        <f>'(Bloom Yields Live)'!AQ77</f>
        <v>2.3479999999999999</v>
      </c>
      <c r="L77" s="18">
        <f>'(Bloom Yields Live)'!AS77</f>
        <v>2.4590000000000001</v>
      </c>
      <c r="M77" s="1459"/>
      <c r="N77" s="18">
        <f>'(Bloom Yields Live)'!AU77-'(Bloom Yields Live)'!I77</f>
        <v>0.29790000000000028</v>
      </c>
      <c r="O77" s="18">
        <f>'(Bloom Yields Live)'!AY77-'(Bloom Yields Live)'!AW77</f>
        <v>0.11140000000000017</v>
      </c>
      <c r="P77" s="18">
        <f>'(Bloom Yields Live)'!BK77-'(Bloom Yields Live)'!BG77</f>
        <v>0.12130000000000019</v>
      </c>
      <c r="Q77" s="18">
        <f>'(Bloom Yields Live)'!BM77-'(Bloom Yields Live)'!BG77</f>
        <v>0.1073000000000004</v>
      </c>
      <c r="R77" s="18"/>
      <c r="S77" s="95">
        <f>'(Bloom Yields Live)'!S77</f>
        <v>4.2526000000000002</v>
      </c>
      <c r="T77" s="731"/>
      <c r="U77" s="95">
        <f>'(Bloom Yields Live)'!W77</f>
        <v>2.7909999999999999</v>
      </c>
      <c r="V77" s="30">
        <f>'(Bloom Yields Live)'!Y77</f>
        <v>3.5653999999999999</v>
      </c>
      <c r="W77" s="30">
        <f>'(Bloom Yields Live)'!AA77</f>
        <v>4.0590999999999999</v>
      </c>
      <c r="X77" s="30">
        <f>'(Bloom Yields Live)'!AC77</f>
        <v>4.2260999999999997</v>
      </c>
      <c r="Y77" s="30">
        <f>'(Bloom Yields Live)'!AE77</f>
        <v>4.5437000000000003</v>
      </c>
      <c r="Z77" s="30">
        <f t="shared" si="40"/>
        <v>3.6150377358490555</v>
      </c>
      <c r="AA77" s="121">
        <f t="shared" si="48"/>
        <v>0.79999999999999982</v>
      </c>
      <c r="AB77" s="88">
        <f t="shared" si="41"/>
        <v>0.75201509433962277</v>
      </c>
      <c r="AC77" s="99"/>
      <c r="AD77" s="1459"/>
      <c r="AE77" s="88">
        <f>'(Bloom Yields Live)'!BU77</f>
        <v>2.6360000000000001</v>
      </c>
      <c r="AF77" s="1511"/>
      <c r="AG77" s="95">
        <f>'(Bloom Yields Live)'!BZ77</f>
        <v>3.23</v>
      </c>
      <c r="AH77" s="88">
        <f>'(Bloom Yields Live)'!CB77</f>
        <v>3.7880000000000003</v>
      </c>
      <c r="AI77" s="88">
        <f>'(Bloom Yields Live)'!CD77</f>
        <v>4.3</v>
      </c>
      <c r="AJ77" s="88">
        <f>'(Bloom Yields Live)'!CF77</f>
        <v>4.569</v>
      </c>
      <c r="AK77" s="88">
        <f>'(Bloom Yields Live)'!CH77</f>
        <v>4.8209999999999997</v>
      </c>
      <c r="AL77" s="121">
        <f t="shared" si="49"/>
        <v>1.1429</v>
      </c>
      <c r="AM77" s="88">
        <f t="shared" si="42"/>
        <v>1.0765528301886793</v>
      </c>
      <c r="AN77" s="731">
        <f t="shared" ref="AN77:AN140" si="56">AJ77-X77</f>
        <v>0.3429000000000002</v>
      </c>
      <c r="AO77" s="95">
        <f>'(Bloom Yields Live)'!CJ77</f>
        <v>3.0501999999999998</v>
      </c>
      <c r="AP77" s="88">
        <f>'(Bloom Yields Live)'!CL77</f>
        <v>3.6417000000000002</v>
      </c>
      <c r="AQ77" s="88">
        <f>'(Bloom Yields Live)'!CN77</f>
        <v>4.1619000000000002</v>
      </c>
      <c r="AR77" s="88">
        <f>'(Bloom Yields Live)'!CP77</f>
        <v>4.3742000000000001</v>
      </c>
      <c r="AS77" s="88">
        <f>'(Bloom Yields Live)'!CR77</f>
        <v>4.8095999999999997</v>
      </c>
      <c r="AT77" s="121">
        <f t="shared" si="50"/>
        <v>0.94810000000000016</v>
      </c>
      <c r="AU77" s="99">
        <f t="shared" si="43"/>
        <v>1.0309207547169812</v>
      </c>
      <c r="AV77" s="95">
        <f>'(Bloom Yields Live)'!CT77</f>
        <v>3.3048999999999999</v>
      </c>
      <c r="AW77" s="88">
        <f>'(Bloom Yields Live)'!CV77</f>
        <v>3.9695999999999998</v>
      </c>
      <c r="AX77" s="88">
        <f>'(Bloom Yields Live)'!CX77</f>
        <v>4.4042000000000003</v>
      </c>
      <c r="AY77" s="88">
        <f>'(Bloom Yields Live)'!CZ77</f>
        <v>4.5575000000000001</v>
      </c>
      <c r="AZ77" s="88">
        <f>'(Bloom Yields Live)'!DB77</f>
        <v>5.1825000000000001</v>
      </c>
      <c r="BA77" s="121">
        <f t="shared" si="51"/>
        <v>1.1314000000000002</v>
      </c>
      <c r="BB77" s="99">
        <f t="shared" si="44"/>
        <v>1.2402660377358492</v>
      </c>
      <c r="BC77" s="88">
        <f>'(Bloom Yields Live)'!DD77</f>
        <v>3.4245000000000001</v>
      </c>
      <c r="BD77" s="88">
        <f>'(Bloom Yields Live)'!DF77</f>
        <v>3.9992000000000001</v>
      </c>
      <c r="BE77" s="88">
        <f>'(Bloom Yields Live)'!DH77</f>
        <v>4.5477999999999996</v>
      </c>
      <c r="BF77" s="88">
        <f>'(Bloom Yields Live)'!DJ77</f>
        <v>4.6891999999999996</v>
      </c>
      <c r="BG77" s="88"/>
      <c r="BH77" s="121">
        <f t="shared" si="52"/>
        <v>1.2630999999999997</v>
      </c>
      <c r="BI77" s="99">
        <f t="shared" si="45"/>
        <v>1.436507547169811</v>
      </c>
      <c r="BJ77" s="95">
        <f>'(Bloom Yields Live)'!DN77</f>
        <v>3.7121</v>
      </c>
      <c r="BK77" s="88">
        <f>'(Bloom Yields Live)'!DP77</f>
        <v>4.6371000000000002</v>
      </c>
      <c r="BL77" s="88">
        <f>'(Bloom Yields Live)'!DR77</f>
        <v>5.2541000000000002</v>
      </c>
      <c r="BM77" s="88">
        <f>'(Bloom Yields Live)'!DT77</f>
        <v>5.335</v>
      </c>
      <c r="BN77" s="88"/>
      <c r="BO77" s="121">
        <f t="shared" si="53"/>
        <v>1.9089</v>
      </c>
      <c r="BP77" s="99">
        <f t="shared" si="46"/>
        <v>2.1780528301886801</v>
      </c>
      <c r="BQ77" s="95">
        <f>'(Bloom Yields Live)'!DX77</f>
        <v>3.9723000000000002</v>
      </c>
      <c r="BR77" s="88">
        <f>'(Bloom Yields Live)'!DZ77</f>
        <v>5.2977999999999996</v>
      </c>
      <c r="BS77" s="88">
        <f>'(Bloom Yields Live)'!EB77</f>
        <v>6.5305</v>
      </c>
      <c r="BT77" s="88">
        <f>'(Bloom Yields Live)'!ED77</f>
        <v>6.7125000000000004</v>
      </c>
      <c r="BU77" s="88"/>
      <c r="BV77" s="121">
        <f t="shared" si="54"/>
        <v>3.2864000000000004</v>
      </c>
      <c r="BW77" s="88">
        <f t="shared" si="47"/>
        <v>4.0868792452830203</v>
      </c>
    </row>
    <row r="78" spans="1:75">
      <c r="A78" s="5">
        <v>40641</v>
      </c>
      <c r="B78" s="1040">
        <f t="shared" si="55"/>
        <v>40641</v>
      </c>
      <c r="C78" s="95">
        <f>'(Bloom Yields Live)'!C78</f>
        <v>2.242</v>
      </c>
      <c r="D78" s="30">
        <f>'(Bloom Yields Live)'!E78</f>
        <v>2.8285999999999998</v>
      </c>
      <c r="E78" s="30">
        <f>'(Bloom Yields Live)'!G78</f>
        <v>3.3157999999999999</v>
      </c>
      <c r="F78" s="30">
        <f>'(Bloom Yields Live)'!I78</f>
        <v>3.5259999999999998</v>
      </c>
      <c r="G78" s="30">
        <f>'(Bloom Yields Live)'!K78</f>
        <v>3.9607999999999999</v>
      </c>
      <c r="H78" s="88">
        <f t="shared" si="39"/>
        <v>2.8691094339622638</v>
      </c>
      <c r="I78" s="99"/>
      <c r="J78" s="1459"/>
      <c r="K78" s="18">
        <f>'(Bloom Yields Live)'!AQ78</f>
        <v>2.3380000000000001</v>
      </c>
      <c r="L78" s="18">
        <f>'(Bloom Yields Live)'!AS78</f>
        <v>2.484</v>
      </c>
      <c r="M78" s="1459"/>
      <c r="N78" s="18">
        <f>'(Bloom Yields Live)'!AU78-'(Bloom Yields Live)'!I78</f>
        <v>0.25500000000000034</v>
      </c>
      <c r="O78" s="18">
        <f>'(Bloom Yields Live)'!AY78-'(Bloom Yields Live)'!AW78</f>
        <v>0.1097999999999999</v>
      </c>
      <c r="P78" s="18">
        <f>'(Bloom Yields Live)'!BK78-'(Bloom Yields Live)'!BG78</f>
        <v>0.12410000000000032</v>
      </c>
      <c r="Q78" s="18">
        <f>'(Bloom Yields Live)'!BM78-'(Bloom Yields Live)'!BG78</f>
        <v>0.10709999999999997</v>
      </c>
      <c r="R78" s="18"/>
      <c r="S78" s="95">
        <f>'(Bloom Yields Live)'!S78</f>
        <v>4.2531999999999996</v>
      </c>
      <c r="T78" s="731"/>
      <c r="U78" s="95">
        <f>'(Bloom Yields Live)'!W78</f>
        <v>2.8388</v>
      </c>
      <c r="V78" s="30">
        <f>'(Bloom Yields Live)'!Y78</f>
        <v>3.5903</v>
      </c>
      <c r="W78" s="30">
        <f>'(Bloom Yields Live)'!AA78</f>
        <v>4.0663</v>
      </c>
      <c r="X78" s="30">
        <f>'(Bloom Yields Live)'!AC78</f>
        <v>4.2287999999999997</v>
      </c>
      <c r="Y78" s="30">
        <f>'(Bloom Yields Live)'!AE78</f>
        <v>4.5757000000000003</v>
      </c>
      <c r="Z78" s="30">
        <f t="shared" si="40"/>
        <v>3.6287301886792442</v>
      </c>
      <c r="AA78" s="121">
        <f t="shared" si="48"/>
        <v>0.70279999999999987</v>
      </c>
      <c r="AB78" s="88">
        <f t="shared" si="41"/>
        <v>0.75962075471698121</v>
      </c>
      <c r="AC78" s="99"/>
      <c r="AD78" s="1459"/>
      <c r="AE78" s="88">
        <f>'(Bloom Yields Live)'!BU78</f>
        <v>2.73</v>
      </c>
      <c r="AF78" s="1511"/>
      <c r="AG78" s="95">
        <f>'(Bloom Yields Live)'!BZ78</f>
        <v>3.2959999999999998</v>
      </c>
      <c r="AH78" s="88">
        <f>'(Bloom Yields Live)'!CB78</f>
        <v>3.88</v>
      </c>
      <c r="AI78" s="88">
        <f>'(Bloom Yields Live)'!CD78</f>
        <v>4.3890000000000002</v>
      </c>
      <c r="AJ78" s="88">
        <f>'(Bloom Yields Live)'!CF78</f>
        <v>4.6630000000000003</v>
      </c>
      <c r="AK78" s="88">
        <f>'(Bloom Yields Live)'!CH78</f>
        <v>4.9139999999999997</v>
      </c>
      <c r="AL78" s="121">
        <f t="shared" si="49"/>
        <v>1.1370000000000005</v>
      </c>
      <c r="AM78" s="88">
        <f t="shared" si="42"/>
        <v>1.0811603773584906</v>
      </c>
      <c r="AN78" s="731">
        <f t="shared" si="56"/>
        <v>0.43420000000000059</v>
      </c>
      <c r="AO78" s="95">
        <f>'(Bloom Yields Live)'!CJ78</f>
        <v>3.1315</v>
      </c>
      <c r="AP78" s="88">
        <f>'(Bloom Yields Live)'!CL78</f>
        <v>3.7385000000000002</v>
      </c>
      <c r="AQ78" s="88">
        <f>'(Bloom Yields Live)'!CN78</f>
        <v>4.2613000000000003</v>
      </c>
      <c r="AR78" s="88">
        <f>'(Bloom Yields Live)'!CP78</f>
        <v>4.4744999999999999</v>
      </c>
      <c r="AS78" s="88">
        <f>'(Bloom Yields Live)'!CR78</f>
        <v>4.9053000000000004</v>
      </c>
      <c r="AT78" s="121">
        <f t="shared" si="50"/>
        <v>0.94850000000000012</v>
      </c>
      <c r="AU78" s="99">
        <f t="shared" si="43"/>
        <v>1.0298641509433966</v>
      </c>
      <c r="AV78" s="95">
        <f>'(Bloom Yields Live)'!CT78</f>
        <v>3.3685</v>
      </c>
      <c r="AW78" s="88">
        <f>'(Bloom Yields Live)'!CV78</f>
        <v>4.0997000000000003</v>
      </c>
      <c r="AX78" s="88">
        <f>'(Bloom Yields Live)'!CX78</f>
        <v>4.4867999999999997</v>
      </c>
      <c r="AY78" s="88">
        <f>'(Bloom Yields Live)'!CZ78</f>
        <v>4.6410999999999998</v>
      </c>
      <c r="AZ78" s="88">
        <f>'(Bloom Yields Live)'!DB78</f>
        <v>5.2644000000000002</v>
      </c>
      <c r="BA78" s="121">
        <f t="shared" si="51"/>
        <v>1.1151</v>
      </c>
      <c r="BB78" s="99">
        <f t="shared" si="44"/>
        <v>1.2408716981132075</v>
      </c>
      <c r="BC78" s="88">
        <f>'(Bloom Yields Live)'!DD78</f>
        <v>3.5068999999999999</v>
      </c>
      <c r="BD78" s="88">
        <f>'(Bloom Yields Live)'!DF78</f>
        <v>4.1151</v>
      </c>
      <c r="BE78" s="88">
        <f>'(Bloom Yields Live)'!DH78</f>
        <v>4.6462000000000003</v>
      </c>
      <c r="BF78" s="88">
        <f>'(Bloom Yields Live)'!DJ78</f>
        <v>4.7885999999999997</v>
      </c>
      <c r="BG78" s="88"/>
      <c r="BH78" s="121">
        <f t="shared" si="52"/>
        <v>1.2625999999999999</v>
      </c>
      <c r="BI78" s="99">
        <f t="shared" si="45"/>
        <v>1.4315018867924527</v>
      </c>
      <c r="BJ78" s="95">
        <f>'(Bloom Yields Live)'!DN78</f>
        <v>3.7606999999999999</v>
      </c>
      <c r="BK78" s="88">
        <f>'(Bloom Yields Live)'!DP78</f>
        <v>4.7022000000000004</v>
      </c>
      <c r="BL78" s="88">
        <f>'(Bloom Yields Live)'!DR78</f>
        <v>5.3216000000000001</v>
      </c>
      <c r="BM78" s="88">
        <f>'(Bloom Yields Live)'!DT78</f>
        <v>5.4036</v>
      </c>
      <c r="BN78" s="88"/>
      <c r="BO78" s="121">
        <f t="shared" si="53"/>
        <v>1.8776000000000002</v>
      </c>
      <c r="BP78" s="99">
        <f t="shared" si="46"/>
        <v>2.173922641509435</v>
      </c>
      <c r="BQ78" s="95">
        <f>'(Bloom Yields Live)'!DX78</f>
        <v>4.0191999999999997</v>
      </c>
      <c r="BR78" s="88">
        <f>'(Bloom Yields Live)'!DZ78</f>
        <v>5.3482000000000003</v>
      </c>
      <c r="BS78" s="88">
        <f>'(Bloom Yields Live)'!EB78</f>
        <v>6.5933000000000002</v>
      </c>
      <c r="BT78" s="88">
        <f>'(Bloom Yields Live)'!ED78</f>
        <v>6.7363</v>
      </c>
      <c r="BU78" s="88"/>
      <c r="BV78" s="121">
        <f t="shared" si="54"/>
        <v>3.2103000000000002</v>
      </c>
      <c r="BW78" s="88">
        <f t="shared" si="47"/>
        <v>4.0646547169811322</v>
      </c>
    </row>
    <row r="79" spans="1:75">
      <c r="A79" s="5">
        <v>40648</v>
      </c>
      <c r="B79" s="1040">
        <f t="shared" si="55"/>
        <v>40648</v>
      </c>
      <c r="C79" s="95">
        <f>'(Bloom Yields Live)'!C79</f>
        <v>2.1694</v>
      </c>
      <c r="D79" s="30">
        <f>'(Bloom Yields Live)'!E79</f>
        <v>2.7366999999999999</v>
      </c>
      <c r="E79" s="30">
        <f>'(Bloom Yields Live)'!G79</f>
        <v>3.2105000000000001</v>
      </c>
      <c r="F79" s="30">
        <f>'(Bloom Yields Live)'!I79</f>
        <v>3.4279999999999999</v>
      </c>
      <c r="G79" s="30">
        <f>'(Bloom Yields Live)'!K79</f>
        <v>3.8571999999999997</v>
      </c>
      <c r="H79" s="88">
        <f t="shared" si="39"/>
        <v>2.8722698113207548</v>
      </c>
      <c r="I79" s="99"/>
      <c r="J79" s="1459"/>
      <c r="K79" s="18">
        <f>'(Bloom Yields Live)'!AQ79</f>
        <v>2.3199999999999998</v>
      </c>
      <c r="L79" s="18">
        <f>'(Bloom Yields Live)'!AS79</f>
        <v>2.38</v>
      </c>
      <c r="M79" s="1459"/>
      <c r="N79" s="18">
        <f>'(Bloom Yields Live)'!AU79-'(Bloom Yields Live)'!I79</f>
        <v>0.2759999999999998</v>
      </c>
      <c r="O79" s="18">
        <f>'(Bloom Yields Live)'!AY79-'(Bloom Yields Live)'!AW79</f>
        <v>0.10539999999999994</v>
      </c>
      <c r="P79" s="18">
        <f>'(Bloom Yields Live)'!BK79-'(Bloom Yields Live)'!BG79</f>
        <v>0.1198999999999999</v>
      </c>
      <c r="Q79" s="18">
        <f>'(Bloom Yields Live)'!BM79-'(Bloom Yields Live)'!BG79</f>
        <v>0.1019000000000001</v>
      </c>
      <c r="R79" s="18"/>
      <c r="S79" s="95">
        <f>'(Bloom Yields Live)'!S79</f>
        <v>4.2733999999999996</v>
      </c>
      <c r="T79" s="731"/>
      <c r="U79" s="95">
        <f>'(Bloom Yields Live)'!W79</f>
        <v>2.9361999999999999</v>
      </c>
      <c r="V79" s="30">
        <f>'(Bloom Yields Live)'!Y79</f>
        <v>3.6297000000000001</v>
      </c>
      <c r="W79" s="30">
        <f>'(Bloom Yields Live)'!AA79</f>
        <v>4.0770999999999997</v>
      </c>
      <c r="X79" s="30">
        <f>'(Bloom Yields Live)'!AC79</f>
        <v>4.2449000000000003</v>
      </c>
      <c r="Y79" s="30">
        <f>'(Bloom Yields Live)'!AE79</f>
        <v>4.5697999999999999</v>
      </c>
      <c r="Z79" s="30">
        <f t="shared" si="40"/>
        <v>3.6420566037735842</v>
      </c>
      <c r="AA79" s="121">
        <f t="shared" si="48"/>
        <v>0.8169000000000004</v>
      </c>
      <c r="AB79" s="88">
        <f t="shared" si="41"/>
        <v>0.76978679245283044</v>
      </c>
      <c r="AC79" s="99"/>
      <c r="AD79" s="1459"/>
      <c r="AE79" s="88">
        <f>'(Bloom Yields Live)'!BU79</f>
        <v>2.593</v>
      </c>
      <c r="AF79" s="1511"/>
      <c r="AG79" s="95">
        <f>'(Bloom Yields Live)'!BZ79</f>
        <v>3.2320000000000002</v>
      </c>
      <c r="AH79" s="88">
        <f>'(Bloom Yields Live)'!CB79</f>
        <v>3.8029999999999999</v>
      </c>
      <c r="AI79" s="88">
        <f>'(Bloom Yields Live)'!CD79</f>
        <v>4.3159999999999998</v>
      </c>
      <c r="AJ79" s="88">
        <f>'(Bloom Yields Live)'!CF79</f>
        <v>4.5830000000000002</v>
      </c>
      <c r="AK79" s="88">
        <f>'(Bloom Yields Live)'!CH79</f>
        <v>4.8289999999999997</v>
      </c>
      <c r="AL79" s="121">
        <f t="shared" si="49"/>
        <v>1.1550000000000002</v>
      </c>
      <c r="AM79" s="88">
        <f t="shared" si="42"/>
        <v>1.0868679245283019</v>
      </c>
      <c r="AN79" s="731">
        <f t="shared" si="56"/>
        <v>0.33809999999999985</v>
      </c>
      <c r="AO79" s="95">
        <f>'(Bloom Yields Live)'!CJ79</f>
        <v>3.0642999999999998</v>
      </c>
      <c r="AP79" s="88">
        <f>'(Bloom Yields Live)'!CL79</f>
        <v>3.6653000000000002</v>
      </c>
      <c r="AQ79" s="88">
        <f>'(Bloom Yields Live)'!CN79</f>
        <v>4.1965000000000003</v>
      </c>
      <c r="AR79" s="88">
        <f>'(Bloom Yields Live)'!CP79</f>
        <v>4.4050000000000002</v>
      </c>
      <c r="AS79" s="88">
        <f>'(Bloom Yields Live)'!CR79</f>
        <v>4.8407999999999998</v>
      </c>
      <c r="AT79" s="121">
        <f t="shared" si="50"/>
        <v>0.97700000000000031</v>
      </c>
      <c r="AU79" s="99">
        <f t="shared" si="43"/>
        <v>1.0297943396226417</v>
      </c>
      <c r="AV79" s="95">
        <f>'(Bloom Yields Live)'!CT79</f>
        <v>3.2799</v>
      </c>
      <c r="AW79" s="88">
        <f>'(Bloom Yields Live)'!CV79</f>
        <v>4.0061</v>
      </c>
      <c r="AX79" s="88">
        <f>'(Bloom Yields Live)'!CX79</f>
        <v>4.4016999999999999</v>
      </c>
      <c r="AY79" s="88">
        <f>'(Bloom Yields Live)'!CZ79</f>
        <v>4.5511999999999997</v>
      </c>
      <c r="AZ79" s="88">
        <f>'(Bloom Yields Live)'!DB79</f>
        <v>5.1795</v>
      </c>
      <c r="BA79" s="121">
        <f t="shared" si="51"/>
        <v>1.1231999999999998</v>
      </c>
      <c r="BB79" s="99">
        <f t="shared" si="44"/>
        <v>1.2418735849056604</v>
      </c>
      <c r="BC79" s="88">
        <f>'(Bloom Yields Live)'!DD79</f>
        <v>3.4291</v>
      </c>
      <c r="BD79" s="88">
        <f>'(Bloom Yields Live)'!DF79</f>
        <v>4.0792999999999999</v>
      </c>
      <c r="BE79" s="88">
        <f>'(Bloom Yields Live)'!DH79</f>
        <v>4.5189000000000004</v>
      </c>
      <c r="BF79" s="88">
        <f>'(Bloom Yields Live)'!DJ79</f>
        <v>4.6565000000000003</v>
      </c>
      <c r="BG79" s="88"/>
      <c r="BH79" s="121">
        <f t="shared" si="52"/>
        <v>1.2285000000000004</v>
      </c>
      <c r="BI79" s="99">
        <f t="shared" si="45"/>
        <v>1.4272056603773584</v>
      </c>
      <c r="BJ79" s="95">
        <f>'(Bloom Yields Live)'!DN79</f>
        <v>3.6637</v>
      </c>
      <c r="BK79" s="88">
        <f>'(Bloom Yields Live)'!DP79</f>
        <v>4.6612</v>
      </c>
      <c r="BL79" s="88">
        <f>'(Bloom Yields Live)'!DR79</f>
        <v>5.2222</v>
      </c>
      <c r="BM79" s="88">
        <f>'(Bloom Yields Live)'!DT79</f>
        <v>5.2994000000000003</v>
      </c>
      <c r="BN79" s="88"/>
      <c r="BO79" s="121">
        <f t="shared" si="53"/>
        <v>1.8714000000000004</v>
      </c>
      <c r="BP79" s="99">
        <f t="shared" si="46"/>
        <v>2.1701641509433971</v>
      </c>
      <c r="BQ79" s="95">
        <f>'(Bloom Yields Live)'!DX79</f>
        <v>4.0107999999999997</v>
      </c>
      <c r="BR79" s="88">
        <f>'(Bloom Yields Live)'!DZ79</f>
        <v>5.2957999999999998</v>
      </c>
      <c r="BS79" s="88">
        <f>'(Bloom Yields Live)'!EB79</f>
        <v>6.5883000000000003</v>
      </c>
      <c r="BT79" s="88">
        <f>'(Bloom Yields Live)'!ED79</f>
        <v>6.7264999999999997</v>
      </c>
      <c r="BU79" s="88"/>
      <c r="BV79" s="121">
        <f t="shared" si="54"/>
        <v>3.2984999999999998</v>
      </c>
      <c r="BW79" s="88">
        <f t="shared" si="47"/>
        <v>4.0454075471698117</v>
      </c>
    </row>
    <row r="80" spans="1:75">
      <c r="A80" s="5">
        <v>40655</v>
      </c>
      <c r="B80" s="1040">
        <f t="shared" si="55"/>
        <v>40655</v>
      </c>
      <c r="C80" s="95">
        <f>'(Bloom Yields Live)'!C80</f>
        <v>2.0756999999999999</v>
      </c>
      <c r="D80" s="30">
        <f>'(Bloom Yields Live)'!E80</f>
        <v>2.6465000000000001</v>
      </c>
      <c r="E80" s="30">
        <f>'(Bloom Yields Live)'!G80</f>
        <v>3.1004</v>
      </c>
      <c r="F80" s="30">
        <f>'(Bloom Yields Live)'!I80</f>
        <v>3.3075000000000001</v>
      </c>
      <c r="G80" s="30">
        <f>'(Bloom Yields Live)'!K80</f>
        <v>3.7730999999999999</v>
      </c>
      <c r="H80" s="88">
        <f t="shared" si="39"/>
        <v>2.874890566037736</v>
      </c>
      <c r="I80" s="99"/>
      <c r="J80" s="1459"/>
      <c r="K80" s="18">
        <f>'(Bloom Yields Live)'!AQ80</f>
        <v>2.2999999999999998</v>
      </c>
      <c r="L80" s="18">
        <f>'(Bloom Yields Live)'!AS80</f>
        <v>2.306</v>
      </c>
      <c r="M80" s="1459"/>
      <c r="N80" s="18">
        <f>'(Bloom Yields Live)'!AU80-'(Bloom Yields Live)'!I80</f>
        <v>0.29849999999999977</v>
      </c>
      <c r="O80" s="18">
        <f>'(Bloom Yields Live)'!AY80-'(Bloom Yields Live)'!AW80</f>
        <v>0.10000000000000009</v>
      </c>
      <c r="P80" s="18">
        <f>'(Bloom Yields Live)'!BK80-'(Bloom Yields Live)'!BG80</f>
        <v>0.12329999999999997</v>
      </c>
      <c r="Q80" s="18">
        <f>'(Bloom Yields Live)'!BM80-'(Bloom Yields Live)'!BG80</f>
        <v>9.729999999999972E-2</v>
      </c>
      <c r="R80" s="18"/>
      <c r="S80" s="95">
        <f>'(Bloom Yields Live)'!S80</f>
        <v>4.2615999999999996</v>
      </c>
      <c r="T80" s="731"/>
      <c r="U80" s="95">
        <f>'(Bloom Yields Live)'!W80</f>
        <v>2.8788999999999998</v>
      </c>
      <c r="V80" s="30">
        <f>'(Bloom Yields Live)'!Y80</f>
        <v>3.5701999999999998</v>
      </c>
      <c r="W80" s="30">
        <f>'(Bloom Yields Live)'!AA80</f>
        <v>4.0481999999999996</v>
      </c>
      <c r="X80" s="30">
        <f>'(Bloom Yields Live)'!AC80</f>
        <v>4.24</v>
      </c>
      <c r="Y80" s="30">
        <f>'(Bloom Yields Live)'!AE80</f>
        <v>4.5655000000000001</v>
      </c>
      <c r="Z80" s="30">
        <f t="shared" si="40"/>
        <v>3.6552811320754715</v>
      </c>
      <c r="AA80" s="121">
        <f t="shared" si="48"/>
        <v>0.93250000000000011</v>
      </c>
      <c r="AB80" s="88">
        <f t="shared" si="41"/>
        <v>0.78039056603773616</v>
      </c>
      <c r="AC80" s="99"/>
      <c r="AD80" s="1459"/>
      <c r="AE80" s="88">
        <f>'(Bloom Yields Live)'!BU80</f>
        <v>2.5640000000000001</v>
      </c>
      <c r="AF80" s="1511"/>
      <c r="AG80" s="95">
        <f>'(Bloom Yields Live)'!BZ80</f>
        <v>3.1696</v>
      </c>
      <c r="AH80" s="88">
        <f>'(Bloom Yields Live)'!CB80</f>
        <v>3.7354000000000003</v>
      </c>
      <c r="AI80" s="88">
        <f>'(Bloom Yields Live)'!CD80</f>
        <v>4.2202000000000002</v>
      </c>
      <c r="AJ80" s="88">
        <f>'(Bloom Yields Live)'!CF80</f>
        <v>4.5072000000000001</v>
      </c>
      <c r="AK80" s="88">
        <f>'(Bloom Yields Live)'!CH80</f>
        <v>4.7610999999999999</v>
      </c>
      <c r="AL80" s="121">
        <f t="shared" si="49"/>
        <v>1.1997</v>
      </c>
      <c r="AM80" s="88">
        <f t="shared" si="42"/>
        <v>1.0929490566037736</v>
      </c>
      <c r="AN80" s="731">
        <f t="shared" si="56"/>
        <v>0.26719999999999988</v>
      </c>
      <c r="AO80" s="95">
        <f>'(Bloom Yields Live)'!CJ80</f>
        <v>2.9723000000000002</v>
      </c>
      <c r="AP80" s="88">
        <f>'(Bloom Yields Live)'!CL80</f>
        <v>3.5733000000000001</v>
      </c>
      <c r="AQ80" s="88">
        <f>'(Bloom Yields Live)'!CN80</f>
        <v>4.0975000000000001</v>
      </c>
      <c r="AR80" s="88">
        <f>'(Bloom Yields Live)'!CP80</f>
        <v>4.3078000000000003</v>
      </c>
      <c r="AS80" s="88">
        <f>'(Bloom Yields Live)'!CR80</f>
        <v>4.7382999999999997</v>
      </c>
      <c r="AT80" s="121">
        <f t="shared" si="50"/>
        <v>1.0003000000000002</v>
      </c>
      <c r="AU80" s="99">
        <f t="shared" si="43"/>
        <v>1.0286584905660379</v>
      </c>
      <c r="AV80" s="95">
        <f>'(Bloom Yields Live)'!CT80</f>
        <v>3.1757</v>
      </c>
      <c r="AW80" s="88">
        <f>'(Bloom Yields Live)'!CV80</f>
        <v>3.9459</v>
      </c>
      <c r="AX80" s="88">
        <f>'(Bloom Yields Live)'!CX80</f>
        <v>4.2934999999999999</v>
      </c>
      <c r="AY80" s="88">
        <f>'(Bloom Yields Live)'!CZ80</f>
        <v>4.4447999999999999</v>
      </c>
      <c r="AZ80" s="88">
        <f>'(Bloom Yields Live)'!DB80</f>
        <v>5.0678000000000001</v>
      </c>
      <c r="BA80" s="121">
        <f t="shared" si="51"/>
        <v>1.1372999999999998</v>
      </c>
      <c r="BB80" s="99">
        <f t="shared" si="44"/>
        <v>1.2415547169811318</v>
      </c>
      <c r="BC80" s="88">
        <f>'(Bloom Yields Live)'!DD80</f>
        <v>3.3108</v>
      </c>
      <c r="BD80" s="88">
        <f>'(Bloom Yields Live)'!DF80</f>
        <v>4.0149999999999997</v>
      </c>
      <c r="BE80" s="88">
        <f>'(Bloom Yields Live)'!DH80</f>
        <v>4.3475999999999999</v>
      </c>
      <c r="BF80" s="88">
        <f>'(Bloom Yields Live)'!DJ80</f>
        <v>4.4870000000000001</v>
      </c>
      <c r="BG80" s="88"/>
      <c r="BH80" s="121">
        <f t="shared" si="52"/>
        <v>1.1795</v>
      </c>
      <c r="BI80" s="99">
        <f t="shared" si="45"/>
        <v>1.4209641509433961</v>
      </c>
      <c r="BJ80" s="95">
        <f>'(Bloom Yields Live)'!DN80</f>
        <v>3.5608</v>
      </c>
      <c r="BK80" s="88">
        <f>'(Bloom Yields Live)'!DP80</f>
        <v>4.5613000000000001</v>
      </c>
      <c r="BL80" s="88">
        <f>'(Bloom Yields Live)'!DR80</f>
        <v>5.1162999999999998</v>
      </c>
      <c r="BM80" s="88">
        <f>'(Bloom Yields Live)'!DT80</f>
        <v>5.1951999999999998</v>
      </c>
      <c r="BN80" s="88"/>
      <c r="BO80" s="121">
        <f t="shared" si="53"/>
        <v>1.8876999999999997</v>
      </c>
      <c r="BP80" s="99">
        <f t="shared" si="46"/>
        <v>2.1654264150943403</v>
      </c>
      <c r="BQ80" s="95">
        <f>'(Bloom Yields Live)'!DX80</f>
        <v>3.9466999999999999</v>
      </c>
      <c r="BR80" s="88">
        <f>'(Bloom Yields Live)'!DZ80</f>
        <v>5.2356999999999996</v>
      </c>
      <c r="BS80" s="88">
        <f>'(Bloom Yields Live)'!EB80</f>
        <v>6.5213000000000001</v>
      </c>
      <c r="BT80" s="88">
        <f>'(Bloom Yields Live)'!ED80</f>
        <v>6.6612999999999998</v>
      </c>
      <c r="BU80" s="88"/>
      <c r="BV80" s="121">
        <f t="shared" si="54"/>
        <v>3.3537999999999997</v>
      </c>
      <c r="BW80" s="88">
        <f t="shared" si="47"/>
        <v>4.028288679245283</v>
      </c>
    </row>
    <row r="81" spans="1:75">
      <c r="A81" s="5">
        <v>40662</v>
      </c>
      <c r="B81" s="1040">
        <f t="shared" si="55"/>
        <v>40662</v>
      </c>
      <c r="C81" s="95">
        <f>'(Bloom Yields Live)'!C81</f>
        <v>2.0884</v>
      </c>
      <c r="D81" s="30">
        <f>'(Bloom Yields Live)'!E81</f>
        <v>2.6288999999999998</v>
      </c>
      <c r="E81" s="30">
        <f>'(Bloom Yields Live)'!G81</f>
        <v>3.0335999999999999</v>
      </c>
      <c r="F81" s="30">
        <f>'(Bloom Yields Live)'!I81</f>
        <v>3.2345000000000002</v>
      </c>
      <c r="G81" s="30">
        <f>'(Bloom Yields Live)'!K81</f>
        <v>3.7109000000000001</v>
      </c>
      <c r="H81" s="88">
        <f t="shared" si="39"/>
        <v>2.876771698113207</v>
      </c>
      <c r="I81" s="99"/>
      <c r="J81" s="1459"/>
      <c r="K81" s="18">
        <f>'(Bloom Yields Live)'!AQ81</f>
        <v>2.319</v>
      </c>
      <c r="L81" s="18">
        <f>'(Bloom Yields Live)'!AS81</f>
        <v>2.3090000000000002</v>
      </c>
      <c r="M81" s="1459"/>
      <c r="N81" s="18">
        <f>'(Bloom Yields Live)'!AU81-'(Bloom Yields Live)'!I81</f>
        <v>0.32750000000000012</v>
      </c>
      <c r="O81" s="18">
        <f>'(Bloom Yields Live)'!AY81-'(Bloom Yields Live)'!AW81</f>
        <v>9.4899999999999984E-2</v>
      </c>
      <c r="P81" s="18">
        <f>'(Bloom Yields Live)'!BK81-'(Bloom Yields Live)'!BG81</f>
        <v>7.5400000000000134E-2</v>
      </c>
      <c r="Q81" s="18">
        <f>'(Bloom Yields Live)'!BM81-'(Bloom Yields Live)'!BG81</f>
        <v>9.4399999999999817E-2</v>
      </c>
      <c r="R81" s="18"/>
      <c r="S81" s="95">
        <f>'(Bloom Yields Live)'!S81</f>
        <v>4.2070999999999996</v>
      </c>
      <c r="T81" s="731"/>
      <c r="U81" s="95">
        <f>'(Bloom Yields Live)'!W81</f>
        <v>2.8445999999999998</v>
      </c>
      <c r="V81" s="30">
        <f>'(Bloom Yields Live)'!Y81</f>
        <v>3.5112000000000001</v>
      </c>
      <c r="W81" s="30">
        <f>'(Bloom Yields Live)'!AA81</f>
        <v>3.9773000000000001</v>
      </c>
      <c r="X81" s="30">
        <f>'(Bloom Yields Live)'!AC81</f>
        <v>4.1821999999999999</v>
      </c>
      <c r="Y81" s="30">
        <f>'(Bloom Yields Live)'!AE81</f>
        <v>4.5431999999999997</v>
      </c>
      <c r="Z81" s="30">
        <f t="shared" si="40"/>
        <v>3.6674452830188673</v>
      </c>
      <c r="AA81" s="121">
        <f t="shared" si="48"/>
        <v>0.94769999999999976</v>
      </c>
      <c r="AB81" s="88">
        <f t="shared" si="41"/>
        <v>0.79067358490566042</v>
      </c>
      <c r="AC81" s="99"/>
      <c r="AD81" s="1459"/>
      <c r="AE81" s="88">
        <f>'(Bloom Yields Live)'!BU81</f>
        <v>2.444</v>
      </c>
      <c r="AF81" s="1511"/>
      <c r="AG81" s="95">
        <f>'(Bloom Yields Live)'!BZ81</f>
        <v>3.18</v>
      </c>
      <c r="AH81" s="88">
        <f>'(Bloom Yields Live)'!CB81</f>
        <v>3.7250000000000001</v>
      </c>
      <c r="AI81" s="88">
        <f>'(Bloom Yields Live)'!CD81</f>
        <v>4.1749999999999998</v>
      </c>
      <c r="AJ81" s="88">
        <f>'(Bloom Yields Live)'!CF81</f>
        <v>4.4580000000000002</v>
      </c>
      <c r="AK81" s="88">
        <f>'(Bloom Yields Live)'!CH81</f>
        <v>4.7119999999999997</v>
      </c>
      <c r="AL81" s="121">
        <f t="shared" si="49"/>
        <v>1.2235</v>
      </c>
      <c r="AM81" s="88">
        <f t="shared" si="42"/>
        <v>1.0993698113207546</v>
      </c>
      <c r="AN81" s="731">
        <f t="shared" si="56"/>
        <v>0.27580000000000027</v>
      </c>
      <c r="AO81" s="95">
        <f>'(Bloom Yields Live)'!CJ81</f>
        <v>2.9784000000000002</v>
      </c>
      <c r="AP81" s="88">
        <f>'(Bloom Yields Live)'!CL81</f>
        <v>3.5493999999999999</v>
      </c>
      <c r="AQ81" s="88">
        <f>'(Bloom Yields Live)'!CN81</f>
        <v>4.0589000000000004</v>
      </c>
      <c r="AR81" s="88">
        <f>'(Bloom Yields Live)'!CP81</f>
        <v>4.2728999999999999</v>
      </c>
      <c r="AS81" s="88">
        <f>'(Bloom Yields Live)'!CR81</f>
        <v>4.7534000000000001</v>
      </c>
      <c r="AT81" s="121">
        <f t="shared" si="50"/>
        <v>1.0383999999999998</v>
      </c>
      <c r="AU81" s="99">
        <f t="shared" si="43"/>
        <v>1.0286377358490568</v>
      </c>
      <c r="AV81" s="95">
        <f>'(Bloom Yields Live)'!CT81</f>
        <v>3.1682999999999999</v>
      </c>
      <c r="AW81" s="88">
        <f>'(Bloom Yields Live)'!CV81</f>
        <v>3.9195000000000002</v>
      </c>
      <c r="AX81" s="88">
        <f>'(Bloom Yields Live)'!CX81</f>
        <v>4.2404000000000002</v>
      </c>
      <c r="AY81" s="88">
        <f>'(Bloom Yields Live)'!CZ81</f>
        <v>4.3853999999999997</v>
      </c>
      <c r="AZ81" s="88">
        <f>'(Bloom Yields Live)'!DB81</f>
        <v>5.0185000000000004</v>
      </c>
      <c r="BA81" s="121">
        <f t="shared" si="51"/>
        <v>1.1508999999999996</v>
      </c>
      <c r="BB81" s="99">
        <f t="shared" si="44"/>
        <v>1.241107547169811</v>
      </c>
      <c r="BC81" s="88">
        <f>'(Bloom Yields Live)'!DD81</f>
        <v>3.3106</v>
      </c>
      <c r="BD81" s="88">
        <f>'(Bloom Yields Live)'!DF81</f>
        <v>4.0048000000000004</v>
      </c>
      <c r="BE81" s="88">
        <f>'(Bloom Yields Live)'!DH81</f>
        <v>4.3026999999999997</v>
      </c>
      <c r="BF81" s="88">
        <f>'(Bloom Yields Live)'!DJ81</f>
        <v>4.4367999999999999</v>
      </c>
      <c r="BG81" s="88"/>
      <c r="BH81" s="121">
        <f t="shared" si="52"/>
        <v>1.2022999999999997</v>
      </c>
      <c r="BI81" s="99">
        <f t="shared" si="45"/>
        <v>1.4153716981132074</v>
      </c>
      <c r="BJ81" s="95">
        <f>'(Bloom Yields Live)'!DN81</f>
        <v>3.5240999999999998</v>
      </c>
      <c r="BK81" s="88">
        <f>'(Bloom Yields Live)'!DP81</f>
        <v>4.4955999999999996</v>
      </c>
      <c r="BL81" s="88">
        <f>'(Bloom Yields Live)'!DR81</f>
        <v>5.0347999999999997</v>
      </c>
      <c r="BM81" s="88">
        <f>'(Bloom Yields Live)'!DT81</f>
        <v>5.1074999999999999</v>
      </c>
      <c r="BN81" s="88"/>
      <c r="BO81" s="121">
        <f t="shared" si="53"/>
        <v>1.8729999999999998</v>
      </c>
      <c r="BP81" s="99">
        <f t="shared" si="46"/>
        <v>2.1605226415094343</v>
      </c>
      <c r="BQ81" s="95">
        <f>'(Bloom Yields Live)'!DX81</f>
        <v>3.9531000000000001</v>
      </c>
      <c r="BR81" s="88">
        <f>'(Bloom Yields Live)'!DZ81</f>
        <v>5.1620999999999997</v>
      </c>
      <c r="BS81" s="88">
        <f>'(Bloom Yields Live)'!EB81</f>
        <v>6.4818999999999996</v>
      </c>
      <c r="BT81" s="88">
        <f>'(Bloom Yields Live)'!ED81</f>
        <v>6.6155999999999997</v>
      </c>
      <c r="BU81" s="88"/>
      <c r="BV81" s="121">
        <f t="shared" si="54"/>
        <v>3.3810999999999996</v>
      </c>
      <c r="BW81" s="88">
        <f t="shared" si="47"/>
        <v>4.0111584905660385</v>
      </c>
    </row>
    <row r="82" spans="1:75">
      <c r="A82" s="5">
        <v>40669</v>
      </c>
      <c r="B82" s="1040">
        <f t="shared" si="55"/>
        <v>40669</v>
      </c>
      <c r="C82" s="95">
        <f>'(Bloom Yields Live)'!C82</f>
        <v>2.0884</v>
      </c>
      <c r="D82" s="30">
        <f>'(Bloom Yields Live)'!E82</f>
        <v>2.5659000000000001</v>
      </c>
      <c r="E82" s="30">
        <f>'(Bloom Yields Live)'!G82</f>
        <v>2.9958</v>
      </c>
      <c r="F82" s="30">
        <f>'(Bloom Yields Live)'!I82</f>
        <v>3.1979000000000002</v>
      </c>
      <c r="G82" s="30">
        <f>'(Bloom Yields Live)'!K82</f>
        <v>3.6562000000000001</v>
      </c>
      <c r="H82" s="88">
        <f t="shared" si="39"/>
        <v>2.8791641509433954</v>
      </c>
      <c r="I82" s="99"/>
      <c r="J82" s="1459"/>
      <c r="K82" s="18">
        <f>'(Bloom Yields Live)'!AQ82</f>
        <v>2.08</v>
      </c>
      <c r="L82" s="18">
        <f>'(Bloom Yields Live)'!AS82</f>
        <v>2.27</v>
      </c>
      <c r="M82" s="1459"/>
      <c r="N82" s="18">
        <f>'(Bloom Yields Live)'!AU82-'(Bloom Yields Live)'!I82</f>
        <v>0.30409999999999959</v>
      </c>
      <c r="O82" s="18">
        <f>'(Bloom Yields Live)'!AY82-'(Bloom Yields Live)'!AW82</f>
        <v>9.2900000000000205E-2</v>
      </c>
      <c r="P82" s="18">
        <f>'(Bloom Yields Live)'!BK82-'(Bloom Yields Live)'!BG82</f>
        <v>8.0099999999999838E-2</v>
      </c>
      <c r="Q82" s="18">
        <f>'(Bloom Yields Live)'!BM82-'(Bloom Yields Live)'!BG82</f>
        <v>8.7099999999999955E-2</v>
      </c>
      <c r="R82" s="18"/>
      <c r="S82" s="95">
        <f>'(Bloom Yields Live)'!S82</f>
        <v>4.1458000000000004</v>
      </c>
      <c r="T82" s="731"/>
      <c r="U82" s="95">
        <f>'(Bloom Yields Live)'!W82</f>
        <v>2.82</v>
      </c>
      <c r="V82" s="30">
        <f>'(Bloom Yields Live)'!Y82</f>
        <v>3.4935999999999998</v>
      </c>
      <c r="W82" s="30">
        <f>'(Bloom Yields Live)'!AA82</f>
        <v>3.9487999999999999</v>
      </c>
      <c r="X82" s="30">
        <f>'(Bloom Yields Live)'!AC82</f>
        <v>4.1436999999999999</v>
      </c>
      <c r="Y82" s="30">
        <f>'(Bloom Yields Live)'!AE82</f>
        <v>4.5414000000000003</v>
      </c>
      <c r="Z82" s="30">
        <f t="shared" si="40"/>
        <v>3.6801113207547163</v>
      </c>
      <c r="AA82" s="121">
        <f t="shared" si="48"/>
        <v>0.94579999999999975</v>
      </c>
      <c r="AB82" s="88">
        <f t="shared" si="41"/>
        <v>0.80094716981132097</v>
      </c>
      <c r="AC82" s="99"/>
      <c r="AD82" s="1459"/>
      <c r="AE82" s="88">
        <f>'(Bloom Yields Live)'!BU82</f>
        <v>2.4169999999999998</v>
      </c>
      <c r="AF82" s="1511"/>
      <c r="AG82" s="95">
        <f>'(Bloom Yields Live)'!BZ82</f>
        <v>3.125</v>
      </c>
      <c r="AH82" s="88">
        <f>'(Bloom Yields Live)'!CB82</f>
        <v>3.665</v>
      </c>
      <c r="AI82" s="88">
        <f>'(Bloom Yields Live)'!CD82</f>
        <v>4.1059999999999999</v>
      </c>
      <c r="AJ82" s="88">
        <f>'(Bloom Yields Live)'!CF82</f>
        <v>4.3949999999999996</v>
      </c>
      <c r="AK82" s="88">
        <f>'(Bloom Yields Live)'!CH82</f>
        <v>4.6530000000000005</v>
      </c>
      <c r="AL82" s="121">
        <f t="shared" si="49"/>
        <v>1.1970999999999994</v>
      </c>
      <c r="AM82" s="88">
        <f t="shared" si="42"/>
        <v>1.1044320754716979</v>
      </c>
      <c r="AN82" s="731">
        <f t="shared" si="56"/>
        <v>0.25129999999999963</v>
      </c>
      <c r="AO82" s="95">
        <f>'(Bloom Yields Live)'!CJ82</f>
        <v>2.9127000000000001</v>
      </c>
      <c r="AP82" s="88">
        <f>'(Bloom Yields Live)'!CL82</f>
        <v>3.4722</v>
      </c>
      <c r="AQ82" s="88">
        <f>'(Bloom Yields Live)'!CN82</f>
        <v>3.9731999999999998</v>
      </c>
      <c r="AR82" s="88">
        <f>'(Bloom Yields Live)'!CP82</f>
        <v>4.1947000000000001</v>
      </c>
      <c r="AS82" s="88">
        <f>'(Bloom Yields Live)'!CR82</f>
        <v>4.7191999999999998</v>
      </c>
      <c r="AT82" s="121">
        <f t="shared" si="50"/>
        <v>0.99679999999999991</v>
      </c>
      <c r="AU82" s="99">
        <f t="shared" si="43"/>
        <v>1.0282811320754719</v>
      </c>
      <c r="AV82" s="95">
        <f>'(Bloom Yields Live)'!CT82</f>
        <v>3.0928</v>
      </c>
      <c r="AW82" s="88">
        <f>'(Bloom Yields Live)'!CV82</f>
        <v>3.8544999999999998</v>
      </c>
      <c r="AX82" s="88">
        <f>'(Bloom Yields Live)'!CX82</f>
        <v>4.1489000000000003</v>
      </c>
      <c r="AY82" s="88">
        <f>'(Bloom Yields Live)'!CZ82</f>
        <v>4.3004999999999995</v>
      </c>
      <c r="AZ82" s="88">
        <f>'(Bloom Yields Live)'!DB82</f>
        <v>4.9295</v>
      </c>
      <c r="BA82" s="121">
        <f t="shared" si="51"/>
        <v>1.1025999999999994</v>
      </c>
      <c r="BB82" s="99">
        <f t="shared" si="44"/>
        <v>1.2399471698113207</v>
      </c>
      <c r="BC82" s="88">
        <f>'(Bloom Yields Live)'!DD82</f>
        <v>3.2494000000000001</v>
      </c>
      <c r="BD82" s="88">
        <f>'(Bloom Yields Live)'!DF82</f>
        <v>3.9321000000000002</v>
      </c>
      <c r="BE82" s="88">
        <f>'(Bloom Yields Live)'!DH82</f>
        <v>4.2233999999999998</v>
      </c>
      <c r="BF82" s="88">
        <f>'(Bloom Yields Live)'!DJ82</f>
        <v>4.3639999999999999</v>
      </c>
      <c r="BG82" s="88"/>
      <c r="BH82" s="121">
        <f t="shared" si="52"/>
        <v>1.1660999999999997</v>
      </c>
      <c r="BI82" s="99">
        <f t="shared" si="45"/>
        <v>1.4093584905660377</v>
      </c>
      <c r="BJ82" s="95">
        <f>'(Bloom Yields Live)'!DN82</f>
        <v>3.4746000000000001</v>
      </c>
      <c r="BK82" s="88">
        <f>'(Bloom Yields Live)'!DP82</f>
        <v>4.4345999999999997</v>
      </c>
      <c r="BL82" s="88">
        <f>'(Bloom Yields Live)'!DR82</f>
        <v>4.9672999999999998</v>
      </c>
      <c r="BM82" s="88">
        <f>'(Bloom Yields Live)'!DT82</f>
        <v>5.0465</v>
      </c>
      <c r="BN82" s="88"/>
      <c r="BO82" s="121">
        <f t="shared" si="53"/>
        <v>1.8485999999999998</v>
      </c>
      <c r="BP82" s="99">
        <f t="shared" si="46"/>
        <v>2.1572339622641516</v>
      </c>
      <c r="BQ82" s="95">
        <f>'(Bloom Yields Live)'!DX82</f>
        <v>3.8782999999999999</v>
      </c>
      <c r="BR82" s="88">
        <f>'(Bloom Yields Live)'!DZ82</f>
        <v>5.0758000000000001</v>
      </c>
      <c r="BS82" s="88">
        <f>'(Bloom Yields Live)'!EB82</f>
        <v>6.3891</v>
      </c>
      <c r="BT82" s="88">
        <f>'(Bloom Yields Live)'!ED82</f>
        <v>6.5293000000000001</v>
      </c>
      <c r="BU82" s="88"/>
      <c r="BV82" s="121">
        <f t="shared" si="54"/>
        <v>3.3313999999999999</v>
      </c>
      <c r="BW82" s="88">
        <f t="shared" si="47"/>
        <v>3.9946018867924526</v>
      </c>
    </row>
    <row r="83" spans="1:75">
      <c r="A83" s="5">
        <v>40676</v>
      </c>
      <c r="B83" s="1040">
        <f t="shared" si="55"/>
        <v>40676</v>
      </c>
      <c r="C83" s="95">
        <f>'(Bloom Yields Live)'!C83</f>
        <v>1.9929000000000001</v>
      </c>
      <c r="D83" s="30">
        <f>'(Bloom Yields Live)'!E83</f>
        <v>2.4390000000000001</v>
      </c>
      <c r="E83" s="30">
        <f>'(Bloom Yields Live)'!G83</f>
        <v>2.8989000000000003</v>
      </c>
      <c r="F83" s="30">
        <f>'(Bloom Yields Live)'!I83</f>
        <v>3.1366000000000001</v>
      </c>
      <c r="G83" s="30">
        <f>'(Bloom Yields Live)'!K83</f>
        <v>3.5954999999999999</v>
      </c>
      <c r="H83" s="88">
        <f t="shared" si="39"/>
        <v>2.8850490566037728</v>
      </c>
      <c r="I83" s="99"/>
      <c r="J83" s="1459"/>
      <c r="K83" s="18">
        <f>'(Bloom Yields Live)'!AQ83</f>
        <v>1.9470000000000001</v>
      </c>
      <c r="L83" s="18">
        <f>'(Bloom Yields Live)'!AS83</f>
        <v>2.2599999999999998</v>
      </c>
      <c r="M83" s="1459"/>
      <c r="N83" s="18">
        <f>'(Bloom Yields Live)'!AU83-'(Bloom Yields Live)'!I83</f>
        <v>0.28239999999999998</v>
      </c>
      <c r="O83" s="18">
        <f>'(Bloom Yields Live)'!AY83-'(Bloom Yields Live)'!AW83</f>
        <v>9.629999999999983E-2</v>
      </c>
      <c r="P83" s="18">
        <f>'(Bloom Yields Live)'!BK83-'(Bloom Yields Live)'!BG83</f>
        <v>7.4200000000000266E-2</v>
      </c>
      <c r="Q83" s="18">
        <f>'(Bloom Yields Live)'!BM83-'(Bloom Yields Live)'!BG83</f>
        <v>8.5200000000000387E-2</v>
      </c>
      <c r="R83" s="18"/>
      <c r="S83" s="95">
        <f>'(Bloom Yields Live)'!S83</f>
        <v>4.1242000000000001</v>
      </c>
      <c r="T83" s="731"/>
      <c r="U83" s="95">
        <f>'(Bloom Yields Live)'!W83</f>
        <v>2.7364999999999999</v>
      </c>
      <c r="V83" s="30">
        <f>'(Bloom Yields Live)'!Y83</f>
        <v>3.4306999999999999</v>
      </c>
      <c r="W83" s="30">
        <f>'(Bloom Yields Live)'!AA83</f>
        <v>3.9043000000000001</v>
      </c>
      <c r="X83" s="30">
        <f>'(Bloom Yields Live)'!AC83</f>
        <v>4.1219999999999999</v>
      </c>
      <c r="Y83" s="30">
        <f>'(Bloom Yields Live)'!AE83</f>
        <v>4.5304000000000002</v>
      </c>
      <c r="Z83" s="30">
        <f t="shared" si="40"/>
        <v>3.6920245283018867</v>
      </c>
      <c r="AA83" s="121">
        <f t="shared" si="48"/>
        <v>0.98539999999999983</v>
      </c>
      <c r="AB83" s="88">
        <f t="shared" si="41"/>
        <v>0.80697547169811323</v>
      </c>
      <c r="AC83" s="99"/>
      <c r="AD83" s="1459"/>
      <c r="AE83" s="88">
        <f>'(Bloom Yields Live)'!BU83</f>
        <v>2.4609999999999999</v>
      </c>
      <c r="AF83" s="1511"/>
      <c r="AG83" s="95">
        <f>'(Bloom Yields Live)'!BZ83</f>
        <v>3.028</v>
      </c>
      <c r="AH83" s="88">
        <f>'(Bloom Yields Live)'!CB83</f>
        <v>3.5540000000000003</v>
      </c>
      <c r="AI83" s="88">
        <f>'(Bloom Yields Live)'!CD83</f>
        <v>4.016</v>
      </c>
      <c r="AJ83" s="88">
        <f>'(Bloom Yields Live)'!CF83</f>
        <v>4.3120000000000003</v>
      </c>
      <c r="AK83" s="88">
        <f>'(Bloom Yields Live)'!CH83</f>
        <v>4.5789999999999997</v>
      </c>
      <c r="AL83" s="121">
        <f t="shared" si="49"/>
        <v>1.1754000000000002</v>
      </c>
      <c r="AM83" s="88">
        <f t="shared" si="42"/>
        <v>1.1065094339622639</v>
      </c>
      <c r="AN83" s="731">
        <f t="shared" si="56"/>
        <v>0.19000000000000039</v>
      </c>
      <c r="AO83" s="95">
        <f>'(Bloom Yields Live)'!CJ83</f>
        <v>2.8233000000000001</v>
      </c>
      <c r="AP83" s="88">
        <f>'(Bloom Yields Live)'!CL83</f>
        <v>3.3683000000000001</v>
      </c>
      <c r="AQ83" s="88">
        <f>'(Bloom Yields Live)'!CN83</f>
        <v>3.8795000000000002</v>
      </c>
      <c r="AR83" s="88">
        <f>'(Bloom Yields Live)'!CP83</f>
        <v>4.1063000000000001</v>
      </c>
      <c r="AS83" s="88">
        <f>'(Bloom Yields Live)'!CR83</f>
        <v>4.6265000000000001</v>
      </c>
      <c r="AT83" s="121">
        <f t="shared" si="50"/>
        <v>0.96970000000000001</v>
      </c>
      <c r="AU83" s="99">
        <f t="shared" si="43"/>
        <v>1.0270603773584908</v>
      </c>
      <c r="AV83" s="95">
        <f>'(Bloom Yields Live)'!CT83</f>
        <v>2.9999000000000002</v>
      </c>
      <c r="AW83" s="88">
        <f>'(Bloom Yields Live)'!CV83</f>
        <v>3.7486000000000002</v>
      </c>
      <c r="AX83" s="88">
        <f>'(Bloom Yields Live)'!CX83</f>
        <v>4.0532000000000004</v>
      </c>
      <c r="AY83" s="88">
        <f>'(Bloom Yields Live)'!CZ83</f>
        <v>4.2050000000000001</v>
      </c>
      <c r="AZ83" s="88">
        <f>'(Bloom Yields Live)'!DB83</f>
        <v>4.8347999999999995</v>
      </c>
      <c r="BA83" s="121">
        <f t="shared" si="51"/>
        <v>1.0684</v>
      </c>
      <c r="BB83" s="99">
        <f t="shared" si="44"/>
        <v>1.235711320754717</v>
      </c>
      <c r="BC83" s="88">
        <f>'(Bloom Yields Live)'!DD83</f>
        <v>3.1490999999999998</v>
      </c>
      <c r="BD83" s="88">
        <f>'(Bloom Yields Live)'!DF83</f>
        <v>3.7978000000000001</v>
      </c>
      <c r="BE83" s="88">
        <f>'(Bloom Yields Live)'!DH83</f>
        <v>4.1003999999999996</v>
      </c>
      <c r="BF83" s="88">
        <f>'(Bloom Yields Live)'!DJ83</f>
        <v>4.2412999999999998</v>
      </c>
      <c r="BG83" s="88"/>
      <c r="BH83" s="121">
        <f t="shared" si="52"/>
        <v>1.1046999999999998</v>
      </c>
      <c r="BI83" s="99">
        <f t="shared" si="45"/>
        <v>1.3997320754716982</v>
      </c>
      <c r="BJ83" s="95">
        <f>'(Bloom Yields Live)'!DN83</f>
        <v>3.3643999999999998</v>
      </c>
      <c r="BK83" s="88">
        <f>'(Bloom Yields Live)'!DP83</f>
        <v>4.3113999999999999</v>
      </c>
      <c r="BL83" s="88">
        <f>'(Bloom Yields Live)'!DR83</f>
        <v>4.8544</v>
      </c>
      <c r="BM83" s="88">
        <f>'(Bloom Yields Live)'!DT83</f>
        <v>4.9338999999999995</v>
      </c>
      <c r="BN83" s="88"/>
      <c r="BO83" s="121">
        <f t="shared" si="53"/>
        <v>1.7972999999999995</v>
      </c>
      <c r="BP83" s="99">
        <f t="shared" si="46"/>
        <v>2.1479132075471705</v>
      </c>
      <c r="BQ83" s="95">
        <f>'(Bloom Yields Live)'!DX83</f>
        <v>3.8077000000000001</v>
      </c>
      <c r="BR83" s="88">
        <f>'(Bloom Yields Live)'!DZ83</f>
        <v>5.0321999999999996</v>
      </c>
      <c r="BS83" s="88">
        <f>'(Bloom Yields Live)'!EB83</f>
        <v>6.3158000000000003</v>
      </c>
      <c r="BT83" s="88">
        <f>'(Bloom Yields Live)'!ED83</f>
        <v>6.4561999999999999</v>
      </c>
      <c r="BU83" s="88"/>
      <c r="BV83" s="121">
        <f t="shared" si="54"/>
        <v>3.3195999999999999</v>
      </c>
      <c r="BW83" s="88">
        <f t="shared" si="47"/>
        <v>3.9716056603773593</v>
      </c>
    </row>
    <row r="84" spans="1:75">
      <c r="A84" s="5">
        <v>40683</v>
      </c>
      <c r="B84" s="1040">
        <f t="shared" si="55"/>
        <v>40683</v>
      </c>
      <c r="C84" s="95">
        <f>'(Bloom Yields Live)'!C84</f>
        <v>2.0623999999999998</v>
      </c>
      <c r="D84" s="30">
        <f>'(Bloom Yields Live)'!E84</f>
        <v>2.4807999999999999</v>
      </c>
      <c r="E84" s="30">
        <f>'(Bloom Yields Live)'!G84</f>
        <v>2.9191000000000003</v>
      </c>
      <c r="F84" s="30">
        <f>'(Bloom Yields Live)'!I84</f>
        <v>3.1593</v>
      </c>
      <c r="G84" s="30">
        <f>'(Bloom Yields Live)'!K84</f>
        <v>3.6236000000000002</v>
      </c>
      <c r="H84" s="88">
        <f t="shared" si="39"/>
        <v>2.8892415094339614</v>
      </c>
      <c r="I84" s="99"/>
      <c r="J84" s="1459"/>
      <c r="K84" s="18">
        <f>'(Bloom Yields Live)'!AQ84</f>
        <v>1.8719999999999999</v>
      </c>
      <c r="L84" s="18">
        <f>'(Bloom Yields Live)'!AS84</f>
        <v>2.2519999999999998</v>
      </c>
      <c r="M84" s="1459"/>
      <c r="N84" s="18">
        <f>'(Bloom Yields Live)'!AU84-'(Bloom Yields Live)'!I84</f>
        <v>0.27769999999999984</v>
      </c>
      <c r="O84" s="18">
        <f>'(Bloom Yields Live)'!AY84-'(Bloom Yields Live)'!AW84</f>
        <v>9.770000000000012E-2</v>
      </c>
      <c r="P84" s="18">
        <f>'(Bloom Yields Live)'!BK84-'(Bloom Yields Live)'!BG84</f>
        <v>1.5000000000000124E-2</v>
      </c>
      <c r="Q84" s="18">
        <f>'(Bloom Yields Live)'!BM84-'(Bloom Yields Live)'!BG84</f>
        <v>8.7000000000000188E-2</v>
      </c>
      <c r="R84" s="18"/>
      <c r="S84" s="95">
        <f>'(Bloom Yields Live)'!S84</f>
        <v>4.1750999999999996</v>
      </c>
      <c r="T84" s="731"/>
      <c r="U84" s="95">
        <f>'(Bloom Yields Live)'!W84</f>
        <v>2.8715999999999999</v>
      </c>
      <c r="V84" s="30">
        <f>'(Bloom Yields Live)'!Y84</f>
        <v>3.5566</v>
      </c>
      <c r="W84" s="30">
        <f>'(Bloom Yields Live)'!AA84</f>
        <v>4.0099</v>
      </c>
      <c r="X84" s="30">
        <f>'(Bloom Yields Live)'!AC84</f>
        <v>4.2159000000000004</v>
      </c>
      <c r="Y84" s="30">
        <f>'(Bloom Yields Live)'!AE84</f>
        <v>4.5608000000000004</v>
      </c>
      <c r="Z84" s="30">
        <f t="shared" si="40"/>
        <v>3.7088830188679243</v>
      </c>
      <c r="AA84" s="121">
        <f t="shared" si="48"/>
        <v>1.0566000000000004</v>
      </c>
      <c r="AB84" s="88">
        <f t="shared" si="41"/>
        <v>0.8196415094339623</v>
      </c>
      <c r="AC84" s="99"/>
      <c r="AD84" s="1459"/>
      <c r="AE84" s="88">
        <f>'(Bloom Yields Live)'!BU84</f>
        <v>2.4289999999999998</v>
      </c>
      <c r="AF84" s="1511"/>
      <c r="AG84" s="95">
        <f>'(Bloom Yields Live)'!BZ84</f>
        <v>3.0529999999999999</v>
      </c>
      <c r="AH84" s="88">
        <f>'(Bloom Yields Live)'!CB84</f>
        <v>3.5620000000000003</v>
      </c>
      <c r="AI84" s="88">
        <f>'(Bloom Yields Live)'!CD84</f>
        <v>4.0220000000000002</v>
      </c>
      <c r="AJ84" s="88">
        <f>'(Bloom Yields Live)'!CF84</f>
        <v>4.3209999999999997</v>
      </c>
      <c r="AK84" s="88">
        <f>'(Bloom Yields Live)'!CH84</f>
        <v>4.5830000000000002</v>
      </c>
      <c r="AL84" s="121">
        <f t="shared" si="49"/>
        <v>1.1616999999999997</v>
      </c>
      <c r="AM84" s="88">
        <f t="shared" si="42"/>
        <v>1.1100150943396223</v>
      </c>
      <c r="AN84" s="731">
        <f t="shared" si="56"/>
        <v>0.10509999999999931</v>
      </c>
      <c r="AO84" s="95">
        <f>'(Bloom Yields Live)'!CJ84</f>
        <v>2.8349000000000002</v>
      </c>
      <c r="AP84" s="88">
        <f>'(Bloom Yields Live)'!CL84</f>
        <v>3.3683999999999998</v>
      </c>
      <c r="AQ84" s="88">
        <f>'(Bloom Yields Live)'!CN84</f>
        <v>3.8792</v>
      </c>
      <c r="AR84" s="88">
        <f>'(Bloom Yields Live)'!CP84</f>
        <v>4.1054000000000004</v>
      </c>
      <c r="AS84" s="88">
        <f>'(Bloom Yields Live)'!CR84</f>
        <v>4.6383999999999999</v>
      </c>
      <c r="AT84" s="121">
        <f t="shared" si="50"/>
        <v>0.94610000000000039</v>
      </c>
      <c r="AU84" s="99">
        <f t="shared" si="43"/>
        <v>1.0255735849056606</v>
      </c>
      <c r="AV84" s="95">
        <f>'(Bloom Yields Live)'!CT84</f>
        <v>3.0141</v>
      </c>
      <c r="AW84" s="88">
        <f>'(Bloom Yields Live)'!CV84</f>
        <v>3.7523</v>
      </c>
      <c r="AX84" s="88">
        <f>'(Bloom Yields Live)'!CX84</f>
        <v>4.0553999999999997</v>
      </c>
      <c r="AY84" s="88">
        <f>'(Bloom Yields Live)'!CZ84</f>
        <v>4.2047999999999996</v>
      </c>
      <c r="AZ84" s="88">
        <f>'(Bloom Yields Live)'!DB84</f>
        <v>4.8502999999999998</v>
      </c>
      <c r="BA84" s="121">
        <f t="shared" si="51"/>
        <v>1.0454999999999997</v>
      </c>
      <c r="BB84" s="99">
        <f t="shared" si="44"/>
        <v>1.2316490566037737</v>
      </c>
      <c r="BC84" s="88">
        <f>'(Bloom Yields Live)'!DD84</f>
        <v>3.2187000000000001</v>
      </c>
      <c r="BD84" s="88">
        <f>'(Bloom Yields Live)'!DF84</f>
        <v>3.7768999999999999</v>
      </c>
      <c r="BE84" s="88">
        <f>'(Bloom Yields Live)'!DH84</f>
        <v>4.1109999999999998</v>
      </c>
      <c r="BF84" s="88">
        <f>'(Bloom Yields Live)'!DJ84</f>
        <v>4.2492999999999999</v>
      </c>
      <c r="BG84" s="88"/>
      <c r="BH84" s="121">
        <f t="shared" si="52"/>
        <v>1.0899999999999999</v>
      </c>
      <c r="BI84" s="99">
        <f t="shared" si="45"/>
        <v>1.3904396226415092</v>
      </c>
      <c r="BJ84" s="95">
        <f>'(Bloom Yields Live)'!DN84</f>
        <v>3.3725000000000001</v>
      </c>
      <c r="BK84" s="88">
        <f>'(Bloom Yields Live)'!DP84</f>
        <v>4.3090000000000002</v>
      </c>
      <c r="BL84" s="88">
        <f>'(Bloom Yields Live)'!DR84</f>
        <v>4.8484999999999996</v>
      </c>
      <c r="BM84" s="88">
        <f>'(Bloom Yields Live)'!DT84</f>
        <v>4.9275000000000002</v>
      </c>
      <c r="BN84" s="88"/>
      <c r="BO84" s="121">
        <f t="shared" si="53"/>
        <v>1.7682000000000002</v>
      </c>
      <c r="BP84" s="99">
        <f t="shared" si="46"/>
        <v>2.1372943396226423</v>
      </c>
      <c r="BQ84" s="95">
        <f>'(Bloom Yields Live)'!DX84</f>
        <v>3.8098999999999998</v>
      </c>
      <c r="BR84" s="88">
        <f>'(Bloom Yields Live)'!DZ84</f>
        <v>5.0438999999999998</v>
      </c>
      <c r="BS84" s="88">
        <f>'(Bloom Yields Live)'!EB84</f>
        <v>6.306</v>
      </c>
      <c r="BT84" s="88">
        <f>'(Bloom Yields Live)'!ED84</f>
        <v>6.444</v>
      </c>
      <c r="BU84" s="88"/>
      <c r="BV84" s="121">
        <f t="shared" si="54"/>
        <v>3.2847</v>
      </c>
      <c r="BW84" s="88">
        <f t="shared" si="47"/>
        <v>3.9479735849056601</v>
      </c>
    </row>
    <row r="85" spans="1:75">
      <c r="A85" s="5">
        <v>40690</v>
      </c>
      <c r="B85" s="1040">
        <f t="shared" si="55"/>
        <v>40690</v>
      </c>
      <c r="C85" s="95">
        <f>'(Bloom Yields Live)'!C85</f>
        <v>1.8869</v>
      </c>
      <c r="D85" s="30">
        <f>'(Bloom Yields Live)'!E85</f>
        <v>2.3148</v>
      </c>
      <c r="E85" s="30">
        <f>'(Bloom Yields Live)'!G85</f>
        <v>2.8410000000000002</v>
      </c>
      <c r="F85" s="30">
        <f>'(Bloom Yields Live)'!I85</f>
        <v>3.1042000000000001</v>
      </c>
      <c r="G85" s="30">
        <f>'(Bloom Yields Live)'!K85</f>
        <v>3.5554000000000001</v>
      </c>
      <c r="H85" s="88">
        <f t="shared" si="39"/>
        <v>2.8957490566037727</v>
      </c>
      <c r="I85" s="99"/>
      <c r="J85" s="1459"/>
      <c r="K85" s="18">
        <f>'(Bloom Yields Live)'!AQ85</f>
        <v>1.8719999999999999</v>
      </c>
      <c r="L85" s="18">
        <f>'(Bloom Yields Live)'!AS85</f>
        <v>2.1880000000000002</v>
      </c>
      <c r="M85" s="1459"/>
      <c r="N85" s="18">
        <f>'(Bloom Yields Live)'!AU85-'(Bloom Yields Live)'!I85</f>
        <v>0.2387999999999999</v>
      </c>
      <c r="O85" s="18">
        <f>'(Bloom Yields Live)'!AY85-'(Bloom Yields Live)'!AW85</f>
        <v>0.10030000000000028</v>
      </c>
      <c r="P85" s="18">
        <f>'(Bloom Yields Live)'!BK85-'(Bloom Yields Live)'!BG85</f>
        <v>2.179999999999982E-2</v>
      </c>
      <c r="Q85" s="18">
        <f>'(Bloom Yields Live)'!BM85-'(Bloom Yields Live)'!BG85</f>
        <v>9.2799999999999994E-2</v>
      </c>
      <c r="R85" s="18"/>
      <c r="S85" s="95">
        <f>'(Bloom Yields Live)'!S85</f>
        <v>4.1036999999999999</v>
      </c>
      <c r="T85" s="731"/>
      <c r="U85" s="95">
        <f>'(Bloom Yields Live)'!W85</f>
        <v>2.7867999999999999</v>
      </c>
      <c r="V85" s="30">
        <f>'(Bloom Yields Live)'!Y85</f>
        <v>3.4851000000000001</v>
      </c>
      <c r="W85" s="30">
        <f>'(Bloom Yields Live)'!AA85</f>
        <v>3.9599000000000002</v>
      </c>
      <c r="X85" s="30">
        <f>'(Bloom Yields Live)'!AC85</f>
        <v>4.1600999999999999</v>
      </c>
      <c r="Y85" s="30">
        <f>'(Bloom Yields Live)'!AE85</f>
        <v>4.5094000000000003</v>
      </c>
      <c r="Z85" s="30">
        <f t="shared" si="40"/>
        <v>3.727526415094339</v>
      </c>
      <c r="AA85" s="121">
        <f t="shared" si="48"/>
        <v>1.0558999999999998</v>
      </c>
      <c r="AB85" s="88">
        <f t="shared" si="41"/>
        <v>0.83177735849056611</v>
      </c>
      <c r="AC85" s="99"/>
      <c r="AD85" s="1459"/>
      <c r="AE85" s="88">
        <f>'(Bloom Yields Live)'!BU85</f>
        <v>2.3559999999999999</v>
      </c>
      <c r="AF85" s="1511"/>
      <c r="AG85" s="95">
        <f>'(Bloom Yields Live)'!BZ85</f>
        <v>2.8970000000000002</v>
      </c>
      <c r="AH85" s="88">
        <f>'(Bloom Yields Live)'!CB85</f>
        <v>3.42</v>
      </c>
      <c r="AI85" s="88">
        <f>'(Bloom Yields Live)'!CD85</f>
        <v>3.9340000000000002</v>
      </c>
      <c r="AJ85" s="88">
        <f>'(Bloom Yields Live)'!CF85</f>
        <v>4.2759999999999998</v>
      </c>
      <c r="AK85" s="88">
        <f>'(Bloom Yields Live)'!CH85</f>
        <v>4.5179999999999998</v>
      </c>
      <c r="AL85" s="121">
        <f t="shared" si="49"/>
        <v>1.1717999999999997</v>
      </c>
      <c r="AM85" s="88">
        <f t="shared" si="42"/>
        <v>1.1124698113207545</v>
      </c>
      <c r="AN85" s="731">
        <f t="shared" si="56"/>
        <v>0.11589999999999989</v>
      </c>
      <c r="AO85" s="95">
        <f>'(Bloom Yields Live)'!CJ85</f>
        <v>2.6879999999999997</v>
      </c>
      <c r="AP85" s="88">
        <f>'(Bloom Yields Live)'!CL85</f>
        <v>3.2549999999999999</v>
      </c>
      <c r="AQ85" s="88">
        <f>'(Bloom Yields Live)'!CN85</f>
        <v>3.8037999999999998</v>
      </c>
      <c r="AR85" s="88">
        <f>'(Bloom Yields Live)'!CP85</f>
        <v>4.0650000000000004</v>
      </c>
      <c r="AS85" s="88">
        <f>'(Bloom Yields Live)'!CR85</f>
        <v>4.5990000000000002</v>
      </c>
      <c r="AT85" s="121">
        <f t="shared" si="50"/>
        <v>0.96080000000000032</v>
      </c>
      <c r="AU85" s="99">
        <f t="shared" si="43"/>
        <v>1.0228339622641511</v>
      </c>
      <c r="AV85" s="95">
        <f>'(Bloom Yields Live)'!CT85</f>
        <v>2.8512</v>
      </c>
      <c r="AW85" s="88">
        <f>'(Bloom Yields Live)'!CV85</f>
        <v>3.5838999999999999</v>
      </c>
      <c r="AX85" s="88">
        <f>'(Bloom Yields Live)'!CX85</f>
        <v>3.9750000000000001</v>
      </c>
      <c r="AY85" s="88">
        <f>'(Bloom Yields Live)'!CZ85</f>
        <v>4.2213000000000003</v>
      </c>
      <c r="AZ85" s="88">
        <f>'(Bloom Yields Live)'!DB85</f>
        <v>4.8697999999999997</v>
      </c>
      <c r="BA85" s="121">
        <f t="shared" si="51"/>
        <v>1.1171000000000002</v>
      </c>
      <c r="BB85" s="99">
        <f t="shared" si="44"/>
        <v>1.2264132075471696</v>
      </c>
      <c r="BC85" s="88">
        <f>'(Bloom Yields Live)'!DD85</f>
        <v>3.0507</v>
      </c>
      <c r="BD85" s="88">
        <f>'(Bloom Yields Live)'!DF85</f>
        <v>3.6034000000000002</v>
      </c>
      <c r="BE85" s="88">
        <f>'(Bloom Yields Live)'!DH85</f>
        <v>4.0664999999999996</v>
      </c>
      <c r="BF85" s="88">
        <f>'(Bloom Yields Live)'!DJ85</f>
        <v>4.3319000000000001</v>
      </c>
      <c r="BG85" s="88"/>
      <c r="BH85" s="121">
        <f t="shared" si="52"/>
        <v>1.2277</v>
      </c>
      <c r="BI85" s="99">
        <f t="shared" si="45"/>
        <v>1.3805698113207545</v>
      </c>
      <c r="BJ85" s="95">
        <f>'(Bloom Yields Live)'!DN85</f>
        <v>3.2842000000000002</v>
      </c>
      <c r="BK85" s="88">
        <f>'(Bloom Yields Live)'!DP85</f>
        <v>4.2051999999999996</v>
      </c>
      <c r="BL85" s="88">
        <f>'(Bloom Yields Live)'!DR85</f>
        <v>4.7827000000000002</v>
      </c>
      <c r="BM85" s="88">
        <f>'(Bloom Yields Live)'!DT85</f>
        <v>4.8886000000000003</v>
      </c>
      <c r="BN85" s="88"/>
      <c r="BO85" s="121">
        <f t="shared" si="53"/>
        <v>1.7844000000000002</v>
      </c>
      <c r="BP85" s="99">
        <f t="shared" si="46"/>
        <v>2.1236188679245291</v>
      </c>
      <c r="BQ85" s="95">
        <f>'(Bloom Yields Live)'!DX85</f>
        <v>3.7294</v>
      </c>
      <c r="BR85" s="88">
        <f>'(Bloom Yields Live)'!DZ85</f>
        <v>4.9854000000000003</v>
      </c>
      <c r="BS85" s="88">
        <f>'(Bloom Yields Live)'!EB85</f>
        <v>6.2754000000000003</v>
      </c>
      <c r="BT85" s="88">
        <f>'(Bloom Yields Live)'!ED85</f>
        <v>6.4404000000000003</v>
      </c>
      <c r="BU85" s="88"/>
      <c r="BV85" s="121">
        <f t="shared" si="54"/>
        <v>3.3362000000000003</v>
      </c>
      <c r="BW85" s="88">
        <f t="shared" si="47"/>
        <v>3.9228000000000001</v>
      </c>
    </row>
    <row r="86" spans="1:75">
      <c r="A86" s="5">
        <v>40697</v>
      </c>
      <c r="B86" s="1040">
        <f t="shared" si="55"/>
        <v>40697</v>
      </c>
      <c r="C86" s="95">
        <f>'(Bloom Yields Live)'!C86</f>
        <v>1.9893000000000001</v>
      </c>
      <c r="D86" s="30">
        <f>'(Bloom Yields Live)'!E86</f>
        <v>2.4306999999999999</v>
      </c>
      <c r="E86" s="30">
        <f>'(Bloom Yields Live)'!G86</f>
        <v>2.9102000000000001</v>
      </c>
      <c r="F86" s="30">
        <f>'(Bloom Yields Live)'!I86</f>
        <v>3.1814</v>
      </c>
      <c r="G86" s="30">
        <f>'(Bloom Yields Live)'!K86</f>
        <v>3.6194999999999999</v>
      </c>
      <c r="H86" s="88">
        <f t="shared" si="39"/>
        <v>2.9036622641509426</v>
      </c>
      <c r="I86" s="99"/>
      <c r="J86" s="1459"/>
      <c r="K86" s="18">
        <f>'(Bloom Yields Live)'!AQ86</f>
        <v>1.8719999999999999</v>
      </c>
      <c r="L86" s="18">
        <f>'(Bloom Yields Live)'!AS86</f>
        <v>2.2290000000000001</v>
      </c>
      <c r="M86" s="1459"/>
      <c r="N86" s="18">
        <f>'(Bloom Yields Live)'!AU86-'(Bloom Yields Live)'!I86</f>
        <v>0.17459999999999987</v>
      </c>
      <c r="O86" s="18">
        <f>'(Bloom Yields Live)'!AY86-'(Bloom Yields Live)'!AW86</f>
        <v>9.2799999999999994E-2</v>
      </c>
      <c r="P86" s="18">
        <f>'(Bloom Yields Live)'!BK86-'(Bloom Yields Live)'!BG86</f>
        <v>3.7499999999999645E-2</v>
      </c>
      <c r="Q86" s="18">
        <f>'(Bloom Yields Live)'!BM86-'(Bloom Yields Live)'!BG86</f>
        <v>8.8499999999999801E-2</v>
      </c>
      <c r="R86" s="18"/>
      <c r="S86" s="95">
        <f>'(Bloom Yields Live)'!S86</f>
        <v>4.0149999999999997</v>
      </c>
      <c r="T86" s="731"/>
      <c r="U86" s="95">
        <f>'(Bloom Yields Live)'!W86</f>
        <v>2.7631999999999999</v>
      </c>
      <c r="V86" s="30">
        <f>'(Bloom Yields Live)'!Y86</f>
        <v>3.4314999999999998</v>
      </c>
      <c r="W86" s="30">
        <f>'(Bloom Yields Live)'!AA86</f>
        <v>3.8662000000000001</v>
      </c>
      <c r="X86" s="30">
        <f>'(Bloom Yields Live)'!AC86</f>
        <v>4.0536000000000003</v>
      </c>
      <c r="Y86" s="30">
        <f>'(Bloom Yields Live)'!AE86</f>
        <v>4.5010000000000003</v>
      </c>
      <c r="Z86" s="30">
        <f t="shared" si="40"/>
        <v>3.7440396226415094</v>
      </c>
      <c r="AA86" s="121">
        <f t="shared" si="48"/>
        <v>0.87220000000000031</v>
      </c>
      <c r="AB86" s="88">
        <f t="shared" si="41"/>
        <v>0.84037735849056616</v>
      </c>
      <c r="AC86" s="99"/>
      <c r="AD86" s="1459"/>
      <c r="AE86" s="88">
        <f>'(Bloom Yields Live)'!BU86</f>
        <v>2.2549999999999999</v>
      </c>
      <c r="AF86" s="1511"/>
      <c r="AG86" s="95">
        <f>'(Bloom Yields Live)'!BZ86</f>
        <v>2.9939999999999998</v>
      </c>
      <c r="AH86" s="88">
        <f>'(Bloom Yields Live)'!CB86</f>
        <v>3.5270000000000001</v>
      </c>
      <c r="AI86" s="88">
        <f>'(Bloom Yields Live)'!CD86</f>
        <v>4.016</v>
      </c>
      <c r="AJ86" s="88">
        <f>'(Bloom Yields Live)'!CF86</f>
        <v>4.3440000000000003</v>
      </c>
      <c r="AK86" s="88">
        <f>'(Bloom Yields Live)'!CH86</f>
        <v>4.5990000000000002</v>
      </c>
      <c r="AL86" s="121">
        <f t="shared" si="49"/>
        <v>1.1626000000000003</v>
      </c>
      <c r="AM86" s="88">
        <f t="shared" si="42"/>
        <v>1.1146698113207545</v>
      </c>
      <c r="AN86" s="731">
        <f t="shared" si="56"/>
        <v>0.29039999999999999</v>
      </c>
      <c r="AO86" s="95">
        <f>'(Bloom Yields Live)'!CJ86</f>
        <v>2.8151000000000002</v>
      </c>
      <c r="AP86" s="88">
        <f>'(Bloom Yields Live)'!CL86</f>
        <v>3.3733</v>
      </c>
      <c r="AQ86" s="88">
        <f>'(Bloom Yields Live)'!CN86</f>
        <v>3.8711000000000002</v>
      </c>
      <c r="AR86" s="88">
        <f>'(Bloom Yields Live)'!CP86</f>
        <v>4.1250999999999998</v>
      </c>
      <c r="AS86" s="88">
        <f>'(Bloom Yields Live)'!CR86</f>
        <v>4.7435999999999998</v>
      </c>
      <c r="AT86" s="121">
        <f t="shared" si="50"/>
        <v>0.94369999999999976</v>
      </c>
      <c r="AU86" s="99">
        <f t="shared" si="43"/>
        <v>1.0205339622641512</v>
      </c>
      <c r="AV86" s="95">
        <f>'(Bloom Yields Live)'!CT86</f>
        <v>2.9638999999999998</v>
      </c>
      <c r="AW86" s="88">
        <f>'(Bloom Yields Live)'!CV86</f>
        <v>3.6859000000000002</v>
      </c>
      <c r="AX86" s="88">
        <f>'(Bloom Yields Live)'!CX86</f>
        <v>4.07</v>
      </c>
      <c r="AY86" s="88">
        <f>'(Bloom Yields Live)'!CZ86</f>
        <v>4.2841000000000005</v>
      </c>
      <c r="AZ86" s="88">
        <f>'(Bloom Yields Live)'!DB86</f>
        <v>4.9420999999999999</v>
      </c>
      <c r="BA86" s="121">
        <f t="shared" si="51"/>
        <v>1.1027000000000005</v>
      </c>
      <c r="BB86" s="99">
        <f t="shared" si="44"/>
        <v>1.2204207547169812</v>
      </c>
      <c r="BC86" s="88">
        <f>'(Bloom Yields Live)'!DD86</f>
        <v>3.1909999999999998</v>
      </c>
      <c r="BD86" s="88">
        <f>'(Bloom Yields Live)'!DF86</f>
        <v>3.7368999999999999</v>
      </c>
      <c r="BE86" s="88">
        <f>'(Bloom Yields Live)'!DH86</f>
        <v>4.1680999999999999</v>
      </c>
      <c r="BF86" s="88">
        <f>'(Bloom Yields Live)'!DJ86</f>
        <v>4.4252000000000002</v>
      </c>
      <c r="BG86" s="88"/>
      <c r="BH86" s="121">
        <f t="shared" si="52"/>
        <v>1.2438000000000002</v>
      </c>
      <c r="BI86" s="99">
        <f t="shared" si="45"/>
        <v>1.3687415094339621</v>
      </c>
      <c r="BJ86" s="95">
        <f>'(Bloom Yields Live)'!DN86</f>
        <v>3.4153000000000002</v>
      </c>
      <c r="BK86" s="88">
        <f>'(Bloom Yields Live)'!DP86</f>
        <v>4.3295000000000003</v>
      </c>
      <c r="BL86" s="88">
        <f>'(Bloom Yields Live)'!DR86</f>
        <v>4.8760000000000003</v>
      </c>
      <c r="BM86" s="88">
        <f>'(Bloom Yields Live)'!DT86</f>
        <v>4.9696999999999996</v>
      </c>
      <c r="BN86" s="88"/>
      <c r="BO86" s="121">
        <f t="shared" si="53"/>
        <v>1.7882999999999996</v>
      </c>
      <c r="BP86" s="99">
        <f t="shared" si="46"/>
        <v>2.1106716981132081</v>
      </c>
      <c r="BQ86" s="95">
        <f>'(Bloom Yields Live)'!DX86</f>
        <v>3.8662999999999998</v>
      </c>
      <c r="BR86" s="88">
        <f>'(Bloom Yields Live)'!DZ86</f>
        <v>5.0666000000000002</v>
      </c>
      <c r="BS86" s="88">
        <f>'(Bloom Yields Live)'!EB86</f>
        <v>6.3247</v>
      </c>
      <c r="BT86" s="88">
        <f>'(Bloom Yields Live)'!ED86</f>
        <v>6.4813999999999998</v>
      </c>
      <c r="BU86" s="88"/>
      <c r="BV86" s="121">
        <f t="shared" si="54"/>
        <v>3.3</v>
      </c>
      <c r="BW86" s="88">
        <f t="shared" si="47"/>
        <v>3.8996075471698113</v>
      </c>
    </row>
    <row r="87" spans="1:75">
      <c r="A87" s="5">
        <v>40704</v>
      </c>
      <c r="B87" s="1040">
        <f t="shared" si="55"/>
        <v>40704</v>
      </c>
      <c r="C87" s="95">
        <f>'(Bloom Yields Live)'!C87</f>
        <v>1.8306</v>
      </c>
      <c r="D87" s="30">
        <f>'(Bloom Yields Live)'!E87</f>
        <v>2.2717999999999998</v>
      </c>
      <c r="E87" s="30">
        <f>'(Bloom Yields Live)'!G87</f>
        <v>2.7936999999999999</v>
      </c>
      <c r="F87" s="30">
        <f>'(Bloom Yields Live)'!I87</f>
        <v>3.0888</v>
      </c>
      <c r="G87" s="30">
        <f>'(Bloom Yields Live)'!K87</f>
        <v>3.5556000000000001</v>
      </c>
      <c r="H87" s="88">
        <f t="shared" si="39"/>
        <v>2.9111905660377344</v>
      </c>
      <c r="I87" s="99"/>
      <c r="J87" s="1459"/>
      <c r="K87" s="18">
        <f>'(Bloom Yields Live)'!AQ87</f>
        <v>1.8719999999999999</v>
      </c>
      <c r="L87" s="18">
        <f>'(Bloom Yields Live)'!AS87</f>
        <v>2.1120000000000001</v>
      </c>
      <c r="M87" s="1459"/>
      <c r="N87" s="18">
        <f>'(Bloom Yields Live)'!AU87-'(Bloom Yields Live)'!I87</f>
        <v>0.24420000000000019</v>
      </c>
      <c r="O87" s="18">
        <f>'(Bloom Yields Live)'!AY87-'(Bloom Yields Live)'!AW87</f>
        <v>0.10030000000000028</v>
      </c>
      <c r="P87" s="18">
        <f>'(Bloom Yields Live)'!BK87-'(Bloom Yields Live)'!BG87</f>
        <v>3.3599999999999852E-2</v>
      </c>
      <c r="Q87" s="18">
        <f>'(Bloom Yields Live)'!BM87-'(Bloom Yields Live)'!BG87</f>
        <v>9.3599999999999905E-2</v>
      </c>
      <c r="R87" s="18"/>
      <c r="S87" s="95">
        <f>'(Bloom Yields Live)'!S87</f>
        <v>4.0895000000000001</v>
      </c>
      <c r="T87" s="731"/>
      <c r="U87" s="95">
        <f>'(Bloom Yields Live)'!W87</f>
        <v>2.8262999999999998</v>
      </c>
      <c r="V87" s="30">
        <f>'(Bloom Yields Live)'!Y87</f>
        <v>3.4687000000000001</v>
      </c>
      <c r="W87" s="30">
        <f>'(Bloom Yields Live)'!AA87</f>
        <v>3.9291</v>
      </c>
      <c r="X87" s="30">
        <f>'(Bloom Yields Live)'!AC87</f>
        <v>4.1449999999999996</v>
      </c>
      <c r="Y87" s="30">
        <f>'(Bloom Yields Live)'!AE87</f>
        <v>4.5183</v>
      </c>
      <c r="Z87" s="30">
        <f t="shared" si="40"/>
        <v>3.7562358490566039</v>
      </c>
      <c r="AA87" s="121">
        <f t="shared" si="48"/>
        <v>1.0561999999999996</v>
      </c>
      <c r="AB87" s="88">
        <f t="shared" si="41"/>
        <v>0.84504528301886794</v>
      </c>
      <c r="AC87" s="99"/>
      <c r="AD87" s="1459"/>
      <c r="AE87" s="88">
        <f>'(Bloom Yields Live)'!BU87</f>
        <v>2.282</v>
      </c>
      <c r="AF87" s="1511"/>
      <c r="AG87" s="95">
        <f>'(Bloom Yields Live)'!BZ87</f>
        <v>2.86</v>
      </c>
      <c r="AH87" s="88">
        <f>'(Bloom Yields Live)'!CB87</f>
        <v>3.4020000000000001</v>
      </c>
      <c r="AI87" s="88">
        <f>'(Bloom Yields Live)'!CD87</f>
        <v>3.9359999999999999</v>
      </c>
      <c r="AJ87" s="88">
        <f>'(Bloom Yields Live)'!CF87</f>
        <v>4.2770000000000001</v>
      </c>
      <c r="AK87" s="88">
        <f>'(Bloom Yields Live)'!CH87</f>
        <v>4.5419999999999998</v>
      </c>
      <c r="AL87" s="121">
        <f t="shared" si="49"/>
        <v>1.1882000000000001</v>
      </c>
      <c r="AM87" s="88">
        <f t="shared" si="42"/>
        <v>1.1164433962264151</v>
      </c>
      <c r="AN87" s="731">
        <f t="shared" si="56"/>
        <v>0.13200000000000056</v>
      </c>
      <c r="AO87" s="95">
        <f>'(Bloom Yields Live)'!CJ87</f>
        <v>2.6753999999999998</v>
      </c>
      <c r="AP87" s="88">
        <f>'(Bloom Yields Live)'!CL87</f>
        <v>3.2399</v>
      </c>
      <c r="AQ87" s="88">
        <f>'(Bloom Yields Live)'!CN87</f>
        <v>3.7755999999999998</v>
      </c>
      <c r="AR87" s="88">
        <f>'(Bloom Yields Live)'!CP87</f>
        <v>4.0343999999999998</v>
      </c>
      <c r="AS87" s="88">
        <f>'(Bloom Yields Live)'!CR87</f>
        <v>4.6713000000000005</v>
      </c>
      <c r="AT87" s="121">
        <f t="shared" si="50"/>
        <v>0.94559999999999977</v>
      </c>
      <c r="AU87" s="99">
        <f t="shared" si="43"/>
        <v>1.0186830188679248</v>
      </c>
      <c r="AV87" s="95">
        <f>'(Bloom Yields Live)'!CT87</f>
        <v>2.8073000000000001</v>
      </c>
      <c r="AW87" s="88">
        <f>'(Bloom Yields Live)'!CV87</f>
        <v>3.5354999999999999</v>
      </c>
      <c r="AX87" s="88">
        <f>'(Bloom Yields Live)'!CX87</f>
        <v>3.9576000000000002</v>
      </c>
      <c r="AY87" s="88">
        <f>'(Bloom Yields Live)'!CZ87</f>
        <v>4.1783999999999999</v>
      </c>
      <c r="AZ87" s="88">
        <f>'(Bloom Yields Live)'!DB87</f>
        <v>4.8330000000000002</v>
      </c>
      <c r="BA87" s="121">
        <f t="shared" si="51"/>
        <v>1.0895999999999999</v>
      </c>
      <c r="BB87" s="99">
        <f t="shared" si="44"/>
        <v>1.2152245283018868</v>
      </c>
      <c r="BC87" s="88">
        <f>'(Bloom Yields Live)'!DD87</f>
        <v>3.0657000000000001</v>
      </c>
      <c r="BD87" s="88">
        <f>'(Bloom Yields Live)'!DF87</f>
        <v>3.6189</v>
      </c>
      <c r="BE87" s="88">
        <f>'(Bloom Yields Live)'!DH87</f>
        <v>4.0880999999999998</v>
      </c>
      <c r="BF87" s="88">
        <f>'(Bloom Yields Live)'!DJ87</f>
        <v>4.3518999999999997</v>
      </c>
      <c r="BG87" s="88"/>
      <c r="BH87" s="121">
        <f t="shared" si="52"/>
        <v>1.2630999999999997</v>
      </c>
      <c r="BI87" s="99">
        <f t="shared" si="45"/>
        <v>1.3568603773584904</v>
      </c>
      <c r="BJ87" s="95">
        <f>'(Bloom Yields Live)'!DN87</f>
        <v>3.3016999999999999</v>
      </c>
      <c r="BK87" s="88">
        <f>'(Bloom Yields Live)'!DP87</f>
        <v>4.2222</v>
      </c>
      <c r="BL87" s="88">
        <f>'(Bloom Yields Live)'!DR87</f>
        <v>4.8067000000000002</v>
      </c>
      <c r="BM87" s="88">
        <f>'(Bloom Yields Live)'!DT87</f>
        <v>4.9070999999999998</v>
      </c>
      <c r="BN87" s="88"/>
      <c r="BO87" s="121">
        <f t="shared" si="53"/>
        <v>1.8182999999999998</v>
      </c>
      <c r="BP87" s="99">
        <f t="shared" si="46"/>
        <v>2.0982094339622646</v>
      </c>
      <c r="BQ87" s="95">
        <f>'(Bloom Yields Live)'!DX87</f>
        <v>3.8018000000000001</v>
      </c>
      <c r="BR87" s="88">
        <f>'(Bloom Yields Live)'!DZ87</f>
        <v>5.0083000000000002</v>
      </c>
      <c r="BS87" s="88">
        <f>'(Bloom Yields Live)'!EB87</f>
        <v>6.3044000000000002</v>
      </c>
      <c r="BT87" s="88">
        <f>'(Bloom Yields Live)'!ED87</f>
        <v>6.4678000000000004</v>
      </c>
      <c r="BU87" s="88"/>
      <c r="BV87" s="121">
        <f t="shared" si="54"/>
        <v>3.3790000000000004</v>
      </c>
      <c r="BW87" s="88">
        <f t="shared" si="47"/>
        <v>3.8781283018867923</v>
      </c>
    </row>
    <row r="88" spans="1:75">
      <c r="A88" s="5">
        <v>40711</v>
      </c>
      <c r="B88" s="1040">
        <f t="shared" si="55"/>
        <v>40711</v>
      </c>
      <c r="C88" s="95">
        <f>'(Bloom Yields Live)'!C88</f>
        <v>1.7926</v>
      </c>
      <c r="D88" s="30">
        <f>'(Bloom Yields Live)'!E88</f>
        <v>2.2503000000000002</v>
      </c>
      <c r="E88" s="30">
        <f>'(Bloom Yields Live)'!G88</f>
        <v>2.7841</v>
      </c>
      <c r="F88" s="30">
        <f>'(Bloom Yields Live)'!I88</f>
        <v>3.0497000000000001</v>
      </c>
      <c r="G88" s="30">
        <f>'(Bloom Yields Live)'!K88</f>
        <v>3.5707</v>
      </c>
      <c r="H88" s="88">
        <f t="shared" si="39"/>
        <v>2.9178528301886781</v>
      </c>
      <c r="I88" s="99"/>
      <c r="J88" s="1459"/>
      <c r="K88" s="18">
        <f>'(Bloom Yields Live)'!AQ88</f>
        <v>1.8719999999999999</v>
      </c>
      <c r="L88" s="18">
        <f>'(Bloom Yields Live)'!AS88</f>
        <v>1.9910000000000001</v>
      </c>
      <c r="M88" s="1459"/>
      <c r="N88" s="18">
        <f>'(Bloom Yields Live)'!AU88-'(Bloom Yields Live)'!I88</f>
        <v>0.31530000000000014</v>
      </c>
      <c r="O88" s="18">
        <f>'(Bloom Yields Live)'!AY88-'(Bloom Yields Live)'!AW88</f>
        <v>0.1080000000000001</v>
      </c>
      <c r="P88" s="18">
        <f>'(Bloom Yields Live)'!BK88-'(Bloom Yields Live)'!BG88</f>
        <v>3.9700000000000291E-2</v>
      </c>
      <c r="Q88" s="18">
        <f>'(Bloom Yields Live)'!BM88-'(Bloom Yields Live)'!BG88</f>
        <v>9.5699999999999896E-2</v>
      </c>
      <c r="R88" s="18"/>
      <c r="S88" s="95">
        <f>'(Bloom Yields Live)'!S88</f>
        <v>4.0837000000000003</v>
      </c>
      <c r="T88" s="731"/>
      <c r="U88" s="95">
        <f>'(Bloom Yields Live)'!W88</f>
        <v>2.8706</v>
      </c>
      <c r="V88" s="30">
        <f>'(Bloom Yields Live)'!Y88</f>
        <v>3.4883000000000002</v>
      </c>
      <c r="W88" s="30">
        <f>'(Bloom Yields Live)'!AA88</f>
        <v>3.9239000000000002</v>
      </c>
      <c r="X88" s="30">
        <f>'(Bloom Yields Live)'!AC88</f>
        <v>4.1271000000000004</v>
      </c>
      <c r="Y88" s="30">
        <f>'(Bloom Yields Live)'!AE88</f>
        <v>4.5411999999999999</v>
      </c>
      <c r="Z88" s="30">
        <f t="shared" si="40"/>
        <v>3.7695226415094338</v>
      </c>
      <c r="AA88" s="121">
        <f t="shared" si="48"/>
        <v>1.0774000000000004</v>
      </c>
      <c r="AB88" s="88">
        <f t="shared" si="41"/>
        <v>0.8516698113207547</v>
      </c>
      <c r="AC88" s="99"/>
      <c r="AD88" s="1459"/>
      <c r="AE88" s="88">
        <f>'(Bloom Yields Live)'!BU88</f>
        <v>2.2930000000000001</v>
      </c>
      <c r="AF88" s="1511"/>
      <c r="AG88" s="95">
        <f>'(Bloom Yields Live)'!BZ88</f>
        <v>2.8689999999999998</v>
      </c>
      <c r="AH88" s="88">
        <f>'(Bloom Yields Live)'!CB88</f>
        <v>3.4319999999999999</v>
      </c>
      <c r="AI88" s="88">
        <f>'(Bloom Yields Live)'!CD88</f>
        <v>3.9859999999999998</v>
      </c>
      <c r="AJ88" s="88">
        <f>'(Bloom Yields Live)'!CF88</f>
        <v>4.3460000000000001</v>
      </c>
      <c r="AK88" s="88">
        <f>'(Bloom Yields Live)'!CH88</f>
        <v>4.6230000000000002</v>
      </c>
      <c r="AL88" s="121">
        <f t="shared" si="49"/>
        <v>1.2963</v>
      </c>
      <c r="AM88" s="88">
        <f t="shared" si="42"/>
        <v>1.1202716981132075</v>
      </c>
      <c r="AN88" s="731">
        <f t="shared" si="56"/>
        <v>0.21889999999999965</v>
      </c>
      <c r="AO88" s="95">
        <f>'(Bloom Yields Live)'!CJ88</f>
        <v>2.6654</v>
      </c>
      <c r="AP88" s="88">
        <f>'(Bloom Yields Live)'!CL88</f>
        <v>3.2509000000000001</v>
      </c>
      <c r="AQ88" s="88">
        <f>'(Bloom Yields Live)'!CN88</f>
        <v>3.8073999999999999</v>
      </c>
      <c r="AR88" s="88">
        <f>'(Bloom Yields Live)'!CP88</f>
        <v>4.0754000000000001</v>
      </c>
      <c r="AS88" s="88">
        <f>'(Bloom Yields Live)'!CR88</f>
        <v>4.7393000000000001</v>
      </c>
      <c r="AT88" s="121">
        <f t="shared" si="50"/>
        <v>1.0257000000000001</v>
      </c>
      <c r="AU88" s="99">
        <f t="shared" si="43"/>
        <v>1.0183641509433963</v>
      </c>
      <c r="AV88" s="95">
        <f>'(Bloom Yields Live)'!CT88</f>
        <v>2.8151000000000002</v>
      </c>
      <c r="AW88" s="88">
        <f>'(Bloom Yields Live)'!CV88</f>
        <v>3.5643000000000002</v>
      </c>
      <c r="AX88" s="88">
        <f>'(Bloom Yields Live)'!CX88</f>
        <v>4.0072000000000001</v>
      </c>
      <c r="AY88" s="88">
        <f>'(Bloom Yields Live)'!CZ88</f>
        <v>4.2373000000000003</v>
      </c>
      <c r="AZ88" s="88">
        <f>'(Bloom Yields Live)'!DB88</f>
        <v>4.9147999999999996</v>
      </c>
      <c r="BA88" s="121">
        <f t="shared" si="51"/>
        <v>1.1876000000000002</v>
      </c>
      <c r="BB88" s="99">
        <f t="shared" si="44"/>
        <v>1.2116056603773582</v>
      </c>
      <c r="BC88" s="88">
        <f>'(Bloom Yields Live)'!DD88</f>
        <v>3.1023999999999998</v>
      </c>
      <c r="BD88" s="88">
        <f>'(Bloom Yields Live)'!DF88</f>
        <v>3.6785999999999999</v>
      </c>
      <c r="BE88" s="88">
        <f>'(Bloom Yields Live)'!DH88</f>
        <v>4.1675000000000004</v>
      </c>
      <c r="BF88" s="88">
        <f>'(Bloom Yields Live)'!DJ88</f>
        <v>4.4405999999999999</v>
      </c>
      <c r="BG88" s="88"/>
      <c r="BH88" s="121">
        <f t="shared" si="52"/>
        <v>1.3908999999999998</v>
      </c>
      <c r="BI88" s="99">
        <f t="shared" si="45"/>
        <v>1.3468679245283022</v>
      </c>
      <c r="BJ88" s="95">
        <f>'(Bloom Yields Live)'!DN88</f>
        <v>3.3477000000000001</v>
      </c>
      <c r="BK88" s="88">
        <f>'(Bloom Yields Live)'!DP88</f>
        <v>4.2892000000000001</v>
      </c>
      <c r="BL88" s="88">
        <f>'(Bloom Yields Live)'!DR88</f>
        <v>4.8933999999999997</v>
      </c>
      <c r="BM88" s="88">
        <f>'(Bloom Yields Live)'!DT88</f>
        <v>5.0030999999999999</v>
      </c>
      <c r="BN88" s="88"/>
      <c r="BO88" s="121">
        <f t="shared" si="53"/>
        <v>1.9533999999999998</v>
      </c>
      <c r="BP88" s="99">
        <f t="shared" si="46"/>
        <v>2.0877867924528299</v>
      </c>
      <c r="BQ88" s="95">
        <f>'(Bloom Yields Live)'!DX88</f>
        <v>3.9445000000000001</v>
      </c>
      <c r="BR88" s="88">
        <f>'(Bloom Yields Live)'!DZ88</f>
        <v>5.1210000000000004</v>
      </c>
      <c r="BS88" s="88">
        <f>'(Bloom Yields Live)'!EB88</f>
        <v>6.4379</v>
      </c>
      <c r="BT88" s="88">
        <f>'(Bloom Yields Live)'!ED88</f>
        <v>6.6105999999999998</v>
      </c>
      <c r="BU88" s="88"/>
      <c r="BV88" s="121">
        <f t="shared" si="54"/>
        <v>3.5608999999999997</v>
      </c>
      <c r="BW88" s="88">
        <f t="shared" si="47"/>
        <v>3.8581849056603779</v>
      </c>
    </row>
    <row r="89" spans="1:75">
      <c r="A89" s="5">
        <v>40718</v>
      </c>
      <c r="B89" s="1040">
        <f t="shared" si="55"/>
        <v>40718</v>
      </c>
      <c r="C89" s="95">
        <f>'(Bloom Yields Live)'!C89</f>
        <v>1.6325000000000001</v>
      </c>
      <c r="D89" s="30">
        <f>'(Bloom Yields Live)'!E89</f>
        <v>2.1044999999999998</v>
      </c>
      <c r="E89" s="30">
        <f>'(Bloom Yields Live)'!G89</f>
        <v>2.6566000000000001</v>
      </c>
      <c r="F89" s="30">
        <f>'(Bloom Yields Live)'!I89</f>
        <v>2.9424999999999999</v>
      </c>
      <c r="G89" s="30">
        <f>'(Bloom Yields Live)'!K89</f>
        <v>3.5044</v>
      </c>
      <c r="H89" s="88">
        <f t="shared" si="39"/>
        <v>2.9197509433962248</v>
      </c>
      <c r="I89" s="99"/>
      <c r="J89" s="1459"/>
      <c r="K89" s="18">
        <f>'(Bloom Yields Live)'!AQ89</f>
        <v>1.8719999999999999</v>
      </c>
      <c r="L89" s="18">
        <f>'(Bloom Yields Live)'!AS89</f>
        <v>2.0129999999999999</v>
      </c>
      <c r="M89" s="1459"/>
      <c r="N89" s="18">
        <f>'(Bloom Yields Live)'!AU89-'(Bloom Yields Live)'!I89</f>
        <v>0.35250000000000004</v>
      </c>
      <c r="O89" s="18">
        <f>'(Bloom Yields Live)'!AY89-'(Bloom Yields Live)'!AW89</f>
        <v>0.10579999999999989</v>
      </c>
      <c r="P89" s="18">
        <f>'(Bloom Yields Live)'!BK89-'(Bloom Yields Live)'!BG89</f>
        <v>3.6399999999999988E-2</v>
      </c>
      <c r="Q89" s="18">
        <f>'(Bloom Yields Live)'!BM89-'(Bloom Yields Live)'!BG89</f>
        <v>9.9400000000000155E-2</v>
      </c>
      <c r="R89" s="18"/>
      <c r="S89" s="95">
        <f>'(Bloom Yields Live)'!S89</f>
        <v>4.1052999999999997</v>
      </c>
      <c r="T89" s="731"/>
      <c r="U89" s="95">
        <f>'(Bloom Yields Live)'!W89</f>
        <v>2.9358</v>
      </c>
      <c r="V89" s="30">
        <f>'(Bloom Yields Live)'!Y89</f>
        <v>3.5135999999999998</v>
      </c>
      <c r="W89" s="30">
        <f>'(Bloom Yields Live)'!AA89</f>
        <v>3.9203000000000001</v>
      </c>
      <c r="X89" s="30">
        <f>'(Bloom Yields Live)'!AC89</f>
        <v>4.1302000000000003</v>
      </c>
      <c r="Y89" s="30">
        <f>'(Bloom Yields Live)'!AE89</f>
        <v>4.5060000000000002</v>
      </c>
      <c r="Z89" s="30">
        <f t="shared" si="40"/>
        <v>3.7805226415094344</v>
      </c>
      <c r="AA89" s="121">
        <f t="shared" si="48"/>
        <v>1.1877000000000004</v>
      </c>
      <c r="AB89" s="88">
        <f t="shared" si="41"/>
        <v>0.86077169811320742</v>
      </c>
      <c r="AC89" s="99"/>
      <c r="AD89" s="1459"/>
      <c r="AE89" s="88">
        <f>'(Bloom Yields Live)'!BU89</f>
        <v>2.2589999999999999</v>
      </c>
      <c r="AF89" s="1511"/>
      <c r="AG89" s="95">
        <f>'(Bloom Yields Live)'!BZ89</f>
        <v>2.7605</v>
      </c>
      <c r="AH89" s="88">
        <f>'(Bloom Yields Live)'!CB89</f>
        <v>3.3306</v>
      </c>
      <c r="AI89" s="88">
        <f>'(Bloom Yields Live)'!CD89</f>
        <v>3.8927</v>
      </c>
      <c r="AJ89" s="88">
        <f>'(Bloom Yields Live)'!CF89</f>
        <v>4.2483000000000004</v>
      </c>
      <c r="AK89" s="88">
        <f>'(Bloom Yields Live)'!CH89</f>
        <v>4.5373999999999999</v>
      </c>
      <c r="AL89" s="121">
        <f t="shared" si="49"/>
        <v>1.3058000000000005</v>
      </c>
      <c r="AM89" s="88">
        <f t="shared" si="42"/>
        <v>1.1257377358490566</v>
      </c>
      <c r="AN89" s="731">
        <f t="shared" si="56"/>
        <v>0.11810000000000009</v>
      </c>
      <c r="AO89" s="95">
        <f>'(Bloom Yields Live)'!CJ89</f>
        <v>2.5560999999999998</v>
      </c>
      <c r="AP89" s="88">
        <f>'(Bloom Yields Live)'!CL89</f>
        <v>3.0975999999999999</v>
      </c>
      <c r="AQ89" s="88">
        <f>'(Bloom Yields Live)'!CN89</f>
        <v>3.6896</v>
      </c>
      <c r="AR89" s="88">
        <f>'(Bloom Yields Live)'!CP89</f>
        <v>3.9961000000000002</v>
      </c>
      <c r="AS89" s="88">
        <f>'(Bloom Yields Live)'!CR89</f>
        <v>4.7183000000000002</v>
      </c>
      <c r="AT89" s="121">
        <f t="shared" si="50"/>
        <v>1.0536000000000003</v>
      </c>
      <c r="AU89" s="99">
        <f t="shared" si="43"/>
        <v>1.0188792452830191</v>
      </c>
      <c r="AV89" s="95">
        <f>'(Bloom Yields Live)'!CT89</f>
        <v>2.7147999999999999</v>
      </c>
      <c r="AW89" s="88">
        <f>'(Bloom Yields Live)'!CV89</f>
        <v>3.4209999999999998</v>
      </c>
      <c r="AX89" s="88">
        <f>'(Bloom Yields Live)'!CX89</f>
        <v>3.9274</v>
      </c>
      <c r="AY89" s="88">
        <f>'(Bloom Yields Live)'!CZ89</f>
        <v>4.1658999999999997</v>
      </c>
      <c r="AZ89" s="88">
        <f>'(Bloom Yields Live)'!DB89</f>
        <v>4.8517000000000001</v>
      </c>
      <c r="BA89" s="121">
        <f t="shared" si="51"/>
        <v>1.2233999999999998</v>
      </c>
      <c r="BB89" s="99">
        <f t="shared" si="44"/>
        <v>1.2096113207547168</v>
      </c>
      <c r="BC89" s="88">
        <f>'(Bloom Yields Live)'!DD89</f>
        <v>3.0255000000000001</v>
      </c>
      <c r="BD89" s="88">
        <f>'(Bloom Yields Live)'!DF89</f>
        <v>3.5587</v>
      </c>
      <c r="BE89" s="88">
        <f>'(Bloom Yields Live)'!DH89</f>
        <v>4.0610999999999997</v>
      </c>
      <c r="BF89" s="88">
        <f>'(Bloom Yields Live)'!DJ89</f>
        <v>4.3426999999999998</v>
      </c>
      <c r="BG89" s="88"/>
      <c r="BH89" s="121">
        <f t="shared" si="52"/>
        <v>1.4001999999999999</v>
      </c>
      <c r="BI89" s="99">
        <f t="shared" si="45"/>
        <v>1.3387773584905662</v>
      </c>
      <c r="BJ89" s="95">
        <f>'(Bloom Yields Live)'!DN89</f>
        <v>3.2759</v>
      </c>
      <c r="BK89" s="88">
        <f>'(Bloom Yields Live)'!DP89</f>
        <v>4.2054</v>
      </c>
      <c r="BL89" s="88">
        <f>'(Bloom Yields Live)'!DR89</f>
        <v>4.8211000000000004</v>
      </c>
      <c r="BM89" s="88">
        <f>'(Bloom Yields Live)'!DT89</f>
        <v>4.9402999999999997</v>
      </c>
      <c r="BN89" s="88"/>
      <c r="BO89" s="121">
        <f t="shared" si="53"/>
        <v>1.9977999999999998</v>
      </c>
      <c r="BP89" s="99">
        <f t="shared" si="46"/>
        <v>2.0795754716981132</v>
      </c>
      <c r="BQ89" s="95">
        <f>'(Bloom Yields Live)'!DX89</f>
        <v>3.8984000000000001</v>
      </c>
      <c r="BR89" s="88">
        <f>'(Bloom Yields Live)'!DZ89</f>
        <v>5.1109</v>
      </c>
      <c r="BS89" s="88">
        <f>'(Bloom Yields Live)'!EB89</f>
        <v>6.4103000000000003</v>
      </c>
      <c r="BT89" s="88">
        <f>'(Bloom Yields Live)'!ED89</f>
        <v>6.5914999999999999</v>
      </c>
      <c r="BU89" s="88"/>
      <c r="BV89" s="121">
        <f t="shared" si="54"/>
        <v>3.649</v>
      </c>
      <c r="BW89" s="88">
        <f t="shared" si="47"/>
        <v>3.8436924528301892</v>
      </c>
    </row>
    <row r="90" spans="1:75">
      <c r="A90" s="5">
        <v>40725</v>
      </c>
      <c r="B90" s="1040">
        <f t="shared" si="55"/>
        <v>40725</v>
      </c>
      <c r="C90" s="95">
        <f>'(Bloom Yields Live)'!C90</f>
        <v>1.9047000000000001</v>
      </c>
      <c r="D90" s="30">
        <f>'(Bloom Yields Live)'!E90</f>
        <v>2.3965000000000001</v>
      </c>
      <c r="E90" s="30">
        <f>'(Bloom Yields Live)'!G90</f>
        <v>2.8715999999999999</v>
      </c>
      <c r="F90" s="30">
        <f>'(Bloom Yields Live)'!I90</f>
        <v>3.1027</v>
      </c>
      <c r="G90" s="30">
        <f>'(Bloom Yields Live)'!K90</f>
        <v>3.6699000000000002</v>
      </c>
      <c r="H90" s="88">
        <f t="shared" si="39"/>
        <v>2.9271471698113194</v>
      </c>
      <c r="I90" s="99"/>
      <c r="J90" s="1459"/>
      <c r="K90" s="18">
        <f>'(Bloom Yields Live)'!AQ90</f>
        <v>1.8719999999999999</v>
      </c>
      <c r="L90" s="18">
        <f>'(Bloom Yields Live)'!AS90</f>
        <v>2.2599999999999998</v>
      </c>
      <c r="M90" s="1459"/>
      <c r="N90" s="18">
        <f>'(Bloom Yields Live)'!AU90-'(Bloom Yields Live)'!I90</f>
        <v>0.30929999999999991</v>
      </c>
      <c r="O90" s="18">
        <f>'(Bloom Yields Live)'!AY90-'(Bloom Yields Live)'!AW90</f>
        <v>0.10289999999999999</v>
      </c>
      <c r="P90" s="18">
        <f>'(Bloom Yields Live)'!BK90-'(Bloom Yields Live)'!BG90</f>
        <v>4.3700000000000294E-2</v>
      </c>
      <c r="Q90" s="18">
        <f>'(Bloom Yields Live)'!BM90-'(Bloom Yields Live)'!BG90</f>
        <v>9.9700000000000344E-2</v>
      </c>
      <c r="R90" s="18"/>
      <c r="S90" s="497">
        <f>'(Bloom Yields Live)'!S90</f>
        <v>4.0663</v>
      </c>
      <c r="T90" s="731"/>
      <c r="U90" s="95">
        <f>'(Bloom Yields Live)'!W90</f>
        <v>2.8483000000000001</v>
      </c>
      <c r="V90" s="30">
        <f>'(Bloom Yields Live)'!Y90</f>
        <v>3.4883999999999999</v>
      </c>
      <c r="W90" s="30">
        <f>'(Bloom Yields Live)'!AA90</f>
        <v>3.8855</v>
      </c>
      <c r="X90" s="30">
        <f>'(Bloom Yields Live)'!AC90</f>
        <v>4.0888</v>
      </c>
      <c r="Y90" s="30">
        <f>'(Bloom Yields Live)'!AE90</f>
        <v>4.5254000000000003</v>
      </c>
      <c r="Z90" s="30">
        <f t="shared" si="40"/>
        <v>3.7892000000000001</v>
      </c>
      <c r="AA90" s="121">
        <f t="shared" si="48"/>
        <v>0.98609999999999998</v>
      </c>
      <c r="AB90" s="88">
        <f t="shared" si="41"/>
        <v>0.86205283018867918</v>
      </c>
      <c r="AC90" s="99"/>
      <c r="AD90" s="1459"/>
      <c r="AE90" s="88">
        <f>'(Bloom Yields Live)'!BU90</f>
        <v>2.4390000000000001</v>
      </c>
      <c r="AF90" s="1511"/>
      <c r="AG90" s="95">
        <f>'(Bloom Yields Live)'!BZ90</f>
        <v>3.0150000000000001</v>
      </c>
      <c r="AH90" s="88">
        <f>'(Bloom Yields Live)'!CB90</f>
        <v>3.5510000000000002</v>
      </c>
      <c r="AI90" s="88">
        <f>'(Bloom Yields Live)'!CD90</f>
        <v>4.0789999999999997</v>
      </c>
      <c r="AJ90" s="88">
        <f>'(Bloom Yields Live)'!CF90</f>
        <v>4.4130000000000003</v>
      </c>
      <c r="AK90" s="88">
        <f>'(Bloom Yields Live)'!CH90</f>
        <v>4.6239999999999997</v>
      </c>
      <c r="AL90" s="121">
        <f t="shared" si="49"/>
        <v>1.3103000000000002</v>
      </c>
      <c r="AM90" s="88">
        <f t="shared" si="42"/>
        <v>1.1304622641509434</v>
      </c>
      <c r="AN90" s="731">
        <f t="shared" si="56"/>
        <v>0.32420000000000027</v>
      </c>
      <c r="AO90" s="95">
        <f>'(Bloom Yields Live)'!CJ90</f>
        <v>2.8387000000000002</v>
      </c>
      <c r="AP90" s="88">
        <f>'(Bloom Yields Live)'!CL90</f>
        <v>3.3521999999999998</v>
      </c>
      <c r="AQ90" s="88">
        <f>'(Bloom Yields Live)'!CN90</f>
        <v>3.9043999999999999</v>
      </c>
      <c r="AR90" s="88">
        <f>'(Bloom Yields Live)'!CP90</f>
        <v>4.1901999999999999</v>
      </c>
      <c r="AS90" s="88">
        <f>'(Bloom Yields Live)'!CR90</f>
        <v>4.8917000000000002</v>
      </c>
      <c r="AT90" s="121">
        <f t="shared" si="50"/>
        <v>1.0874999999999999</v>
      </c>
      <c r="AU90" s="99">
        <f t="shared" si="43"/>
        <v>1.0182433962264152</v>
      </c>
      <c r="AV90" s="95">
        <f>'(Bloom Yields Live)'!CT90</f>
        <v>3.0183</v>
      </c>
      <c r="AW90" s="88">
        <f>'(Bloom Yields Live)'!CV90</f>
        <v>3.6935000000000002</v>
      </c>
      <c r="AX90" s="88">
        <f>'(Bloom Yields Live)'!CX90</f>
        <v>4.1620999999999997</v>
      </c>
      <c r="AY90" s="88">
        <f>'(Bloom Yields Live)'!CZ90</f>
        <v>4.3829000000000002</v>
      </c>
      <c r="AZ90" s="88">
        <f>'(Bloom Yields Live)'!DB90</f>
        <v>5.0449999999999999</v>
      </c>
      <c r="BA90" s="121">
        <f t="shared" si="51"/>
        <v>1.2802000000000002</v>
      </c>
      <c r="BB90" s="99">
        <f t="shared" si="44"/>
        <v>1.208541509433962</v>
      </c>
      <c r="BC90" s="88">
        <f>'(Bloom Yields Live)'!DD90</f>
        <v>3.2808000000000002</v>
      </c>
      <c r="BD90" s="88">
        <f>'(Bloom Yields Live)'!DF90</f>
        <v>3.8250000000000002</v>
      </c>
      <c r="BE90" s="88">
        <f>'(Bloom Yields Live)'!DH90</f>
        <v>4.2876000000000003</v>
      </c>
      <c r="BF90" s="88">
        <f>'(Bloom Yields Live)'!DJ90</f>
        <v>4.5484999999999998</v>
      </c>
      <c r="BG90" s="88"/>
      <c r="BH90" s="121">
        <f t="shared" si="52"/>
        <v>1.4457999999999998</v>
      </c>
      <c r="BI90" s="99">
        <f t="shared" si="45"/>
        <v>1.331332075471698</v>
      </c>
      <c r="BJ90" s="95">
        <f>'(Bloom Yields Live)'!DN90</f>
        <v>3.5470999999999999</v>
      </c>
      <c r="BK90" s="88">
        <f>'(Bloom Yields Live)'!DP90</f>
        <v>4.4676</v>
      </c>
      <c r="BL90" s="88">
        <f>'(Bloom Yields Live)'!DR90</f>
        <v>5.0434999999999999</v>
      </c>
      <c r="BM90" s="88">
        <f>'(Bloom Yields Live)'!DT90</f>
        <v>5.1420000000000003</v>
      </c>
      <c r="BN90" s="88"/>
      <c r="BO90" s="121">
        <f t="shared" si="53"/>
        <v>2.0393000000000003</v>
      </c>
      <c r="BP90" s="99">
        <f t="shared" si="46"/>
        <v>2.0723660377358488</v>
      </c>
      <c r="BQ90" s="95">
        <f>'(Bloom Yields Live)'!DX90</f>
        <v>4.1528</v>
      </c>
      <c r="BR90" s="88">
        <f>'(Bloom Yields Live)'!DZ90</f>
        <v>5.3353000000000002</v>
      </c>
      <c r="BS90" s="88">
        <f>'(Bloom Yields Live)'!EB90</f>
        <v>6.5748999999999995</v>
      </c>
      <c r="BT90" s="88">
        <f>'(Bloom Yields Live)'!ED90</f>
        <v>6.7352999999999996</v>
      </c>
      <c r="BU90" s="88"/>
      <c r="BV90" s="121">
        <f t="shared" si="54"/>
        <v>3.6325999999999996</v>
      </c>
      <c r="BW90" s="88">
        <f t="shared" si="47"/>
        <v>3.8267301886792451</v>
      </c>
    </row>
    <row r="91" spans="1:75">
      <c r="A91" s="5">
        <v>40732</v>
      </c>
      <c r="B91" s="1040">
        <f t="shared" si="55"/>
        <v>40732</v>
      </c>
      <c r="C91" s="95">
        <f>'(Bloom Yields Live)'!C91</f>
        <v>1.7227000000000001</v>
      </c>
      <c r="D91" s="30">
        <f>'(Bloom Yields Live)'!E91</f>
        <v>2.1486999999999998</v>
      </c>
      <c r="E91" s="30">
        <f>'(Bloom Yields Live)'!G91</f>
        <v>2.6684000000000001</v>
      </c>
      <c r="F91" s="30">
        <f>'(Bloom Yields Live)'!I91</f>
        <v>2.9516</v>
      </c>
      <c r="G91" s="30">
        <f>'(Bloom Yields Live)'!K91</f>
        <v>3.4794</v>
      </c>
      <c r="H91" s="88">
        <f t="shared" si="39"/>
        <v>2.9319981132075461</v>
      </c>
      <c r="I91" s="99"/>
      <c r="J91" s="1459"/>
      <c r="K91" s="18">
        <f>'(Bloom Yields Live)'!AQ91</f>
        <v>1.8719999999999999</v>
      </c>
      <c r="L91" s="18">
        <f>'(Bloom Yields Live)'!AS91</f>
        <v>2.1749999999999998</v>
      </c>
      <c r="M91" s="1459"/>
      <c r="N91" s="18">
        <f>'(Bloom Yields Live)'!AU91-'(Bloom Yields Live)'!I91</f>
        <v>0.46240000000000014</v>
      </c>
      <c r="O91" s="18">
        <f>'(Bloom Yields Live)'!AY91-'(Bloom Yields Live)'!AW91</f>
        <v>0.11309999999999976</v>
      </c>
      <c r="P91" s="18">
        <f>'(Bloom Yields Live)'!BK91-'(Bloom Yields Live)'!BG91</f>
        <v>1.4499999999999957E-2</v>
      </c>
      <c r="Q91" s="18">
        <f>'(Bloom Yields Live)'!BM91-'(Bloom Yields Live)'!BG91</f>
        <v>0.1014999999999997</v>
      </c>
      <c r="R91" s="18"/>
      <c r="S91" s="497">
        <f>'(Bloom Yields Live)'!S91</f>
        <v>4.0918999999999999</v>
      </c>
      <c r="T91" s="731"/>
      <c r="U91" s="95">
        <f>'(Bloom Yields Live)'!W91</f>
        <v>2.7930999999999999</v>
      </c>
      <c r="V91" s="30">
        <f>'(Bloom Yields Live)'!Y91</f>
        <v>3.4407000000000001</v>
      </c>
      <c r="W91" s="30">
        <f>'(Bloom Yields Live)'!AA91</f>
        <v>3.8933999999999997</v>
      </c>
      <c r="X91" s="30">
        <f>'(Bloom Yields Live)'!AC91</f>
        <v>4.1155999999999997</v>
      </c>
      <c r="Y91" s="30">
        <f>'(Bloom Yields Live)'!AE91</f>
        <v>4.4785000000000004</v>
      </c>
      <c r="Z91" s="30">
        <f t="shared" si="40"/>
        <v>3.8029660377358487</v>
      </c>
      <c r="AA91" s="121">
        <f t="shared" si="48"/>
        <v>1.1639999999999997</v>
      </c>
      <c r="AB91" s="88">
        <f t="shared" si="41"/>
        <v>0.87096792452830196</v>
      </c>
      <c r="AC91" s="99"/>
      <c r="AD91" s="1459"/>
      <c r="AE91" s="88">
        <f>'(Bloom Yields Live)'!BU91</f>
        <v>2.3740000000000001</v>
      </c>
      <c r="AF91" s="1511"/>
      <c r="AG91" s="95">
        <f>'(Bloom Yields Live)'!BZ91</f>
        <v>2.86</v>
      </c>
      <c r="AH91" s="88">
        <f>'(Bloom Yields Live)'!CB91</f>
        <v>3.359</v>
      </c>
      <c r="AI91" s="88">
        <f>'(Bloom Yields Live)'!CD91</f>
        <v>3.9169999999999998</v>
      </c>
      <c r="AJ91" s="88">
        <f>'(Bloom Yields Live)'!CF91</f>
        <v>4.2539999999999996</v>
      </c>
      <c r="AK91" s="88">
        <f>'(Bloom Yields Live)'!CH91</f>
        <v>4.4800000000000004</v>
      </c>
      <c r="AL91" s="121">
        <f t="shared" si="49"/>
        <v>1.3023999999999996</v>
      </c>
      <c r="AM91" s="88">
        <f t="shared" si="42"/>
        <v>1.1346301886792451</v>
      </c>
      <c r="AN91" s="731">
        <f t="shared" si="56"/>
        <v>0.13839999999999986</v>
      </c>
      <c r="AO91" s="95">
        <f>'(Bloom Yields Live)'!CJ91</f>
        <v>2.6493000000000002</v>
      </c>
      <c r="AP91" s="88">
        <f>'(Bloom Yields Live)'!CL91</f>
        <v>3.1476000000000002</v>
      </c>
      <c r="AQ91" s="88">
        <f>'(Bloom Yields Live)'!CN91</f>
        <v>3.7176</v>
      </c>
      <c r="AR91" s="88">
        <f>'(Bloom Yields Live)'!CP91</f>
        <v>4.0041000000000002</v>
      </c>
      <c r="AS91" s="88">
        <f>'(Bloom Yields Live)'!CR91</f>
        <v>4.8187999999999995</v>
      </c>
      <c r="AT91" s="121">
        <f t="shared" si="50"/>
        <v>1.0525000000000002</v>
      </c>
      <c r="AU91" s="99">
        <f t="shared" si="43"/>
        <v>1.0168603773584908</v>
      </c>
      <c r="AV91" s="95">
        <f>'(Bloom Yields Live)'!CT91</f>
        <v>2.8195999999999999</v>
      </c>
      <c r="AW91" s="88">
        <f>'(Bloom Yields Live)'!CV91</f>
        <v>3.4765000000000001</v>
      </c>
      <c r="AX91" s="88">
        <f>'(Bloom Yields Live)'!CX91</f>
        <v>3.9649000000000001</v>
      </c>
      <c r="AY91" s="88">
        <f>'(Bloom Yields Live)'!CZ91</f>
        <v>4.1894</v>
      </c>
      <c r="AZ91" s="88">
        <f>'(Bloom Yields Live)'!DB91</f>
        <v>4.8616999999999999</v>
      </c>
      <c r="BA91" s="121">
        <f t="shared" si="51"/>
        <v>1.2378</v>
      </c>
      <c r="BB91" s="99">
        <f t="shared" si="44"/>
        <v>1.2065905660377356</v>
      </c>
      <c r="BC91" s="88">
        <f>'(Bloom Yields Live)'!DD91</f>
        <v>3.1503999999999999</v>
      </c>
      <c r="BD91" s="88">
        <f>'(Bloom Yields Live)'!DF91</f>
        <v>3.6082999999999998</v>
      </c>
      <c r="BE91" s="88">
        <f>'(Bloom Yields Live)'!DH91</f>
        <v>4.0887000000000002</v>
      </c>
      <c r="BF91" s="88">
        <f>'(Bloom Yields Live)'!DJ91</f>
        <v>4.3543000000000003</v>
      </c>
      <c r="BG91" s="88"/>
      <c r="BH91" s="121">
        <f t="shared" si="52"/>
        <v>1.4027000000000003</v>
      </c>
      <c r="BI91" s="99">
        <f t="shared" si="45"/>
        <v>1.3226924528301889</v>
      </c>
      <c r="BJ91" s="95">
        <f>'(Bloom Yields Live)'!DN91</f>
        <v>3.3340999999999998</v>
      </c>
      <c r="BK91" s="88">
        <f>'(Bloom Yields Live)'!DP91</f>
        <v>4.3003</v>
      </c>
      <c r="BL91" s="88">
        <f>'(Bloom Yields Live)'!DR91</f>
        <v>4.8520000000000003</v>
      </c>
      <c r="BM91" s="88">
        <f>'(Bloom Yields Live)'!DT91</f>
        <v>4.9551999999999996</v>
      </c>
      <c r="BN91" s="88"/>
      <c r="BO91" s="121">
        <f t="shared" si="53"/>
        <v>2.0035999999999996</v>
      </c>
      <c r="BP91" s="99">
        <f t="shared" si="46"/>
        <v>2.064266037735849</v>
      </c>
      <c r="BQ91" s="95">
        <f>'(Bloom Yields Live)'!DX91</f>
        <v>3.9847999999999999</v>
      </c>
      <c r="BR91" s="88">
        <f>'(Bloom Yields Live)'!DZ91</f>
        <v>5.1520999999999999</v>
      </c>
      <c r="BS91" s="88">
        <f>'(Bloom Yields Live)'!EB91</f>
        <v>6.4093999999999998</v>
      </c>
      <c r="BT91" s="88">
        <f>'(Bloom Yields Live)'!ED91</f>
        <v>6.5746000000000002</v>
      </c>
      <c r="BU91" s="88"/>
      <c r="BV91" s="121">
        <f t="shared" si="54"/>
        <v>3.6230000000000002</v>
      </c>
      <c r="BW91" s="88">
        <f t="shared" si="47"/>
        <v>3.8063962264150946</v>
      </c>
    </row>
    <row r="92" spans="1:75">
      <c r="A92" s="5">
        <v>40739</v>
      </c>
      <c r="B92" s="1040">
        <f t="shared" si="55"/>
        <v>40739</v>
      </c>
      <c r="C92" s="95">
        <f>'(Bloom Yields Live)'!C92</f>
        <v>1.4744999999999999</v>
      </c>
      <c r="D92" s="30">
        <f>'(Bloom Yields Live)'!E92</f>
        <v>1.9506000000000001</v>
      </c>
      <c r="E92" s="30">
        <f>'(Bloom Yields Live)'!G92</f>
        <v>2.4944999999999999</v>
      </c>
      <c r="F92" s="30">
        <f>'(Bloom Yields Live)'!I92</f>
        <v>2.7888000000000002</v>
      </c>
      <c r="G92" s="30">
        <f>'(Bloom Yields Live)'!K92</f>
        <v>3.3365999999999998</v>
      </c>
      <c r="H92" s="88">
        <f t="shared" si="39"/>
        <v>2.9331547169811314</v>
      </c>
      <c r="I92" s="99"/>
      <c r="J92" s="1459"/>
      <c r="K92" s="18">
        <f>'(Bloom Yields Live)'!AQ92</f>
        <v>1.8719999999999999</v>
      </c>
      <c r="L92" s="18">
        <f>'(Bloom Yields Live)'!AS92</f>
        <v>2.202</v>
      </c>
      <c r="M92" s="1459"/>
      <c r="N92" s="18">
        <f>'(Bloom Yields Live)'!AU92-'(Bloom Yields Live)'!I92</f>
        <v>0.58119999999999994</v>
      </c>
      <c r="O92" s="18">
        <f>'(Bloom Yields Live)'!AY92-'(Bloom Yields Live)'!AW92</f>
        <v>0.1166999999999998</v>
      </c>
      <c r="P92" s="18">
        <f>'(Bloom Yields Live)'!BK92-'(Bloom Yields Live)'!BG92</f>
        <v>2.1599999999999842E-2</v>
      </c>
      <c r="Q92" s="18">
        <f>'(Bloom Yields Live)'!BM92-'(Bloom Yields Live)'!BG92</f>
        <v>0.10460000000000003</v>
      </c>
      <c r="R92" s="18"/>
      <c r="S92" s="497">
        <f>'(Bloom Yields Live)'!S92</f>
        <v>4.2838000000000003</v>
      </c>
      <c r="T92" s="731"/>
      <c r="U92" s="95">
        <f>'(Bloom Yields Live)'!W92</f>
        <v>3.0274000000000001</v>
      </c>
      <c r="V92" s="30">
        <f>'(Bloom Yields Live)'!Y92</f>
        <v>3.6962999999999999</v>
      </c>
      <c r="W92" s="30">
        <f>'(Bloom Yields Live)'!AA92</f>
        <v>4.0910000000000002</v>
      </c>
      <c r="X92" s="30">
        <f>'(Bloom Yields Live)'!AC92</f>
        <v>4.2964000000000002</v>
      </c>
      <c r="Y92" s="30">
        <f>'(Bloom Yields Live)'!AE92</f>
        <v>4.5100999999999996</v>
      </c>
      <c r="Z92" s="30">
        <f t="shared" si="40"/>
        <v>3.8211584905660376</v>
      </c>
      <c r="AA92" s="121">
        <f t="shared" si="48"/>
        <v>1.5076000000000001</v>
      </c>
      <c r="AB92" s="88">
        <f t="shared" si="41"/>
        <v>0.88800377358490568</v>
      </c>
      <c r="AC92" s="99"/>
      <c r="AD92" s="1459"/>
      <c r="AE92" s="88">
        <f>'(Bloom Yields Live)'!BU92</f>
        <v>2.302</v>
      </c>
      <c r="AF92" s="1511"/>
      <c r="AG92" s="95">
        <f>'(Bloom Yields Live)'!BZ92</f>
        <v>2.6764999999999999</v>
      </c>
      <c r="AH92" s="88">
        <f>'(Bloom Yields Live)'!CB92</f>
        <v>3.2012999999999998</v>
      </c>
      <c r="AI92" s="88">
        <f>'(Bloom Yields Live)'!CD92</f>
        <v>3.7927999999999997</v>
      </c>
      <c r="AJ92" s="88">
        <f>'(Bloom Yields Live)'!CF92</f>
        <v>4.1237000000000004</v>
      </c>
      <c r="AK92" s="88">
        <f>'(Bloom Yields Live)'!CH92</f>
        <v>4.3059000000000003</v>
      </c>
      <c r="AL92" s="121">
        <f t="shared" si="49"/>
        <v>1.3349000000000002</v>
      </c>
      <c r="AM92" s="88">
        <f t="shared" si="42"/>
        <v>1.1395433962264148</v>
      </c>
      <c r="AN92" s="731">
        <f t="shared" si="56"/>
        <v>-0.17269999999999985</v>
      </c>
      <c r="AO92" s="95">
        <f>'(Bloom Yields Live)'!CJ92</f>
        <v>2.4563000000000001</v>
      </c>
      <c r="AP92" s="88">
        <f>'(Bloom Yields Live)'!CL92</f>
        <v>2.9428000000000001</v>
      </c>
      <c r="AQ92" s="88">
        <f>'(Bloom Yields Live)'!CN92</f>
        <v>3.5770999999999997</v>
      </c>
      <c r="AR92" s="88">
        <f>'(Bloom Yields Live)'!CP92</f>
        <v>3.8487999999999998</v>
      </c>
      <c r="AS92" s="88">
        <f>'(Bloom Yields Live)'!CR92</f>
        <v>4.6863000000000001</v>
      </c>
      <c r="AT92" s="121">
        <f t="shared" si="50"/>
        <v>1.0599999999999996</v>
      </c>
      <c r="AU92" s="99">
        <f t="shared" si="43"/>
        <v>1.015569811320755</v>
      </c>
      <c r="AV92" s="95">
        <f>'(Bloom Yields Live)'!CT92</f>
        <v>2.6423999999999999</v>
      </c>
      <c r="AW92" s="88">
        <f>'(Bloom Yields Live)'!CV92</f>
        <v>3.3285999999999998</v>
      </c>
      <c r="AX92" s="88">
        <f>'(Bloom Yields Live)'!CX92</f>
        <v>3.9142000000000001</v>
      </c>
      <c r="AY92" s="88">
        <f>'(Bloom Yields Live)'!CZ92</f>
        <v>4.0919999999999996</v>
      </c>
      <c r="AZ92" s="88">
        <f>'(Bloom Yields Live)'!DB92</f>
        <v>4.7770999999999999</v>
      </c>
      <c r="BA92" s="121">
        <f t="shared" si="51"/>
        <v>1.3031999999999995</v>
      </c>
      <c r="BB92" s="99">
        <f t="shared" si="44"/>
        <v>1.2054150943396225</v>
      </c>
      <c r="BC92" s="88">
        <f>'(Bloom Yields Live)'!DD92</f>
        <v>2.9539</v>
      </c>
      <c r="BD92" s="88">
        <f>'(Bloom Yields Live)'!DF92</f>
        <v>3.4701</v>
      </c>
      <c r="BE92" s="88">
        <f>'(Bloom Yields Live)'!DH92</f>
        <v>4.0176999999999996</v>
      </c>
      <c r="BF92" s="88">
        <f>'(Bloom Yields Live)'!DJ92</f>
        <v>4.2896000000000001</v>
      </c>
      <c r="BG92" s="88"/>
      <c r="BH92" s="121">
        <f t="shared" si="52"/>
        <v>1.5007999999999999</v>
      </c>
      <c r="BI92" s="99">
        <f t="shared" si="45"/>
        <v>1.3161566037735848</v>
      </c>
      <c r="BJ92" s="95">
        <f>'(Bloom Yields Live)'!DN92</f>
        <v>3.1315</v>
      </c>
      <c r="BK92" s="88">
        <f>'(Bloom Yields Live)'!DP92</f>
        <v>4.1760000000000002</v>
      </c>
      <c r="BL92" s="88">
        <f>'(Bloom Yields Live)'!DR92</f>
        <v>4.71</v>
      </c>
      <c r="BM92" s="88">
        <f>'(Bloom Yields Live)'!DT92</f>
        <v>4.8213999999999997</v>
      </c>
      <c r="BN92" s="88"/>
      <c r="BO92" s="121">
        <f t="shared" si="53"/>
        <v>2.0325999999999995</v>
      </c>
      <c r="BP92" s="99">
        <f t="shared" si="46"/>
        <v>2.0571905660377361</v>
      </c>
      <c r="BQ92" s="95">
        <f>'(Bloom Yields Live)'!DX92</f>
        <v>3.9459</v>
      </c>
      <c r="BR92" s="88">
        <f>'(Bloom Yields Live)'!DZ92</f>
        <v>5.1433999999999997</v>
      </c>
      <c r="BS92" s="88">
        <f>'(Bloom Yields Live)'!EB92</f>
        <v>6.4340000000000002</v>
      </c>
      <c r="BT92" s="88">
        <f>'(Bloom Yields Live)'!ED92</f>
        <v>6.6054000000000004</v>
      </c>
      <c r="BU92" s="88"/>
      <c r="BV92" s="121">
        <f t="shared" si="54"/>
        <v>3.8166000000000002</v>
      </c>
      <c r="BW92" s="88">
        <f t="shared" si="47"/>
        <v>3.7917245283018866</v>
      </c>
    </row>
    <row r="93" spans="1:75">
      <c r="A93" s="5">
        <v>40746</v>
      </c>
      <c r="B93" s="1040">
        <f t="shared" si="55"/>
        <v>40746</v>
      </c>
      <c r="C93" s="95">
        <f>'(Bloom Yields Live)'!C93</f>
        <v>1.651</v>
      </c>
      <c r="D93" s="30">
        <f>'(Bloom Yields Live)'!E93</f>
        <v>2.1297000000000001</v>
      </c>
      <c r="E93" s="30">
        <f>'(Bloom Yields Live)'!G93</f>
        <v>2.6612</v>
      </c>
      <c r="F93" s="30">
        <f>'(Bloom Yields Live)'!I93</f>
        <v>2.9358</v>
      </c>
      <c r="G93" s="30">
        <f>'(Bloom Yields Live)'!K93</f>
        <v>3.5089999999999999</v>
      </c>
      <c r="H93" s="88">
        <f t="shared" si="39"/>
        <v>2.9373452830188671</v>
      </c>
      <c r="I93" s="99"/>
      <c r="J93" s="1459"/>
      <c r="K93" s="18">
        <f>'(Bloom Yields Live)'!AQ93</f>
        <v>1.8719999999999999</v>
      </c>
      <c r="L93" s="18">
        <f>'(Bloom Yields Live)'!AS93</f>
        <v>2.327</v>
      </c>
      <c r="M93" s="1459"/>
      <c r="N93" s="18">
        <f>'(Bloom Yields Live)'!AU93-'(Bloom Yields Live)'!I93</f>
        <v>0.47820000000000018</v>
      </c>
      <c r="O93" s="18">
        <f>'(Bloom Yields Live)'!AY93-'(Bloom Yields Live)'!AW93</f>
        <v>0.1102000000000003</v>
      </c>
      <c r="P93" s="18">
        <f>'(Bloom Yields Live)'!BK93-'(Bloom Yields Live)'!BG93</f>
        <v>2.2600000000000176E-2</v>
      </c>
      <c r="Q93" s="18">
        <f>'(Bloom Yields Live)'!BM93-'(Bloom Yields Live)'!BG93</f>
        <v>0.10060000000000002</v>
      </c>
      <c r="R93" s="18"/>
      <c r="S93" s="497">
        <f>'(Bloom Yields Live)'!S93</f>
        <v>4.2572999999999999</v>
      </c>
      <c r="T93" s="731"/>
      <c r="U93" s="95">
        <f>'(Bloom Yields Live)'!W93</f>
        <v>2.9496000000000002</v>
      </c>
      <c r="V93" s="30">
        <f>'(Bloom Yields Live)'!Y93</f>
        <v>3.5670999999999999</v>
      </c>
      <c r="W93" s="30">
        <f>'(Bloom Yields Live)'!AA93</f>
        <v>4.0148999999999999</v>
      </c>
      <c r="X93" s="30">
        <f>'(Bloom Yields Live)'!AC93</f>
        <v>4.3045</v>
      </c>
      <c r="Y93" s="30">
        <f>'(Bloom Yields Live)'!AE93</f>
        <v>4.5896999999999997</v>
      </c>
      <c r="Z93" s="30">
        <f t="shared" si="40"/>
        <v>3.8392584905660381</v>
      </c>
      <c r="AA93" s="121">
        <f t="shared" si="48"/>
        <v>1.3687</v>
      </c>
      <c r="AB93" s="88">
        <f t="shared" si="41"/>
        <v>0.90191320754716975</v>
      </c>
      <c r="AC93" s="99"/>
      <c r="AD93" s="1459"/>
      <c r="AE93" s="88">
        <f>'(Bloom Yields Live)'!BU93</f>
        <v>2.3029999999999999</v>
      </c>
      <c r="AF93" s="1511"/>
      <c r="AG93" s="95">
        <f>'(Bloom Yields Live)'!BZ93</f>
        <v>2.8090000000000002</v>
      </c>
      <c r="AH93" s="88">
        <f>'(Bloom Yields Live)'!CB93</f>
        <v>3.3490000000000002</v>
      </c>
      <c r="AI93" s="88">
        <f>'(Bloom Yields Live)'!CD93</f>
        <v>3.9580000000000002</v>
      </c>
      <c r="AJ93" s="88">
        <f>'(Bloom Yields Live)'!CF93</f>
        <v>4.2830000000000004</v>
      </c>
      <c r="AK93" s="88">
        <f>'(Bloom Yields Live)'!CH93</f>
        <v>4.4950000000000001</v>
      </c>
      <c r="AL93" s="121">
        <f t="shared" si="49"/>
        <v>1.3472000000000004</v>
      </c>
      <c r="AM93" s="88">
        <f t="shared" si="42"/>
        <v>1.1444471698113206</v>
      </c>
      <c r="AN93" s="731">
        <f t="shared" si="56"/>
        <v>-2.1499999999999631E-2</v>
      </c>
      <c r="AO93" s="95">
        <f>'(Bloom Yields Live)'!CJ93</f>
        <v>2.6116999999999999</v>
      </c>
      <c r="AP93" s="88">
        <f>'(Bloom Yields Live)'!CL93</f>
        <v>3.1002000000000001</v>
      </c>
      <c r="AQ93" s="88">
        <f>'(Bloom Yields Live)'!CN93</f>
        <v>3.7194000000000003</v>
      </c>
      <c r="AR93" s="88">
        <f>'(Bloom Yields Live)'!CP93</f>
        <v>3.9912000000000001</v>
      </c>
      <c r="AS93" s="88">
        <f>'(Bloom Yields Live)'!CR93</f>
        <v>4.8446999999999996</v>
      </c>
      <c r="AT93" s="121">
        <f t="shared" si="50"/>
        <v>1.0554000000000001</v>
      </c>
      <c r="AU93" s="99">
        <f t="shared" si="43"/>
        <v>1.0141188679245285</v>
      </c>
      <c r="AV93" s="95">
        <f>'(Bloom Yields Live)'!CT93</f>
        <v>2.7976000000000001</v>
      </c>
      <c r="AW93" s="88">
        <f>'(Bloom Yields Live)'!CV93</f>
        <v>3.4847999999999999</v>
      </c>
      <c r="AX93" s="88">
        <f>'(Bloom Yields Live)'!CX93</f>
        <v>4.0564</v>
      </c>
      <c r="AY93" s="88">
        <f>'(Bloom Yields Live)'!CZ93</f>
        <v>4.2362000000000002</v>
      </c>
      <c r="AZ93" s="88">
        <f>'(Bloom Yields Live)'!DB93</f>
        <v>4.9352999999999998</v>
      </c>
      <c r="BA93" s="121">
        <f t="shared" si="51"/>
        <v>1.3004000000000002</v>
      </c>
      <c r="BB93" s="99">
        <f t="shared" si="44"/>
        <v>1.2039943396226411</v>
      </c>
      <c r="BC93" s="88">
        <f>'(Bloom Yields Live)'!DD93</f>
        <v>3.1187</v>
      </c>
      <c r="BD93" s="88">
        <f>'(Bloom Yields Live)'!DF93</f>
        <v>3.6341000000000001</v>
      </c>
      <c r="BE93" s="88">
        <f>'(Bloom Yields Live)'!DH93</f>
        <v>4.1668000000000003</v>
      </c>
      <c r="BF93" s="88">
        <f>'(Bloom Yields Live)'!DJ93</f>
        <v>4.4386000000000001</v>
      </c>
      <c r="BG93" s="88"/>
      <c r="BH93" s="121">
        <f t="shared" si="52"/>
        <v>1.5028000000000001</v>
      </c>
      <c r="BI93" s="99">
        <f t="shared" si="45"/>
        <v>1.3138037735849055</v>
      </c>
      <c r="BJ93" s="95">
        <f>'(Bloom Yields Live)'!DN93</f>
        <v>3.2993000000000001</v>
      </c>
      <c r="BK93" s="88">
        <f>'(Bloom Yields Live)'!DP93</f>
        <v>4.3468</v>
      </c>
      <c r="BL93" s="88">
        <f>'(Bloom Yields Live)'!DR93</f>
        <v>4.8647999999999998</v>
      </c>
      <c r="BM93" s="88">
        <f>'(Bloom Yields Live)'!DT93</f>
        <v>4.9763000000000002</v>
      </c>
      <c r="BN93" s="88"/>
      <c r="BO93" s="121">
        <f t="shared" si="53"/>
        <v>2.0405000000000002</v>
      </c>
      <c r="BP93" s="99">
        <f t="shared" si="46"/>
        <v>2.050918867924528</v>
      </c>
      <c r="BQ93" s="95">
        <f>'(Bloom Yields Live)'!DX93</f>
        <v>4.0345000000000004</v>
      </c>
      <c r="BR93" s="88">
        <f>'(Bloom Yields Live)'!DZ93</f>
        <v>5.2309999999999999</v>
      </c>
      <c r="BS93" s="88">
        <f>'(Bloom Yields Live)'!EB93</f>
        <v>6.5065999999999997</v>
      </c>
      <c r="BT93" s="88">
        <f>'(Bloom Yields Live)'!ED93</f>
        <v>6.6779999999999999</v>
      </c>
      <c r="BU93" s="88"/>
      <c r="BV93" s="121">
        <f t="shared" si="54"/>
        <v>3.7422</v>
      </c>
      <c r="BW93" s="88">
        <f t="shared" si="47"/>
        <v>3.7744962264150939</v>
      </c>
    </row>
    <row r="94" spans="1:75">
      <c r="A94" s="5">
        <v>40753</v>
      </c>
      <c r="B94" s="1040">
        <f t="shared" si="55"/>
        <v>40753</v>
      </c>
      <c r="C94" s="95">
        <f>'(Bloom Yields Live)'!C94</f>
        <v>1.4157999999999999</v>
      </c>
      <c r="D94" s="30">
        <f>'(Bloom Yields Live)'!E94</f>
        <v>1.8834</v>
      </c>
      <c r="E94" s="30">
        <f>'(Bloom Yields Live)'!G94</f>
        <v>2.3685</v>
      </c>
      <c r="F94" s="30">
        <f>'(Bloom Yields Live)'!I94</f>
        <v>2.6867000000000001</v>
      </c>
      <c r="G94" s="30">
        <f>'(Bloom Yields Live)'!K94</f>
        <v>3.3098999999999998</v>
      </c>
      <c r="H94" s="88">
        <f t="shared" si="39"/>
        <v>2.9355735849056601</v>
      </c>
      <c r="I94" s="99"/>
      <c r="J94" s="1459"/>
      <c r="K94" s="18">
        <f>'(Bloom Yields Live)'!AQ94</f>
        <v>1.8719999999999999</v>
      </c>
      <c r="L94" s="18">
        <f>'(Bloom Yields Live)'!AS94</f>
        <v>2.1459999999999999</v>
      </c>
      <c r="M94" s="1459"/>
      <c r="N94" s="18">
        <f>'(Bloom Yields Live)'!AU94-'(Bloom Yields Live)'!I94</f>
        <v>0.5383</v>
      </c>
      <c r="O94" s="18">
        <f>'(Bloom Yields Live)'!AY94-'(Bloom Yields Live)'!AW94</f>
        <v>0.10700000000000021</v>
      </c>
      <c r="P94" s="18">
        <f>'(Bloom Yields Live)'!BK94-'(Bloom Yields Live)'!BG94</f>
        <v>4.0999999999999925E-2</v>
      </c>
      <c r="Q94" s="18">
        <f>'(Bloom Yields Live)'!BM94-'(Bloom Yields Live)'!BG94</f>
        <v>9.2999999999999972E-2</v>
      </c>
      <c r="R94" s="18"/>
      <c r="S94" s="497">
        <f>'(Bloom Yields Live)'!S94</f>
        <v>4.3880999999999997</v>
      </c>
      <c r="T94" s="731"/>
      <c r="U94" s="95">
        <f>'(Bloom Yields Live)'!W94</f>
        <v>3.1404999999999998</v>
      </c>
      <c r="V94" s="30">
        <f>'(Bloom Yields Live)'!Y94</f>
        <v>3.7881999999999998</v>
      </c>
      <c r="W94" s="30">
        <f>'(Bloom Yields Live)'!AA94</f>
        <v>4.1588000000000003</v>
      </c>
      <c r="X94" s="30">
        <f>'(Bloom Yields Live)'!AC94</f>
        <v>4.4400000000000004</v>
      </c>
      <c r="Y94" s="30">
        <f>'(Bloom Yields Live)'!AE94</f>
        <v>4.6535000000000002</v>
      </c>
      <c r="Z94" s="30">
        <f t="shared" si="40"/>
        <v>3.8581943396226417</v>
      </c>
      <c r="AA94" s="121">
        <f t="shared" si="48"/>
        <v>1.7533000000000003</v>
      </c>
      <c r="AB94" s="88">
        <f t="shared" si="41"/>
        <v>0.92262075471698113</v>
      </c>
      <c r="AC94" s="99"/>
      <c r="AD94" s="1459"/>
      <c r="AE94" s="88">
        <f>'(Bloom Yields Live)'!BU94</f>
        <v>2.1859999999999999</v>
      </c>
      <c r="AF94" s="1511"/>
      <c r="AG94" s="95">
        <f>'(Bloom Yields Live)'!BZ94</f>
        <v>2.617</v>
      </c>
      <c r="AH94" s="88">
        <f>'(Bloom Yields Live)'!CB94</f>
        <v>3.165</v>
      </c>
      <c r="AI94" s="88">
        <f>'(Bloom Yields Live)'!CD94</f>
        <v>3.8</v>
      </c>
      <c r="AJ94" s="88">
        <f>'(Bloom Yields Live)'!CF94</f>
        <v>4.1139999999999999</v>
      </c>
      <c r="AK94" s="88">
        <f>'(Bloom Yields Live)'!CH94</f>
        <v>4.3419999999999996</v>
      </c>
      <c r="AL94" s="121">
        <f t="shared" si="49"/>
        <v>1.4272999999999998</v>
      </c>
      <c r="AM94" s="88">
        <f t="shared" si="42"/>
        <v>1.1508792452830188</v>
      </c>
      <c r="AN94" s="731">
        <f t="shared" si="56"/>
        <v>-0.32600000000000051</v>
      </c>
      <c r="AO94" s="95">
        <f>'(Bloom Yields Live)'!CJ94</f>
        <v>2.3839999999999999</v>
      </c>
      <c r="AP94" s="88">
        <f>'(Bloom Yields Live)'!CL94</f>
        <v>2.879</v>
      </c>
      <c r="AQ94" s="88">
        <f>'(Bloom Yields Live)'!CN94</f>
        <v>3.5197000000000003</v>
      </c>
      <c r="AR94" s="88">
        <f>'(Bloom Yields Live)'!CP94</f>
        <v>3.7922000000000002</v>
      </c>
      <c r="AS94" s="88">
        <f>'(Bloom Yields Live)'!CR94</f>
        <v>4.6469000000000005</v>
      </c>
      <c r="AT94" s="121">
        <f t="shared" si="50"/>
        <v>1.1055000000000001</v>
      </c>
      <c r="AU94" s="99">
        <f t="shared" si="43"/>
        <v>1.0148000000000001</v>
      </c>
      <c r="AV94" s="95">
        <f>'(Bloom Yields Live)'!CT94</f>
        <v>2.5619000000000001</v>
      </c>
      <c r="AW94" s="88">
        <f>'(Bloom Yields Live)'!CV94</f>
        <v>3.2566000000000002</v>
      </c>
      <c r="AX94" s="88">
        <f>'(Bloom Yields Live)'!CX94</f>
        <v>3.8506999999999998</v>
      </c>
      <c r="AY94" s="88">
        <f>'(Bloom Yields Live)'!CZ94</f>
        <v>4.0353000000000003</v>
      </c>
      <c r="AZ94" s="88">
        <f>'(Bloom Yields Live)'!DB94</f>
        <v>4.7355999999999998</v>
      </c>
      <c r="BA94" s="121">
        <f t="shared" si="51"/>
        <v>1.3486000000000002</v>
      </c>
      <c r="BB94" s="99">
        <f t="shared" si="44"/>
        <v>1.2053150943396223</v>
      </c>
      <c r="BC94" s="88">
        <f>'(Bloom Yields Live)'!DD94</f>
        <v>2.9098000000000002</v>
      </c>
      <c r="BD94" s="88">
        <f>'(Bloom Yields Live)'!DF94</f>
        <v>3.4318</v>
      </c>
      <c r="BE94" s="88">
        <f>'(Bloom Yields Live)'!DH94</f>
        <v>3.9859</v>
      </c>
      <c r="BF94" s="88">
        <f>'(Bloom Yields Live)'!DJ94</f>
        <v>4.2634999999999996</v>
      </c>
      <c r="BG94" s="88"/>
      <c r="BH94" s="121">
        <f t="shared" si="52"/>
        <v>1.5767999999999995</v>
      </c>
      <c r="BI94" s="99">
        <f t="shared" si="45"/>
        <v>1.3144207547169811</v>
      </c>
      <c r="BJ94" s="95">
        <f>'(Bloom Yields Live)'!DN94</f>
        <v>3.0905</v>
      </c>
      <c r="BK94" s="88">
        <f>'(Bloom Yields Live)'!DP94</f>
        <v>4.1435000000000004</v>
      </c>
      <c r="BL94" s="88">
        <f>'(Bloom Yields Live)'!DR94</f>
        <v>4.6829999999999998</v>
      </c>
      <c r="BM94" s="88">
        <f>'(Bloom Yields Live)'!DT94</f>
        <v>4.8002000000000002</v>
      </c>
      <c r="BN94" s="88"/>
      <c r="BO94" s="121">
        <f t="shared" si="53"/>
        <v>2.1135000000000002</v>
      </c>
      <c r="BP94" s="99">
        <f t="shared" si="46"/>
        <v>2.045988679245283</v>
      </c>
      <c r="BQ94" s="95">
        <f>'(Bloom Yields Live)'!DX94</f>
        <v>3.9148000000000001</v>
      </c>
      <c r="BR94" s="88">
        <f>'(Bloom Yields Live)'!DZ94</f>
        <v>5.1167999999999996</v>
      </c>
      <c r="BS94" s="88">
        <f>'(Bloom Yields Live)'!EB94</f>
        <v>6.4138000000000002</v>
      </c>
      <c r="BT94" s="88">
        <f>'(Bloom Yields Live)'!ED94</f>
        <v>6.5910000000000002</v>
      </c>
      <c r="BU94" s="88"/>
      <c r="BV94" s="121">
        <f t="shared" si="54"/>
        <v>3.9043000000000001</v>
      </c>
      <c r="BW94" s="88">
        <f t="shared" si="47"/>
        <v>3.7614849056603767</v>
      </c>
    </row>
    <row r="95" spans="1:75">
      <c r="A95" s="5">
        <v>40760</v>
      </c>
      <c r="B95" s="1040">
        <f t="shared" si="55"/>
        <v>40760</v>
      </c>
      <c r="C95" s="95">
        <f>'(Bloom Yields Live)'!C95</f>
        <v>1.0985</v>
      </c>
      <c r="D95" s="30">
        <f>'(Bloom Yields Live)'!E95</f>
        <v>1.6491</v>
      </c>
      <c r="E95" s="30">
        <f>'(Bloom Yields Live)'!G95</f>
        <v>2.1875999999999998</v>
      </c>
      <c r="F95" s="30">
        <f>'(Bloom Yields Live)'!I95</f>
        <v>2.5026999999999999</v>
      </c>
      <c r="G95" s="30">
        <f>'(Bloom Yields Live)'!K95</f>
        <v>3.1387999999999998</v>
      </c>
      <c r="H95" s="88">
        <f t="shared" si="39"/>
        <v>2.9309415094339624</v>
      </c>
      <c r="I95" s="99"/>
      <c r="J95" s="1459"/>
      <c r="K95" s="18">
        <f>'(Bloom Yields Live)'!AQ95</f>
        <v>1.8719999999999999</v>
      </c>
      <c r="L95" s="18">
        <f>'(Bloom Yields Live)'!AS95</f>
        <v>1.974</v>
      </c>
      <c r="M95" s="1459"/>
      <c r="N95" s="18">
        <f>'(Bloom Yields Live)'!AU95-'(Bloom Yields Live)'!I95</f>
        <v>0.6503000000000001</v>
      </c>
      <c r="O95" s="18">
        <f>'(Bloom Yields Live)'!AY95-'(Bloom Yields Live)'!AW95</f>
        <v>0.11960000000000015</v>
      </c>
      <c r="P95" s="18">
        <f>'(Bloom Yields Live)'!BK95-'(Bloom Yields Live)'!BG95</f>
        <v>0.10939999999999994</v>
      </c>
      <c r="Q95" s="18">
        <f>'(Bloom Yields Live)'!BM95-'(Bloom Yields Live)'!BG95</f>
        <v>8.9399999999999924E-2</v>
      </c>
      <c r="R95" s="18"/>
      <c r="S95" s="497">
        <f>'(Bloom Yields Live)'!S95</f>
        <v>4.4814999999999996</v>
      </c>
      <c r="T95" s="731"/>
      <c r="U95" s="95">
        <f>'(Bloom Yields Live)'!W95</f>
        <v>3.1101000000000001</v>
      </c>
      <c r="V95" s="30">
        <f>'(Bloom Yields Live)'!Y95</f>
        <v>3.8203</v>
      </c>
      <c r="W95" s="30">
        <f>'(Bloom Yields Live)'!AA95</f>
        <v>4.2320000000000002</v>
      </c>
      <c r="X95" s="30">
        <f>'(Bloom Yields Live)'!AC95</f>
        <v>4.4912000000000001</v>
      </c>
      <c r="Y95" s="30">
        <f>'(Bloom Yields Live)'!AE95</f>
        <v>4.7244999999999999</v>
      </c>
      <c r="Z95" s="30">
        <f t="shared" si="40"/>
        <v>3.8796943396226418</v>
      </c>
      <c r="AA95" s="121">
        <f t="shared" si="48"/>
        <v>1.9885000000000002</v>
      </c>
      <c r="AB95" s="88">
        <f t="shared" si="41"/>
        <v>0.94875283018867929</v>
      </c>
      <c r="AC95" s="99"/>
      <c r="AD95" s="1459"/>
      <c r="AE95" s="88">
        <f>'(Bloom Yields Live)'!BU95</f>
        <v>2.0209999999999999</v>
      </c>
      <c r="AF95" s="1511"/>
      <c r="AG95" s="95">
        <f>'(Bloom Yields Live)'!BZ95</f>
        <v>2.387</v>
      </c>
      <c r="AH95" s="88">
        <f>'(Bloom Yields Live)'!CB95</f>
        <v>2.996</v>
      </c>
      <c r="AI95" s="88">
        <f>'(Bloom Yields Live)'!CD95</f>
        <v>3.6989999999999998</v>
      </c>
      <c r="AJ95" s="88">
        <f>'(Bloom Yields Live)'!CF95</f>
        <v>4.0250000000000004</v>
      </c>
      <c r="AK95" s="88">
        <f>'(Bloom Yields Live)'!CH95</f>
        <v>4.266</v>
      </c>
      <c r="AL95" s="121">
        <f t="shared" si="49"/>
        <v>1.5223000000000004</v>
      </c>
      <c r="AM95" s="88">
        <f t="shared" si="42"/>
        <v>1.1595679245283017</v>
      </c>
      <c r="AN95" s="731">
        <f t="shared" si="56"/>
        <v>-0.46619999999999973</v>
      </c>
      <c r="AO95" s="95">
        <f>'(Bloom Yields Live)'!CJ95</f>
        <v>2.1572</v>
      </c>
      <c r="AP95" s="88">
        <f>'(Bloom Yields Live)'!CL95</f>
        <v>2.7401999999999997</v>
      </c>
      <c r="AQ95" s="88">
        <f>'(Bloom Yields Live)'!CN95</f>
        <v>3.4554</v>
      </c>
      <c r="AR95" s="88">
        <f>'(Bloom Yields Live)'!CP95</f>
        <v>3.7507000000000001</v>
      </c>
      <c r="AS95" s="88">
        <f>'(Bloom Yields Live)'!CR95</f>
        <v>4.5712000000000002</v>
      </c>
      <c r="AT95" s="121">
        <f t="shared" si="50"/>
        <v>1.2480000000000002</v>
      </c>
      <c r="AU95" s="99">
        <f t="shared" si="43"/>
        <v>1.0182716981132078</v>
      </c>
      <c r="AV95" s="95">
        <f>'(Bloom Yields Live)'!CT95</f>
        <v>2.4323999999999999</v>
      </c>
      <c r="AW95" s="88">
        <f>'(Bloom Yields Live)'!CV95</f>
        <v>3.2161</v>
      </c>
      <c r="AX95" s="88">
        <f>'(Bloom Yields Live)'!CX95</f>
        <v>3.8837000000000002</v>
      </c>
      <c r="AY95" s="88">
        <f>'(Bloom Yields Live)'!CZ95</f>
        <v>4.0940000000000003</v>
      </c>
      <c r="AZ95" s="88">
        <f>'(Bloom Yields Live)'!DB95</f>
        <v>4.8120000000000003</v>
      </c>
      <c r="BA95" s="121">
        <f t="shared" si="51"/>
        <v>1.5913000000000004</v>
      </c>
      <c r="BB95" s="99">
        <f t="shared" si="44"/>
        <v>1.2117811320754714</v>
      </c>
      <c r="BC95" s="88">
        <f>'(Bloom Yields Live)'!DD95</f>
        <v>2.7568999999999999</v>
      </c>
      <c r="BD95" s="88">
        <f>'(Bloom Yields Live)'!DF95</f>
        <v>3.3688000000000002</v>
      </c>
      <c r="BE95" s="88">
        <f>'(Bloom Yields Live)'!DH95</f>
        <v>3.9995000000000003</v>
      </c>
      <c r="BF95" s="88">
        <f>'(Bloom Yields Live)'!DJ95</f>
        <v>4.2998000000000003</v>
      </c>
      <c r="BG95" s="88"/>
      <c r="BH95" s="121">
        <f t="shared" si="52"/>
        <v>1.7971000000000004</v>
      </c>
      <c r="BI95" s="99">
        <f t="shared" si="45"/>
        <v>1.3201396226415094</v>
      </c>
      <c r="BJ95" s="95">
        <f>'(Bloom Yields Live)'!DN95</f>
        <v>2.9657</v>
      </c>
      <c r="BK95" s="88">
        <f>'(Bloom Yields Live)'!DP95</f>
        <v>4.1106999999999996</v>
      </c>
      <c r="BL95" s="88">
        <f>'(Bloom Yields Live)'!DR95</f>
        <v>4.7747000000000002</v>
      </c>
      <c r="BM95" s="88">
        <f>'(Bloom Yields Live)'!DT95</f>
        <v>4.9165999999999999</v>
      </c>
      <c r="BN95" s="88"/>
      <c r="BO95" s="121">
        <f t="shared" si="53"/>
        <v>2.4138999999999999</v>
      </c>
      <c r="BP95" s="99">
        <f t="shared" si="46"/>
        <v>2.0485830188679244</v>
      </c>
      <c r="BQ95" s="95">
        <f>'(Bloom Yields Live)'!DX95</f>
        <v>3.8914</v>
      </c>
      <c r="BR95" s="88">
        <f>'(Bloom Yields Live)'!DZ95</f>
        <v>5.1824000000000003</v>
      </c>
      <c r="BS95" s="88">
        <f>'(Bloom Yields Live)'!EB95</f>
        <v>6.5538999999999996</v>
      </c>
      <c r="BT95" s="88">
        <f>'(Bloom Yields Live)'!ED95</f>
        <v>6.7559000000000005</v>
      </c>
      <c r="BU95" s="88"/>
      <c r="BV95" s="121">
        <f t="shared" si="54"/>
        <v>4.2532000000000005</v>
      </c>
      <c r="BW95" s="88">
        <f t="shared" si="47"/>
        <v>3.7572377358490563</v>
      </c>
    </row>
    <row r="96" spans="1:75">
      <c r="A96" s="5">
        <v>40767</v>
      </c>
      <c r="B96" s="1040">
        <f t="shared" si="55"/>
        <v>40767</v>
      </c>
      <c r="C96" s="95">
        <f>'(Bloom Yields Live)'!C96</f>
        <v>0.98609999999999998</v>
      </c>
      <c r="D96" s="30">
        <f>'(Bloom Yields Live)'!E96</f>
        <v>1.5709</v>
      </c>
      <c r="E96" s="30">
        <f>'(Bloom Yields Live)'!G96</f>
        <v>2.1179999999999999</v>
      </c>
      <c r="F96" s="30">
        <f>'(Bloom Yields Live)'!I96</f>
        <v>2.4733000000000001</v>
      </c>
      <c r="G96" s="30">
        <f>'(Bloom Yields Live)'!K96</f>
        <v>3.153</v>
      </c>
      <c r="H96" s="88">
        <f t="shared" ref="H96:H127" si="57">AVERAGE(F44:F96)</f>
        <v>2.9279792452830185</v>
      </c>
      <c r="I96" s="99"/>
      <c r="J96" s="1459"/>
      <c r="K96" s="18">
        <f>'(Bloom Yields Live)'!AQ96</f>
        <v>1.8719999999999999</v>
      </c>
      <c r="L96" s="18">
        <f>'(Bloom Yields Live)'!AS96</f>
        <v>2.0209999999999999</v>
      </c>
      <c r="M96" s="1459"/>
      <c r="N96" s="18">
        <f>'(Bloom Yields Live)'!AU96-'(Bloom Yields Live)'!I96</f>
        <v>0.50669999999999993</v>
      </c>
      <c r="O96" s="18">
        <f>'(Bloom Yields Live)'!AY96-'(Bloom Yields Live)'!AW96</f>
        <v>0.11949999999999994</v>
      </c>
      <c r="P96" s="18">
        <f>'(Bloom Yields Live)'!BK96-'(Bloom Yields Live)'!BG96</f>
        <v>7.3599999999999888E-2</v>
      </c>
      <c r="Q96" s="18">
        <f>'(Bloom Yields Live)'!BM96-'(Bloom Yields Live)'!BG96</f>
        <v>8.5600000000000342E-2</v>
      </c>
      <c r="R96" s="18"/>
      <c r="S96" s="497">
        <f>'(Bloom Yields Live)'!S96</f>
        <v>4.0815000000000001</v>
      </c>
      <c r="T96" s="731"/>
      <c r="U96" s="95">
        <f>'(Bloom Yields Live)'!W96</f>
        <v>2.7039</v>
      </c>
      <c r="V96" s="30">
        <f>'(Bloom Yields Live)'!Y96</f>
        <v>3.4249999999999998</v>
      </c>
      <c r="W96" s="30">
        <f>'(Bloom Yields Live)'!AA96</f>
        <v>3.8372999999999999</v>
      </c>
      <c r="X96" s="30">
        <f>'(Bloom Yields Live)'!AC96</f>
        <v>4.1170999999999998</v>
      </c>
      <c r="Y96" s="30">
        <f>'(Bloom Yields Live)'!AE96</f>
        <v>4.4206000000000003</v>
      </c>
      <c r="Z96" s="30">
        <f t="shared" ref="Z96:Z127" si="58">AVERAGE(X44:X96)</f>
        <v>3.8977132075471697</v>
      </c>
      <c r="AA96" s="121">
        <f t="shared" si="48"/>
        <v>1.6437999999999997</v>
      </c>
      <c r="AB96" s="88">
        <f t="shared" si="41"/>
        <v>0.96973396226415121</v>
      </c>
      <c r="AC96" s="99"/>
      <c r="AD96" s="1459"/>
      <c r="AE96" s="88">
        <f>'(Bloom Yields Live)'!BU96</f>
        <v>1.6950000000000001</v>
      </c>
      <c r="AF96" s="1511"/>
      <c r="AG96" s="95">
        <f>'(Bloom Yields Live)'!BZ96</f>
        <v>2.3929999999999998</v>
      </c>
      <c r="AH96" s="88">
        <f>'(Bloom Yields Live)'!CB96</f>
        <v>2.9980000000000002</v>
      </c>
      <c r="AI96" s="88">
        <f>'(Bloom Yields Live)'!CD96</f>
        <v>3.6779999999999999</v>
      </c>
      <c r="AJ96" s="88">
        <f>'(Bloom Yields Live)'!CF96</f>
        <v>3.972</v>
      </c>
      <c r="AK96" s="88">
        <f>'(Bloom Yields Live)'!CH96</f>
        <v>4.2379999999999995</v>
      </c>
      <c r="AL96" s="121">
        <f t="shared" si="49"/>
        <v>1.4986999999999999</v>
      </c>
      <c r="AM96" s="88">
        <f t="shared" si="42"/>
        <v>1.1684169811320755</v>
      </c>
      <c r="AN96" s="731">
        <f t="shared" si="56"/>
        <v>-0.14509999999999978</v>
      </c>
      <c r="AO96" s="95">
        <f>'(Bloom Yields Live)'!CJ96</f>
        <v>2.2323</v>
      </c>
      <c r="AP96" s="88">
        <f>'(Bloom Yields Live)'!CL96</f>
        <v>2.7423000000000002</v>
      </c>
      <c r="AQ96" s="88">
        <f>'(Bloom Yields Live)'!CN96</f>
        <v>3.5098000000000003</v>
      </c>
      <c r="AR96" s="88">
        <f>'(Bloom Yields Live)'!CP96</f>
        <v>3.7983000000000002</v>
      </c>
      <c r="AS96" s="88">
        <f>'(Bloom Yields Live)'!CR96</f>
        <v>4.6273</v>
      </c>
      <c r="AT96" s="121">
        <f t="shared" si="50"/>
        <v>1.3250000000000002</v>
      </c>
      <c r="AU96" s="99">
        <f t="shared" si="43"/>
        <v>1.0243849056603775</v>
      </c>
      <c r="AV96" s="95">
        <f>'(Bloom Yields Live)'!CT96</f>
        <v>2.5624000000000002</v>
      </c>
      <c r="AW96" s="88">
        <f>'(Bloom Yields Live)'!CV96</f>
        <v>3.3380999999999998</v>
      </c>
      <c r="AX96" s="88">
        <f>'(Bloom Yields Live)'!CX96</f>
        <v>3.9878999999999998</v>
      </c>
      <c r="AY96" s="88">
        <f>'(Bloom Yields Live)'!CZ96</f>
        <v>4.2614999999999998</v>
      </c>
      <c r="AZ96" s="88">
        <f>'(Bloom Yields Live)'!DB96</f>
        <v>4.9881000000000002</v>
      </c>
      <c r="BA96" s="121">
        <f t="shared" si="51"/>
        <v>1.7881999999999998</v>
      </c>
      <c r="BB96" s="99">
        <f t="shared" si="44"/>
        <v>1.2231377358490565</v>
      </c>
      <c r="BC96" s="88">
        <f>'(Bloom Yields Live)'!DD96</f>
        <v>2.9455999999999998</v>
      </c>
      <c r="BD96" s="88">
        <f>'(Bloom Yields Live)'!DF96</f>
        <v>3.6375999999999999</v>
      </c>
      <c r="BE96" s="88">
        <f>'(Bloom Yields Live)'!DH96</f>
        <v>4.3003999999999998</v>
      </c>
      <c r="BF96" s="88">
        <f>'(Bloom Yields Live)'!DJ96</f>
        <v>4.5940000000000003</v>
      </c>
      <c r="BG96" s="88"/>
      <c r="BH96" s="121">
        <f t="shared" si="52"/>
        <v>2.1207000000000003</v>
      </c>
      <c r="BI96" s="99">
        <f t="shared" si="45"/>
        <v>1.3336849056603772</v>
      </c>
      <c r="BJ96" s="95">
        <f>'(Bloom Yields Live)'!DN96</f>
        <v>3.0365000000000002</v>
      </c>
      <c r="BK96" s="88">
        <f>'(Bloom Yields Live)'!DP96</f>
        <v>4.1725000000000003</v>
      </c>
      <c r="BL96" s="88">
        <f>'(Bloom Yields Live)'!DR96</f>
        <v>4.8186999999999998</v>
      </c>
      <c r="BM96" s="88">
        <f>'(Bloom Yields Live)'!DT96</f>
        <v>4.9539</v>
      </c>
      <c r="BN96" s="88"/>
      <c r="BO96" s="121">
        <f t="shared" si="53"/>
        <v>2.4805999999999999</v>
      </c>
      <c r="BP96" s="99">
        <f t="shared" si="46"/>
        <v>2.0540320754716981</v>
      </c>
      <c r="BQ96" s="95">
        <f>'(Bloom Yields Live)'!DX96</f>
        <v>4.2103000000000002</v>
      </c>
      <c r="BR96" s="88">
        <f>'(Bloom Yields Live)'!DZ96</f>
        <v>5.5023</v>
      </c>
      <c r="BS96" s="88">
        <f>'(Bloom Yields Live)'!EB96</f>
        <v>6.7671000000000001</v>
      </c>
      <c r="BT96" s="88">
        <f>'(Bloom Yields Live)'!ED96</f>
        <v>6.9523000000000001</v>
      </c>
      <c r="BU96" s="88"/>
      <c r="BV96" s="121">
        <f t="shared" si="54"/>
        <v>4.4790000000000001</v>
      </c>
      <c r="BW96" s="88">
        <f t="shared" si="47"/>
        <v>3.7595132075471693</v>
      </c>
    </row>
    <row r="97" spans="1:75">
      <c r="A97" s="5">
        <v>40774</v>
      </c>
      <c r="B97" s="1040">
        <f t="shared" si="55"/>
        <v>40774</v>
      </c>
      <c r="C97" s="95">
        <f>'(Bloom Yields Live)'!C97</f>
        <v>0.86990000000000001</v>
      </c>
      <c r="D97" s="30">
        <f>'(Bloom Yields Live)'!E97</f>
        <v>1.3893</v>
      </c>
      <c r="E97" s="30">
        <f>'(Bloom Yields Live)'!G97</f>
        <v>1.9283000000000001</v>
      </c>
      <c r="F97" s="30">
        <f>'(Bloom Yields Live)'!I97</f>
        <v>2.2627999999999999</v>
      </c>
      <c r="G97" s="30">
        <f>'(Bloom Yields Live)'!K97</f>
        <v>2.9390999999999998</v>
      </c>
      <c r="H97" s="88">
        <f t="shared" si="57"/>
        <v>2.9235056603773582</v>
      </c>
      <c r="I97" s="99"/>
      <c r="J97" s="1459"/>
      <c r="K97" s="18">
        <f>'(Bloom Yields Live)'!AQ97</f>
        <v>1.8719999999999999</v>
      </c>
      <c r="L97" s="18">
        <f>'(Bloom Yields Live)'!AS97</f>
        <v>1.823</v>
      </c>
      <c r="M97" s="1459"/>
      <c r="N97" s="18">
        <f>'(Bloom Yields Live)'!AU97-'(Bloom Yields Live)'!I97</f>
        <v>0.49520000000000008</v>
      </c>
      <c r="O97" s="18">
        <f>'(Bloom Yields Live)'!AY97-'(Bloom Yields Live)'!AW97</f>
        <v>0.10350000000000037</v>
      </c>
      <c r="P97" s="18">
        <f>'(Bloom Yields Live)'!BK97-'(Bloom Yields Live)'!BG97</f>
        <v>5.2300000000000235E-2</v>
      </c>
      <c r="Q97" s="18">
        <f>'(Bloom Yields Live)'!BM97-'(Bloom Yields Live)'!BG97</f>
        <v>8.429999999999982E-2</v>
      </c>
      <c r="R97" s="18"/>
      <c r="S97" s="497">
        <f>'(Bloom Yields Live)'!S97</f>
        <v>3.9108999999999998</v>
      </c>
      <c r="T97" s="731"/>
      <c r="U97" s="95">
        <f>'(Bloom Yields Live)'!W97</f>
        <v>2.6315</v>
      </c>
      <c r="V97" s="30">
        <f>'(Bloom Yields Live)'!Y97</f>
        <v>3.2791999999999999</v>
      </c>
      <c r="W97" s="30">
        <f>'(Bloom Yields Live)'!AA97</f>
        <v>3.6709000000000001</v>
      </c>
      <c r="X97" s="30">
        <f>'(Bloom Yields Live)'!AC97</f>
        <v>3.9386999999999999</v>
      </c>
      <c r="Y97" s="30">
        <f>'(Bloom Yields Live)'!AE97</f>
        <v>4.2469999999999999</v>
      </c>
      <c r="Z97" s="30">
        <f t="shared" si="58"/>
        <v>3.9136792452830185</v>
      </c>
      <c r="AA97" s="121">
        <f t="shared" si="48"/>
        <v>1.6758999999999999</v>
      </c>
      <c r="AB97" s="88">
        <f t="shared" si="41"/>
        <v>0.99017358490566054</v>
      </c>
      <c r="AC97" s="99"/>
      <c r="AD97" s="1459"/>
      <c r="AE97" s="88">
        <f>'(Bloom Yields Live)'!BU97</f>
        <v>1.571</v>
      </c>
      <c r="AF97" s="1511"/>
      <c r="AG97" s="95">
        <f>'(Bloom Yields Live)'!BZ97</f>
        <v>2.3410000000000002</v>
      </c>
      <c r="AH97" s="88">
        <f>'(Bloom Yields Live)'!CB97</f>
        <v>2.899</v>
      </c>
      <c r="AI97" s="88">
        <f>'(Bloom Yields Live)'!CD97</f>
        <v>3.5369999999999999</v>
      </c>
      <c r="AJ97" s="88">
        <f>'(Bloom Yields Live)'!CF97</f>
        <v>3.778</v>
      </c>
      <c r="AK97" s="88">
        <f>'(Bloom Yields Live)'!CH97</f>
        <v>4.024</v>
      </c>
      <c r="AL97" s="121">
        <f t="shared" si="49"/>
        <v>1.5152000000000001</v>
      </c>
      <c r="AM97" s="88">
        <f t="shared" si="42"/>
        <v>1.1776641509433963</v>
      </c>
      <c r="AN97" s="731">
        <f t="shared" si="56"/>
        <v>-0.16069999999999984</v>
      </c>
      <c r="AO97" s="95">
        <f>'(Bloom Yields Live)'!CJ97</f>
        <v>2.1535000000000002</v>
      </c>
      <c r="AP97" s="88">
        <f>'(Bloom Yields Live)'!CL97</f>
        <v>2.6194999999999999</v>
      </c>
      <c r="AQ97" s="88">
        <f>'(Bloom Yields Live)'!CN97</f>
        <v>3.3534999999999999</v>
      </c>
      <c r="AR97" s="88">
        <f>'(Bloom Yields Live)'!CP97</f>
        <v>3.577</v>
      </c>
      <c r="AS97" s="88">
        <f>'(Bloom Yields Live)'!CR97</f>
        <v>4.3818999999999999</v>
      </c>
      <c r="AT97" s="121">
        <f t="shared" si="50"/>
        <v>1.3142</v>
      </c>
      <c r="AU97" s="99">
        <f t="shared" si="43"/>
        <v>1.0309509433962267</v>
      </c>
      <c r="AV97" s="95">
        <f>'(Bloom Yields Live)'!CT97</f>
        <v>2.4877000000000002</v>
      </c>
      <c r="AW97" s="88">
        <f>'(Bloom Yields Live)'!CV97</f>
        <v>3.2423999999999999</v>
      </c>
      <c r="AX97" s="88">
        <f>'(Bloom Yields Live)'!CX97</f>
        <v>3.8338000000000001</v>
      </c>
      <c r="AY97" s="88">
        <f>'(Bloom Yields Live)'!CZ97</f>
        <v>4.0933999999999999</v>
      </c>
      <c r="AZ97" s="88">
        <f>'(Bloom Yields Live)'!DB97</f>
        <v>4.7949000000000002</v>
      </c>
      <c r="BA97" s="121">
        <f t="shared" si="51"/>
        <v>1.8306</v>
      </c>
      <c r="BB97" s="99">
        <f t="shared" si="44"/>
        <v>1.2356584905660379</v>
      </c>
      <c r="BC97" s="88">
        <f>'(Bloom Yields Live)'!DD97</f>
        <v>2.8935</v>
      </c>
      <c r="BD97" s="88">
        <f>'(Bloom Yields Live)'!DF97</f>
        <v>3.5384000000000002</v>
      </c>
      <c r="BE97" s="88">
        <f>'(Bloom Yields Live)'!DH97</f>
        <v>4.1677999999999997</v>
      </c>
      <c r="BF97" s="88">
        <f>'(Bloom Yields Live)'!DJ97</f>
        <v>4.4474</v>
      </c>
      <c r="BG97" s="88"/>
      <c r="BH97" s="121">
        <f t="shared" si="52"/>
        <v>2.1846000000000001</v>
      </c>
      <c r="BI97" s="99">
        <f t="shared" si="45"/>
        <v>1.3490528301886795</v>
      </c>
      <c r="BJ97" s="95">
        <f>'(Bloom Yields Live)'!DN97</f>
        <v>3.0243000000000002</v>
      </c>
      <c r="BK97" s="88">
        <f>'(Bloom Yields Live)'!DP97</f>
        <v>4.2663000000000002</v>
      </c>
      <c r="BL97" s="88">
        <f>'(Bloom Yields Live)'!DR97</f>
        <v>4.8129999999999997</v>
      </c>
      <c r="BM97" s="88">
        <f>'(Bloom Yields Live)'!DT97</f>
        <v>4.8992000000000004</v>
      </c>
      <c r="BN97" s="88"/>
      <c r="BO97" s="121">
        <f t="shared" si="53"/>
        <v>2.6364000000000005</v>
      </c>
      <c r="BP97" s="99">
        <f t="shared" si="46"/>
        <v>2.0619396226415092</v>
      </c>
      <c r="BQ97" s="95">
        <f>'(Bloom Yields Live)'!DX97</f>
        <v>4.3445999999999998</v>
      </c>
      <c r="BR97" s="88">
        <f>'(Bloom Yields Live)'!DZ97</f>
        <v>5.5556999999999999</v>
      </c>
      <c r="BS97" s="88">
        <f>'(Bloom Yields Live)'!EB97</f>
        <v>6.7880000000000003</v>
      </c>
      <c r="BT97" s="88">
        <f>'(Bloom Yields Live)'!ED97</f>
        <v>6.9602000000000004</v>
      </c>
      <c r="BU97" s="88"/>
      <c r="BV97" s="121">
        <f t="shared" si="54"/>
        <v>4.6974</v>
      </c>
      <c r="BW97" s="88">
        <f t="shared" si="47"/>
        <v>3.7638018867924532</v>
      </c>
    </row>
    <row r="98" spans="1:75">
      <c r="A98" s="5">
        <v>40781</v>
      </c>
      <c r="B98" s="1040">
        <f t="shared" si="55"/>
        <v>40781</v>
      </c>
      <c r="C98" s="95">
        <f>'(Bloom Yields Live)'!C98</f>
        <v>0.87590000000000001</v>
      </c>
      <c r="D98" s="30">
        <f>'(Bloom Yields Live)'!E98</f>
        <v>1.3825000000000001</v>
      </c>
      <c r="E98" s="30">
        <f>'(Bloom Yields Live)'!G98</f>
        <v>1.9029</v>
      </c>
      <c r="F98" s="30">
        <f>'(Bloom Yields Live)'!I98</f>
        <v>2.2585000000000002</v>
      </c>
      <c r="G98" s="30">
        <f>'(Bloom Yields Live)'!K98</f>
        <v>2.9495</v>
      </c>
      <c r="H98" s="88">
        <f t="shared" si="57"/>
        <v>2.9210679245283018</v>
      </c>
      <c r="I98" s="99"/>
      <c r="J98" s="1459"/>
      <c r="K98" s="18">
        <f>'(Bloom Yields Live)'!AQ98</f>
        <v>1.8719999999999999</v>
      </c>
      <c r="L98" s="18">
        <f>'(Bloom Yields Live)'!AS98</f>
        <v>1.8740000000000001</v>
      </c>
      <c r="M98" s="1459"/>
      <c r="N98" s="18">
        <f>'(Bloom Yields Live)'!AU98-'(Bloom Yields Live)'!I98</f>
        <v>0.56449999999999978</v>
      </c>
      <c r="O98" s="18">
        <f>'(Bloom Yields Live)'!AY98-'(Bloom Yields Live)'!AW98</f>
        <v>0.10799999999999965</v>
      </c>
      <c r="P98" s="18">
        <f>'(Bloom Yields Live)'!BK98-'(Bloom Yields Live)'!BG98</f>
        <v>8.130000000000015E-2</v>
      </c>
      <c r="Q98" s="18">
        <f>'(Bloom Yields Live)'!BM98-'(Bloom Yields Live)'!BG98</f>
        <v>8.8300000000000267E-2</v>
      </c>
      <c r="R98" s="18"/>
      <c r="S98" s="497">
        <f>'(Bloom Yields Live)'!S98</f>
        <v>3.93</v>
      </c>
      <c r="T98" s="731"/>
      <c r="U98" s="95">
        <f>'(Bloom Yields Live)'!W98</f>
        <v>2.5895000000000001</v>
      </c>
      <c r="V98" s="30">
        <f>'(Bloom Yields Live)'!Y98</f>
        <v>3.2595000000000001</v>
      </c>
      <c r="W98" s="30">
        <f>'(Bloom Yields Live)'!AA98</f>
        <v>3.7246999999999999</v>
      </c>
      <c r="X98" s="30">
        <f>'(Bloom Yields Live)'!AC98</f>
        <v>3.9493</v>
      </c>
      <c r="Y98" s="30">
        <f>'(Bloom Yields Live)'!AE98</f>
        <v>4.2731000000000003</v>
      </c>
      <c r="Z98" s="30">
        <f t="shared" si="58"/>
        <v>3.9308584905660378</v>
      </c>
      <c r="AA98" s="121">
        <f t="shared" si="48"/>
        <v>1.6907999999999999</v>
      </c>
      <c r="AB98" s="88">
        <f t="shared" si="41"/>
        <v>1.009790566037736</v>
      </c>
      <c r="AC98" s="99"/>
      <c r="AD98" s="1459"/>
      <c r="AE98" s="88">
        <f>'(Bloom Yields Live)'!BU98</f>
        <v>1.647</v>
      </c>
      <c r="AF98" s="1511"/>
      <c r="AG98" s="95">
        <f>'(Bloom Yields Live)'!BZ98</f>
        <v>2.4489999999999998</v>
      </c>
      <c r="AH98" s="88">
        <f>'(Bloom Yields Live)'!CB98</f>
        <v>3.008</v>
      </c>
      <c r="AI98" s="88">
        <f>'(Bloom Yields Live)'!CD98</f>
        <v>3.6259999999999999</v>
      </c>
      <c r="AJ98" s="88">
        <f>'(Bloom Yields Live)'!CF98</f>
        <v>3.8620000000000001</v>
      </c>
      <c r="AK98" s="88">
        <f>'(Bloom Yields Live)'!CH98</f>
        <v>4.1340000000000003</v>
      </c>
      <c r="AL98" s="121">
        <f t="shared" si="49"/>
        <v>1.6034999999999999</v>
      </c>
      <c r="AM98" s="88">
        <f t="shared" si="42"/>
        <v>1.1895735849056603</v>
      </c>
      <c r="AN98" s="731">
        <f t="shared" si="56"/>
        <v>-8.7299999999999933E-2</v>
      </c>
      <c r="AO98" s="95">
        <f>'(Bloom Yields Live)'!CJ98</f>
        <v>2.2544</v>
      </c>
      <c r="AP98" s="88">
        <f>'(Bloom Yields Live)'!CL98</f>
        <v>2.7683999999999997</v>
      </c>
      <c r="AQ98" s="88">
        <f>'(Bloom Yields Live)'!CN98</f>
        <v>3.4702000000000002</v>
      </c>
      <c r="AR98" s="88">
        <f>'(Bloom Yields Live)'!CP98</f>
        <v>3.6903999999999999</v>
      </c>
      <c r="AS98" s="88">
        <f>'(Bloom Yields Live)'!CR98</f>
        <v>4.5269000000000004</v>
      </c>
      <c r="AT98" s="121">
        <f t="shared" si="50"/>
        <v>1.4318999999999997</v>
      </c>
      <c r="AU98" s="99">
        <f t="shared" si="43"/>
        <v>1.0407584905660381</v>
      </c>
      <c r="AV98" s="95">
        <f>'(Bloom Yields Live)'!CT98</f>
        <v>2.5480999999999998</v>
      </c>
      <c r="AW98" s="88">
        <f>'(Bloom Yields Live)'!CV98</f>
        <v>3.2997999999999998</v>
      </c>
      <c r="AX98" s="88">
        <f>'(Bloom Yields Live)'!CX98</f>
        <v>3.9149000000000003</v>
      </c>
      <c r="AY98" s="88">
        <f>'(Bloom Yields Live)'!CZ98</f>
        <v>4.1562000000000001</v>
      </c>
      <c r="AZ98" s="88">
        <f>'(Bloom Yields Live)'!DB98</f>
        <v>4.8792</v>
      </c>
      <c r="BA98" s="121">
        <f t="shared" si="51"/>
        <v>1.8976999999999999</v>
      </c>
      <c r="BB98" s="99">
        <f t="shared" si="44"/>
        <v>1.2504000000000002</v>
      </c>
      <c r="BC98" s="88">
        <f>'(Bloom Yields Live)'!DD98</f>
        <v>2.9759000000000002</v>
      </c>
      <c r="BD98" s="88">
        <f>'(Bloom Yields Live)'!DF98</f>
        <v>3.6448999999999998</v>
      </c>
      <c r="BE98" s="88">
        <f>'(Bloom Yields Live)'!DH98</f>
        <v>4.2460000000000004</v>
      </c>
      <c r="BF98" s="88">
        <f>'(Bloom Yields Live)'!DJ98</f>
        <v>4.5323000000000002</v>
      </c>
      <c r="BG98" s="88"/>
      <c r="BH98" s="121">
        <f t="shared" si="52"/>
        <v>2.2738</v>
      </c>
      <c r="BI98" s="99">
        <f t="shared" si="45"/>
        <v>1.3670905660377357</v>
      </c>
      <c r="BJ98" s="95">
        <f>'(Bloom Yields Live)'!DN98</f>
        <v>3.1991000000000001</v>
      </c>
      <c r="BK98" s="88">
        <f>'(Bloom Yields Live)'!DP98</f>
        <v>4.2891000000000004</v>
      </c>
      <c r="BL98" s="88">
        <f>'(Bloom Yields Live)'!DR98</f>
        <v>4.8036000000000003</v>
      </c>
      <c r="BM98" s="88">
        <f>'(Bloom Yields Live)'!DT98</f>
        <v>4.8964999999999996</v>
      </c>
      <c r="BN98" s="88"/>
      <c r="BO98" s="121">
        <f t="shared" si="53"/>
        <v>2.6379999999999995</v>
      </c>
      <c r="BP98" s="99">
        <f t="shared" si="46"/>
        <v>2.0706622641509433</v>
      </c>
      <c r="BQ98" s="95">
        <f>'(Bloom Yields Live)'!DX98</f>
        <v>4.7168999999999999</v>
      </c>
      <c r="BR98" s="88">
        <f>'(Bloom Yields Live)'!DZ98</f>
        <v>5.976</v>
      </c>
      <c r="BS98" s="88">
        <f>'(Bloom Yields Live)'!EB98</f>
        <v>7.2060000000000004</v>
      </c>
      <c r="BT98" s="88">
        <f>'(Bloom Yields Live)'!ED98</f>
        <v>7.3849</v>
      </c>
      <c r="BU98" s="88"/>
      <c r="BV98" s="121">
        <f t="shared" si="54"/>
        <v>5.1264000000000003</v>
      </c>
      <c r="BW98" s="88">
        <f t="shared" si="47"/>
        <v>3.7776433962264151</v>
      </c>
    </row>
    <row r="99" spans="1:75">
      <c r="A99" s="5">
        <v>40788</v>
      </c>
      <c r="B99" s="1040">
        <f t="shared" si="55"/>
        <v>40788</v>
      </c>
      <c r="C99" s="95">
        <f>'(Bloom Yields Live)'!C99</f>
        <v>0.7681</v>
      </c>
      <c r="D99" s="30">
        <f>'(Bloom Yields Live)'!E99</f>
        <v>1.2455000000000001</v>
      </c>
      <c r="E99" s="30">
        <f>'(Bloom Yields Live)'!G99</f>
        <v>1.7764</v>
      </c>
      <c r="F99" s="30">
        <f>'(Bloom Yields Live)'!I99</f>
        <v>2.1383000000000001</v>
      </c>
      <c r="G99" s="30">
        <f>'(Bloom Yields Live)'!K99</f>
        <v>2.883</v>
      </c>
      <c r="H99" s="88">
        <f t="shared" si="57"/>
        <v>2.9187622641509434</v>
      </c>
      <c r="I99" s="99"/>
      <c r="J99" s="1459"/>
      <c r="K99" s="18">
        <f>'(Bloom Yields Live)'!AQ99</f>
        <v>1.8719999999999999</v>
      </c>
      <c r="L99" s="18">
        <f>'(Bloom Yields Live)'!AS99</f>
        <v>1.8980000000000001</v>
      </c>
      <c r="M99" s="1459"/>
      <c r="N99" s="18">
        <f>'(Bloom Yields Live)'!AU99-'(Bloom Yields Live)'!I99</f>
        <v>0.62069999999999981</v>
      </c>
      <c r="O99" s="18">
        <f>'(Bloom Yields Live)'!AY99-'(Bloom Yields Live)'!AW99</f>
        <v>0.1001000000000003</v>
      </c>
      <c r="P99" s="18">
        <f>'(Bloom Yields Live)'!BK99-'(Bloom Yields Live)'!BG99</f>
        <v>8.0500000000000238E-2</v>
      </c>
      <c r="Q99" s="18">
        <f>'(Bloom Yields Live)'!BM99-'(Bloom Yields Live)'!BG99</f>
        <v>8.5500000000000131E-2</v>
      </c>
      <c r="R99" s="18"/>
      <c r="S99" s="497">
        <f>'(Bloom Yields Live)'!S99</f>
        <v>4.0445000000000002</v>
      </c>
      <c r="T99" s="731"/>
      <c r="U99" s="95">
        <f>'(Bloom Yields Live)'!W99</f>
        <v>2.6977000000000002</v>
      </c>
      <c r="V99" s="30">
        <f>'(Bloom Yields Live)'!Y99</f>
        <v>3.3633999999999999</v>
      </c>
      <c r="W99" s="30">
        <f>'(Bloom Yields Live)'!AA99</f>
        <v>3.8364000000000003</v>
      </c>
      <c r="X99" s="30">
        <f>'(Bloom Yields Live)'!AC99</f>
        <v>4.0522999999999998</v>
      </c>
      <c r="Y99" s="30">
        <f>'(Bloom Yields Live)'!AE99</f>
        <v>4.3468999999999998</v>
      </c>
      <c r="Z99" s="30">
        <f t="shared" si="58"/>
        <v>3.9516509433962259</v>
      </c>
      <c r="AA99" s="121">
        <f t="shared" si="48"/>
        <v>1.9139999999999997</v>
      </c>
      <c r="AB99" s="88">
        <f t="shared" si="41"/>
        <v>1.0328886792452832</v>
      </c>
      <c r="AC99" s="99"/>
      <c r="AD99" s="1459"/>
      <c r="AE99" s="88">
        <f>'(Bloom Yields Live)'!BU99</f>
        <v>1.54</v>
      </c>
      <c r="AF99" s="1511"/>
      <c r="AG99" s="95">
        <f>'(Bloom Yields Live)'!BZ99</f>
        <v>2.3370000000000002</v>
      </c>
      <c r="AH99" s="88">
        <f>'(Bloom Yields Live)'!CB99</f>
        <v>2.89</v>
      </c>
      <c r="AI99" s="88">
        <f>'(Bloom Yields Live)'!CD99</f>
        <v>3.5259999999999998</v>
      </c>
      <c r="AJ99" s="88">
        <f>'(Bloom Yields Live)'!CF99</f>
        <v>3.7789999999999999</v>
      </c>
      <c r="AK99" s="88">
        <f>'(Bloom Yields Live)'!CH99</f>
        <v>4.077</v>
      </c>
      <c r="AL99" s="121">
        <f t="shared" si="49"/>
        <v>1.6406999999999998</v>
      </c>
      <c r="AM99" s="88">
        <f t="shared" si="42"/>
        <v>1.2004264150943396</v>
      </c>
      <c r="AN99" s="731">
        <f t="shared" si="56"/>
        <v>-0.27329999999999988</v>
      </c>
      <c r="AO99" s="95">
        <f>'(Bloom Yields Live)'!CJ99</f>
        <v>2.1631999999999998</v>
      </c>
      <c r="AP99" s="88">
        <f>'(Bloom Yields Live)'!CL99</f>
        <v>2.6941999999999999</v>
      </c>
      <c r="AQ99" s="88">
        <f>'(Bloom Yields Live)'!CN99</f>
        <v>3.4087000000000001</v>
      </c>
      <c r="AR99" s="88">
        <f>'(Bloom Yields Live)'!CP99</f>
        <v>3.5567000000000002</v>
      </c>
      <c r="AS99" s="88">
        <f>'(Bloom Yields Live)'!CR99</f>
        <v>4.4226999999999999</v>
      </c>
      <c r="AT99" s="121">
        <f t="shared" si="50"/>
        <v>1.4184000000000001</v>
      </c>
      <c r="AU99" s="99">
        <f t="shared" si="43"/>
        <v>1.0493037735849058</v>
      </c>
      <c r="AV99" s="95">
        <f>'(Bloom Yields Live)'!CT99</f>
        <v>2.4803000000000002</v>
      </c>
      <c r="AW99" s="88">
        <f>'(Bloom Yields Live)'!CV99</f>
        <v>3.2189999999999999</v>
      </c>
      <c r="AX99" s="88">
        <f>'(Bloom Yields Live)'!CX99</f>
        <v>3.8868</v>
      </c>
      <c r="AY99" s="88">
        <f>'(Bloom Yields Live)'!CZ99</f>
        <v>4.2088999999999999</v>
      </c>
      <c r="AZ99" s="88">
        <f>'(Bloom Yields Live)'!DB99</f>
        <v>4.9644000000000004</v>
      </c>
      <c r="BA99" s="121">
        <f t="shared" si="51"/>
        <v>2.0705999999999998</v>
      </c>
      <c r="BB99" s="99">
        <f t="shared" si="44"/>
        <v>1.267250943396226</v>
      </c>
      <c r="BC99" s="88">
        <f>'(Bloom Yields Live)'!DD99</f>
        <v>2.907</v>
      </c>
      <c r="BD99" s="88">
        <f>'(Bloom Yields Live)'!DF99</f>
        <v>3.6629</v>
      </c>
      <c r="BE99" s="88">
        <f>'(Bloom Yields Live)'!DH99</f>
        <v>4.1567999999999996</v>
      </c>
      <c r="BF99" s="88">
        <f>'(Bloom Yields Live)'!DJ99</f>
        <v>4.4229000000000003</v>
      </c>
      <c r="BG99" s="88"/>
      <c r="BH99" s="121">
        <f t="shared" si="52"/>
        <v>2.2846000000000002</v>
      </c>
      <c r="BI99" s="99">
        <f t="shared" si="45"/>
        <v>1.3846641509433961</v>
      </c>
      <c r="BJ99" s="95">
        <f>'(Bloom Yields Live)'!DN99</f>
        <v>3.2225999999999999</v>
      </c>
      <c r="BK99" s="88">
        <f>'(Bloom Yields Live)'!DP99</f>
        <v>4.1795999999999998</v>
      </c>
      <c r="BL99" s="88">
        <f>'(Bloom Yields Live)'!DR99</f>
        <v>4.7068000000000003</v>
      </c>
      <c r="BM99" s="88">
        <f>'(Bloom Yields Live)'!DT99</f>
        <v>4.7895000000000003</v>
      </c>
      <c r="BN99" s="88"/>
      <c r="BO99" s="121">
        <f t="shared" si="53"/>
        <v>2.6512000000000002</v>
      </c>
      <c r="BP99" s="99">
        <f t="shared" si="46"/>
        <v>2.0786679245283013</v>
      </c>
      <c r="BQ99" s="95">
        <f>'(Bloom Yields Live)'!DX99</f>
        <v>5.0118</v>
      </c>
      <c r="BR99" s="88">
        <f>'(Bloom Yields Live)'!DZ99</f>
        <v>6.2979000000000003</v>
      </c>
      <c r="BS99" s="88">
        <f>'(Bloom Yields Live)'!EB99</f>
        <v>7.5405999999999995</v>
      </c>
      <c r="BT99" s="88">
        <f>'(Bloom Yields Live)'!ED99</f>
        <v>7.6893000000000002</v>
      </c>
      <c r="BU99" s="88"/>
      <c r="BV99" s="121">
        <f t="shared" si="54"/>
        <v>5.5510000000000002</v>
      </c>
      <c r="BW99" s="88">
        <f t="shared" si="47"/>
        <v>3.797584905660377</v>
      </c>
    </row>
    <row r="100" spans="1:75">
      <c r="A100" s="5">
        <v>40795</v>
      </c>
      <c r="B100" s="1040">
        <f t="shared" si="55"/>
        <v>40795</v>
      </c>
      <c r="C100" s="95">
        <f>'(Bloom Yields Live)'!C100</f>
        <v>0.60750000000000004</v>
      </c>
      <c r="D100" s="30">
        <f>'(Bloom Yields Live)'!E100</f>
        <v>1.0632999999999999</v>
      </c>
      <c r="E100" s="30">
        <f>'(Bloom Yields Live)'!G100</f>
        <v>1.5809</v>
      </c>
      <c r="F100" s="30">
        <f>'(Bloom Yields Live)'!I100</f>
        <v>1.9298</v>
      </c>
      <c r="G100" s="30">
        <f>'(Bloom Yields Live)'!K100</f>
        <v>2.5594000000000001</v>
      </c>
      <c r="H100" s="88">
        <f t="shared" si="57"/>
        <v>2.9090301886792451</v>
      </c>
      <c r="I100" s="99"/>
      <c r="J100" s="1459"/>
      <c r="K100" s="18">
        <f>'(Bloom Yields Live)'!AQ100</f>
        <v>1.8719999999999999</v>
      </c>
      <c r="L100" s="18">
        <f>'(Bloom Yields Live)'!AS100</f>
        <v>1.645</v>
      </c>
      <c r="M100" s="1459"/>
      <c r="N100" s="18">
        <f>'(Bloom Yields Live)'!AU100-'(Bloom Yields Live)'!I100</f>
        <v>0.55420000000000003</v>
      </c>
      <c r="O100" s="18">
        <f>'(Bloom Yields Live)'!AY100-'(Bloom Yields Live)'!AW100</f>
        <v>8.9999999999999858E-2</v>
      </c>
      <c r="P100" s="18">
        <f>'(Bloom Yields Live)'!BK100-'(Bloom Yields Live)'!BG100</f>
        <v>5.8100000000000041E-2</v>
      </c>
      <c r="Q100" s="18">
        <f>'(Bloom Yields Live)'!BM100-'(Bloom Yields Live)'!BG100</f>
        <v>7.5099999999999945E-2</v>
      </c>
      <c r="R100" s="18"/>
      <c r="S100" s="497">
        <f>'(Bloom Yields Live)'!S100</f>
        <v>3.903</v>
      </c>
      <c r="T100" s="731"/>
      <c r="U100" s="95">
        <f>'(Bloom Yields Live)'!W100</f>
        <v>2.8136999999999999</v>
      </c>
      <c r="V100" s="30">
        <f>'(Bloom Yields Live)'!Y100</f>
        <v>3.3717999999999999</v>
      </c>
      <c r="W100" s="30">
        <f>'(Bloom Yields Live)'!AA100</f>
        <v>3.7208000000000001</v>
      </c>
      <c r="X100" s="30">
        <f>'(Bloom Yields Live)'!AC100</f>
        <v>3.9325999999999999</v>
      </c>
      <c r="Y100" s="30">
        <f>'(Bloom Yields Live)'!AE100</f>
        <v>4.2169999999999996</v>
      </c>
      <c r="Z100" s="30">
        <f t="shared" si="58"/>
        <v>3.9676245283018861</v>
      </c>
      <c r="AA100" s="121">
        <f t="shared" si="48"/>
        <v>2.0027999999999997</v>
      </c>
      <c r="AB100" s="88">
        <f t="shared" si="41"/>
        <v>1.0585943396226416</v>
      </c>
      <c r="AC100" s="99"/>
      <c r="AD100" s="1459"/>
      <c r="AE100" s="88">
        <f>'(Bloom Yields Live)'!BU100</f>
        <v>1.5070000000000001</v>
      </c>
      <c r="AF100" s="1511"/>
      <c r="AG100" s="95">
        <f>'(Bloom Yields Live)'!BZ100</f>
        <v>2.254</v>
      </c>
      <c r="AH100" s="88">
        <f>'(Bloom Yields Live)'!CB100</f>
        <v>2.7439999999999998</v>
      </c>
      <c r="AI100" s="88">
        <f>'(Bloom Yields Live)'!CD100</f>
        <v>3.351</v>
      </c>
      <c r="AJ100" s="88">
        <f>'(Bloom Yields Live)'!CF100</f>
        <v>3.5840000000000001</v>
      </c>
      <c r="AK100" s="88">
        <f>'(Bloom Yields Live)'!CH100</f>
        <v>3.85</v>
      </c>
      <c r="AL100" s="121">
        <f t="shared" si="49"/>
        <v>1.6542000000000001</v>
      </c>
      <c r="AM100" s="88">
        <f t="shared" si="42"/>
        <v>1.2104792452830186</v>
      </c>
      <c r="AN100" s="731">
        <f t="shared" si="56"/>
        <v>-0.3485999999999998</v>
      </c>
      <c r="AO100" s="95">
        <f>'(Bloom Yields Live)'!CJ100</f>
        <v>2.0447000000000002</v>
      </c>
      <c r="AP100" s="88">
        <f>'(Bloom Yields Live)'!CL100</f>
        <v>2.5777000000000001</v>
      </c>
      <c r="AQ100" s="88">
        <f>'(Bloom Yields Live)'!CN100</f>
        <v>3.2240000000000002</v>
      </c>
      <c r="AR100" s="88">
        <f>'(Bloom Yields Live)'!CP100</f>
        <v>3.3542000000000001</v>
      </c>
      <c r="AS100" s="88">
        <f>'(Bloom Yields Live)'!CR100</f>
        <v>4.2110000000000003</v>
      </c>
      <c r="AT100" s="121">
        <f t="shared" si="50"/>
        <v>1.4244000000000001</v>
      </c>
      <c r="AU100" s="99">
        <f t="shared" si="43"/>
        <v>1.0569301886792455</v>
      </c>
      <c r="AV100" s="95">
        <f>'(Bloom Yields Live)'!CT100</f>
        <v>2.3862999999999999</v>
      </c>
      <c r="AW100" s="88">
        <f>'(Bloom Yields Live)'!CV100</f>
        <v>3.1070000000000002</v>
      </c>
      <c r="AX100" s="88">
        <f>'(Bloom Yields Live)'!CX100</f>
        <v>3.7065999999999999</v>
      </c>
      <c r="AY100" s="88">
        <f>'(Bloom Yields Live)'!CZ100</f>
        <v>4.0308999999999999</v>
      </c>
      <c r="AZ100" s="88">
        <f>'(Bloom Yields Live)'!DB100</f>
        <v>4.7771999999999997</v>
      </c>
      <c r="BA100" s="121">
        <f t="shared" si="51"/>
        <v>2.1010999999999997</v>
      </c>
      <c r="BB100" s="99">
        <f t="shared" si="44"/>
        <v>1.2851283018867925</v>
      </c>
      <c r="BC100" s="88">
        <f>'(Bloom Yields Live)'!DD100</f>
        <v>2.8921000000000001</v>
      </c>
      <c r="BD100" s="88">
        <f>'(Bloom Yields Live)'!DF100</f>
        <v>3.6291000000000002</v>
      </c>
      <c r="BE100" s="88">
        <f>'(Bloom Yields Live)'!DH100</f>
        <v>4.0757000000000003</v>
      </c>
      <c r="BF100" s="88">
        <f>'(Bloom Yields Live)'!DJ100</f>
        <v>4.2621000000000002</v>
      </c>
      <c r="BG100" s="88"/>
      <c r="BH100" s="121">
        <f t="shared" si="52"/>
        <v>2.3323</v>
      </c>
      <c r="BI100" s="99">
        <f t="shared" si="45"/>
        <v>1.4032622641509431</v>
      </c>
      <c r="BJ100" s="95">
        <f>'(Bloom Yields Live)'!DN100</f>
        <v>3.1854</v>
      </c>
      <c r="BK100" s="88">
        <f>'(Bloom Yields Live)'!DP100</f>
        <v>4.0444000000000004</v>
      </c>
      <c r="BL100" s="88">
        <f>'(Bloom Yields Live)'!DR100</f>
        <v>4.5583999999999998</v>
      </c>
      <c r="BM100" s="88">
        <f>'(Bloom Yields Live)'!DT100</f>
        <v>4.5983000000000001</v>
      </c>
      <c r="BN100" s="88"/>
      <c r="BO100" s="121">
        <f t="shared" si="53"/>
        <v>2.6684999999999999</v>
      </c>
      <c r="BP100" s="99">
        <f t="shared" si="46"/>
        <v>2.088890566037735</v>
      </c>
      <c r="BQ100" s="95">
        <f>'(Bloom Yields Live)'!DX100</f>
        <v>5.0899000000000001</v>
      </c>
      <c r="BR100" s="88">
        <f>'(Bloom Yields Live)'!DZ100</f>
        <v>6.3780000000000001</v>
      </c>
      <c r="BS100" s="88">
        <f>'(Bloom Yields Live)'!EB100</f>
        <v>7.5925000000000002</v>
      </c>
      <c r="BT100" s="88">
        <f>'(Bloom Yields Live)'!ED100</f>
        <v>7.7234999999999996</v>
      </c>
      <c r="BU100" s="88"/>
      <c r="BV100" s="121">
        <f t="shared" si="54"/>
        <v>5.7936999999999994</v>
      </c>
      <c r="BW100" s="88">
        <f t="shared" si="47"/>
        <v>3.8246358490566035</v>
      </c>
    </row>
    <row r="101" spans="1:75">
      <c r="A101" s="5">
        <v>40802</v>
      </c>
      <c r="B101" s="1040">
        <f t="shared" si="55"/>
        <v>40802</v>
      </c>
      <c r="C101" s="95">
        <f>'(Bloom Yields Live)'!C101</f>
        <v>0.75990000000000002</v>
      </c>
      <c r="D101" s="30">
        <f>'(Bloom Yields Live)'!E101</f>
        <v>1.1840999999999999</v>
      </c>
      <c r="E101" s="30">
        <f>'(Bloom Yields Live)'!G101</f>
        <v>1.6709000000000001</v>
      </c>
      <c r="F101" s="30">
        <f>'(Bloom Yields Live)'!I101</f>
        <v>1.9733000000000001</v>
      </c>
      <c r="G101" s="30">
        <f>'(Bloom Yields Live)'!K101</f>
        <v>2.569</v>
      </c>
      <c r="H101" s="88">
        <f t="shared" si="57"/>
        <v>2.8989301886792451</v>
      </c>
      <c r="I101" s="99"/>
      <c r="J101" s="1459"/>
      <c r="K101" s="18">
        <f>'(Bloom Yields Live)'!AQ101</f>
        <v>1.8719999999999999</v>
      </c>
      <c r="L101" s="18">
        <f>'(Bloom Yields Live)'!AS101</f>
        <v>1.6339999999999999</v>
      </c>
      <c r="M101" s="1459"/>
      <c r="N101" s="18">
        <f>'(Bloom Yields Live)'!AU101-'(Bloom Yields Live)'!I101</f>
        <v>0.63070000000000004</v>
      </c>
      <c r="O101" s="18">
        <f>'(Bloom Yields Live)'!AY101-'(Bloom Yields Live)'!AW101</f>
        <v>9.2900000000000205E-2</v>
      </c>
      <c r="P101" s="18">
        <f>'(Bloom Yields Live)'!BK101-'(Bloom Yields Live)'!BG101</f>
        <v>6.7299999999999915E-2</v>
      </c>
      <c r="Q101" s="18">
        <f>'(Bloom Yields Live)'!BM101-'(Bloom Yields Live)'!BG101</f>
        <v>7.2299999999999809E-2</v>
      </c>
      <c r="R101" s="18"/>
      <c r="S101" s="497">
        <f>'(Bloom Yields Live)'!S101</f>
        <v>3.6997</v>
      </c>
      <c r="T101" s="731"/>
      <c r="U101" s="95">
        <f>'(Bloom Yields Live)'!W101</f>
        <v>2.5598999999999998</v>
      </c>
      <c r="V101" s="30">
        <f>'(Bloom Yields Live)'!Y101</f>
        <v>3.1063999999999998</v>
      </c>
      <c r="W101" s="30">
        <f>'(Bloom Yields Live)'!AA101</f>
        <v>3.5419999999999998</v>
      </c>
      <c r="X101" s="30">
        <f>'(Bloom Yields Live)'!AC101</f>
        <v>3.7523999999999997</v>
      </c>
      <c r="Y101" s="30">
        <f>'(Bloom Yields Live)'!AE101</f>
        <v>4.0964999999999998</v>
      </c>
      <c r="Z101" s="30">
        <f t="shared" si="58"/>
        <v>3.9773056603773584</v>
      </c>
      <c r="AA101" s="121">
        <f t="shared" si="48"/>
        <v>1.7790999999999997</v>
      </c>
      <c r="AB101" s="88">
        <f t="shared" si="41"/>
        <v>1.0783754716981133</v>
      </c>
      <c r="AC101" s="99"/>
      <c r="AD101" s="1459"/>
      <c r="AE101" s="88">
        <f>'(Bloom Yields Live)'!BU101</f>
        <v>1.5979999999999999</v>
      </c>
      <c r="AF101" s="1511"/>
      <c r="AG101" s="95">
        <f>'(Bloom Yields Live)'!BZ101</f>
        <v>2.4359999999999999</v>
      </c>
      <c r="AH101" s="88">
        <f>'(Bloom Yields Live)'!CB101</f>
        <v>2.9089999999999998</v>
      </c>
      <c r="AI101" s="88">
        <f>'(Bloom Yields Live)'!CD101</f>
        <v>3.4409999999999998</v>
      </c>
      <c r="AJ101" s="88">
        <f>'(Bloom Yields Live)'!CF101</f>
        <v>3.629</v>
      </c>
      <c r="AK101" s="88">
        <f>'(Bloom Yields Live)'!CH101</f>
        <v>3.8</v>
      </c>
      <c r="AL101" s="121">
        <f t="shared" si="49"/>
        <v>1.6556999999999999</v>
      </c>
      <c r="AM101" s="88">
        <f t="shared" si="42"/>
        <v>1.2214283018867924</v>
      </c>
      <c r="AN101" s="731">
        <f t="shared" si="56"/>
        <v>-0.12339999999999973</v>
      </c>
      <c r="AO101" s="95">
        <f>'(Bloom Yields Live)'!CJ101</f>
        <v>2.2418</v>
      </c>
      <c r="AP101" s="88">
        <f>'(Bloom Yields Live)'!CL101</f>
        <v>2.7858000000000001</v>
      </c>
      <c r="AQ101" s="88">
        <f>'(Bloom Yields Live)'!CN101</f>
        <v>3.3536000000000001</v>
      </c>
      <c r="AR101" s="88">
        <f>'(Bloom Yields Live)'!CP101</f>
        <v>3.4872999999999998</v>
      </c>
      <c r="AS101" s="88">
        <f>'(Bloom Yields Live)'!CR101</f>
        <v>4.2416</v>
      </c>
      <c r="AT101" s="121">
        <f t="shared" si="50"/>
        <v>1.5139999999999998</v>
      </c>
      <c r="AU101" s="99">
        <f t="shared" si="43"/>
        <v>1.0659094339622643</v>
      </c>
      <c r="AV101" s="95">
        <f>'(Bloom Yields Live)'!CT101</f>
        <v>2.6591</v>
      </c>
      <c r="AW101" s="88">
        <f>'(Bloom Yields Live)'!CV101</f>
        <v>3.4072</v>
      </c>
      <c r="AX101" s="88">
        <f>'(Bloom Yields Live)'!CX101</f>
        <v>3.9483000000000001</v>
      </c>
      <c r="AY101" s="88">
        <f>'(Bloom Yields Live)'!CZ101</f>
        <v>4.2861000000000002</v>
      </c>
      <c r="AZ101" s="88">
        <f>'(Bloom Yields Live)'!DB101</f>
        <v>5.0198999999999998</v>
      </c>
      <c r="BA101" s="121">
        <f t="shared" si="51"/>
        <v>2.3128000000000002</v>
      </c>
      <c r="BB101" s="99">
        <f t="shared" si="44"/>
        <v>1.3071716981132075</v>
      </c>
      <c r="BC101" s="88">
        <f>'(Bloom Yields Live)'!DD101</f>
        <v>3.1335999999999999</v>
      </c>
      <c r="BD101" s="88">
        <f>'(Bloom Yields Live)'!DF101</f>
        <v>3.8711000000000002</v>
      </c>
      <c r="BE101" s="88">
        <f>'(Bloom Yields Live)'!DH101</f>
        <v>4.2591999999999999</v>
      </c>
      <c r="BF101" s="88">
        <f>'(Bloom Yields Live)'!DJ101</f>
        <v>4.4091000000000005</v>
      </c>
      <c r="BG101" s="88"/>
      <c r="BH101" s="121">
        <f t="shared" si="52"/>
        <v>2.4358000000000004</v>
      </c>
      <c r="BI101" s="99">
        <f t="shared" si="45"/>
        <v>1.4249830188679244</v>
      </c>
      <c r="BJ101" s="95">
        <f>'(Bloom Yields Live)'!DN101</f>
        <v>3.3632</v>
      </c>
      <c r="BK101" s="88">
        <f>'(Bloom Yields Live)'!DP101</f>
        <v>4.2152000000000003</v>
      </c>
      <c r="BL101" s="88">
        <f>'(Bloom Yields Live)'!DR101</f>
        <v>4.7007000000000003</v>
      </c>
      <c r="BM101" s="88">
        <f>'(Bloom Yields Live)'!DT101</f>
        <v>4.7141000000000002</v>
      </c>
      <c r="BN101" s="88"/>
      <c r="BO101" s="121">
        <f t="shared" si="53"/>
        <v>2.7408000000000001</v>
      </c>
      <c r="BP101" s="99">
        <f t="shared" si="46"/>
        <v>2.0998830188679247</v>
      </c>
      <c r="BQ101" s="95">
        <f>'(Bloom Yields Live)'!DX101</f>
        <v>5.2362000000000002</v>
      </c>
      <c r="BR101" s="88">
        <f>'(Bloom Yields Live)'!DZ101</f>
        <v>6.5652999999999997</v>
      </c>
      <c r="BS101" s="88">
        <f>'(Bloom Yields Live)'!EB101</f>
        <v>7.7112999999999996</v>
      </c>
      <c r="BT101" s="88">
        <f>'(Bloom Yields Live)'!ED101</f>
        <v>7.8258000000000001</v>
      </c>
      <c r="BU101" s="88"/>
      <c r="BV101" s="121">
        <f t="shared" si="54"/>
        <v>5.8525</v>
      </c>
      <c r="BW101" s="88">
        <f t="shared" si="47"/>
        <v>3.854315094339622</v>
      </c>
    </row>
    <row r="102" spans="1:75">
      <c r="A102" s="5">
        <v>40809</v>
      </c>
      <c r="B102" s="1040">
        <f t="shared" si="55"/>
        <v>40809</v>
      </c>
      <c r="C102" s="95">
        <f>'(Bloom Yields Live)'!C102</f>
        <v>0.59509999999999996</v>
      </c>
      <c r="D102" s="30">
        <f>'(Bloom Yields Live)'!E102</f>
        <v>1.0580000000000001</v>
      </c>
      <c r="E102" s="30">
        <f>'(Bloom Yields Live)'!G102</f>
        <v>1.5291000000000001</v>
      </c>
      <c r="F102" s="30">
        <f>'(Bloom Yields Live)'!I102</f>
        <v>1.8433000000000002</v>
      </c>
      <c r="G102" s="30">
        <f>'(Bloom Yields Live)'!K102</f>
        <v>2.3608000000000002</v>
      </c>
      <c r="H102" s="88">
        <f t="shared" si="57"/>
        <v>2.8857622641509431</v>
      </c>
      <c r="I102" s="99"/>
      <c r="J102" s="1459"/>
      <c r="K102" s="18">
        <f>'(Bloom Yields Live)'!AQ102</f>
        <v>1.8719999999999999</v>
      </c>
      <c r="L102" s="18">
        <f>'(Bloom Yields Live)'!AS102</f>
        <v>1.611</v>
      </c>
      <c r="M102" s="1459"/>
      <c r="N102" s="18">
        <f>'(Bloom Yields Live)'!AU102-'(Bloom Yields Live)'!I102</f>
        <v>0.7157</v>
      </c>
      <c r="O102" s="18">
        <f>'(Bloom Yields Live)'!AY102-'(Bloom Yields Live)'!AW102</f>
        <v>8.6699999999999999E-2</v>
      </c>
      <c r="P102" s="18">
        <f>'(Bloom Yields Live)'!BK102-'(Bloom Yields Live)'!BG102</f>
        <v>1.0099999999999998E-2</v>
      </c>
      <c r="Q102" s="18">
        <f>'(Bloom Yields Live)'!BM102-'(Bloom Yields Live)'!BG102</f>
        <v>6.7099999999999937E-2</v>
      </c>
      <c r="R102" s="18"/>
      <c r="S102" s="497">
        <f>'(Bloom Yields Live)'!S102</f>
        <v>3.7377000000000002</v>
      </c>
      <c r="T102" s="731"/>
      <c r="U102" s="95">
        <f>'(Bloom Yields Live)'!W102</f>
        <v>2.5274999999999999</v>
      </c>
      <c r="V102" s="30">
        <f>'(Bloom Yields Live)'!Y102</f>
        <v>3.1524000000000001</v>
      </c>
      <c r="W102" s="30">
        <f>'(Bloom Yields Live)'!AA102</f>
        <v>3.5541</v>
      </c>
      <c r="X102" s="30">
        <f>'(Bloom Yields Live)'!AC102</f>
        <v>3.7499000000000002</v>
      </c>
      <c r="Y102" s="30">
        <f>'(Bloom Yields Live)'!AE102</f>
        <v>4.1433999999999997</v>
      </c>
      <c r="Z102" s="30">
        <f t="shared" si="58"/>
        <v>3.9844905660377359</v>
      </c>
      <c r="AA102" s="121">
        <f t="shared" si="48"/>
        <v>1.9066000000000001</v>
      </c>
      <c r="AB102" s="88">
        <f t="shared" si="41"/>
        <v>1.0987283018867924</v>
      </c>
      <c r="AC102" s="99"/>
      <c r="AD102" s="1459"/>
      <c r="AE102" s="88">
        <f>'(Bloom Yields Live)'!BU102</f>
        <v>1.4910000000000001</v>
      </c>
      <c r="AF102" s="1511"/>
      <c r="AG102" s="95">
        <f>'(Bloom Yields Live)'!BZ102</f>
        <v>2.407</v>
      </c>
      <c r="AH102" s="88">
        <f>'(Bloom Yields Live)'!CB102</f>
        <v>2.8759999999999999</v>
      </c>
      <c r="AI102" s="88">
        <f>'(Bloom Yields Live)'!CD102</f>
        <v>3.3879999999999999</v>
      </c>
      <c r="AJ102" s="88">
        <f>'(Bloom Yields Live)'!CF102</f>
        <v>3.569</v>
      </c>
      <c r="AK102" s="88">
        <f>'(Bloom Yields Live)'!CH102</f>
        <v>3.6560000000000001</v>
      </c>
      <c r="AL102" s="121">
        <f t="shared" si="49"/>
        <v>1.7256999999999998</v>
      </c>
      <c r="AM102" s="88">
        <f t="shared" si="42"/>
        <v>1.2334830188679249</v>
      </c>
      <c r="AN102" s="731">
        <f t="shared" si="56"/>
        <v>-0.18090000000000028</v>
      </c>
      <c r="AO102" s="95">
        <f>'(Bloom Yields Live)'!CJ102</f>
        <v>2.1413000000000002</v>
      </c>
      <c r="AP102" s="88">
        <f>'(Bloom Yields Live)'!CL102</f>
        <v>2.6901000000000002</v>
      </c>
      <c r="AQ102" s="88">
        <f>'(Bloom Yields Live)'!CN102</f>
        <v>3.2423000000000002</v>
      </c>
      <c r="AR102" s="88">
        <f>'(Bloom Yields Live)'!CP102</f>
        <v>3.3555999999999999</v>
      </c>
      <c r="AS102" s="88">
        <f>'(Bloom Yields Live)'!CR102</f>
        <v>4.0510999999999999</v>
      </c>
      <c r="AT102" s="121">
        <f t="shared" si="50"/>
        <v>1.5122999999999998</v>
      </c>
      <c r="AU102" s="99">
        <f t="shared" si="43"/>
        <v>1.0742528301886793</v>
      </c>
      <c r="AV102" s="95">
        <f>'(Bloom Yields Live)'!CT102</f>
        <v>2.6051000000000002</v>
      </c>
      <c r="AW102" s="88">
        <f>'(Bloom Yields Live)'!CV102</f>
        <v>3.3370000000000002</v>
      </c>
      <c r="AX102" s="88">
        <f>'(Bloom Yields Live)'!CX102</f>
        <v>3.8626</v>
      </c>
      <c r="AY102" s="88">
        <f>'(Bloom Yields Live)'!CZ102</f>
        <v>4.1798999999999999</v>
      </c>
      <c r="AZ102" s="88">
        <f>'(Bloom Yields Live)'!DB102</f>
        <v>4.9048999999999996</v>
      </c>
      <c r="BA102" s="121">
        <f t="shared" si="51"/>
        <v>2.3365999999999998</v>
      </c>
      <c r="BB102" s="99">
        <f t="shared" si="44"/>
        <v>1.3292169811320751</v>
      </c>
      <c r="BC102" s="88">
        <f>'(Bloom Yields Live)'!DD102</f>
        <v>3.1065</v>
      </c>
      <c r="BD102" s="88">
        <f>'(Bloom Yields Live)'!DF102</f>
        <v>3.7887</v>
      </c>
      <c r="BE102" s="88">
        <f>'(Bloom Yields Live)'!DH102</f>
        <v>4.2213000000000003</v>
      </c>
      <c r="BF102" s="88">
        <f>'(Bloom Yields Live)'!DJ102</f>
        <v>4.3205999999999998</v>
      </c>
      <c r="BG102" s="88"/>
      <c r="BH102" s="121">
        <f t="shared" si="52"/>
        <v>2.4772999999999996</v>
      </c>
      <c r="BI102" s="99">
        <f t="shared" si="45"/>
        <v>1.4467981132075469</v>
      </c>
      <c r="BJ102" s="95">
        <f>'(Bloom Yields Live)'!DN102</f>
        <v>3.3289</v>
      </c>
      <c r="BK102" s="88">
        <f>'(Bloom Yields Live)'!DP102</f>
        <v>4.1867000000000001</v>
      </c>
      <c r="BL102" s="88">
        <f>'(Bloom Yields Live)'!DR102</f>
        <v>4.6566999999999998</v>
      </c>
      <c r="BM102" s="88">
        <f>'(Bloom Yields Live)'!DT102</f>
        <v>4.6896000000000004</v>
      </c>
      <c r="BN102" s="88"/>
      <c r="BO102" s="121">
        <f t="shared" si="53"/>
        <v>2.8463000000000003</v>
      </c>
      <c r="BP102" s="99">
        <f t="shared" si="46"/>
        <v>2.1126226415094336</v>
      </c>
      <c r="BQ102" s="95">
        <f>'(Bloom Yields Live)'!DX102</f>
        <v>5.2130999999999998</v>
      </c>
      <c r="BR102" s="88">
        <f>'(Bloom Yields Live)'!DZ102</f>
        <v>6.5468999999999999</v>
      </c>
      <c r="BS102" s="88">
        <f>'(Bloom Yields Live)'!EB102</f>
        <v>7.6874000000000002</v>
      </c>
      <c r="BT102" s="88">
        <f>'(Bloom Yields Live)'!ED102</f>
        <v>7.7812999999999999</v>
      </c>
      <c r="BU102" s="88"/>
      <c r="BV102" s="121">
        <f t="shared" si="54"/>
        <v>5.9379999999999997</v>
      </c>
      <c r="BW102" s="88">
        <f t="shared" si="47"/>
        <v>3.887203773584905</v>
      </c>
    </row>
    <row r="103" spans="1:75">
      <c r="A103" s="5">
        <v>40816</v>
      </c>
      <c r="B103" s="1040">
        <f t="shared" si="55"/>
        <v>40816</v>
      </c>
      <c r="C103" s="95">
        <f>'(Bloom Yields Live)'!C103</f>
        <v>0.77149999999999996</v>
      </c>
      <c r="D103" s="30">
        <f>'(Bloom Yields Live)'!E103</f>
        <v>1.2242999999999999</v>
      </c>
      <c r="E103" s="30">
        <f>'(Bloom Yields Live)'!G103</f>
        <v>1.7031000000000001</v>
      </c>
      <c r="F103" s="30">
        <f>'(Bloom Yields Live)'!I103</f>
        <v>2.0228000000000002</v>
      </c>
      <c r="G103" s="30">
        <f>'(Bloom Yields Live)'!K103</f>
        <v>2.5638000000000001</v>
      </c>
      <c r="H103" s="88">
        <f t="shared" si="57"/>
        <v>2.8791207547169799</v>
      </c>
      <c r="I103" s="99"/>
      <c r="J103" s="1459"/>
      <c r="K103" s="18">
        <f>'(Bloom Yields Live)'!AQ103</f>
        <v>1.8719999999999999</v>
      </c>
      <c r="L103" s="18">
        <f>'(Bloom Yields Live)'!AS103</f>
        <v>1.7069999999999999</v>
      </c>
      <c r="M103" s="1459"/>
      <c r="N103" s="18">
        <f>'(Bloom Yields Live)'!AU103-'(Bloom Yields Live)'!I103</f>
        <v>0.57919999999999972</v>
      </c>
      <c r="O103" s="18">
        <f>'(Bloom Yields Live)'!AY103-'(Bloom Yields Live)'!AW103</f>
        <v>9.570000000000034E-2</v>
      </c>
      <c r="P103" s="18">
        <f>'(Bloom Yields Live)'!BK103-'(Bloom Yields Live)'!BG103</f>
        <v>1.7900000000000027E-2</v>
      </c>
      <c r="Q103" s="18">
        <f>'(Bloom Yields Live)'!BM103-'(Bloom Yields Live)'!BG103</f>
        <v>6.8900000000000183E-2</v>
      </c>
      <c r="R103" s="18"/>
      <c r="S103" s="497">
        <f>'(Bloom Yields Live)'!S103</f>
        <v>3.6475</v>
      </c>
      <c r="T103" s="731"/>
      <c r="U103" s="95">
        <f>'(Bloom Yields Live)'!W103</f>
        <v>2.3395000000000001</v>
      </c>
      <c r="V103" s="30">
        <f>'(Bloom Yields Live)'!Y103</f>
        <v>3.0383</v>
      </c>
      <c r="W103" s="30">
        <f>'(Bloom Yields Live)'!AA103</f>
        <v>3.4933999999999998</v>
      </c>
      <c r="X103" s="30">
        <f>'(Bloom Yields Live)'!AC103</f>
        <v>3.6776</v>
      </c>
      <c r="Y103" s="30">
        <f>'(Bloom Yields Live)'!AE103</f>
        <v>4.0560999999999998</v>
      </c>
      <c r="Z103" s="30">
        <f t="shared" si="58"/>
        <v>3.9913245283018863</v>
      </c>
      <c r="AA103" s="121">
        <f t="shared" si="48"/>
        <v>1.6547999999999998</v>
      </c>
      <c r="AB103" s="88">
        <f t="shared" si="41"/>
        <v>1.1122037735849057</v>
      </c>
      <c r="AC103" s="99"/>
      <c r="AD103" s="1459"/>
      <c r="AE103" s="88">
        <f>'(Bloom Yields Live)'!BU103</f>
        <v>1.556</v>
      </c>
      <c r="AF103" s="1511"/>
      <c r="AG103" s="95">
        <f>'(Bloom Yields Live)'!BZ103</f>
        <v>2.5179999999999998</v>
      </c>
      <c r="AH103" s="88">
        <f>'(Bloom Yields Live)'!CB103</f>
        <v>2.9689999999999999</v>
      </c>
      <c r="AI103" s="88">
        <f>'(Bloom Yields Live)'!CD103</f>
        <v>3.52</v>
      </c>
      <c r="AJ103" s="88">
        <f>'(Bloom Yields Live)'!CF103</f>
        <v>3.7</v>
      </c>
      <c r="AK103" s="88">
        <f>'(Bloom Yields Live)'!CH103</f>
        <v>3.798</v>
      </c>
      <c r="AL103" s="121">
        <f t="shared" si="49"/>
        <v>1.6772</v>
      </c>
      <c r="AM103" s="88">
        <f t="shared" si="42"/>
        <v>1.2433886792452831</v>
      </c>
      <c r="AN103" s="731">
        <f t="shared" si="56"/>
        <v>2.2400000000000198E-2</v>
      </c>
      <c r="AO103" s="95">
        <f>'(Bloom Yields Live)'!CJ103</f>
        <v>2.2715000000000001</v>
      </c>
      <c r="AP103" s="88">
        <f>'(Bloom Yields Live)'!CL103</f>
        <v>2.8185000000000002</v>
      </c>
      <c r="AQ103" s="88">
        <f>'(Bloom Yields Live)'!CN103</f>
        <v>3.3807999999999998</v>
      </c>
      <c r="AR103" s="88">
        <f>'(Bloom Yields Live)'!CP103</f>
        <v>3.4868000000000001</v>
      </c>
      <c r="AS103" s="88">
        <f>'(Bloom Yields Live)'!CR103</f>
        <v>4.1993</v>
      </c>
      <c r="AT103" s="121">
        <f t="shared" si="50"/>
        <v>1.464</v>
      </c>
      <c r="AU103" s="99">
        <f t="shared" si="43"/>
        <v>1.0811622641509435</v>
      </c>
      <c r="AV103" s="95">
        <f>'(Bloom Yields Live)'!CT103</f>
        <v>2.7372999999999998</v>
      </c>
      <c r="AW103" s="88">
        <f>'(Bloom Yields Live)'!CV103</f>
        <v>3.4674</v>
      </c>
      <c r="AX103" s="88">
        <f>'(Bloom Yields Live)'!CX103</f>
        <v>4.0129999999999999</v>
      </c>
      <c r="AY103" s="88">
        <f>'(Bloom Yields Live)'!CZ103</f>
        <v>4.3331</v>
      </c>
      <c r="AZ103" s="88">
        <f>'(Bloom Yields Live)'!DB103</f>
        <v>5.0751999999999997</v>
      </c>
      <c r="BA103" s="121">
        <f t="shared" si="51"/>
        <v>2.3102999999999998</v>
      </c>
      <c r="BB103" s="99">
        <f t="shared" si="44"/>
        <v>1.3502377358490565</v>
      </c>
      <c r="BC103" s="88">
        <f>'(Bloom Yields Live)'!DD103</f>
        <v>3.2602000000000002</v>
      </c>
      <c r="BD103" s="88">
        <f>'(Bloom Yields Live)'!DF103</f>
        <v>3.9405999999999999</v>
      </c>
      <c r="BE103" s="88">
        <f>'(Bloom Yields Live)'!DH103</f>
        <v>4.3932000000000002</v>
      </c>
      <c r="BF103" s="88">
        <f>'(Bloom Yields Live)'!DJ103</f>
        <v>4.4953000000000003</v>
      </c>
      <c r="BG103" s="88"/>
      <c r="BH103" s="121">
        <f t="shared" si="52"/>
        <v>2.4725000000000001</v>
      </c>
      <c r="BI103" s="99">
        <f t="shared" si="45"/>
        <v>1.4678415094339619</v>
      </c>
      <c r="BJ103" s="95">
        <f>'(Bloom Yields Live)'!DN103</f>
        <v>3.6160000000000001</v>
      </c>
      <c r="BK103" s="88">
        <f>'(Bloom Yields Live)'!DP103</f>
        <v>4.4619999999999997</v>
      </c>
      <c r="BL103" s="88">
        <f>'(Bloom Yields Live)'!DR103</f>
        <v>4.9528999999999996</v>
      </c>
      <c r="BM103" s="88">
        <f>'(Bloom Yields Live)'!DT103</f>
        <v>4.9905999999999997</v>
      </c>
      <c r="BN103" s="88"/>
      <c r="BO103" s="121">
        <f t="shared" si="53"/>
        <v>2.9677999999999995</v>
      </c>
      <c r="BP103" s="99">
        <f t="shared" si="46"/>
        <v>2.1282283018867925</v>
      </c>
      <c r="BQ103" s="95">
        <f>'(Bloom Yields Live)'!DX103</f>
        <v>5.3213999999999997</v>
      </c>
      <c r="BR103" s="88">
        <f>'(Bloom Yields Live)'!DZ103</f>
        <v>6.6535000000000002</v>
      </c>
      <c r="BS103" s="88">
        <f>'(Bloom Yields Live)'!EB103</f>
        <v>7.8140000000000001</v>
      </c>
      <c r="BT103" s="88">
        <f>'(Bloom Yields Live)'!ED103</f>
        <v>7.9107000000000003</v>
      </c>
      <c r="BU103" s="88"/>
      <c r="BV103" s="121">
        <f t="shared" si="54"/>
        <v>5.8879000000000001</v>
      </c>
      <c r="BW103" s="88">
        <f t="shared" si="47"/>
        <v>3.9161867924528293</v>
      </c>
    </row>
    <row r="104" spans="1:75">
      <c r="A104" s="5">
        <v>40823</v>
      </c>
      <c r="B104" s="1040">
        <f t="shared" si="55"/>
        <v>40823</v>
      </c>
      <c r="C104" s="95">
        <f>'(Bloom Yields Live)'!C104</f>
        <v>0.8619</v>
      </c>
      <c r="D104" s="30">
        <f>'(Bloom Yields Live)'!E104</f>
        <v>1.3080000000000001</v>
      </c>
      <c r="E104" s="30">
        <f>'(Bloom Yields Live)'!G104</f>
        <v>1.8083</v>
      </c>
      <c r="F104" s="30">
        <f>'(Bloom Yields Live)'!I104</f>
        <v>2.177</v>
      </c>
      <c r="G104" s="30">
        <f>'(Bloom Yields Live)'!K104</f>
        <v>2.7633000000000001</v>
      </c>
      <c r="H104" s="88">
        <f t="shared" si="57"/>
        <v>2.8758283018867914</v>
      </c>
      <c r="I104" s="99"/>
      <c r="J104" s="1459"/>
      <c r="K104" s="18">
        <f>'(Bloom Yields Live)'!AQ104</f>
        <v>1.8719999999999999</v>
      </c>
      <c r="L104" s="18">
        <f>'(Bloom Yields Live)'!AS104</f>
        <v>1.6819999999999999</v>
      </c>
      <c r="M104" s="1459"/>
      <c r="N104" s="18">
        <f>'(Bloom Yields Live)'!AU104-'(Bloom Yields Live)'!I104</f>
        <v>0.57699999999999996</v>
      </c>
      <c r="O104" s="18">
        <f>'(Bloom Yields Live)'!AY104-'(Bloom Yields Live)'!AW104</f>
        <v>0.10179999999999989</v>
      </c>
      <c r="P104" s="18">
        <f>'(Bloom Yields Live)'!BK104-'(Bloom Yields Live)'!BG104</f>
        <v>3.4800000000000164E-2</v>
      </c>
      <c r="Q104" s="18">
        <f>'(Bloom Yields Live)'!BM104-'(Bloom Yields Live)'!BG104</f>
        <v>7.4799999999999756E-2</v>
      </c>
      <c r="R104" s="18"/>
      <c r="S104" s="95">
        <f>'(Bloom Yields Live)'!S104</f>
        <v>3.9699</v>
      </c>
      <c r="T104" s="731"/>
      <c r="U104" s="95">
        <f>'(Bloom Yields Live)'!W104</f>
        <v>2.7869000000000002</v>
      </c>
      <c r="V104" s="30">
        <f>'(Bloom Yields Live)'!Y104</f>
        <v>3.4662000000000002</v>
      </c>
      <c r="W104" s="30">
        <f>'(Bloom Yields Live)'!AA104</f>
        <v>3.8007</v>
      </c>
      <c r="X104" s="30">
        <f>'(Bloom Yields Live)'!AC104</f>
        <v>3.9943</v>
      </c>
      <c r="Y104" s="30">
        <f>'(Bloom Yields Live)'!AE104</f>
        <v>4.3202999999999996</v>
      </c>
      <c r="Z104" s="30">
        <f t="shared" si="58"/>
        <v>4.006852830188679</v>
      </c>
      <c r="AA104" s="121">
        <f t="shared" si="48"/>
        <v>1.8172999999999999</v>
      </c>
      <c r="AB104" s="88">
        <f t="shared" si="41"/>
        <v>1.1310245283018869</v>
      </c>
      <c r="AC104" s="99"/>
      <c r="AD104" s="1459"/>
      <c r="AE104" s="88">
        <f>'(Bloom Yields Live)'!BU104</f>
        <v>1.669</v>
      </c>
      <c r="AF104" s="1511"/>
      <c r="AG104" s="95">
        <f>'(Bloom Yields Live)'!BZ104</f>
        <v>2.6368999999999998</v>
      </c>
      <c r="AH104" s="88">
        <f>'(Bloom Yields Live)'!CB104</f>
        <v>3.1126</v>
      </c>
      <c r="AI104" s="88">
        <f>'(Bloom Yields Live)'!CD104</f>
        <v>3.6890999999999998</v>
      </c>
      <c r="AJ104" s="88">
        <f>'(Bloom Yields Live)'!CF104</f>
        <v>4.0023999999999997</v>
      </c>
      <c r="AK104" s="88">
        <f>'(Bloom Yields Live)'!CH104</f>
        <v>3.9535999999999998</v>
      </c>
      <c r="AL104" s="121">
        <f t="shared" si="49"/>
        <v>1.8253999999999997</v>
      </c>
      <c r="AM104" s="88">
        <f t="shared" si="42"/>
        <v>1.2563679245283019</v>
      </c>
      <c r="AN104" s="731">
        <f t="shared" si="56"/>
        <v>8.099999999999774E-3</v>
      </c>
      <c r="AO104" s="95">
        <f>'(Bloom Yields Live)'!CJ104</f>
        <v>2.3614999999999999</v>
      </c>
      <c r="AP104" s="88">
        <f>'(Bloom Yields Live)'!CL104</f>
        <v>2.88</v>
      </c>
      <c r="AQ104" s="88">
        <f>'(Bloom Yields Live)'!CN104</f>
        <v>3.5140000000000002</v>
      </c>
      <c r="AR104" s="88">
        <f>'(Bloom Yields Live)'!CP104</f>
        <v>3.6103000000000001</v>
      </c>
      <c r="AS104" s="88">
        <f>'(Bloom Yields Live)'!CR104</f>
        <v>4.298</v>
      </c>
      <c r="AT104" s="121">
        <f t="shared" si="50"/>
        <v>1.4333</v>
      </c>
      <c r="AU104" s="99">
        <f t="shared" si="43"/>
        <v>1.0869188679245283</v>
      </c>
      <c r="AV104" s="95">
        <f>'(Bloom Yields Live)'!CT104</f>
        <v>2.8633999999999999</v>
      </c>
      <c r="AW104" s="88">
        <f>'(Bloom Yields Live)'!CV104</f>
        <v>3.585</v>
      </c>
      <c r="AX104" s="88">
        <f>'(Bloom Yields Live)'!CX104</f>
        <v>4.1223999999999998</v>
      </c>
      <c r="AY104" s="88">
        <f>'(Bloom Yields Live)'!CZ104</f>
        <v>4.4326999999999996</v>
      </c>
      <c r="AZ104" s="88">
        <f>'(Bloom Yields Live)'!DB104</f>
        <v>5.18</v>
      </c>
      <c r="BA104" s="121">
        <f t="shared" si="51"/>
        <v>2.2556999999999996</v>
      </c>
      <c r="BB104" s="99">
        <f t="shared" si="44"/>
        <v>1.3690226415094342</v>
      </c>
      <c r="BC104" s="88">
        <f>'(Bloom Yields Live)'!DD104</f>
        <v>3.4318</v>
      </c>
      <c r="BD104" s="88">
        <f>'(Bloom Yields Live)'!DF104</f>
        <v>4.0736999999999997</v>
      </c>
      <c r="BE104" s="88">
        <f>'(Bloom Yields Live)'!DH104</f>
        <v>4.4881000000000002</v>
      </c>
      <c r="BF104" s="88">
        <f>'(Bloom Yields Live)'!DJ104</f>
        <v>4.5903999999999998</v>
      </c>
      <c r="BG104" s="88"/>
      <c r="BH104" s="121">
        <f t="shared" si="52"/>
        <v>2.4133999999999998</v>
      </c>
      <c r="BI104" s="99">
        <f t="shared" si="45"/>
        <v>1.4866566037735847</v>
      </c>
      <c r="BJ104" s="95">
        <f>'(Bloom Yields Live)'!DN104</f>
        <v>3.7297000000000002</v>
      </c>
      <c r="BK104" s="88">
        <f>'(Bloom Yields Live)'!DP104</f>
        <v>4.6972000000000005</v>
      </c>
      <c r="BL104" s="88">
        <f>'(Bloom Yields Live)'!DR104</f>
        <v>5.1699000000000002</v>
      </c>
      <c r="BM104" s="88">
        <f>'(Bloom Yields Live)'!DT104</f>
        <v>5.1978</v>
      </c>
      <c r="BN104" s="88"/>
      <c r="BO104" s="121">
        <f t="shared" si="53"/>
        <v>3.0207999999999999</v>
      </c>
      <c r="BP104" s="99">
        <f t="shared" si="46"/>
        <v>2.1437679245283014</v>
      </c>
      <c r="BQ104" s="95">
        <f>'(Bloom Yields Live)'!DX104</f>
        <v>5.4165999999999999</v>
      </c>
      <c r="BR104" s="88">
        <f>'(Bloom Yields Live)'!DZ104</f>
        <v>6.7801999999999998</v>
      </c>
      <c r="BS104" s="88">
        <f>'(Bloom Yields Live)'!EB104</f>
        <v>7.9524999999999997</v>
      </c>
      <c r="BT104" s="88">
        <f>'(Bloom Yields Live)'!ED104</f>
        <v>8.0394000000000005</v>
      </c>
      <c r="BU104" s="88"/>
      <c r="BV104" s="121">
        <f t="shared" si="54"/>
        <v>5.8624000000000009</v>
      </c>
      <c r="BW104" s="88">
        <f t="shared" si="47"/>
        <v>3.9443867924528293</v>
      </c>
    </row>
    <row r="105" spans="1:75">
      <c r="A105" s="5">
        <v>40830</v>
      </c>
      <c r="B105" s="1040">
        <f t="shared" si="55"/>
        <v>40830</v>
      </c>
      <c r="C105" s="95">
        <f>'(Bloom Yields Live)'!C105</f>
        <v>0.95</v>
      </c>
      <c r="D105" s="30">
        <f>'(Bloom Yields Live)'!E105</f>
        <v>1.4634</v>
      </c>
      <c r="E105" s="30">
        <f>'(Bloom Yields Live)'!G105</f>
        <v>2.0004</v>
      </c>
      <c r="F105" s="30">
        <f>'(Bloom Yields Live)'!I105</f>
        <v>2.3895</v>
      </c>
      <c r="G105" s="30">
        <f>'(Bloom Yields Live)'!K105</f>
        <v>2.9327999999999999</v>
      </c>
      <c r="H105" s="88">
        <f t="shared" si="57"/>
        <v>2.8763735849056595</v>
      </c>
      <c r="I105" s="99"/>
      <c r="J105" s="1459"/>
      <c r="K105" s="18">
        <f>'(Bloom Yields Live)'!AQ105</f>
        <v>1.8719999999999999</v>
      </c>
      <c r="L105" s="18">
        <f>'(Bloom Yields Live)'!AS105</f>
        <v>1.7890000000000001</v>
      </c>
      <c r="M105" s="1459"/>
      <c r="N105" s="18">
        <f>'(Bloom Yields Live)'!AU105-'(Bloom Yields Live)'!I105</f>
        <v>0.74150000000000027</v>
      </c>
      <c r="O105" s="18">
        <f>'(Bloom Yields Live)'!AY105-'(Bloom Yields Live)'!AW105</f>
        <v>0.11919999999999975</v>
      </c>
      <c r="P105" s="18">
        <f>'(Bloom Yields Live)'!BK105-'(Bloom Yields Live)'!BG105</f>
        <v>3.0199999999999783E-2</v>
      </c>
      <c r="Q105" s="18">
        <f>'(Bloom Yields Live)'!BM105-'(Bloom Yields Live)'!BG105</f>
        <v>8.4200000000000053E-2</v>
      </c>
      <c r="R105" s="18"/>
      <c r="S105" s="95">
        <f>'(Bloom Yields Live)'!S105</f>
        <v>4.3924000000000003</v>
      </c>
      <c r="T105" s="731"/>
      <c r="U105" s="95">
        <f>'(Bloom Yields Live)'!W105</f>
        <v>3.0657000000000001</v>
      </c>
      <c r="V105" s="30">
        <f>'(Bloom Yields Live)'!Y105</f>
        <v>3.8405</v>
      </c>
      <c r="W105" s="30">
        <f>'(Bloom Yields Live)'!AA105</f>
        <v>4.1984000000000004</v>
      </c>
      <c r="X105" s="30">
        <f>'(Bloom Yields Live)'!AC105</f>
        <v>4.4225000000000003</v>
      </c>
      <c r="Y105" s="30">
        <f>'(Bloom Yields Live)'!AE105</f>
        <v>4.7008999999999999</v>
      </c>
      <c r="Z105" s="30">
        <f t="shared" si="58"/>
        <v>4.0288169811320751</v>
      </c>
      <c r="AA105" s="121">
        <f t="shared" si="48"/>
        <v>2.0330000000000004</v>
      </c>
      <c r="AB105" s="88">
        <f t="shared" si="41"/>
        <v>1.1524433962264151</v>
      </c>
      <c r="AC105" s="99"/>
      <c r="AD105" s="1459"/>
      <c r="AE105" s="88">
        <f>'(Bloom Yields Live)'!BU105</f>
        <v>1.7330000000000001</v>
      </c>
      <c r="AF105" s="1511"/>
      <c r="AG105" s="95">
        <f>'(Bloom Yields Live)'!BZ105</f>
        <v>2.694</v>
      </c>
      <c r="AH105" s="88">
        <f>'(Bloom Yields Live)'!CB105</f>
        <v>3.1779999999999999</v>
      </c>
      <c r="AI105" s="88">
        <f>'(Bloom Yields Live)'!CD105</f>
        <v>3.79</v>
      </c>
      <c r="AJ105" s="88">
        <f>'(Bloom Yields Live)'!CF105</f>
        <v>4.1539999999999999</v>
      </c>
      <c r="AK105" s="88">
        <f>'(Bloom Yields Live)'!CH105</f>
        <v>4.1379999999999999</v>
      </c>
      <c r="AL105" s="121">
        <f t="shared" si="49"/>
        <v>1.7645</v>
      </c>
      <c r="AM105" s="88">
        <f t="shared" si="42"/>
        <v>1.2686716981132078</v>
      </c>
      <c r="AN105" s="731">
        <f t="shared" si="56"/>
        <v>-0.26850000000000041</v>
      </c>
      <c r="AO105" s="95">
        <f>'(Bloom Yields Live)'!CJ105</f>
        <v>2.4700000000000002</v>
      </c>
      <c r="AP105" s="88">
        <f>'(Bloom Yields Live)'!CL105</f>
        <v>2.9350000000000001</v>
      </c>
      <c r="AQ105" s="88">
        <f>'(Bloom Yields Live)'!CN105</f>
        <v>3.6177999999999999</v>
      </c>
      <c r="AR105" s="88">
        <f>'(Bloom Yields Live)'!CP105</f>
        <v>3.7265000000000001</v>
      </c>
      <c r="AS105" s="88">
        <f>'(Bloom Yields Live)'!CR105</f>
        <v>4.4139999999999997</v>
      </c>
      <c r="AT105" s="121">
        <f t="shared" si="50"/>
        <v>1.3370000000000002</v>
      </c>
      <c r="AU105" s="99">
        <f t="shared" si="43"/>
        <v>1.0919849056603774</v>
      </c>
      <c r="AV105" s="95">
        <f>'(Bloom Yields Live)'!CT105</f>
        <v>2.952</v>
      </c>
      <c r="AW105" s="88">
        <f>'(Bloom Yields Live)'!CV105</f>
        <v>3.6600999999999999</v>
      </c>
      <c r="AX105" s="88">
        <f>'(Bloom Yields Live)'!CX105</f>
        <v>4.1882000000000001</v>
      </c>
      <c r="AY105" s="88">
        <f>'(Bloom Yields Live)'!CZ105</f>
        <v>4.5010000000000003</v>
      </c>
      <c r="AZ105" s="88">
        <f>'(Bloom Yields Live)'!DB105</f>
        <v>5.2580999999999998</v>
      </c>
      <c r="BA105" s="121">
        <f t="shared" si="51"/>
        <v>2.1115000000000004</v>
      </c>
      <c r="BB105" s="99">
        <f t="shared" si="44"/>
        <v>1.3854377358490571</v>
      </c>
      <c r="BC105" s="88">
        <f>'(Bloom Yields Live)'!DD105</f>
        <v>3.4114</v>
      </c>
      <c r="BD105" s="88">
        <f>'(Bloom Yields Live)'!DF105</f>
        <v>4.0598000000000001</v>
      </c>
      <c r="BE105" s="88">
        <f>'(Bloom Yields Live)'!DH105</f>
        <v>4.4749999999999996</v>
      </c>
      <c r="BF105" s="88">
        <f>'(Bloom Yields Live)'!DJ105</f>
        <v>4.5998000000000001</v>
      </c>
      <c r="BG105" s="88"/>
      <c r="BH105" s="121">
        <f t="shared" si="52"/>
        <v>2.2103000000000002</v>
      </c>
      <c r="BI105" s="99">
        <f t="shared" si="45"/>
        <v>1.502054716981132</v>
      </c>
      <c r="BJ105" s="95">
        <f>'(Bloom Yields Live)'!DN105</f>
        <v>3.7382</v>
      </c>
      <c r="BK105" s="88">
        <f>'(Bloom Yields Live)'!DP105</f>
        <v>4.7022000000000004</v>
      </c>
      <c r="BL105" s="88">
        <f>'(Bloom Yields Live)'!DR105</f>
        <v>5.1957000000000004</v>
      </c>
      <c r="BM105" s="88">
        <f>'(Bloom Yields Live)'!DT105</f>
        <v>5.2361000000000004</v>
      </c>
      <c r="BN105" s="88"/>
      <c r="BO105" s="121">
        <f t="shared" si="53"/>
        <v>2.8466000000000005</v>
      </c>
      <c r="BP105" s="99">
        <f t="shared" si="46"/>
        <v>2.1558981132075465</v>
      </c>
      <c r="BQ105" s="95">
        <f>'(Bloom Yields Live)'!DX105</f>
        <v>5.5697000000000001</v>
      </c>
      <c r="BR105" s="88">
        <f>'(Bloom Yields Live)'!DZ105</f>
        <v>6.8106999999999998</v>
      </c>
      <c r="BS105" s="88">
        <f>'(Bloom Yields Live)'!EB105</f>
        <v>8.0097000000000005</v>
      </c>
      <c r="BT105" s="88">
        <f>'(Bloom Yields Live)'!ED105</f>
        <v>8.1091999999999995</v>
      </c>
      <c r="BU105" s="88"/>
      <c r="BV105" s="121">
        <f t="shared" si="54"/>
        <v>5.7196999999999996</v>
      </c>
      <c r="BW105" s="88">
        <f t="shared" si="47"/>
        <v>3.971586792452829</v>
      </c>
    </row>
    <row r="106" spans="1:75">
      <c r="A106" s="5">
        <v>40837</v>
      </c>
      <c r="B106" s="1040">
        <f t="shared" si="55"/>
        <v>40837</v>
      </c>
      <c r="C106" s="95">
        <f>'(Bloom Yields Live)'!C106</f>
        <v>0.91300000000000003</v>
      </c>
      <c r="D106" s="30">
        <f>'(Bloom Yields Live)'!E106</f>
        <v>1.3836999999999999</v>
      </c>
      <c r="E106" s="30">
        <f>'(Bloom Yields Live)'!G106</f>
        <v>1.9020999999999999</v>
      </c>
      <c r="F106" s="30">
        <f>'(Bloom Yields Live)'!I106</f>
        <v>2.2824</v>
      </c>
      <c r="G106" s="30">
        <f>'(Bloom Yields Live)'!K106</f>
        <v>2.8391000000000002</v>
      </c>
      <c r="H106" s="88">
        <f t="shared" si="57"/>
        <v>2.8740452830188667</v>
      </c>
      <c r="I106" s="99"/>
      <c r="J106" s="1459"/>
      <c r="K106" s="18">
        <f>'(Bloom Yields Live)'!AQ106</f>
        <v>1.8719999999999999</v>
      </c>
      <c r="L106" s="18">
        <f>'(Bloom Yields Live)'!AS106</f>
        <v>1.8109999999999999</v>
      </c>
      <c r="M106" s="1459"/>
      <c r="N106" s="18">
        <f>'(Bloom Yields Live)'!AU106-'(Bloom Yields Live)'!I106</f>
        <v>0.96260000000000012</v>
      </c>
      <c r="O106" s="18">
        <f>'(Bloom Yields Live)'!AY106-'(Bloom Yields Live)'!AW106</f>
        <v>0.13079999999999981</v>
      </c>
      <c r="P106" s="18">
        <f>'(Bloom Yields Live)'!BK106-'(Bloom Yields Live)'!BG106</f>
        <v>3.9200000000000124E-2</v>
      </c>
      <c r="Q106" s="18">
        <f>'(Bloom Yields Live)'!BM106-'(Bloom Yields Live)'!BG106</f>
        <v>7.9200000000000159E-2</v>
      </c>
      <c r="R106" s="18"/>
      <c r="S106" s="95">
        <f>'(Bloom Yields Live)'!S106</f>
        <v>4.4073000000000002</v>
      </c>
      <c r="T106" s="731"/>
      <c r="U106" s="95">
        <f>'(Bloom Yields Live)'!W106</f>
        <v>3.1751999999999998</v>
      </c>
      <c r="V106" s="30">
        <f>'(Bloom Yields Live)'!Y106</f>
        <v>3.8784999999999998</v>
      </c>
      <c r="W106" s="30">
        <f>'(Bloom Yields Live)'!AA106</f>
        <v>4.2568999999999999</v>
      </c>
      <c r="X106" s="30">
        <f>'(Bloom Yields Live)'!AC106</f>
        <v>4.4279000000000002</v>
      </c>
      <c r="Y106" s="30">
        <f>'(Bloom Yields Live)'!AE106</f>
        <v>4.7320000000000002</v>
      </c>
      <c r="Z106" s="30">
        <f t="shared" si="58"/>
        <v>4.0512150943396223</v>
      </c>
      <c r="AA106" s="121">
        <f t="shared" si="48"/>
        <v>2.1455000000000002</v>
      </c>
      <c r="AB106" s="88">
        <f t="shared" si="41"/>
        <v>1.1771698113207549</v>
      </c>
      <c r="AC106" s="99"/>
      <c r="AD106" s="1459"/>
      <c r="AE106" s="88">
        <f>'(Bloom Yields Live)'!BU106</f>
        <v>1.7389999999999999</v>
      </c>
      <c r="AF106" s="1511"/>
      <c r="AG106" s="95">
        <f>'(Bloom Yields Live)'!BZ106</f>
        <v>2.552</v>
      </c>
      <c r="AH106" s="88">
        <f>'(Bloom Yields Live)'!CB106</f>
        <v>3.0510000000000002</v>
      </c>
      <c r="AI106" s="88">
        <f>'(Bloom Yields Live)'!CD106</f>
        <v>3.6310000000000002</v>
      </c>
      <c r="AJ106" s="88">
        <f>'(Bloom Yields Live)'!CF106</f>
        <v>3.8209999999999997</v>
      </c>
      <c r="AK106" s="88">
        <f>'(Bloom Yields Live)'!CH106</f>
        <v>4.1260000000000003</v>
      </c>
      <c r="AL106" s="121">
        <f t="shared" si="49"/>
        <v>1.5385999999999997</v>
      </c>
      <c r="AM106" s="88">
        <f t="shared" si="42"/>
        <v>1.2765283018867926</v>
      </c>
      <c r="AN106" s="731">
        <f t="shared" si="56"/>
        <v>-0.60690000000000044</v>
      </c>
      <c r="AO106" s="95">
        <f>'(Bloom Yields Live)'!CJ106</f>
        <v>2.4426000000000001</v>
      </c>
      <c r="AP106" s="88">
        <f>'(Bloom Yields Live)'!CL106</f>
        <v>2.8555999999999999</v>
      </c>
      <c r="AQ106" s="88">
        <f>'(Bloom Yields Live)'!CN106</f>
        <v>3.5194000000000001</v>
      </c>
      <c r="AR106" s="88">
        <f>'(Bloom Yields Live)'!CP106</f>
        <v>3.6086</v>
      </c>
      <c r="AS106" s="88">
        <f>'(Bloom Yields Live)'!CR106</f>
        <v>4.2870999999999997</v>
      </c>
      <c r="AT106" s="121">
        <f t="shared" si="50"/>
        <v>1.3262</v>
      </c>
      <c r="AU106" s="99">
        <f t="shared" si="43"/>
        <v>1.0966867924528303</v>
      </c>
      <c r="AV106" s="95">
        <f>'(Bloom Yields Live)'!CT106</f>
        <v>2.9260999999999999</v>
      </c>
      <c r="AW106" s="88">
        <f>'(Bloom Yields Live)'!CV106</f>
        <v>3.6541999999999999</v>
      </c>
      <c r="AX106" s="88">
        <f>'(Bloom Yields Live)'!CX106</f>
        <v>4.0282999999999998</v>
      </c>
      <c r="AY106" s="88">
        <f>'(Bloom Yields Live)'!CZ106</f>
        <v>4.3116000000000003</v>
      </c>
      <c r="AZ106" s="88">
        <f>'(Bloom Yields Live)'!DB106</f>
        <v>5.0697000000000001</v>
      </c>
      <c r="BA106" s="121">
        <f t="shared" si="51"/>
        <v>2.0292000000000003</v>
      </c>
      <c r="BB106" s="99">
        <f t="shared" si="44"/>
        <v>1.4002716981132077</v>
      </c>
      <c r="BC106" s="88">
        <f>'(Bloom Yields Live)'!DD106</f>
        <v>3.3576999999999999</v>
      </c>
      <c r="BD106" s="88">
        <f>'(Bloom Yields Live)'!DF106</f>
        <v>4.0240999999999998</v>
      </c>
      <c r="BE106" s="88">
        <f>'(Bloom Yields Live)'!DH106</f>
        <v>4.3522999999999996</v>
      </c>
      <c r="BF106" s="88">
        <f>'(Bloom Yields Live)'!DJ106</f>
        <v>4.4695999999999998</v>
      </c>
      <c r="BG106" s="88"/>
      <c r="BH106" s="121">
        <f t="shared" si="52"/>
        <v>2.1871999999999998</v>
      </c>
      <c r="BI106" s="99">
        <f t="shared" si="45"/>
        <v>1.5169660377358489</v>
      </c>
      <c r="BJ106" s="95">
        <f>'(Bloom Yields Live)'!DN106</f>
        <v>3.7363</v>
      </c>
      <c r="BK106" s="88">
        <f>'(Bloom Yields Live)'!DP106</f>
        <v>4.6082999999999998</v>
      </c>
      <c r="BL106" s="88">
        <f>'(Bloom Yields Live)'!DR106</f>
        <v>5.0848000000000004</v>
      </c>
      <c r="BM106" s="88">
        <f>'(Bloom Yields Live)'!DT106</f>
        <v>5.1058000000000003</v>
      </c>
      <c r="BN106" s="88"/>
      <c r="BO106" s="121">
        <f t="shared" si="53"/>
        <v>2.8234000000000004</v>
      </c>
      <c r="BP106" s="99">
        <f t="shared" si="46"/>
        <v>2.1685490566037728</v>
      </c>
      <c r="BQ106" s="95">
        <f>'(Bloom Yields Live)'!DX106</f>
        <v>5.492</v>
      </c>
      <c r="BR106" s="88">
        <f>'(Bloom Yields Live)'!DZ106</f>
        <v>6.7720000000000002</v>
      </c>
      <c r="BS106" s="88">
        <f>'(Bloom Yields Live)'!EB106</f>
        <v>7.8291000000000004</v>
      </c>
      <c r="BT106" s="88">
        <f>'(Bloom Yields Live)'!ED106</f>
        <v>7.9139999999999997</v>
      </c>
      <c r="BU106" s="88"/>
      <c r="BV106" s="121">
        <f t="shared" si="54"/>
        <v>5.6315999999999997</v>
      </c>
      <c r="BW106" s="88">
        <f t="shared" si="47"/>
        <v>3.9988358490566025</v>
      </c>
    </row>
    <row r="107" spans="1:75">
      <c r="A107" s="5">
        <v>40844</v>
      </c>
      <c r="B107" s="1040">
        <f t="shared" si="55"/>
        <v>40844</v>
      </c>
      <c r="C107" s="95">
        <f>'(Bloom Yields Live)'!C107</f>
        <v>0.90429999999999999</v>
      </c>
      <c r="D107" s="30">
        <f>'(Bloom Yields Live)'!E107</f>
        <v>1.3932</v>
      </c>
      <c r="E107" s="30">
        <f>'(Bloom Yields Live)'!G107</f>
        <v>1.9944999999999999</v>
      </c>
      <c r="F107" s="30">
        <f>'(Bloom Yields Live)'!I107</f>
        <v>2.3834</v>
      </c>
      <c r="G107" s="30">
        <f>'(Bloom Yields Live)'!K107</f>
        <v>2.9661999999999997</v>
      </c>
      <c r="H107" s="88">
        <f t="shared" si="57"/>
        <v>2.8707528301886787</v>
      </c>
      <c r="I107" s="99"/>
      <c r="J107" s="1459"/>
      <c r="K107" s="18">
        <f>'(Bloom Yields Live)'!AQ107</f>
        <v>1.8719999999999999</v>
      </c>
      <c r="L107" s="18">
        <f>'(Bloom Yields Live)'!AS107</f>
        <v>1.7970000000000002</v>
      </c>
      <c r="M107" s="1459"/>
      <c r="N107" s="18">
        <f>'(Bloom Yields Live)'!AU107-'(Bloom Yields Live)'!I107</f>
        <v>0.77559999999999985</v>
      </c>
      <c r="O107" s="18">
        <f>'(Bloom Yields Live)'!AY107-'(Bloom Yields Live)'!AW107</f>
        <v>0.14079999999999959</v>
      </c>
      <c r="P107" s="18">
        <f>'(Bloom Yields Live)'!BK107-'(Bloom Yields Live)'!BG107</f>
        <v>5.1400000000000112E-2</v>
      </c>
      <c r="Q107" s="18">
        <f>'(Bloom Yields Live)'!BM107-'(Bloom Yields Live)'!BG107</f>
        <v>8.9399999999999924E-2</v>
      </c>
      <c r="R107" s="18"/>
      <c r="S107" s="95">
        <f>'(Bloom Yields Live)'!S107</f>
        <v>4.3212999999999999</v>
      </c>
      <c r="T107" s="731"/>
      <c r="U107" s="95">
        <f>'(Bloom Yields Live)'!W107</f>
        <v>2.9943999999999997</v>
      </c>
      <c r="V107" s="30">
        <f>'(Bloom Yields Live)'!Y107</f>
        <v>3.669</v>
      </c>
      <c r="W107" s="30">
        <f>'(Bloom Yields Live)'!AA107</f>
        <v>4.1256000000000004</v>
      </c>
      <c r="X107" s="30">
        <f>'(Bloom Yields Live)'!AC107</f>
        <v>4.3239000000000001</v>
      </c>
      <c r="Y107" s="30">
        <f>'(Bloom Yields Live)'!AE107</f>
        <v>4.6353</v>
      </c>
      <c r="Z107" s="30">
        <f t="shared" si="58"/>
        <v>4.0682679245283015</v>
      </c>
      <c r="AA107" s="121">
        <f t="shared" si="48"/>
        <v>1.9405000000000001</v>
      </c>
      <c r="AB107" s="88">
        <f t="shared" si="41"/>
        <v>1.1975150943396227</v>
      </c>
      <c r="AC107" s="99"/>
      <c r="AD107" s="1459"/>
      <c r="AE107" s="88">
        <f>'(Bloom Yields Live)'!BU107</f>
        <v>1.764</v>
      </c>
      <c r="AF107" s="1511"/>
      <c r="AG107" s="95">
        <f>'(Bloom Yields Live)'!BZ107</f>
        <v>2.42</v>
      </c>
      <c r="AH107" s="88">
        <f>'(Bloom Yields Live)'!CB107</f>
        <v>2.964</v>
      </c>
      <c r="AI107" s="88">
        <f>'(Bloom Yields Live)'!CD107</f>
        <v>3.5789999999999997</v>
      </c>
      <c r="AJ107" s="88">
        <f>'(Bloom Yields Live)'!CF107</f>
        <v>3.7690000000000001</v>
      </c>
      <c r="AK107" s="88">
        <f>'(Bloom Yields Live)'!CH107</f>
        <v>4.0990000000000002</v>
      </c>
      <c r="AL107" s="121">
        <f t="shared" si="49"/>
        <v>1.3856000000000002</v>
      </c>
      <c r="AM107" s="88">
        <f t="shared" si="42"/>
        <v>1.2818811320754717</v>
      </c>
      <c r="AN107" s="731">
        <f t="shared" si="56"/>
        <v>-0.55489999999999995</v>
      </c>
      <c r="AO107" s="95">
        <f>'(Bloom Yields Live)'!CJ107</f>
        <v>2.3531</v>
      </c>
      <c r="AP107" s="88">
        <f>'(Bloom Yields Live)'!CL107</f>
        <v>2.7826</v>
      </c>
      <c r="AQ107" s="88">
        <f>'(Bloom Yields Live)'!CN107</f>
        <v>3.4967999999999999</v>
      </c>
      <c r="AR107" s="88">
        <f>'(Bloom Yields Live)'!CP107</f>
        <v>3.6471</v>
      </c>
      <c r="AS107" s="88">
        <f>'(Bloom Yields Live)'!CR107</f>
        <v>4.3475999999999999</v>
      </c>
      <c r="AT107" s="121">
        <f t="shared" si="50"/>
        <v>1.2637</v>
      </c>
      <c r="AU107" s="99">
        <f t="shared" si="43"/>
        <v>1.1004207547169811</v>
      </c>
      <c r="AV107" s="95">
        <f>'(Bloom Yields Live)'!CT107</f>
        <v>2.7759</v>
      </c>
      <c r="AW107" s="88">
        <f>'(Bloom Yields Live)'!CV107</f>
        <v>3.5205000000000002</v>
      </c>
      <c r="AX107" s="88">
        <f>'(Bloom Yields Live)'!CX107</f>
        <v>3.9830999999999999</v>
      </c>
      <c r="AY107" s="88">
        <f>'(Bloom Yields Live)'!CZ107</f>
        <v>4.3554000000000004</v>
      </c>
      <c r="AZ107" s="88">
        <f>'(Bloom Yields Live)'!DB107</f>
        <v>5.1364000000000001</v>
      </c>
      <c r="BA107" s="121">
        <f t="shared" si="51"/>
        <v>1.9720000000000004</v>
      </c>
      <c r="BB107" s="99">
        <f t="shared" si="44"/>
        <v>1.414158490566038</v>
      </c>
      <c r="BC107" s="88">
        <f>'(Bloom Yields Live)'!DD107</f>
        <v>3.2176999999999998</v>
      </c>
      <c r="BD107" s="88">
        <f>'(Bloom Yields Live)'!DF107</f>
        <v>3.9506000000000001</v>
      </c>
      <c r="BE107" s="88">
        <f>'(Bloom Yields Live)'!DH107</f>
        <v>4.2591999999999999</v>
      </c>
      <c r="BF107" s="88">
        <f>'(Bloom Yields Live)'!DJ107</f>
        <v>4.3936000000000002</v>
      </c>
      <c r="BG107" s="88"/>
      <c r="BH107" s="121">
        <f t="shared" si="52"/>
        <v>2.0102000000000002</v>
      </c>
      <c r="BI107" s="99">
        <f t="shared" si="45"/>
        <v>1.5290962264150942</v>
      </c>
      <c r="BJ107" s="95">
        <f>'(Bloom Yields Live)'!DN107</f>
        <v>3.6560000000000001</v>
      </c>
      <c r="BK107" s="88">
        <f>'(Bloom Yields Live)'!DP107</f>
        <v>4.5445000000000002</v>
      </c>
      <c r="BL107" s="88">
        <f>'(Bloom Yields Live)'!DR107</f>
        <v>5.0944000000000003</v>
      </c>
      <c r="BM107" s="88">
        <f>'(Bloom Yields Live)'!DT107</f>
        <v>5.1334</v>
      </c>
      <c r="BN107" s="88"/>
      <c r="BO107" s="121">
        <f t="shared" si="53"/>
        <v>2.75</v>
      </c>
      <c r="BP107" s="99">
        <f t="shared" si="46"/>
        <v>2.1802981132075465</v>
      </c>
      <c r="BQ107" s="95">
        <f>'(Bloom Yields Live)'!DX107</f>
        <v>5.0885999999999996</v>
      </c>
      <c r="BR107" s="88">
        <f>'(Bloom Yields Live)'!DZ107</f>
        <v>6.4481000000000002</v>
      </c>
      <c r="BS107" s="88">
        <f>'(Bloom Yields Live)'!EB107</f>
        <v>7.5565999999999995</v>
      </c>
      <c r="BT107" s="88">
        <f>'(Bloom Yields Live)'!ED107</f>
        <v>7.6585999999999999</v>
      </c>
      <c r="BU107" s="88"/>
      <c r="BV107" s="121">
        <f t="shared" si="54"/>
        <v>5.2751999999999999</v>
      </c>
      <c r="BW107" s="88">
        <f t="shared" si="47"/>
        <v>4.0221188679245277</v>
      </c>
    </row>
    <row r="108" spans="1:75">
      <c r="A108" s="5">
        <v>40851</v>
      </c>
      <c r="B108" s="1040">
        <f t="shared" si="55"/>
        <v>40851</v>
      </c>
      <c r="C108" s="95">
        <f>'(Bloom Yields Live)'!C108</f>
        <v>0.66600000000000004</v>
      </c>
      <c r="D108" s="30">
        <f>'(Bloom Yields Live)'!E108</f>
        <v>1.0678000000000001</v>
      </c>
      <c r="E108" s="30">
        <f>'(Bloom Yields Live)'!G108</f>
        <v>1.6395999999999999</v>
      </c>
      <c r="F108" s="30">
        <f>'(Bloom Yields Live)'!I108</f>
        <v>2.0371000000000001</v>
      </c>
      <c r="G108" s="30">
        <f>'(Bloom Yields Live)'!K108</f>
        <v>2.669</v>
      </c>
      <c r="H108" s="88">
        <f t="shared" si="57"/>
        <v>2.8596396226415091</v>
      </c>
      <c r="I108" s="99"/>
      <c r="J108" s="1459"/>
      <c r="K108" s="18">
        <f>'(Bloom Yields Live)'!AQ108</f>
        <v>1.8719999999999999</v>
      </c>
      <c r="L108" s="18">
        <f>'(Bloom Yields Live)'!AS108</f>
        <v>1.647</v>
      </c>
      <c r="M108" s="1459"/>
      <c r="N108" s="18">
        <f>'(Bloom Yields Live)'!AU108-'(Bloom Yields Live)'!I108</f>
        <v>1.0139</v>
      </c>
      <c r="O108" s="18">
        <f>'(Bloom Yields Live)'!AY108-'(Bloom Yields Live)'!AW108</f>
        <v>0.1362000000000001</v>
      </c>
      <c r="P108" s="18">
        <f>'(Bloom Yields Live)'!BK108-'(Bloom Yields Live)'!BG108</f>
        <v>4.3299999999999894E-2</v>
      </c>
      <c r="Q108" s="18">
        <f>'(Bloom Yields Live)'!BM108-'(Bloom Yields Live)'!BG108</f>
        <v>8.0299999999999816E-2</v>
      </c>
      <c r="R108" s="18"/>
      <c r="S108" s="95">
        <f>'(Bloom Yields Live)'!S108</f>
        <v>4.3773</v>
      </c>
      <c r="T108" s="731"/>
      <c r="U108" s="95">
        <f>'(Bloom Yields Live)'!W108</f>
        <v>3.2229999999999999</v>
      </c>
      <c r="V108" s="30">
        <f>'(Bloom Yields Live)'!Y108</f>
        <v>3.8284000000000002</v>
      </c>
      <c r="W108" s="30">
        <f>'(Bloom Yields Live)'!AA108</f>
        <v>4.2106000000000003</v>
      </c>
      <c r="X108" s="30">
        <f>'(Bloom Yields Live)'!AC108</f>
        <v>4.3997999999999999</v>
      </c>
      <c r="Y108" s="30">
        <f>'(Bloom Yields Live)'!AE108</f>
        <v>4.7050999999999998</v>
      </c>
      <c r="Z108" s="30">
        <f t="shared" si="58"/>
        <v>4.0860358490566044</v>
      </c>
      <c r="AA108" s="121">
        <f t="shared" ref="AA108:AA139" si="59">X108-$F108</f>
        <v>2.3626999999999998</v>
      </c>
      <c r="AB108" s="88">
        <f t="shared" si="41"/>
        <v>1.2263962264150943</v>
      </c>
      <c r="AC108" s="99"/>
      <c r="AD108" s="1459"/>
      <c r="AE108" s="88">
        <f>'(Bloom Yields Live)'!BU108</f>
        <v>1.6019999999999999</v>
      </c>
      <c r="AF108" s="1511"/>
      <c r="AG108" s="95">
        <f>'(Bloom Yields Live)'!BZ108</f>
        <v>2.173</v>
      </c>
      <c r="AH108" s="88">
        <f>'(Bloom Yields Live)'!CB108</f>
        <v>2.69</v>
      </c>
      <c r="AI108" s="88">
        <f>'(Bloom Yields Live)'!CD108</f>
        <v>3.3159999999999998</v>
      </c>
      <c r="AJ108" s="88">
        <f>'(Bloom Yields Live)'!CF108</f>
        <v>3.5</v>
      </c>
      <c r="AK108" s="88">
        <f>'(Bloom Yields Live)'!CH108</f>
        <v>3.8559999999999999</v>
      </c>
      <c r="AL108" s="121">
        <f t="shared" si="49"/>
        <v>1.4628999999999999</v>
      </c>
      <c r="AM108" s="88">
        <f t="shared" si="42"/>
        <v>1.2892584905660378</v>
      </c>
      <c r="AN108" s="731">
        <f t="shared" si="56"/>
        <v>-0.89979999999999993</v>
      </c>
      <c r="AO108" s="95">
        <f>'(Bloom Yields Live)'!CJ108</f>
        <v>2.1116999999999999</v>
      </c>
      <c r="AP108" s="88">
        <f>'(Bloom Yields Live)'!CL108</f>
        <v>2.5236999999999998</v>
      </c>
      <c r="AQ108" s="88">
        <f>'(Bloom Yields Live)'!CN108</f>
        <v>3.2149999999999999</v>
      </c>
      <c r="AR108" s="88">
        <f>'(Bloom Yields Live)'!CP108</f>
        <v>3.3622000000000001</v>
      </c>
      <c r="AS108" s="88">
        <f>'(Bloom Yields Live)'!CR108</f>
        <v>4.0766999999999998</v>
      </c>
      <c r="AT108" s="121">
        <f t="shared" ref="AT108:AT139" si="60">AR108-$F108</f>
        <v>1.3250999999999999</v>
      </c>
      <c r="AU108" s="99">
        <f t="shared" si="43"/>
        <v>1.1058207547169812</v>
      </c>
      <c r="AV108" s="95">
        <f>'(Bloom Yields Live)'!CT108</f>
        <v>2.5345</v>
      </c>
      <c r="AW108" s="88">
        <f>'(Bloom Yields Live)'!CV108</f>
        <v>3.2646000000000002</v>
      </c>
      <c r="AX108" s="88">
        <f>'(Bloom Yields Live)'!CX108</f>
        <v>3.7422</v>
      </c>
      <c r="AY108" s="88">
        <f>'(Bloom Yields Live)'!CZ108</f>
        <v>4.1224999999999996</v>
      </c>
      <c r="AZ108" s="88">
        <f>'(Bloom Yields Live)'!DB108</f>
        <v>4.9175000000000004</v>
      </c>
      <c r="BA108" s="121">
        <f t="shared" ref="BA108:BA139" si="61">AY108-$F108</f>
        <v>2.0853999999999995</v>
      </c>
      <c r="BB108" s="99">
        <f t="shared" si="44"/>
        <v>1.4304396226415095</v>
      </c>
      <c r="BC108" s="88">
        <f>'(Bloom Yields Live)'!DD108</f>
        <v>2.9794</v>
      </c>
      <c r="BD108" s="88">
        <f>'(Bloom Yields Live)'!DF108</f>
        <v>3.7579000000000002</v>
      </c>
      <c r="BE108" s="88">
        <f>'(Bloom Yields Live)'!DH108</f>
        <v>4.0415000000000001</v>
      </c>
      <c r="BF108" s="88">
        <f>'(Bloom Yields Live)'!DJ108</f>
        <v>4.1837999999999997</v>
      </c>
      <c r="BG108" s="88"/>
      <c r="BH108" s="121">
        <f t="shared" ref="BH108:BH139" si="62">BF108-$F108</f>
        <v>2.1466999999999996</v>
      </c>
      <c r="BI108" s="99">
        <f t="shared" si="45"/>
        <v>1.5443924528301884</v>
      </c>
      <c r="BJ108" s="95">
        <f>'(Bloom Yields Live)'!DN108</f>
        <v>3.3182999999999998</v>
      </c>
      <c r="BK108" s="88">
        <f>'(Bloom Yields Live)'!DP108</f>
        <v>4.2163000000000004</v>
      </c>
      <c r="BL108" s="88">
        <f>'(Bloom Yields Live)'!DR108</f>
        <v>4.8532999999999999</v>
      </c>
      <c r="BM108" s="88">
        <f>'(Bloom Yields Live)'!DT108</f>
        <v>4.9001999999999999</v>
      </c>
      <c r="BN108" s="88"/>
      <c r="BO108" s="121">
        <f t="shared" ref="BO108:BO139" si="63">BM108-$F108</f>
        <v>2.8630999999999998</v>
      </c>
      <c r="BP108" s="99">
        <f t="shared" si="46"/>
        <v>2.1952811320754715</v>
      </c>
      <c r="BQ108" s="95">
        <f>'(Bloom Yields Live)'!DX108</f>
        <v>4.8635000000000002</v>
      </c>
      <c r="BR108" s="88">
        <f>'(Bloom Yields Live)'!DZ108</f>
        <v>6.2095000000000002</v>
      </c>
      <c r="BS108" s="88">
        <f>'(Bloom Yields Live)'!EB108</f>
        <v>7.3319999999999999</v>
      </c>
      <c r="BT108" s="88">
        <f>'(Bloom Yields Live)'!ED108</f>
        <v>7.4420000000000002</v>
      </c>
      <c r="BU108" s="88"/>
      <c r="BV108" s="121">
        <f t="shared" ref="BV108:BV139" si="64">BT108-$F108</f>
        <v>5.4048999999999996</v>
      </c>
      <c r="BW108" s="88">
        <f t="shared" si="47"/>
        <v>4.0491415094339613</v>
      </c>
    </row>
    <row r="109" spans="1:75">
      <c r="A109" s="5">
        <v>40858</v>
      </c>
      <c r="B109" s="1040">
        <f t="shared" si="55"/>
        <v>40858</v>
      </c>
      <c r="C109" s="95">
        <f>'(Bloom Yields Live)'!C109</f>
        <v>0.65610000000000002</v>
      </c>
      <c r="D109" s="30">
        <f>'(Bloom Yields Live)'!E109</f>
        <v>1.0953999999999999</v>
      </c>
      <c r="E109" s="30">
        <f>'(Bloom Yields Live)'!G109</f>
        <v>1.6638999999999999</v>
      </c>
      <c r="F109" s="30">
        <f>'(Bloom Yields Live)'!I109</f>
        <v>2.0619000000000001</v>
      </c>
      <c r="G109" s="30">
        <f>'(Bloom Yields Live)'!K109</f>
        <v>2.585</v>
      </c>
      <c r="H109" s="88">
        <f t="shared" si="57"/>
        <v>2.851418867924528</v>
      </c>
      <c r="I109" s="99"/>
      <c r="J109" s="1459"/>
      <c r="K109" s="18">
        <f>'(Bloom Yields Live)'!AQ109</f>
        <v>1.8719999999999999</v>
      </c>
      <c r="L109" s="18">
        <f>'(Bloom Yields Live)'!AS109</f>
        <v>1.4159999999999999</v>
      </c>
      <c r="M109" s="1459"/>
      <c r="N109" s="18">
        <f>'(Bloom Yields Live)'!AU109-'(Bloom Yields Live)'!I109</f>
        <v>1.3241000000000001</v>
      </c>
      <c r="O109" s="18">
        <f>'(Bloom Yields Live)'!AY109-'(Bloom Yields Live)'!AW109</f>
        <v>0.1480999999999999</v>
      </c>
      <c r="P109" s="18">
        <f>'(Bloom Yields Live)'!BK109-'(Bloom Yields Live)'!BG109</f>
        <v>7.0699999999999985E-2</v>
      </c>
      <c r="Q109" s="18">
        <f>'(Bloom Yields Live)'!BM109-'(Bloom Yields Live)'!BG109</f>
        <v>7.9699999999999882E-2</v>
      </c>
      <c r="R109" s="18"/>
      <c r="S109" s="95">
        <f>'(Bloom Yields Live)'!S109</f>
        <v>4.4946000000000002</v>
      </c>
      <c r="T109" s="731"/>
      <c r="U109" s="95">
        <f>'(Bloom Yields Live)'!W109</f>
        <v>3.5078</v>
      </c>
      <c r="V109" s="30">
        <f>'(Bloom Yields Live)'!Y109</f>
        <v>3.9510000000000001</v>
      </c>
      <c r="W109" s="30">
        <f>'(Bloom Yields Live)'!AA109</f>
        <v>4.2872000000000003</v>
      </c>
      <c r="X109" s="30">
        <f>'(Bloom Yields Live)'!AC109</f>
        <v>4.4968000000000004</v>
      </c>
      <c r="Y109" s="30">
        <f>'(Bloom Yields Live)'!AE109</f>
        <v>4.8623000000000003</v>
      </c>
      <c r="Z109" s="30">
        <f t="shared" si="58"/>
        <v>4.1080603773584912</v>
      </c>
      <c r="AA109" s="121">
        <f t="shared" si="59"/>
        <v>2.4349000000000003</v>
      </c>
      <c r="AB109" s="88">
        <f t="shared" si="41"/>
        <v>1.2566415094339622</v>
      </c>
      <c r="AC109" s="99"/>
      <c r="AD109" s="1459"/>
      <c r="AE109" s="88">
        <f>'(Bloom Yields Live)'!BU109</f>
        <v>1.619</v>
      </c>
      <c r="AF109" s="1511"/>
      <c r="AG109" s="95">
        <f>'(Bloom Yields Live)'!BZ109</f>
        <v>2.1800000000000002</v>
      </c>
      <c r="AH109" s="88">
        <f>'(Bloom Yields Live)'!CB109</f>
        <v>2.7530000000000001</v>
      </c>
      <c r="AI109" s="88">
        <f>'(Bloom Yields Live)'!CD109</f>
        <v>3.3340000000000001</v>
      </c>
      <c r="AJ109" s="88">
        <f>'(Bloom Yields Live)'!CF109</f>
        <v>3.5150000000000001</v>
      </c>
      <c r="AK109" s="88">
        <f>'(Bloom Yields Live)'!CH109</f>
        <v>3.8369999999999997</v>
      </c>
      <c r="AL109" s="121">
        <f t="shared" si="49"/>
        <v>1.4531000000000001</v>
      </c>
      <c r="AM109" s="88">
        <f t="shared" si="42"/>
        <v>1.2958754716981133</v>
      </c>
      <c r="AN109" s="731">
        <f t="shared" si="56"/>
        <v>-0.98180000000000023</v>
      </c>
      <c r="AO109" s="95">
        <f>'(Bloom Yields Live)'!CJ109</f>
        <v>2.1221000000000001</v>
      </c>
      <c r="AP109" s="88">
        <f>'(Bloom Yields Live)'!CL109</f>
        <v>2.5446</v>
      </c>
      <c r="AQ109" s="88">
        <f>'(Bloom Yields Live)'!CN109</f>
        <v>3.2208999999999999</v>
      </c>
      <c r="AR109" s="88">
        <f>'(Bloom Yields Live)'!CP109</f>
        <v>3.3546</v>
      </c>
      <c r="AS109" s="88">
        <f>'(Bloom Yields Live)'!CR109</f>
        <v>4.0260999999999996</v>
      </c>
      <c r="AT109" s="121">
        <f t="shared" si="60"/>
        <v>1.2927</v>
      </c>
      <c r="AU109" s="99">
        <f t="shared" si="43"/>
        <v>1.1106396226415094</v>
      </c>
      <c r="AV109" s="95">
        <f>'(Bloom Yields Live)'!CT109</f>
        <v>2.6151999999999997</v>
      </c>
      <c r="AW109" s="88">
        <f>'(Bloom Yields Live)'!CV109</f>
        <v>3.3567999999999998</v>
      </c>
      <c r="AX109" s="88">
        <f>'(Bloom Yields Live)'!CX109</f>
        <v>3.8094000000000001</v>
      </c>
      <c r="AY109" s="88">
        <f>'(Bloom Yields Live)'!CZ109</f>
        <v>4.1261999999999999</v>
      </c>
      <c r="AZ109" s="88">
        <f>'(Bloom Yields Live)'!DB109</f>
        <v>4.8883000000000001</v>
      </c>
      <c r="BA109" s="121">
        <f t="shared" si="61"/>
        <v>2.0642999999999998</v>
      </c>
      <c r="BB109" s="99">
        <f t="shared" si="44"/>
        <v>1.4452207547169813</v>
      </c>
      <c r="BC109" s="88">
        <f>'(Bloom Yields Live)'!DD109</f>
        <v>3.0116000000000001</v>
      </c>
      <c r="BD109" s="88">
        <f>'(Bloom Yields Live)'!DF109</f>
        <v>3.8005</v>
      </c>
      <c r="BE109" s="88">
        <f>'(Bloom Yields Live)'!DH109</f>
        <v>4.0601000000000003</v>
      </c>
      <c r="BF109" s="88">
        <f>'(Bloom Yields Live)'!DJ109</f>
        <v>4.1890000000000001</v>
      </c>
      <c r="BG109" s="88"/>
      <c r="BH109" s="121">
        <f t="shared" si="62"/>
        <v>2.1271</v>
      </c>
      <c r="BI109" s="99">
        <f t="shared" si="45"/>
        <v>1.559428301886792</v>
      </c>
      <c r="BJ109" s="95">
        <f>'(Bloom Yields Live)'!DN109</f>
        <v>3.3422999999999998</v>
      </c>
      <c r="BK109" s="88">
        <f>'(Bloom Yields Live)'!DP109</f>
        <v>4.2518000000000002</v>
      </c>
      <c r="BL109" s="88">
        <f>'(Bloom Yields Live)'!DR109</f>
        <v>4.8638000000000003</v>
      </c>
      <c r="BM109" s="88">
        <f>'(Bloom Yields Live)'!DT109</f>
        <v>4.8972999999999995</v>
      </c>
      <c r="BN109" s="88"/>
      <c r="BO109" s="121">
        <f t="shared" si="63"/>
        <v>2.8353999999999995</v>
      </c>
      <c r="BP109" s="99">
        <f t="shared" si="46"/>
        <v>2.2099830188679244</v>
      </c>
      <c r="BQ109" s="95">
        <f>'(Bloom Yields Live)'!DX109</f>
        <v>4.9791999999999996</v>
      </c>
      <c r="BR109" s="88">
        <f>'(Bloom Yields Live)'!DZ109</f>
        <v>6.3367000000000004</v>
      </c>
      <c r="BS109" s="88">
        <f>'(Bloom Yields Live)'!EB109</f>
        <v>7.4343000000000004</v>
      </c>
      <c r="BT109" s="88">
        <f>'(Bloom Yields Live)'!ED109</f>
        <v>7.5306999999999995</v>
      </c>
      <c r="BU109" s="88"/>
      <c r="BV109" s="121">
        <f t="shared" si="64"/>
        <v>5.4687999999999999</v>
      </c>
      <c r="BW109" s="88">
        <f t="shared" si="47"/>
        <v>4.0773377358490555</v>
      </c>
    </row>
    <row r="110" spans="1:75">
      <c r="A110" s="5">
        <v>40865</v>
      </c>
      <c r="B110" s="1040">
        <f t="shared" si="55"/>
        <v>40865</v>
      </c>
      <c r="C110" s="95">
        <f>'(Bloom Yields Live)'!C110</f>
        <v>0.75049999999999994</v>
      </c>
      <c r="D110" s="30">
        <f>'(Bloom Yields Live)'!E110</f>
        <v>1.2164999999999999</v>
      </c>
      <c r="E110" s="30">
        <f>'(Bloom Yields Live)'!G110</f>
        <v>1.7728000000000002</v>
      </c>
      <c r="F110" s="30">
        <f>'(Bloom Yields Live)'!I110</f>
        <v>2.1762000000000001</v>
      </c>
      <c r="G110" s="30">
        <f>'(Bloom Yields Live)'!K110</f>
        <v>2.7566999999999999</v>
      </c>
      <c r="H110" s="88">
        <f t="shared" si="57"/>
        <v>2.8439471698113201</v>
      </c>
      <c r="I110" s="99"/>
      <c r="J110" s="1459"/>
      <c r="K110" s="18">
        <f>'(Bloom Yields Live)'!AQ110</f>
        <v>1.8719999999999999</v>
      </c>
      <c r="L110" s="18">
        <f>'(Bloom Yields Live)'!AS110</f>
        <v>1.21</v>
      </c>
      <c r="M110" s="1459"/>
      <c r="N110" s="18">
        <f>'(Bloom Yields Live)'!AU110-'(Bloom Yields Live)'!I110</f>
        <v>1.2917999999999998</v>
      </c>
      <c r="O110" s="18">
        <f>'(Bloom Yields Live)'!AY110-'(Bloom Yields Live)'!AW110</f>
        <v>0.13930000000000042</v>
      </c>
      <c r="P110" s="18">
        <f>'(Bloom Yields Live)'!BK110-'(Bloom Yields Live)'!BG110</f>
        <v>1.8100000000000005E-2</v>
      </c>
      <c r="Q110" s="18">
        <f>'(Bloom Yields Live)'!BM110-'(Bloom Yields Live)'!BG110</f>
        <v>9.3099999999999739E-2</v>
      </c>
      <c r="R110" s="18"/>
      <c r="S110" s="95">
        <f>'(Bloom Yields Live)'!S110</f>
        <v>4.7893999999999997</v>
      </c>
      <c r="T110" s="731"/>
      <c r="U110" s="95">
        <f>'(Bloom Yields Live)'!W110</f>
        <v>4.2036999999999995</v>
      </c>
      <c r="V110" s="30">
        <f>'(Bloom Yields Live)'!Y110</f>
        <v>4.4059999999999997</v>
      </c>
      <c r="W110" s="30">
        <f>'(Bloom Yields Live)'!AA110</f>
        <v>4.6498999999999997</v>
      </c>
      <c r="X110" s="30">
        <f>'(Bloom Yields Live)'!AC110</f>
        <v>4.8472</v>
      </c>
      <c r="Y110" s="30">
        <f>'(Bloom Yields Live)'!AE110</f>
        <v>4.9852999999999996</v>
      </c>
      <c r="Z110" s="30">
        <f t="shared" si="58"/>
        <v>4.1351698113207549</v>
      </c>
      <c r="AA110" s="121">
        <f t="shared" si="59"/>
        <v>2.6709999999999998</v>
      </c>
      <c r="AB110" s="88">
        <f t="shared" si="41"/>
        <v>1.2912226415094341</v>
      </c>
      <c r="AC110" s="99"/>
      <c r="AD110" s="1459"/>
      <c r="AE110" s="88">
        <f>'(Bloom Yields Live)'!BU110</f>
        <v>1.611</v>
      </c>
      <c r="AF110" s="1511"/>
      <c r="AG110" s="95">
        <f>'(Bloom Yields Live)'!BZ110</f>
        <v>2.4129999999999998</v>
      </c>
      <c r="AH110" s="88">
        <f>'(Bloom Yields Live)'!CB110</f>
        <v>2.992</v>
      </c>
      <c r="AI110" s="88">
        <f>'(Bloom Yields Live)'!CD110</f>
        <v>3.5760000000000001</v>
      </c>
      <c r="AJ110" s="88">
        <f>'(Bloom Yields Live)'!CF110</f>
        <v>3.7429999999999999</v>
      </c>
      <c r="AK110" s="88">
        <f>'(Bloom Yields Live)'!CH110</f>
        <v>3.9430000000000001</v>
      </c>
      <c r="AL110" s="121">
        <f t="shared" si="49"/>
        <v>1.5667999999999997</v>
      </c>
      <c r="AM110" s="88">
        <f t="shared" si="42"/>
        <v>1.3046113207547174</v>
      </c>
      <c r="AN110" s="731">
        <f t="shared" si="56"/>
        <v>-1.1042000000000001</v>
      </c>
      <c r="AO110" s="95">
        <f>'(Bloom Yields Live)'!CJ110</f>
        <v>2.2585000000000002</v>
      </c>
      <c r="AP110" s="88">
        <f>'(Bloom Yields Live)'!CL110</f>
        <v>2.6734999999999998</v>
      </c>
      <c r="AQ110" s="88">
        <f>'(Bloom Yields Live)'!CN110</f>
        <v>3.3170000000000002</v>
      </c>
      <c r="AR110" s="88">
        <f>'(Bloom Yields Live)'!CP110</f>
        <v>3.4929999999999999</v>
      </c>
      <c r="AS110" s="88">
        <f>'(Bloom Yields Live)'!CR110</f>
        <v>4.1630000000000003</v>
      </c>
      <c r="AT110" s="121">
        <f t="shared" si="60"/>
        <v>1.3167999999999997</v>
      </c>
      <c r="AU110" s="99">
        <f t="shared" si="43"/>
        <v>1.1156452830188681</v>
      </c>
      <c r="AV110" s="95">
        <f>'(Bloom Yields Live)'!CT110</f>
        <v>2.7688000000000001</v>
      </c>
      <c r="AW110" s="88">
        <f>'(Bloom Yields Live)'!CV110</f>
        <v>3.5038999999999998</v>
      </c>
      <c r="AX110" s="88">
        <f>'(Bloom Yields Live)'!CX110</f>
        <v>3.9226999999999999</v>
      </c>
      <c r="AY110" s="88">
        <f>'(Bloom Yields Live)'!CZ110</f>
        <v>4.2317999999999998</v>
      </c>
      <c r="AZ110" s="88">
        <f>'(Bloom Yields Live)'!DB110</f>
        <v>4.9923999999999999</v>
      </c>
      <c r="BA110" s="121">
        <f t="shared" si="61"/>
        <v>2.0555999999999996</v>
      </c>
      <c r="BB110" s="99">
        <f t="shared" si="44"/>
        <v>1.4592698113207545</v>
      </c>
      <c r="BC110" s="88">
        <f>'(Bloom Yields Live)'!DD110</f>
        <v>3.2458</v>
      </c>
      <c r="BD110" s="88">
        <f>'(Bloom Yields Live)'!DF110</f>
        <v>4.0271999999999997</v>
      </c>
      <c r="BE110" s="88">
        <f>'(Bloom Yields Live)'!DH110</f>
        <v>4.2541000000000002</v>
      </c>
      <c r="BF110" s="88">
        <f>'(Bloom Yields Live)'!DJ110</f>
        <v>4.3751999999999995</v>
      </c>
      <c r="BG110" s="88"/>
      <c r="BH110" s="121">
        <f t="shared" si="62"/>
        <v>2.1989999999999994</v>
      </c>
      <c r="BI110" s="99">
        <f t="shared" si="45"/>
        <v>1.5761037735849055</v>
      </c>
      <c r="BJ110" s="95">
        <f>'(Bloom Yields Live)'!DN110</f>
        <v>3.5417999999999998</v>
      </c>
      <c r="BK110" s="88">
        <f>'(Bloom Yields Live)'!DP110</f>
        <v>4.4428000000000001</v>
      </c>
      <c r="BL110" s="88">
        <f>'(Bloom Yields Live)'!DR110</f>
        <v>5.0220000000000002</v>
      </c>
      <c r="BM110" s="88">
        <f>'(Bloom Yields Live)'!DT110</f>
        <v>5.0476999999999999</v>
      </c>
      <c r="BN110" s="88"/>
      <c r="BO110" s="121">
        <f t="shared" si="63"/>
        <v>2.8714999999999997</v>
      </c>
      <c r="BP110" s="99">
        <f t="shared" si="46"/>
        <v>2.2245245283018864</v>
      </c>
      <c r="BQ110" s="95">
        <f>'(Bloom Yields Live)'!DX110</f>
        <v>5.2327000000000004</v>
      </c>
      <c r="BR110" s="88">
        <f>'(Bloom Yields Live)'!DZ110</f>
        <v>6.5827999999999998</v>
      </c>
      <c r="BS110" s="88">
        <f>'(Bloom Yields Live)'!EB110</f>
        <v>7.6475999999999997</v>
      </c>
      <c r="BT110" s="88">
        <f>'(Bloom Yields Live)'!ED110</f>
        <v>7.7363</v>
      </c>
      <c r="BU110" s="88"/>
      <c r="BV110" s="121">
        <f t="shared" si="64"/>
        <v>5.5601000000000003</v>
      </c>
      <c r="BW110" s="88">
        <f t="shared" si="47"/>
        <v>4.1082245283018857</v>
      </c>
    </row>
    <row r="111" spans="1:75">
      <c r="A111" s="5">
        <v>40872</v>
      </c>
      <c r="B111" s="1040">
        <f t="shared" si="55"/>
        <v>40872</v>
      </c>
      <c r="C111" s="95">
        <f>'(Bloom Yields Live)'!C111</f>
        <v>0.78369999999999995</v>
      </c>
      <c r="D111" s="30">
        <f>'(Bloom Yields Live)'!E111</f>
        <v>1.3371999999999999</v>
      </c>
      <c r="E111" s="30">
        <f>'(Bloom Yields Live)'!G111</f>
        <v>2.0072000000000001</v>
      </c>
      <c r="F111" s="30">
        <f>'(Bloom Yields Live)'!I111</f>
        <v>2.4011</v>
      </c>
      <c r="G111" s="30">
        <f>'(Bloom Yields Live)'!K111</f>
        <v>2.9670999999999998</v>
      </c>
      <c r="H111" s="88">
        <f t="shared" si="57"/>
        <v>2.8359641509433962</v>
      </c>
      <c r="I111" s="99"/>
      <c r="J111" s="1459"/>
      <c r="K111" s="18">
        <f>'(Bloom Yields Live)'!AQ111</f>
        <v>1.8719999999999999</v>
      </c>
      <c r="L111" s="18">
        <f>'(Bloom Yields Live)'!AS111</f>
        <v>1.3089999999999999</v>
      </c>
      <c r="M111" s="1459"/>
      <c r="N111" s="18">
        <f>'(Bloom Yields Live)'!AU111-'(Bloom Yields Live)'!I111</f>
        <v>1.2898999999999998</v>
      </c>
      <c r="O111" s="18">
        <f>'(Bloom Yields Live)'!AY111-'(Bloom Yields Live)'!AW111</f>
        <v>0.12769999999999992</v>
      </c>
      <c r="P111" s="18">
        <f>'(Bloom Yields Live)'!BK111-'(Bloom Yields Live)'!BG111</f>
        <v>2.0399999999999974E-2</v>
      </c>
      <c r="Q111" s="18">
        <f>'(Bloom Yields Live)'!BM111-'(Bloom Yields Live)'!BG111</f>
        <v>9.0400000000000258E-2</v>
      </c>
      <c r="R111" s="18"/>
      <c r="S111" s="95">
        <f>'(Bloom Yields Live)'!S111</f>
        <v>5.8566000000000003</v>
      </c>
      <c r="T111" s="731"/>
      <c r="U111" s="95">
        <f>'(Bloom Yields Live)'!W111</f>
        <v>5.3905000000000003</v>
      </c>
      <c r="V111" s="30">
        <f>'(Bloom Yields Live)'!Y111</f>
        <v>5.5766</v>
      </c>
      <c r="W111" s="30">
        <f>'(Bloom Yields Live)'!AA111</f>
        <v>5.7366000000000001</v>
      </c>
      <c r="X111" s="30">
        <f>'(Bloom Yields Live)'!AC111</f>
        <v>5.8441000000000001</v>
      </c>
      <c r="Y111" s="30">
        <f>'(Bloom Yields Live)'!AE111</f>
        <v>5.8109999999999999</v>
      </c>
      <c r="Z111" s="30">
        <f t="shared" si="58"/>
        <v>4.1759660377358498</v>
      </c>
      <c r="AA111" s="121">
        <f t="shared" si="59"/>
        <v>3.4430000000000001</v>
      </c>
      <c r="AB111" s="88">
        <f t="shared" si="41"/>
        <v>1.3400018867924528</v>
      </c>
      <c r="AC111" s="99"/>
      <c r="AD111" s="1459"/>
      <c r="AE111" s="88">
        <f>'(Bloom Yields Live)'!BU111</f>
        <v>1.66</v>
      </c>
      <c r="AF111" s="1511"/>
      <c r="AG111" s="95">
        <f>'(Bloom Yields Live)'!BZ111</f>
        <v>2.472</v>
      </c>
      <c r="AH111" s="88">
        <f>'(Bloom Yields Live)'!CB111</f>
        <v>3.0790000000000002</v>
      </c>
      <c r="AI111" s="88">
        <f>'(Bloom Yields Live)'!CD111</f>
        <v>3.6560000000000001</v>
      </c>
      <c r="AJ111" s="88">
        <f>'(Bloom Yields Live)'!CF111</f>
        <v>3.875</v>
      </c>
      <c r="AK111" s="88">
        <f>'(Bloom Yields Live)'!CH111</f>
        <v>4.0730000000000004</v>
      </c>
      <c r="AL111" s="121">
        <f t="shared" si="49"/>
        <v>1.4739</v>
      </c>
      <c r="AM111" s="88">
        <f t="shared" si="42"/>
        <v>1.311990566037736</v>
      </c>
      <c r="AN111" s="731">
        <f t="shared" si="56"/>
        <v>-1.9691000000000001</v>
      </c>
      <c r="AO111" s="95">
        <f>'(Bloom Yields Live)'!CJ111</f>
        <v>2.3910999999999998</v>
      </c>
      <c r="AP111" s="88">
        <f>'(Bloom Yields Live)'!CL111</f>
        <v>2.8416000000000001</v>
      </c>
      <c r="AQ111" s="88">
        <f>'(Bloom Yields Live)'!CN111</f>
        <v>3.5099</v>
      </c>
      <c r="AR111" s="88">
        <f>'(Bloom Yields Live)'!CP111</f>
        <v>3.6916000000000002</v>
      </c>
      <c r="AS111" s="88">
        <f>'(Bloom Yields Live)'!CR111</f>
        <v>4.3590999999999998</v>
      </c>
      <c r="AT111" s="121">
        <f t="shared" si="60"/>
        <v>1.2905000000000002</v>
      </c>
      <c r="AU111" s="99">
        <f t="shared" si="43"/>
        <v>1.1208377358490567</v>
      </c>
      <c r="AV111" s="95">
        <f>'(Bloom Yields Live)'!CT111</f>
        <v>2.9767000000000001</v>
      </c>
      <c r="AW111" s="88">
        <f>'(Bloom Yields Live)'!CV111</f>
        <v>3.7473000000000001</v>
      </c>
      <c r="AX111" s="88">
        <f>'(Bloom Yields Live)'!CX111</f>
        <v>4.1898999999999997</v>
      </c>
      <c r="AY111" s="88">
        <f>'(Bloom Yields Live)'!CZ111</f>
        <v>4.5048000000000004</v>
      </c>
      <c r="AZ111" s="88">
        <f>'(Bloom Yields Live)'!DB111</f>
        <v>5.2628000000000004</v>
      </c>
      <c r="BA111" s="121">
        <f t="shared" si="61"/>
        <v>2.1037000000000003</v>
      </c>
      <c r="BB111" s="99">
        <f t="shared" si="44"/>
        <v>1.4746018867924526</v>
      </c>
      <c r="BC111" s="88">
        <f>'(Bloom Yields Live)'!DD111</f>
        <v>3.5434000000000001</v>
      </c>
      <c r="BD111" s="88">
        <f>'(Bloom Yields Live)'!DF111</f>
        <v>4.3593999999999999</v>
      </c>
      <c r="BE111" s="88">
        <f>'(Bloom Yields Live)'!DH111</f>
        <v>4.6109999999999998</v>
      </c>
      <c r="BF111" s="88">
        <f>'(Bloom Yields Live)'!DJ111</f>
        <v>4.7378999999999998</v>
      </c>
      <c r="BG111" s="88"/>
      <c r="BH111" s="121">
        <f t="shared" si="62"/>
        <v>2.3367999999999998</v>
      </c>
      <c r="BI111" s="99">
        <f t="shared" si="45"/>
        <v>1.5958226415094336</v>
      </c>
      <c r="BJ111" s="95">
        <f>'(Bloom Yields Live)'!DN111</f>
        <v>3.5990000000000002</v>
      </c>
      <c r="BK111" s="88">
        <f>'(Bloom Yields Live)'!DP111</f>
        <v>4.6944999999999997</v>
      </c>
      <c r="BL111" s="88">
        <f>'(Bloom Yields Live)'!DR111</f>
        <v>5.3684000000000003</v>
      </c>
      <c r="BM111" s="88">
        <f>'(Bloom Yields Live)'!DT111</f>
        <v>5.3998999999999997</v>
      </c>
      <c r="BN111" s="88"/>
      <c r="BO111" s="121">
        <f t="shared" si="63"/>
        <v>2.9987999999999997</v>
      </c>
      <c r="BP111" s="99">
        <f t="shared" si="46"/>
        <v>2.24184716981132</v>
      </c>
      <c r="BQ111" s="95">
        <f>'(Bloom Yields Live)'!DX111</f>
        <v>5.5137</v>
      </c>
      <c r="BR111" s="88">
        <f>'(Bloom Yields Live)'!DZ111</f>
        <v>6.8982000000000001</v>
      </c>
      <c r="BS111" s="88">
        <f>'(Bloom Yields Live)'!EB111</f>
        <v>7.9878</v>
      </c>
      <c r="BT111" s="88">
        <f>'(Bloom Yields Live)'!ED111</f>
        <v>8.0822000000000003</v>
      </c>
      <c r="BU111" s="88"/>
      <c r="BV111" s="121">
        <f t="shared" si="64"/>
        <v>5.6811000000000007</v>
      </c>
      <c r="BW111" s="88">
        <f t="shared" si="47"/>
        <v>4.1419094339622635</v>
      </c>
    </row>
    <row r="112" spans="1:75">
      <c r="A112" s="5">
        <v>40879</v>
      </c>
      <c r="B112" s="1040">
        <f t="shared" si="55"/>
        <v>40879</v>
      </c>
      <c r="C112" s="95">
        <f>'(Bloom Yields Live)'!C112</f>
        <v>0.61990000000000001</v>
      </c>
      <c r="D112" s="30">
        <f>'(Bloom Yields Live)'!E112</f>
        <v>1.1749000000000001</v>
      </c>
      <c r="E112" s="30">
        <f>'(Bloom Yields Live)'!G112</f>
        <v>1.9287000000000001</v>
      </c>
      <c r="F112" s="30">
        <f>'(Bloom Yields Live)'!I112</f>
        <v>2.3212999999999999</v>
      </c>
      <c r="G112" s="30">
        <f>'(Bloom Yields Live)'!K112</f>
        <v>2.9398</v>
      </c>
      <c r="H112" s="88">
        <f t="shared" si="57"/>
        <v>2.8271283018867925</v>
      </c>
      <c r="I112" s="99"/>
      <c r="J112" s="1459"/>
      <c r="K112" s="18">
        <f>'(Bloom Yields Live)'!AQ112</f>
        <v>1.8719999999999999</v>
      </c>
      <c r="L112" s="18">
        <f>'(Bloom Yields Live)'!AS112</f>
        <v>1.605</v>
      </c>
      <c r="M112" s="1459"/>
      <c r="N112" s="18">
        <f>'(Bloom Yields Live)'!AU112-'(Bloom Yields Live)'!I112</f>
        <v>0.94669999999999987</v>
      </c>
      <c r="O112" s="18">
        <f>'(Bloom Yields Live)'!AY112-'(Bloom Yields Live)'!AW112</f>
        <v>0.11999999999999966</v>
      </c>
      <c r="P112" s="18">
        <f>'(Bloom Yields Live)'!BK112-'(Bloom Yields Live)'!BG112</f>
        <v>1.2699999999999712E-2</v>
      </c>
      <c r="Q112" s="18">
        <f>'(Bloom Yields Live)'!BM112-'(Bloom Yields Live)'!BG112</f>
        <v>9.5699999999999896E-2</v>
      </c>
      <c r="R112" s="18"/>
      <c r="S112" s="95">
        <f>'(Bloom Yields Live)'!S112</f>
        <v>4.6445999999999996</v>
      </c>
      <c r="T112" s="731"/>
      <c r="U112" s="95">
        <f>'(Bloom Yields Live)'!W112</f>
        <v>3.8822000000000001</v>
      </c>
      <c r="V112" s="30">
        <f>'(Bloom Yields Live)'!Y112</f>
        <v>4.0269000000000004</v>
      </c>
      <c r="W112" s="30">
        <f>'(Bloom Yields Live)'!AA112</f>
        <v>4.4363000000000001</v>
      </c>
      <c r="X112" s="30">
        <f>'(Bloom Yields Live)'!AC112</f>
        <v>4.6371000000000002</v>
      </c>
      <c r="Y112" s="30">
        <f>'(Bloom Yields Live)'!AE112</f>
        <v>4.7888999999999999</v>
      </c>
      <c r="Z112" s="30">
        <f t="shared" si="58"/>
        <v>4.1933943396226416</v>
      </c>
      <c r="AA112" s="121">
        <f t="shared" si="59"/>
        <v>2.3158000000000003</v>
      </c>
      <c r="AB112" s="88">
        <f t="shared" si="41"/>
        <v>1.3662660377358489</v>
      </c>
      <c r="AC112" s="99"/>
      <c r="AD112" s="1459"/>
      <c r="AE112" s="88">
        <f>'(Bloom Yields Live)'!BU112</f>
        <v>1.679</v>
      </c>
      <c r="AF112" s="1511"/>
      <c r="AG112" s="95">
        <f>'(Bloom Yields Live)'!BZ112</f>
        <v>2.052</v>
      </c>
      <c r="AH112" s="88">
        <f>'(Bloom Yields Live)'!CB112</f>
        <v>2.7320000000000002</v>
      </c>
      <c r="AI112" s="88">
        <f>'(Bloom Yields Live)'!CD112</f>
        <v>3.5070000000000001</v>
      </c>
      <c r="AJ112" s="88">
        <f>'(Bloom Yields Live)'!CF112</f>
        <v>3.5979999999999999</v>
      </c>
      <c r="AK112" s="88">
        <f>'(Bloom Yields Live)'!CH112</f>
        <v>3.9140000000000001</v>
      </c>
      <c r="AL112" s="121">
        <f t="shared" si="49"/>
        <v>1.2766999999999999</v>
      </c>
      <c r="AM112" s="88">
        <f t="shared" si="42"/>
        <v>1.3140716981132077</v>
      </c>
      <c r="AN112" s="731">
        <f t="shared" si="56"/>
        <v>-1.0391000000000004</v>
      </c>
      <c r="AO112" s="95">
        <f>'(Bloom Yields Live)'!CJ112</f>
        <v>2.1101000000000001</v>
      </c>
      <c r="AP112" s="88">
        <f>'(Bloom Yields Live)'!CL112</f>
        <v>2.6330999999999998</v>
      </c>
      <c r="AQ112" s="88">
        <f>'(Bloom Yields Live)'!CN112</f>
        <v>3.5535999999999999</v>
      </c>
      <c r="AR112" s="88">
        <f>'(Bloom Yields Live)'!CP112</f>
        <v>3.7603999999999997</v>
      </c>
      <c r="AS112" s="88">
        <f>'(Bloom Yields Live)'!CR112</f>
        <v>4.4404000000000003</v>
      </c>
      <c r="AT112" s="121">
        <f t="shared" si="60"/>
        <v>1.4390999999999998</v>
      </c>
      <c r="AU112" s="99">
        <f t="shared" si="43"/>
        <v>1.1281924528301888</v>
      </c>
      <c r="AV112" s="95">
        <f>'(Bloom Yields Live)'!CT112</f>
        <v>2.7454999999999998</v>
      </c>
      <c r="AW112" s="88">
        <f>'(Bloom Yields Live)'!CV112</f>
        <v>3.6486000000000001</v>
      </c>
      <c r="AX112" s="88">
        <f>'(Bloom Yields Live)'!CX112</f>
        <v>4.1874000000000002</v>
      </c>
      <c r="AY112" s="88">
        <f>'(Bloom Yields Live)'!CZ112</f>
        <v>4.5502000000000002</v>
      </c>
      <c r="AZ112" s="88">
        <f>'(Bloom Yields Live)'!DB112</f>
        <v>5.3208000000000002</v>
      </c>
      <c r="BA112" s="121">
        <f t="shared" si="61"/>
        <v>2.2289000000000003</v>
      </c>
      <c r="BB112" s="99">
        <f t="shared" si="44"/>
        <v>1.4911396226415095</v>
      </c>
      <c r="BC112" s="88">
        <f>'(Bloom Yields Live)'!DD112</f>
        <v>3.3652000000000002</v>
      </c>
      <c r="BD112" s="88">
        <f>'(Bloom Yields Live)'!DF112</f>
        <v>4.3411</v>
      </c>
      <c r="BE112" s="88">
        <f>'(Bloom Yields Live)'!DH112</f>
        <v>4.6740000000000004</v>
      </c>
      <c r="BF112" s="88">
        <f>'(Bloom Yields Live)'!DJ112</f>
        <v>4.8228999999999997</v>
      </c>
      <c r="BG112" s="88"/>
      <c r="BH112" s="121">
        <f t="shared" si="62"/>
        <v>2.5015999999999998</v>
      </c>
      <c r="BI112" s="99">
        <f t="shared" si="45"/>
        <v>1.6173471698113207</v>
      </c>
      <c r="BJ112" s="95">
        <f>'(Bloom Yields Live)'!DN112</f>
        <v>3.5848</v>
      </c>
      <c r="BK112" s="88">
        <f>'(Bloom Yields Live)'!DP112</f>
        <v>4.7827999999999999</v>
      </c>
      <c r="BL112" s="88">
        <f>'(Bloom Yields Live)'!DR112</f>
        <v>5.6180000000000003</v>
      </c>
      <c r="BM112" s="88">
        <f>'(Bloom Yields Live)'!DT112</f>
        <v>5.6814999999999998</v>
      </c>
      <c r="BN112" s="88"/>
      <c r="BO112" s="121">
        <f t="shared" si="63"/>
        <v>3.3601999999999999</v>
      </c>
      <c r="BP112" s="99">
        <f t="shared" si="46"/>
        <v>2.2640867924528298</v>
      </c>
      <c r="BQ112" s="95">
        <f>'(Bloom Yields Live)'!DX112</f>
        <v>5.4059999999999997</v>
      </c>
      <c r="BR112" s="88">
        <f>'(Bloom Yields Live)'!DZ112</f>
        <v>6.8354999999999997</v>
      </c>
      <c r="BS112" s="88">
        <f>'(Bloom Yields Live)'!EB112</f>
        <v>8.0038</v>
      </c>
      <c r="BT112" s="88">
        <f>'(Bloom Yields Live)'!ED112</f>
        <v>8.1203000000000003</v>
      </c>
      <c r="BU112" s="88"/>
      <c r="BV112" s="121">
        <f t="shared" si="64"/>
        <v>5.7990000000000004</v>
      </c>
      <c r="BW112" s="88">
        <f t="shared" si="47"/>
        <v>4.1743811320754718</v>
      </c>
    </row>
    <row r="113" spans="1:75">
      <c r="A113" s="5">
        <v>40886</v>
      </c>
      <c r="B113" s="1040">
        <f t="shared" si="55"/>
        <v>40886</v>
      </c>
      <c r="C113" s="95">
        <f>'(Bloom Yields Live)'!C113</f>
        <v>0.59299999999999997</v>
      </c>
      <c r="D113" s="30">
        <f>'(Bloom Yields Live)'!E113</f>
        <v>1.1315</v>
      </c>
      <c r="E113" s="30">
        <f>'(Bloom Yields Live)'!G113</f>
        <v>1.8813</v>
      </c>
      <c r="F113" s="30">
        <f>'(Bloom Yields Live)'!I113</f>
        <v>2.2913999999999999</v>
      </c>
      <c r="G113" s="30">
        <f>'(Bloom Yields Live)'!K113</f>
        <v>2.9116999999999997</v>
      </c>
      <c r="H113" s="88">
        <f t="shared" si="57"/>
        <v>2.8156452830188683</v>
      </c>
      <c r="I113" s="99"/>
      <c r="J113" s="1459"/>
      <c r="K113" s="18">
        <f>'(Bloom Yields Live)'!AQ113</f>
        <v>1.8719999999999999</v>
      </c>
      <c r="L113" s="18">
        <f>'(Bloom Yields Live)'!AS113</f>
        <v>1.5510000000000002</v>
      </c>
      <c r="M113" s="1459"/>
      <c r="N113" s="18">
        <f>'(Bloom Yields Live)'!AU113-'(Bloom Yields Live)'!I113</f>
        <v>0.97360000000000024</v>
      </c>
      <c r="O113" s="18">
        <f>'(Bloom Yields Live)'!AY113-'(Bloom Yields Live)'!AW113</f>
        <v>0.1339999999999999</v>
      </c>
      <c r="P113" s="18">
        <f>'(Bloom Yields Live)'!BK113-'(Bloom Yields Live)'!BG113</f>
        <v>6.3600000000000101E-2</v>
      </c>
      <c r="Q113" s="18">
        <f>'(Bloom Yields Live)'!BM113-'(Bloom Yields Live)'!BG113</f>
        <v>0.10360000000000014</v>
      </c>
      <c r="R113" s="18"/>
      <c r="S113" s="95">
        <f>'(Bloom Yields Live)'!S113</f>
        <v>4.5293999999999999</v>
      </c>
      <c r="T113" s="731"/>
      <c r="U113" s="95">
        <f>'(Bloom Yields Live)'!W113</f>
        <v>3.6978999999999997</v>
      </c>
      <c r="V113" s="30">
        <f>'(Bloom Yields Live)'!Y113</f>
        <v>4.0406000000000004</v>
      </c>
      <c r="W113" s="30">
        <f>'(Bloom Yields Live)'!AA113</f>
        <v>4.3456000000000001</v>
      </c>
      <c r="X113" s="30">
        <f>'(Bloom Yields Live)'!AC113</f>
        <v>4.5134999999999996</v>
      </c>
      <c r="Y113" s="30">
        <f>'(Bloom Yields Live)'!AE113</f>
        <v>4.5946999999999996</v>
      </c>
      <c r="Z113" s="30">
        <f t="shared" si="58"/>
        <v>4.2044132075471694</v>
      </c>
      <c r="AA113" s="121">
        <f t="shared" si="59"/>
        <v>2.2220999999999997</v>
      </c>
      <c r="AB113" s="88">
        <f t="shared" si="41"/>
        <v>1.3887679245283018</v>
      </c>
      <c r="AC113" s="99"/>
      <c r="AD113" s="1459"/>
      <c r="AE113" s="88">
        <f>'(Bloom Yields Live)'!BU113</f>
        <v>1.7109999999999999</v>
      </c>
      <c r="AF113" s="1511"/>
      <c r="AG113" s="95">
        <f>'(Bloom Yields Live)'!BZ113</f>
        <v>2.0619999999999998</v>
      </c>
      <c r="AH113" s="88">
        <f>'(Bloom Yields Live)'!CB113</f>
        <v>2.7189999999999999</v>
      </c>
      <c r="AI113" s="88">
        <f>'(Bloom Yields Live)'!CD113</f>
        <v>3.5220000000000002</v>
      </c>
      <c r="AJ113" s="88">
        <f>'(Bloom Yields Live)'!CF113</f>
        <v>3.597</v>
      </c>
      <c r="AK113" s="88">
        <f>'(Bloom Yields Live)'!CH113</f>
        <v>3.8769999999999998</v>
      </c>
      <c r="AL113" s="121">
        <f t="shared" si="49"/>
        <v>1.3056000000000001</v>
      </c>
      <c r="AM113" s="88">
        <f t="shared" si="42"/>
        <v>1.316290566037736</v>
      </c>
      <c r="AN113" s="731">
        <f t="shared" si="56"/>
        <v>-0.91649999999999965</v>
      </c>
      <c r="AO113" s="95">
        <f>'(Bloom Yields Live)'!CJ113</f>
        <v>2.0979000000000001</v>
      </c>
      <c r="AP113" s="88">
        <f>'(Bloom Yields Live)'!CL113</f>
        <v>2.6179000000000001</v>
      </c>
      <c r="AQ113" s="88">
        <f>'(Bloom Yields Live)'!CN113</f>
        <v>3.5423999999999998</v>
      </c>
      <c r="AR113" s="88">
        <f>'(Bloom Yields Live)'!CP113</f>
        <v>3.7457000000000003</v>
      </c>
      <c r="AS113" s="88">
        <f>'(Bloom Yields Live)'!CR113</f>
        <v>4.3849</v>
      </c>
      <c r="AT113" s="121">
        <f t="shared" si="60"/>
        <v>1.4543000000000004</v>
      </c>
      <c r="AU113" s="99">
        <f t="shared" si="43"/>
        <v>1.1354867924528302</v>
      </c>
      <c r="AV113" s="95">
        <f>'(Bloom Yields Live)'!CT113</f>
        <v>2.7467000000000001</v>
      </c>
      <c r="AW113" s="88">
        <f>'(Bloom Yields Live)'!CV113</f>
        <v>3.6467999999999998</v>
      </c>
      <c r="AX113" s="88">
        <f>'(Bloom Yields Live)'!CX113</f>
        <v>4.1896000000000004</v>
      </c>
      <c r="AY113" s="88">
        <f>'(Bloom Yields Live)'!CZ113</f>
        <v>4.5488999999999997</v>
      </c>
      <c r="AZ113" s="88">
        <f>'(Bloom Yields Live)'!DB113</f>
        <v>5.2786999999999997</v>
      </c>
      <c r="BA113" s="121">
        <f t="shared" si="61"/>
        <v>2.2574999999999998</v>
      </c>
      <c r="BB113" s="99">
        <f t="shared" si="44"/>
        <v>1.5075320754716977</v>
      </c>
      <c r="BC113" s="88">
        <f>'(Bloom Yields Live)'!DD113</f>
        <v>3.2774000000000001</v>
      </c>
      <c r="BD113" s="88">
        <f>'(Bloom Yields Live)'!DF113</f>
        <v>4.2493999999999996</v>
      </c>
      <c r="BE113" s="88">
        <f>'(Bloom Yields Live)'!DH113</f>
        <v>4.5862999999999996</v>
      </c>
      <c r="BF113" s="88">
        <f>'(Bloom Yields Live)'!DJ113</f>
        <v>4.7316000000000003</v>
      </c>
      <c r="BG113" s="88"/>
      <c r="BH113" s="121">
        <f t="shared" si="62"/>
        <v>2.4402000000000004</v>
      </c>
      <c r="BI113" s="99">
        <f t="shared" si="45"/>
        <v>1.6368943396226414</v>
      </c>
      <c r="BJ113" s="95">
        <f>'(Bloom Yields Live)'!DN113</f>
        <v>3.6038000000000001</v>
      </c>
      <c r="BK113" s="88">
        <f>'(Bloom Yields Live)'!DP113</f>
        <v>4.7998000000000003</v>
      </c>
      <c r="BL113" s="88">
        <f>'(Bloom Yields Live)'!DR113</f>
        <v>5.6390000000000002</v>
      </c>
      <c r="BM113" s="88">
        <f>'(Bloom Yields Live)'!DT113</f>
        <v>5.7009999999999996</v>
      </c>
      <c r="BN113" s="88"/>
      <c r="BO113" s="121">
        <f t="shared" si="63"/>
        <v>3.4095999999999997</v>
      </c>
      <c r="BP113" s="99">
        <f t="shared" si="46"/>
        <v>2.2846320754716976</v>
      </c>
      <c r="BQ113" s="95">
        <f>'(Bloom Yields Live)'!DX113</f>
        <v>5.2762000000000002</v>
      </c>
      <c r="BR113" s="88">
        <f>'(Bloom Yields Live)'!DZ113</f>
        <v>6.7027999999999999</v>
      </c>
      <c r="BS113" s="88">
        <f>'(Bloom Yields Live)'!EB113</f>
        <v>7.8750999999999998</v>
      </c>
      <c r="BT113" s="88">
        <f>'(Bloom Yields Live)'!ED113</f>
        <v>7.9879999999999995</v>
      </c>
      <c r="BU113" s="88"/>
      <c r="BV113" s="121">
        <f t="shared" si="64"/>
        <v>5.6966000000000001</v>
      </c>
      <c r="BW113" s="88">
        <f t="shared" si="47"/>
        <v>4.2039056603773579</v>
      </c>
    </row>
    <row r="114" spans="1:75">
      <c r="A114" s="5">
        <v>40893</v>
      </c>
      <c r="B114" s="1040">
        <f t="shared" si="55"/>
        <v>40893</v>
      </c>
      <c r="C114" s="95">
        <f>'(Bloom Yields Live)'!C114</f>
        <v>0.45960000000000001</v>
      </c>
      <c r="D114" s="30">
        <f>'(Bloom Yields Live)'!E114</f>
        <v>0.93259999999999998</v>
      </c>
      <c r="E114" s="30">
        <f>'(Bloom Yields Live)'!G114</f>
        <v>1.6402000000000001</v>
      </c>
      <c r="F114" s="30">
        <f>'(Bloom Yields Live)'!I114</f>
        <v>2.0068999999999999</v>
      </c>
      <c r="G114" s="30">
        <f>'(Bloom Yields Live)'!K114</f>
        <v>2.6166</v>
      </c>
      <c r="H114" s="88">
        <f t="shared" si="57"/>
        <v>2.7966207547169817</v>
      </c>
      <c r="I114" s="99"/>
      <c r="J114" s="1459"/>
      <c r="K114" s="18">
        <f>'(Bloom Yields Live)'!AQ114</f>
        <v>1.8719999999999999</v>
      </c>
      <c r="L114" s="18">
        <f>'(Bloom Yields Live)'!AS114</f>
        <v>1.554</v>
      </c>
      <c r="M114" s="1459"/>
      <c r="N114" s="18">
        <f>'(Bloom Yields Live)'!AU114-'(Bloom Yields Live)'!I114</f>
        <v>1.0501</v>
      </c>
      <c r="O114" s="18">
        <f>'(Bloom Yields Live)'!AY114-'(Bloom Yields Live)'!AW114</f>
        <v>0.12719999999999976</v>
      </c>
      <c r="P114" s="18">
        <f>'(Bloom Yields Live)'!BK114-'(Bloom Yields Live)'!BG114</f>
        <v>2.9999999999999805E-2</v>
      </c>
      <c r="Q114" s="18">
        <f>'(Bloom Yields Live)'!BM114-'(Bloom Yields Live)'!BG114</f>
        <v>8.2999999999999741E-2</v>
      </c>
      <c r="R114" s="18"/>
      <c r="S114" s="95">
        <f>'(Bloom Yields Live)'!S114</f>
        <v>4.3139000000000003</v>
      </c>
      <c r="T114" s="731"/>
      <c r="U114" s="95">
        <f>'(Bloom Yields Live)'!W114</f>
        <v>3.1225000000000001</v>
      </c>
      <c r="V114" s="30">
        <f>'(Bloom Yields Live)'!Y114</f>
        <v>3.5742000000000003</v>
      </c>
      <c r="W114" s="30">
        <f>'(Bloom Yields Live)'!AA114</f>
        <v>4.0483000000000002</v>
      </c>
      <c r="X114" s="30">
        <f>'(Bloom Yields Live)'!AC114</f>
        <v>4.2587000000000002</v>
      </c>
      <c r="Y114" s="30">
        <f>'(Bloom Yields Live)'!AE114</f>
        <v>4.4688999999999997</v>
      </c>
      <c r="Z114" s="30">
        <f t="shared" si="58"/>
        <v>4.2094433962264155</v>
      </c>
      <c r="AA114" s="121">
        <f t="shared" si="59"/>
        <v>2.2518000000000002</v>
      </c>
      <c r="AB114" s="88">
        <f t="shared" si="41"/>
        <v>1.4128226415094338</v>
      </c>
      <c r="AC114" s="99"/>
      <c r="AD114" s="1459"/>
      <c r="AE114" s="88">
        <f>'(Bloom Yields Live)'!BU114</f>
        <v>1.5510000000000002</v>
      </c>
      <c r="AF114" s="1511"/>
      <c r="AG114" s="95">
        <f>'(Bloom Yields Live)'!BZ114</f>
        <v>2.008</v>
      </c>
      <c r="AH114" s="88">
        <f>'(Bloom Yields Live)'!CB114</f>
        <v>2.5609999999999999</v>
      </c>
      <c r="AI114" s="88">
        <f>'(Bloom Yields Live)'!CD114</f>
        <v>3.34</v>
      </c>
      <c r="AJ114" s="88">
        <f>'(Bloom Yields Live)'!CF114</f>
        <v>3.3940000000000001</v>
      </c>
      <c r="AK114" s="88">
        <f>'(Bloom Yields Live)'!CH114</f>
        <v>3.67</v>
      </c>
      <c r="AL114" s="121">
        <f t="shared" si="49"/>
        <v>1.3871000000000002</v>
      </c>
      <c r="AM114" s="88">
        <f t="shared" si="42"/>
        <v>1.3209566037735851</v>
      </c>
      <c r="AN114" s="731">
        <f t="shared" si="56"/>
        <v>-0.86470000000000002</v>
      </c>
      <c r="AO114" s="95">
        <f>'(Bloom Yields Live)'!CJ114</f>
        <v>1.9906999999999999</v>
      </c>
      <c r="AP114" s="88">
        <f>'(Bloom Yields Live)'!CL114</f>
        <v>2.4457</v>
      </c>
      <c r="AQ114" s="88">
        <f>'(Bloom Yields Live)'!CN114</f>
        <v>3.3014999999999999</v>
      </c>
      <c r="AR114" s="88">
        <f>'(Bloom Yields Live)'!CP114</f>
        <v>3.4935</v>
      </c>
      <c r="AS114" s="88">
        <f>'(Bloom Yields Live)'!CR114</f>
        <v>4.1207000000000003</v>
      </c>
      <c r="AT114" s="121">
        <f t="shared" si="60"/>
        <v>1.4866000000000001</v>
      </c>
      <c r="AU114" s="99">
        <f t="shared" si="43"/>
        <v>1.1439641509433967</v>
      </c>
      <c r="AV114" s="95">
        <f>'(Bloom Yields Live)'!CT114</f>
        <v>2.6772999999999998</v>
      </c>
      <c r="AW114" s="88">
        <f>'(Bloom Yields Live)'!CV114</f>
        <v>3.4973999999999998</v>
      </c>
      <c r="AX114" s="88">
        <f>'(Bloom Yields Live)'!CX114</f>
        <v>3.9765000000000001</v>
      </c>
      <c r="AY114" s="88">
        <f>'(Bloom Yields Live)'!CZ114</f>
        <v>4.3246000000000002</v>
      </c>
      <c r="AZ114" s="88">
        <f>'(Bloom Yields Live)'!DB114</f>
        <v>5.0423999999999998</v>
      </c>
      <c r="BA114" s="121">
        <f t="shared" si="61"/>
        <v>2.3177000000000003</v>
      </c>
      <c r="BB114" s="99">
        <f t="shared" si="44"/>
        <v>1.5260471698113207</v>
      </c>
      <c r="BC114" s="88">
        <f>'(Bloom Yields Live)'!DD114</f>
        <v>3.1541999999999999</v>
      </c>
      <c r="BD114" s="88">
        <f>'(Bloom Yields Live)'!DF114</f>
        <v>4.0461</v>
      </c>
      <c r="BE114" s="88">
        <f>'(Bloom Yields Live)'!DH114</f>
        <v>4.3192000000000004</v>
      </c>
      <c r="BF114" s="88">
        <f>'(Bloom Yields Live)'!DJ114</f>
        <v>4.4532999999999996</v>
      </c>
      <c r="BG114" s="88"/>
      <c r="BH114" s="121">
        <f t="shared" si="62"/>
        <v>2.4463999999999997</v>
      </c>
      <c r="BI114" s="99">
        <f t="shared" si="45"/>
        <v>1.6575584905660374</v>
      </c>
      <c r="BJ114" s="95">
        <f>'(Bloom Yields Live)'!DN114</f>
        <v>3.5074999999999998</v>
      </c>
      <c r="BK114" s="88">
        <f>'(Bloom Yields Live)'!DP114</f>
        <v>4.6485000000000003</v>
      </c>
      <c r="BL114" s="88">
        <f>'(Bloom Yields Live)'!DR114</f>
        <v>5.4240000000000004</v>
      </c>
      <c r="BM114" s="88">
        <f>'(Bloom Yields Live)'!DT114</f>
        <v>5.5446999999999997</v>
      </c>
      <c r="BN114" s="88"/>
      <c r="BO114" s="121">
        <f t="shared" si="63"/>
        <v>3.5377999999999998</v>
      </c>
      <c r="BP114" s="99">
        <f t="shared" si="46"/>
        <v>2.3096226415094336</v>
      </c>
      <c r="BQ114" s="95">
        <f>'(Bloom Yields Live)'!DX114</f>
        <v>5.3550000000000004</v>
      </c>
      <c r="BR114" s="88">
        <f>'(Bloom Yields Live)'!DZ114</f>
        <v>6.7015000000000002</v>
      </c>
      <c r="BS114" s="88">
        <f>'(Bloom Yields Live)'!EB114</f>
        <v>7.8101000000000003</v>
      </c>
      <c r="BT114" s="88">
        <f>'(Bloom Yields Live)'!ED114</f>
        <v>7.9017999999999997</v>
      </c>
      <c r="BU114" s="88"/>
      <c r="BV114" s="121">
        <f t="shared" si="64"/>
        <v>5.8948999999999998</v>
      </c>
      <c r="BW114" s="88">
        <f t="shared" si="47"/>
        <v>4.2418018867924516</v>
      </c>
    </row>
    <row r="115" spans="1:75">
      <c r="A115" s="5">
        <v>40900</v>
      </c>
      <c r="B115" s="1040">
        <f t="shared" si="55"/>
        <v>40900</v>
      </c>
      <c r="C115" s="95">
        <f>'(Bloom Yields Live)'!C115</f>
        <v>0.49130000000000001</v>
      </c>
      <c r="D115" s="30">
        <f>'(Bloom Yields Live)'!E115</f>
        <v>0.98570000000000002</v>
      </c>
      <c r="E115" s="30">
        <f>'(Bloom Yields Live)'!G115</f>
        <v>1.72</v>
      </c>
      <c r="F115" s="30">
        <f>'(Bloom Yields Live)'!I115</f>
        <v>2.0943000000000001</v>
      </c>
      <c r="G115" s="30">
        <f>'(Bloom Yields Live)'!K115</f>
        <v>2.681</v>
      </c>
      <c r="H115" s="88">
        <f t="shared" si="57"/>
        <v>2.7781849056603778</v>
      </c>
      <c r="I115" s="99"/>
      <c r="J115" s="1459"/>
      <c r="K115" s="18">
        <f>'(Bloom Yields Live)'!AQ115</f>
        <v>1.8719999999999999</v>
      </c>
      <c r="L115" s="18">
        <f>'(Bloom Yields Live)'!AS115</f>
        <v>1.587</v>
      </c>
      <c r="M115" s="1459"/>
      <c r="N115" s="18">
        <f>'(Bloom Yields Live)'!AU115-'(Bloom Yields Live)'!I115</f>
        <v>0.91769999999999996</v>
      </c>
      <c r="O115" s="18">
        <f>'(Bloom Yields Live)'!AY115-'(Bloom Yields Live)'!AW115</f>
        <v>0.12650000000000006</v>
      </c>
      <c r="P115" s="18">
        <f>'(Bloom Yields Live)'!BK115-'(Bloom Yields Live)'!BG115</f>
        <v>3.479999999999972E-2</v>
      </c>
      <c r="Q115" s="18">
        <f>'(Bloom Yields Live)'!BM115-'(Bloom Yields Live)'!BG115</f>
        <v>8.879999999999999E-2</v>
      </c>
      <c r="R115" s="18"/>
      <c r="S115" s="95">
        <f>'(Bloom Yields Live)'!S115</f>
        <v>4.0888</v>
      </c>
      <c r="T115" s="731"/>
      <c r="U115" s="95">
        <f>'(Bloom Yields Live)'!W115</f>
        <v>2.8624000000000001</v>
      </c>
      <c r="V115" s="30">
        <f>'(Bloom Yields Live)'!Y115</f>
        <v>3.3368000000000002</v>
      </c>
      <c r="W115" s="30">
        <f>'(Bloom Yields Live)'!AA115</f>
        <v>3.8357999999999999</v>
      </c>
      <c r="X115" s="30">
        <f>'(Bloom Yields Live)'!AC115</f>
        <v>4.0650000000000004</v>
      </c>
      <c r="Y115" s="30">
        <f>'(Bloom Yields Live)'!AE115</f>
        <v>4.3253000000000004</v>
      </c>
      <c r="Z115" s="30">
        <f t="shared" si="58"/>
        <v>4.2106735849056607</v>
      </c>
      <c r="AA115" s="121">
        <f t="shared" si="59"/>
        <v>1.9707000000000003</v>
      </c>
      <c r="AB115" s="88">
        <f t="shared" si="41"/>
        <v>1.4324886792452829</v>
      </c>
      <c r="AC115" s="99"/>
      <c r="AD115" s="1459"/>
      <c r="AE115" s="88">
        <f>'(Bloom Yields Live)'!BU115</f>
        <v>1.6850000000000001</v>
      </c>
      <c r="AF115" s="1511"/>
      <c r="AG115" s="95">
        <f>'(Bloom Yields Live)'!BZ115</f>
        <v>2.0419999999999998</v>
      </c>
      <c r="AH115" s="88">
        <f>'(Bloom Yields Live)'!CB115</f>
        <v>2.6160000000000001</v>
      </c>
      <c r="AI115" s="88">
        <f>'(Bloom Yields Live)'!CD115</f>
        <v>3.4260000000000002</v>
      </c>
      <c r="AJ115" s="88">
        <f>'(Bloom Yields Live)'!CF115</f>
        <v>3.4779999999999998</v>
      </c>
      <c r="AK115" s="88">
        <f>'(Bloom Yields Live)'!CH115</f>
        <v>3.782</v>
      </c>
      <c r="AL115" s="121">
        <f t="shared" si="49"/>
        <v>1.3836999999999997</v>
      </c>
      <c r="AM115" s="88">
        <f t="shared" si="42"/>
        <v>1.3249584905660379</v>
      </c>
      <c r="AN115" s="731">
        <f t="shared" si="56"/>
        <v>-0.58700000000000063</v>
      </c>
      <c r="AO115" s="95">
        <f>'(Bloom Yields Live)'!CJ115</f>
        <v>2.0146999999999999</v>
      </c>
      <c r="AP115" s="88">
        <f>'(Bloom Yields Live)'!CL115</f>
        <v>2.4942000000000002</v>
      </c>
      <c r="AQ115" s="88">
        <f>'(Bloom Yields Live)'!CN115</f>
        <v>3.3721999999999999</v>
      </c>
      <c r="AR115" s="88">
        <f>'(Bloom Yields Live)'!CP115</f>
        <v>3.5695000000000001</v>
      </c>
      <c r="AS115" s="88">
        <f>'(Bloom Yields Live)'!CR115</f>
        <v>4.2247000000000003</v>
      </c>
      <c r="AT115" s="121">
        <f t="shared" si="60"/>
        <v>1.4752000000000001</v>
      </c>
      <c r="AU115" s="99">
        <f t="shared" si="43"/>
        <v>1.1520566037735853</v>
      </c>
      <c r="AV115" s="95">
        <f>'(Bloom Yields Live)'!CT115</f>
        <v>2.7050999999999998</v>
      </c>
      <c r="AW115" s="88">
        <f>'(Bloom Yields Live)'!CV115</f>
        <v>3.5497000000000001</v>
      </c>
      <c r="AX115" s="88">
        <f>'(Bloom Yields Live)'!CX115</f>
        <v>4.0510000000000002</v>
      </c>
      <c r="AY115" s="88">
        <f>'(Bloom Yields Live)'!CZ115</f>
        <v>4.4043000000000001</v>
      </c>
      <c r="AZ115" s="88">
        <f>'(Bloom Yields Live)'!DB115</f>
        <v>5.1501000000000001</v>
      </c>
      <c r="BA115" s="121">
        <f t="shared" si="61"/>
        <v>2.31</v>
      </c>
      <c r="BB115" s="99">
        <f t="shared" si="44"/>
        <v>1.5445679245283019</v>
      </c>
      <c r="BC115" s="88">
        <f>'(Bloom Yields Live)'!DD115</f>
        <v>3.1796000000000002</v>
      </c>
      <c r="BD115" s="88">
        <f>'(Bloom Yields Live)'!DF115</f>
        <v>4.0960000000000001</v>
      </c>
      <c r="BE115" s="88">
        <f>'(Bloom Yields Live)'!DH115</f>
        <v>4.3914</v>
      </c>
      <c r="BF115" s="88">
        <f>'(Bloom Yields Live)'!DJ115</f>
        <v>4.5306999999999995</v>
      </c>
      <c r="BG115" s="88"/>
      <c r="BH115" s="121">
        <f t="shared" si="62"/>
        <v>2.4363999999999995</v>
      </c>
      <c r="BI115" s="99">
        <f t="shared" si="45"/>
        <v>1.6779792452830187</v>
      </c>
      <c r="BJ115" s="95">
        <f>'(Bloom Yields Live)'!DN115</f>
        <v>3.6212999999999997</v>
      </c>
      <c r="BK115" s="88">
        <f>'(Bloom Yields Live)'!DP115</f>
        <v>4.7868000000000004</v>
      </c>
      <c r="BL115" s="88">
        <f>'(Bloom Yields Live)'!DR115</f>
        <v>5.5845000000000002</v>
      </c>
      <c r="BM115" s="88">
        <f>'(Bloom Yields Live)'!DT115</f>
        <v>5.7103999999999999</v>
      </c>
      <c r="BN115" s="88"/>
      <c r="BO115" s="121">
        <f t="shared" si="63"/>
        <v>3.6160999999999999</v>
      </c>
      <c r="BP115" s="99">
        <f t="shared" si="46"/>
        <v>2.3363641509433957</v>
      </c>
      <c r="BQ115" s="95">
        <f>'(Bloom Yields Live)'!DX115</f>
        <v>5.3174000000000001</v>
      </c>
      <c r="BR115" s="88">
        <f>'(Bloom Yields Live)'!DZ115</f>
        <v>6.6883999999999997</v>
      </c>
      <c r="BS115" s="88">
        <f>'(Bloom Yields Live)'!EB115</f>
        <v>7.8192000000000004</v>
      </c>
      <c r="BT115" s="88">
        <f>'(Bloom Yields Live)'!ED115</f>
        <v>7.9161999999999999</v>
      </c>
      <c r="BU115" s="88"/>
      <c r="BV115" s="121">
        <f t="shared" si="64"/>
        <v>5.8218999999999994</v>
      </c>
      <c r="BW115" s="88">
        <f t="shared" si="47"/>
        <v>4.2785811320754714</v>
      </c>
    </row>
    <row r="116" spans="1:75">
      <c r="A116" s="1461">
        <v>40907</v>
      </c>
      <c r="B116" s="1041">
        <f t="shared" si="55"/>
        <v>40907</v>
      </c>
      <c r="C116" s="95">
        <f>'(Bloom Yields Live)'!C116</f>
        <v>0.40429999999999999</v>
      </c>
      <c r="D116" s="30">
        <f>'(Bloom Yields Live)'!E116</f>
        <v>0.85680000000000001</v>
      </c>
      <c r="E116" s="30">
        <f>'(Bloom Yields Live)'!G116</f>
        <v>1.5911999999999999</v>
      </c>
      <c r="F116" s="30">
        <f>'(Bloom Yields Live)'!I116</f>
        <v>1.9616</v>
      </c>
      <c r="G116" s="30">
        <f>'(Bloom Yields Live)'!K116</f>
        <v>2.5550000000000002</v>
      </c>
      <c r="H116" s="88">
        <f t="shared" si="57"/>
        <v>2.7586283018867932</v>
      </c>
      <c r="I116" s="99"/>
      <c r="J116" s="1459"/>
      <c r="K116" s="18">
        <f>'(Bloom Yields Live)'!AQ116</f>
        <v>1.8719999999999999</v>
      </c>
      <c r="L116" s="18">
        <f>'(Bloom Yields Live)'!AS116</f>
        <v>1.6539999999999999</v>
      </c>
      <c r="M116" s="1459"/>
      <c r="N116" s="18">
        <f>'(Bloom Yields Live)'!AU116-'(Bloom Yields Live)'!I116</f>
        <v>1.1864000000000001</v>
      </c>
      <c r="O116" s="18">
        <f>'(Bloom Yields Live)'!AY116-'(Bloom Yields Live)'!AW116</f>
        <v>0.14870000000000028</v>
      </c>
      <c r="P116" s="18">
        <f>'(Bloom Yields Live)'!BK116-'(Bloom Yields Live)'!BG116</f>
        <v>1.9699999999999829E-2</v>
      </c>
      <c r="Q116" s="18">
        <f>'(Bloom Yields Live)'!BM116-'(Bloom Yields Live)'!BG116</f>
        <v>8.3699999999999886E-2</v>
      </c>
      <c r="R116" s="18"/>
      <c r="S116" s="95">
        <f>'(Bloom Yields Live)'!S116</f>
        <v>4.0999999999999996</v>
      </c>
      <c r="T116" s="731"/>
      <c r="U116" s="95">
        <f>'(Bloom Yields Live)'!W116</f>
        <v>2.7338</v>
      </c>
      <c r="V116" s="30">
        <f>'(Bloom Yields Live)'!Y116</f>
        <v>3.2502</v>
      </c>
      <c r="W116" s="30">
        <f>'(Bloom Yields Live)'!AA116</f>
        <v>3.7616000000000001</v>
      </c>
      <c r="X116" s="30">
        <f>'(Bloom Yields Live)'!AC116</f>
        <v>4.0180999999999996</v>
      </c>
      <c r="Y116" s="30">
        <f>'(Bloom Yields Live)'!AE116</f>
        <v>4.2446000000000002</v>
      </c>
      <c r="Z116" s="30">
        <f t="shared" si="58"/>
        <v>4.2112547169811325</v>
      </c>
      <c r="AA116" s="121">
        <f t="shared" si="59"/>
        <v>2.0564999999999998</v>
      </c>
      <c r="AB116" s="88">
        <f t="shared" si="41"/>
        <v>1.4526264150943393</v>
      </c>
      <c r="AC116" s="99"/>
      <c r="AD116" s="1459"/>
      <c r="AE116" s="88">
        <f>'(Bloom Yields Live)'!BU116</f>
        <v>1.5760000000000001</v>
      </c>
      <c r="AF116" s="1511"/>
      <c r="AG116" s="95">
        <f>'(Bloom Yields Live)'!BZ116</f>
        <v>1.9220000000000002</v>
      </c>
      <c r="AH116" s="88">
        <f>'(Bloom Yields Live)'!CB116</f>
        <v>2.4870000000000001</v>
      </c>
      <c r="AI116" s="88">
        <f>'(Bloom Yields Live)'!CD116</f>
        <v>3.3090000000000002</v>
      </c>
      <c r="AJ116" s="88">
        <f>'(Bloom Yields Live)'!CF116</f>
        <v>3.3679999999999999</v>
      </c>
      <c r="AK116" s="88">
        <f>'(Bloom Yields Live)'!CH116</f>
        <v>3.6840000000000002</v>
      </c>
      <c r="AL116" s="121">
        <f t="shared" si="49"/>
        <v>1.4063999999999999</v>
      </c>
      <c r="AM116" s="88">
        <f t="shared" si="42"/>
        <v>1.3292396226415097</v>
      </c>
      <c r="AN116" s="731">
        <f t="shared" si="56"/>
        <v>-0.65009999999999968</v>
      </c>
      <c r="AO116" s="95">
        <f>'(Bloom Yields Live)'!CJ116</f>
        <v>1.9253</v>
      </c>
      <c r="AP116" s="88">
        <f>'(Bloom Yields Live)'!CL116</f>
        <v>2.3843000000000001</v>
      </c>
      <c r="AQ116" s="88">
        <f>'(Bloom Yields Live)'!CN116</f>
        <v>3.2761</v>
      </c>
      <c r="AR116" s="88">
        <f>'(Bloom Yields Live)'!CP116</f>
        <v>3.4678</v>
      </c>
      <c r="AS116" s="88">
        <f>'(Bloom Yields Live)'!CR116</f>
        <v>4.1353</v>
      </c>
      <c r="AT116" s="121">
        <f t="shared" si="60"/>
        <v>1.5062</v>
      </c>
      <c r="AU116" s="99">
        <f t="shared" si="43"/>
        <v>1.1606377358490569</v>
      </c>
      <c r="AV116" s="95">
        <f>'(Bloom Yields Live)'!CT116</f>
        <v>2.6114000000000002</v>
      </c>
      <c r="AW116" s="88">
        <f>'(Bloom Yields Live)'!CV116</f>
        <v>3.4355000000000002</v>
      </c>
      <c r="AX116" s="88">
        <f>'(Bloom Yields Live)'!CX116</f>
        <v>3.9506000000000001</v>
      </c>
      <c r="AY116" s="88">
        <f>'(Bloom Yields Live)'!CZ116</f>
        <v>4.2984</v>
      </c>
      <c r="AZ116" s="88">
        <f>'(Bloom Yields Live)'!DB116</f>
        <v>5.0564999999999998</v>
      </c>
      <c r="BA116" s="121">
        <f t="shared" si="61"/>
        <v>2.3368000000000002</v>
      </c>
      <c r="BB116" s="99">
        <f t="shared" si="44"/>
        <v>1.5635339622641506</v>
      </c>
      <c r="BC116" s="88">
        <f>'(Bloom Yields Live)'!DD116</f>
        <v>3.0844999999999998</v>
      </c>
      <c r="BD116" s="88">
        <f>'(Bloom Yields Live)'!DF116</f>
        <v>3.9805000000000001</v>
      </c>
      <c r="BE116" s="88">
        <f>'(Bloom Yields Live)'!DH116</f>
        <v>4.2896000000000001</v>
      </c>
      <c r="BF116" s="88">
        <f>'(Bloom Yields Live)'!DJ116</f>
        <v>4.4234999999999998</v>
      </c>
      <c r="BG116" s="88"/>
      <c r="BH116" s="121">
        <f t="shared" si="62"/>
        <v>2.4619</v>
      </c>
      <c r="BI116" s="99">
        <f t="shared" si="45"/>
        <v>1.6988924528301885</v>
      </c>
      <c r="BJ116" s="95">
        <f>'(Bloom Yields Live)'!DN116</f>
        <v>3.5865999999999998</v>
      </c>
      <c r="BK116" s="88">
        <f>'(Bloom Yields Live)'!DP116</f>
        <v>4.7316000000000003</v>
      </c>
      <c r="BL116" s="88">
        <f>'(Bloom Yields Live)'!DR116</f>
        <v>5.5430999999999999</v>
      </c>
      <c r="BM116" s="88">
        <f>'(Bloom Yields Live)'!DT116</f>
        <v>5.6635999999999997</v>
      </c>
      <c r="BN116" s="88"/>
      <c r="BO116" s="121">
        <f t="shared" si="63"/>
        <v>3.702</v>
      </c>
      <c r="BP116" s="99">
        <f t="shared" si="46"/>
        <v>2.3648396226415089</v>
      </c>
      <c r="BQ116" s="95">
        <f>'(Bloom Yields Live)'!DX116</f>
        <v>5.2954999999999997</v>
      </c>
      <c r="BR116" s="88">
        <f>'(Bloom Yields Live)'!DZ116</f>
        <v>6.6459999999999999</v>
      </c>
      <c r="BS116" s="88">
        <f>'(Bloom Yields Live)'!EB116</f>
        <v>7.7905999999999995</v>
      </c>
      <c r="BT116" s="88">
        <f>'(Bloom Yields Live)'!ED116</f>
        <v>7.8819999999999997</v>
      </c>
      <c r="BU116" s="88"/>
      <c r="BV116" s="121">
        <f t="shared" si="64"/>
        <v>5.9203999999999999</v>
      </c>
      <c r="BW116" s="88">
        <f t="shared" si="47"/>
        <v>4.3178169811320757</v>
      </c>
    </row>
    <row r="117" spans="1:75">
      <c r="A117" s="5">
        <v>40914</v>
      </c>
      <c r="B117" s="1040">
        <f t="shared" si="55"/>
        <v>40914</v>
      </c>
      <c r="C117" s="95">
        <f>'(Bloom Yields Live)'!C117</f>
        <v>0.42480000000000001</v>
      </c>
      <c r="D117" s="30">
        <f>'(Bloom Yields Live)'!E117</f>
        <v>0.91810000000000003</v>
      </c>
      <c r="E117" s="30">
        <f>'(Bloom Yields Live)'!G117</f>
        <v>1.6234999999999999</v>
      </c>
      <c r="F117" s="30">
        <f>'(Bloom Yields Live)'!I117</f>
        <v>2.0217000000000001</v>
      </c>
      <c r="G117" s="30">
        <f>'(Bloom Yields Live)'!K117</f>
        <v>2.6085000000000003</v>
      </c>
      <c r="H117" s="88">
        <f t="shared" si="57"/>
        <v>2.7401188679245285</v>
      </c>
      <c r="I117" s="99"/>
      <c r="J117" s="1459"/>
      <c r="K117" s="18">
        <f>'(Bloom Yields Live)'!AQ117</f>
        <v>1.8719999999999999</v>
      </c>
      <c r="L117" s="18">
        <f>'(Bloom Yields Live)'!AS117</f>
        <v>1.8049999999999999</v>
      </c>
      <c r="M117" s="1459"/>
      <c r="N117" s="18">
        <f>'(Bloom Yields Live)'!AU117-'(Bloom Yields Live)'!I117</f>
        <v>1.3443000000000001</v>
      </c>
      <c r="O117" s="18">
        <f>'(Bloom Yields Live)'!AY117-'(Bloom Yields Live)'!AW117</f>
        <v>0.14060000000000006</v>
      </c>
      <c r="P117" s="18">
        <f>'(Bloom Yields Live)'!BK117-'(Bloom Yields Live)'!BG117</f>
        <v>3.6299999999999777E-2</v>
      </c>
      <c r="Q117" s="18">
        <f>'(Bloom Yields Live)'!BM117-'(Bloom Yields Live)'!BG117</f>
        <v>8.429999999999982E-2</v>
      </c>
      <c r="R117" s="18"/>
      <c r="S117" s="95">
        <f>'(Bloom Yields Live)'!S117</f>
        <v>4.6154999999999999</v>
      </c>
      <c r="T117" s="731"/>
      <c r="U117" s="95">
        <f>'(Bloom Yields Live)'!W117</f>
        <v>3.3121</v>
      </c>
      <c r="V117" s="30">
        <f>'(Bloom Yields Live)'!Y117</f>
        <v>3.9266000000000001</v>
      </c>
      <c r="W117" s="30">
        <f>'(Bloom Yields Live)'!AA117</f>
        <v>4.3826999999999998</v>
      </c>
      <c r="X117" s="30">
        <f>'(Bloom Yields Live)'!AC117</f>
        <v>4.5697999999999999</v>
      </c>
      <c r="Y117" s="30">
        <f>'(Bloom Yields Live)'!AE117</f>
        <v>4.6837</v>
      </c>
      <c r="Z117" s="30">
        <f t="shared" si="58"/>
        <v>4.2227056603773594</v>
      </c>
      <c r="AA117" s="121">
        <f t="shared" si="59"/>
        <v>2.5480999999999998</v>
      </c>
      <c r="AB117" s="88">
        <f t="shared" si="41"/>
        <v>1.48258679245283</v>
      </c>
      <c r="AC117" s="99"/>
      <c r="AD117" s="1459"/>
      <c r="AE117" s="88">
        <f>'(Bloom Yields Live)'!BU117</f>
        <v>1.6890000000000001</v>
      </c>
      <c r="AF117" s="1511"/>
      <c r="AG117" s="95">
        <f>'(Bloom Yields Live)'!BZ117</f>
        <v>1.9450000000000001</v>
      </c>
      <c r="AH117" s="88">
        <f>'(Bloom Yields Live)'!CB117</f>
        <v>2.5190000000000001</v>
      </c>
      <c r="AI117" s="88">
        <f>'(Bloom Yields Live)'!CD117</f>
        <v>3.3010000000000002</v>
      </c>
      <c r="AJ117" s="88">
        <f>'(Bloom Yields Live)'!CF117</f>
        <v>3.39</v>
      </c>
      <c r="AK117" s="88">
        <f>'(Bloom Yields Live)'!CH117</f>
        <v>3.7119999999999997</v>
      </c>
      <c r="AL117" s="121">
        <f t="shared" si="49"/>
        <v>1.3683000000000001</v>
      </c>
      <c r="AM117" s="88">
        <f t="shared" si="42"/>
        <v>1.3329943396226422</v>
      </c>
      <c r="AN117" s="731">
        <f t="shared" si="56"/>
        <v>-1.1797999999999997</v>
      </c>
      <c r="AO117" s="95">
        <f>'(Bloom Yields Live)'!CJ117</f>
        <v>1.9201999999999999</v>
      </c>
      <c r="AP117" s="88">
        <f>'(Bloom Yields Live)'!CL117</f>
        <v>2.3786999999999998</v>
      </c>
      <c r="AQ117" s="88">
        <f>'(Bloom Yields Live)'!CN117</f>
        <v>3.2684000000000002</v>
      </c>
      <c r="AR117" s="88">
        <f>'(Bloom Yields Live)'!CP117</f>
        <v>3.4691999999999998</v>
      </c>
      <c r="AS117" s="88">
        <f>'(Bloom Yields Live)'!CR117</f>
        <v>4.1421999999999999</v>
      </c>
      <c r="AT117" s="121">
        <f t="shared" si="60"/>
        <v>1.4474999999999998</v>
      </c>
      <c r="AU117" s="99">
        <f t="shared" si="43"/>
        <v>1.1685339622641513</v>
      </c>
      <c r="AV117" s="95">
        <f>'(Bloom Yields Live)'!CT117</f>
        <v>2.5899000000000001</v>
      </c>
      <c r="AW117" s="88">
        <f>'(Bloom Yields Live)'!CV117</f>
        <v>3.4135</v>
      </c>
      <c r="AX117" s="88">
        <f>'(Bloom Yields Live)'!CX117</f>
        <v>3.9266000000000001</v>
      </c>
      <c r="AY117" s="88">
        <f>'(Bloom Yields Live)'!CZ117</f>
        <v>4.2835000000000001</v>
      </c>
      <c r="AZ117" s="88">
        <f>'(Bloom Yields Live)'!DB117</f>
        <v>5.0469999999999997</v>
      </c>
      <c r="BA117" s="121">
        <f t="shared" si="61"/>
        <v>2.2618</v>
      </c>
      <c r="BB117" s="99">
        <f t="shared" si="44"/>
        <v>1.5817358490566034</v>
      </c>
      <c r="BC117" s="88">
        <f>'(Bloom Yields Live)'!DD117</f>
        <v>3.0579000000000001</v>
      </c>
      <c r="BD117" s="88">
        <f>'(Bloom Yields Live)'!DF117</f>
        <v>3.9534000000000002</v>
      </c>
      <c r="BE117" s="88">
        <f>'(Bloom Yields Live)'!DH117</f>
        <v>4.2605000000000004</v>
      </c>
      <c r="BF117" s="88">
        <f>'(Bloom Yields Live)'!DJ117</f>
        <v>4.4032999999999998</v>
      </c>
      <c r="BG117" s="88"/>
      <c r="BH117" s="121">
        <f t="shared" si="62"/>
        <v>2.3815999999999997</v>
      </c>
      <c r="BI117" s="99">
        <f t="shared" si="45"/>
        <v>1.717577358490566</v>
      </c>
      <c r="BJ117" s="95">
        <f>'(Bloom Yields Live)'!DN117</f>
        <v>3.5737999999999999</v>
      </c>
      <c r="BK117" s="88">
        <f>'(Bloom Yields Live)'!DP117</f>
        <v>4.7183000000000002</v>
      </c>
      <c r="BL117" s="88">
        <f>'(Bloom Yields Live)'!DR117</f>
        <v>5.5277000000000003</v>
      </c>
      <c r="BM117" s="88">
        <f>'(Bloom Yields Live)'!DT117</f>
        <v>5.6571999999999996</v>
      </c>
      <c r="BN117" s="88"/>
      <c r="BO117" s="121">
        <f t="shared" si="63"/>
        <v>3.6354999999999995</v>
      </c>
      <c r="BP117" s="99">
        <f t="shared" si="46"/>
        <v>2.3926773584905661</v>
      </c>
      <c r="BQ117" s="95">
        <f>'(Bloom Yields Live)'!DX117</f>
        <v>5.1200999999999999</v>
      </c>
      <c r="BR117" s="88">
        <f>'(Bloom Yields Live)'!DZ117</f>
        <v>6.4701000000000004</v>
      </c>
      <c r="BS117" s="88">
        <f>'(Bloom Yields Live)'!EB117</f>
        <v>7.6127000000000002</v>
      </c>
      <c r="BT117" s="88">
        <f>'(Bloom Yields Live)'!ED117</f>
        <v>7.7130999999999998</v>
      </c>
      <c r="BU117" s="88"/>
      <c r="BV117" s="121">
        <f t="shared" si="64"/>
        <v>5.6913999999999998</v>
      </c>
      <c r="BW117" s="88">
        <f t="shared" si="47"/>
        <v>4.3521037735849051</v>
      </c>
    </row>
    <row r="118" spans="1:75">
      <c r="A118" s="5">
        <v>40921</v>
      </c>
      <c r="B118" s="1040">
        <f t="shared" si="55"/>
        <v>40921</v>
      </c>
      <c r="C118" s="95">
        <f>'(Bloom Yields Live)'!C118</f>
        <v>0.46429999999999999</v>
      </c>
      <c r="D118" s="30">
        <f>'(Bloom Yields Live)'!E118</f>
        <v>0.87839999999999996</v>
      </c>
      <c r="E118" s="30">
        <f>'(Bloom Yields Live)'!G118</f>
        <v>1.5365</v>
      </c>
      <c r="F118" s="30">
        <f>'(Bloom Yields Live)'!I118</f>
        <v>1.9414</v>
      </c>
      <c r="G118" s="30">
        <f>'(Bloom Yields Live)'!K118</f>
        <v>2.5011999999999999</v>
      </c>
      <c r="H118" s="88">
        <f t="shared" si="57"/>
        <v>2.7212377358490563</v>
      </c>
      <c r="I118" s="99"/>
      <c r="J118" s="1459"/>
      <c r="K118" s="18">
        <f>'(Bloom Yields Live)'!AQ118</f>
        <v>1.8719999999999999</v>
      </c>
      <c r="L118" s="18">
        <f>'(Bloom Yields Live)'!AS118</f>
        <v>1.7109999999999999</v>
      </c>
      <c r="M118" s="1459"/>
      <c r="N118" s="18">
        <f>'(Bloom Yields Live)'!AU118-'(Bloom Yields Live)'!I118</f>
        <v>1.1336000000000002</v>
      </c>
      <c r="O118" s="18">
        <f>'(Bloom Yields Live)'!AY118-'(Bloom Yields Live)'!AW118</f>
        <v>0.13600000000000012</v>
      </c>
      <c r="P118" s="18">
        <f>'(Bloom Yields Live)'!BK118-'(Bloom Yields Live)'!BG118</f>
        <v>4.9600000000000311E-2</v>
      </c>
      <c r="Q118" s="18">
        <f>'(Bloom Yields Live)'!BM118-'(Bloom Yields Live)'!BG118</f>
        <v>7.8600000000000225E-2</v>
      </c>
      <c r="R118" s="18"/>
      <c r="S118" s="95">
        <f>'(Bloom Yields Live)'!S118</f>
        <v>4.1795</v>
      </c>
      <c r="T118" s="731"/>
      <c r="U118" s="95">
        <f>'(Bloom Yields Live)'!W118</f>
        <v>2.7658</v>
      </c>
      <c r="V118" s="30">
        <f>'(Bloom Yields Live)'!Y118</f>
        <v>3.3662000000000001</v>
      </c>
      <c r="W118" s="30">
        <f>'(Bloom Yields Live)'!AA118</f>
        <v>3.9241000000000001</v>
      </c>
      <c r="X118" s="30">
        <f>'(Bloom Yields Live)'!AC118</f>
        <v>4.1302000000000003</v>
      </c>
      <c r="Y118" s="30">
        <f>'(Bloom Yields Live)'!AE118</f>
        <v>4.4141000000000004</v>
      </c>
      <c r="Z118" s="30">
        <f t="shared" si="58"/>
        <v>4.2226358490566049</v>
      </c>
      <c r="AA118" s="121">
        <f t="shared" si="59"/>
        <v>2.1888000000000005</v>
      </c>
      <c r="AB118" s="88">
        <f t="shared" si="41"/>
        <v>1.5013981132075471</v>
      </c>
      <c r="AC118" s="99"/>
      <c r="AD118" s="1459"/>
      <c r="AE118" s="88">
        <f>'(Bloom Yields Live)'!BU118</f>
        <v>1.6</v>
      </c>
      <c r="AF118" s="1511"/>
      <c r="AG118" s="95">
        <f>'(Bloom Yields Live)'!BZ118</f>
        <v>1.897</v>
      </c>
      <c r="AH118" s="88">
        <f>'(Bloom Yields Live)'!CB118</f>
        <v>2.4196</v>
      </c>
      <c r="AI118" s="88">
        <f>'(Bloom Yields Live)'!CD118</f>
        <v>3.1747999999999998</v>
      </c>
      <c r="AJ118" s="88">
        <f>'(Bloom Yields Live)'!CF118</f>
        <v>3.2683</v>
      </c>
      <c r="AK118" s="88">
        <f>'(Bloom Yields Live)'!CH118</f>
        <v>3.6002999999999998</v>
      </c>
      <c r="AL118" s="121">
        <f t="shared" si="49"/>
        <v>1.3269</v>
      </c>
      <c r="AM118" s="88">
        <f t="shared" si="42"/>
        <v>1.336579245283019</v>
      </c>
      <c r="AN118" s="731">
        <f t="shared" si="56"/>
        <v>-0.86190000000000033</v>
      </c>
      <c r="AO118" s="95">
        <f>'(Bloom Yields Live)'!CJ118</f>
        <v>1.8826000000000001</v>
      </c>
      <c r="AP118" s="88">
        <f>'(Bloom Yields Live)'!CL118</f>
        <v>2.3250999999999999</v>
      </c>
      <c r="AQ118" s="88">
        <f>'(Bloom Yields Live)'!CN118</f>
        <v>3.1996000000000002</v>
      </c>
      <c r="AR118" s="88">
        <f>'(Bloom Yields Live)'!CP118</f>
        <v>3.4018000000000002</v>
      </c>
      <c r="AS118" s="88">
        <f>'(Bloom Yields Live)'!CR118</f>
        <v>4.0738000000000003</v>
      </c>
      <c r="AT118" s="121">
        <f t="shared" si="60"/>
        <v>1.4604000000000001</v>
      </c>
      <c r="AU118" s="99">
        <f t="shared" si="43"/>
        <v>1.1775094339622645</v>
      </c>
      <c r="AV118" s="95">
        <f>'(Bloom Yields Live)'!CT118</f>
        <v>2.5659999999999998</v>
      </c>
      <c r="AW118" s="88">
        <f>'(Bloom Yields Live)'!CV118</f>
        <v>3.3736000000000002</v>
      </c>
      <c r="AX118" s="88">
        <f>'(Bloom Yields Live)'!CX118</f>
        <v>3.8714</v>
      </c>
      <c r="AY118" s="88">
        <f>'(Bloom Yields Live)'!CZ118</f>
        <v>4.2298</v>
      </c>
      <c r="AZ118" s="88">
        <f>'(Bloom Yields Live)'!DB118</f>
        <v>4.9923000000000002</v>
      </c>
      <c r="BA118" s="121">
        <f t="shared" si="61"/>
        <v>2.2884000000000002</v>
      </c>
      <c r="BB118" s="99">
        <f t="shared" si="44"/>
        <v>1.6009509433962261</v>
      </c>
      <c r="BC118" s="88">
        <f>'(Bloom Yields Live)'!DD118</f>
        <v>3.0545</v>
      </c>
      <c r="BD118" s="88">
        <f>'(Bloom Yields Live)'!DF118</f>
        <v>3.9340000000000002</v>
      </c>
      <c r="BE118" s="88">
        <f>'(Bloom Yields Live)'!DH118</f>
        <v>4.2257999999999996</v>
      </c>
      <c r="BF118" s="88">
        <f>'(Bloom Yields Live)'!DJ118</f>
        <v>4.3751999999999995</v>
      </c>
      <c r="BG118" s="88"/>
      <c r="BH118" s="121">
        <f t="shared" si="62"/>
        <v>2.4337999999999997</v>
      </c>
      <c r="BI118" s="99">
        <f t="shared" si="45"/>
        <v>1.7385603773584908</v>
      </c>
      <c r="BJ118" s="95">
        <f>'(Bloom Yields Live)'!DN118</f>
        <v>3.4821</v>
      </c>
      <c r="BK118" s="88">
        <f>'(Bloom Yields Live)'!DP118</f>
        <v>4.6116000000000001</v>
      </c>
      <c r="BL118" s="88">
        <f>'(Bloom Yields Live)'!DR118</f>
        <v>5.4047999999999998</v>
      </c>
      <c r="BM118" s="88">
        <f>'(Bloom Yields Live)'!DT118</f>
        <v>5.5358000000000001</v>
      </c>
      <c r="BN118" s="88"/>
      <c r="BO118" s="121">
        <f t="shared" si="63"/>
        <v>3.5944000000000003</v>
      </c>
      <c r="BP118" s="99">
        <f t="shared" si="46"/>
        <v>2.4207207547169807</v>
      </c>
      <c r="BQ118" s="95">
        <f>'(Bloom Yields Live)'!DX118</f>
        <v>5.0296000000000003</v>
      </c>
      <c r="BR118" s="88">
        <f>'(Bloom Yields Live)'!DZ118</f>
        <v>6.2935999999999996</v>
      </c>
      <c r="BS118" s="88">
        <f>'(Bloom Yields Live)'!EB118</f>
        <v>7.4084000000000003</v>
      </c>
      <c r="BT118" s="88">
        <f>'(Bloom Yields Live)'!ED118</f>
        <v>7.5103</v>
      </c>
      <c r="BU118" s="88"/>
      <c r="BV118" s="121">
        <f t="shared" si="64"/>
        <v>5.5689000000000002</v>
      </c>
      <c r="BW118" s="88">
        <f t="shared" si="47"/>
        <v>4.3856320754716975</v>
      </c>
    </row>
    <row r="119" spans="1:75">
      <c r="A119" s="5">
        <v>40928</v>
      </c>
      <c r="B119" s="1040">
        <f t="shared" si="55"/>
        <v>40928</v>
      </c>
      <c r="C119" s="95">
        <f>'(Bloom Yields Live)'!C119</f>
        <v>0.50529999999999997</v>
      </c>
      <c r="D119" s="30">
        <f>'(Bloom Yields Live)'!E119</f>
        <v>0.96509999999999996</v>
      </c>
      <c r="E119" s="30">
        <f>'(Bloom Yields Live)'!G119</f>
        <v>1.6840999999999999</v>
      </c>
      <c r="F119" s="30">
        <f>'(Bloom Yields Live)'!I119</f>
        <v>2.1133999999999999</v>
      </c>
      <c r="G119" s="30">
        <f>'(Bloom Yields Live)'!K119</f>
        <v>2.6729000000000003</v>
      </c>
      <c r="H119" s="88">
        <f t="shared" si="57"/>
        <v>2.7032320754716981</v>
      </c>
      <c r="I119" s="99"/>
      <c r="J119" s="1459"/>
      <c r="K119" s="18">
        <f>'(Bloom Yields Live)'!AQ119</f>
        <v>1.8719999999999999</v>
      </c>
      <c r="L119" s="18">
        <f>'(Bloom Yields Live)'!AS119</f>
        <v>1.996</v>
      </c>
      <c r="M119" s="1459"/>
      <c r="N119" s="18">
        <f>'(Bloom Yields Live)'!AU119-'(Bloom Yields Live)'!I119</f>
        <v>0.97560000000000002</v>
      </c>
      <c r="O119" s="18">
        <f>'(Bloom Yields Live)'!AY119-'(Bloom Yields Live)'!AW119</f>
        <v>0.14159999999999995</v>
      </c>
      <c r="P119" s="18">
        <f>'(Bloom Yields Live)'!BK119-'(Bloom Yields Live)'!BG119</f>
        <v>6.6199999999999815E-2</v>
      </c>
      <c r="Q119" s="18">
        <f>'(Bloom Yields Live)'!BM119-'(Bloom Yields Live)'!BG119</f>
        <v>9.1199999999999726E-2</v>
      </c>
      <c r="R119" s="18"/>
      <c r="S119" s="95">
        <f>'(Bloom Yields Live)'!S119</f>
        <v>4.0792000000000002</v>
      </c>
      <c r="T119" s="731"/>
      <c r="U119" s="95">
        <f>'(Bloom Yields Live)'!W119</f>
        <v>2.4584000000000001</v>
      </c>
      <c r="V119" s="30">
        <f>'(Bloom Yields Live)'!Y119</f>
        <v>3.2111000000000001</v>
      </c>
      <c r="W119" s="30">
        <f>'(Bloom Yields Live)'!AA119</f>
        <v>3.8332000000000002</v>
      </c>
      <c r="X119" s="30">
        <f>'(Bloom Yields Live)'!AC119</f>
        <v>4.0704000000000002</v>
      </c>
      <c r="Y119" s="30">
        <f>'(Bloom Yields Live)'!AE119</f>
        <v>4.4015000000000004</v>
      </c>
      <c r="Z119" s="30">
        <f t="shared" si="58"/>
        <v>4.2223358490566048</v>
      </c>
      <c r="AA119" s="121">
        <f t="shared" si="59"/>
        <v>1.9570000000000003</v>
      </c>
      <c r="AB119" s="88">
        <f t="shared" si="41"/>
        <v>1.5191037735849053</v>
      </c>
      <c r="AC119" s="99"/>
      <c r="AD119" s="1459"/>
      <c r="AE119" s="88">
        <f>'(Bloom Yields Live)'!BU119</f>
        <v>1.7050000000000001</v>
      </c>
      <c r="AF119" s="1511"/>
      <c r="AG119" s="95">
        <f>'(Bloom Yields Live)'!BZ119</f>
        <v>1.952</v>
      </c>
      <c r="AH119" s="88">
        <f>'(Bloom Yields Live)'!CB119</f>
        <v>2.5760000000000001</v>
      </c>
      <c r="AI119" s="88">
        <f>'(Bloom Yields Live)'!CD119</f>
        <v>3.36</v>
      </c>
      <c r="AJ119" s="88">
        <f>'(Bloom Yields Live)'!CF119</f>
        <v>3.5709999999999997</v>
      </c>
      <c r="AK119" s="88">
        <f>'(Bloom Yields Live)'!CH119</f>
        <v>3.8959999999999999</v>
      </c>
      <c r="AL119" s="121">
        <f t="shared" si="49"/>
        <v>1.4575999999999998</v>
      </c>
      <c r="AM119" s="88">
        <f t="shared" si="42"/>
        <v>1.3420754716981134</v>
      </c>
      <c r="AN119" s="731">
        <f t="shared" si="56"/>
        <v>-0.49940000000000051</v>
      </c>
      <c r="AO119" s="95">
        <f>'(Bloom Yields Live)'!CJ119</f>
        <v>1.9353</v>
      </c>
      <c r="AP119" s="88">
        <f>'(Bloom Yields Live)'!CL119</f>
        <v>2.4222999999999999</v>
      </c>
      <c r="AQ119" s="88">
        <f>'(Bloom Yields Live)'!CN119</f>
        <v>3.327</v>
      </c>
      <c r="AR119" s="88">
        <f>'(Bloom Yields Live)'!CP119</f>
        <v>3.5552999999999999</v>
      </c>
      <c r="AS119" s="88">
        <f>'(Bloom Yields Live)'!CR119</f>
        <v>4.2317999999999998</v>
      </c>
      <c r="AT119" s="121">
        <f t="shared" si="60"/>
        <v>1.4419</v>
      </c>
      <c r="AU119" s="99">
        <f t="shared" si="43"/>
        <v>1.1852867924528303</v>
      </c>
      <c r="AV119" s="95">
        <f>'(Bloom Yields Live)'!CT119</f>
        <v>2.6010999999999997</v>
      </c>
      <c r="AW119" s="88">
        <f>'(Bloom Yields Live)'!CV119</f>
        <v>3.4521999999999999</v>
      </c>
      <c r="AX119" s="88">
        <f>'(Bloom Yields Live)'!CX119</f>
        <v>3.9802999999999997</v>
      </c>
      <c r="AY119" s="88">
        <f>'(Bloom Yields Live)'!CZ119</f>
        <v>4.3646000000000003</v>
      </c>
      <c r="AZ119" s="88">
        <f>'(Bloom Yields Live)'!DB119</f>
        <v>5.1315999999999997</v>
      </c>
      <c r="BA119" s="121">
        <f t="shared" si="61"/>
        <v>2.2512000000000003</v>
      </c>
      <c r="BB119" s="99">
        <f t="shared" si="44"/>
        <v>1.6186679245283015</v>
      </c>
      <c r="BC119" s="88">
        <f>'(Bloom Yields Live)'!DD119</f>
        <v>3.0884</v>
      </c>
      <c r="BD119" s="88">
        <f>'(Bloom Yields Live)'!DF119</f>
        <v>4.0113000000000003</v>
      </c>
      <c r="BE119" s="88">
        <f>'(Bloom Yields Live)'!DH119</f>
        <v>4.3334000000000001</v>
      </c>
      <c r="BF119" s="88">
        <f>'(Bloom Yields Live)'!DJ119</f>
        <v>4.5087999999999999</v>
      </c>
      <c r="BG119" s="88"/>
      <c r="BH119" s="121">
        <f t="shared" si="62"/>
        <v>2.3954</v>
      </c>
      <c r="BI119" s="99">
        <f t="shared" si="45"/>
        <v>1.7585113207547169</v>
      </c>
      <c r="BJ119" s="95">
        <f>'(Bloom Yields Live)'!DN119</f>
        <v>3.4576000000000002</v>
      </c>
      <c r="BK119" s="88">
        <f>'(Bloom Yields Live)'!DP119</f>
        <v>4.6306000000000003</v>
      </c>
      <c r="BL119" s="88">
        <f>'(Bloom Yields Live)'!DR119</f>
        <v>5.4539999999999997</v>
      </c>
      <c r="BM119" s="88">
        <f>'(Bloom Yields Live)'!DT119</f>
        <v>5.6109999999999998</v>
      </c>
      <c r="BN119" s="88"/>
      <c r="BO119" s="121">
        <f t="shared" si="63"/>
        <v>3.4975999999999998</v>
      </c>
      <c r="BP119" s="99">
        <f t="shared" si="46"/>
        <v>2.4465037735849053</v>
      </c>
      <c r="BQ119" s="95">
        <f>'(Bloom Yields Live)'!DX119</f>
        <v>4.9386000000000001</v>
      </c>
      <c r="BR119" s="88">
        <f>'(Bloom Yields Live)'!DZ119</f>
        <v>6.2461000000000002</v>
      </c>
      <c r="BS119" s="88">
        <f>'(Bloom Yields Live)'!EB119</f>
        <v>7.3910999999999998</v>
      </c>
      <c r="BT119" s="88">
        <f>'(Bloom Yields Live)'!ED119</f>
        <v>7.5190999999999999</v>
      </c>
      <c r="BU119" s="88"/>
      <c r="BV119" s="121">
        <f t="shared" si="64"/>
        <v>5.4056999999999995</v>
      </c>
      <c r="BW119" s="88">
        <f t="shared" si="47"/>
        <v>4.4185735849056602</v>
      </c>
    </row>
    <row r="120" spans="1:75">
      <c r="A120" s="5">
        <v>40935</v>
      </c>
      <c r="B120" s="1040">
        <f t="shared" si="55"/>
        <v>40935</v>
      </c>
      <c r="C120" s="95">
        <f>'(Bloom Yields Live)'!C120</f>
        <v>0.46970000000000001</v>
      </c>
      <c r="D120" s="30">
        <f>'(Bloom Yields Live)'!E120</f>
        <v>0.90200000000000002</v>
      </c>
      <c r="E120" s="30">
        <f>'(Bloom Yields Live)'!G120</f>
        <v>1.6245000000000001</v>
      </c>
      <c r="F120" s="30">
        <f>'(Bloom Yields Live)'!I120</f>
        <v>2.0729000000000002</v>
      </c>
      <c r="G120" s="30">
        <f>'(Bloom Yields Live)'!K120</f>
        <v>2.6555999999999997</v>
      </c>
      <c r="H120" s="88">
        <f t="shared" si="57"/>
        <v>2.6818415094339616</v>
      </c>
      <c r="I120" s="99"/>
      <c r="J120" s="1459"/>
      <c r="K120" s="18">
        <f>'(Bloom Yields Live)'!AQ120</f>
        <v>1.8719999999999999</v>
      </c>
      <c r="L120" s="18">
        <f>'(Bloom Yields Live)'!AS120</f>
        <v>1.9220000000000002</v>
      </c>
      <c r="M120" s="1459"/>
      <c r="N120" s="18">
        <f>'(Bloom Yields Live)'!AU120-'(Bloom Yields Live)'!I120</f>
        <v>0.96109999999999962</v>
      </c>
      <c r="O120" s="18">
        <f>'(Bloom Yields Live)'!AY120-'(Bloom Yields Live)'!AW120</f>
        <v>0.14159999999999995</v>
      </c>
      <c r="P120" s="18">
        <f>'(Bloom Yields Live)'!BK120-'(Bloom Yields Live)'!BG120</f>
        <v>6.7600000000000104E-2</v>
      </c>
      <c r="Q120" s="18">
        <f>'(Bloom Yields Live)'!BM120-'(Bloom Yields Live)'!BG120</f>
        <v>8.8600000000000012E-2</v>
      </c>
      <c r="R120" s="18"/>
      <c r="S120" s="95">
        <f>'(Bloom Yields Live)'!S120</f>
        <v>3.7728999999999999</v>
      </c>
      <c r="T120" s="731"/>
      <c r="U120" s="95">
        <f>'(Bloom Yields Live)'!W120</f>
        <v>2.0832000000000002</v>
      </c>
      <c r="V120" s="30">
        <f>'(Bloom Yields Live)'!Y120</f>
        <v>2.8463000000000003</v>
      </c>
      <c r="W120" s="30">
        <f>'(Bloom Yields Live)'!AA120</f>
        <v>3.4474999999999998</v>
      </c>
      <c r="X120" s="30">
        <f>'(Bloom Yields Live)'!AC120</f>
        <v>3.7518000000000002</v>
      </c>
      <c r="Y120" s="30">
        <f>'(Bloom Yields Live)'!AE120</f>
        <v>4.1902999999999997</v>
      </c>
      <c r="Z120" s="30">
        <f t="shared" si="58"/>
        <v>4.2157528301886806</v>
      </c>
      <c r="AA120" s="121">
        <f t="shared" si="59"/>
        <v>1.6789000000000001</v>
      </c>
      <c r="AB120" s="88">
        <f t="shared" si="41"/>
        <v>1.5339113207547168</v>
      </c>
      <c r="AC120" s="99"/>
      <c r="AD120" s="1459"/>
      <c r="AE120" s="88">
        <f>'(Bloom Yields Live)'!BU120</f>
        <v>1.5840000000000001</v>
      </c>
      <c r="AF120" s="1511"/>
      <c r="AG120" s="95">
        <f>'(Bloom Yields Live)'!BZ120</f>
        <v>1.9</v>
      </c>
      <c r="AH120" s="88">
        <f>'(Bloom Yields Live)'!CB120</f>
        <v>2.4889999999999999</v>
      </c>
      <c r="AI120" s="88">
        <f>'(Bloom Yields Live)'!CD120</f>
        <v>3.2480000000000002</v>
      </c>
      <c r="AJ120" s="88">
        <f>'(Bloom Yields Live)'!CF120</f>
        <v>3.488</v>
      </c>
      <c r="AK120" s="88">
        <f>'(Bloom Yields Live)'!CH120</f>
        <v>3.8340000000000001</v>
      </c>
      <c r="AL120" s="121">
        <f t="shared" si="49"/>
        <v>1.4150999999999998</v>
      </c>
      <c r="AM120" s="88">
        <f t="shared" si="42"/>
        <v>1.3476547169811322</v>
      </c>
      <c r="AN120" s="731">
        <f t="shared" si="56"/>
        <v>-0.26380000000000026</v>
      </c>
      <c r="AO120" s="95">
        <f>'(Bloom Yields Live)'!CJ120</f>
        <v>1.8643999999999998</v>
      </c>
      <c r="AP120" s="88">
        <f>'(Bloom Yields Live)'!CL120</f>
        <v>2.3018999999999998</v>
      </c>
      <c r="AQ120" s="88">
        <f>'(Bloom Yields Live)'!CN120</f>
        <v>3.2336999999999998</v>
      </c>
      <c r="AR120" s="88">
        <f>'(Bloom Yields Live)'!CP120</f>
        <v>3.4523999999999999</v>
      </c>
      <c r="AS120" s="88">
        <f>'(Bloom Yields Live)'!CR120</f>
        <v>4.1504000000000003</v>
      </c>
      <c r="AT120" s="121">
        <f t="shared" si="60"/>
        <v>1.3794999999999997</v>
      </c>
      <c r="AU120" s="99">
        <f t="shared" si="43"/>
        <v>1.19222641509434</v>
      </c>
      <c r="AV120" s="95">
        <f>'(Bloom Yields Live)'!CT120</f>
        <v>2.5133999999999999</v>
      </c>
      <c r="AW120" s="88">
        <f>'(Bloom Yields Live)'!CV120</f>
        <v>3.3140000000000001</v>
      </c>
      <c r="AX120" s="88">
        <f>'(Bloom Yields Live)'!CX120</f>
        <v>3.8590999999999998</v>
      </c>
      <c r="AY120" s="88">
        <f>'(Bloom Yields Live)'!CZ120</f>
        <v>4.2338000000000005</v>
      </c>
      <c r="AZ120" s="88">
        <f>'(Bloom Yields Live)'!DB120</f>
        <v>5.0225</v>
      </c>
      <c r="BA120" s="121">
        <f t="shared" si="61"/>
        <v>2.1609000000000003</v>
      </c>
      <c r="BB120" s="99">
        <f t="shared" si="44"/>
        <v>1.6357641509433958</v>
      </c>
      <c r="BC120" s="88">
        <f>'(Bloom Yields Live)'!DD120</f>
        <v>2.8970000000000002</v>
      </c>
      <c r="BD120" s="88">
        <f>'(Bloom Yields Live)'!DF120</f>
        <v>3.7894000000000001</v>
      </c>
      <c r="BE120" s="88">
        <f>'(Bloom Yields Live)'!DH120</f>
        <v>4.1704999999999997</v>
      </c>
      <c r="BF120" s="88">
        <f>'(Bloom Yields Live)'!DJ120</f>
        <v>4.3342999999999998</v>
      </c>
      <c r="BG120" s="88"/>
      <c r="BH120" s="121">
        <f t="shared" si="62"/>
        <v>2.2613999999999996</v>
      </c>
      <c r="BI120" s="99">
        <f t="shared" si="45"/>
        <v>1.7769716981132073</v>
      </c>
      <c r="BJ120" s="95">
        <f>'(Bloom Yields Live)'!DN120</f>
        <v>3.2042999999999999</v>
      </c>
      <c r="BK120" s="88">
        <f>'(Bloom Yields Live)'!DP120</f>
        <v>4.3048000000000002</v>
      </c>
      <c r="BL120" s="88">
        <f>'(Bloom Yields Live)'!DR120</f>
        <v>5.1752000000000002</v>
      </c>
      <c r="BM120" s="88">
        <f>'(Bloom Yields Live)'!DT120</f>
        <v>5.3225999999999996</v>
      </c>
      <c r="BN120" s="88"/>
      <c r="BO120" s="121">
        <f t="shared" si="63"/>
        <v>3.2496999999999994</v>
      </c>
      <c r="BP120" s="99">
        <f t="shared" si="46"/>
        <v>2.4694132075471695</v>
      </c>
      <c r="BQ120" s="95">
        <f>'(Bloom Yields Live)'!DX120</f>
        <v>4.7846000000000002</v>
      </c>
      <c r="BR120" s="88">
        <f>'(Bloom Yields Live)'!DZ120</f>
        <v>6.0610999999999997</v>
      </c>
      <c r="BS120" s="88">
        <f>'(Bloom Yields Live)'!EB120</f>
        <v>7.2130999999999998</v>
      </c>
      <c r="BT120" s="88">
        <f>'(Bloom Yields Live)'!ED120</f>
        <v>7.3315000000000001</v>
      </c>
      <c r="BU120" s="88"/>
      <c r="BV120" s="121">
        <f t="shared" si="64"/>
        <v>5.2585999999999995</v>
      </c>
      <c r="BW120" s="88">
        <f t="shared" si="47"/>
        <v>4.4513169811320754</v>
      </c>
    </row>
    <row r="121" spans="1:75">
      <c r="A121" s="5">
        <v>40942</v>
      </c>
      <c r="B121" s="1040">
        <f t="shared" si="55"/>
        <v>40942</v>
      </c>
      <c r="C121" s="95">
        <f>'(Bloom Yields Live)'!C121</f>
        <v>0.45879999999999999</v>
      </c>
      <c r="D121" s="30">
        <f>'(Bloom Yields Live)'!E121</f>
        <v>0.96460000000000001</v>
      </c>
      <c r="E121" s="30">
        <f>'(Bloom Yields Live)'!G121</f>
        <v>1.6491</v>
      </c>
      <c r="F121" s="30">
        <f>'(Bloom Yields Live)'!I121</f>
        <v>2.1657000000000002</v>
      </c>
      <c r="G121" s="30">
        <f>'(Bloom Yields Live)'!K121</f>
        <v>2.6949999999999998</v>
      </c>
      <c r="H121" s="88">
        <f t="shared" si="57"/>
        <v>2.6615943396226407</v>
      </c>
      <c r="I121" s="99"/>
      <c r="J121" s="1459"/>
      <c r="K121" s="18">
        <f>'(Bloom Yields Live)'!AQ121</f>
        <v>1.8719999999999999</v>
      </c>
      <c r="L121" s="18">
        <f>'(Bloom Yields Live)'!AS121</f>
        <v>1.829</v>
      </c>
      <c r="M121" s="1459"/>
      <c r="N121" s="18">
        <f>'(Bloom Yields Live)'!AU121-'(Bloom Yields Live)'!I121</f>
        <v>0.73529999999999962</v>
      </c>
      <c r="O121" s="18">
        <f>'(Bloom Yields Live)'!AY121-'(Bloom Yields Live)'!AW121</f>
        <v>0.13920000000000021</v>
      </c>
      <c r="P121" s="18">
        <f>'(Bloom Yields Live)'!BK121-'(Bloom Yields Live)'!BG121</f>
        <v>7.3999999999999844E-2</v>
      </c>
      <c r="Q121" s="18">
        <f>'(Bloom Yields Live)'!BM121-'(Bloom Yields Live)'!BG121</f>
        <v>9.7999999999999865E-2</v>
      </c>
      <c r="R121" s="18"/>
      <c r="S121" s="95">
        <f>'(Bloom Yields Live)'!S121</f>
        <v>3.6046</v>
      </c>
      <c r="T121" s="731"/>
      <c r="U121" s="95">
        <f>'(Bloom Yields Live)'!W121</f>
        <v>1.83</v>
      </c>
      <c r="V121" s="30">
        <f>'(Bloom Yields Live)'!Y121</f>
        <v>2.5507</v>
      </c>
      <c r="W121" s="30">
        <f>'(Bloom Yields Live)'!AA121</f>
        <v>3.2570999999999999</v>
      </c>
      <c r="X121" s="30">
        <f>'(Bloom Yields Live)'!AC121</f>
        <v>3.6048999999999998</v>
      </c>
      <c r="Y121" s="30">
        <f>'(Bloom Yields Live)'!AE121</f>
        <v>4.0754000000000001</v>
      </c>
      <c r="Z121" s="30">
        <f t="shared" si="58"/>
        <v>4.2046113207547178</v>
      </c>
      <c r="AA121" s="121">
        <f t="shared" si="59"/>
        <v>1.4391999999999996</v>
      </c>
      <c r="AB121" s="88">
        <f t="shared" si="41"/>
        <v>1.5430169811320755</v>
      </c>
      <c r="AC121" s="99"/>
      <c r="AD121" s="1459"/>
      <c r="AE121" s="88">
        <f>'(Bloom Yields Live)'!BU121</f>
        <v>1.621</v>
      </c>
      <c r="AF121" s="1511"/>
      <c r="AG121" s="95">
        <f>'(Bloom Yields Live)'!BZ121</f>
        <v>1.82</v>
      </c>
      <c r="AH121" s="88">
        <f>'(Bloom Yields Live)'!CB121</f>
        <v>2.4990000000000001</v>
      </c>
      <c r="AI121" s="88">
        <f>'(Bloom Yields Live)'!CD121</f>
        <v>3.3759999999999999</v>
      </c>
      <c r="AJ121" s="88">
        <f>'(Bloom Yields Live)'!CF121</f>
        <v>3.3730000000000002</v>
      </c>
      <c r="AK121" s="88">
        <f>'(Bloom Yields Live)'!CH121</f>
        <v>3.7320000000000002</v>
      </c>
      <c r="AL121" s="121">
        <f t="shared" si="49"/>
        <v>1.2073</v>
      </c>
      <c r="AM121" s="88">
        <f t="shared" si="42"/>
        <v>1.3495245283018864</v>
      </c>
      <c r="AN121" s="731">
        <f t="shared" si="56"/>
        <v>-0.23189999999999955</v>
      </c>
      <c r="AO121" s="95">
        <f>'(Bloom Yields Live)'!CJ121</f>
        <v>1.7919</v>
      </c>
      <c r="AP121" s="88">
        <f>'(Bloom Yields Live)'!CL121</f>
        <v>2.2513999999999998</v>
      </c>
      <c r="AQ121" s="88">
        <f>'(Bloom Yields Live)'!CN121</f>
        <v>3.1516999999999999</v>
      </c>
      <c r="AR121" s="88">
        <f>'(Bloom Yields Live)'!CP121</f>
        <v>3.3794</v>
      </c>
      <c r="AS121" s="88">
        <f>'(Bloom Yields Live)'!CR121</f>
        <v>4.0903999999999998</v>
      </c>
      <c r="AT121" s="121">
        <f t="shared" si="60"/>
        <v>1.2136999999999998</v>
      </c>
      <c r="AU121" s="99">
        <f t="shared" si="43"/>
        <v>1.1958792452830189</v>
      </c>
      <c r="AV121" s="95">
        <f>'(Bloom Yields Live)'!CT121</f>
        <v>2.4024000000000001</v>
      </c>
      <c r="AW121" s="88">
        <f>'(Bloom Yields Live)'!CV121</f>
        <v>3.2050000000000001</v>
      </c>
      <c r="AX121" s="88">
        <f>'(Bloom Yields Live)'!CX121</f>
        <v>3.7387999999999999</v>
      </c>
      <c r="AY121" s="88">
        <f>'(Bloom Yields Live)'!CZ121</f>
        <v>4.1223999999999998</v>
      </c>
      <c r="AZ121" s="88">
        <f>'(Bloom Yields Live)'!DB121</f>
        <v>4.9240000000000004</v>
      </c>
      <c r="BA121" s="121">
        <f t="shared" si="61"/>
        <v>1.9566999999999997</v>
      </c>
      <c r="BB121" s="99">
        <f t="shared" si="44"/>
        <v>1.6492490566037732</v>
      </c>
      <c r="BC121" s="88">
        <f>'(Bloom Yields Live)'!DD121</f>
        <v>2.7404999999999999</v>
      </c>
      <c r="BD121" s="88">
        <f>'(Bloom Yields Live)'!DF121</f>
        <v>3.6349</v>
      </c>
      <c r="BE121" s="88">
        <f>'(Bloom Yields Live)'!DH121</f>
        <v>4.0045000000000002</v>
      </c>
      <c r="BF121" s="88">
        <f>'(Bloom Yields Live)'!DJ121</f>
        <v>4.1774000000000004</v>
      </c>
      <c r="BG121" s="88"/>
      <c r="BH121" s="121">
        <f t="shared" si="62"/>
        <v>2.0117000000000003</v>
      </c>
      <c r="BI121" s="99">
        <f t="shared" si="45"/>
        <v>1.7908509433962263</v>
      </c>
      <c r="BJ121" s="95">
        <f>'(Bloom Yields Live)'!DN121</f>
        <v>3.149</v>
      </c>
      <c r="BK121" s="88">
        <f>'(Bloom Yields Live)'!DP121</f>
        <v>4.0185000000000004</v>
      </c>
      <c r="BL121" s="88">
        <f>'(Bloom Yields Live)'!DR121</f>
        <v>4.8775000000000004</v>
      </c>
      <c r="BM121" s="88">
        <f>'(Bloom Yields Live)'!DT121</f>
        <v>5.0339</v>
      </c>
      <c r="BN121" s="88"/>
      <c r="BO121" s="121">
        <f t="shared" si="63"/>
        <v>2.8681999999999999</v>
      </c>
      <c r="BP121" s="99">
        <f t="shared" si="46"/>
        <v>2.4850037735849053</v>
      </c>
      <c r="BQ121" s="95">
        <f>'(Bloom Yields Live)'!DX121</f>
        <v>4.6117999999999997</v>
      </c>
      <c r="BR121" s="88">
        <f>'(Bloom Yields Live)'!DZ121</f>
        <v>5.8902999999999999</v>
      </c>
      <c r="BS121" s="88">
        <f>'(Bloom Yields Live)'!EB121</f>
        <v>7.0308000000000002</v>
      </c>
      <c r="BT121" s="88">
        <f>'(Bloom Yields Live)'!ED121</f>
        <v>7.1582999999999997</v>
      </c>
      <c r="BU121" s="88"/>
      <c r="BV121" s="121">
        <f t="shared" si="64"/>
        <v>4.9925999999999995</v>
      </c>
      <c r="BW121" s="88">
        <f t="shared" si="47"/>
        <v>4.4804547169811331</v>
      </c>
    </row>
    <row r="122" spans="1:75">
      <c r="A122" s="5">
        <v>40949</v>
      </c>
      <c r="B122" s="1040">
        <f t="shared" si="55"/>
        <v>40949</v>
      </c>
      <c r="C122" s="95">
        <f>'(Bloom Yields Live)'!C122</f>
        <v>0.51270000000000004</v>
      </c>
      <c r="D122" s="30">
        <f>'(Bloom Yields Live)'!E122</f>
        <v>1.0072000000000001</v>
      </c>
      <c r="E122" s="30">
        <f>'(Bloom Yields Live)'!G122</f>
        <v>1.6760000000000002</v>
      </c>
      <c r="F122" s="30">
        <f>'(Bloom Yields Live)'!I122</f>
        <v>2.19</v>
      </c>
      <c r="G122" s="30">
        <f>'(Bloom Yields Live)'!K122</f>
        <v>2.7298999999999998</v>
      </c>
      <c r="H122" s="88">
        <f t="shared" si="57"/>
        <v>2.6400301886792445</v>
      </c>
      <c r="I122" s="99"/>
      <c r="J122" s="1459"/>
      <c r="K122" s="18">
        <f>'(Bloom Yields Live)'!AQ122</f>
        <v>1.8719999999999999</v>
      </c>
      <c r="L122" s="18">
        <f>'(Bloom Yields Live)'!AS122</f>
        <v>1.883</v>
      </c>
      <c r="M122" s="1459"/>
      <c r="N122" s="18">
        <f>'(Bloom Yields Live)'!AU122-'(Bloom Yields Live)'!I122</f>
        <v>0.72699999999999987</v>
      </c>
      <c r="O122" s="18">
        <f>'(Bloom Yields Live)'!AY122-'(Bloom Yields Live)'!AW122</f>
        <v>0.13919999999999977</v>
      </c>
      <c r="P122" s="18">
        <f>'(Bloom Yields Live)'!BK122-'(Bloom Yields Live)'!BG122</f>
        <v>6.5199999999999925E-2</v>
      </c>
      <c r="Q122" s="18">
        <f>'(Bloom Yields Live)'!BM122-'(Bloom Yields Live)'!BG122</f>
        <v>9.4199999999999839E-2</v>
      </c>
      <c r="R122" s="18"/>
      <c r="S122" s="95">
        <f>'(Bloom Yields Live)'!S122</f>
        <v>3.6494999999999997</v>
      </c>
      <c r="T122" s="731"/>
      <c r="U122" s="95">
        <f>'(Bloom Yields Live)'!W122</f>
        <v>1.8883000000000001</v>
      </c>
      <c r="V122" s="30">
        <f>'(Bloom Yields Live)'!Y122</f>
        <v>2.5762999999999998</v>
      </c>
      <c r="W122" s="30">
        <f>'(Bloom Yields Live)'!AA122</f>
        <v>3.2818000000000001</v>
      </c>
      <c r="X122" s="30">
        <f>'(Bloom Yields Live)'!AC122</f>
        <v>3.6339000000000001</v>
      </c>
      <c r="Y122" s="30">
        <f>'(Bloom Yields Live)'!AE122</f>
        <v>4.085</v>
      </c>
      <c r="Z122" s="30">
        <f t="shared" si="58"/>
        <v>4.1966547169811328</v>
      </c>
      <c r="AA122" s="121">
        <f t="shared" si="59"/>
        <v>1.4439000000000002</v>
      </c>
      <c r="AB122" s="88">
        <f t="shared" si="41"/>
        <v>1.5566245283018867</v>
      </c>
      <c r="AC122" s="99"/>
      <c r="AD122" s="1459"/>
      <c r="AE122" s="88">
        <f>'(Bloom Yields Live)'!BU122</f>
        <v>1.6139999999999999</v>
      </c>
      <c r="AF122" s="1511"/>
      <c r="AG122" s="95">
        <f>'(Bloom Yields Live)'!BZ122</f>
        <v>1.802</v>
      </c>
      <c r="AH122" s="88">
        <f>'(Bloom Yields Live)'!CB122</f>
        <v>2.5249999999999999</v>
      </c>
      <c r="AI122" s="88">
        <f>'(Bloom Yields Live)'!CD122</f>
        <v>3.3959999999999999</v>
      </c>
      <c r="AJ122" s="88">
        <f>'(Bloom Yields Live)'!CF122</f>
        <v>3.4159999999999999</v>
      </c>
      <c r="AK122" s="88">
        <f>'(Bloom Yields Live)'!CH122</f>
        <v>3.7759999999999998</v>
      </c>
      <c r="AL122" s="121">
        <f t="shared" si="49"/>
        <v>1.226</v>
      </c>
      <c r="AM122" s="88">
        <f t="shared" si="42"/>
        <v>1.3520245283018866</v>
      </c>
      <c r="AN122" s="731">
        <f t="shared" si="56"/>
        <v>-0.2179000000000002</v>
      </c>
      <c r="AO122" s="95">
        <f>'(Bloom Yields Live)'!CJ122</f>
        <v>1.7818000000000001</v>
      </c>
      <c r="AP122" s="88">
        <f>'(Bloom Yields Live)'!CL122</f>
        <v>2.2907999999999999</v>
      </c>
      <c r="AQ122" s="88">
        <f>'(Bloom Yields Live)'!CN122</f>
        <v>3.2076000000000002</v>
      </c>
      <c r="AR122" s="88">
        <f>'(Bloom Yields Live)'!CP122</f>
        <v>3.4458000000000002</v>
      </c>
      <c r="AS122" s="88">
        <f>'(Bloom Yields Live)'!CR122</f>
        <v>4.1562999999999999</v>
      </c>
      <c r="AT122" s="121">
        <f t="shared" si="60"/>
        <v>1.2558000000000002</v>
      </c>
      <c r="AU122" s="99">
        <f t="shared" si="43"/>
        <v>1.2008943396226417</v>
      </c>
      <c r="AV122" s="95">
        <f>'(Bloom Yields Live)'!CT122</f>
        <v>2.3531</v>
      </c>
      <c r="AW122" s="88">
        <f>'(Bloom Yields Live)'!CV122</f>
        <v>3.2031999999999998</v>
      </c>
      <c r="AX122" s="88">
        <f>'(Bloom Yields Live)'!CX122</f>
        <v>3.7534999999999998</v>
      </c>
      <c r="AY122" s="88">
        <f>'(Bloom Yields Live)'!CZ122</f>
        <v>4.1475999999999997</v>
      </c>
      <c r="AZ122" s="88">
        <f>'(Bloom Yields Live)'!DB122</f>
        <v>4.9486999999999997</v>
      </c>
      <c r="BA122" s="121">
        <f t="shared" si="61"/>
        <v>1.9575999999999998</v>
      </c>
      <c r="BB122" s="99">
        <f t="shared" si="44"/>
        <v>1.66427358490566</v>
      </c>
      <c r="BC122" s="88">
        <f>'(Bloom Yields Live)'!DD122</f>
        <v>2.6661000000000001</v>
      </c>
      <c r="BD122" s="88">
        <f>'(Bloom Yields Live)'!DF122</f>
        <v>3.609</v>
      </c>
      <c r="BE122" s="88">
        <f>'(Bloom Yields Live)'!DH122</f>
        <v>3.9952000000000001</v>
      </c>
      <c r="BF122" s="88">
        <f>'(Bloom Yields Live)'!DJ122</f>
        <v>4.1784999999999997</v>
      </c>
      <c r="BG122" s="88"/>
      <c r="BH122" s="121">
        <f t="shared" si="62"/>
        <v>1.9884999999999997</v>
      </c>
      <c r="BI122" s="99">
        <f t="shared" si="45"/>
        <v>1.8047301886792453</v>
      </c>
      <c r="BJ122" s="95">
        <f>'(Bloom Yields Live)'!DN122</f>
        <v>3.1596000000000002</v>
      </c>
      <c r="BK122" s="88">
        <f>'(Bloom Yields Live)'!DP122</f>
        <v>4.0076000000000001</v>
      </c>
      <c r="BL122" s="88">
        <f>'(Bloom Yields Live)'!DR122</f>
        <v>4.8929999999999998</v>
      </c>
      <c r="BM122" s="88">
        <f>'(Bloom Yields Live)'!DT122</f>
        <v>5.0599999999999996</v>
      </c>
      <c r="BN122" s="88"/>
      <c r="BO122" s="121">
        <f t="shared" si="63"/>
        <v>2.8699999999999997</v>
      </c>
      <c r="BP122" s="99">
        <f t="shared" si="46"/>
        <v>2.5012056603773583</v>
      </c>
      <c r="BQ122" s="95">
        <f>'(Bloom Yields Live)'!DX122</f>
        <v>4.4760999999999997</v>
      </c>
      <c r="BR122" s="88">
        <f>'(Bloom Yields Live)'!DZ122</f>
        <v>5.7511000000000001</v>
      </c>
      <c r="BS122" s="88">
        <f>'(Bloom Yields Live)'!EB122</f>
        <v>6.9081999999999999</v>
      </c>
      <c r="BT122" s="88">
        <f>'(Bloom Yields Live)'!ED122</f>
        <v>7.0461</v>
      </c>
      <c r="BU122" s="88"/>
      <c r="BV122" s="121">
        <f t="shared" si="64"/>
        <v>4.8560999999999996</v>
      </c>
      <c r="BW122" s="88">
        <f t="shared" si="47"/>
        <v>4.5085698113207542</v>
      </c>
    </row>
    <row r="123" spans="1:75">
      <c r="A123" s="5">
        <v>40956</v>
      </c>
      <c r="B123" s="1040">
        <f t="shared" si="55"/>
        <v>40956</v>
      </c>
      <c r="C123" s="95">
        <f>'(Bloom Yields Live)'!C123</f>
        <v>0.50929999999999997</v>
      </c>
      <c r="D123" s="30">
        <f>'(Bloom Yields Live)'!E123</f>
        <v>1.0299</v>
      </c>
      <c r="E123" s="30">
        <f>'(Bloom Yields Live)'!G123</f>
        <v>1.6781999999999999</v>
      </c>
      <c r="F123" s="30">
        <f>'(Bloom Yields Live)'!I123</f>
        <v>2.1516999999999999</v>
      </c>
      <c r="G123" s="30">
        <f>'(Bloom Yields Live)'!K123</f>
        <v>2.6842000000000001</v>
      </c>
      <c r="H123" s="88">
        <f t="shared" si="57"/>
        <v>2.6176716981132069</v>
      </c>
      <c r="I123" s="99"/>
      <c r="J123" s="1459"/>
      <c r="K123" s="18">
        <f>'(Bloom Yields Live)'!AQ123</f>
        <v>1.8719999999999999</v>
      </c>
      <c r="L123" s="18">
        <f>'(Bloom Yields Live)'!AS123</f>
        <v>1.778</v>
      </c>
      <c r="M123" s="1459"/>
      <c r="N123" s="18">
        <f>'(Bloom Yields Live)'!AU123-'(Bloom Yields Live)'!I123</f>
        <v>0.85530000000000017</v>
      </c>
      <c r="O123" s="18">
        <f>'(Bloom Yields Live)'!AY123-'(Bloom Yields Live)'!AW123</f>
        <v>0.13769999999999971</v>
      </c>
      <c r="P123" s="18">
        <f>'(Bloom Yields Live)'!BK123-'(Bloom Yields Live)'!BG123</f>
        <v>5.3199999999999914E-2</v>
      </c>
      <c r="Q123" s="18">
        <f>'(Bloom Yields Live)'!BM123-'(Bloom Yields Live)'!BG123</f>
        <v>8.8200000000000056E-2</v>
      </c>
      <c r="R123" s="18"/>
      <c r="S123" s="95">
        <f>'(Bloom Yields Live)'!S123</f>
        <v>3.6663000000000001</v>
      </c>
      <c r="T123" s="731"/>
      <c r="U123" s="95">
        <f>'(Bloom Yields Live)'!W123</f>
        <v>1.9260000000000002</v>
      </c>
      <c r="V123" s="30">
        <f>'(Bloom Yields Live)'!Y123</f>
        <v>2.6387999999999998</v>
      </c>
      <c r="W123" s="30">
        <f>'(Bloom Yields Live)'!AA123</f>
        <v>3.3185000000000002</v>
      </c>
      <c r="X123" s="30">
        <f>'(Bloom Yields Live)'!AC123</f>
        <v>3.6650999999999998</v>
      </c>
      <c r="Y123" s="30">
        <f>'(Bloom Yields Live)'!AE123</f>
        <v>4.0987</v>
      </c>
      <c r="Z123" s="30">
        <f t="shared" si="58"/>
        <v>4.1868320754716981</v>
      </c>
      <c r="AA123" s="121">
        <f t="shared" si="59"/>
        <v>1.5133999999999999</v>
      </c>
      <c r="AB123" s="88">
        <f t="shared" si="41"/>
        <v>1.5691603773584906</v>
      </c>
      <c r="AC123" s="99"/>
      <c r="AD123" s="1459"/>
      <c r="AE123" s="88">
        <f>'(Bloom Yields Live)'!BU123</f>
        <v>1.63</v>
      </c>
      <c r="AF123" s="1511"/>
      <c r="AG123" s="95">
        <f>'(Bloom Yields Live)'!BZ123</f>
        <v>1.7610000000000001</v>
      </c>
      <c r="AH123" s="88">
        <f>'(Bloom Yields Live)'!CB123</f>
        <v>2.4870000000000001</v>
      </c>
      <c r="AI123" s="88">
        <f>'(Bloom Yields Live)'!CD123</f>
        <v>3.339</v>
      </c>
      <c r="AJ123" s="88">
        <f>'(Bloom Yields Live)'!CF123</f>
        <v>3.3540000000000001</v>
      </c>
      <c r="AK123" s="88">
        <f>'(Bloom Yields Live)'!CH123</f>
        <v>3.706</v>
      </c>
      <c r="AL123" s="121">
        <f t="shared" si="49"/>
        <v>1.2023000000000001</v>
      </c>
      <c r="AM123" s="88">
        <f t="shared" si="42"/>
        <v>1.3540245283018866</v>
      </c>
      <c r="AN123" s="731">
        <f t="shared" si="56"/>
        <v>-0.31109999999999971</v>
      </c>
      <c r="AO123" s="95">
        <f>'(Bloom Yields Live)'!CJ123</f>
        <v>1.7437</v>
      </c>
      <c r="AP123" s="88">
        <f>'(Bloom Yields Live)'!CL123</f>
        <v>2.2582</v>
      </c>
      <c r="AQ123" s="88">
        <f>'(Bloom Yields Live)'!CN123</f>
        <v>3.1554000000000002</v>
      </c>
      <c r="AR123" s="88">
        <f>'(Bloom Yields Live)'!CP123</f>
        <v>3.3832</v>
      </c>
      <c r="AS123" s="88">
        <f>'(Bloom Yields Live)'!CR123</f>
        <v>4.0857000000000001</v>
      </c>
      <c r="AT123" s="121">
        <f t="shared" si="60"/>
        <v>1.2315</v>
      </c>
      <c r="AU123" s="99">
        <f t="shared" si="43"/>
        <v>1.2055792452830192</v>
      </c>
      <c r="AV123" s="95">
        <f>'(Bloom Yields Live)'!CT123</f>
        <v>2.2938000000000001</v>
      </c>
      <c r="AW123" s="88">
        <f>'(Bloom Yields Live)'!CV123</f>
        <v>3.1494</v>
      </c>
      <c r="AX123" s="88">
        <f>'(Bloom Yields Live)'!CX123</f>
        <v>3.6802000000000001</v>
      </c>
      <c r="AY123" s="88">
        <f>'(Bloom Yields Live)'!CZ123</f>
        <v>4.0639000000000003</v>
      </c>
      <c r="AZ123" s="88">
        <f>'(Bloom Yields Live)'!DB123</f>
        <v>4.8568999999999996</v>
      </c>
      <c r="BA123" s="121">
        <f t="shared" si="61"/>
        <v>1.9122000000000003</v>
      </c>
      <c r="BB123" s="99">
        <f t="shared" si="44"/>
        <v>1.6788245283018866</v>
      </c>
      <c r="BC123" s="88">
        <f>'(Bloom Yields Live)'!DD123</f>
        <v>2.5880999999999998</v>
      </c>
      <c r="BD123" s="88">
        <f>'(Bloom Yields Live)'!DF123</f>
        <v>3.5385</v>
      </c>
      <c r="BE123" s="88">
        <f>'(Bloom Yields Live)'!DH123</f>
        <v>3.9051</v>
      </c>
      <c r="BF123" s="88">
        <f>'(Bloom Yields Live)'!DJ123</f>
        <v>4.0780000000000003</v>
      </c>
      <c r="BG123" s="88"/>
      <c r="BH123" s="121">
        <f t="shared" si="62"/>
        <v>1.9263000000000003</v>
      </c>
      <c r="BI123" s="99">
        <f t="shared" si="45"/>
        <v>1.8180622641509434</v>
      </c>
      <c r="BJ123" s="95">
        <f>'(Bloom Yields Live)'!DN123</f>
        <v>3.0887000000000002</v>
      </c>
      <c r="BK123" s="88">
        <f>'(Bloom Yields Live)'!DP123</f>
        <v>3.9412000000000003</v>
      </c>
      <c r="BL123" s="88">
        <f>'(Bloom Yields Live)'!DR123</f>
        <v>4.8071999999999999</v>
      </c>
      <c r="BM123" s="88">
        <f>'(Bloom Yields Live)'!DT123</f>
        <v>4.9635999999999996</v>
      </c>
      <c r="BN123" s="88"/>
      <c r="BO123" s="121">
        <f t="shared" si="63"/>
        <v>2.8118999999999996</v>
      </c>
      <c r="BP123" s="99">
        <f t="shared" si="46"/>
        <v>2.517324528301887</v>
      </c>
      <c r="BQ123" s="95">
        <f>'(Bloom Yields Live)'!DX123</f>
        <v>4.3573000000000004</v>
      </c>
      <c r="BR123" s="88">
        <f>'(Bloom Yields Live)'!DZ123</f>
        <v>5.6577999999999999</v>
      </c>
      <c r="BS123" s="88">
        <f>'(Bloom Yields Live)'!EB123</f>
        <v>6.7754000000000003</v>
      </c>
      <c r="BT123" s="88">
        <f>'(Bloom Yields Live)'!ED123</f>
        <v>6.9028</v>
      </c>
      <c r="BU123" s="88"/>
      <c r="BV123" s="121">
        <f t="shared" si="64"/>
        <v>4.7511000000000001</v>
      </c>
      <c r="BW123" s="88">
        <f t="shared" si="47"/>
        <v>4.5350886792452831</v>
      </c>
    </row>
    <row r="124" spans="1:75">
      <c r="A124" s="5">
        <v>40963</v>
      </c>
      <c r="B124" s="1040">
        <f t="shared" si="55"/>
        <v>40963</v>
      </c>
      <c r="C124" s="95">
        <f>'(Bloom Yields Live)'!C124</f>
        <v>0.48849999999999999</v>
      </c>
      <c r="D124" s="30">
        <f>'(Bloom Yields Live)'!E124</f>
        <v>0.97989999999999999</v>
      </c>
      <c r="E124" s="30">
        <f>'(Bloom Yields Live)'!G124</f>
        <v>1.6265000000000001</v>
      </c>
      <c r="F124" s="30">
        <f>'(Bloom Yields Live)'!I124</f>
        <v>2.1246999999999998</v>
      </c>
      <c r="G124" s="30">
        <f>'(Bloom Yields Live)'!K124</f>
        <v>2.6560999999999999</v>
      </c>
      <c r="H124" s="88">
        <f t="shared" si="57"/>
        <v>2.5958264150943386</v>
      </c>
      <c r="I124" s="99"/>
      <c r="J124" s="1459"/>
      <c r="K124" s="18">
        <f>'(Bloom Yields Live)'!AQ124</f>
        <v>1.8719999999999999</v>
      </c>
      <c r="L124" s="18">
        <f>'(Bloom Yields Live)'!AS124</f>
        <v>1.7469999999999999</v>
      </c>
      <c r="M124" s="1459"/>
      <c r="N124" s="18">
        <f>'(Bloom Yields Live)'!AU124-'(Bloom Yields Live)'!I124</f>
        <v>0.82830000000000004</v>
      </c>
      <c r="O124" s="18">
        <f>'(Bloom Yields Live)'!AY124-'(Bloom Yields Live)'!AW124</f>
        <v>0.14110000000000023</v>
      </c>
      <c r="P124" s="18">
        <f>'(Bloom Yields Live)'!BK124-'(Bloom Yields Live)'!BG124</f>
        <v>5.459999999999976E-2</v>
      </c>
      <c r="Q124" s="18">
        <f>'(Bloom Yields Live)'!BM124-'(Bloom Yields Live)'!BG124</f>
        <v>9.0600000000000236E-2</v>
      </c>
      <c r="R124" s="18"/>
      <c r="S124" s="95">
        <f>'(Bloom Yields Live)'!S124</f>
        <v>3.7320000000000002</v>
      </c>
      <c r="T124" s="731"/>
      <c r="U124" s="95">
        <f>'(Bloom Yields Live)'!W124</f>
        <v>1.9003000000000001</v>
      </c>
      <c r="V124" s="30">
        <f>'(Bloom Yields Live)'!Y124</f>
        <v>2.6823000000000001</v>
      </c>
      <c r="W124" s="30">
        <f>'(Bloom Yields Live)'!AA124</f>
        <v>3.3670999999999998</v>
      </c>
      <c r="X124" s="30">
        <f>'(Bloom Yields Live)'!AC124</f>
        <v>3.7309000000000001</v>
      </c>
      <c r="Y124" s="30">
        <f>'(Bloom Yields Live)'!AE124</f>
        <v>4.1167999999999996</v>
      </c>
      <c r="Z124" s="30">
        <f t="shared" si="58"/>
        <v>4.1788188679245284</v>
      </c>
      <c r="AA124" s="121">
        <f t="shared" si="59"/>
        <v>1.6062000000000003</v>
      </c>
      <c r="AB124" s="88">
        <f t="shared" si="41"/>
        <v>1.5829924528301884</v>
      </c>
      <c r="AC124" s="99"/>
      <c r="AD124" s="1459"/>
      <c r="AE124" s="88">
        <f>'(Bloom Yields Live)'!BU124</f>
        <v>1.569</v>
      </c>
      <c r="AF124" s="1511"/>
      <c r="AG124" s="95">
        <f>'(Bloom Yields Live)'!BZ124</f>
        <v>1.7608000000000001</v>
      </c>
      <c r="AH124" s="88">
        <f>'(Bloom Yields Live)'!CB124</f>
        <v>2.4213</v>
      </c>
      <c r="AI124" s="88">
        <f>'(Bloom Yields Live)'!CD124</f>
        <v>3.278</v>
      </c>
      <c r="AJ124" s="88">
        <f>'(Bloom Yields Live)'!CF124</f>
        <v>3.2974999999999999</v>
      </c>
      <c r="AK124" s="88">
        <f>'(Bloom Yields Live)'!CH124</f>
        <v>3.6467000000000001</v>
      </c>
      <c r="AL124" s="121">
        <f t="shared" si="49"/>
        <v>1.1728000000000001</v>
      </c>
      <c r="AM124" s="88">
        <f t="shared" si="42"/>
        <v>1.3553320754716978</v>
      </c>
      <c r="AN124" s="731">
        <f t="shared" si="56"/>
        <v>-0.43340000000000023</v>
      </c>
      <c r="AO124" s="95">
        <f>'(Bloom Yields Live)'!CJ124</f>
        <v>1.7523</v>
      </c>
      <c r="AP124" s="88">
        <f>'(Bloom Yields Live)'!CL124</f>
        <v>2.1981999999999999</v>
      </c>
      <c r="AQ124" s="88">
        <f>'(Bloom Yields Live)'!CN124</f>
        <v>3.09</v>
      </c>
      <c r="AR124" s="88">
        <f>'(Bloom Yields Live)'!CP124</f>
        <v>3.3073000000000001</v>
      </c>
      <c r="AS124" s="88">
        <f>'(Bloom Yields Live)'!CR124</f>
        <v>4.0095000000000001</v>
      </c>
      <c r="AT124" s="121">
        <f t="shared" si="60"/>
        <v>1.1826000000000003</v>
      </c>
      <c r="AU124" s="99">
        <f t="shared" si="43"/>
        <v>1.2096924528301891</v>
      </c>
      <c r="AV124" s="95">
        <f>'(Bloom Yields Live)'!CT124</f>
        <v>2.2502</v>
      </c>
      <c r="AW124" s="88">
        <f>'(Bloom Yields Live)'!CV124</f>
        <v>3.0371999999999999</v>
      </c>
      <c r="AX124" s="88">
        <f>'(Bloom Yields Live)'!CX124</f>
        <v>3.5625</v>
      </c>
      <c r="AY124" s="88">
        <f>'(Bloom Yields Live)'!CZ124</f>
        <v>3.9346999999999999</v>
      </c>
      <c r="AZ124" s="88">
        <f>'(Bloom Yields Live)'!DB124</f>
        <v>4.7275</v>
      </c>
      <c r="BA124" s="121">
        <f t="shared" si="61"/>
        <v>1.81</v>
      </c>
      <c r="BB124" s="99">
        <f t="shared" si="44"/>
        <v>1.6917641509433961</v>
      </c>
      <c r="BC124" s="88">
        <f>'(Bloom Yields Live)'!DD124</f>
        <v>2.4272999999999998</v>
      </c>
      <c r="BD124" s="88">
        <f>'(Bloom Yields Live)'!DF124</f>
        <v>3.2892000000000001</v>
      </c>
      <c r="BE124" s="88">
        <f>'(Bloom Yields Live)'!DH124</f>
        <v>3.6713</v>
      </c>
      <c r="BF124" s="88">
        <f>'(Bloom Yields Live)'!DJ124</f>
        <v>3.9727999999999999</v>
      </c>
      <c r="BG124" s="88"/>
      <c r="BH124" s="121">
        <f t="shared" si="62"/>
        <v>1.8481000000000001</v>
      </c>
      <c r="BI124" s="99">
        <f t="shared" si="45"/>
        <v>1.830367924528302</v>
      </c>
      <c r="BJ124" s="95">
        <f>'(Bloom Yields Live)'!DN124</f>
        <v>3.1114999999999999</v>
      </c>
      <c r="BK124" s="88">
        <f>'(Bloom Yields Live)'!DP124</f>
        <v>3.8874</v>
      </c>
      <c r="BL124" s="88">
        <f>'(Bloom Yields Live)'!DR124</f>
        <v>4.7568999999999999</v>
      </c>
      <c r="BM124" s="88">
        <f>'(Bloom Yields Live)'!DT124</f>
        <v>4.8970000000000002</v>
      </c>
      <c r="BN124" s="88"/>
      <c r="BO124" s="121">
        <f t="shared" si="63"/>
        <v>2.7723000000000004</v>
      </c>
      <c r="BP124" s="99">
        <f t="shared" si="46"/>
        <v>2.5339132075471702</v>
      </c>
      <c r="BQ124" s="95">
        <f>'(Bloom Yields Live)'!DX124</f>
        <v>4.1459999999999999</v>
      </c>
      <c r="BR124" s="88">
        <f>'(Bloom Yields Live)'!DZ124</f>
        <v>5.3798000000000004</v>
      </c>
      <c r="BS124" s="88">
        <f>'(Bloom Yields Live)'!EB124</f>
        <v>6.4908999999999999</v>
      </c>
      <c r="BT124" s="88">
        <f>'(Bloom Yields Live)'!ED124</f>
        <v>6.6070000000000002</v>
      </c>
      <c r="BU124" s="88"/>
      <c r="BV124" s="121">
        <f t="shared" si="64"/>
        <v>4.4823000000000004</v>
      </c>
      <c r="BW124" s="88">
        <f t="shared" si="47"/>
        <v>4.5562000000000014</v>
      </c>
    </row>
    <row r="125" spans="1:75">
      <c r="A125" s="5">
        <v>40970</v>
      </c>
      <c r="B125" s="1040">
        <f t="shared" si="55"/>
        <v>40970</v>
      </c>
      <c r="C125" s="95">
        <f>'(Bloom Yields Live)'!C125</f>
        <v>0.4083</v>
      </c>
      <c r="D125" s="30">
        <f>'(Bloom Yields Live)'!E125</f>
        <v>0.91149999999999998</v>
      </c>
      <c r="E125" s="30">
        <f>'(Bloom Yields Live)'!G125</f>
        <v>1.5811999999999999</v>
      </c>
      <c r="F125" s="30">
        <f>'(Bloom Yields Live)'!I125</f>
        <v>2.0619000000000001</v>
      </c>
      <c r="G125" s="30">
        <f>'(Bloom Yields Live)'!K125</f>
        <v>2.6034000000000002</v>
      </c>
      <c r="H125" s="88">
        <f t="shared" si="57"/>
        <v>2.5743415094339617</v>
      </c>
      <c r="I125" s="99"/>
      <c r="J125" s="1459"/>
      <c r="K125" s="18">
        <f>'(Bloom Yields Live)'!AQ125</f>
        <v>1.8719999999999999</v>
      </c>
      <c r="L125" s="18">
        <f>'(Bloom Yields Live)'!AS125</f>
        <v>1.706</v>
      </c>
      <c r="M125" s="1459"/>
      <c r="N125" s="18">
        <f>'(Bloom Yields Live)'!AU125-'(Bloom Yields Live)'!I125</f>
        <v>0.72409999999999997</v>
      </c>
      <c r="O125" s="18">
        <f>'(Bloom Yields Live)'!AY125-'(Bloom Yields Live)'!AW125</f>
        <v>0.1328999999999998</v>
      </c>
      <c r="P125" s="18">
        <f>'(Bloom Yields Live)'!BK125-'(Bloom Yields Live)'!BG125</f>
        <v>6.7600000000000104E-2</v>
      </c>
      <c r="Q125" s="18">
        <f>'(Bloom Yields Live)'!BM125-'(Bloom Yields Live)'!BG125</f>
        <v>8.5599999999999898E-2</v>
      </c>
      <c r="R125" s="18"/>
      <c r="S125" s="95">
        <f>'(Bloom Yields Live)'!S125</f>
        <v>3.5369999999999999</v>
      </c>
      <c r="T125" s="731"/>
      <c r="U125" s="95">
        <f>'(Bloom Yields Live)'!W125</f>
        <v>1.5851999999999999</v>
      </c>
      <c r="V125" s="30">
        <f>'(Bloom Yields Live)'!Y125</f>
        <v>2.4203999999999999</v>
      </c>
      <c r="W125" s="30">
        <f>'(Bloom Yields Live)'!AA125</f>
        <v>3.1602999999999999</v>
      </c>
      <c r="X125" s="30">
        <f>'(Bloom Yields Live)'!AC125</f>
        <v>3.5377999999999998</v>
      </c>
      <c r="Y125" s="30">
        <f>'(Bloom Yields Live)'!AE125</f>
        <v>3.9694000000000003</v>
      </c>
      <c r="Z125" s="30">
        <f t="shared" si="58"/>
        <v>4.1662245283018864</v>
      </c>
      <c r="AA125" s="121">
        <f t="shared" si="59"/>
        <v>1.4758999999999998</v>
      </c>
      <c r="AB125" s="88">
        <f t="shared" si="41"/>
        <v>1.5918830188679243</v>
      </c>
      <c r="AC125" s="99"/>
      <c r="AD125" s="1459"/>
      <c r="AE125" s="88">
        <f>'(Bloom Yields Live)'!BU125</f>
        <v>1.6139999999999999</v>
      </c>
      <c r="AF125" s="1511"/>
      <c r="AG125" s="95">
        <f>'(Bloom Yields Live)'!BZ125</f>
        <v>1.7250000000000001</v>
      </c>
      <c r="AH125" s="88">
        <f>'(Bloom Yields Live)'!CB125</f>
        <v>2.351</v>
      </c>
      <c r="AI125" s="88">
        <f>'(Bloom Yields Live)'!CD125</f>
        <v>3.1970000000000001</v>
      </c>
      <c r="AJ125" s="88">
        <f>'(Bloom Yields Live)'!CF125</f>
        <v>3.2629999999999999</v>
      </c>
      <c r="AK125" s="88">
        <f>'(Bloom Yields Live)'!CH125</f>
        <v>3.605</v>
      </c>
      <c r="AL125" s="121">
        <f t="shared" si="49"/>
        <v>1.2010999999999998</v>
      </c>
      <c r="AM125" s="88">
        <f t="shared" si="42"/>
        <v>1.3570245283018865</v>
      </c>
      <c r="AN125" s="731">
        <f t="shared" si="56"/>
        <v>-0.27479999999999993</v>
      </c>
      <c r="AO125" s="95">
        <f>'(Bloom Yields Live)'!CJ125</f>
        <v>1.6444999999999999</v>
      </c>
      <c r="AP125" s="88">
        <f>'(Bloom Yields Live)'!CL125</f>
        <v>2.1095000000000002</v>
      </c>
      <c r="AQ125" s="88">
        <f>'(Bloom Yields Live)'!CN125</f>
        <v>3.0022000000000002</v>
      </c>
      <c r="AR125" s="88">
        <f>'(Bloom Yields Live)'!CP125</f>
        <v>3.2280000000000002</v>
      </c>
      <c r="AS125" s="88">
        <f>'(Bloom Yields Live)'!CR125</f>
        <v>3.9243999999999999</v>
      </c>
      <c r="AT125" s="121">
        <f t="shared" si="60"/>
        <v>1.1661000000000001</v>
      </c>
      <c r="AU125" s="99">
        <f t="shared" si="43"/>
        <v>1.2130735849056604</v>
      </c>
      <c r="AV125" s="95">
        <f>'(Bloom Yields Live)'!CT125</f>
        <v>2.1377999999999999</v>
      </c>
      <c r="AW125" s="88">
        <f>'(Bloom Yields Live)'!CV125</f>
        <v>2.8938999999999999</v>
      </c>
      <c r="AX125" s="88">
        <f>'(Bloom Yields Live)'!CX125</f>
        <v>3.4201999999999999</v>
      </c>
      <c r="AY125" s="88">
        <f>'(Bloom Yields Live)'!CZ125</f>
        <v>3.8007999999999997</v>
      </c>
      <c r="AZ125" s="88">
        <f>'(Bloom Yields Live)'!DB125</f>
        <v>4.5879000000000003</v>
      </c>
      <c r="BA125" s="121">
        <f t="shared" si="61"/>
        <v>1.7388999999999997</v>
      </c>
      <c r="BB125" s="99">
        <f t="shared" si="44"/>
        <v>1.7028924528301885</v>
      </c>
      <c r="BC125" s="88">
        <f>'(Bloom Yields Live)'!DD125</f>
        <v>2.3296000000000001</v>
      </c>
      <c r="BD125" s="88">
        <f>'(Bloom Yields Live)'!DF125</f>
        <v>3.1615000000000002</v>
      </c>
      <c r="BE125" s="88">
        <f>'(Bloom Yields Live)'!DH125</f>
        <v>3.5446</v>
      </c>
      <c r="BF125" s="88">
        <f>'(Bloom Yields Live)'!DJ125</f>
        <v>3.8544999999999998</v>
      </c>
      <c r="BG125" s="88"/>
      <c r="BH125" s="121">
        <f t="shared" si="62"/>
        <v>1.7925999999999997</v>
      </c>
      <c r="BI125" s="99">
        <f t="shared" si="45"/>
        <v>1.8414603773584903</v>
      </c>
      <c r="BJ125" s="95">
        <f>'(Bloom Yields Live)'!DN125</f>
        <v>2.9758</v>
      </c>
      <c r="BK125" s="88">
        <f>'(Bloom Yields Live)'!DP125</f>
        <v>3.7208000000000001</v>
      </c>
      <c r="BL125" s="88">
        <f>'(Bloom Yields Live)'!DR125</f>
        <v>4.5911999999999997</v>
      </c>
      <c r="BM125" s="88">
        <f>'(Bloom Yields Live)'!DT125</f>
        <v>4.7397</v>
      </c>
      <c r="BN125" s="88"/>
      <c r="BO125" s="121">
        <f t="shared" si="63"/>
        <v>2.6778</v>
      </c>
      <c r="BP125" s="99">
        <f t="shared" si="46"/>
        <v>2.5464018867924532</v>
      </c>
      <c r="BQ125" s="95">
        <f>'(Bloom Yields Live)'!DX125</f>
        <v>3.8816999999999999</v>
      </c>
      <c r="BR125" s="88">
        <f>'(Bloom Yields Live)'!DZ125</f>
        <v>5.0846999999999998</v>
      </c>
      <c r="BS125" s="88">
        <f>'(Bloom Yields Live)'!EB125</f>
        <v>6.1967999999999996</v>
      </c>
      <c r="BT125" s="88">
        <f>'(Bloom Yields Live)'!ED125</f>
        <v>6.3231999999999999</v>
      </c>
      <c r="BU125" s="88"/>
      <c r="BV125" s="121">
        <f t="shared" si="64"/>
        <v>4.2613000000000003</v>
      </c>
      <c r="BW125" s="88">
        <f t="shared" si="47"/>
        <v>4.5730301886792466</v>
      </c>
    </row>
    <row r="126" spans="1:75">
      <c r="A126" s="5">
        <v>40977</v>
      </c>
      <c r="B126" s="1040">
        <f t="shared" si="55"/>
        <v>40977</v>
      </c>
      <c r="C126" s="95">
        <f>'(Bloom Yields Live)'!C126</f>
        <v>0.38629999999999998</v>
      </c>
      <c r="D126" s="30">
        <f>'(Bloom Yields Live)'!E126</f>
        <v>0.88490000000000002</v>
      </c>
      <c r="E126" s="30">
        <f>'(Bloom Yields Live)'!G126</f>
        <v>1.5488</v>
      </c>
      <c r="F126" s="30">
        <f>'(Bloom Yields Live)'!I126</f>
        <v>2.0663</v>
      </c>
      <c r="G126" s="30">
        <f>'(Bloom Yields Live)'!K126</f>
        <v>2.6189999999999998</v>
      </c>
      <c r="H126" s="88">
        <f t="shared" si="57"/>
        <v>2.5497981132075469</v>
      </c>
      <c r="I126" s="99"/>
      <c r="J126" s="1459"/>
      <c r="K126" s="18">
        <f>'(Bloom Yields Live)'!AQ126</f>
        <v>1.8719999999999999</v>
      </c>
      <c r="L126" s="18">
        <f>'(Bloom Yields Live)'!AS126</f>
        <v>1.7269999999999999</v>
      </c>
      <c r="M126" s="1459"/>
      <c r="N126" s="18">
        <f>'(Bloom Yields Live)'!AU126-'(Bloom Yields Live)'!I126</f>
        <v>0.82669999999999977</v>
      </c>
      <c r="O126" s="18">
        <f>'(Bloom Yields Live)'!AY126-'(Bloom Yields Live)'!AW126</f>
        <v>0.13129999999999997</v>
      </c>
      <c r="P126" s="18">
        <f>'(Bloom Yields Live)'!BK126-'(Bloom Yields Live)'!BG126</f>
        <v>5.7500000000000107E-2</v>
      </c>
      <c r="Q126" s="18">
        <f>'(Bloom Yields Live)'!BM126-'(Bloom Yields Live)'!BG126</f>
        <v>8.8499999999999801E-2</v>
      </c>
      <c r="R126" s="18"/>
      <c r="S126" s="95">
        <f>'(Bloom Yields Live)'!S126</f>
        <v>3.4950999999999999</v>
      </c>
      <c r="T126" s="731"/>
      <c r="U126" s="95">
        <f>'(Bloom Yields Live)'!W126</f>
        <v>1.637</v>
      </c>
      <c r="V126" s="30">
        <f>'(Bloom Yields Live)'!Y126</f>
        <v>2.4510000000000001</v>
      </c>
      <c r="W126" s="30">
        <f>'(Bloom Yields Live)'!AA126</f>
        <v>3.1429999999999998</v>
      </c>
      <c r="X126" s="30">
        <f>'(Bloom Yields Live)'!AC126</f>
        <v>3.5026999999999999</v>
      </c>
      <c r="Y126" s="30">
        <f>'(Bloom Yields Live)'!AE126</f>
        <v>3.9285000000000001</v>
      </c>
      <c r="Z126" s="30">
        <f t="shared" si="58"/>
        <v>4.1518528301886786</v>
      </c>
      <c r="AA126" s="121">
        <f t="shared" si="59"/>
        <v>1.4363999999999999</v>
      </c>
      <c r="AB126" s="88">
        <f t="shared" si="41"/>
        <v>1.6020547169811321</v>
      </c>
      <c r="AC126" s="99"/>
      <c r="AD126" s="1459"/>
      <c r="AE126" s="88">
        <f>'(Bloom Yields Live)'!BU126</f>
        <v>1.6659999999999999</v>
      </c>
      <c r="AF126" s="1511"/>
      <c r="AG126" s="95">
        <f>'(Bloom Yields Live)'!BZ126</f>
        <v>1.7410000000000001</v>
      </c>
      <c r="AH126" s="88">
        <f>'(Bloom Yields Live)'!CB126</f>
        <v>2.331</v>
      </c>
      <c r="AI126" s="88">
        <f>'(Bloom Yields Live)'!CD126</f>
        <v>3.1960000000000002</v>
      </c>
      <c r="AJ126" s="88">
        <f>'(Bloom Yields Live)'!CF126</f>
        <v>3.2730000000000001</v>
      </c>
      <c r="AK126" s="88">
        <f>'(Bloom Yields Live)'!CH126</f>
        <v>3.6219999999999999</v>
      </c>
      <c r="AL126" s="121">
        <f t="shared" si="49"/>
        <v>1.2067000000000001</v>
      </c>
      <c r="AM126" s="88">
        <f t="shared" si="42"/>
        <v>1.3594358490566032</v>
      </c>
      <c r="AN126" s="731">
        <f t="shared" si="56"/>
        <v>-0.22969999999999979</v>
      </c>
      <c r="AO126" s="95">
        <f>'(Bloom Yields Live)'!CJ126</f>
        <v>1.532</v>
      </c>
      <c r="AP126" s="88">
        <f>'(Bloom Yields Live)'!CL126</f>
        <v>2.0569999999999999</v>
      </c>
      <c r="AQ126" s="88">
        <f>'(Bloom Yields Live)'!CN126</f>
        <v>2.9708000000000001</v>
      </c>
      <c r="AR126" s="88">
        <f>'(Bloom Yields Live)'!CP126</f>
        <v>3.2124999999999999</v>
      </c>
      <c r="AS126" s="88">
        <f>'(Bloom Yields Live)'!CR126</f>
        <v>3.9159999999999999</v>
      </c>
      <c r="AT126" s="121">
        <f t="shared" si="60"/>
        <v>1.1461999999999999</v>
      </c>
      <c r="AU126" s="99">
        <f t="shared" si="43"/>
        <v>1.2166415094339622</v>
      </c>
      <c r="AV126" s="95">
        <f>'(Bloom Yields Live)'!CT126</f>
        <v>2.1385999999999998</v>
      </c>
      <c r="AW126" s="88">
        <f>'(Bloom Yields Live)'!CV126</f>
        <v>2.8487</v>
      </c>
      <c r="AX126" s="88">
        <f>'(Bloom Yields Live)'!CX126</f>
        <v>3.3940000000000001</v>
      </c>
      <c r="AY126" s="88">
        <f>'(Bloom Yields Live)'!CZ126</f>
        <v>3.7707000000000002</v>
      </c>
      <c r="AZ126" s="88">
        <f>'(Bloom Yields Live)'!DB126</f>
        <v>4.5647000000000002</v>
      </c>
      <c r="BA126" s="121">
        <f t="shared" si="61"/>
        <v>1.7044000000000001</v>
      </c>
      <c r="BB126" s="99">
        <f t="shared" si="44"/>
        <v>1.7139811320754716</v>
      </c>
      <c r="BC126" s="88">
        <f>'(Bloom Yields Live)'!DD126</f>
        <v>2.3573</v>
      </c>
      <c r="BD126" s="88">
        <f>'(Bloom Yields Live)'!DF126</f>
        <v>3.1221999999999999</v>
      </c>
      <c r="BE126" s="88">
        <f>'(Bloom Yields Live)'!DH126</f>
        <v>3.5543</v>
      </c>
      <c r="BF126" s="88">
        <f>'(Bloom Yields Live)'!DJ126</f>
        <v>3.8601999999999999</v>
      </c>
      <c r="BG126" s="88"/>
      <c r="BH126" s="121">
        <f t="shared" si="62"/>
        <v>1.7938999999999998</v>
      </c>
      <c r="BI126" s="99">
        <f t="shared" si="45"/>
        <v>1.8531471698113204</v>
      </c>
      <c r="BJ126" s="95">
        <f>'(Bloom Yields Live)'!DN126</f>
        <v>2.9803999999999999</v>
      </c>
      <c r="BK126" s="88">
        <f>'(Bloom Yields Live)'!DP126</f>
        <v>3.6783999999999999</v>
      </c>
      <c r="BL126" s="88">
        <f>'(Bloom Yields Live)'!DR126</f>
        <v>4.5687999999999995</v>
      </c>
      <c r="BM126" s="88">
        <f>'(Bloom Yields Live)'!DT126</f>
        <v>4.7133000000000003</v>
      </c>
      <c r="BN126" s="88"/>
      <c r="BO126" s="121">
        <f t="shared" si="63"/>
        <v>2.6470000000000002</v>
      </c>
      <c r="BP126" s="99">
        <f t="shared" si="46"/>
        <v>2.5596207547169811</v>
      </c>
      <c r="BQ126" s="95">
        <f>'(Bloom Yields Live)'!DX126</f>
        <v>3.9634999999999998</v>
      </c>
      <c r="BR126" s="88">
        <f>'(Bloom Yields Live)'!DZ126</f>
        <v>5.1185</v>
      </c>
      <c r="BS126" s="88">
        <f>'(Bloom Yields Live)'!EB126</f>
        <v>6.2496</v>
      </c>
      <c r="BT126" s="88">
        <f>'(Bloom Yields Live)'!ED126</f>
        <v>6.3720999999999997</v>
      </c>
      <c r="BU126" s="88"/>
      <c r="BV126" s="121">
        <f t="shared" si="64"/>
        <v>4.3057999999999996</v>
      </c>
      <c r="BW126" s="88">
        <f t="shared" si="47"/>
        <v>4.593084905660378</v>
      </c>
    </row>
    <row r="127" spans="1:75">
      <c r="A127" s="5">
        <v>40984</v>
      </c>
      <c r="B127" s="1040">
        <f t="shared" si="55"/>
        <v>40984</v>
      </c>
      <c r="C127" s="95">
        <f>'(Bloom Yields Live)'!C127</f>
        <v>0.62139999999999995</v>
      </c>
      <c r="D127" s="30">
        <f>'(Bloom Yields Live)'!E127</f>
        <v>1.1951000000000001</v>
      </c>
      <c r="E127" s="30">
        <f>'(Bloom Yields Live)'!G127</f>
        <v>1.8313000000000001</v>
      </c>
      <c r="F127" s="30">
        <f>'(Bloom Yields Live)'!I127</f>
        <v>2.3227000000000002</v>
      </c>
      <c r="G127" s="30">
        <f>'(Bloom Yields Live)'!K127</f>
        <v>2.8460000000000001</v>
      </c>
      <c r="H127" s="88">
        <f t="shared" si="57"/>
        <v>2.530764150943396</v>
      </c>
      <c r="I127" s="99"/>
      <c r="J127" s="1459"/>
      <c r="K127" s="18">
        <f>'(Bloom Yields Live)'!AQ127</f>
        <v>1.8719999999999999</v>
      </c>
      <c r="L127" s="18">
        <f>'(Bloom Yields Live)'!AS127</f>
        <v>1.7789999999999999</v>
      </c>
      <c r="M127" s="1459"/>
      <c r="N127" s="18">
        <f>'(Bloom Yields Live)'!AU127-'(Bloom Yields Live)'!I127</f>
        <v>0.69529999999999959</v>
      </c>
      <c r="O127" s="18">
        <f>'(Bloom Yields Live)'!AY127-'(Bloom Yields Live)'!AW127</f>
        <v>0.13430000000000009</v>
      </c>
      <c r="P127" s="18">
        <f>'(Bloom Yields Live)'!BK127-'(Bloom Yields Live)'!BG127</f>
        <v>6.1600000000000321E-2</v>
      </c>
      <c r="Q127" s="18">
        <f>'(Bloom Yields Live)'!BM127-'(Bloom Yields Live)'!BG127</f>
        <v>0.10460000000000003</v>
      </c>
      <c r="R127" s="18"/>
      <c r="S127" s="95">
        <f>'(Bloom Yields Live)'!S127</f>
        <v>3.3942999999999999</v>
      </c>
      <c r="T127" s="731"/>
      <c r="U127" s="95">
        <f>'(Bloom Yields Live)'!W127</f>
        <v>1.6736</v>
      </c>
      <c r="V127" s="30">
        <f>'(Bloom Yields Live)'!Y127</f>
        <v>2.4115000000000002</v>
      </c>
      <c r="W127" s="30">
        <f>'(Bloom Yields Live)'!AA127</f>
        <v>3.1040999999999999</v>
      </c>
      <c r="X127" s="30">
        <f>'(Bloom Yields Live)'!AC127</f>
        <v>3.4272</v>
      </c>
      <c r="Y127" s="30">
        <f>'(Bloom Yields Live)'!AE127</f>
        <v>3.8946000000000001</v>
      </c>
      <c r="Z127" s="30">
        <f t="shared" si="58"/>
        <v>4.1368339622641503</v>
      </c>
      <c r="AA127" s="121">
        <f t="shared" si="59"/>
        <v>1.1044999999999998</v>
      </c>
      <c r="AB127" s="88">
        <f t="shared" si="41"/>
        <v>1.6060698113207545</v>
      </c>
      <c r="AC127" s="99"/>
      <c r="AD127" s="1459"/>
      <c r="AE127" s="88">
        <f>'(Bloom Yields Live)'!BU127</f>
        <v>1.8740000000000001</v>
      </c>
      <c r="AF127" s="1511"/>
      <c r="AG127" s="95">
        <f>'(Bloom Yields Live)'!BZ127</f>
        <v>1.792</v>
      </c>
      <c r="AH127" s="88">
        <f>'(Bloom Yields Live)'!CB127</f>
        <v>2.4809999999999999</v>
      </c>
      <c r="AI127" s="88">
        <f>'(Bloom Yields Live)'!CD127</f>
        <v>3.3290000000000002</v>
      </c>
      <c r="AJ127" s="88">
        <f>'(Bloom Yields Live)'!CF127</f>
        <v>3.3780000000000001</v>
      </c>
      <c r="AK127" s="88">
        <f>'(Bloom Yields Live)'!CH127</f>
        <v>3.754</v>
      </c>
      <c r="AL127" s="121">
        <f t="shared" si="49"/>
        <v>1.0552999999999999</v>
      </c>
      <c r="AM127" s="88">
        <f t="shared" si="42"/>
        <v>1.3590358490566035</v>
      </c>
      <c r="AN127" s="731">
        <f t="shared" si="56"/>
        <v>-4.919999999999991E-2</v>
      </c>
      <c r="AO127" s="95">
        <f>'(Bloom Yields Live)'!CJ127</f>
        <v>1.6167</v>
      </c>
      <c r="AP127" s="88">
        <f>'(Bloom Yields Live)'!CL127</f>
        <v>2.2412000000000001</v>
      </c>
      <c r="AQ127" s="88">
        <f>'(Bloom Yields Live)'!CN127</f>
        <v>3.1488999999999998</v>
      </c>
      <c r="AR127" s="88">
        <f>'(Bloom Yields Live)'!CP127</f>
        <v>3.4016999999999999</v>
      </c>
      <c r="AS127" s="88">
        <f>'(Bloom Yields Live)'!CR127</f>
        <v>4.1111000000000004</v>
      </c>
      <c r="AT127" s="121">
        <f t="shared" si="60"/>
        <v>1.0789999999999997</v>
      </c>
      <c r="AU127" s="99">
        <f t="shared" si="43"/>
        <v>1.2194584905660379</v>
      </c>
      <c r="AV127" s="95">
        <f>'(Bloom Yields Live)'!CT127</f>
        <v>2.1869000000000001</v>
      </c>
      <c r="AW127" s="88">
        <f>'(Bloom Yields Live)'!CV127</f>
        <v>2.9975000000000001</v>
      </c>
      <c r="AX127" s="88">
        <f>'(Bloom Yields Live)'!CX127</f>
        <v>3.5358000000000001</v>
      </c>
      <c r="AY127" s="88">
        <f>'(Bloom Yields Live)'!CZ127</f>
        <v>3.9234</v>
      </c>
      <c r="AZ127" s="88">
        <f>'(Bloom Yields Live)'!DB127</f>
        <v>4.6734999999999998</v>
      </c>
      <c r="BA127" s="121">
        <f t="shared" si="61"/>
        <v>1.6006999999999998</v>
      </c>
      <c r="BB127" s="99">
        <f t="shared" si="44"/>
        <v>1.7234264150943397</v>
      </c>
      <c r="BC127" s="88">
        <f>'(Bloom Yields Live)'!DD127</f>
        <v>2.4047000000000001</v>
      </c>
      <c r="BD127" s="88">
        <f>'(Bloom Yields Live)'!DF127</f>
        <v>3.2702</v>
      </c>
      <c r="BE127" s="88">
        <f>'(Bloom Yields Live)'!DH127</f>
        <v>3.7353000000000001</v>
      </c>
      <c r="BF127" s="88">
        <f>'(Bloom Yields Live)'!DJ127</f>
        <v>4.0121000000000002</v>
      </c>
      <c r="BG127" s="88"/>
      <c r="BH127" s="121">
        <f t="shared" si="62"/>
        <v>1.6894</v>
      </c>
      <c r="BI127" s="99">
        <f t="shared" si="45"/>
        <v>1.8628603773584902</v>
      </c>
      <c r="BJ127" s="95">
        <f>'(Bloom Yields Live)'!DN127</f>
        <v>3.0171999999999999</v>
      </c>
      <c r="BK127" s="88">
        <f>'(Bloom Yields Live)'!DP127</f>
        <v>3.8147000000000002</v>
      </c>
      <c r="BL127" s="88">
        <f>'(Bloom Yields Live)'!DR127</f>
        <v>4.6981000000000002</v>
      </c>
      <c r="BM127" s="88">
        <f>'(Bloom Yields Live)'!DT127</f>
        <v>4.8536000000000001</v>
      </c>
      <c r="BN127" s="88"/>
      <c r="BO127" s="121">
        <f t="shared" si="63"/>
        <v>2.5308999999999999</v>
      </c>
      <c r="BP127" s="99">
        <f t="shared" si="46"/>
        <v>2.5704679245283022</v>
      </c>
      <c r="BQ127" s="95">
        <f>'(Bloom Yields Live)'!DX127</f>
        <v>3.8241000000000001</v>
      </c>
      <c r="BR127" s="88">
        <f>'(Bloom Yields Live)'!DZ127</f>
        <v>5.0776000000000003</v>
      </c>
      <c r="BS127" s="88">
        <f>'(Bloom Yields Live)'!EB127</f>
        <v>6.2016999999999998</v>
      </c>
      <c r="BT127" s="88">
        <f>'(Bloom Yields Live)'!ED127</f>
        <v>6.3350999999999997</v>
      </c>
      <c r="BU127" s="88"/>
      <c r="BV127" s="121">
        <f t="shared" si="64"/>
        <v>4.0123999999999995</v>
      </c>
      <c r="BW127" s="88">
        <f t="shared" si="47"/>
        <v>4.6065886792452844</v>
      </c>
    </row>
    <row r="128" spans="1:75">
      <c r="A128" s="5">
        <v>40991</v>
      </c>
      <c r="B128" s="1040">
        <f t="shared" si="55"/>
        <v>40991</v>
      </c>
      <c r="C128" s="95">
        <f>'(Bloom Yields Live)'!C128</f>
        <v>0.5091</v>
      </c>
      <c r="D128" s="30">
        <f>'(Bloom Yields Live)'!E128</f>
        <v>1.0316000000000001</v>
      </c>
      <c r="E128" s="30">
        <f>'(Bloom Yields Live)'!G128</f>
        <v>1.6597</v>
      </c>
      <c r="F128" s="30">
        <f>'(Bloom Yields Live)'!I128</f>
        <v>2.1440999999999999</v>
      </c>
      <c r="G128" s="30">
        <f>'(Bloom Yields Live)'!K128</f>
        <v>2.653</v>
      </c>
      <c r="H128" s="88">
        <f t="shared" ref="H128:H159" si="65">AVERAGE(F76:F128)</f>
        <v>2.5090698113207544</v>
      </c>
      <c r="I128" s="99"/>
      <c r="J128" s="1459"/>
      <c r="K128" s="18">
        <f>'(Bloom Yields Live)'!AQ128</f>
        <v>1.8719999999999999</v>
      </c>
      <c r="L128" s="18">
        <f>'(Bloom Yields Live)'!AS128</f>
        <v>1.8140000000000001</v>
      </c>
      <c r="M128" s="1459"/>
      <c r="N128" s="18">
        <f>'(Bloom Yields Live)'!AU128-'(Bloom Yields Live)'!I128</f>
        <v>0.80290000000000017</v>
      </c>
      <c r="O128" s="18">
        <f>'(Bloom Yields Live)'!AY128-'(Bloom Yields Live)'!AW128</f>
        <v>0.14090000000000025</v>
      </c>
      <c r="P128" s="18">
        <f>'(Bloom Yields Live)'!BK128-'(Bloom Yields Live)'!BG128</f>
        <v>5.9600000000000097E-2</v>
      </c>
      <c r="Q128" s="18">
        <f>'(Bloom Yields Live)'!BM128-'(Bloom Yields Live)'!BG128</f>
        <v>9.8599999999999799E-2</v>
      </c>
      <c r="R128" s="18"/>
      <c r="S128" s="95">
        <f>'(Bloom Yields Live)'!S128</f>
        <v>3.4504000000000001</v>
      </c>
      <c r="T128" s="731"/>
      <c r="U128" s="95">
        <f>'(Bloom Yields Live)'!W128</f>
        <v>1.7410999999999999</v>
      </c>
      <c r="V128" s="30">
        <f>'(Bloom Yields Live)'!Y128</f>
        <v>2.4605000000000001</v>
      </c>
      <c r="W128" s="30">
        <f>'(Bloom Yields Live)'!AA128</f>
        <v>3.1644000000000001</v>
      </c>
      <c r="X128" s="30">
        <f>'(Bloom Yields Live)'!AC128</f>
        <v>3.4752000000000001</v>
      </c>
      <c r="Y128" s="30">
        <f>'(Bloom Yields Live)'!AE128</f>
        <v>3.8801999999999999</v>
      </c>
      <c r="Z128" s="30">
        <f t="shared" ref="Z128:Z159" si="66">AVERAGE(X76:X128)</f>
        <v>4.1255867924528298</v>
      </c>
      <c r="AA128" s="121">
        <f t="shared" si="59"/>
        <v>1.3311000000000002</v>
      </c>
      <c r="AB128" s="88">
        <f t="shared" si="41"/>
        <v>1.6165169811320756</v>
      </c>
      <c r="AC128" s="99"/>
      <c r="AD128" s="1459"/>
      <c r="AE128" s="88">
        <f>'(Bloom Yields Live)'!BU128</f>
        <v>1.804</v>
      </c>
      <c r="AF128" s="1511"/>
      <c r="AG128" s="95">
        <f>'(Bloom Yields Live)'!BZ128</f>
        <v>1.748</v>
      </c>
      <c r="AH128" s="88">
        <f>'(Bloom Yields Live)'!CB128</f>
        <v>2.4060000000000001</v>
      </c>
      <c r="AI128" s="88">
        <f>'(Bloom Yields Live)'!CD128</f>
        <v>3.2359999999999998</v>
      </c>
      <c r="AJ128" s="88">
        <f>'(Bloom Yields Live)'!CF128</f>
        <v>3.2640000000000002</v>
      </c>
      <c r="AK128" s="88">
        <f>'(Bloom Yields Live)'!CH128</f>
        <v>3.6790000000000003</v>
      </c>
      <c r="AL128" s="121">
        <f t="shared" si="49"/>
        <v>1.1199000000000003</v>
      </c>
      <c r="AM128" s="88">
        <f t="shared" si="42"/>
        <v>1.3593339622641505</v>
      </c>
      <c r="AN128" s="731">
        <f t="shared" si="56"/>
        <v>-0.21119999999999983</v>
      </c>
      <c r="AO128" s="95">
        <f>'(Bloom Yields Live)'!CJ128</f>
        <v>1.5510999999999999</v>
      </c>
      <c r="AP128" s="88">
        <f>'(Bloom Yields Live)'!CL128</f>
        <v>2.1436000000000002</v>
      </c>
      <c r="AQ128" s="88">
        <f>'(Bloom Yields Live)'!CN128</f>
        <v>3.0453000000000001</v>
      </c>
      <c r="AR128" s="88">
        <f>'(Bloom Yields Live)'!CP128</f>
        <v>3.2930999999999999</v>
      </c>
      <c r="AS128" s="88">
        <f>'(Bloom Yields Live)'!CR128</f>
        <v>4.0045000000000002</v>
      </c>
      <c r="AT128" s="121">
        <f t="shared" si="60"/>
        <v>1.149</v>
      </c>
      <c r="AU128" s="99">
        <f t="shared" si="43"/>
        <v>1.223335849056604</v>
      </c>
      <c r="AV128" s="95">
        <f>'(Bloom Yields Live)'!CT128</f>
        <v>2.1099000000000001</v>
      </c>
      <c r="AW128" s="88">
        <f>'(Bloom Yields Live)'!CV128</f>
        <v>2.8875000000000002</v>
      </c>
      <c r="AX128" s="88">
        <f>'(Bloom Yields Live)'!CX128</f>
        <v>3.4207999999999998</v>
      </c>
      <c r="AY128" s="88">
        <f>'(Bloom Yields Live)'!CZ128</f>
        <v>3.8044000000000002</v>
      </c>
      <c r="AZ128" s="88">
        <f>'(Bloom Yields Live)'!DB128</f>
        <v>4.5555000000000003</v>
      </c>
      <c r="BA128" s="121">
        <f t="shared" si="61"/>
        <v>1.6603000000000003</v>
      </c>
      <c r="BB128" s="99">
        <f t="shared" si="44"/>
        <v>1.7334849056603774</v>
      </c>
      <c r="BC128" s="88">
        <f>'(Bloom Yields Live)'!DD128</f>
        <v>2.3534000000000002</v>
      </c>
      <c r="BD128" s="88">
        <f>'(Bloom Yields Live)'!DF128</f>
        <v>3.1899000000000002</v>
      </c>
      <c r="BE128" s="88">
        <f>'(Bloom Yields Live)'!DH128</f>
        <v>3.649</v>
      </c>
      <c r="BF128" s="88">
        <f>'(Bloom Yields Live)'!DJ128</f>
        <v>3.9218999999999999</v>
      </c>
      <c r="BG128" s="88"/>
      <c r="BH128" s="121">
        <f t="shared" si="62"/>
        <v>1.7778</v>
      </c>
      <c r="BI128" s="99">
        <f t="shared" si="45"/>
        <v>1.8737528301886788</v>
      </c>
      <c r="BJ128" s="95">
        <f>'(Bloom Yields Live)'!DN128</f>
        <v>3.0247999999999999</v>
      </c>
      <c r="BK128" s="88">
        <f>'(Bloom Yields Live)'!DP128</f>
        <v>3.7903000000000002</v>
      </c>
      <c r="BL128" s="88">
        <f>'(Bloom Yields Live)'!DR128</f>
        <v>4.6677</v>
      </c>
      <c r="BM128" s="88">
        <f>'(Bloom Yields Live)'!DT128</f>
        <v>4.8192000000000004</v>
      </c>
      <c r="BN128" s="88"/>
      <c r="BO128" s="121">
        <f t="shared" si="63"/>
        <v>2.6751000000000005</v>
      </c>
      <c r="BP128" s="99">
        <f t="shared" si="46"/>
        <v>2.5825037735849059</v>
      </c>
      <c r="BQ128" s="95">
        <f>'(Bloom Yields Live)'!DX128</f>
        <v>3.9476</v>
      </c>
      <c r="BR128" s="88">
        <f>'(Bloom Yields Live)'!DZ128</f>
        <v>5.1680999999999999</v>
      </c>
      <c r="BS128" s="88">
        <f>'(Bloom Yields Live)'!EB128</f>
        <v>6.2851999999999997</v>
      </c>
      <c r="BT128" s="88">
        <f>'(Bloom Yields Live)'!ED128</f>
        <v>6.4146999999999998</v>
      </c>
      <c r="BU128" s="88"/>
      <c r="BV128" s="121">
        <f t="shared" si="64"/>
        <v>4.2706</v>
      </c>
      <c r="BW128" s="88">
        <f t="shared" si="47"/>
        <v>4.6216716981132082</v>
      </c>
    </row>
    <row r="129" spans="1:75">
      <c r="A129" s="5">
        <v>40998</v>
      </c>
      <c r="B129" s="1040">
        <f t="shared" si="55"/>
        <v>40998</v>
      </c>
      <c r="C129" s="95">
        <f>'(Bloom Yields Live)'!C129</f>
        <v>0.43099999999999999</v>
      </c>
      <c r="D129" s="30">
        <f>'(Bloom Yields Live)'!E129</f>
        <v>0.94850000000000001</v>
      </c>
      <c r="E129" s="30">
        <f>'(Bloom Yields Live)'!G129</f>
        <v>1.5714000000000001</v>
      </c>
      <c r="F129" s="30">
        <f>'(Bloom Yields Live)'!I129</f>
        <v>2.0756999999999999</v>
      </c>
      <c r="G129" s="30">
        <f>'(Bloom Yields Live)'!K129</f>
        <v>2.6113</v>
      </c>
      <c r="H129" s="88">
        <f t="shared" si="65"/>
        <v>2.4847018867924526</v>
      </c>
      <c r="I129" s="99"/>
      <c r="J129" s="1459"/>
      <c r="K129" s="18">
        <f>'(Bloom Yields Live)'!AQ129</f>
        <v>1.8719999999999999</v>
      </c>
      <c r="L129" s="18">
        <f>'(Bloom Yields Live)'!AS129</f>
        <v>1.7749999999999999</v>
      </c>
      <c r="M129" s="1459"/>
      <c r="N129" s="18">
        <f>'(Bloom Yields Live)'!AU129-'(Bloom Yields Live)'!I129</f>
        <v>0.81430000000000025</v>
      </c>
      <c r="O129" s="18">
        <f>'(Bloom Yields Live)'!AY129-'(Bloom Yields Live)'!AW129</f>
        <v>0.14009999999999989</v>
      </c>
      <c r="P129" s="18">
        <f>'(Bloom Yields Live)'!BK129-'(Bloom Yields Live)'!BG129</f>
        <v>1.1000000000000121E-2</v>
      </c>
      <c r="Q129" s="18">
        <f>'(Bloom Yields Live)'!BM129-'(Bloom Yields Live)'!BG129</f>
        <v>9.2000000000000082E-2</v>
      </c>
      <c r="R129" s="18"/>
      <c r="S129" s="95">
        <f>'(Bloom Yields Live)'!S129</f>
        <v>3.4723999999999999</v>
      </c>
      <c r="T129" s="731"/>
      <c r="U129" s="95">
        <f>'(Bloom Yields Live)'!W129</f>
        <v>1.7242999999999999</v>
      </c>
      <c r="V129" s="30">
        <f>'(Bloom Yields Live)'!Y129</f>
        <v>2.4919000000000002</v>
      </c>
      <c r="W129" s="30">
        <f>'(Bloom Yields Live)'!AA129</f>
        <v>3.2040000000000002</v>
      </c>
      <c r="X129" s="30">
        <f>'(Bloom Yields Live)'!AC129</f>
        <v>3.4944999999999999</v>
      </c>
      <c r="Y129" s="30">
        <f>'(Bloom Yields Live)'!AE129</f>
        <v>3.8223000000000003</v>
      </c>
      <c r="Z129" s="30">
        <f t="shared" si="66"/>
        <v>4.1126283018867911</v>
      </c>
      <c r="AA129" s="121">
        <f t="shared" si="59"/>
        <v>1.4188000000000001</v>
      </c>
      <c r="AB129" s="88">
        <f t="shared" ref="AB129:AB192" si="67">AVERAGE(AA77:AA129)</f>
        <v>1.62792641509434</v>
      </c>
      <c r="AC129" s="99"/>
      <c r="AD129" s="1459"/>
      <c r="AE129" s="88">
        <f>'(Bloom Yields Live)'!BU129</f>
        <v>1.798</v>
      </c>
      <c r="AF129" s="1511"/>
      <c r="AG129" s="95">
        <f>'(Bloom Yields Live)'!BZ129</f>
        <v>1.756</v>
      </c>
      <c r="AH129" s="88">
        <f>'(Bloom Yields Live)'!CB129</f>
        <v>2.355</v>
      </c>
      <c r="AI129" s="88">
        <f>'(Bloom Yields Live)'!CD129</f>
        <v>3.177</v>
      </c>
      <c r="AJ129" s="88">
        <f>'(Bloom Yields Live)'!CF129</f>
        <v>3.238</v>
      </c>
      <c r="AK129" s="88">
        <f>'(Bloom Yields Live)'!CH129</f>
        <v>3.637</v>
      </c>
      <c r="AL129" s="121">
        <f t="shared" si="49"/>
        <v>1.1623000000000001</v>
      </c>
      <c r="AM129" s="88">
        <f t="shared" ref="AM129:AM192" si="68">AVERAGE(AL77:AL129)</f>
        <v>1.3600792452830182</v>
      </c>
      <c r="AN129" s="731">
        <f t="shared" si="56"/>
        <v>-0.25649999999999995</v>
      </c>
      <c r="AO129" s="95">
        <f>'(Bloom Yields Live)'!CJ129</f>
        <v>1.5411999999999999</v>
      </c>
      <c r="AP129" s="88">
        <f>'(Bloom Yields Live)'!CL129</f>
        <v>2.0836999999999999</v>
      </c>
      <c r="AQ129" s="88">
        <f>'(Bloom Yields Live)'!CN129</f>
        <v>2.9788999999999999</v>
      </c>
      <c r="AR129" s="88">
        <f>'(Bloom Yields Live)'!CP129</f>
        <v>3.2277</v>
      </c>
      <c r="AS129" s="88">
        <f>'(Bloom Yields Live)'!CR129</f>
        <v>3.9337</v>
      </c>
      <c r="AT129" s="121">
        <f t="shared" si="60"/>
        <v>1.1520000000000001</v>
      </c>
      <c r="AU129" s="99">
        <f t="shared" ref="AU129:AU192" si="69">AVERAGE(AT77:AT129)</f>
        <v>1.2267792452830191</v>
      </c>
      <c r="AV129" s="95">
        <f>'(Bloom Yields Live)'!CT129</f>
        <v>2.1044</v>
      </c>
      <c r="AW129" s="88">
        <f>'(Bloom Yields Live)'!CV129</f>
        <v>2.8319999999999999</v>
      </c>
      <c r="AX129" s="88">
        <f>'(Bloom Yields Live)'!CX129</f>
        <v>3.3588</v>
      </c>
      <c r="AY129" s="88">
        <f>'(Bloom Yields Live)'!CZ129</f>
        <v>3.7433999999999998</v>
      </c>
      <c r="AZ129" s="88">
        <f>'(Bloom Yields Live)'!DB129</f>
        <v>4.4889999999999999</v>
      </c>
      <c r="BA129" s="121">
        <f t="shared" si="61"/>
        <v>1.6677</v>
      </c>
      <c r="BB129" s="99">
        <f t="shared" ref="BB129:BB192" si="70">AVERAGE(BA77:BA129)</f>
        <v>1.7434584905660377</v>
      </c>
      <c r="BC129" s="88">
        <f>'(Bloom Yields Live)'!DD129</f>
        <v>2.3502999999999998</v>
      </c>
      <c r="BD129" s="88">
        <f>'(Bloom Yields Live)'!DF129</f>
        <v>3.1318000000000001</v>
      </c>
      <c r="BE129" s="88">
        <f>'(Bloom Yields Live)'!DH129</f>
        <v>3.5893999999999999</v>
      </c>
      <c r="BF129" s="88">
        <f>'(Bloom Yields Live)'!DJ129</f>
        <v>3.8632999999999997</v>
      </c>
      <c r="BG129" s="88"/>
      <c r="BH129" s="121">
        <f t="shared" si="62"/>
        <v>1.7875999999999999</v>
      </c>
      <c r="BI129" s="99">
        <f t="shared" ref="BI129:BI192" si="71">AVERAGE(BH77:BH129)</f>
        <v>1.88368679245283</v>
      </c>
      <c r="BJ129" s="95">
        <f>'(Bloom Yields Live)'!DN129</f>
        <v>3.0352000000000001</v>
      </c>
      <c r="BK129" s="88">
        <f>'(Bloom Yields Live)'!DP129</f>
        <v>3.7507000000000001</v>
      </c>
      <c r="BL129" s="88">
        <f>'(Bloom Yields Live)'!DR129</f>
        <v>4.6216999999999997</v>
      </c>
      <c r="BM129" s="88">
        <f>'(Bloom Yields Live)'!DT129</f>
        <v>4.7740999999999998</v>
      </c>
      <c r="BN129" s="88"/>
      <c r="BO129" s="121">
        <f t="shared" si="63"/>
        <v>2.6983999999999999</v>
      </c>
      <c r="BP129" s="99">
        <f t="shared" ref="BP129:BP192" si="72">AVERAGE(BO77:BO129)</f>
        <v>2.5964528301886798</v>
      </c>
      <c r="BQ129" s="95">
        <f>'(Bloom Yields Live)'!DX129</f>
        <v>4.0057</v>
      </c>
      <c r="BR129" s="88">
        <f>'(Bloom Yields Live)'!DZ129</f>
        <v>5.1761999999999997</v>
      </c>
      <c r="BS129" s="88">
        <f>'(Bloom Yields Live)'!EB129</f>
        <v>6.2868000000000004</v>
      </c>
      <c r="BT129" s="88">
        <f>'(Bloom Yields Live)'!ED129</f>
        <v>6.4172000000000002</v>
      </c>
      <c r="BU129" s="88"/>
      <c r="BV129" s="121">
        <f t="shared" si="64"/>
        <v>4.3414999999999999</v>
      </c>
      <c r="BW129" s="88">
        <f t="shared" ref="BW129:BW192" si="73">AVERAGE(BV77:BV129)</f>
        <v>4.640067924528303</v>
      </c>
    </row>
    <row r="130" spans="1:75">
      <c r="A130" s="5">
        <v>41005</v>
      </c>
      <c r="B130" s="1040">
        <f t="shared" si="55"/>
        <v>41005</v>
      </c>
      <c r="C130" s="95">
        <f>'(Bloom Yields Live)'!C130</f>
        <v>0.33139999999999997</v>
      </c>
      <c r="D130" s="30">
        <f>'(Bloom Yields Live)'!E130</f>
        <v>0.84699999999999998</v>
      </c>
      <c r="E130" s="30">
        <f>'(Bloom Yields Live)'!G130</f>
        <v>1.4905999999999999</v>
      </c>
      <c r="F130" s="30">
        <f>'(Bloom Yields Live)'!I130</f>
        <v>1.9594</v>
      </c>
      <c r="G130" s="30">
        <f>'(Bloom Yields Live)'!K130</f>
        <v>2.5689000000000002</v>
      </c>
      <c r="H130" s="88">
        <f t="shared" si="65"/>
        <v>2.4570283018867918</v>
      </c>
      <c r="I130" s="99"/>
      <c r="J130" s="1459"/>
      <c r="K130" s="18">
        <f>'(Bloom Yields Live)'!AQ130</f>
        <v>1.8719999999999999</v>
      </c>
      <c r="L130" s="18">
        <f>'(Bloom Yields Live)'!AS130</f>
        <v>1.8010000000000002</v>
      </c>
      <c r="M130" s="1459"/>
      <c r="N130" s="18">
        <f>'(Bloom Yields Live)'!AU130-'(Bloom Yields Live)'!I130</f>
        <v>1.0295999999999998</v>
      </c>
      <c r="O130" s="18">
        <f>'(Bloom Yields Live)'!AY130-'(Bloom Yields Live)'!AW130</f>
        <v>0.14670000000000005</v>
      </c>
      <c r="P130" s="18">
        <f>'(Bloom Yields Live)'!BK130-'(Bloom Yields Live)'!BG130</f>
        <v>-1.0699999999999932E-2</v>
      </c>
      <c r="Q130" s="18">
        <f>'(Bloom Yields Live)'!BM130-'(Bloom Yields Live)'!BG130</f>
        <v>9.2299999999999827E-2</v>
      </c>
      <c r="R130" s="18"/>
      <c r="S130" s="95">
        <f>'(Bloom Yields Live)'!S130</f>
        <v>3.5038999999999998</v>
      </c>
      <c r="T130" s="731"/>
      <c r="U130" s="95">
        <f>'(Bloom Yields Live)'!W130</f>
        <v>1.6886000000000001</v>
      </c>
      <c r="V130" s="30">
        <f>'(Bloom Yields Live)'!Y130</f>
        <v>2.4769999999999999</v>
      </c>
      <c r="W130" s="30">
        <f>'(Bloom Yields Live)'!AA130</f>
        <v>3.2204000000000002</v>
      </c>
      <c r="X130" s="30">
        <f>'(Bloom Yields Live)'!AC130</f>
        <v>3.5137999999999998</v>
      </c>
      <c r="Y130" s="30">
        <f>'(Bloom Yields Live)'!AE130</f>
        <v>3.8829000000000002</v>
      </c>
      <c r="Z130" s="30">
        <f t="shared" si="66"/>
        <v>4.0991886792452821</v>
      </c>
      <c r="AA130" s="121">
        <f t="shared" si="59"/>
        <v>1.5543999999999998</v>
      </c>
      <c r="AB130" s="88">
        <f t="shared" si="67"/>
        <v>1.6421603773584907</v>
      </c>
      <c r="AC130" s="99"/>
      <c r="AD130" s="1459"/>
      <c r="AE130" s="88">
        <f>'(Bloom Yields Live)'!BU130</f>
        <v>1.7029999999999998</v>
      </c>
      <c r="AF130" s="1511"/>
      <c r="AG130" s="95">
        <f>'(Bloom Yields Live)'!BZ130</f>
        <v>1.7330000000000001</v>
      </c>
      <c r="AH130" s="88">
        <f>'(Bloom Yields Live)'!CB130</f>
        <v>2.2749999999999999</v>
      </c>
      <c r="AI130" s="88">
        <f>'(Bloom Yields Live)'!CD130</f>
        <v>3.1120000000000001</v>
      </c>
      <c r="AJ130" s="88">
        <f>'(Bloom Yields Live)'!CF130</f>
        <v>3.1840000000000002</v>
      </c>
      <c r="AK130" s="88">
        <f>'(Bloom Yields Live)'!CH130</f>
        <v>3.5979999999999999</v>
      </c>
      <c r="AL130" s="121">
        <f t="shared" si="49"/>
        <v>1.2246000000000001</v>
      </c>
      <c r="AM130" s="88">
        <f t="shared" si="68"/>
        <v>1.3616207547169805</v>
      </c>
      <c r="AN130" s="731">
        <f t="shared" si="56"/>
        <v>-0.32979999999999965</v>
      </c>
      <c r="AO130" s="95">
        <f>'(Bloom Yields Live)'!CJ130</f>
        <v>1.5253000000000001</v>
      </c>
      <c r="AP130" s="88">
        <f>'(Bloom Yields Live)'!CL130</f>
        <v>2.0137999999999998</v>
      </c>
      <c r="AQ130" s="88">
        <f>'(Bloom Yields Live)'!CN130</f>
        <v>2.9245000000000001</v>
      </c>
      <c r="AR130" s="88">
        <f>'(Bloom Yields Live)'!CP130</f>
        <v>3.1707999999999998</v>
      </c>
      <c r="AS130" s="88">
        <f>'(Bloom Yields Live)'!CR130</f>
        <v>3.8908</v>
      </c>
      <c r="AT130" s="121">
        <f t="shared" si="60"/>
        <v>1.2113999999999998</v>
      </c>
      <c r="AU130" s="99">
        <f t="shared" si="69"/>
        <v>1.2317471698113207</v>
      </c>
      <c r="AV130" s="95">
        <f>'(Bloom Yields Live)'!CT130</f>
        <v>2.1172</v>
      </c>
      <c r="AW130" s="88">
        <f>'(Bloom Yields Live)'!CV130</f>
        <v>2.7907999999999999</v>
      </c>
      <c r="AX130" s="88">
        <f>'(Bloom Yields Live)'!CX130</f>
        <v>3.3331</v>
      </c>
      <c r="AY130" s="88">
        <f>'(Bloom Yields Live)'!CZ130</f>
        <v>3.7151999999999998</v>
      </c>
      <c r="AZ130" s="88">
        <f>'(Bloom Yields Live)'!DB130</f>
        <v>4.4748000000000001</v>
      </c>
      <c r="BA130" s="121">
        <f t="shared" si="61"/>
        <v>1.7557999999999998</v>
      </c>
      <c r="BB130" s="99">
        <f t="shared" si="70"/>
        <v>1.7552396226415095</v>
      </c>
      <c r="BC130" s="88">
        <f>'(Bloom Yields Live)'!DD130</f>
        <v>2.3845999999999998</v>
      </c>
      <c r="BD130" s="88">
        <f>'(Bloom Yields Live)'!DF130</f>
        <v>3.1120000000000001</v>
      </c>
      <c r="BE130" s="88">
        <f>'(Bloom Yields Live)'!DH130</f>
        <v>3.5851999999999999</v>
      </c>
      <c r="BF130" s="88">
        <f>'(Bloom Yields Live)'!DJ130</f>
        <v>3.8565</v>
      </c>
      <c r="BG130" s="88"/>
      <c r="BH130" s="121">
        <f t="shared" si="62"/>
        <v>1.8971</v>
      </c>
      <c r="BI130" s="99">
        <f t="shared" si="71"/>
        <v>1.8956490566037731</v>
      </c>
      <c r="BJ130" s="95">
        <f>'(Bloom Yields Live)'!DN130</f>
        <v>3.0798999999999999</v>
      </c>
      <c r="BK130" s="88">
        <f>'(Bloom Yields Live)'!DP130</f>
        <v>3.7423999999999999</v>
      </c>
      <c r="BL130" s="88">
        <f>'(Bloom Yields Live)'!DR130</f>
        <v>4.6277999999999997</v>
      </c>
      <c r="BM130" s="88">
        <f>'(Bloom Yields Live)'!DT130</f>
        <v>4.7778</v>
      </c>
      <c r="BN130" s="88"/>
      <c r="BO130" s="121">
        <f t="shared" si="63"/>
        <v>2.8184</v>
      </c>
      <c r="BP130" s="99">
        <f t="shared" si="72"/>
        <v>2.6136132075471701</v>
      </c>
      <c r="BQ130" s="95">
        <f>'(Bloom Yields Live)'!DX130</f>
        <v>4.1483999999999996</v>
      </c>
      <c r="BR130" s="88">
        <f>'(Bloom Yields Live)'!DZ130</f>
        <v>5.2659000000000002</v>
      </c>
      <c r="BS130" s="88">
        <f>'(Bloom Yields Live)'!EB130</f>
        <v>6.3909000000000002</v>
      </c>
      <c r="BT130" s="88">
        <f>'(Bloom Yields Live)'!ED130</f>
        <v>6.5189000000000004</v>
      </c>
      <c r="BU130" s="88"/>
      <c r="BV130" s="121">
        <f t="shared" si="64"/>
        <v>4.5594999999999999</v>
      </c>
      <c r="BW130" s="88">
        <f t="shared" si="73"/>
        <v>4.6640886792452845</v>
      </c>
    </row>
    <row r="131" spans="1:75">
      <c r="A131" s="5">
        <v>41012</v>
      </c>
      <c r="B131" s="1040">
        <f t="shared" si="55"/>
        <v>41012</v>
      </c>
      <c r="C131" s="95">
        <f>'(Bloom Yields Live)'!C131</f>
        <v>0.33860000000000001</v>
      </c>
      <c r="D131" s="30">
        <f>'(Bloom Yields Live)'!E131</f>
        <v>0.82550000000000001</v>
      </c>
      <c r="E131" s="30">
        <f>'(Bloom Yields Live)'!G131</f>
        <v>1.4452</v>
      </c>
      <c r="F131" s="30">
        <f>'(Bloom Yields Live)'!I131</f>
        <v>1.9377</v>
      </c>
      <c r="G131" s="30">
        <f>'(Bloom Yields Live)'!K131</f>
        <v>2.5169999999999999</v>
      </c>
      <c r="H131" s="88">
        <f t="shared" si="65"/>
        <v>2.4270603773584898</v>
      </c>
      <c r="I131" s="99"/>
      <c r="J131" s="1459"/>
      <c r="K131" s="18">
        <f>'(Bloom Yields Live)'!AQ131</f>
        <v>1.8719999999999999</v>
      </c>
      <c r="L131" s="18">
        <f>'(Bloom Yields Live)'!AS131</f>
        <v>1.758</v>
      </c>
      <c r="M131" s="1459"/>
      <c r="N131" s="18">
        <f>'(Bloom Yields Live)'!AU131-'(Bloom Yields Live)'!I131</f>
        <v>1.0123000000000002</v>
      </c>
      <c r="O131" s="18">
        <f>'(Bloom Yields Live)'!AY131-'(Bloom Yields Live)'!AW131</f>
        <v>0.14039999999999964</v>
      </c>
      <c r="P131" s="18">
        <f>'(Bloom Yields Live)'!BK131-'(Bloom Yields Live)'!BG131</f>
        <v>-3.4899999999999931E-2</v>
      </c>
      <c r="Q131" s="18">
        <f>'(Bloom Yields Live)'!BM131-'(Bloom Yields Live)'!BG131</f>
        <v>8.9100000000000179E-2</v>
      </c>
      <c r="R131" s="18"/>
      <c r="S131" s="95">
        <f>'(Bloom Yields Live)'!S131</f>
        <v>3.4521999999999999</v>
      </c>
      <c r="T131" s="731"/>
      <c r="U131" s="95">
        <f>'(Bloom Yields Live)'!W131</f>
        <v>1.7058</v>
      </c>
      <c r="V131" s="30">
        <f>'(Bloom Yields Live)'!Y131</f>
        <v>2.4718999999999998</v>
      </c>
      <c r="W131" s="30">
        <f>'(Bloom Yields Live)'!AA131</f>
        <v>3.2023000000000001</v>
      </c>
      <c r="X131" s="30">
        <f>'(Bloom Yields Live)'!AC131</f>
        <v>3.4872000000000001</v>
      </c>
      <c r="Y131" s="30">
        <f>'(Bloom Yields Live)'!AE131</f>
        <v>3.8290999999999999</v>
      </c>
      <c r="Z131" s="30">
        <f t="shared" si="66"/>
        <v>4.0851962264150936</v>
      </c>
      <c r="AA131" s="121">
        <f t="shared" si="59"/>
        <v>1.5495000000000001</v>
      </c>
      <c r="AB131" s="88">
        <f t="shared" si="67"/>
        <v>1.6581358490566038</v>
      </c>
      <c r="AC131" s="99"/>
      <c r="AD131" s="1459"/>
      <c r="AE131" s="88">
        <f>'(Bloom Yields Live)'!BU131</f>
        <v>1.68</v>
      </c>
      <c r="AF131" s="1511"/>
      <c r="AG131" s="95">
        <f>'(Bloom Yields Live)'!BZ131</f>
        <v>1.554</v>
      </c>
      <c r="AH131" s="88">
        <f>'(Bloom Yields Live)'!CB131</f>
        <v>2.238</v>
      </c>
      <c r="AI131" s="88">
        <f>'(Bloom Yields Live)'!CD131</f>
        <v>3.07</v>
      </c>
      <c r="AJ131" s="88">
        <f>'(Bloom Yields Live)'!CF131</f>
        <v>3.1120000000000001</v>
      </c>
      <c r="AK131" s="88">
        <f>'(Bloom Yields Live)'!CH131</f>
        <v>3.5190000000000001</v>
      </c>
      <c r="AL131" s="121">
        <f t="shared" si="49"/>
        <v>1.1743000000000001</v>
      </c>
      <c r="AM131" s="88">
        <f t="shared" si="68"/>
        <v>1.3623245283018863</v>
      </c>
      <c r="AN131" s="731">
        <f t="shared" si="56"/>
        <v>-0.37519999999999998</v>
      </c>
      <c r="AO131" s="95">
        <f>'(Bloom Yields Live)'!CJ131</f>
        <v>1.3689</v>
      </c>
      <c r="AP131" s="88">
        <f>'(Bloom Yields Live)'!CL131</f>
        <v>2.0024000000000002</v>
      </c>
      <c r="AQ131" s="88">
        <f>'(Bloom Yields Live)'!CN131</f>
        <v>2.9056999999999999</v>
      </c>
      <c r="AR131" s="88">
        <f>'(Bloom Yields Live)'!CP131</f>
        <v>3.1604000000000001</v>
      </c>
      <c r="AS131" s="88">
        <f>'(Bloom Yields Live)'!CR131</f>
        <v>3.8738999999999999</v>
      </c>
      <c r="AT131" s="121">
        <f t="shared" si="60"/>
        <v>1.2227000000000001</v>
      </c>
      <c r="AU131" s="99">
        <f t="shared" si="69"/>
        <v>1.2369207547169814</v>
      </c>
      <c r="AV131" s="95">
        <f>'(Bloom Yields Live)'!CT131</f>
        <v>1.9359</v>
      </c>
      <c r="AW131" s="88">
        <f>'(Bloom Yields Live)'!CV131</f>
        <v>2.7755000000000001</v>
      </c>
      <c r="AX131" s="88">
        <f>'(Bloom Yields Live)'!CX131</f>
        <v>3.2903000000000002</v>
      </c>
      <c r="AY131" s="88">
        <f>'(Bloom Yields Live)'!CZ131</f>
        <v>3.7008999999999999</v>
      </c>
      <c r="AZ131" s="88">
        <f>'(Bloom Yields Live)'!DB131</f>
        <v>4.4539999999999997</v>
      </c>
      <c r="BA131" s="121">
        <f t="shared" si="61"/>
        <v>1.7631999999999999</v>
      </c>
      <c r="BB131" s="99">
        <f t="shared" si="70"/>
        <v>1.7674679245283018</v>
      </c>
      <c r="BC131" s="88">
        <f>'(Bloom Yields Live)'!DD131</f>
        <v>2.2389999999999999</v>
      </c>
      <c r="BD131" s="88">
        <f>'(Bloom Yields Live)'!DF131</f>
        <v>3.1114000000000002</v>
      </c>
      <c r="BE131" s="88">
        <f>'(Bloom Yields Live)'!DH131</f>
        <v>3.577</v>
      </c>
      <c r="BF131" s="88">
        <f>'(Bloom Yields Live)'!DJ131</f>
        <v>3.8569</v>
      </c>
      <c r="BG131" s="88"/>
      <c r="BH131" s="121">
        <f t="shared" si="62"/>
        <v>1.9192</v>
      </c>
      <c r="BI131" s="99">
        <f t="shared" si="71"/>
        <v>1.9080377358490563</v>
      </c>
      <c r="BJ131" s="95">
        <f>'(Bloom Yields Live)'!DN131</f>
        <v>3.0169000000000001</v>
      </c>
      <c r="BK131" s="88">
        <f>'(Bloom Yields Live)'!DP131</f>
        <v>3.8243999999999998</v>
      </c>
      <c r="BL131" s="88">
        <f>'(Bloom Yields Live)'!DR131</f>
        <v>4.7023000000000001</v>
      </c>
      <c r="BM131" s="88">
        <f>'(Bloom Yields Live)'!DT131</f>
        <v>4.8608000000000002</v>
      </c>
      <c r="BN131" s="88"/>
      <c r="BO131" s="121">
        <f t="shared" si="63"/>
        <v>2.9231000000000003</v>
      </c>
      <c r="BP131" s="99">
        <f t="shared" si="72"/>
        <v>2.6333396226415102</v>
      </c>
      <c r="BQ131" s="95">
        <f>'(Bloom Yields Live)'!DX131</f>
        <v>4.1127000000000002</v>
      </c>
      <c r="BR131" s="88">
        <f>'(Bloom Yields Live)'!DZ131</f>
        <v>5.3751999999999995</v>
      </c>
      <c r="BS131" s="88">
        <f>'(Bloom Yields Live)'!EB131</f>
        <v>6.4927999999999999</v>
      </c>
      <c r="BT131" s="88">
        <f>'(Bloom Yields Live)'!ED131</f>
        <v>6.6292</v>
      </c>
      <c r="BU131" s="88"/>
      <c r="BV131" s="121">
        <f t="shared" si="64"/>
        <v>4.6914999999999996</v>
      </c>
      <c r="BW131" s="88">
        <f t="shared" si="73"/>
        <v>4.6920358490566061</v>
      </c>
    </row>
    <row r="132" spans="1:75">
      <c r="A132" s="5">
        <v>41019</v>
      </c>
      <c r="B132" s="1040">
        <f t="shared" si="55"/>
        <v>41019</v>
      </c>
      <c r="C132" s="95">
        <f>'(Bloom Yields Live)'!C132</f>
        <v>0.36670000000000003</v>
      </c>
      <c r="D132" s="30">
        <f>'(Bloom Yields Live)'!E132</f>
        <v>0.81789999999999996</v>
      </c>
      <c r="E132" s="30">
        <f>'(Bloom Yields Live)'!G132</f>
        <v>1.4178999999999999</v>
      </c>
      <c r="F132" s="30">
        <f>'(Bloom Yields Live)'!I132</f>
        <v>1.9205999999999999</v>
      </c>
      <c r="G132" s="30">
        <f>'(Bloom Yields Live)'!K132</f>
        <v>2.5274999999999999</v>
      </c>
      <c r="H132" s="88">
        <f t="shared" si="65"/>
        <v>2.3986188679245277</v>
      </c>
      <c r="I132" s="99"/>
      <c r="J132" s="1459"/>
      <c r="K132" s="18">
        <f>'(Bloom Yields Live)'!AQ132</f>
        <v>1.8719999999999999</v>
      </c>
      <c r="L132" s="18">
        <f>'(Bloom Yields Live)'!AS132</f>
        <v>1.7229999999999999</v>
      </c>
      <c r="M132" s="1459"/>
      <c r="N132" s="18">
        <f>'(Bloom Yields Live)'!AU132-'(Bloom Yields Live)'!I132</f>
        <v>1.1704000000000003</v>
      </c>
      <c r="O132" s="18">
        <f>'(Bloom Yields Live)'!AY132-'(Bloom Yields Live)'!AW132</f>
        <v>0.14800000000000013</v>
      </c>
      <c r="P132" s="18">
        <f>'(Bloom Yields Live)'!BK132-'(Bloom Yields Live)'!BG132</f>
        <v>-2.8099999999999792E-2</v>
      </c>
      <c r="Q132" s="18">
        <f>'(Bloom Yields Live)'!BM132-'(Bloom Yields Live)'!BG132</f>
        <v>8.9900000000000091E-2</v>
      </c>
      <c r="R132" s="18"/>
      <c r="S132" s="95">
        <f>'(Bloom Yields Live)'!S132</f>
        <v>3.5291999999999999</v>
      </c>
      <c r="T132" s="731"/>
      <c r="U132" s="95">
        <f>'(Bloom Yields Live)'!W132</f>
        <v>1.7492000000000001</v>
      </c>
      <c r="V132" s="30">
        <f>'(Bloom Yields Live)'!Y132</f>
        <v>2.5234000000000001</v>
      </c>
      <c r="W132" s="30">
        <f>'(Bloom Yields Live)'!AA132</f>
        <v>3.2523</v>
      </c>
      <c r="X132" s="30">
        <f>'(Bloom Yields Live)'!AC132</f>
        <v>3.5808999999999997</v>
      </c>
      <c r="Y132" s="30">
        <f>'(Bloom Yields Live)'!AE132</f>
        <v>3.9089999999999998</v>
      </c>
      <c r="Z132" s="30">
        <f t="shared" si="66"/>
        <v>4.0726679245283002</v>
      </c>
      <c r="AA132" s="121">
        <f t="shared" si="59"/>
        <v>1.6602999999999999</v>
      </c>
      <c r="AB132" s="88">
        <f t="shared" si="67"/>
        <v>1.6740490566037738</v>
      </c>
      <c r="AC132" s="99"/>
      <c r="AD132" s="1459"/>
      <c r="AE132" s="88">
        <f>'(Bloom Yields Live)'!BU132</f>
        <v>1.649</v>
      </c>
      <c r="AF132" s="1511"/>
      <c r="AG132" s="95">
        <f>'(Bloom Yields Live)'!BZ132</f>
        <v>1.581</v>
      </c>
      <c r="AH132" s="88">
        <f>'(Bloom Yields Live)'!CB132</f>
        <v>2.2610000000000001</v>
      </c>
      <c r="AI132" s="88">
        <f>'(Bloom Yields Live)'!CD132</f>
        <v>3.0790000000000002</v>
      </c>
      <c r="AJ132" s="88">
        <f>'(Bloom Yields Live)'!CF132</f>
        <v>3.1030000000000002</v>
      </c>
      <c r="AK132" s="88">
        <f>'(Bloom Yields Live)'!CH132</f>
        <v>3.5179999999999998</v>
      </c>
      <c r="AL132" s="121">
        <f t="shared" si="49"/>
        <v>1.1824000000000003</v>
      </c>
      <c r="AM132" s="88">
        <f t="shared" si="68"/>
        <v>1.3628415094339621</v>
      </c>
      <c r="AN132" s="731">
        <f t="shared" si="56"/>
        <v>-0.47789999999999955</v>
      </c>
      <c r="AO132" s="95">
        <f>'(Bloom Yields Live)'!CJ132</f>
        <v>1.3942999999999999</v>
      </c>
      <c r="AP132" s="88">
        <f>'(Bloom Yields Live)'!CL132</f>
        <v>2.0243000000000002</v>
      </c>
      <c r="AQ132" s="88">
        <f>'(Bloom Yields Live)'!CN132</f>
        <v>2.9125000000000001</v>
      </c>
      <c r="AR132" s="88">
        <f>'(Bloom Yields Live)'!CP132</f>
        <v>3.1493000000000002</v>
      </c>
      <c r="AS132" s="88">
        <f>'(Bloom Yields Live)'!CR132</f>
        <v>3.8712</v>
      </c>
      <c r="AT132" s="121">
        <f t="shared" si="60"/>
        <v>1.2287000000000003</v>
      </c>
      <c r="AU132" s="99">
        <f t="shared" si="69"/>
        <v>1.2416698113207549</v>
      </c>
      <c r="AV132" s="95">
        <f>'(Bloom Yields Live)'!CT132</f>
        <v>1.9796</v>
      </c>
      <c r="AW132" s="88">
        <f>'(Bloom Yields Live)'!CV132</f>
        <v>2.7856999999999998</v>
      </c>
      <c r="AX132" s="88">
        <f>'(Bloom Yields Live)'!CX132</f>
        <v>3.2865000000000002</v>
      </c>
      <c r="AY132" s="88">
        <f>'(Bloom Yields Live)'!CZ132</f>
        <v>3.6931000000000003</v>
      </c>
      <c r="AZ132" s="88">
        <f>'(Bloom Yields Live)'!DB132</f>
        <v>4.4347000000000003</v>
      </c>
      <c r="BA132" s="121">
        <f t="shared" si="61"/>
        <v>1.7725000000000004</v>
      </c>
      <c r="BB132" s="99">
        <f t="shared" si="70"/>
        <v>1.7797188679245282</v>
      </c>
      <c r="BC132" s="88">
        <f>'(Bloom Yields Live)'!DD132</f>
        <v>2.2353999999999998</v>
      </c>
      <c r="BD132" s="88">
        <f>'(Bloom Yields Live)'!DF132</f>
        <v>3.1063000000000001</v>
      </c>
      <c r="BE132" s="88">
        <f>'(Bloom Yields Live)'!DH132</f>
        <v>3.5579999999999998</v>
      </c>
      <c r="BF132" s="88">
        <f>'(Bloom Yields Live)'!DJ132</f>
        <v>3.8188</v>
      </c>
      <c r="BG132" s="88"/>
      <c r="BH132" s="121">
        <f t="shared" si="62"/>
        <v>1.8982000000000001</v>
      </c>
      <c r="BI132" s="99">
        <f t="shared" si="71"/>
        <v>1.9206735849056602</v>
      </c>
      <c r="BJ132" s="95">
        <f>'(Bloom Yields Live)'!DN132</f>
        <v>3.0583999999999998</v>
      </c>
      <c r="BK132" s="88">
        <f>'(Bloom Yields Live)'!DP132</f>
        <v>3.8624000000000001</v>
      </c>
      <c r="BL132" s="88">
        <f>'(Bloom Yields Live)'!DR132</f>
        <v>4.7254000000000005</v>
      </c>
      <c r="BM132" s="88">
        <f>'(Bloom Yields Live)'!DT132</f>
        <v>4.8658999999999999</v>
      </c>
      <c r="BN132" s="88"/>
      <c r="BO132" s="121">
        <f t="shared" si="63"/>
        <v>2.9453</v>
      </c>
      <c r="BP132" s="99">
        <f t="shared" si="72"/>
        <v>2.6536018867924538</v>
      </c>
      <c r="BQ132" s="95">
        <f>'(Bloom Yields Live)'!DX132</f>
        <v>4.1612</v>
      </c>
      <c r="BR132" s="88">
        <f>'(Bloom Yields Live)'!DZ132</f>
        <v>5.4202000000000004</v>
      </c>
      <c r="BS132" s="88">
        <f>'(Bloom Yields Live)'!EB132</f>
        <v>6.5237999999999996</v>
      </c>
      <c r="BT132" s="88">
        <f>'(Bloom Yields Live)'!ED132</f>
        <v>6.6411999999999995</v>
      </c>
      <c r="BU132" s="88"/>
      <c r="BV132" s="121">
        <f t="shared" si="64"/>
        <v>4.7205999999999992</v>
      </c>
      <c r="BW132" s="88">
        <f t="shared" si="73"/>
        <v>4.7188679245283032</v>
      </c>
    </row>
    <row r="133" spans="1:75">
      <c r="A133" s="5">
        <v>41026</v>
      </c>
      <c r="B133" s="1040">
        <f t="shared" si="55"/>
        <v>41026</v>
      </c>
      <c r="C133" s="95">
        <f>'(Bloom Yields Live)'!C133</f>
        <v>0.3352</v>
      </c>
      <c r="D133" s="30">
        <f>'(Bloom Yields Live)'!E133</f>
        <v>0.78369999999999995</v>
      </c>
      <c r="E133" s="30">
        <f>'(Bloom Yields Live)'!G133</f>
        <v>1.4055</v>
      </c>
      <c r="F133" s="30">
        <f>'(Bloom Yields Live)'!I133</f>
        <v>1.9266999999999999</v>
      </c>
      <c r="G133" s="30">
        <f>'(Bloom Yields Live)'!K133</f>
        <v>2.5594999999999999</v>
      </c>
      <c r="H133" s="88">
        <f t="shared" si="65"/>
        <v>2.3725660377358486</v>
      </c>
      <c r="I133" s="99"/>
      <c r="J133" s="1459"/>
      <c r="K133" s="18">
        <f>'(Bloom Yields Live)'!AQ133</f>
        <v>1.8719999999999999</v>
      </c>
      <c r="L133" s="18">
        <f>'(Bloom Yields Live)'!AS133</f>
        <v>1.6830000000000001</v>
      </c>
      <c r="M133" s="1459"/>
      <c r="N133" s="18">
        <f>'(Bloom Yields Live)'!AU133-'(Bloom Yields Live)'!I133</f>
        <v>1.0733000000000001</v>
      </c>
      <c r="O133" s="18">
        <f>'(Bloom Yields Live)'!AY133-'(Bloom Yields Live)'!AW133</f>
        <v>0.15010000000000012</v>
      </c>
      <c r="P133" s="18">
        <f>'(Bloom Yields Live)'!BK133-'(Bloom Yields Live)'!BG133</f>
        <v>-2.0199999999999996E-2</v>
      </c>
      <c r="Q133" s="18">
        <f>'(Bloom Yields Live)'!BM133-'(Bloom Yields Live)'!BG133</f>
        <v>9.0800000000000214E-2</v>
      </c>
      <c r="R133" s="18"/>
      <c r="S133" s="95">
        <f>'(Bloom Yields Live)'!S133</f>
        <v>3.4289999999999998</v>
      </c>
      <c r="T133" s="731"/>
      <c r="U133" s="95">
        <f>'(Bloom Yields Live)'!W133</f>
        <v>1.6052</v>
      </c>
      <c r="V133" s="30">
        <f>'(Bloom Yields Live)'!Y133</f>
        <v>2.4085000000000001</v>
      </c>
      <c r="W133" s="30">
        <f>'(Bloom Yields Live)'!AA133</f>
        <v>3.1404000000000001</v>
      </c>
      <c r="X133" s="30">
        <f>'(Bloom Yields Live)'!AC133</f>
        <v>3.4750000000000001</v>
      </c>
      <c r="Y133" s="30">
        <f>'(Bloom Yields Live)'!AE133</f>
        <v>3.8445999999999998</v>
      </c>
      <c r="Z133" s="30">
        <f t="shared" si="66"/>
        <v>4.0582339622641497</v>
      </c>
      <c r="AA133" s="121">
        <f t="shared" si="59"/>
        <v>1.5483000000000002</v>
      </c>
      <c r="AB133" s="88">
        <f t="shared" si="67"/>
        <v>1.6856679245283019</v>
      </c>
      <c r="AC133" s="99"/>
      <c r="AD133" s="1459"/>
      <c r="AE133" s="88">
        <f>'(Bloom Yields Live)'!BU133</f>
        <v>1.621</v>
      </c>
      <c r="AF133" s="1511"/>
      <c r="AG133" s="95">
        <f>'(Bloom Yields Live)'!BZ133</f>
        <v>1.5390000000000001</v>
      </c>
      <c r="AH133" s="88">
        <f>'(Bloom Yields Live)'!CB133</f>
        <v>2.2080000000000002</v>
      </c>
      <c r="AI133" s="88">
        <f>'(Bloom Yields Live)'!CD133</f>
        <v>3.0550000000000002</v>
      </c>
      <c r="AJ133" s="88">
        <f>'(Bloom Yields Live)'!CF133</f>
        <v>3.077</v>
      </c>
      <c r="AK133" s="88">
        <f>'(Bloom Yields Live)'!CH133</f>
        <v>3.508</v>
      </c>
      <c r="AL133" s="121">
        <f t="shared" si="49"/>
        <v>1.1503000000000001</v>
      </c>
      <c r="AM133" s="88">
        <f t="shared" si="68"/>
        <v>1.3619094339622639</v>
      </c>
      <c r="AN133" s="731">
        <f t="shared" si="56"/>
        <v>-0.39800000000000013</v>
      </c>
      <c r="AO133" s="95">
        <f>'(Bloom Yields Live)'!CJ133</f>
        <v>1.3625</v>
      </c>
      <c r="AP133" s="88">
        <f>'(Bloom Yields Live)'!CL133</f>
        <v>1.9809999999999999</v>
      </c>
      <c r="AQ133" s="88">
        <f>'(Bloom Yields Live)'!CN133</f>
        <v>2.8932000000000002</v>
      </c>
      <c r="AR133" s="88">
        <f>'(Bloom Yields Live)'!CP133</f>
        <v>3.1435</v>
      </c>
      <c r="AS133" s="88">
        <f>'(Bloom Yields Live)'!CR133</f>
        <v>3.8829000000000002</v>
      </c>
      <c r="AT133" s="121">
        <f t="shared" si="60"/>
        <v>1.2168000000000001</v>
      </c>
      <c r="AU133" s="99">
        <f t="shared" si="69"/>
        <v>1.2457547169811325</v>
      </c>
      <c r="AV133" s="95">
        <f>'(Bloom Yields Live)'!CT133</f>
        <v>1.9579</v>
      </c>
      <c r="AW133" s="88">
        <f>'(Bloom Yields Live)'!CV133</f>
        <v>2.7534999999999998</v>
      </c>
      <c r="AX133" s="88">
        <f>'(Bloom Yields Live)'!CX133</f>
        <v>3.2772999999999999</v>
      </c>
      <c r="AY133" s="88">
        <f>'(Bloom Yields Live)'!CZ133</f>
        <v>3.6974</v>
      </c>
      <c r="AZ133" s="88">
        <f>'(Bloom Yields Live)'!DB133</f>
        <v>4.4565000000000001</v>
      </c>
      <c r="BA133" s="121">
        <f t="shared" si="61"/>
        <v>1.7707000000000002</v>
      </c>
      <c r="BB133" s="99">
        <f t="shared" si="70"/>
        <v>1.7916698113207548</v>
      </c>
      <c r="BC133" s="88">
        <f>'(Bloom Yields Live)'!DD133</f>
        <v>2.2776999999999998</v>
      </c>
      <c r="BD133" s="88">
        <f>'(Bloom Yields Live)'!DF133</f>
        <v>3.1181999999999999</v>
      </c>
      <c r="BE133" s="88">
        <f>'(Bloom Yields Live)'!DH133</f>
        <v>3.6128</v>
      </c>
      <c r="BF133" s="88">
        <f>'(Bloom Yields Live)'!DJ133</f>
        <v>3.8872</v>
      </c>
      <c r="BG133" s="88"/>
      <c r="BH133" s="121">
        <f t="shared" si="62"/>
        <v>1.9605000000000001</v>
      </c>
      <c r="BI133" s="99">
        <f t="shared" si="71"/>
        <v>1.9354094339622636</v>
      </c>
      <c r="BJ133" s="95">
        <f>'(Bloom Yields Live)'!DN133</f>
        <v>3.0127999999999999</v>
      </c>
      <c r="BK133" s="88">
        <f>'(Bloom Yields Live)'!DP133</f>
        <v>3.8063000000000002</v>
      </c>
      <c r="BL133" s="88">
        <f>'(Bloom Yields Live)'!DR133</f>
        <v>4.6923000000000004</v>
      </c>
      <c r="BM133" s="88">
        <f>'(Bloom Yields Live)'!DT133</f>
        <v>4.8461999999999996</v>
      </c>
      <c r="BN133" s="88"/>
      <c r="BO133" s="121">
        <f t="shared" si="63"/>
        <v>2.9194999999999998</v>
      </c>
      <c r="BP133" s="99">
        <f t="shared" si="72"/>
        <v>2.6730698113207549</v>
      </c>
      <c r="BQ133" s="95">
        <f>'(Bloom Yields Live)'!DX133</f>
        <v>4.1870000000000003</v>
      </c>
      <c r="BR133" s="88">
        <f>'(Bloom Yields Live)'!DZ133</f>
        <v>5.4355000000000002</v>
      </c>
      <c r="BS133" s="88">
        <f>'(Bloom Yields Live)'!EB133</f>
        <v>6.5620000000000003</v>
      </c>
      <c r="BT133" s="88">
        <f>'(Bloom Yields Live)'!ED133</f>
        <v>6.6929999999999996</v>
      </c>
      <c r="BU133" s="88"/>
      <c r="BV133" s="121">
        <f t="shared" si="64"/>
        <v>4.7662999999999993</v>
      </c>
      <c r="BW133" s="88">
        <f t="shared" si="73"/>
        <v>4.7455188679245293</v>
      </c>
    </row>
    <row r="134" spans="1:75">
      <c r="A134" s="5">
        <v>41033</v>
      </c>
      <c r="B134" s="1040">
        <f t="shared" si="55"/>
        <v>41033</v>
      </c>
      <c r="C134" s="95">
        <f>'(Bloom Yields Live)'!C134</f>
        <v>0.27279999999999999</v>
      </c>
      <c r="D134" s="30">
        <f>'(Bloom Yields Live)'!E134</f>
        <v>0.70689999999999997</v>
      </c>
      <c r="E134" s="30">
        <f>'(Bloom Yields Live)'!G134</f>
        <v>1.2915000000000001</v>
      </c>
      <c r="F134" s="30">
        <f>'(Bloom Yields Live)'!I134</f>
        <v>1.8010999999999999</v>
      </c>
      <c r="G134" s="30">
        <f>'(Bloom Yields Live)'!K134</f>
        <v>2.4447999999999999</v>
      </c>
      <c r="H134" s="88">
        <f t="shared" si="65"/>
        <v>2.3455207547169805</v>
      </c>
      <c r="I134" s="99"/>
      <c r="J134" s="1459"/>
      <c r="K134" s="18">
        <f>'(Bloom Yields Live)'!AQ134</f>
        <v>1.8719999999999999</v>
      </c>
      <c r="L134" s="18">
        <f>'(Bloom Yields Live)'!AS134</f>
        <v>1.609</v>
      </c>
      <c r="M134" s="1459"/>
      <c r="N134" s="18">
        <f>'(Bloom Yields Live)'!AU134-'(Bloom Yields Live)'!I134</f>
        <v>1.0249000000000001</v>
      </c>
      <c r="O134" s="18">
        <f>'(Bloom Yields Live)'!AY134-'(Bloom Yields Live)'!AW134</f>
        <v>0.14540000000000042</v>
      </c>
      <c r="P134" s="18">
        <f>'(Bloom Yields Live)'!BK134-'(Bloom Yields Live)'!BG134</f>
        <v>-2.2599999999999731E-2</v>
      </c>
      <c r="Q134" s="18">
        <f>'(Bloom Yields Live)'!BM134-'(Bloom Yields Live)'!BG134</f>
        <v>8.8400000000000034E-2</v>
      </c>
      <c r="R134" s="18"/>
      <c r="S134" s="95">
        <f>'(Bloom Yields Live)'!S134</f>
        <v>3.2938000000000001</v>
      </c>
      <c r="T134" s="731"/>
      <c r="U134" s="95">
        <f>'(Bloom Yields Live)'!W134</f>
        <v>1.4220999999999999</v>
      </c>
      <c r="V134" s="30">
        <f>'(Bloom Yields Live)'!Y134</f>
        <v>2.2231999999999998</v>
      </c>
      <c r="W134" s="30">
        <f>'(Bloom Yields Live)'!AA134</f>
        <v>2.9954999999999998</v>
      </c>
      <c r="X134" s="30">
        <f>'(Bloom Yields Live)'!AC134</f>
        <v>3.3426</v>
      </c>
      <c r="Y134" s="30">
        <f>'(Bloom Yields Live)'!AE134</f>
        <v>3.76</v>
      </c>
      <c r="Z134" s="30">
        <f t="shared" si="66"/>
        <v>4.0423924528301871</v>
      </c>
      <c r="AA134" s="121">
        <f t="shared" si="59"/>
        <v>1.5415000000000001</v>
      </c>
      <c r="AB134" s="88">
        <f t="shared" si="67"/>
        <v>1.6968716981132077</v>
      </c>
      <c r="AC134" s="99"/>
      <c r="AD134" s="1459"/>
      <c r="AE134" s="88">
        <f>'(Bloom Yields Live)'!BU134</f>
        <v>1.587</v>
      </c>
      <c r="AF134" s="1511"/>
      <c r="AG134" s="95">
        <f>'(Bloom Yields Live)'!BZ134</f>
        <v>1.5356999999999998</v>
      </c>
      <c r="AH134" s="88">
        <f>'(Bloom Yields Live)'!CB134</f>
        <v>2.0522</v>
      </c>
      <c r="AI134" s="88">
        <f>'(Bloom Yields Live)'!CD134</f>
        <v>2.9169</v>
      </c>
      <c r="AJ134" s="88">
        <f>'(Bloom Yields Live)'!CF134</f>
        <v>2.9373</v>
      </c>
      <c r="AK134" s="88">
        <f>'(Bloom Yields Live)'!CH134</f>
        <v>3.3788</v>
      </c>
      <c r="AL134" s="121">
        <f t="shared" si="49"/>
        <v>1.1362000000000001</v>
      </c>
      <c r="AM134" s="88">
        <f t="shared" si="68"/>
        <v>1.3602622641509432</v>
      </c>
      <c r="AN134" s="731">
        <f t="shared" si="56"/>
        <v>-0.40529999999999999</v>
      </c>
      <c r="AO134" s="95">
        <f>'(Bloom Yields Live)'!CJ134</f>
        <v>1.3789</v>
      </c>
      <c r="AP134" s="88">
        <f>'(Bloom Yields Live)'!CL134</f>
        <v>1.8444</v>
      </c>
      <c r="AQ134" s="88">
        <f>'(Bloom Yields Live)'!CN134</f>
        <v>2.7660999999999998</v>
      </c>
      <c r="AR134" s="88">
        <f>'(Bloom Yields Live)'!CP134</f>
        <v>3.0529000000000002</v>
      </c>
      <c r="AS134" s="88">
        <f>'(Bloom Yields Live)'!CR134</f>
        <v>3.8083</v>
      </c>
      <c r="AT134" s="121">
        <f t="shared" si="60"/>
        <v>1.2518000000000002</v>
      </c>
      <c r="AU134" s="99">
        <f t="shared" si="69"/>
        <v>1.2497811320754719</v>
      </c>
      <c r="AV134" s="95">
        <f>'(Bloom Yields Live)'!CT134</f>
        <v>1.9628999999999999</v>
      </c>
      <c r="AW134" s="88">
        <f>'(Bloom Yields Live)'!CV134</f>
        <v>2.6364999999999998</v>
      </c>
      <c r="AX134" s="88">
        <f>'(Bloom Yields Live)'!CX134</f>
        <v>3.1698</v>
      </c>
      <c r="AY134" s="88">
        <f>'(Bloom Yields Live)'!CZ134</f>
        <v>3.5665</v>
      </c>
      <c r="AZ134" s="88">
        <f>'(Bloom Yields Live)'!DB134</f>
        <v>4.2815000000000003</v>
      </c>
      <c r="BA134" s="121">
        <f t="shared" si="61"/>
        <v>1.7654000000000001</v>
      </c>
      <c r="BB134" s="99">
        <f t="shared" si="70"/>
        <v>1.8032641509433962</v>
      </c>
      <c r="BC134" s="88">
        <f>'(Bloom Yields Live)'!DD134</f>
        <v>2.2553000000000001</v>
      </c>
      <c r="BD134" s="88">
        <f>'(Bloom Yields Live)'!DF134</f>
        <v>2.9717000000000002</v>
      </c>
      <c r="BE134" s="88">
        <f>'(Bloom Yields Live)'!DH134</f>
        <v>3.4748999999999999</v>
      </c>
      <c r="BF134" s="88">
        <f>'(Bloom Yields Live)'!DJ134</f>
        <v>3.7547000000000001</v>
      </c>
      <c r="BG134" s="88"/>
      <c r="BH134" s="121">
        <f t="shared" si="62"/>
        <v>1.9536000000000002</v>
      </c>
      <c r="BI134" s="99">
        <f t="shared" si="71"/>
        <v>1.9495849056603769</v>
      </c>
      <c r="BJ134" s="95">
        <f>'(Bloom Yields Live)'!DN134</f>
        <v>2.9896000000000003</v>
      </c>
      <c r="BK134" s="88">
        <f>'(Bloom Yields Live)'!DP134</f>
        <v>3.6600999999999999</v>
      </c>
      <c r="BL134" s="88">
        <f>'(Bloom Yields Live)'!DR134</f>
        <v>4.5355999999999996</v>
      </c>
      <c r="BM134" s="88">
        <f>'(Bloom Yields Live)'!DT134</f>
        <v>4.6980000000000004</v>
      </c>
      <c r="BN134" s="88"/>
      <c r="BO134" s="121">
        <f t="shared" si="63"/>
        <v>2.8969000000000005</v>
      </c>
      <c r="BP134" s="99">
        <f t="shared" si="72"/>
        <v>2.6923886792452834</v>
      </c>
      <c r="BQ134" s="95">
        <f>'(Bloom Yields Live)'!DX134</f>
        <v>4.141</v>
      </c>
      <c r="BR134" s="88">
        <f>'(Bloom Yields Live)'!DZ134</f>
        <v>5.2264999999999997</v>
      </c>
      <c r="BS134" s="88">
        <f>'(Bloom Yields Live)'!EB134</f>
        <v>6.3586</v>
      </c>
      <c r="BT134" s="88">
        <f>'(Bloom Yields Live)'!ED134</f>
        <v>6.5140000000000002</v>
      </c>
      <c r="BU134" s="88"/>
      <c r="BV134" s="121">
        <f t="shared" si="64"/>
        <v>4.7129000000000003</v>
      </c>
      <c r="BW134" s="88">
        <f t="shared" si="73"/>
        <v>4.7706471698113218</v>
      </c>
    </row>
    <row r="135" spans="1:75">
      <c r="A135" s="5">
        <v>41040</v>
      </c>
      <c r="B135" s="1040">
        <f t="shared" si="55"/>
        <v>41040</v>
      </c>
      <c r="C135" s="95">
        <f>'(Bloom Yields Live)'!C135</f>
        <v>0.26879999999999998</v>
      </c>
      <c r="D135" s="30">
        <f>'(Bloom Yields Live)'!E135</f>
        <v>0.64500000000000002</v>
      </c>
      <c r="E135" s="30">
        <f>'(Bloom Yields Live)'!G135</f>
        <v>1.2134</v>
      </c>
      <c r="F135" s="30">
        <f>'(Bloom Yields Live)'!I135</f>
        <v>1.7099</v>
      </c>
      <c r="G135" s="30">
        <f>'(Bloom Yields Live)'!K135</f>
        <v>2.3416999999999999</v>
      </c>
      <c r="H135" s="88">
        <f t="shared" si="65"/>
        <v>2.3174452830188677</v>
      </c>
      <c r="I135" s="99"/>
      <c r="J135" s="1459"/>
      <c r="K135" s="18">
        <f>'(Bloom Yields Live)'!AQ135</f>
        <v>1.8719999999999999</v>
      </c>
      <c r="L135" s="18">
        <f>'(Bloom Yields Live)'!AS135</f>
        <v>1.476</v>
      </c>
      <c r="M135" s="1459"/>
      <c r="N135" s="18">
        <f>'(Bloom Yields Live)'!AU135-'(Bloom Yields Live)'!I135</f>
        <v>1.0941000000000003</v>
      </c>
      <c r="O135" s="18">
        <f>'(Bloom Yields Live)'!AY135-'(Bloom Yields Live)'!AW135</f>
        <v>0.13520000000000021</v>
      </c>
      <c r="P135" s="18">
        <f>'(Bloom Yields Live)'!BK135-'(Bloom Yields Live)'!BG135</f>
        <v>-2.4500000000000188E-2</v>
      </c>
      <c r="Q135" s="18">
        <f>'(Bloom Yields Live)'!BM135-'(Bloom Yields Live)'!BG135</f>
        <v>8.1499999999999684E-2</v>
      </c>
      <c r="R135" s="18"/>
      <c r="S135" s="95">
        <f>'(Bloom Yields Live)'!S135</f>
        <v>3.242</v>
      </c>
      <c r="T135" s="731"/>
      <c r="U135" s="95">
        <f>'(Bloom Yields Live)'!W135</f>
        <v>1.3809</v>
      </c>
      <c r="V135" s="30">
        <f>'(Bloom Yields Live)'!Y135</f>
        <v>2.1532</v>
      </c>
      <c r="W135" s="30">
        <f>'(Bloom Yields Live)'!AA135</f>
        <v>2.9485999999999999</v>
      </c>
      <c r="X135" s="30">
        <f>'(Bloom Yields Live)'!AC135</f>
        <v>3.2923999999999998</v>
      </c>
      <c r="Y135" s="30">
        <f>'(Bloom Yields Live)'!AE135</f>
        <v>3.6579000000000002</v>
      </c>
      <c r="Z135" s="30">
        <f t="shared" si="66"/>
        <v>4.0263301886792444</v>
      </c>
      <c r="AA135" s="121">
        <f t="shared" si="59"/>
        <v>1.5824999999999998</v>
      </c>
      <c r="AB135" s="88">
        <f t="shared" si="67"/>
        <v>1.7088849056603772</v>
      </c>
      <c r="AC135" s="99"/>
      <c r="AD135" s="1459"/>
      <c r="AE135" s="88">
        <f>'(Bloom Yields Live)'!BU135</f>
        <v>1.5620000000000001</v>
      </c>
      <c r="AF135" s="1511"/>
      <c r="AG135" s="95">
        <f>'(Bloom Yields Live)'!BZ135</f>
        <v>1.456</v>
      </c>
      <c r="AH135" s="88">
        <f>'(Bloom Yields Live)'!CB135</f>
        <v>2.0739999999999998</v>
      </c>
      <c r="AI135" s="88">
        <f>'(Bloom Yields Live)'!CD135</f>
        <v>2.8959999999999999</v>
      </c>
      <c r="AJ135" s="88">
        <f>'(Bloom Yields Live)'!CF135</f>
        <v>2.867</v>
      </c>
      <c r="AK135" s="88">
        <f>'(Bloom Yields Live)'!CH135</f>
        <v>3.2839999999999998</v>
      </c>
      <c r="AL135" s="121">
        <f t="shared" si="49"/>
        <v>1.1571</v>
      </c>
      <c r="AM135" s="88">
        <f t="shared" si="68"/>
        <v>1.359507547169811</v>
      </c>
      <c r="AN135" s="731">
        <f t="shared" si="56"/>
        <v>-0.42539999999999978</v>
      </c>
      <c r="AO135" s="95">
        <f>'(Bloom Yields Live)'!CJ135</f>
        <v>1.2868999999999999</v>
      </c>
      <c r="AP135" s="88">
        <f>'(Bloom Yields Live)'!CL135</f>
        <v>1.8304</v>
      </c>
      <c r="AQ135" s="88">
        <f>'(Bloom Yields Live)'!CN135</f>
        <v>2.6896</v>
      </c>
      <c r="AR135" s="88">
        <f>'(Bloom Yields Live)'!CP135</f>
        <v>2.9699</v>
      </c>
      <c r="AS135" s="88">
        <f>'(Bloom Yields Live)'!CR135</f>
        <v>3.6934</v>
      </c>
      <c r="AT135" s="121">
        <f t="shared" si="60"/>
        <v>1.26</v>
      </c>
      <c r="AU135" s="99">
        <f t="shared" si="69"/>
        <v>1.2547471698113211</v>
      </c>
      <c r="AV135" s="95">
        <f>'(Bloom Yields Live)'!CT135</f>
        <v>1.879</v>
      </c>
      <c r="AW135" s="88">
        <f>'(Bloom Yields Live)'!CV135</f>
        <v>2.6505999999999998</v>
      </c>
      <c r="AX135" s="88">
        <f>'(Bloom Yields Live)'!CX135</f>
        <v>3.1214</v>
      </c>
      <c r="AY135" s="88">
        <f>'(Bloom Yields Live)'!CZ135</f>
        <v>3.5215000000000001</v>
      </c>
      <c r="AZ135" s="88">
        <f>'(Bloom Yields Live)'!DB135</f>
        <v>4.2595000000000001</v>
      </c>
      <c r="BA135" s="121">
        <f t="shared" si="61"/>
        <v>1.8116000000000001</v>
      </c>
      <c r="BB135" s="99">
        <f t="shared" si="70"/>
        <v>1.8166415094339625</v>
      </c>
      <c r="BC135" s="88">
        <f>'(Bloom Yields Live)'!DD135</f>
        <v>2.1901999999999999</v>
      </c>
      <c r="BD135" s="88">
        <f>'(Bloom Yields Live)'!DF135</f>
        <v>2.9466999999999999</v>
      </c>
      <c r="BE135" s="88">
        <f>'(Bloom Yields Live)'!DH135</f>
        <v>3.3942999999999999</v>
      </c>
      <c r="BF135" s="88">
        <f>'(Bloom Yields Live)'!DJ135</f>
        <v>3.6676000000000002</v>
      </c>
      <c r="BG135" s="88"/>
      <c r="BH135" s="121">
        <f t="shared" si="62"/>
        <v>1.9577000000000002</v>
      </c>
      <c r="BI135" s="99">
        <f t="shared" si="71"/>
        <v>1.9645207547169807</v>
      </c>
      <c r="BJ135" s="95">
        <f>'(Bloom Yields Live)'!DN135</f>
        <v>2.9121999999999999</v>
      </c>
      <c r="BK135" s="88">
        <f>'(Bloom Yields Live)'!DP135</f>
        <v>3.6597</v>
      </c>
      <c r="BL135" s="88">
        <f>'(Bloom Yields Live)'!DR135</f>
        <v>4.4726999999999997</v>
      </c>
      <c r="BM135" s="88">
        <f>'(Bloom Yields Live)'!DT135</f>
        <v>4.6286000000000005</v>
      </c>
      <c r="BN135" s="88"/>
      <c r="BO135" s="121">
        <f t="shared" si="63"/>
        <v>2.9187000000000003</v>
      </c>
      <c r="BP135" s="99">
        <f t="shared" si="72"/>
        <v>2.7125792452830195</v>
      </c>
      <c r="BQ135" s="95">
        <f>'(Bloom Yields Live)'!DX135</f>
        <v>4.0422000000000002</v>
      </c>
      <c r="BR135" s="88">
        <f>'(Bloom Yields Live)'!DZ135</f>
        <v>5.2046999999999999</v>
      </c>
      <c r="BS135" s="88">
        <f>'(Bloom Yields Live)'!EB135</f>
        <v>6.2721999999999998</v>
      </c>
      <c r="BT135" s="88">
        <f>'(Bloom Yields Live)'!ED135</f>
        <v>6.4202000000000004</v>
      </c>
      <c r="BU135" s="88"/>
      <c r="BV135" s="121">
        <f t="shared" si="64"/>
        <v>4.7103000000000002</v>
      </c>
      <c r="BW135" s="88">
        <f t="shared" si="73"/>
        <v>4.796664150943398</v>
      </c>
    </row>
    <row r="136" spans="1:75">
      <c r="A136" s="5">
        <v>41047</v>
      </c>
      <c r="B136" s="1040">
        <f t="shared" si="55"/>
        <v>41047</v>
      </c>
      <c r="C136" s="95">
        <f>'(Bloom Yields Live)'!C136</f>
        <v>0.25159999999999999</v>
      </c>
      <c r="D136" s="30">
        <f>'(Bloom Yields Live)'!E136</f>
        <v>0.60509999999999997</v>
      </c>
      <c r="E136" s="30">
        <f>'(Bloom Yields Live)'!G136</f>
        <v>1.1562999999999999</v>
      </c>
      <c r="F136" s="30">
        <f>'(Bloom Yields Live)'!I136</f>
        <v>1.6417000000000002</v>
      </c>
      <c r="G136" s="30">
        <f>'(Bloom Yields Live)'!K136</f>
        <v>2.2551999999999999</v>
      </c>
      <c r="H136" s="88">
        <f t="shared" si="65"/>
        <v>2.2892396226415093</v>
      </c>
      <c r="I136" s="99"/>
      <c r="J136" s="1459"/>
      <c r="K136" s="18">
        <f>'(Bloom Yields Live)'!AQ136</f>
        <v>1.8719999999999999</v>
      </c>
      <c r="L136" s="18">
        <f>'(Bloom Yields Live)'!AS136</f>
        <v>1.528</v>
      </c>
      <c r="M136" s="1459"/>
      <c r="N136" s="18">
        <f>'(Bloom Yields Live)'!AU136-'(Bloom Yields Live)'!I136</f>
        <v>1.2102999999999997</v>
      </c>
      <c r="O136" s="18">
        <f>'(Bloom Yields Live)'!AY136-'(Bloom Yields Live)'!AW136</f>
        <v>0.13719999999999999</v>
      </c>
      <c r="P136" s="18">
        <f>'(Bloom Yields Live)'!BK136-'(Bloom Yields Live)'!BG136</f>
        <v>-3.4999999999999698E-2</v>
      </c>
      <c r="Q136" s="18">
        <f>'(Bloom Yields Live)'!BM136-'(Bloom Yields Live)'!BG136</f>
        <v>7.2000000000000064E-2</v>
      </c>
      <c r="R136" s="18"/>
      <c r="S136" s="95">
        <f>'(Bloom Yields Live)'!S136</f>
        <v>3.4108999999999998</v>
      </c>
      <c r="T136" s="731"/>
      <c r="U136" s="95">
        <f>'(Bloom Yields Live)'!W136</f>
        <v>1.5589</v>
      </c>
      <c r="V136" s="30">
        <f>'(Bloom Yields Live)'!Y136</f>
        <v>2.4035000000000002</v>
      </c>
      <c r="W136" s="30">
        <f>'(Bloom Yields Live)'!AA136</f>
        <v>3.1269</v>
      </c>
      <c r="X136" s="30">
        <f>'(Bloom Yields Live)'!AC136</f>
        <v>3.4746000000000001</v>
      </c>
      <c r="Y136" s="30">
        <f>'(Bloom Yields Live)'!AE136</f>
        <v>3.8239000000000001</v>
      </c>
      <c r="Z136" s="30">
        <f t="shared" si="66"/>
        <v>4.0141150943396218</v>
      </c>
      <c r="AA136" s="121">
        <f t="shared" si="59"/>
        <v>1.8329</v>
      </c>
      <c r="AB136" s="88">
        <f t="shared" si="67"/>
        <v>1.7248754716981129</v>
      </c>
      <c r="AC136" s="99"/>
      <c r="AD136" s="1459"/>
      <c r="AE136" s="88">
        <f>'(Bloom Yields Live)'!BU136</f>
        <v>1.474</v>
      </c>
      <c r="AF136" s="1511"/>
      <c r="AG136" s="95">
        <f>'(Bloom Yields Live)'!BZ136</f>
        <v>1.4850000000000001</v>
      </c>
      <c r="AH136" s="88">
        <f>'(Bloom Yields Live)'!CB136</f>
        <v>2.089</v>
      </c>
      <c r="AI136" s="88">
        <f>'(Bloom Yields Live)'!CD136</f>
        <v>2.8639999999999999</v>
      </c>
      <c r="AJ136" s="88">
        <f>'(Bloom Yields Live)'!CF136</f>
        <v>2.8029999999999999</v>
      </c>
      <c r="AK136" s="88">
        <f>'(Bloom Yields Live)'!CH136</f>
        <v>3.1840000000000002</v>
      </c>
      <c r="AL136" s="121">
        <f t="shared" si="49"/>
        <v>1.1612999999999998</v>
      </c>
      <c r="AM136" s="88">
        <f t="shared" si="68"/>
        <v>1.359241509433962</v>
      </c>
      <c r="AN136" s="731">
        <f t="shared" si="56"/>
        <v>-0.6716000000000002</v>
      </c>
      <c r="AO136" s="95">
        <f>'(Bloom Yields Live)'!CJ136</f>
        <v>1.3</v>
      </c>
      <c r="AP136" s="88">
        <f>'(Bloom Yields Live)'!CL136</f>
        <v>1.829</v>
      </c>
      <c r="AQ136" s="88">
        <f>'(Bloom Yields Live)'!CN136</f>
        <v>2.6395</v>
      </c>
      <c r="AR136" s="88">
        <f>'(Bloom Yields Live)'!CP136</f>
        <v>2.8942000000000001</v>
      </c>
      <c r="AS136" s="88">
        <f>'(Bloom Yields Live)'!CR136</f>
        <v>3.5822000000000003</v>
      </c>
      <c r="AT136" s="121">
        <f t="shared" si="60"/>
        <v>1.2524999999999999</v>
      </c>
      <c r="AU136" s="99">
        <f t="shared" si="69"/>
        <v>1.2600830188679246</v>
      </c>
      <c r="AV136" s="95">
        <f>'(Bloom Yields Live)'!CT136</f>
        <v>1.8895999999999999</v>
      </c>
      <c r="AW136" s="88">
        <f>'(Bloom Yields Live)'!CV136</f>
        <v>2.5817000000000001</v>
      </c>
      <c r="AX136" s="88">
        <f>'(Bloom Yields Live)'!CX136</f>
        <v>3.1337000000000002</v>
      </c>
      <c r="AY136" s="88">
        <f>'(Bloom Yields Live)'!CZ136</f>
        <v>3.5284</v>
      </c>
      <c r="AZ136" s="88">
        <f>'(Bloom Yields Live)'!DB136</f>
        <v>4.2309000000000001</v>
      </c>
      <c r="BA136" s="121">
        <f t="shared" si="61"/>
        <v>1.8866999999999998</v>
      </c>
      <c r="BB136" s="99">
        <f t="shared" si="70"/>
        <v>1.832081132075472</v>
      </c>
      <c r="BC136" s="88">
        <f>'(Bloom Yields Live)'!DD136</f>
        <v>2.2334000000000001</v>
      </c>
      <c r="BD136" s="88">
        <f>'(Bloom Yields Live)'!DF136</f>
        <v>2.9704000000000002</v>
      </c>
      <c r="BE136" s="88">
        <f>'(Bloom Yields Live)'!DH136</f>
        <v>3.4302000000000001</v>
      </c>
      <c r="BF136" s="88">
        <f>'(Bloom Yields Live)'!DJ136</f>
        <v>3.6581000000000001</v>
      </c>
      <c r="BG136" s="88"/>
      <c r="BH136" s="121">
        <f t="shared" si="62"/>
        <v>2.0164</v>
      </c>
      <c r="BI136" s="99">
        <f t="shared" si="71"/>
        <v>1.9817226415094336</v>
      </c>
      <c r="BJ136" s="95">
        <f>'(Bloom Yields Live)'!DN136</f>
        <v>3.0135999999999998</v>
      </c>
      <c r="BK136" s="88">
        <f>'(Bloom Yields Live)'!DP136</f>
        <v>3.7526000000000002</v>
      </c>
      <c r="BL136" s="88">
        <f>'(Bloom Yields Live)'!DR136</f>
        <v>4.5167999999999999</v>
      </c>
      <c r="BM136" s="88">
        <f>'(Bloom Yields Live)'!DT136</f>
        <v>4.6471999999999998</v>
      </c>
      <c r="BN136" s="88"/>
      <c r="BO136" s="121">
        <f t="shared" si="63"/>
        <v>3.0054999999999996</v>
      </c>
      <c r="BP136" s="99">
        <f t="shared" si="72"/>
        <v>2.7353754716981142</v>
      </c>
      <c r="BQ136" s="95">
        <f>'(Bloom Yields Live)'!DX136</f>
        <v>4.1531000000000002</v>
      </c>
      <c r="BR136" s="88">
        <f>'(Bloom Yields Live)'!DZ136</f>
        <v>5.3060999999999998</v>
      </c>
      <c r="BS136" s="88">
        <f>'(Bloom Yields Live)'!EB136</f>
        <v>6.3249000000000004</v>
      </c>
      <c r="BT136" s="88">
        <f>'(Bloom Yields Live)'!ED136</f>
        <v>6.4473000000000003</v>
      </c>
      <c r="BU136" s="88"/>
      <c r="BV136" s="121">
        <f t="shared" si="64"/>
        <v>4.8056000000000001</v>
      </c>
      <c r="BW136" s="88">
        <f t="shared" si="73"/>
        <v>4.8247018867924538</v>
      </c>
    </row>
    <row r="137" spans="1:75">
      <c r="A137" s="5">
        <v>41054</v>
      </c>
      <c r="B137" s="1040">
        <f t="shared" si="55"/>
        <v>41054</v>
      </c>
      <c r="C137" s="95">
        <f>'(Bloom Yields Live)'!C137</f>
        <v>0.2112</v>
      </c>
      <c r="D137" s="30">
        <f>'(Bloom Yields Live)'!E137</f>
        <v>0.56069999999999998</v>
      </c>
      <c r="E137" s="30">
        <f>'(Bloom Yields Live)'!G137</f>
        <v>1.0998000000000001</v>
      </c>
      <c r="F137" s="30">
        <f>'(Bloom Yields Live)'!I137</f>
        <v>1.5507</v>
      </c>
      <c r="G137" s="30">
        <f>'(Bloom Yields Live)'!K137</f>
        <v>2.1556000000000002</v>
      </c>
      <c r="H137" s="88">
        <f t="shared" si="65"/>
        <v>2.2588886792452834</v>
      </c>
      <c r="I137" s="99"/>
      <c r="J137" s="1459"/>
      <c r="K137" s="18">
        <f>'(Bloom Yields Live)'!AQ137</f>
        <v>1.8719999999999999</v>
      </c>
      <c r="L137" s="18">
        <f>'(Bloom Yields Live)'!AS137</f>
        <v>1.5449999999999999</v>
      </c>
      <c r="M137" s="1459"/>
      <c r="N137" s="18">
        <f>'(Bloom Yields Live)'!AU137-'(Bloom Yields Live)'!I137</f>
        <v>0.96729999999999983</v>
      </c>
      <c r="O137" s="18">
        <f>'(Bloom Yields Live)'!AY137-'(Bloom Yields Live)'!AW137</f>
        <v>0.11670000000000025</v>
      </c>
      <c r="P137" s="18">
        <f>'(Bloom Yields Live)'!BK137-'(Bloom Yields Live)'!BG137</f>
        <v>-4.0599999999999969E-2</v>
      </c>
      <c r="Q137" s="18">
        <f>'(Bloom Yields Live)'!BM137-'(Bloom Yields Live)'!BG137</f>
        <v>6.3400000000000123E-2</v>
      </c>
      <c r="R137" s="18"/>
      <c r="S137" s="95">
        <f>'(Bloom Yields Live)'!S137</f>
        <v>3.1558999999999999</v>
      </c>
      <c r="T137" s="731"/>
      <c r="U137" s="95">
        <f>'(Bloom Yields Live)'!W137</f>
        <v>1.2978000000000001</v>
      </c>
      <c r="V137" s="30">
        <f>'(Bloom Yields Live)'!Y137</f>
        <v>2.1391</v>
      </c>
      <c r="W137" s="30">
        <f>'(Bloom Yields Live)'!AA137</f>
        <v>2.8693999999999997</v>
      </c>
      <c r="X137" s="30">
        <f>'(Bloom Yields Live)'!AC137</f>
        <v>3.2057000000000002</v>
      </c>
      <c r="Y137" s="30">
        <f>'(Bloom Yields Live)'!AE137</f>
        <v>3.5606999999999998</v>
      </c>
      <c r="Z137" s="30">
        <f t="shared" si="66"/>
        <v>3.9950547169811315</v>
      </c>
      <c r="AA137" s="121">
        <f t="shared" si="59"/>
        <v>1.6550000000000002</v>
      </c>
      <c r="AB137" s="88">
        <f t="shared" si="67"/>
        <v>1.7361660377358488</v>
      </c>
      <c r="AC137" s="99"/>
      <c r="AD137" s="1459"/>
      <c r="AE137" s="88">
        <f>'(Bloom Yields Live)'!BU137</f>
        <v>1.522</v>
      </c>
      <c r="AF137" s="1511"/>
      <c r="AG137" s="95">
        <f>'(Bloom Yields Live)'!BZ137</f>
        <v>1.4689999999999999</v>
      </c>
      <c r="AH137" s="88">
        <f>'(Bloom Yields Live)'!CB137</f>
        <v>1.992</v>
      </c>
      <c r="AI137" s="88">
        <f>'(Bloom Yields Live)'!CD137</f>
        <v>2.78</v>
      </c>
      <c r="AJ137" s="88">
        <f>'(Bloom Yields Live)'!CF137</f>
        <v>2.673</v>
      </c>
      <c r="AK137" s="88">
        <f>'(Bloom Yields Live)'!CH137</f>
        <v>3.0179999999999998</v>
      </c>
      <c r="AL137" s="121">
        <f t="shared" si="49"/>
        <v>1.1223000000000001</v>
      </c>
      <c r="AM137" s="88">
        <f t="shared" si="68"/>
        <v>1.3584981132075469</v>
      </c>
      <c r="AN137" s="731">
        <f t="shared" si="56"/>
        <v>-0.53270000000000017</v>
      </c>
      <c r="AO137" s="95">
        <f>'(Bloom Yields Live)'!CJ137</f>
        <v>1.3134999999999999</v>
      </c>
      <c r="AP137" s="88">
        <f>'(Bloom Yields Live)'!CL137</f>
        <v>1.7511999999999999</v>
      </c>
      <c r="AQ137" s="88">
        <f>'(Bloom Yields Live)'!CN137</f>
        <v>2.5922000000000001</v>
      </c>
      <c r="AR137" s="88">
        <f>'(Bloom Yields Live)'!CP137</f>
        <v>2.8121999999999998</v>
      </c>
      <c r="AS137" s="88">
        <f>'(Bloom Yields Live)'!CR137</f>
        <v>3.4647000000000001</v>
      </c>
      <c r="AT137" s="121">
        <f t="shared" si="60"/>
        <v>1.2614999999999998</v>
      </c>
      <c r="AU137" s="99">
        <f t="shared" si="69"/>
        <v>1.266033962264151</v>
      </c>
      <c r="AV137" s="95">
        <f>'(Bloom Yields Live)'!CT137</f>
        <v>1.8104</v>
      </c>
      <c r="AW137" s="88">
        <f>'(Bloom Yields Live)'!CV137</f>
        <v>2.5712000000000002</v>
      </c>
      <c r="AX137" s="88">
        <f>'(Bloom Yields Live)'!CX137</f>
        <v>3.1838000000000002</v>
      </c>
      <c r="AY137" s="88">
        <f>'(Bloom Yields Live)'!CZ137</f>
        <v>3.5935999999999999</v>
      </c>
      <c r="AZ137" s="88">
        <f>'(Bloom Yields Live)'!DB137</f>
        <v>4.2107000000000001</v>
      </c>
      <c r="BA137" s="121">
        <f t="shared" si="61"/>
        <v>2.0428999999999999</v>
      </c>
      <c r="BB137" s="99">
        <f t="shared" si="70"/>
        <v>1.8509000000000004</v>
      </c>
      <c r="BC137" s="88">
        <f>'(Bloom Yields Live)'!DD137</f>
        <v>2.2936000000000001</v>
      </c>
      <c r="BD137" s="88">
        <f>'(Bloom Yields Live)'!DF137</f>
        <v>2.9093</v>
      </c>
      <c r="BE137" s="88">
        <f>'(Bloom Yields Live)'!DH137</f>
        <v>3.4097</v>
      </c>
      <c r="BF137" s="88">
        <f>'(Bloom Yields Live)'!DJ137</f>
        <v>3.6328</v>
      </c>
      <c r="BG137" s="88"/>
      <c r="BH137" s="121">
        <f t="shared" si="62"/>
        <v>2.0821000000000001</v>
      </c>
      <c r="BI137" s="99">
        <f t="shared" si="71"/>
        <v>2.000441509433962</v>
      </c>
      <c r="BJ137" s="95">
        <f>'(Bloom Yields Live)'!DN137</f>
        <v>3.1204999999999998</v>
      </c>
      <c r="BK137" s="88">
        <f>'(Bloom Yields Live)'!DP137</f>
        <v>3.7671999999999999</v>
      </c>
      <c r="BL137" s="88">
        <f>'(Bloom Yields Live)'!DR137</f>
        <v>4.5319000000000003</v>
      </c>
      <c r="BM137" s="88">
        <f>'(Bloom Yields Live)'!DT137</f>
        <v>4.6576000000000004</v>
      </c>
      <c r="BN137" s="88"/>
      <c r="BO137" s="121">
        <f t="shared" si="63"/>
        <v>3.1069000000000004</v>
      </c>
      <c r="BP137" s="99">
        <f t="shared" si="72"/>
        <v>2.7606339622641518</v>
      </c>
      <c r="BQ137" s="95">
        <f>'(Bloom Yields Live)'!DX137</f>
        <v>4.2526000000000002</v>
      </c>
      <c r="BR137" s="88">
        <f>'(Bloom Yields Live)'!DZ137</f>
        <v>5.3343999999999996</v>
      </c>
      <c r="BS137" s="88">
        <f>'(Bloom Yields Live)'!EB137</f>
        <v>6.3337000000000003</v>
      </c>
      <c r="BT137" s="88">
        <f>'(Bloom Yields Live)'!ED137</f>
        <v>6.4513999999999996</v>
      </c>
      <c r="BU137" s="88"/>
      <c r="BV137" s="121">
        <f t="shared" si="64"/>
        <v>4.9006999999999996</v>
      </c>
      <c r="BW137" s="88">
        <f t="shared" si="73"/>
        <v>4.85519245283019</v>
      </c>
    </row>
    <row r="138" spans="1:75">
      <c r="A138" s="5">
        <v>41061</v>
      </c>
      <c r="B138" s="1040">
        <f t="shared" si="55"/>
        <v>41061</v>
      </c>
      <c r="C138" s="95">
        <f>'(Bloom Yields Live)'!C138</f>
        <v>0.1447</v>
      </c>
      <c r="D138" s="30">
        <f>'(Bloom Yields Live)'!E138</f>
        <v>0.435</v>
      </c>
      <c r="E138" s="30">
        <f>'(Bloom Yields Live)'!G138</f>
        <v>0.9496</v>
      </c>
      <c r="F138" s="30">
        <f>'(Bloom Yields Live)'!I138</f>
        <v>1.3658999999999999</v>
      </c>
      <c r="G138" s="30">
        <f>'(Bloom Yields Live)'!K138</f>
        <v>1.8923999999999999</v>
      </c>
      <c r="H138" s="88">
        <f t="shared" si="65"/>
        <v>2.2260905660377359</v>
      </c>
      <c r="I138" s="99"/>
      <c r="J138" s="1459"/>
      <c r="K138" s="18">
        <f>'(Bloom Yields Live)'!AQ138</f>
        <v>1.8719999999999999</v>
      </c>
      <c r="L138" s="18">
        <f>'(Bloom Yields Live)'!AS138</f>
        <v>1.361</v>
      </c>
      <c r="M138" s="1459"/>
      <c r="N138" s="18">
        <f>'(Bloom Yields Live)'!AU138-'(Bloom Yields Live)'!I138</f>
        <v>0.89010000000000034</v>
      </c>
      <c r="O138" s="18">
        <f>'(Bloom Yields Live)'!AY138-'(Bloom Yields Live)'!AW138</f>
        <v>9.8800000000000221E-2</v>
      </c>
      <c r="P138" s="18">
        <f>'(Bloom Yields Live)'!BK138-'(Bloom Yields Live)'!BG138</f>
        <v>-6.2400000000000011E-2</v>
      </c>
      <c r="Q138" s="18">
        <f>'(Bloom Yields Live)'!BM138-'(Bloom Yields Live)'!BG138</f>
        <v>4.9599999999999866E-2</v>
      </c>
      <c r="R138" s="18"/>
      <c r="S138" s="95">
        <f>'(Bloom Yields Live)'!S138</f>
        <v>2.9091</v>
      </c>
      <c r="T138" s="731"/>
      <c r="U138" s="95">
        <f>'(Bloom Yields Live)'!W138</f>
        <v>1.2610000000000001</v>
      </c>
      <c r="V138" s="30">
        <f>'(Bloom Yields Live)'!Y138</f>
        <v>1.9260000000000002</v>
      </c>
      <c r="W138" s="30">
        <f>'(Bloom Yields Live)'!AA138</f>
        <v>2.6367000000000003</v>
      </c>
      <c r="X138" s="30">
        <f>'(Bloom Yields Live)'!AC138</f>
        <v>2.9472</v>
      </c>
      <c r="Y138" s="30">
        <f>'(Bloom Yields Live)'!AE138</f>
        <v>3.2534000000000001</v>
      </c>
      <c r="Z138" s="30">
        <f t="shared" si="66"/>
        <v>3.9721698113207542</v>
      </c>
      <c r="AA138" s="121">
        <f t="shared" si="59"/>
        <v>1.5813000000000001</v>
      </c>
      <c r="AB138" s="88">
        <f t="shared" si="67"/>
        <v>1.7460792452830189</v>
      </c>
      <c r="AC138" s="99"/>
      <c r="AD138" s="1459"/>
      <c r="AE138" s="88">
        <f>'(Bloom Yields Live)'!BU138</f>
        <v>1.278</v>
      </c>
      <c r="AF138" s="1511"/>
      <c r="AG138" s="95">
        <f>'(Bloom Yields Live)'!BZ138</f>
        <v>1.3639999999999999</v>
      </c>
      <c r="AH138" s="88">
        <f>'(Bloom Yields Live)'!CB138</f>
        <v>1.901</v>
      </c>
      <c r="AI138" s="88">
        <f>'(Bloom Yields Live)'!CD138</f>
        <v>2.63</v>
      </c>
      <c r="AJ138" s="88">
        <f>'(Bloom Yields Live)'!CF138</f>
        <v>2.52</v>
      </c>
      <c r="AK138" s="88">
        <f>'(Bloom Yields Live)'!CH138</f>
        <v>2.8109999999999999</v>
      </c>
      <c r="AL138" s="121">
        <f t="shared" si="49"/>
        <v>1.1541000000000001</v>
      </c>
      <c r="AM138" s="88">
        <f t="shared" si="68"/>
        <v>1.3581641509433959</v>
      </c>
      <c r="AN138" s="731">
        <f t="shared" si="56"/>
        <v>-0.42720000000000002</v>
      </c>
      <c r="AO138" s="95">
        <f>'(Bloom Yields Live)'!CJ138</f>
        <v>1.1839999999999999</v>
      </c>
      <c r="AP138" s="88">
        <f>'(Bloom Yields Live)'!CL138</f>
        <v>1.6648000000000001</v>
      </c>
      <c r="AQ138" s="88">
        <f>'(Bloom Yields Live)'!CN138</f>
        <v>2.4455</v>
      </c>
      <c r="AR138" s="88">
        <f>'(Bloom Yields Live)'!CP138</f>
        <v>2.6402999999999999</v>
      </c>
      <c r="AS138" s="88">
        <f>'(Bloom Yields Live)'!CR138</f>
        <v>3.2616999999999998</v>
      </c>
      <c r="AT138" s="121">
        <f t="shared" si="60"/>
        <v>1.2744</v>
      </c>
      <c r="AU138" s="99">
        <f t="shared" si="69"/>
        <v>1.2719509433962264</v>
      </c>
      <c r="AV138" s="95">
        <f>'(Bloom Yields Live)'!CT138</f>
        <v>1.6635</v>
      </c>
      <c r="AW138" s="88">
        <f>'(Bloom Yields Live)'!CV138</f>
        <v>2.4674</v>
      </c>
      <c r="AX138" s="88">
        <f>'(Bloom Yields Live)'!CX138</f>
        <v>3.0897000000000001</v>
      </c>
      <c r="AY138" s="88">
        <f>'(Bloom Yields Live)'!CZ138</f>
        <v>3.4742999999999999</v>
      </c>
      <c r="AZ138" s="88">
        <f>'(Bloom Yields Live)'!DB138</f>
        <v>4.0602999999999998</v>
      </c>
      <c r="BA138" s="121">
        <f t="shared" si="61"/>
        <v>2.1084000000000001</v>
      </c>
      <c r="BB138" s="99">
        <f t="shared" si="70"/>
        <v>1.8696037735849063</v>
      </c>
      <c r="BC138" s="88">
        <f>'(Bloom Yields Live)'!DD138</f>
        <v>2.1676000000000002</v>
      </c>
      <c r="BD138" s="88">
        <f>'(Bloom Yields Live)'!DF138</f>
        <v>2.8563000000000001</v>
      </c>
      <c r="BE138" s="88">
        <f>'(Bloom Yields Live)'!DH138</f>
        <v>3.3064</v>
      </c>
      <c r="BF138" s="88">
        <f>'(Bloom Yields Live)'!DJ138</f>
        <v>3.5042</v>
      </c>
      <c r="BG138" s="88"/>
      <c r="BH138" s="121">
        <f t="shared" si="62"/>
        <v>2.1383000000000001</v>
      </c>
      <c r="BI138" s="99">
        <f t="shared" si="71"/>
        <v>2.0176226415094338</v>
      </c>
      <c r="BJ138" s="95">
        <f>'(Bloom Yields Live)'!DN138</f>
        <v>3.0419</v>
      </c>
      <c r="BK138" s="88">
        <f>'(Bloom Yields Live)'!DP138</f>
        <v>3.7316000000000003</v>
      </c>
      <c r="BL138" s="88">
        <f>'(Bloom Yields Live)'!DR138</f>
        <v>4.4360999999999997</v>
      </c>
      <c r="BM138" s="88">
        <f>'(Bloom Yields Live)'!DT138</f>
        <v>4.5365000000000002</v>
      </c>
      <c r="BN138" s="88"/>
      <c r="BO138" s="121">
        <f t="shared" si="63"/>
        <v>3.1706000000000003</v>
      </c>
      <c r="BP138" s="99">
        <f t="shared" si="72"/>
        <v>2.7867886792452836</v>
      </c>
      <c r="BQ138" s="95">
        <f>'(Bloom Yields Live)'!DX138</f>
        <v>4.1357999999999997</v>
      </c>
      <c r="BR138" s="88">
        <f>'(Bloom Yields Live)'!DZ138</f>
        <v>5.3105000000000002</v>
      </c>
      <c r="BS138" s="88">
        <f>'(Bloom Yields Live)'!EB138</f>
        <v>6.2496</v>
      </c>
      <c r="BT138" s="88">
        <f>'(Bloom Yields Live)'!ED138</f>
        <v>6.3421000000000003</v>
      </c>
      <c r="BU138" s="88"/>
      <c r="BV138" s="121">
        <f t="shared" si="64"/>
        <v>4.9762000000000004</v>
      </c>
      <c r="BW138" s="88">
        <f t="shared" si="73"/>
        <v>4.8861358490566049</v>
      </c>
    </row>
    <row r="139" spans="1:75">
      <c r="A139" s="5">
        <v>41068</v>
      </c>
      <c r="B139" s="1040">
        <f t="shared" si="55"/>
        <v>41068</v>
      </c>
      <c r="C139" s="95">
        <f>'(Bloom Yields Live)'!C139</f>
        <v>0.24979999999999999</v>
      </c>
      <c r="D139" s="30">
        <f>'(Bloom Yields Live)'!E139</f>
        <v>0.56659999999999999</v>
      </c>
      <c r="E139" s="30">
        <f>'(Bloom Yields Live)'!G139</f>
        <v>1.1257999999999999</v>
      </c>
      <c r="F139" s="30">
        <f>'(Bloom Yields Live)'!I139</f>
        <v>1.5369999999999999</v>
      </c>
      <c r="G139" s="30">
        <f>'(Bloom Yields Live)'!K139</f>
        <v>2.1111</v>
      </c>
      <c r="H139" s="88">
        <f t="shared" si="65"/>
        <v>2.1950641509433968</v>
      </c>
      <c r="I139" s="99"/>
      <c r="J139" s="1459"/>
      <c r="K139" s="18">
        <f>'(Bloom Yields Live)'!AQ139</f>
        <v>1.8719999999999999</v>
      </c>
      <c r="L139" s="18">
        <f>'(Bloom Yields Live)'!AS139</f>
        <v>1.5310000000000001</v>
      </c>
      <c r="M139" s="1459"/>
      <c r="N139" s="18">
        <f>'(Bloom Yields Live)'!AU139-'(Bloom Yields Live)'!I139</f>
        <v>0.97599999999999998</v>
      </c>
      <c r="O139" s="18">
        <f>'(Bloom Yields Live)'!AY139-'(Bloom Yields Live)'!AW139</f>
        <v>0.11579999999999968</v>
      </c>
      <c r="P139" s="18">
        <f>'(Bloom Yields Live)'!BK139-'(Bloom Yields Live)'!BG139</f>
        <v>-3.3599999999999852E-2</v>
      </c>
      <c r="Q139" s="18">
        <f>'(Bloom Yields Live)'!BM139-'(Bloom Yields Live)'!BG139</f>
        <v>6.4400000000000013E-2</v>
      </c>
      <c r="R139" s="18"/>
      <c r="S139" s="95">
        <f>'(Bloom Yields Live)'!S139</f>
        <v>3.0848</v>
      </c>
      <c r="T139" s="731"/>
      <c r="U139" s="95">
        <f>'(Bloom Yields Live)'!W139</f>
        <v>1.3538000000000001</v>
      </c>
      <c r="V139" s="30">
        <f>'(Bloom Yields Live)'!Y139</f>
        <v>2.1202999999999999</v>
      </c>
      <c r="W139" s="30">
        <f>'(Bloom Yields Live)'!AA139</f>
        <v>2.8254000000000001</v>
      </c>
      <c r="X139" s="30">
        <f>'(Bloom Yields Live)'!AC139</f>
        <v>3.1408999999999998</v>
      </c>
      <c r="Y139" s="30">
        <f>'(Bloom Yields Live)'!AE139</f>
        <v>3.4544999999999999</v>
      </c>
      <c r="Z139" s="30">
        <f t="shared" si="66"/>
        <v>3.9549490566037737</v>
      </c>
      <c r="AA139" s="121">
        <f t="shared" si="59"/>
        <v>1.6038999999999999</v>
      </c>
      <c r="AB139" s="88">
        <f t="shared" si="67"/>
        <v>1.7598849056603776</v>
      </c>
      <c r="AC139" s="99"/>
      <c r="AD139" s="1459"/>
      <c r="AE139" s="88">
        <f>'(Bloom Yields Live)'!BU139</f>
        <v>1.413</v>
      </c>
      <c r="AF139" s="1511"/>
      <c r="AG139" s="95">
        <f>'(Bloom Yields Live)'!BZ139</f>
        <v>1.3420000000000001</v>
      </c>
      <c r="AH139" s="88">
        <f>'(Bloom Yields Live)'!CB139</f>
        <v>2.032</v>
      </c>
      <c r="AI139" s="88">
        <f>'(Bloom Yields Live)'!CD139</f>
        <v>2.778</v>
      </c>
      <c r="AJ139" s="88">
        <f>'(Bloom Yields Live)'!CF139</f>
        <v>2.6659999999999999</v>
      </c>
      <c r="AK139" s="88">
        <f>'(Bloom Yields Live)'!CH139</f>
        <v>2.952</v>
      </c>
      <c r="AL139" s="121">
        <f t="shared" si="49"/>
        <v>1.129</v>
      </c>
      <c r="AM139" s="88">
        <f t="shared" si="68"/>
        <v>1.357530188679245</v>
      </c>
      <c r="AN139" s="731">
        <f t="shared" si="56"/>
        <v>-0.47489999999999988</v>
      </c>
      <c r="AO139" s="95">
        <f>'(Bloom Yields Live)'!CJ139</f>
        <v>1.1574</v>
      </c>
      <c r="AP139" s="88">
        <f>'(Bloom Yields Live)'!CL139</f>
        <v>1.8033999999999999</v>
      </c>
      <c r="AQ139" s="88">
        <f>'(Bloom Yields Live)'!CN139</f>
        <v>2.5987</v>
      </c>
      <c r="AR139" s="88">
        <f>'(Bloom Yields Live)'!CP139</f>
        <v>2.7884000000000002</v>
      </c>
      <c r="AS139" s="88">
        <f>'(Bloom Yields Live)'!CR139</f>
        <v>3.4083999999999999</v>
      </c>
      <c r="AT139" s="121">
        <f t="shared" si="60"/>
        <v>1.2514000000000003</v>
      </c>
      <c r="AU139" s="99">
        <f t="shared" si="69"/>
        <v>1.277756603773585</v>
      </c>
      <c r="AV139" s="95">
        <f>'(Bloom Yields Live)'!CT139</f>
        <v>1.6444000000000001</v>
      </c>
      <c r="AW139" s="88">
        <f>'(Bloom Yields Live)'!CV139</f>
        <v>2.6135000000000002</v>
      </c>
      <c r="AX139" s="88">
        <f>'(Bloom Yields Live)'!CX139</f>
        <v>3.2503000000000002</v>
      </c>
      <c r="AY139" s="88">
        <f>'(Bloom Yields Live)'!CZ139</f>
        <v>3.6299000000000001</v>
      </c>
      <c r="AZ139" s="88">
        <f>'(Bloom Yields Live)'!DB139</f>
        <v>4.2145000000000001</v>
      </c>
      <c r="BA139" s="121">
        <f t="shared" si="61"/>
        <v>2.0929000000000002</v>
      </c>
      <c r="BB139" s="99">
        <f t="shared" si="70"/>
        <v>1.8882867924528308</v>
      </c>
      <c r="BC139" s="88">
        <f>'(Bloom Yields Live)'!DD139</f>
        <v>2.1316999999999999</v>
      </c>
      <c r="BD139" s="88">
        <f>'(Bloom Yields Live)'!DF139</f>
        <v>2.9855999999999998</v>
      </c>
      <c r="BE139" s="88">
        <f>'(Bloom Yields Live)'!DH139</f>
        <v>3.4502999999999999</v>
      </c>
      <c r="BF139" s="88">
        <f>'(Bloom Yields Live)'!DJ139</f>
        <v>3.6431</v>
      </c>
      <c r="BG139" s="88"/>
      <c r="BH139" s="121">
        <f t="shared" si="62"/>
        <v>2.1061000000000001</v>
      </c>
      <c r="BI139" s="99">
        <f t="shared" si="71"/>
        <v>2.0338924528301883</v>
      </c>
      <c r="BJ139" s="95">
        <f>'(Bloom Yields Live)'!DN139</f>
        <v>2.9533</v>
      </c>
      <c r="BK139" s="88">
        <f>'(Bloom Yields Live)'!DP139</f>
        <v>3.8083</v>
      </c>
      <c r="BL139" s="88">
        <f>'(Bloom Yields Live)'!DR139</f>
        <v>4.6272000000000002</v>
      </c>
      <c r="BM139" s="88">
        <f>'(Bloom Yields Live)'!DT139</f>
        <v>4.7226999999999997</v>
      </c>
      <c r="BN139" s="88"/>
      <c r="BO139" s="121">
        <f t="shared" si="63"/>
        <v>3.1856999999999998</v>
      </c>
      <c r="BP139" s="99">
        <f t="shared" si="72"/>
        <v>2.8131547169811331</v>
      </c>
      <c r="BQ139" s="95">
        <f>'(Bloom Yields Live)'!DX139</f>
        <v>4.0117000000000003</v>
      </c>
      <c r="BR139" s="88">
        <f>'(Bloom Yields Live)'!DZ139</f>
        <v>5.3517000000000001</v>
      </c>
      <c r="BS139" s="88">
        <f>'(Bloom Yields Live)'!EB139</f>
        <v>6.3052999999999999</v>
      </c>
      <c r="BT139" s="88">
        <f>'(Bloom Yields Live)'!ED139</f>
        <v>6.3926999999999996</v>
      </c>
      <c r="BU139" s="88"/>
      <c r="BV139" s="121">
        <f t="shared" si="64"/>
        <v>4.8556999999999997</v>
      </c>
      <c r="BW139" s="88">
        <f t="shared" si="73"/>
        <v>4.9154886792452848</v>
      </c>
    </row>
    <row r="140" spans="1:75">
      <c r="A140" s="5">
        <v>41075</v>
      </c>
      <c r="B140" s="1040">
        <f t="shared" si="55"/>
        <v>41075</v>
      </c>
      <c r="C140" s="95">
        <f>'(Bloom Yields Live)'!C140</f>
        <v>0.26190000000000002</v>
      </c>
      <c r="D140" s="30">
        <f>'(Bloom Yields Live)'!E140</f>
        <v>0.63119999999999998</v>
      </c>
      <c r="E140" s="30">
        <f>'(Bloom Yields Live)'!G140</f>
        <v>1.2115</v>
      </c>
      <c r="F140" s="30">
        <f>'(Bloom Yields Live)'!I140</f>
        <v>1.6419000000000001</v>
      </c>
      <c r="G140" s="30">
        <f>'(Bloom Yields Live)'!K140</f>
        <v>2.2048999999999999</v>
      </c>
      <c r="H140" s="88">
        <f t="shared" si="65"/>
        <v>2.1677641509433969</v>
      </c>
      <c r="I140" s="99"/>
      <c r="J140" s="1459"/>
      <c r="K140" s="18">
        <f>'(Bloom Yields Live)'!AQ140</f>
        <v>1.8719999999999999</v>
      </c>
      <c r="L140" s="18">
        <f>'(Bloom Yields Live)'!AS140</f>
        <v>1.556</v>
      </c>
      <c r="M140" s="1459"/>
      <c r="N140" s="18">
        <f>'(Bloom Yields Live)'!AU140-'(Bloom Yields Live)'!I140</f>
        <v>0.94309999999999983</v>
      </c>
      <c r="O140" s="18">
        <f>'(Bloom Yields Live)'!AY140-'(Bloom Yields Live)'!AW140</f>
        <v>0.12270000000000003</v>
      </c>
      <c r="P140" s="18">
        <f>'(Bloom Yields Live)'!BK140-'(Bloom Yields Live)'!BG140</f>
        <v>-5.3100000000000147E-2</v>
      </c>
      <c r="Q140" s="18">
        <f>'(Bloom Yields Live)'!BM140-'(Bloom Yields Live)'!BG140</f>
        <v>7.2900000000000187E-2</v>
      </c>
      <c r="R140" s="18"/>
      <c r="S140" s="95">
        <f>'(Bloom Yields Live)'!S140</f>
        <v>3.2244999999999999</v>
      </c>
      <c r="T140" s="731"/>
      <c r="U140" s="95">
        <f>'(Bloom Yields Live)'!W140</f>
        <v>1.4681999999999999</v>
      </c>
      <c r="V140" s="30">
        <f>'(Bloom Yields Live)'!Y140</f>
        <v>2.2326000000000001</v>
      </c>
      <c r="W140" s="30">
        <f>'(Bloom Yields Live)'!AA140</f>
        <v>2.9504999999999999</v>
      </c>
      <c r="X140" s="30">
        <f>'(Bloom Yields Live)'!AC140</f>
        <v>3.2759999999999998</v>
      </c>
      <c r="Y140" s="30">
        <f>'(Bloom Yields Live)'!AE140</f>
        <v>3.6151999999999997</v>
      </c>
      <c r="Z140" s="30">
        <f t="shared" si="66"/>
        <v>3.9385528301886787</v>
      </c>
      <c r="AA140" s="121">
        <f t="shared" ref="AA140:AA171" si="74">X140-$F140</f>
        <v>1.6340999999999997</v>
      </c>
      <c r="AB140" s="88">
        <f t="shared" si="67"/>
        <v>1.7707886792452832</v>
      </c>
      <c r="AC140" s="99"/>
      <c r="AD140" s="1459"/>
      <c r="AE140" s="88">
        <f>'(Bloom Yields Live)'!BU140</f>
        <v>1.341</v>
      </c>
      <c r="AF140" s="1511"/>
      <c r="AG140" s="95">
        <f>'(Bloom Yields Live)'!BZ140</f>
        <v>1.355</v>
      </c>
      <c r="AH140" s="88">
        <f>'(Bloom Yields Live)'!CB140</f>
        <v>2.0939999999999999</v>
      </c>
      <c r="AI140" s="88">
        <f>'(Bloom Yields Live)'!CD140</f>
        <v>2.879</v>
      </c>
      <c r="AJ140" s="88">
        <f>'(Bloom Yields Live)'!CF140</f>
        <v>2.782</v>
      </c>
      <c r="AK140" s="88">
        <f>'(Bloom Yields Live)'!CH140</f>
        <v>3.093</v>
      </c>
      <c r="AL140" s="121">
        <f t="shared" ref="AL140:AL202" si="75">AJ140-$F140</f>
        <v>1.1400999999999999</v>
      </c>
      <c r="AM140" s="88">
        <f t="shared" si="68"/>
        <v>1.3566226415094338</v>
      </c>
      <c r="AN140" s="731">
        <f t="shared" si="56"/>
        <v>-0.49399999999999977</v>
      </c>
      <c r="AO140" s="95">
        <f>'(Bloom Yields Live)'!CJ140</f>
        <v>1.1604000000000001</v>
      </c>
      <c r="AP140" s="88">
        <f>'(Bloom Yields Live)'!CL140</f>
        <v>1.8298999999999999</v>
      </c>
      <c r="AQ140" s="88">
        <f>'(Bloom Yields Live)'!CN140</f>
        <v>2.6627000000000001</v>
      </c>
      <c r="AR140" s="88">
        <f>'(Bloom Yields Live)'!CP140</f>
        <v>2.8788999999999998</v>
      </c>
      <c r="AS140" s="88">
        <f>'(Bloom Yields Live)'!CR140</f>
        <v>3.5249000000000001</v>
      </c>
      <c r="AT140" s="121">
        <f t="shared" ref="AT140:AT171" si="76">AR140-$F140</f>
        <v>1.2369999999999997</v>
      </c>
      <c r="AU140" s="99">
        <f t="shared" si="69"/>
        <v>1.2832547169811321</v>
      </c>
      <c r="AV140" s="95">
        <f>'(Bloom Yields Live)'!CT140</f>
        <v>1.6188</v>
      </c>
      <c r="AW140" s="88">
        <f>'(Bloom Yields Live)'!CV140</f>
        <v>2.6614</v>
      </c>
      <c r="AX140" s="88">
        <f>'(Bloom Yields Live)'!CX140</f>
        <v>3.3357000000000001</v>
      </c>
      <c r="AY140" s="88">
        <f>'(Bloom Yields Live)'!CZ140</f>
        <v>3.7418</v>
      </c>
      <c r="AZ140" s="88">
        <f>'(Bloom Yields Live)'!DB140</f>
        <v>4.3024000000000004</v>
      </c>
      <c r="BA140" s="121">
        <f t="shared" ref="BA140:BA171" si="77">AY140-$F140</f>
        <v>2.0998999999999999</v>
      </c>
      <c r="BB140" s="99">
        <f t="shared" si="70"/>
        <v>1.9073490566037741</v>
      </c>
      <c r="BC140" s="88">
        <f>'(Bloom Yields Live)'!DD140</f>
        <v>2.1214</v>
      </c>
      <c r="BD140" s="88">
        <f>'(Bloom Yields Live)'!DF140</f>
        <v>3.0489000000000002</v>
      </c>
      <c r="BE140" s="88">
        <f>'(Bloom Yields Live)'!DH140</f>
        <v>3.5510000000000002</v>
      </c>
      <c r="BF140" s="88">
        <f>'(Bloom Yields Live)'!DJ140</f>
        <v>3.7904</v>
      </c>
      <c r="BG140" s="88"/>
      <c r="BH140" s="121">
        <f t="shared" ref="BH140:BH171" si="78">BF140-$F140</f>
        <v>2.1484999999999999</v>
      </c>
      <c r="BI140" s="99">
        <f t="shared" si="71"/>
        <v>2.0505981132075464</v>
      </c>
      <c r="BJ140" s="95">
        <f>'(Bloom Yields Live)'!DN140</f>
        <v>2.9569000000000001</v>
      </c>
      <c r="BK140" s="88">
        <f>'(Bloom Yields Live)'!DP140</f>
        <v>3.8853999999999997</v>
      </c>
      <c r="BL140" s="88">
        <f>'(Bloom Yields Live)'!DR140</f>
        <v>4.7419000000000002</v>
      </c>
      <c r="BM140" s="88">
        <f>'(Bloom Yields Live)'!DT140</f>
        <v>4.8638000000000003</v>
      </c>
      <c r="BN140" s="88"/>
      <c r="BO140" s="121">
        <f t="shared" ref="BO140:BO171" si="79">BM140-$F140</f>
        <v>3.2219000000000002</v>
      </c>
      <c r="BP140" s="99">
        <f t="shared" si="72"/>
        <v>2.8396377358490574</v>
      </c>
      <c r="BQ140" s="95">
        <f>'(Bloom Yields Live)'!DX140</f>
        <v>3.9478999999999997</v>
      </c>
      <c r="BR140" s="88">
        <f>'(Bloom Yields Live)'!DZ140</f>
        <v>5.3563999999999998</v>
      </c>
      <c r="BS140" s="88">
        <f>'(Bloom Yields Live)'!EB140</f>
        <v>6.3474000000000004</v>
      </c>
      <c r="BT140" s="88">
        <f>'(Bloom Yields Live)'!ED140</f>
        <v>6.4614000000000003</v>
      </c>
      <c r="BU140" s="88"/>
      <c r="BV140" s="121">
        <f t="shared" ref="BV140:BV171" si="80">BT140-$F140</f>
        <v>4.8194999999999997</v>
      </c>
      <c r="BW140" s="88">
        <f t="shared" si="73"/>
        <v>4.9426679245283038</v>
      </c>
    </row>
    <row r="141" spans="1:75">
      <c r="A141" s="5">
        <v>41082</v>
      </c>
      <c r="B141" s="1040">
        <f t="shared" ref="B141:B204" si="81">A141</f>
        <v>41082</v>
      </c>
      <c r="C141" s="95">
        <f>'(Bloom Yields Live)'!C141</f>
        <v>0.31630000000000003</v>
      </c>
      <c r="D141" s="30">
        <f>'(Bloom Yields Live)'!E141</f>
        <v>0.73809999999999998</v>
      </c>
      <c r="E141" s="30">
        <f>'(Bloom Yields Live)'!G141</f>
        <v>1.3251999999999999</v>
      </c>
      <c r="F141" s="30">
        <f>'(Bloom Yields Live)'!I141</f>
        <v>1.7619</v>
      </c>
      <c r="G141" s="30">
        <f>'(Bloom Yields Live)'!K141</f>
        <v>2.2793999999999999</v>
      </c>
      <c r="H141" s="88">
        <f t="shared" si="65"/>
        <v>2.1434660377358492</v>
      </c>
      <c r="I141" s="99"/>
      <c r="J141" s="1459"/>
      <c r="K141" s="18">
        <f>'(Bloom Yields Live)'!AQ141</f>
        <v>1.8719999999999999</v>
      </c>
      <c r="L141" s="18">
        <f>'(Bloom Yields Live)'!AS141</f>
        <v>1.448</v>
      </c>
      <c r="M141" s="1459"/>
      <c r="N141" s="18">
        <f>'(Bloom Yields Live)'!AU141-'(Bloom Yields Live)'!I141</f>
        <v>0.84009999999999985</v>
      </c>
      <c r="O141" s="18">
        <f>'(Bloom Yields Live)'!AY141-'(Bloom Yields Live)'!AW141</f>
        <v>0.12449999999999983</v>
      </c>
      <c r="P141" s="18">
        <f>'(Bloom Yields Live)'!BK141-'(Bloom Yields Live)'!BG141</f>
        <v>-4.2899999999999938E-2</v>
      </c>
      <c r="Q141" s="18">
        <f>'(Bloom Yields Live)'!BM141-'(Bloom Yields Live)'!BG141</f>
        <v>8.5099999999999731E-2</v>
      </c>
      <c r="R141" s="18"/>
      <c r="S141" s="95">
        <f>'(Bloom Yields Live)'!S141</f>
        <v>3.2774999999999999</v>
      </c>
      <c r="T141" s="731"/>
      <c r="U141" s="95">
        <f>'(Bloom Yields Live)'!W141</f>
        <v>1.3938999999999999</v>
      </c>
      <c r="V141" s="30">
        <f>'(Bloom Yields Live)'!Y141</f>
        <v>2.2107000000000001</v>
      </c>
      <c r="W141" s="30">
        <f>'(Bloom Yields Live)'!AA141</f>
        <v>2.9923000000000002</v>
      </c>
      <c r="X141" s="30">
        <f>'(Bloom Yields Live)'!AC141</f>
        <v>3.3264</v>
      </c>
      <c r="Y141" s="30">
        <f>'(Bloom Yields Live)'!AE141</f>
        <v>3.6972</v>
      </c>
      <c r="Z141" s="30">
        <f t="shared" si="66"/>
        <v>3.923445283018868</v>
      </c>
      <c r="AA141" s="121">
        <f t="shared" si="74"/>
        <v>1.5645</v>
      </c>
      <c r="AB141" s="88">
        <f t="shared" si="67"/>
        <v>1.779979245283019</v>
      </c>
      <c r="AC141" s="99"/>
      <c r="AD141" s="1459"/>
      <c r="AE141" s="88">
        <f>'(Bloom Yields Live)'!BU141</f>
        <v>1.4510000000000001</v>
      </c>
      <c r="AF141" s="1511"/>
      <c r="AG141" s="95">
        <f>'(Bloom Yields Live)'!BZ141</f>
        <v>1.44</v>
      </c>
      <c r="AH141" s="88">
        <f>'(Bloom Yields Live)'!CB141</f>
        <v>2.1019999999999999</v>
      </c>
      <c r="AI141" s="88">
        <f>'(Bloom Yields Live)'!CD141</f>
        <v>2.9140000000000001</v>
      </c>
      <c r="AJ141" s="88">
        <f>'(Bloom Yields Live)'!CF141</f>
        <v>2.8260000000000001</v>
      </c>
      <c r="AK141" s="88">
        <f>'(Bloom Yields Live)'!CH141</f>
        <v>3.1379999999999999</v>
      </c>
      <c r="AL141" s="121">
        <f t="shared" si="75"/>
        <v>1.0641</v>
      </c>
      <c r="AM141" s="88">
        <f t="shared" si="68"/>
        <v>1.3522415094339624</v>
      </c>
      <c r="AN141" s="731">
        <f t="shared" ref="AN141:AN204" si="82">AJ141-X141</f>
        <v>-0.50039999999999996</v>
      </c>
      <c r="AO141" s="95">
        <f>'(Bloom Yields Live)'!CJ141</f>
        <v>1.2930999999999999</v>
      </c>
      <c r="AP141" s="88">
        <f>'(Bloom Yields Live)'!CL141</f>
        <v>1.8851</v>
      </c>
      <c r="AQ141" s="88">
        <f>'(Bloom Yields Live)'!CN141</f>
        <v>2.6953</v>
      </c>
      <c r="AR141" s="88">
        <f>'(Bloom Yields Live)'!CP141</f>
        <v>2.9710999999999999</v>
      </c>
      <c r="AS141" s="88">
        <f>'(Bloom Yields Live)'!CR141</f>
        <v>3.6225000000000001</v>
      </c>
      <c r="AT141" s="121">
        <f t="shared" si="76"/>
        <v>1.2091999999999998</v>
      </c>
      <c r="AU141" s="99">
        <f t="shared" si="69"/>
        <v>1.2867169811320753</v>
      </c>
      <c r="AV141" s="95">
        <f>'(Bloom Yields Live)'!CT141</f>
        <v>1.7513000000000001</v>
      </c>
      <c r="AW141" s="88">
        <f>'(Bloom Yields Live)'!CV141</f>
        <v>2.7473999999999998</v>
      </c>
      <c r="AX141" s="88">
        <f>'(Bloom Yields Live)'!CX141</f>
        <v>3.4192</v>
      </c>
      <c r="AY141" s="88">
        <f>'(Bloom Yields Live)'!CZ141</f>
        <v>3.8348</v>
      </c>
      <c r="AZ141" s="88">
        <f>'(Bloom Yields Live)'!DB141</f>
        <v>4.4008000000000003</v>
      </c>
      <c r="BA141" s="121">
        <f t="shared" si="77"/>
        <v>2.0728999999999997</v>
      </c>
      <c r="BB141" s="99">
        <f t="shared" si="70"/>
        <v>1.9240528301886799</v>
      </c>
      <c r="BC141" s="88">
        <f>'(Bloom Yields Live)'!DD141</f>
        <v>2.242</v>
      </c>
      <c r="BD141" s="88">
        <f>'(Bloom Yields Live)'!DF141</f>
        <v>3.0918999999999999</v>
      </c>
      <c r="BE141" s="88">
        <f>'(Bloom Yields Live)'!DH141</f>
        <v>3.6015000000000001</v>
      </c>
      <c r="BF141" s="88">
        <f>'(Bloom Yields Live)'!DJ141</f>
        <v>3.8504</v>
      </c>
      <c r="BG141" s="88"/>
      <c r="BH141" s="121">
        <f t="shared" si="78"/>
        <v>2.0884999999999998</v>
      </c>
      <c r="BI141" s="99">
        <f t="shared" si="71"/>
        <v>2.0637603773584896</v>
      </c>
      <c r="BJ141" s="95">
        <f>'(Bloom Yields Live)'!DN141</f>
        <v>2.9878999999999998</v>
      </c>
      <c r="BK141" s="88">
        <f>'(Bloom Yields Live)'!DP141</f>
        <v>3.9119000000000002</v>
      </c>
      <c r="BL141" s="88">
        <f>'(Bloom Yields Live)'!DR141</f>
        <v>4.7912999999999997</v>
      </c>
      <c r="BM141" s="88">
        <f>'(Bloom Yields Live)'!DT141</f>
        <v>4.9263000000000003</v>
      </c>
      <c r="BN141" s="88"/>
      <c r="BO141" s="121">
        <f t="shared" si="79"/>
        <v>3.1644000000000005</v>
      </c>
      <c r="BP141" s="99">
        <f t="shared" si="72"/>
        <v>2.862486792452831</v>
      </c>
      <c r="BQ141" s="95">
        <f>'(Bloom Yields Live)'!DX141</f>
        <v>3.8273000000000001</v>
      </c>
      <c r="BR141" s="88">
        <f>'(Bloom Yields Live)'!DZ141</f>
        <v>5.1582999999999997</v>
      </c>
      <c r="BS141" s="88">
        <f>'(Bloom Yields Live)'!EB141</f>
        <v>6.1768999999999998</v>
      </c>
      <c r="BT141" s="88">
        <f>'(Bloom Yields Live)'!ED141</f>
        <v>6.3003999999999998</v>
      </c>
      <c r="BU141" s="88"/>
      <c r="BV141" s="121">
        <f t="shared" si="80"/>
        <v>4.5385</v>
      </c>
      <c r="BW141" s="88">
        <f t="shared" si="73"/>
        <v>4.9611132075471716</v>
      </c>
    </row>
    <row r="142" spans="1:75">
      <c r="A142" s="5">
        <v>41089</v>
      </c>
      <c r="B142" s="1040">
        <f t="shared" si="81"/>
        <v>41089</v>
      </c>
      <c r="C142" s="95">
        <f>'(Bloom Yields Live)'!C142</f>
        <v>0.33679999999999999</v>
      </c>
      <c r="D142" s="30">
        <f>'(Bloom Yields Live)'!E142</f>
        <v>0.749</v>
      </c>
      <c r="E142" s="30">
        <f>'(Bloom Yields Live)'!G142</f>
        <v>1.3548</v>
      </c>
      <c r="F142" s="30">
        <f>'(Bloom Yields Live)'!I142</f>
        <v>1.8042</v>
      </c>
      <c r="G142" s="30">
        <f>'(Bloom Yields Live)'!K142</f>
        <v>2.3932000000000002</v>
      </c>
      <c r="H142" s="88">
        <f t="shared" si="65"/>
        <v>2.1219886792452831</v>
      </c>
      <c r="I142" s="99"/>
      <c r="J142" s="1459"/>
      <c r="K142" s="18">
        <f>'(Bloom Yields Live)'!AQ142</f>
        <v>1.8719999999999999</v>
      </c>
      <c r="L142" s="18">
        <f>'(Bloom Yields Live)'!AS142</f>
        <v>1.7309999999999999</v>
      </c>
      <c r="M142" s="1459"/>
      <c r="N142" s="18">
        <f>'(Bloom Yields Live)'!AU142-'(Bloom Yields Live)'!I142</f>
        <v>0.88179999999999992</v>
      </c>
      <c r="O142" s="18">
        <f>'(Bloom Yields Live)'!AY142-'(Bloom Yields Live)'!AW142</f>
        <v>0.13719999999999999</v>
      </c>
      <c r="P142" s="18">
        <f>'(Bloom Yields Live)'!BK142-'(Bloom Yields Live)'!BG142</f>
        <v>-5.7100000000000151E-2</v>
      </c>
      <c r="Q142" s="18">
        <f>'(Bloom Yields Live)'!BM142-'(Bloom Yields Live)'!BG142</f>
        <v>8.7899999999999867E-2</v>
      </c>
      <c r="R142" s="18"/>
      <c r="S142" s="497">
        <f>'(Bloom Yields Live)'!S142</f>
        <v>3.2065000000000001</v>
      </c>
      <c r="T142" s="731"/>
      <c r="U142" s="95">
        <f>'(Bloom Yields Live)'!W142</f>
        <v>1.3324</v>
      </c>
      <c r="V142" s="30">
        <f>'(Bloom Yields Live)'!Y142</f>
        <v>2.1760999999999999</v>
      </c>
      <c r="W142" s="30">
        <f>'(Bloom Yields Live)'!AA142</f>
        <v>2.9525000000000001</v>
      </c>
      <c r="X142" s="30">
        <f>'(Bloom Yields Live)'!AC142</f>
        <v>3.2631999999999999</v>
      </c>
      <c r="Y142" s="30">
        <f>'(Bloom Yields Live)'!AE142</f>
        <v>3.7467000000000001</v>
      </c>
      <c r="Z142" s="30">
        <f t="shared" si="66"/>
        <v>3.9070867924528305</v>
      </c>
      <c r="AA142" s="121">
        <f t="shared" si="74"/>
        <v>1.4589999999999999</v>
      </c>
      <c r="AB142" s="88">
        <f t="shared" si="67"/>
        <v>1.7850981132075472</v>
      </c>
      <c r="AC142" s="99"/>
      <c r="AD142" s="1459"/>
      <c r="AE142" s="88">
        <f>'(Bloom Yields Live)'!BU142</f>
        <v>1.425</v>
      </c>
      <c r="AF142" s="1511"/>
      <c r="AG142" s="95">
        <f>'(Bloom Yields Live)'!BZ142</f>
        <v>1.49</v>
      </c>
      <c r="AH142" s="88">
        <f>'(Bloom Yields Live)'!CB142</f>
        <v>2.1040000000000001</v>
      </c>
      <c r="AI142" s="88">
        <f>'(Bloom Yields Live)'!CD142</f>
        <v>2.9220000000000002</v>
      </c>
      <c r="AJ142" s="88">
        <f>'(Bloom Yields Live)'!CF142</f>
        <v>2.851</v>
      </c>
      <c r="AK142" s="88">
        <f>'(Bloom Yields Live)'!CH142</f>
        <v>3.1819999999999999</v>
      </c>
      <c r="AL142" s="121">
        <f t="shared" si="75"/>
        <v>1.0468</v>
      </c>
      <c r="AM142" s="88">
        <f t="shared" si="68"/>
        <v>1.3473547169811322</v>
      </c>
      <c r="AN142" s="731">
        <f t="shared" si="82"/>
        <v>-0.4121999999999999</v>
      </c>
      <c r="AO142" s="95">
        <f>'(Bloom Yields Live)'!CJ142</f>
        <v>1.3355000000000001</v>
      </c>
      <c r="AP142" s="88">
        <f>'(Bloom Yields Live)'!CL142</f>
        <v>1.8474999999999999</v>
      </c>
      <c r="AQ142" s="88">
        <f>'(Bloom Yields Live)'!CN142</f>
        <v>2.6497000000000002</v>
      </c>
      <c r="AR142" s="88">
        <f>'(Bloom Yields Live)'!CP142</f>
        <v>2.9765000000000001</v>
      </c>
      <c r="AS142" s="88">
        <f>'(Bloom Yields Live)'!CR142</f>
        <v>3.6569000000000003</v>
      </c>
      <c r="AT142" s="121">
        <f t="shared" si="76"/>
        <v>1.1723000000000001</v>
      </c>
      <c r="AU142" s="99">
        <f t="shared" si="69"/>
        <v>1.2889566037735849</v>
      </c>
      <c r="AV142" s="95">
        <f>'(Bloom Yields Live)'!CT142</f>
        <v>1.7821</v>
      </c>
      <c r="AW142" s="88">
        <f>'(Bloom Yields Live)'!CV142</f>
        <v>2.7181999999999999</v>
      </c>
      <c r="AX142" s="88">
        <f>'(Bloom Yields Live)'!CX142</f>
        <v>3.403</v>
      </c>
      <c r="AY142" s="88">
        <f>'(Bloom Yields Live)'!CZ142</f>
        <v>3.7885999999999997</v>
      </c>
      <c r="AZ142" s="88">
        <f>'(Bloom Yields Live)'!DB142</f>
        <v>4.3836000000000004</v>
      </c>
      <c r="BA142" s="121">
        <f t="shared" si="77"/>
        <v>1.9843999999999997</v>
      </c>
      <c r="BB142" s="99">
        <f t="shared" si="70"/>
        <v>1.9384113207547176</v>
      </c>
      <c r="BC142" s="88">
        <f>'(Bloom Yields Live)'!DD142</f>
        <v>2.2806000000000002</v>
      </c>
      <c r="BD142" s="88">
        <f>'(Bloom Yields Live)'!DF142</f>
        <v>3.0905</v>
      </c>
      <c r="BE142" s="88">
        <f>'(Bloom Yields Live)'!DH142</f>
        <v>3.5922000000000001</v>
      </c>
      <c r="BF142" s="88">
        <f>'(Bloom Yields Live)'!DJ142</f>
        <v>3.851</v>
      </c>
      <c r="BG142" s="88"/>
      <c r="BH142" s="121">
        <f t="shared" si="78"/>
        <v>2.0468000000000002</v>
      </c>
      <c r="BI142" s="99">
        <f t="shared" si="71"/>
        <v>2.0759603773584896</v>
      </c>
      <c r="BJ142" s="95">
        <f>'(Bloom Yields Live)'!DN142</f>
        <v>2.9741999999999997</v>
      </c>
      <c r="BK142" s="88">
        <f>'(Bloom Yields Live)'!DP142</f>
        <v>3.8191999999999999</v>
      </c>
      <c r="BL142" s="88">
        <f>'(Bloom Yields Live)'!DR142</f>
        <v>4.7117000000000004</v>
      </c>
      <c r="BM142" s="88">
        <f>'(Bloom Yields Live)'!DT142</f>
        <v>4.8765999999999998</v>
      </c>
      <c r="BN142" s="88"/>
      <c r="BO142" s="121">
        <f t="shared" si="79"/>
        <v>3.0724</v>
      </c>
      <c r="BP142" s="99">
        <f t="shared" si="72"/>
        <v>2.8827622641509443</v>
      </c>
      <c r="BQ142" s="95">
        <f>'(Bloom Yields Live)'!DX142</f>
        <v>3.7976000000000001</v>
      </c>
      <c r="BR142" s="88">
        <f>'(Bloom Yields Live)'!DZ142</f>
        <v>5.0486000000000004</v>
      </c>
      <c r="BS142" s="88">
        <f>'(Bloom Yields Live)'!EB142</f>
        <v>6.0801999999999996</v>
      </c>
      <c r="BT142" s="88">
        <f>'(Bloom Yields Live)'!ED142</f>
        <v>6.2135999999999996</v>
      </c>
      <c r="BU142" s="88"/>
      <c r="BV142" s="121">
        <f t="shared" si="80"/>
        <v>4.4093999999999998</v>
      </c>
      <c r="BW142" s="88">
        <f t="shared" si="73"/>
        <v>4.975460377358492</v>
      </c>
    </row>
    <row r="143" spans="1:75">
      <c r="A143" s="5">
        <v>41096</v>
      </c>
      <c r="B143" s="1040">
        <f t="shared" si="81"/>
        <v>41096</v>
      </c>
      <c r="C143" s="95">
        <f>'(Bloom Yields Live)'!C143</f>
        <v>0.1489</v>
      </c>
      <c r="D143" s="30">
        <f>'(Bloom Yields Live)'!E143</f>
        <v>0.47160000000000002</v>
      </c>
      <c r="E143" s="30">
        <f>'(Bloom Yields Live)'!G143</f>
        <v>1.0839000000000001</v>
      </c>
      <c r="F143" s="30">
        <f>'(Bloom Yields Live)'!I143</f>
        <v>1.5425</v>
      </c>
      <c r="G143" s="30">
        <f>'(Bloom Yields Live)'!K143</f>
        <v>2.1301999999999999</v>
      </c>
      <c r="H143" s="88">
        <f t="shared" si="65"/>
        <v>2.092550943396227</v>
      </c>
      <c r="I143" s="99"/>
      <c r="J143" s="1459"/>
      <c r="K143" s="18">
        <f>'(Bloom Yields Live)'!AQ143</f>
        <v>1.8719999999999999</v>
      </c>
      <c r="L143" s="18">
        <f>'(Bloom Yields Live)'!AS143</f>
        <v>1.5819999999999999</v>
      </c>
      <c r="M143" s="1459"/>
      <c r="N143" s="18">
        <f>'(Bloom Yields Live)'!AU143-'(Bloom Yields Live)'!I143</f>
        <v>0.83250000000000002</v>
      </c>
      <c r="O143" s="18">
        <f>'(Bloom Yields Live)'!AY143-'(Bloom Yields Live)'!AW143</f>
        <v>0.12660000000000027</v>
      </c>
      <c r="P143" s="18">
        <f>'(Bloom Yields Live)'!BK143-'(Bloom Yields Live)'!BG143</f>
        <v>-7.3800000000000088E-2</v>
      </c>
      <c r="Q143" s="18">
        <f>'(Bloom Yields Live)'!BM143-'(Bloom Yields Live)'!BG143</f>
        <v>7.1200000000000152E-2</v>
      </c>
      <c r="R143" s="18"/>
      <c r="S143" s="497">
        <f>'(Bloom Yields Live)'!S143</f>
        <v>2.8149999999999999</v>
      </c>
      <c r="T143" s="731"/>
      <c r="U143" s="95">
        <f>'(Bloom Yields Live)'!W143</f>
        <v>0.93720000000000003</v>
      </c>
      <c r="V143" s="30">
        <f>'(Bloom Yields Live)'!Y143</f>
        <v>1.7008000000000001</v>
      </c>
      <c r="W143" s="30">
        <f>'(Bloom Yields Live)'!AA143</f>
        <v>2.5178000000000003</v>
      </c>
      <c r="X143" s="30">
        <f>'(Bloom Yields Live)'!AC143</f>
        <v>2.8555999999999999</v>
      </c>
      <c r="Y143" s="30">
        <f>'(Bloom Yields Live)'!AE143</f>
        <v>3.391</v>
      </c>
      <c r="Z143" s="30">
        <f t="shared" si="66"/>
        <v>3.8838188679245289</v>
      </c>
      <c r="AA143" s="121">
        <f t="shared" si="74"/>
        <v>1.3130999999999999</v>
      </c>
      <c r="AB143" s="88">
        <f t="shared" si="67"/>
        <v>1.7912679245283019</v>
      </c>
      <c r="AC143" s="99"/>
      <c r="AD143" s="1459"/>
      <c r="AE143" s="88">
        <f>'(Bloom Yields Live)'!BU143</f>
        <v>1.3879999999999999</v>
      </c>
      <c r="AF143" s="1511"/>
      <c r="AG143" s="95">
        <f>'(Bloom Yields Live)'!BZ143</f>
        <v>1.3439999999999999</v>
      </c>
      <c r="AH143" s="88">
        <f>'(Bloom Yields Live)'!CB143</f>
        <v>1.8180000000000001</v>
      </c>
      <c r="AI143" s="88">
        <f>'(Bloom Yields Live)'!CD143</f>
        <v>2.669</v>
      </c>
      <c r="AJ143" s="88">
        <f>'(Bloom Yields Live)'!CF143</f>
        <v>2.6390000000000002</v>
      </c>
      <c r="AK143" s="88">
        <f>'(Bloom Yields Live)'!CH143</f>
        <v>3.02</v>
      </c>
      <c r="AL143" s="121">
        <f t="shared" si="75"/>
        <v>1.0965000000000003</v>
      </c>
      <c r="AM143" s="88">
        <f t="shared" si="68"/>
        <v>1.3433207547169814</v>
      </c>
      <c r="AN143" s="731">
        <f t="shared" si="82"/>
        <v>-0.21659999999999968</v>
      </c>
      <c r="AO143" s="95">
        <f>'(Bloom Yields Live)'!CJ143</f>
        <v>1.181</v>
      </c>
      <c r="AP143" s="88">
        <f>'(Bloom Yields Live)'!CL143</f>
        <v>1.508</v>
      </c>
      <c r="AQ143" s="88">
        <f>'(Bloom Yields Live)'!CN143</f>
        <v>2.3588</v>
      </c>
      <c r="AR143" s="88">
        <f>'(Bloom Yields Live)'!CP143</f>
        <v>2.7650000000000001</v>
      </c>
      <c r="AS143" s="88">
        <f>'(Bloom Yields Live)'!CR143</f>
        <v>3.4929999999999999</v>
      </c>
      <c r="AT143" s="121">
        <f t="shared" si="76"/>
        <v>1.2225000000000001</v>
      </c>
      <c r="AU143" s="99">
        <f t="shared" si="69"/>
        <v>1.2915037735849055</v>
      </c>
      <c r="AV143" s="95">
        <f>'(Bloom Yields Live)'!CT143</f>
        <v>1.5848</v>
      </c>
      <c r="AW143" s="88">
        <f>'(Bloom Yields Live)'!CV143</f>
        <v>2.4264000000000001</v>
      </c>
      <c r="AX143" s="88">
        <f>'(Bloom Yields Live)'!CX143</f>
        <v>3.0836999999999999</v>
      </c>
      <c r="AY143" s="88">
        <f>'(Bloom Yields Live)'!CZ143</f>
        <v>3.4893000000000001</v>
      </c>
      <c r="AZ143" s="88">
        <f>'(Bloom Yields Live)'!DB143</f>
        <v>4.1344000000000003</v>
      </c>
      <c r="BA143" s="121">
        <f t="shared" si="77"/>
        <v>1.9468000000000001</v>
      </c>
      <c r="BB143" s="99">
        <f t="shared" si="70"/>
        <v>1.9509886792452835</v>
      </c>
      <c r="BC143" s="88">
        <f>'(Bloom Yields Live)'!DD143</f>
        <v>2.1315</v>
      </c>
      <c r="BD143" s="88">
        <f>'(Bloom Yields Live)'!DF143</f>
        <v>2.7770000000000001</v>
      </c>
      <c r="BE143" s="88">
        <f>'(Bloom Yields Live)'!DH143</f>
        <v>3.3210999999999999</v>
      </c>
      <c r="BF143" s="88">
        <f>'(Bloom Yields Live)'!DJ143</f>
        <v>3.5998999999999999</v>
      </c>
      <c r="BG143" s="88"/>
      <c r="BH143" s="121">
        <f t="shared" si="78"/>
        <v>2.0573999999999999</v>
      </c>
      <c r="BI143" s="99">
        <f t="shared" si="71"/>
        <v>2.0874999999999995</v>
      </c>
      <c r="BJ143" s="95">
        <f>'(Bloom Yields Live)'!DN143</f>
        <v>2.8372999999999999</v>
      </c>
      <c r="BK143" s="88">
        <f>'(Bloom Yields Live)'!DP143</f>
        <v>3.4577999999999998</v>
      </c>
      <c r="BL143" s="88">
        <f>'(Bloom Yields Live)'!DR143</f>
        <v>4.3826999999999998</v>
      </c>
      <c r="BM143" s="88">
        <f>'(Bloom Yields Live)'!DT143</f>
        <v>4.5677000000000003</v>
      </c>
      <c r="BN143" s="88"/>
      <c r="BO143" s="121">
        <f t="shared" si="79"/>
        <v>3.0252000000000003</v>
      </c>
      <c r="BP143" s="99">
        <f t="shared" si="72"/>
        <v>2.9013641509433969</v>
      </c>
      <c r="BQ143" s="95">
        <f>'(Bloom Yields Live)'!DX143</f>
        <v>3.7667000000000002</v>
      </c>
      <c r="BR143" s="88">
        <f>'(Bloom Yields Live)'!DZ143</f>
        <v>4.8632999999999997</v>
      </c>
      <c r="BS143" s="88">
        <f>'(Bloom Yields Live)'!EB143</f>
        <v>5.9272999999999998</v>
      </c>
      <c r="BT143" s="88">
        <f>'(Bloom Yields Live)'!ED143</f>
        <v>6.0808</v>
      </c>
      <c r="BU143" s="88"/>
      <c r="BV143" s="121">
        <f t="shared" si="80"/>
        <v>4.5382999999999996</v>
      </c>
      <c r="BW143" s="88">
        <f t="shared" si="73"/>
        <v>4.9925490566037745</v>
      </c>
    </row>
    <row r="144" spans="1:75">
      <c r="A144" s="5">
        <v>41103</v>
      </c>
      <c r="B144" s="1040">
        <f t="shared" si="81"/>
        <v>41103</v>
      </c>
      <c r="C144" s="95">
        <f>'(Bloom Yields Live)'!C144</f>
        <v>0.1239</v>
      </c>
      <c r="D144" s="30">
        <f>'(Bloom Yields Live)'!E144</f>
        <v>0.44340000000000002</v>
      </c>
      <c r="E144" s="30">
        <f>'(Bloom Yields Live)'!G144</f>
        <v>1.0268999999999999</v>
      </c>
      <c r="F144" s="30">
        <f>'(Bloom Yields Live)'!I144</f>
        <v>1.4786000000000001</v>
      </c>
      <c r="G144" s="30">
        <f>'(Bloom Yields Live)'!K144</f>
        <v>2.0219</v>
      </c>
      <c r="H144" s="88">
        <f t="shared" si="65"/>
        <v>2.0647584905660383</v>
      </c>
      <c r="I144" s="99"/>
      <c r="J144" s="1459"/>
      <c r="K144" s="18">
        <f>'(Bloom Yields Live)'!AQ144</f>
        <v>1.8719999999999999</v>
      </c>
      <c r="L144" s="18">
        <f>'(Bloom Yields Live)'!AS144</f>
        <v>1.75</v>
      </c>
      <c r="M144" s="1459"/>
      <c r="N144" s="18">
        <f>'(Bloom Yields Live)'!AU144-'(Bloom Yields Live)'!I144</f>
        <v>0.74940000000000007</v>
      </c>
      <c r="O144" s="18">
        <f>'(Bloom Yields Live)'!AY144-'(Bloom Yields Live)'!AW144</f>
        <v>0.11620000000000008</v>
      </c>
      <c r="P144" s="18">
        <f>'(Bloom Yields Live)'!BK144-'(Bloom Yields Live)'!BG144</f>
        <v>-8.8499999999999801E-2</v>
      </c>
      <c r="Q144" s="18">
        <f>'(Bloom Yields Live)'!BM144-'(Bloom Yields Live)'!BG144</f>
        <v>7.4500000000000011E-2</v>
      </c>
      <c r="R144" s="18"/>
      <c r="S144" s="497">
        <f>'(Bloom Yields Live)'!S144</f>
        <v>2.6949000000000001</v>
      </c>
      <c r="T144" s="731"/>
      <c r="U144" s="95">
        <f>'(Bloom Yields Live)'!W144</f>
        <v>0.71489999999999998</v>
      </c>
      <c r="V144" s="30">
        <f>'(Bloom Yields Live)'!Y144</f>
        <v>1.4950999999999999</v>
      </c>
      <c r="W144" s="30">
        <f>'(Bloom Yields Live)'!AA144</f>
        <v>2.3774000000000002</v>
      </c>
      <c r="X144" s="30">
        <f>'(Bloom Yields Live)'!AC144</f>
        <v>2.7353000000000001</v>
      </c>
      <c r="Y144" s="30">
        <f>'(Bloom Yields Live)'!AE144</f>
        <v>3.3262</v>
      </c>
      <c r="Z144" s="30">
        <f t="shared" si="66"/>
        <v>3.8577754716981141</v>
      </c>
      <c r="AA144" s="121">
        <f t="shared" si="74"/>
        <v>1.2566999999999999</v>
      </c>
      <c r="AB144" s="88">
        <f t="shared" si="67"/>
        <v>1.7930169811320755</v>
      </c>
      <c r="AC144" s="99"/>
      <c r="AD144" s="1459"/>
      <c r="AE144" s="88">
        <f>'(Bloom Yields Live)'!BU144</f>
        <v>1.3360000000000001</v>
      </c>
      <c r="AF144" s="1511"/>
      <c r="AG144" s="95">
        <f>'(Bloom Yields Live)'!BZ144</f>
        <v>1.2350000000000001</v>
      </c>
      <c r="AH144" s="88">
        <f>'(Bloom Yields Live)'!CB144</f>
        <v>1.7849999999999999</v>
      </c>
      <c r="AI144" s="88">
        <f>'(Bloom Yields Live)'!CD144</f>
        <v>2.6160000000000001</v>
      </c>
      <c r="AJ144" s="88">
        <f>'(Bloom Yields Live)'!CF144</f>
        <v>2.5680000000000001</v>
      </c>
      <c r="AK144" s="88">
        <f>'(Bloom Yields Live)'!CH144</f>
        <v>2.9489999999999998</v>
      </c>
      <c r="AL144" s="121">
        <f t="shared" si="75"/>
        <v>1.0893999999999999</v>
      </c>
      <c r="AM144" s="88">
        <f t="shared" si="68"/>
        <v>1.3393018867924531</v>
      </c>
      <c r="AN144" s="731">
        <f t="shared" si="82"/>
        <v>-0.1673</v>
      </c>
      <c r="AO144" s="95">
        <f>'(Bloom Yields Live)'!CJ144</f>
        <v>1.0589</v>
      </c>
      <c r="AP144" s="88">
        <f>'(Bloom Yields Live)'!CL144</f>
        <v>1.4954000000000001</v>
      </c>
      <c r="AQ144" s="88">
        <f>'(Bloom Yields Live)'!CN144</f>
        <v>2.2951000000000001</v>
      </c>
      <c r="AR144" s="88">
        <f>'(Bloom Yields Live)'!CP144</f>
        <v>2.6924000000000001</v>
      </c>
      <c r="AS144" s="88">
        <f>'(Bloom Yields Live)'!CR144</f>
        <v>3.4203999999999999</v>
      </c>
      <c r="AT144" s="121">
        <f t="shared" si="76"/>
        <v>1.2138</v>
      </c>
      <c r="AU144" s="99">
        <f t="shared" si="69"/>
        <v>1.2945471698113211</v>
      </c>
      <c r="AV144" s="95">
        <f>'(Bloom Yields Live)'!CT144</f>
        <v>1.4995000000000001</v>
      </c>
      <c r="AW144" s="88">
        <f>'(Bloom Yields Live)'!CV144</f>
        <v>2.3456000000000001</v>
      </c>
      <c r="AX144" s="88">
        <f>'(Bloom Yields Live)'!CX144</f>
        <v>2.9819</v>
      </c>
      <c r="AY144" s="88">
        <f>'(Bloom Yields Live)'!CZ144</f>
        <v>3.3786</v>
      </c>
      <c r="AZ144" s="88">
        <f>'(Bloom Yields Live)'!DB144</f>
        <v>4.0236000000000001</v>
      </c>
      <c r="BA144" s="121">
        <f t="shared" si="77"/>
        <v>1.9</v>
      </c>
      <c r="BB144" s="99">
        <f t="shared" si="70"/>
        <v>1.9634830188679251</v>
      </c>
      <c r="BC144" s="88">
        <f>'(Bloom Yields Live)'!DD144</f>
        <v>1.9722</v>
      </c>
      <c r="BD144" s="88">
        <f>'(Bloom Yields Live)'!DF144</f>
        <v>2.7170999999999998</v>
      </c>
      <c r="BE144" s="88">
        <f>'(Bloom Yields Live)'!DH144</f>
        <v>3.2403</v>
      </c>
      <c r="BF144" s="88">
        <f>'(Bloom Yields Live)'!DJ144</f>
        <v>3.5101</v>
      </c>
      <c r="BG144" s="88"/>
      <c r="BH144" s="121">
        <f t="shared" si="78"/>
        <v>2.0314999999999999</v>
      </c>
      <c r="BI144" s="99">
        <f t="shared" si="71"/>
        <v>2.0993641509433956</v>
      </c>
      <c r="BJ144" s="95">
        <f>'(Bloom Yields Live)'!DN144</f>
        <v>2.6718999999999999</v>
      </c>
      <c r="BK144" s="88">
        <f>'(Bloom Yields Live)'!DP144</f>
        <v>3.3149000000000002</v>
      </c>
      <c r="BL144" s="88">
        <f>'(Bloom Yields Live)'!DR144</f>
        <v>4.2088000000000001</v>
      </c>
      <c r="BM144" s="88">
        <f>'(Bloom Yields Live)'!DT144</f>
        <v>4.3848000000000003</v>
      </c>
      <c r="BN144" s="88"/>
      <c r="BO144" s="121">
        <f t="shared" si="79"/>
        <v>2.9062000000000001</v>
      </c>
      <c r="BP144" s="99">
        <f t="shared" si="72"/>
        <v>2.9183943396226422</v>
      </c>
      <c r="BQ144" s="95">
        <f>'(Bloom Yields Live)'!DX144</f>
        <v>3.7250999999999999</v>
      </c>
      <c r="BR144" s="88">
        <f>'(Bloom Yields Live)'!DZ144</f>
        <v>4.9280999999999997</v>
      </c>
      <c r="BS144" s="88">
        <f>'(Bloom Yields Live)'!EB144</f>
        <v>5.9211999999999998</v>
      </c>
      <c r="BT144" s="88">
        <f>'(Bloom Yields Live)'!ED144</f>
        <v>6.0655999999999999</v>
      </c>
      <c r="BU144" s="88"/>
      <c r="BV144" s="121">
        <f t="shared" si="80"/>
        <v>4.5869999999999997</v>
      </c>
      <c r="BW144" s="88">
        <f t="shared" si="73"/>
        <v>5.0107377358490579</v>
      </c>
    </row>
    <row r="145" spans="1:75">
      <c r="A145" s="5">
        <v>41110</v>
      </c>
      <c r="B145" s="1040">
        <f t="shared" si="81"/>
        <v>41110</v>
      </c>
      <c r="C145" s="95">
        <f>'(Bloom Yields Live)'!C145</f>
        <v>5.3199999999999997E-2</v>
      </c>
      <c r="D145" s="30">
        <f>'(Bloom Yields Live)'!E145</f>
        <v>0.36420000000000002</v>
      </c>
      <c r="E145" s="30">
        <f>'(Bloom Yields Live)'!G145</f>
        <v>0.92290000000000005</v>
      </c>
      <c r="F145" s="30">
        <f>'(Bloom Yields Live)'!I145</f>
        <v>1.3793</v>
      </c>
      <c r="G145" s="30">
        <f>'(Bloom Yields Live)'!K145</f>
        <v>1.9232</v>
      </c>
      <c r="H145" s="88">
        <f t="shared" si="65"/>
        <v>2.0381641509433965</v>
      </c>
      <c r="I145" s="99"/>
      <c r="J145" s="1459"/>
      <c r="K145" s="18">
        <f>'(Bloom Yields Live)'!AQ145</f>
        <v>1.8719999999999999</v>
      </c>
      <c r="L145" s="18">
        <f>'(Bloom Yields Live)'!AS145</f>
        <v>1.796</v>
      </c>
      <c r="M145" s="1459"/>
      <c r="N145" s="18">
        <f>'(Bloom Yields Live)'!AU145-'(Bloom Yields Live)'!I145</f>
        <v>0.69369999999999998</v>
      </c>
      <c r="O145" s="18">
        <f>'(Bloom Yields Live)'!AY145-'(Bloom Yields Live)'!AW145</f>
        <v>0.10680000000000023</v>
      </c>
      <c r="P145" s="18">
        <f>'(Bloom Yields Live)'!BK145-'(Bloom Yields Live)'!BG145</f>
        <v>-4.8100000000000032E-2</v>
      </c>
      <c r="Q145" s="18">
        <f>'(Bloom Yields Live)'!BM145-'(Bloom Yields Live)'!BG145</f>
        <v>6.6899999999999959E-2</v>
      </c>
      <c r="R145" s="18"/>
      <c r="S145" s="497">
        <f>'(Bloom Yields Live)'!S145</f>
        <v>2.5097</v>
      </c>
      <c r="T145" s="731"/>
      <c r="U145" s="95">
        <f>'(Bloom Yields Live)'!W145</f>
        <v>0.60289999999999999</v>
      </c>
      <c r="V145" s="30">
        <f>'(Bloom Yields Live)'!Y145</f>
        <v>1.2854000000000001</v>
      </c>
      <c r="W145" s="30">
        <f>'(Bloom Yields Live)'!AA145</f>
        <v>2.1957</v>
      </c>
      <c r="X145" s="30">
        <f>'(Bloom Yields Live)'!AC145</f>
        <v>2.5545999999999998</v>
      </c>
      <c r="Y145" s="30">
        <f>'(Bloom Yields Live)'!AE145</f>
        <v>3.1217000000000001</v>
      </c>
      <c r="Z145" s="30">
        <f t="shared" si="66"/>
        <v>3.8249113207547176</v>
      </c>
      <c r="AA145" s="121">
        <f t="shared" si="74"/>
        <v>1.1752999999999998</v>
      </c>
      <c r="AB145" s="88">
        <f t="shared" si="67"/>
        <v>1.7867471698113206</v>
      </c>
      <c r="AC145" s="99"/>
      <c r="AD145" s="1459"/>
      <c r="AE145" s="88">
        <f>'(Bloom Yields Live)'!BU145</f>
        <v>1.304</v>
      </c>
      <c r="AF145" s="1511"/>
      <c r="AG145" s="95">
        <f>'(Bloom Yields Live)'!BZ145</f>
        <v>1.0680000000000001</v>
      </c>
      <c r="AH145" s="88">
        <f>'(Bloom Yields Live)'!CB145</f>
        <v>1.6830000000000001</v>
      </c>
      <c r="AI145" s="88">
        <f>'(Bloom Yields Live)'!CD145</f>
        <v>2.4900000000000002</v>
      </c>
      <c r="AJ145" s="88">
        <f>'(Bloom Yields Live)'!CF145</f>
        <v>2.476</v>
      </c>
      <c r="AK145" s="88">
        <f>'(Bloom Yields Live)'!CH145</f>
        <v>2.855</v>
      </c>
      <c r="AL145" s="121">
        <f t="shared" si="75"/>
        <v>1.0967</v>
      </c>
      <c r="AM145" s="88">
        <f t="shared" si="68"/>
        <v>1.3348075471698115</v>
      </c>
      <c r="AN145" s="731">
        <f t="shared" si="82"/>
        <v>-7.8599999999999781E-2</v>
      </c>
      <c r="AO145" s="95">
        <f>'(Bloom Yields Live)'!CJ145</f>
        <v>0.90969999999999995</v>
      </c>
      <c r="AP145" s="88">
        <f>'(Bloom Yields Live)'!CL145</f>
        <v>1.3772</v>
      </c>
      <c r="AQ145" s="88">
        <f>'(Bloom Yields Live)'!CN145</f>
        <v>2.1875</v>
      </c>
      <c r="AR145" s="88">
        <f>'(Bloom Yields Live)'!CP145</f>
        <v>2.6212</v>
      </c>
      <c r="AS145" s="88">
        <f>'(Bloom Yields Live)'!CR145</f>
        <v>3.3376999999999999</v>
      </c>
      <c r="AT145" s="121">
        <f t="shared" si="76"/>
        <v>1.2419</v>
      </c>
      <c r="AU145" s="99">
        <f t="shared" si="69"/>
        <v>1.2979792452830192</v>
      </c>
      <c r="AV145" s="95">
        <f>'(Bloom Yields Live)'!CT145</f>
        <v>1.3784000000000001</v>
      </c>
      <c r="AW145" s="88">
        <f>'(Bloom Yields Live)'!CV145</f>
        <v>2.1955</v>
      </c>
      <c r="AX145" s="88">
        <f>'(Bloom Yields Live)'!CX145</f>
        <v>2.7723</v>
      </c>
      <c r="AY145" s="88">
        <f>'(Bloom Yields Live)'!CZ145</f>
        <v>3.1753999999999998</v>
      </c>
      <c r="AZ145" s="88">
        <f>'(Bloom Yields Live)'!DB145</f>
        <v>3.8189000000000002</v>
      </c>
      <c r="BA145" s="121">
        <f t="shared" si="77"/>
        <v>1.7960999999999998</v>
      </c>
      <c r="BB145" s="99">
        <f t="shared" si="70"/>
        <v>1.972783018867925</v>
      </c>
      <c r="BC145" s="88">
        <f>'(Bloom Yields Live)'!DD145</f>
        <v>1.7583</v>
      </c>
      <c r="BD145" s="88">
        <f>'(Bloom Yields Live)'!DF145</f>
        <v>2.5342000000000002</v>
      </c>
      <c r="BE145" s="88">
        <f>'(Bloom Yields Live)'!DH145</f>
        <v>3.0678999999999998</v>
      </c>
      <c r="BF145" s="88">
        <f>'(Bloom Yields Live)'!DJ145</f>
        <v>3.3441999999999998</v>
      </c>
      <c r="BG145" s="88"/>
      <c r="BH145" s="121">
        <f t="shared" si="78"/>
        <v>1.9648999999999999</v>
      </c>
      <c r="BI145" s="99">
        <f t="shared" si="71"/>
        <v>2.1081207547169805</v>
      </c>
      <c r="BJ145" s="95">
        <f>'(Bloom Yields Live)'!DN145</f>
        <v>2.4689000000000001</v>
      </c>
      <c r="BK145" s="88">
        <f>'(Bloom Yields Live)'!DP145</f>
        <v>3.1928999999999998</v>
      </c>
      <c r="BL145" s="88">
        <f>'(Bloom Yields Live)'!DR145</f>
        <v>4.0472999999999999</v>
      </c>
      <c r="BM145" s="88">
        <f>'(Bloom Yields Live)'!DT145</f>
        <v>4.2298</v>
      </c>
      <c r="BN145" s="88"/>
      <c r="BO145" s="121">
        <f t="shared" si="79"/>
        <v>2.8505000000000003</v>
      </c>
      <c r="BP145" s="99">
        <f t="shared" si="72"/>
        <v>2.9338264150943405</v>
      </c>
      <c r="BQ145" s="95">
        <f>'(Bloom Yields Live)'!DX145</f>
        <v>3.4824999999999999</v>
      </c>
      <c r="BR145" s="88">
        <f>'(Bloom Yields Live)'!DZ145</f>
        <v>4.7164999999999999</v>
      </c>
      <c r="BS145" s="88">
        <f>'(Bloom Yields Live)'!EB145</f>
        <v>5.7201000000000004</v>
      </c>
      <c r="BT145" s="88">
        <f>'(Bloom Yields Live)'!ED145</f>
        <v>5.8710000000000004</v>
      </c>
      <c r="BU145" s="88"/>
      <c r="BV145" s="121">
        <f t="shared" si="80"/>
        <v>4.4917000000000007</v>
      </c>
      <c r="BW145" s="88">
        <f t="shared" si="73"/>
        <v>5.0234754716981138</v>
      </c>
    </row>
    <row r="146" spans="1:75">
      <c r="A146" s="5">
        <v>41117</v>
      </c>
      <c r="B146" s="1040">
        <f t="shared" si="81"/>
        <v>41117</v>
      </c>
      <c r="C146" s="95">
        <f>'(Bloom Yields Live)'!C146</f>
        <v>0.1091</v>
      </c>
      <c r="D146" s="30">
        <f>'(Bloom Yields Live)'!E146</f>
        <v>0.54730000000000001</v>
      </c>
      <c r="E146" s="30">
        <f>'(Bloom Yields Live)'!G146</f>
        <v>1.1461000000000001</v>
      </c>
      <c r="F146" s="30">
        <f>'(Bloom Yields Live)'!I146</f>
        <v>1.6089</v>
      </c>
      <c r="G146" s="30">
        <f>'(Bloom Yields Live)'!K146</f>
        <v>2.1513</v>
      </c>
      <c r="H146" s="88">
        <f t="shared" si="65"/>
        <v>2.0131283018867929</v>
      </c>
      <c r="I146" s="99"/>
      <c r="J146" s="1459"/>
      <c r="K146" s="18">
        <f>'(Bloom Yields Live)'!AQ146</f>
        <v>1.8719999999999999</v>
      </c>
      <c r="L146" s="18">
        <f>'(Bloom Yields Live)'!AS146</f>
        <v>1.8679999999999999</v>
      </c>
      <c r="M146" s="1459"/>
      <c r="N146" s="18">
        <f>'(Bloom Yields Live)'!AU146-'(Bloom Yields Live)'!I146</f>
        <v>0.61409999999999987</v>
      </c>
      <c r="O146" s="18">
        <f>'(Bloom Yields Live)'!AY146-'(Bloom Yields Live)'!AW146</f>
        <v>0.1115999999999997</v>
      </c>
      <c r="P146" s="18">
        <f>'(Bloom Yields Live)'!BK146-'(Bloom Yields Live)'!BG146</f>
        <v>-3.7500000000000089E-2</v>
      </c>
      <c r="Q146" s="18">
        <f>'(Bloom Yields Live)'!BM146-'(Bloom Yields Live)'!BG146</f>
        <v>7.8500000000000014E-2</v>
      </c>
      <c r="R146" s="18"/>
      <c r="S146" s="497">
        <f>'(Bloom Yields Live)'!S146</f>
        <v>2.7570999999999999</v>
      </c>
      <c r="T146" s="731"/>
      <c r="U146" s="95">
        <f>'(Bloom Yields Live)'!W146</f>
        <v>0.87190000000000001</v>
      </c>
      <c r="V146" s="30">
        <f>'(Bloom Yields Live)'!Y146</f>
        <v>1.5606</v>
      </c>
      <c r="W146" s="30">
        <f>'(Bloom Yields Live)'!AA146</f>
        <v>2.4405999999999999</v>
      </c>
      <c r="X146" s="30">
        <f>'(Bloom Yields Live)'!AC146</f>
        <v>2.8003</v>
      </c>
      <c r="Y146" s="30">
        <f>'(Bloom Yields Live)'!AE146</f>
        <v>3.3464999999999998</v>
      </c>
      <c r="Z146" s="30">
        <f t="shared" si="66"/>
        <v>3.7965301886792453</v>
      </c>
      <c r="AA146" s="121">
        <f t="shared" si="74"/>
        <v>1.1914</v>
      </c>
      <c r="AB146" s="88">
        <f t="shared" si="67"/>
        <v>1.783401886792453</v>
      </c>
      <c r="AC146" s="99"/>
      <c r="AD146" s="1459"/>
      <c r="AE146" s="88">
        <f>'(Bloom Yields Live)'!BU146</f>
        <v>1.3660000000000001</v>
      </c>
      <c r="AF146" s="1511"/>
      <c r="AG146" s="95">
        <f>'(Bloom Yields Live)'!BZ146</f>
        <v>1.1120000000000001</v>
      </c>
      <c r="AH146" s="88">
        <f>'(Bloom Yields Live)'!CB146</f>
        <v>1.79</v>
      </c>
      <c r="AI146" s="88">
        <f>'(Bloom Yields Live)'!CD146</f>
        <v>2.6120000000000001</v>
      </c>
      <c r="AJ146" s="88">
        <f>'(Bloom Yields Live)'!CF146</f>
        <v>2.609</v>
      </c>
      <c r="AK146" s="88">
        <f>'(Bloom Yields Live)'!CH146</f>
        <v>2.9870000000000001</v>
      </c>
      <c r="AL146" s="121">
        <f t="shared" si="75"/>
        <v>1.0001</v>
      </c>
      <c r="AM146" s="88">
        <f t="shared" si="68"/>
        <v>1.3282584905660377</v>
      </c>
      <c r="AN146" s="731">
        <f t="shared" si="82"/>
        <v>-0.19130000000000003</v>
      </c>
      <c r="AO146" s="95">
        <f>'(Bloom Yields Live)'!CJ146</f>
        <v>0.92410000000000003</v>
      </c>
      <c r="AP146" s="88">
        <f>'(Bloom Yields Live)'!CL146</f>
        <v>1.4396</v>
      </c>
      <c r="AQ146" s="88">
        <f>'(Bloom Yields Live)'!CN146</f>
        <v>2.2692999999999999</v>
      </c>
      <c r="AR146" s="88">
        <f>'(Bloom Yields Live)'!CP146</f>
        <v>2.7071000000000001</v>
      </c>
      <c r="AS146" s="88">
        <f>'(Bloom Yields Live)'!CR146</f>
        <v>3.4215999999999998</v>
      </c>
      <c r="AT146" s="121">
        <f t="shared" si="76"/>
        <v>1.0982000000000001</v>
      </c>
      <c r="AU146" s="99">
        <f t="shared" si="69"/>
        <v>1.2987867924528305</v>
      </c>
      <c r="AV146" s="95">
        <f>'(Bloom Yields Live)'!CT146</f>
        <v>1.3566</v>
      </c>
      <c r="AW146" s="88">
        <f>'(Bloom Yields Live)'!CV146</f>
        <v>2.2517</v>
      </c>
      <c r="AX146" s="88">
        <f>'(Bloom Yields Live)'!CX146</f>
        <v>2.819</v>
      </c>
      <c r="AY146" s="88">
        <f>'(Bloom Yields Live)'!CZ146</f>
        <v>3.2261000000000002</v>
      </c>
      <c r="AZ146" s="88">
        <f>'(Bloom Yields Live)'!DB146</f>
        <v>3.9805999999999999</v>
      </c>
      <c r="BA146" s="121">
        <f t="shared" si="77"/>
        <v>1.6172000000000002</v>
      </c>
      <c r="BB146" s="99">
        <f t="shared" si="70"/>
        <v>1.978760377358491</v>
      </c>
      <c r="BC146" s="88">
        <f>'(Bloom Yields Live)'!DD146</f>
        <v>1.7825</v>
      </c>
      <c r="BD146" s="88">
        <f>'(Bloom Yields Live)'!DF146</f>
        <v>2.5994999999999999</v>
      </c>
      <c r="BE146" s="88">
        <f>'(Bloom Yields Live)'!DH146</f>
        <v>3.1526000000000001</v>
      </c>
      <c r="BF146" s="88">
        <f>'(Bloom Yields Live)'!DJ146</f>
        <v>3.4529999999999998</v>
      </c>
      <c r="BG146" s="88"/>
      <c r="BH146" s="121">
        <f t="shared" si="78"/>
        <v>1.8440999999999999</v>
      </c>
      <c r="BI146" s="99">
        <f t="shared" si="71"/>
        <v>2.1145603773584898</v>
      </c>
      <c r="BJ146" s="95">
        <f>'(Bloom Yields Live)'!DN146</f>
        <v>2.4167000000000001</v>
      </c>
      <c r="BK146" s="88">
        <f>'(Bloom Yields Live)'!DP146</f>
        <v>3.2486999999999999</v>
      </c>
      <c r="BL146" s="88">
        <f>'(Bloom Yields Live)'!DR146</f>
        <v>4.0625999999999998</v>
      </c>
      <c r="BM146" s="88">
        <f>'(Bloom Yields Live)'!DT146</f>
        <v>4.2690999999999999</v>
      </c>
      <c r="BN146" s="88"/>
      <c r="BO146" s="121">
        <f t="shared" si="79"/>
        <v>2.6601999999999997</v>
      </c>
      <c r="BP146" s="99">
        <f t="shared" si="72"/>
        <v>2.9455188679245294</v>
      </c>
      <c r="BQ146" s="95">
        <f>'(Bloom Yields Live)'!DX146</f>
        <v>3.5385999999999997</v>
      </c>
      <c r="BR146" s="88">
        <f>'(Bloom Yields Live)'!DZ146</f>
        <v>4.8205999999999998</v>
      </c>
      <c r="BS146" s="88">
        <f>'(Bloom Yields Live)'!EB146</f>
        <v>5.8437000000000001</v>
      </c>
      <c r="BT146" s="88">
        <f>'(Bloom Yields Live)'!ED146</f>
        <v>5.9985999999999997</v>
      </c>
      <c r="BU146" s="88"/>
      <c r="BV146" s="121">
        <f t="shared" si="80"/>
        <v>4.3896999999999995</v>
      </c>
      <c r="BW146" s="88">
        <f t="shared" si="73"/>
        <v>5.0356924528301885</v>
      </c>
    </row>
    <row r="147" spans="1:75">
      <c r="A147" s="5">
        <v>41124</v>
      </c>
      <c r="B147" s="1040">
        <f t="shared" si="81"/>
        <v>41124</v>
      </c>
      <c r="C147" s="95">
        <f>'(Bloom Yields Live)'!C147</f>
        <v>0.10879999999999999</v>
      </c>
      <c r="D147" s="30">
        <f>'(Bloom Yields Live)'!E147</f>
        <v>0.55640000000000001</v>
      </c>
      <c r="E147" s="30">
        <f>'(Bloom Yields Live)'!G147</f>
        <v>1.1719999999999999</v>
      </c>
      <c r="F147" s="30">
        <f>'(Bloom Yields Live)'!I147</f>
        <v>1.6284999999999998</v>
      </c>
      <c r="G147" s="30">
        <f>'(Bloom Yields Live)'!K147</f>
        <v>2.1267</v>
      </c>
      <c r="H147" s="88">
        <f t="shared" si="65"/>
        <v>1.9931622641509434</v>
      </c>
      <c r="I147" s="99"/>
      <c r="J147" s="1459"/>
      <c r="K147" s="18">
        <f>'(Bloom Yields Live)'!AQ147</f>
        <v>1.8719999999999999</v>
      </c>
      <c r="L147" s="18">
        <f>'(Bloom Yields Live)'!AS147</f>
        <v>1.972</v>
      </c>
      <c r="M147" s="1459"/>
      <c r="N147" s="18">
        <f>'(Bloom Yields Live)'!AU147-'(Bloom Yields Live)'!I147</f>
        <v>0.48150000000000004</v>
      </c>
      <c r="O147" s="18">
        <f>'(Bloom Yields Live)'!AY147-'(Bloom Yields Live)'!AW147</f>
        <v>0.10990000000000011</v>
      </c>
      <c r="P147" s="18">
        <f>'(Bloom Yields Live)'!BK147-'(Bloom Yields Live)'!BG147</f>
        <v>-8.1500000000000128E-2</v>
      </c>
      <c r="Q147" s="18">
        <f>'(Bloom Yields Live)'!BM147-'(Bloom Yields Live)'!BG147</f>
        <v>7.649999999999979E-2</v>
      </c>
      <c r="R147" s="18"/>
      <c r="S147" s="497">
        <f>'(Bloom Yields Live)'!S147</f>
        <v>2.5756000000000001</v>
      </c>
      <c r="T147" s="731"/>
      <c r="U147" s="95">
        <f>'(Bloom Yields Live)'!W147</f>
        <v>0.71419999999999995</v>
      </c>
      <c r="V147" s="30">
        <f>'(Bloom Yields Live)'!Y147</f>
        <v>1.3506</v>
      </c>
      <c r="W147" s="30">
        <f>'(Bloom Yields Live)'!AA147</f>
        <v>2.2652999999999999</v>
      </c>
      <c r="X147" s="30">
        <f>'(Bloom Yields Live)'!AC147</f>
        <v>2.6465000000000001</v>
      </c>
      <c r="Y147" s="30">
        <f>'(Bloom Yields Live)'!AE147</f>
        <v>3.2189000000000001</v>
      </c>
      <c r="Z147" s="30">
        <f t="shared" si="66"/>
        <v>3.7626905660377363</v>
      </c>
      <c r="AA147" s="121">
        <f t="shared" si="74"/>
        <v>1.0180000000000002</v>
      </c>
      <c r="AB147" s="88">
        <f t="shared" si="67"/>
        <v>1.7695283018867924</v>
      </c>
      <c r="AC147" s="99"/>
      <c r="AD147" s="1459"/>
      <c r="AE147" s="88">
        <f>'(Bloom Yields Live)'!BU147</f>
        <v>1.379</v>
      </c>
      <c r="AF147" s="1511"/>
      <c r="AG147" s="95">
        <f>'(Bloom Yields Live)'!BZ147</f>
        <v>1.0920000000000001</v>
      </c>
      <c r="AH147" s="88">
        <f>'(Bloom Yields Live)'!CB147</f>
        <v>1.746</v>
      </c>
      <c r="AI147" s="88">
        <f>'(Bloom Yields Live)'!CD147</f>
        <v>2.57</v>
      </c>
      <c r="AJ147" s="88">
        <f>'(Bloom Yields Live)'!CF147</f>
        <v>2.5659999999999998</v>
      </c>
      <c r="AK147" s="88">
        <f>'(Bloom Yields Live)'!CH147</f>
        <v>2.9510000000000001</v>
      </c>
      <c r="AL147" s="121">
        <f t="shared" si="75"/>
        <v>0.9375</v>
      </c>
      <c r="AM147" s="88">
        <f t="shared" si="68"/>
        <v>1.3190169811320758</v>
      </c>
      <c r="AN147" s="731">
        <f t="shared" si="82"/>
        <v>-8.0500000000000238E-2</v>
      </c>
      <c r="AO147" s="95">
        <f>'(Bloom Yields Live)'!CJ147</f>
        <v>0.91320000000000001</v>
      </c>
      <c r="AP147" s="88">
        <f>'(Bloom Yields Live)'!CL147</f>
        <v>1.3847</v>
      </c>
      <c r="AQ147" s="88">
        <f>'(Bloom Yields Live)'!CN147</f>
        <v>2.1968999999999999</v>
      </c>
      <c r="AR147" s="88">
        <f>'(Bloom Yields Live)'!CP147</f>
        <v>2.6627000000000001</v>
      </c>
      <c r="AS147" s="88">
        <f>'(Bloom Yields Live)'!CR147</f>
        <v>3.3856000000000002</v>
      </c>
      <c r="AT147" s="121">
        <f t="shared" si="76"/>
        <v>1.0342000000000002</v>
      </c>
      <c r="AU147" s="99">
        <f t="shared" si="69"/>
        <v>1.2974415094339626</v>
      </c>
      <c r="AV147" s="95">
        <f>'(Bloom Yields Live)'!CT147</f>
        <v>1.2671000000000001</v>
      </c>
      <c r="AW147" s="88">
        <f>'(Bloom Yields Live)'!CV147</f>
        <v>2.0682</v>
      </c>
      <c r="AX147" s="88">
        <f>'(Bloom Yields Live)'!CX147</f>
        <v>2.6440000000000001</v>
      </c>
      <c r="AY147" s="88">
        <f>'(Bloom Yields Live)'!CZ147</f>
        <v>3.0131999999999999</v>
      </c>
      <c r="AZ147" s="88">
        <f>'(Bloom Yields Live)'!DB147</f>
        <v>3.8761999999999999</v>
      </c>
      <c r="BA147" s="121">
        <f t="shared" si="77"/>
        <v>1.3847</v>
      </c>
      <c r="BB147" s="99">
        <f t="shared" si="70"/>
        <v>1.9794415094339624</v>
      </c>
      <c r="BC147" s="88">
        <f>'(Bloom Yields Live)'!DD147</f>
        <v>1.7050000000000001</v>
      </c>
      <c r="BD147" s="88">
        <f>'(Bloom Yields Live)'!DF147</f>
        <v>2.4779999999999998</v>
      </c>
      <c r="BE147" s="88">
        <f>'(Bloom Yields Live)'!DH147</f>
        <v>3.0396000000000001</v>
      </c>
      <c r="BF147" s="88">
        <f>'(Bloom Yields Live)'!DJ147</f>
        <v>3.3420000000000001</v>
      </c>
      <c r="BG147" s="88"/>
      <c r="BH147" s="121">
        <f t="shared" si="78"/>
        <v>1.7135000000000002</v>
      </c>
      <c r="BI147" s="99">
        <f t="shared" si="71"/>
        <v>2.1171396226415089</v>
      </c>
      <c r="BJ147" s="95">
        <f>'(Bloom Yields Live)'!DN147</f>
        <v>2.2305000000000001</v>
      </c>
      <c r="BK147" s="88">
        <f>'(Bloom Yields Live)'!DP147</f>
        <v>3.0185</v>
      </c>
      <c r="BL147" s="88">
        <f>'(Bloom Yields Live)'!DR147</f>
        <v>3.8420000000000001</v>
      </c>
      <c r="BM147" s="88">
        <f>'(Bloom Yields Live)'!DT147</f>
        <v>4.0524000000000004</v>
      </c>
      <c r="BN147" s="88"/>
      <c r="BO147" s="121">
        <f t="shared" si="79"/>
        <v>2.4239000000000006</v>
      </c>
      <c r="BP147" s="99">
        <f t="shared" si="72"/>
        <v>2.9513754716981144</v>
      </c>
      <c r="BQ147" s="95">
        <f>'(Bloom Yields Live)'!DX147</f>
        <v>3.4857</v>
      </c>
      <c r="BR147" s="88">
        <f>'(Bloom Yields Live)'!DZ147</f>
        <v>4.7237999999999998</v>
      </c>
      <c r="BS147" s="88">
        <f>'(Bloom Yields Live)'!EB147</f>
        <v>5.7553000000000001</v>
      </c>
      <c r="BT147" s="88">
        <f>'(Bloom Yields Live)'!ED147</f>
        <v>5.9123000000000001</v>
      </c>
      <c r="BU147" s="88"/>
      <c r="BV147" s="121">
        <f t="shared" si="80"/>
        <v>4.2838000000000003</v>
      </c>
      <c r="BW147" s="88">
        <f t="shared" si="73"/>
        <v>5.0428528301886795</v>
      </c>
    </row>
    <row r="148" spans="1:75">
      <c r="A148" s="5">
        <v>41131</v>
      </c>
      <c r="B148" s="1040">
        <f t="shared" si="81"/>
        <v>41131</v>
      </c>
      <c r="C148" s="95">
        <f>'(Bloom Yields Live)'!C148</f>
        <v>4.4699999999999997E-2</v>
      </c>
      <c r="D148" s="30">
        <f>'(Bloom Yields Live)'!E148</f>
        <v>0.48270000000000002</v>
      </c>
      <c r="E148" s="30">
        <f>'(Bloom Yields Live)'!G148</f>
        <v>1.1302000000000001</v>
      </c>
      <c r="F148" s="30">
        <f>'(Bloom Yields Live)'!I148</f>
        <v>1.5956999999999999</v>
      </c>
      <c r="G148" s="30">
        <f>'(Bloom Yields Live)'!K148</f>
        <v>2.1215999999999999</v>
      </c>
      <c r="H148" s="88">
        <f t="shared" si="65"/>
        <v>1.9760490566037734</v>
      </c>
      <c r="I148" s="99"/>
      <c r="J148" s="1459"/>
      <c r="K148" s="18">
        <f>'(Bloom Yields Live)'!AQ148</f>
        <v>1.8719999999999999</v>
      </c>
      <c r="L148" s="18">
        <f>'(Bloom Yields Live)'!AS148</f>
        <v>1.9689999999999999</v>
      </c>
      <c r="M148" s="1459"/>
      <c r="N148" s="18">
        <f>'(Bloom Yields Live)'!AU148-'(Bloom Yields Live)'!I148</f>
        <v>0.48030000000000017</v>
      </c>
      <c r="O148" s="18">
        <f>'(Bloom Yields Live)'!AY148-'(Bloom Yields Live)'!AW148</f>
        <v>0.11240000000000006</v>
      </c>
      <c r="P148" s="18">
        <f>'(Bloom Yields Live)'!BK148-'(Bloom Yields Live)'!BG148</f>
        <v>-7.9599999999999893E-2</v>
      </c>
      <c r="Q148" s="18">
        <f>'(Bloom Yields Live)'!BM148-'(Bloom Yields Live)'!BG148</f>
        <v>7.6400000000000023E-2</v>
      </c>
      <c r="R148" s="18"/>
      <c r="S148" s="497">
        <f>'(Bloom Yields Live)'!S148</f>
        <v>2.5425</v>
      </c>
      <c r="T148" s="731"/>
      <c r="U148" s="95">
        <f>'(Bloom Yields Live)'!W148</f>
        <v>0.66859999999999997</v>
      </c>
      <c r="V148" s="30">
        <f>'(Bloom Yields Live)'!Y148</f>
        <v>1.3421000000000001</v>
      </c>
      <c r="W148" s="30">
        <f>'(Bloom Yields Live)'!AA148</f>
        <v>2.2338</v>
      </c>
      <c r="X148" s="30">
        <f>'(Bloom Yields Live)'!AC148</f>
        <v>2.6095000000000002</v>
      </c>
      <c r="Y148" s="30">
        <f>'(Bloom Yields Live)'!AE148</f>
        <v>3.1779999999999999</v>
      </c>
      <c r="Z148" s="30">
        <f t="shared" si="66"/>
        <v>3.7271867924528306</v>
      </c>
      <c r="AA148" s="121">
        <f t="shared" si="74"/>
        <v>1.0138000000000003</v>
      </c>
      <c r="AB148" s="88">
        <f t="shared" si="67"/>
        <v>1.7511377358490565</v>
      </c>
      <c r="AC148" s="99"/>
      <c r="AD148" s="1459"/>
      <c r="AE148" s="88">
        <f>'(Bloom Yields Live)'!BU148</f>
        <v>1.448</v>
      </c>
      <c r="AF148" s="1511"/>
      <c r="AG148" s="95">
        <f>'(Bloom Yields Live)'!BZ148</f>
        <v>0.98099999999999998</v>
      </c>
      <c r="AH148" s="88">
        <f>'(Bloom Yields Live)'!CB148</f>
        <v>1.6379999999999999</v>
      </c>
      <c r="AI148" s="88">
        <f>'(Bloom Yields Live)'!CD148</f>
        <v>2.4900000000000002</v>
      </c>
      <c r="AJ148" s="88">
        <f>'(Bloom Yields Live)'!CF148</f>
        <v>2.5209999999999999</v>
      </c>
      <c r="AK148" s="88">
        <f>'(Bloom Yields Live)'!CH148</f>
        <v>2.9119999999999999</v>
      </c>
      <c r="AL148" s="121">
        <f t="shared" si="75"/>
        <v>0.92530000000000001</v>
      </c>
      <c r="AM148" s="88">
        <f t="shared" si="68"/>
        <v>1.3077528301886794</v>
      </c>
      <c r="AN148" s="731">
        <f t="shared" si="82"/>
        <v>-8.8500000000000245E-2</v>
      </c>
      <c r="AO148" s="95">
        <f>'(Bloom Yields Live)'!CJ148</f>
        <v>0.79700000000000004</v>
      </c>
      <c r="AP148" s="88">
        <f>'(Bloom Yields Live)'!CL148</f>
        <v>1.319</v>
      </c>
      <c r="AQ148" s="88">
        <f>'(Bloom Yields Live)'!CN148</f>
        <v>2.0947</v>
      </c>
      <c r="AR148" s="88">
        <f>'(Bloom Yields Live)'!CP148</f>
        <v>2.57</v>
      </c>
      <c r="AS148" s="88">
        <f>'(Bloom Yields Live)'!CR148</f>
        <v>3.3029999999999999</v>
      </c>
      <c r="AT148" s="121">
        <f t="shared" si="76"/>
        <v>0.97429999999999994</v>
      </c>
      <c r="AU148" s="99">
        <f t="shared" si="69"/>
        <v>1.2922773584905665</v>
      </c>
      <c r="AV148" s="95">
        <f>'(Bloom Yields Live)'!CT148</f>
        <v>1.1706000000000001</v>
      </c>
      <c r="AW148" s="88">
        <f>'(Bloom Yields Live)'!CV148</f>
        <v>1.8921999999999999</v>
      </c>
      <c r="AX148" s="88">
        <f>'(Bloom Yields Live)'!CX148</f>
        <v>2.5114999999999998</v>
      </c>
      <c r="AY148" s="88">
        <f>'(Bloom Yields Live)'!CZ148</f>
        <v>2.9001000000000001</v>
      </c>
      <c r="AZ148" s="88">
        <f>'(Bloom Yields Live)'!DB148</f>
        <v>3.8430999999999997</v>
      </c>
      <c r="BA148" s="121">
        <f t="shared" si="77"/>
        <v>1.3044000000000002</v>
      </c>
      <c r="BB148" s="99">
        <f t="shared" si="70"/>
        <v>1.9740283018867926</v>
      </c>
      <c r="BC148" s="88">
        <f>'(Bloom Yields Live)'!DD148</f>
        <v>1.4735</v>
      </c>
      <c r="BD148" s="88">
        <f>'(Bloom Yields Live)'!DF148</f>
        <v>2.2439999999999998</v>
      </c>
      <c r="BE148" s="88">
        <f>'(Bloom Yields Live)'!DH148</f>
        <v>2.8451</v>
      </c>
      <c r="BF148" s="88">
        <f>'(Bloom Yields Live)'!DJ148</f>
        <v>3.1718999999999999</v>
      </c>
      <c r="BG148" s="88"/>
      <c r="BH148" s="121">
        <f t="shared" si="78"/>
        <v>1.5762</v>
      </c>
      <c r="BI148" s="99">
        <f t="shared" si="71"/>
        <v>2.1129716981132067</v>
      </c>
      <c r="BJ148" s="95">
        <f>'(Bloom Yields Live)'!DN148</f>
        <v>2.0448</v>
      </c>
      <c r="BK148" s="88">
        <f>'(Bloom Yields Live)'!DP148</f>
        <v>2.8433000000000002</v>
      </c>
      <c r="BL148" s="88">
        <f>'(Bloom Yields Live)'!DR148</f>
        <v>3.7101999999999999</v>
      </c>
      <c r="BM148" s="88">
        <f>'(Bloom Yields Live)'!DT148</f>
        <v>3.9401999999999999</v>
      </c>
      <c r="BN148" s="88"/>
      <c r="BO148" s="121">
        <f t="shared" si="79"/>
        <v>2.3445</v>
      </c>
      <c r="BP148" s="99">
        <f t="shared" si="72"/>
        <v>2.9500660377358505</v>
      </c>
      <c r="BQ148" s="95">
        <f>'(Bloom Yields Live)'!DX148</f>
        <v>3.2867000000000002</v>
      </c>
      <c r="BR148" s="88">
        <f>'(Bloom Yields Live)'!DZ148</f>
        <v>4.6052</v>
      </c>
      <c r="BS148" s="88">
        <f>'(Bloom Yields Live)'!EB148</f>
        <v>5.6363000000000003</v>
      </c>
      <c r="BT148" s="88">
        <f>'(Bloom Yields Live)'!ED148</f>
        <v>5.8126999999999995</v>
      </c>
      <c r="BU148" s="88"/>
      <c r="BV148" s="121">
        <f t="shared" si="80"/>
        <v>4.2169999999999996</v>
      </c>
      <c r="BW148" s="88">
        <f t="shared" si="73"/>
        <v>5.0421698113207549</v>
      </c>
    </row>
    <row r="149" spans="1:75">
      <c r="A149" s="5">
        <v>41138</v>
      </c>
      <c r="B149" s="1040">
        <f t="shared" si="81"/>
        <v>41138</v>
      </c>
      <c r="C149" s="95">
        <f>'(Bloom Yields Live)'!C149</f>
        <v>8.1100000000000005E-2</v>
      </c>
      <c r="D149" s="30">
        <f>'(Bloom Yields Live)'!E149</f>
        <v>0.58630000000000004</v>
      </c>
      <c r="E149" s="30">
        <f>'(Bloom Yields Live)'!G149</f>
        <v>1.2570999999999999</v>
      </c>
      <c r="F149" s="30">
        <f>'(Bloom Yields Live)'!I149</f>
        <v>1.7130999999999998</v>
      </c>
      <c r="G149" s="30">
        <f>'(Bloom Yields Live)'!K149</f>
        <v>2.2157999999999998</v>
      </c>
      <c r="H149" s="88">
        <f t="shared" si="65"/>
        <v>1.9617056603773588</v>
      </c>
      <c r="I149" s="99"/>
      <c r="J149" s="1459"/>
      <c r="K149" s="18">
        <f>'(Bloom Yields Live)'!AQ149</f>
        <v>1.8719999999999999</v>
      </c>
      <c r="L149" s="18">
        <f>'(Bloom Yields Live)'!AS149</f>
        <v>2.0299999999999998</v>
      </c>
      <c r="M149" s="1459"/>
      <c r="N149" s="18">
        <f>'(Bloom Yields Live)'!AU149-'(Bloom Yields Live)'!I149</f>
        <v>0.42090000000000005</v>
      </c>
      <c r="O149" s="18">
        <f>'(Bloom Yields Live)'!AY149-'(Bloom Yields Live)'!AW149</f>
        <v>0.11250000000000027</v>
      </c>
      <c r="P149" s="18">
        <f>'(Bloom Yields Live)'!BK149-'(Bloom Yields Live)'!BG149</f>
        <v>-6.8700000000000205E-2</v>
      </c>
      <c r="Q149" s="18">
        <f>'(Bloom Yields Live)'!BM149-'(Bloom Yields Live)'!BG149</f>
        <v>8.8299999999999823E-2</v>
      </c>
      <c r="R149" s="18"/>
      <c r="S149" s="497">
        <f>'(Bloom Yields Live)'!S149</f>
        <v>2.6259999999999999</v>
      </c>
      <c r="T149" s="731"/>
      <c r="U149" s="95">
        <f>'(Bloom Yields Live)'!W149</f>
        <v>0.7339</v>
      </c>
      <c r="V149" s="30">
        <f>'(Bloom Yields Live)'!Y149</f>
        <v>1.4304000000000001</v>
      </c>
      <c r="W149" s="30">
        <f>'(Bloom Yields Live)'!AA149</f>
        <v>2.3195000000000001</v>
      </c>
      <c r="X149" s="30">
        <f>'(Bloom Yields Live)'!AC149</f>
        <v>2.6855000000000002</v>
      </c>
      <c r="Y149" s="30">
        <f>'(Bloom Yields Live)'!AE149</f>
        <v>3.2315</v>
      </c>
      <c r="Z149" s="30">
        <f t="shared" si="66"/>
        <v>3.7001754716981137</v>
      </c>
      <c r="AA149" s="121">
        <f t="shared" si="74"/>
        <v>0.97240000000000038</v>
      </c>
      <c r="AB149" s="88">
        <f t="shared" si="67"/>
        <v>1.7384698113207544</v>
      </c>
      <c r="AC149" s="99"/>
      <c r="AD149" s="1459"/>
      <c r="AE149" s="88">
        <f>'(Bloom Yields Live)'!BU149</f>
        <v>1.5659999999999998</v>
      </c>
      <c r="AF149" s="1511"/>
      <c r="AG149" s="95">
        <f>'(Bloom Yields Live)'!BZ149</f>
        <v>1.006</v>
      </c>
      <c r="AH149" s="88">
        <f>'(Bloom Yields Live)'!CB149</f>
        <v>1.6930000000000001</v>
      </c>
      <c r="AI149" s="88">
        <f>'(Bloom Yields Live)'!CD149</f>
        <v>2.5380000000000003</v>
      </c>
      <c r="AJ149" s="88">
        <f>'(Bloom Yields Live)'!CF149</f>
        <v>2.58</v>
      </c>
      <c r="AK149" s="88">
        <f>'(Bloom Yields Live)'!CH149</f>
        <v>2.98</v>
      </c>
      <c r="AL149" s="121">
        <f t="shared" si="75"/>
        <v>0.86690000000000023</v>
      </c>
      <c r="AM149" s="88">
        <f t="shared" si="68"/>
        <v>1.2958320754716985</v>
      </c>
      <c r="AN149" s="731">
        <f t="shared" si="82"/>
        <v>-0.10550000000000015</v>
      </c>
      <c r="AO149" s="95">
        <f>'(Bloom Yields Live)'!CJ149</f>
        <v>0.82420000000000004</v>
      </c>
      <c r="AP149" s="88">
        <f>'(Bloom Yields Live)'!CL149</f>
        <v>1.3761999999999999</v>
      </c>
      <c r="AQ149" s="88">
        <f>'(Bloom Yields Live)'!CN149</f>
        <v>2.1619000000000002</v>
      </c>
      <c r="AR149" s="88">
        <f>'(Bloom Yields Live)'!CP149</f>
        <v>2.6391999999999998</v>
      </c>
      <c r="AS149" s="88">
        <f>'(Bloom Yields Live)'!CR149</f>
        <v>3.3801999999999999</v>
      </c>
      <c r="AT149" s="121">
        <f t="shared" si="76"/>
        <v>0.92609999999999992</v>
      </c>
      <c r="AU149" s="99">
        <f t="shared" si="69"/>
        <v>1.2847509433962265</v>
      </c>
      <c r="AV149" s="95">
        <f>'(Bloom Yields Live)'!CT149</f>
        <v>1.1834</v>
      </c>
      <c r="AW149" s="88">
        <f>'(Bloom Yields Live)'!CV149</f>
        <v>1.9350000000000001</v>
      </c>
      <c r="AX149" s="88">
        <f>'(Bloom Yields Live)'!CX149</f>
        <v>2.5643000000000002</v>
      </c>
      <c r="AY149" s="88">
        <f>'(Bloom Yields Live)'!CZ149</f>
        <v>3.0146999999999999</v>
      </c>
      <c r="AZ149" s="88">
        <f>'(Bloom Yields Live)'!DB149</f>
        <v>3.9337</v>
      </c>
      <c r="BA149" s="121">
        <f t="shared" si="77"/>
        <v>1.3016000000000001</v>
      </c>
      <c r="BB149" s="99">
        <f t="shared" si="70"/>
        <v>1.9648471698113203</v>
      </c>
      <c r="BC149" s="88">
        <f>'(Bloom Yields Live)'!DD149</f>
        <v>1.4349000000000001</v>
      </c>
      <c r="BD149" s="88">
        <f>'(Bloom Yields Live)'!DF149</f>
        <v>2.2353000000000001</v>
      </c>
      <c r="BE149" s="88">
        <f>'(Bloom Yields Live)'!DH149</f>
        <v>2.8464</v>
      </c>
      <c r="BF149" s="88">
        <f>'(Bloom Yields Live)'!DJ149</f>
        <v>3.2252999999999998</v>
      </c>
      <c r="BG149" s="88"/>
      <c r="BH149" s="121">
        <f t="shared" si="78"/>
        <v>1.5122</v>
      </c>
      <c r="BI149" s="99">
        <f t="shared" si="71"/>
        <v>2.101490566037735</v>
      </c>
      <c r="BJ149" s="95">
        <f>'(Bloom Yields Live)'!DN149</f>
        <v>2.0305</v>
      </c>
      <c r="BK149" s="88">
        <f>'(Bloom Yields Live)'!DP149</f>
        <v>2.859</v>
      </c>
      <c r="BL149" s="88">
        <f>'(Bloom Yields Live)'!DR149</f>
        <v>3.7359999999999998</v>
      </c>
      <c r="BM149" s="88">
        <f>'(Bloom Yields Live)'!DT149</f>
        <v>4.0179</v>
      </c>
      <c r="BN149" s="88"/>
      <c r="BO149" s="121">
        <f t="shared" si="79"/>
        <v>2.3048000000000002</v>
      </c>
      <c r="BP149" s="99">
        <f t="shared" si="72"/>
        <v>2.9467490566037751</v>
      </c>
      <c r="BQ149" s="95">
        <f>'(Bloom Yields Live)'!DX149</f>
        <v>3.2153</v>
      </c>
      <c r="BR149" s="88">
        <f>'(Bloom Yields Live)'!DZ149</f>
        <v>4.5648</v>
      </c>
      <c r="BS149" s="88">
        <f>'(Bloom Yields Live)'!EB149</f>
        <v>5.6039000000000003</v>
      </c>
      <c r="BT149" s="88">
        <f>'(Bloom Yields Live)'!ED149</f>
        <v>5.7824</v>
      </c>
      <c r="BU149" s="88"/>
      <c r="BV149" s="121">
        <f t="shared" si="80"/>
        <v>4.0693000000000001</v>
      </c>
      <c r="BW149" s="88">
        <f t="shared" si="73"/>
        <v>5.0344396226415098</v>
      </c>
    </row>
    <row r="150" spans="1:75">
      <c r="A150" s="5">
        <v>41145</v>
      </c>
      <c r="B150" s="1040">
        <f t="shared" si="81"/>
        <v>41145</v>
      </c>
      <c r="C150" s="95">
        <f>'(Bloom Yields Live)'!C150</f>
        <v>8.5300000000000001E-2</v>
      </c>
      <c r="D150" s="30">
        <f>'(Bloom Yields Live)'!E150</f>
        <v>0.49459999999999998</v>
      </c>
      <c r="E150" s="30">
        <f>'(Bloom Yields Live)'!G150</f>
        <v>1.1184000000000001</v>
      </c>
      <c r="F150" s="30">
        <f>'(Bloom Yields Live)'!I150</f>
        <v>1.5552999999999999</v>
      </c>
      <c r="G150" s="30">
        <f>'(Bloom Yields Live)'!K150</f>
        <v>2.0712000000000002</v>
      </c>
      <c r="H150" s="88">
        <f t="shared" si="65"/>
        <v>1.9483566037735849</v>
      </c>
      <c r="I150" s="99"/>
      <c r="J150" s="1459"/>
      <c r="K150" s="18">
        <f>'(Bloom Yields Live)'!AQ150</f>
        <v>1.8719999999999999</v>
      </c>
      <c r="L150" s="18">
        <f>'(Bloom Yields Live)'!AS150</f>
        <v>1.9670000000000001</v>
      </c>
      <c r="M150" s="1459"/>
      <c r="N150" s="18">
        <f>'(Bloom Yields Live)'!AU150-'(Bloom Yields Live)'!I150</f>
        <v>0.49970000000000026</v>
      </c>
      <c r="O150" s="18">
        <f>'(Bloom Yields Live)'!AY150-'(Bloom Yields Live)'!AW150</f>
        <v>0.10709999999999997</v>
      </c>
      <c r="P150" s="18">
        <f>'(Bloom Yields Live)'!BK150-'(Bloom Yields Live)'!BG150</f>
        <v>-0.13979999999999992</v>
      </c>
      <c r="Q150" s="18">
        <f>'(Bloom Yields Live)'!BM150-'(Bloom Yields Live)'!BG150</f>
        <v>7.7199999999999935E-2</v>
      </c>
      <c r="R150" s="18"/>
      <c r="S150" s="497">
        <f>'(Bloom Yields Live)'!S150</f>
        <v>2.5201000000000002</v>
      </c>
      <c r="T150" s="731"/>
      <c r="U150" s="95">
        <f>'(Bloom Yields Live)'!W150</f>
        <v>0.71079999999999999</v>
      </c>
      <c r="V150" s="30">
        <f>'(Bloom Yields Live)'!Y150</f>
        <v>1.3616999999999999</v>
      </c>
      <c r="W150" s="30">
        <f>'(Bloom Yields Live)'!AA150</f>
        <v>2.2214999999999998</v>
      </c>
      <c r="X150" s="30">
        <f>'(Bloom Yields Live)'!AC150</f>
        <v>2.5724999999999998</v>
      </c>
      <c r="Y150" s="30">
        <f>'(Bloom Yields Live)'!AE150</f>
        <v>3.0907</v>
      </c>
      <c r="Z150" s="30">
        <f t="shared" si="66"/>
        <v>3.6743981132075478</v>
      </c>
      <c r="AA150" s="121">
        <f t="shared" si="74"/>
        <v>1.0171999999999999</v>
      </c>
      <c r="AB150" s="88">
        <f t="shared" si="67"/>
        <v>1.7260415094339623</v>
      </c>
      <c r="AC150" s="99"/>
      <c r="AD150" s="1459"/>
      <c r="AE150" s="88">
        <f>'(Bloom Yields Live)'!BU150</f>
        <v>1.4450000000000001</v>
      </c>
      <c r="AF150" s="1511"/>
      <c r="AG150" s="95">
        <f>'(Bloom Yields Live)'!BZ150</f>
        <v>0.94699999999999995</v>
      </c>
      <c r="AH150" s="88">
        <f>'(Bloom Yields Live)'!CB150</f>
        <v>1.595</v>
      </c>
      <c r="AI150" s="88">
        <f>'(Bloom Yields Live)'!CD150</f>
        <v>2.4140000000000001</v>
      </c>
      <c r="AJ150" s="88">
        <f>'(Bloom Yields Live)'!CF150</f>
        <v>2.4660000000000002</v>
      </c>
      <c r="AK150" s="88">
        <f>'(Bloom Yields Live)'!CH150</f>
        <v>2.8689999999999998</v>
      </c>
      <c r="AL150" s="121">
        <f t="shared" si="75"/>
        <v>0.91070000000000029</v>
      </c>
      <c r="AM150" s="88">
        <f t="shared" si="68"/>
        <v>1.2844264150943396</v>
      </c>
      <c r="AN150" s="731">
        <f t="shared" si="82"/>
        <v>-0.10649999999999959</v>
      </c>
      <c r="AO150" s="95">
        <f>'(Bloom Yields Live)'!CJ150</f>
        <v>0.78949999999999998</v>
      </c>
      <c r="AP150" s="88">
        <f>'(Bloom Yields Live)'!CL150</f>
        <v>1.2755000000000001</v>
      </c>
      <c r="AQ150" s="88">
        <f>'(Bloom Yields Live)'!CN150</f>
        <v>2.0428000000000002</v>
      </c>
      <c r="AR150" s="88">
        <f>'(Bloom Yields Live)'!CP150</f>
        <v>2.5179999999999998</v>
      </c>
      <c r="AS150" s="88">
        <f>'(Bloom Yields Live)'!CR150</f>
        <v>3.2839999999999998</v>
      </c>
      <c r="AT150" s="121">
        <f t="shared" si="76"/>
        <v>0.96269999999999989</v>
      </c>
      <c r="AU150" s="99">
        <f t="shared" si="69"/>
        <v>1.2781188679245283</v>
      </c>
      <c r="AV150" s="95">
        <f>'(Bloom Yields Live)'!CT150</f>
        <v>1.1084000000000001</v>
      </c>
      <c r="AW150" s="88">
        <f>'(Bloom Yields Live)'!CV150</f>
        <v>1.8140000000000001</v>
      </c>
      <c r="AX150" s="88">
        <f>'(Bloom Yields Live)'!CX150</f>
        <v>2.4247999999999998</v>
      </c>
      <c r="AY150" s="88">
        <f>'(Bloom Yields Live)'!CZ150</f>
        <v>2.8731</v>
      </c>
      <c r="AZ150" s="88">
        <f>'(Bloom Yields Live)'!DB150</f>
        <v>3.7972000000000001</v>
      </c>
      <c r="BA150" s="121">
        <f t="shared" si="77"/>
        <v>1.3178000000000001</v>
      </c>
      <c r="BB150" s="99">
        <f t="shared" si="70"/>
        <v>1.9551716981132072</v>
      </c>
      <c r="BC150" s="88">
        <f>'(Bloom Yields Live)'!DD150</f>
        <v>1.3694</v>
      </c>
      <c r="BD150" s="88">
        <f>'(Bloom Yields Live)'!DF150</f>
        <v>2.0937999999999999</v>
      </c>
      <c r="BE150" s="88">
        <f>'(Bloom Yields Live)'!DH150</f>
        <v>2.6865000000000001</v>
      </c>
      <c r="BF150" s="88">
        <f>'(Bloom Yields Live)'!DJ150</f>
        <v>3.0632999999999999</v>
      </c>
      <c r="BG150" s="88"/>
      <c r="BH150" s="121">
        <f t="shared" si="78"/>
        <v>1.508</v>
      </c>
      <c r="BI150" s="99">
        <f t="shared" si="71"/>
        <v>2.0887245283018863</v>
      </c>
      <c r="BJ150" s="95">
        <f>'(Bloom Yields Live)'!DN150</f>
        <v>1.96</v>
      </c>
      <c r="BK150" s="88">
        <f>'(Bloom Yields Live)'!DP150</f>
        <v>2.7425000000000002</v>
      </c>
      <c r="BL150" s="88">
        <f>'(Bloom Yields Live)'!DR150</f>
        <v>3.601</v>
      </c>
      <c r="BM150" s="88">
        <f>'(Bloom Yields Live)'!DT150</f>
        <v>3.8809</v>
      </c>
      <c r="BN150" s="88"/>
      <c r="BO150" s="121">
        <f t="shared" si="79"/>
        <v>2.3256000000000001</v>
      </c>
      <c r="BP150" s="99">
        <f t="shared" si="72"/>
        <v>2.9408849056603787</v>
      </c>
      <c r="BQ150" s="95">
        <f>'(Bloom Yields Live)'!DX150</f>
        <v>3.2503000000000002</v>
      </c>
      <c r="BR150" s="88">
        <f>'(Bloom Yields Live)'!DZ150</f>
        <v>4.5537999999999998</v>
      </c>
      <c r="BS150" s="88">
        <f>'(Bloom Yields Live)'!EB150</f>
        <v>5.5743999999999998</v>
      </c>
      <c r="BT150" s="88">
        <f>'(Bloom Yields Live)'!ED150</f>
        <v>5.7507999999999999</v>
      </c>
      <c r="BU150" s="88"/>
      <c r="BV150" s="121">
        <f t="shared" si="80"/>
        <v>4.1955</v>
      </c>
      <c r="BW150" s="88">
        <f t="shared" si="73"/>
        <v>5.0249698113207542</v>
      </c>
    </row>
    <row r="151" spans="1:75">
      <c r="A151" s="5">
        <v>41152</v>
      </c>
      <c r="B151" s="1040">
        <f t="shared" si="81"/>
        <v>41152</v>
      </c>
      <c r="C151" s="95">
        <f>'(Bloom Yields Live)'!C151</f>
        <v>4.9700000000000001E-2</v>
      </c>
      <c r="D151" s="30">
        <f>'(Bloom Yields Live)'!E151</f>
        <v>0.49809999999999999</v>
      </c>
      <c r="E151" s="30">
        <f>'(Bloom Yields Live)'!G151</f>
        <v>1.1169</v>
      </c>
      <c r="F151" s="30">
        <f>'(Bloom Yields Live)'!I151</f>
        <v>1.556</v>
      </c>
      <c r="G151" s="30">
        <f>'(Bloom Yields Live)'!K151</f>
        <v>2.0826000000000002</v>
      </c>
      <c r="H151" s="88">
        <f t="shared" si="65"/>
        <v>1.9351018867924532</v>
      </c>
      <c r="I151" s="99"/>
      <c r="J151" s="1459"/>
      <c r="K151" s="18">
        <f>'(Bloom Yields Live)'!AQ151</f>
        <v>1.8719999999999999</v>
      </c>
      <c r="L151" s="18">
        <f>'(Bloom Yields Live)'!AS151</f>
        <v>1.994</v>
      </c>
      <c r="M151" s="1459"/>
      <c r="N151" s="18">
        <f>'(Bloom Yields Live)'!AU151-'(Bloom Yields Live)'!I151</f>
        <v>0.60199999999999987</v>
      </c>
      <c r="O151" s="18">
        <f>'(Bloom Yields Live)'!AY151-'(Bloom Yields Live)'!AW151</f>
        <v>0.1171000000000002</v>
      </c>
      <c r="P151" s="18">
        <f>'(Bloom Yields Live)'!BK151-'(Bloom Yields Live)'!BG151</f>
        <v>-6.0700000000000198E-2</v>
      </c>
      <c r="Q151" s="18">
        <f>'(Bloom Yields Live)'!BM151-'(Bloom Yields Live)'!BG151</f>
        <v>7.6299999999999812E-2</v>
      </c>
      <c r="R151" s="18"/>
      <c r="S151" s="497">
        <f>'(Bloom Yields Live)'!S151</f>
        <v>2.597</v>
      </c>
      <c r="T151" s="731"/>
      <c r="U151" s="95">
        <f>'(Bloom Yields Live)'!W151</f>
        <v>0.71</v>
      </c>
      <c r="V151" s="30">
        <f>'(Bloom Yields Live)'!Y151</f>
        <v>1.4031</v>
      </c>
      <c r="W151" s="30">
        <f>'(Bloom Yields Live)'!AA151</f>
        <v>2.2724000000000002</v>
      </c>
      <c r="X151" s="30">
        <f>'(Bloom Yields Live)'!AC151</f>
        <v>2.6334</v>
      </c>
      <c r="Y151" s="30">
        <f>'(Bloom Yields Live)'!AE151</f>
        <v>3.2368000000000001</v>
      </c>
      <c r="Z151" s="30">
        <f t="shared" si="66"/>
        <v>3.6495698113207551</v>
      </c>
      <c r="AA151" s="121">
        <f t="shared" si="74"/>
        <v>1.0773999999999999</v>
      </c>
      <c r="AB151" s="88">
        <f t="shared" si="67"/>
        <v>1.7144679245283019</v>
      </c>
      <c r="AC151" s="99"/>
      <c r="AD151" s="1459"/>
      <c r="AE151" s="88">
        <f>'(Bloom Yields Live)'!BU151</f>
        <v>1.3260000000000001</v>
      </c>
      <c r="AF151" s="1511"/>
      <c r="AG151" s="95">
        <f>'(Bloom Yields Live)'!BZ151</f>
        <v>0.98899999999999999</v>
      </c>
      <c r="AH151" s="88">
        <f>'(Bloom Yields Live)'!CB151</f>
        <v>1.5819999999999999</v>
      </c>
      <c r="AI151" s="88">
        <f>'(Bloom Yields Live)'!CD151</f>
        <v>2.391</v>
      </c>
      <c r="AJ151" s="88">
        <f>'(Bloom Yields Live)'!CF151</f>
        <v>2.4449999999999998</v>
      </c>
      <c r="AK151" s="88">
        <f>'(Bloom Yields Live)'!CH151</f>
        <v>2.851</v>
      </c>
      <c r="AL151" s="121">
        <f t="shared" si="75"/>
        <v>0.88899999999999979</v>
      </c>
      <c r="AM151" s="88">
        <f t="shared" si="68"/>
        <v>1.2709452830188679</v>
      </c>
      <c r="AN151" s="731">
        <f t="shared" si="82"/>
        <v>-0.18840000000000012</v>
      </c>
      <c r="AO151" s="95">
        <f>'(Bloom Yields Live)'!CJ151</f>
        <v>0.84750000000000003</v>
      </c>
      <c r="AP151" s="88">
        <f>'(Bloom Yields Live)'!CL151</f>
        <v>1.2854999999999999</v>
      </c>
      <c r="AQ151" s="88">
        <f>'(Bloom Yields Live)'!CN151</f>
        <v>2.0383</v>
      </c>
      <c r="AR151" s="88">
        <f>'(Bloom Yields Live)'!CP151</f>
        <v>2.5095000000000001</v>
      </c>
      <c r="AS151" s="88">
        <f>'(Bloom Yields Live)'!CR151</f>
        <v>3.2770000000000001</v>
      </c>
      <c r="AT151" s="121">
        <f t="shared" si="76"/>
        <v>0.95350000000000001</v>
      </c>
      <c r="AU151" s="99">
        <f t="shared" si="69"/>
        <v>1.2690924528301888</v>
      </c>
      <c r="AV151" s="95">
        <f>'(Bloom Yields Live)'!CT151</f>
        <v>1.1619999999999999</v>
      </c>
      <c r="AW151" s="88">
        <f>'(Bloom Yields Live)'!CV151</f>
        <v>1.8146</v>
      </c>
      <c r="AX151" s="88">
        <f>'(Bloom Yields Live)'!CX151</f>
        <v>2.4258999999999999</v>
      </c>
      <c r="AY151" s="88">
        <f>'(Bloom Yields Live)'!CZ151</f>
        <v>2.8401999999999998</v>
      </c>
      <c r="AZ151" s="88">
        <f>'(Bloom Yields Live)'!DB151</f>
        <v>3.7656999999999998</v>
      </c>
      <c r="BA151" s="121">
        <f t="shared" si="77"/>
        <v>1.2841999999999998</v>
      </c>
      <c r="BB151" s="99">
        <f t="shared" si="70"/>
        <v>1.9435962264150941</v>
      </c>
      <c r="BC151" s="88">
        <f>'(Bloom Yields Live)'!DD151</f>
        <v>1.4616</v>
      </c>
      <c r="BD151" s="88">
        <f>'(Bloom Yields Live)'!DF151</f>
        <v>2.1379999999999999</v>
      </c>
      <c r="BE151" s="88">
        <f>'(Bloom Yields Live)'!DH151</f>
        <v>2.7471999999999999</v>
      </c>
      <c r="BF151" s="88">
        <f>'(Bloom Yields Live)'!DJ151</f>
        <v>3.1150000000000002</v>
      </c>
      <c r="BG151" s="88"/>
      <c r="BH151" s="121">
        <f t="shared" si="78"/>
        <v>1.5590000000000002</v>
      </c>
      <c r="BI151" s="99">
        <f t="shared" si="71"/>
        <v>2.0752377358490559</v>
      </c>
      <c r="BJ151" s="95">
        <f>'(Bloom Yields Live)'!DN151</f>
        <v>1.9697</v>
      </c>
      <c r="BK151" s="88">
        <f>'(Bloom Yields Live)'!DP151</f>
        <v>2.7042000000000002</v>
      </c>
      <c r="BL151" s="88">
        <f>'(Bloom Yields Live)'!DR151</f>
        <v>3.5480999999999998</v>
      </c>
      <c r="BM151" s="88">
        <f>'(Bloom Yields Live)'!DT151</f>
        <v>3.8241000000000001</v>
      </c>
      <c r="BN151" s="88"/>
      <c r="BO151" s="121">
        <f t="shared" si="79"/>
        <v>2.2681</v>
      </c>
      <c r="BP151" s="99">
        <f t="shared" si="72"/>
        <v>2.9339056603773606</v>
      </c>
      <c r="BQ151" s="95">
        <f>'(Bloom Yields Live)'!DX151</f>
        <v>3.3161999999999998</v>
      </c>
      <c r="BR151" s="88">
        <f>'(Bloom Yields Live)'!DZ151</f>
        <v>4.5716999999999999</v>
      </c>
      <c r="BS151" s="88">
        <f>'(Bloom Yields Live)'!EB151</f>
        <v>5.5758000000000001</v>
      </c>
      <c r="BT151" s="88">
        <f>'(Bloom Yields Live)'!ED151</f>
        <v>5.7472000000000003</v>
      </c>
      <c r="BU151" s="88"/>
      <c r="BV151" s="121">
        <f t="shared" si="80"/>
        <v>4.1912000000000003</v>
      </c>
      <c r="BW151" s="88">
        <f t="shared" si="73"/>
        <v>5.0073245283018872</v>
      </c>
    </row>
    <row r="152" spans="1:75">
      <c r="A152" s="5">
        <v>41159</v>
      </c>
      <c r="B152" s="1040">
        <f t="shared" si="81"/>
        <v>41159</v>
      </c>
      <c r="C152" s="95">
        <f>'(Bloom Yields Live)'!C152</f>
        <v>0.1545</v>
      </c>
      <c r="D152" s="30">
        <f>'(Bloom Yields Live)'!E152</f>
        <v>0.62660000000000005</v>
      </c>
      <c r="E152" s="30">
        <f>'(Bloom Yields Live)'!G152</f>
        <v>1.2706999999999999</v>
      </c>
      <c r="F152" s="30">
        <f>'(Bloom Yields Live)'!I152</f>
        <v>1.7343999999999999</v>
      </c>
      <c r="G152" s="30">
        <f>'(Bloom Yields Live)'!K152</f>
        <v>2.2757000000000001</v>
      </c>
      <c r="H152" s="88">
        <f t="shared" si="65"/>
        <v>1.9274811320754717</v>
      </c>
      <c r="I152" s="99"/>
      <c r="J152" s="1459"/>
      <c r="K152" s="18">
        <f>'(Bloom Yields Live)'!AQ152</f>
        <v>1.8719999999999999</v>
      </c>
      <c r="L152" s="18">
        <f>'(Bloom Yields Live)'!AS152</f>
        <v>2.0720000000000001</v>
      </c>
      <c r="M152" s="1459"/>
      <c r="N152" s="18">
        <f>'(Bloom Yields Live)'!AU152-'(Bloom Yields Live)'!I152</f>
        <v>0.47259999999999991</v>
      </c>
      <c r="O152" s="18">
        <f>'(Bloom Yields Live)'!AY152-'(Bloom Yields Live)'!AW152</f>
        <v>0.11940000000000017</v>
      </c>
      <c r="P152" s="18">
        <f>'(Bloom Yields Live)'!BK152-'(Bloom Yields Live)'!BG152</f>
        <v>-5.1899999999999835E-2</v>
      </c>
      <c r="Q152" s="18">
        <f>'(Bloom Yields Live)'!BM152-'(Bloom Yields Live)'!BG152</f>
        <v>8.1100000000000172E-2</v>
      </c>
      <c r="R152" s="18"/>
      <c r="S152" s="497">
        <f>'(Bloom Yields Live)'!S152</f>
        <v>2.6463999999999999</v>
      </c>
      <c r="T152" s="731"/>
      <c r="U152" s="95">
        <f>'(Bloom Yields Live)'!W152</f>
        <v>0.68230000000000002</v>
      </c>
      <c r="V152" s="30">
        <f>'(Bloom Yields Live)'!Y152</f>
        <v>1.3893</v>
      </c>
      <c r="W152" s="30">
        <f>'(Bloom Yields Live)'!AA152</f>
        <v>2.3020999999999998</v>
      </c>
      <c r="X152" s="30">
        <f>'(Bloom Yields Live)'!AC152</f>
        <v>2.6848999999999998</v>
      </c>
      <c r="Y152" s="30">
        <f>'(Bloom Yields Live)'!AE152</f>
        <v>3.2826</v>
      </c>
      <c r="Z152" s="30">
        <f t="shared" si="66"/>
        <v>3.6237698113207553</v>
      </c>
      <c r="AA152" s="121">
        <f t="shared" si="74"/>
        <v>0.9504999999999999</v>
      </c>
      <c r="AB152" s="88">
        <f t="shared" si="67"/>
        <v>1.6962886792452827</v>
      </c>
      <c r="AC152" s="99"/>
      <c r="AD152" s="1459"/>
      <c r="AE152" s="88">
        <f>'(Bloom Yields Live)'!BU152</f>
        <v>1.409</v>
      </c>
      <c r="AF152" s="1511"/>
      <c r="AG152" s="95">
        <f>'(Bloom Yields Live)'!BZ152</f>
        <v>1.018</v>
      </c>
      <c r="AH152" s="88">
        <f>'(Bloom Yields Live)'!CB152</f>
        <v>1.681</v>
      </c>
      <c r="AI152" s="88">
        <f>'(Bloom Yields Live)'!CD152</f>
        <v>2.5230000000000001</v>
      </c>
      <c r="AJ152" s="88">
        <f>'(Bloom Yields Live)'!CF152</f>
        <v>2.585</v>
      </c>
      <c r="AK152" s="88">
        <f>'(Bloom Yields Live)'!CH152</f>
        <v>3.0150000000000001</v>
      </c>
      <c r="AL152" s="121">
        <f t="shared" si="75"/>
        <v>0.85060000000000002</v>
      </c>
      <c r="AM152" s="88">
        <f t="shared" si="68"/>
        <v>1.2560377358490566</v>
      </c>
      <c r="AN152" s="731">
        <f t="shared" si="82"/>
        <v>-9.9899999999999878E-2</v>
      </c>
      <c r="AO152" s="95">
        <f>'(Bloom Yields Live)'!CJ152</f>
        <v>0.91010000000000002</v>
      </c>
      <c r="AP152" s="88">
        <f>'(Bloom Yields Live)'!CL152</f>
        <v>1.4126000000000001</v>
      </c>
      <c r="AQ152" s="88">
        <f>'(Bloom Yields Live)'!CN152</f>
        <v>2.1993999999999998</v>
      </c>
      <c r="AR152" s="88">
        <f>'(Bloom Yields Live)'!CP152</f>
        <v>2.6865999999999999</v>
      </c>
      <c r="AS152" s="88">
        <f>'(Bloom Yields Live)'!CR152</f>
        <v>3.4786000000000001</v>
      </c>
      <c r="AT152" s="121">
        <f t="shared" si="76"/>
        <v>0.95219999999999994</v>
      </c>
      <c r="AU152" s="99">
        <f t="shared" si="69"/>
        <v>1.2602962264150948</v>
      </c>
      <c r="AV152" s="95">
        <f>'(Bloom Yields Live)'!CT152</f>
        <v>1.2353000000000001</v>
      </c>
      <c r="AW152" s="88">
        <f>'(Bloom Yields Live)'!CV152</f>
        <v>1.9024000000000001</v>
      </c>
      <c r="AX152" s="88">
        <f>'(Bloom Yields Live)'!CX152</f>
        <v>2.5676999999999999</v>
      </c>
      <c r="AY152" s="88">
        <f>'(Bloom Yields Live)'!CZ152</f>
        <v>2.9580000000000002</v>
      </c>
      <c r="AZ152" s="88">
        <f>'(Bloom Yields Live)'!DB152</f>
        <v>3.8580999999999999</v>
      </c>
      <c r="BA152" s="121">
        <f t="shared" si="77"/>
        <v>1.2236000000000002</v>
      </c>
      <c r="BB152" s="99">
        <f t="shared" si="70"/>
        <v>1.9276150943396226</v>
      </c>
      <c r="BC152" s="88">
        <f>'(Bloom Yields Live)'!DD152</f>
        <v>1.5146999999999999</v>
      </c>
      <c r="BD152" s="88">
        <f>'(Bloom Yields Live)'!DF152</f>
        <v>2.2856000000000001</v>
      </c>
      <c r="BE152" s="88">
        <f>'(Bloom Yields Live)'!DH152</f>
        <v>2.9188000000000001</v>
      </c>
      <c r="BF152" s="88">
        <f>'(Bloom Yields Live)'!DJ152</f>
        <v>3.3626</v>
      </c>
      <c r="BG152" s="88"/>
      <c r="BH152" s="121">
        <f t="shared" si="78"/>
        <v>1.6282000000000001</v>
      </c>
      <c r="BI152" s="99">
        <f t="shared" si="71"/>
        <v>2.0628528301886786</v>
      </c>
      <c r="BJ152" s="95">
        <f>'(Bloom Yields Live)'!DN152</f>
        <v>2.0194000000000001</v>
      </c>
      <c r="BK152" s="88">
        <f>'(Bloom Yields Live)'!DP152</f>
        <v>2.8184</v>
      </c>
      <c r="BL152" s="88">
        <f>'(Bloom Yields Live)'!DR152</f>
        <v>3.6962999999999999</v>
      </c>
      <c r="BM152" s="88">
        <f>'(Bloom Yields Live)'!DT152</f>
        <v>3.9882999999999997</v>
      </c>
      <c r="BN152" s="88"/>
      <c r="BO152" s="121">
        <f t="shared" si="79"/>
        <v>2.2538999999999998</v>
      </c>
      <c r="BP152" s="99">
        <f t="shared" si="72"/>
        <v>2.9264094339622653</v>
      </c>
      <c r="BQ152" s="95">
        <f>'(Bloom Yields Live)'!DX152</f>
        <v>3.2608999999999999</v>
      </c>
      <c r="BR152" s="88">
        <f>'(Bloom Yields Live)'!DZ152</f>
        <v>4.5808999999999997</v>
      </c>
      <c r="BS152" s="88">
        <f>'(Bloom Yields Live)'!EB152</f>
        <v>5.6189999999999998</v>
      </c>
      <c r="BT152" s="88">
        <f>'(Bloom Yields Live)'!ED152</f>
        <v>5.8064</v>
      </c>
      <c r="BU152" s="88"/>
      <c r="BV152" s="121">
        <f t="shared" si="80"/>
        <v>4.0720000000000001</v>
      </c>
      <c r="BW152" s="88">
        <f t="shared" si="73"/>
        <v>4.9794188679245295</v>
      </c>
    </row>
    <row r="153" spans="1:75">
      <c r="A153" s="5">
        <v>41166</v>
      </c>
      <c r="B153" s="1040">
        <f t="shared" si="81"/>
        <v>41166</v>
      </c>
      <c r="C153" s="95">
        <f>'(Bloom Yields Live)'!C153</f>
        <v>0.24579999999999999</v>
      </c>
      <c r="D153" s="30">
        <f>'(Bloom Yields Live)'!E153</f>
        <v>0.77100000000000002</v>
      </c>
      <c r="E153" s="30">
        <f>'(Bloom Yields Live)'!G153</f>
        <v>1.4334</v>
      </c>
      <c r="F153" s="30">
        <f>'(Bloom Yields Live)'!I153</f>
        <v>1.9053</v>
      </c>
      <c r="G153" s="30">
        <f>'(Bloom Yields Live)'!K153</f>
        <v>2.4611000000000001</v>
      </c>
      <c r="H153" s="88">
        <f t="shared" si="65"/>
        <v>1.9270188679245281</v>
      </c>
      <c r="I153" s="99"/>
      <c r="J153" s="1459"/>
      <c r="K153" s="18">
        <f>'(Bloom Yields Live)'!AQ153</f>
        <v>1.8719999999999999</v>
      </c>
      <c r="L153" s="18">
        <f>'(Bloom Yields Live)'!AS153</f>
        <v>2.1320000000000001</v>
      </c>
      <c r="M153" s="1459"/>
      <c r="N153" s="18">
        <f>'(Bloom Yields Live)'!AU153-'(Bloom Yields Live)'!I153</f>
        <v>0.35670000000000002</v>
      </c>
      <c r="O153" s="18">
        <f>'(Bloom Yields Live)'!AY153-'(Bloom Yields Live)'!AW153</f>
        <v>0.12319999999999975</v>
      </c>
      <c r="P153" s="18">
        <f>'(Bloom Yields Live)'!BK153-'(Bloom Yields Live)'!BG153</f>
        <v>-1.6499999999999737E-2</v>
      </c>
      <c r="Q153" s="18">
        <f>'(Bloom Yields Live)'!BM153-'(Bloom Yields Live)'!BG153</f>
        <v>8.6500000000000021E-2</v>
      </c>
      <c r="R153" s="18"/>
      <c r="S153" s="497">
        <f>'(Bloom Yields Live)'!S153</f>
        <v>2.6516999999999999</v>
      </c>
      <c r="T153" s="731"/>
      <c r="U153" s="95">
        <f>'(Bloom Yields Live)'!W153</f>
        <v>0.64600000000000002</v>
      </c>
      <c r="V153" s="30">
        <f>'(Bloom Yields Live)'!Y153</f>
        <v>1.3714</v>
      </c>
      <c r="W153" s="30">
        <f>'(Bloom Yields Live)'!AA153</f>
        <v>2.3008999999999999</v>
      </c>
      <c r="X153" s="30">
        <f>'(Bloom Yields Live)'!AC153</f>
        <v>2.7016</v>
      </c>
      <c r="Y153" s="30">
        <f>'(Bloom Yields Live)'!AE153</f>
        <v>3.3128000000000002</v>
      </c>
      <c r="Z153" s="30">
        <f t="shared" si="66"/>
        <v>3.6005433962264157</v>
      </c>
      <c r="AA153" s="121">
        <f t="shared" si="74"/>
        <v>0.79630000000000001</v>
      </c>
      <c r="AB153" s="88">
        <f t="shared" si="67"/>
        <v>1.6735245283018865</v>
      </c>
      <c r="AC153" s="99"/>
      <c r="AD153" s="1459"/>
      <c r="AE153" s="88">
        <f>'(Bloom Yields Live)'!BU153</f>
        <v>1.5609999999999999</v>
      </c>
      <c r="AF153" s="1511"/>
      <c r="AG153" s="95">
        <f>'(Bloom Yields Live)'!BZ153</f>
        <v>1.0840000000000001</v>
      </c>
      <c r="AH153" s="88">
        <f>'(Bloom Yields Live)'!CB153</f>
        <v>1.782</v>
      </c>
      <c r="AI153" s="88">
        <f>'(Bloom Yields Live)'!CD153</f>
        <v>2.6219999999999999</v>
      </c>
      <c r="AJ153" s="88">
        <f>'(Bloom Yields Live)'!CF153</f>
        <v>2.6760000000000002</v>
      </c>
      <c r="AK153" s="88">
        <f>'(Bloom Yields Live)'!CH153</f>
        <v>3.1240000000000001</v>
      </c>
      <c r="AL153" s="121">
        <f t="shared" si="75"/>
        <v>0.77070000000000016</v>
      </c>
      <c r="AM153" s="88">
        <f t="shared" si="68"/>
        <v>1.239367924528302</v>
      </c>
      <c r="AN153" s="731">
        <f t="shared" si="82"/>
        <v>-2.5599999999999845E-2</v>
      </c>
      <c r="AO153" s="95">
        <f>'(Bloom Yields Live)'!CJ153</f>
        <v>0.98960000000000004</v>
      </c>
      <c r="AP153" s="88">
        <f>'(Bloom Yields Live)'!CL153</f>
        <v>1.5276000000000001</v>
      </c>
      <c r="AQ153" s="88">
        <f>'(Bloom Yields Live)'!CN153</f>
        <v>2.3119000000000001</v>
      </c>
      <c r="AR153" s="88">
        <f>'(Bloom Yields Live)'!CP153</f>
        <v>2.8029000000000002</v>
      </c>
      <c r="AS153" s="88">
        <f>'(Bloom Yields Live)'!CR153</f>
        <v>3.6126</v>
      </c>
      <c r="AT153" s="121">
        <f t="shared" si="76"/>
        <v>0.89760000000000018</v>
      </c>
      <c r="AU153" s="99">
        <f t="shared" si="69"/>
        <v>1.2503566037735849</v>
      </c>
      <c r="AV153" s="95">
        <f>'(Bloom Yields Live)'!CT153</f>
        <v>1.3472</v>
      </c>
      <c r="AW153" s="88">
        <f>'(Bloom Yields Live)'!CV153</f>
        <v>2.0497999999999998</v>
      </c>
      <c r="AX153" s="88">
        <f>'(Bloom Yields Live)'!CX153</f>
        <v>2.7126000000000001</v>
      </c>
      <c r="AY153" s="88">
        <f>'(Bloom Yields Live)'!CZ153</f>
        <v>3.0467</v>
      </c>
      <c r="AZ153" s="88">
        <f>'(Bloom Yields Live)'!DB153</f>
        <v>3.9645000000000001</v>
      </c>
      <c r="BA153" s="121">
        <f t="shared" si="77"/>
        <v>1.1414</v>
      </c>
      <c r="BB153" s="99">
        <f t="shared" si="70"/>
        <v>1.9095075471698113</v>
      </c>
      <c r="BC153" s="88">
        <f>'(Bloom Yields Live)'!DD153</f>
        <v>1.5876000000000001</v>
      </c>
      <c r="BD153" s="88">
        <f>'(Bloom Yields Live)'!DF153</f>
        <v>2.3940000000000001</v>
      </c>
      <c r="BE153" s="88">
        <f>'(Bloom Yields Live)'!DH153</f>
        <v>3.0247000000000002</v>
      </c>
      <c r="BF153" s="88">
        <f>'(Bloom Yields Live)'!DJ153</f>
        <v>3.4723000000000002</v>
      </c>
      <c r="BG153" s="88"/>
      <c r="BH153" s="121">
        <f t="shared" si="78"/>
        <v>1.5670000000000002</v>
      </c>
      <c r="BI153" s="99">
        <f t="shared" si="71"/>
        <v>2.0484132075471697</v>
      </c>
      <c r="BJ153" s="95">
        <f>'(Bloom Yields Live)'!DN153</f>
        <v>2.0909</v>
      </c>
      <c r="BK153" s="88">
        <f>'(Bloom Yields Live)'!DP153</f>
        <v>2.9253999999999998</v>
      </c>
      <c r="BL153" s="88">
        <f>'(Bloom Yields Live)'!DR153</f>
        <v>3.8008999999999999</v>
      </c>
      <c r="BM153" s="88">
        <f>'(Bloom Yields Live)'!DT153</f>
        <v>4.0965999999999996</v>
      </c>
      <c r="BN153" s="88"/>
      <c r="BO153" s="121">
        <f t="shared" si="79"/>
        <v>2.1912999999999996</v>
      </c>
      <c r="BP153" s="99">
        <f t="shared" si="72"/>
        <v>2.9174056603773595</v>
      </c>
      <c r="BQ153" s="95">
        <f>'(Bloom Yields Live)'!DX153</f>
        <v>3.2593000000000001</v>
      </c>
      <c r="BR153" s="88">
        <f>'(Bloom Yields Live)'!DZ153</f>
        <v>4.6147999999999998</v>
      </c>
      <c r="BS153" s="88">
        <f>'(Bloom Yields Live)'!EB153</f>
        <v>5.6502999999999997</v>
      </c>
      <c r="BT153" s="88">
        <f>'(Bloom Yields Live)'!ED153</f>
        <v>5.8414999999999999</v>
      </c>
      <c r="BU153" s="88"/>
      <c r="BV153" s="121">
        <f t="shared" si="80"/>
        <v>3.9361999999999999</v>
      </c>
      <c r="BW153" s="88">
        <f t="shared" si="73"/>
        <v>4.9443716981132075</v>
      </c>
    </row>
    <row r="154" spans="1:75">
      <c r="A154" s="5">
        <v>41173</v>
      </c>
      <c r="B154" s="1040">
        <f t="shared" si="81"/>
        <v>41173</v>
      </c>
      <c r="C154" s="95">
        <f>'(Bloom Yields Live)'!C154</f>
        <v>0.1782</v>
      </c>
      <c r="D154" s="30">
        <f>'(Bloom Yields Live)'!E154</f>
        <v>0.66479999999999995</v>
      </c>
      <c r="E154" s="30">
        <f>'(Bloom Yields Live)'!G154</f>
        <v>1.3233999999999999</v>
      </c>
      <c r="F154" s="30">
        <f>'(Bloom Yields Live)'!I154</f>
        <v>1.7970999999999999</v>
      </c>
      <c r="G154" s="30">
        <f>'(Bloom Yields Live)'!K154</f>
        <v>2.3614000000000002</v>
      </c>
      <c r="H154" s="88">
        <f t="shared" si="65"/>
        <v>1.9236943396226414</v>
      </c>
      <c r="I154" s="99"/>
      <c r="J154" s="1459"/>
      <c r="K154" s="18">
        <f>'(Bloom Yields Live)'!AQ154</f>
        <v>1.8719999999999999</v>
      </c>
      <c r="L154" s="18">
        <f>'(Bloom Yields Live)'!AS154</f>
        <v>2.1120000000000001</v>
      </c>
      <c r="M154" s="1459"/>
      <c r="N154" s="18">
        <f>'(Bloom Yields Live)'!AU154-'(Bloom Yields Live)'!I154</f>
        <v>0.47789999999999999</v>
      </c>
      <c r="O154" s="18">
        <f>'(Bloom Yields Live)'!AY154-'(Bloom Yields Live)'!AW154</f>
        <v>0.12470000000000026</v>
      </c>
      <c r="P154" s="18">
        <f>'(Bloom Yields Live)'!BK154-'(Bloom Yields Live)'!BG154</f>
        <v>-3.1600000000000072E-2</v>
      </c>
      <c r="Q154" s="18">
        <f>'(Bloom Yields Live)'!BM154-'(Bloom Yields Live)'!BG154</f>
        <v>8.2399999999999807E-2</v>
      </c>
      <c r="R154" s="18"/>
      <c r="S154" s="497">
        <f>'(Bloom Yields Live)'!S154</f>
        <v>2.6593999999999998</v>
      </c>
      <c r="T154" s="731"/>
      <c r="U154" s="95">
        <f>'(Bloom Yields Live)'!W154</f>
        <v>0.6784</v>
      </c>
      <c r="V154" s="30">
        <f>'(Bloom Yields Live)'!Y154</f>
        <v>1.3881000000000001</v>
      </c>
      <c r="W154" s="30">
        <f>'(Bloom Yields Live)'!AA154</f>
        <v>2.3136000000000001</v>
      </c>
      <c r="X154" s="30">
        <f>'(Bloom Yields Live)'!AC154</f>
        <v>2.6960999999999999</v>
      </c>
      <c r="Y154" s="30">
        <f>'(Bloom Yields Live)'!AE154</f>
        <v>3.2690999999999999</v>
      </c>
      <c r="Z154" s="30">
        <f t="shared" si="66"/>
        <v>3.5806132075471706</v>
      </c>
      <c r="AA154" s="121">
        <f t="shared" si="74"/>
        <v>0.89900000000000002</v>
      </c>
      <c r="AB154" s="88">
        <f t="shared" si="67"/>
        <v>1.6569188679245286</v>
      </c>
      <c r="AC154" s="99"/>
      <c r="AD154" s="1459"/>
      <c r="AE154" s="88">
        <f>'(Bloom Yields Live)'!BU154</f>
        <v>1.462</v>
      </c>
      <c r="AF154" s="1511"/>
      <c r="AG154" s="95">
        <f>'(Bloom Yields Live)'!BZ154</f>
        <v>1.04</v>
      </c>
      <c r="AH154" s="88">
        <f>'(Bloom Yields Live)'!CB154</f>
        <v>1.6539999999999999</v>
      </c>
      <c r="AI154" s="88">
        <f>'(Bloom Yields Live)'!CD154</f>
        <v>2.5270000000000001</v>
      </c>
      <c r="AJ154" s="88">
        <f>'(Bloom Yields Live)'!CF154</f>
        <v>2.5910000000000002</v>
      </c>
      <c r="AK154" s="88">
        <f>'(Bloom Yields Live)'!CH154</f>
        <v>3.044</v>
      </c>
      <c r="AL154" s="121">
        <f t="shared" si="75"/>
        <v>0.79390000000000027</v>
      </c>
      <c r="AM154" s="88">
        <f t="shared" si="68"/>
        <v>1.2231075471698112</v>
      </c>
      <c r="AN154" s="731">
        <f t="shared" si="82"/>
        <v>-0.10509999999999975</v>
      </c>
      <c r="AO154" s="95">
        <f>'(Bloom Yields Live)'!CJ154</f>
        <v>0.95850000000000002</v>
      </c>
      <c r="AP154" s="88">
        <f>'(Bloom Yields Live)'!CL154</f>
        <v>1.4121999999999999</v>
      </c>
      <c r="AQ154" s="88">
        <f>'(Bloom Yields Live)'!CN154</f>
        <v>2.2296999999999998</v>
      </c>
      <c r="AR154" s="88">
        <f>'(Bloom Yields Live)'!CP154</f>
        <v>2.7309999999999999</v>
      </c>
      <c r="AS154" s="88">
        <f>'(Bloom Yields Live)'!CR154</f>
        <v>3.552</v>
      </c>
      <c r="AT154" s="121">
        <f t="shared" si="76"/>
        <v>0.93389999999999995</v>
      </c>
      <c r="AU154" s="99">
        <f t="shared" si="69"/>
        <v>1.239411320754717</v>
      </c>
      <c r="AV154" s="95">
        <f>'(Bloom Yields Live)'!CT154</f>
        <v>1.3087</v>
      </c>
      <c r="AW154" s="88">
        <f>'(Bloom Yields Live)'!CV154</f>
        <v>1.9371</v>
      </c>
      <c r="AX154" s="88">
        <f>'(Bloom Yields Live)'!CX154</f>
        <v>2.6431</v>
      </c>
      <c r="AY154" s="88">
        <f>'(Bloom Yields Live)'!CZ154</f>
        <v>2.9674999999999998</v>
      </c>
      <c r="AZ154" s="88">
        <f>'(Bloom Yields Live)'!DB154</f>
        <v>3.8965000000000001</v>
      </c>
      <c r="BA154" s="121">
        <f t="shared" si="77"/>
        <v>1.1703999999999999</v>
      </c>
      <c r="BB154" s="99">
        <f t="shared" si="70"/>
        <v>1.8879528301886794</v>
      </c>
      <c r="BC154" s="88">
        <f>'(Bloom Yields Live)'!DD154</f>
        <v>1.5504</v>
      </c>
      <c r="BD154" s="88">
        <f>'(Bloom Yields Live)'!DF154</f>
        <v>2.2726000000000002</v>
      </c>
      <c r="BE154" s="88">
        <f>'(Bloom Yields Live)'!DH154</f>
        <v>2.9365000000000001</v>
      </c>
      <c r="BF154" s="88">
        <f>'(Bloom Yields Live)'!DJ154</f>
        <v>3.3942999999999999</v>
      </c>
      <c r="BG154" s="88"/>
      <c r="BH154" s="121">
        <f t="shared" si="78"/>
        <v>1.5972</v>
      </c>
      <c r="BI154" s="99">
        <f t="shared" si="71"/>
        <v>2.0325905660377357</v>
      </c>
      <c r="BJ154" s="95">
        <f>'(Bloom Yields Live)'!DN154</f>
        <v>2.0836999999999999</v>
      </c>
      <c r="BK154" s="88">
        <f>'(Bloom Yields Live)'!DP154</f>
        <v>2.8340000000000001</v>
      </c>
      <c r="BL154" s="88">
        <f>'(Bloom Yields Live)'!DR154</f>
        <v>3.7427000000000001</v>
      </c>
      <c r="BM154" s="88">
        <f>'(Bloom Yields Live)'!DT154</f>
        <v>4.0487000000000002</v>
      </c>
      <c r="BN154" s="88"/>
      <c r="BO154" s="121">
        <f t="shared" si="79"/>
        <v>2.2516000000000003</v>
      </c>
      <c r="BP154" s="99">
        <f t="shared" si="72"/>
        <v>2.9081754716981147</v>
      </c>
      <c r="BQ154" s="95">
        <f>'(Bloom Yields Live)'!DX154</f>
        <v>3.2616999999999998</v>
      </c>
      <c r="BR154" s="88">
        <f>'(Bloom Yields Live)'!DZ154</f>
        <v>4.5629999999999997</v>
      </c>
      <c r="BS154" s="88">
        <f>'(Bloom Yields Live)'!EB154</f>
        <v>5.6318000000000001</v>
      </c>
      <c r="BT154" s="88">
        <f>'(Bloom Yields Live)'!ED154</f>
        <v>5.8333000000000004</v>
      </c>
      <c r="BU154" s="88"/>
      <c r="BV154" s="121">
        <f t="shared" si="80"/>
        <v>4.0362000000000009</v>
      </c>
      <c r="BW154" s="88">
        <f t="shared" si="73"/>
        <v>4.9101018867924537</v>
      </c>
    </row>
    <row r="155" spans="1:75">
      <c r="A155" s="5">
        <v>41180</v>
      </c>
      <c r="B155" s="1040">
        <f t="shared" si="81"/>
        <v>41180</v>
      </c>
      <c r="C155" s="95">
        <f>'(Bloom Yields Live)'!C155</f>
        <v>0.12609999999999999</v>
      </c>
      <c r="D155" s="30">
        <f>'(Bloom Yields Live)'!E155</f>
        <v>0.57050000000000001</v>
      </c>
      <c r="E155" s="30">
        <f>'(Bloom Yields Live)'!G155</f>
        <v>1.1764999999999999</v>
      </c>
      <c r="F155" s="30">
        <f>'(Bloom Yields Live)'!I155</f>
        <v>1.6278999999999999</v>
      </c>
      <c r="G155" s="30">
        <f>'(Bloom Yields Live)'!K155</f>
        <v>2.1861999999999999</v>
      </c>
      <c r="H155" s="88">
        <f t="shared" si="65"/>
        <v>1.9196301886792455</v>
      </c>
      <c r="I155" s="99"/>
      <c r="J155" s="1459"/>
      <c r="K155" s="18">
        <f>'(Bloom Yields Live)'!AQ155</f>
        <v>1.8719999999999999</v>
      </c>
      <c r="L155" s="18">
        <f>'(Bloom Yields Live)'!AS155</f>
        <v>2.113</v>
      </c>
      <c r="M155" s="1459"/>
      <c r="N155" s="18">
        <f>'(Bloom Yields Live)'!AU155-'(Bloom Yields Live)'!I155</f>
        <v>0.55010000000000003</v>
      </c>
      <c r="O155" s="18">
        <f>'(Bloom Yields Live)'!AY155-'(Bloom Yields Live)'!AW155</f>
        <v>0.11729999999999974</v>
      </c>
      <c r="P155" s="18">
        <f>'(Bloom Yields Live)'!BK155-'(Bloom Yields Live)'!BG155</f>
        <v>-9.4899999999999984E-2</v>
      </c>
      <c r="Q155" s="18">
        <f>'(Bloom Yields Live)'!BM155-'(Bloom Yields Live)'!BG155</f>
        <v>7.5099999999999945E-2</v>
      </c>
      <c r="R155" s="18"/>
      <c r="S155" s="497">
        <f>'(Bloom Yields Live)'!S155</f>
        <v>2.5502000000000002</v>
      </c>
      <c r="T155" s="731"/>
      <c r="U155" s="95">
        <f>'(Bloom Yields Live)'!W155</f>
        <v>0.64119999999999999</v>
      </c>
      <c r="V155" s="30">
        <f>'(Bloom Yields Live)'!Y155</f>
        <v>1.3336000000000001</v>
      </c>
      <c r="W155" s="30">
        <f>'(Bloom Yields Live)'!AA155</f>
        <v>2.2164999999999999</v>
      </c>
      <c r="X155" s="30">
        <f>'(Bloom Yields Live)'!AC155</f>
        <v>2.6135999999999999</v>
      </c>
      <c r="Y155" s="30">
        <f>'(Bloom Yields Live)'!AE155</f>
        <v>3.1311</v>
      </c>
      <c r="Z155" s="30">
        <f t="shared" si="66"/>
        <v>3.5591735849056612</v>
      </c>
      <c r="AA155" s="121">
        <f t="shared" si="74"/>
        <v>0.98570000000000002</v>
      </c>
      <c r="AB155" s="88">
        <f t="shared" si="67"/>
        <v>1.6395433962264152</v>
      </c>
      <c r="AC155" s="99"/>
      <c r="AD155" s="1459"/>
      <c r="AE155" s="88">
        <f>'(Bloom Yields Live)'!BU155</f>
        <v>1.371</v>
      </c>
      <c r="AF155" s="1511"/>
      <c r="AG155" s="95">
        <f>'(Bloom Yields Live)'!BZ155</f>
        <v>1.0049999999999999</v>
      </c>
      <c r="AH155" s="88">
        <f>'(Bloom Yields Live)'!CB155</f>
        <v>1.649</v>
      </c>
      <c r="AI155" s="88">
        <f>'(Bloom Yields Live)'!CD155</f>
        <v>2.4769999999999999</v>
      </c>
      <c r="AJ155" s="88">
        <f>'(Bloom Yields Live)'!CF155</f>
        <v>2.5009999999999999</v>
      </c>
      <c r="AK155" s="88">
        <f>'(Bloom Yields Live)'!CH155</f>
        <v>2.94</v>
      </c>
      <c r="AL155" s="121">
        <f t="shared" si="75"/>
        <v>0.87309999999999999</v>
      </c>
      <c r="AM155" s="88">
        <f t="shared" si="68"/>
        <v>1.2070207547169811</v>
      </c>
      <c r="AN155" s="731">
        <f t="shared" si="82"/>
        <v>-0.11260000000000003</v>
      </c>
      <c r="AO155" s="95">
        <f>'(Bloom Yields Live)'!CJ155</f>
        <v>0.90039999999999998</v>
      </c>
      <c r="AP155" s="88">
        <f>'(Bloom Yields Live)'!CL155</f>
        <v>1.3909</v>
      </c>
      <c r="AQ155" s="88">
        <f>'(Bloom Yields Live)'!CN155</f>
        <v>2.1606000000000001</v>
      </c>
      <c r="AR155" s="88">
        <f>'(Bloom Yields Live)'!CP155</f>
        <v>2.6414</v>
      </c>
      <c r="AS155" s="88">
        <f>'(Bloom Yields Live)'!CR155</f>
        <v>3.4529000000000001</v>
      </c>
      <c r="AT155" s="121">
        <f t="shared" si="76"/>
        <v>1.0135000000000001</v>
      </c>
      <c r="AU155" s="99">
        <f t="shared" si="69"/>
        <v>1.23</v>
      </c>
      <c r="AV155" s="95">
        <f>'(Bloom Yields Live)'!CT155</f>
        <v>1.2395</v>
      </c>
      <c r="AW155" s="88">
        <f>'(Bloom Yields Live)'!CV155</f>
        <v>1.9045999999999998</v>
      </c>
      <c r="AX155" s="88">
        <f>'(Bloom Yields Live)'!CX155</f>
        <v>2.5728999999999997</v>
      </c>
      <c r="AY155" s="88">
        <f>'(Bloom Yields Live)'!CZ155</f>
        <v>2.8666999999999998</v>
      </c>
      <c r="AZ155" s="88">
        <f>'(Bloom Yields Live)'!DB155</f>
        <v>3.7862</v>
      </c>
      <c r="BA155" s="121">
        <f t="shared" si="77"/>
        <v>1.2387999999999999</v>
      </c>
      <c r="BB155" s="99">
        <f t="shared" si="70"/>
        <v>1.8672396226415096</v>
      </c>
      <c r="BC155" s="88">
        <f>'(Bloom Yields Live)'!DD155</f>
        <v>1.5108999999999999</v>
      </c>
      <c r="BD155" s="88">
        <f>'(Bloom Yields Live)'!DF155</f>
        <v>2.3098999999999998</v>
      </c>
      <c r="BE155" s="88">
        <f>'(Bloom Yields Live)'!DH155</f>
        <v>2.8559999999999999</v>
      </c>
      <c r="BF155" s="88">
        <f>'(Bloom Yields Live)'!DJ155</f>
        <v>3.3132999999999999</v>
      </c>
      <c r="BG155" s="88"/>
      <c r="BH155" s="121">
        <f t="shared" si="78"/>
        <v>1.6854</v>
      </c>
      <c r="BI155" s="99">
        <f t="shared" si="71"/>
        <v>2.0176490566037732</v>
      </c>
      <c r="BJ155" s="95">
        <f>'(Bloom Yields Live)'!DN155</f>
        <v>2.0468999999999999</v>
      </c>
      <c r="BK155" s="88">
        <f>'(Bloom Yields Live)'!DP155</f>
        <v>2.8338999999999999</v>
      </c>
      <c r="BL155" s="88">
        <f>'(Bloom Yields Live)'!DR155</f>
        <v>3.6949000000000001</v>
      </c>
      <c r="BM155" s="88">
        <f>'(Bloom Yields Live)'!DT155</f>
        <v>3.9802999999999997</v>
      </c>
      <c r="BN155" s="88"/>
      <c r="BO155" s="121">
        <f t="shared" si="79"/>
        <v>2.3523999999999998</v>
      </c>
      <c r="BP155" s="99">
        <f t="shared" si="72"/>
        <v>2.8988566037735852</v>
      </c>
      <c r="BQ155" s="95">
        <f>'(Bloom Yields Live)'!DX155</f>
        <v>3.4018000000000002</v>
      </c>
      <c r="BR155" s="88">
        <f>'(Bloom Yields Live)'!DZ155</f>
        <v>4.7397999999999998</v>
      </c>
      <c r="BS155" s="88">
        <f>'(Bloom Yields Live)'!EB155</f>
        <v>5.7607999999999997</v>
      </c>
      <c r="BT155" s="88">
        <f>'(Bloom Yields Live)'!ED155</f>
        <v>5.9417999999999997</v>
      </c>
      <c r="BU155" s="88"/>
      <c r="BV155" s="121">
        <f t="shared" si="80"/>
        <v>4.3139000000000003</v>
      </c>
      <c r="BW155" s="88">
        <f t="shared" si="73"/>
        <v>4.8794584905660381</v>
      </c>
    </row>
    <row r="156" spans="1:75">
      <c r="A156" s="5">
        <v>41187</v>
      </c>
      <c r="B156" s="1040">
        <f t="shared" si="81"/>
        <v>41187</v>
      </c>
      <c r="C156" s="95">
        <f>'(Bloom Yields Live)'!C156</f>
        <v>0.1739</v>
      </c>
      <c r="D156" s="30">
        <f>'(Bloom Yields Live)'!E156</f>
        <v>0.64029999999999998</v>
      </c>
      <c r="E156" s="30">
        <f>'(Bloom Yields Live)'!G156</f>
        <v>1.2561</v>
      </c>
      <c r="F156" s="30">
        <f>'(Bloom Yields Live)'!I156</f>
        <v>1.7138</v>
      </c>
      <c r="G156" s="30">
        <f>'(Bloom Yields Live)'!K156</f>
        <v>2.2791999999999999</v>
      </c>
      <c r="H156" s="88">
        <f t="shared" si="65"/>
        <v>1.9137999999999999</v>
      </c>
      <c r="I156" s="99"/>
      <c r="J156" s="1459"/>
      <c r="K156" s="18">
        <f>'(Bloom Yields Live)'!AQ156</f>
        <v>1.8719999999999999</v>
      </c>
      <c r="L156" s="18">
        <f>'(Bloom Yields Live)'!AS156</f>
        <v>2.1709999999999998</v>
      </c>
      <c r="M156" s="1459"/>
      <c r="N156" s="18">
        <f>'(Bloom Yields Live)'!AU156-'(Bloom Yields Live)'!I156</f>
        <v>0.57120000000000015</v>
      </c>
      <c r="O156" s="18">
        <f>'(Bloom Yields Live)'!AY156-'(Bloom Yields Live)'!AW156</f>
        <v>0.11540000000000017</v>
      </c>
      <c r="P156" s="18">
        <f>'(Bloom Yields Live)'!BK156-'(Bloom Yields Live)'!BG156</f>
        <v>-0.11139999999999994</v>
      </c>
      <c r="Q156" s="18">
        <f>'(Bloom Yields Live)'!BM156-'(Bloom Yields Live)'!BG156</f>
        <v>8.0600000000000005E-2</v>
      </c>
      <c r="R156" s="18"/>
      <c r="S156" s="95">
        <f>'(Bloom Yields Live)'!S156</f>
        <v>2.4962</v>
      </c>
      <c r="T156" s="731"/>
      <c r="U156" s="95">
        <f>'(Bloom Yields Live)'!W156</f>
        <v>0.57630000000000003</v>
      </c>
      <c r="V156" s="30">
        <f>'(Bloom Yields Live)'!Y156</f>
        <v>1.2656000000000001</v>
      </c>
      <c r="W156" s="30">
        <f>'(Bloom Yields Live)'!AA156</f>
        <v>2.1583999999999999</v>
      </c>
      <c r="X156" s="30">
        <f>'(Bloom Yields Live)'!AC156</f>
        <v>2.5590999999999999</v>
      </c>
      <c r="Y156" s="30">
        <f>'(Bloom Yields Live)'!AE156</f>
        <v>3.0775999999999999</v>
      </c>
      <c r="Z156" s="30">
        <f t="shared" si="66"/>
        <v>3.5380698113207552</v>
      </c>
      <c r="AA156" s="121">
        <f t="shared" si="74"/>
        <v>0.84529999999999994</v>
      </c>
      <c r="AB156" s="88">
        <f t="shared" si="67"/>
        <v>1.624269811320755</v>
      </c>
      <c r="AC156" s="99"/>
      <c r="AD156" s="1459"/>
      <c r="AE156" s="88">
        <f>'(Bloom Yields Live)'!BU156</f>
        <v>1.4470000000000001</v>
      </c>
      <c r="AF156" s="1511"/>
      <c r="AG156" s="95">
        <f>'(Bloom Yields Live)'!BZ156</f>
        <v>1.0169999999999999</v>
      </c>
      <c r="AH156" s="88">
        <f>'(Bloom Yields Live)'!CB156</f>
        <v>1.677</v>
      </c>
      <c r="AI156" s="88">
        <f>'(Bloom Yields Live)'!CD156</f>
        <v>2.5060000000000002</v>
      </c>
      <c r="AJ156" s="88">
        <f>'(Bloom Yields Live)'!CF156</f>
        <v>2.5550000000000002</v>
      </c>
      <c r="AK156" s="88">
        <f>'(Bloom Yields Live)'!CH156</f>
        <v>2.996</v>
      </c>
      <c r="AL156" s="121">
        <f t="shared" si="75"/>
        <v>0.84120000000000017</v>
      </c>
      <c r="AM156" s="88">
        <f t="shared" si="68"/>
        <v>1.1912471698113209</v>
      </c>
      <c r="AN156" s="731">
        <f t="shared" si="82"/>
        <v>-4.0999999999997705E-3</v>
      </c>
      <c r="AO156" s="95">
        <f>'(Bloom Yields Live)'!CJ156</f>
        <v>0.92279999999999995</v>
      </c>
      <c r="AP156" s="88">
        <f>'(Bloom Yields Live)'!CL156</f>
        <v>1.4173</v>
      </c>
      <c r="AQ156" s="88">
        <f>'(Bloom Yields Live)'!CN156</f>
        <v>2.2035999999999998</v>
      </c>
      <c r="AR156" s="88">
        <f>'(Bloom Yields Live)'!CP156</f>
        <v>2.6997999999999998</v>
      </c>
      <c r="AS156" s="88">
        <f>'(Bloom Yields Live)'!CR156</f>
        <v>3.5133000000000001</v>
      </c>
      <c r="AT156" s="121">
        <f t="shared" si="76"/>
        <v>0.98599999999999977</v>
      </c>
      <c r="AU156" s="99">
        <f t="shared" si="69"/>
        <v>1.2209811320754715</v>
      </c>
      <c r="AV156" s="95">
        <f>'(Bloom Yields Live)'!CT156</f>
        <v>1.2656000000000001</v>
      </c>
      <c r="AW156" s="88">
        <f>'(Bloom Yields Live)'!CV156</f>
        <v>1.9346999999999999</v>
      </c>
      <c r="AX156" s="88">
        <f>'(Bloom Yields Live)'!CX156</f>
        <v>2.6194999999999999</v>
      </c>
      <c r="AY156" s="88">
        <f>'(Bloom Yields Live)'!CZ156</f>
        <v>2.9088000000000003</v>
      </c>
      <c r="AZ156" s="88">
        <f>'(Bloom Yields Live)'!DB156</f>
        <v>3.8304</v>
      </c>
      <c r="BA156" s="121">
        <f t="shared" si="77"/>
        <v>1.1950000000000003</v>
      </c>
      <c r="BB156" s="99">
        <f t="shared" si="70"/>
        <v>1.8461962264150944</v>
      </c>
      <c r="BC156" s="88">
        <f>'(Bloom Yields Live)'!DD156</f>
        <v>1.5316000000000001</v>
      </c>
      <c r="BD156" s="88">
        <f>'(Bloom Yields Live)'!DF156</f>
        <v>2.3345000000000002</v>
      </c>
      <c r="BE156" s="88">
        <f>'(Bloom Yields Live)'!DH156</f>
        <v>2.8971999999999998</v>
      </c>
      <c r="BF156" s="88">
        <f>'(Bloom Yields Live)'!DJ156</f>
        <v>3.38</v>
      </c>
      <c r="BG156" s="88"/>
      <c r="BH156" s="121">
        <f t="shared" si="78"/>
        <v>1.6661999999999999</v>
      </c>
      <c r="BI156" s="99">
        <f t="shared" si="71"/>
        <v>2.0024358490566043</v>
      </c>
      <c r="BJ156" s="95">
        <f>'(Bloom Yields Live)'!DN156</f>
        <v>2.0724</v>
      </c>
      <c r="BK156" s="88">
        <f>'(Bloom Yields Live)'!DP156</f>
        <v>2.8633999999999999</v>
      </c>
      <c r="BL156" s="88">
        <f>'(Bloom Yields Live)'!DR156</f>
        <v>3.7408000000000001</v>
      </c>
      <c r="BM156" s="88">
        <f>'(Bloom Yields Live)'!DT156</f>
        <v>4.0418000000000003</v>
      </c>
      <c r="BN156" s="88"/>
      <c r="BO156" s="121">
        <f t="shared" si="79"/>
        <v>2.3280000000000003</v>
      </c>
      <c r="BP156" s="99">
        <f t="shared" si="72"/>
        <v>2.8867849056603783</v>
      </c>
      <c r="BQ156" s="95">
        <f>'(Bloom Yields Live)'!DX156</f>
        <v>3.3220999999999998</v>
      </c>
      <c r="BR156" s="88">
        <f>'(Bloom Yields Live)'!DZ156</f>
        <v>4.6641000000000004</v>
      </c>
      <c r="BS156" s="88">
        <f>'(Bloom Yields Live)'!EB156</f>
        <v>5.7016999999999998</v>
      </c>
      <c r="BT156" s="88">
        <f>'(Bloom Yields Live)'!ED156</f>
        <v>5.8982000000000001</v>
      </c>
      <c r="BU156" s="88"/>
      <c r="BV156" s="121">
        <f t="shared" si="80"/>
        <v>4.1844000000000001</v>
      </c>
      <c r="BW156" s="88">
        <f t="shared" si="73"/>
        <v>4.8473169811320753</v>
      </c>
    </row>
    <row r="157" spans="1:75">
      <c r="A157" s="5">
        <v>41194</v>
      </c>
      <c r="B157" s="1040">
        <f t="shared" si="81"/>
        <v>41194</v>
      </c>
      <c r="C157" s="95">
        <f>'(Bloom Yields Live)'!C157</f>
        <v>0.1663</v>
      </c>
      <c r="D157" s="30">
        <f>'(Bloom Yields Live)'!E157</f>
        <v>0.59319999999999995</v>
      </c>
      <c r="E157" s="30">
        <f>'(Bloom Yields Live)'!G157</f>
        <v>1.1976</v>
      </c>
      <c r="F157" s="30">
        <f>'(Bloom Yields Live)'!I157</f>
        <v>1.6598000000000002</v>
      </c>
      <c r="G157" s="30">
        <f>'(Bloom Yields Live)'!K157</f>
        <v>2.1996000000000002</v>
      </c>
      <c r="H157" s="88">
        <f t="shared" si="65"/>
        <v>1.9040415094339622</v>
      </c>
      <c r="I157" s="99"/>
      <c r="J157" s="1459"/>
      <c r="K157" s="18">
        <f>'(Bloom Yields Live)'!AQ157</f>
        <v>1.8719999999999999</v>
      </c>
      <c r="L157" s="18">
        <f>'(Bloom Yields Live)'!AS157</f>
        <v>2.0270000000000001</v>
      </c>
      <c r="M157" s="1459"/>
      <c r="N157" s="18">
        <f>'(Bloom Yields Live)'!AU157-'(Bloom Yields Live)'!I157</f>
        <v>0.49319999999999986</v>
      </c>
      <c r="O157" s="18">
        <f>'(Bloom Yields Live)'!AY157-'(Bloom Yields Live)'!AW157</f>
        <v>0.1048</v>
      </c>
      <c r="P157" s="18">
        <f>'(Bloom Yields Live)'!BK157-'(Bloom Yields Live)'!BG157</f>
        <v>-0.12409999999999988</v>
      </c>
      <c r="Q157" s="18">
        <f>'(Bloom Yields Live)'!BM157-'(Bloom Yields Live)'!BG157</f>
        <v>7.4899999999999967E-2</v>
      </c>
      <c r="R157" s="18"/>
      <c r="S157" s="95">
        <f>'(Bloom Yields Live)'!S157</f>
        <v>2.3996</v>
      </c>
      <c r="T157" s="731"/>
      <c r="U157" s="95">
        <f>'(Bloom Yields Live)'!W157</f>
        <v>0.51619999999999999</v>
      </c>
      <c r="V157" s="30">
        <f>'(Bloom Yields Live)'!Y157</f>
        <v>1.1974</v>
      </c>
      <c r="W157" s="30">
        <f>'(Bloom Yields Live)'!AA157</f>
        <v>2.077</v>
      </c>
      <c r="X157" s="30">
        <f>'(Bloom Yields Live)'!AC157</f>
        <v>2.4809999999999999</v>
      </c>
      <c r="Y157" s="30">
        <f>'(Bloom Yields Live)'!AE157</f>
        <v>3.0169000000000001</v>
      </c>
      <c r="Z157" s="30">
        <f t="shared" si="66"/>
        <v>3.5095169811320757</v>
      </c>
      <c r="AA157" s="121">
        <f t="shared" si="74"/>
        <v>0.82119999999999971</v>
      </c>
      <c r="AB157" s="88">
        <f t="shared" si="67"/>
        <v>1.6054754716981132</v>
      </c>
      <c r="AC157" s="99"/>
      <c r="AD157" s="1459"/>
      <c r="AE157" s="88">
        <f>'(Bloom Yields Live)'!BU157</f>
        <v>1.391</v>
      </c>
      <c r="AF157" s="1511"/>
      <c r="AG157" s="95">
        <f>'(Bloom Yields Live)'!BZ157</f>
        <v>0.97399999999999998</v>
      </c>
      <c r="AH157" s="88">
        <f>'(Bloom Yields Live)'!CB157</f>
        <v>1.631</v>
      </c>
      <c r="AI157" s="88">
        <f>'(Bloom Yields Live)'!CD157</f>
        <v>2.468</v>
      </c>
      <c r="AJ157" s="88">
        <f>'(Bloom Yields Live)'!CF157</f>
        <v>2.524</v>
      </c>
      <c r="AK157" s="88">
        <f>'(Bloom Yields Live)'!CH157</f>
        <v>2.976</v>
      </c>
      <c r="AL157" s="121">
        <f t="shared" si="75"/>
        <v>0.86419999999999986</v>
      </c>
      <c r="AM157" s="88">
        <f t="shared" si="68"/>
        <v>1.173111320754717</v>
      </c>
      <c r="AN157" s="731">
        <f t="shared" si="82"/>
        <v>4.3000000000000149E-2</v>
      </c>
      <c r="AO157" s="95">
        <f>'(Bloom Yields Live)'!CJ157</f>
        <v>0.85950000000000004</v>
      </c>
      <c r="AP157" s="88">
        <f>'(Bloom Yields Live)'!CL157</f>
        <v>1.353</v>
      </c>
      <c r="AQ157" s="88">
        <f>'(Bloom Yields Live)'!CN157</f>
        <v>2.1476999999999999</v>
      </c>
      <c r="AR157" s="88">
        <f>'(Bloom Yields Live)'!CP157</f>
        <v>2.6480000000000001</v>
      </c>
      <c r="AS157" s="88">
        <f>'(Bloom Yields Live)'!CR157</f>
        <v>3.4723999999999999</v>
      </c>
      <c r="AT157" s="121">
        <f t="shared" si="76"/>
        <v>0.98819999999999997</v>
      </c>
      <c r="AU157" s="99">
        <f t="shared" si="69"/>
        <v>1.2125830188679247</v>
      </c>
      <c r="AV157" s="95">
        <f>'(Bloom Yields Live)'!CT157</f>
        <v>1.2081999999999999</v>
      </c>
      <c r="AW157" s="88">
        <f>'(Bloom Yields Live)'!CV157</f>
        <v>1.8763000000000001</v>
      </c>
      <c r="AX157" s="88">
        <f>'(Bloom Yields Live)'!CX157</f>
        <v>2.5695999999999999</v>
      </c>
      <c r="AY157" s="88">
        <f>'(Bloom Yields Live)'!CZ157</f>
        <v>2.8628999999999998</v>
      </c>
      <c r="AZ157" s="88">
        <f>'(Bloom Yields Live)'!DB157</f>
        <v>3.7955000000000001</v>
      </c>
      <c r="BA157" s="121">
        <f t="shared" si="77"/>
        <v>1.2030999999999996</v>
      </c>
      <c r="BB157" s="99">
        <f t="shared" si="70"/>
        <v>1.826335849056604</v>
      </c>
      <c r="BC157" s="88">
        <f>'(Bloom Yields Live)'!DD157</f>
        <v>1.4611000000000001</v>
      </c>
      <c r="BD157" s="88">
        <f>'(Bloom Yields Live)'!DF157</f>
        <v>2.2631000000000001</v>
      </c>
      <c r="BE157" s="88">
        <f>'(Bloom Yields Live)'!DH157</f>
        <v>2.8342000000000001</v>
      </c>
      <c r="BF157" s="88">
        <f>'(Bloom Yields Live)'!DJ157</f>
        <v>3.3210999999999999</v>
      </c>
      <c r="BG157" s="88"/>
      <c r="BH157" s="121">
        <f t="shared" si="78"/>
        <v>1.6612999999999998</v>
      </c>
      <c r="BI157" s="99">
        <f t="shared" si="71"/>
        <v>1.9882452830188679</v>
      </c>
      <c r="BJ157" s="95">
        <f>'(Bloom Yields Live)'!DN157</f>
        <v>1.9784000000000002</v>
      </c>
      <c r="BK157" s="88">
        <f>'(Bloom Yields Live)'!DP157</f>
        <v>2.7784</v>
      </c>
      <c r="BL157" s="88">
        <f>'(Bloom Yields Live)'!DR157</f>
        <v>3.6543999999999999</v>
      </c>
      <c r="BM157" s="88">
        <f>'(Bloom Yields Live)'!DT157</f>
        <v>3.9592999999999998</v>
      </c>
      <c r="BN157" s="88"/>
      <c r="BO157" s="121">
        <f t="shared" si="79"/>
        <v>2.2994999999999997</v>
      </c>
      <c r="BP157" s="99">
        <f t="shared" si="72"/>
        <v>2.8731754716981137</v>
      </c>
      <c r="BQ157" s="95">
        <f>'(Bloom Yields Live)'!DX157</f>
        <v>3.2578</v>
      </c>
      <c r="BR157" s="88">
        <f>'(Bloom Yields Live)'!DZ157</f>
        <v>4.5987999999999998</v>
      </c>
      <c r="BS157" s="88">
        <f>'(Bloom Yields Live)'!EB157</f>
        <v>5.6448</v>
      </c>
      <c r="BT157" s="88">
        <f>'(Bloom Yields Live)'!ED157</f>
        <v>5.8452999999999999</v>
      </c>
      <c r="BU157" s="88"/>
      <c r="BV157" s="121">
        <f t="shared" si="80"/>
        <v>4.1854999999999993</v>
      </c>
      <c r="BW157" s="88">
        <f t="shared" si="73"/>
        <v>4.815677358490567</v>
      </c>
    </row>
    <row r="158" spans="1:75">
      <c r="A158" s="5">
        <v>41201</v>
      </c>
      <c r="B158" s="1040">
        <f t="shared" si="81"/>
        <v>41201</v>
      </c>
      <c r="C158" s="95">
        <f>'(Bloom Yields Live)'!C158</f>
        <v>0.26440000000000002</v>
      </c>
      <c r="D158" s="30">
        <f>'(Bloom Yields Live)'!E158</f>
        <v>0.71870000000000001</v>
      </c>
      <c r="E158" s="30">
        <f>'(Bloom Yields Live)'!G158</f>
        <v>1.3437999999999999</v>
      </c>
      <c r="F158" s="30">
        <f>'(Bloom Yields Live)'!I158</f>
        <v>1.7972000000000001</v>
      </c>
      <c r="G158" s="30">
        <f>'(Bloom Yields Live)'!K158</f>
        <v>2.3349000000000002</v>
      </c>
      <c r="H158" s="88">
        <f t="shared" si="65"/>
        <v>1.892866037735849</v>
      </c>
      <c r="I158" s="99"/>
      <c r="J158" s="1459"/>
      <c r="K158" s="18">
        <f>'(Bloom Yields Live)'!AQ158</f>
        <v>1.8719999999999999</v>
      </c>
      <c r="L158" s="18">
        <f>'(Bloom Yields Live)'!AS158</f>
        <v>1.9590000000000001</v>
      </c>
      <c r="M158" s="1459"/>
      <c r="N158" s="18">
        <f>'(Bloom Yields Live)'!AU158-'(Bloom Yields Live)'!I158</f>
        <v>0.41480000000000006</v>
      </c>
      <c r="O158" s="18">
        <f>'(Bloom Yields Live)'!AY158-'(Bloom Yields Live)'!AW158</f>
        <v>0.10709999999999997</v>
      </c>
      <c r="P158" s="18">
        <f>'(Bloom Yields Live)'!BK158-'(Bloom Yields Live)'!BG158</f>
        <v>-0.1077999999999999</v>
      </c>
      <c r="Q158" s="18">
        <f>'(Bloom Yields Live)'!BM158-'(Bloom Yields Live)'!BG158</f>
        <v>8.2200000000000273E-2</v>
      </c>
      <c r="R158" s="18"/>
      <c r="S158" s="95">
        <f>'(Bloom Yields Live)'!S158</f>
        <v>2.4348000000000001</v>
      </c>
      <c r="T158" s="731"/>
      <c r="U158" s="95">
        <f>'(Bloom Yields Live)'!W158</f>
        <v>0.55920000000000003</v>
      </c>
      <c r="V158" s="30">
        <f>'(Bloom Yields Live)'!Y158</f>
        <v>1.2451000000000001</v>
      </c>
      <c r="W158" s="30">
        <f>'(Bloom Yields Live)'!AA158</f>
        <v>2.1038000000000001</v>
      </c>
      <c r="X158" s="30">
        <f>'(Bloom Yields Live)'!AC158</f>
        <v>2.5087000000000002</v>
      </c>
      <c r="Y158" s="30">
        <f>'(Bloom Yields Live)'!AE158</f>
        <v>3.0461</v>
      </c>
      <c r="Z158" s="30">
        <f t="shared" si="66"/>
        <v>3.4734075471698111</v>
      </c>
      <c r="AA158" s="121">
        <f t="shared" si="74"/>
        <v>0.71150000000000002</v>
      </c>
      <c r="AB158" s="88">
        <f t="shared" si="67"/>
        <v>1.5805415094339625</v>
      </c>
      <c r="AC158" s="99"/>
      <c r="AD158" s="1459"/>
      <c r="AE158" s="88">
        <f>'(Bloom Yields Live)'!BU158</f>
        <v>1.468</v>
      </c>
      <c r="AF158" s="1511"/>
      <c r="AG158" s="95">
        <f>'(Bloom Yields Live)'!BZ158</f>
        <v>1.032</v>
      </c>
      <c r="AH158" s="88">
        <f>'(Bloom Yields Live)'!CB158</f>
        <v>1.6879999999999999</v>
      </c>
      <c r="AI158" s="88">
        <f>'(Bloom Yields Live)'!CD158</f>
        <v>2.5299999999999998</v>
      </c>
      <c r="AJ158" s="88">
        <f>'(Bloom Yields Live)'!CF158</f>
        <v>2.5920000000000001</v>
      </c>
      <c r="AK158" s="88">
        <f>'(Bloom Yields Live)'!CH158</f>
        <v>3.0449999999999999</v>
      </c>
      <c r="AL158" s="121">
        <f t="shared" si="75"/>
        <v>0.79479999999999995</v>
      </c>
      <c r="AM158" s="88">
        <f t="shared" si="68"/>
        <v>1.1548150943396227</v>
      </c>
      <c r="AN158" s="731">
        <f t="shared" si="82"/>
        <v>8.329999999999993E-2</v>
      </c>
      <c r="AO158" s="95">
        <f>'(Bloom Yields Live)'!CJ158</f>
        <v>0.93589999999999995</v>
      </c>
      <c r="AP158" s="88">
        <f>'(Bloom Yields Live)'!CL158</f>
        <v>1.4384000000000001</v>
      </c>
      <c r="AQ158" s="88">
        <f>'(Bloom Yields Live)'!CN158</f>
        <v>2.2311999999999999</v>
      </c>
      <c r="AR158" s="88">
        <f>'(Bloom Yields Live)'!CP158</f>
        <v>2.7294</v>
      </c>
      <c r="AS158" s="88">
        <f>'(Bloom Yields Live)'!CR158</f>
        <v>3.5554000000000001</v>
      </c>
      <c r="AT158" s="121">
        <f t="shared" si="76"/>
        <v>0.93219999999999992</v>
      </c>
      <c r="AU158" s="99">
        <f t="shared" si="69"/>
        <v>1.2049452830188678</v>
      </c>
      <c r="AV158" s="95">
        <f>'(Bloom Yields Live)'!CT158</f>
        <v>1.2873999999999999</v>
      </c>
      <c r="AW158" s="88">
        <f>'(Bloom Yields Live)'!CV158</f>
        <v>1.9645000000000001</v>
      </c>
      <c r="AX158" s="88">
        <f>'(Bloom Yields Live)'!CX158</f>
        <v>2.6558000000000002</v>
      </c>
      <c r="AY158" s="88">
        <f>'(Bloom Yields Live)'!CZ158</f>
        <v>2.9272</v>
      </c>
      <c r="AZ158" s="88">
        <f>'(Bloom Yields Live)'!DB158</f>
        <v>3.8612000000000002</v>
      </c>
      <c r="BA158" s="121">
        <f t="shared" si="77"/>
        <v>1.1299999999999999</v>
      </c>
      <c r="BB158" s="99">
        <f t="shared" si="70"/>
        <v>1.8078169811320755</v>
      </c>
      <c r="BC158" s="88">
        <f>'(Bloom Yields Live)'!DD158</f>
        <v>1.5203</v>
      </c>
      <c r="BD158" s="88">
        <f>'(Bloom Yields Live)'!DF158</f>
        <v>2.3311999999999999</v>
      </c>
      <c r="BE158" s="88">
        <f>'(Bloom Yields Live)'!DH158</f>
        <v>2.9003999999999999</v>
      </c>
      <c r="BF158" s="88">
        <f>'(Bloom Yields Live)'!DJ158</f>
        <v>3.3852000000000002</v>
      </c>
      <c r="BG158" s="88"/>
      <c r="BH158" s="121">
        <f t="shared" si="78"/>
        <v>1.5880000000000001</v>
      </c>
      <c r="BI158" s="99">
        <f t="shared" si="71"/>
        <v>1.9765037735849056</v>
      </c>
      <c r="BJ158" s="95">
        <f>'(Bloom Yields Live)'!DN158</f>
        <v>1.9635</v>
      </c>
      <c r="BK158" s="88">
        <f>'(Bloom Yields Live)'!DP158</f>
        <v>2.7725</v>
      </c>
      <c r="BL158" s="88">
        <f>'(Bloom Yields Live)'!DR158</f>
        <v>3.6463999999999999</v>
      </c>
      <c r="BM158" s="88">
        <f>'(Bloom Yields Live)'!DT158</f>
        <v>3.9493999999999998</v>
      </c>
      <c r="BN158" s="88"/>
      <c r="BO158" s="121">
        <f t="shared" si="79"/>
        <v>2.1521999999999997</v>
      </c>
      <c r="BP158" s="99">
        <f t="shared" si="72"/>
        <v>2.8600735849056602</v>
      </c>
      <c r="BQ158" s="95">
        <f>'(Bloom Yields Live)'!DX158</f>
        <v>3.1661000000000001</v>
      </c>
      <c r="BR158" s="88">
        <f>'(Bloom Yields Live)'!DZ158</f>
        <v>4.5160999999999998</v>
      </c>
      <c r="BS158" s="88">
        <f>'(Bloom Yields Live)'!EB158</f>
        <v>5.5601000000000003</v>
      </c>
      <c r="BT158" s="88">
        <f>'(Bloom Yields Live)'!ED158</f>
        <v>5.7586000000000004</v>
      </c>
      <c r="BU158" s="88"/>
      <c r="BV158" s="121">
        <f t="shared" si="80"/>
        <v>3.9614000000000003</v>
      </c>
      <c r="BW158" s="88">
        <f t="shared" si="73"/>
        <v>4.7825018867924536</v>
      </c>
    </row>
    <row r="159" spans="1:75">
      <c r="A159" s="5">
        <v>41208</v>
      </c>
      <c r="B159" s="1040">
        <f t="shared" si="81"/>
        <v>41208</v>
      </c>
      <c r="C159" s="95">
        <f>'(Bloom Yields Live)'!C159</f>
        <v>0.19439999999999999</v>
      </c>
      <c r="D159" s="30">
        <f>'(Bloom Yields Live)'!E159</f>
        <v>0.63180000000000003</v>
      </c>
      <c r="E159" s="30">
        <f>'(Bloom Yields Live)'!G159</f>
        <v>1.2781</v>
      </c>
      <c r="F159" s="30">
        <f>'(Bloom Yields Live)'!I159</f>
        <v>1.7151999999999998</v>
      </c>
      <c r="G159" s="30">
        <f>'(Bloom Yields Live)'!K159</f>
        <v>2.3027000000000002</v>
      </c>
      <c r="H159" s="88">
        <f t="shared" si="65"/>
        <v>1.882164150943396</v>
      </c>
      <c r="I159" s="99"/>
      <c r="J159" s="1459"/>
      <c r="K159" s="18">
        <f>'(Bloom Yields Live)'!AQ159</f>
        <v>1.8719999999999999</v>
      </c>
      <c r="L159" s="18">
        <f>'(Bloom Yields Live)'!AS159</f>
        <v>1.964</v>
      </c>
      <c r="M159" s="1459"/>
      <c r="N159" s="18">
        <f>'(Bloom Yields Live)'!AU159-'(Bloom Yields Live)'!I159</f>
        <v>0.53679999999999994</v>
      </c>
      <c r="O159" s="18">
        <f>'(Bloom Yields Live)'!AY159-'(Bloom Yields Live)'!AW159</f>
        <v>0.10990000000000011</v>
      </c>
      <c r="P159" s="18">
        <f>'(Bloom Yields Live)'!BK159-'(Bloom Yields Live)'!BG159</f>
        <v>-0.10609999999999986</v>
      </c>
      <c r="Q159" s="18">
        <f>'(Bloom Yields Live)'!BM159-'(Bloom Yields Live)'!BG159</f>
        <v>8.0900000000000194E-2</v>
      </c>
      <c r="R159" s="18"/>
      <c r="S159" s="95">
        <f>'(Bloom Yields Live)'!S159</f>
        <v>2.4965000000000002</v>
      </c>
      <c r="T159" s="731"/>
      <c r="U159" s="95">
        <f>'(Bloom Yields Live)'!W159</f>
        <v>0.57920000000000005</v>
      </c>
      <c r="V159" s="30">
        <f>'(Bloom Yields Live)'!Y159</f>
        <v>1.2950999999999999</v>
      </c>
      <c r="W159" s="30">
        <f>'(Bloom Yields Live)'!AA159</f>
        <v>2.1629</v>
      </c>
      <c r="X159" s="30">
        <f>'(Bloom Yields Live)'!AC159</f>
        <v>2.5760999999999998</v>
      </c>
      <c r="Y159" s="30">
        <f>'(Bloom Yields Live)'!AE159</f>
        <v>3.1496</v>
      </c>
      <c r="Z159" s="30">
        <f t="shared" si="66"/>
        <v>3.4384679245283016</v>
      </c>
      <c r="AA159" s="121">
        <f t="shared" si="74"/>
        <v>0.8609</v>
      </c>
      <c r="AB159" s="88">
        <f t="shared" si="67"/>
        <v>1.5563037735849059</v>
      </c>
      <c r="AC159" s="99"/>
      <c r="AD159" s="1459"/>
      <c r="AE159" s="88">
        <f>'(Bloom Yields Live)'!BU159</f>
        <v>1.448</v>
      </c>
      <c r="AF159" s="1511"/>
      <c r="AG159" s="95">
        <f>'(Bloom Yields Live)'!BZ159</f>
        <v>0.96799999999999997</v>
      </c>
      <c r="AH159" s="88">
        <f>'(Bloom Yields Live)'!CB159</f>
        <v>1.627</v>
      </c>
      <c r="AI159" s="88">
        <f>'(Bloom Yields Live)'!CD159</f>
        <v>2.48</v>
      </c>
      <c r="AJ159" s="88">
        <f>'(Bloom Yields Live)'!CF159</f>
        <v>2.5680000000000001</v>
      </c>
      <c r="AK159" s="88">
        <f>'(Bloom Yields Live)'!CH159</f>
        <v>3.0190000000000001</v>
      </c>
      <c r="AL159" s="121">
        <f t="shared" si="75"/>
        <v>0.85280000000000022</v>
      </c>
      <c r="AM159" s="88">
        <f t="shared" si="68"/>
        <v>1.1418754716981132</v>
      </c>
      <c r="AN159" s="731">
        <f t="shared" si="82"/>
        <v>-8.099999999999774E-3</v>
      </c>
      <c r="AO159" s="95">
        <f>'(Bloom Yields Live)'!CJ159</f>
        <v>0.86329999999999996</v>
      </c>
      <c r="AP159" s="88">
        <f>'(Bloom Yields Live)'!CL159</f>
        <v>1.3593</v>
      </c>
      <c r="AQ159" s="88">
        <f>'(Bloom Yields Live)'!CN159</f>
        <v>2.173</v>
      </c>
      <c r="AR159" s="88">
        <f>'(Bloom Yields Live)'!CP159</f>
        <v>2.6733000000000002</v>
      </c>
      <c r="AS159" s="88">
        <f>'(Bloom Yields Live)'!CR159</f>
        <v>3.4963000000000002</v>
      </c>
      <c r="AT159" s="121">
        <f t="shared" si="76"/>
        <v>0.9581000000000004</v>
      </c>
      <c r="AU159" s="99">
        <f t="shared" si="69"/>
        <v>1.198</v>
      </c>
      <c r="AV159" s="95">
        <f>'(Bloom Yields Live)'!CT159</f>
        <v>1.2039</v>
      </c>
      <c r="AW159" s="88">
        <f>'(Bloom Yields Live)'!CV159</f>
        <v>1.8944999999999999</v>
      </c>
      <c r="AX159" s="88">
        <f>'(Bloom Yields Live)'!CX159</f>
        <v>2.5868000000000002</v>
      </c>
      <c r="AY159" s="88">
        <f>'(Bloom Yields Live)'!CZ159</f>
        <v>2.8601999999999999</v>
      </c>
      <c r="AZ159" s="88">
        <f>'(Bloom Yields Live)'!DB159</f>
        <v>3.7911999999999999</v>
      </c>
      <c r="BA159" s="121">
        <f t="shared" si="77"/>
        <v>1.145</v>
      </c>
      <c r="BB159" s="99">
        <f t="shared" si="70"/>
        <v>1.7911339622641509</v>
      </c>
      <c r="BC159" s="88">
        <f>'(Bloom Yields Live)'!DD159</f>
        <v>1.4450000000000001</v>
      </c>
      <c r="BD159" s="88">
        <f>'(Bloom Yields Live)'!DF159</f>
        <v>2.2694000000000001</v>
      </c>
      <c r="BE159" s="88">
        <f>'(Bloom Yields Live)'!DH159</f>
        <v>2.8395999999999999</v>
      </c>
      <c r="BF159" s="88">
        <f>'(Bloom Yields Live)'!DJ159</f>
        <v>3.3264</v>
      </c>
      <c r="BG159" s="88"/>
      <c r="BH159" s="121">
        <f t="shared" si="78"/>
        <v>1.6112000000000002</v>
      </c>
      <c r="BI159" s="99">
        <f t="shared" si="71"/>
        <v>1.9656358490566039</v>
      </c>
      <c r="BJ159" s="95">
        <f>'(Bloom Yields Live)'!DN159</f>
        <v>1.8235000000000001</v>
      </c>
      <c r="BK159" s="88">
        <f>'(Bloom Yields Live)'!DP159</f>
        <v>2.6459999999999999</v>
      </c>
      <c r="BL159" s="88">
        <f>'(Bloom Yields Live)'!DR159</f>
        <v>3.5209999999999999</v>
      </c>
      <c r="BM159" s="88">
        <f>'(Bloom Yields Live)'!DT159</f>
        <v>3.8258999999999999</v>
      </c>
      <c r="BN159" s="88"/>
      <c r="BO159" s="121">
        <f t="shared" si="79"/>
        <v>2.1107</v>
      </c>
      <c r="BP159" s="99">
        <f t="shared" si="72"/>
        <v>2.8466264150943394</v>
      </c>
      <c r="BQ159" s="95">
        <f>'(Bloom Yields Live)'!DX159</f>
        <v>3.2164000000000001</v>
      </c>
      <c r="BR159" s="88">
        <f>'(Bloom Yields Live)'!DZ159</f>
        <v>4.5799000000000003</v>
      </c>
      <c r="BS159" s="88">
        <f>'(Bloom Yields Live)'!EB159</f>
        <v>5.625</v>
      </c>
      <c r="BT159" s="88">
        <f>'(Bloom Yields Live)'!ED159</f>
        <v>5.8254999999999999</v>
      </c>
      <c r="BU159" s="88"/>
      <c r="BV159" s="121">
        <f t="shared" si="80"/>
        <v>4.1103000000000005</v>
      </c>
      <c r="BW159" s="88">
        <f t="shared" si="73"/>
        <v>4.753798113207548</v>
      </c>
    </row>
    <row r="160" spans="1:75">
      <c r="A160" s="5">
        <v>41215</v>
      </c>
      <c r="B160" s="1040">
        <f t="shared" si="81"/>
        <v>41215</v>
      </c>
      <c r="C160" s="95">
        <f>'(Bloom Yields Live)'!C160</f>
        <v>0.1351</v>
      </c>
      <c r="D160" s="30">
        <f>'(Bloom Yields Live)'!E160</f>
        <v>0.56130000000000002</v>
      </c>
      <c r="E160" s="30">
        <f>'(Bloom Yields Live)'!G160</f>
        <v>1.1884000000000001</v>
      </c>
      <c r="F160" s="30">
        <f>'(Bloom Yields Live)'!I160</f>
        <v>1.6265000000000001</v>
      </c>
      <c r="G160" s="30">
        <f>'(Bloom Yields Live)'!K160</f>
        <v>2.1951000000000001</v>
      </c>
      <c r="H160" s="88">
        <f t="shared" ref="H160:H191" si="83">AVERAGE(F108:F160)</f>
        <v>1.8678830188679243</v>
      </c>
      <c r="I160" s="99"/>
      <c r="J160" s="1459"/>
      <c r="K160" s="18">
        <f>'(Bloom Yields Live)'!AQ160</f>
        <v>1.8719999999999999</v>
      </c>
      <c r="L160" s="18">
        <f>'(Bloom Yields Live)'!AS160</f>
        <v>1.956</v>
      </c>
      <c r="M160" s="1459"/>
      <c r="N160" s="18">
        <f>'(Bloom Yields Live)'!AU160-'(Bloom Yields Live)'!I160</f>
        <v>0.59649999999999981</v>
      </c>
      <c r="O160" s="18">
        <f>'(Bloom Yields Live)'!AY160-'(Bloom Yields Live)'!AW160</f>
        <v>0.11260000000000003</v>
      </c>
      <c r="P160" s="18">
        <f>'(Bloom Yields Live)'!BK160-'(Bloom Yields Live)'!BG160</f>
        <v>-7.0699999999999985E-2</v>
      </c>
      <c r="Q160" s="18">
        <f>'(Bloom Yields Live)'!BM160-'(Bloom Yields Live)'!BG160</f>
        <v>7.3299999999999921E-2</v>
      </c>
      <c r="R160" s="18"/>
      <c r="S160" s="95">
        <f>'(Bloom Yields Live)'!S160</f>
        <v>2.4573999999999998</v>
      </c>
      <c r="T160" s="731"/>
      <c r="U160" s="95">
        <f>'(Bloom Yields Live)'!W160</f>
        <v>0.51870000000000005</v>
      </c>
      <c r="V160" s="30">
        <f>'(Bloom Yields Live)'!Y160</f>
        <v>1.2458</v>
      </c>
      <c r="W160" s="30">
        <f>'(Bloom Yields Live)'!AA160</f>
        <v>2.1055000000000001</v>
      </c>
      <c r="X160" s="30">
        <f>'(Bloom Yields Live)'!AC160</f>
        <v>2.5097</v>
      </c>
      <c r="Y160" s="30">
        <f>'(Bloom Yields Live)'!AE160</f>
        <v>3.0665</v>
      </c>
      <c r="Z160" s="30">
        <f t="shared" ref="Z160:Z191" si="84">AVERAGE(X108:X160)</f>
        <v>3.4042377358490565</v>
      </c>
      <c r="AA160" s="121">
        <f t="shared" si="74"/>
        <v>0.88319999999999999</v>
      </c>
      <c r="AB160" s="88">
        <f t="shared" si="67"/>
        <v>1.536354716981132</v>
      </c>
      <c r="AC160" s="99"/>
      <c r="AD160" s="1459"/>
      <c r="AE160" s="88">
        <f>'(Bloom Yields Live)'!BU160</f>
        <v>1.4510000000000001</v>
      </c>
      <c r="AF160" s="1511"/>
      <c r="AG160" s="95">
        <f>'(Bloom Yields Live)'!BZ160</f>
        <v>0.90300000000000002</v>
      </c>
      <c r="AH160" s="88">
        <f>'(Bloom Yields Live)'!CB160</f>
        <v>1.54</v>
      </c>
      <c r="AI160" s="88">
        <f>'(Bloom Yields Live)'!CD160</f>
        <v>2.395</v>
      </c>
      <c r="AJ160" s="88">
        <f>'(Bloom Yields Live)'!CF160</f>
        <v>2.57</v>
      </c>
      <c r="AK160" s="88">
        <f>'(Bloom Yields Live)'!CH160</f>
        <v>2.99</v>
      </c>
      <c r="AL160" s="121">
        <f t="shared" si="75"/>
        <v>0.94349999999999978</v>
      </c>
      <c r="AM160" s="88">
        <f t="shared" si="68"/>
        <v>1.1335339622641509</v>
      </c>
      <c r="AN160" s="731">
        <f t="shared" si="82"/>
        <v>6.0299999999999798E-2</v>
      </c>
      <c r="AO160" s="95">
        <f>'(Bloom Yields Live)'!CJ160</f>
        <v>0.80659999999999998</v>
      </c>
      <c r="AP160" s="88">
        <f>'(Bloom Yields Live)'!CL160</f>
        <v>1.2866</v>
      </c>
      <c r="AQ160" s="88">
        <f>'(Bloom Yields Live)'!CN160</f>
        <v>2.0973999999999999</v>
      </c>
      <c r="AR160" s="88">
        <f>'(Bloom Yields Live)'!CP160</f>
        <v>2.5939000000000001</v>
      </c>
      <c r="AS160" s="88">
        <f>'(Bloom Yields Live)'!CR160</f>
        <v>3.4058999999999999</v>
      </c>
      <c r="AT160" s="121">
        <f t="shared" si="76"/>
        <v>0.96740000000000004</v>
      </c>
      <c r="AU160" s="99">
        <f t="shared" si="69"/>
        <v>1.1924094339622642</v>
      </c>
      <c r="AV160" s="95">
        <f>'(Bloom Yields Live)'!CT160</f>
        <v>1.133</v>
      </c>
      <c r="AW160" s="88">
        <f>'(Bloom Yields Live)'!CV160</f>
        <v>1.8075999999999999</v>
      </c>
      <c r="AX160" s="88">
        <f>'(Bloom Yields Live)'!CX160</f>
        <v>2.4969000000000001</v>
      </c>
      <c r="AY160" s="88">
        <f>'(Bloom Yields Live)'!CZ160</f>
        <v>2.7664999999999997</v>
      </c>
      <c r="AZ160" s="88">
        <f>'(Bloom Yields Live)'!DB160</f>
        <v>3.6865000000000001</v>
      </c>
      <c r="BA160" s="121">
        <f t="shared" si="77"/>
        <v>1.1399999999999997</v>
      </c>
      <c r="BB160" s="99">
        <f t="shared" si="70"/>
        <v>1.775435849056604</v>
      </c>
      <c r="BC160" s="88">
        <f>'(Bloom Yields Live)'!DD160</f>
        <v>1.3744000000000001</v>
      </c>
      <c r="BD160" s="88">
        <f>'(Bloom Yields Live)'!DF160</f>
        <v>2.1827999999999999</v>
      </c>
      <c r="BE160" s="88">
        <f>'(Bloom Yields Live)'!DH160</f>
        <v>2.7499000000000002</v>
      </c>
      <c r="BF160" s="88">
        <f>'(Bloom Yields Live)'!DJ160</f>
        <v>3.2330000000000001</v>
      </c>
      <c r="BG160" s="88"/>
      <c r="BH160" s="121">
        <f t="shared" si="78"/>
        <v>1.6065</v>
      </c>
      <c r="BI160" s="99">
        <f t="shared" si="71"/>
        <v>1.9580188679245278</v>
      </c>
      <c r="BJ160" s="95">
        <f>'(Bloom Yields Live)'!DN160</f>
        <v>1.6949000000000001</v>
      </c>
      <c r="BK160" s="88">
        <f>'(Bloom Yields Live)'!DP160</f>
        <v>2.5013999999999998</v>
      </c>
      <c r="BL160" s="88">
        <f>'(Bloom Yields Live)'!DR160</f>
        <v>3.3733</v>
      </c>
      <c r="BM160" s="88">
        <f>'(Bloom Yields Live)'!DT160</f>
        <v>3.6745000000000001</v>
      </c>
      <c r="BN160" s="88"/>
      <c r="BO160" s="121">
        <f t="shared" si="79"/>
        <v>2.048</v>
      </c>
      <c r="BP160" s="99">
        <f t="shared" si="72"/>
        <v>2.8333811320754716</v>
      </c>
      <c r="BQ160" s="95">
        <f>'(Bloom Yields Live)'!DX160</f>
        <v>3.1747999999999998</v>
      </c>
      <c r="BR160" s="88">
        <f>'(Bloom Yields Live)'!DZ160</f>
        <v>4.5224000000000002</v>
      </c>
      <c r="BS160" s="88">
        <f>'(Bloom Yields Live)'!EB160</f>
        <v>5.5644</v>
      </c>
      <c r="BT160" s="88">
        <f>'(Bloom Yields Live)'!ED160</f>
        <v>5.7610999999999999</v>
      </c>
      <c r="BU160" s="88"/>
      <c r="BV160" s="121">
        <f t="shared" si="80"/>
        <v>4.1345999999999998</v>
      </c>
      <c r="BW160" s="88">
        <f t="shared" si="73"/>
        <v>4.7322773584905669</v>
      </c>
    </row>
    <row r="161" spans="1:75">
      <c r="A161" s="5">
        <v>41222</v>
      </c>
      <c r="B161" s="1040">
        <f t="shared" si="81"/>
        <v>41222</v>
      </c>
      <c r="C161" s="95">
        <f>'(Bloom Yields Live)'!C161</f>
        <v>8.1500000000000003E-2</v>
      </c>
      <c r="D161" s="30">
        <f>'(Bloom Yields Live)'!E161</f>
        <v>0.46479999999999999</v>
      </c>
      <c r="E161" s="30">
        <f>'(Bloom Yields Live)'!G161</f>
        <v>1.0821000000000001</v>
      </c>
      <c r="F161" s="30">
        <f>'(Bloom Yields Live)'!I161</f>
        <v>1.5234999999999999</v>
      </c>
      <c r="G161" s="30">
        <f>'(Bloom Yields Live)'!K161</f>
        <v>2.1206999999999998</v>
      </c>
      <c r="H161" s="88">
        <f t="shared" si="83"/>
        <v>1.8581924528301881</v>
      </c>
      <c r="I161" s="99"/>
      <c r="J161" s="1459"/>
      <c r="K161" s="18">
        <f>'(Bloom Yields Live)'!AQ161</f>
        <v>1.8719999999999999</v>
      </c>
      <c r="L161" s="18">
        <f>'(Bloom Yields Live)'!AS161</f>
        <v>1.89</v>
      </c>
      <c r="M161" s="1459"/>
      <c r="N161" s="18">
        <f>'(Bloom Yields Live)'!AU161-'(Bloom Yields Live)'!I161</f>
        <v>0.60550000000000015</v>
      </c>
      <c r="O161" s="18">
        <f>'(Bloom Yields Live)'!AY161-'(Bloom Yields Live)'!AW161</f>
        <v>0.10659999999999981</v>
      </c>
      <c r="P161" s="18">
        <f>'(Bloom Yields Live)'!BK161-'(Bloom Yields Live)'!BG161</f>
        <v>-9.0700000000000003E-2</v>
      </c>
      <c r="Q161" s="18">
        <f>'(Bloom Yields Live)'!BM161-'(Bloom Yields Live)'!BG161</f>
        <v>7.0300000000000029E-2</v>
      </c>
      <c r="R161" s="18"/>
      <c r="S161" s="95">
        <f>'(Bloom Yields Live)'!S161</f>
        <v>2.3512</v>
      </c>
      <c r="T161" s="731"/>
      <c r="U161" s="95">
        <f>'(Bloom Yields Live)'!W161</f>
        <v>0.44679999999999997</v>
      </c>
      <c r="V161" s="30">
        <f>'(Bloom Yields Live)'!Y161</f>
        <v>1.1451</v>
      </c>
      <c r="W161" s="30">
        <f>'(Bloom Yields Live)'!AA161</f>
        <v>1.9965000000000002</v>
      </c>
      <c r="X161" s="30">
        <f>'(Bloom Yields Live)'!AC161</f>
        <v>2.4001999999999999</v>
      </c>
      <c r="Y161" s="30">
        <f>'(Bloom Yields Live)'!AE161</f>
        <v>2.9458000000000002</v>
      </c>
      <c r="Z161" s="30">
        <f t="shared" si="84"/>
        <v>3.3665094339622645</v>
      </c>
      <c r="AA161" s="121">
        <f t="shared" si="74"/>
        <v>0.87670000000000003</v>
      </c>
      <c r="AB161" s="88">
        <f t="shared" si="67"/>
        <v>1.5083169811320756</v>
      </c>
      <c r="AC161" s="99"/>
      <c r="AD161" s="1459"/>
      <c r="AE161" s="88">
        <f>'(Bloom Yields Live)'!BU161</f>
        <v>1.339</v>
      </c>
      <c r="AF161" s="1511"/>
      <c r="AG161" s="95">
        <f>'(Bloom Yields Live)'!BZ161</f>
        <v>0.85</v>
      </c>
      <c r="AH161" s="88">
        <f>'(Bloom Yields Live)'!CB161</f>
        <v>1.4279999999999999</v>
      </c>
      <c r="AI161" s="88">
        <f>'(Bloom Yields Live)'!CD161</f>
        <v>2.2930000000000001</v>
      </c>
      <c r="AJ161" s="88">
        <f>'(Bloom Yields Live)'!CF161</f>
        <v>2.4820000000000002</v>
      </c>
      <c r="AK161" s="88">
        <f>'(Bloom Yields Live)'!CH161</f>
        <v>2.9119999999999999</v>
      </c>
      <c r="AL161" s="121">
        <f t="shared" si="75"/>
        <v>0.95850000000000035</v>
      </c>
      <c r="AM161" s="88">
        <f t="shared" si="68"/>
        <v>1.1240169811320755</v>
      </c>
      <c r="AN161" s="731">
        <f t="shared" si="82"/>
        <v>8.1800000000000317E-2</v>
      </c>
      <c r="AO161" s="95">
        <f>'(Bloom Yields Live)'!CJ161</f>
        <v>0.76590000000000003</v>
      </c>
      <c r="AP161" s="88">
        <f>'(Bloom Yields Live)'!CL161</f>
        <v>1.1914</v>
      </c>
      <c r="AQ161" s="88">
        <f>'(Bloom Yields Live)'!CN161</f>
        <v>2.0051000000000001</v>
      </c>
      <c r="AR161" s="88">
        <f>'(Bloom Yields Live)'!CP161</f>
        <v>2.5044</v>
      </c>
      <c r="AS161" s="88">
        <f>'(Bloom Yields Live)'!CR161</f>
        <v>3.3264</v>
      </c>
      <c r="AT161" s="121">
        <f t="shared" si="76"/>
        <v>0.98090000000000011</v>
      </c>
      <c r="AU161" s="99">
        <f t="shared" si="69"/>
        <v>1.1859150943396224</v>
      </c>
      <c r="AV161" s="95">
        <f>'(Bloom Yields Live)'!CT161</f>
        <v>1.0722</v>
      </c>
      <c r="AW161" s="88">
        <f>'(Bloom Yields Live)'!CV161</f>
        <v>1.6922999999999999</v>
      </c>
      <c r="AX161" s="88">
        <f>'(Bloom Yields Live)'!CX161</f>
        <v>2.3845999999999998</v>
      </c>
      <c r="AY161" s="88">
        <f>'(Bloom Yields Live)'!CZ161</f>
        <v>2.6569000000000003</v>
      </c>
      <c r="AZ161" s="88">
        <f>'(Bloom Yields Live)'!DB161</f>
        <v>3.5869999999999997</v>
      </c>
      <c r="BA161" s="121">
        <f t="shared" si="77"/>
        <v>1.1334000000000004</v>
      </c>
      <c r="BB161" s="99">
        <f t="shared" si="70"/>
        <v>1.7574735849056602</v>
      </c>
      <c r="BC161" s="88">
        <f>'(Bloom Yields Live)'!DD161</f>
        <v>1.3303</v>
      </c>
      <c r="BD161" s="88">
        <f>'(Bloom Yields Live)'!DF161</f>
        <v>2.0842000000000001</v>
      </c>
      <c r="BE161" s="88">
        <f>'(Bloom Yields Live)'!DH161</f>
        <v>2.6543999999999999</v>
      </c>
      <c r="BF161" s="88">
        <f>'(Bloom Yields Live)'!DJ161</f>
        <v>3.1402000000000001</v>
      </c>
      <c r="BG161" s="88"/>
      <c r="BH161" s="121">
        <f t="shared" si="78"/>
        <v>1.6167000000000002</v>
      </c>
      <c r="BI161" s="99">
        <f t="shared" si="71"/>
        <v>1.9480188679245281</v>
      </c>
      <c r="BJ161" s="95">
        <f>'(Bloom Yields Live)'!DN161</f>
        <v>1.6057000000000001</v>
      </c>
      <c r="BK161" s="88">
        <f>'(Bloom Yields Live)'!DP161</f>
        <v>2.3576999999999999</v>
      </c>
      <c r="BL161" s="88">
        <f>'(Bloom Yields Live)'!DR161</f>
        <v>3.2326999999999999</v>
      </c>
      <c r="BM161" s="88">
        <f>'(Bloom Yields Live)'!DT161</f>
        <v>3.5366</v>
      </c>
      <c r="BN161" s="88"/>
      <c r="BO161" s="121">
        <f t="shared" si="79"/>
        <v>2.0131000000000001</v>
      </c>
      <c r="BP161" s="99">
        <f t="shared" si="72"/>
        <v>2.8173433962264149</v>
      </c>
      <c r="BQ161" s="95">
        <f>'(Bloom Yields Live)'!DX161</f>
        <v>3.1874000000000002</v>
      </c>
      <c r="BR161" s="88">
        <f>'(Bloom Yields Live)'!DZ161</f>
        <v>4.4804000000000004</v>
      </c>
      <c r="BS161" s="88">
        <f>'(Bloom Yields Live)'!EB161</f>
        <v>5.5254000000000003</v>
      </c>
      <c r="BT161" s="88">
        <f>'(Bloom Yields Live)'!ED161</f>
        <v>5.7248999999999999</v>
      </c>
      <c r="BU161" s="88"/>
      <c r="BV161" s="121">
        <f t="shared" si="80"/>
        <v>4.2013999999999996</v>
      </c>
      <c r="BW161" s="88">
        <f t="shared" si="73"/>
        <v>4.7095698113207556</v>
      </c>
    </row>
    <row r="162" spans="1:75">
      <c r="A162" s="5">
        <v>41229</v>
      </c>
      <c r="B162" s="1040">
        <f t="shared" si="81"/>
        <v>41229</v>
      </c>
      <c r="C162" s="95">
        <f>'(Bloom Yields Live)'!C162</f>
        <v>5.1999999999999998E-3</v>
      </c>
      <c r="D162" s="30">
        <f>'(Bloom Yields Live)'!E162</f>
        <v>0.3826</v>
      </c>
      <c r="E162" s="30">
        <f>'(Bloom Yields Live)'!G162</f>
        <v>1.0250999999999999</v>
      </c>
      <c r="F162" s="30">
        <f>'(Bloom Yields Live)'!I162</f>
        <v>1.448</v>
      </c>
      <c r="G162" s="30">
        <f>'(Bloom Yields Live)'!K162</f>
        <v>2.0771999999999999</v>
      </c>
      <c r="H162" s="88">
        <f t="shared" si="83"/>
        <v>1.8466094339622638</v>
      </c>
      <c r="I162" s="99"/>
      <c r="J162" s="1459"/>
      <c r="K162" s="18">
        <f>'(Bloom Yields Live)'!AQ162</f>
        <v>1.8719999999999999</v>
      </c>
      <c r="L162" s="18">
        <f>'(Bloom Yields Live)'!AS162</f>
        <v>1.8359999999999999</v>
      </c>
      <c r="M162" s="1459"/>
      <c r="N162" s="18">
        <f>'(Bloom Yields Live)'!AU162-'(Bloom Yields Live)'!I162</f>
        <v>0.625</v>
      </c>
      <c r="O162" s="18">
        <f>'(Bloom Yields Live)'!AY162-'(Bloom Yields Live)'!AW162</f>
        <v>0.10239999999999982</v>
      </c>
      <c r="P162" s="18">
        <f>'(Bloom Yields Live)'!BK162-'(Bloom Yields Live)'!BG162</f>
        <v>-1.3800000000000257E-2</v>
      </c>
      <c r="Q162" s="18">
        <f>'(Bloom Yields Live)'!BM162-'(Bloom Yields Live)'!BG162</f>
        <v>6.7199999999999926E-2</v>
      </c>
      <c r="R162" s="18"/>
      <c r="S162" s="95">
        <f>'(Bloom Yields Live)'!S162</f>
        <v>2.3132999999999999</v>
      </c>
      <c r="T162" s="731"/>
      <c r="U162" s="95">
        <f>'(Bloom Yields Live)'!W162</f>
        <v>0.38200000000000001</v>
      </c>
      <c r="V162" s="30">
        <f>'(Bloom Yields Live)'!Y162</f>
        <v>1.0749</v>
      </c>
      <c r="W162" s="30">
        <f>'(Bloom Yields Live)'!AA162</f>
        <v>1.9121999999999999</v>
      </c>
      <c r="X162" s="30">
        <f>'(Bloom Yields Live)'!AC162</f>
        <v>2.3403</v>
      </c>
      <c r="Y162" s="30">
        <f>'(Bloom Yields Live)'!AE162</f>
        <v>2.9272</v>
      </c>
      <c r="Z162" s="30">
        <f t="shared" si="84"/>
        <v>3.3258207547169816</v>
      </c>
      <c r="AA162" s="121">
        <f t="shared" si="74"/>
        <v>0.89230000000000009</v>
      </c>
      <c r="AB162" s="88">
        <f t="shared" si="67"/>
        <v>1.4792113207547173</v>
      </c>
      <c r="AC162" s="99"/>
      <c r="AD162" s="1459"/>
      <c r="AE162" s="88">
        <f>'(Bloom Yields Live)'!BU162</f>
        <v>1.3280000000000001</v>
      </c>
      <c r="AF162" s="1511"/>
      <c r="AG162" s="95">
        <f>'(Bloom Yields Live)'!BZ162</f>
        <v>0.80100000000000005</v>
      </c>
      <c r="AH162" s="88">
        <f>'(Bloom Yields Live)'!CB162</f>
        <v>1.4</v>
      </c>
      <c r="AI162" s="88">
        <f>'(Bloom Yields Live)'!CD162</f>
        <v>2.2439999999999998</v>
      </c>
      <c r="AJ162" s="88">
        <f>'(Bloom Yields Live)'!CF162</f>
        <v>2.4279999999999999</v>
      </c>
      <c r="AK162" s="88">
        <f>'(Bloom Yields Live)'!CH162</f>
        <v>2.867</v>
      </c>
      <c r="AL162" s="121">
        <f t="shared" si="75"/>
        <v>0.98</v>
      </c>
      <c r="AM162" s="88">
        <f t="shared" si="68"/>
        <v>1.1150905660377357</v>
      </c>
      <c r="AN162" s="731">
        <f t="shared" si="82"/>
        <v>8.7699999999999889E-2</v>
      </c>
      <c r="AO162" s="95">
        <f>'(Bloom Yields Live)'!CJ162</f>
        <v>0.69379999999999997</v>
      </c>
      <c r="AP162" s="88">
        <f>'(Bloom Yields Live)'!CL162</f>
        <v>1.143</v>
      </c>
      <c r="AQ162" s="88">
        <f>'(Bloom Yields Live)'!CN162</f>
        <v>1.9438</v>
      </c>
      <c r="AR162" s="88">
        <f>'(Bloom Yields Live)'!CP162</f>
        <v>2.4420000000000002</v>
      </c>
      <c r="AS162" s="88">
        <f>'(Bloom Yields Live)'!CR162</f>
        <v>3.2730000000000001</v>
      </c>
      <c r="AT162" s="121">
        <f t="shared" si="76"/>
        <v>0.99400000000000022</v>
      </c>
      <c r="AU162" s="99">
        <f t="shared" si="69"/>
        <v>1.1802792452830186</v>
      </c>
      <c r="AV162" s="95">
        <f>'(Bloom Yields Live)'!CT162</f>
        <v>0.99399999999999999</v>
      </c>
      <c r="AW162" s="88">
        <f>'(Bloom Yields Live)'!CV162</f>
        <v>1.6379000000000001</v>
      </c>
      <c r="AX162" s="88">
        <f>'(Bloom Yields Live)'!CX162</f>
        <v>2.3172000000000001</v>
      </c>
      <c r="AY162" s="88">
        <f>'(Bloom Yields Live)'!CZ162</f>
        <v>2.5884999999999998</v>
      </c>
      <c r="AZ162" s="88">
        <f>'(Bloom Yields Live)'!DB162</f>
        <v>3.5276000000000001</v>
      </c>
      <c r="BA162" s="121">
        <f t="shared" si="77"/>
        <v>1.1404999999999998</v>
      </c>
      <c r="BB162" s="99">
        <f t="shared" si="70"/>
        <v>1.7400433962264148</v>
      </c>
      <c r="BC162" s="88">
        <f>'(Bloom Yields Live)'!DD162</f>
        <v>1.2499</v>
      </c>
      <c r="BD162" s="88">
        <f>'(Bloom Yields Live)'!DF162</f>
        <v>2.0276000000000001</v>
      </c>
      <c r="BE162" s="88">
        <f>'(Bloom Yields Live)'!DH162</f>
        <v>2.5846999999999998</v>
      </c>
      <c r="BF162" s="88">
        <f>'(Bloom Yields Live)'!DJ162</f>
        <v>3.0895999999999999</v>
      </c>
      <c r="BG162" s="88"/>
      <c r="BH162" s="121">
        <f t="shared" si="78"/>
        <v>1.6415999999999999</v>
      </c>
      <c r="BI162" s="99">
        <f t="shared" si="71"/>
        <v>1.9388584905660373</v>
      </c>
      <c r="BJ162" s="95">
        <f>'(Bloom Yields Live)'!DN162</f>
        <v>1.5228000000000002</v>
      </c>
      <c r="BK162" s="88">
        <f>'(Bloom Yields Live)'!DP162</f>
        <v>2.2984999999999998</v>
      </c>
      <c r="BL162" s="88">
        <f>'(Bloom Yields Live)'!DR162</f>
        <v>3.1604999999999999</v>
      </c>
      <c r="BM162" s="88">
        <f>'(Bloom Yields Live)'!DT162</f>
        <v>3.4634</v>
      </c>
      <c r="BN162" s="88"/>
      <c r="BO162" s="121">
        <f t="shared" si="79"/>
        <v>2.0154000000000001</v>
      </c>
      <c r="BP162" s="99">
        <f t="shared" si="72"/>
        <v>2.8018716981132075</v>
      </c>
      <c r="BQ162" s="95">
        <f>'(Bloom Yields Live)'!DX162</f>
        <v>3.0181</v>
      </c>
      <c r="BR162" s="88">
        <f>'(Bloom Yields Live)'!DZ162</f>
        <v>4.3347999999999995</v>
      </c>
      <c r="BS162" s="88">
        <f>'(Bloom Yields Live)'!EB162</f>
        <v>5.3669000000000002</v>
      </c>
      <c r="BT162" s="88">
        <f>'(Bloom Yields Live)'!ED162</f>
        <v>5.5652999999999997</v>
      </c>
      <c r="BU162" s="88"/>
      <c r="BV162" s="121">
        <f t="shared" si="80"/>
        <v>4.1173000000000002</v>
      </c>
      <c r="BW162" s="88">
        <f t="shared" si="73"/>
        <v>4.6840698113207564</v>
      </c>
    </row>
    <row r="163" spans="1:75">
      <c r="A163" s="5">
        <v>41236</v>
      </c>
      <c r="B163" s="1040">
        <f t="shared" si="81"/>
        <v>41236</v>
      </c>
      <c r="C163" s="95">
        <f>'(Bloom Yields Live)'!C163</f>
        <v>6.7799999999999999E-2</v>
      </c>
      <c r="D163" s="30">
        <f>'(Bloom Yields Live)'!E163</f>
        <v>0.48570000000000002</v>
      </c>
      <c r="E163" s="30">
        <f>'(Bloom Yields Live)'!G163</f>
        <v>1.1393</v>
      </c>
      <c r="F163" s="30">
        <f>'(Bloom Yields Live)'!I163</f>
        <v>1.5651999999999999</v>
      </c>
      <c r="G163" s="30">
        <f>'(Bloom Yields Live)'!K163</f>
        <v>2.1890000000000001</v>
      </c>
      <c r="H163" s="88">
        <f t="shared" si="83"/>
        <v>1.8350811320754716</v>
      </c>
      <c r="I163" s="99"/>
      <c r="J163" s="1459"/>
      <c r="K163" s="18">
        <f>'(Bloom Yields Live)'!AQ163</f>
        <v>1.8719999999999999</v>
      </c>
      <c r="L163" s="18">
        <f>'(Bloom Yields Live)'!AS163</f>
        <v>1.9870000000000001</v>
      </c>
      <c r="M163" s="1459"/>
      <c r="N163" s="18">
        <f>'(Bloom Yields Live)'!AU163-'(Bloom Yields Live)'!I163</f>
        <v>0.59480000000000022</v>
      </c>
      <c r="O163" s="18">
        <f>'(Bloom Yields Live)'!AY163-'(Bloom Yields Live)'!AW163</f>
        <v>0.10879999999999956</v>
      </c>
      <c r="P163" s="18">
        <f>'(Bloom Yields Live)'!BK163-'(Bloom Yields Live)'!BG163</f>
        <v>1.4599999999999946E-2</v>
      </c>
      <c r="Q163" s="18">
        <f>'(Bloom Yields Live)'!BM163-'(Bloom Yields Live)'!BG163</f>
        <v>7.1599999999999886E-2</v>
      </c>
      <c r="R163" s="18"/>
      <c r="S163" s="95">
        <f>'(Bloom Yields Live)'!S163</f>
        <v>2.3544999999999998</v>
      </c>
      <c r="T163" s="731"/>
      <c r="U163" s="95">
        <f>'(Bloom Yields Live)'!W163</f>
        <v>0.39479999999999998</v>
      </c>
      <c r="V163" s="30">
        <f>'(Bloom Yields Live)'!Y163</f>
        <v>1.0871</v>
      </c>
      <c r="W163" s="30">
        <f>'(Bloom Yields Live)'!AA163</f>
        <v>1.9274</v>
      </c>
      <c r="X163" s="30">
        <f>'(Bloom Yields Live)'!AC163</f>
        <v>2.3658000000000001</v>
      </c>
      <c r="Y163" s="30">
        <f>'(Bloom Yields Live)'!AE163</f>
        <v>2.9655</v>
      </c>
      <c r="Z163" s="30">
        <f t="shared" si="84"/>
        <v>3.2790018867924529</v>
      </c>
      <c r="AA163" s="121">
        <f t="shared" si="74"/>
        <v>0.8006000000000002</v>
      </c>
      <c r="AB163" s="88">
        <f t="shared" si="67"/>
        <v>1.4439207547169817</v>
      </c>
      <c r="AC163" s="99"/>
      <c r="AD163" s="1459"/>
      <c r="AE163" s="88">
        <f>'(Bloom Yields Live)'!BU163</f>
        <v>1.399</v>
      </c>
      <c r="AF163" s="1511"/>
      <c r="AG163" s="95">
        <f>'(Bloom Yields Live)'!BZ163</f>
        <v>0.81899999999999995</v>
      </c>
      <c r="AH163" s="88">
        <f>'(Bloom Yields Live)'!CB163</f>
        <v>1.456</v>
      </c>
      <c r="AI163" s="88">
        <f>'(Bloom Yields Live)'!CD163</f>
        <v>2.306</v>
      </c>
      <c r="AJ163" s="88">
        <f>'(Bloom Yields Live)'!CF163</f>
        <v>2.4900000000000002</v>
      </c>
      <c r="AK163" s="88">
        <f>'(Bloom Yields Live)'!CH163</f>
        <v>2.9290000000000003</v>
      </c>
      <c r="AL163" s="121">
        <f t="shared" si="75"/>
        <v>0.92480000000000029</v>
      </c>
      <c r="AM163" s="88">
        <f t="shared" si="68"/>
        <v>1.1029773584905658</v>
      </c>
      <c r="AN163" s="731">
        <f t="shared" si="82"/>
        <v>0.12420000000000009</v>
      </c>
      <c r="AO163" s="95">
        <f>'(Bloom Yields Live)'!CJ163</f>
        <v>0.748</v>
      </c>
      <c r="AP163" s="88">
        <f>'(Bloom Yields Live)'!CL163</f>
        <v>1.2353000000000001</v>
      </c>
      <c r="AQ163" s="88">
        <f>'(Bloom Yields Live)'!CN163</f>
        <v>2.0465</v>
      </c>
      <c r="AR163" s="88">
        <f>'(Bloom Yields Live)'!CP163</f>
        <v>2.5488</v>
      </c>
      <c r="AS163" s="88">
        <f>'(Bloom Yields Live)'!CR163</f>
        <v>3.3792</v>
      </c>
      <c r="AT163" s="121">
        <f t="shared" si="76"/>
        <v>0.98360000000000003</v>
      </c>
      <c r="AU163" s="99">
        <f t="shared" si="69"/>
        <v>1.1739924528301886</v>
      </c>
      <c r="AV163" s="95">
        <f>'(Bloom Yields Live)'!CT163</f>
        <v>1.0402</v>
      </c>
      <c r="AW163" s="88">
        <f>'(Bloom Yields Live)'!CV163</f>
        <v>1.7221</v>
      </c>
      <c r="AX163" s="88">
        <f>'(Bloom Yields Live)'!CX163</f>
        <v>2.4119000000000002</v>
      </c>
      <c r="AY163" s="88">
        <f>'(Bloom Yields Live)'!CZ163</f>
        <v>2.6871999999999998</v>
      </c>
      <c r="AZ163" s="88">
        <f>'(Bloom Yields Live)'!DB163</f>
        <v>3.6257000000000001</v>
      </c>
      <c r="BA163" s="121">
        <f t="shared" si="77"/>
        <v>1.1219999999999999</v>
      </c>
      <c r="BB163" s="99">
        <f t="shared" si="70"/>
        <v>1.7224283018867923</v>
      </c>
      <c r="BC163" s="88">
        <f>'(Bloom Yields Live)'!DD163</f>
        <v>1.3021</v>
      </c>
      <c r="BD163" s="88">
        <f>'(Bloom Yields Live)'!DF163</f>
        <v>2.1179000000000001</v>
      </c>
      <c r="BE163" s="88">
        <f>'(Bloom Yields Live)'!DH163</f>
        <v>2.6855000000000002</v>
      </c>
      <c r="BF163" s="88">
        <f>'(Bloom Yields Live)'!DJ163</f>
        <v>3.2143999999999999</v>
      </c>
      <c r="BG163" s="88"/>
      <c r="BH163" s="121">
        <f t="shared" si="78"/>
        <v>1.6492</v>
      </c>
      <c r="BI163" s="99">
        <f t="shared" si="71"/>
        <v>1.928484905660377</v>
      </c>
      <c r="BJ163" s="95">
        <f>'(Bloom Yields Live)'!DN163</f>
        <v>1.5638000000000001</v>
      </c>
      <c r="BK163" s="88">
        <f>'(Bloom Yields Live)'!DP163</f>
        <v>2.3776000000000002</v>
      </c>
      <c r="BL163" s="88">
        <f>'(Bloom Yields Live)'!DR163</f>
        <v>3.2201</v>
      </c>
      <c r="BM163" s="88">
        <f>'(Bloom Yields Live)'!DT163</f>
        <v>3.5270000000000001</v>
      </c>
      <c r="BN163" s="88"/>
      <c r="BO163" s="121">
        <f t="shared" si="79"/>
        <v>1.9618000000000002</v>
      </c>
      <c r="BP163" s="99">
        <f t="shared" si="72"/>
        <v>2.7847075471698113</v>
      </c>
      <c r="BQ163" s="95">
        <f>'(Bloom Yields Live)'!DX163</f>
        <v>2.9699</v>
      </c>
      <c r="BR163" s="88">
        <f>'(Bloom Yields Live)'!DZ163</f>
        <v>4.3247</v>
      </c>
      <c r="BS163" s="88">
        <f>'(Bloom Yields Live)'!EB163</f>
        <v>5.3673000000000002</v>
      </c>
      <c r="BT163" s="88">
        <f>'(Bloom Yields Live)'!ED163</f>
        <v>5.5697999999999999</v>
      </c>
      <c r="BU163" s="88"/>
      <c r="BV163" s="121">
        <f t="shared" si="80"/>
        <v>4.0045999999999999</v>
      </c>
      <c r="BW163" s="88">
        <f t="shared" si="73"/>
        <v>4.6547207547169833</v>
      </c>
    </row>
    <row r="164" spans="1:75">
      <c r="A164" s="5">
        <v>41243</v>
      </c>
      <c r="B164" s="1040">
        <f t="shared" si="81"/>
        <v>41243</v>
      </c>
      <c r="C164" s="95">
        <f>'(Bloom Yields Live)'!C164</f>
        <v>5.2499999999999998E-2</v>
      </c>
      <c r="D164" s="30">
        <f>'(Bloom Yields Live)'!E164</f>
        <v>0.44280000000000003</v>
      </c>
      <c r="E164" s="30">
        <f>'(Bloom Yields Live)'!G164</f>
        <v>1.0924</v>
      </c>
      <c r="F164" s="30">
        <f>'(Bloom Yields Live)'!I164</f>
        <v>1.5032999999999999</v>
      </c>
      <c r="G164" s="30">
        <f>'(Bloom Yields Live)'!K164</f>
        <v>2.1183999999999998</v>
      </c>
      <c r="H164" s="88">
        <f t="shared" si="83"/>
        <v>1.8181415094339619</v>
      </c>
      <c r="I164" s="99"/>
      <c r="J164" s="1459"/>
      <c r="K164" s="18">
        <f>'(Bloom Yields Live)'!AQ164</f>
        <v>1.8719999999999999</v>
      </c>
      <c r="L164" s="18">
        <f>'(Bloom Yields Live)'!AS164</f>
        <v>1.9239999999999999</v>
      </c>
      <c r="M164" s="1459"/>
      <c r="N164" s="18">
        <f>'(Bloom Yields Live)'!AU164-'(Bloom Yields Live)'!I164</f>
        <v>0.54669999999999996</v>
      </c>
      <c r="O164" s="18">
        <f>'(Bloom Yields Live)'!AY164-'(Bloom Yields Live)'!AW164</f>
        <v>0.10029999999999983</v>
      </c>
      <c r="P164" s="18">
        <f>'(Bloom Yields Live)'!BK164-'(Bloom Yields Live)'!BG164</f>
        <v>3.180000000000005E-2</v>
      </c>
      <c r="Q164" s="18">
        <f>'(Bloom Yields Live)'!BM164-'(Bloom Yields Live)'!BG164</f>
        <v>6.2800000000000189E-2</v>
      </c>
      <c r="R164" s="18"/>
      <c r="S164" s="95">
        <f>'(Bloom Yields Live)'!S164</f>
        <v>2.2048000000000001</v>
      </c>
      <c r="T164" s="731"/>
      <c r="U164" s="95">
        <f>'(Bloom Yields Live)'!W164</f>
        <v>0.29089999999999999</v>
      </c>
      <c r="V164" s="30">
        <f>'(Bloom Yields Live)'!Y164</f>
        <v>0.9385</v>
      </c>
      <c r="W164" s="30">
        <f>'(Bloom Yields Live)'!AA164</f>
        <v>1.7774000000000001</v>
      </c>
      <c r="X164" s="30">
        <f>'(Bloom Yields Live)'!AC164</f>
        <v>2.2063000000000001</v>
      </c>
      <c r="Y164" s="30">
        <f>'(Bloom Yields Live)'!AE164</f>
        <v>2.7781000000000002</v>
      </c>
      <c r="Z164" s="30">
        <f t="shared" si="84"/>
        <v>3.2103641509433962</v>
      </c>
      <c r="AA164" s="121">
        <f t="shared" si="74"/>
        <v>0.70300000000000029</v>
      </c>
      <c r="AB164" s="88">
        <f t="shared" si="67"/>
        <v>1.3922226415094343</v>
      </c>
      <c r="AC164" s="99"/>
      <c r="AD164" s="1459"/>
      <c r="AE164" s="88">
        <f>'(Bloom Yields Live)'!BU164</f>
        <v>1.333</v>
      </c>
      <c r="AF164" s="1511"/>
      <c r="AG164" s="95">
        <f>'(Bloom Yields Live)'!BZ164</f>
        <v>0.81200000000000006</v>
      </c>
      <c r="AH164" s="88">
        <f>'(Bloom Yields Live)'!CB164</f>
        <v>1.41</v>
      </c>
      <c r="AI164" s="88">
        <f>'(Bloom Yields Live)'!CD164</f>
        <v>2.2429999999999999</v>
      </c>
      <c r="AJ164" s="88">
        <f>'(Bloom Yields Live)'!CF164</f>
        <v>2.4159999999999999</v>
      </c>
      <c r="AK164" s="88">
        <f>'(Bloom Yields Live)'!CH164</f>
        <v>2.86</v>
      </c>
      <c r="AL164" s="121">
        <f t="shared" si="75"/>
        <v>0.91270000000000007</v>
      </c>
      <c r="AM164" s="88">
        <f t="shared" si="68"/>
        <v>1.0923886792452828</v>
      </c>
      <c r="AN164" s="731">
        <f t="shared" si="82"/>
        <v>0.20969999999999978</v>
      </c>
      <c r="AO164" s="95">
        <f>'(Bloom Yields Live)'!CJ164</f>
        <v>0.75209999999999999</v>
      </c>
      <c r="AP164" s="88">
        <f>'(Bloom Yields Live)'!CL164</f>
        <v>1.2039</v>
      </c>
      <c r="AQ164" s="88">
        <f>'(Bloom Yields Live)'!CN164</f>
        <v>1.9984</v>
      </c>
      <c r="AR164" s="88">
        <f>'(Bloom Yields Live)'!CP164</f>
        <v>2.4979</v>
      </c>
      <c r="AS164" s="88">
        <f>'(Bloom Yields Live)'!CR164</f>
        <v>3.3336000000000001</v>
      </c>
      <c r="AT164" s="121">
        <f t="shared" si="76"/>
        <v>0.99460000000000015</v>
      </c>
      <c r="AU164" s="99">
        <f t="shared" si="69"/>
        <v>1.1684094339622642</v>
      </c>
      <c r="AV164" s="95">
        <f>'(Bloom Yields Live)'!CT164</f>
        <v>1.0314000000000001</v>
      </c>
      <c r="AW164" s="88">
        <f>'(Bloom Yields Live)'!CV164</f>
        <v>1.6778</v>
      </c>
      <c r="AX164" s="88">
        <f>'(Bloom Yields Live)'!CX164</f>
        <v>2.3508</v>
      </c>
      <c r="AY164" s="88">
        <f>'(Bloom Yields Live)'!CZ164</f>
        <v>2.6234000000000002</v>
      </c>
      <c r="AZ164" s="88">
        <f>'(Bloom Yields Live)'!DB164</f>
        <v>3.5672000000000001</v>
      </c>
      <c r="BA164" s="121">
        <f t="shared" si="77"/>
        <v>1.1201000000000003</v>
      </c>
      <c r="BB164" s="99">
        <f t="shared" si="70"/>
        <v>1.7038698113207544</v>
      </c>
      <c r="BC164" s="88">
        <f>'(Bloom Yields Live)'!DD164</f>
        <v>1.3124</v>
      </c>
      <c r="BD164" s="88">
        <f>'(Bloom Yields Live)'!DF164</f>
        <v>2.0926999999999998</v>
      </c>
      <c r="BE164" s="88">
        <f>'(Bloom Yields Live)'!DH164</f>
        <v>2.6435</v>
      </c>
      <c r="BF164" s="88">
        <f>'(Bloom Yields Live)'!DJ164</f>
        <v>3.1697000000000002</v>
      </c>
      <c r="BG164" s="88"/>
      <c r="BH164" s="121">
        <f t="shared" si="78"/>
        <v>1.6664000000000003</v>
      </c>
      <c r="BI164" s="99">
        <f t="shared" si="71"/>
        <v>1.9158358490566032</v>
      </c>
      <c r="BJ164" s="95">
        <f>'(Bloom Yields Live)'!DN164</f>
        <v>1.5425</v>
      </c>
      <c r="BK164" s="88">
        <f>'(Bloom Yields Live)'!DP164</f>
        <v>2.3208000000000002</v>
      </c>
      <c r="BL164" s="88">
        <f>'(Bloom Yields Live)'!DR164</f>
        <v>3.1463999999999999</v>
      </c>
      <c r="BM164" s="88">
        <f>'(Bloom Yields Live)'!DT164</f>
        <v>3.4506999999999999</v>
      </c>
      <c r="BN164" s="88"/>
      <c r="BO164" s="121">
        <f t="shared" si="79"/>
        <v>1.9474</v>
      </c>
      <c r="BP164" s="99">
        <f t="shared" si="72"/>
        <v>2.7648698113207546</v>
      </c>
      <c r="BQ164" s="95">
        <f>'(Bloom Yields Live)'!DX164</f>
        <v>2.9887000000000001</v>
      </c>
      <c r="BR164" s="88">
        <f>'(Bloom Yields Live)'!DZ164</f>
        <v>4.3080999999999996</v>
      </c>
      <c r="BS164" s="88">
        <f>'(Bloom Yields Live)'!EB164</f>
        <v>5.3338000000000001</v>
      </c>
      <c r="BT164" s="88">
        <f>'(Bloom Yields Live)'!ED164</f>
        <v>5.5335999999999999</v>
      </c>
      <c r="BU164" s="88"/>
      <c r="BV164" s="121">
        <f t="shared" si="80"/>
        <v>4.0303000000000004</v>
      </c>
      <c r="BW164" s="88">
        <f t="shared" si="73"/>
        <v>4.6235735849056621</v>
      </c>
    </row>
    <row r="165" spans="1:75">
      <c r="A165" s="5">
        <v>41250</v>
      </c>
      <c r="B165" s="1040">
        <f t="shared" si="81"/>
        <v>41250</v>
      </c>
      <c r="C165" s="95">
        <f>'(Bloom Yields Live)'!C165</f>
        <v>1.29E-2</v>
      </c>
      <c r="D165" s="30">
        <f>'(Bloom Yields Live)'!E165</f>
        <v>0.31740000000000002</v>
      </c>
      <c r="E165" s="30">
        <f>'(Bloom Yields Live)'!G165</f>
        <v>0.97970000000000002</v>
      </c>
      <c r="F165" s="30">
        <f>'(Bloom Yields Live)'!I165</f>
        <v>1.4006000000000001</v>
      </c>
      <c r="G165" s="30">
        <f>'(Bloom Yields Live)'!K165</f>
        <v>2.0465</v>
      </c>
      <c r="H165" s="88">
        <f t="shared" si="83"/>
        <v>1.8007698113207542</v>
      </c>
      <c r="I165" s="99"/>
      <c r="J165" s="1459"/>
      <c r="K165" s="18">
        <f>'(Bloom Yields Live)'!AQ165</f>
        <v>1.8719999999999999</v>
      </c>
      <c r="L165" s="18">
        <f>'(Bloom Yields Live)'!AS165</f>
        <v>1.8980000000000001</v>
      </c>
      <c r="M165" s="1459"/>
      <c r="N165" s="18">
        <f>'(Bloom Yields Live)'!AU165-'(Bloom Yields Live)'!I165</f>
        <v>0.55639999999999978</v>
      </c>
      <c r="O165" s="18">
        <f>'(Bloom Yields Live)'!AY165-'(Bloom Yields Live)'!AW165</f>
        <v>9.8300000000000054E-2</v>
      </c>
      <c r="P165" s="18">
        <f>'(Bloom Yields Live)'!BK165-'(Bloom Yields Live)'!BG165</f>
        <v>2.3999999999999799E-2</v>
      </c>
      <c r="Q165" s="18">
        <f>'(Bloom Yields Live)'!BM165-'(Bloom Yields Live)'!BG165</f>
        <v>6.1999999999999833E-2</v>
      </c>
      <c r="R165" s="18"/>
      <c r="S165" s="95">
        <f>'(Bloom Yields Live)'!S165</f>
        <v>2.1560000000000001</v>
      </c>
      <c r="T165" s="731"/>
      <c r="U165" s="95">
        <f>'(Bloom Yields Live)'!W165</f>
        <v>0.26229999999999998</v>
      </c>
      <c r="V165" s="30">
        <f>'(Bloom Yields Live)'!Y165</f>
        <v>0.88449999999999995</v>
      </c>
      <c r="W165" s="30">
        <f>'(Bloom Yields Live)'!AA165</f>
        <v>1.7269000000000001</v>
      </c>
      <c r="X165" s="30">
        <f>'(Bloom Yields Live)'!AC165</f>
        <v>2.1663000000000001</v>
      </c>
      <c r="Y165" s="30">
        <f>'(Bloom Yields Live)'!AE165</f>
        <v>2.7553000000000001</v>
      </c>
      <c r="Z165" s="30">
        <f t="shared" si="84"/>
        <v>3.1637452830188688</v>
      </c>
      <c r="AA165" s="121">
        <f t="shared" si="74"/>
        <v>0.76570000000000005</v>
      </c>
      <c r="AB165" s="88">
        <f t="shared" si="67"/>
        <v>1.3629754716981135</v>
      </c>
      <c r="AC165" s="99"/>
      <c r="AD165" s="1459"/>
      <c r="AE165" s="88">
        <f>'(Bloom Yields Live)'!BU165</f>
        <v>1.345</v>
      </c>
      <c r="AF165" s="1511"/>
      <c r="AG165" s="95">
        <f>'(Bloom Yields Live)'!BZ165</f>
        <v>0.70499999999999996</v>
      </c>
      <c r="AH165" s="88">
        <f>'(Bloom Yields Live)'!CB165</f>
        <v>1.2929999999999999</v>
      </c>
      <c r="AI165" s="88">
        <f>'(Bloom Yields Live)'!CD165</f>
        <v>2.1339999999999999</v>
      </c>
      <c r="AJ165" s="88">
        <f>'(Bloom Yields Live)'!CF165</f>
        <v>2.3119999999999998</v>
      </c>
      <c r="AK165" s="88">
        <f>'(Bloom Yields Live)'!CH165</f>
        <v>2.7679999999999998</v>
      </c>
      <c r="AL165" s="121">
        <f t="shared" si="75"/>
        <v>0.91139999999999977</v>
      </c>
      <c r="AM165" s="88">
        <f t="shared" si="68"/>
        <v>1.0854962264150942</v>
      </c>
      <c r="AN165" s="731">
        <f t="shared" si="82"/>
        <v>0.14569999999999972</v>
      </c>
      <c r="AO165" s="95">
        <f>'(Bloom Yields Live)'!CJ165</f>
        <v>0.66500000000000004</v>
      </c>
      <c r="AP165" s="88">
        <f>'(Bloom Yields Live)'!CL165</f>
        <v>1.1094999999999999</v>
      </c>
      <c r="AQ165" s="88">
        <f>'(Bloom Yields Live)'!CN165</f>
        <v>1.909</v>
      </c>
      <c r="AR165" s="88">
        <f>'(Bloom Yields Live)'!CP165</f>
        <v>2.4049999999999998</v>
      </c>
      <c r="AS165" s="88">
        <f>'(Bloom Yields Live)'!CR165</f>
        <v>3.2536999999999998</v>
      </c>
      <c r="AT165" s="121">
        <f t="shared" si="76"/>
        <v>1.0043999999999997</v>
      </c>
      <c r="AU165" s="99">
        <f t="shared" si="69"/>
        <v>1.1602075471698112</v>
      </c>
      <c r="AV165" s="95">
        <f>'(Bloom Yields Live)'!CT165</f>
        <v>0.93389999999999995</v>
      </c>
      <c r="AW165" s="88">
        <f>'(Bloom Yields Live)'!CV165</f>
        <v>1.573</v>
      </c>
      <c r="AX165" s="88">
        <f>'(Bloom Yields Live)'!CX165</f>
        <v>2.2309999999999999</v>
      </c>
      <c r="AY165" s="88">
        <f>'(Bloom Yields Live)'!CZ165</f>
        <v>2.5201000000000002</v>
      </c>
      <c r="AZ165" s="88">
        <f>'(Bloom Yields Live)'!DB165</f>
        <v>3.4769000000000001</v>
      </c>
      <c r="BA165" s="121">
        <f t="shared" si="77"/>
        <v>1.1195000000000002</v>
      </c>
      <c r="BB165" s="99">
        <f t="shared" si="70"/>
        <v>1.6829377358490567</v>
      </c>
      <c r="BC165" s="88">
        <f>'(Bloom Yields Live)'!DD165</f>
        <v>1.2208000000000001</v>
      </c>
      <c r="BD165" s="88">
        <f>'(Bloom Yields Live)'!DF165</f>
        <v>1.9937</v>
      </c>
      <c r="BE165" s="88">
        <f>'(Bloom Yields Live)'!DH165</f>
        <v>2.5495999999999999</v>
      </c>
      <c r="BF165" s="88">
        <f>'(Bloom Yields Live)'!DJ165</f>
        <v>3.0722</v>
      </c>
      <c r="BG165" s="88"/>
      <c r="BH165" s="121">
        <f t="shared" si="78"/>
        <v>1.6716</v>
      </c>
      <c r="BI165" s="99">
        <f t="shared" si="71"/>
        <v>1.9001754716981127</v>
      </c>
      <c r="BJ165" s="95">
        <f>'(Bloom Yields Live)'!DN165</f>
        <v>1.4573</v>
      </c>
      <c r="BK165" s="88">
        <f>'(Bloom Yields Live)'!DP165</f>
        <v>2.2282999999999999</v>
      </c>
      <c r="BL165" s="88">
        <f>'(Bloom Yields Live)'!DR165</f>
        <v>3.0590000000000002</v>
      </c>
      <c r="BM165" s="88">
        <f>'(Bloom Yields Live)'!DT165</f>
        <v>3.3597000000000001</v>
      </c>
      <c r="BN165" s="88"/>
      <c r="BO165" s="121">
        <f t="shared" si="79"/>
        <v>1.9591000000000001</v>
      </c>
      <c r="BP165" s="99">
        <f t="shared" si="72"/>
        <v>2.7384339622641516</v>
      </c>
      <c r="BQ165" s="95">
        <f>'(Bloom Yields Live)'!DX165</f>
        <v>2.8338000000000001</v>
      </c>
      <c r="BR165" s="88">
        <f>'(Bloom Yields Live)'!DZ165</f>
        <v>4.1458000000000004</v>
      </c>
      <c r="BS165" s="88">
        <f>'(Bloom Yields Live)'!EB165</f>
        <v>5.1765999999999996</v>
      </c>
      <c r="BT165" s="88">
        <f>'(Bloom Yields Live)'!ED165</f>
        <v>5.3727999999999998</v>
      </c>
      <c r="BU165" s="88"/>
      <c r="BV165" s="121">
        <f t="shared" si="80"/>
        <v>3.9722</v>
      </c>
      <c r="BW165" s="88">
        <f t="shared" si="73"/>
        <v>4.5891056603773608</v>
      </c>
    </row>
    <row r="166" spans="1:75">
      <c r="A166" s="5">
        <v>41257</v>
      </c>
      <c r="B166" s="1040">
        <f t="shared" si="81"/>
        <v>41257</v>
      </c>
      <c r="C166" s="95">
        <f>'(Bloom Yields Live)'!C166</f>
        <v>5.8200000000000002E-2</v>
      </c>
      <c r="D166" s="30">
        <f>'(Bloom Yields Live)'!E166</f>
        <v>0.3705</v>
      </c>
      <c r="E166" s="30">
        <f>'(Bloom Yields Live)'!G166</f>
        <v>1.0449999999999999</v>
      </c>
      <c r="F166" s="30">
        <f>'(Bloom Yields Live)'!I166</f>
        <v>1.4639</v>
      </c>
      <c r="G166" s="30">
        <f>'(Bloom Yields Live)'!K166</f>
        <v>2.0729000000000002</v>
      </c>
      <c r="H166" s="88">
        <f t="shared" si="83"/>
        <v>1.7851566037735846</v>
      </c>
      <c r="I166" s="99"/>
      <c r="J166" s="1459"/>
      <c r="K166" s="18">
        <f>'(Bloom Yields Live)'!AQ166</f>
        <v>1.8719999999999999</v>
      </c>
      <c r="L166" s="18">
        <f>'(Bloom Yields Live)'!AS166</f>
        <v>1.863</v>
      </c>
      <c r="M166" s="1459"/>
      <c r="N166" s="18">
        <f>'(Bloom Yields Live)'!AU166-'(Bloom Yields Live)'!I166</f>
        <v>0.51110000000000011</v>
      </c>
      <c r="O166" s="18">
        <f>'(Bloom Yields Live)'!AY166-'(Bloom Yields Live)'!AW166</f>
        <v>9.9499999999999922E-2</v>
      </c>
      <c r="P166" s="18">
        <f>'(Bloom Yields Live)'!BK166-'(Bloom Yields Live)'!BG166</f>
        <v>-2.5999999999999357E-3</v>
      </c>
      <c r="Q166" s="18">
        <f>'(Bloom Yields Live)'!BM166-'(Bloom Yields Live)'!BG166</f>
        <v>6.4400000000000013E-2</v>
      </c>
      <c r="R166" s="18"/>
      <c r="S166" s="95">
        <f>'(Bloom Yields Live)'!S166</f>
        <v>2.1678999999999999</v>
      </c>
      <c r="T166" s="731"/>
      <c r="U166" s="95">
        <f>'(Bloom Yields Live)'!W166</f>
        <v>0.29110000000000003</v>
      </c>
      <c r="V166" s="30">
        <f>'(Bloom Yields Live)'!Y166</f>
        <v>0.90029999999999999</v>
      </c>
      <c r="W166" s="30">
        <f>'(Bloom Yields Live)'!AA166</f>
        <v>1.7350000000000001</v>
      </c>
      <c r="X166" s="30">
        <f>'(Bloom Yields Live)'!AC166</f>
        <v>2.1943000000000001</v>
      </c>
      <c r="Y166" s="30">
        <f>'(Bloom Yields Live)'!AE166</f>
        <v>2.7250999999999999</v>
      </c>
      <c r="Z166" s="30">
        <f t="shared" si="84"/>
        <v>3.1199867924528304</v>
      </c>
      <c r="AA166" s="121">
        <f t="shared" si="74"/>
        <v>0.73040000000000016</v>
      </c>
      <c r="AB166" s="88">
        <f t="shared" si="67"/>
        <v>1.3348301886792457</v>
      </c>
      <c r="AC166" s="99"/>
      <c r="AD166" s="1459"/>
      <c r="AE166" s="88">
        <f>'(Bloom Yields Live)'!BU166</f>
        <v>1.383</v>
      </c>
      <c r="AF166" s="1511"/>
      <c r="AG166" s="95">
        <f>'(Bloom Yields Live)'!BZ166</f>
        <v>0.73299999999999998</v>
      </c>
      <c r="AH166" s="88">
        <f>'(Bloom Yields Live)'!CB166</f>
        <v>1.321</v>
      </c>
      <c r="AI166" s="88">
        <f>'(Bloom Yields Live)'!CD166</f>
        <v>2.1579999999999999</v>
      </c>
      <c r="AJ166" s="88">
        <f>'(Bloom Yields Live)'!CF166</f>
        <v>2.3460000000000001</v>
      </c>
      <c r="AK166" s="88">
        <f>'(Bloom Yields Live)'!CH166</f>
        <v>2.794</v>
      </c>
      <c r="AL166" s="121">
        <f t="shared" si="75"/>
        <v>0.88210000000000011</v>
      </c>
      <c r="AM166" s="88">
        <f t="shared" si="68"/>
        <v>1.0775056603773585</v>
      </c>
      <c r="AN166" s="731">
        <f t="shared" si="82"/>
        <v>0.15169999999999995</v>
      </c>
      <c r="AO166" s="95">
        <f>'(Bloom Yields Live)'!CJ166</f>
        <v>0.71730000000000005</v>
      </c>
      <c r="AP166" s="88">
        <f>'(Bloom Yields Live)'!CL166</f>
        <v>1.1617999999999999</v>
      </c>
      <c r="AQ166" s="88">
        <f>'(Bloom Yields Live)'!CN166</f>
        <v>1.958</v>
      </c>
      <c r="AR166" s="88">
        <f>'(Bloom Yields Live)'!CP166</f>
        <v>2.4662999999999999</v>
      </c>
      <c r="AS166" s="88">
        <f>'(Bloom Yields Live)'!CR166</f>
        <v>3.2762000000000002</v>
      </c>
      <c r="AT166" s="121">
        <f t="shared" si="76"/>
        <v>1.0024</v>
      </c>
      <c r="AU166" s="99">
        <f t="shared" si="69"/>
        <v>1.1516811320754716</v>
      </c>
      <c r="AV166" s="95">
        <f>'(Bloom Yields Live)'!CT166</f>
        <v>0.98429999999999995</v>
      </c>
      <c r="AW166" s="88">
        <f>'(Bloom Yields Live)'!CV166</f>
        <v>1.6034000000000002</v>
      </c>
      <c r="AX166" s="88">
        <f>'(Bloom Yields Live)'!CX166</f>
        <v>2.2782</v>
      </c>
      <c r="AY166" s="88">
        <f>'(Bloom Yields Live)'!CZ166</f>
        <v>2.5794999999999999</v>
      </c>
      <c r="AZ166" s="88">
        <f>'(Bloom Yields Live)'!DB166</f>
        <v>3.5274999999999999</v>
      </c>
      <c r="BA166" s="121">
        <f t="shared" si="77"/>
        <v>1.1155999999999999</v>
      </c>
      <c r="BB166" s="99">
        <f t="shared" si="70"/>
        <v>1.6613924528301882</v>
      </c>
      <c r="BC166" s="88">
        <f>'(Bloom Yields Live)'!DD166</f>
        <v>1.2713999999999999</v>
      </c>
      <c r="BD166" s="88">
        <f>'(Bloom Yields Live)'!DF166</f>
        <v>2.0444</v>
      </c>
      <c r="BE166" s="88">
        <f>'(Bloom Yields Live)'!DH166</f>
        <v>2.597</v>
      </c>
      <c r="BF166" s="88">
        <f>'(Bloom Yields Live)'!DJ166</f>
        <v>3.1318000000000001</v>
      </c>
      <c r="BG166" s="88"/>
      <c r="BH166" s="121">
        <f t="shared" si="78"/>
        <v>1.6679000000000002</v>
      </c>
      <c r="BI166" s="99">
        <f t="shared" si="71"/>
        <v>1.8856037735849052</v>
      </c>
      <c r="BJ166" s="95">
        <f>'(Bloom Yields Live)'!DN166</f>
        <v>1.4923</v>
      </c>
      <c r="BK166" s="88">
        <f>'(Bloom Yields Live)'!DP166</f>
        <v>2.3033000000000001</v>
      </c>
      <c r="BL166" s="88">
        <f>'(Bloom Yields Live)'!DR166</f>
        <v>3.0907</v>
      </c>
      <c r="BM166" s="88">
        <f>'(Bloom Yields Live)'!DT166</f>
        <v>3.4037000000000002</v>
      </c>
      <c r="BN166" s="88"/>
      <c r="BO166" s="121">
        <f t="shared" si="79"/>
        <v>1.9398000000000002</v>
      </c>
      <c r="BP166" s="99">
        <f t="shared" si="72"/>
        <v>2.7107018867924526</v>
      </c>
      <c r="BQ166" s="95">
        <f>'(Bloom Yields Live)'!DX166</f>
        <v>2.7698999999999998</v>
      </c>
      <c r="BR166" s="88">
        <f>'(Bloom Yields Live)'!DZ166</f>
        <v>4.0819000000000001</v>
      </c>
      <c r="BS166" s="88">
        <f>'(Bloom Yields Live)'!EB166</f>
        <v>5.1094999999999997</v>
      </c>
      <c r="BT166" s="88">
        <f>'(Bloom Yields Live)'!ED166</f>
        <v>5.3178999999999998</v>
      </c>
      <c r="BU166" s="88"/>
      <c r="BV166" s="121">
        <f t="shared" si="80"/>
        <v>3.8540000000000001</v>
      </c>
      <c r="BW166" s="88">
        <f t="shared" si="73"/>
        <v>4.5543396226415114</v>
      </c>
    </row>
    <row r="167" spans="1:75">
      <c r="A167" s="5">
        <v>41264</v>
      </c>
      <c r="B167" s="1040">
        <f t="shared" si="81"/>
        <v>41264</v>
      </c>
      <c r="C167" s="95">
        <f>'(Bloom Yields Live)'!C167</f>
        <v>3.7400000000000003E-2</v>
      </c>
      <c r="D167" s="30">
        <f>'(Bloom Yields Live)'!E167</f>
        <v>0.39129999999999998</v>
      </c>
      <c r="E167" s="30">
        <f>'(Bloom Yields Live)'!G167</f>
        <v>1.077</v>
      </c>
      <c r="F167" s="30">
        <f>'(Bloom Yields Live)'!I167</f>
        <v>1.4941</v>
      </c>
      <c r="G167" s="30">
        <f>'(Bloom Yields Live)'!K167</f>
        <v>2.0939999999999999</v>
      </c>
      <c r="H167" s="88">
        <f t="shared" si="83"/>
        <v>1.7754811320754713</v>
      </c>
      <c r="I167" s="99"/>
      <c r="J167" s="1459"/>
      <c r="K167" s="18">
        <f>'(Bloom Yields Live)'!AQ167</f>
        <v>1.8719999999999999</v>
      </c>
      <c r="L167" s="18">
        <f>'(Bloom Yields Live)'!AS167</f>
        <v>1.9039999999999999</v>
      </c>
      <c r="M167" s="1459"/>
      <c r="N167" s="18">
        <f>'(Bloom Yields Live)'!AU167-'(Bloom Yields Live)'!I167</f>
        <v>0.4879</v>
      </c>
      <c r="O167" s="18">
        <f>'(Bloom Yields Live)'!AY167-'(Bloom Yields Live)'!AW167</f>
        <v>9.9499999999999922E-2</v>
      </c>
      <c r="P167" s="18">
        <f>'(Bloom Yields Live)'!BK167-'(Bloom Yields Live)'!BG167</f>
        <v>-7.8000000000000291E-3</v>
      </c>
      <c r="Q167" s="18">
        <f>'(Bloom Yields Live)'!BM167-'(Bloom Yields Live)'!BG167</f>
        <v>6.3199999999999923E-2</v>
      </c>
      <c r="R167" s="18"/>
      <c r="S167" s="95">
        <f>'(Bloom Yields Live)'!S167</f>
        <v>2.1126999999999998</v>
      </c>
      <c r="T167" s="731"/>
      <c r="U167" s="95">
        <f>'(Bloom Yields Live)'!W167</f>
        <v>0.27939999999999998</v>
      </c>
      <c r="V167" s="30">
        <f>'(Bloom Yields Live)'!Y167</f>
        <v>0.84950000000000003</v>
      </c>
      <c r="W167" s="30">
        <f>'(Bloom Yields Live)'!AA167</f>
        <v>1.6783999999999999</v>
      </c>
      <c r="X167" s="30">
        <f>'(Bloom Yields Live)'!AC167</f>
        <v>2.1294</v>
      </c>
      <c r="Y167" s="30">
        <f>'(Bloom Yields Live)'!AE167</f>
        <v>2.6341000000000001</v>
      </c>
      <c r="Z167" s="30">
        <f t="shared" si="84"/>
        <v>3.0798113207547178</v>
      </c>
      <c r="AA167" s="121">
        <f t="shared" si="74"/>
        <v>0.63529999999999998</v>
      </c>
      <c r="AB167" s="88">
        <f t="shared" si="67"/>
        <v>1.304330188679246</v>
      </c>
      <c r="AC167" s="99"/>
      <c r="AD167" s="1459"/>
      <c r="AE167" s="88">
        <f>'(Bloom Yields Live)'!BU167</f>
        <v>1.4359999999999999</v>
      </c>
      <c r="AF167" s="1511"/>
      <c r="AG167" s="95">
        <f>'(Bloom Yields Live)'!BZ167</f>
        <v>0.77</v>
      </c>
      <c r="AH167" s="88">
        <f>'(Bloom Yields Live)'!CB167</f>
        <v>1.353</v>
      </c>
      <c r="AI167" s="88">
        <f>'(Bloom Yields Live)'!CD167</f>
        <v>2.1840000000000002</v>
      </c>
      <c r="AJ167" s="88">
        <f>'(Bloom Yields Live)'!CF167</f>
        <v>2.355</v>
      </c>
      <c r="AK167" s="88">
        <f>'(Bloom Yields Live)'!CH167</f>
        <v>2.8</v>
      </c>
      <c r="AL167" s="121">
        <f t="shared" si="75"/>
        <v>0.8609</v>
      </c>
      <c r="AM167" s="88">
        <f t="shared" si="68"/>
        <v>1.0675773584905661</v>
      </c>
      <c r="AN167" s="731">
        <f t="shared" si="82"/>
        <v>0.22560000000000002</v>
      </c>
      <c r="AO167" s="95">
        <f>'(Bloom Yields Live)'!CJ167</f>
        <v>0.74960000000000004</v>
      </c>
      <c r="AP167" s="88">
        <f>'(Bloom Yields Live)'!CL167</f>
        <v>1.1900999999999999</v>
      </c>
      <c r="AQ167" s="88">
        <f>'(Bloom Yields Live)'!CN167</f>
        <v>1.9798</v>
      </c>
      <c r="AR167" s="88">
        <f>'(Bloom Yields Live)'!CP167</f>
        <v>2.4588999999999999</v>
      </c>
      <c r="AS167" s="88">
        <f>'(Bloom Yields Live)'!CR167</f>
        <v>3.2858999999999998</v>
      </c>
      <c r="AT167" s="121">
        <f t="shared" si="76"/>
        <v>0.96479999999999988</v>
      </c>
      <c r="AU167" s="99">
        <f t="shared" si="69"/>
        <v>1.1418358490566034</v>
      </c>
      <c r="AV167" s="95">
        <f>'(Bloom Yields Live)'!CT167</f>
        <v>1.0093000000000001</v>
      </c>
      <c r="AW167" s="88">
        <f>'(Bloom Yields Live)'!CV167</f>
        <v>1.6244000000000001</v>
      </c>
      <c r="AX167" s="88">
        <f>'(Bloom Yields Live)'!CX167</f>
        <v>2.2927</v>
      </c>
      <c r="AY167" s="88">
        <f>'(Bloom Yields Live)'!CZ167</f>
        <v>2.5859999999999999</v>
      </c>
      <c r="AZ167" s="88">
        <f>'(Bloom Yields Live)'!DB167</f>
        <v>3.5310999999999999</v>
      </c>
      <c r="BA167" s="121">
        <f t="shared" si="77"/>
        <v>1.0918999999999999</v>
      </c>
      <c r="BB167" s="99">
        <f t="shared" si="70"/>
        <v>1.6382641509433964</v>
      </c>
      <c r="BC167" s="88">
        <f>'(Bloom Yields Live)'!DD167</f>
        <v>1.2945</v>
      </c>
      <c r="BD167" s="88">
        <f>'(Bloom Yields Live)'!DF167</f>
        <v>2.0634000000000001</v>
      </c>
      <c r="BE167" s="88">
        <f>'(Bloom Yields Live)'!DH167</f>
        <v>2.6095000000000002</v>
      </c>
      <c r="BF167" s="88">
        <f>'(Bloom Yields Live)'!DJ167</f>
        <v>3.1374</v>
      </c>
      <c r="BG167" s="88"/>
      <c r="BH167" s="121">
        <f t="shared" si="78"/>
        <v>1.6433</v>
      </c>
      <c r="BI167" s="99">
        <f t="shared" si="71"/>
        <v>1.8704509433962262</v>
      </c>
      <c r="BJ167" s="95">
        <f>'(Bloom Yields Live)'!DN167</f>
        <v>1.5265</v>
      </c>
      <c r="BK167" s="88">
        <f>'(Bloom Yields Live)'!DP167</f>
        <v>2.3334999999999999</v>
      </c>
      <c r="BL167" s="88">
        <f>'(Bloom Yields Live)'!DR167</f>
        <v>3.1145</v>
      </c>
      <c r="BM167" s="88">
        <f>'(Bloom Yields Live)'!DT167</f>
        <v>3.4203999999999999</v>
      </c>
      <c r="BN167" s="88"/>
      <c r="BO167" s="121">
        <f t="shared" si="79"/>
        <v>1.9262999999999999</v>
      </c>
      <c r="BP167" s="99">
        <f t="shared" si="72"/>
        <v>2.680296226415094</v>
      </c>
      <c r="BQ167" s="95">
        <f>'(Bloom Yields Live)'!DX167</f>
        <v>2.6391</v>
      </c>
      <c r="BR167" s="88">
        <f>'(Bloom Yields Live)'!DZ167</f>
        <v>3.9470999999999998</v>
      </c>
      <c r="BS167" s="88">
        <f>'(Bloom Yields Live)'!EB167</f>
        <v>4.9681999999999995</v>
      </c>
      <c r="BT167" s="88">
        <f>'(Bloom Yields Live)'!ED167</f>
        <v>5.1696</v>
      </c>
      <c r="BU167" s="88"/>
      <c r="BV167" s="121">
        <f t="shared" si="80"/>
        <v>3.6755</v>
      </c>
      <c r="BW167" s="88">
        <f t="shared" si="73"/>
        <v>4.5124641509433978</v>
      </c>
    </row>
    <row r="168" spans="1:75">
      <c r="A168" s="1461">
        <v>41271</v>
      </c>
      <c r="B168" s="1041">
        <f t="shared" si="81"/>
        <v>41271</v>
      </c>
      <c r="C168" s="95">
        <f>'(Bloom Yields Live)'!C168</f>
        <v>3.4799999999999998E-2</v>
      </c>
      <c r="D168" s="30">
        <f>'(Bloom Yields Live)'!E168</f>
        <v>0.33279999999999998</v>
      </c>
      <c r="E168" s="30">
        <f>'(Bloom Yields Live)'!G168</f>
        <v>1.0068999999999999</v>
      </c>
      <c r="F168" s="30">
        <f>'(Bloom Yields Live)'!I168</f>
        <v>1.417</v>
      </c>
      <c r="G168" s="30">
        <f>'(Bloom Yields Live)'!K168</f>
        <v>1.9986000000000002</v>
      </c>
      <c r="H168" s="88">
        <f t="shared" si="83"/>
        <v>1.7627018867924524</v>
      </c>
      <c r="I168" s="99">
        <f t="shared" ref="I168:I206" si="85">AVERAGE(F12:F168)</f>
        <v>2.4657878980891721</v>
      </c>
      <c r="J168" s="1459"/>
      <c r="K168" s="18">
        <f>'(Bloom Yields Live)'!AQ168</f>
        <v>1.8719999999999999</v>
      </c>
      <c r="L168" s="18">
        <f>'(Bloom Yields Live)'!AS168</f>
        <v>1.8959999999999999</v>
      </c>
      <c r="M168" s="1459"/>
      <c r="N168" s="18">
        <f>'(Bloom Yields Live)'!AU168-'(Bloom Yields Live)'!I168</f>
        <v>0.57800000000000007</v>
      </c>
      <c r="O168" s="18">
        <f>'(Bloom Yields Live)'!AY168-'(Bloom Yields Live)'!AW168</f>
        <v>9.96999999999999E-2</v>
      </c>
      <c r="P168" s="18">
        <f>'(Bloom Yields Live)'!BK168-'(Bloom Yields Live)'!BG168</f>
        <v>3.5700000000000065E-2</v>
      </c>
      <c r="Q168" s="18">
        <f>'(Bloom Yields Live)'!BM168-'(Bloom Yields Live)'!BG168</f>
        <v>5.7700000000000085E-2</v>
      </c>
      <c r="R168" s="18"/>
      <c r="S168" s="95">
        <f>'(Bloom Yields Live)'!S168</f>
        <v>2.0829</v>
      </c>
      <c r="T168" s="731"/>
      <c r="U168" s="95">
        <f>'(Bloom Yields Live)'!W168</f>
        <v>0.28149999999999997</v>
      </c>
      <c r="V168" s="30">
        <f>'(Bloom Yields Live)'!Y168</f>
        <v>0.85819999999999996</v>
      </c>
      <c r="W168" s="30">
        <f>'(Bloom Yields Live)'!AA168</f>
        <v>1.6855</v>
      </c>
      <c r="X168" s="30">
        <f>'(Bloom Yields Live)'!AC168</f>
        <v>2.1349</v>
      </c>
      <c r="Y168" s="30">
        <f>'(Bloom Yields Live)'!AE168</f>
        <v>2.6410999999999998</v>
      </c>
      <c r="Z168" s="30">
        <f t="shared" si="84"/>
        <v>3.0433943396226417</v>
      </c>
      <c r="AA168" s="121">
        <f t="shared" si="74"/>
        <v>0.71789999999999998</v>
      </c>
      <c r="AB168" s="88">
        <f t="shared" si="67"/>
        <v>1.2806924528301888</v>
      </c>
      <c r="AC168" s="99">
        <f>AVERAGE(AA12:AA168)</f>
        <v>1.1121114649681529</v>
      </c>
      <c r="AD168" s="1459"/>
      <c r="AE168" s="88">
        <f>'(Bloom Yields Live)'!BU168</f>
        <v>1.377</v>
      </c>
      <c r="AF168" s="1511"/>
      <c r="AG168" s="95">
        <f>'(Bloom Yields Live)'!BZ168</f>
        <v>0.75700000000000001</v>
      </c>
      <c r="AH168" s="88">
        <f>'(Bloom Yields Live)'!CB168</f>
        <v>1.284</v>
      </c>
      <c r="AI168" s="88">
        <f>'(Bloom Yields Live)'!CD168</f>
        <v>2.1030000000000002</v>
      </c>
      <c r="AJ168" s="88">
        <f>'(Bloom Yields Live)'!CF168</f>
        <v>2.274</v>
      </c>
      <c r="AK168" s="88">
        <f>'(Bloom Yields Live)'!CH168</f>
        <v>2.72</v>
      </c>
      <c r="AL168" s="121">
        <f t="shared" si="75"/>
        <v>0.85699999999999998</v>
      </c>
      <c r="AM168" s="88">
        <f t="shared" si="68"/>
        <v>1.0576396226415095</v>
      </c>
      <c r="AN168" s="731">
        <f t="shared" si="82"/>
        <v>0.1391</v>
      </c>
      <c r="AO168" s="95">
        <f>'(Bloom Yields Live)'!CJ168</f>
        <v>0.74229999999999996</v>
      </c>
      <c r="AP168" s="88">
        <f>'(Bloom Yields Live)'!CL168</f>
        <v>1.1388</v>
      </c>
      <c r="AQ168" s="88">
        <f>'(Bloom Yields Live)'!CN168</f>
        <v>1.9165000000000001</v>
      </c>
      <c r="AR168" s="88">
        <f>'(Bloom Yields Live)'!CP168</f>
        <v>2.3965999999999998</v>
      </c>
      <c r="AS168" s="88">
        <f>'(Bloom Yields Live)'!CR168</f>
        <v>3.2250999999999999</v>
      </c>
      <c r="AT168" s="121">
        <f t="shared" si="76"/>
        <v>0.9795999999999998</v>
      </c>
      <c r="AU168" s="99">
        <f t="shared" si="69"/>
        <v>1.132484905660377</v>
      </c>
      <c r="AV168" s="95">
        <f>'(Bloom Yields Live)'!CT168</f>
        <v>1.0023</v>
      </c>
      <c r="AW168" s="88">
        <f>'(Bloom Yields Live)'!CV168</f>
        <v>1.5733999999999999</v>
      </c>
      <c r="AX168" s="88">
        <f>'(Bloom Yields Live)'!CX168</f>
        <v>2.2296999999999998</v>
      </c>
      <c r="AY168" s="88">
        <f>'(Bloom Yields Live)'!CZ168</f>
        <v>2.5041000000000002</v>
      </c>
      <c r="AZ168" s="88">
        <f>'(Bloom Yields Live)'!DB168</f>
        <v>3.4506000000000001</v>
      </c>
      <c r="BA168" s="121">
        <f t="shared" si="77"/>
        <v>1.0871000000000002</v>
      </c>
      <c r="BB168" s="99">
        <f t="shared" si="70"/>
        <v>1.6151905660377359</v>
      </c>
      <c r="BC168" s="88">
        <f>'(Bloom Yields Live)'!DD168</f>
        <v>1.2836000000000001</v>
      </c>
      <c r="BD168" s="88">
        <f>'(Bloom Yields Live)'!DF168</f>
        <v>2.0085000000000002</v>
      </c>
      <c r="BE168" s="88">
        <f>'(Bloom Yields Live)'!DH168</f>
        <v>2.5426000000000002</v>
      </c>
      <c r="BF168" s="88">
        <f>'(Bloom Yields Live)'!DJ168</f>
        <v>3.0714999999999999</v>
      </c>
      <c r="BG168" s="88"/>
      <c r="BH168" s="121">
        <f t="shared" si="78"/>
        <v>1.6544999999999999</v>
      </c>
      <c r="BI168" s="99">
        <f t="shared" si="71"/>
        <v>1.8556981132075465</v>
      </c>
      <c r="BJ168" s="95">
        <f>'(Bloom Yields Live)'!DN168</f>
        <v>1.5377000000000001</v>
      </c>
      <c r="BK168" s="88">
        <f>'(Bloom Yields Live)'!DP168</f>
        <v>2.3007</v>
      </c>
      <c r="BL168" s="88">
        <f>'(Bloom Yields Live)'!DR168</f>
        <v>3.0697000000000001</v>
      </c>
      <c r="BM168" s="88">
        <f>'(Bloom Yields Live)'!DT168</f>
        <v>3.3765999999999998</v>
      </c>
      <c r="BN168" s="88"/>
      <c r="BO168" s="121">
        <f t="shared" si="79"/>
        <v>1.9595999999999998</v>
      </c>
      <c r="BP168" s="99">
        <f t="shared" si="72"/>
        <v>2.6490415094339617</v>
      </c>
      <c r="BQ168" s="95">
        <f>'(Bloom Yields Live)'!DX168</f>
        <v>2.6447000000000003</v>
      </c>
      <c r="BR168" s="88">
        <f>'(Bloom Yields Live)'!DZ168</f>
        <v>3.9087000000000001</v>
      </c>
      <c r="BS168" s="88">
        <f>'(Bloom Yields Live)'!EB168</f>
        <v>4.9177999999999997</v>
      </c>
      <c r="BT168" s="88">
        <f>'(Bloom Yields Live)'!ED168</f>
        <v>5.1203000000000003</v>
      </c>
      <c r="BU168" s="88"/>
      <c r="BV168" s="121">
        <f t="shared" si="80"/>
        <v>3.7033000000000005</v>
      </c>
      <c r="BW168" s="88">
        <f t="shared" si="73"/>
        <v>4.4724905660377381</v>
      </c>
    </row>
    <row r="169" spans="1:75">
      <c r="A169" s="5">
        <v>41278</v>
      </c>
      <c r="B169" s="1040">
        <f t="shared" si="81"/>
        <v>41278</v>
      </c>
      <c r="C169" s="95">
        <f>'(Bloom Yields Live)'!C169</f>
        <v>0.13139999999999999</v>
      </c>
      <c r="D169" s="30">
        <f>'(Bloom Yields Live)'!E169</f>
        <v>0.5605</v>
      </c>
      <c r="E169" s="30">
        <f>'(Bloom Yields Live)'!G169</f>
        <v>1.2448999999999999</v>
      </c>
      <c r="F169" s="30">
        <f>'(Bloom Yields Live)'!I169</f>
        <v>1.6514</v>
      </c>
      <c r="G169" s="30">
        <f>'(Bloom Yields Live)'!K169</f>
        <v>2.2393999999999998</v>
      </c>
      <c r="H169" s="88">
        <f t="shared" si="83"/>
        <v>1.7568490566037731</v>
      </c>
      <c r="I169" s="99">
        <f t="shared" si="85"/>
        <v>2.4542700636942678</v>
      </c>
      <c r="J169" s="1459"/>
      <c r="K169" s="18">
        <f>'(Bloom Yields Live)'!AQ169</f>
        <v>1.8719999999999999</v>
      </c>
      <c r="L169" s="18">
        <f>'(Bloom Yields Live)'!AS169</f>
        <v>1.9379999999999999</v>
      </c>
      <c r="M169" s="1459"/>
      <c r="N169" s="18">
        <f>'(Bloom Yields Live)'!AU169-'(Bloom Yields Live)'!I169</f>
        <v>0.49059999999999993</v>
      </c>
      <c r="O169" s="18">
        <f>'(Bloom Yields Live)'!AY169-'(Bloom Yields Live)'!AW169</f>
        <v>0.10850000000000026</v>
      </c>
      <c r="P169" s="18">
        <f>'(Bloom Yields Live)'!BK169-'(Bloom Yields Live)'!BG169</f>
        <v>3.8599999999999746E-2</v>
      </c>
      <c r="Q169" s="18">
        <f>'(Bloom Yields Live)'!BM169-'(Bloom Yields Live)'!BG169</f>
        <v>6.9599999999999884E-2</v>
      </c>
      <c r="R169" s="18"/>
      <c r="S169" s="95">
        <f>'(Bloom Yields Live)'!S169</f>
        <v>2.2904</v>
      </c>
      <c r="T169" s="731"/>
      <c r="U169" s="95">
        <f>'(Bloom Yields Live)'!W169</f>
        <v>0.42070000000000002</v>
      </c>
      <c r="V169" s="30">
        <f>'(Bloom Yields Live)'!Y169</f>
        <v>1.0318000000000001</v>
      </c>
      <c r="W169" s="30">
        <f>'(Bloom Yields Live)'!AA169</f>
        <v>1.8753</v>
      </c>
      <c r="X169" s="30">
        <f>'(Bloom Yields Live)'!AC169</f>
        <v>2.3323999999999998</v>
      </c>
      <c r="Y169" s="30">
        <f>'(Bloom Yields Live)'!AE169</f>
        <v>2.8624000000000001</v>
      </c>
      <c r="Z169" s="30">
        <f t="shared" si="84"/>
        <v>3.0115886792452837</v>
      </c>
      <c r="AA169" s="121">
        <f t="shared" si="74"/>
        <v>0.68099999999999983</v>
      </c>
      <c r="AB169" s="88">
        <f t="shared" si="67"/>
        <v>1.25473962264151</v>
      </c>
      <c r="AC169" s="99">
        <f t="shared" ref="AC169:AC202" si="86">AVERAGE(AA13:AA169)</f>
        <v>1.1144050955414015</v>
      </c>
      <c r="AD169" s="1459"/>
      <c r="AE169" s="88">
        <f>'(Bloom Yields Live)'!BU169</f>
        <v>1.5609999999999999</v>
      </c>
      <c r="AF169" s="1511"/>
      <c r="AG169" s="95">
        <f>'(Bloom Yields Live)'!BZ169</f>
        <v>0.81399999999999995</v>
      </c>
      <c r="AH169" s="88">
        <f>'(Bloom Yields Live)'!CB169</f>
        <v>1.4339999999999999</v>
      </c>
      <c r="AI169" s="88">
        <f>'(Bloom Yields Live)'!CD169</f>
        <v>2.2679999999999998</v>
      </c>
      <c r="AJ169" s="88">
        <f>'(Bloom Yields Live)'!CF169</f>
        <v>2.452</v>
      </c>
      <c r="AK169" s="88">
        <f>'(Bloom Yields Live)'!CH169</f>
        <v>2.9009999999999998</v>
      </c>
      <c r="AL169" s="121">
        <f t="shared" si="75"/>
        <v>0.80059999999999998</v>
      </c>
      <c r="AM169" s="88">
        <f t="shared" si="68"/>
        <v>1.0462094339622643</v>
      </c>
      <c r="AN169" s="731">
        <f t="shared" si="82"/>
        <v>0.11960000000000015</v>
      </c>
      <c r="AO169" s="95">
        <f>'(Bloom Yields Live)'!CJ169</f>
        <v>0.82509999999999994</v>
      </c>
      <c r="AP169" s="88">
        <f>'(Bloom Yields Live)'!CL169</f>
        <v>1.3226</v>
      </c>
      <c r="AQ169" s="88">
        <f>'(Bloom Yields Live)'!CN169</f>
        <v>2.1032999999999999</v>
      </c>
      <c r="AR169" s="88">
        <f>'(Bloom Yields Live)'!CP169</f>
        <v>2.5834000000000001</v>
      </c>
      <c r="AS169" s="88">
        <f>'(Bloom Yields Live)'!CR169</f>
        <v>3.4144000000000001</v>
      </c>
      <c r="AT169" s="121">
        <f t="shared" si="76"/>
        <v>0.93200000000000016</v>
      </c>
      <c r="AU169" s="99">
        <f t="shared" si="69"/>
        <v>1.1216509433962263</v>
      </c>
      <c r="AV169" s="95">
        <f>'(Bloom Yields Live)'!CT169</f>
        <v>1.0680000000000001</v>
      </c>
      <c r="AW169" s="88">
        <f>'(Bloom Yields Live)'!CV169</f>
        <v>1.7401</v>
      </c>
      <c r="AX169" s="88">
        <f>'(Bloom Yields Live)'!CX169</f>
        <v>2.4194</v>
      </c>
      <c r="AY169" s="88">
        <f>'(Bloom Yields Live)'!CZ169</f>
        <v>2.7038000000000002</v>
      </c>
      <c r="AZ169" s="88">
        <f>'(Bloom Yields Live)'!DB169</f>
        <v>3.6528</v>
      </c>
      <c r="BA169" s="121">
        <f t="shared" si="77"/>
        <v>1.0524000000000002</v>
      </c>
      <c r="BB169" s="99">
        <f t="shared" si="70"/>
        <v>1.5909566037735849</v>
      </c>
      <c r="BC169" s="88">
        <f>'(Bloom Yields Live)'!DD169</f>
        <v>1.3437999999999999</v>
      </c>
      <c r="BD169" s="88">
        <f>'(Bloom Yields Live)'!DF169</f>
        <v>2.1698</v>
      </c>
      <c r="BE169" s="88">
        <f>'(Bloom Yields Live)'!DH169</f>
        <v>2.7269000000000001</v>
      </c>
      <c r="BF169" s="88">
        <f>'(Bloom Yields Live)'!DJ169</f>
        <v>3.2658</v>
      </c>
      <c r="BG169" s="88"/>
      <c r="BH169" s="121">
        <f t="shared" si="78"/>
        <v>1.6144000000000001</v>
      </c>
      <c r="BI169" s="99">
        <f t="shared" si="71"/>
        <v>1.839707547169811</v>
      </c>
      <c r="BJ169" s="95">
        <f>'(Bloom Yields Live)'!DN169</f>
        <v>1.5539000000000001</v>
      </c>
      <c r="BK169" s="88">
        <f>'(Bloom Yields Live)'!DP169</f>
        <v>2.3978999999999999</v>
      </c>
      <c r="BL169" s="88">
        <f>'(Bloom Yields Live)'!DR169</f>
        <v>3.1898</v>
      </c>
      <c r="BM169" s="88">
        <f>'(Bloom Yields Live)'!DT169</f>
        <v>3.5068000000000001</v>
      </c>
      <c r="BN169" s="88"/>
      <c r="BO169" s="121">
        <f t="shared" si="79"/>
        <v>1.8554000000000002</v>
      </c>
      <c r="BP169" s="99">
        <f t="shared" si="72"/>
        <v>2.614199999999999</v>
      </c>
      <c r="BQ169" s="95">
        <f>'(Bloom Yields Live)'!DX169</f>
        <v>2.4965999999999999</v>
      </c>
      <c r="BR169" s="88">
        <f>'(Bloom Yields Live)'!DZ169</f>
        <v>3.8616000000000001</v>
      </c>
      <c r="BS169" s="88">
        <f>'(Bloom Yields Live)'!EB169</f>
        <v>4.8936999999999999</v>
      </c>
      <c r="BT169" s="88">
        <f>'(Bloom Yields Live)'!ED169</f>
        <v>5.1060999999999996</v>
      </c>
      <c r="BU169" s="88"/>
      <c r="BV169" s="121">
        <f t="shared" si="80"/>
        <v>3.4546999999999999</v>
      </c>
      <c r="BW169" s="88">
        <f t="shared" si="73"/>
        <v>4.4259679245283046</v>
      </c>
    </row>
    <row r="170" spans="1:75">
      <c r="A170" s="5">
        <v>41285</v>
      </c>
      <c r="B170" s="1040">
        <f t="shared" si="81"/>
        <v>41285</v>
      </c>
      <c r="C170" s="95">
        <f>'(Bloom Yields Live)'!C170</f>
        <v>0.2064</v>
      </c>
      <c r="D170" s="30">
        <f>'(Bloom Yields Live)'!E170</f>
        <v>0.60440000000000005</v>
      </c>
      <c r="E170" s="30">
        <f>'(Bloom Yields Live)'!G170</f>
        <v>1.2882</v>
      </c>
      <c r="F170" s="30">
        <f>'(Bloom Yields Live)'!I170</f>
        <v>1.7036</v>
      </c>
      <c r="G170" s="30">
        <f>'(Bloom Yields Live)'!K170</f>
        <v>2.2869999999999999</v>
      </c>
      <c r="H170" s="88">
        <f t="shared" si="83"/>
        <v>1.7508471698113204</v>
      </c>
      <c r="I170" s="99">
        <f t="shared" si="85"/>
        <v>2.4428898089171973</v>
      </c>
      <c r="J170" s="1459"/>
      <c r="K170" s="18">
        <f>'(Bloom Yields Live)'!AQ170</f>
        <v>1.8719999999999999</v>
      </c>
      <c r="L170" s="18">
        <f>'(Bloom Yields Live)'!AS170</f>
        <v>1.964</v>
      </c>
      <c r="M170" s="1459"/>
      <c r="N170" s="18">
        <f>'(Bloom Yields Live)'!AU170-'(Bloom Yields Live)'!I170</f>
        <v>0.45039999999999991</v>
      </c>
      <c r="O170" s="18">
        <f>'(Bloom Yields Live)'!AY170-'(Bloom Yields Live)'!AW170</f>
        <v>0.10820000000000007</v>
      </c>
      <c r="P170" s="18">
        <f>'(Bloom Yields Live)'!BK170-'(Bloom Yields Live)'!BG170</f>
        <v>9.650000000000003E-2</v>
      </c>
      <c r="Q170" s="18">
        <f>'(Bloom Yields Live)'!BM170-'(Bloom Yields Live)'!BG170</f>
        <v>6.25E-2</v>
      </c>
      <c r="R170" s="18"/>
      <c r="S170" s="95">
        <f>'(Bloom Yields Live)'!S170</f>
        <v>2.2635999999999998</v>
      </c>
      <c r="T170" s="731"/>
      <c r="U170" s="95">
        <f>'(Bloom Yields Live)'!W170</f>
        <v>0.40760000000000002</v>
      </c>
      <c r="V170" s="30">
        <f>'(Bloom Yields Live)'!Y170</f>
        <v>0.99729999999999996</v>
      </c>
      <c r="W170" s="30">
        <f>'(Bloom Yields Live)'!AA170</f>
        <v>1.8264</v>
      </c>
      <c r="X170" s="30">
        <f>'(Bloom Yields Live)'!AC170</f>
        <v>2.2986</v>
      </c>
      <c r="Y170" s="30">
        <f>'(Bloom Yields Live)'!AE170</f>
        <v>2.8611</v>
      </c>
      <c r="Z170" s="30">
        <f t="shared" si="84"/>
        <v>2.9687358490566047</v>
      </c>
      <c r="AA170" s="121">
        <f t="shared" si="74"/>
        <v>0.59499999999999997</v>
      </c>
      <c r="AB170" s="88">
        <f t="shared" si="67"/>
        <v>1.2178886792452837</v>
      </c>
      <c r="AC170" s="99">
        <f t="shared" si="86"/>
        <v>1.1162388535031851</v>
      </c>
      <c r="AD170" s="1459"/>
      <c r="AE170" s="88">
        <f>'(Bloom Yields Live)'!BU170</f>
        <v>1.5030000000000001</v>
      </c>
      <c r="AF170" s="1511"/>
      <c r="AG170" s="95">
        <f>'(Bloom Yields Live)'!BZ170</f>
        <v>0.89700000000000002</v>
      </c>
      <c r="AH170" s="88">
        <f>'(Bloom Yields Live)'!CB170</f>
        <v>1.4809999999999999</v>
      </c>
      <c r="AI170" s="88">
        <f>'(Bloom Yields Live)'!CD170</f>
        <v>2.3130000000000002</v>
      </c>
      <c r="AJ170" s="88">
        <f>'(Bloom Yields Live)'!CF170</f>
        <v>2.4809999999999999</v>
      </c>
      <c r="AK170" s="88">
        <f>'(Bloom Yields Live)'!CH170</f>
        <v>2.9239999999999999</v>
      </c>
      <c r="AL170" s="121">
        <f t="shared" si="75"/>
        <v>0.77739999999999987</v>
      </c>
      <c r="AM170" s="88">
        <f t="shared" si="68"/>
        <v>1.0350603773584908</v>
      </c>
      <c r="AN170" s="731">
        <f t="shared" si="82"/>
        <v>0.1823999999999999</v>
      </c>
      <c r="AO170" s="95">
        <f>'(Bloom Yields Live)'!CJ170</f>
        <v>0.90369999999999995</v>
      </c>
      <c r="AP170" s="88">
        <f>'(Bloom Yields Live)'!CL170</f>
        <v>1.3625</v>
      </c>
      <c r="AQ170" s="88">
        <f>'(Bloom Yields Live)'!CN170</f>
        <v>2.1476999999999999</v>
      </c>
      <c r="AR170" s="88">
        <f>'(Bloom Yields Live)'!CP170</f>
        <v>2.6278000000000001</v>
      </c>
      <c r="AS170" s="88">
        <f>'(Bloom Yields Live)'!CR170</f>
        <v>3.4632999999999998</v>
      </c>
      <c r="AT170" s="121">
        <f t="shared" si="76"/>
        <v>0.92420000000000013</v>
      </c>
      <c r="AU170" s="99">
        <f t="shared" si="69"/>
        <v>1.1117773584905657</v>
      </c>
      <c r="AV170" s="95">
        <f>'(Bloom Yields Live)'!CT170</f>
        <v>1.1419999999999999</v>
      </c>
      <c r="AW170" s="88">
        <f>'(Bloom Yields Live)'!CV170</f>
        <v>1.7753999999999999</v>
      </c>
      <c r="AX170" s="88">
        <f>'(Bloom Yields Live)'!CX170</f>
        <v>2.4592000000000001</v>
      </c>
      <c r="AY170" s="88">
        <f>'(Bloom Yields Live)'!CZ170</f>
        <v>2.7435</v>
      </c>
      <c r="AZ170" s="88">
        <f>'(Bloom Yields Live)'!DB170</f>
        <v>3.6970999999999998</v>
      </c>
      <c r="BA170" s="121">
        <f t="shared" si="77"/>
        <v>1.0399</v>
      </c>
      <c r="BB170" s="99">
        <f t="shared" si="70"/>
        <v>1.567901886792453</v>
      </c>
      <c r="BC170" s="88">
        <f>'(Bloom Yields Live)'!DD170</f>
        <v>1.4140999999999999</v>
      </c>
      <c r="BD170" s="88">
        <f>'(Bloom Yields Live)'!DF170</f>
        <v>2.2033</v>
      </c>
      <c r="BE170" s="88">
        <f>'(Bloom Yields Live)'!DH170</f>
        <v>2.7650000000000001</v>
      </c>
      <c r="BF170" s="88">
        <f>'(Bloom Yields Live)'!DJ170</f>
        <v>3.3037999999999998</v>
      </c>
      <c r="BG170" s="88"/>
      <c r="BH170" s="121">
        <f t="shared" si="78"/>
        <v>1.6001999999999998</v>
      </c>
      <c r="BI170" s="99">
        <f t="shared" si="71"/>
        <v>1.8249641509433954</v>
      </c>
      <c r="BJ170" s="95">
        <f>'(Bloom Yields Live)'!DN170</f>
        <v>1.6198999999999999</v>
      </c>
      <c r="BK170" s="88">
        <f>'(Bloom Yields Live)'!DP170</f>
        <v>2.3852000000000002</v>
      </c>
      <c r="BL170" s="88">
        <f>'(Bloom Yields Live)'!DR170</f>
        <v>3.1817000000000002</v>
      </c>
      <c r="BM170" s="88">
        <f>'(Bloom Yields Live)'!DT170</f>
        <v>3.4986000000000002</v>
      </c>
      <c r="BN170" s="88"/>
      <c r="BO170" s="121">
        <f t="shared" si="79"/>
        <v>1.7950000000000002</v>
      </c>
      <c r="BP170" s="99">
        <f t="shared" si="72"/>
        <v>2.5794735849056596</v>
      </c>
      <c r="BQ170" s="95">
        <f>'(Bloom Yields Live)'!DX170</f>
        <v>2.431</v>
      </c>
      <c r="BR170" s="88">
        <f>'(Bloom Yields Live)'!DZ170</f>
        <v>3.7572000000000001</v>
      </c>
      <c r="BS170" s="88">
        <f>'(Bloom Yields Live)'!EB170</f>
        <v>4.7938000000000001</v>
      </c>
      <c r="BT170" s="88">
        <f>'(Bloom Yields Live)'!ED170</f>
        <v>5.0063000000000004</v>
      </c>
      <c r="BU170" s="88"/>
      <c r="BV170" s="121">
        <f t="shared" si="80"/>
        <v>3.3027000000000006</v>
      </c>
      <c r="BW170" s="88">
        <f t="shared" si="73"/>
        <v>4.3808981132075493</v>
      </c>
    </row>
    <row r="171" spans="1:75">
      <c r="A171" s="5">
        <v>41292</v>
      </c>
      <c r="B171" s="1040">
        <f t="shared" si="81"/>
        <v>41292</v>
      </c>
      <c r="C171" s="95">
        <f>'(Bloom Yields Live)'!C171</f>
        <v>0.23880000000000001</v>
      </c>
      <c r="D171" s="30">
        <f>'(Bloom Yields Live)'!E171</f>
        <v>0.59760000000000002</v>
      </c>
      <c r="E171" s="30">
        <f>'(Bloom Yields Live)'!G171</f>
        <v>1.2295</v>
      </c>
      <c r="F171" s="30">
        <f>'(Bloom Yields Live)'!I171</f>
        <v>1.6316000000000002</v>
      </c>
      <c r="G171" s="30">
        <f>'(Bloom Yields Live)'!K171</f>
        <v>2.1697000000000002</v>
      </c>
      <c r="H171" s="88">
        <f t="shared" si="83"/>
        <v>1.7450018867924524</v>
      </c>
      <c r="I171" s="99">
        <f t="shared" si="85"/>
        <v>2.4317885350318469</v>
      </c>
      <c r="J171" s="1459"/>
      <c r="K171" s="18">
        <f>'(Bloom Yields Live)'!AQ171</f>
        <v>1.8719999999999999</v>
      </c>
      <c r="L171" s="18">
        <f>'(Bloom Yields Live)'!AS171</f>
        <v>1.893</v>
      </c>
      <c r="M171" s="1459"/>
      <c r="N171" s="18">
        <f>'(Bloom Yields Live)'!AU171-'(Bloom Yields Live)'!I171</f>
        <v>0.49839999999999973</v>
      </c>
      <c r="O171" s="18">
        <f>'(Bloom Yields Live)'!AY171-'(Bloom Yields Live)'!AW171</f>
        <v>0.10179999999999989</v>
      </c>
      <c r="P171" s="18">
        <f>'(Bloom Yields Live)'!BK171-'(Bloom Yields Live)'!BG171</f>
        <v>6.5199999999999925E-2</v>
      </c>
      <c r="Q171" s="18">
        <f>'(Bloom Yields Live)'!BM171-'(Bloom Yields Live)'!BG171</f>
        <v>5.7199999999999918E-2</v>
      </c>
      <c r="R171" s="18"/>
      <c r="S171" s="95">
        <f>'(Bloom Yields Live)'!S171</f>
        <v>2.3212000000000002</v>
      </c>
      <c r="T171" s="731"/>
      <c r="U171" s="95">
        <f>'(Bloom Yields Live)'!W171</f>
        <v>0.53939999999999999</v>
      </c>
      <c r="V171" s="30">
        <f>'(Bloom Yields Live)'!Y171</f>
        <v>1.1141000000000001</v>
      </c>
      <c r="W171" s="30">
        <f>'(Bloom Yields Live)'!AA171</f>
        <v>1.8942000000000001</v>
      </c>
      <c r="X171" s="30">
        <f>'(Bloom Yields Live)'!AC171</f>
        <v>2.3224999999999998</v>
      </c>
      <c r="Y171" s="30">
        <f>'(Bloom Yields Live)'!AE171</f>
        <v>2.8153999999999999</v>
      </c>
      <c r="Z171" s="30">
        <f t="shared" si="84"/>
        <v>2.9346283018867929</v>
      </c>
      <c r="AA171" s="121">
        <f t="shared" si="74"/>
        <v>0.69089999999999963</v>
      </c>
      <c r="AB171" s="88">
        <f t="shared" si="67"/>
        <v>1.1896264150943399</v>
      </c>
      <c r="AC171" s="99">
        <f t="shared" si="86"/>
        <v>1.1180369426751595</v>
      </c>
      <c r="AD171" s="1459"/>
      <c r="AE171" s="88">
        <f>'(Bloom Yields Live)'!BU171</f>
        <v>1.492</v>
      </c>
      <c r="AF171" s="1511"/>
      <c r="AG171" s="95">
        <f>'(Bloom Yields Live)'!BZ171</f>
        <v>0.88</v>
      </c>
      <c r="AH171" s="88">
        <f>'(Bloom Yields Live)'!CB171</f>
        <v>1.51</v>
      </c>
      <c r="AI171" s="88">
        <f>'(Bloom Yields Live)'!CD171</f>
        <v>2.2759999999999998</v>
      </c>
      <c r="AJ171" s="88">
        <f>'(Bloom Yields Live)'!CF171</f>
        <v>2.4</v>
      </c>
      <c r="AK171" s="88">
        <f>'(Bloom Yields Live)'!CH171</f>
        <v>2.8079999999999998</v>
      </c>
      <c r="AL171" s="121">
        <f t="shared" si="75"/>
        <v>0.76839999999999975</v>
      </c>
      <c r="AM171" s="88">
        <f t="shared" si="68"/>
        <v>1.0245226415094342</v>
      </c>
      <c r="AN171" s="731">
        <f t="shared" si="82"/>
        <v>7.7500000000000124E-2</v>
      </c>
      <c r="AO171" s="95">
        <f>'(Bloom Yields Live)'!CJ171</f>
        <v>0.89610000000000001</v>
      </c>
      <c r="AP171" s="88">
        <f>'(Bloom Yields Live)'!CL171</f>
        <v>1.3908</v>
      </c>
      <c r="AQ171" s="88">
        <f>'(Bloom Yields Live)'!CN171</f>
        <v>2.1145999999999998</v>
      </c>
      <c r="AR171" s="88">
        <f>'(Bloom Yields Live)'!CP171</f>
        <v>2.5647000000000002</v>
      </c>
      <c r="AS171" s="88">
        <f>'(Bloom Yields Live)'!CR171</f>
        <v>3.3647</v>
      </c>
      <c r="AT171" s="121">
        <f t="shared" si="76"/>
        <v>0.93310000000000004</v>
      </c>
      <c r="AU171" s="99">
        <f t="shared" si="69"/>
        <v>1.1018283018867923</v>
      </c>
      <c r="AV171" s="95">
        <f>'(Bloom Yields Live)'!CT171</f>
        <v>1.1113999999999999</v>
      </c>
      <c r="AW171" s="88">
        <f>'(Bloom Yields Live)'!CV171</f>
        <v>1.8207</v>
      </c>
      <c r="AX171" s="88">
        <f>'(Bloom Yields Live)'!CX171</f>
        <v>2.4430000000000001</v>
      </c>
      <c r="AY171" s="88">
        <f>'(Bloom Yields Live)'!CZ171</f>
        <v>2.6772999999999998</v>
      </c>
      <c r="AZ171" s="88">
        <f>'(Bloom Yields Live)'!DB171</f>
        <v>3.5253999999999999</v>
      </c>
      <c r="BA171" s="121">
        <f t="shared" si="77"/>
        <v>1.0456999999999996</v>
      </c>
      <c r="BB171" s="99">
        <f t="shared" si="70"/>
        <v>1.544454716981132</v>
      </c>
      <c r="BC171" s="88">
        <f>'(Bloom Yields Live)'!DD171</f>
        <v>1.3860999999999999</v>
      </c>
      <c r="BD171" s="88">
        <f>'(Bloom Yields Live)'!DF171</f>
        <v>2.2113</v>
      </c>
      <c r="BE171" s="88">
        <f>'(Bloom Yields Live)'!DH171</f>
        <v>2.7313999999999998</v>
      </c>
      <c r="BF171" s="88">
        <f>'(Bloom Yields Live)'!DJ171</f>
        <v>3.2202000000000002</v>
      </c>
      <c r="BG171" s="88"/>
      <c r="BH171" s="121">
        <f t="shared" si="78"/>
        <v>1.5886</v>
      </c>
      <c r="BI171" s="99">
        <f t="shared" si="71"/>
        <v>1.8090169811320749</v>
      </c>
      <c r="BJ171" s="95">
        <f>'(Bloom Yields Live)'!DN171</f>
        <v>1.5855000000000001</v>
      </c>
      <c r="BK171" s="88">
        <f>'(Bloom Yields Live)'!DP171</f>
        <v>2.4266999999999999</v>
      </c>
      <c r="BL171" s="88">
        <f>'(Bloom Yields Live)'!DR171</f>
        <v>3.1617000000000002</v>
      </c>
      <c r="BM171" s="88">
        <f>'(Bloom Yields Live)'!DT171</f>
        <v>3.4485999999999999</v>
      </c>
      <c r="BN171" s="88"/>
      <c r="BO171" s="121">
        <f t="shared" si="79"/>
        <v>1.8169999999999997</v>
      </c>
      <c r="BP171" s="99">
        <f t="shared" si="72"/>
        <v>2.5459377358490562</v>
      </c>
      <c r="BQ171" s="95">
        <f>'(Bloom Yields Live)'!DX171</f>
        <v>2.4073000000000002</v>
      </c>
      <c r="BR171" s="88">
        <f>'(Bloom Yields Live)'!DZ171</f>
        <v>3.8094999999999999</v>
      </c>
      <c r="BS171" s="88">
        <f>'(Bloom Yields Live)'!EB171</f>
        <v>4.7844999999999995</v>
      </c>
      <c r="BT171" s="88">
        <f>'(Bloom Yields Live)'!ED171</f>
        <v>4.9669999999999996</v>
      </c>
      <c r="BU171" s="88"/>
      <c r="BV171" s="121">
        <f t="shared" si="80"/>
        <v>3.3353999999999995</v>
      </c>
      <c r="BW171" s="88">
        <f t="shared" si="73"/>
        <v>4.3387566037735867</v>
      </c>
    </row>
    <row r="172" spans="1:75">
      <c r="A172" s="5">
        <v>41299</v>
      </c>
      <c r="B172" s="1040">
        <f t="shared" si="81"/>
        <v>41299</v>
      </c>
      <c r="C172" s="95">
        <f>'(Bloom Yields Live)'!C172</f>
        <v>0.32100000000000001</v>
      </c>
      <c r="D172" s="30">
        <f>'(Bloom Yields Live)'!E172</f>
        <v>0.70530000000000004</v>
      </c>
      <c r="E172" s="30">
        <f>'(Bloom Yields Live)'!G172</f>
        <v>1.2953000000000001</v>
      </c>
      <c r="F172" s="30">
        <f>'(Bloom Yields Live)'!I172</f>
        <v>1.7039</v>
      </c>
      <c r="G172" s="30">
        <f>'(Bloom Yields Live)'!K172</f>
        <v>2.2572999999999999</v>
      </c>
      <c r="H172" s="88">
        <f t="shared" si="83"/>
        <v>1.7372754716981131</v>
      </c>
      <c r="I172" s="99">
        <f t="shared" si="85"/>
        <v>2.4214426751592351</v>
      </c>
      <c r="J172" s="1459"/>
      <c r="K172" s="18">
        <f>'(Bloom Yields Live)'!AQ172</f>
        <v>1.8719999999999999</v>
      </c>
      <c r="L172" s="18">
        <f>'(Bloom Yields Live)'!AS172</f>
        <v>1.9769999999999999</v>
      </c>
      <c r="M172" s="1459"/>
      <c r="N172" s="18">
        <f>'(Bloom Yields Live)'!AU172-'(Bloom Yields Live)'!I172</f>
        <v>0.52010000000000023</v>
      </c>
      <c r="O172" s="18">
        <f>'(Bloom Yields Live)'!AY172-'(Bloom Yields Live)'!AW172</f>
        <v>0.10429999999999984</v>
      </c>
      <c r="P172" s="18">
        <f>'(Bloom Yields Live)'!BK172-'(Bloom Yields Live)'!BG172</f>
        <v>6.3299999999999912E-2</v>
      </c>
      <c r="Q172" s="18">
        <f>'(Bloom Yields Live)'!BM172-'(Bloom Yields Live)'!BG172</f>
        <v>5.9299999999999908E-2</v>
      </c>
      <c r="R172" s="18"/>
      <c r="S172" s="95">
        <f>'(Bloom Yields Live)'!S172</f>
        <v>2.3874</v>
      </c>
      <c r="T172" s="731"/>
      <c r="U172" s="95">
        <f>'(Bloom Yields Live)'!W172</f>
        <v>0.57520000000000004</v>
      </c>
      <c r="V172" s="30">
        <f>'(Bloom Yields Live)'!Y172</f>
        <v>1.1703000000000001</v>
      </c>
      <c r="W172" s="30">
        <f>'(Bloom Yields Live)'!AA172</f>
        <v>1.9218</v>
      </c>
      <c r="X172" s="30">
        <f>'(Bloom Yields Live)'!AC172</f>
        <v>2.4201000000000001</v>
      </c>
      <c r="Y172" s="30">
        <f>'(Bloom Yields Live)'!AE172</f>
        <v>2.8544</v>
      </c>
      <c r="Z172" s="30">
        <f t="shared" si="84"/>
        <v>2.9034905660377355</v>
      </c>
      <c r="AA172" s="121">
        <f t="shared" ref="AA172:AA206" si="87">X172-$F172</f>
        <v>0.71620000000000017</v>
      </c>
      <c r="AB172" s="88">
        <f t="shared" si="67"/>
        <v>1.166215094339623</v>
      </c>
      <c r="AC172" s="99">
        <f t="shared" si="86"/>
        <v>1.1200732484076434</v>
      </c>
      <c r="AD172" s="1459"/>
      <c r="AE172" s="88">
        <f>'(Bloom Yields Live)'!BU172</f>
        <v>1.5659999999999998</v>
      </c>
      <c r="AF172" s="1511"/>
      <c r="AG172" s="95">
        <f>'(Bloom Yields Live)'!BZ172</f>
        <v>1.0069999999999999</v>
      </c>
      <c r="AH172" s="88">
        <f>'(Bloom Yields Live)'!CB172</f>
        <v>1.583</v>
      </c>
      <c r="AI172" s="88">
        <f>'(Bloom Yields Live)'!CD172</f>
        <v>2.3460000000000001</v>
      </c>
      <c r="AJ172" s="88">
        <f>'(Bloom Yields Live)'!CF172</f>
        <v>2.4729999999999999</v>
      </c>
      <c r="AK172" s="88">
        <f>'(Bloom Yields Live)'!CH172</f>
        <v>2.887</v>
      </c>
      <c r="AL172" s="121">
        <f t="shared" si="75"/>
        <v>0.76909999999999989</v>
      </c>
      <c r="AM172" s="88">
        <f t="shared" si="68"/>
        <v>1.0115320754716981</v>
      </c>
      <c r="AN172" s="731">
        <f t="shared" si="82"/>
        <v>5.2899999999999725E-2</v>
      </c>
      <c r="AO172" s="95">
        <f>'(Bloom Yields Live)'!CJ172</f>
        <v>1.0626</v>
      </c>
      <c r="AP172" s="88">
        <f>'(Bloom Yields Live)'!CL172</f>
        <v>1.4746000000000001</v>
      </c>
      <c r="AQ172" s="88">
        <f>'(Bloom Yields Live)'!CN172</f>
        <v>2.1892999999999998</v>
      </c>
      <c r="AR172" s="88">
        <f>'(Bloom Yields Live)'!CP172</f>
        <v>2.6234000000000002</v>
      </c>
      <c r="AS172" s="88">
        <f>'(Bloom Yields Live)'!CR172</f>
        <v>3.4294000000000002</v>
      </c>
      <c r="AT172" s="121">
        <f t="shared" ref="AT172:AT202" si="88">AR172-$F172</f>
        <v>0.91950000000000021</v>
      </c>
      <c r="AU172" s="99">
        <f t="shared" si="69"/>
        <v>1.0919716981132073</v>
      </c>
      <c r="AV172" s="95">
        <f>'(Bloom Yields Live)'!CT172</f>
        <v>1.2858000000000001</v>
      </c>
      <c r="AW172" s="88">
        <f>'(Bloom Yields Live)'!CV172</f>
        <v>1.9144000000000001</v>
      </c>
      <c r="AX172" s="88">
        <f>'(Bloom Yields Live)'!CX172</f>
        <v>2.5276999999999998</v>
      </c>
      <c r="AY172" s="88">
        <f>'(Bloom Yields Live)'!CZ172</f>
        <v>2.766</v>
      </c>
      <c r="AZ172" s="88">
        <f>'(Bloom Yields Live)'!DB172</f>
        <v>3.6200999999999999</v>
      </c>
      <c r="BA172" s="121">
        <f t="shared" ref="BA172:BA202" si="89">AY172-$F172</f>
        <v>1.0621</v>
      </c>
      <c r="BB172" s="99">
        <f t="shared" si="70"/>
        <v>1.5220188679245283</v>
      </c>
      <c r="BC172" s="88">
        <f>'(Bloom Yields Live)'!DD172</f>
        <v>1.569</v>
      </c>
      <c r="BD172" s="88">
        <f>'(Bloom Yields Live)'!DF172</f>
        <v>2.3113999999999999</v>
      </c>
      <c r="BE172" s="88">
        <f>'(Bloom Yields Live)'!DH172</f>
        <v>2.8224999999999998</v>
      </c>
      <c r="BF172" s="88">
        <f>'(Bloom Yields Live)'!DJ172</f>
        <v>3.3153999999999999</v>
      </c>
      <c r="BG172" s="88"/>
      <c r="BH172" s="121">
        <f t="shared" ref="BH172:BH202" si="90">BF172-$F172</f>
        <v>1.6114999999999999</v>
      </c>
      <c r="BI172" s="99">
        <f t="shared" si="71"/>
        <v>1.7942264150943392</v>
      </c>
      <c r="BJ172" s="95">
        <f>'(Bloom Yields Live)'!DN172</f>
        <v>1.7759</v>
      </c>
      <c r="BK172" s="88">
        <f>'(Bloom Yields Live)'!DP172</f>
        <v>2.5544000000000002</v>
      </c>
      <c r="BL172" s="88">
        <f>'(Bloom Yields Live)'!DR172</f>
        <v>3.2603</v>
      </c>
      <c r="BM172" s="88">
        <f>'(Bloom Yields Live)'!DT172</f>
        <v>3.5512999999999999</v>
      </c>
      <c r="BN172" s="88"/>
      <c r="BO172" s="121">
        <f t="shared" ref="BO172:BO202" si="91">BM172-$F172</f>
        <v>1.8473999999999999</v>
      </c>
      <c r="BP172" s="99">
        <f t="shared" si="72"/>
        <v>2.5148018867924526</v>
      </c>
      <c r="BQ172" s="95">
        <f>'(Bloom Yields Live)'!DX172</f>
        <v>2.5451000000000001</v>
      </c>
      <c r="BR172" s="88">
        <f>'(Bloom Yields Live)'!DZ172</f>
        <v>3.8646000000000003</v>
      </c>
      <c r="BS172" s="88">
        <f>'(Bloom Yields Live)'!EB172</f>
        <v>4.8307000000000002</v>
      </c>
      <c r="BT172" s="88">
        <f>'(Bloom Yields Live)'!ED172</f>
        <v>5.0171000000000001</v>
      </c>
      <c r="BU172" s="88"/>
      <c r="BV172" s="121">
        <f t="shared" ref="BV172:BV202" si="92">BT172-$F172</f>
        <v>3.3132000000000001</v>
      </c>
      <c r="BW172" s="88">
        <f t="shared" si="73"/>
        <v>4.299275471698115</v>
      </c>
    </row>
    <row r="173" spans="1:75">
      <c r="A173" s="5">
        <v>41306</v>
      </c>
      <c r="B173" s="1040">
        <f t="shared" si="81"/>
        <v>41306</v>
      </c>
      <c r="C173" s="95">
        <f>'(Bloom Yields Live)'!C173</f>
        <v>0.32</v>
      </c>
      <c r="D173" s="30">
        <f>'(Bloom Yields Live)'!E173</f>
        <v>0.70699999999999996</v>
      </c>
      <c r="E173" s="30">
        <f>'(Bloom Yields Live)'!G173</f>
        <v>1.3301000000000001</v>
      </c>
      <c r="F173" s="30">
        <f>'(Bloom Yields Live)'!I173</f>
        <v>1.7410000000000001</v>
      </c>
      <c r="G173" s="30">
        <f>'(Bloom Yields Live)'!K173</f>
        <v>2.2528000000000001</v>
      </c>
      <c r="H173" s="88">
        <f t="shared" si="83"/>
        <v>1.7310132075471696</v>
      </c>
      <c r="I173" s="99">
        <f t="shared" si="85"/>
        <v>2.4114305732484071</v>
      </c>
      <c r="J173" s="1459"/>
      <c r="K173" s="18">
        <f>'(Bloom Yields Live)'!AQ173</f>
        <v>1.7</v>
      </c>
      <c r="L173" s="18">
        <f>'(Bloom Yields Live)'!AS173</f>
        <v>2.0089999999999999</v>
      </c>
      <c r="M173" s="1459"/>
      <c r="N173" s="18">
        <f>'(Bloom Yields Live)'!AU173-'(Bloom Yields Live)'!I173</f>
        <v>0.5089999999999999</v>
      </c>
      <c r="O173" s="18">
        <f>'(Bloom Yields Live)'!AY173-'(Bloom Yields Live)'!AW173</f>
        <v>0.10490000000000022</v>
      </c>
      <c r="P173" s="18">
        <f>'(Bloom Yields Live)'!BK173-'(Bloom Yields Live)'!BG173</f>
        <v>6.5399999999999903E-2</v>
      </c>
      <c r="Q173" s="18">
        <f>'(Bloom Yields Live)'!BM173-'(Bloom Yields Live)'!BG173</f>
        <v>6.7400000000000126E-2</v>
      </c>
      <c r="R173" s="18"/>
      <c r="S173" s="95">
        <f>'(Bloom Yields Live)'!S173</f>
        <v>2.4163000000000001</v>
      </c>
      <c r="T173" s="731"/>
      <c r="U173" s="95">
        <f>'(Bloom Yields Live)'!W173</f>
        <v>0.62239999999999995</v>
      </c>
      <c r="V173" s="30">
        <f>'(Bloom Yields Live)'!Y173</f>
        <v>1.1874</v>
      </c>
      <c r="W173" s="30">
        <f>'(Bloom Yields Live)'!AA173</f>
        <v>1.9735</v>
      </c>
      <c r="X173" s="30">
        <f>'(Bloom Yields Live)'!AC173</f>
        <v>2.4319999999999999</v>
      </c>
      <c r="Y173" s="30">
        <f>'(Bloom Yields Live)'!AE173</f>
        <v>2.8809</v>
      </c>
      <c r="Z173" s="30">
        <f t="shared" si="84"/>
        <v>2.8785886792452819</v>
      </c>
      <c r="AA173" s="121">
        <f t="shared" si="87"/>
        <v>0.69099999999999984</v>
      </c>
      <c r="AB173" s="88">
        <f t="shared" si="67"/>
        <v>1.1475754716981137</v>
      </c>
      <c r="AC173" s="99">
        <f t="shared" si="86"/>
        <v>1.1221178343949045</v>
      </c>
      <c r="AD173" s="1459"/>
      <c r="AE173" s="88">
        <f>'(Bloom Yields Live)'!BU173</f>
        <v>1.5939999999999999</v>
      </c>
      <c r="AF173" s="1511"/>
      <c r="AG173" s="95">
        <f>'(Bloom Yields Live)'!BZ173</f>
        <v>1.0609999999999999</v>
      </c>
      <c r="AH173" s="88">
        <f>'(Bloom Yields Live)'!CB173</f>
        <v>1.64</v>
      </c>
      <c r="AI173" s="88">
        <f>'(Bloom Yields Live)'!CD173</f>
        <v>2.3980000000000001</v>
      </c>
      <c r="AJ173" s="88">
        <f>'(Bloom Yields Live)'!CF173</f>
        <v>2.508</v>
      </c>
      <c r="AK173" s="88">
        <f>'(Bloom Yields Live)'!CH173</f>
        <v>2.87</v>
      </c>
      <c r="AL173" s="121">
        <f t="shared" si="75"/>
        <v>0.7669999999999999</v>
      </c>
      <c r="AM173" s="88">
        <f t="shared" si="68"/>
        <v>0.99930377358490585</v>
      </c>
      <c r="AN173" s="731">
        <f t="shared" si="82"/>
        <v>7.6000000000000068E-2</v>
      </c>
      <c r="AO173" s="95">
        <f>'(Bloom Yields Live)'!CJ173</f>
        <v>1.1194999999999999</v>
      </c>
      <c r="AP173" s="88">
        <f>'(Bloom Yields Live)'!CL173</f>
        <v>1.534</v>
      </c>
      <c r="AQ173" s="88">
        <f>'(Bloom Yields Live)'!CN173</f>
        <v>2.2446999999999999</v>
      </c>
      <c r="AR173" s="88">
        <f>'(Bloom Yields Live)'!CP173</f>
        <v>2.6627999999999998</v>
      </c>
      <c r="AS173" s="88">
        <f>'(Bloom Yields Live)'!CR173</f>
        <v>3.4178000000000002</v>
      </c>
      <c r="AT173" s="121">
        <f t="shared" si="88"/>
        <v>0.92179999999999973</v>
      </c>
      <c r="AU173" s="99">
        <f t="shared" si="69"/>
        <v>1.0833358490566034</v>
      </c>
      <c r="AV173" s="95">
        <f>'(Bloom Yields Live)'!CT173</f>
        <v>1.3346</v>
      </c>
      <c r="AW173" s="88">
        <f>'(Bloom Yields Live)'!CV173</f>
        <v>1.9657</v>
      </c>
      <c r="AX173" s="88">
        <f>'(Bloom Yields Live)'!CX173</f>
        <v>2.5750000000000002</v>
      </c>
      <c r="AY173" s="88">
        <f>'(Bloom Yields Live)'!CZ173</f>
        <v>2.7972999999999999</v>
      </c>
      <c r="AZ173" s="88">
        <f>'(Bloom Yields Live)'!DB173</f>
        <v>3.6004</v>
      </c>
      <c r="BA173" s="121">
        <f t="shared" si="89"/>
        <v>1.0562999999999998</v>
      </c>
      <c r="BB173" s="99">
        <f t="shared" si="70"/>
        <v>1.5011773584905659</v>
      </c>
      <c r="BC173" s="88">
        <f>'(Bloom Yields Live)'!DD173</f>
        <v>1.6514</v>
      </c>
      <c r="BD173" s="88">
        <f>'(Bloom Yields Live)'!DF173</f>
        <v>2.3763999999999998</v>
      </c>
      <c r="BE173" s="88">
        <f>'(Bloom Yields Live)'!DH173</f>
        <v>2.8834999999999997</v>
      </c>
      <c r="BF173" s="88">
        <f>'(Bloom Yields Live)'!DJ173</f>
        <v>3.3603999999999998</v>
      </c>
      <c r="BG173" s="88"/>
      <c r="BH173" s="121">
        <f t="shared" si="90"/>
        <v>1.6193999999999997</v>
      </c>
      <c r="BI173" s="99">
        <f t="shared" si="71"/>
        <v>1.7821132075471693</v>
      </c>
      <c r="BJ173" s="95">
        <f>'(Bloom Yields Live)'!DN173</f>
        <v>1.8677999999999999</v>
      </c>
      <c r="BK173" s="88">
        <f>'(Bloom Yields Live)'!DP173</f>
        <v>2.6488</v>
      </c>
      <c r="BL173" s="88">
        <f>'(Bloom Yields Live)'!DR173</f>
        <v>3.3506999999999998</v>
      </c>
      <c r="BM173" s="88">
        <f>'(Bloom Yields Live)'!DT173</f>
        <v>3.6257000000000001</v>
      </c>
      <c r="BN173" s="88"/>
      <c r="BO173" s="121">
        <f t="shared" si="91"/>
        <v>1.8847</v>
      </c>
      <c r="BP173" s="99">
        <f t="shared" si="72"/>
        <v>2.4890471698113208</v>
      </c>
      <c r="BQ173" s="95">
        <f>'(Bloom Yields Live)'!DX173</f>
        <v>2.9072</v>
      </c>
      <c r="BR173" s="88">
        <f>'(Bloom Yields Live)'!DZ173</f>
        <v>4.2293000000000003</v>
      </c>
      <c r="BS173" s="88">
        <f>'(Bloom Yields Live)'!EB173</f>
        <v>5.1713000000000005</v>
      </c>
      <c r="BT173" s="88">
        <f>'(Bloom Yields Live)'!ED173</f>
        <v>5.3418000000000001</v>
      </c>
      <c r="BU173" s="88"/>
      <c r="BV173" s="121">
        <f t="shared" si="92"/>
        <v>3.6008</v>
      </c>
      <c r="BW173" s="88">
        <f t="shared" si="73"/>
        <v>4.2679962264150948</v>
      </c>
    </row>
    <row r="174" spans="1:75">
      <c r="A174" s="5">
        <v>41313</v>
      </c>
      <c r="B174" s="1040">
        <f t="shared" si="81"/>
        <v>41313</v>
      </c>
      <c r="C174" s="95">
        <f>'(Bloom Yields Live)'!C174</f>
        <v>0.25829999999999997</v>
      </c>
      <c r="D174" s="30">
        <f>'(Bloom Yields Live)'!E174</f>
        <v>0.62290000000000001</v>
      </c>
      <c r="E174" s="30">
        <f>'(Bloom Yields Live)'!G174</f>
        <v>1.2730000000000001</v>
      </c>
      <c r="F174" s="30">
        <f>'(Bloom Yields Live)'!I174</f>
        <v>1.6916</v>
      </c>
      <c r="G174" s="30">
        <f>'(Bloom Yields Live)'!K174</f>
        <v>2.2286999999999999</v>
      </c>
      <c r="H174" s="88">
        <f t="shared" si="83"/>
        <v>1.7220679245283013</v>
      </c>
      <c r="I174" s="99">
        <f t="shared" si="85"/>
        <v>2.4015936305732479</v>
      </c>
      <c r="J174" s="1459"/>
      <c r="K174" s="18">
        <f>'(Bloom Yields Live)'!AQ174</f>
        <v>1.722</v>
      </c>
      <c r="L174" s="18">
        <f>'(Bloom Yields Live)'!AS174</f>
        <v>2.0779999999999998</v>
      </c>
      <c r="M174" s="1459"/>
      <c r="N174" s="18">
        <f>'(Bloom Yields Live)'!AU174-'(Bloom Yields Live)'!I174</f>
        <v>0.54439999999999977</v>
      </c>
      <c r="O174" s="18">
        <f>'(Bloom Yields Live)'!AY174-'(Bloom Yields Live)'!AW174</f>
        <v>0.11050000000000004</v>
      </c>
      <c r="P174" s="18">
        <f>'(Bloom Yields Live)'!BK174-'(Bloom Yields Live)'!BG174</f>
        <v>6.4099999999999824E-2</v>
      </c>
      <c r="Q174" s="18">
        <f>'(Bloom Yields Live)'!BM174-'(Bloom Yields Live)'!BG174</f>
        <v>6.6100000000000048E-2</v>
      </c>
      <c r="R174" s="18"/>
      <c r="S174" s="95">
        <f>'(Bloom Yields Live)'!S174</f>
        <v>2.4195000000000002</v>
      </c>
      <c r="T174" s="731"/>
      <c r="U174" s="95">
        <f>'(Bloom Yields Live)'!W174</f>
        <v>0.56479999999999997</v>
      </c>
      <c r="V174" s="30">
        <f>'(Bloom Yields Live)'!Y174</f>
        <v>1.1095999999999999</v>
      </c>
      <c r="W174" s="30">
        <f>'(Bloom Yields Live)'!AA174</f>
        <v>1.9464000000000001</v>
      </c>
      <c r="X174" s="30">
        <f>'(Bloom Yields Live)'!AC174</f>
        <v>2.4163999999999999</v>
      </c>
      <c r="Y174" s="30">
        <f>'(Bloom Yields Live)'!AE174</f>
        <v>2.9243999999999999</v>
      </c>
      <c r="Z174" s="30">
        <f t="shared" si="84"/>
        <v>2.8561641509433957</v>
      </c>
      <c r="AA174" s="121">
        <f t="shared" si="87"/>
        <v>0.72479999999999989</v>
      </c>
      <c r="AB174" s="88">
        <f t="shared" si="67"/>
        <v>1.1340962264150949</v>
      </c>
      <c r="AC174" s="99">
        <f t="shared" si="86"/>
        <v>1.1240229299363058</v>
      </c>
      <c r="AD174" s="1459"/>
      <c r="AE174" s="88">
        <f>'(Bloom Yields Live)'!BU174</f>
        <v>1.585</v>
      </c>
      <c r="AF174" s="1511"/>
      <c r="AG174" s="95">
        <f>'(Bloom Yields Live)'!BZ174</f>
        <v>0.94799999999999995</v>
      </c>
      <c r="AH174" s="88">
        <f>'(Bloom Yields Live)'!CB174</f>
        <v>1.528</v>
      </c>
      <c r="AI174" s="88">
        <f>'(Bloom Yields Live)'!CD174</f>
        <v>2.327</v>
      </c>
      <c r="AJ174" s="88">
        <f>'(Bloom Yields Live)'!CF174</f>
        <v>2.4620000000000002</v>
      </c>
      <c r="AK174" s="88">
        <f>'(Bloom Yields Live)'!CH174</f>
        <v>2.8540000000000001</v>
      </c>
      <c r="AL174" s="121">
        <f t="shared" si="75"/>
        <v>0.7704000000000002</v>
      </c>
      <c r="AM174" s="88">
        <f t="shared" si="68"/>
        <v>0.99106037735849084</v>
      </c>
      <c r="AN174" s="731">
        <f t="shared" si="82"/>
        <v>4.5600000000000307E-2</v>
      </c>
      <c r="AO174" s="95">
        <f>'(Bloom Yields Live)'!CJ174</f>
        <v>1.0355000000000001</v>
      </c>
      <c r="AP174" s="88">
        <f>'(Bloom Yields Live)'!CL174</f>
        <v>1.448</v>
      </c>
      <c r="AQ174" s="88">
        <f>'(Bloom Yields Live)'!CN174</f>
        <v>2.1926999999999999</v>
      </c>
      <c r="AR174" s="88">
        <f>'(Bloom Yields Live)'!CP174</f>
        <v>2.6278000000000001</v>
      </c>
      <c r="AS174" s="88">
        <f>'(Bloom Yields Live)'!CR174</f>
        <v>3.4127999999999998</v>
      </c>
      <c r="AT174" s="121">
        <f t="shared" si="88"/>
        <v>0.93620000000000014</v>
      </c>
      <c r="AU174" s="99">
        <f t="shared" si="69"/>
        <v>1.0780999999999996</v>
      </c>
      <c r="AV174" s="95">
        <f>'(Bloom Yields Live)'!CT174</f>
        <v>1.2486999999999999</v>
      </c>
      <c r="AW174" s="88">
        <f>'(Bloom Yields Live)'!CV174</f>
        <v>1.8778000000000001</v>
      </c>
      <c r="AX174" s="88">
        <f>'(Bloom Yields Live)'!CX174</f>
        <v>2.5211000000000001</v>
      </c>
      <c r="AY174" s="88">
        <f>'(Bloom Yields Live)'!CZ174</f>
        <v>2.7605</v>
      </c>
      <c r="AZ174" s="88">
        <f>'(Bloom Yields Live)'!DB174</f>
        <v>3.5935000000000001</v>
      </c>
      <c r="BA174" s="121">
        <f t="shared" si="89"/>
        <v>1.0689</v>
      </c>
      <c r="BB174" s="99">
        <f t="shared" si="70"/>
        <v>1.4844264150943396</v>
      </c>
      <c r="BC174" s="88">
        <f>'(Bloom Yields Live)'!DD174</f>
        <v>1.5613000000000001</v>
      </c>
      <c r="BD174" s="88">
        <f>'(Bloom Yields Live)'!DF174</f>
        <v>2.2842000000000002</v>
      </c>
      <c r="BE174" s="88">
        <f>'(Bloom Yields Live)'!DH174</f>
        <v>2.8254000000000001</v>
      </c>
      <c r="BF174" s="88">
        <f>'(Bloom Yields Live)'!DJ174</f>
        <v>3.3191999999999999</v>
      </c>
      <c r="BG174" s="88"/>
      <c r="BH174" s="121">
        <f t="shared" si="90"/>
        <v>1.6275999999999999</v>
      </c>
      <c r="BI174" s="99">
        <f t="shared" si="71"/>
        <v>1.7748660377358485</v>
      </c>
      <c r="BJ174" s="95">
        <f>'(Bloom Yields Live)'!DN174</f>
        <v>1.7730000000000001</v>
      </c>
      <c r="BK174" s="88">
        <f>'(Bloom Yields Live)'!DP174</f>
        <v>2.552</v>
      </c>
      <c r="BL174" s="88">
        <f>'(Bloom Yields Live)'!DR174</f>
        <v>3.2879999999999998</v>
      </c>
      <c r="BM174" s="88">
        <f>'(Bloom Yields Live)'!DT174</f>
        <v>3.5798999999999999</v>
      </c>
      <c r="BN174" s="88"/>
      <c r="BO174" s="121">
        <f t="shared" si="91"/>
        <v>1.8882999999999999</v>
      </c>
      <c r="BP174" s="99">
        <f t="shared" si="72"/>
        <v>2.4705584905660367</v>
      </c>
      <c r="BQ174" s="95">
        <f>'(Bloom Yields Live)'!DX174</f>
        <v>2.8887999999999998</v>
      </c>
      <c r="BR174" s="88">
        <f>'(Bloom Yields Live)'!DZ174</f>
        <v>4.2088000000000001</v>
      </c>
      <c r="BS174" s="88">
        <f>'(Bloom Yields Live)'!EB174</f>
        <v>5.1848999999999998</v>
      </c>
      <c r="BT174" s="88">
        <f>'(Bloom Yields Live)'!ED174</f>
        <v>5.3723999999999998</v>
      </c>
      <c r="BU174" s="88"/>
      <c r="BV174" s="121">
        <f t="shared" si="92"/>
        <v>3.6807999999999996</v>
      </c>
      <c r="BW174" s="88">
        <f t="shared" si="73"/>
        <v>4.2432452830188687</v>
      </c>
    </row>
    <row r="175" spans="1:75">
      <c r="A175" s="5">
        <v>41320</v>
      </c>
      <c r="B175" s="1040">
        <f t="shared" si="81"/>
        <v>41320</v>
      </c>
      <c r="C175" s="95">
        <f>'(Bloom Yields Live)'!C175</f>
        <v>0.26379999999999998</v>
      </c>
      <c r="D175" s="30">
        <f>'(Bloom Yields Live)'!E175</f>
        <v>0.66090000000000004</v>
      </c>
      <c r="E175" s="30">
        <f>'(Bloom Yields Live)'!G175</f>
        <v>1.3225</v>
      </c>
      <c r="F175" s="30">
        <f>'(Bloom Yields Live)'!I175</f>
        <v>1.7454000000000001</v>
      </c>
      <c r="G175" s="30">
        <f>'(Bloom Yields Live)'!K175</f>
        <v>2.2915000000000001</v>
      </c>
      <c r="H175" s="88">
        <f t="shared" si="83"/>
        <v>1.7136792452830183</v>
      </c>
      <c r="I175" s="99">
        <f t="shared" si="85"/>
        <v>2.3917292993630572</v>
      </c>
      <c r="J175" s="1459"/>
      <c r="K175" s="18">
        <f>'(Bloom Yields Live)'!AQ175</f>
        <v>1.7150000000000001</v>
      </c>
      <c r="L175" s="18">
        <f>'(Bloom Yields Live)'!AS175</f>
        <v>2.0190000000000001</v>
      </c>
      <c r="M175" s="1459"/>
      <c r="N175" s="18">
        <f>'(Bloom Yields Live)'!AU175-'(Bloom Yields Live)'!I175</f>
        <v>0.53259999999999996</v>
      </c>
      <c r="O175" s="18">
        <f>'(Bloom Yields Live)'!AY175-'(Bloom Yields Live)'!AW175</f>
        <v>0.11630000000000029</v>
      </c>
      <c r="P175" s="18">
        <f>'(Bloom Yields Live)'!BK175-'(Bloom Yields Live)'!BG175</f>
        <v>6.4999999999999947E-2</v>
      </c>
      <c r="Q175" s="18">
        <f>'(Bloom Yields Live)'!BM175-'(Bloom Yields Live)'!BG175</f>
        <v>7.1000000000000174E-2</v>
      </c>
      <c r="R175" s="18"/>
      <c r="S175" s="95">
        <f>'(Bloom Yields Live)'!S175</f>
        <v>2.4714999999999998</v>
      </c>
      <c r="T175" s="731"/>
      <c r="U175" s="95">
        <f>'(Bloom Yields Live)'!W175</f>
        <v>0.59279999999999999</v>
      </c>
      <c r="V175" s="30">
        <f>'(Bloom Yields Live)'!Y175</f>
        <v>1.1754</v>
      </c>
      <c r="W175" s="30">
        <f>'(Bloom Yields Live)'!AA175</f>
        <v>2.0055999999999998</v>
      </c>
      <c r="X175" s="30">
        <f>'(Bloom Yields Live)'!AC175</f>
        <v>2.4742000000000002</v>
      </c>
      <c r="Y175" s="30">
        <f>'(Bloom Yields Live)'!AE175</f>
        <v>2.9716</v>
      </c>
      <c r="Z175" s="30">
        <f t="shared" si="84"/>
        <v>2.8342830188679238</v>
      </c>
      <c r="AA175" s="121">
        <f t="shared" si="87"/>
        <v>0.72880000000000011</v>
      </c>
      <c r="AB175" s="88">
        <f t="shared" si="67"/>
        <v>1.1206037735849059</v>
      </c>
      <c r="AC175" s="99">
        <f t="shared" si="86"/>
        <v>1.1264624203821658</v>
      </c>
      <c r="AD175" s="1459"/>
      <c r="AE175" s="88">
        <f>'(Bloom Yields Live)'!BU175</f>
        <v>1.6040000000000001</v>
      </c>
      <c r="AF175" s="1511"/>
      <c r="AG175" s="95">
        <f>'(Bloom Yields Live)'!BZ175</f>
        <v>0.95199999999999996</v>
      </c>
      <c r="AH175" s="88">
        <f>'(Bloom Yields Live)'!CB175</f>
        <v>1.546</v>
      </c>
      <c r="AI175" s="88">
        <f>'(Bloom Yields Live)'!CD175</f>
        <v>2.3609999999999998</v>
      </c>
      <c r="AJ175" s="88">
        <f>'(Bloom Yields Live)'!CF175</f>
        <v>2.5099999999999998</v>
      </c>
      <c r="AK175" s="88">
        <f>'(Bloom Yields Live)'!CH175</f>
        <v>2.9319999999999999</v>
      </c>
      <c r="AL175" s="121">
        <f t="shared" si="75"/>
        <v>0.76459999999999972</v>
      </c>
      <c r="AM175" s="88">
        <f t="shared" si="68"/>
        <v>0.98235471698113241</v>
      </c>
      <c r="AN175" s="731">
        <f t="shared" si="82"/>
        <v>3.579999999999961E-2</v>
      </c>
      <c r="AO175" s="95">
        <f>'(Bloom Yields Live)'!CJ175</f>
        <v>1.0232000000000001</v>
      </c>
      <c r="AP175" s="88">
        <f>'(Bloom Yields Live)'!CL175</f>
        <v>1.4657</v>
      </c>
      <c r="AQ175" s="88">
        <f>'(Bloom Yields Live)'!CN175</f>
        <v>2.2265000000000001</v>
      </c>
      <c r="AR175" s="88">
        <f>'(Bloom Yields Live)'!CP175</f>
        <v>2.6736</v>
      </c>
      <c r="AS175" s="88">
        <f>'(Bloom Yields Live)'!CR175</f>
        <v>3.4874999999999998</v>
      </c>
      <c r="AT175" s="121">
        <f t="shared" si="88"/>
        <v>0.92819999999999991</v>
      </c>
      <c r="AU175" s="99">
        <f t="shared" si="69"/>
        <v>1.0719188679245277</v>
      </c>
      <c r="AV175" s="95">
        <f>'(Bloom Yields Live)'!CT175</f>
        <v>1.2311000000000001</v>
      </c>
      <c r="AW175" s="88">
        <f>'(Bloom Yields Live)'!CV175</f>
        <v>1.8902000000000001</v>
      </c>
      <c r="AX175" s="88">
        <f>'(Bloom Yields Live)'!CX175</f>
        <v>2.5495000000000001</v>
      </c>
      <c r="AY175" s="88">
        <f>'(Bloom Yields Live)'!CZ175</f>
        <v>2.8008999999999999</v>
      </c>
      <c r="AZ175" s="88">
        <f>'(Bloom Yields Live)'!DB175</f>
        <v>3.6629</v>
      </c>
      <c r="BA175" s="121">
        <f t="shared" si="89"/>
        <v>1.0554999999999999</v>
      </c>
      <c r="BB175" s="99">
        <f t="shared" si="70"/>
        <v>1.4674056603773584</v>
      </c>
      <c r="BC175" s="88">
        <f>'(Bloom Yields Live)'!DD175</f>
        <v>1.5361</v>
      </c>
      <c r="BD175" s="88">
        <f>'(Bloom Yields Live)'!DF175</f>
        <v>2.2890000000000001</v>
      </c>
      <c r="BE175" s="88">
        <f>'(Bloom Yields Live)'!DH175</f>
        <v>2.8460999999999999</v>
      </c>
      <c r="BF175" s="88">
        <f>'(Bloom Yields Live)'!DJ175</f>
        <v>3.3519999999999999</v>
      </c>
      <c r="BG175" s="88"/>
      <c r="BH175" s="121">
        <f t="shared" si="90"/>
        <v>1.6065999999999998</v>
      </c>
      <c r="BI175" s="99">
        <f t="shared" si="71"/>
        <v>1.7676603773584898</v>
      </c>
      <c r="BJ175" s="95">
        <f>'(Bloom Yields Live)'!DN175</f>
        <v>1.7404999999999999</v>
      </c>
      <c r="BK175" s="88">
        <f>'(Bloom Yields Live)'!DP175</f>
        <v>2.5495000000000001</v>
      </c>
      <c r="BL175" s="88">
        <f>'(Bloom Yields Live)'!DR175</f>
        <v>3.3014000000000001</v>
      </c>
      <c r="BM175" s="88">
        <f>'(Bloom Yields Live)'!DT175</f>
        <v>3.6053999999999999</v>
      </c>
      <c r="BN175" s="88"/>
      <c r="BO175" s="121">
        <f t="shared" si="91"/>
        <v>1.8599999999999999</v>
      </c>
      <c r="BP175" s="99">
        <f t="shared" si="72"/>
        <v>2.4515018867924523</v>
      </c>
      <c r="BQ175" s="95">
        <f>'(Bloom Yields Live)'!DX175</f>
        <v>2.7465000000000002</v>
      </c>
      <c r="BR175" s="88">
        <f>'(Bloom Yields Live)'!DZ175</f>
        <v>4.0964999999999998</v>
      </c>
      <c r="BS175" s="88">
        <f>'(Bloom Yields Live)'!EB175</f>
        <v>5.0885999999999996</v>
      </c>
      <c r="BT175" s="88">
        <f>'(Bloom Yields Live)'!ED175</f>
        <v>5.2880000000000003</v>
      </c>
      <c r="BU175" s="88"/>
      <c r="BV175" s="121">
        <f t="shared" si="92"/>
        <v>3.5426000000000002</v>
      </c>
      <c r="BW175" s="88">
        <f t="shared" si="73"/>
        <v>4.2184622641509435</v>
      </c>
    </row>
    <row r="176" spans="1:75">
      <c r="A176" s="5">
        <v>41327</v>
      </c>
      <c r="B176" s="1040">
        <f t="shared" si="81"/>
        <v>41327</v>
      </c>
      <c r="C176" s="95">
        <f>'(Bloom Yields Live)'!C176</f>
        <v>0.20569999999999999</v>
      </c>
      <c r="D176" s="30">
        <f>'(Bloom Yields Live)'!E176</f>
        <v>0.57699999999999996</v>
      </c>
      <c r="E176" s="30">
        <f>'(Bloom Yields Live)'!G176</f>
        <v>1.2362</v>
      </c>
      <c r="F176" s="30">
        <f>'(Bloom Yields Live)'!I176</f>
        <v>1.6703000000000001</v>
      </c>
      <c r="G176" s="30">
        <f>'(Bloom Yields Live)'!K176</f>
        <v>2.2494000000000001</v>
      </c>
      <c r="H176" s="88">
        <f t="shared" si="83"/>
        <v>1.704596226415094</v>
      </c>
      <c r="I176" s="99">
        <f t="shared" si="85"/>
        <v>2.3808031847133755</v>
      </c>
      <c r="J176" s="1459"/>
      <c r="K176" s="18">
        <f>'(Bloom Yields Live)'!AQ176</f>
        <v>1.5939999999999999</v>
      </c>
      <c r="L176" s="18">
        <f>'(Bloom Yields Live)'!AS176</f>
        <v>1.94</v>
      </c>
      <c r="M176" s="1459"/>
      <c r="N176" s="18">
        <f>'(Bloom Yields Live)'!AU176-'(Bloom Yields Live)'!I176</f>
        <v>0.55770000000000008</v>
      </c>
      <c r="O176" s="18">
        <f>'(Bloom Yields Live)'!AY176-'(Bloom Yields Live)'!AW176</f>
        <v>0.11419999999999986</v>
      </c>
      <c r="P176" s="18">
        <f>'(Bloom Yields Live)'!BK176-'(Bloom Yields Live)'!BG176</f>
        <v>5.7799999999999851E-2</v>
      </c>
      <c r="Q176" s="18">
        <f>'(Bloom Yields Live)'!BM176-'(Bloom Yields Live)'!BG176</f>
        <v>6.8799999999999972E-2</v>
      </c>
      <c r="R176" s="18"/>
      <c r="S176" s="95">
        <f>'(Bloom Yields Live)'!S176</f>
        <v>2.411</v>
      </c>
      <c r="T176" s="731"/>
      <c r="U176" s="95">
        <f>'(Bloom Yields Live)'!W176</f>
        <v>0.53269999999999995</v>
      </c>
      <c r="V176" s="30">
        <f>'(Bloom Yields Live)'!Y176</f>
        <v>1.1211</v>
      </c>
      <c r="W176" s="30">
        <f>'(Bloom Yields Live)'!AA176</f>
        <v>1.9399</v>
      </c>
      <c r="X176" s="30">
        <f>'(Bloom Yields Live)'!AC176</f>
        <v>2.4043000000000001</v>
      </c>
      <c r="Y176" s="30">
        <f>'(Bloom Yields Live)'!AE176</f>
        <v>2.9074</v>
      </c>
      <c r="Z176" s="30">
        <f t="shared" si="84"/>
        <v>2.8104943396226409</v>
      </c>
      <c r="AA176" s="121">
        <f t="shared" si="87"/>
        <v>0.73399999999999999</v>
      </c>
      <c r="AB176" s="88">
        <f t="shared" si="67"/>
        <v>1.1058981132075474</v>
      </c>
      <c r="AC176" s="99">
        <f t="shared" si="86"/>
        <v>1.1292082802547774</v>
      </c>
      <c r="AD176" s="1459"/>
      <c r="AE176" s="88">
        <f>'(Bloom Yields Live)'!BU176</f>
        <v>1.597</v>
      </c>
      <c r="AF176" s="1511"/>
      <c r="AG176" s="95">
        <f>'(Bloom Yields Live)'!BZ176</f>
        <v>0.88</v>
      </c>
      <c r="AH176" s="88">
        <f>'(Bloom Yields Live)'!CB176</f>
        <v>1.454</v>
      </c>
      <c r="AI176" s="88">
        <f>'(Bloom Yields Live)'!CD176</f>
        <v>2.2799999999999998</v>
      </c>
      <c r="AJ176" s="88">
        <f>'(Bloom Yields Live)'!CF176</f>
        <v>2.4260000000000002</v>
      </c>
      <c r="AK176" s="88">
        <f>'(Bloom Yields Live)'!CH176</f>
        <v>2.8609999999999998</v>
      </c>
      <c r="AL176" s="121">
        <f t="shared" si="75"/>
        <v>0.75570000000000004</v>
      </c>
      <c r="AM176" s="88">
        <f t="shared" si="68"/>
        <v>0.9739283018867928</v>
      </c>
      <c r="AN176" s="731">
        <f t="shared" si="82"/>
        <v>2.1700000000000053E-2</v>
      </c>
      <c r="AO176" s="95">
        <f>'(Bloom Yields Live)'!CJ176</f>
        <v>0.95109999999999995</v>
      </c>
      <c r="AP176" s="88">
        <f>'(Bloom Yields Live)'!CL176</f>
        <v>1.3786</v>
      </c>
      <c r="AQ176" s="88">
        <f>'(Bloom Yields Live)'!CN176</f>
        <v>2.1362999999999999</v>
      </c>
      <c r="AR176" s="88">
        <f>'(Bloom Yields Live)'!CP176</f>
        <v>2.5834000000000001</v>
      </c>
      <c r="AS176" s="88">
        <f>'(Bloom Yields Live)'!CR176</f>
        <v>3.4098999999999999</v>
      </c>
      <c r="AT176" s="121">
        <f t="shared" si="88"/>
        <v>0.91310000000000002</v>
      </c>
      <c r="AU176" s="99">
        <f t="shared" si="69"/>
        <v>1.0659113207547164</v>
      </c>
      <c r="AV176" s="95">
        <f>'(Bloom Yields Live)'!CT176</f>
        <v>1.1775</v>
      </c>
      <c r="AW176" s="88">
        <f>'(Bloom Yields Live)'!CV176</f>
        <v>1.7915999999999999</v>
      </c>
      <c r="AX176" s="88">
        <f>'(Bloom Yields Live)'!CX176</f>
        <v>2.4479000000000002</v>
      </c>
      <c r="AY176" s="88">
        <f>'(Bloom Yields Live)'!CZ176</f>
        <v>2.7292999999999998</v>
      </c>
      <c r="AZ176" s="88">
        <f>'(Bloom Yields Live)'!DB176</f>
        <v>3.6038000000000001</v>
      </c>
      <c r="BA176" s="121">
        <f t="shared" si="89"/>
        <v>1.0589999999999997</v>
      </c>
      <c r="BB176" s="99">
        <f t="shared" si="70"/>
        <v>1.4513075471698111</v>
      </c>
      <c r="BC176" s="88">
        <f>'(Bloom Yields Live)'!DD176</f>
        <v>1.4506000000000001</v>
      </c>
      <c r="BD176" s="88">
        <f>'(Bloom Yields Live)'!DF176</f>
        <v>2.1886000000000001</v>
      </c>
      <c r="BE176" s="88">
        <f>'(Bloom Yields Live)'!DH176</f>
        <v>2.7427000000000001</v>
      </c>
      <c r="BF176" s="88">
        <f>'(Bloom Yields Live)'!DJ176</f>
        <v>3.2484999999999999</v>
      </c>
      <c r="BG176" s="88"/>
      <c r="BH176" s="121">
        <f t="shared" si="90"/>
        <v>1.5781999999999998</v>
      </c>
      <c r="BI176" s="99">
        <f t="shared" si="71"/>
        <v>1.7610924528301883</v>
      </c>
      <c r="BJ176" s="95">
        <f>'(Bloom Yields Live)'!DN176</f>
        <v>1.6657</v>
      </c>
      <c r="BK176" s="88">
        <f>'(Bloom Yields Live)'!DP176</f>
        <v>2.4596999999999998</v>
      </c>
      <c r="BL176" s="88">
        <f>'(Bloom Yields Live)'!DR176</f>
        <v>3.2086999999999999</v>
      </c>
      <c r="BM176" s="88">
        <f>'(Bloom Yields Live)'!DT176</f>
        <v>3.5125999999999999</v>
      </c>
      <c r="BN176" s="88"/>
      <c r="BO176" s="121">
        <f t="shared" si="91"/>
        <v>1.8422999999999998</v>
      </c>
      <c r="BP176" s="99">
        <f t="shared" si="72"/>
        <v>2.4332075471698111</v>
      </c>
      <c r="BQ176" s="95">
        <f>'(Bloom Yields Live)'!DX176</f>
        <v>2.6686999999999999</v>
      </c>
      <c r="BR176" s="88">
        <f>'(Bloom Yields Live)'!DZ176</f>
        <v>4.0037000000000003</v>
      </c>
      <c r="BS176" s="88">
        <f>'(Bloom Yields Live)'!EB176</f>
        <v>4.9927000000000001</v>
      </c>
      <c r="BT176" s="88">
        <f>'(Bloom Yields Live)'!ED176</f>
        <v>5.1921999999999997</v>
      </c>
      <c r="BU176" s="88"/>
      <c r="BV176" s="121">
        <f t="shared" si="92"/>
        <v>3.5218999999999996</v>
      </c>
      <c r="BW176" s="88">
        <f t="shared" si="73"/>
        <v>4.1952698113207543</v>
      </c>
    </row>
    <row r="177" spans="1:75">
      <c r="A177" s="5">
        <v>41334</v>
      </c>
      <c r="B177" s="1040">
        <f t="shared" si="81"/>
        <v>41334</v>
      </c>
      <c r="C177" s="95">
        <f>'(Bloom Yields Live)'!C177</f>
        <v>0.1013</v>
      </c>
      <c r="D177" s="30">
        <f>'(Bloom Yields Live)'!E177</f>
        <v>0.43359999999999999</v>
      </c>
      <c r="E177" s="30">
        <f>'(Bloom Yields Live)'!G177</f>
        <v>1.089</v>
      </c>
      <c r="F177" s="30">
        <f>'(Bloom Yields Live)'!I177</f>
        <v>1.5255000000000001</v>
      </c>
      <c r="G177" s="30">
        <f>'(Bloom Yields Live)'!K177</f>
        <v>2.1355</v>
      </c>
      <c r="H177" s="88">
        <f t="shared" si="83"/>
        <v>1.6932905660377353</v>
      </c>
      <c r="I177" s="99">
        <f t="shared" si="85"/>
        <v>2.3700509554140128</v>
      </c>
      <c r="J177" s="1459"/>
      <c r="K177" s="18">
        <f>'(Bloom Yields Live)'!AQ177</f>
        <v>1.635</v>
      </c>
      <c r="L177" s="18">
        <f>'(Bloom Yields Live)'!AS177</f>
        <v>1.9340000000000002</v>
      </c>
      <c r="M177" s="1459"/>
      <c r="N177" s="18">
        <f>'(Bloom Yields Live)'!AU177-'(Bloom Yields Live)'!I177</f>
        <v>0.58749999999999991</v>
      </c>
      <c r="O177" s="18">
        <f>'(Bloom Yields Live)'!AY177-'(Bloom Yields Live)'!AW177</f>
        <v>0.11290000000000022</v>
      </c>
      <c r="P177" s="18">
        <f>'(Bloom Yields Live)'!BK177-'(Bloom Yields Live)'!BG177</f>
        <v>4.5400000000000107E-2</v>
      </c>
      <c r="Q177" s="18">
        <f>'(Bloom Yields Live)'!BM177-'(Bloom Yields Live)'!BG177</f>
        <v>6.4400000000000013E-2</v>
      </c>
      <c r="R177" s="18"/>
      <c r="S177" s="95">
        <f>'(Bloom Yields Live)'!S177</f>
        <v>2.2879999999999998</v>
      </c>
      <c r="T177" s="731"/>
      <c r="U177" s="95">
        <f>'(Bloom Yields Live)'!W177</f>
        <v>0.41739999999999999</v>
      </c>
      <c r="V177" s="30">
        <f>'(Bloom Yields Live)'!Y177</f>
        <v>0.96519999999999995</v>
      </c>
      <c r="W177" s="30">
        <f>'(Bloom Yields Live)'!AA177</f>
        <v>1.7968999999999999</v>
      </c>
      <c r="X177" s="30">
        <f>'(Bloom Yields Live)'!AC177</f>
        <v>2.2728999999999999</v>
      </c>
      <c r="Y177" s="30">
        <f>'(Bloom Yields Live)'!AE177</f>
        <v>2.7923999999999998</v>
      </c>
      <c r="Z177" s="30">
        <f t="shared" si="84"/>
        <v>2.7829849056603768</v>
      </c>
      <c r="AA177" s="121">
        <f t="shared" si="87"/>
        <v>0.74739999999999984</v>
      </c>
      <c r="AB177" s="88">
        <f t="shared" si="67"/>
        <v>1.0896943396226417</v>
      </c>
      <c r="AC177" s="99">
        <f t="shared" si="86"/>
        <v>1.1316050955414014</v>
      </c>
      <c r="AD177" s="1459"/>
      <c r="AE177" s="88">
        <f>'(Bloom Yields Live)'!BU177</f>
        <v>1.528</v>
      </c>
      <c r="AF177" s="1511"/>
      <c r="AG177" s="95">
        <f>'(Bloom Yields Live)'!BZ177</f>
        <v>0.752</v>
      </c>
      <c r="AH177" s="88">
        <f>'(Bloom Yields Live)'!CB177</f>
        <v>1.3140000000000001</v>
      </c>
      <c r="AI177" s="88">
        <f>'(Bloom Yields Live)'!CD177</f>
        <v>2.1589999999999998</v>
      </c>
      <c r="AJ177" s="88">
        <f>'(Bloom Yields Live)'!CF177</f>
        <v>2.3319999999999999</v>
      </c>
      <c r="AK177" s="88">
        <f>'(Bloom Yields Live)'!CH177</f>
        <v>2.77</v>
      </c>
      <c r="AL177" s="121">
        <f t="shared" si="75"/>
        <v>0.80649999999999977</v>
      </c>
      <c r="AM177" s="88">
        <f t="shared" si="68"/>
        <v>0.96701698113207568</v>
      </c>
      <c r="AN177" s="731">
        <f t="shared" si="82"/>
        <v>5.909999999999993E-2</v>
      </c>
      <c r="AO177" s="95">
        <f>'(Bloom Yields Live)'!CJ177</f>
        <v>0.82589999999999997</v>
      </c>
      <c r="AP177" s="88">
        <f>'(Bloom Yields Live)'!CL177</f>
        <v>1.2414000000000001</v>
      </c>
      <c r="AQ177" s="88">
        <f>'(Bloom Yields Live)'!CN177</f>
        <v>2.0192000000000001</v>
      </c>
      <c r="AR177" s="88">
        <f>'(Bloom Yields Live)'!CP177</f>
        <v>2.4773000000000001</v>
      </c>
      <c r="AS177" s="88">
        <f>'(Bloom Yields Live)'!CR177</f>
        <v>3.3081999999999998</v>
      </c>
      <c r="AT177" s="121">
        <f t="shared" si="88"/>
        <v>0.95179999999999998</v>
      </c>
      <c r="AU177" s="99">
        <f t="shared" si="69"/>
        <v>1.0615566037735842</v>
      </c>
      <c r="AV177" s="95">
        <f>'(Bloom Yields Live)'!CT177</f>
        <v>1.0299</v>
      </c>
      <c r="AW177" s="88">
        <f>'(Bloom Yields Live)'!CV177</f>
        <v>1.6320000000000001</v>
      </c>
      <c r="AX177" s="88">
        <f>'(Bloom Yields Live)'!CX177</f>
        <v>2.3083</v>
      </c>
      <c r="AY177" s="88">
        <f>'(Bloom Yields Live)'!CZ177</f>
        <v>2.6006999999999998</v>
      </c>
      <c r="AZ177" s="88">
        <f>'(Bloom Yields Live)'!DB177</f>
        <v>3.4797000000000002</v>
      </c>
      <c r="BA177" s="121">
        <f t="shared" si="89"/>
        <v>1.0751999999999997</v>
      </c>
      <c r="BB177" s="99">
        <f t="shared" si="70"/>
        <v>1.4374433962264148</v>
      </c>
      <c r="BC177" s="88">
        <f>'(Bloom Yields Live)'!DD177</f>
        <v>1.3018000000000001</v>
      </c>
      <c r="BD177" s="88">
        <f>'(Bloom Yields Live)'!DF177</f>
        <v>2.0177999999999998</v>
      </c>
      <c r="BE177" s="88">
        <f>'(Bloom Yields Live)'!DH177</f>
        <v>2.6019000000000001</v>
      </c>
      <c r="BF177" s="88">
        <f>'(Bloom Yields Live)'!DJ177</f>
        <v>3.1187</v>
      </c>
      <c r="BG177" s="88"/>
      <c r="BH177" s="121">
        <f t="shared" si="90"/>
        <v>1.5931999999999999</v>
      </c>
      <c r="BI177" s="99">
        <f t="shared" si="71"/>
        <v>1.7562830188679242</v>
      </c>
      <c r="BJ177" s="95">
        <f>'(Bloom Yields Live)'!DN177</f>
        <v>1.5150999999999999</v>
      </c>
      <c r="BK177" s="88">
        <f>'(Bloom Yields Live)'!DP177</f>
        <v>2.2970999999999999</v>
      </c>
      <c r="BL177" s="88">
        <f>'(Bloom Yields Live)'!DR177</f>
        <v>3.0659999999999998</v>
      </c>
      <c r="BM177" s="88">
        <f>'(Bloom Yields Live)'!DT177</f>
        <v>3.3810000000000002</v>
      </c>
      <c r="BN177" s="88"/>
      <c r="BO177" s="121">
        <f t="shared" si="91"/>
        <v>1.8555000000000001</v>
      </c>
      <c r="BP177" s="99">
        <f t="shared" si="72"/>
        <v>2.4159094339622635</v>
      </c>
      <c r="BQ177" s="95">
        <f>'(Bloom Yields Live)'!DX177</f>
        <v>2.5773000000000001</v>
      </c>
      <c r="BR177" s="88">
        <f>'(Bloom Yields Live)'!DZ177</f>
        <v>3.9003000000000001</v>
      </c>
      <c r="BS177" s="88">
        <f>'(Bloom Yields Live)'!EB177</f>
        <v>4.9093999999999998</v>
      </c>
      <c r="BT177" s="88">
        <f>'(Bloom Yields Live)'!ED177</f>
        <v>5.1199000000000003</v>
      </c>
      <c r="BU177" s="88"/>
      <c r="BV177" s="121">
        <f t="shared" si="92"/>
        <v>3.5944000000000003</v>
      </c>
      <c r="BW177" s="88">
        <f t="shared" si="73"/>
        <v>4.1785169811320761</v>
      </c>
    </row>
    <row r="178" spans="1:75">
      <c r="A178" s="5">
        <v>41341</v>
      </c>
      <c r="B178" s="1040">
        <f t="shared" si="81"/>
        <v>41341</v>
      </c>
      <c r="C178" s="95">
        <f>'(Bloom Yields Live)'!C178</f>
        <v>0.15540000000000001</v>
      </c>
      <c r="D178" s="30">
        <f>'(Bloom Yields Live)'!E178</f>
        <v>0.53120000000000001</v>
      </c>
      <c r="E178" s="30">
        <f>'(Bloom Yields Live)'!G178</f>
        <v>1.1788000000000001</v>
      </c>
      <c r="F178" s="30">
        <f>'(Bloom Yields Live)'!I178</f>
        <v>1.6223000000000001</v>
      </c>
      <c r="G178" s="30">
        <f>'(Bloom Yields Live)'!K178</f>
        <v>2.2218</v>
      </c>
      <c r="H178" s="88">
        <f t="shared" si="83"/>
        <v>1.6849962264150937</v>
      </c>
      <c r="I178" s="99">
        <f t="shared" si="85"/>
        <v>2.359629936305732</v>
      </c>
      <c r="J178" s="1459"/>
      <c r="K178" s="18">
        <f>'(Bloom Yields Live)'!AQ178</f>
        <v>1.7229999999999999</v>
      </c>
      <c r="L178" s="18">
        <f>'(Bloom Yields Live)'!AS178</f>
        <v>1.9870000000000001</v>
      </c>
      <c r="M178" s="1459"/>
      <c r="N178" s="18">
        <f>'(Bloom Yields Live)'!AU178-'(Bloom Yields Live)'!I178</f>
        <v>0.50369999999999981</v>
      </c>
      <c r="O178" s="18">
        <f>'(Bloom Yields Live)'!AY178-'(Bloom Yields Live)'!AW178</f>
        <v>0.11370000000000013</v>
      </c>
      <c r="P178" s="18">
        <f>'(Bloom Yields Live)'!BK178-'(Bloom Yields Live)'!BG178</f>
        <v>7.9600000000000115E-2</v>
      </c>
      <c r="Q178" s="18">
        <f>'(Bloom Yields Live)'!BM178-'(Bloom Yields Live)'!BG178</f>
        <v>6.4600000000000213E-2</v>
      </c>
      <c r="R178" s="18"/>
      <c r="S178" s="95">
        <f>'(Bloom Yields Live)'!S178</f>
        <v>2.2879</v>
      </c>
      <c r="T178" s="731"/>
      <c r="U178" s="95">
        <f>'(Bloom Yields Live)'!W178</f>
        <v>0.4461</v>
      </c>
      <c r="V178" s="30">
        <f>'(Bloom Yields Live)'!Y178</f>
        <v>0.98760000000000003</v>
      </c>
      <c r="W178" s="30">
        <f>'(Bloom Yields Live)'!AA178</f>
        <v>1.8043</v>
      </c>
      <c r="X178" s="30">
        <f>'(Bloom Yields Live)'!AC178</f>
        <v>2.2803</v>
      </c>
      <c r="Y178" s="30">
        <f>'(Bloom Yields Live)'!AE178</f>
        <v>2.8378999999999999</v>
      </c>
      <c r="Z178" s="30">
        <f t="shared" si="84"/>
        <v>2.7592584905660371</v>
      </c>
      <c r="AA178" s="121">
        <f t="shared" si="87"/>
        <v>0.65799999999999992</v>
      </c>
      <c r="AB178" s="88">
        <f t="shared" si="67"/>
        <v>1.0742622641509438</v>
      </c>
      <c r="AC178" s="99">
        <f t="shared" si="86"/>
        <v>1.1335745222929938</v>
      </c>
      <c r="AD178" s="1459"/>
      <c r="AE178" s="88">
        <f>'(Bloom Yields Live)'!BU178</f>
        <v>1.7010000000000001</v>
      </c>
      <c r="AF178" s="1511"/>
      <c r="AG178" s="95">
        <f>'(Bloom Yields Live)'!BZ178</f>
        <v>0.77700000000000002</v>
      </c>
      <c r="AH178" s="88">
        <f>'(Bloom Yields Live)'!CB178</f>
        <v>1.3839999999999999</v>
      </c>
      <c r="AI178" s="88">
        <f>'(Bloom Yields Live)'!CD178</f>
        <v>2.214</v>
      </c>
      <c r="AJ178" s="88">
        <f>'(Bloom Yields Live)'!CF178</f>
        <v>2.3849999999999998</v>
      </c>
      <c r="AK178" s="88">
        <f>'(Bloom Yields Live)'!CH178</f>
        <v>2.827</v>
      </c>
      <c r="AL178" s="121">
        <f t="shared" si="75"/>
        <v>0.76269999999999971</v>
      </c>
      <c r="AM178" s="88">
        <f t="shared" si="68"/>
        <v>0.9587452830188683</v>
      </c>
      <c r="AN178" s="731">
        <f t="shared" si="82"/>
        <v>0.10469999999999979</v>
      </c>
      <c r="AO178" s="95">
        <f>'(Bloom Yields Live)'!CJ178</f>
        <v>0.84989999999999999</v>
      </c>
      <c r="AP178" s="88">
        <f>'(Bloom Yields Live)'!CL178</f>
        <v>1.3129</v>
      </c>
      <c r="AQ178" s="88">
        <f>'(Bloom Yields Live)'!CN178</f>
        <v>2.0817000000000001</v>
      </c>
      <c r="AR178" s="88">
        <f>'(Bloom Yields Live)'!CP178</f>
        <v>2.5390000000000001</v>
      </c>
      <c r="AS178" s="88">
        <f>'(Bloom Yields Live)'!CR178</f>
        <v>3.3730000000000002</v>
      </c>
      <c r="AT178" s="121">
        <f t="shared" si="88"/>
        <v>0.91670000000000007</v>
      </c>
      <c r="AU178" s="99">
        <f t="shared" si="69"/>
        <v>1.0568509433962261</v>
      </c>
      <c r="AV178" s="95">
        <f>'(Bloom Yields Live)'!CT178</f>
        <v>1.0559000000000001</v>
      </c>
      <c r="AW178" s="88">
        <f>'(Bloom Yields Live)'!CV178</f>
        <v>1.7055</v>
      </c>
      <c r="AX178" s="88">
        <f>'(Bloom Yields Live)'!CX178</f>
        <v>2.3727999999999998</v>
      </c>
      <c r="AY178" s="88">
        <f>'(Bloom Yields Live)'!CZ178</f>
        <v>2.6642999999999999</v>
      </c>
      <c r="AZ178" s="88">
        <f>'(Bloom Yields Live)'!DB178</f>
        <v>3.5464000000000002</v>
      </c>
      <c r="BA178" s="121">
        <f t="shared" si="89"/>
        <v>1.0419999999999998</v>
      </c>
      <c r="BB178" s="99">
        <f t="shared" si="70"/>
        <v>1.4242943396226415</v>
      </c>
      <c r="BC178" s="88">
        <f>'(Bloom Yields Live)'!DD178</f>
        <v>1.3176999999999999</v>
      </c>
      <c r="BD178" s="88">
        <f>'(Bloom Yields Live)'!DF178</f>
        <v>2.0811999999999999</v>
      </c>
      <c r="BE178" s="88">
        <f>'(Bloom Yields Live)'!DH178</f>
        <v>2.6562999999999999</v>
      </c>
      <c r="BF178" s="88">
        <f>'(Bloom Yields Live)'!DJ178</f>
        <v>3.1724000000000001</v>
      </c>
      <c r="BG178" s="88"/>
      <c r="BH178" s="121">
        <f t="shared" si="90"/>
        <v>1.5501</v>
      </c>
      <c r="BI178" s="99">
        <f t="shared" si="71"/>
        <v>1.7517075471698111</v>
      </c>
      <c r="BJ178" s="95">
        <f>'(Bloom Yields Live)'!DN178</f>
        <v>1.5306</v>
      </c>
      <c r="BK178" s="88">
        <f>'(Bloom Yields Live)'!DP178</f>
        <v>2.3601000000000001</v>
      </c>
      <c r="BL178" s="88">
        <f>'(Bloom Yields Live)'!DR178</f>
        <v>3.12</v>
      </c>
      <c r="BM178" s="88">
        <f>'(Bloom Yields Live)'!DT178</f>
        <v>3.4342000000000001</v>
      </c>
      <c r="BN178" s="88"/>
      <c r="BO178" s="121">
        <f t="shared" si="91"/>
        <v>1.8119000000000001</v>
      </c>
      <c r="BP178" s="99">
        <f t="shared" si="72"/>
        <v>2.3995716981132067</v>
      </c>
      <c r="BQ178" s="95">
        <f>'(Bloom Yields Live)'!DX178</f>
        <v>2.4866000000000001</v>
      </c>
      <c r="BR178" s="88">
        <f>'(Bloom Yields Live)'!DZ178</f>
        <v>3.8571</v>
      </c>
      <c r="BS178" s="88">
        <f>'(Bloom Yields Live)'!EB178</f>
        <v>4.8571</v>
      </c>
      <c r="BT178" s="88">
        <f>'(Bloom Yields Live)'!ED178</f>
        <v>5.0667999999999997</v>
      </c>
      <c r="BU178" s="88"/>
      <c r="BV178" s="121">
        <f t="shared" si="92"/>
        <v>3.4444999999999997</v>
      </c>
      <c r="BW178" s="88">
        <f t="shared" si="73"/>
        <v>4.1631056603773589</v>
      </c>
    </row>
    <row r="179" spans="1:75">
      <c r="A179" s="5">
        <v>41348</v>
      </c>
      <c r="B179" s="1040">
        <f t="shared" si="81"/>
        <v>41348</v>
      </c>
      <c r="C179" s="95">
        <f>'(Bloom Yields Live)'!C179</f>
        <v>9.8100000000000007E-2</v>
      </c>
      <c r="D179" s="30">
        <f>'(Bloom Yields Live)'!E179</f>
        <v>0.45150000000000001</v>
      </c>
      <c r="E179" s="30">
        <f>'(Bloom Yields Live)'!G179</f>
        <v>1.0943000000000001</v>
      </c>
      <c r="F179" s="30">
        <f>'(Bloom Yields Live)'!I179</f>
        <v>1.55</v>
      </c>
      <c r="G179" s="30">
        <f>'(Bloom Yields Live)'!K179</f>
        <v>2.1680999999999999</v>
      </c>
      <c r="H179" s="88">
        <f t="shared" si="83"/>
        <v>1.6752547169811316</v>
      </c>
      <c r="I179" s="99">
        <f t="shared" si="85"/>
        <v>2.3486248407643311</v>
      </c>
      <c r="J179" s="1459"/>
      <c r="K179" s="18">
        <f>'(Bloom Yields Live)'!AQ179</f>
        <v>1.6440000000000001</v>
      </c>
      <c r="L179" s="18">
        <f>'(Bloom Yields Live)'!AS179</f>
        <v>1.9330000000000001</v>
      </c>
      <c r="M179" s="1459"/>
      <c r="N179" s="18">
        <f>'(Bloom Yields Live)'!AU179-'(Bloom Yields Live)'!I179</f>
        <v>0.51700000000000013</v>
      </c>
      <c r="O179" s="18">
        <f>'(Bloom Yields Live)'!AY179-'(Bloom Yields Live)'!AW179</f>
        <v>0.11210000000000031</v>
      </c>
      <c r="P179" s="18">
        <f>'(Bloom Yields Live)'!BK179-'(Bloom Yields Live)'!BG179</f>
        <v>8.010000000000006E-2</v>
      </c>
      <c r="Q179" s="18">
        <f>'(Bloom Yields Live)'!BM179-'(Bloom Yields Live)'!BG179</f>
        <v>6.8100000000000049E-2</v>
      </c>
      <c r="R179" s="18"/>
      <c r="S179" s="95">
        <f>'(Bloom Yields Live)'!S179</f>
        <v>2.2174</v>
      </c>
      <c r="T179" s="731"/>
      <c r="U179" s="95">
        <f>'(Bloom Yields Live)'!W179</f>
        <v>0.39319999999999999</v>
      </c>
      <c r="V179" s="30">
        <f>'(Bloom Yields Live)'!Y179</f>
        <v>0.91659999999999997</v>
      </c>
      <c r="W179" s="30">
        <f>'(Bloom Yields Live)'!AA179</f>
        <v>1.7575000000000001</v>
      </c>
      <c r="X179" s="30">
        <f>'(Bloom Yields Live)'!AC179</f>
        <v>2.2111000000000001</v>
      </c>
      <c r="Y179" s="30">
        <f>'(Bloom Yields Live)'!AE179</f>
        <v>2.8014999999999999</v>
      </c>
      <c r="Z179" s="30">
        <f t="shared" si="84"/>
        <v>2.7348886792452829</v>
      </c>
      <c r="AA179" s="121">
        <f t="shared" si="87"/>
        <v>0.66110000000000002</v>
      </c>
      <c r="AB179" s="88">
        <f t="shared" si="67"/>
        <v>1.0596339622641511</v>
      </c>
      <c r="AC179" s="99">
        <f t="shared" si="86"/>
        <v>1.135654777070064</v>
      </c>
      <c r="AD179" s="1459"/>
      <c r="AE179" s="88">
        <f>'(Bloom Yields Live)'!BU179</f>
        <v>1.653</v>
      </c>
      <c r="AF179" s="1511"/>
      <c r="AG179" s="95">
        <f>'(Bloom Yields Live)'!BZ179</f>
        <v>0.754</v>
      </c>
      <c r="AH179" s="88">
        <f>'(Bloom Yields Live)'!CB179</f>
        <v>1.3082</v>
      </c>
      <c r="AI179" s="88">
        <f>'(Bloom Yields Live)'!CD179</f>
        <v>2.133</v>
      </c>
      <c r="AJ179" s="88">
        <f>'(Bloom Yields Live)'!CF179</f>
        <v>2.3224999999999998</v>
      </c>
      <c r="AK179" s="88">
        <f>'(Bloom Yields Live)'!CH179</f>
        <v>2.7738</v>
      </c>
      <c r="AL179" s="121">
        <f t="shared" si="75"/>
        <v>0.77249999999999974</v>
      </c>
      <c r="AM179" s="88">
        <f t="shared" si="68"/>
        <v>0.95055283018867953</v>
      </c>
      <c r="AN179" s="731">
        <f t="shared" si="82"/>
        <v>0.11139999999999972</v>
      </c>
      <c r="AO179" s="95">
        <f>'(Bloom Yields Live)'!CJ179</f>
        <v>0.82899999999999996</v>
      </c>
      <c r="AP179" s="88">
        <f>'(Bloom Yields Live)'!CL179</f>
        <v>1.2435</v>
      </c>
      <c r="AQ179" s="88">
        <f>'(Bloom Yields Live)'!CN179</f>
        <v>2.0129999999999999</v>
      </c>
      <c r="AR179" s="88">
        <f>'(Bloom Yields Live)'!CP179</f>
        <v>2.4723000000000002</v>
      </c>
      <c r="AS179" s="88">
        <f>'(Bloom Yields Live)'!CR179</f>
        <v>3.3092999999999999</v>
      </c>
      <c r="AT179" s="121">
        <f t="shared" si="88"/>
        <v>0.92230000000000012</v>
      </c>
      <c r="AU179" s="99">
        <f t="shared" si="69"/>
        <v>1.0526264150943392</v>
      </c>
      <c r="AV179" s="95">
        <f>'(Bloom Yields Live)'!CT179</f>
        <v>1.1023000000000001</v>
      </c>
      <c r="AW179" s="88">
        <f>'(Bloom Yields Live)'!CV179</f>
        <v>1.7034</v>
      </c>
      <c r="AX179" s="88">
        <f>'(Bloom Yields Live)'!CX179</f>
        <v>2.3715000000000002</v>
      </c>
      <c r="AY179" s="88">
        <f>'(Bloom Yields Live)'!CZ179</f>
        <v>2.6650999999999998</v>
      </c>
      <c r="AZ179" s="88">
        <f>'(Bloom Yields Live)'!DB179</f>
        <v>3.5501</v>
      </c>
      <c r="BA179" s="121">
        <f t="shared" si="89"/>
        <v>1.1150999999999998</v>
      </c>
      <c r="BB179" s="99">
        <f t="shared" si="70"/>
        <v>1.4131754716981131</v>
      </c>
      <c r="BC179" s="88">
        <f>'(Bloom Yields Live)'!DD179</f>
        <v>1.2713000000000001</v>
      </c>
      <c r="BD179" s="88">
        <f>'(Bloom Yields Live)'!DF179</f>
        <v>1.9762999999999999</v>
      </c>
      <c r="BE179" s="88">
        <f>'(Bloom Yields Live)'!DH179</f>
        <v>2.5621</v>
      </c>
      <c r="BF179" s="88">
        <f>'(Bloom Yields Live)'!DJ179</f>
        <v>3.0802</v>
      </c>
      <c r="BG179" s="88"/>
      <c r="BH179" s="121">
        <f t="shared" si="90"/>
        <v>1.5302</v>
      </c>
      <c r="BI179" s="99">
        <f t="shared" si="71"/>
        <v>1.746732075471698</v>
      </c>
      <c r="BJ179" s="95">
        <f>'(Bloom Yields Live)'!DN179</f>
        <v>1.5</v>
      </c>
      <c r="BK179" s="88">
        <f>'(Bloom Yields Live)'!DP179</f>
        <v>2.2810000000000001</v>
      </c>
      <c r="BL179" s="88">
        <f>'(Bloom Yields Live)'!DR179</f>
        <v>3.0417000000000001</v>
      </c>
      <c r="BM179" s="88">
        <f>'(Bloom Yields Live)'!DT179</f>
        <v>3.3578999999999999</v>
      </c>
      <c r="BN179" s="88"/>
      <c r="BO179" s="121">
        <f t="shared" si="91"/>
        <v>1.8078999999999998</v>
      </c>
      <c r="BP179" s="99">
        <f t="shared" si="72"/>
        <v>2.3837396226415088</v>
      </c>
      <c r="BQ179" s="95">
        <f>'(Bloom Yields Live)'!DX179</f>
        <v>2.4718</v>
      </c>
      <c r="BR179" s="88">
        <f>'(Bloom Yields Live)'!DZ179</f>
        <v>3.7938000000000001</v>
      </c>
      <c r="BS179" s="88">
        <f>'(Bloom Yields Live)'!EB179</f>
        <v>4.7946</v>
      </c>
      <c r="BT179" s="88">
        <f>'(Bloom Yields Live)'!ED179</f>
        <v>5.0063000000000004</v>
      </c>
      <c r="BU179" s="88"/>
      <c r="BV179" s="121">
        <f t="shared" si="92"/>
        <v>3.4563000000000006</v>
      </c>
      <c r="BW179" s="88">
        <f t="shared" si="73"/>
        <v>4.1470773584905656</v>
      </c>
    </row>
    <row r="180" spans="1:75">
      <c r="A180" s="5">
        <v>41355</v>
      </c>
      <c r="B180" s="1040">
        <f t="shared" si="81"/>
        <v>41355</v>
      </c>
      <c r="C180" s="95">
        <f>'(Bloom Yields Live)'!C180</f>
        <v>7.6200000000000004E-2</v>
      </c>
      <c r="D180" s="30">
        <f>'(Bloom Yields Live)'!E180</f>
        <v>0.4027</v>
      </c>
      <c r="E180" s="30">
        <f>'(Bloom Yields Live)'!G180</f>
        <v>1.0125999999999999</v>
      </c>
      <c r="F180" s="30">
        <f>'(Bloom Yields Live)'!I180</f>
        <v>1.4696</v>
      </c>
      <c r="G180" s="30">
        <f>'(Bloom Yields Live)'!K180</f>
        <v>2.0720000000000001</v>
      </c>
      <c r="H180" s="88">
        <f t="shared" si="83"/>
        <v>1.6591584905660375</v>
      </c>
      <c r="I180" s="99">
        <f t="shared" si="85"/>
        <v>2.3375235668789811</v>
      </c>
      <c r="J180" s="1459"/>
      <c r="K180" s="18">
        <f>'(Bloom Yields Live)'!AQ180</f>
        <v>1.633</v>
      </c>
      <c r="L180" s="18">
        <f>'(Bloom Yields Live)'!AS180</f>
        <v>1.879</v>
      </c>
      <c r="M180" s="1459"/>
      <c r="N180" s="18">
        <f>'(Bloom Yields Live)'!AU180-'(Bloom Yields Live)'!I180</f>
        <v>0.54940000000000011</v>
      </c>
      <c r="O180" s="18">
        <f>'(Bloom Yields Live)'!AY180-'(Bloom Yields Live)'!AW180</f>
        <v>0.10529999999999973</v>
      </c>
      <c r="P180" s="18">
        <f>'(Bloom Yields Live)'!BK180-'(Bloom Yields Live)'!BG180</f>
        <v>6.2999999999999945E-2</v>
      </c>
      <c r="Q180" s="18">
        <f>'(Bloom Yields Live)'!BM180-'(Bloom Yields Live)'!BG180</f>
        <v>6.1999999999999833E-2</v>
      </c>
      <c r="R180" s="18"/>
      <c r="S180" s="95">
        <f>'(Bloom Yields Live)'!S180</f>
        <v>2.1972</v>
      </c>
      <c r="T180" s="731"/>
      <c r="U180" s="95">
        <f>'(Bloom Yields Live)'!W180</f>
        <v>0.38519999999999999</v>
      </c>
      <c r="V180" s="30">
        <f>'(Bloom Yields Live)'!Y180</f>
        <v>0.92359999999999998</v>
      </c>
      <c r="W180" s="30">
        <f>'(Bloom Yields Live)'!AA180</f>
        <v>1.7309000000000001</v>
      </c>
      <c r="X180" s="30">
        <f>'(Bloom Yields Live)'!AC180</f>
        <v>2.1823000000000001</v>
      </c>
      <c r="Y180" s="30">
        <f>'(Bloom Yields Live)'!AE180</f>
        <v>2.7422</v>
      </c>
      <c r="Z180" s="30">
        <f t="shared" si="84"/>
        <v>2.7114000000000003</v>
      </c>
      <c r="AA180" s="121">
        <f t="shared" si="87"/>
        <v>0.71270000000000011</v>
      </c>
      <c r="AB180" s="88">
        <f t="shared" si="67"/>
        <v>1.0522415094339623</v>
      </c>
      <c r="AC180" s="99">
        <f t="shared" si="86"/>
        <v>1.1379363057324845</v>
      </c>
      <c r="AD180" s="1459"/>
      <c r="AE180" s="88">
        <f>'(Bloom Yields Live)'!BU180</f>
        <v>1.6179999999999999</v>
      </c>
      <c r="AF180" s="1511"/>
      <c r="AG180" s="95">
        <f>'(Bloom Yields Live)'!BZ180</f>
        <v>0.77</v>
      </c>
      <c r="AH180" s="88">
        <f>'(Bloom Yields Live)'!CB180</f>
        <v>1.294</v>
      </c>
      <c r="AI180" s="88">
        <f>'(Bloom Yields Live)'!CD180</f>
        <v>2.069</v>
      </c>
      <c r="AJ180" s="88">
        <f>'(Bloom Yields Live)'!CF180</f>
        <v>2.2799999999999998</v>
      </c>
      <c r="AK180" s="88">
        <f>'(Bloom Yields Live)'!CH180</f>
        <v>2.6819999999999999</v>
      </c>
      <c r="AL180" s="121">
        <f t="shared" si="75"/>
        <v>0.81039999999999979</v>
      </c>
      <c r="AM180" s="88">
        <f t="shared" si="68"/>
        <v>0.94593207547169855</v>
      </c>
      <c r="AN180" s="731">
        <f t="shared" si="82"/>
        <v>9.7699999999999676E-2</v>
      </c>
      <c r="AO180" s="95">
        <f>'(Bloom Yields Live)'!CJ180</f>
        <v>0.81659999999999999</v>
      </c>
      <c r="AP180" s="88">
        <f>'(Bloom Yields Live)'!CL180</f>
        <v>1.1940999999999999</v>
      </c>
      <c r="AQ180" s="88">
        <f>'(Bloom Yields Live)'!CN180</f>
        <v>1.9428999999999998</v>
      </c>
      <c r="AR180" s="88">
        <f>'(Bloom Yields Live)'!CP180</f>
        <v>2.399</v>
      </c>
      <c r="AS180" s="88">
        <f>'(Bloom Yields Live)'!CR180</f>
        <v>3.1429999999999998</v>
      </c>
      <c r="AT180" s="121">
        <f t="shared" si="88"/>
        <v>0.9294</v>
      </c>
      <c r="AU180" s="99">
        <f t="shared" si="69"/>
        <v>1.0498037735849053</v>
      </c>
      <c r="AV180" s="95">
        <f>'(Bloom Yields Live)'!CT180</f>
        <v>1.0993999999999999</v>
      </c>
      <c r="AW180" s="88">
        <f>'(Bloom Yields Live)'!CV180</f>
        <v>1.7665</v>
      </c>
      <c r="AX180" s="88">
        <f>'(Bloom Yields Live)'!CX180</f>
        <v>2.3338000000000001</v>
      </c>
      <c r="AY180" s="88">
        <f>'(Bloom Yields Live)'!CZ180</f>
        <v>2.6040999999999999</v>
      </c>
      <c r="AZ180" s="88">
        <f>'(Bloom Yields Live)'!DB180</f>
        <v>3.4462000000000002</v>
      </c>
      <c r="BA180" s="121">
        <f t="shared" si="89"/>
        <v>1.1344999999999998</v>
      </c>
      <c r="BB180" s="99">
        <f t="shared" si="70"/>
        <v>1.4043792452830186</v>
      </c>
      <c r="BC180" s="88">
        <f>'(Bloom Yields Live)'!DD180</f>
        <v>1.2597</v>
      </c>
      <c r="BD180" s="88">
        <f>'(Bloom Yields Live)'!DF180</f>
        <v>1.9276</v>
      </c>
      <c r="BE180" s="88">
        <f>'(Bloom Yields Live)'!DH180</f>
        <v>2.4927999999999999</v>
      </c>
      <c r="BF180" s="88">
        <f>'(Bloom Yields Live)'!DJ180</f>
        <v>3.0076000000000001</v>
      </c>
      <c r="BG180" s="88"/>
      <c r="BH180" s="121">
        <f t="shared" si="90"/>
        <v>1.538</v>
      </c>
      <c r="BI180" s="99">
        <f t="shared" si="71"/>
        <v>1.7438754716981131</v>
      </c>
      <c r="BJ180" s="95">
        <f>'(Bloom Yields Live)'!DN180</f>
        <v>1.5037</v>
      </c>
      <c r="BK180" s="88">
        <f>'(Bloom Yields Live)'!DP180</f>
        <v>2.2477</v>
      </c>
      <c r="BL180" s="88">
        <f>'(Bloom Yields Live)'!DR180</f>
        <v>2.9877000000000002</v>
      </c>
      <c r="BM180" s="88">
        <f>'(Bloom Yields Live)'!DT180</f>
        <v>3.3006000000000002</v>
      </c>
      <c r="BN180" s="88"/>
      <c r="BO180" s="121">
        <f t="shared" si="91"/>
        <v>1.8310000000000002</v>
      </c>
      <c r="BP180" s="99">
        <f t="shared" si="72"/>
        <v>2.3705339622641506</v>
      </c>
      <c r="BQ180" s="95">
        <f>'(Bloom Yields Live)'!DX180</f>
        <v>2.5571000000000002</v>
      </c>
      <c r="BR180" s="88">
        <f>'(Bloom Yields Live)'!DZ180</f>
        <v>3.8420999999999998</v>
      </c>
      <c r="BS180" s="88">
        <f>'(Bloom Yields Live)'!EB180</f>
        <v>4.8222000000000005</v>
      </c>
      <c r="BT180" s="88">
        <f>'(Bloom Yields Live)'!ED180</f>
        <v>5.0305999999999997</v>
      </c>
      <c r="BU180" s="88"/>
      <c r="BV180" s="121">
        <f t="shared" si="92"/>
        <v>3.5609999999999999</v>
      </c>
      <c r="BW180" s="88">
        <f t="shared" si="73"/>
        <v>4.1385603773584902</v>
      </c>
    </row>
    <row r="181" spans="1:75">
      <c r="A181" s="5">
        <v>41362</v>
      </c>
      <c r="B181" s="1040">
        <f t="shared" si="81"/>
        <v>41362</v>
      </c>
      <c r="C181" s="95">
        <f>'(Bloom Yields Live)'!C181</f>
        <v>3.85E-2</v>
      </c>
      <c r="D181" s="30">
        <f>'(Bloom Yields Live)'!E181</f>
        <v>0.34910000000000002</v>
      </c>
      <c r="E181" s="30">
        <f>'(Bloom Yields Live)'!G181</f>
        <v>0.95520000000000005</v>
      </c>
      <c r="F181" s="30">
        <f>'(Bloom Yields Live)'!I181</f>
        <v>1.3980999999999999</v>
      </c>
      <c r="G181" s="30">
        <f>'(Bloom Yields Live)'!K181</f>
        <v>2.0286</v>
      </c>
      <c r="H181" s="88">
        <f t="shared" si="83"/>
        <v>1.6450830188679242</v>
      </c>
      <c r="I181" s="99">
        <f t="shared" si="85"/>
        <v>2.3255859872611468</v>
      </c>
      <c r="J181" s="1459"/>
      <c r="K181" s="18">
        <f>'(Bloom Yields Live)'!AQ181</f>
        <v>1.6560000000000001</v>
      </c>
      <c r="L181" s="18">
        <f>'(Bloom Yields Live)'!AS181</f>
        <v>1.956</v>
      </c>
      <c r="M181" s="1459"/>
      <c r="N181" s="18">
        <f>'(Bloom Yields Live)'!AU181-'(Bloom Yields Live)'!I181</f>
        <v>0.62690000000000001</v>
      </c>
      <c r="O181" s="18">
        <f>'(Bloom Yields Live)'!AY181-'(Bloom Yields Live)'!AW181</f>
        <v>0.10939999999999994</v>
      </c>
      <c r="P181" s="18">
        <f>'(Bloom Yields Live)'!BK181-'(Bloom Yields Live)'!BG181</f>
        <v>6.9100000000000161E-2</v>
      </c>
      <c r="Q181" s="18">
        <f>'(Bloom Yields Live)'!BM181-'(Bloom Yields Live)'!BG181</f>
        <v>5.9100000000000152E-2</v>
      </c>
      <c r="R181" s="18"/>
      <c r="S181" s="95">
        <f>'(Bloom Yields Live)'!S181</f>
        <v>2.2115</v>
      </c>
      <c r="T181" s="731"/>
      <c r="U181" s="95">
        <f>'(Bloom Yields Live)'!W181</f>
        <v>0.36959999999999998</v>
      </c>
      <c r="V181" s="30">
        <f>'(Bloom Yields Live)'!Y181</f>
        <v>0.95430000000000004</v>
      </c>
      <c r="W181" s="30">
        <f>'(Bloom Yields Live)'!AA181</f>
        <v>1.7224999999999999</v>
      </c>
      <c r="X181" s="30">
        <f>'(Bloom Yields Live)'!AC181</f>
        <v>2.1838000000000002</v>
      </c>
      <c r="Y181" s="30">
        <f>'(Bloom Yields Live)'!AE181</f>
        <v>2.7591999999999999</v>
      </c>
      <c r="Z181" s="30">
        <f t="shared" si="84"/>
        <v>2.6870339622641506</v>
      </c>
      <c r="AA181" s="121">
        <f t="shared" si="87"/>
        <v>0.78570000000000029</v>
      </c>
      <c r="AB181" s="88">
        <f t="shared" si="67"/>
        <v>1.0419509433962266</v>
      </c>
      <c r="AC181" s="99">
        <f t="shared" si="86"/>
        <v>1.1410286624203825</v>
      </c>
      <c r="AD181" s="1459"/>
      <c r="AE181" s="88">
        <f>'(Bloom Yields Live)'!BU181</f>
        <v>1.5739999999999998</v>
      </c>
      <c r="AF181" s="1511"/>
      <c r="AG181" s="95">
        <f>'(Bloom Yields Live)'!BZ181</f>
        <v>0.77400000000000002</v>
      </c>
      <c r="AH181" s="88">
        <f>'(Bloom Yields Live)'!CB181</f>
        <v>1.294</v>
      </c>
      <c r="AI181" s="88">
        <f>'(Bloom Yields Live)'!CD181</f>
        <v>2.0449999999999999</v>
      </c>
      <c r="AJ181" s="88">
        <f>'(Bloom Yields Live)'!CF181</f>
        <v>2.2570000000000001</v>
      </c>
      <c r="AK181" s="88">
        <f>'(Bloom Yields Live)'!CH181</f>
        <v>2.6520000000000001</v>
      </c>
      <c r="AL181" s="121">
        <f t="shared" si="75"/>
        <v>0.85890000000000022</v>
      </c>
      <c r="AM181" s="88">
        <f t="shared" si="68"/>
        <v>0.9410075471698115</v>
      </c>
      <c r="AN181" s="731">
        <f t="shared" si="82"/>
        <v>7.3199999999999932E-2</v>
      </c>
      <c r="AO181" s="95">
        <f>'(Bloom Yields Live)'!CJ181</f>
        <v>0.79010000000000002</v>
      </c>
      <c r="AP181" s="88">
        <f>'(Bloom Yields Live)'!CL181</f>
        <v>1.1676</v>
      </c>
      <c r="AQ181" s="88">
        <f>'(Bloom Yields Live)'!CN181</f>
        <v>1.895</v>
      </c>
      <c r="AR181" s="88">
        <f>'(Bloom Yields Live)'!CP181</f>
        <v>2.3599000000000001</v>
      </c>
      <c r="AS181" s="88">
        <f>'(Bloom Yields Live)'!CR181</f>
        <v>3.0971000000000002</v>
      </c>
      <c r="AT181" s="121">
        <f t="shared" si="88"/>
        <v>0.96180000000000021</v>
      </c>
      <c r="AU181" s="99">
        <f t="shared" si="69"/>
        <v>1.0462716981132072</v>
      </c>
      <c r="AV181" s="95">
        <f>'(Bloom Yields Live)'!CT181</f>
        <v>1.05</v>
      </c>
      <c r="AW181" s="88">
        <f>'(Bloom Yields Live)'!CV181</f>
        <v>1.7170999999999998</v>
      </c>
      <c r="AX181" s="88">
        <f>'(Bloom Yields Live)'!CX181</f>
        <v>2.2631000000000001</v>
      </c>
      <c r="AY181" s="88">
        <f>'(Bloom Yields Live)'!CZ181</f>
        <v>2.5423</v>
      </c>
      <c r="AZ181" s="88">
        <f>'(Bloom Yields Live)'!DB181</f>
        <v>3.3774999999999999</v>
      </c>
      <c r="BA181" s="121">
        <f t="shared" si="89"/>
        <v>1.1442000000000001</v>
      </c>
      <c r="BB181" s="99">
        <f t="shared" si="70"/>
        <v>1.3946415094339619</v>
      </c>
      <c r="BC181" s="88">
        <f>'(Bloom Yields Live)'!DD181</f>
        <v>1.2381</v>
      </c>
      <c r="BD181" s="88">
        <f>'(Bloom Yields Live)'!DF181</f>
        <v>1.9060000000000001</v>
      </c>
      <c r="BE181" s="88">
        <f>'(Bloom Yields Live)'!DH181</f>
        <v>2.4497999999999998</v>
      </c>
      <c r="BF181" s="88">
        <f>'(Bloom Yields Live)'!DJ181</f>
        <v>2.9735</v>
      </c>
      <c r="BG181" s="88"/>
      <c r="BH181" s="121">
        <f t="shared" si="90"/>
        <v>1.5754000000000001</v>
      </c>
      <c r="BI181" s="99">
        <f t="shared" si="71"/>
        <v>1.7400566037735845</v>
      </c>
      <c r="BJ181" s="95">
        <f>'(Bloom Yields Live)'!DN181</f>
        <v>1.5095000000000001</v>
      </c>
      <c r="BK181" s="88">
        <f>'(Bloom Yields Live)'!DP181</f>
        <v>2.2534999999999998</v>
      </c>
      <c r="BL181" s="88">
        <f>'(Bloom Yields Live)'!DR181</f>
        <v>2.9721000000000002</v>
      </c>
      <c r="BM181" s="88">
        <f>'(Bloom Yields Live)'!DT181</f>
        <v>3.2938999999999998</v>
      </c>
      <c r="BN181" s="88"/>
      <c r="BO181" s="121">
        <f t="shared" si="91"/>
        <v>1.8957999999999999</v>
      </c>
      <c r="BP181" s="99">
        <f t="shared" si="72"/>
        <v>2.3558301886792448</v>
      </c>
      <c r="BQ181" s="95">
        <f>'(Bloom Yields Live)'!DX181</f>
        <v>2.5781999999999998</v>
      </c>
      <c r="BR181" s="88">
        <f>'(Bloom Yields Live)'!DZ181</f>
        <v>3.8632</v>
      </c>
      <c r="BS181" s="88">
        <f>'(Bloom Yields Live)'!EB181</f>
        <v>4.8220000000000001</v>
      </c>
      <c r="BT181" s="88">
        <f>'(Bloom Yields Live)'!ED181</f>
        <v>5.0392000000000001</v>
      </c>
      <c r="BU181" s="88"/>
      <c r="BV181" s="121">
        <f t="shared" si="92"/>
        <v>3.6411000000000002</v>
      </c>
      <c r="BW181" s="88">
        <f t="shared" si="73"/>
        <v>4.126683018867924</v>
      </c>
    </row>
    <row r="182" spans="1:75">
      <c r="A182" s="5">
        <v>41369</v>
      </c>
      <c r="B182" s="1040">
        <f t="shared" si="81"/>
        <v>41369</v>
      </c>
      <c r="C182" s="95">
        <f>'(Bloom Yields Live)'!C182</f>
        <v>3.1E-2</v>
      </c>
      <c r="D182" s="30">
        <f>'(Bloom Yields Live)'!E182</f>
        <v>0.32</v>
      </c>
      <c r="E182" s="30">
        <f>'(Bloom Yields Live)'!G182</f>
        <v>0.87839999999999996</v>
      </c>
      <c r="F182" s="30">
        <f>'(Bloom Yields Live)'!I182</f>
        <v>1.3176000000000001</v>
      </c>
      <c r="G182" s="30">
        <f>'(Bloom Yields Live)'!K182</f>
        <v>1.9116</v>
      </c>
      <c r="H182" s="88">
        <f t="shared" si="83"/>
        <v>1.6307792452830185</v>
      </c>
      <c r="I182" s="99">
        <f t="shared" si="85"/>
        <v>2.3135745222929942</v>
      </c>
      <c r="J182" s="1459"/>
      <c r="K182" s="18">
        <f>'(Bloom Yields Live)'!AQ182</f>
        <v>1.6760000000000002</v>
      </c>
      <c r="L182" s="18">
        <f>'(Bloom Yields Live)'!AS182</f>
        <v>1.9390000000000001</v>
      </c>
      <c r="M182" s="1459"/>
      <c r="N182" s="18">
        <f>'(Bloom Yields Live)'!AU182-'(Bloom Yields Live)'!I182</f>
        <v>0.4363999999999999</v>
      </c>
      <c r="O182" s="18">
        <f>'(Bloom Yields Live)'!AY182-'(Bloom Yields Live)'!AW182</f>
        <v>9.1900000000000315E-2</v>
      </c>
      <c r="P182" s="18">
        <f>'(Bloom Yields Live)'!BK182-'(Bloom Yields Live)'!BG182</f>
        <v>4.5500000000000096E-2</v>
      </c>
      <c r="Q182" s="18">
        <f>'(Bloom Yields Live)'!BM182-'(Bloom Yields Live)'!BG182</f>
        <v>5.0499999999999989E-2</v>
      </c>
      <c r="R182" s="18"/>
      <c r="S182" s="95">
        <f>'(Bloom Yields Live)'!S182</f>
        <v>1.9422999999999999</v>
      </c>
      <c r="T182" s="731"/>
      <c r="U182" s="95">
        <f>'(Bloom Yields Live)'!W182</f>
        <v>0.28070000000000001</v>
      </c>
      <c r="V182" s="30">
        <f>'(Bloom Yields Live)'!Y182</f>
        <v>0.74490000000000001</v>
      </c>
      <c r="W182" s="30">
        <f>'(Bloom Yields Live)'!AA182</f>
        <v>1.462</v>
      </c>
      <c r="X182" s="30">
        <f>'(Bloom Yields Live)'!AC182</f>
        <v>1.9140000000000001</v>
      </c>
      <c r="Y182" s="30">
        <f>'(Bloom Yields Live)'!AE182</f>
        <v>2.5018000000000002</v>
      </c>
      <c r="Z182" s="30">
        <f t="shared" si="84"/>
        <v>2.6572132075471693</v>
      </c>
      <c r="AA182" s="121">
        <f t="shared" si="87"/>
        <v>0.59640000000000004</v>
      </c>
      <c r="AB182" s="88">
        <f t="shared" si="67"/>
        <v>1.0264339622641512</v>
      </c>
      <c r="AC182" s="99">
        <f t="shared" si="86"/>
        <v>1.1429184713375797</v>
      </c>
      <c r="AD182" s="1459"/>
      <c r="AE182" s="88">
        <f>'(Bloom Yields Live)'!BU182</f>
        <v>1.4319999999999999</v>
      </c>
      <c r="AF182" s="1511"/>
      <c r="AG182" s="95">
        <f>'(Bloom Yields Live)'!BZ182</f>
        <v>0.71099999999999997</v>
      </c>
      <c r="AH182" s="88">
        <f>'(Bloom Yields Live)'!CB182</f>
        <v>1.2210000000000001</v>
      </c>
      <c r="AI182" s="88">
        <f>'(Bloom Yields Live)'!CD182</f>
        <v>1.964</v>
      </c>
      <c r="AJ182" s="88">
        <f>'(Bloom Yields Live)'!CF182</f>
        <v>2.1429999999999998</v>
      </c>
      <c r="AK182" s="88">
        <f>'(Bloom Yields Live)'!CH182</f>
        <v>2.5859999999999999</v>
      </c>
      <c r="AL182" s="121">
        <f t="shared" si="75"/>
        <v>0.82539999999999969</v>
      </c>
      <c r="AM182" s="88">
        <f t="shared" si="68"/>
        <v>0.93465094339622667</v>
      </c>
      <c r="AN182" s="731">
        <f t="shared" si="82"/>
        <v>0.22899999999999965</v>
      </c>
      <c r="AO182" s="95">
        <f>'(Bloom Yields Live)'!CJ182</f>
        <v>0.76490000000000002</v>
      </c>
      <c r="AP182" s="88">
        <f>'(Bloom Yields Live)'!CL182</f>
        <v>1.1309</v>
      </c>
      <c r="AQ182" s="88">
        <f>'(Bloom Yields Live)'!CN182</f>
        <v>1.8612</v>
      </c>
      <c r="AR182" s="88">
        <f>'(Bloom Yields Live)'!CP182</f>
        <v>2.3063000000000002</v>
      </c>
      <c r="AS182" s="88">
        <f>'(Bloom Yields Live)'!CR182</f>
        <v>3.0922000000000001</v>
      </c>
      <c r="AT182" s="121">
        <f t="shared" si="88"/>
        <v>0.98870000000000013</v>
      </c>
      <c r="AU182" s="99">
        <f t="shared" si="69"/>
        <v>1.0431905660377356</v>
      </c>
      <c r="AV182" s="95">
        <f>'(Bloom Yields Live)'!CT182</f>
        <v>1.0245</v>
      </c>
      <c r="AW182" s="88">
        <f>'(Bloom Yields Live)'!CV182</f>
        <v>1.6800999999999999</v>
      </c>
      <c r="AX182" s="88">
        <f>'(Bloom Yields Live)'!CX182</f>
        <v>2.2288999999999999</v>
      </c>
      <c r="AY182" s="88">
        <f>'(Bloom Yields Live)'!CZ182</f>
        <v>2.4883000000000002</v>
      </c>
      <c r="AZ182" s="88">
        <f>'(Bloom Yields Live)'!DB182</f>
        <v>3.3723000000000001</v>
      </c>
      <c r="BA182" s="121">
        <f t="shared" si="89"/>
        <v>1.1707000000000001</v>
      </c>
      <c r="BB182" s="99">
        <f t="shared" si="70"/>
        <v>1.3852641509433963</v>
      </c>
      <c r="BC182" s="88">
        <f>'(Bloom Yields Live)'!DD182</f>
        <v>1.2077</v>
      </c>
      <c r="BD182" s="88">
        <f>'(Bloom Yields Live)'!DF182</f>
        <v>1.8641000000000001</v>
      </c>
      <c r="BE182" s="88">
        <f>'(Bloom Yields Live)'!DH182</f>
        <v>2.4106999999999998</v>
      </c>
      <c r="BF182" s="88">
        <f>'(Bloom Yields Live)'!DJ182</f>
        <v>2.9146000000000001</v>
      </c>
      <c r="BG182" s="88"/>
      <c r="BH182" s="121">
        <f t="shared" si="90"/>
        <v>1.597</v>
      </c>
      <c r="BI182" s="99">
        <f t="shared" si="71"/>
        <v>1.7364603773584906</v>
      </c>
      <c r="BJ182" s="95">
        <f>'(Bloom Yields Live)'!DN182</f>
        <v>1.4830000000000001</v>
      </c>
      <c r="BK182" s="88">
        <f>'(Bloom Yields Live)'!DP182</f>
        <v>2.2155</v>
      </c>
      <c r="BL182" s="88">
        <f>'(Bloom Yields Live)'!DR182</f>
        <v>2.9370000000000003</v>
      </c>
      <c r="BM182" s="88">
        <f>'(Bloom Yields Live)'!DT182</f>
        <v>3.2389000000000001</v>
      </c>
      <c r="BN182" s="88"/>
      <c r="BO182" s="121">
        <f t="shared" si="91"/>
        <v>1.9213</v>
      </c>
      <c r="BP182" s="99">
        <f t="shared" si="72"/>
        <v>2.341167924528301</v>
      </c>
      <c r="BQ182" s="95">
        <f>'(Bloom Yields Live)'!DX182</f>
        <v>2.5177</v>
      </c>
      <c r="BR182" s="88">
        <f>'(Bloom Yields Live)'!DZ182</f>
        <v>3.7913000000000001</v>
      </c>
      <c r="BS182" s="88">
        <f>'(Bloom Yields Live)'!EB182</f>
        <v>4.7527999999999997</v>
      </c>
      <c r="BT182" s="88">
        <f>'(Bloom Yields Live)'!ED182</f>
        <v>4.9503000000000004</v>
      </c>
      <c r="BU182" s="88"/>
      <c r="BV182" s="121">
        <f t="shared" si="92"/>
        <v>3.6327000000000003</v>
      </c>
      <c r="BW182" s="88">
        <f t="shared" si="73"/>
        <v>4.1133094339622644</v>
      </c>
    </row>
    <row r="183" spans="1:75">
      <c r="A183" s="5">
        <v>41376</v>
      </c>
      <c r="B183" s="1040">
        <f t="shared" si="81"/>
        <v>41376</v>
      </c>
      <c r="C183" s="95">
        <f>'(Bloom Yields Live)'!C183</f>
        <v>4.1799999999999997E-2</v>
      </c>
      <c r="D183" s="30">
        <f>'(Bloom Yields Live)'!E183</f>
        <v>0.34370000000000001</v>
      </c>
      <c r="E183" s="30">
        <f>'(Bloom Yields Live)'!G183</f>
        <v>0.91300000000000003</v>
      </c>
      <c r="F183" s="30">
        <f>'(Bloom Yields Live)'!I183</f>
        <v>1.3584000000000001</v>
      </c>
      <c r="G183" s="30">
        <f>'(Bloom Yields Live)'!K183</f>
        <v>1.9828000000000001</v>
      </c>
      <c r="H183" s="88">
        <f t="shared" si="83"/>
        <v>1.6194396226415093</v>
      </c>
      <c r="I183" s="99">
        <f t="shared" si="85"/>
        <v>2.3014592356687906</v>
      </c>
      <c r="J183" s="1459"/>
      <c r="K183" s="18">
        <f>'(Bloom Yields Live)'!AQ183</f>
        <v>1.5620000000000001</v>
      </c>
      <c r="L183" s="18">
        <f>'(Bloom Yields Live)'!AS183</f>
        <v>1.835</v>
      </c>
      <c r="M183" s="1459"/>
      <c r="N183" s="18">
        <f>'(Bloom Yields Live)'!AU183-'(Bloom Yields Live)'!I183</f>
        <v>0.4496</v>
      </c>
      <c r="O183" s="18">
        <f>'(Bloom Yields Live)'!AY183-'(Bloom Yields Live)'!AW183</f>
        <v>9.2699999999999783E-2</v>
      </c>
      <c r="P183" s="18">
        <f>'(Bloom Yields Live)'!BK183-'(Bloom Yields Live)'!BG183</f>
        <v>4.3400000000000105E-2</v>
      </c>
      <c r="Q183" s="18">
        <f>'(Bloom Yields Live)'!BM183-'(Bloom Yields Live)'!BG183</f>
        <v>5.7400000000000118E-2</v>
      </c>
      <c r="R183" s="18"/>
      <c r="S183" s="95">
        <f>'(Bloom Yields Live)'!S183</f>
        <v>2.0419999999999998</v>
      </c>
      <c r="T183" s="731"/>
      <c r="U183" s="95">
        <f>'(Bloom Yields Live)'!W183</f>
        <v>0.3276</v>
      </c>
      <c r="V183" s="30">
        <f>'(Bloom Yields Live)'!Y183</f>
        <v>0.85760000000000003</v>
      </c>
      <c r="W183" s="30">
        <f>'(Bloom Yields Live)'!AA183</f>
        <v>1.573</v>
      </c>
      <c r="X183" s="30">
        <f>'(Bloom Yields Live)'!AC183</f>
        <v>2.0125999999999999</v>
      </c>
      <c r="Y183" s="30">
        <f>'(Bloom Yields Live)'!AE183</f>
        <v>2.5766</v>
      </c>
      <c r="Z183" s="30">
        <f t="shared" si="84"/>
        <v>2.6288886792452821</v>
      </c>
      <c r="AA183" s="121">
        <f t="shared" si="87"/>
        <v>0.65419999999999989</v>
      </c>
      <c r="AB183" s="88">
        <f t="shared" si="67"/>
        <v>1.0094490566037737</v>
      </c>
      <c r="AC183" s="99">
        <f t="shared" si="86"/>
        <v>1.1453140127388537</v>
      </c>
      <c r="AD183" s="1459"/>
      <c r="AE183" s="88">
        <f>'(Bloom Yields Live)'!BU183</f>
        <v>1.413</v>
      </c>
      <c r="AF183" s="1511"/>
      <c r="AG183" s="95">
        <f>'(Bloom Yields Live)'!BZ183</f>
        <v>0.70899999999999996</v>
      </c>
      <c r="AH183" s="88">
        <f>'(Bloom Yields Live)'!CB183</f>
        <v>1.234</v>
      </c>
      <c r="AI183" s="88">
        <f>'(Bloom Yields Live)'!CD183</f>
        <v>1.9710000000000001</v>
      </c>
      <c r="AJ183" s="88">
        <f>'(Bloom Yields Live)'!CF183</f>
        <v>2.1480000000000001</v>
      </c>
      <c r="AK183" s="88">
        <f>'(Bloom Yields Live)'!CH183</f>
        <v>2.5840000000000001</v>
      </c>
      <c r="AL183" s="121">
        <f t="shared" si="75"/>
        <v>0.78960000000000008</v>
      </c>
      <c r="AM183" s="88">
        <f t="shared" si="68"/>
        <v>0.92644339622641547</v>
      </c>
      <c r="AN183" s="731">
        <f t="shared" si="82"/>
        <v>0.13540000000000019</v>
      </c>
      <c r="AO183" s="95">
        <f>'(Bloom Yields Live)'!CJ183</f>
        <v>0.76890000000000003</v>
      </c>
      <c r="AP183" s="88">
        <f>'(Bloom Yields Live)'!CL183</f>
        <v>1.1504000000000001</v>
      </c>
      <c r="AQ183" s="88">
        <f>'(Bloom Yields Live)'!CN183</f>
        <v>1.8732</v>
      </c>
      <c r="AR183" s="88">
        <f>'(Bloom Yields Live)'!CP183</f>
        <v>2.3163</v>
      </c>
      <c r="AS183" s="88">
        <f>'(Bloom Yields Live)'!CR183</f>
        <v>3.0937999999999999</v>
      </c>
      <c r="AT183" s="121">
        <f t="shared" si="88"/>
        <v>0.95789999999999997</v>
      </c>
      <c r="AU183" s="99">
        <f t="shared" si="69"/>
        <v>1.0384075471698111</v>
      </c>
      <c r="AV183" s="95">
        <f>'(Bloom Yields Live)'!CT183</f>
        <v>1.0148999999999999</v>
      </c>
      <c r="AW183" s="88">
        <f>'(Bloom Yields Live)'!CV183</f>
        <v>1.6859999999999999</v>
      </c>
      <c r="AX183" s="88">
        <f>'(Bloom Yields Live)'!CX183</f>
        <v>2.2273000000000001</v>
      </c>
      <c r="AY183" s="88">
        <f>'(Bloom Yields Live)'!CZ183</f>
        <v>2.4847000000000001</v>
      </c>
      <c r="AZ183" s="88">
        <f>'(Bloom Yields Live)'!DB183</f>
        <v>3.3601999999999999</v>
      </c>
      <c r="BA183" s="121">
        <f t="shared" si="89"/>
        <v>1.1263000000000001</v>
      </c>
      <c r="BB183" s="99">
        <f t="shared" si="70"/>
        <v>1.37338679245283</v>
      </c>
      <c r="BC183" s="88">
        <f>'(Bloom Yields Live)'!DD183</f>
        <v>1.1979</v>
      </c>
      <c r="BD183" s="88">
        <f>'(Bloom Yields Live)'!DF183</f>
        <v>1.8698999999999999</v>
      </c>
      <c r="BE183" s="88">
        <f>'(Bloom Yields Live)'!DH183</f>
        <v>2.4089999999999998</v>
      </c>
      <c r="BF183" s="88">
        <f>'(Bloom Yields Live)'!DJ183</f>
        <v>2.9108000000000001</v>
      </c>
      <c r="BG183" s="88"/>
      <c r="BH183" s="121">
        <f t="shared" si="90"/>
        <v>1.5524</v>
      </c>
      <c r="BI183" s="99">
        <f t="shared" si="71"/>
        <v>1.7299566037735847</v>
      </c>
      <c r="BJ183" s="95">
        <f>'(Bloom Yields Live)'!DN183</f>
        <v>1.4380999999999999</v>
      </c>
      <c r="BK183" s="88">
        <f>'(Bloom Yields Live)'!DP183</f>
        <v>2.1861000000000002</v>
      </c>
      <c r="BL183" s="88">
        <f>'(Bloom Yields Live)'!DR183</f>
        <v>2.9</v>
      </c>
      <c r="BM183" s="88">
        <f>'(Bloom Yields Live)'!DT183</f>
        <v>3.2</v>
      </c>
      <c r="BN183" s="88"/>
      <c r="BO183" s="121">
        <f t="shared" si="91"/>
        <v>1.8416000000000001</v>
      </c>
      <c r="BP183" s="99">
        <f t="shared" si="72"/>
        <v>2.322737735849056</v>
      </c>
      <c r="BQ183" s="95">
        <f>'(Bloom Yields Live)'!DX183</f>
        <v>2.4279000000000002</v>
      </c>
      <c r="BR183" s="88">
        <f>'(Bloom Yields Live)'!DZ183</f>
        <v>3.7168999999999999</v>
      </c>
      <c r="BS183" s="88">
        <f>'(Bloom Yields Live)'!EB183</f>
        <v>4.6710000000000003</v>
      </c>
      <c r="BT183" s="88">
        <f>'(Bloom Yields Live)'!ED183</f>
        <v>4.8665000000000003</v>
      </c>
      <c r="BU183" s="88"/>
      <c r="BV183" s="121">
        <f t="shared" si="92"/>
        <v>3.5081000000000002</v>
      </c>
      <c r="BW183" s="88">
        <f t="shared" si="73"/>
        <v>4.0934716981132073</v>
      </c>
    </row>
    <row r="184" spans="1:75">
      <c r="A184" s="5">
        <v>41383</v>
      </c>
      <c r="B184" s="1040">
        <f t="shared" si="81"/>
        <v>41383</v>
      </c>
      <c r="C184" s="95">
        <f>'(Bloom Yields Live)'!C184</f>
        <v>5.9700000000000003E-2</v>
      </c>
      <c r="D184" s="30">
        <f>'(Bloom Yields Live)'!E184</f>
        <v>0.36430000000000001</v>
      </c>
      <c r="E184" s="30">
        <f>'(Bloom Yields Live)'!G184</f>
        <v>0.91539999999999999</v>
      </c>
      <c r="F184" s="30">
        <f>'(Bloom Yields Live)'!I184</f>
        <v>1.3597000000000001</v>
      </c>
      <c r="G184" s="30">
        <f>'(Bloom Yields Live)'!K184</f>
        <v>1.9872999999999998</v>
      </c>
      <c r="H184" s="88">
        <f t="shared" si="83"/>
        <v>1.6085339622641508</v>
      </c>
      <c r="I184" s="99">
        <f t="shared" si="85"/>
        <v>2.2899375796178347</v>
      </c>
      <c r="J184" s="1459"/>
      <c r="K184" s="18">
        <f>'(Bloom Yields Live)'!AQ184</f>
        <v>1.476</v>
      </c>
      <c r="L184" s="18">
        <f>'(Bloom Yields Live)'!AS184</f>
        <v>1.7629999999999999</v>
      </c>
      <c r="M184" s="1459"/>
      <c r="N184" s="18">
        <f>'(Bloom Yields Live)'!AU184-'(Bloom Yields Live)'!I184</f>
        <v>0.43429999999999991</v>
      </c>
      <c r="O184" s="18">
        <f>'(Bloom Yields Live)'!AY184-'(Bloom Yields Live)'!AW184</f>
        <v>9.3299999999999939E-2</v>
      </c>
      <c r="P184" s="18">
        <f>'(Bloom Yields Live)'!BK184-'(Bloom Yields Live)'!BG184</f>
        <v>3.4200000000000008E-2</v>
      </c>
      <c r="Q184" s="18">
        <f>'(Bloom Yields Live)'!BM184-'(Bloom Yields Live)'!BG184</f>
        <v>5.6199999999999806E-2</v>
      </c>
      <c r="R184" s="18"/>
      <c r="S184" s="95">
        <f>'(Bloom Yields Live)'!S184</f>
        <v>2.0144000000000002</v>
      </c>
      <c r="T184" s="731"/>
      <c r="U184" s="95">
        <f>'(Bloom Yields Live)'!W184</f>
        <v>0.30449999999999999</v>
      </c>
      <c r="V184" s="30">
        <f>'(Bloom Yields Live)'!Y184</f>
        <v>0.79820000000000002</v>
      </c>
      <c r="W184" s="30">
        <f>'(Bloom Yields Live)'!AA184</f>
        <v>1.5604</v>
      </c>
      <c r="X184" s="30">
        <f>'(Bloom Yields Live)'!AC184</f>
        <v>1.9838</v>
      </c>
      <c r="Y184" s="30">
        <f>'(Bloom Yields Live)'!AE184</f>
        <v>2.5739999999999998</v>
      </c>
      <c r="Z184" s="30">
        <f t="shared" si="84"/>
        <v>2.6005226415094334</v>
      </c>
      <c r="AA184" s="121">
        <f t="shared" si="87"/>
        <v>0.62409999999999988</v>
      </c>
      <c r="AB184" s="88">
        <f t="shared" si="67"/>
        <v>0.99198867924528322</v>
      </c>
      <c r="AC184" s="99">
        <f t="shared" si="86"/>
        <v>1.1469292993630575</v>
      </c>
      <c r="AD184" s="1459"/>
      <c r="AE184" s="88">
        <f>'(Bloom Yields Live)'!BU184</f>
        <v>1.4219999999999999</v>
      </c>
      <c r="AF184" s="1511"/>
      <c r="AG184" s="95">
        <f>'(Bloom Yields Live)'!BZ184</f>
        <v>0.70099999999999996</v>
      </c>
      <c r="AH184" s="88">
        <f>'(Bloom Yields Live)'!CB184</f>
        <v>1.202</v>
      </c>
      <c r="AI184" s="88">
        <f>'(Bloom Yields Live)'!CD184</f>
        <v>1.9370000000000001</v>
      </c>
      <c r="AJ184" s="88">
        <f>'(Bloom Yields Live)'!CF184</f>
        <v>2.1030000000000002</v>
      </c>
      <c r="AK184" s="88">
        <f>'(Bloom Yields Live)'!CH184</f>
        <v>2.5499999999999998</v>
      </c>
      <c r="AL184" s="121">
        <f t="shared" si="75"/>
        <v>0.74330000000000007</v>
      </c>
      <c r="AM184" s="88">
        <f t="shared" si="68"/>
        <v>0.91831132075471744</v>
      </c>
      <c r="AN184" s="731">
        <f t="shared" si="82"/>
        <v>0.11920000000000019</v>
      </c>
      <c r="AO184" s="95">
        <f>'(Bloom Yields Live)'!CJ184</f>
        <v>0.76749999999999996</v>
      </c>
      <c r="AP184" s="88">
        <f>'(Bloom Yields Live)'!CL184</f>
        <v>1.125</v>
      </c>
      <c r="AQ184" s="88">
        <f>'(Bloom Yields Live)'!CN184</f>
        <v>1.8463000000000001</v>
      </c>
      <c r="AR184" s="88">
        <f>'(Bloom Yields Live)'!CP184</f>
        <v>2.2888999999999999</v>
      </c>
      <c r="AS184" s="88">
        <f>'(Bloom Yields Live)'!CR184</f>
        <v>3.0779000000000001</v>
      </c>
      <c r="AT184" s="121">
        <f t="shared" si="88"/>
        <v>0.9291999999999998</v>
      </c>
      <c r="AU184" s="99">
        <f t="shared" si="69"/>
        <v>1.0328698113207548</v>
      </c>
      <c r="AV184" s="95">
        <f>'(Bloom Yields Live)'!CT184</f>
        <v>1.0119</v>
      </c>
      <c r="AW184" s="88">
        <f>'(Bloom Yields Live)'!CV184</f>
        <v>1.659</v>
      </c>
      <c r="AX184" s="88">
        <f>'(Bloom Yields Live)'!CX184</f>
        <v>2.1987999999999999</v>
      </c>
      <c r="AY184" s="88">
        <f>'(Bloom Yields Live)'!CZ184</f>
        <v>2.4557000000000002</v>
      </c>
      <c r="AZ184" s="88">
        <f>'(Bloom Yields Live)'!DB184</f>
        <v>3.3426999999999998</v>
      </c>
      <c r="BA184" s="121">
        <f t="shared" si="89"/>
        <v>1.0960000000000001</v>
      </c>
      <c r="BB184" s="99">
        <f t="shared" si="70"/>
        <v>1.3607981132075471</v>
      </c>
      <c r="BC184" s="88">
        <f>'(Bloom Yields Live)'!DD184</f>
        <v>1.1881999999999999</v>
      </c>
      <c r="BD184" s="88">
        <f>'(Bloom Yields Live)'!DF184</f>
        <v>1.8362000000000001</v>
      </c>
      <c r="BE184" s="88">
        <f>'(Bloom Yields Live)'!DH184</f>
        <v>2.3738000000000001</v>
      </c>
      <c r="BF184" s="88">
        <f>'(Bloom Yields Live)'!DJ184</f>
        <v>2.8750999999999998</v>
      </c>
      <c r="BG184" s="88"/>
      <c r="BH184" s="121">
        <f t="shared" si="90"/>
        <v>1.5153999999999996</v>
      </c>
      <c r="BI184" s="99">
        <f t="shared" si="71"/>
        <v>1.7223377358490566</v>
      </c>
      <c r="BJ184" s="95">
        <f>'(Bloom Yields Live)'!DN184</f>
        <v>1.4332</v>
      </c>
      <c r="BK184" s="88">
        <f>'(Bloom Yields Live)'!DP184</f>
        <v>2.1572</v>
      </c>
      <c r="BL184" s="88">
        <f>'(Bloom Yields Live)'!DR184</f>
        <v>2.8696000000000002</v>
      </c>
      <c r="BM184" s="88">
        <f>'(Bloom Yields Live)'!DT184</f>
        <v>3.1690999999999998</v>
      </c>
      <c r="BN184" s="88"/>
      <c r="BO184" s="121">
        <f t="shared" si="91"/>
        <v>1.8093999999999997</v>
      </c>
      <c r="BP184" s="99">
        <f t="shared" si="72"/>
        <v>2.3017245283018863</v>
      </c>
      <c r="BQ184" s="95">
        <f>'(Bloom Yields Live)'!DX184</f>
        <v>2.3919999999999999</v>
      </c>
      <c r="BR184" s="88">
        <f>'(Bloom Yields Live)'!DZ184</f>
        <v>3.657</v>
      </c>
      <c r="BS184" s="88">
        <f>'(Bloom Yields Live)'!EB184</f>
        <v>4.6096000000000004</v>
      </c>
      <c r="BT184" s="88">
        <f>'(Bloom Yields Live)'!ED184</f>
        <v>4.8045</v>
      </c>
      <c r="BU184" s="88"/>
      <c r="BV184" s="121">
        <f t="shared" si="92"/>
        <v>3.4447999999999999</v>
      </c>
      <c r="BW184" s="88">
        <f t="shared" si="73"/>
        <v>4.0699490566037735</v>
      </c>
    </row>
    <row r="185" spans="1:75">
      <c r="A185" s="5">
        <v>41390</v>
      </c>
      <c r="B185" s="1040">
        <f t="shared" si="81"/>
        <v>41390</v>
      </c>
      <c r="C185" s="95">
        <f>'(Bloom Yields Live)'!C185</f>
        <v>3.4599999999999999E-2</v>
      </c>
      <c r="D185" s="30">
        <f>'(Bloom Yields Live)'!E185</f>
        <v>0.33550000000000002</v>
      </c>
      <c r="E185" s="30">
        <f>'(Bloom Yields Live)'!G185</f>
        <v>0.87319999999999998</v>
      </c>
      <c r="F185" s="30">
        <f>'(Bloom Yields Live)'!I185</f>
        <v>1.3108</v>
      </c>
      <c r="G185" s="30">
        <f>'(Bloom Yields Live)'!K185</f>
        <v>1.9292</v>
      </c>
      <c r="H185" s="88">
        <f t="shared" si="83"/>
        <v>1.5970283018867921</v>
      </c>
      <c r="I185" s="99">
        <f t="shared" si="85"/>
        <v>2.2783197452229298</v>
      </c>
      <c r="J185" s="1459"/>
      <c r="K185" s="18">
        <f>'(Bloom Yields Live)'!AQ185</f>
        <v>1.512</v>
      </c>
      <c r="L185" s="18">
        <f>'(Bloom Yields Live)'!AS185</f>
        <v>1.8220000000000001</v>
      </c>
      <c r="M185" s="1459"/>
      <c r="N185" s="18">
        <f>'(Bloom Yields Live)'!AU185-'(Bloom Yields Live)'!I185</f>
        <v>0.43020000000000014</v>
      </c>
      <c r="O185" s="18">
        <f>'(Bloom Yields Live)'!AY185-'(Bloom Yields Live)'!AW185</f>
        <v>8.9099999999999735E-2</v>
      </c>
      <c r="P185" s="18">
        <f>'(Bloom Yields Live)'!BK185-'(Bloom Yields Live)'!BG185</f>
        <v>2.6000000000000245E-2</v>
      </c>
      <c r="Q185" s="18">
        <f>'(Bloom Yields Live)'!BM185-'(Bloom Yields Live)'!BG185</f>
        <v>5.400000000000027E-2</v>
      </c>
      <c r="R185" s="18"/>
      <c r="S185" s="95">
        <f>'(Bloom Yields Live)'!S185</f>
        <v>1.9828000000000001</v>
      </c>
      <c r="T185" s="731"/>
      <c r="U185" s="95">
        <f>'(Bloom Yields Live)'!W185</f>
        <v>0.28050000000000003</v>
      </c>
      <c r="V185" s="30">
        <f>'(Bloom Yields Live)'!Y185</f>
        <v>0.76729999999999998</v>
      </c>
      <c r="W185" s="30">
        <f>'(Bloom Yields Live)'!AA185</f>
        <v>1.5367999999999999</v>
      </c>
      <c r="X185" s="30">
        <f>'(Bloom Yields Live)'!AC185</f>
        <v>1.9527000000000001</v>
      </c>
      <c r="Y185" s="30">
        <f>'(Bloom Yields Live)'!AE185</f>
        <v>2.5224000000000002</v>
      </c>
      <c r="Z185" s="30">
        <f t="shared" si="84"/>
        <v>2.5698018867924519</v>
      </c>
      <c r="AA185" s="121">
        <f t="shared" si="87"/>
        <v>0.64190000000000014</v>
      </c>
      <c r="AB185" s="88">
        <f t="shared" si="67"/>
        <v>0.97277358490566057</v>
      </c>
      <c r="AC185" s="99">
        <f t="shared" si="86"/>
        <v>1.1484528662420384</v>
      </c>
      <c r="AD185" s="1459"/>
      <c r="AE185" s="88">
        <f>'(Bloom Yields Live)'!BU185</f>
        <v>1.395</v>
      </c>
      <c r="AF185" s="1511"/>
      <c r="AG185" s="95">
        <f>'(Bloom Yields Live)'!BZ185</f>
        <v>0.66900000000000004</v>
      </c>
      <c r="AH185" s="88">
        <f>'(Bloom Yields Live)'!CB185</f>
        <v>1.1679999999999999</v>
      </c>
      <c r="AI185" s="88">
        <f>'(Bloom Yields Live)'!CD185</f>
        <v>1.891</v>
      </c>
      <c r="AJ185" s="88">
        <f>'(Bloom Yields Live)'!CF185</f>
        <v>2.0499999999999998</v>
      </c>
      <c r="AK185" s="88">
        <f>'(Bloom Yields Live)'!CH185</f>
        <v>2.488</v>
      </c>
      <c r="AL185" s="121">
        <f t="shared" si="75"/>
        <v>0.73919999999999986</v>
      </c>
      <c r="AM185" s="88">
        <f t="shared" si="68"/>
        <v>0.9099490566037739</v>
      </c>
      <c r="AN185" s="731">
        <f t="shared" si="82"/>
        <v>9.729999999999972E-2</v>
      </c>
      <c r="AO185" s="95">
        <f>'(Bloom Yields Live)'!CJ185</f>
        <v>0.76649999999999996</v>
      </c>
      <c r="AP185" s="88">
        <f>'(Bloom Yields Live)'!CL185</f>
        <v>1.1114999999999999</v>
      </c>
      <c r="AQ185" s="88">
        <f>'(Bloom Yields Live)'!CN185</f>
        <v>1.8012000000000001</v>
      </c>
      <c r="AR185" s="88">
        <f>'(Bloom Yields Live)'!CP185</f>
        <v>2.1762999999999999</v>
      </c>
      <c r="AS185" s="88">
        <f>'(Bloom Yields Live)'!CR185</f>
        <v>2.9573</v>
      </c>
      <c r="AT185" s="121">
        <f t="shared" si="88"/>
        <v>0.86549999999999994</v>
      </c>
      <c r="AU185" s="99">
        <f t="shared" si="69"/>
        <v>1.0260169811320754</v>
      </c>
      <c r="AV185" s="95">
        <f>'(Bloom Yields Live)'!CT185</f>
        <v>0.98440000000000005</v>
      </c>
      <c r="AW185" s="88">
        <f>'(Bloom Yields Live)'!CV185</f>
        <v>1.599</v>
      </c>
      <c r="AX185" s="88">
        <f>'(Bloom Yields Live)'!CX185</f>
        <v>2.1273</v>
      </c>
      <c r="AY185" s="88">
        <f>'(Bloom Yields Live)'!CZ185</f>
        <v>2.3765999999999998</v>
      </c>
      <c r="AZ185" s="88">
        <f>'(Bloom Yields Live)'!DB185</f>
        <v>3.2555999999999998</v>
      </c>
      <c r="BA185" s="121">
        <f t="shared" si="89"/>
        <v>1.0657999999999999</v>
      </c>
      <c r="BB185" s="99">
        <f t="shared" si="70"/>
        <v>1.3474641509433964</v>
      </c>
      <c r="BC185" s="88">
        <f>'(Bloom Yields Live)'!DD185</f>
        <v>1.1467000000000001</v>
      </c>
      <c r="BD185" s="88">
        <f>'(Bloom Yields Live)'!DF185</f>
        <v>1.7421</v>
      </c>
      <c r="BE185" s="88">
        <f>'(Bloom Yields Live)'!DH185</f>
        <v>2.2883</v>
      </c>
      <c r="BF185" s="88">
        <f>'(Bloom Yields Live)'!DJ185</f>
        <v>2.7621000000000002</v>
      </c>
      <c r="BG185" s="88"/>
      <c r="BH185" s="121">
        <f t="shared" si="90"/>
        <v>1.4513000000000003</v>
      </c>
      <c r="BI185" s="99">
        <f t="shared" si="71"/>
        <v>1.7139056603773586</v>
      </c>
      <c r="BJ185" s="95">
        <f>'(Bloom Yields Live)'!DN185</f>
        <v>1.3472</v>
      </c>
      <c r="BK185" s="88">
        <f>'(Bloom Yields Live)'!DP185</f>
        <v>2.0687000000000002</v>
      </c>
      <c r="BL185" s="88">
        <f>'(Bloom Yields Live)'!DR185</f>
        <v>2.7697000000000003</v>
      </c>
      <c r="BM185" s="88">
        <f>'(Bloom Yields Live)'!DT185</f>
        <v>3.0615999999999999</v>
      </c>
      <c r="BN185" s="88"/>
      <c r="BO185" s="121">
        <f t="shared" si="91"/>
        <v>1.7507999999999999</v>
      </c>
      <c r="BP185" s="99">
        <f t="shared" si="72"/>
        <v>2.2791867924528297</v>
      </c>
      <c r="BQ185" s="95">
        <f>'(Bloom Yields Live)'!DX185</f>
        <v>2.3043</v>
      </c>
      <c r="BR185" s="88">
        <f>'(Bloom Yields Live)'!DZ185</f>
        <v>3.5667999999999997</v>
      </c>
      <c r="BS185" s="88">
        <f>'(Bloom Yields Live)'!EB185</f>
        <v>4.5079000000000002</v>
      </c>
      <c r="BT185" s="88">
        <f>'(Bloom Yields Live)'!ED185</f>
        <v>4.6952999999999996</v>
      </c>
      <c r="BU185" s="88"/>
      <c r="BV185" s="121">
        <f t="shared" si="92"/>
        <v>3.3844999999999996</v>
      </c>
      <c r="BW185" s="88">
        <f t="shared" si="73"/>
        <v>4.0447396226415089</v>
      </c>
    </row>
    <row r="186" spans="1:75">
      <c r="A186" s="5">
        <v>41397</v>
      </c>
      <c r="B186" s="1040">
        <f t="shared" si="81"/>
        <v>41397</v>
      </c>
      <c r="C186" s="95">
        <f>'(Bloom Yields Live)'!C186</f>
        <v>8.7800000000000003E-2</v>
      </c>
      <c r="D186" s="30">
        <f>'(Bloom Yields Live)'!E186</f>
        <v>0.35859999999999997</v>
      </c>
      <c r="E186" s="30">
        <f>'(Bloom Yields Live)'!G186</f>
        <v>0.90390000000000004</v>
      </c>
      <c r="F186" s="30">
        <f>'(Bloom Yields Live)'!I186</f>
        <v>1.3441000000000001</v>
      </c>
      <c r="G186" s="30">
        <f>'(Bloom Yields Live)'!K186</f>
        <v>1.9647000000000001</v>
      </c>
      <c r="H186" s="88">
        <f t="shared" si="83"/>
        <v>1.5860358490566036</v>
      </c>
      <c r="I186" s="99">
        <f t="shared" si="85"/>
        <v>2.2673197452229301</v>
      </c>
      <c r="J186" s="1459"/>
      <c r="K186" s="18">
        <f>'(Bloom Yields Live)'!AQ186</f>
        <v>1.466</v>
      </c>
      <c r="L186" s="18">
        <f>'(Bloom Yields Live)'!AS186</f>
        <v>1.825</v>
      </c>
      <c r="M186" s="1459"/>
      <c r="N186" s="18">
        <f>'(Bloom Yields Live)'!AU186-'(Bloom Yields Live)'!I186</f>
        <v>0.47789999999999999</v>
      </c>
      <c r="O186" s="18">
        <f>'(Bloom Yields Live)'!AY186-'(Bloom Yields Live)'!AW186</f>
        <v>8.8899999999999757E-2</v>
      </c>
      <c r="P186" s="18">
        <f>'(Bloom Yields Live)'!BK186-'(Bloom Yields Live)'!BG186</f>
        <v>3.2100000000000017E-2</v>
      </c>
      <c r="Q186" s="18">
        <f>'(Bloom Yields Live)'!BM186-'(Bloom Yields Live)'!BG186</f>
        <v>5.4100000000000037E-2</v>
      </c>
      <c r="R186" s="18"/>
      <c r="S186" s="95">
        <f>'(Bloom Yields Live)'!S186</f>
        <v>1.9441999999999999</v>
      </c>
      <c r="T186" s="731"/>
      <c r="U186" s="95">
        <f>'(Bloom Yields Live)'!W186</f>
        <v>0.22259999999999999</v>
      </c>
      <c r="V186" s="30">
        <f>'(Bloom Yields Live)'!Y186</f>
        <v>0.72199999999999998</v>
      </c>
      <c r="W186" s="30">
        <f>'(Bloom Yields Live)'!AA186</f>
        <v>1.5053000000000001</v>
      </c>
      <c r="X186" s="30">
        <f>'(Bloom Yields Live)'!AC186</f>
        <v>1.9180999999999999</v>
      </c>
      <c r="Y186" s="30">
        <f>'(Bloom Yields Live)'!AE186</f>
        <v>2.4883000000000002</v>
      </c>
      <c r="Z186" s="30">
        <f t="shared" si="84"/>
        <v>2.5404264150943394</v>
      </c>
      <c r="AA186" s="121">
        <f t="shared" si="87"/>
        <v>0.57399999999999984</v>
      </c>
      <c r="AB186" s="88">
        <f t="shared" si="67"/>
        <v>0.95439056603773609</v>
      </c>
      <c r="AC186" s="99">
        <f t="shared" si="86"/>
        <v>1.1495528662420385</v>
      </c>
      <c r="AD186" s="1459"/>
      <c r="AE186" s="88">
        <f>'(Bloom Yields Live)'!BU186</f>
        <v>1.4490000000000001</v>
      </c>
      <c r="AF186" s="1511"/>
      <c r="AG186" s="95">
        <f>'(Bloom Yields Live)'!BZ186</f>
        <v>0.63900000000000001</v>
      </c>
      <c r="AH186" s="88">
        <f>'(Bloom Yields Live)'!CB186</f>
        <v>1.133</v>
      </c>
      <c r="AI186" s="88">
        <f>'(Bloom Yields Live)'!CD186</f>
        <v>1.8479999999999999</v>
      </c>
      <c r="AJ186" s="88">
        <f>'(Bloom Yields Live)'!CF186</f>
        <v>2.0049999999999999</v>
      </c>
      <c r="AK186" s="88">
        <f>'(Bloom Yields Live)'!CH186</f>
        <v>2.4420000000000002</v>
      </c>
      <c r="AL186" s="121">
        <f t="shared" si="75"/>
        <v>0.66089999999999982</v>
      </c>
      <c r="AM186" s="88">
        <f t="shared" si="68"/>
        <v>0.90071509433962293</v>
      </c>
      <c r="AN186" s="731">
        <f t="shared" si="82"/>
        <v>8.6899999999999977E-2</v>
      </c>
      <c r="AO186" s="95">
        <f>'(Bloom Yields Live)'!CJ186</f>
        <v>0.75239999999999996</v>
      </c>
      <c r="AP186" s="88">
        <f>'(Bloom Yields Live)'!CL186</f>
        <v>1.0929</v>
      </c>
      <c r="AQ186" s="88">
        <f>'(Bloom Yields Live)'!CN186</f>
        <v>1.7747000000000002</v>
      </c>
      <c r="AR186" s="88">
        <f>'(Bloom Yields Live)'!CP186</f>
        <v>2.1537999999999999</v>
      </c>
      <c r="AS186" s="88">
        <f>'(Bloom Yields Live)'!CR186</f>
        <v>2.9287999999999998</v>
      </c>
      <c r="AT186" s="121">
        <f t="shared" si="88"/>
        <v>0.80969999999999986</v>
      </c>
      <c r="AU186" s="99">
        <f t="shared" si="69"/>
        <v>1.0183358490566035</v>
      </c>
      <c r="AV186" s="95">
        <f>'(Bloom Yields Live)'!CT186</f>
        <v>0.94620000000000004</v>
      </c>
      <c r="AW186" s="88">
        <f>'(Bloom Yields Live)'!CV186</f>
        <v>1.5563</v>
      </c>
      <c r="AX186" s="88">
        <f>'(Bloom Yields Live)'!CX186</f>
        <v>2.0766</v>
      </c>
      <c r="AY186" s="88">
        <f>'(Bloom Yields Live)'!CZ186</f>
        <v>2.33</v>
      </c>
      <c r="AZ186" s="88">
        <f>'(Bloom Yields Live)'!DB186</f>
        <v>3.2029999999999998</v>
      </c>
      <c r="BA186" s="121">
        <f t="shared" si="89"/>
        <v>0.9859</v>
      </c>
      <c r="BB186" s="99">
        <f t="shared" si="70"/>
        <v>1.3326566037735847</v>
      </c>
      <c r="BC186" s="88">
        <f>'(Bloom Yields Live)'!DD186</f>
        <v>1.1116999999999999</v>
      </c>
      <c r="BD186" s="88">
        <f>'(Bloom Yields Live)'!DF186</f>
        <v>1.6825999999999999</v>
      </c>
      <c r="BE186" s="88">
        <f>'(Bloom Yields Live)'!DH186</f>
        <v>2.2406999999999999</v>
      </c>
      <c r="BF186" s="88">
        <f>'(Bloom Yields Live)'!DJ186</f>
        <v>2.7185999999999999</v>
      </c>
      <c r="BG186" s="88"/>
      <c r="BH186" s="121">
        <f t="shared" si="90"/>
        <v>1.3744999999999998</v>
      </c>
      <c r="BI186" s="99">
        <f t="shared" si="71"/>
        <v>1.7028490566037737</v>
      </c>
      <c r="BJ186" s="95">
        <f>'(Bloom Yields Live)'!DN186</f>
        <v>1.3149999999999999</v>
      </c>
      <c r="BK186" s="88">
        <f>'(Bloom Yields Live)'!DP186</f>
        <v>2.032</v>
      </c>
      <c r="BL186" s="88">
        <f>'(Bloom Yields Live)'!DR186</f>
        <v>2.7250000000000001</v>
      </c>
      <c r="BM186" s="88">
        <f>'(Bloom Yields Live)'!DT186</f>
        <v>3.0209000000000001</v>
      </c>
      <c r="BN186" s="88"/>
      <c r="BO186" s="121">
        <f t="shared" si="91"/>
        <v>1.6768000000000001</v>
      </c>
      <c r="BP186" s="99">
        <f t="shared" si="72"/>
        <v>2.2557396226415092</v>
      </c>
      <c r="BQ186" s="95">
        <f>'(Bloom Yields Live)'!DX186</f>
        <v>2.2212999999999998</v>
      </c>
      <c r="BR186" s="88">
        <f>'(Bloom Yields Live)'!DZ186</f>
        <v>3.4792999999999998</v>
      </c>
      <c r="BS186" s="88">
        <f>'(Bloom Yields Live)'!EB186</f>
        <v>4.4123999999999999</v>
      </c>
      <c r="BT186" s="88">
        <f>'(Bloom Yields Live)'!ED186</f>
        <v>4.6037999999999997</v>
      </c>
      <c r="BU186" s="88"/>
      <c r="BV186" s="121">
        <f t="shared" si="92"/>
        <v>3.2596999999999996</v>
      </c>
      <c r="BW186" s="88">
        <f t="shared" si="73"/>
        <v>4.0163132075471699</v>
      </c>
    </row>
    <row r="187" spans="1:75">
      <c r="A187" s="5">
        <v>41404</v>
      </c>
      <c r="B187" s="1040">
        <f t="shared" si="81"/>
        <v>41404</v>
      </c>
      <c r="C187" s="95">
        <f>'(Bloom Yields Live)'!C187</f>
        <v>0.1535</v>
      </c>
      <c r="D187" s="30">
        <f>'(Bloom Yields Live)'!E187</f>
        <v>0.44969999999999999</v>
      </c>
      <c r="E187" s="30">
        <f>'(Bloom Yields Live)'!G187</f>
        <v>1.0390999999999999</v>
      </c>
      <c r="F187" s="30">
        <f>'(Bloom Yields Live)'!I187</f>
        <v>1.4782999999999999</v>
      </c>
      <c r="G187" s="30">
        <f>'(Bloom Yields Live)'!K187</f>
        <v>2.0872000000000002</v>
      </c>
      <c r="H187" s="88">
        <f t="shared" si="83"/>
        <v>1.5799452830188676</v>
      </c>
      <c r="I187" s="99">
        <f t="shared" si="85"/>
        <v>2.258743949044586</v>
      </c>
      <c r="J187" s="1459"/>
      <c r="K187" s="18">
        <f>'(Bloom Yields Live)'!AQ187</f>
        <v>1.377</v>
      </c>
      <c r="L187" s="18">
        <f>'(Bloom Yields Live)'!AS187</f>
        <v>1.85</v>
      </c>
      <c r="M187" s="1459"/>
      <c r="N187" s="18">
        <f>'(Bloom Yields Live)'!AU187-'(Bloom Yields Live)'!I187</f>
        <v>0.47770000000000001</v>
      </c>
      <c r="O187" s="18">
        <f>'(Bloom Yields Live)'!AY187-'(Bloom Yields Live)'!AW187</f>
        <v>9.5599999999999685E-2</v>
      </c>
      <c r="P187" s="18">
        <f>'(Bloom Yields Live)'!BK187-'(Bloom Yields Live)'!BG187</f>
        <v>4.3000000000000149E-2</v>
      </c>
      <c r="Q187" s="18">
        <f>'(Bloom Yields Live)'!BM187-'(Bloom Yields Live)'!BG187</f>
        <v>5.8999999999999941E-2</v>
      </c>
      <c r="R187" s="18"/>
      <c r="S187" s="95">
        <f>'(Bloom Yields Live)'!S187</f>
        <v>2.0642999999999998</v>
      </c>
      <c r="T187" s="731"/>
      <c r="U187" s="95">
        <f>'(Bloom Yields Live)'!W187</f>
        <v>0.31630000000000003</v>
      </c>
      <c r="V187" s="30">
        <f>'(Bloom Yields Live)'!Y187</f>
        <v>0.82640000000000002</v>
      </c>
      <c r="W187" s="30">
        <f>'(Bloom Yields Live)'!AA187</f>
        <v>1.6101999999999999</v>
      </c>
      <c r="X187" s="30">
        <f>'(Bloom Yields Live)'!AC187</f>
        <v>2.0268999999999999</v>
      </c>
      <c r="Y187" s="30">
        <f>'(Bloom Yields Live)'!AE187</f>
        <v>2.6089000000000002</v>
      </c>
      <c r="Z187" s="30">
        <f t="shared" si="84"/>
        <v>2.5156018867924534</v>
      </c>
      <c r="AA187" s="121">
        <f t="shared" si="87"/>
        <v>0.54859999999999998</v>
      </c>
      <c r="AB187" s="88">
        <f t="shared" si="67"/>
        <v>0.93565660377358506</v>
      </c>
      <c r="AC187" s="99">
        <f t="shared" si="86"/>
        <v>1.1488057324840766</v>
      </c>
      <c r="AD187" s="1459"/>
      <c r="AE187" s="88">
        <f>'(Bloom Yields Live)'!BU187</f>
        <v>1.5840000000000001</v>
      </c>
      <c r="AF187" s="1511"/>
      <c r="AG187" s="95">
        <f>'(Bloom Yields Live)'!BZ187</f>
        <v>0.69499999999999995</v>
      </c>
      <c r="AH187" s="88">
        <f>'(Bloom Yields Live)'!CB187</f>
        <v>1.2190000000000001</v>
      </c>
      <c r="AI187" s="88">
        <f>'(Bloom Yields Live)'!CD187</f>
        <v>1.966</v>
      </c>
      <c r="AJ187" s="88">
        <f>'(Bloom Yields Live)'!CF187</f>
        <v>2.1360000000000001</v>
      </c>
      <c r="AK187" s="88">
        <f>'(Bloom Yields Live)'!CH187</f>
        <v>2.5939999999999999</v>
      </c>
      <c r="AL187" s="121">
        <f t="shared" si="75"/>
        <v>0.65770000000000017</v>
      </c>
      <c r="AM187" s="88">
        <f t="shared" si="68"/>
        <v>0.89168679245283045</v>
      </c>
      <c r="AN187" s="731">
        <f t="shared" si="82"/>
        <v>0.1091000000000002</v>
      </c>
      <c r="AO187" s="95">
        <f>'(Bloom Yields Live)'!CJ187</f>
        <v>0.78900000000000003</v>
      </c>
      <c r="AP187" s="88">
        <f>'(Bloom Yields Live)'!CL187</f>
        <v>1.159</v>
      </c>
      <c r="AQ187" s="88">
        <f>'(Bloom Yields Live)'!CN187</f>
        <v>1.8757999999999999</v>
      </c>
      <c r="AR187" s="88">
        <f>'(Bloom Yields Live)'!CP187</f>
        <v>2.2713999999999999</v>
      </c>
      <c r="AS187" s="88">
        <f>'(Bloom Yields Live)'!CR187</f>
        <v>3.0569000000000002</v>
      </c>
      <c r="AT187" s="121">
        <f t="shared" si="88"/>
        <v>0.79309999999999992</v>
      </c>
      <c r="AU187" s="99">
        <f t="shared" si="69"/>
        <v>1.0096811320754717</v>
      </c>
      <c r="AV187" s="95">
        <f>'(Bloom Yields Live)'!CT187</f>
        <v>0.98480000000000001</v>
      </c>
      <c r="AW187" s="88">
        <f>'(Bloom Yields Live)'!CV187</f>
        <v>1.5744</v>
      </c>
      <c r="AX187" s="88">
        <f>'(Bloom Yields Live)'!CX187</f>
        <v>2.1297000000000001</v>
      </c>
      <c r="AY187" s="88">
        <f>'(Bloom Yields Live)'!CZ187</f>
        <v>2.3995000000000002</v>
      </c>
      <c r="AZ187" s="88">
        <f>'(Bloom Yields Live)'!DB187</f>
        <v>3.2829999999999999</v>
      </c>
      <c r="BA187" s="121">
        <f t="shared" si="89"/>
        <v>0.92120000000000024</v>
      </c>
      <c r="BB187" s="99">
        <f t="shared" si="70"/>
        <v>1.3167283018867926</v>
      </c>
      <c r="BC187" s="88">
        <f>'(Bloom Yields Live)'!DD187</f>
        <v>1.1216999999999999</v>
      </c>
      <c r="BD187" s="88">
        <f>'(Bloom Yields Live)'!DF187</f>
        <v>1.7221</v>
      </c>
      <c r="BE187" s="88">
        <f>'(Bloom Yields Live)'!DH187</f>
        <v>2.3151999999999999</v>
      </c>
      <c r="BF187" s="88">
        <f>'(Bloom Yields Live)'!DJ187</f>
        <v>2.8096000000000001</v>
      </c>
      <c r="BG187" s="88"/>
      <c r="BH187" s="121">
        <f t="shared" si="90"/>
        <v>1.3313000000000001</v>
      </c>
      <c r="BI187" s="99">
        <f t="shared" si="71"/>
        <v>1.6911075471698116</v>
      </c>
      <c r="BJ187" s="95">
        <f>'(Bloom Yields Live)'!DN187</f>
        <v>1.3225</v>
      </c>
      <c r="BK187" s="88">
        <f>'(Bloom Yields Live)'!DP187</f>
        <v>2.069</v>
      </c>
      <c r="BL187" s="88">
        <f>'(Bloom Yields Live)'!DR187</f>
        <v>2.7970000000000002</v>
      </c>
      <c r="BM187" s="88">
        <f>'(Bloom Yields Live)'!DT187</f>
        <v>3.1093999999999999</v>
      </c>
      <c r="BN187" s="88"/>
      <c r="BO187" s="121">
        <f t="shared" si="91"/>
        <v>1.6311</v>
      </c>
      <c r="BP187" s="99">
        <f t="shared" si="72"/>
        <v>2.231856603773585</v>
      </c>
      <c r="BQ187" s="95">
        <f>'(Bloom Yields Live)'!DX187</f>
        <v>2.1686000000000001</v>
      </c>
      <c r="BR187" s="88">
        <f>'(Bloom Yields Live)'!DZ187</f>
        <v>3.4561000000000002</v>
      </c>
      <c r="BS187" s="88">
        <f>'(Bloom Yields Live)'!EB187</f>
        <v>4.4241999999999999</v>
      </c>
      <c r="BT187" s="88">
        <f>'(Bloom Yields Live)'!ED187</f>
        <v>4.6321000000000003</v>
      </c>
      <c r="BU187" s="88"/>
      <c r="BV187" s="121">
        <f t="shared" si="92"/>
        <v>3.1538000000000004</v>
      </c>
      <c r="BW187" s="88">
        <f t="shared" si="73"/>
        <v>3.9868962264150936</v>
      </c>
    </row>
    <row r="188" spans="1:75">
      <c r="A188" s="5">
        <v>41411</v>
      </c>
      <c r="B188" s="1040">
        <f t="shared" si="81"/>
        <v>41411</v>
      </c>
      <c r="C188" s="95">
        <f>'(Bloom Yields Live)'!C188</f>
        <v>6.1800000000000001E-2</v>
      </c>
      <c r="D188" s="30">
        <f>'(Bloom Yields Live)'!E188</f>
        <v>0.3644</v>
      </c>
      <c r="E188" s="30">
        <f>'(Bloom Yields Live)'!G188</f>
        <v>0.98199999999999998</v>
      </c>
      <c r="F188" s="30">
        <f>'(Bloom Yields Live)'!I188</f>
        <v>1.4211</v>
      </c>
      <c r="G188" s="30">
        <f>'(Bloom Yields Live)'!K188</f>
        <v>2.0352999999999999</v>
      </c>
      <c r="H188" s="88">
        <f t="shared" si="83"/>
        <v>1.5744962264150941</v>
      </c>
      <c r="I188" s="99">
        <f t="shared" si="85"/>
        <v>2.2490878980891722</v>
      </c>
      <c r="J188" s="1459"/>
      <c r="K188" s="18">
        <f>'(Bloom Yields Live)'!AQ188</f>
        <v>1.2589999999999999</v>
      </c>
      <c r="L188" s="18">
        <f>'(Bloom Yields Live)'!AS188</f>
        <v>1.8129999999999999</v>
      </c>
      <c r="M188" s="1459"/>
      <c r="N188" s="18">
        <f>'(Bloom Yields Live)'!AU188-'(Bloom Yields Live)'!I188</f>
        <v>0.43890000000000007</v>
      </c>
      <c r="O188" s="18">
        <f>'(Bloom Yields Live)'!AY188-'(Bloom Yields Live)'!AW188</f>
        <v>9.1400000000000148E-2</v>
      </c>
      <c r="P188" s="18">
        <f>'(Bloom Yields Live)'!BK188-'(Bloom Yields Live)'!BG188</f>
        <v>2.4399999999999977E-2</v>
      </c>
      <c r="Q188" s="18">
        <f>'(Bloom Yields Live)'!BM188-'(Bloom Yields Live)'!BG188</f>
        <v>5.6400000000000006E-2</v>
      </c>
      <c r="R188" s="18"/>
      <c r="S188" s="95">
        <f>'(Bloom Yields Live)'!S188</f>
        <v>1.984</v>
      </c>
      <c r="T188" s="731"/>
      <c r="U188" s="95">
        <f>'(Bloom Yields Live)'!W188</f>
        <v>0.24529999999999999</v>
      </c>
      <c r="V188" s="30">
        <f>'(Bloom Yields Live)'!Y188</f>
        <v>0.72560000000000002</v>
      </c>
      <c r="W188" s="30">
        <f>'(Bloom Yields Live)'!AA188</f>
        <v>1.5303</v>
      </c>
      <c r="X188" s="30">
        <f>'(Bloom Yields Live)'!AC188</f>
        <v>1.9471000000000001</v>
      </c>
      <c r="Y188" s="30">
        <f>'(Bloom Yields Live)'!AE188</f>
        <v>2.5343999999999998</v>
      </c>
      <c r="Z188" s="30">
        <f t="shared" si="84"/>
        <v>2.4902188679245292</v>
      </c>
      <c r="AA188" s="121">
        <f t="shared" si="87"/>
        <v>0.52600000000000002</v>
      </c>
      <c r="AB188" s="88">
        <f t="shared" si="67"/>
        <v>0.91572264150943417</v>
      </c>
      <c r="AC188" s="99">
        <f t="shared" si="86"/>
        <v>1.1497019108280255</v>
      </c>
      <c r="AD188" s="1459"/>
      <c r="AE188" s="88">
        <f>'(Bloom Yields Live)'!BU188</f>
        <v>1.633</v>
      </c>
      <c r="AF188" s="1511"/>
      <c r="AG188" s="95">
        <f>'(Bloom Yields Live)'!BZ188</f>
        <v>0.60399999999999998</v>
      </c>
      <c r="AH188" s="88">
        <f>'(Bloom Yields Live)'!CB188</f>
        <v>1.139</v>
      </c>
      <c r="AI188" s="88">
        <f>'(Bloom Yields Live)'!CD188</f>
        <v>1.9079999999999999</v>
      </c>
      <c r="AJ188" s="88">
        <f>'(Bloom Yields Live)'!CF188</f>
        <v>2.08</v>
      </c>
      <c r="AK188" s="88">
        <f>'(Bloom Yields Live)'!CH188</f>
        <v>2.552</v>
      </c>
      <c r="AL188" s="121">
        <f t="shared" si="75"/>
        <v>0.65890000000000004</v>
      </c>
      <c r="AM188" s="88">
        <f t="shared" si="68"/>
        <v>0.88228679245283048</v>
      </c>
      <c r="AN188" s="731">
        <f t="shared" si="82"/>
        <v>0.13290000000000002</v>
      </c>
      <c r="AO188" s="95">
        <f>'(Bloom Yields Live)'!CJ188</f>
        <v>0.69669999999999999</v>
      </c>
      <c r="AP188" s="88">
        <f>'(Bloom Yields Live)'!CL188</f>
        <v>1.0771999999999999</v>
      </c>
      <c r="AQ188" s="88">
        <f>'(Bloom Yields Live)'!CN188</f>
        <v>1.8174000000000001</v>
      </c>
      <c r="AR188" s="88">
        <f>'(Bloom Yields Live)'!CP188</f>
        <v>2.2134999999999998</v>
      </c>
      <c r="AS188" s="88">
        <f>'(Bloom Yields Live)'!CR188</f>
        <v>3.0125000000000002</v>
      </c>
      <c r="AT188" s="121">
        <f t="shared" si="88"/>
        <v>0.79239999999999977</v>
      </c>
      <c r="AU188" s="99">
        <f t="shared" si="69"/>
        <v>1.0008584905660376</v>
      </c>
      <c r="AV188" s="95">
        <f>'(Bloom Yields Live)'!CT188</f>
        <v>0.87770000000000004</v>
      </c>
      <c r="AW188" s="88">
        <f>'(Bloom Yields Live)'!CV188</f>
        <v>1.4778</v>
      </c>
      <c r="AX188" s="88">
        <f>'(Bloom Yields Live)'!CX188</f>
        <v>2.0366</v>
      </c>
      <c r="AY188" s="88">
        <f>'(Bloom Yields Live)'!CZ188</f>
        <v>2.3069999999999999</v>
      </c>
      <c r="AZ188" s="88">
        <f>'(Bloom Yields Live)'!DB188</f>
        <v>3.2040000000000002</v>
      </c>
      <c r="BA188" s="121">
        <f t="shared" si="89"/>
        <v>0.88589999999999991</v>
      </c>
      <c r="BB188" s="99">
        <f t="shared" si="70"/>
        <v>1.2992622641509437</v>
      </c>
      <c r="BC188" s="88">
        <f>'(Bloom Yields Live)'!DD188</f>
        <v>1.0261</v>
      </c>
      <c r="BD188" s="88">
        <f>'(Bloom Yields Live)'!DF188</f>
        <v>1.6371</v>
      </c>
      <c r="BE188" s="88">
        <f>'(Bloom Yields Live)'!DH188</f>
        <v>2.2536999999999998</v>
      </c>
      <c r="BF188" s="88">
        <f>'(Bloom Yields Live)'!DJ188</f>
        <v>2.7484999999999999</v>
      </c>
      <c r="BG188" s="88"/>
      <c r="BH188" s="121">
        <f t="shared" si="90"/>
        <v>1.3273999999999999</v>
      </c>
      <c r="BI188" s="99">
        <f t="shared" si="71"/>
        <v>1.6792150943396227</v>
      </c>
      <c r="BJ188" s="95">
        <f>'(Bloom Yields Live)'!DN188</f>
        <v>1.1957</v>
      </c>
      <c r="BK188" s="88">
        <f>'(Bloom Yields Live)'!DP188</f>
        <v>1.9527000000000001</v>
      </c>
      <c r="BL188" s="88">
        <f>'(Bloom Yields Live)'!DR188</f>
        <v>2.7042000000000002</v>
      </c>
      <c r="BM188" s="88">
        <f>'(Bloom Yields Live)'!DT188</f>
        <v>3.0171000000000001</v>
      </c>
      <c r="BN188" s="88"/>
      <c r="BO188" s="121">
        <f t="shared" si="91"/>
        <v>1.5960000000000001</v>
      </c>
      <c r="BP188" s="99">
        <f t="shared" si="72"/>
        <v>2.2069000000000001</v>
      </c>
      <c r="BQ188" s="95">
        <f>'(Bloom Yields Live)'!DX188</f>
        <v>2.1324999999999998</v>
      </c>
      <c r="BR188" s="88">
        <f>'(Bloom Yields Live)'!DZ188</f>
        <v>3.4304999999999999</v>
      </c>
      <c r="BS188" s="88">
        <f>'(Bloom Yields Live)'!EB188</f>
        <v>4.4221000000000004</v>
      </c>
      <c r="BT188" s="88">
        <f>'(Bloom Yields Live)'!ED188</f>
        <v>4.6304999999999996</v>
      </c>
      <c r="BU188" s="88"/>
      <c r="BV188" s="121">
        <f t="shared" si="92"/>
        <v>3.2093999999999996</v>
      </c>
      <c r="BW188" s="88">
        <f t="shared" si="73"/>
        <v>3.9585773584905648</v>
      </c>
    </row>
    <row r="189" spans="1:75">
      <c r="A189" s="5">
        <v>41418</v>
      </c>
      <c r="B189" s="1040">
        <f t="shared" si="81"/>
        <v>41418</v>
      </c>
      <c r="C189" s="95">
        <f>'(Bloom Yields Live)'!C189</f>
        <v>0.1186</v>
      </c>
      <c r="D189" s="30">
        <f>'(Bloom Yields Live)'!E189</f>
        <v>0.4511</v>
      </c>
      <c r="E189" s="30">
        <f>'(Bloom Yields Live)'!G189</f>
        <v>1.0579000000000001</v>
      </c>
      <c r="F189" s="30">
        <f>'(Bloom Yields Live)'!I189</f>
        <v>1.5093000000000001</v>
      </c>
      <c r="G189" s="30">
        <f>'(Bloom Yields Live)'!K189</f>
        <v>2.0979999999999999</v>
      </c>
      <c r="H189" s="88">
        <f t="shared" si="83"/>
        <v>1.5719981132075469</v>
      </c>
      <c r="I189" s="99">
        <f t="shared" si="85"/>
        <v>2.2411261146496821</v>
      </c>
      <c r="J189" s="1459"/>
      <c r="K189" s="18">
        <f>'(Bloom Yields Live)'!AQ189</f>
        <v>1.286</v>
      </c>
      <c r="L189" s="18">
        <f>'(Bloom Yields Live)'!AS189</f>
        <v>1.859</v>
      </c>
      <c r="M189" s="1459"/>
      <c r="N189" s="18">
        <f>'(Bloom Yields Live)'!AU189-'(Bloom Yields Live)'!I189</f>
        <v>0.43369999999999997</v>
      </c>
      <c r="O189" s="18">
        <f>'(Bloom Yields Live)'!AY189-'(Bloom Yields Live)'!AW189</f>
        <v>9.6600000000000019E-2</v>
      </c>
      <c r="P189" s="18">
        <f>'(Bloom Yields Live)'!BK189-'(Bloom Yields Live)'!BG189</f>
        <v>3.5500000000000087E-2</v>
      </c>
      <c r="Q189" s="18">
        <f>'(Bloom Yields Live)'!BM189-'(Bloom Yields Live)'!BG189</f>
        <v>6.150000000000011E-2</v>
      </c>
      <c r="R189" s="18"/>
      <c r="S189" s="95">
        <f>'(Bloom Yields Live)'!S189</f>
        <v>2.1088</v>
      </c>
      <c r="T189" s="731"/>
      <c r="U189" s="95">
        <f>'(Bloom Yields Live)'!W189</f>
        <v>0.32200000000000001</v>
      </c>
      <c r="V189" s="30">
        <f>'(Bloom Yields Live)'!Y189</f>
        <v>0.85099999999999998</v>
      </c>
      <c r="W189" s="30">
        <f>'(Bloom Yields Live)'!AA189</f>
        <v>1.6497000000000002</v>
      </c>
      <c r="X189" s="30">
        <f>'(Bloom Yields Live)'!AC189</f>
        <v>2.0689000000000002</v>
      </c>
      <c r="Y189" s="30">
        <f>'(Bloom Yields Live)'!AE189</f>
        <v>2.6377000000000002</v>
      </c>
      <c r="Z189" s="30">
        <f t="shared" si="84"/>
        <v>2.4636962264150948</v>
      </c>
      <c r="AA189" s="121">
        <f t="shared" si="87"/>
        <v>0.5596000000000001</v>
      </c>
      <c r="AB189" s="88">
        <f t="shared" si="67"/>
        <v>0.89169811320754722</v>
      </c>
      <c r="AC189" s="99">
        <f t="shared" si="86"/>
        <v>1.1506375796178345</v>
      </c>
      <c r="AD189" s="1459"/>
      <c r="AE189" s="88">
        <f>'(Bloom Yields Live)'!BU189</f>
        <v>1.671</v>
      </c>
      <c r="AF189" s="1511"/>
      <c r="AG189" s="95">
        <f>'(Bloom Yields Live)'!BZ189</f>
        <v>0.66500000000000004</v>
      </c>
      <c r="AH189" s="88">
        <f>'(Bloom Yields Live)'!CB189</f>
        <v>1.2450000000000001</v>
      </c>
      <c r="AI189" s="88">
        <f>'(Bloom Yields Live)'!CD189</f>
        <v>1.9990000000000001</v>
      </c>
      <c r="AJ189" s="88">
        <f>'(Bloom Yields Live)'!CF189</f>
        <v>2.1840000000000002</v>
      </c>
      <c r="AK189" s="88">
        <f>'(Bloom Yields Live)'!CH189</f>
        <v>2.6480000000000001</v>
      </c>
      <c r="AL189" s="121">
        <f t="shared" si="75"/>
        <v>0.67470000000000008</v>
      </c>
      <c r="AM189" s="88">
        <f t="shared" si="68"/>
        <v>0.87310566037735859</v>
      </c>
      <c r="AN189" s="731">
        <f t="shared" si="82"/>
        <v>0.11509999999999998</v>
      </c>
      <c r="AO189" s="95">
        <f>'(Bloom Yields Live)'!CJ189</f>
        <v>0.73170000000000002</v>
      </c>
      <c r="AP189" s="88">
        <f>'(Bloom Yields Live)'!CL189</f>
        <v>1.1541999999999999</v>
      </c>
      <c r="AQ189" s="88">
        <f>'(Bloom Yields Live)'!CN189</f>
        <v>1.8839999999999999</v>
      </c>
      <c r="AR189" s="88">
        <f>'(Bloom Yields Live)'!CP189</f>
        <v>2.2810999999999999</v>
      </c>
      <c r="AS189" s="88">
        <f>'(Bloom Yields Live)'!CR189</f>
        <v>3.0720999999999998</v>
      </c>
      <c r="AT189" s="121">
        <f t="shared" si="88"/>
        <v>0.77179999999999982</v>
      </c>
      <c r="AU189" s="99">
        <f t="shared" si="69"/>
        <v>0.99178867924528302</v>
      </c>
      <c r="AV189" s="95">
        <f>'(Bloom Yields Live)'!CT189</f>
        <v>0.90780000000000005</v>
      </c>
      <c r="AW189" s="88">
        <f>'(Bloom Yields Live)'!CV189</f>
        <v>1.5499000000000001</v>
      </c>
      <c r="AX189" s="88">
        <f>'(Bloom Yields Live)'!CX189</f>
        <v>2.0981999999999998</v>
      </c>
      <c r="AY189" s="88">
        <f>'(Bloom Yields Live)'!CZ189</f>
        <v>2.3696000000000002</v>
      </c>
      <c r="AZ189" s="88">
        <f>'(Bloom Yields Live)'!DB189</f>
        <v>3.2585999999999999</v>
      </c>
      <c r="BA189" s="121">
        <f t="shared" si="89"/>
        <v>0.86030000000000006</v>
      </c>
      <c r="BB189" s="99">
        <f t="shared" si="70"/>
        <v>1.2798962264150948</v>
      </c>
      <c r="BC189" s="88">
        <f>'(Bloom Yields Live)'!DD189</f>
        <v>1.0648</v>
      </c>
      <c r="BD189" s="88">
        <f>'(Bloom Yields Live)'!DF189</f>
        <v>1.7177</v>
      </c>
      <c r="BE189" s="88">
        <f>'(Bloom Yields Live)'!DH189</f>
        <v>2.3237999999999999</v>
      </c>
      <c r="BF189" s="88">
        <f>'(Bloom Yields Live)'!DJ189</f>
        <v>2.8197000000000001</v>
      </c>
      <c r="BG189" s="88"/>
      <c r="BH189" s="121">
        <f t="shared" si="90"/>
        <v>1.3104</v>
      </c>
      <c r="BI189" s="99">
        <f t="shared" si="71"/>
        <v>1.6658943396226416</v>
      </c>
      <c r="BJ189" s="95">
        <f>'(Bloom Yields Live)'!DN189</f>
        <v>1.2126999999999999</v>
      </c>
      <c r="BK189" s="88">
        <f>'(Bloom Yields Live)'!DP189</f>
        <v>1.9917</v>
      </c>
      <c r="BL189" s="88">
        <f>'(Bloom Yields Live)'!DR189</f>
        <v>2.7326999999999999</v>
      </c>
      <c r="BM189" s="88">
        <f>'(Bloom Yields Live)'!DT189</f>
        <v>3.0466000000000002</v>
      </c>
      <c r="BN189" s="88"/>
      <c r="BO189" s="121">
        <f t="shared" si="91"/>
        <v>1.5373000000000001</v>
      </c>
      <c r="BP189" s="99">
        <f t="shared" si="72"/>
        <v>2.1791981132075473</v>
      </c>
      <c r="BQ189" s="95">
        <f>'(Bloom Yields Live)'!DX189</f>
        <v>2.1366000000000001</v>
      </c>
      <c r="BR189" s="88">
        <f>'(Bloom Yields Live)'!DZ189</f>
        <v>3.4765999999999999</v>
      </c>
      <c r="BS189" s="88">
        <f>'(Bloom Yields Live)'!EB189</f>
        <v>4.4576000000000002</v>
      </c>
      <c r="BT189" s="88">
        <f>'(Bloom Yields Live)'!ED189</f>
        <v>4.6670999999999996</v>
      </c>
      <c r="BU189" s="88"/>
      <c r="BV189" s="121">
        <f t="shared" si="92"/>
        <v>3.1577999999999995</v>
      </c>
      <c r="BW189" s="88">
        <f t="shared" si="73"/>
        <v>3.9274867924528296</v>
      </c>
    </row>
    <row r="190" spans="1:75">
      <c r="A190" s="5">
        <v>41425</v>
      </c>
      <c r="B190" s="1040">
        <f t="shared" si="81"/>
        <v>41425</v>
      </c>
      <c r="C190" s="95">
        <f>'(Bloom Yields Live)'!C190</f>
        <v>0.20649999999999999</v>
      </c>
      <c r="D190" s="30">
        <f>'(Bloom Yields Live)'!E190</f>
        <v>0.53149999999999997</v>
      </c>
      <c r="E190" s="30">
        <f>'(Bloom Yields Live)'!G190</f>
        <v>1.1545000000000001</v>
      </c>
      <c r="F190" s="30">
        <f>'(Bloom Yields Live)'!I190</f>
        <v>1.6049</v>
      </c>
      <c r="G190" s="30">
        <f>'(Bloom Yields Live)'!K190</f>
        <v>2.1768999999999998</v>
      </c>
      <c r="H190" s="88">
        <f t="shared" si="83"/>
        <v>1.573020754716981</v>
      </c>
      <c r="I190" s="99">
        <f t="shared" si="85"/>
        <v>2.2337560509554142</v>
      </c>
      <c r="J190" s="1459"/>
      <c r="K190" s="18">
        <f>'(Bloom Yields Live)'!AQ190</f>
        <v>1.32</v>
      </c>
      <c r="L190" s="18">
        <f>'(Bloom Yields Live)'!AS190</f>
        <v>1.855</v>
      </c>
      <c r="M190" s="1459"/>
      <c r="N190" s="18">
        <f>'(Bloom Yields Live)'!AU190-'(Bloom Yields Live)'!I190</f>
        <v>0.46909999999999985</v>
      </c>
      <c r="O190" s="18">
        <f>'(Bloom Yields Live)'!AY190-'(Bloom Yields Live)'!AW190</f>
        <v>0.10650000000000004</v>
      </c>
      <c r="P190" s="18">
        <f>'(Bloom Yields Live)'!BK190-'(Bloom Yields Live)'!BG190</f>
        <v>6.1499999999999888E-2</v>
      </c>
      <c r="Q190" s="18">
        <f>'(Bloom Yields Live)'!BM190-'(Bloom Yields Live)'!BG190</f>
        <v>6.5499999999999892E-2</v>
      </c>
      <c r="R190" s="18"/>
      <c r="S190" s="95">
        <f>'(Bloom Yields Live)'!S190</f>
        <v>2.2423999999999999</v>
      </c>
      <c r="T190" s="731"/>
      <c r="U190" s="95">
        <f>'(Bloom Yields Live)'!W190</f>
        <v>0.43609999999999999</v>
      </c>
      <c r="V190" s="30">
        <f>'(Bloom Yields Live)'!Y190</f>
        <v>0.95169999999999999</v>
      </c>
      <c r="W190" s="30">
        <f>'(Bloom Yields Live)'!AA190</f>
        <v>1.7688999999999999</v>
      </c>
      <c r="X190" s="30">
        <f>'(Bloom Yields Live)'!AC190</f>
        <v>2.1949999999999998</v>
      </c>
      <c r="Y190" s="30">
        <f>'(Bloom Yields Live)'!AE190</f>
        <v>2.7839</v>
      </c>
      <c r="Z190" s="30">
        <f t="shared" si="84"/>
        <v>2.4446264150943398</v>
      </c>
      <c r="AA190" s="121">
        <f t="shared" si="87"/>
        <v>0.59009999999999985</v>
      </c>
      <c r="AB190" s="88">
        <f t="shared" si="67"/>
        <v>0.87160566037735854</v>
      </c>
      <c r="AC190" s="99">
        <f t="shared" si="86"/>
        <v>1.1517439490445862</v>
      </c>
      <c r="AD190" s="1459"/>
      <c r="AE190" s="88">
        <f>'(Bloom Yields Live)'!BU190</f>
        <v>1.762</v>
      </c>
      <c r="AF190" s="1511"/>
      <c r="AG190" s="95">
        <f>'(Bloom Yields Live)'!BZ190</f>
        <v>0.77400000000000002</v>
      </c>
      <c r="AH190" s="88">
        <f>'(Bloom Yields Live)'!CB190</f>
        <v>1.3320000000000001</v>
      </c>
      <c r="AI190" s="88">
        <f>'(Bloom Yields Live)'!CD190</f>
        <v>2.0720000000000001</v>
      </c>
      <c r="AJ190" s="88">
        <f>'(Bloom Yields Live)'!CF190</f>
        <v>2.2429999999999999</v>
      </c>
      <c r="AK190" s="88">
        <f>'(Bloom Yields Live)'!CH190</f>
        <v>2.69</v>
      </c>
      <c r="AL190" s="121">
        <f t="shared" si="75"/>
        <v>0.63809999999999989</v>
      </c>
      <c r="AM190" s="88">
        <f t="shared" si="68"/>
        <v>0.8639698113207549</v>
      </c>
      <c r="AN190" s="731">
        <f t="shared" si="82"/>
        <v>4.8000000000000043E-2</v>
      </c>
      <c r="AO190" s="95">
        <f>'(Bloom Yields Live)'!CJ190</f>
        <v>0.83040000000000003</v>
      </c>
      <c r="AP190" s="88">
        <f>'(Bloom Yields Live)'!CL190</f>
        <v>1.2299</v>
      </c>
      <c r="AQ190" s="88">
        <f>'(Bloom Yields Live)'!CN190</f>
        <v>1.9477</v>
      </c>
      <c r="AR190" s="88">
        <f>'(Bloom Yields Live)'!CP190</f>
        <v>2.3338000000000001</v>
      </c>
      <c r="AS190" s="88">
        <f>'(Bloom Yields Live)'!CR190</f>
        <v>3.1076999999999999</v>
      </c>
      <c r="AT190" s="121">
        <f t="shared" si="88"/>
        <v>0.7289000000000001</v>
      </c>
      <c r="AU190" s="99">
        <f t="shared" si="69"/>
        <v>0.98173962264150971</v>
      </c>
      <c r="AV190" s="95">
        <f>'(Bloom Yields Live)'!CT190</f>
        <v>1.0091000000000001</v>
      </c>
      <c r="AW190" s="88">
        <f>'(Bloom Yields Live)'!CV190</f>
        <v>1.6282000000000001</v>
      </c>
      <c r="AX190" s="88">
        <f>'(Bloom Yields Live)'!CX190</f>
        <v>2.1644999999999999</v>
      </c>
      <c r="AY190" s="88">
        <f>'(Bloom Yields Live)'!CZ190</f>
        <v>2.4249000000000001</v>
      </c>
      <c r="AZ190" s="88">
        <f>'(Bloom Yields Live)'!DB190</f>
        <v>3.2968999999999999</v>
      </c>
      <c r="BA190" s="121">
        <f t="shared" si="89"/>
        <v>0.82000000000000006</v>
      </c>
      <c r="BB190" s="99">
        <f t="shared" si="70"/>
        <v>1.2568226415094343</v>
      </c>
      <c r="BC190" s="88">
        <f>'(Bloom Yields Live)'!DD190</f>
        <v>1.1578999999999999</v>
      </c>
      <c r="BD190" s="88">
        <f>'(Bloom Yields Live)'!DF190</f>
        <v>1.7877999999999998</v>
      </c>
      <c r="BE190" s="88">
        <f>'(Bloom Yields Live)'!DH190</f>
        <v>2.3818999999999999</v>
      </c>
      <c r="BF190" s="88">
        <f>'(Bloom Yields Live)'!DJ190</f>
        <v>2.8668</v>
      </c>
      <c r="BG190" s="88"/>
      <c r="BH190" s="121">
        <f t="shared" si="90"/>
        <v>1.2619</v>
      </c>
      <c r="BI190" s="99">
        <f t="shared" si="71"/>
        <v>1.650418867924528</v>
      </c>
      <c r="BJ190" s="95">
        <f>'(Bloom Yields Live)'!DN190</f>
        <v>1.3235000000000001</v>
      </c>
      <c r="BK190" s="88">
        <f>'(Bloom Yields Live)'!DP190</f>
        <v>2.0794999999999999</v>
      </c>
      <c r="BL190" s="88">
        <f>'(Bloom Yields Live)'!DR190</f>
        <v>2.8085</v>
      </c>
      <c r="BM190" s="88">
        <f>'(Bloom Yields Live)'!DT190</f>
        <v>3.1114000000000002</v>
      </c>
      <c r="BN190" s="88"/>
      <c r="BO190" s="121">
        <f t="shared" si="91"/>
        <v>1.5065000000000002</v>
      </c>
      <c r="BP190" s="99">
        <f t="shared" si="72"/>
        <v>2.149001886792453</v>
      </c>
      <c r="BQ190" s="95">
        <f>'(Bloom Yields Live)'!DX190</f>
        <v>2.2431999999999999</v>
      </c>
      <c r="BR190" s="88">
        <f>'(Bloom Yields Live)'!DZ190</f>
        <v>3.5602</v>
      </c>
      <c r="BS190" s="88">
        <f>'(Bloom Yields Live)'!EB190</f>
        <v>4.5293000000000001</v>
      </c>
      <c r="BT190" s="88">
        <f>'(Bloom Yields Live)'!ED190</f>
        <v>4.7277000000000005</v>
      </c>
      <c r="BU190" s="88"/>
      <c r="BV190" s="121">
        <f t="shared" si="92"/>
        <v>3.1228000000000007</v>
      </c>
      <c r="BW190" s="88">
        <f t="shared" si="73"/>
        <v>3.893941509433962</v>
      </c>
    </row>
    <row r="191" spans="1:75">
      <c r="A191" s="5">
        <v>41432</v>
      </c>
      <c r="B191" s="1040">
        <f t="shared" si="81"/>
        <v>41432</v>
      </c>
      <c r="C191" s="95">
        <f>'(Bloom Yields Live)'!C191</f>
        <v>0.28120000000000001</v>
      </c>
      <c r="D191" s="30">
        <f>'(Bloom Yields Live)'!E191</f>
        <v>0.60309999999999997</v>
      </c>
      <c r="E191" s="30">
        <f>'(Bloom Yields Live)'!G191</f>
        <v>1.1654</v>
      </c>
      <c r="F191" s="30">
        <f>'(Bloom Yields Live)'!I191</f>
        <v>1.6167</v>
      </c>
      <c r="G191" s="30">
        <f>'(Bloom Yields Live)'!K191</f>
        <v>2.1623999999999999</v>
      </c>
      <c r="H191" s="88">
        <f t="shared" si="83"/>
        <v>1.5777528301886794</v>
      </c>
      <c r="I191" s="99">
        <f t="shared" si="85"/>
        <v>2.2269210191082802</v>
      </c>
      <c r="J191" s="1459"/>
      <c r="K191" s="18">
        <f>'(Bloom Yields Live)'!AQ191</f>
        <v>1.2889999999999999</v>
      </c>
      <c r="L191" s="18">
        <f>'(Bloom Yields Live)'!AS191</f>
        <v>1.746</v>
      </c>
      <c r="M191" s="1459"/>
      <c r="N191" s="18">
        <f>'(Bloom Yields Live)'!AU191-'(Bloom Yields Live)'!I191</f>
        <v>0.51229999999999998</v>
      </c>
      <c r="O191" s="18">
        <f>'(Bloom Yields Live)'!AY191-'(Bloom Yields Live)'!AW191</f>
        <v>0.10749999999999993</v>
      </c>
      <c r="P191" s="18">
        <f>'(Bloom Yields Live)'!BK191-'(Bloom Yields Live)'!BG191</f>
        <v>6.0499999999999998E-2</v>
      </c>
      <c r="Q191" s="18">
        <f>'(Bloom Yields Live)'!BM191-'(Bloom Yields Live)'!BG191</f>
        <v>6.3500000000000112E-2</v>
      </c>
      <c r="R191" s="18"/>
      <c r="S191" s="95">
        <f>'(Bloom Yields Live)'!S191</f>
        <v>2.3281999999999998</v>
      </c>
      <c r="T191" s="731"/>
      <c r="U191" s="95">
        <f>'(Bloom Yields Live)'!W191</f>
        <v>0.56089999999999995</v>
      </c>
      <c r="V191" s="30">
        <f>'(Bloom Yields Live)'!Y191</f>
        <v>1.0898000000000001</v>
      </c>
      <c r="W191" s="30">
        <f>'(Bloom Yields Live)'!AA191</f>
        <v>1.8693</v>
      </c>
      <c r="X191" s="30">
        <f>'(Bloom Yields Live)'!AC191</f>
        <v>2.2826</v>
      </c>
      <c r="Y191" s="30">
        <f>'(Bloom Yields Live)'!AE191</f>
        <v>2.8525</v>
      </c>
      <c r="Z191" s="30">
        <f t="shared" si="84"/>
        <v>2.43208679245283</v>
      </c>
      <c r="AA191" s="121">
        <f t="shared" si="87"/>
        <v>0.66589999999999994</v>
      </c>
      <c r="AB191" s="88">
        <f t="shared" si="67"/>
        <v>0.85433396226415115</v>
      </c>
      <c r="AC191" s="99">
        <f t="shared" si="86"/>
        <v>1.1508337579617836</v>
      </c>
      <c r="AD191" s="1459"/>
      <c r="AE191" s="88">
        <f>'(Bloom Yields Live)'!BU191</f>
        <v>1.768</v>
      </c>
      <c r="AF191" s="1511"/>
      <c r="AG191" s="95">
        <f>'(Bloom Yields Live)'!BZ191</f>
        <v>0.83899999999999997</v>
      </c>
      <c r="AH191" s="88">
        <f>'(Bloom Yields Live)'!CB191</f>
        <v>1.413</v>
      </c>
      <c r="AI191" s="88">
        <f>'(Bloom Yields Live)'!CD191</f>
        <v>2.14</v>
      </c>
      <c r="AJ191" s="88">
        <f>'(Bloom Yields Live)'!CF191</f>
        <v>2.3069999999999999</v>
      </c>
      <c r="AK191" s="88">
        <f>'(Bloom Yields Live)'!CH191</f>
        <v>2.7450000000000001</v>
      </c>
      <c r="AL191" s="121">
        <f t="shared" si="75"/>
        <v>0.69029999999999991</v>
      </c>
      <c r="AM191" s="88">
        <f t="shared" si="68"/>
        <v>0.85521886792452828</v>
      </c>
      <c r="AN191" s="731">
        <f t="shared" si="82"/>
        <v>2.4399999999999977E-2</v>
      </c>
      <c r="AO191" s="95">
        <f>'(Bloom Yields Live)'!CJ191</f>
        <v>0.89539999999999997</v>
      </c>
      <c r="AP191" s="88">
        <f>'(Bloom Yields Live)'!CL191</f>
        <v>1.3073999999999999</v>
      </c>
      <c r="AQ191" s="88">
        <f>'(Bloom Yields Live)'!CN191</f>
        <v>2.0186999999999999</v>
      </c>
      <c r="AR191" s="88">
        <f>'(Bloom Yields Live)'!CP191</f>
        <v>2.4007999999999998</v>
      </c>
      <c r="AS191" s="88">
        <f>'(Bloom Yields Live)'!CR191</f>
        <v>3.1646999999999998</v>
      </c>
      <c r="AT191" s="121">
        <f t="shared" si="88"/>
        <v>0.7840999999999998</v>
      </c>
      <c r="AU191" s="99">
        <f t="shared" si="69"/>
        <v>0.97248867924528315</v>
      </c>
      <c r="AV191" s="95">
        <f>'(Bloom Yields Live)'!CT191</f>
        <v>1.0892999999999999</v>
      </c>
      <c r="AW191" s="88">
        <f>'(Bloom Yields Live)'!CV191</f>
        <v>1.7208999999999999</v>
      </c>
      <c r="AX191" s="88">
        <f>'(Bloom Yields Live)'!CX191</f>
        <v>2.2507000000000001</v>
      </c>
      <c r="AY191" s="88">
        <f>'(Bloom Yields Live)'!CZ191</f>
        <v>2.5070000000000001</v>
      </c>
      <c r="AZ191" s="88">
        <f>'(Bloom Yields Live)'!DB191</f>
        <v>3.3689999999999998</v>
      </c>
      <c r="BA191" s="121">
        <f t="shared" si="89"/>
        <v>0.89030000000000009</v>
      </c>
      <c r="BB191" s="99">
        <f t="shared" si="70"/>
        <v>1.2338396226415098</v>
      </c>
      <c r="BC191" s="88">
        <f>'(Bloom Yields Live)'!DD191</f>
        <v>1.2564</v>
      </c>
      <c r="BD191" s="88">
        <f>'(Bloom Yields Live)'!DF191</f>
        <v>1.8989</v>
      </c>
      <c r="BE191" s="88">
        <f>'(Bloom Yields Live)'!DH191</f>
        <v>2.4864999999999999</v>
      </c>
      <c r="BF191" s="88">
        <f>'(Bloom Yields Live)'!DJ191</f>
        <v>2.9674</v>
      </c>
      <c r="BG191" s="88"/>
      <c r="BH191" s="121">
        <f t="shared" si="90"/>
        <v>1.3507</v>
      </c>
      <c r="BI191" s="99">
        <f t="shared" si="71"/>
        <v>1.6355584905660379</v>
      </c>
      <c r="BJ191" s="95">
        <f>'(Bloom Yields Live)'!DN191</f>
        <v>1.45</v>
      </c>
      <c r="BK191" s="88">
        <f>'(Bloom Yields Live)'!DP191</f>
        <v>2.2185000000000001</v>
      </c>
      <c r="BL191" s="88">
        <f>'(Bloom Yields Live)'!DR191</f>
        <v>2.9409000000000001</v>
      </c>
      <c r="BM191" s="88">
        <f>'(Bloom Yields Live)'!DT191</f>
        <v>3.2399</v>
      </c>
      <c r="BN191" s="88"/>
      <c r="BO191" s="121">
        <f t="shared" si="91"/>
        <v>1.6232</v>
      </c>
      <c r="BP191" s="99">
        <f t="shared" si="72"/>
        <v>2.1198056603773585</v>
      </c>
      <c r="BQ191" s="95">
        <f>'(Bloom Yields Live)'!DX191</f>
        <v>2.4714</v>
      </c>
      <c r="BR191" s="88">
        <f>'(Bloom Yields Live)'!DZ191</f>
        <v>3.8010000000000002</v>
      </c>
      <c r="BS191" s="88">
        <f>'(Bloom Yields Live)'!EB191</f>
        <v>4.7634999999999996</v>
      </c>
      <c r="BT191" s="88">
        <f>'(Bloom Yields Live)'!ED191</f>
        <v>4.9580000000000002</v>
      </c>
      <c r="BU191" s="88"/>
      <c r="BV191" s="121">
        <f t="shared" si="92"/>
        <v>3.3413000000000004</v>
      </c>
      <c r="BW191" s="88">
        <f t="shared" si="73"/>
        <v>3.8630943396226405</v>
      </c>
    </row>
    <row r="192" spans="1:75">
      <c r="A192" s="5">
        <v>41439</v>
      </c>
      <c r="B192" s="1040">
        <f t="shared" si="81"/>
        <v>41439</v>
      </c>
      <c r="C192" s="95">
        <f>'(Bloom Yields Live)'!C192</f>
        <v>0.23580000000000001</v>
      </c>
      <c r="D192" s="30">
        <f>'(Bloom Yields Live)'!E192</f>
        <v>0.57940000000000003</v>
      </c>
      <c r="E192" s="30">
        <f>'(Bloom Yields Live)'!G192</f>
        <v>1.1607000000000001</v>
      </c>
      <c r="F192" s="30">
        <f>'(Bloom Yields Live)'!I192</f>
        <v>1.6095000000000002</v>
      </c>
      <c r="G192" s="30">
        <f>'(Bloom Yields Live)'!K192</f>
        <v>2.1535000000000002</v>
      </c>
      <c r="H192" s="88">
        <f t="shared" ref="H192:H206" si="93">AVERAGE(F140:F192)</f>
        <v>1.579120754716981</v>
      </c>
      <c r="I192" s="99">
        <f t="shared" si="85"/>
        <v>2.219996815286625</v>
      </c>
      <c r="J192" s="1459"/>
      <c r="K192" s="18">
        <f>'(Bloom Yields Live)'!AQ192</f>
        <v>1.2589999999999999</v>
      </c>
      <c r="L192" s="18">
        <f>'(Bloom Yields Live)'!AS192</f>
        <v>1.64</v>
      </c>
      <c r="M192" s="1459"/>
      <c r="N192" s="18">
        <f>'(Bloom Yields Live)'!AU192-'(Bloom Yields Live)'!I192</f>
        <v>0.47949999999999982</v>
      </c>
      <c r="O192" s="18">
        <f>'(Bloom Yields Live)'!AY192-'(Bloom Yields Live)'!AW192</f>
        <v>0.10199999999999987</v>
      </c>
      <c r="P192" s="18">
        <f>'(Bloom Yields Live)'!BK192-'(Bloom Yields Live)'!BG192</f>
        <v>6.0999999999999943E-2</v>
      </c>
      <c r="Q192" s="18">
        <f>'(Bloom Yields Live)'!BM192-'(Bloom Yields Live)'!BG192</f>
        <v>6.3999999999999835E-2</v>
      </c>
      <c r="R192" s="18"/>
      <c r="S192" s="95">
        <f>'(Bloom Yields Live)'!S192</f>
        <v>2.3258000000000001</v>
      </c>
      <c r="T192" s="731"/>
      <c r="U192" s="95">
        <f>'(Bloom Yields Live)'!W192</f>
        <v>0.55840000000000001</v>
      </c>
      <c r="V192" s="30">
        <f>'(Bloom Yields Live)'!Y192</f>
        <v>1.0940000000000001</v>
      </c>
      <c r="W192" s="30">
        <f>'(Bloom Yields Live)'!AA192</f>
        <v>1.8825000000000001</v>
      </c>
      <c r="X192" s="30">
        <f>'(Bloom Yields Live)'!AC192</f>
        <v>2.2974999999999999</v>
      </c>
      <c r="Y192" s="30">
        <f>'(Bloom Yields Live)'!AE192</f>
        <v>2.8746999999999998</v>
      </c>
      <c r="Z192" s="30">
        <f t="shared" ref="Z192:Z206" si="94">AVERAGE(X140:X192)</f>
        <v>2.4161735849056609</v>
      </c>
      <c r="AA192" s="121">
        <f t="shared" si="87"/>
        <v>0.68799999999999972</v>
      </c>
      <c r="AB192" s="88">
        <f t="shared" si="67"/>
        <v>0.83705283018867949</v>
      </c>
      <c r="AC192" s="99">
        <f t="shared" si="86"/>
        <v>1.1505898089171975</v>
      </c>
      <c r="AD192" s="1459"/>
      <c r="AE192" s="88">
        <f>'(Bloom Yields Live)'!BU192</f>
        <v>1.7109999999999999</v>
      </c>
      <c r="AF192" s="1511"/>
      <c r="AG192" s="95">
        <f>'(Bloom Yields Live)'!BZ192</f>
        <v>0.82599999999999996</v>
      </c>
      <c r="AH192" s="88">
        <f>'(Bloom Yields Live)'!CB192</f>
        <v>1.4359999999999999</v>
      </c>
      <c r="AI192" s="88">
        <f>'(Bloom Yields Live)'!CD192</f>
        <v>2.1669999999999998</v>
      </c>
      <c r="AJ192" s="88">
        <f>'(Bloom Yields Live)'!CF192</f>
        <v>2.331</v>
      </c>
      <c r="AK192" s="88">
        <f>'(Bloom Yields Live)'!CH192</f>
        <v>2.746</v>
      </c>
      <c r="AL192" s="121">
        <f t="shared" si="75"/>
        <v>0.72149999999999981</v>
      </c>
      <c r="AM192" s="88">
        <f t="shared" si="68"/>
        <v>0.84753018867924523</v>
      </c>
      <c r="AN192" s="731">
        <f t="shared" si="82"/>
        <v>3.3500000000000085E-2</v>
      </c>
      <c r="AO192" s="95">
        <f>'(Bloom Yields Live)'!CJ192</f>
        <v>0.87629999999999997</v>
      </c>
      <c r="AP192" s="88">
        <f>'(Bloom Yields Live)'!CL192</f>
        <v>1.3181</v>
      </c>
      <c r="AQ192" s="88">
        <f>'(Bloom Yields Live)'!CN192</f>
        <v>2.0306000000000002</v>
      </c>
      <c r="AR192" s="88">
        <f>'(Bloom Yields Live)'!CP192</f>
        <v>2.4081999999999999</v>
      </c>
      <c r="AS192" s="88">
        <f>'(Bloom Yields Live)'!CR192</f>
        <v>3.1554000000000002</v>
      </c>
      <c r="AT192" s="121">
        <f t="shared" si="88"/>
        <v>0.79869999999999974</v>
      </c>
      <c r="AU192" s="99">
        <f t="shared" si="69"/>
        <v>0.963947169811321</v>
      </c>
      <c r="AV192" s="95">
        <f>'(Bloom Yields Live)'!CT192</f>
        <v>1.0820000000000001</v>
      </c>
      <c r="AW192" s="88">
        <f>'(Bloom Yields Live)'!CV192</f>
        <v>1.7433000000000001</v>
      </c>
      <c r="AX192" s="88">
        <f>'(Bloom Yields Live)'!CX192</f>
        <v>2.2744</v>
      </c>
      <c r="AY192" s="88">
        <f>'(Bloom Yields Live)'!CZ192</f>
        <v>2.5461999999999998</v>
      </c>
      <c r="AZ192" s="88">
        <f>'(Bloom Yields Live)'!DB192</f>
        <v>3.3915000000000002</v>
      </c>
      <c r="BA192" s="121">
        <f t="shared" si="89"/>
        <v>0.93669999999999964</v>
      </c>
      <c r="BB192" s="99">
        <f t="shared" si="70"/>
        <v>1.2120245283018871</v>
      </c>
      <c r="BC192" s="88">
        <f>'(Bloom Yields Live)'!DD192</f>
        <v>1.2562</v>
      </c>
      <c r="BD192" s="88">
        <f>'(Bloom Yields Live)'!DF192</f>
        <v>1.9584000000000001</v>
      </c>
      <c r="BE192" s="88">
        <f>'(Bloom Yields Live)'!DH192</f>
        <v>2.5472999999999999</v>
      </c>
      <c r="BF192" s="88">
        <f>'(Bloom Yields Live)'!DJ192</f>
        <v>3.0236000000000001</v>
      </c>
      <c r="BG192" s="88"/>
      <c r="BH192" s="121">
        <f t="shared" si="90"/>
        <v>1.4140999999999999</v>
      </c>
      <c r="BI192" s="99">
        <f t="shared" si="71"/>
        <v>1.6225018867924528</v>
      </c>
      <c r="BJ192" s="95">
        <f>'(Bloom Yields Live)'!DN192</f>
        <v>1.4621</v>
      </c>
      <c r="BK192" s="88">
        <f>'(Bloom Yields Live)'!DP192</f>
        <v>2.2604000000000002</v>
      </c>
      <c r="BL192" s="88">
        <f>'(Bloom Yields Live)'!DR192</f>
        <v>2.9840999999999998</v>
      </c>
      <c r="BM192" s="88">
        <f>'(Bloom Yields Live)'!DT192</f>
        <v>3.2785000000000002</v>
      </c>
      <c r="BN192" s="88"/>
      <c r="BO192" s="121">
        <f t="shared" si="91"/>
        <v>1.669</v>
      </c>
      <c r="BP192" s="99">
        <f t="shared" si="72"/>
        <v>2.091188679245283</v>
      </c>
      <c r="BQ192" s="95">
        <f>'(Bloom Yields Live)'!DX192</f>
        <v>2.6126</v>
      </c>
      <c r="BR192" s="88">
        <f>'(Bloom Yields Live)'!DZ192</f>
        <v>3.9718</v>
      </c>
      <c r="BS192" s="88">
        <f>'(Bloom Yields Live)'!EB192</f>
        <v>4.9356</v>
      </c>
      <c r="BT192" s="88">
        <f>'(Bloom Yields Live)'!ED192</f>
        <v>5.1256000000000004</v>
      </c>
      <c r="BU192" s="88"/>
      <c r="BV192" s="121">
        <f t="shared" si="92"/>
        <v>3.5161000000000002</v>
      </c>
      <c r="BW192" s="88">
        <f t="shared" si="73"/>
        <v>3.8378188679245278</v>
      </c>
    </row>
    <row r="193" spans="1:75">
      <c r="A193" s="5">
        <v>41446</v>
      </c>
      <c r="B193" s="1040">
        <f t="shared" si="81"/>
        <v>41446</v>
      </c>
      <c r="C193" s="95">
        <f>'(Bloom Yields Live)'!C193</f>
        <v>0.40799999999999997</v>
      </c>
      <c r="D193" s="30">
        <f>'(Bloom Yields Live)'!E193</f>
        <v>0.83069999999999999</v>
      </c>
      <c r="E193" s="30">
        <f>'(Bloom Yields Live)'!G193</f>
        <v>1.3801000000000001</v>
      </c>
      <c r="F193" s="30">
        <f>'(Bloom Yields Live)'!I193</f>
        <v>1.8109999999999999</v>
      </c>
      <c r="G193" s="30">
        <f>'(Bloom Yields Live)'!K193</f>
        <v>2.3262999999999998</v>
      </c>
      <c r="H193" s="88">
        <f t="shared" si="93"/>
        <v>1.5823113207547166</v>
      </c>
      <c r="I193" s="99">
        <f t="shared" si="85"/>
        <v>2.2134305732484076</v>
      </c>
      <c r="J193" s="1459"/>
      <c r="K193" s="18">
        <f>'(Bloom Yields Live)'!AQ193</f>
        <v>1.17</v>
      </c>
      <c r="L193" s="18">
        <f>'(Bloom Yields Live)'!AS193</f>
        <v>1.667</v>
      </c>
      <c r="M193" s="1459"/>
      <c r="N193" s="18">
        <f>'(Bloom Yields Live)'!AU193-'(Bloom Yields Live)'!I193</f>
        <v>0.5089999999999999</v>
      </c>
      <c r="O193" s="18">
        <f>'(Bloom Yields Live)'!AY193-'(Bloom Yields Live)'!AW193</f>
        <v>0.11169999999999991</v>
      </c>
      <c r="P193" s="18">
        <f>'(Bloom Yields Live)'!BK193-'(Bloom Yields Live)'!BG193</f>
        <v>6.2200000000000255E-2</v>
      </c>
      <c r="Q193" s="18">
        <f>'(Bloom Yields Live)'!BM193-'(Bloom Yields Live)'!BG193</f>
        <v>6.9199999999999928E-2</v>
      </c>
      <c r="R193" s="18"/>
      <c r="S193" s="95">
        <f>'(Bloom Yields Live)'!S193</f>
        <v>2.6335999999999999</v>
      </c>
      <c r="T193" s="731"/>
      <c r="U193" s="95">
        <f>'(Bloom Yields Live)'!W193</f>
        <v>0.7863</v>
      </c>
      <c r="V193" s="30">
        <f>'(Bloom Yields Live)'!Y193</f>
        <v>1.4372</v>
      </c>
      <c r="W193" s="30">
        <f>'(Bloom Yields Live)'!AA193</f>
        <v>2.1936</v>
      </c>
      <c r="X193" s="30">
        <f>'(Bloom Yields Live)'!AC193</f>
        <v>2.6036000000000001</v>
      </c>
      <c r="Y193" s="30">
        <f>'(Bloom Yields Live)'!AE193</f>
        <v>3.1160000000000001</v>
      </c>
      <c r="Z193" s="30">
        <f t="shared" si="94"/>
        <v>2.4034867924528305</v>
      </c>
      <c r="AA193" s="121">
        <f t="shared" si="87"/>
        <v>0.79260000000000019</v>
      </c>
      <c r="AB193" s="88">
        <f t="shared" ref="AB193:AB202" si="95">AVERAGE(AA141:AA193)</f>
        <v>0.82117547169811322</v>
      </c>
      <c r="AC193" s="99">
        <f t="shared" si="86"/>
        <v>1.1511458598726114</v>
      </c>
      <c r="AD193" s="1459"/>
      <c r="AE193" s="88">
        <f>'(Bloom Yields Live)'!BU193</f>
        <v>2.0259999999999998</v>
      </c>
      <c r="AF193" s="1511"/>
      <c r="AG193" s="95">
        <f>'(Bloom Yields Live)'!BZ193</f>
        <v>1.018</v>
      </c>
      <c r="AH193" s="88">
        <f>'(Bloom Yields Live)'!CB193</f>
        <v>1.65</v>
      </c>
      <c r="AI193" s="88">
        <f>'(Bloom Yields Live)'!CD193</f>
        <v>2.343</v>
      </c>
      <c r="AJ193" s="88">
        <f>'(Bloom Yields Live)'!CF193</f>
        <v>2.516</v>
      </c>
      <c r="AK193" s="88">
        <f>'(Bloom Yields Live)'!CH193</f>
        <v>2.9159999999999999</v>
      </c>
      <c r="AL193" s="121">
        <f t="shared" si="75"/>
        <v>0.70500000000000007</v>
      </c>
      <c r="AM193" s="88">
        <f t="shared" ref="AM193:AM206" si="96">AVERAGE(AL141:AL193)</f>
        <v>0.8393207547169812</v>
      </c>
      <c r="AN193" s="731">
        <f t="shared" si="82"/>
        <v>-8.7600000000000122E-2</v>
      </c>
      <c r="AO193" s="95">
        <f>'(Bloom Yields Live)'!CJ193</f>
        <v>1.0805</v>
      </c>
      <c r="AP193" s="88">
        <f>'(Bloom Yields Live)'!CL193</f>
        <v>1.5537999999999998</v>
      </c>
      <c r="AQ193" s="88">
        <f>'(Bloom Yields Live)'!CN193</f>
        <v>2.2429999999999999</v>
      </c>
      <c r="AR193" s="88">
        <f>'(Bloom Yields Live)'!CP193</f>
        <v>2.6034000000000002</v>
      </c>
      <c r="AS193" s="88">
        <f>'(Bloom Yields Live)'!CR193</f>
        <v>3.3355999999999999</v>
      </c>
      <c r="AT193" s="121">
        <f t="shared" si="88"/>
        <v>0.79240000000000022</v>
      </c>
      <c r="AU193" s="99">
        <f t="shared" ref="AU193:AU206" si="97">AVERAGE(AT141:AT193)</f>
        <v>0.95555849056603781</v>
      </c>
      <c r="AV193" s="95">
        <f>'(Bloom Yields Live)'!CT193</f>
        <v>1.2709999999999999</v>
      </c>
      <c r="AW193" s="88">
        <f>'(Bloom Yields Live)'!CV193</f>
        <v>1.9638</v>
      </c>
      <c r="AX193" s="88">
        <f>'(Bloom Yields Live)'!CX193</f>
        <v>2.4815999999999998</v>
      </c>
      <c r="AY193" s="88">
        <f>'(Bloom Yields Live)'!CZ193</f>
        <v>2.7262</v>
      </c>
      <c r="AZ193" s="88">
        <f>'(Bloom Yields Live)'!DB193</f>
        <v>3.5564999999999998</v>
      </c>
      <c r="BA193" s="121">
        <f t="shared" si="89"/>
        <v>0.91520000000000001</v>
      </c>
      <c r="BB193" s="99">
        <f t="shared" ref="BB193:BB202" si="98">AVERAGE(BA141:BA193)</f>
        <v>1.1896716981132078</v>
      </c>
      <c r="BC193" s="88">
        <f>'(Bloom Yields Live)'!DD193</f>
        <v>1.4666000000000001</v>
      </c>
      <c r="BD193" s="88">
        <f>'(Bloom Yields Live)'!DF193</f>
        <v>2.2002999999999999</v>
      </c>
      <c r="BE193" s="88">
        <f>'(Bloom Yields Live)'!DH193</f>
        <v>2.766</v>
      </c>
      <c r="BF193" s="88">
        <f>'(Bloom Yields Live)'!DJ193</f>
        <v>3.2250999999999999</v>
      </c>
      <c r="BG193" s="88"/>
      <c r="BH193" s="121">
        <f t="shared" si="90"/>
        <v>1.4140999999999999</v>
      </c>
      <c r="BI193" s="99">
        <f t="shared" ref="BI193:BI202" si="99">AVERAGE(BH141:BH193)</f>
        <v>1.6086452830188682</v>
      </c>
      <c r="BJ193" s="95">
        <f>'(Bloom Yields Live)'!DN193</f>
        <v>1.7006999999999999</v>
      </c>
      <c r="BK193" s="88">
        <f>'(Bloom Yields Live)'!DP193</f>
        <v>2.5304000000000002</v>
      </c>
      <c r="BL193" s="88">
        <f>'(Bloom Yields Live)'!DR193</f>
        <v>3.2608999999999999</v>
      </c>
      <c r="BM193" s="88">
        <f>'(Bloom Yields Live)'!DT193</f>
        <v>3.5381</v>
      </c>
      <c r="BN193" s="88"/>
      <c r="BO193" s="121">
        <f t="shared" si="91"/>
        <v>1.7271000000000001</v>
      </c>
      <c r="BP193" s="99">
        <f t="shared" ref="BP193:BP206" si="100">AVERAGE(BO141:BO193)</f>
        <v>2.0629849056603775</v>
      </c>
      <c r="BQ193" s="95">
        <f>'(Bloom Yields Live)'!DX193</f>
        <v>2.7923</v>
      </c>
      <c r="BR193" s="88">
        <f>'(Bloom Yields Live)'!DZ193</f>
        <v>4.1829999999999998</v>
      </c>
      <c r="BS193" s="88">
        <f>'(Bloom Yields Live)'!EB193</f>
        <v>5.1235999999999997</v>
      </c>
      <c r="BT193" s="88">
        <f>'(Bloom Yields Live)'!ED193</f>
        <v>5.2963000000000005</v>
      </c>
      <c r="BU193" s="88"/>
      <c r="BV193" s="121">
        <f t="shared" si="92"/>
        <v>3.4853000000000005</v>
      </c>
      <c r="BW193" s="88">
        <f t="shared" ref="BW193:BW206" si="101">AVERAGE(BV141:BV193)</f>
        <v>3.8126452830188673</v>
      </c>
    </row>
    <row r="194" spans="1:75">
      <c r="A194" s="5">
        <v>41453</v>
      </c>
      <c r="B194" s="1040">
        <f t="shared" si="81"/>
        <v>41453</v>
      </c>
      <c r="C194" s="95">
        <f>'(Bloom Yields Live)'!C194</f>
        <v>0.34989999999999999</v>
      </c>
      <c r="D194" s="30">
        <f>'(Bloom Yields Live)'!E194</f>
        <v>0.78610000000000002</v>
      </c>
      <c r="E194" s="30">
        <f>'(Bloom Yields Live)'!G194</f>
        <v>1.3817999999999999</v>
      </c>
      <c r="F194" s="30">
        <f>'(Bloom Yields Live)'!I194</f>
        <v>1.8231000000000002</v>
      </c>
      <c r="G194" s="30">
        <f>'(Bloom Yields Live)'!K194</f>
        <v>2.3210000000000002</v>
      </c>
      <c r="H194" s="88">
        <f t="shared" si="93"/>
        <v>1.5834660377358487</v>
      </c>
      <c r="I194" s="99">
        <f t="shared" si="85"/>
        <v>2.2077770700636945</v>
      </c>
      <c r="J194" s="1459"/>
      <c r="K194" s="18">
        <f>'(Bloom Yields Live)'!AQ194</f>
        <v>1.135</v>
      </c>
      <c r="L194" s="18">
        <f>'(Bloom Yields Live)'!AS194</f>
        <v>1.712</v>
      </c>
      <c r="M194" s="1459"/>
      <c r="N194" s="18">
        <f>'(Bloom Yields Live)'!AU194-'(Bloom Yields Live)'!I194</f>
        <v>0.52389999999999981</v>
      </c>
      <c r="O194" s="18">
        <f>'(Bloom Yields Live)'!AY194-'(Bloom Yields Live)'!AW194</f>
        <v>0.11959999999999971</v>
      </c>
      <c r="P194" s="18">
        <f>'(Bloom Yields Live)'!BK194-'(Bloom Yields Live)'!BG194</f>
        <v>7.4699999999999989E-2</v>
      </c>
      <c r="Q194" s="18">
        <f>'(Bloom Yields Live)'!BM194-'(Bloom Yields Live)'!BG194</f>
        <v>7.2700000000000209E-2</v>
      </c>
      <c r="R194" s="18"/>
      <c r="S194" s="497">
        <f>'(Bloom Yields Live)'!S194</f>
        <v>2.6760000000000002</v>
      </c>
      <c r="T194" s="731"/>
      <c r="U194" s="95">
        <f>'(Bloom Yields Live)'!W194</f>
        <v>0.77929999999999999</v>
      </c>
      <c r="V194" s="30">
        <f>'(Bloom Yields Live)'!Y194</f>
        <v>1.4736</v>
      </c>
      <c r="W194" s="30">
        <f>'(Bloom Yields Live)'!AA194</f>
        <v>2.1886999999999999</v>
      </c>
      <c r="X194" s="30">
        <f>'(Bloom Yields Live)'!AC194</f>
        <v>2.6141999999999999</v>
      </c>
      <c r="Y194" s="30">
        <f>'(Bloom Yields Live)'!AE194</f>
        <v>3.1263000000000001</v>
      </c>
      <c r="Z194" s="30">
        <f t="shared" si="94"/>
        <v>2.3900490566037735</v>
      </c>
      <c r="AA194" s="121">
        <f t="shared" si="87"/>
        <v>0.79109999999999969</v>
      </c>
      <c r="AB194" s="88">
        <f t="shared" si="95"/>
        <v>0.80658301886792461</v>
      </c>
      <c r="AC194" s="99">
        <f t="shared" si="86"/>
        <v>1.1503363057324838</v>
      </c>
      <c r="AD194" s="1459"/>
      <c r="AE194" s="88">
        <f>'(Bloom Yields Live)'!BU194</f>
        <v>2.0329999999999999</v>
      </c>
      <c r="AF194" s="1511"/>
      <c r="AG194" s="95">
        <f>'(Bloom Yields Live)'!BZ194</f>
        <v>0.95699999999999996</v>
      </c>
      <c r="AH194" s="88">
        <f>'(Bloom Yields Live)'!CB194</f>
        <v>1.627</v>
      </c>
      <c r="AI194" s="88">
        <f>'(Bloom Yields Live)'!CD194</f>
        <v>2.351</v>
      </c>
      <c r="AJ194" s="88">
        <f>'(Bloom Yields Live)'!CF194</f>
        <v>2.5289999999999999</v>
      </c>
      <c r="AK194" s="88">
        <f>'(Bloom Yields Live)'!CH194</f>
        <v>2.92</v>
      </c>
      <c r="AL194" s="121">
        <f t="shared" si="75"/>
        <v>0.70589999999999975</v>
      </c>
      <c r="AM194" s="88">
        <f t="shared" si="96"/>
        <v>0.83256226415094348</v>
      </c>
      <c r="AN194" s="731">
        <f t="shared" si="82"/>
        <v>-8.5199999999999942E-2</v>
      </c>
      <c r="AO194" s="95">
        <f>'(Bloom Yields Live)'!CJ194</f>
        <v>1.0430999999999999</v>
      </c>
      <c r="AP194" s="88">
        <f>'(Bloom Yields Live)'!CL194</f>
        <v>1.5548999999999999</v>
      </c>
      <c r="AQ194" s="88">
        <f>'(Bloom Yields Live)'!CN194</f>
        <v>2.2843999999999998</v>
      </c>
      <c r="AR194" s="88">
        <f>'(Bloom Yields Live)'!CP194</f>
        <v>2.6575000000000002</v>
      </c>
      <c r="AS194" s="88">
        <f>'(Bloom Yields Live)'!CR194</f>
        <v>3.3803999999999998</v>
      </c>
      <c r="AT194" s="121">
        <f t="shared" si="88"/>
        <v>0.83440000000000003</v>
      </c>
      <c r="AU194" s="99">
        <f t="shared" si="97"/>
        <v>0.94848679245283041</v>
      </c>
      <c r="AV194" s="95">
        <f>'(Bloom Yields Live)'!CT194</f>
        <v>1.2130000000000001</v>
      </c>
      <c r="AW194" s="88">
        <f>'(Bloom Yields Live)'!CV194</f>
        <v>1.9443999999999999</v>
      </c>
      <c r="AX194" s="88">
        <f>'(Bloom Yields Live)'!CX194</f>
        <v>2.5423999999999998</v>
      </c>
      <c r="AY194" s="88">
        <f>'(Bloom Yields Live)'!CZ194</f>
        <v>2.7598000000000003</v>
      </c>
      <c r="AZ194" s="88">
        <f>'(Bloom Yields Live)'!DB194</f>
        <v>3.5808</v>
      </c>
      <c r="BA194" s="121">
        <f t="shared" si="89"/>
        <v>0.93670000000000009</v>
      </c>
      <c r="BB194" s="99">
        <f t="shared" si="98"/>
        <v>1.1682339622641513</v>
      </c>
      <c r="BC194" s="88">
        <f>'(Bloom Yields Live)'!DD194</f>
        <v>1.4615</v>
      </c>
      <c r="BD194" s="88">
        <f>'(Bloom Yields Live)'!DF194</f>
        <v>2.2336999999999998</v>
      </c>
      <c r="BE194" s="88">
        <f>'(Bloom Yields Live)'!DH194</f>
        <v>2.8395999999999999</v>
      </c>
      <c r="BF194" s="88">
        <f>'(Bloom Yields Live)'!DJ194</f>
        <v>3.3113999999999999</v>
      </c>
      <c r="BG194" s="88"/>
      <c r="BH194" s="121">
        <f t="shared" si="90"/>
        <v>1.4882999999999997</v>
      </c>
      <c r="BI194" s="99">
        <f t="shared" si="99"/>
        <v>1.5973207547169814</v>
      </c>
      <c r="BJ194" s="95">
        <f>'(Bloom Yields Live)'!DN194</f>
        <v>1.7090000000000001</v>
      </c>
      <c r="BK194" s="88">
        <f>'(Bloom Yields Live)'!DP194</f>
        <v>2.5773000000000001</v>
      </c>
      <c r="BL194" s="88">
        <f>'(Bloom Yields Live)'!DR194</f>
        <v>3.3780000000000001</v>
      </c>
      <c r="BM194" s="88">
        <f>'(Bloom Yields Live)'!DT194</f>
        <v>3.6678999999999999</v>
      </c>
      <c r="BN194" s="88"/>
      <c r="BO194" s="121">
        <f t="shared" si="91"/>
        <v>1.8447999999999998</v>
      </c>
      <c r="BP194" s="99">
        <f t="shared" si="100"/>
        <v>2.0380867924528303</v>
      </c>
      <c r="BQ194" s="95">
        <f>'(Bloom Yields Live)'!DX194</f>
        <v>2.8536000000000001</v>
      </c>
      <c r="BR194" s="88">
        <f>'(Bloom Yields Live)'!DZ194</f>
        <v>4.2828999999999997</v>
      </c>
      <c r="BS194" s="88">
        <f>'(Bloom Yields Live)'!EB194</f>
        <v>5.2637</v>
      </c>
      <c r="BT194" s="88">
        <f>'(Bloom Yields Live)'!ED194</f>
        <v>5.4490999999999996</v>
      </c>
      <c r="BU194" s="88"/>
      <c r="BV194" s="121">
        <f t="shared" si="92"/>
        <v>3.6259999999999994</v>
      </c>
      <c r="BW194" s="88">
        <f t="shared" si="101"/>
        <v>3.7954283018867918</v>
      </c>
    </row>
    <row r="195" spans="1:75">
      <c r="A195" s="5">
        <v>41460</v>
      </c>
      <c r="B195" s="1040">
        <f t="shared" si="81"/>
        <v>41460</v>
      </c>
      <c r="C195" s="95">
        <f>'(Bloom Yields Live)'!C195</f>
        <v>0.26850000000000002</v>
      </c>
      <c r="D195" s="30">
        <f>'(Bloom Yields Live)'!E195</f>
        <v>0.69230000000000003</v>
      </c>
      <c r="E195" s="30">
        <f>'(Bloom Yields Live)'!G195</f>
        <v>1.3501000000000001</v>
      </c>
      <c r="F195" s="30">
        <f>'(Bloom Yields Live)'!I195</f>
        <v>1.8142</v>
      </c>
      <c r="G195" s="30">
        <f>'(Bloom Yields Live)'!K195</f>
        <v>2.3249</v>
      </c>
      <c r="H195" s="88">
        <f t="shared" si="93"/>
        <v>1.5836547169811321</v>
      </c>
      <c r="I195" s="99">
        <f t="shared" si="85"/>
        <v>2.2021700636942683</v>
      </c>
      <c r="J195" s="1459"/>
      <c r="K195" s="18">
        <f>'(Bloom Yields Live)'!AQ195</f>
        <v>1.3140000000000001</v>
      </c>
      <c r="L195" s="18">
        <f>'(Bloom Yields Live)'!AS195</f>
        <v>1.8919999999999999</v>
      </c>
      <c r="M195" s="1459"/>
      <c r="N195" s="18">
        <f>'(Bloom Yields Live)'!AU195-'(Bloom Yields Live)'!I195</f>
        <v>0.48280000000000012</v>
      </c>
      <c r="O195" s="18">
        <f>'(Bloom Yields Live)'!AY195-'(Bloom Yields Live)'!AW195</f>
        <v>0.12190000000000012</v>
      </c>
      <c r="P195" s="18">
        <f>'(Bloom Yields Live)'!BK195-'(Bloom Yields Live)'!BG195</f>
        <v>5.8799999999999741E-2</v>
      </c>
      <c r="Q195" s="18">
        <f>'(Bloom Yields Live)'!BM195-'(Bloom Yields Live)'!BG195</f>
        <v>7.7799999999999869E-2</v>
      </c>
      <c r="R195" s="18"/>
      <c r="S195" s="497">
        <f>'(Bloom Yields Live)'!S195</f>
        <v>2.6406999999999998</v>
      </c>
      <c r="T195" s="731"/>
      <c r="U195" s="95">
        <f>'(Bloom Yields Live)'!W195</f>
        <v>0.62809999999999999</v>
      </c>
      <c r="V195" s="30">
        <f>'(Bloom Yields Live)'!Y195</f>
        <v>1.3549</v>
      </c>
      <c r="W195" s="30">
        <f>'(Bloom Yields Live)'!AA195</f>
        <v>2.2012999999999998</v>
      </c>
      <c r="X195" s="30">
        <f>'(Bloom Yields Live)'!AC195</f>
        <v>2.5901000000000001</v>
      </c>
      <c r="Y195" s="30">
        <f>'(Bloom Yields Live)'!AE195</f>
        <v>3.109</v>
      </c>
      <c r="Z195" s="30">
        <f t="shared" si="94"/>
        <v>2.3773490566037734</v>
      </c>
      <c r="AA195" s="121">
        <f t="shared" si="87"/>
        <v>0.77590000000000003</v>
      </c>
      <c r="AB195" s="88">
        <f t="shared" si="95"/>
        <v>0.79369433962264158</v>
      </c>
      <c r="AC195" s="99">
        <f t="shared" si="86"/>
        <v>1.1508738853503184</v>
      </c>
      <c r="AD195" s="1459"/>
      <c r="AE195" s="88">
        <f>'(Bloom Yields Live)'!BU195</f>
        <v>2.286</v>
      </c>
      <c r="AF195" s="1511"/>
      <c r="AG195" s="95">
        <f>'(Bloom Yields Live)'!BZ195</f>
        <v>0.91679999999999995</v>
      </c>
      <c r="AH195" s="88">
        <f>'(Bloom Yields Live)'!CB195</f>
        <v>1.5284</v>
      </c>
      <c r="AI195" s="88">
        <f>'(Bloom Yields Live)'!CD195</f>
        <v>2.3109999999999999</v>
      </c>
      <c r="AJ195" s="88">
        <f>'(Bloom Yields Live)'!CF195</f>
        <v>2.5213999999999999</v>
      </c>
      <c r="AK195" s="88">
        <f>'(Bloom Yields Live)'!CH195</f>
        <v>2.9319999999999999</v>
      </c>
      <c r="AL195" s="121">
        <f t="shared" si="75"/>
        <v>0.70719999999999983</v>
      </c>
      <c r="AM195" s="88">
        <f t="shared" si="96"/>
        <v>0.82615471698113208</v>
      </c>
      <c r="AN195" s="731">
        <f t="shared" si="82"/>
        <v>-6.8700000000000205E-2</v>
      </c>
      <c r="AO195" s="95">
        <f>'(Bloom Yields Live)'!CJ195</f>
        <v>1.0101</v>
      </c>
      <c r="AP195" s="88">
        <f>'(Bloom Yields Live)'!CL195</f>
        <v>1.4426000000000001</v>
      </c>
      <c r="AQ195" s="88">
        <f>'(Bloom Yields Live)'!CN195</f>
        <v>2.2073999999999998</v>
      </c>
      <c r="AR195" s="88">
        <f>'(Bloom Yields Live)'!CP195</f>
        <v>2.5685000000000002</v>
      </c>
      <c r="AS195" s="88">
        <f>'(Bloom Yields Live)'!CR195</f>
        <v>3.3054999999999999</v>
      </c>
      <c r="AT195" s="121">
        <f t="shared" si="88"/>
        <v>0.75430000000000019</v>
      </c>
      <c r="AU195" s="99">
        <f t="shared" si="97"/>
        <v>0.9406000000000001</v>
      </c>
      <c r="AV195" s="95">
        <f>'(Bloom Yields Live)'!CT195</f>
        <v>1.212</v>
      </c>
      <c r="AW195" s="88">
        <f>'(Bloom Yields Live)'!CV195</f>
        <v>1.8041</v>
      </c>
      <c r="AX195" s="88">
        <f>'(Bloom Yields Live)'!CX195</f>
        <v>2.4674</v>
      </c>
      <c r="AY195" s="88">
        <f>'(Bloom Yields Live)'!CZ195</f>
        <v>2.7227000000000001</v>
      </c>
      <c r="AZ195" s="88">
        <f>'(Bloom Yields Live)'!DB195</f>
        <v>3.5577999999999999</v>
      </c>
      <c r="BA195" s="121">
        <f t="shared" si="89"/>
        <v>0.90850000000000009</v>
      </c>
      <c r="BB195" s="99">
        <f t="shared" si="98"/>
        <v>1.1479339622641513</v>
      </c>
      <c r="BC195" s="88">
        <f>'(Bloom Yields Live)'!DD195</f>
        <v>1.4390000000000001</v>
      </c>
      <c r="BD195" s="88">
        <f>'(Bloom Yields Live)'!DF195</f>
        <v>2.1219000000000001</v>
      </c>
      <c r="BE195" s="88">
        <f>'(Bloom Yields Live)'!DH195</f>
        <v>2.7629999999999999</v>
      </c>
      <c r="BF195" s="88">
        <f>'(Bloom Yields Live)'!DJ195</f>
        <v>3.2528999999999999</v>
      </c>
      <c r="BG195" s="88"/>
      <c r="BH195" s="121">
        <f t="shared" si="90"/>
        <v>1.4386999999999999</v>
      </c>
      <c r="BI195" s="99">
        <f t="shared" si="99"/>
        <v>1.5858471698113212</v>
      </c>
      <c r="BJ195" s="95">
        <f>'(Bloom Yields Live)'!DN195</f>
        <v>1.6707000000000001</v>
      </c>
      <c r="BK195" s="88">
        <f>'(Bloom Yields Live)'!DP195</f>
        <v>2.4497</v>
      </c>
      <c r="BL195" s="88">
        <f>'(Bloom Yields Live)'!DR195</f>
        <v>3.3555999999999999</v>
      </c>
      <c r="BM195" s="88">
        <f>'(Bloom Yields Live)'!DT195</f>
        <v>3.5935999999999999</v>
      </c>
      <c r="BN195" s="88"/>
      <c r="BO195" s="121">
        <f t="shared" si="91"/>
        <v>1.7793999999999999</v>
      </c>
      <c r="BP195" s="99">
        <f t="shared" si="100"/>
        <v>2.0136905660377362</v>
      </c>
      <c r="BQ195" s="95">
        <f>'(Bloom Yields Live)'!DX195</f>
        <v>2.8045999999999998</v>
      </c>
      <c r="BR195" s="88">
        <f>'(Bloom Yields Live)'!DZ195</f>
        <v>4.1445999999999996</v>
      </c>
      <c r="BS195" s="88">
        <f>'(Bloom Yields Live)'!EB195</f>
        <v>5.1626000000000003</v>
      </c>
      <c r="BT195" s="88">
        <f>'(Bloom Yields Live)'!ED195</f>
        <v>5.3661000000000003</v>
      </c>
      <c r="BU195" s="88"/>
      <c r="BV195" s="121">
        <f t="shared" si="92"/>
        <v>3.5519000000000003</v>
      </c>
      <c r="BW195" s="88">
        <f t="shared" si="101"/>
        <v>3.7792490566037729</v>
      </c>
    </row>
    <row r="196" spans="1:75">
      <c r="A196" s="5">
        <v>41467</v>
      </c>
      <c r="B196" s="1040">
        <f t="shared" si="81"/>
        <v>41467</v>
      </c>
      <c r="C196" s="95">
        <f>'(Bloom Yields Live)'!C196</f>
        <v>0.221</v>
      </c>
      <c r="D196" s="30">
        <f>'(Bloom Yields Live)'!E196</f>
        <v>0.60560000000000003</v>
      </c>
      <c r="E196" s="30">
        <f>'(Bloom Yields Live)'!G196</f>
        <v>1.2081</v>
      </c>
      <c r="F196" s="30">
        <f>'(Bloom Yields Live)'!I196</f>
        <v>1.651</v>
      </c>
      <c r="G196" s="30">
        <f>'(Bloom Yields Live)'!K196</f>
        <v>2.2092000000000001</v>
      </c>
      <c r="H196" s="88">
        <f t="shared" si="93"/>
        <v>1.5857018867924524</v>
      </c>
      <c r="I196" s="99">
        <f t="shared" si="85"/>
        <v>2.1953133757961796</v>
      </c>
      <c r="J196" s="1459"/>
      <c r="K196" s="18">
        <f>'(Bloom Yields Live)'!AQ196</f>
        <v>1.2829999999999999</v>
      </c>
      <c r="L196" s="18">
        <f>'(Bloom Yields Live)'!AS196</f>
        <v>1.7429999999999999</v>
      </c>
      <c r="M196" s="1459"/>
      <c r="N196" s="18">
        <f>'(Bloom Yields Live)'!AU196-'(Bloom Yields Live)'!I196</f>
        <v>0.54200000000000004</v>
      </c>
      <c r="O196" s="18">
        <f>'(Bloom Yields Live)'!AY196-'(Bloom Yields Live)'!AW196</f>
        <v>0.11389999999999967</v>
      </c>
      <c r="P196" s="18">
        <f>'(Bloom Yields Live)'!BK196-'(Bloom Yields Live)'!BG196</f>
        <v>3.9800000000000058E-2</v>
      </c>
      <c r="Q196" s="18">
        <f>'(Bloom Yields Live)'!BM196-'(Bloom Yields Live)'!BG196</f>
        <v>6.8799999999999972E-2</v>
      </c>
      <c r="R196" s="18"/>
      <c r="S196" s="497">
        <f>'(Bloom Yields Live)'!S196</f>
        <v>2.5541999999999998</v>
      </c>
      <c r="T196" s="731"/>
      <c r="U196" s="95">
        <f>'(Bloom Yields Live)'!W196</f>
        <v>0.60829999999999995</v>
      </c>
      <c r="V196" s="30">
        <f>'(Bloom Yields Live)'!Y196</f>
        <v>1.3061</v>
      </c>
      <c r="W196" s="30">
        <f>'(Bloom Yields Live)'!AA196</f>
        <v>2.1044999999999998</v>
      </c>
      <c r="X196" s="30">
        <f>'(Bloom Yields Live)'!AC196</f>
        <v>2.5051000000000001</v>
      </c>
      <c r="Y196" s="30">
        <f>'(Bloom Yields Live)'!AE196</f>
        <v>3.0533999999999999</v>
      </c>
      <c r="Z196" s="30">
        <f t="shared" si="94"/>
        <v>2.3707358490566039</v>
      </c>
      <c r="AA196" s="121">
        <f t="shared" si="87"/>
        <v>0.85410000000000008</v>
      </c>
      <c r="AB196" s="88">
        <f t="shared" si="95"/>
        <v>0.78503396226415112</v>
      </c>
      <c r="AC196" s="99">
        <f t="shared" si="86"/>
        <v>1.1524624203821654</v>
      </c>
      <c r="AD196" s="1459"/>
      <c r="AE196" s="88">
        <f>'(Bloom Yields Live)'!BU196</f>
        <v>2.141</v>
      </c>
      <c r="AF196" s="1511"/>
      <c r="AG196" s="95">
        <f>'(Bloom Yields Live)'!BZ196</f>
        <v>0.79500000000000004</v>
      </c>
      <c r="AH196" s="88">
        <f>'(Bloom Yields Live)'!CB196</f>
        <v>1.456</v>
      </c>
      <c r="AI196" s="88">
        <f>'(Bloom Yields Live)'!CD196</f>
        <v>2.2090000000000001</v>
      </c>
      <c r="AJ196" s="88">
        <f>'(Bloom Yields Live)'!CF196</f>
        <v>2.4</v>
      </c>
      <c r="AK196" s="88">
        <f>'(Bloom Yields Live)'!CH196</f>
        <v>2.8239999999999998</v>
      </c>
      <c r="AL196" s="121">
        <f t="shared" si="75"/>
        <v>0.74899999999999989</v>
      </c>
      <c r="AM196" s="88">
        <f t="shared" si="96"/>
        <v>0.81959811320754727</v>
      </c>
      <c r="AN196" s="731">
        <f t="shared" si="82"/>
        <v>-0.10510000000000019</v>
      </c>
      <c r="AO196" s="95">
        <f>'(Bloom Yields Live)'!CJ196</f>
        <v>0.87209999999999999</v>
      </c>
      <c r="AP196" s="88">
        <f>'(Bloom Yields Live)'!CL196</f>
        <v>1.3681000000000001</v>
      </c>
      <c r="AQ196" s="88">
        <f>'(Bloom Yields Live)'!CN196</f>
        <v>2.1297999999999999</v>
      </c>
      <c r="AR196" s="88">
        <f>'(Bloom Yields Live)'!CP196</f>
        <v>2.4942000000000002</v>
      </c>
      <c r="AS196" s="88">
        <f>'(Bloom Yields Live)'!CR196</f>
        <v>3.2336999999999998</v>
      </c>
      <c r="AT196" s="121">
        <f t="shared" si="88"/>
        <v>0.84320000000000017</v>
      </c>
      <c r="AU196" s="99">
        <f t="shared" si="97"/>
        <v>0.93344339622641526</v>
      </c>
      <c r="AV196" s="95">
        <f>'(Bloom Yields Live)'!CT196</f>
        <v>1.0775999999999999</v>
      </c>
      <c r="AW196" s="88">
        <f>'(Bloom Yields Live)'!CV196</f>
        <v>1.7332000000000001</v>
      </c>
      <c r="AX196" s="88">
        <f>'(Bloom Yields Live)'!CX196</f>
        <v>2.3935</v>
      </c>
      <c r="AY196" s="88">
        <f>'(Bloom Yields Live)'!CZ196</f>
        <v>2.6520999999999999</v>
      </c>
      <c r="AZ196" s="88">
        <f>'(Bloom Yields Live)'!DB196</f>
        <v>3.5095999999999998</v>
      </c>
      <c r="BA196" s="121">
        <f t="shared" si="89"/>
        <v>1.0010999999999999</v>
      </c>
      <c r="BB196" s="99">
        <f t="shared" si="98"/>
        <v>1.1300905660377363</v>
      </c>
      <c r="BC196" s="88">
        <f>'(Bloom Yields Live)'!DD196</f>
        <v>1.3176999999999999</v>
      </c>
      <c r="BD196" s="88">
        <f>'(Bloom Yields Live)'!DF196</f>
        <v>2.0642</v>
      </c>
      <c r="BE196" s="88">
        <f>'(Bloom Yields Live)'!DH196</f>
        <v>2.7023000000000001</v>
      </c>
      <c r="BF196" s="88">
        <f>'(Bloom Yields Live)'!DJ196</f>
        <v>3.1953999999999998</v>
      </c>
      <c r="BG196" s="88"/>
      <c r="BH196" s="121">
        <f t="shared" si="90"/>
        <v>1.5443999999999998</v>
      </c>
      <c r="BI196" s="99">
        <f t="shared" si="99"/>
        <v>1.5761679245283022</v>
      </c>
      <c r="BJ196" s="95">
        <f>'(Bloom Yields Live)'!DN196</f>
        <v>1.5587</v>
      </c>
      <c r="BK196" s="88">
        <f>'(Bloom Yields Live)'!DP196</f>
        <v>2.3512</v>
      </c>
      <c r="BL196" s="88">
        <f>'(Bloom Yields Live)'!DR196</f>
        <v>3.3041</v>
      </c>
      <c r="BM196" s="88">
        <f>'(Bloom Yields Live)'!DT196</f>
        <v>3.5453000000000001</v>
      </c>
      <c r="BN196" s="88"/>
      <c r="BO196" s="121">
        <f t="shared" si="91"/>
        <v>1.8943000000000001</v>
      </c>
      <c r="BP196" s="99">
        <f t="shared" si="100"/>
        <v>1.9923528301886793</v>
      </c>
      <c r="BQ196" s="95">
        <f>'(Bloom Yields Live)'!DX196</f>
        <v>2.5887000000000002</v>
      </c>
      <c r="BR196" s="88">
        <f>'(Bloom Yields Live)'!DZ196</f>
        <v>3.9922</v>
      </c>
      <c r="BS196" s="88">
        <f>'(Bloom Yields Live)'!EB196</f>
        <v>5.0072999999999999</v>
      </c>
      <c r="BT196" s="88">
        <f>'(Bloom Yields Live)'!ED196</f>
        <v>5.2140000000000004</v>
      </c>
      <c r="BU196" s="88"/>
      <c r="BV196" s="121">
        <f t="shared" si="92"/>
        <v>3.5630000000000006</v>
      </c>
      <c r="BW196" s="88">
        <f t="shared" si="101"/>
        <v>3.7608471698113206</v>
      </c>
    </row>
    <row r="197" spans="1:75">
      <c r="A197" s="5">
        <v>41474</v>
      </c>
      <c r="B197" s="1040">
        <f t="shared" si="81"/>
        <v>41474</v>
      </c>
      <c r="C197" s="95">
        <f>'(Bloom Yields Live)'!C197</f>
        <v>0.1928</v>
      </c>
      <c r="D197" s="30">
        <f>'(Bloom Yields Live)'!E197</f>
        <v>0.56779999999999997</v>
      </c>
      <c r="E197" s="30">
        <f>'(Bloom Yields Live)'!G197</f>
        <v>1.1776</v>
      </c>
      <c r="F197" s="30">
        <f>'(Bloom Yields Live)'!I197</f>
        <v>1.6247</v>
      </c>
      <c r="G197" s="30">
        <f>'(Bloom Yields Live)'!K197</f>
        <v>2.2025999999999999</v>
      </c>
      <c r="H197" s="88">
        <f t="shared" si="93"/>
        <v>1.5884584905660375</v>
      </c>
      <c r="I197" s="99">
        <f t="shared" si="85"/>
        <v>2.1883770700636953</v>
      </c>
      <c r="J197" s="1459"/>
      <c r="K197" s="18">
        <f>'(Bloom Yields Live)'!AQ197</f>
        <v>1.3049999999999999</v>
      </c>
      <c r="L197" s="18">
        <f>'(Bloom Yields Live)'!AS197</f>
        <v>1.746</v>
      </c>
      <c r="M197" s="1459"/>
      <c r="N197" s="18">
        <f>'(Bloom Yields Live)'!AU197-'(Bloom Yields Live)'!I197</f>
        <v>0.56330000000000013</v>
      </c>
      <c r="O197" s="18">
        <f>'(Bloom Yields Live)'!AY197-'(Bloom Yields Live)'!AW197</f>
        <v>0.11630000000000029</v>
      </c>
      <c r="P197" s="18">
        <f>'(Bloom Yields Live)'!BK197-'(Bloom Yields Live)'!BG197</f>
        <v>6.800000000000006E-2</v>
      </c>
      <c r="Q197" s="18">
        <f>'(Bloom Yields Live)'!BM197-'(Bloom Yields Live)'!BG197</f>
        <v>6.999999999999984E-2</v>
      </c>
      <c r="R197" s="18"/>
      <c r="S197" s="497">
        <f>'(Bloom Yields Live)'!S197</f>
        <v>2.5518000000000001</v>
      </c>
      <c r="T197" s="731"/>
      <c r="U197" s="95">
        <f>'(Bloom Yields Live)'!W197</f>
        <v>0.59160000000000001</v>
      </c>
      <c r="V197" s="30">
        <f>'(Bloom Yields Live)'!Y197</f>
        <v>1.2568999999999999</v>
      </c>
      <c r="W197" s="30">
        <f>'(Bloom Yields Live)'!AA197</f>
        <v>2.0834000000000001</v>
      </c>
      <c r="X197" s="30">
        <f>'(Bloom Yields Live)'!AC197</f>
        <v>2.5044</v>
      </c>
      <c r="Y197" s="30">
        <f>'(Bloom Yields Live)'!AE197</f>
        <v>3.07</v>
      </c>
      <c r="Z197" s="30">
        <f t="shared" si="94"/>
        <v>2.3663792452830195</v>
      </c>
      <c r="AA197" s="121">
        <f t="shared" si="87"/>
        <v>0.87969999999999993</v>
      </c>
      <c r="AB197" s="88">
        <f t="shared" si="95"/>
        <v>0.77792075471698119</v>
      </c>
      <c r="AC197" s="99">
        <f t="shared" si="86"/>
        <v>1.1540433121019107</v>
      </c>
      <c r="AD197" s="1459"/>
      <c r="AE197" s="88">
        <f>'(Bloom Yields Live)'!BU197</f>
        <v>2.0630000000000002</v>
      </c>
      <c r="AF197" s="1511"/>
      <c r="AG197" s="95">
        <f>'(Bloom Yields Live)'!BZ197</f>
        <v>0.7853</v>
      </c>
      <c r="AH197" s="88">
        <f>'(Bloom Yields Live)'!CB197</f>
        <v>1.4060999999999999</v>
      </c>
      <c r="AI197" s="88">
        <f>'(Bloom Yields Live)'!CD197</f>
        <v>2.1366000000000001</v>
      </c>
      <c r="AJ197" s="88">
        <f>'(Bloom Yields Live)'!CF197</f>
        <v>2.3464</v>
      </c>
      <c r="AK197" s="88">
        <f>'(Bloom Yields Live)'!CH197</f>
        <v>2.7452000000000001</v>
      </c>
      <c r="AL197" s="121">
        <f t="shared" si="75"/>
        <v>0.72170000000000001</v>
      </c>
      <c r="AM197" s="88">
        <f t="shared" si="96"/>
        <v>0.81266037735849062</v>
      </c>
      <c r="AN197" s="731">
        <f t="shared" si="82"/>
        <v>-0.15799999999999992</v>
      </c>
      <c r="AO197" s="95">
        <f>'(Bloom Yields Live)'!CJ197</f>
        <v>0.80800000000000005</v>
      </c>
      <c r="AP197" s="88">
        <f>'(Bloom Yields Live)'!CL197</f>
        <v>1.3260000000000001</v>
      </c>
      <c r="AQ197" s="88">
        <f>'(Bloom Yields Live)'!CN197</f>
        <v>2.0668000000000002</v>
      </c>
      <c r="AR197" s="88">
        <f>'(Bloom Yields Live)'!CP197</f>
        <v>2.4268999999999998</v>
      </c>
      <c r="AS197" s="88">
        <f>'(Bloom Yields Live)'!CR197</f>
        <v>3.1583999999999999</v>
      </c>
      <c r="AT197" s="121">
        <f t="shared" si="88"/>
        <v>0.8021999999999998</v>
      </c>
      <c r="AU197" s="99">
        <f t="shared" si="97"/>
        <v>0.92567735849056643</v>
      </c>
      <c r="AV197" s="95">
        <f>'(Bloom Yields Live)'!CT197</f>
        <v>1.0488999999999999</v>
      </c>
      <c r="AW197" s="88">
        <f>'(Bloom Yields Live)'!CV197</f>
        <v>1.6764999999999999</v>
      </c>
      <c r="AX197" s="88">
        <f>'(Bloom Yields Live)'!CX197</f>
        <v>2.3357999999999999</v>
      </c>
      <c r="AY197" s="88">
        <f>'(Bloom Yields Live)'!CZ197</f>
        <v>2.5901000000000001</v>
      </c>
      <c r="AZ197" s="88">
        <f>'(Bloom Yields Live)'!DB197</f>
        <v>3.4397000000000002</v>
      </c>
      <c r="BA197" s="121">
        <f t="shared" si="89"/>
        <v>0.96540000000000004</v>
      </c>
      <c r="BB197" s="99">
        <f t="shared" si="98"/>
        <v>1.1124566037735852</v>
      </c>
      <c r="BC197" s="88">
        <f>'(Bloom Yields Live)'!DD197</f>
        <v>1.3066</v>
      </c>
      <c r="BD197" s="88">
        <f>'(Bloom Yields Live)'!DF197</f>
        <v>2.0301</v>
      </c>
      <c r="BE197" s="88">
        <f>'(Bloom Yields Live)'!DH197</f>
        <v>2.6471999999999998</v>
      </c>
      <c r="BF197" s="88">
        <f>'(Bloom Yields Live)'!DJ197</f>
        <v>3.1360999999999999</v>
      </c>
      <c r="BG197" s="88"/>
      <c r="BH197" s="121">
        <f t="shared" si="90"/>
        <v>1.5113999999999999</v>
      </c>
      <c r="BI197" s="99">
        <f t="shared" si="99"/>
        <v>1.566354716981132</v>
      </c>
      <c r="BJ197" s="95">
        <f>'(Bloom Yields Live)'!DN197</f>
        <v>1.5474000000000001</v>
      </c>
      <c r="BK197" s="88">
        <f>'(Bloom Yields Live)'!DP197</f>
        <v>2.3018999999999998</v>
      </c>
      <c r="BL197" s="88">
        <f>'(Bloom Yields Live)'!DR197</f>
        <v>3.2437999999999998</v>
      </c>
      <c r="BM197" s="88">
        <f>'(Bloom Yields Live)'!DT197</f>
        <v>3.5207999999999999</v>
      </c>
      <c r="BN197" s="88"/>
      <c r="BO197" s="121">
        <f t="shared" si="91"/>
        <v>1.8960999999999999</v>
      </c>
      <c r="BP197" s="99">
        <f t="shared" si="100"/>
        <v>1.9732943396226419</v>
      </c>
      <c r="BQ197" s="95">
        <f>'(Bloom Yields Live)'!DX197</f>
        <v>2.5066999999999999</v>
      </c>
      <c r="BR197" s="88">
        <f>'(Bloom Yields Live)'!DZ197</f>
        <v>3.8822000000000001</v>
      </c>
      <c r="BS197" s="88">
        <f>'(Bloom Yields Live)'!EB197</f>
        <v>4.8762999999999996</v>
      </c>
      <c r="BT197" s="88">
        <f>'(Bloom Yields Live)'!ED197</f>
        <v>5.0787000000000004</v>
      </c>
      <c r="BU197" s="88"/>
      <c r="BV197" s="121">
        <f t="shared" si="92"/>
        <v>3.4540000000000006</v>
      </c>
      <c r="BW197" s="88">
        <f t="shared" si="101"/>
        <v>3.7394698113207543</v>
      </c>
    </row>
    <row r="198" spans="1:75">
      <c r="A198" s="5">
        <v>41481</v>
      </c>
      <c r="B198" s="1040">
        <f t="shared" si="81"/>
        <v>41481</v>
      </c>
      <c r="C198" s="95">
        <f>'(Bloom Yields Live)'!C198</f>
        <v>0.29459999999999997</v>
      </c>
      <c r="D198" s="30">
        <f>'(Bloom Yields Live)'!E198</f>
        <v>0.71340000000000003</v>
      </c>
      <c r="E198" s="30">
        <f>'(Bloom Yields Live)'!G198</f>
        <v>1.3446</v>
      </c>
      <c r="F198" s="30">
        <f>'(Bloom Yields Live)'!I198</f>
        <v>1.7763</v>
      </c>
      <c r="G198" s="30">
        <f>'(Bloom Yields Live)'!K198</f>
        <v>2.3414999999999999</v>
      </c>
      <c r="H198" s="88">
        <f t="shared" si="93"/>
        <v>1.5959490566037733</v>
      </c>
      <c r="I198" s="99">
        <f t="shared" si="85"/>
        <v>2.1819802547770708</v>
      </c>
      <c r="J198" s="1459"/>
      <c r="K198" s="18">
        <f>'(Bloom Yields Live)'!AQ198</f>
        <v>1.274</v>
      </c>
      <c r="L198" s="18">
        <f>'(Bloom Yields Live)'!AS198</f>
        <v>1.7770000000000001</v>
      </c>
      <c r="M198" s="1459"/>
      <c r="N198" s="18">
        <f>'(Bloom Yields Live)'!AU198-'(Bloom Yields Live)'!I198</f>
        <v>0.50269999999999992</v>
      </c>
      <c r="O198" s="18">
        <f>'(Bloom Yields Live)'!AY198-'(Bloom Yields Live)'!AW198</f>
        <v>0.12060000000000048</v>
      </c>
      <c r="P198" s="18">
        <f>'(Bloom Yields Live)'!BK198-'(Bloom Yields Live)'!BG198</f>
        <v>3.8100000000000023E-2</v>
      </c>
      <c r="Q198" s="18">
        <f>'(Bloom Yields Live)'!BM198-'(Bloom Yields Live)'!BG198</f>
        <v>7.6100000000000279E-2</v>
      </c>
      <c r="R198" s="18"/>
      <c r="S198" s="497">
        <f>'(Bloom Yields Live)'!S198</f>
        <v>2.6170999999999998</v>
      </c>
      <c r="T198" s="731"/>
      <c r="U198" s="95">
        <f>'(Bloom Yields Live)'!W198</f>
        <v>0.64859999999999995</v>
      </c>
      <c r="V198" s="30">
        <f>'(Bloom Yields Live)'!Y198</f>
        <v>1.3105</v>
      </c>
      <c r="W198" s="30">
        <f>'(Bloom Yields Live)'!AA198</f>
        <v>2.157</v>
      </c>
      <c r="X198" s="30">
        <f>'(Bloom Yields Live)'!AC198</f>
        <v>2.5512999999999999</v>
      </c>
      <c r="Y198" s="30">
        <f>'(Bloom Yields Live)'!AE198</f>
        <v>3.1360000000000001</v>
      </c>
      <c r="Z198" s="30">
        <f t="shared" si="94"/>
        <v>2.3663169811320759</v>
      </c>
      <c r="AA198" s="121">
        <f t="shared" si="87"/>
        <v>0.77499999999999991</v>
      </c>
      <c r="AB198" s="88">
        <f t="shared" si="95"/>
        <v>0.77036792452830194</v>
      </c>
      <c r="AC198" s="99">
        <f t="shared" si="86"/>
        <v>1.1548025477707005</v>
      </c>
      <c r="AD198" s="1459"/>
      <c r="AE198" s="88">
        <f>'(Bloom Yields Live)'!BU198</f>
        <v>2.101</v>
      </c>
      <c r="AF198" s="1511"/>
      <c r="AG198" s="95">
        <f>'(Bloom Yields Live)'!BZ198</f>
        <v>0.84799999999999998</v>
      </c>
      <c r="AH198" s="88">
        <f>'(Bloom Yields Live)'!CB198</f>
        <v>1.532</v>
      </c>
      <c r="AI198" s="88">
        <f>'(Bloom Yields Live)'!CD198</f>
        <v>2.2799999999999998</v>
      </c>
      <c r="AJ198" s="88">
        <f>'(Bloom Yields Live)'!CF198</f>
        <v>2.5</v>
      </c>
      <c r="AK198" s="88">
        <f>'(Bloom Yields Live)'!CH198</f>
        <v>2.8609999999999998</v>
      </c>
      <c r="AL198" s="121">
        <f t="shared" si="75"/>
        <v>0.72370000000000001</v>
      </c>
      <c r="AM198" s="88">
        <f t="shared" si="96"/>
        <v>0.80562264150943397</v>
      </c>
      <c r="AN198" s="731">
        <f t="shared" si="82"/>
        <v>-5.1299999999999901E-2</v>
      </c>
      <c r="AO198" s="95">
        <f>'(Bloom Yields Live)'!CJ198</f>
        <v>0.89380000000000004</v>
      </c>
      <c r="AP198" s="88">
        <f>'(Bloom Yields Live)'!CL198</f>
        <v>1.4593</v>
      </c>
      <c r="AQ198" s="88">
        <f>'(Bloom Yields Live)'!CN198</f>
        <v>2.2170000000000001</v>
      </c>
      <c r="AR198" s="88">
        <f>'(Bloom Yields Live)'!CP198</f>
        <v>2.5770999999999997</v>
      </c>
      <c r="AS198" s="88">
        <f>'(Bloom Yields Live)'!CR198</f>
        <v>3.2970999999999999</v>
      </c>
      <c r="AT198" s="121">
        <f t="shared" si="88"/>
        <v>0.80079999999999973</v>
      </c>
      <c r="AU198" s="99">
        <f t="shared" si="97"/>
        <v>0.91735471698113247</v>
      </c>
      <c r="AV198" s="95">
        <f>'(Bloom Yields Live)'!CT198</f>
        <v>1.1254999999999999</v>
      </c>
      <c r="AW198" s="88">
        <f>'(Bloom Yields Live)'!CV198</f>
        <v>1.8106</v>
      </c>
      <c r="AX198" s="88">
        <f>'(Bloom Yields Live)'!CX198</f>
        <v>2.4868999999999999</v>
      </c>
      <c r="AY198" s="88">
        <f>'(Bloom Yields Live)'!CZ198</f>
        <v>2.7412999999999998</v>
      </c>
      <c r="AZ198" s="88">
        <f>'(Bloom Yields Live)'!DB198</f>
        <v>3.5792999999999999</v>
      </c>
      <c r="BA198" s="121">
        <f t="shared" si="89"/>
        <v>0.96499999999999986</v>
      </c>
      <c r="BB198" s="99">
        <f t="shared" si="98"/>
        <v>1.0967754716981133</v>
      </c>
      <c r="BC198" s="88">
        <f>'(Bloom Yields Live)'!DD198</f>
        <v>1.3397999999999999</v>
      </c>
      <c r="BD198" s="88">
        <f>'(Bloom Yields Live)'!DF198</f>
        <v>2.1206999999999998</v>
      </c>
      <c r="BE198" s="88">
        <f>'(Bloom Yields Live)'!DH198</f>
        <v>2.7547999999999999</v>
      </c>
      <c r="BF198" s="88">
        <f>'(Bloom Yields Live)'!DJ198</f>
        <v>3.2437</v>
      </c>
      <c r="BG198" s="88"/>
      <c r="BH198" s="121">
        <f t="shared" si="90"/>
        <v>1.4674</v>
      </c>
      <c r="BI198" s="99">
        <f t="shared" si="99"/>
        <v>1.5569679245283019</v>
      </c>
      <c r="BJ198" s="95">
        <f>'(Bloom Yields Live)'!DN198</f>
        <v>1.5916000000000001</v>
      </c>
      <c r="BK198" s="88">
        <f>'(Bloom Yields Live)'!DP198</f>
        <v>2.4036</v>
      </c>
      <c r="BL198" s="88">
        <f>'(Bloom Yields Live)'!DR198</f>
        <v>3.3626</v>
      </c>
      <c r="BM198" s="88">
        <f>'(Bloom Yields Live)'!DT198</f>
        <v>3.7195</v>
      </c>
      <c r="BN198" s="88"/>
      <c r="BO198" s="121">
        <f t="shared" si="91"/>
        <v>1.9432</v>
      </c>
      <c r="BP198" s="99">
        <f t="shared" si="100"/>
        <v>1.9561754716981135</v>
      </c>
      <c r="BQ198" s="95">
        <f>'(Bloom Yields Live)'!DX198</f>
        <v>2.4504999999999999</v>
      </c>
      <c r="BR198" s="88">
        <f>'(Bloom Yields Live)'!DZ198</f>
        <v>3.8834999999999997</v>
      </c>
      <c r="BS198" s="88">
        <f>'(Bloom Yields Live)'!EB198</f>
        <v>4.8945999999999996</v>
      </c>
      <c r="BT198" s="88">
        <f>'(Bloom Yields Live)'!ED198</f>
        <v>5.0970000000000004</v>
      </c>
      <c r="BU198" s="88"/>
      <c r="BV198" s="121">
        <f t="shared" si="92"/>
        <v>3.3207000000000004</v>
      </c>
      <c r="BW198" s="88">
        <f t="shared" si="101"/>
        <v>3.7173754716981122</v>
      </c>
    </row>
    <row r="199" spans="1:75">
      <c r="A199" s="5">
        <v>41488</v>
      </c>
      <c r="B199" s="1040">
        <f t="shared" si="81"/>
        <v>41488</v>
      </c>
      <c r="C199" s="95">
        <f>'(Bloom Yields Live)'!C199</f>
        <v>0.29499999999999998</v>
      </c>
      <c r="D199" s="30">
        <f>'(Bloom Yields Live)'!E199</f>
        <v>0.71189999999999998</v>
      </c>
      <c r="E199" s="30">
        <f>'(Bloom Yields Live)'!G199</f>
        <v>1.3425</v>
      </c>
      <c r="F199" s="30">
        <f>'(Bloom Yields Live)'!I199</f>
        <v>1.7557</v>
      </c>
      <c r="G199" s="30">
        <f>'(Bloom Yields Live)'!K199</f>
        <v>2.3147000000000002</v>
      </c>
      <c r="H199" s="88">
        <f t="shared" si="93"/>
        <v>1.5987188679245286</v>
      </c>
      <c r="I199" s="99">
        <f t="shared" si="85"/>
        <v>2.1756585987261152</v>
      </c>
      <c r="J199" s="1459"/>
      <c r="K199" s="18">
        <f>'(Bloom Yields Live)'!AQ199</f>
        <v>1.3169999999999999</v>
      </c>
      <c r="L199" s="18">
        <f>'(Bloom Yields Live)'!AS199</f>
        <v>1.762</v>
      </c>
      <c r="M199" s="1459"/>
      <c r="N199" s="18">
        <f>'(Bloom Yields Live)'!AU199-'(Bloom Yields Live)'!I199</f>
        <v>0.44229999999999992</v>
      </c>
      <c r="O199" s="18">
        <f>'(Bloom Yields Live)'!AY199-'(Bloom Yields Live)'!AW199</f>
        <v>0.11360000000000037</v>
      </c>
      <c r="P199" s="18">
        <f>'(Bloom Yields Live)'!BK199-'(Bloom Yields Live)'!BG199</f>
        <v>4.0399999999999991E-2</v>
      </c>
      <c r="Q199" s="18">
        <f>'(Bloom Yields Live)'!BM199-'(Bloom Yields Live)'!BG199</f>
        <v>7.339999999999991E-2</v>
      </c>
      <c r="R199" s="18"/>
      <c r="S199" s="497">
        <f>'(Bloom Yields Live)'!S199</f>
        <v>2.5499999999999998</v>
      </c>
      <c r="T199" s="731"/>
      <c r="U199" s="95">
        <f>'(Bloom Yields Live)'!W199</f>
        <v>0.60950000000000004</v>
      </c>
      <c r="V199" s="30">
        <f>'(Bloom Yields Live)'!Y199</f>
        <v>1.2727999999999999</v>
      </c>
      <c r="W199" s="30">
        <f>'(Bloom Yields Live)'!AA199</f>
        <v>2.1067</v>
      </c>
      <c r="X199" s="30">
        <f>'(Bloom Yields Live)'!AC199</f>
        <v>2.4796</v>
      </c>
      <c r="Y199" s="30">
        <f>'(Bloom Yields Live)'!AE199</f>
        <v>3.0777999999999999</v>
      </c>
      <c r="Z199" s="30">
        <f t="shared" si="94"/>
        <v>2.3602660377358493</v>
      </c>
      <c r="AA199" s="121">
        <f t="shared" si="87"/>
        <v>0.72389999999999999</v>
      </c>
      <c r="AB199" s="88">
        <f t="shared" si="95"/>
        <v>0.76154716981132076</v>
      </c>
      <c r="AC199" s="99">
        <f t="shared" si="86"/>
        <v>1.1555694267515921</v>
      </c>
      <c r="AD199" s="1459"/>
      <c r="AE199" s="88">
        <f>'(Bloom Yields Live)'!BU199</f>
        <v>2.1230000000000002</v>
      </c>
      <c r="AF199" s="1511"/>
      <c r="AG199" s="95">
        <f>'(Bloom Yields Live)'!BZ199</f>
        <v>0.84799999999999998</v>
      </c>
      <c r="AH199" s="88">
        <f>'(Bloom Yields Live)'!CB199</f>
        <v>1.522</v>
      </c>
      <c r="AI199" s="88">
        <f>'(Bloom Yields Live)'!CD199</f>
        <v>2.27</v>
      </c>
      <c r="AJ199" s="88">
        <f>'(Bloom Yields Live)'!CF199</f>
        <v>2.48</v>
      </c>
      <c r="AK199" s="88">
        <f>'(Bloom Yields Live)'!CH199</f>
        <v>2.8369999999999997</v>
      </c>
      <c r="AL199" s="121">
        <f t="shared" si="75"/>
        <v>0.72429999999999994</v>
      </c>
      <c r="AM199" s="88">
        <f t="shared" si="96"/>
        <v>0.80041886792452832</v>
      </c>
      <c r="AN199" s="731">
        <f t="shared" si="82"/>
        <v>3.9999999999995595E-4</v>
      </c>
      <c r="AO199" s="95">
        <f>'(Bloom Yields Live)'!CJ199</f>
        <v>0.87480000000000002</v>
      </c>
      <c r="AP199" s="88">
        <f>'(Bloom Yields Live)'!CL199</f>
        <v>1.4353</v>
      </c>
      <c r="AQ199" s="88">
        <f>'(Bloom Yields Live)'!CN199</f>
        <v>2.1850000000000001</v>
      </c>
      <c r="AR199" s="88">
        <f>'(Bloom Yields Live)'!CP199</f>
        <v>2.5390999999999999</v>
      </c>
      <c r="AS199" s="88">
        <f>'(Bloom Yields Live)'!CR199</f>
        <v>3.2541000000000002</v>
      </c>
      <c r="AT199" s="121">
        <f t="shared" si="88"/>
        <v>0.78339999999999987</v>
      </c>
      <c r="AU199" s="99">
        <f t="shared" si="97"/>
        <v>0.91141509433962287</v>
      </c>
      <c r="AV199" s="95">
        <f>'(Bloom Yields Live)'!CT199</f>
        <v>1.1113999999999999</v>
      </c>
      <c r="AW199" s="88">
        <f>'(Bloom Yields Live)'!CV199</f>
        <v>1.7915000000000001</v>
      </c>
      <c r="AX199" s="88">
        <f>'(Bloom Yields Live)'!CX199</f>
        <v>2.4598</v>
      </c>
      <c r="AY199" s="88">
        <f>'(Bloom Yields Live)'!CZ199</f>
        <v>2.7082000000000002</v>
      </c>
      <c r="AZ199" s="88">
        <f>'(Bloom Yields Live)'!DB199</f>
        <v>3.5411999999999999</v>
      </c>
      <c r="BA199" s="121">
        <f t="shared" si="89"/>
        <v>0.95250000000000012</v>
      </c>
      <c r="BB199" s="99">
        <f t="shared" si="98"/>
        <v>1.0842339622641513</v>
      </c>
      <c r="BC199" s="88">
        <f>'(Bloom Yields Live)'!DD199</f>
        <v>1.3109999999999999</v>
      </c>
      <c r="BD199" s="88">
        <f>'(Bloom Yields Live)'!DF199</f>
        <v>2.0869</v>
      </c>
      <c r="BE199" s="88">
        <f>'(Bloom Yields Live)'!DH199</f>
        <v>2.7130999999999998</v>
      </c>
      <c r="BF199" s="88">
        <f>'(Bloom Yields Live)'!DJ199</f>
        <v>3.1959</v>
      </c>
      <c r="BG199" s="88"/>
      <c r="BH199" s="121">
        <f t="shared" si="90"/>
        <v>1.4401999999999999</v>
      </c>
      <c r="BI199" s="99">
        <f t="shared" si="99"/>
        <v>1.5493471698113208</v>
      </c>
      <c r="BJ199" s="95">
        <f>'(Bloom Yields Live)'!DN199</f>
        <v>1.54</v>
      </c>
      <c r="BK199" s="88">
        <f>'(Bloom Yields Live)'!DP199</f>
        <v>2.347</v>
      </c>
      <c r="BL199" s="88">
        <f>'(Bloom Yields Live)'!DR199</f>
        <v>3.2978999999999998</v>
      </c>
      <c r="BM199" s="88">
        <f>'(Bloom Yields Live)'!DT199</f>
        <v>3.6489000000000003</v>
      </c>
      <c r="BN199" s="88"/>
      <c r="BO199" s="121">
        <f t="shared" si="91"/>
        <v>1.8932000000000002</v>
      </c>
      <c r="BP199" s="99">
        <f t="shared" si="100"/>
        <v>1.9417037735849059</v>
      </c>
      <c r="BQ199" s="95">
        <f>'(Bloom Yields Live)'!DX199</f>
        <v>2.4009</v>
      </c>
      <c r="BR199" s="88">
        <f>'(Bloom Yields Live)'!DZ199</f>
        <v>3.8289</v>
      </c>
      <c r="BS199" s="88">
        <f>'(Bloom Yields Live)'!EB199</f>
        <v>4.8319000000000001</v>
      </c>
      <c r="BT199" s="88">
        <f>'(Bloom Yields Live)'!ED199</f>
        <v>5.0284000000000004</v>
      </c>
      <c r="BU199" s="88"/>
      <c r="BV199" s="121">
        <f t="shared" si="92"/>
        <v>3.2727000000000004</v>
      </c>
      <c r="BW199" s="88">
        <f t="shared" si="101"/>
        <v>3.6962999999999995</v>
      </c>
    </row>
    <row r="200" spans="1:75">
      <c r="A200" s="5">
        <v>41495</v>
      </c>
      <c r="B200" s="1040">
        <f t="shared" si="81"/>
        <v>41495</v>
      </c>
      <c r="C200" s="95">
        <f>'(Bloom Yields Live)'!C200</f>
        <v>0.33210000000000001</v>
      </c>
      <c r="D200" s="30">
        <f>'(Bloom Yields Live)'!E200</f>
        <v>0.73519999999999996</v>
      </c>
      <c r="E200" s="30">
        <f>'(Bloom Yields Live)'!G200</f>
        <v>1.3855999999999999</v>
      </c>
      <c r="F200" s="30">
        <f>'(Bloom Yields Live)'!I200</f>
        <v>1.7865</v>
      </c>
      <c r="G200" s="30">
        <f>'(Bloom Yields Live)'!K200</f>
        <v>2.3429000000000002</v>
      </c>
      <c r="H200" s="88">
        <f t="shared" si="93"/>
        <v>1.6016999999999999</v>
      </c>
      <c r="I200" s="99">
        <f t="shared" si="85"/>
        <v>2.1702840764331217</v>
      </c>
      <c r="J200" s="1459"/>
      <c r="K200" s="18">
        <f>'(Bloom Yields Live)'!AQ200</f>
        <v>1.2969999999999999</v>
      </c>
      <c r="L200" s="18">
        <f>'(Bloom Yields Live)'!AS200</f>
        <v>1.802</v>
      </c>
      <c r="M200" s="1459"/>
      <c r="N200" s="18">
        <f>'(Bloom Yields Live)'!AU200-'(Bloom Yields Live)'!I200</f>
        <v>0.44750000000000001</v>
      </c>
      <c r="O200" s="18">
        <f>'(Bloom Yields Live)'!AY200-'(Bloom Yields Live)'!AW200</f>
        <v>0.11660000000000004</v>
      </c>
      <c r="P200" s="18">
        <f>'(Bloom Yields Live)'!BK200-'(Bloom Yields Live)'!BG200</f>
        <v>4.0399999999999991E-2</v>
      </c>
      <c r="Q200" s="18">
        <f>'(Bloom Yields Live)'!BM200-'(Bloom Yields Live)'!BG200</f>
        <v>7.339999999999991E-2</v>
      </c>
      <c r="R200" s="18"/>
      <c r="S200" s="497">
        <f>'(Bloom Yields Live)'!S200</f>
        <v>2.5869</v>
      </c>
      <c r="T200" s="731"/>
      <c r="U200" s="95">
        <f>'(Bloom Yields Live)'!W200</f>
        <v>0.63700000000000001</v>
      </c>
      <c r="V200" s="30">
        <f>'(Bloom Yields Live)'!Y200</f>
        <v>1.3208</v>
      </c>
      <c r="W200" s="30">
        <f>'(Bloom Yields Live)'!AA200</f>
        <v>2.1608999999999998</v>
      </c>
      <c r="X200" s="30">
        <f>'(Bloom Yields Live)'!AC200</f>
        <v>2.5246</v>
      </c>
      <c r="Y200" s="30">
        <f>'(Bloom Yields Live)'!AE200</f>
        <v>3.1456</v>
      </c>
      <c r="Z200" s="30">
        <f t="shared" si="94"/>
        <v>2.3579660377358493</v>
      </c>
      <c r="AA200" s="121">
        <f t="shared" si="87"/>
        <v>0.73809999999999998</v>
      </c>
      <c r="AB200" s="88">
        <f t="shared" si="95"/>
        <v>0.75626603773584911</v>
      </c>
      <c r="AC200" s="99">
        <f t="shared" si="86"/>
        <v>1.1568834394904457</v>
      </c>
      <c r="AD200" s="1459"/>
      <c r="AE200" s="88">
        <f>'(Bloom Yields Live)'!BU200</f>
        <v>2.0630000000000002</v>
      </c>
      <c r="AF200" s="1511"/>
      <c r="AG200" s="95">
        <f>'(Bloom Yields Live)'!BZ200</f>
        <v>0.85199999999999998</v>
      </c>
      <c r="AH200" s="88">
        <f>'(Bloom Yields Live)'!CB200</f>
        <v>1.5070000000000001</v>
      </c>
      <c r="AI200" s="88">
        <f>'(Bloom Yields Live)'!CD200</f>
        <v>2.274</v>
      </c>
      <c r="AJ200" s="88">
        <f>'(Bloom Yields Live)'!CF200</f>
        <v>2.5</v>
      </c>
      <c r="AK200" s="88">
        <f>'(Bloom Yields Live)'!CH200</f>
        <v>2.859</v>
      </c>
      <c r="AL200" s="121">
        <f t="shared" si="75"/>
        <v>0.71350000000000002</v>
      </c>
      <c r="AM200" s="88">
        <f t="shared" si="96"/>
        <v>0.79619245283018891</v>
      </c>
      <c r="AN200" s="731">
        <f t="shared" si="82"/>
        <v>-2.4599999999999955E-2</v>
      </c>
      <c r="AO200" s="95">
        <f>'(Bloom Yields Live)'!CJ200</f>
        <v>0.86960000000000004</v>
      </c>
      <c r="AP200" s="88">
        <f>'(Bloom Yields Live)'!CL200</f>
        <v>1.4340999999999999</v>
      </c>
      <c r="AQ200" s="88">
        <f>'(Bloom Yields Live)'!CN200</f>
        <v>2.1926000000000001</v>
      </c>
      <c r="AR200" s="88">
        <f>'(Bloom Yields Live)'!CP200</f>
        <v>2.5489000000000002</v>
      </c>
      <c r="AS200" s="88">
        <f>'(Bloom Yields Live)'!CR200</f>
        <v>3.2667000000000002</v>
      </c>
      <c r="AT200" s="121">
        <f t="shared" si="88"/>
        <v>0.76240000000000019</v>
      </c>
      <c r="AU200" s="99">
        <f t="shared" si="97"/>
        <v>0.90628679245283039</v>
      </c>
      <c r="AV200" s="95">
        <f>'(Bloom Yields Live)'!CT200</f>
        <v>1.1001000000000001</v>
      </c>
      <c r="AW200" s="88">
        <f>'(Bloom Yields Live)'!CV200</f>
        <v>1.7942</v>
      </c>
      <c r="AX200" s="88">
        <f>'(Bloom Yields Live)'!CX200</f>
        <v>2.4613</v>
      </c>
      <c r="AY200" s="88">
        <f>'(Bloom Yields Live)'!CZ200</f>
        <v>2.7119</v>
      </c>
      <c r="AZ200" s="88">
        <f>'(Bloom Yields Live)'!DB200</f>
        <v>3.5476999999999999</v>
      </c>
      <c r="BA200" s="121">
        <f t="shared" si="89"/>
        <v>0.9254</v>
      </c>
      <c r="BB200" s="99">
        <f t="shared" si="98"/>
        <v>1.0755679245283023</v>
      </c>
      <c r="BC200" s="88">
        <f>'(Bloom Yields Live)'!DD200</f>
        <v>1.3138000000000001</v>
      </c>
      <c r="BD200" s="88">
        <f>'(Bloom Yields Live)'!DF200</f>
        <v>2.0787</v>
      </c>
      <c r="BE200" s="88">
        <f>'(Bloom Yields Live)'!DH200</f>
        <v>2.7286000000000001</v>
      </c>
      <c r="BF200" s="88">
        <f>'(Bloom Yields Live)'!DJ200</f>
        <v>3.2137000000000002</v>
      </c>
      <c r="BG200" s="88"/>
      <c r="BH200" s="121">
        <f t="shared" si="90"/>
        <v>1.4272000000000002</v>
      </c>
      <c r="BI200" s="99">
        <f t="shared" si="99"/>
        <v>1.5439452830188682</v>
      </c>
      <c r="BJ200" s="95">
        <f>'(Bloom Yields Live)'!DN200</f>
        <v>1.5118</v>
      </c>
      <c r="BK200" s="88">
        <f>'(Bloom Yields Live)'!DP200</f>
        <v>2.3228</v>
      </c>
      <c r="BL200" s="88">
        <f>'(Bloom Yields Live)'!DR200</f>
        <v>3.2825000000000002</v>
      </c>
      <c r="BM200" s="88">
        <f>'(Bloom Yields Live)'!DT200</f>
        <v>3.6356999999999999</v>
      </c>
      <c r="BN200" s="88"/>
      <c r="BO200" s="121">
        <f t="shared" si="91"/>
        <v>1.8492</v>
      </c>
      <c r="BP200" s="99">
        <f t="shared" si="100"/>
        <v>1.9308603773584905</v>
      </c>
      <c r="BQ200" s="95">
        <f>'(Bloom Yields Live)'!DX200</f>
        <v>2.3706999999999998</v>
      </c>
      <c r="BR200" s="88">
        <f>'(Bloom Yields Live)'!DZ200</f>
        <v>3.8026999999999997</v>
      </c>
      <c r="BS200" s="88">
        <f>'(Bloom Yields Live)'!EB200</f>
        <v>4.8144999999999998</v>
      </c>
      <c r="BT200" s="88">
        <f>'(Bloom Yields Live)'!ED200</f>
        <v>5.0132000000000003</v>
      </c>
      <c r="BU200" s="88"/>
      <c r="BV200" s="121">
        <f t="shared" si="92"/>
        <v>3.2267000000000001</v>
      </c>
      <c r="BW200" s="88">
        <f t="shared" si="101"/>
        <v>3.6763547169811317</v>
      </c>
    </row>
    <row r="201" spans="1:75">
      <c r="A201" s="5">
        <v>41502</v>
      </c>
      <c r="B201" s="1040">
        <f t="shared" si="81"/>
        <v>41502</v>
      </c>
      <c r="C201" s="95">
        <f>'(Bloom Yields Live)'!C201</f>
        <v>0.4178</v>
      </c>
      <c r="D201" s="30">
        <f>'(Bloom Yields Live)'!E201</f>
        <v>0.88380000000000003</v>
      </c>
      <c r="E201" s="30">
        <f>'(Bloom Yields Live)'!G201</f>
        <v>1.5655000000000001</v>
      </c>
      <c r="F201" s="30">
        <f>'(Bloom Yields Live)'!I201</f>
        <v>1.9784000000000002</v>
      </c>
      <c r="G201" s="30">
        <f>'(Bloom Yields Live)'!K201</f>
        <v>2.5305999999999997</v>
      </c>
      <c r="H201" s="88">
        <f t="shared" si="93"/>
        <v>1.608920754716981</v>
      </c>
      <c r="I201" s="99">
        <f t="shared" si="85"/>
        <v>2.1669624203821662</v>
      </c>
      <c r="J201" s="1459"/>
      <c r="K201" s="18">
        <f>'(Bloom Yields Live)'!AQ201</f>
        <v>1.3420000000000001</v>
      </c>
      <c r="L201" s="18">
        <f>'(Bloom Yields Live)'!AS201</f>
        <v>1.8540000000000001</v>
      </c>
      <c r="M201" s="1459"/>
      <c r="N201" s="18">
        <f>'(Bloom Yields Live)'!AU201-'(Bloom Yields Live)'!I201</f>
        <v>0.42159999999999975</v>
      </c>
      <c r="O201" s="18">
        <f>'(Bloom Yields Live)'!AY201-'(Bloom Yields Live)'!AW201</f>
        <v>0.12769999999999992</v>
      </c>
      <c r="P201" s="18">
        <f>'(Bloom Yields Live)'!BK201-'(Bloom Yields Live)'!BG201</f>
        <v>-1.1200000000000099E-2</v>
      </c>
      <c r="Q201" s="18">
        <f>'(Bloom Yields Live)'!BM201-'(Bloom Yields Live)'!BG201</f>
        <v>0.1008</v>
      </c>
      <c r="R201" s="18"/>
      <c r="S201" s="497">
        <f>'(Bloom Yields Live)'!S201</f>
        <v>2.7393999999999998</v>
      </c>
      <c r="T201" s="731"/>
      <c r="U201" s="95">
        <f>'(Bloom Yields Live)'!W201</f>
        <v>0.69369999999999998</v>
      </c>
      <c r="V201" s="30">
        <f>'(Bloom Yields Live)'!Y201</f>
        <v>1.4072</v>
      </c>
      <c r="W201" s="30">
        <f>'(Bloom Yields Live)'!AA201</f>
        <v>2.2997999999999998</v>
      </c>
      <c r="X201" s="30">
        <f>'(Bloom Yields Live)'!AC201</f>
        <v>2.6795</v>
      </c>
      <c r="Y201" s="30">
        <f>'(Bloom Yields Live)'!AE201</f>
        <v>3.3169</v>
      </c>
      <c r="Z201" s="30">
        <f t="shared" si="94"/>
        <v>2.3592867924528305</v>
      </c>
      <c r="AA201" s="121">
        <f t="shared" si="87"/>
        <v>0.70109999999999983</v>
      </c>
      <c r="AB201" s="88">
        <f t="shared" si="95"/>
        <v>0.75036603773584898</v>
      </c>
      <c r="AC201" s="99">
        <f t="shared" si="86"/>
        <v>1.1575745222929936</v>
      </c>
      <c r="AD201" s="1459"/>
      <c r="AE201" s="88">
        <f>'(Bloom Yields Live)'!BU201</f>
        <v>2.2650000000000001</v>
      </c>
      <c r="AF201" s="1511"/>
      <c r="AG201" s="95">
        <f>'(Bloom Yields Live)'!BZ201</f>
        <v>0.93400000000000005</v>
      </c>
      <c r="AH201" s="88">
        <f>'(Bloom Yields Live)'!CB201</f>
        <v>1.629</v>
      </c>
      <c r="AI201" s="88">
        <f>'(Bloom Yields Live)'!CD201</f>
        <v>2.4329999999999998</v>
      </c>
      <c r="AJ201" s="88">
        <f>'(Bloom Yields Live)'!CF201</f>
        <v>2.6680000000000001</v>
      </c>
      <c r="AK201" s="88">
        <f>'(Bloom Yields Live)'!CH201</f>
        <v>3.03</v>
      </c>
      <c r="AL201" s="121">
        <f t="shared" si="75"/>
        <v>0.68959999999999999</v>
      </c>
      <c r="AM201" s="88">
        <f t="shared" si="96"/>
        <v>0.79174528301886804</v>
      </c>
      <c r="AN201" s="731">
        <f t="shared" si="82"/>
        <v>-1.1499999999999844E-2</v>
      </c>
      <c r="AO201" s="95">
        <f>'(Bloom Yields Live)'!CJ201</f>
        <v>0.95189999999999997</v>
      </c>
      <c r="AP201" s="88">
        <f>'(Bloom Yields Live)'!CL201</f>
        <v>1.5634000000000001</v>
      </c>
      <c r="AQ201" s="88">
        <f>'(Bloom Yields Live)'!CN201</f>
        <v>2.3500999999999999</v>
      </c>
      <c r="AR201" s="88">
        <f>'(Bloom Yields Live)'!CP201</f>
        <v>2.7132000000000001</v>
      </c>
      <c r="AS201" s="88">
        <f>'(Bloom Yields Live)'!CR201</f>
        <v>3.4331999999999998</v>
      </c>
      <c r="AT201" s="121">
        <f t="shared" si="88"/>
        <v>0.7347999999999999</v>
      </c>
      <c r="AU201" s="99">
        <f t="shared" si="97"/>
        <v>0.90176792452830201</v>
      </c>
      <c r="AV201" s="95">
        <f>'(Bloom Yields Live)'!CT201</f>
        <v>1.1896</v>
      </c>
      <c r="AW201" s="88">
        <f>'(Bloom Yields Live)'!CV201</f>
        <v>1.9207000000000001</v>
      </c>
      <c r="AX201" s="88">
        <f>'(Bloom Yields Live)'!CX201</f>
        <v>2.6259999999999999</v>
      </c>
      <c r="AY201" s="88">
        <f>'(Bloom Yields Live)'!CZ201</f>
        <v>2.8833000000000002</v>
      </c>
      <c r="AZ201" s="88">
        <f>'(Bloom Yields Live)'!DB201</f>
        <v>3.7214</v>
      </c>
      <c r="BA201" s="121">
        <f t="shared" si="89"/>
        <v>0.90490000000000004</v>
      </c>
      <c r="BB201" s="99">
        <f t="shared" si="98"/>
        <v>1.0680301886792456</v>
      </c>
      <c r="BC201" s="88">
        <f>'(Bloom Yields Live)'!DD201</f>
        <v>1.3845000000000001</v>
      </c>
      <c r="BD201" s="88">
        <f>'(Bloom Yields Live)'!DF201</f>
        <v>2.1865000000000001</v>
      </c>
      <c r="BE201" s="88">
        <f>'(Bloom Yields Live)'!DH201</f>
        <v>2.8746</v>
      </c>
      <c r="BF201" s="88">
        <f>'(Bloom Yields Live)'!DJ201</f>
        <v>3.3664000000000001</v>
      </c>
      <c r="BG201" s="88"/>
      <c r="BH201" s="121">
        <f t="shared" si="90"/>
        <v>1.3879999999999999</v>
      </c>
      <c r="BI201" s="99">
        <f t="shared" si="99"/>
        <v>1.5403943396226416</v>
      </c>
      <c r="BJ201" s="95">
        <f>'(Bloom Yields Live)'!DN201</f>
        <v>1.5763</v>
      </c>
      <c r="BK201" s="88">
        <f>'(Bloom Yields Live)'!DP201</f>
        <v>2.4342999999999999</v>
      </c>
      <c r="BL201" s="88">
        <f>'(Bloom Yields Live)'!DR201</f>
        <v>3.4222999999999999</v>
      </c>
      <c r="BM201" s="88">
        <f>'(Bloom Yields Live)'!DT201</f>
        <v>3.7822</v>
      </c>
      <c r="BN201" s="88"/>
      <c r="BO201" s="121">
        <f t="shared" si="91"/>
        <v>1.8037999999999998</v>
      </c>
      <c r="BP201" s="99">
        <f t="shared" si="100"/>
        <v>1.920658490566038</v>
      </c>
      <c r="BQ201" s="95">
        <f>'(Bloom Yields Live)'!DX201</f>
        <v>2.3997999999999999</v>
      </c>
      <c r="BR201" s="88">
        <f>'(Bloom Yields Live)'!DZ201</f>
        <v>3.8788</v>
      </c>
      <c r="BS201" s="88">
        <f>'(Bloom Yields Live)'!EB201</f>
        <v>4.9188999999999998</v>
      </c>
      <c r="BT201" s="88">
        <f>'(Bloom Yields Live)'!ED201</f>
        <v>5.1243999999999996</v>
      </c>
      <c r="BU201" s="88"/>
      <c r="BV201" s="121">
        <f t="shared" si="92"/>
        <v>3.1459999999999995</v>
      </c>
      <c r="BW201" s="88">
        <f t="shared" si="101"/>
        <v>3.656147169811319</v>
      </c>
    </row>
    <row r="202" spans="1:75">
      <c r="A202" s="5">
        <v>41509</v>
      </c>
      <c r="B202" s="1040">
        <f t="shared" si="81"/>
        <v>41509</v>
      </c>
      <c r="C202" s="95">
        <f>'(Bloom Yields Live)'!C202</f>
        <v>0.43730000000000002</v>
      </c>
      <c r="D202" s="30">
        <f>'(Bloom Yields Live)'!E202</f>
        <v>0.9748</v>
      </c>
      <c r="E202" s="30">
        <f>'(Bloom Yields Live)'!G202</f>
        <v>1.6295999999999999</v>
      </c>
      <c r="F202" s="30">
        <f>'(Bloom Yields Live)'!I202</f>
        <v>2.0331000000000001</v>
      </c>
      <c r="G202" s="30">
        <f>'(Bloom Yields Live)'!K202</f>
        <v>2.5746000000000002</v>
      </c>
      <c r="H202" s="88">
        <f t="shared" si="93"/>
        <v>1.6149584905660377</v>
      </c>
      <c r="I202" s="99">
        <f t="shared" si="85"/>
        <v>2.1647038216560515</v>
      </c>
      <c r="J202" s="1459"/>
      <c r="K202" s="18">
        <f>'(Bloom Yields Live)'!AQ202</f>
        <v>1.3439999999999999</v>
      </c>
      <c r="L202" s="18">
        <f>'(Bloom Yields Live)'!AS202</f>
        <v>1.849</v>
      </c>
      <c r="M202" s="1459"/>
      <c r="N202" s="18">
        <f>'(Bloom Yields Live)'!AU202-'(Bloom Yields Live)'!I202</f>
        <v>0.44289999999999985</v>
      </c>
      <c r="O202" s="18">
        <f>'(Bloom Yields Live)'!AY202-'(Bloom Yields Live)'!AW202</f>
        <v>0.12729999999999997</v>
      </c>
      <c r="P202" s="18">
        <f>'(Bloom Yields Live)'!BK202-'(Bloom Yields Live)'!BG202</f>
        <v>-1.8600000000000172E-2</v>
      </c>
      <c r="Q202" s="18">
        <f>'(Bloom Yields Live)'!BM202-'(Bloom Yields Live)'!BG202</f>
        <v>0.10239999999999982</v>
      </c>
      <c r="R202" s="18"/>
      <c r="S202" s="497">
        <f>'(Bloom Yields Live)'!S202</f>
        <v>2.8452000000000002</v>
      </c>
      <c r="T202" s="731"/>
      <c r="U202" s="95">
        <f>'(Bloom Yields Live)'!W202</f>
        <v>0.81</v>
      </c>
      <c r="V202" s="30">
        <f>'(Bloom Yields Live)'!Y202</f>
        <v>1.5798999999999999</v>
      </c>
      <c r="W202" s="30">
        <f>'(Bloom Yields Live)'!AA202</f>
        <v>2.4236</v>
      </c>
      <c r="X202" s="30">
        <f>'(Bloom Yields Live)'!AC202</f>
        <v>2.7810999999999999</v>
      </c>
      <c r="Y202" s="30">
        <f>'(Bloom Yields Live)'!AE202</f>
        <v>3.3833000000000002</v>
      </c>
      <c r="Z202" s="30">
        <f t="shared" si="94"/>
        <v>2.3610905660377361</v>
      </c>
      <c r="AA202" s="121">
        <f t="shared" si="87"/>
        <v>0.74799999999999978</v>
      </c>
      <c r="AB202" s="88">
        <f t="shared" si="95"/>
        <v>0.74613207547169802</v>
      </c>
      <c r="AC202" s="99">
        <f t="shared" si="86"/>
        <v>1.1581917197452229</v>
      </c>
      <c r="AD202" s="1459"/>
      <c r="AE202" s="88">
        <f>'(Bloom Yields Live)'!BU202</f>
        <v>2.2359999999999998</v>
      </c>
      <c r="AF202" s="1511"/>
      <c r="AG202" s="95">
        <f>'(Bloom Yields Live)'!BZ202</f>
        <v>0.997</v>
      </c>
      <c r="AH202" s="88">
        <f>'(Bloom Yields Live)'!CB202</f>
        <v>1.7090000000000001</v>
      </c>
      <c r="AI202" s="88">
        <f>'(Bloom Yields Live)'!CD202</f>
        <v>2.504</v>
      </c>
      <c r="AJ202" s="88">
        <f>'(Bloom Yields Live)'!CF202</f>
        <v>2.7410000000000001</v>
      </c>
      <c r="AK202" s="88">
        <f>'(Bloom Yields Live)'!CH202</f>
        <v>3.109</v>
      </c>
      <c r="AL202" s="121">
        <f t="shared" si="75"/>
        <v>0.70789999999999997</v>
      </c>
      <c r="AM202" s="88">
        <f t="shared" si="96"/>
        <v>0.78874528301886793</v>
      </c>
      <c r="AN202" s="731">
        <f t="shared" si="82"/>
        <v>-4.0099999999999802E-2</v>
      </c>
      <c r="AO202" s="95">
        <f>'(Bloom Yields Live)'!CJ202</f>
        <v>1.0156000000000001</v>
      </c>
      <c r="AP202" s="88">
        <f>'(Bloom Yields Live)'!CL202</f>
        <v>1.6513</v>
      </c>
      <c r="AQ202" s="88">
        <f>'(Bloom Yields Live)'!CN202</f>
        <v>2.4188000000000001</v>
      </c>
      <c r="AR202" s="88">
        <f>'(Bloom Yields Live)'!CP202</f>
        <v>2.7819000000000003</v>
      </c>
      <c r="AS202" s="88">
        <f>'(Bloom Yields Live)'!CR202</f>
        <v>3.5089000000000001</v>
      </c>
      <c r="AT202" s="121">
        <f t="shared" si="88"/>
        <v>0.74880000000000013</v>
      </c>
      <c r="AU202" s="99">
        <f t="shared" si="97"/>
        <v>0.89842264150943418</v>
      </c>
      <c r="AV202" s="95">
        <f>'(Bloom Yields Live)'!CT202</f>
        <v>1.2599</v>
      </c>
      <c r="AW202" s="88">
        <f>'(Bloom Yields Live)'!CV202</f>
        <v>2.0053000000000001</v>
      </c>
      <c r="AX202" s="88">
        <f>'(Bloom Yields Live)'!CX202</f>
        <v>2.7012999999999998</v>
      </c>
      <c r="AY202" s="88">
        <f>'(Bloom Yields Live)'!CZ202</f>
        <v>2.9586999999999999</v>
      </c>
      <c r="AZ202" s="88">
        <f>'(Bloom Yields Live)'!DB202</f>
        <v>3.8037000000000001</v>
      </c>
      <c r="BA202" s="121">
        <f t="shared" si="89"/>
        <v>0.92559999999999976</v>
      </c>
      <c r="BB202" s="99">
        <f t="shared" si="98"/>
        <v>1.0609358490566041</v>
      </c>
      <c r="BC202" s="88">
        <f>'(Bloom Yields Live)'!DD202</f>
        <v>1.4668999999999999</v>
      </c>
      <c r="BD202" s="88">
        <f>'(Bloom Yields Live)'!DF202</f>
        <v>2.2831000000000001</v>
      </c>
      <c r="BE202" s="88">
        <f>'(Bloom Yields Live)'!DH202</f>
        <v>2.9619999999999997</v>
      </c>
      <c r="BF202" s="88">
        <f>'(Bloom Yields Live)'!DJ202</f>
        <v>3.4539</v>
      </c>
      <c r="BG202" s="88"/>
      <c r="BH202" s="121">
        <f t="shared" si="90"/>
        <v>1.4207999999999998</v>
      </c>
      <c r="BI202" s="99">
        <f t="shared" si="99"/>
        <v>1.5386698113207549</v>
      </c>
      <c r="BJ202" s="95">
        <f>'(Bloom Yields Live)'!DN202</f>
        <v>1.6646000000000001</v>
      </c>
      <c r="BK202" s="88">
        <f>'(Bloom Yields Live)'!DP202</f>
        <v>2.5369000000000002</v>
      </c>
      <c r="BL202" s="88">
        <f>'(Bloom Yields Live)'!DR202</f>
        <v>3.5156000000000001</v>
      </c>
      <c r="BM202" s="88">
        <f>'(Bloom Yields Live)'!DT202</f>
        <v>3.8754999999999997</v>
      </c>
      <c r="BN202" s="88"/>
      <c r="BO202" s="121">
        <f t="shared" si="91"/>
        <v>1.8423999999999996</v>
      </c>
      <c r="BP202" s="99">
        <f t="shared" si="100"/>
        <v>1.9119339622641511</v>
      </c>
      <c r="BQ202" s="95">
        <f>'(Bloom Yields Live)'!DX202</f>
        <v>2.5392000000000001</v>
      </c>
      <c r="BR202" s="88">
        <f>'(Bloom Yields Live)'!DZ202</f>
        <v>4.0324</v>
      </c>
      <c r="BS202" s="88">
        <f>'(Bloom Yields Live)'!EB202</f>
        <v>5.0632000000000001</v>
      </c>
      <c r="BT202" s="88">
        <f>'(Bloom Yields Live)'!ED202</f>
        <v>5.2686999999999999</v>
      </c>
      <c r="BU202" s="88"/>
      <c r="BV202" s="121">
        <f t="shared" si="92"/>
        <v>3.2355999999999998</v>
      </c>
      <c r="BW202" s="88">
        <f t="shared" si="101"/>
        <v>3.6404169811320739</v>
      </c>
    </row>
    <row r="203" spans="1:75">
      <c r="A203" s="28">
        <v>41516</v>
      </c>
      <c r="B203" s="1040">
        <f t="shared" si="81"/>
        <v>41516</v>
      </c>
      <c r="C203" s="95">
        <f>'(Bloom Yields Live)'!C203</f>
        <v>0.38769999999999999</v>
      </c>
      <c r="D203" s="30">
        <f>'(Bloom Yields Live)'!E203</f>
        <v>0.88660000000000005</v>
      </c>
      <c r="E203" s="30">
        <f>'(Bloom Yields Live)'!G203</f>
        <v>1.5611000000000002</v>
      </c>
      <c r="F203" s="30">
        <f>'(Bloom Yields Live)'!I203</f>
        <v>1.9699</v>
      </c>
      <c r="G203" s="30">
        <f>'(Bloom Yields Live)'!K203</f>
        <v>2.5167000000000002</v>
      </c>
      <c r="H203" s="88">
        <f t="shared" si="93"/>
        <v>1.6227811320754717</v>
      </c>
      <c r="I203" s="99">
        <f t="shared" si="85"/>
        <v>2.1628528662420394</v>
      </c>
      <c r="J203" s="1459"/>
      <c r="K203" s="18">
        <f>'(Bloom Yields Live)'!AQ203</f>
        <v>1.4119999999999999</v>
      </c>
      <c r="L203" s="18">
        <f>'(Bloom Yields Live)'!AS203</f>
        <v>1.7909999999999999</v>
      </c>
      <c r="M203" s="1459"/>
      <c r="N203" s="18">
        <f>'(Bloom Yields Live)'!AU203-'(Bloom Yields Live)'!I203</f>
        <v>0.50309999999999988</v>
      </c>
      <c r="O203" s="18">
        <f>'(Bloom Yields Live)'!AY203-'(Bloom Yields Live)'!AW203</f>
        <v>0.13029999999999964</v>
      </c>
      <c r="P203" s="18">
        <f>'(Bloom Yields Live)'!BK203-'(Bloom Yields Live)'!BG203</f>
        <v>-1.6999999999999904E-2</v>
      </c>
      <c r="Q203" s="18">
        <f>'(Bloom Yields Live)'!BM203-'(Bloom Yields Live)'!BG203</f>
        <v>0.10199999999999987</v>
      </c>
      <c r="R203" s="18"/>
      <c r="S203" s="497">
        <f>'(Bloom Yields Live)'!S203</f>
        <v>2.7951999999999999</v>
      </c>
      <c r="T203" s="731"/>
      <c r="U203" s="95">
        <f>'(Bloom Yields Live)'!W203</f>
        <v>0.73029999999999995</v>
      </c>
      <c r="V203" s="30">
        <f>'(Bloom Yields Live)'!Y203</f>
        <v>1.4638</v>
      </c>
      <c r="W203" s="30">
        <f>'(Bloom Yields Live)'!AA203</f>
        <v>2.3608000000000002</v>
      </c>
      <c r="X203" s="30">
        <f>'(Bloom Yields Live)'!AC203</f>
        <v>2.7747000000000002</v>
      </c>
      <c r="Y203" s="30">
        <f>'(Bloom Yields Live)'!AE203</f>
        <v>3.351</v>
      </c>
      <c r="Z203" s="30">
        <f t="shared" si="94"/>
        <v>2.3649056603773593</v>
      </c>
      <c r="AA203" s="121">
        <f t="shared" si="87"/>
        <v>0.80480000000000018</v>
      </c>
      <c r="AB203" s="88">
        <f>AVERAGE(AA151:AA203)</f>
        <v>0.74212452830188647</v>
      </c>
      <c r="AC203" s="99">
        <f>AVERAGE(AA47:AA203)</f>
        <v>1.1589242038216558</v>
      </c>
      <c r="AD203" s="1459"/>
      <c r="AE203" s="88">
        <f>'(Bloom Yields Live)'!BU203</f>
        <v>2.2519999999999998</v>
      </c>
      <c r="AF203" s="1511"/>
      <c r="AG203" s="95">
        <f>'(Bloom Yields Live)'!BZ203</f>
        <v>0.95899999999999996</v>
      </c>
      <c r="AH203" s="88">
        <f>'(Bloom Yields Live)'!CB203</f>
        <v>1.6480000000000001</v>
      </c>
      <c r="AI203" s="88">
        <f>'(Bloom Yields Live)'!CD203</f>
        <v>2.42</v>
      </c>
      <c r="AJ203" s="88">
        <f>'(Bloom Yields Live)'!CF203</f>
        <v>2.6219999999999999</v>
      </c>
      <c r="AK203" s="88">
        <f>'(Bloom Yields Live)'!CH203</f>
        <v>2.9830000000000001</v>
      </c>
      <c r="AL203" s="121">
        <f>AJ203-$F203</f>
        <v>0.6520999999999999</v>
      </c>
      <c r="AM203" s="88">
        <f t="shared" si="96"/>
        <v>0.78386603773584906</v>
      </c>
      <c r="AN203" s="731">
        <f t="shared" si="82"/>
        <v>-0.15270000000000028</v>
      </c>
      <c r="AO203" s="95">
        <f>'(Bloom Yields Live)'!CJ203</f>
        <v>0.98440000000000005</v>
      </c>
      <c r="AP203" s="88">
        <f>'(Bloom Yields Live)'!CL203</f>
        <v>1.6029</v>
      </c>
      <c r="AQ203" s="88">
        <f>'(Bloom Yields Live)'!CN203</f>
        <v>2.3595999999999999</v>
      </c>
      <c r="AR203" s="88">
        <f>'(Bloom Yields Live)'!CP203</f>
        <v>2.6637</v>
      </c>
      <c r="AS203" s="88">
        <f>'(Bloom Yields Live)'!CR203</f>
        <v>3.3832</v>
      </c>
      <c r="AT203" s="121">
        <f>AR203-$F203</f>
        <v>0.69379999999999997</v>
      </c>
      <c r="AU203" s="99">
        <f t="shared" si="97"/>
        <v>0.89334905660377384</v>
      </c>
      <c r="AV203" s="95">
        <f>'(Bloom Yields Live)'!CT203</f>
        <v>1.2151000000000001</v>
      </c>
      <c r="AW203" s="88">
        <f>'(Bloom Yields Live)'!CV203</f>
        <v>1.9432</v>
      </c>
      <c r="AX203" s="88">
        <f>'(Bloom Yields Live)'!CX203</f>
        <v>2.6284999999999998</v>
      </c>
      <c r="AY203" s="88">
        <f>'(Bloom Yields Live)'!CZ203</f>
        <v>2.8769</v>
      </c>
      <c r="AZ203" s="88">
        <f>'(Bloom Yields Live)'!DB203</f>
        <v>3.7143999999999999</v>
      </c>
      <c r="BA203" s="121">
        <f>AY203-$F203</f>
        <v>0.90700000000000003</v>
      </c>
      <c r="BB203" s="99">
        <f>AVERAGE(BA151:BA203)</f>
        <v>1.0531849056603775</v>
      </c>
      <c r="BC203" s="88">
        <f>'(Bloom Yields Live)'!DD203</f>
        <v>1.4264000000000001</v>
      </c>
      <c r="BD203" s="88">
        <f>'(Bloom Yields Live)'!DF203</f>
        <v>2.2252999999999998</v>
      </c>
      <c r="BE203" s="88">
        <f>'(Bloom Yields Live)'!DH203</f>
        <v>2.8933999999999997</v>
      </c>
      <c r="BF203" s="88">
        <f>'(Bloom Yields Live)'!DJ203</f>
        <v>3.3763000000000001</v>
      </c>
      <c r="BG203" s="88"/>
      <c r="BH203" s="121">
        <f>BF203-$F203</f>
        <v>1.4064000000000001</v>
      </c>
      <c r="BI203" s="99">
        <f>AVERAGE(BH151:BH203)</f>
        <v>1.5367528301886793</v>
      </c>
      <c r="BJ203" s="95">
        <f>'(Bloom Yields Live)'!DN203</f>
        <v>1.623</v>
      </c>
      <c r="BK203" s="88">
        <f>'(Bloom Yields Live)'!DP203</f>
        <v>2.4779999999999998</v>
      </c>
      <c r="BL203" s="88">
        <f>'(Bloom Yields Live)'!DR203</f>
        <v>3.4460000000000002</v>
      </c>
      <c r="BM203" s="88">
        <f>'(Bloom Yields Live)'!DT203</f>
        <v>3.7968999999999999</v>
      </c>
      <c r="BN203" s="88"/>
      <c r="BO203" s="121">
        <f>BM203-$F203</f>
        <v>1.827</v>
      </c>
      <c r="BP203" s="99">
        <f t="shared" si="100"/>
        <v>1.9025264150943397</v>
      </c>
      <c r="BQ203" s="95">
        <f>'(Bloom Yields Live)'!DX203</f>
        <v>2.5556000000000001</v>
      </c>
      <c r="BR203" s="88">
        <f>'(Bloom Yields Live)'!DZ203</f>
        <v>4.0316000000000001</v>
      </c>
      <c r="BS203" s="88">
        <f>'(Bloom Yields Live)'!EB203</f>
        <v>5.0517000000000003</v>
      </c>
      <c r="BT203" s="88">
        <f>'(Bloom Yields Live)'!ED203</f>
        <v>5.2481</v>
      </c>
      <c r="BU203" s="88"/>
      <c r="BV203" s="121">
        <f>BT203-$F203</f>
        <v>3.2782</v>
      </c>
      <c r="BW203" s="88">
        <f t="shared" si="101"/>
        <v>3.6231094339622629</v>
      </c>
    </row>
    <row r="204" spans="1:75">
      <c r="A204" s="28">
        <v>41523</v>
      </c>
      <c r="B204" s="1040">
        <f t="shared" si="81"/>
        <v>41523</v>
      </c>
      <c r="C204" s="95">
        <f>'(Bloom Yields Live)'!C204</f>
        <v>0.43690000000000001</v>
      </c>
      <c r="D204" s="30">
        <f>'(Bloom Yields Live)'!E204</f>
        <v>0.98619999999999997</v>
      </c>
      <c r="E204" s="30">
        <f>'(Bloom Yields Live)'!G204</f>
        <v>1.6551</v>
      </c>
      <c r="F204" s="30">
        <f>'(Bloom Yields Live)'!I204</f>
        <v>2.0655999999999999</v>
      </c>
      <c r="G204" s="30">
        <f>'(Bloom Yields Live)'!K204</f>
        <v>2.6019000000000001</v>
      </c>
      <c r="H204" s="88">
        <f t="shared" si="93"/>
        <v>1.6323962264150949</v>
      </c>
      <c r="I204" s="99">
        <f t="shared" si="85"/>
        <v>2.1604324840764337</v>
      </c>
      <c r="J204" s="1459"/>
      <c r="K204" s="18">
        <f>'(Bloom Yields Live)'!AQ204</f>
        <v>1.4390000000000001</v>
      </c>
      <c r="L204" s="18">
        <f>'(Bloom Yields Live)'!AS204</f>
        <v>1.865</v>
      </c>
      <c r="M204" s="1459"/>
      <c r="N204" s="18">
        <f>'(Bloom Yields Live)'!AU204-'(Bloom Yields Live)'!I204</f>
        <v>0.48439999999999994</v>
      </c>
      <c r="O204" s="18">
        <f>'(Bloom Yields Live)'!AY204-'(Bloom Yields Live)'!AW204</f>
        <v>0.13299999999999956</v>
      </c>
      <c r="P204" s="18">
        <f>'(Bloom Yields Live)'!BK204-'(Bloom Yields Live)'!BG204</f>
        <v>-4.9400000000000333E-2</v>
      </c>
      <c r="Q204" s="18">
        <f>'(Bloom Yields Live)'!BM204-'(Bloom Yields Live)'!BG204</f>
        <v>0.10959999999999992</v>
      </c>
      <c r="R204" s="18"/>
      <c r="S204" s="497">
        <f>'(Bloom Yields Live)'!S204</f>
        <v>2.8738999999999999</v>
      </c>
      <c r="T204" s="731"/>
      <c r="U204" s="95">
        <f>'(Bloom Yields Live)'!W204</f>
        <v>0.80369999999999997</v>
      </c>
      <c r="V204" s="30">
        <f>'(Bloom Yields Live)'!Y204</f>
        <v>1.5643</v>
      </c>
      <c r="W204" s="30">
        <f>'(Bloom Yields Live)'!AA204</f>
        <v>2.4449000000000001</v>
      </c>
      <c r="X204" s="30">
        <f>'(Bloom Yields Live)'!AC204</f>
        <v>2.8544999999999998</v>
      </c>
      <c r="Y204" s="30">
        <f>'(Bloom Yields Live)'!AE204</f>
        <v>3.4005999999999998</v>
      </c>
      <c r="Z204" s="30">
        <f t="shared" si="94"/>
        <v>2.3690773584905664</v>
      </c>
      <c r="AA204" s="121">
        <f t="shared" si="87"/>
        <v>0.78889999999999993</v>
      </c>
      <c r="AB204" s="88">
        <f>AVERAGE(AA152:AA204)</f>
        <v>0.73668113207547148</v>
      </c>
      <c r="AC204" s="99">
        <f>AVERAGE(AA48:AA204)</f>
        <v>1.1598700636942674</v>
      </c>
      <c r="AD204" s="1459"/>
      <c r="AE204" s="88">
        <f>'(Bloom Yields Live)'!BU204</f>
        <v>2.387</v>
      </c>
      <c r="AF204" s="1511"/>
      <c r="AG204" s="95">
        <f>'(Bloom Yields Live)'!BZ204</f>
        <v>0.99099999999999999</v>
      </c>
      <c r="AH204" s="88">
        <f>'(Bloom Yields Live)'!CB204</f>
        <v>1.7730000000000001</v>
      </c>
      <c r="AI204" s="88">
        <f>'(Bloom Yields Live)'!CD204</f>
        <v>2.5659999999999998</v>
      </c>
      <c r="AJ204" s="88">
        <f>'(Bloom Yields Live)'!CF204</f>
        <v>2.76</v>
      </c>
      <c r="AK204" s="88">
        <f>'(Bloom Yields Live)'!CH204</f>
        <v>3.0939999999999999</v>
      </c>
      <c r="AL204" s="121">
        <f>AJ204-$F204</f>
        <v>0.69439999999999991</v>
      </c>
      <c r="AM204" s="88">
        <f t="shared" si="96"/>
        <v>0.78019433962264162</v>
      </c>
      <c r="AN204" s="731">
        <f t="shared" si="82"/>
        <v>-9.4500000000000028E-2</v>
      </c>
      <c r="AO204" s="95">
        <f>'(Bloom Yields Live)'!CJ204</f>
        <v>0.99690000000000001</v>
      </c>
      <c r="AP204" s="88">
        <f>'(Bloom Yields Live)'!CL204</f>
        <v>1.7454000000000001</v>
      </c>
      <c r="AQ204" s="88">
        <f>'(Bloom Yields Live)'!CN204</f>
        <v>2.5091000000000001</v>
      </c>
      <c r="AR204" s="88">
        <f>'(Bloom Yields Live)'!CP204</f>
        <v>2.8052000000000001</v>
      </c>
      <c r="AS204" s="88">
        <f>'(Bloom Yields Live)'!CR204</f>
        <v>3.4971999999999999</v>
      </c>
      <c r="AT204" s="121">
        <f>AR204-$F204</f>
        <v>0.73960000000000026</v>
      </c>
      <c r="AU204" s="99">
        <f t="shared" si="97"/>
        <v>0.88931320754717014</v>
      </c>
      <c r="AV204" s="95">
        <f>'(Bloom Yields Live)'!CT204</f>
        <v>1.2242999999999999</v>
      </c>
      <c r="AW204" s="88">
        <f>'(Bloom Yields Live)'!CV204</f>
        <v>2.0823999999999998</v>
      </c>
      <c r="AX204" s="88">
        <f>'(Bloom Yields Live)'!CX204</f>
        <v>2.7747000000000002</v>
      </c>
      <c r="AY204" s="88">
        <f>'(Bloom Yields Live)'!CZ204</f>
        <v>3.0150999999999999</v>
      </c>
      <c r="AZ204" s="88">
        <f>'(Bloom Yields Live)'!DB204</f>
        <v>3.8250999999999999</v>
      </c>
      <c r="BA204" s="121">
        <f>AY204-$F204</f>
        <v>0.94950000000000001</v>
      </c>
      <c r="BB204" s="99">
        <f>AVERAGE(BA152:BA204)</f>
        <v>1.0468698113207549</v>
      </c>
      <c r="BC204" s="88">
        <f>'(Bloom Yields Live)'!DD204</f>
        <v>1.4396</v>
      </c>
      <c r="BD204" s="88">
        <f>'(Bloom Yields Live)'!DF204</f>
        <v>2.3685</v>
      </c>
      <c r="BE204" s="88">
        <f>'(Bloom Yields Live)'!DH204</f>
        <v>3.0436999999999999</v>
      </c>
      <c r="BF204" s="88">
        <f>'(Bloom Yields Live)'!DJ204</f>
        <v>3.5185</v>
      </c>
      <c r="BG204" s="88"/>
      <c r="BH204" s="121">
        <f>BF204-$F204</f>
        <v>1.4529000000000001</v>
      </c>
      <c r="BI204" s="99">
        <f>AVERAGE(BH152:BH204)</f>
        <v>1.5347509433962265</v>
      </c>
      <c r="BJ204" s="95">
        <f>'(Bloom Yields Live)'!DN204</f>
        <v>1.637</v>
      </c>
      <c r="BK204" s="88">
        <f>'(Bloom Yields Live)'!DP204</f>
        <v>2.6219999999999999</v>
      </c>
      <c r="BL204" s="88">
        <f>'(Bloom Yields Live)'!DR204</f>
        <v>3.5968999999999998</v>
      </c>
      <c r="BM204" s="88">
        <f>'(Bloom Yields Live)'!DT204</f>
        <v>3.9398999999999997</v>
      </c>
      <c r="BN204" s="88"/>
      <c r="BO204" s="121">
        <f>BM204-$F204</f>
        <v>1.8742999999999999</v>
      </c>
      <c r="BP204" s="99">
        <f t="shared" si="100"/>
        <v>1.8950962264150948</v>
      </c>
      <c r="BQ204" s="95">
        <f>'(Bloom Yields Live)'!DX204</f>
        <v>2.5361000000000002</v>
      </c>
      <c r="BR204" s="88">
        <f>'(Bloom Yields Live)'!DZ204</f>
        <v>4.1421000000000001</v>
      </c>
      <c r="BS204" s="88">
        <f>'(Bloom Yields Live)'!EB204</f>
        <v>5.1692</v>
      </c>
      <c r="BT204" s="88">
        <f>'(Bloom Yields Live)'!ED204</f>
        <v>5.3575999999999997</v>
      </c>
      <c r="BU204" s="88"/>
      <c r="BV204" s="121">
        <f>BT204-$F204</f>
        <v>3.2919999999999998</v>
      </c>
      <c r="BW204" s="88">
        <f t="shared" si="101"/>
        <v>3.6061433962264142</v>
      </c>
    </row>
    <row r="205" spans="1:75">
      <c r="A205" s="28">
        <v>41530</v>
      </c>
      <c r="B205" s="1040">
        <f>A205</f>
        <v>41530</v>
      </c>
      <c r="C205" s="95">
        <f>'(Bloom Yields Live)'!C205</f>
        <v>0.38540000000000002</v>
      </c>
      <c r="D205" s="30">
        <f>'(Bloom Yields Live)'!E205</f>
        <v>0.92169999999999996</v>
      </c>
      <c r="E205" s="30">
        <f>'(Bloom Yields Live)'!G205</f>
        <v>1.6174999999999999</v>
      </c>
      <c r="F205" s="30">
        <f>'(Bloom Yields Live)'!I205</f>
        <v>2.0554999999999999</v>
      </c>
      <c r="G205" s="30">
        <f>'(Bloom Yields Live)'!K205</f>
        <v>2.5888</v>
      </c>
      <c r="H205" s="88">
        <f t="shared" si="93"/>
        <v>1.6384547169811321</v>
      </c>
      <c r="I205" s="99">
        <f t="shared" si="85"/>
        <v>2.1575464968152875</v>
      </c>
      <c r="J205" s="1459"/>
      <c r="K205" s="18">
        <f>'(Bloom Yields Live)'!AQ205</f>
        <v>1.4339999999999999</v>
      </c>
      <c r="L205" s="18">
        <f>'(Bloom Yields Live)'!AS205</f>
        <v>1.885</v>
      </c>
      <c r="M205" s="1459"/>
      <c r="N205" s="18">
        <f>'(Bloom Yields Live)'!AU205-'(Bloom Yields Live)'!I205</f>
        <v>0.48250000000000037</v>
      </c>
      <c r="O205" s="18">
        <f>'(Bloom Yields Live)'!AY205-'(Bloom Yields Live)'!AW205</f>
        <v>0.13680000000000003</v>
      </c>
      <c r="P205" s="18">
        <f>'(Bloom Yields Live)'!BK205-'(Bloom Yields Live)'!BG205</f>
        <v>-4.0499999999999758E-2</v>
      </c>
      <c r="Q205" s="18">
        <f>'(Bloom Yields Live)'!BM205-'(Bloom Yields Live)'!BG205</f>
        <v>0.10449999999999982</v>
      </c>
      <c r="R205" s="18"/>
      <c r="S205" s="497">
        <f>'(Bloom Yields Live)'!S205</f>
        <v>2.8848000000000003</v>
      </c>
      <c r="T205" s="731"/>
      <c r="U205" s="95">
        <f>'(Bloom Yields Live)'!W205</f>
        <v>0.80859999999999999</v>
      </c>
      <c r="V205" s="30">
        <f>'(Bloom Yields Live)'!Y205</f>
        <v>1.5474000000000001</v>
      </c>
      <c r="W205" s="30">
        <f>'(Bloom Yields Live)'!AA205</f>
        <v>2.444</v>
      </c>
      <c r="X205" s="30">
        <f>'(Bloom Yields Live)'!AC205</f>
        <v>2.8765999999999998</v>
      </c>
      <c r="Y205" s="30">
        <f>'(Bloom Yields Live)'!AE205</f>
        <v>3.4744000000000002</v>
      </c>
      <c r="Z205" s="30">
        <f t="shared" si="94"/>
        <v>2.3726943396226416</v>
      </c>
      <c r="AA205" s="121">
        <f t="shared" si="87"/>
        <v>0.82109999999999994</v>
      </c>
      <c r="AB205" s="88">
        <f>AVERAGE(AA153:AA205)</f>
        <v>0.73423962264150922</v>
      </c>
      <c r="AC205" s="99">
        <f>AVERAGE(AA49:AA205)</f>
        <v>1.1604458598726113</v>
      </c>
      <c r="AD205" s="1459"/>
      <c r="AE205" s="88">
        <f>'(Bloom Yields Live)'!BU205</f>
        <v>2.3279999999999998</v>
      </c>
      <c r="AF205" s="1511"/>
      <c r="AG205" s="95">
        <f>'(Bloom Yields Live)'!BZ205</f>
        <v>0.997</v>
      </c>
      <c r="AH205" s="88">
        <f>'(Bloom Yields Live)'!CB205</f>
        <v>1.6819999999999999</v>
      </c>
      <c r="AI205" s="88">
        <f>'(Bloom Yields Live)'!CD205</f>
        <v>2.492</v>
      </c>
      <c r="AJ205" s="88">
        <f>'(Bloom Yields Live)'!CF205</f>
        <v>2.698</v>
      </c>
      <c r="AK205" s="88">
        <f>'(Bloom Yields Live)'!CH205</f>
        <v>3.056</v>
      </c>
      <c r="AL205" s="121">
        <f>AJ205-$F205</f>
        <v>0.64250000000000007</v>
      </c>
      <c r="AM205" s="88">
        <f t="shared" si="96"/>
        <v>0.77626792452830207</v>
      </c>
      <c r="AN205" s="731">
        <f>AJ205-X205</f>
        <v>-0.17859999999999987</v>
      </c>
      <c r="AO205" s="95">
        <f>'(Bloom Yields Live)'!CJ205</f>
        <v>1.0215000000000001</v>
      </c>
      <c r="AP205" s="88">
        <f>'(Bloom Yields Live)'!CL205</f>
        <v>1.673</v>
      </c>
      <c r="AQ205" s="88">
        <f>'(Bloom Yields Live)'!CN205</f>
        <v>2.4537</v>
      </c>
      <c r="AR205" s="88">
        <f>'(Bloom Yields Live)'!CP205</f>
        <v>2.7618</v>
      </c>
      <c r="AS205" s="88">
        <f>'(Bloom Yields Live)'!CR205</f>
        <v>3.4788000000000001</v>
      </c>
      <c r="AT205" s="121">
        <f>AR205-$F205</f>
        <v>0.70630000000000015</v>
      </c>
      <c r="AU205" s="99">
        <f t="shared" si="97"/>
        <v>0.88467358490566084</v>
      </c>
      <c r="AV205" s="95">
        <f>'(Bloom Yields Live)'!CT205</f>
        <v>1.2450000000000001</v>
      </c>
      <c r="AW205" s="88">
        <f>'(Bloom Yields Live)'!CV205</f>
        <v>2.0061</v>
      </c>
      <c r="AX205" s="88">
        <f>'(Bloom Yields Live)'!CX205</f>
        <v>2.7153999999999998</v>
      </c>
      <c r="AY205" s="88">
        <f>'(Bloom Yields Live)'!CZ205</f>
        <v>2.9676999999999998</v>
      </c>
      <c r="AZ205" s="88">
        <f>'(Bloom Yields Live)'!DB205</f>
        <v>3.8028</v>
      </c>
      <c r="BA205" s="121">
        <f>AY205-$F205</f>
        <v>0.9121999999999999</v>
      </c>
      <c r="BB205" s="99">
        <f>AVERAGE(BA153:BA205)</f>
        <v>1.0409943396226415</v>
      </c>
      <c r="BC205" s="88">
        <f>'(Bloom Yields Live)'!DD205</f>
        <v>1.4415</v>
      </c>
      <c r="BD205" s="88">
        <f>'(Bloom Yields Live)'!DF205</f>
        <v>2.2734999999999999</v>
      </c>
      <c r="BE205" s="88">
        <f>'(Bloom Yields Live)'!DH205</f>
        <v>3.0106000000000002</v>
      </c>
      <c r="BF205" s="88">
        <f>'(Bloom Yields Live)'!DJ205</f>
        <v>3.4973999999999998</v>
      </c>
      <c r="BG205" s="88"/>
      <c r="BH205" s="121">
        <f>BF205-$F205</f>
        <v>1.4419</v>
      </c>
      <c r="BI205" s="99">
        <f>AVERAGE(BH153:BH205)</f>
        <v>1.5312358490566038</v>
      </c>
      <c r="BJ205" s="95">
        <f>'(Bloom Yields Live)'!DN205</f>
        <v>1.6592</v>
      </c>
      <c r="BK205" s="88">
        <f>'(Bloom Yields Live)'!DP205</f>
        <v>2.5472000000000001</v>
      </c>
      <c r="BL205" s="88">
        <f>'(Bloom Yields Live)'!DR205</f>
        <v>3.5390999999999999</v>
      </c>
      <c r="BM205" s="88">
        <f>'(Bloom Yields Live)'!DT205</f>
        <v>3.8940999999999999</v>
      </c>
      <c r="BN205" s="88"/>
      <c r="BO205" s="121">
        <f>BM205-$F205</f>
        <v>1.8386</v>
      </c>
      <c r="BP205" s="99">
        <f t="shared" si="100"/>
        <v>1.8872603773584908</v>
      </c>
      <c r="BQ205" s="95">
        <f>'(Bloom Yields Live)'!DX205</f>
        <v>2.5735000000000001</v>
      </c>
      <c r="BR205" s="88">
        <f>'(Bloom Yields Live)'!DZ205</f>
        <v>4.0724999999999998</v>
      </c>
      <c r="BS205" s="88">
        <f>'(Bloom Yields Live)'!EB205</f>
        <v>5.1165000000000003</v>
      </c>
      <c r="BT205" s="88">
        <f>'(Bloom Yields Live)'!ED205</f>
        <v>5.3170000000000002</v>
      </c>
      <c r="BU205" s="88"/>
      <c r="BV205" s="121">
        <f>BT205-$F205</f>
        <v>3.2615000000000003</v>
      </c>
      <c r="BW205" s="88">
        <f t="shared" si="101"/>
        <v>3.5908509433962257</v>
      </c>
    </row>
    <row r="206" spans="1:75">
      <c r="A206" s="28">
        <v>41537</v>
      </c>
      <c r="B206" s="1040">
        <f>A206</f>
        <v>41537</v>
      </c>
      <c r="C206" s="95">
        <f>'(Bloom Yields Live)'!C206</f>
        <v>0.3649</v>
      </c>
      <c r="D206" s="30">
        <f>'(Bloom Yields Live)'!E206</f>
        <v>0.88790000000000002</v>
      </c>
      <c r="E206" s="30">
        <f>'(Bloom Yields Live)'!G206</f>
        <v>1.5944</v>
      </c>
      <c r="F206" s="30">
        <f>'(Bloom Yields Live)'!I206</f>
        <v>2.0415000000000001</v>
      </c>
      <c r="G206" s="30">
        <f>'(Bloom Yields Live)'!K206</f>
        <v>2.6040999999999999</v>
      </c>
      <c r="H206" s="88">
        <f t="shared" si="93"/>
        <v>1.6410245283018869</v>
      </c>
      <c r="I206" s="99">
        <f t="shared" si="85"/>
        <v>2.1543636942675168</v>
      </c>
      <c r="J206" s="1459"/>
      <c r="K206" s="18">
        <f>'(Bloom Yields Live)'!AQ206</f>
        <v>1.452</v>
      </c>
      <c r="L206" s="18">
        <f>'(Bloom Yields Live)'!AS206</f>
        <v>1.8919999999999999</v>
      </c>
      <c r="M206" s="1459"/>
      <c r="N206" s="18">
        <f>'(Bloom Yields Live)'!AU206-'(Bloom Yields Live)'!I206</f>
        <v>0.41149999999999975</v>
      </c>
      <c r="O206" s="18">
        <f>'(Bloom Yields Live)'!AY206-'(Bloom Yields Live)'!AW206</f>
        <v>0.13339999999999996</v>
      </c>
      <c r="P206" s="18">
        <f>'(Bloom Yields Live)'!BK206-'(Bloom Yields Live)'!BG206</f>
        <v>-7.43999999999998E-2</v>
      </c>
      <c r="Q206" s="18">
        <f>'(Bloom Yields Live)'!BM206-'(Bloom Yields Live)'!BG206</f>
        <v>0.10160000000000036</v>
      </c>
      <c r="R206" s="18"/>
      <c r="S206" s="497">
        <f>'(Bloom Yields Live)'!S206</f>
        <v>2.8050999999999999</v>
      </c>
      <c r="T206" s="731"/>
      <c r="U206" s="95">
        <f>'(Bloom Yields Live)'!W206</f>
        <v>0.7319</v>
      </c>
      <c r="V206" s="30">
        <f>'(Bloom Yields Live)'!Y206</f>
        <v>1.4442999999999999</v>
      </c>
      <c r="W206" s="30">
        <f>'(Bloom Yields Live)'!AA206</f>
        <v>2.3489</v>
      </c>
      <c r="X206" s="30">
        <f>'(Bloom Yields Live)'!AC206</f>
        <v>2.7781000000000002</v>
      </c>
      <c r="Y206" s="30">
        <f>'(Bloom Yields Live)'!AE206</f>
        <v>3.3927</v>
      </c>
      <c r="Z206" s="30">
        <f t="shared" si="94"/>
        <v>2.3741377358490565</v>
      </c>
      <c r="AA206" s="121">
        <f t="shared" si="87"/>
        <v>0.73660000000000014</v>
      </c>
      <c r="AB206" s="88">
        <f>AVERAGE(AA154:AA206)</f>
        <v>0.73311320754716958</v>
      </c>
      <c r="AC206" s="99">
        <f>AVERAGE(AA50:AA206)</f>
        <v>1.1598643312101911</v>
      </c>
      <c r="AD206" s="1459"/>
      <c r="AE206" s="88">
        <f>'(Bloom Yields Live)'!BU206</f>
        <v>2.1800000000000002</v>
      </c>
      <c r="AF206" s="1511"/>
      <c r="AG206" s="95">
        <f>'(Bloom Yields Live)'!BZ206</f>
        <v>0.95499999999999996</v>
      </c>
      <c r="AH206" s="88">
        <f>'(Bloom Yields Live)'!CB206</f>
        <v>1.6280000000000001</v>
      </c>
      <c r="AI206" s="88">
        <f>'(Bloom Yields Live)'!CD206</f>
        <v>2.456</v>
      </c>
      <c r="AJ206" s="88">
        <f>'(Bloom Yields Live)'!CF206</f>
        <v>2.6790000000000003</v>
      </c>
      <c r="AK206" s="88">
        <f>'(Bloom Yields Live)'!CH206</f>
        <v>3.052</v>
      </c>
      <c r="AL206" s="121">
        <f>AJ206-$F206</f>
        <v>0.63750000000000018</v>
      </c>
      <c r="AM206" s="88">
        <f t="shared" si="96"/>
        <v>0.77375471698113218</v>
      </c>
      <c r="AN206" s="731">
        <f>AJ206-X206</f>
        <v>-9.9099999999999966E-2</v>
      </c>
      <c r="AO206" s="95">
        <f>'(Bloom Yields Live)'!CJ206</f>
        <v>0.9829</v>
      </c>
      <c r="AP206" s="88">
        <f>'(Bloom Yields Live)'!CL206</f>
        <v>1.6219000000000001</v>
      </c>
      <c r="AQ206" s="88">
        <f>'(Bloom Yields Live)'!CN206</f>
        <v>2.4207000000000001</v>
      </c>
      <c r="AR206" s="88">
        <f>'(Bloom Yields Live)'!CP206</f>
        <v>2.7387999999999999</v>
      </c>
      <c r="AS206" s="88">
        <f>'(Bloom Yields Live)'!CR206</f>
        <v>3.4725000000000001</v>
      </c>
      <c r="AT206" s="121">
        <f>AR206-$F206</f>
        <v>0.69729999999999981</v>
      </c>
      <c r="AU206" s="99">
        <f t="shared" si="97"/>
        <v>0.88089433962264174</v>
      </c>
      <c r="AV206" s="95">
        <f>'(Bloom Yields Live)'!CT206</f>
        <v>1.1956</v>
      </c>
      <c r="AW206" s="88">
        <f>'(Bloom Yields Live)'!CV206</f>
        <v>1.9441999999999999</v>
      </c>
      <c r="AX206" s="88">
        <f>'(Bloom Yields Live)'!CX206</f>
        <v>2.6715</v>
      </c>
      <c r="AY206" s="88">
        <f>'(Bloom Yields Live)'!CZ206</f>
        <v>2.9337999999999997</v>
      </c>
      <c r="AZ206" s="88">
        <f>'(Bloom Yields Live)'!DB206</f>
        <v>3.7856000000000001</v>
      </c>
      <c r="BA206" s="121">
        <f>AY206-$F206</f>
        <v>0.89229999999999965</v>
      </c>
      <c r="BB206" s="99">
        <f>AVERAGE(BA154:BA206)</f>
        <v>1.0362943396226418</v>
      </c>
      <c r="BC206" s="88">
        <f>'(Bloom Yields Live)'!DD206</f>
        <v>1.4178999999999999</v>
      </c>
      <c r="BD206" s="88">
        <f>'(Bloom Yields Live)'!DF206</f>
        <v>2.2372999999999998</v>
      </c>
      <c r="BE206" s="88">
        <f>'(Bloom Yields Live)'!DH206</f>
        <v>2.9923999999999999</v>
      </c>
      <c r="BF206" s="88">
        <f>'(Bloom Yields Live)'!DJ206</f>
        <v>3.4893000000000001</v>
      </c>
      <c r="BG206" s="88"/>
      <c r="BH206" s="121">
        <f>BF206-$F206</f>
        <v>1.4478</v>
      </c>
      <c r="BI206" s="99">
        <f>AVERAGE(BH154:BH206)</f>
        <v>1.5289867924528304</v>
      </c>
      <c r="BJ206" s="95">
        <f>'(Bloom Yields Live)'!DN206</f>
        <v>1.6063000000000001</v>
      </c>
      <c r="BK206" s="88">
        <f>'(Bloom Yields Live)'!DP206</f>
        <v>2.4817999999999998</v>
      </c>
      <c r="BL206" s="88">
        <f>'(Bloom Yields Live)'!DR206</f>
        <v>3.4918</v>
      </c>
      <c r="BM206" s="88">
        <f>'(Bloom Yields Live)'!DT206</f>
        <v>3.8567</v>
      </c>
      <c r="BN206" s="88"/>
      <c r="BO206" s="121">
        <f>BM206-$F206</f>
        <v>1.8151999999999999</v>
      </c>
      <c r="BP206" s="99">
        <f t="shared" si="100"/>
        <v>1.8801641509433964</v>
      </c>
      <c r="BQ206" s="95">
        <f>'(Bloom Yields Live)'!DX206</f>
        <v>2.5163000000000002</v>
      </c>
      <c r="BR206" s="88">
        <f>'(Bloom Yields Live)'!DZ206</f>
        <v>3.9878</v>
      </c>
      <c r="BS206" s="88">
        <f>'(Bloom Yields Live)'!EB206</f>
        <v>5.0648</v>
      </c>
      <c r="BT206" s="88">
        <f>'(Bloom Yields Live)'!ED206</f>
        <v>5.2752999999999997</v>
      </c>
      <c r="BU206" s="88"/>
      <c r="BV206" s="121">
        <f>BT206-$F206</f>
        <v>3.2337999999999996</v>
      </c>
      <c r="BW206" s="88">
        <f t="shared" si="101"/>
        <v>3.5775981132075469</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2905"/>
  <sheetViews>
    <sheetView showGridLines="0" zoomScale="80" zoomScaleNormal="80" workbookViewId="0">
      <pane xSplit="1" ySplit="4" topLeftCell="B5" activePane="bottomRight" state="frozen"/>
      <selection activeCell="O206" sqref="O206"/>
      <selection pane="topRight" activeCell="O206" sqref="O206"/>
      <selection pane="bottomLeft" activeCell="O206" sqref="O206"/>
      <selection pane="bottomRight" activeCell="BH47" sqref="BH47"/>
    </sheetView>
  </sheetViews>
  <sheetFormatPr defaultColWidth="11.5703125" defaultRowHeight="12.75"/>
  <cols>
    <col min="1" max="1" width="18" style="1457" customWidth="1"/>
    <col min="2" max="2" width="7.28515625" style="1447" bestFit="1" customWidth="1"/>
    <col min="3" max="3" width="14.28515625" style="1465" customWidth="1"/>
    <col min="4" max="4" width="7.85546875" style="1457" bestFit="1" customWidth="1"/>
    <col min="5" max="5" width="14" style="1465" customWidth="1"/>
    <col min="6" max="6" width="6.140625" style="1466" bestFit="1" customWidth="1"/>
    <col min="7" max="7" width="12.140625" style="1466" bestFit="1" customWidth="1"/>
    <col min="8" max="8" width="15.42578125" style="1467" customWidth="1"/>
    <col min="9" max="9" width="6.7109375" style="1457" bestFit="1" customWidth="1"/>
    <col min="10" max="10" width="8.7109375" style="443" bestFit="1" customWidth="1"/>
    <col min="11" max="11" width="11.42578125" style="443"/>
    <col min="12" max="12" width="12.28515625" style="443" bestFit="1" customWidth="1"/>
    <col min="13" max="17" width="11.5703125" style="1457"/>
    <col min="18" max="18" width="4.28515625" style="1457" customWidth="1"/>
    <col min="19" max="19" width="13.42578125" style="1457" bestFit="1" customWidth="1"/>
    <col min="20" max="20" width="21.7109375" style="1459" bestFit="1" customWidth="1"/>
    <col min="21" max="21" width="11.7109375" style="1457" bestFit="1" customWidth="1"/>
    <col min="22" max="22" width="17.42578125" style="1465" bestFit="1" customWidth="1"/>
    <col min="23" max="23" width="20.7109375" style="1466" bestFit="1" customWidth="1"/>
    <col min="24" max="24" width="20.140625" style="1466" bestFit="1" customWidth="1"/>
    <col min="25" max="25" width="20.140625" style="1457" bestFit="1" customWidth="1"/>
    <col min="26" max="26" width="11.140625" style="1457" bestFit="1" customWidth="1"/>
    <col min="27" max="27" width="20.7109375" style="1465" bestFit="1" customWidth="1"/>
    <col min="28" max="28" width="7.85546875" style="1465" bestFit="1" customWidth="1"/>
    <col min="29" max="29" width="13.85546875" style="1465" customWidth="1"/>
    <col min="30" max="30" width="15.140625" style="1457" bestFit="1" customWidth="1"/>
    <col min="31" max="38" width="11.5703125" style="1457"/>
    <col min="39" max="39" width="5.140625" style="1786" customWidth="1"/>
    <col min="40" max="40" width="5.28515625" style="1457" bestFit="1" customWidth="1"/>
    <col min="41" max="41" width="12.7109375" style="1457" customWidth="1"/>
    <col min="42" max="42" width="13.28515625" style="1457" bestFit="1" customWidth="1"/>
    <col min="43" max="43" width="8.7109375" style="1457" bestFit="1" customWidth="1"/>
    <col min="44" max="44" width="8.85546875" style="1457" bestFit="1" customWidth="1"/>
    <col min="45" max="45" width="9.7109375" style="1457" bestFit="1" customWidth="1"/>
    <col min="46" max="46" width="17.5703125" style="1457" bestFit="1" customWidth="1"/>
    <col min="47" max="47" width="18.28515625" style="1457" bestFit="1" customWidth="1"/>
    <col min="48" max="48" width="9.85546875" style="1457" bestFit="1" customWidth="1"/>
    <col min="49" max="49" width="11.28515625" style="1457" bestFit="1" customWidth="1"/>
    <col min="50" max="50" width="9.28515625" style="1457" bestFit="1" customWidth="1"/>
    <col min="51" max="51" width="15.85546875" style="1457" bestFit="1" customWidth="1"/>
    <col min="52" max="52" width="23.42578125" style="1457" bestFit="1" customWidth="1"/>
    <col min="53" max="53" width="21.28515625" style="1457" bestFit="1" customWidth="1"/>
    <col min="54" max="54" width="23.85546875" style="1457" customWidth="1"/>
    <col min="55" max="55" width="7.7109375" style="1465" bestFit="1" customWidth="1"/>
    <col min="56" max="56" width="16.140625" style="1457" bestFit="1" customWidth="1"/>
    <col min="57" max="57" width="11.5703125" style="1786"/>
    <col min="58" max="58" width="11.5703125" style="1446"/>
    <col min="59" max="16384" width="11.5703125" style="1457"/>
  </cols>
  <sheetData>
    <row r="1" spans="1:58" s="1458" customFormat="1">
      <c r="A1" s="68" t="s">
        <v>272</v>
      </c>
      <c r="B1" s="56"/>
      <c r="C1" s="1468" t="s">
        <v>169</v>
      </c>
      <c r="D1" s="56"/>
      <c r="E1" s="330"/>
      <c r="F1" s="289"/>
      <c r="G1" s="289"/>
      <c r="H1" s="334"/>
      <c r="I1" s="56"/>
      <c r="J1" s="56"/>
      <c r="K1" s="202"/>
      <c r="L1" s="202"/>
      <c r="M1" s="56"/>
      <c r="N1" s="201" t="s">
        <v>169</v>
      </c>
      <c r="O1" s="56"/>
      <c r="P1" s="56"/>
      <c r="Q1" s="56"/>
      <c r="S1" s="208"/>
      <c r="T1" s="293"/>
      <c r="U1" s="208"/>
      <c r="V1" s="325"/>
      <c r="W1" s="296" t="s">
        <v>184</v>
      </c>
      <c r="X1" s="296"/>
      <c r="Y1" s="208"/>
      <c r="Z1" s="208"/>
      <c r="AA1" s="325"/>
      <c r="AB1" s="325"/>
      <c r="AC1" s="325"/>
      <c r="AD1" s="208"/>
      <c r="AE1" s="208"/>
      <c r="AF1" s="208"/>
      <c r="AG1" s="208" t="s">
        <v>184</v>
      </c>
      <c r="AH1" s="208"/>
      <c r="AI1" s="208"/>
      <c r="AJ1" s="208"/>
      <c r="AK1" s="208"/>
      <c r="AL1" s="208"/>
      <c r="AM1" s="1792"/>
      <c r="AN1" s="385"/>
      <c r="AO1" s="385" t="s">
        <v>428</v>
      </c>
      <c r="AP1" s="385"/>
      <c r="AQ1" s="385"/>
      <c r="AR1" s="385"/>
      <c r="AS1" s="385"/>
      <c r="AT1" s="385"/>
      <c r="AU1" s="385"/>
      <c r="AV1" s="385"/>
      <c r="AW1" s="385"/>
      <c r="AX1" s="385"/>
      <c r="AY1" s="385"/>
      <c r="AZ1" s="385"/>
      <c r="BA1" s="385"/>
      <c r="BB1" s="385" t="str">
        <f>AO1</f>
        <v>Damodaran for the US (yearly)</v>
      </c>
      <c r="BC1" s="387"/>
      <c r="BD1" s="385"/>
      <c r="BE1" s="1792"/>
      <c r="BF1" s="1436"/>
    </row>
    <row r="2" spans="1:58" s="1456" customFormat="1">
      <c r="A2" s="326" t="s">
        <v>766</v>
      </c>
      <c r="B2" s="20"/>
      <c r="C2" s="761"/>
      <c r="D2" s="20"/>
      <c r="E2" s="326"/>
      <c r="F2" s="297"/>
      <c r="G2" s="297"/>
      <c r="H2" s="335"/>
      <c r="I2" s="20"/>
      <c r="J2" s="20"/>
      <c r="K2" s="214"/>
      <c r="L2" s="214"/>
      <c r="M2" s="20"/>
      <c r="N2" s="332"/>
      <c r="O2" s="20"/>
      <c r="P2" s="20"/>
      <c r="Q2" s="20"/>
      <c r="S2" s="20"/>
      <c r="T2" s="91"/>
      <c r="U2" s="20"/>
      <c r="V2" s="326"/>
      <c r="W2" s="297"/>
      <c r="X2" s="297"/>
      <c r="Y2" s="20"/>
      <c r="Z2" s="20"/>
      <c r="AA2" s="326"/>
      <c r="AB2" s="326"/>
      <c r="AC2" s="326"/>
      <c r="AD2" s="20"/>
      <c r="AE2" s="20"/>
      <c r="AF2" s="1957" t="s">
        <v>1505</v>
      </c>
      <c r="AG2" s="1957"/>
      <c r="AH2" s="1957"/>
      <c r="AI2" s="1957"/>
      <c r="AJ2" s="1957"/>
      <c r="AK2" s="1957"/>
      <c r="AL2" s="1957"/>
      <c r="AM2" s="1789"/>
      <c r="AN2" s="20"/>
      <c r="AO2" s="20"/>
      <c r="AP2" s="20"/>
      <c r="AQ2" s="20"/>
      <c r="AR2" s="20"/>
      <c r="AS2" s="20"/>
      <c r="AT2" s="20"/>
      <c r="AU2" s="20"/>
      <c r="AV2" s="20"/>
      <c r="AW2" s="20"/>
      <c r="AX2" s="20"/>
      <c r="AY2" s="20"/>
      <c r="AZ2" s="20"/>
      <c r="BA2" s="20"/>
      <c r="BB2" s="20"/>
      <c r="BC2" s="326"/>
      <c r="BD2" s="20"/>
      <c r="BE2" s="1789"/>
      <c r="BF2" s="1436"/>
    </row>
    <row r="3" spans="1:58">
      <c r="A3" s="178"/>
      <c r="B3" s="19"/>
      <c r="C3" s="326"/>
      <c r="D3" s="19"/>
      <c r="E3" s="326"/>
      <c r="F3" s="290"/>
      <c r="G3" s="290"/>
      <c r="H3" s="335"/>
      <c r="I3" s="19"/>
      <c r="J3" s="19"/>
      <c r="K3" s="197"/>
      <c r="L3" s="197"/>
      <c r="M3" s="19"/>
      <c r="N3" s="19"/>
      <c r="O3" s="19"/>
      <c r="P3" s="19"/>
      <c r="Q3" s="19"/>
      <c r="S3" s="20"/>
      <c r="T3" s="91"/>
      <c r="U3" s="20"/>
      <c r="V3" s="326"/>
      <c r="W3" s="297"/>
      <c r="X3" s="297"/>
      <c r="Y3" s="20"/>
      <c r="Z3" s="20"/>
      <c r="AA3" s="326"/>
      <c r="AB3" s="326"/>
      <c r="AC3" s="326"/>
      <c r="AD3" s="20"/>
      <c r="AE3" s="20"/>
      <c r="AF3" s="1957"/>
      <c r="AG3" s="1957"/>
      <c r="AH3" s="1957"/>
      <c r="AI3" s="1957"/>
      <c r="AJ3" s="1957"/>
      <c r="AK3" s="1957"/>
      <c r="AL3" s="1957"/>
      <c r="AN3" s="19"/>
      <c r="AO3" s="19"/>
      <c r="AP3" s="19"/>
      <c r="AQ3" s="19"/>
      <c r="AR3" s="19"/>
      <c r="AS3" s="19"/>
      <c r="AT3" s="19"/>
      <c r="AU3" s="19"/>
      <c r="AV3" s="19"/>
      <c r="AW3" s="19"/>
      <c r="AX3" s="19"/>
      <c r="AY3" s="19"/>
      <c r="AZ3" s="19"/>
      <c r="BA3" s="19"/>
      <c r="BB3" s="19"/>
      <c r="BC3" s="326"/>
      <c r="BD3" s="19"/>
    </row>
    <row r="4" spans="1:58">
      <c r="A4" s="20" t="s">
        <v>408</v>
      </c>
      <c r="B4" s="200" t="s">
        <v>62</v>
      </c>
      <c r="C4" s="327" t="s">
        <v>77</v>
      </c>
      <c r="D4" s="199" t="s">
        <v>63</v>
      </c>
      <c r="E4" s="329" t="s">
        <v>78</v>
      </c>
      <c r="F4" s="762" t="s">
        <v>60</v>
      </c>
      <c r="G4" s="763" t="s">
        <v>61</v>
      </c>
      <c r="H4" s="336" t="s">
        <v>294</v>
      </c>
      <c r="I4" s="19"/>
      <c r="J4" s="19"/>
      <c r="K4" s="197"/>
      <c r="L4" s="197"/>
      <c r="M4" s="19"/>
      <c r="N4" s="19"/>
      <c r="O4" s="19"/>
      <c r="P4" s="19"/>
      <c r="Q4" s="19"/>
      <c r="S4" s="198" t="s">
        <v>170</v>
      </c>
      <c r="T4" s="294" t="s">
        <v>179</v>
      </c>
      <c r="U4" s="198" t="s">
        <v>180</v>
      </c>
      <c r="V4" s="329" t="s">
        <v>295</v>
      </c>
      <c r="W4" s="298" t="s">
        <v>181</v>
      </c>
      <c r="X4" s="298" t="s">
        <v>171</v>
      </c>
      <c r="Y4" s="198" t="s">
        <v>182</v>
      </c>
      <c r="Z4" s="200" t="s">
        <v>172</v>
      </c>
      <c r="AA4" s="327" t="s">
        <v>183</v>
      </c>
      <c r="AB4" s="329" t="s">
        <v>63</v>
      </c>
      <c r="AC4" s="329" t="s">
        <v>78</v>
      </c>
      <c r="AD4" s="199" t="s">
        <v>173</v>
      </c>
      <c r="AE4" s="25" t="s">
        <v>174</v>
      </c>
      <c r="AF4" s="1957"/>
      <c r="AG4" s="1957"/>
      <c r="AH4" s="1957"/>
      <c r="AI4" s="1957"/>
      <c r="AJ4" s="1957"/>
      <c r="AK4" s="1957"/>
      <c r="AL4" s="1957"/>
      <c r="AN4" s="368" t="s">
        <v>415</v>
      </c>
      <c r="AO4" s="368" t="s">
        <v>416</v>
      </c>
      <c r="AP4" s="368" t="s">
        <v>417</v>
      </c>
      <c r="AQ4" s="368" t="s">
        <v>179</v>
      </c>
      <c r="AR4" s="368" t="s">
        <v>418</v>
      </c>
      <c r="AS4" s="368" t="s">
        <v>419</v>
      </c>
      <c r="AT4" s="368" t="s">
        <v>420</v>
      </c>
      <c r="AU4" s="368" t="s">
        <v>421</v>
      </c>
      <c r="AV4" s="368" t="s">
        <v>422</v>
      </c>
      <c r="AW4" s="368" t="s">
        <v>180</v>
      </c>
      <c r="AX4" s="368" t="s">
        <v>423</v>
      </c>
      <c r="AY4" s="369" t="s">
        <v>424</v>
      </c>
      <c r="AZ4" s="368" t="s">
        <v>425</v>
      </c>
      <c r="BA4" s="370" t="s">
        <v>426</v>
      </c>
      <c r="BB4" s="386" t="s">
        <v>427</v>
      </c>
      <c r="BC4" s="388" t="s">
        <v>63</v>
      </c>
      <c r="BD4" s="371" t="s">
        <v>765</v>
      </c>
    </row>
    <row r="5" spans="1:58">
      <c r="A5" s="178"/>
      <c r="B5" s="19"/>
      <c r="C5" s="326"/>
      <c r="D5" s="19"/>
      <c r="E5" s="326"/>
      <c r="F5" s="290"/>
      <c r="G5" s="290"/>
      <c r="H5" s="335"/>
      <c r="I5" s="19"/>
      <c r="J5" s="19"/>
      <c r="K5" s="197"/>
      <c r="L5" s="197"/>
      <c r="M5" s="19"/>
      <c r="N5" s="19"/>
      <c r="O5" s="19"/>
      <c r="P5" s="19"/>
      <c r="Q5" s="19"/>
      <c r="S5" s="20"/>
      <c r="T5" s="91"/>
      <c r="U5" s="20"/>
      <c r="V5" s="326"/>
      <c r="W5" s="297"/>
      <c r="X5" s="297"/>
      <c r="Y5" s="20"/>
      <c r="Z5" s="20"/>
      <c r="AA5" s="326"/>
      <c r="AB5" s="326"/>
      <c r="AC5" s="326"/>
      <c r="AD5" s="20"/>
      <c r="AE5" s="20"/>
      <c r="AF5" s="19"/>
      <c r="AG5" s="19"/>
      <c r="AH5" s="19"/>
      <c r="AI5" s="19"/>
      <c r="AJ5" s="19"/>
      <c r="AK5" s="19"/>
      <c r="AL5" s="898"/>
      <c r="AN5" s="19"/>
      <c r="AO5" s="19"/>
      <c r="AP5" s="19"/>
      <c r="AQ5" s="19"/>
      <c r="AR5" s="19"/>
      <c r="AS5" s="19"/>
      <c r="AT5" s="19"/>
      <c r="AU5" s="19"/>
      <c r="AV5" s="19"/>
      <c r="AW5" s="19"/>
      <c r="AX5" s="19"/>
      <c r="AY5" s="19"/>
      <c r="AZ5" s="19"/>
      <c r="BA5" s="19"/>
      <c r="BB5" s="19"/>
      <c r="BC5" s="326"/>
      <c r="BD5" s="19"/>
    </row>
    <row r="6" spans="1:58" ht="13.5" customHeight="1">
      <c r="A6" s="764">
        <v>37208</v>
      </c>
      <c r="B6" s="154">
        <f t="shared" ref="B6:B69" si="0">(F6-G6)/100</f>
        <v>5.3025490659450093E-2</v>
      </c>
      <c r="C6" s="331"/>
      <c r="D6" s="33">
        <f>F6/100</f>
        <v>9.6915490659450099E-2</v>
      </c>
      <c r="E6" s="207"/>
      <c r="F6" s="765">
        <v>9.6915490659450096</v>
      </c>
      <c r="G6" s="765">
        <v>4.3890000000000002</v>
      </c>
      <c r="H6" s="337"/>
      <c r="I6" s="23"/>
      <c r="J6" s="23"/>
      <c r="K6" s="23"/>
      <c r="L6" s="23"/>
      <c r="M6" s="23"/>
      <c r="N6" s="23"/>
      <c r="O6" s="23"/>
      <c r="P6" s="23"/>
      <c r="Q6" s="23"/>
      <c r="S6" s="203">
        <v>39692</v>
      </c>
      <c r="T6" s="8">
        <v>1252</v>
      </c>
      <c r="U6" s="204">
        <v>3.7199999999999997E-2</v>
      </c>
      <c r="V6" s="328"/>
      <c r="W6" s="299"/>
      <c r="X6" s="299"/>
      <c r="Y6" s="11"/>
      <c r="Z6" s="204">
        <v>4.2200000000000001E-2</v>
      </c>
      <c r="AA6" s="328"/>
      <c r="AB6" s="328">
        <f>Z6+U6</f>
        <v>7.9399999999999998E-2</v>
      </c>
      <c r="AC6" s="328"/>
      <c r="AD6" s="11"/>
      <c r="AE6" s="23"/>
      <c r="AF6" s="23"/>
      <c r="AG6" s="23"/>
      <c r="AH6" s="23"/>
      <c r="AI6" s="23"/>
      <c r="AJ6" s="23"/>
      <c r="AK6" s="23"/>
      <c r="AL6" s="23"/>
      <c r="AN6" s="372">
        <v>1960</v>
      </c>
      <c r="AO6" s="373">
        <v>5.3400000000000003E-2</v>
      </c>
      <c r="AP6" s="373">
        <v>3.4099999999999998E-2</v>
      </c>
      <c r="AQ6" s="372">
        <v>58.11</v>
      </c>
      <c r="AR6" s="374">
        <v>3.1030739999999999</v>
      </c>
      <c r="AS6" s="374">
        <f t="shared" ref="AS6:AS47" si="1">AP6*AQ6</f>
        <v>1.9815509999999998</v>
      </c>
      <c r="AT6" s="372"/>
      <c r="AU6" s="372"/>
      <c r="AV6" s="372">
        <v>2.6599999999999999E-2</v>
      </c>
      <c r="AW6" s="375">
        <v>2.76E-2</v>
      </c>
      <c r="AX6" s="375">
        <f t="shared" ref="AX6:AX58" si="2">AW6-AV6</f>
        <v>1.0000000000000009E-3</v>
      </c>
      <c r="AY6" s="375">
        <f t="shared" ref="AY6:AY58" si="3">AW6*(1/AW6)/(((1-(1+AW6)^(-5))/AW6)+1/AW6)+AU6*((1-(1+AW6)^(-5))/AW6)/(((1-(1+AW6)^(-5))/AW6)+1/AW6)</f>
        <v>2.4483913485573581E-2</v>
      </c>
      <c r="AZ6" s="373"/>
      <c r="BA6" s="373"/>
      <c r="BB6" s="373"/>
      <c r="BC6" s="389"/>
      <c r="BD6" s="373"/>
    </row>
    <row r="7" spans="1:58" ht="13.5" customHeight="1">
      <c r="A7" s="764">
        <v>37209</v>
      </c>
      <c r="B7" s="154">
        <f t="shared" si="0"/>
        <v>5.1515931547776804E-2</v>
      </c>
      <c r="C7" s="207"/>
      <c r="D7" s="33">
        <f t="shared" ref="D7:D70" si="4">F7/100</f>
        <v>9.6385931547776804E-2</v>
      </c>
      <c r="E7" s="207"/>
      <c r="F7" s="765">
        <v>9.6385931547776806</v>
      </c>
      <c r="G7" s="765">
        <v>4.4870000000000001</v>
      </c>
      <c r="H7" s="337"/>
      <c r="I7" s="23"/>
      <c r="J7" s="23"/>
      <c r="K7" s="23"/>
      <c r="L7" s="23"/>
      <c r="M7" s="23"/>
      <c r="N7" s="23"/>
      <c r="O7" s="23"/>
      <c r="P7" s="23"/>
      <c r="Q7" s="23"/>
      <c r="S7" s="203">
        <v>39722</v>
      </c>
      <c r="T7" s="8">
        <v>1166</v>
      </c>
      <c r="U7" s="204">
        <v>3.8300000000000001E-2</v>
      </c>
      <c r="V7" s="328"/>
      <c r="W7" s="299"/>
      <c r="X7" s="299"/>
      <c r="Y7" s="11"/>
      <c r="Z7" s="204">
        <v>4.5100000000000001E-2</v>
      </c>
      <c r="AA7" s="328"/>
      <c r="AB7" s="328">
        <f t="shared" ref="AB7:AB67" si="5">Z7+U7</f>
        <v>8.3400000000000002E-2</v>
      </c>
      <c r="AC7" s="328"/>
      <c r="AD7" s="11"/>
      <c r="AE7" s="23"/>
      <c r="AF7" s="23"/>
      <c r="AG7" s="23"/>
      <c r="AH7" s="23"/>
      <c r="AI7" s="23"/>
      <c r="AJ7" s="23"/>
      <c r="AK7" s="23"/>
      <c r="AL7" s="23"/>
      <c r="AN7" s="372">
        <v>1961</v>
      </c>
      <c r="AO7" s="373">
        <v>4.7100000000000003E-2</v>
      </c>
      <c r="AP7" s="373">
        <v>2.8500000000000001E-2</v>
      </c>
      <c r="AQ7" s="372">
        <v>71.55</v>
      </c>
      <c r="AR7" s="374">
        <v>3.3700049999999999</v>
      </c>
      <c r="AS7" s="374">
        <f t="shared" si="1"/>
        <v>2.0391750000000002</v>
      </c>
      <c r="AT7" s="375">
        <f t="shared" ref="AT7:AU38" si="6">AR7/AR6-1</f>
        <v>8.6021474189787339E-2</v>
      </c>
      <c r="AU7" s="375">
        <f t="shared" si="6"/>
        <v>2.9080250773258154E-2</v>
      </c>
      <c r="AV7" s="375">
        <v>2.1299999999999999E-2</v>
      </c>
      <c r="AW7" s="375">
        <v>2.35E-2</v>
      </c>
      <c r="AX7" s="375">
        <f t="shared" si="2"/>
        <v>2.2000000000000006E-3</v>
      </c>
      <c r="AY7" s="375">
        <f t="shared" si="3"/>
        <v>2.4051412136228283E-2</v>
      </c>
      <c r="AZ7" s="373">
        <v>2.92E-2</v>
      </c>
      <c r="BA7" s="373"/>
      <c r="BB7" s="373">
        <f t="shared" ref="BB7:BB30" si="7">AZ7</f>
        <v>2.92E-2</v>
      </c>
      <c r="BC7" s="389">
        <f>BB7+AW7</f>
        <v>5.2699999999999997E-2</v>
      </c>
      <c r="BD7" s="374">
        <f t="shared" ref="BD7:BD58" si="8">BB7/AW7</f>
        <v>1.2425531914893617</v>
      </c>
    </row>
    <row r="8" spans="1:58" ht="13.5" customHeight="1">
      <c r="A8" s="764">
        <v>37210</v>
      </c>
      <c r="B8" s="154">
        <f t="shared" si="0"/>
        <v>5.0070983044130893E-2</v>
      </c>
      <c r="C8" s="207"/>
      <c r="D8" s="33">
        <f t="shared" si="4"/>
        <v>9.5610983044130904E-2</v>
      </c>
      <c r="E8" s="207"/>
      <c r="F8" s="765">
        <v>9.5610983044130897</v>
      </c>
      <c r="G8" s="765">
        <v>4.5540000000000003</v>
      </c>
      <c r="H8" s="337"/>
      <c r="I8" s="23"/>
      <c r="J8" s="23"/>
      <c r="K8" s="23"/>
      <c r="L8" s="23"/>
      <c r="M8" s="23"/>
      <c r="N8" s="23"/>
      <c r="O8" s="23"/>
      <c r="P8" s="23"/>
      <c r="Q8" s="23"/>
      <c r="S8" s="203">
        <v>39753</v>
      </c>
      <c r="T8" s="8">
        <v>969</v>
      </c>
      <c r="U8" s="204">
        <v>3.95E-2</v>
      </c>
      <c r="V8" s="328"/>
      <c r="W8" s="299"/>
      <c r="X8" s="299"/>
      <c r="Y8" s="11"/>
      <c r="Z8" s="204">
        <v>5.8999999999999997E-2</v>
      </c>
      <c r="AA8" s="328"/>
      <c r="AB8" s="328">
        <f t="shared" si="5"/>
        <v>9.8500000000000004E-2</v>
      </c>
      <c r="AC8" s="328"/>
      <c r="AD8" s="11"/>
      <c r="AE8" s="23"/>
      <c r="AF8" s="23"/>
      <c r="AG8" s="23"/>
      <c r="AH8" s="23"/>
      <c r="AI8" s="23"/>
      <c r="AJ8" s="23"/>
      <c r="AK8" s="23"/>
      <c r="AL8" s="23"/>
      <c r="AN8" s="372">
        <v>1962</v>
      </c>
      <c r="AO8" s="373">
        <v>5.8099999999999999E-2</v>
      </c>
      <c r="AP8" s="373">
        <v>3.4000000000000002E-2</v>
      </c>
      <c r="AQ8" s="372">
        <v>63.1</v>
      </c>
      <c r="AR8" s="374">
        <v>3.6661100000000002</v>
      </c>
      <c r="AS8" s="374">
        <f t="shared" si="1"/>
        <v>2.1454000000000004</v>
      </c>
      <c r="AT8" s="375">
        <f t="shared" si="6"/>
        <v>8.786485479991879E-2</v>
      </c>
      <c r="AU8" s="375">
        <f t="shared" si="6"/>
        <v>5.2092145107702992E-2</v>
      </c>
      <c r="AV8" s="375">
        <v>2.7300000000000001E-2</v>
      </c>
      <c r="AW8" s="373">
        <v>3.85E-2</v>
      </c>
      <c r="AX8" s="375">
        <f t="shared" si="2"/>
        <v>1.1199999999999998E-2</v>
      </c>
      <c r="AY8" s="375">
        <f t="shared" si="3"/>
        <v>4.0495937022318101E-2</v>
      </c>
      <c r="AZ8" s="373">
        <v>3.56E-2</v>
      </c>
      <c r="BA8" s="373"/>
      <c r="BB8" s="373">
        <f t="shared" si="7"/>
        <v>3.56E-2</v>
      </c>
      <c r="BC8" s="389">
        <f t="shared" ref="BC8:BC58" si="9">BB8+AW8</f>
        <v>7.4099999999999999E-2</v>
      </c>
      <c r="BD8" s="374">
        <f t="shared" si="8"/>
        <v>0.92467532467532465</v>
      </c>
    </row>
    <row r="9" spans="1:58" ht="13.5" customHeight="1">
      <c r="A9" s="764">
        <v>37211</v>
      </c>
      <c r="B9" s="154">
        <f t="shared" si="0"/>
        <v>4.9366304978190195E-2</v>
      </c>
      <c r="C9" s="207"/>
      <c r="D9" s="33">
        <f t="shared" si="4"/>
        <v>9.55663049781902E-2</v>
      </c>
      <c r="E9" s="207"/>
      <c r="F9" s="765">
        <v>9.55663049781902</v>
      </c>
      <c r="G9" s="765">
        <v>4.62</v>
      </c>
      <c r="H9" s="337"/>
      <c r="I9" s="23"/>
      <c r="J9" s="23"/>
      <c r="K9" s="23"/>
      <c r="L9" s="23"/>
      <c r="M9" s="23"/>
      <c r="N9" s="23"/>
      <c r="O9" s="23"/>
      <c r="P9" s="23"/>
      <c r="Q9" s="23"/>
      <c r="S9" s="203">
        <v>39783</v>
      </c>
      <c r="T9" s="8">
        <v>896</v>
      </c>
      <c r="U9" s="204">
        <v>2.92E-2</v>
      </c>
      <c r="V9" s="328"/>
      <c r="W9" s="299"/>
      <c r="X9" s="299"/>
      <c r="Y9" s="11"/>
      <c r="Z9" s="204">
        <v>6.6000000000000003E-2</v>
      </c>
      <c r="AA9" s="328"/>
      <c r="AB9" s="328">
        <f t="shared" si="5"/>
        <v>9.5200000000000007E-2</v>
      </c>
      <c r="AC9" s="328"/>
      <c r="AD9" s="11"/>
      <c r="AE9" s="11"/>
      <c r="AF9" s="23"/>
      <c r="AG9" s="23"/>
      <c r="AH9" s="23"/>
      <c r="AI9" s="23"/>
      <c r="AJ9" s="23"/>
      <c r="AK9" s="23"/>
      <c r="AL9" s="23"/>
      <c r="AN9" s="372">
        <v>1963</v>
      </c>
      <c r="AO9" s="373">
        <v>5.5100000000000003E-2</v>
      </c>
      <c r="AP9" s="373">
        <v>3.1300000000000001E-2</v>
      </c>
      <c r="AQ9" s="372">
        <v>75.02</v>
      </c>
      <c r="AR9" s="374">
        <v>4.1336019999999998</v>
      </c>
      <c r="AS9" s="374">
        <f t="shared" si="1"/>
        <v>2.3481260000000002</v>
      </c>
      <c r="AT9" s="375">
        <f t="shared" si="6"/>
        <v>0.12751717760787318</v>
      </c>
      <c r="AU9" s="375">
        <f t="shared" si="6"/>
        <v>9.4493334576302601E-2</v>
      </c>
      <c r="AV9" s="375">
        <v>3.1199999999999999E-2</v>
      </c>
      <c r="AW9" s="373">
        <v>4.1399999999999999E-2</v>
      </c>
      <c r="AX9" s="375">
        <f t="shared" si="2"/>
        <v>1.0200000000000001E-2</v>
      </c>
      <c r="AY9" s="375">
        <f t="shared" si="3"/>
        <v>4.9635185632241924E-2</v>
      </c>
      <c r="AZ9" s="373">
        <v>3.3799999999999997E-2</v>
      </c>
      <c r="BA9" s="373"/>
      <c r="BB9" s="373">
        <f t="shared" si="7"/>
        <v>3.3799999999999997E-2</v>
      </c>
      <c r="BC9" s="389">
        <f t="shared" si="9"/>
        <v>7.5199999999999989E-2</v>
      </c>
      <c r="BD9" s="374">
        <f t="shared" si="8"/>
        <v>0.81642512077294682</v>
      </c>
    </row>
    <row r="10" spans="1:58" ht="13.5" customHeight="1">
      <c r="A10" s="764">
        <v>37214</v>
      </c>
      <c r="B10" s="154">
        <f t="shared" si="0"/>
        <v>4.8739599793481497E-2</v>
      </c>
      <c r="C10" s="207"/>
      <c r="D10" s="33">
        <f t="shared" si="4"/>
        <v>9.3949599793481497E-2</v>
      </c>
      <c r="E10" s="207"/>
      <c r="F10" s="765">
        <v>9.3949599793481493</v>
      </c>
      <c r="G10" s="765">
        <v>4.5209999999999999</v>
      </c>
      <c r="H10" s="337"/>
      <c r="I10" s="23"/>
      <c r="J10" s="23"/>
      <c r="K10" s="23"/>
      <c r="L10" s="23"/>
      <c r="M10" s="23"/>
      <c r="N10" s="23"/>
      <c r="O10" s="23"/>
      <c r="P10" s="23"/>
      <c r="Q10" s="23"/>
      <c r="S10" s="203">
        <v>39814</v>
      </c>
      <c r="T10" s="8">
        <v>903</v>
      </c>
      <c r="U10" s="204">
        <v>2.2100000000000002E-2</v>
      </c>
      <c r="V10" s="328"/>
      <c r="W10" s="299">
        <v>52.58</v>
      </c>
      <c r="X10" s="299"/>
      <c r="Y10" s="205">
        <v>0.04</v>
      </c>
      <c r="Z10" s="204">
        <v>6.4299999999999996E-2</v>
      </c>
      <c r="AA10" s="328"/>
      <c r="AB10" s="328">
        <f t="shared" si="5"/>
        <v>8.6400000000000005E-2</v>
      </c>
      <c r="AC10" s="328"/>
      <c r="AD10" s="11"/>
      <c r="AE10" s="11"/>
      <c r="AF10" s="23"/>
      <c r="AG10" s="23"/>
      <c r="AH10" s="23"/>
      <c r="AI10" s="23"/>
      <c r="AJ10" s="23"/>
      <c r="AK10" s="23"/>
      <c r="AL10" s="23"/>
      <c r="AN10" s="372">
        <v>1964</v>
      </c>
      <c r="AO10" s="373">
        <v>5.62E-2</v>
      </c>
      <c r="AP10" s="373">
        <v>3.0499999999999999E-2</v>
      </c>
      <c r="AQ10" s="372">
        <v>84.75</v>
      </c>
      <c r="AR10" s="374">
        <v>4.76295</v>
      </c>
      <c r="AS10" s="374">
        <f t="shared" si="1"/>
        <v>2.5848749999999998</v>
      </c>
      <c r="AT10" s="375">
        <f t="shared" si="6"/>
        <v>0.15225171654165059</v>
      </c>
      <c r="AU10" s="375">
        <f t="shared" si="6"/>
        <v>0.10082465762058757</v>
      </c>
      <c r="AV10" s="375">
        <v>3.5400000000000001E-2</v>
      </c>
      <c r="AW10" s="373">
        <v>4.2099999999999999E-2</v>
      </c>
      <c r="AX10" s="375">
        <f t="shared" si="2"/>
        <v>6.6999999999999976E-3</v>
      </c>
      <c r="AY10" s="375">
        <f t="shared" si="3"/>
        <v>5.1323174002281396E-2</v>
      </c>
      <c r="AZ10" s="373">
        <v>3.3099999999999997E-2</v>
      </c>
      <c r="BA10" s="373"/>
      <c r="BB10" s="373">
        <f t="shared" si="7"/>
        <v>3.3099999999999997E-2</v>
      </c>
      <c r="BC10" s="389">
        <f t="shared" si="9"/>
        <v>7.5199999999999989E-2</v>
      </c>
      <c r="BD10" s="374">
        <f t="shared" si="8"/>
        <v>0.78622327790973867</v>
      </c>
    </row>
    <row r="11" spans="1:58" ht="13.5" customHeight="1">
      <c r="A11" s="764">
        <v>37215</v>
      </c>
      <c r="B11" s="154">
        <f t="shared" si="0"/>
        <v>4.8283329507442414E-2</v>
      </c>
      <c r="C11" s="207"/>
      <c r="D11" s="33">
        <f t="shared" si="4"/>
        <v>9.3783329507442406E-2</v>
      </c>
      <c r="E11" s="207"/>
      <c r="F11" s="765">
        <v>9.378332950744241</v>
      </c>
      <c r="G11" s="765">
        <v>4.55</v>
      </c>
      <c r="H11" s="337"/>
      <c r="I11" s="23"/>
      <c r="J11" s="23"/>
      <c r="K11" s="23"/>
      <c r="L11" s="23"/>
      <c r="M11" s="23"/>
      <c r="N11" s="23"/>
      <c r="O11" s="23"/>
      <c r="P11" s="23"/>
      <c r="Q11" s="23"/>
      <c r="S11" s="203">
        <v>39845</v>
      </c>
      <c r="T11" s="8">
        <v>826</v>
      </c>
      <c r="U11" s="204">
        <v>2.87E-2</v>
      </c>
      <c r="V11" s="328"/>
      <c r="W11" s="299">
        <v>52.58</v>
      </c>
      <c r="X11" s="299"/>
      <c r="Y11" s="205">
        <v>0.04</v>
      </c>
      <c r="Z11" s="204">
        <v>6.8699999999999997E-2</v>
      </c>
      <c r="AA11" s="328"/>
      <c r="AB11" s="328">
        <f t="shared" si="5"/>
        <v>9.74E-2</v>
      </c>
      <c r="AC11" s="328"/>
      <c r="AD11" s="11"/>
      <c r="AE11" s="11"/>
      <c r="AF11" s="23"/>
      <c r="AG11" s="23"/>
      <c r="AH11" s="23"/>
      <c r="AI11" s="23"/>
      <c r="AJ11" s="23"/>
      <c r="AK11" s="23"/>
      <c r="AL11" s="23"/>
      <c r="AN11" s="372">
        <v>1965</v>
      </c>
      <c r="AO11" s="373">
        <v>5.7299999999999997E-2</v>
      </c>
      <c r="AP11" s="373">
        <v>3.0599999999999999E-2</v>
      </c>
      <c r="AQ11" s="372">
        <v>92.43</v>
      </c>
      <c r="AR11" s="374">
        <v>5.2962389999999999</v>
      </c>
      <c r="AS11" s="374">
        <f t="shared" si="1"/>
        <v>2.8283580000000001</v>
      </c>
      <c r="AT11" s="375">
        <f t="shared" si="6"/>
        <v>0.11196611343810026</v>
      </c>
      <c r="AU11" s="375">
        <f t="shared" si="6"/>
        <v>9.4195270564340738E-2</v>
      </c>
      <c r="AV11" s="375">
        <v>3.9300000000000002E-2</v>
      </c>
      <c r="AW11" s="373">
        <v>4.65E-2</v>
      </c>
      <c r="AX11" s="375">
        <f t="shared" si="2"/>
        <v>7.1999999999999981E-3</v>
      </c>
      <c r="AY11" s="375">
        <f t="shared" si="3"/>
        <v>5.4557668626342967E-2</v>
      </c>
      <c r="AZ11" s="373">
        <v>3.32E-2</v>
      </c>
      <c r="BA11" s="373"/>
      <c r="BB11" s="373">
        <f t="shared" si="7"/>
        <v>3.32E-2</v>
      </c>
      <c r="BC11" s="389">
        <f t="shared" si="9"/>
        <v>7.9699999999999993E-2</v>
      </c>
      <c r="BD11" s="374">
        <f t="shared" si="8"/>
        <v>0.71397849462365592</v>
      </c>
    </row>
    <row r="12" spans="1:58" ht="13.5" customHeight="1">
      <c r="A12" s="764">
        <v>37217</v>
      </c>
      <c r="B12" s="154">
        <f t="shared" si="0"/>
        <v>4.8362120534751696E-2</v>
      </c>
      <c r="C12" s="207"/>
      <c r="D12" s="33">
        <f t="shared" si="4"/>
        <v>9.4662120534751704E-2</v>
      </c>
      <c r="E12" s="207"/>
      <c r="F12" s="765">
        <v>9.4662120534751697</v>
      </c>
      <c r="G12" s="765">
        <v>4.63</v>
      </c>
      <c r="H12" s="337"/>
      <c r="I12" s="23"/>
      <c r="J12" s="23"/>
      <c r="K12" s="23"/>
      <c r="L12" s="23"/>
      <c r="M12" s="23"/>
      <c r="N12" s="23"/>
      <c r="O12" s="23"/>
      <c r="P12" s="23"/>
      <c r="Q12" s="23"/>
      <c r="S12" s="203">
        <v>39873</v>
      </c>
      <c r="T12" s="8">
        <v>735</v>
      </c>
      <c r="U12" s="204">
        <v>3.0200000000000001E-2</v>
      </c>
      <c r="V12" s="328"/>
      <c r="W12" s="299">
        <v>52.58</v>
      </c>
      <c r="X12" s="299"/>
      <c r="Y12" s="205">
        <v>0.04</v>
      </c>
      <c r="Z12" s="204">
        <v>7.6799999999999993E-2</v>
      </c>
      <c r="AA12" s="328"/>
      <c r="AB12" s="328">
        <f t="shared" si="5"/>
        <v>0.107</v>
      </c>
      <c r="AC12" s="328"/>
      <c r="AD12" s="11"/>
      <c r="AE12" s="11"/>
      <c r="AF12" s="23"/>
      <c r="AG12" s="23"/>
      <c r="AH12" s="23"/>
      <c r="AI12" s="23"/>
      <c r="AJ12" s="23"/>
      <c r="AK12" s="23"/>
      <c r="AL12" s="23"/>
      <c r="AN12" s="372">
        <v>1966</v>
      </c>
      <c r="AO12" s="373">
        <v>6.7400000000000002E-2</v>
      </c>
      <c r="AP12" s="373">
        <v>3.5900000000000001E-2</v>
      </c>
      <c r="AQ12" s="372">
        <v>80.33</v>
      </c>
      <c r="AR12" s="374">
        <v>5.4142419999999998</v>
      </c>
      <c r="AS12" s="374">
        <f t="shared" si="1"/>
        <v>2.8838469999999998</v>
      </c>
      <c r="AT12" s="375">
        <f t="shared" si="6"/>
        <v>2.2280527748086865E-2</v>
      </c>
      <c r="AU12" s="375">
        <f t="shared" si="6"/>
        <v>1.9618803560228049E-2</v>
      </c>
      <c r="AV12" s="375">
        <v>4.7600000000000003E-2</v>
      </c>
      <c r="AW12" s="373">
        <v>4.6399999999999997E-2</v>
      </c>
      <c r="AX12" s="375">
        <f t="shared" si="2"/>
        <v>-1.2000000000000066E-3</v>
      </c>
      <c r="AY12" s="375">
        <f t="shared" si="3"/>
        <v>4.1882613199841295E-2</v>
      </c>
      <c r="AZ12" s="373">
        <v>3.6799999999999999E-2</v>
      </c>
      <c r="BA12" s="373"/>
      <c r="BB12" s="373">
        <f t="shared" si="7"/>
        <v>3.6799999999999999E-2</v>
      </c>
      <c r="BC12" s="389">
        <f t="shared" si="9"/>
        <v>8.3199999999999996E-2</v>
      </c>
      <c r="BD12" s="374">
        <f t="shared" si="8"/>
        <v>0.7931034482758621</v>
      </c>
    </row>
    <row r="13" spans="1:58" ht="13.5" customHeight="1">
      <c r="A13" s="764">
        <v>37218</v>
      </c>
      <c r="B13" s="154">
        <f t="shared" si="0"/>
        <v>4.8569028517083487E-2</v>
      </c>
      <c r="C13" s="207"/>
      <c r="D13" s="33">
        <f t="shared" si="4"/>
        <v>9.45690285170835E-2</v>
      </c>
      <c r="E13" s="207"/>
      <c r="F13" s="765">
        <v>9.4569028517083495</v>
      </c>
      <c r="G13" s="765">
        <v>4.6000000000000005</v>
      </c>
      <c r="H13" s="337"/>
      <c r="I13" s="23"/>
      <c r="J13" s="23"/>
      <c r="K13" s="23"/>
      <c r="L13" s="23"/>
      <c r="M13" s="23"/>
      <c r="N13" s="23"/>
      <c r="O13" s="23"/>
      <c r="P13" s="23"/>
      <c r="Q13" s="23"/>
      <c r="S13" s="203">
        <v>39904</v>
      </c>
      <c r="T13" s="8">
        <v>798</v>
      </c>
      <c r="U13" s="204">
        <v>2.7099999999999999E-2</v>
      </c>
      <c r="V13" s="328"/>
      <c r="W13" s="299">
        <v>51.55</v>
      </c>
      <c r="X13" s="299"/>
      <c r="Y13" s="205">
        <v>0.04</v>
      </c>
      <c r="Z13" s="204">
        <v>7.0099999999999996E-2</v>
      </c>
      <c r="AA13" s="328"/>
      <c r="AB13" s="328">
        <f t="shared" si="5"/>
        <v>9.7199999999999995E-2</v>
      </c>
      <c r="AC13" s="328"/>
      <c r="AD13" s="11"/>
      <c r="AE13" s="11"/>
      <c r="AF13" s="23"/>
      <c r="AG13" s="23"/>
      <c r="AH13" s="23"/>
      <c r="AI13" s="23"/>
      <c r="AJ13" s="23"/>
      <c r="AK13" s="23"/>
      <c r="AL13" s="23"/>
      <c r="AN13" s="372">
        <v>1967</v>
      </c>
      <c r="AO13" s="373">
        <v>5.6599999999999998E-2</v>
      </c>
      <c r="AP13" s="373">
        <v>3.09E-2</v>
      </c>
      <c r="AQ13" s="372">
        <v>96.47</v>
      </c>
      <c r="AR13" s="374">
        <v>5.4602019999999998</v>
      </c>
      <c r="AS13" s="374">
        <f t="shared" si="1"/>
        <v>2.9809230000000002</v>
      </c>
      <c r="AT13" s="375">
        <f t="shared" si="6"/>
        <v>8.4887228904804157E-3</v>
      </c>
      <c r="AU13" s="375">
        <f t="shared" si="6"/>
        <v>3.3661979987149149E-2</v>
      </c>
      <c r="AV13" s="375">
        <v>4.2099999999999999E-2</v>
      </c>
      <c r="AW13" s="373">
        <v>5.7000000000000002E-2</v>
      </c>
      <c r="AX13" s="375">
        <f t="shared" si="2"/>
        <v>1.4900000000000004E-2</v>
      </c>
      <c r="AY13" s="375">
        <f t="shared" si="3"/>
        <v>5.2451490831111489E-2</v>
      </c>
      <c r="AZ13" s="373">
        <v>3.2000000000000001E-2</v>
      </c>
      <c r="BA13" s="373"/>
      <c r="BB13" s="373">
        <f t="shared" si="7"/>
        <v>3.2000000000000001E-2</v>
      </c>
      <c r="BC13" s="389">
        <f t="shared" si="9"/>
        <v>8.8999999999999996E-2</v>
      </c>
      <c r="BD13" s="374">
        <f t="shared" si="8"/>
        <v>0.56140350877192979</v>
      </c>
    </row>
    <row r="14" spans="1:58" ht="13.5" customHeight="1">
      <c r="A14" s="764">
        <v>37221</v>
      </c>
      <c r="B14" s="154">
        <f t="shared" si="0"/>
        <v>4.8780729301682015E-2</v>
      </c>
      <c r="C14" s="207"/>
      <c r="D14" s="33">
        <f t="shared" si="4"/>
        <v>9.4490729301682008E-2</v>
      </c>
      <c r="E14" s="207"/>
      <c r="F14" s="765">
        <v>9.4490729301682013</v>
      </c>
      <c r="G14" s="765">
        <v>4.5709999999999997</v>
      </c>
      <c r="H14" s="337"/>
      <c r="I14" s="23"/>
      <c r="J14" s="23"/>
      <c r="K14" s="23"/>
      <c r="L14" s="23"/>
      <c r="M14" s="23"/>
      <c r="N14" s="23"/>
      <c r="O14" s="23"/>
      <c r="P14" s="23"/>
      <c r="Q14" s="23"/>
      <c r="S14" s="203">
        <v>39934</v>
      </c>
      <c r="T14" s="8">
        <v>873</v>
      </c>
      <c r="U14" s="204">
        <v>3.1600000000000003E-2</v>
      </c>
      <c r="V14" s="328"/>
      <c r="W14" s="299">
        <v>51.55</v>
      </c>
      <c r="X14" s="299"/>
      <c r="Y14" s="205">
        <v>0.04</v>
      </c>
      <c r="Z14" s="204">
        <v>6.3200000000000006E-2</v>
      </c>
      <c r="AA14" s="328"/>
      <c r="AB14" s="328">
        <f t="shared" si="5"/>
        <v>9.4800000000000009E-2</v>
      </c>
      <c r="AC14" s="328"/>
      <c r="AD14" s="11"/>
      <c r="AE14" s="11"/>
      <c r="AF14" s="23"/>
      <c r="AG14" s="23"/>
      <c r="AH14" s="23"/>
      <c r="AI14" s="23"/>
      <c r="AJ14" s="23"/>
      <c r="AK14" s="23"/>
      <c r="AL14" s="23"/>
      <c r="AN14" s="372">
        <v>1968</v>
      </c>
      <c r="AO14" s="373">
        <v>5.5100000000000003E-2</v>
      </c>
      <c r="AP14" s="373">
        <v>2.93E-2</v>
      </c>
      <c r="AQ14" s="372">
        <v>103.86</v>
      </c>
      <c r="AR14" s="374">
        <v>5.7226860000000004</v>
      </c>
      <c r="AS14" s="374">
        <f t="shared" si="1"/>
        <v>3.0430980000000001</v>
      </c>
      <c r="AT14" s="375">
        <f t="shared" si="6"/>
        <v>4.807221417815688E-2</v>
      </c>
      <c r="AU14" s="375">
        <f t="shared" si="6"/>
        <v>2.0857633692651589E-2</v>
      </c>
      <c r="AV14" s="375">
        <v>5.21E-2</v>
      </c>
      <c r="AW14" s="373">
        <v>6.1600000000000002E-2</v>
      </c>
      <c r="AX14" s="375">
        <f t="shared" si="2"/>
        <v>9.5000000000000015E-3</v>
      </c>
      <c r="AY14" s="375">
        <f t="shared" si="3"/>
        <v>5.3235088299720575E-2</v>
      </c>
      <c r="AZ14" s="373">
        <v>0.03</v>
      </c>
      <c r="BA14" s="373"/>
      <c r="BB14" s="373">
        <f t="shared" si="7"/>
        <v>0.03</v>
      </c>
      <c r="BC14" s="389">
        <f t="shared" si="9"/>
        <v>9.1600000000000001E-2</v>
      </c>
      <c r="BD14" s="374">
        <f t="shared" si="8"/>
        <v>0.48701298701298695</v>
      </c>
    </row>
    <row r="15" spans="1:58" ht="13.5" customHeight="1">
      <c r="A15" s="764">
        <v>37222</v>
      </c>
      <c r="B15" s="154">
        <f t="shared" si="0"/>
        <v>4.8352938851160987E-2</v>
      </c>
      <c r="C15" s="207"/>
      <c r="D15" s="33">
        <f t="shared" si="4"/>
        <v>9.5252938851160984E-2</v>
      </c>
      <c r="E15" s="207"/>
      <c r="F15" s="765">
        <v>9.5252938851160991</v>
      </c>
      <c r="G15" s="765">
        <v>4.6900000000000004</v>
      </c>
      <c r="H15" s="337"/>
      <c r="I15" s="23"/>
      <c r="J15" s="23"/>
      <c r="K15" s="23"/>
      <c r="L15" s="23"/>
      <c r="M15" s="23"/>
      <c r="N15" s="23"/>
      <c r="O15" s="23"/>
      <c r="P15" s="23"/>
      <c r="Q15" s="23"/>
      <c r="S15" s="203">
        <v>39965</v>
      </c>
      <c r="T15" s="8">
        <v>919</v>
      </c>
      <c r="U15" s="204">
        <v>3.4700000000000002E-2</v>
      </c>
      <c r="V15" s="328"/>
      <c r="W15" s="299">
        <v>51.55</v>
      </c>
      <c r="X15" s="299"/>
      <c r="Y15" s="205">
        <v>0.04</v>
      </c>
      <c r="Z15" s="204">
        <v>5.9400000000000001E-2</v>
      </c>
      <c r="AA15" s="328"/>
      <c r="AB15" s="328">
        <f t="shared" si="5"/>
        <v>9.4100000000000003E-2</v>
      </c>
      <c r="AC15" s="328"/>
      <c r="AD15" s="11"/>
      <c r="AE15" s="11"/>
      <c r="AF15" s="23"/>
      <c r="AG15" s="23"/>
      <c r="AH15" s="23"/>
      <c r="AI15" s="23"/>
      <c r="AJ15" s="23"/>
      <c r="AK15" s="23"/>
      <c r="AL15" s="23"/>
      <c r="AN15" s="372">
        <v>1969</v>
      </c>
      <c r="AO15" s="373">
        <v>6.6299999999999998E-2</v>
      </c>
      <c r="AP15" s="373">
        <v>3.5200000000000002E-2</v>
      </c>
      <c r="AQ15" s="372">
        <v>92.06</v>
      </c>
      <c r="AR15" s="374">
        <v>6.1035779999999997</v>
      </c>
      <c r="AS15" s="374">
        <f t="shared" si="1"/>
        <v>3.2405120000000003</v>
      </c>
      <c r="AT15" s="375">
        <f t="shared" si="6"/>
        <v>6.6558256035714525E-2</v>
      </c>
      <c r="AU15" s="375">
        <f t="shared" si="6"/>
        <v>6.4872705381161078E-2</v>
      </c>
      <c r="AV15" s="375">
        <v>6.5799999999999997E-2</v>
      </c>
      <c r="AW15" s="373">
        <v>7.8799999999999995E-2</v>
      </c>
      <c r="AX15" s="375">
        <f t="shared" si="2"/>
        <v>1.2999999999999998E-2</v>
      </c>
      <c r="AY15" s="375">
        <f t="shared" si="3"/>
        <v>7.5458787443296774E-2</v>
      </c>
      <c r="AZ15" s="373">
        <v>3.7400000000000003E-2</v>
      </c>
      <c r="BA15" s="373"/>
      <c r="BB15" s="373">
        <f t="shared" si="7"/>
        <v>3.7400000000000003E-2</v>
      </c>
      <c r="BC15" s="389">
        <f t="shared" si="9"/>
        <v>0.1162</v>
      </c>
      <c r="BD15" s="374">
        <f t="shared" si="8"/>
        <v>0.47461928934010161</v>
      </c>
    </row>
    <row r="16" spans="1:58" ht="13.5" customHeight="1">
      <c r="A16" s="764">
        <v>37223</v>
      </c>
      <c r="B16" s="154">
        <f t="shared" si="0"/>
        <v>4.9498335874747702E-2</v>
      </c>
      <c r="C16" s="207"/>
      <c r="D16" s="33">
        <f t="shared" si="4"/>
        <v>9.5898335874747692E-2</v>
      </c>
      <c r="E16" s="207"/>
      <c r="F16" s="765">
        <v>9.5898335874747698</v>
      </c>
      <c r="G16" s="765">
        <v>4.6399999999999997</v>
      </c>
      <c r="H16" s="337"/>
      <c r="I16" s="23"/>
      <c r="J16" s="23"/>
      <c r="K16" s="23"/>
      <c r="L16" s="23"/>
      <c r="M16" s="23"/>
      <c r="N16" s="23"/>
      <c r="O16" s="23"/>
      <c r="P16" s="23"/>
      <c r="Q16" s="23"/>
      <c r="S16" s="203">
        <v>39995</v>
      </c>
      <c r="T16" s="8">
        <v>919</v>
      </c>
      <c r="U16" s="204">
        <v>3.5299999999999998E-2</v>
      </c>
      <c r="V16" s="328"/>
      <c r="W16" s="299">
        <v>50.95</v>
      </c>
      <c r="X16" s="299"/>
      <c r="Y16" s="205">
        <v>0.04</v>
      </c>
      <c r="Z16" s="204">
        <v>5.8599999999999999E-2</v>
      </c>
      <c r="AA16" s="328"/>
      <c r="AB16" s="328">
        <f t="shared" si="5"/>
        <v>9.3899999999999997E-2</v>
      </c>
      <c r="AC16" s="328"/>
      <c r="AD16" s="11"/>
      <c r="AE16" s="11"/>
      <c r="AF16" s="23"/>
      <c r="AG16" s="23"/>
      <c r="AH16" s="23"/>
      <c r="AI16" s="23"/>
      <c r="AJ16" s="23"/>
      <c r="AK16" s="23"/>
      <c r="AL16" s="23"/>
      <c r="AN16" s="372">
        <v>1970</v>
      </c>
      <c r="AO16" s="373">
        <v>5.9799999999999999E-2</v>
      </c>
      <c r="AP16" s="373">
        <v>3.4599999999999999E-2</v>
      </c>
      <c r="AQ16" s="372">
        <v>92.15</v>
      </c>
      <c r="AR16" s="374">
        <v>5.5105700000000004</v>
      </c>
      <c r="AS16" s="374">
        <f t="shared" si="1"/>
        <v>3.1883900000000001</v>
      </c>
      <c r="AT16" s="375">
        <f t="shared" si="6"/>
        <v>-9.7157437817620984E-2</v>
      </c>
      <c r="AU16" s="375">
        <f t="shared" si="6"/>
        <v>-1.6084495289633294E-2</v>
      </c>
      <c r="AV16" s="375">
        <v>6.5299999999999997E-2</v>
      </c>
      <c r="AW16" s="373">
        <v>6.5000000000000002E-2</v>
      </c>
      <c r="AX16" s="375">
        <f t="shared" si="2"/>
        <v>-2.9999999999999472E-4</v>
      </c>
      <c r="AY16" s="375">
        <f t="shared" si="3"/>
        <v>4.7755573911063443E-2</v>
      </c>
      <c r="AZ16" s="373">
        <v>3.4099999999999998E-2</v>
      </c>
      <c r="BA16" s="373"/>
      <c r="BB16" s="373">
        <f t="shared" si="7"/>
        <v>3.4099999999999998E-2</v>
      </c>
      <c r="BC16" s="389">
        <f t="shared" si="9"/>
        <v>9.9099999999999994E-2</v>
      </c>
      <c r="BD16" s="374">
        <f t="shared" si="8"/>
        <v>0.52461538461538459</v>
      </c>
    </row>
    <row r="17" spans="1:56" ht="13.5" customHeight="1">
      <c r="A17" s="764">
        <v>37224</v>
      </c>
      <c r="B17" s="154">
        <f t="shared" si="0"/>
        <v>4.998392932263071E-2</v>
      </c>
      <c r="C17" s="207"/>
      <c r="D17" s="33">
        <f t="shared" si="4"/>
        <v>9.5883929322630707E-2</v>
      </c>
      <c r="E17" s="207"/>
      <c r="F17" s="765">
        <v>9.588392932263071</v>
      </c>
      <c r="G17" s="765">
        <v>4.59</v>
      </c>
      <c r="H17" s="337"/>
      <c r="I17" s="23"/>
      <c r="J17" s="23"/>
      <c r="K17" s="23"/>
      <c r="L17" s="23"/>
      <c r="M17" s="23"/>
      <c r="N17" s="23"/>
      <c r="O17" s="23"/>
      <c r="P17" s="23"/>
      <c r="Q17" s="23"/>
      <c r="S17" s="203">
        <v>40026</v>
      </c>
      <c r="T17" s="8">
        <v>987</v>
      </c>
      <c r="U17" s="204">
        <v>3.5200000000000002E-2</v>
      </c>
      <c r="V17" s="328"/>
      <c r="W17" s="299">
        <v>50.95</v>
      </c>
      <c r="X17" s="299"/>
      <c r="Y17" s="205">
        <v>0.04</v>
      </c>
      <c r="Z17" s="204">
        <v>5.4600000000000003E-2</v>
      </c>
      <c r="AA17" s="328"/>
      <c r="AB17" s="328">
        <f t="shared" si="5"/>
        <v>8.9800000000000005E-2</v>
      </c>
      <c r="AC17" s="328"/>
      <c r="AD17" s="11"/>
      <c r="AE17" s="11"/>
      <c r="AF17" s="23"/>
      <c r="AG17" s="23"/>
      <c r="AH17" s="23"/>
      <c r="AI17" s="23"/>
      <c r="AJ17" s="23"/>
      <c r="AK17" s="23"/>
      <c r="AL17" s="23"/>
      <c r="AN17" s="372">
        <v>1971</v>
      </c>
      <c r="AO17" s="373">
        <v>5.4600000000000003E-2</v>
      </c>
      <c r="AP17" s="373">
        <v>3.1E-2</v>
      </c>
      <c r="AQ17" s="372">
        <v>102.09</v>
      </c>
      <c r="AR17" s="374">
        <v>5.5741139999999998</v>
      </c>
      <c r="AS17" s="374">
        <f t="shared" si="1"/>
        <v>3.16479</v>
      </c>
      <c r="AT17" s="375">
        <f t="shared" si="6"/>
        <v>1.1531293495953943E-2</v>
      </c>
      <c r="AU17" s="375">
        <f t="shared" si="6"/>
        <v>-7.4018548546445073E-3</v>
      </c>
      <c r="AV17" s="375">
        <v>4.3900000000000002E-2</v>
      </c>
      <c r="AW17" s="373">
        <v>5.8900000000000001E-2</v>
      </c>
      <c r="AX17" s="375">
        <f t="shared" si="2"/>
        <v>1.4999999999999999E-2</v>
      </c>
      <c r="AY17" s="375">
        <f t="shared" si="3"/>
        <v>4.568836822864536E-2</v>
      </c>
      <c r="AZ17" s="373">
        <v>3.09E-2</v>
      </c>
      <c r="BA17" s="373"/>
      <c r="BB17" s="373">
        <f t="shared" si="7"/>
        <v>3.09E-2</v>
      </c>
      <c r="BC17" s="389">
        <f t="shared" si="9"/>
        <v>8.9800000000000005E-2</v>
      </c>
      <c r="BD17" s="374">
        <f t="shared" si="8"/>
        <v>0.52461799660441422</v>
      </c>
    </row>
    <row r="18" spans="1:56" ht="13.5" customHeight="1">
      <c r="A18" s="764">
        <v>37225</v>
      </c>
      <c r="B18" s="154">
        <f t="shared" si="0"/>
        <v>5.0236056809302702E-2</v>
      </c>
      <c r="C18" s="207"/>
      <c r="D18" s="33">
        <f t="shared" si="4"/>
        <v>9.5836056809302711E-2</v>
      </c>
      <c r="E18" s="207"/>
      <c r="F18" s="765">
        <v>9.5836056809302708</v>
      </c>
      <c r="G18" s="765">
        <v>4.5600000000000005</v>
      </c>
      <c r="H18" s="337"/>
      <c r="I18" s="23"/>
      <c r="J18" s="23"/>
      <c r="K18" s="23"/>
      <c r="L18" s="23"/>
      <c r="M18" s="23"/>
      <c r="N18" s="23"/>
      <c r="O18" s="23"/>
      <c r="P18" s="23"/>
      <c r="Q18" s="23"/>
      <c r="S18" s="203">
        <v>40057</v>
      </c>
      <c r="T18" s="8">
        <v>1021</v>
      </c>
      <c r="U18" s="204">
        <v>3.4000000000000002E-2</v>
      </c>
      <c r="V18" s="328"/>
      <c r="W18" s="299">
        <v>50.95</v>
      </c>
      <c r="X18" s="299"/>
      <c r="Y18" s="205">
        <v>0.04</v>
      </c>
      <c r="Z18" s="204">
        <v>5.2999999999999999E-2</v>
      </c>
      <c r="AA18" s="328"/>
      <c r="AB18" s="328">
        <f t="shared" si="5"/>
        <v>8.6999999999999994E-2</v>
      </c>
      <c r="AC18" s="328"/>
      <c r="AD18" s="11"/>
      <c r="AE18" s="11"/>
      <c r="AF18" s="23"/>
      <c r="AG18" s="23"/>
      <c r="AH18" s="23"/>
      <c r="AI18" s="23"/>
      <c r="AJ18" s="23"/>
      <c r="AK18" s="23"/>
      <c r="AL18" s="23"/>
      <c r="AN18" s="372">
        <v>1972</v>
      </c>
      <c r="AO18" s="373">
        <v>5.2299999999999999E-2</v>
      </c>
      <c r="AP18" s="373">
        <v>2.7E-2</v>
      </c>
      <c r="AQ18" s="372">
        <v>118.05</v>
      </c>
      <c r="AR18" s="374">
        <v>6.1740149999999998</v>
      </c>
      <c r="AS18" s="374">
        <f t="shared" si="1"/>
        <v>3.1873499999999999</v>
      </c>
      <c r="AT18" s="375">
        <f t="shared" si="6"/>
        <v>0.10762266433732792</v>
      </c>
      <c r="AU18" s="375">
        <f t="shared" si="6"/>
        <v>7.1284350620419712E-3</v>
      </c>
      <c r="AV18" s="375">
        <v>3.8399999999999997E-2</v>
      </c>
      <c r="AW18" s="373">
        <v>6.4100000000000004E-2</v>
      </c>
      <c r="AX18" s="375">
        <f t="shared" si="2"/>
        <v>2.5700000000000008E-2</v>
      </c>
      <c r="AY18" s="375">
        <f t="shared" si="3"/>
        <v>5.2093183472223248E-2</v>
      </c>
      <c r="AZ18" s="373">
        <v>2.7199999999999998E-2</v>
      </c>
      <c r="BA18" s="373"/>
      <c r="BB18" s="373">
        <f t="shared" si="7"/>
        <v>2.7199999999999998E-2</v>
      </c>
      <c r="BC18" s="389">
        <f t="shared" si="9"/>
        <v>9.1300000000000006E-2</v>
      </c>
      <c r="BD18" s="374">
        <f t="shared" si="8"/>
        <v>0.42433697347893912</v>
      </c>
    </row>
    <row r="19" spans="1:56" ht="13.5" customHeight="1">
      <c r="A19" s="764">
        <v>37228</v>
      </c>
      <c r="B19" s="154">
        <f t="shared" si="0"/>
        <v>5.0834671292315281E-2</v>
      </c>
      <c r="C19" s="207"/>
      <c r="D19" s="33">
        <f t="shared" si="4"/>
        <v>9.6134671292315288E-2</v>
      </c>
      <c r="E19" s="207"/>
      <c r="F19" s="765">
        <v>9.6134671292315286</v>
      </c>
      <c r="G19" s="765">
        <v>4.53</v>
      </c>
      <c r="H19" s="337"/>
      <c r="I19" s="23"/>
      <c r="J19" s="23"/>
      <c r="K19" s="23"/>
      <c r="L19" s="23"/>
      <c r="M19" s="23"/>
      <c r="N19" s="23"/>
      <c r="O19" s="23"/>
      <c r="P19" s="23"/>
      <c r="Q19" s="23"/>
      <c r="S19" s="203">
        <v>40087</v>
      </c>
      <c r="T19" s="8">
        <v>1057</v>
      </c>
      <c r="U19" s="204">
        <v>3.3000000000000002E-2</v>
      </c>
      <c r="V19" s="328"/>
      <c r="W19" s="299">
        <v>48.52</v>
      </c>
      <c r="X19" s="299"/>
      <c r="Y19" s="205">
        <v>0.04</v>
      </c>
      <c r="Z19" s="204">
        <v>4.8599999999999997E-2</v>
      </c>
      <c r="AA19" s="328"/>
      <c r="AB19" s="328">
        <f t="shared" si="5"/>
        <v>8.1600000000000006E-2</v>
      </c>
      <c r="AC19" s="328"/>
      <c r="AD19" s="11"/>
      <c r="AE19" s="11"/>
      <c r="AF19" s="23"/>
      <c r="AG19" s="23"/>
      <c r="AH19" s="23"/>
      <c r="AI19" s="23"/>
      <c r="AJ19" s="23"/>
      <c r="AK19" s="23"/>
      <c r="AL19" s="23"/>
      <c r="AN19" s="372">
        <v>1973</v>
      </c>
      <c r="AO19" s="373">
        <v>8.1600000000000006E-2</v>
      </c>
      <c r="AP19" s="373">
        <v>3.6999999999999998E-2</v>
      </c>
      <c r="AQ19" s="372">
        <v>97.55</v>
      </c>
      <c r="AR19" s="374">
        <v>7.9600799999999996</v>
      </c>
      <c r="AS19" s="374">
        <f t="shared" si="1"/>
        <v>3.6093499999999996</v>
      </c>
      <c r="AT19" s="375">
        <f t="shared" si="6"/>
        <v>0.28928744099261183</v>
      </c>
      <c r="AU19" s="375">
        <f t="shared" si="6"/>
        <v>0.13239838737509202</v>
      </c>
      <c r="AV19" s="375">
        <v>6.93E-2</v>
      </c>
      <c r="AW19" s="373">
        <v>6.9000000000000006E-2</v>
      </c>
      <c r="AX19" s="375">
        <f t="shared" si="2"/>
        <v>-2.9999999999999472E-4</v>
      </c>
      <c r="AY19" s="375">
        <f t="shared" si="3"/>
        <v>8.3010108714056313E-2</v>
      </c>
      <c r="AZ19" s="373">
        <v>4.2999999999999997E-2</v>
      </c>
      <c r="BA19" s="373"/>
      <c r="BB19" s="373">
        <f t="shared" si="7"/>
        <v>4.2999999999999997E-2</v>
      </c>
      <c r="BC19" s="389">
        <f t="shared" si="9"/>
        <v>0.112</v>
      </c>
      <c r="BD19" s="374">
        <f t="shared" si="8"/>
        <v>0.62318840579710133</v>
      </c>
    </row>
    <row r="20" spans="1:56" ht="13.5" customHeight="1">
      <c r="A20" s="764">
        <v>37229</v>
      </c>
      <c r="B20" s="154">
        <f t="shared" si="0"/>
        <v>5.0478497772482187E-2</v>
      </c>
      <c r="C20" s="207"/>
      <c r="D20" s="33">
        <f t="shared" si="4"/>
        <v>9.5378497772482196E-2</v>
      </c>
      <c r="E20" s="207"/>
      <c r="F20" s="765">
        <v>9.5378497772482191</v>
      </c>
      <c r="G20" s="765">
        <v>4.49</v>
      </c>
      <c r="H20" s="337"/>
      <c r="I20" s="23"/>
      <c r="J20" s="23"/>
      <c r="K20" s="23"/>
      <c r="L20" s="23"/>
      <c r="M20" s="23"/>
      <c r="N20" s="23"/>
      <c r="O20" s="23"/>
      <c r="P20" s="23"/>
      <c r="Q20" s="23"/>
      <c r="S20" s="203">
        <v>40118</v>
      </c>
      <c r="T20" s="8">
        <v>1036</v>
      </c>
      <c r="U20" s="204">
        <v>3.39E-2</v>
      </c>
      <c r="V20" s="328"/>
      <c r="W20" s="299">
        <v>48.52</v>
      </c>
      <c r="X20" s="299"/>
      <c r="Y20" s="205">
        <v>0.04</v>
      </c>
      <c r="Z20" s="204">
        <v>4.9700000000000001E-2</v>
      </c>
      <c r="AA20" s="328"/>
      <c r="AB20" s="328">
        <f t="shared" si="5"/>
        <v>8.3600000000000008E-2</v>
      </c>
      <c r="AC20" s="328"/>
      <c r="AD20" s="11"/>
      <c r="AE20" s="11"/>
      <c r="AF20" s="23"/>
      <c r="AG20" s="23"/>
      <c r="AH20" s="23"/>
      <c r="AI20" s="23"/>
      <c r="AJ20" s="23"/>
      <c r="AK20" s="23"/>
      <c r="AL20" s="23"/>
      <c r="AN20" s="372">
        <v>1974</v>
      </c>
      <c r="AO20" s="373">
        <v>0.13639999999999999</v>
      </c>
      <c r="AP20" s="373">
        <v>5.4300000000000001E-2</v>
      </c>
      <c r="AQ20" s="372">
        <v>68.56</v>
      </c>
      <c r="AR20" s="374">
        <v>9.3515840000000008</v>
      </c>
      <c r="AS20" s="374">
        <f t="shared" si="1"/>
        <v>3.7228080000000001</v>
      </c>
      <c r="AT20" s="375">
        <f t="shared" si="6"/>
        <v>0.17481030341403625</v>
      </c>
      <c r="AU20" s="375">
        <f t="shared" si="6"/>
        <v>3.1434468810173755E-2</v>
      </c>
      <c r="AV20" s="375">
        <v>0.08</v>
      </c>
      <c r="AW20" s="373">
        <v>7.3999999999999996E-2</v>
      </c>
      <c r="AX20" s="375">
        <f t="shared" si="2"/>
        <v>-6.0000000000000053E-3</v>
      </c>
      <c r="AY20" s="375">
        <f t="shared" si="3"/>
        <v>6.4172337410536948E-2</v>
      </c>
      <c r="AZ20" s="373">
        <v>5.5899999999999998E-2</v>
      </c>
      <c r="BA20" s="373"/>
      <c r="BB20" s="373">
        <f t="shared" si="7"/>
        <v>5.5899999999999998E-2</v>
      </c>
      <c r="BC20" s="389">
        <f t="shared" si="9"/>
        <v>0.12989999999999999</v>
      </c>
      <c r="BD20" s="374">
        <f t="shared" si="8"/>
        <v>0.75540540540540546</v>
      </c>
    </row>
    <row r="21" spans="1:56" ht="13.5" customHeight="1">
      <c r="A21" s="764">
        <v>37230</v>
      </c>
      <c r="B21" s="154">
        <f t="shared" si="0"/>
        <v>4.7412427476112198E-2</v>
      </c>
      <c r="C21" s="207"/>
      <c r="D21" s="33">
        <f t="shared" si="4"/>
        <v>9.3992427476112195E-2</v>
      </c>
      <c r="E21" s="207"/>
      <c r="F21" s="765">
        <v>9.3992427476112201</v>
      </c>
      <c r="G21" s="765">
        <v>4.6580000000000004</v>
      </c>
      <c r="H21" s="337"/>
      <c r="I21" s="23"/>
      <c r="J21" s="23"/>
      <c r="K21" s="23"/>
      <c r="L21" s="23"/>
      <c r="M21" s="23"/>
      <c r="N21" s="23"/>
      <c r="O21" s="23"/>
      <c r="P21" s="23"/>
      <c r="Q21" s="23"/>
      <c r="S21" s="203">
        <v>40148</v>
      </c>
      <c r="T21" s="8">
        <v>1096</v>
      </c>
      <c r="U21" s="204">
        <v>3.2399999999999998E-2</v>
      </c>
      <c r="V21" s="328"/>
      <c r="W21" s="299">
        <v>48.52</v>
      </c>
      <c r="X21" s="299"/>
      <c r="Y21" s="204">
        <v>0.04</v>
      </c>
      <c r="Z21" s="204">
        <v>4.7300000000000002E-2</v>
      </c>
      <c r="AA21" s="328"/>
      <c r="AB21" s="328">
        <f t="shared" si="5"/>
        <v>7.9699999999999993E-2</v>
      </c>
      <c r="AC21" s="328"/>
      <c r="AD21" s="11"/>
      <c r="AE21" s="11"/>
      <c r="AF21" s="23"/>
      <c r="AG21" s="23"/>
      <c r="AH21" s="23"/>
      <c r="AI21" s="23"/>
      <c r="AJ21" s="23"/>
      <c r="AK21" s="23"/>
      <c r="AL21" s="23"/>
      <c r="AN21" s="372">
        <v>1975</v>
      </c>
      <c r="AO21" s="373">
        <v>8.5500000000000007E-2</v>
      </c>
      <c r="AP21" s="373">
        <v>4.1399999999999999E-2</v>
      </c>
      <c r="AQ21" s="372">
        <v>90.19</v>
      </c>
      <c r="AR21" s="374">
        <v>7.7112449999999999</v>
      </c>
      <c r="AS21" s="374">
        <f t="shared" si="1"/>
        <v>3.7338659999999999</v>
      </c>
      <c r="AT21" s="375">
        <f t="shared" si="6"/>
        <v>-0.17540761009044037</v>
      </c>
      <c r="AU21" s="375">
        <f t="shared" si="6"/>
        <v>2.9703385186665709E-3</v>
      </c>
      <c r="AV21" s="375">
        <v>5.8000000000000003E-2</v>
      </c>
      <c r="AW21" s="373">
        <v>7.7600000000000002E-2</v>
      </c>
      <c r="AX21" s="375">
        <f t="shared" si="2"/>
        <v>1.9599999999999999E-2</v>
      </c>
      <c r="AY21" s="375">
        <f t="shared" si="3"/>
        <v>5.986119743280912E-2</v>
      </c>
      <c r="AZ21" s="373">
        <v>4.1300000000000003E-2</v>
      </c>
      <c r="BA21" s="373"/>
      <c r="BB21" s="373">
        <f t="shared" si="7"/>
        <v>4.1300000000000003E-2</v>
      </c>
      <c r="BC21" s="389">
        <f t="shared" si="9"/>
        <v>0.11890000000000001</v>
      </c>
      <c r="BD21" s="374">
        <f t="shared" si="8"/>
        <v>0.53221649484536082</v>
      </c>
    </row>
    <row r="22" spans="1:56" ht="13.5" customHeight="1">
      <c r="A22" s="764">
        <v>37231</v>
      </c>
      <c r="B22" s="154">
        <f t="shared" si="0"/>
        <v>4.6305981397628294E-2</v>
      </c>
      <c r="C22" s="207"/>
      <c r="D22" s="33">
        <f t="shared" si="4"/>
        <v>9.3805981397628302E-2</v>
      </c>
      <c r="E22" s="207"/>
      <c r="F22" s="765">
        <v>9.3805981397628297</v>
      </c>
      <c r="G22" s="765">
        <v>4.75</v>
      </c>
      <c r="H22" s="337"/>
      <c r="I22" s="23"/>
      <c r="J22" s="23"/>
      <c r="K22" s="23"/>
      <c r="L22" s="23"/>
      <c r="M22" s="23"/>
      <c r="N22" s="23"/>
      <c r="O22" s="23"/>
      <c r="P22" s="23"/>
      <c r="Q22" s="23"/>
      <c r="S22" s="203">
        <v>40179</v>
      </c>
      <c r="T22" s="8">
        <v>1115</v>
      </c>
      <c r="U22" s="204">
        <v>3.8399999999999997E-2</v>
      </c>
      <c r="V22" s="328"/>
      <c r="W22" s="299">
        <v>40.380000000000003</v>
      </c>
      <c r="X22" s="299"/>
      <c r="Y22" s="204">
        <v>7.2099999999999997E-2</v>
      </c>
      <c r="Z22" s="204">
        <v>4.36E-2</v>
      </c>
      <c r="AA22" s="328"/>
      <c r="AB22" s="328">
        <f t="shared" si="5"/>
        <v>8.199999999999999E-2</v>
      </c>
      <c r="AC22" s="328"/>
      <c r="AD22" s="11"/>
      <c r="AE22" s="11"/>
      <c r="AF22" s="23"/>
      <c r="AG22" s="23"/>
      <c r="AH22" s="23"/>
      <c r="AI22" s="23"/>
      <c r="AJ22" s="23"/>
      <c r="AK22" s="23"/>
      <c r="AL22" s="23"/>
      <c r="AN22" s="372">
        <v>1976</v>
      </c>
      <c r="AO22" s="373">
        <v>9.0700000000000003E-2</v>
      </c>
      <c r="AP22" s="373">
        <v>3.9300000000000002E-2</v>
      </c>
      <c r="AQ22" s="372">
        <v>107.46</v>
      </c>
      <c r="AR22" s="374">
        <v>9.7466220000000003</v>
      </c>
      <c r="AS22" s="374">
        <f t="shared" si="1"/>
        <v>4.2231779999999999</v>
      </c>
      <c r="AT22" s="375">
        <f t="shared" si="6"/>
        <v>0.26394920664561949</v>
      </c>
      <c r="AU22" s="375">
        <f t="shared" si="6"/>
        <v>0.13104701668458385</v>
      </c>
      <c r="AV22" s="375">
        <v>5.0799999999999998E-2</v>
      </c>
      <c r="AW22" s="373">
        <v>6.8099999999999994E-2</v>
      </c>
      <c r="AX22" s="375">
        <f t="shared" si="2"/>
        <v>1.7299999999999996E-2</v>
      </c>
      <c r="AY22" s="375">
        <f t="shared" si="3"/>
        <v>8.1894608866066546E-2</v>
      </c>
      <c r="AZ22" s="373">
        <v>4.5499999999999999E-2</v>
      </c>
      <c r="BA22" s="373"/>
      <c r="BB22" s="373">
        <f t="shared" si="7"/>
        <v>4.5499999999999999E-2</v>
      </c>
      <c r="BC22" s="389">
        <f t="shared" si="9"/>
        <v>0.11359999999999999</v>
      </c>
      <c r="BD22" s="374">
        <f t="shared" si="8"/>
        <v>0.66813509544787086</v>
      </c>
    </row>
    <row r="23" spans="1:56" ht="13.5" customHeight="1">
      <c r="A23" s="764">
        <v>37232</v>
      </c>
      <c r="B23" s="154">
        <f t="shared" si="0"/>
        <v>4.5224987500353413E-2</v>
      </c>
      <c r="C23" s="207"/>
      <c r="D23" s="33">
        <f t="shared" si="4"/>
        <v>9.3874987500353418E-2</v>
      </c>
      <c r="E23" s="207"/>
      <c r="F23" s="765">
        <v>9.3874987500353413</v>
      </c>
      <c r="G23" s="765">
        <v>4.8650000000000002</v>
      </c>
      <c r="H23" s="337"/>
      <c r="I23" s="23"/>
      <c r="J23" s="23"/>
      <c r="K23" s="23"/>
      <c r="L23" s="23"/>
      <c r="M23" s="23"/>
      <c r="N23" s="23"/>
      <c r="O23" s="23"/>
      <c r="P23" s="23"/>
      <c r="Q23" s="23"/>
      <c r="S23" s="203">
        <v>40210</v>
      </c>
      <c r="T23" s="8">
        <v>1074</v>
      </c>
      <c r="U23" s="204">
        <v>3.5799999999999998E-2</v>
      </c>
      <c r="V23" s="328"/>
      <c r="W23" s="299">
        <v>40.380000000000003</v>
      </c>
      <c r="X23" s="299"/>
      <c r="Y23" s="204">
        <v>7.2099999999999997E-2</v>
      </c>
      <c r="Z23" s="204">
        <v>4.5600000000000002E-2</v>
      </c>
      <c r="AA23" s="328"/>
      <c r="AB23" s="328">
        <f t="shared" si="5"/>
        <v>8.14E-2</v>
      </c>
      <c r="AC23" s="328"/>
      <c r="AD23" s="11"/>
      <c r="AE23" s="11"/>
      <c r="AF23" s="23"/>
      <c r="AG23" s="23"/>
      <c r="AH23" s="23"/>
      <c r="AI23" s="23"/>
      <c r="AJ23" s="23"/>
      <c r="AK23" s="23"/>
      <c r="AL23" s="23"/>
      <c r="AN23" s="372">
        <v>1977</v>
      </c>
      <c r="AO23" s="373">
        <v>0.1143</v>
      </c>
      <c r="AP23" s="373">
        <v>5.11E-2</v>
      </c>
      <c r="AQ23" s="372">
        <v>95.1</v>
      </c>
      <c r="AR23" s="374">
        <v>10.86993</v>
      </c>
      <c r="AS23" s="374">
        <f t="shared" si="1"/>
        <v>4.85961</v>
      </c>
      <c r="AT23" s="375">
        <f t="shared" si="6"/>
        <v>0.11525100696425894</v>
      </c>
      <c r="AU23" s="375">
        <f t="shared" si="6"/>
        <v>0.15069978106534943</v>
      </c>
      <c r="AV23" s="375">
        <v>5.1200000000000002E-2</v>
      </c>
      <c r="AW23" s="373">
        <v>7.7799999999999994E-2</v>
      </c>
      <c r="AX23" s="375">
        <f t="shared" si="2"/>
        <v>2.6599999999999992E-2</v>
      </c>
      <c r="AY23" s="375">
        <f t="shared" si="3"/>
        <v>9.5154651970574614E-2</v>
      </c>
      <c r="AZ23" s="373">
        <v>5.9200000000000003E-2</v>
      </c>
      <c r="BA23" s="373"/>
      <c r="BB23" s="373">
        <f t="shared" si="7"/>
        <v>5.9200000000000003E-2</v>
      </c>
      <c r="BC23" s="389">
        <f t="shared" si="9"/>
        <v>0.13700000000000001</v>
      </c>
      <c r="BD23" s="374">
        <f t="shared" si="8"/>
        <v>0.76092544987146538</v>
      </c>
    </row>
    <row r="24" spans="1:56" ht="13.5" customHeight="1">
      <c r="A24" s="764">
        <v>37235</v>
      </c>
      <c r="B24" s="154">
        <f t="shared" si="0"/>
        <v>4.6176916469483992E-2</v>
      </c>
      <c r="C24" s="207"/>
      <c r="D24" s="33">
        <f t="shared" si="4"/>
        <v>9.4476916469484001E-2</v>
      </c>
      <c r="E24" s="207"/>
      <c r="F24" s="765">
        <v>9.4476916469483996</v>
      </c>
      <c r="G24" s="765">
        <v>4.83</v>
      </c>
      <c r="H24" s="337"/>
      <c r="I24" s="23"/>
      <c r="J24" s="23"/>
      <c r="K24" s="23"/>
      <c r="L24" s="23"/>
      <c r="M24" s="23"/>
      <c r="N24" s="23"/>
      <c r="O24" s="23"/>
      <c r="P24" s="23"/>
      <c r="Q24" s="23"/>
      <c r="S24" s="203">
        <v>40238</v>
      </c>
      <c r="T24" s="8">
        <v>1104</v>
      </c>
      <c r="U24" s="204">
        <v>3.61E-2</v>
      </c>
      <c r="V24" s="328"/>
      <c r="W24" s="299">
        <v>40.380000000000003</v>
      </c>
      <c r="X24" s="299"/>
      <c r="Y24" s="204">
        <v>7.2099999999999997E-2</v>
      </c>
      <c r="Z24" s="204">
        <v>4.4400000000000002E-2</v>
      </c>
      <c r="AA24" s="328"/>
      <c r="AB24" s="328">
        <f t="shared" si="5"/>
        <v>8.0500000000000002E-2</v>
      </c>
      <c r="AC24" s="328"/>
      <c r="AD24" s="11"/>
      <c r="AE24" s="11"/>
      <c r="AF24" s="23"/>
      <c r="AG24" s="23"/>
      <c r="AH24" s="23"/>
      <c r="AI24" s="23"/>
      <c r="AJ24" s="23"/>
      <c r="AK24" s="23"/>
      <c r="AL24" s="23"/>
      <c r="AN24" s="372">
        <v>1978</v>
      </c>
      <c r="AO24" s="373">
        <v>0.1211</v>
      </c>
      <c r="AP24" s="373">
        <v>5.3900000000000003E-2</v>
      </c>
      <c r="AQ24" s="372">
        <v>96.11</v>
      </c>
      <c r="AR24" s="374">
        <v>11.638921</v>
      </c>
      <c r="AS24" s="374">
        <f t="shared" si="1"/>
        <v>5.1803290000000004</v>
      </c>
      <c r="AT24" s="375">
        <f t="shared" si="6"/>
        <v>7.0744797804585646E-2</v>
      </c>
      <c r="AU24" s="375">
        <f t="shared" si="6"/>
        <v>6.5996859830315779E-2</v>
      </c>
      <c r="AV24" s="375">
        <v>7.1800000000000003E-2</v>
      </c>
      <c r="AW24" s="373">
        <v>9.1499999999999998E-2</v>
      </c>
      <c r="AX24" s="375">
        <f t="shared" si="2"/>
        <v>1.9699999999999995E-2</v>
      </c>
      <c r="AY24" s="375">
        <f t="shared" si="3"/>
        <v>8.4825004456029071E-2</v>
      </c>
      <c r="AZ24" s="373">
        <v>5.7200000000000001E-2</v>
      </c>
      <c r="BA24" s="373"/>
      <c r="BB24" s="373">
        <f t="shared" si="7"/>
        <v>5.7200000000000001E-2</v>
      </c>
      <c r="BC24" s="389">
        <f t="shared" si="9"/>
        <v>0.1487</v>
      </c>
      <c r="BD24" s="374">
        <f t="shared" si="8"/>
        <v>0.625136612021858</v>
      </c>
    </row>
    <row r="25" spans="1:56" ht="13.5" customHeight="1">
      <c r="A25" s="764">
        <v>37236</v>
      </c>
      <c r="B25" s="154">
        <f t="shared" si="0"/>
        <v>4.6593805237313796E-2</v>
      </c>
      <c r="C25" s="207"/>
      <c r="D25" s="33">
        <f t="shared" si="4"/>
        <v>9.4523805237313796E-2</v>
      </c>
      <c r="E25" s="207"/>
      <c r="F25" s="765">
        <v>9.4523805237313798</v>
      </c>
      <c r="G25" s="765">
        <v>4.7930000000000001</v>
      </c>
      <c r="H25" s="337"/>
      <c r="I25" s="23"/>
      <c r="J25" s="23"/>
      <c r="K25" s="23"/>
      <c r="L25" s="23"/>
      <c r="M25" s="23"/>
      <c r="N25" s="23"/>
      <c r="O25" s="23"/>
      <c r="P25" s="23"/>
      <c r="Q25" s="23"/>
      <c r="S25" s="203">
        <v>40269</v>
      </c>
      <c r="T25" s="8">
        <v>1169</v>
      </c>
      <c r="U25" s="204">
        <v>3.8300000000000001E-2</v>
      </c>
      <c r="V25" s="328"/>
      <c r="W25" s="299">
        <v>40.340000000000003</v>
      </c>
      <c r="X25" s="299"/>
      <c r="Y25" s="204">
        <v>7.2099999999999997E-2</v>
      </c>
      <c r="Z25" s="204">
        <v>4.1599999999999998E-2</v>
      </c>
      <c r="AA25" s="328"/>
      <c r="AB25" s="328">
        <f t="shared" si="5"/>
        <v>7.9899999999999999E-2</v>
      </c>
      <c r="AC25" s="328"/>
      <c r="AD25" s="11"/>
      <c r="AE25" s="11"/>
      <c r="AF25" s="23"/>
      <c r="AG25" s="23"/>
      <c r="AH25" s="23"/>
      <c r="AI25" s="23"/>
      <c r="AJ25" s="23"/>
      <c r="AK25" s="23"/>
      <c r="AL25" s="23"/>
      <c r="AN25" s="372">
        <v>1979</v>
      </c>
      <c r="AO25" s="373">
        <v>0.1348</v>
      </c>
      <c r="AP25" s="373">
        <v>5.5300000000000002E-2</v>
      </c>
      <c r="AQ25" s="372">
        <v>107.94</v>
      </c>
      <c r="AR25" s="374">
        <v>14.550312</v>
      </c>
      <c r="AS25" s="374">
        <f t="shared" si="1"/>
        <v>5.9690820000000002</v>
      </c>
      <c r="AT25" s="375">
        <f t="shared" si="6"/>
        <v>0.25014268934379746</v>
      </c>
      <c r="AU25" s="375">
        <f t="shared" si="6"/>
        <v>0.15225924839908811</v>
      </c>
      <c r="AV25" s="375">
        <v>0.1038</v>
      </c>
      <c r="AW25" s="373">
        <v>0.1033</v>
      </c>
      <c r="AX25" s="375">
        <f t="shared" si="2"/>
        <v>-5.0000000000000044E-4</v>
      </c>
      <c r="AY25" s="375">
        <f t="shared" si="3"/>
        <v>0.11699387204372322</v>
      </c>
      <c r="AZ25" s="373">
        <v>6.4500000000000002E-2</v>
      </c>
      <c r="BA25" s="373"/>
      <c r="BB25" s="373">
        <f t="shared" si="7"/>
        <v>6.4500000000000002E-2</v>
      </c>
      <c r="BC25" s="389">
        <f t="shared" si="9"/>
        <v>0.1678</v>
      </c>
      <c r="BD25" s="374">
        <f t="shared" si="8"/>
        <v>0.62439496611810263</v>
      </c>
    </row>
    <row r="26" spans="1:56" ht="13.5" customHeight="1">
      <c r="A26" s="764">
        <v>37237</v>
      </c>
      <c r="B26" s="154">
        <f t="shared" si="0"/>
        <v>4.796263825669559E-2</v>
      </c>
      <c r="C26" s="207"/>
      <c r="D26" s="33">
        <f t="shared" si="4"/>
        <v>9.498263825669559E-2</v>
      </c>
      <c r="E26" s="207"/>
      <c r="F26" s="765">
        <v>9.4982638256695591</v>
      </c>
      <c r="G26" s="765">
        <v>4.702</v>
      </c>
      <c r="H26" s="337"/>
      <c r="I26" s="23"/>
      <c r="J26" s="23"/>
      <c r="K26" s="23"/>
      <c r="L26" s="23"/>
      <c r="M26" s="23"/>
      <c r="N26" s="23"/>
      <c r="O26" s="23"/>
      <c r="P26" s="23"/>
      <c r="Q26" s="23"/>
      <c r="S26" s="203">
        <v>40299</v>
      </c>
      <c r="T26" s="8">
        <v>1187</v>
      </c>
      <c r="U26" s="204">
        <v>3.6499999999999998E-2</v>
      </c>
      <c r="V26" s="328"/>
      <c r="W26" s="299">
        <v>40.340000000000003</v>
      </c>
      <c r="X26" s="299"/>
      <c r="Y26" s="204">
        <v>7.2099999999999997E-2</v>
      </c>
      <c r="Z26" s="204">
        <v>4.5400000000000003E-2</v>
      </c>
      <c r="AA26" s="328"/>
      <c r="AB26" s="328">
        <f t="shared" si="5"/>
        <v>8.1900000000000001E-2</v>
      </c>
      <c r="AC26" s="328"/>
      <c r="AD26" s="11"/>
      <c r="AE26" s="11"/>
      <c r="AF26" s="23"/>
      <c r="AG26" s="23"/>
      <c r="AH26" s="23"/>
      <c r="AI26" s="23"/>
      <c r="AJ26" s="23"/>
      <c r="AK26" s="23"/>
      <c r="AL26" s="23"/>
      <c r="AN26" s="372">
        <v>1980</v>
      </c>
      <c r="AO26" s="373">
        <v>0.1104</v>
      </c>
      <c r="AP26" s="373">
        <v>4.7399999999999998E-2</v>
      </c>
      <c r="AQ26" s="372">
        <v>135.76</v>
      </c>
      <c r="AR26" s="374">
        <v>14.987904</v>
      </c>
      <c r="AS26" s="374">
        <f t="shared" si="1"/>
        <v>6.4350239999999994</v>
      </c>
      <c r="AT26" s="375">
        <f t="shared" si="6"/>
        <v>3.0074406651898533E-2</v>
      </c>
      <c r="AU26" s="375">
        <f t="shared" si="6"/>
        <v>7.805923925990621E-2</v>
      </c>
      <c r="AV26" s="375">
        <v>0.1124</v>
      </c>
      <c r="AW26" s="373">
        <v>0.12429999999999999</v>
      </c>
      <c r="AX26" s="375">
        <f t="shared" si="2"/>
        <v>1.1899999999999994E-2</v>
      </c>
      <c r="AY26" s="375">
        <f t="shared" si="3"/>
        <v>0.11009653945232105</v>
      </c>
      <c r="AZ26" s="373">
        <v>5.0299999999999997E-2</v>
      </c>
      <c r="BA26" s="373"/>
      <c r="BB26" s="373">
        <f t="shared" si="7"/>
        <v>5.0299999999999997E-2</v>
      </c>
      <c r="BC26" s="389">
        <f t="shared" si="9"/>
        <v>0.17459999999999998</v>
      </c>
      <c r="BD26" s="374">
        <f t="shared" si="8"/>
        <v>0.40466613032984716</v>
      </c>
    </row>
    <row r="27" spans="1:56" ht="13.5" customHeight="1">
      <c r="A27" s="764">
        <v>37238</v>
      </c>
      <c r="B27" s="154">
        <f t="shared" si="0"/>
        <v>4.8307772687298307E-2</v>
      </c>
      <c r="C27" s="207"/>
      <c r="D27" s="33">
        <f t="shared" si="4"/>
        <v>9.5907772687298304E-2</v>
      </c>
      <c r="E27" s="207"/>
      <c r="F27" s="765">
        <v>9.5907772687298305</v>
      </c>
      <c r="G27" s="765">
        <v>4.76</v>
      </c>
      <c r="H27" s="337"/>
      <c r="I27" s="23"/>
      <c r="J27" s="23"/>
      <c r="K27" s="23"/>
      <c r="L27" s="23"/>
      <c r="M27" s="23"/>
      <c r="N27" s="23"/>
      <c r="O27" s="23"/>
      <c r="P27" s="23"/>
      <c r="Q27" s="23"/>
      <c r="S27" s="203">
        <v>40330</v>
      </c>
      <c r="T27" s="8">
        <v>1089</v>
      </c>
      <c r="U27" s="204">
        <v>3.3000000000000002E-2</v>
      </c>
      <c r="V27" s="328"/>
      <c r="W27" s="299">
        <v>40.340000000000003</v>
      </c>
      <c r="X27" s="299"/>
      <c r="Y27" s="204">
        <v>7.2099999999999997E-2</v>
      </c>
      <c r="Z27" s="204">
        <v>4.7899999999999998E-2</v>
      </c>
      <c r="AA27" s="328"/>
      <c r="AB27" s="328">
        <f t="shared" si="5"/>
        <v>8.09E-2</v>
      </c>
      <c r="AC27" s="328"/>
      <c r="AD27" s="11"/>
      <c r="AE27" s="11"/>
      <c r="AF27" s="23"/>
      <c r="AG27" s="23"/>
      <c r="AH27" s="23"/>
      <c r="AI27" s="23"/>
      <c r="AJ27" s="23"/>
      <c r="AK27" s="23"/>
      <c r="AL27" s="23"/>
      <c r="AN27" s="372">
        <v>1981</v>
      </c>
      <c r="AO27" s="373">
        <v>0.1239</v>
      </c>
      <c r="AP27" s="373">
        <v>5.57E-2</v>
      </c>
      <c r="AQ27" s="372">
        <v>122.55</v>
      </c>
      <c r="AR27" s="374">
        <v>15.183945</v>
      </c>
      <c r="AS27" s="374">
        <f t="shared" si="1"/>
        <v>6.8260350000000001</v>
      </c>
      <c r="AT27" s="375">
        <f t="shared" si="6"/>
        <v>1.3079947669800918E-2</v>
      </c>
      <c r="AU27" s="375">
        <f t="shared" si="6"/>
        <v>6.0762943541469383E-2</v>
      </c>
      <c r="AV27" s="375">
        <v>0.14710000000000001</v>
      </c>
      <c r="AW27" s="373">
        <v>0.13980000000000001</v>
      </c>
      <c r="AX27" s="375">
        <f t="shared" si="2"/>
        <v>-7.3000000000000009E-3</v>
      </c>
      <c r="AY27" s="375">
        <f t="shared" si="3"/>
        <v>0.11416002785116183</v>
      </c>
      <c r="AZ27" s="373">
        <v>5.7299999999999997E-2</v>
      </c>
      <c r="BA27" s="373"/>
      <c r="BB27" s="373">
        <f t="shared" si="7"/>
        <v>5.7299999999999997E-2</v>
      </c>
      <c r="BC27" s="389">
        <f t="shared" si="9"/>
        <v>0.1971</v>
      </c>
      <c r="BD27" s="374">
        <f t="shared" si="8"/>
        <v>0.40987124463519309</v>
      </c>
    </row>
    <row r="28" spans="1:56" ht="13.5" customHeight="1">
      <c r="A28" s="764">
        <v>37239</v>
      </c>
      <c r="B28" s="154">
        <f t="shared" si="0"/>
        <v>4.8269923600861908E-2</v>
      </c>
      <c r="C28" s="207"/>
      <c r="D28" s="33">
        <f t="shared" si="4"/>
        <v>9.5869923600861912E-2</v>
      </c>
      <c r="E28" s="207"/>
      <c r="F28" s="765">
        <v>9.5869923600861906</v>
      </c>
      <c r="G28" s="765">
        <v>4.76</v>
      </c>
      <c r="H28" s="337"/>
      <c r="I28" s="23"/>
      <c r="J28" s="23"/>
      <c r="K28" s="23"/>
      <c r="L28" s="23"/>
      <c r="M28" s="23"/>
      <c r="N28" s="23"/>
      <c r="O28" s="23"/>
      <c r="P28" s="23"/>
      <c r="Q28" s="23"/>
      <c r="S28" s="203">
        <v>40360</v>
      </c>
      <c r="T28" s="8">
        <v>1031</v>
      </c>
      <c r="U28" s="204">
        <v>2.9600000000000001E-2</v>
      </c>
      <c r="V28" s="328"/>
      <c r="W28" s="299">
        <v>42.44</v>
      </c>
      <c r="X28" s="299"/>
      <c r="Y28" s="204">
        <v>7.2099999999999997E-2</v>
      </c>
      <c r="Z28" s="204">
        <v>5.0999999999999997E-2</v>
      </c>
      <c r="AA28" s="328"/>
      <c r="AB28" s="328">
        <f t="shared" si="5"/>
        <v>8.0600000000000005E-2</v>
      </c>
      <c r="AC28" s="328"/>
      <c r="AD28" s="11"/>
      <c r="AE28" s="11"/>
      <c r="AF28" s="23"/>
      <c r="AG28" s="23"/>
      <c r="AH28" s="23"/>
      <c r="AI28" s="23"/>
      <c r="AJ28" s="23"/>
      <c r="AK28" s="23"/>
      <c r="AL28" s="23"/>
      <c r="AN28" s="372">
        <v>1982</v>
      </c>
      <c r="AO28" s="373">
        <v>9.8299999999999998E-2</v>
      </c>
      <c r="AP28" s="373">
        <v>4.9299999999999997E-2</v>
      </c>
      <c r="AQ28" s="372">
        <v>140.63999999999999</v>
      </c>
      <c r="AR28" s="374">
        <v>13.824911999999999</v>
      </c>
      <c r="AS28" s="374">
        <f t="shared" si="1"/>
        <v>6.9335519999999988</v>
      </c>
      <c r="AT28" s="375">
        <f t="shared" si="6"/>
        <v>-8.9504605028535078E-2</v>
      </c>
      <c r="AU28" s="375">
        <f t="shared" si="6"/>
        <v>1.5751017977493342E-2</v>
      </c>
      <c r="AV28" s="375">
        <v>0.10539999999999999</v>
      </c>
      <c r="AW28" s="373">
        <v>0.1047</v>
      </c>
      <c r="AX28" s="375">
        <f t="shared" si="2"/>
        <v>-6.999999999999923E-4</v>
      </c>
      <c r="AY28" s="375">
        <f t="shared" si="3"/>
        <v>7.9643095209819575E-2</v>
      </c>
      <c r="AZ28" s="373">
        <v>4.9000000000000002E-2</v>
      </c>
      <c r="BA28" s="373"/>
      <c r="BB28" s="373">
        <f t="shared" si="7"/>
        <v>4.9000000000000002E-2</v>
      </c>
      <c r="BC28" s="389">
        <f t="shared" si="9"/>
        <v>0.1537</v>
      </c>
      <c r="BD28" s="374">
        <f t="shared" si="8"/>
        <v>0.46800382043935052</v>
      </c>
    </row>
    <row r="29" spans="1:56" ht="13.5" customHeight="1">
      <c r="A29" s="764">
        <v>37242</v>
      </c>
      <c r="B29" s="154">
        <f t="shared" si="0"/>
        <v>4.6509549809576403E-2</v>
      </c>
      <c r="C29" s="207"/>
      <c r="D29" s="33">
        <f t="shared" si="4"/>
        <v>9.5109549809576407E-2</v>
      </c>
      <c r="E29" s="207"/>
      <c r="F29" s="765">
        <v>9.5109549809576404</v>
      </c>
      <c r="G29" s="765">
        <v>4.8600000000000003</v>
      </c>
      <c r="H29" s="337"/>
      <c r="I29" s="23"/>
      <c r="J29" s="23"/>
      <c r="K29" s="23"/>
      <c r="L29" s="23"/>
      <c r="M29" s="23"/>
      <c r="N29" s="23"/>
      <c r="O29" s="23"/>
      <c r="P29" s="23"/>
      <c r="Q29" s="23"/>
      <c r="S29" s="203">
        <v>40391</v>
      </c>
      <c r="T29" s="8">
        <v>1106</v>
      </c>
      <c r="U29" s="204">
        <v>2.9100000000000001E-2</v>
      </c>
      <c r="V29" s="328"/>
      <c r="W29" s="299">
        <v>42.44</v>
      </c>
      <c r="X29" s="299"/>
      <c r="Y29" s="204">
        <v>7.2099999999999997E-2</v>
      </c>
      <c r="Z29" s="204">
        <v>4.7800000000000002E-2</v>
      </c>
      <c r="AA29" s="328"/>
      <c r="AB29" s="328">
        <f t="shared" si="5"/>
        <v>7.6899999999999996E-2</v>
      </c>
      <c r="AC29" s="328"/>
      <c r="AD29" s="11"/>
      <c r="AE29" s="11"/>
      <c r="AF29" s="23"/>
      <c r="AG29" s="23"/>
      <c r="AH29" s="23"/>
      <c r="AI29" s="23"/>
      <c r="AJ29" s="23"/>
      <c r="AK29" s="23"/>
      <c r="AL29" s="23"/>
      <c r="AN29" s="372">
        <v>1983</v>
      </c>
      <c r="AO29" s="373">
        <v>8.0600000000000005E-2</v>
      </c>
      <c r="AP29" s="373">
        <v>4.3200000000000002E-2</v>
      </c>
      <c r="AQ29" s="372">
        <v>164.93</v>
      </c>
      <c r="AR29" s="374">
        <v>13.293358</v>
      </c>
      <c r="AS29" s="374">
        <f t="shared" si="1"/>
        <v>7.1249760000000011</v>
      </c>
      <c r="AT29" s="375">
        <f t="shared" si="6"/>
        <v>-3.8448996999040586E-2</v>
      </c>
      <c r="AU29" s="375">
        <f t="shared" si="6"/>
        <v>2.7608360044029778E-2</v>
      </c>
      <c r="AV29" s="375">
        <v>8.7999999999999995E-2</v>
      </c>
      <c r="AW29" s="373">
        <v>0.11799999999999999</v>
      </c>
      <c r="AX29" s="375">
        <f t="shared" si="2"/>
        <v>0.03</v>
      </c>
      <c r="AY29" s="375">
        <f t="shared" si="3"/>
        <v>9.0930905115454375E-2</v>
      </c>
      <c r="AZ29" s="373">
        <v>4.3099999999999999E-2</v>
      </c>
      <c r="BA29" s="373"/>
      <c r="BB29" s="373">
        <f t="shared" si="7"/>
        <v>4.3099999999999999E-2</v>
      </c>
      <c r="BC29" s="389">
        <f t="shared" si="9"/>
        <v>0.16109999999999999</v>
      </c>
      <c r="BD29" s="374">
        <f t="shared" si="8"/>
        <v>0.36525423728813561</v>
      </c>
    </row>
    <row r="30" spans="1:56" ht="13.5" customHeight="1">
      <c r="A30" s="764">
        <v>37243</v>
      </c>
      <c r="B30" s="154">
        <f t="shared" si="0"/>
        <v>4.7065980442515691E-2</v>
      </c>
      <c r="C30" s="207"/>
      <c r="D30" s="33">
        <f t="shared" si="4"/>
        <v>9.5165980442515702E-2</v>
      </c>
      <c r="E30" s="207"/>
      <c r="F30" s="765">
        <v>9.5165980442515696</v>
      </c>
      <c r="G30" s="765">
        <v>4.8100000000000005</v>
      </c>
      <c r="H30" s="337"/>
      <c r="I30" s="23"/>
      <c r="J30" s="23"/>
      <c r="K30" s="23"/>
      <c r="L30"/>
      <c r="M30" s="23"/>
      <c r="N30" s="23"/>
      <c r="O30" s="23"/>
      <c r="P30" s="23"/>
      <c r="Q30" s="23"/>
      <c r="S30" s="203">
        <v>40422</v>
      </c>
      <c r="T30" s="8">
        <v>1049</v>
      </c>
      <c r="U30" s="204">
        <v>2.47E-2</v>
      </c>
      <c r="V30" s="328"/>
      <c r="W30" s="299">
        <v>42.44</v>
      </c>
      <c r="X30" s="299"/>
      <c r="Y30" s="204">
        <v>7.2099999999999997E-2</v>
      </c>
      <c r="Z30" s="204">
        <v>5.0999999999999997E-2</v>
      </c>
      <c r="AA30" s="328"/>
      <c r="AB30" s="328">
        <f t="shared" si="5"/>
        <v>7.569999999999999E-2</v>
      </c>
      <c r="AC30" s="328"/>
      <c r="AD30" s="11"/>
      <c r="AE30" s="11"/>
      <c r="AF30" s="23"/>
      <c r="AG30" s="23"/>
      <c r="AH30" s="23"/>
      <c r="AI30" s="23"/>
      <c r="AJ30" s="23"/>
      <c r="AK30" s="23"/>
      <c r="AL30" s="23"/>
      <c r="AN30" s="372">
        <v>1984</v>
      </c>
      <c r="AO30" s="373">
        <v>0.1007</v>
      </c>
      <c r="AP30" s="373">
        <v>4.6800000000000001E-2</v>
      </c>
      <c r="AQ30" s="372">
        <v>167.24</v>
      </c>
      <c r="AR30" s="374">
        <v>16.841068</v>
      </c>
      <c r="AS30" s="374">
        <f t="shared" si="1"/>
        <v>7.8268320000000005</v>
      </c>
      <c r="AT30" s="375">
        <f t="shared" si="6"/>
        <v>0.26687839144932379</v>
      </c>
      <c r="AU30" s="375">
        <f t="shared" si="6"/>
        <v>9.8506437074314279E-2</v>
      </c>
      <c r="AV30" s="375">
        <v>9.8500000000000004E-2</v>
      </c>
      <c r="AW30" s="373">
        <v>0.11509999999999999</v>
      </c>
      <c r="AX30" s="375">
        <f t="shared" si="2"/>
        <v>1.659999999999999E-2</v>
      </c>
      <c r="AY30" s="375">
        <f t="shared" si="3"/>
        <v>0.11019207694100672</v>
      </c>
      <c r="AZ30" s="373">
        <v>5.11E-2</v>
      </c>
      <c r="BA30" s="373"/>
      <c r="BB30" s="373">
        <f t="shared" si="7"/>
        <v>5.11E-2</v>
      </c>
      <c r="BC30" s="389">
        <f t="shared" si="9"/>
        <v>0.16619999999999999</v>
      </c>
      <c r="BD30" s="374">
        <f t="shared" si="8"/>
        <v>0.44396177237185058</v>
      </c>
    </row>
    <row r="31" spans="1:56" ht="13.5" customHeight="1">
      <c r="A31" s="764">
        <v>37244</v>
      </c>
      <c r="B31" s="154">
        <f t="shared" si="0"/>
        <v>4.7450646432385918E-2</v>
      </c>
      <c r="C31" s="207"/>
      <c r="D31" s="33">
        <f t="shared" si="4"/>
        <v>9.5150646432385924E-2</v>
      </c>
      <c r="E31" s="207"/>
      <c r="F31" s="765">
        <v>9.5150646432385919</v>
      </c>
      <c r="G31" s="765">
        <v>4.7700000000000005</v>
      </c>
      <c r="H31" s="337"/>
      <c r="I31" s="23"/>
      <c r="J31" s="23"/>
      <c r="K31" s="1786"/>
      <c r="L31" s="1787"/>
      <c r="M31" s="1786"/>
      <c r="N31" s="1786"/>
      <c r="O31" s="1786"/>
      <c r="P31" s="1786"/>
      <c r="Q31" s="1786"/>
      <c r="S31" s="203">
        <v>40452</v>
      </c>
      <c r="T31" s="8">
        <v>1141</v>
      </c>
      <c r="U31" s="204">
        <v>2.5099999999999997E-2</v>
      </c>
      <c r="V31" s="328"/>
      <c r="W31" s="299">
        <v>48.2</v>
      </c>
      <c r="X31" s="299"/>
      <c r="Y31" s="204">
        <v>7.2099999999999997E-2</v>
      </c>
      <c r="Z31" s="204">
        <v>5.3100000000000001E-2</v>
      </c>
      <c r="AA31" s="328"/>
      <c r="AB31" s="328">
        <f t="shared" si="5"/>
        <v>7.8199999999999992E-2</v>
      </c>
      <c r="AC31" s="328"/>
      <c r="AD31" s="11"/>
      <c r="AE31" s="11"/>
      <c r="AF31" s="23"/>
      <c r="AG31" s="23"/>
      <c r="AH31" s="23"/>
      <c r="AI31" s="23"/>
      <c r="AJ31" s="23"/>
      <c r="AK31" s="23"/>
      <c r="AL31" s="23"/>
      <c r="AN31" s="372">
        <v>1985</v>
      </c>
      <c r="AO31" s="373">
        <v>7.4200000000000002E-2</v>
      </c>
      <c r="AP31" s="373">
        <v>3.8800000000000001E-2</v>
      </c>
      <c r="AQ31" s="372">
        <v>211.28</v>
      </c>
      <c r="AR31" s="374">
        <v>15.676976</v>
      </c>
      <c r="AS31" s="374">
        <f t="shared" si="1"/>
        <v>8.1976639999999996</v>
      </c>
      <c r="AT31" s="375">
        <f t="shared" si="6"/>
        <v>-6.912221956469744E-2</v>
      </c>
      <c r="AU31" s="375">
        <f t="shared" si="6"/>
        <v>4.7379578353029528E-2</v>
      </c>
      <c r="AV31" s="375">
        <v>7.7200000000000005E-2</v>
      </c>
      <c r="AW31" s="373">
        <v>8.9899999999999994E-2</v>
      </c>
      <c r="AX31" s="375">
        <f t="shared" si="2"/>
        <v>1.2699999999999989E-2</v>
      </c>
      <c r="AY31" s="375">
        <f t="shared" si="3"/>
        <v>7.8881544695646677E-2</v>
      </c>
      <c r="AZ31" s="373">
        <v>4.0300000000000002E-2</v>
      </c>
      <c r="BA31" s="373">
        <v>6.7500000000000004E-2</v>
      </c>
      <c r="BB31" s="373">
        <v>3.8399999999999997E-2</v>
      </c>
      <c r="BC31" s="389">
        <f t="shared" si="9"/>
        <v>0.1283</v>
      </c>
      <c r="BD31" s="374">
        <f t="shared" si="8"/>
        <v>0.42714126807563957</v>
      </c>
    </row>
    <row r="32" spans="1:56" ht="13.5" customHeight="1">
      <c r="A32" s="764">
        <v>37245</v>
      </c>
      <c r="B32" s="154">
        <f t="shared" si="0"/>
        <v>4.7811628555848307E-2</v>
      </c>
      <c r="C32" s="207"/>
      <c r="D32" s="33">
        <f t="shared" si="4"/>
        <v>9.5931628555848303E-2</v>
      </c>
      <c r="E32" s="207"/>
      <c r="F32" s="765">
        <v>9.593162855584831</v>
      </c>
      <c r="G32" s="765">
        <v>4.8120000000000003</v>
      </c>
      <c r="H32" s="337"/>
      <c r="I32" s="23"/>
      <c r="J32"/>
      <c r="K32" s="1787"/>
      <c r="L32" s="1785" t="s">
        <v>912</v>
      </c>
      <c r="M32" s="786"/>
      <c r="N32" s="786"/>
      <c r="O32" s="786"/>
      <c r="P32" s="1788"/>
      <c r="Q32" s="1786"/>
      <c r="S32" s="203">
        <v>40483</v>
      </c>
      <c r="T32" s="8">
        <v>1183</v>
      </c>
      <c r="U32" s="204">
        <v>2.6000000000000002E-2</v>
      </c>
      <c r="V32" s="328"/>
      <c r="W32" s="299">
        <v>48.2</v>
      </c>
      <c r="X32" s="299"/>
      <c r="Y32" s="204">
        <v>7.2099999999999997E-2</v>
      </c>
      <c r="Z32" s="204">
        <v>5.11E-2</v>
      </c>
      <c r="AA32" s="328"/>
      <c r="AB32" s="328">
        <f t="shared" si="5"/>
        <v>7.7100000000000002E-2</v>
      </c>
      <c r="AC32" s="328"/>
      <c r="AD32" s="11"/>
      <c r="AE32" s="11"/>
      <c r="AF32" s="23"/>
      <c r="AG32" s="23"/>
      <c r="AH32" s="23"/>
      <c r="AI32" s="23"/>
      <c r="AJ32" s="23"/>
      <c r="AK32" s="23"/>
      <c r="AL32" s="23"/>
      <c r="AN32" s="372">
        <v>1986</v>
      </c>
      <c r="AO32" s="373">
        <v>5.96E-2</v>
      </c>
      <c r="AP32" s="373">
        <v>3.3799999999999997E-2</v>
      </c>
      <c r="AQ32" s="372">
        <v>242.17</v>
      </c>
      <c r="AR32" s="374">
        <v>14.433332</v>
      </c>
      <c r="AS32" s="374">
        <f t="shared" si="1"/>
        <v>8.1853459999999991</v>
      </c>
      <c r="AT32" s="375">
        <f t="shared" si="6"/>
        <v>-7.9329329840142626E-2</v>
      </c>
      <c r="AU32" s="375">
        <f t="shared" si="6"/>
        <v>-1.5026231863126682E-3</v>
      </c>
      <c r="AV32" s="375">
        <v>6.1600000000000002E-2</v>
      </c>
      <c r="AW32" s="373">
        <v>7.22E-2</v>
      </c>
      <c r="AX32" s="375">
        <f t="shared" si="2"/>
        <v>1.0599999999999998E-2</v>
      </c>
      <c r="AY32" s="375">
        <f t="shared" si="3"/>
        <v>5.5441441956080952E-2</v>
      </c>
      <c r="AZ32" s="373">
        <v>3.3599999999999998E-2</v>
      </c>
      <c r="BA32" s="373">
        <v>6.9599999999999995E-2</v>
      </c>
      <c r="BB32" s="373">
        <v>3.5799999999999998E-2</v>
      </c>
      <c r="BC32" s="389">
        <f t="shared" si="9"/>
        <v>0.108</v>
      </c>
      <c r="BD32" s="374">
        <f t="shared" si="8"/>
        <v>0.49584487534626037</v>
      </c>
    </row>
    <row r="33" spans="1:56" ht="13.5" customHeight="1" thickBot="1">
      <c r="A33" s="764">
        <v>37258</v>
      </c>
      <c r="B33" s="154">
        <f t="shared" si="0"/>
        <v>4.5047236861145298E-2</v>
      </c>
      <c r="C33" s="207"/>
      <c r="D33" s="33">
        <f t="shared" si="4"/>
        <v>9.4547236861145301E-2</v>
      </c>
      <c r="E33" s="207"/>
      <c r="F33" s="765">
        <v>9.4547236861145301</v>
      </c>
      <c r="G33" s="765">
        <v>4.95</v>
      </c>
      <c r="H33" s="337"/>
      <c r="I33" s="23"/>
      <c r="J33"/>
      <c r="K33" s="1787"/>
      <c r="L33"/>
      <c r="M33" s="23"/>
      <c r="N33" s="23"/>
      <c r="O33" s="23"/>
      <c r="P33" s="1786"/>
      <c r="Q33" s="1786"/>
      <c r="S33" s="203">
        <v>40513</v>
      </c>
      <c r="T33" s="8">
        <v>1181</v>
      </c>
      <c r="U33" s="204">
        <v>2.8000000000000001E-2</v>
      </c>
      <c r="V33" s="328"/>
      <c r="W33" s="299">
        <v>48.2</v>
      </c>
      <c r="X33" s="299"/>
      <c r="Y33" s="204">
        <v>7.2099999999999997E-2</v>
      </c>
      <c r="Z33" s="204">
        <v>5.0799999999999998E-2</v>
      </c>
      <c r="AA33" s="328"/>
      <c r="AB33" s="328">
        <f t="shared" si="5"/>
        <v>7.8799999999999995E-2</v>
      </c>
      <c r="AC33" s="328"/>
      <c r="AD33" s="11"/>
      <c r="AE33" s="11"/>
      <c r="AF33" s="23"/>
      <c r="AG33" s="23"/>
      <c r="AH33" s="23"/>
      <c r="AI33" s="23"/>
      <c r="AJ33" s="23"/>
      <c r="AK33" s="23"/>
      <c r="AL33" s="23"/>
      <c r="AN33" s="372">
        <v>1987</v>
      </c>
      <c r="AO33" s="373">
        <v>6.4899999999999999E-2</v>
      </c>
      <c r="AP33" s="373">
        <v>3.7100000000000001E-2</v>
      </c>
      <c r="AQ33" s="372">
        <v>247.08</v>
      </c>
      <c r="AR33" s="374">
        <v>16.035492000000001</v>
      </c>
      <c r="AS33" s="374">
        <f t="shared" si="1"/>
        <v>9.1666680000000014</v>
      </c>
      <c r="AT33" s="375">
        <f t="shared" si="6"/>
        <v>0.11100416729830664</v>
      </c>
      <c r="AU33" s="375">
        <f t="shared" si="6"/>
        <v>0.11988766265958728</v>
      </c>
      <c r="AV33" s="375">
        <v>5.4699999999999999E-2</v>
      </c>
      <c r="AW33" s="373">
        <v>8.8599999999999998E-2</v>
      </c>
      <c r="AX33" s="375">
        <f t="shared" si="2"/>
        <v>3.39E-2</v>
      </c>
      <c r="AY33" s="375">
        <f t="shared" si="3"/>
        <v>9.6640645880152087E-2</v>
      </c>
      <c r="AZ33" s="373">
        <v>4.1799999999999997E-2</v>
      </c>
      <c r="BA33" s="373">
        <v>8.5800000000000001E-2</v>
      </c>
      <c r="BB33" s="373">
        <v>3.9899999999999998E-2</v>
      </c>
      <c r="BC33" s="389">
        <f t="shared" si="9"/>
        <v>0.1285</v>
      </c>
      <c r="BD33" s="374">
        <f t="shared" si="8"/>
        <v>0.45033860045146723</v>
      </c>
    </row>
    <row r="34" spans="1:56" ht="13.5" customHeight="1">
      <c r="A34" s="764">
        <v>37259</v>
      </c>
      <c r="B34" s="154">
        <f t="shared" si="0"/>
        <v>4.4626074418711213E-2</v>
      </c>
      <c r="C34" s="207"/>
      <c r="D34" s="33">
        <f t="shared" si="4"/>
        <v>9.3626074418711222E-2</v>
      </c>
      <c r="E34" s="207"/>
      <c r="F34" s="765">
        <v>9.3626074418711216</v>
      </c>
      <c r="G34" s="765">
        <v>4.9000000000000004</v>
      </c>
      <c r="H34" s="337"/>
      <c r="I34" s="23"/>
      <c r="J34"/>
      <c r="K34" s="1791" t="s">
        <v>889</v>
      </c>
      <c r="L34" s="956" t="s">
        <v>913</v>
      </c>
      <c r="M34" s="957"/>
      <c r="N34" s="952" t="s">
        <v>879</v>
      </c>
      <c r="O34" s="953" t="s">
        <v>880</v>
      </c>
      <c r="P34" s="1789"/>
      <c r="Q34" s="1786"/>
      <c r="S34" s="203">
        <v>40544</v>
      </c>
      <c r="T34" s="8">
        <v>1258</v>
      </c>
      <c r="U34" s="204">
        <v>3.2899999999999999E-2</v>
      </c>
      <c r="V34" s="328"/>
      <c r="W34" s="299">
        <v>53.964500000000001</v>
      </c>
      <c r="X34" s="299"/>
      <c r="Y34" s="204">
        <v>6.9500000000000006E-2</v>
      </c>
      <c r="Z34" s="204">
        <v>5.1999999999999998E-2</v>
      </c>
      <c r="AA34" s="328"/>
      <c r="AB34" s="328">
        <f t="shared" si="5"/>
        <v>8.4900000000000003E-2</v>
      </c>
      <c r="AC34" s="328"/>
      <c r="AD34" s="11"/>
      <c r="AE34" s="11"/>
      <c r="AF34" s="23"/>
      <c r="AG34" s="23"/>
      <c r="AH34" s="23"/>
      <c r="AI34" s="23"/>
      <c r="AJ34" s="23"/>
      <c r="AK34" s="23"/>
      <c r="AL34" s="23"/>
      <c r="AN34" s="372">
        <v>1988</v>
      </c>
      <c r="AO34" s="373">
        <v>8.2000000000000003E-2</v>
      </c>
      <c r="AP34" s="373">
        <v>3.6799999999999999E-2</v>
      </c>
      <c r="AQ34" s="372">
        <v>277.72000000000003</v>
      </c>
      <c r="AR34" s="374">
        <v>24.12</v>
      </c>
      <c r="AS34" s="374">
        <f t="shared" si="1"/>
        <v>10.220096000000002</v>
      </c>
      <c r="AT34" s="375">
        <f t="shared" si="6"/>
        <v>0.50416338956110596</v>
      </c>
      <c r="AU34" s="375">
        <f t="shared" si="6"/>
        <v>0.11491940146626889</v>
      </c>
      <c r="AV34" s="375">
        <v>6.3500000000000001E-2</v>
      </c>
      <c r="AW34" s="373">
        <v>9.1399999999999995E-2</v>
      </c>
      <c r="AX34" s="375">
        <f t="shared" si="2"/>
        <v>2.7899999999999994E-2</v>
      </c>
      <c r="AY34" s="375">
        <f t="shared" si="3"/>
        <v>9.7551994810036763E-2</v>
      </c>
      <c r="AZ34" s="373">
        <v>4.1200000000000001E-2</v>
      </c>
      <c r="BA34" s="373">
        <v>7.6700000000000004E-2</v>
      </c>
      <c r="BB34" s="373">
        <v>3.7699999999999997E-2</v>
      </c>
      <c r="BC34" s="389">
        <f t="shared" si="9"/>
        <v>0.12909999999999999</v>
      </c>
      <c r="BD34" s="374">
        <f t="shared" si="8"/>
        <v>0.41247264770240699</v>
      </c>
    </row>
    <row r="35" spans="1:56" ht="13.5" customHeight="1">
      <c r="A35" s="764">
        <v>37260</v>
      </c>
      <c r="B35" s="154">
        <f t="shared" si="0"/>
        <v>4.3979061640244496E-2</v>
      </c>
      <c r="C35" s="207"/>
      <c r="D35" s="33">
        <f t="shared" si="4"/>
        <v>9.3279061640244493E-2</v>
      </c>
      <c r="E35" s="207"/>
      <c r="F35" s="765">
        <v>9.3279061640244496</v>
      </c>
      <c r="G35" s="765">
        <v>4.93</v>
      </c>
      <c r="H35" s="337"/>
      <c r="I35" s="23"/>
      <c r="J35"/>
      <c r="K35" s="1787"/>
      <c r="L35" s="988" t="s">
        <v>881</v>
      </c>
      <c r="M35" s="958"/>
      <c r="N35" s="990">
        <v>1</v>
      </c>
      <c r="O35" s="991">
        <v>1</v>
      </c>
      <c r="P35" s="1786"/>
      <c r="Q35" s="1786"/>
      <c r="S35" s="203">
        <v>40575</v>
      </c>
      <c r="T35" s="8">
        <v>1286</v>
      </c>
      <c r="U35" s="204">
        <v>3.3799999999999997E-2</v>
      </c>
      <c r="V35" s="328"/>
      <c r="W35" s="299">
        <v>53.964500000000001</v>
      </c>
      <c r="X35" s="299"/>
      <c r="Y35" s="204">
        <v>6.9500000000000006E-2</v>
      </c>
      <c r="Z35" s="204">
        <v>5.0700000000000002E-2</v>
      </c>
      <c r="AA35" s="328"/>
      <c r="AB35" s="328">
        <f t="shared" si="5"/>
        <v>8.4499999999999992E-2</v>
      </c>
      <c r="AC35" s="328"/>
      <c r="AD35" s="11"/>
      <c r="AE35" s="11"/>
      <c r="AF35" s="23"/>
      <c r="AG35" s="23"/>
      <c r="AH35" s="23"/>
      <c r="AI35" s="23"/>
      <c r="AJ35" s="23"/>
      <c r="AK35" s="23"/>
      <c r="AL35" s="23"/>
      <c r="AN35" s="372">
        <v>1989</v>
      </c>
      <c r="AO35" s="373">
        <v>6.8000000000000005E-2</v>
      </c>
      <c r="AP35" s="373">
        <v>3.32E-2</v>
      </c>
      <c r="AQ35" s="372">
        <v>353.4</v>
      </c>
      <c r="AR35" s="374">
        <v>24.32</v>
      </c>
      <c r="AS35" s="374">
        <f t="shared" si="1"/>
        <v>11.73288</v>
      </c>
      <c r="AT35" s="375">
        <f t="shared" si="6"/>
        <v>8.2918739635158278E-3</v>
      </c>
      <c r="AU35" s="375">
        <f t="shared" si="6"/>
        <v>0.14802052740013383</v>
      </c>
      <c r="AV35" s="375">
        <v>8.3699999999999997E-2</v>
      </c>
      <c r="AW35" s="373">
        <v>7.9299999999999995E-2</v>
      </c>
      <c r="AX35" s="375">
        <f t="shared" si="2"/>
        <v>-4.4000000000000011E-3</v>
      </c>
      <c r="AY35" s="375">
        <f t="shared" si="3"/>
        <v>9.5849128462506025E-2</v>
      </c>
      <c r="AZ35" s="373">
        <v>3.85E-2</v>
      </c>
      <c r="BA35" s="373">
        <v>7.46E-2</v>
      </c>
      <c r="BB35" s="373">
        <v>3.5099999999999999E-2</v>
      </c>
      <c r="BC35" s="389">
        <f t="shared" si="9"/>
        <v>0.1144</v>
      </c>
      <c r="BD35" s="374">
        <f t="shared" si="8"/>
        <v>0.44262295081967212</v>
      </c>
    </row>
    <row r="36" spans="1:56" ht="13.5" customHeight="1">
      <c r="A36" s="764">
        <v>37263</v>
      </c>
      <c r="B36" s="154">
        <f t="shared" si="0"/>
        <v>4.5275632451875596E-2</v>
      </c>
      <c r="C36" s="207"/>
      <c r="D36" s="33">
        <f t="shared" si="4"/>
        <v>9.3475632451875595E-2</v>
      </c>
      <c r="E36" s="207"/>
      <c r="F36" s="765">
        <v>9.3475632451875601</v>
      </c>
      <c r="G36" s="765">
        <v>4.82</v>
      </c>
      <c r="H36" s="337"/>
      <c r="I36" s="23"/>
      <c r="J36"/>
      <c r="K36" s="1787"/>
      <c r="L36" s="954" t="s">
        <v>882</v>
      </c>
      <c r="M36" s="958"/>
      <c r="N36" s="992">
        <v>0.27851966650768767</v>
      </c>
      <c r="O36" s="993">
        <v>0.16482203014996988</v>
      </c>
      <c r="P36" s="1786"/>
      <c r="Q36" s="1786"/>
      <c r="S36" s="203">
        <v>40603</v>
      </c>
      <c r="T36" s="8">
        <v>1327</v>
      </c>
      <c r="U36" s="204">
        <v>3.4200000000000001E-2</v>
      </c>
      <c r="V36" s="328"/>
      <c r="W36" s="299">
        <v>53.964500000000001</v>
      </c>
      <c r="X36" s="299"/>
      <c r="Y36" s="204">
        <v>6.9500000000000006E-2</v>
      </c>
      <c r="Z36" s="204">
        <v>4.9000000000000002E-2</v>
      </c>
      <c r="AA36" s="328"/>
      <c r="AB36" s="328">
        <f t="shared" si="5"/>
        <v>8.3199999999999996E-2</v>
      </c>
      <c r="AC36" s="328"/>
      <c r="AD36" s="11"/>
      <c r="AE36" s="11"/>
      <c r="AF36" s="23"/>
      <c r="AG36" s="23"/>
      <c r="AH36" s="23"/>
      <c r="AI36" s="23"/>
      <c r="AJ36" s="23"/>
      <c r="AK36" s="23"/>
      <c r="AL36" s="23"/>
      <c r="AN36" s="372">
        <v>1990</v>
      </c>
      <c r="AO36" s="373">
        <v>6.5799999999999997E-2</v>
      </c>
      <c r="AP36" s="373">
        <v>3.7400000000000003E-2</v>
      </c>
      <c r="AQ36" s="372">
        <v>330.22</v>
      </c>
      <c r="AR36" s="374">
        <v>22.65</v>
      </c>
      <c r="AS36" s="374">
        <f t="shared" si="1"/>
        <v>12.350228000000001</v>
      </c>
      <c r="AT36" s="375">
        <f t="shared" si="6"/>
        <v>-6.8667763157894801E-2</v>
      </c>
      <c r="AU36" s="375">
        <f t="shared" si="6"/>
        <v>5.2616919290063624E-2</v>
      </c>
      <c r="AV36" s="375">
        <v>7.8100000000000003E-2</v>
      </c>
      <c r="AW36" s="373">
        <v>8.0699999999999994E-2</v>
      </c>
      <c r="AX36" s="375">
        <f t="shared" si="2"/>
        <v>2.5999999999999912E-3</v>
      </c>
      <c r="AY36" s="375">
        <f t="shared" si="3"/>
        <v>7.3865932452169283E-2</v>
      </c>
      <c r="AZ36" s="373">
        <v>3.9199999999999999E-2</v>
      </c>
      <c r="BA36" s="373">
        <v>7.1900000000000006E-2</v>
      </c>
      <c r="BB36" s="373">
        <v>3.8899999999999997E-2</v>
      </c>
      <c r="BC36" s="389">
        <f t="shared" si="9"/>
        <v>0.11959999999999998</v>
      </c>
      <c r="BD36" s="374">
        <f t="shared" si="8"/>
        <v>0.48203221809169766</v>
      </c>
    </row>
    <row r="37" spans="1:56" ht="13.5" customHeight="1">
      <c r="A37" s="764">
        <v>37264</v>
      </c>
      <c r="B37" s="154">
        <f t="shared" si="0"/>
        <v>4.5202436270864899E-2</v>
      </c>
      <c r="C37" s="207"/>
      <c r="D37" s="33">
        <f t="shared" si="4"/>
        <v>9.3602436270864897E-2</v>
      </c>
      <c r="E37" s="207"/>
      <c r="F37" s="765">
        <v>9.3602436270864899</v>
      </c>
      <c r="G37" s="765">
        <v>4.84</v>
      </c>
      <c r="H37" s="337"/>
      <c r="I37" s="23"/>
      <c r="J37"/>
      <c r="K37" s="1787"/>
      <c r="L37" s="989" t="s">
        <v>887</v>
      </c>
      <c r="M37" s="958"/>
      <c r="N37" s="992">
        <v>4.092853292601391</v>
      </c>
      <c r="O37" s="993">
        <v>3.2827054881755546</v>
      </c>
      <c r="P37" s="1786"/>
      <c r="Q37" s="1786"/>
      <c r="S37" s="203">
        <v>40634</v>
      </c>
      <c r="T37" s="8">
        <v>1326</v>
      </c>
      <c r="U37" s="204">
        <v>3.4700000000000002E-2</v>
      </c>
      <c r="V37" s="328"/>
      <c r="W37" s="299">
        <v>58.54</v>
      </c>
      <c r="X37" s="299"/>
      <c r="Y37" s="204">
        <v>6.9500000000000006E-2</v>
      </c>
      <c r="Z37" s="204">
        <v>5.3099999999999994E-2</v>
      </c>
      <c r="AA37" s="328"/>
      <c r="AB37" s="328">
        <f t="shared" si="5"/>
        <v>8.7799999999999989E-2</v>
      </c>
      <c r="AC37" s="328"/>
      <c r="AD37" s="11"/>
      <c r="AE37" s="11"/>
      <c r="AF37" s="23"/>
      <c r="AG37" s="23"/>
      <c r="AH37" s="23"/>
      <c r="AI37" s="23"/>
      <c r="AJ37" s="23"/>
      <c r="AK37" s="23"/>
      <c r="AL37" s="23"/>
      <c r="AN37" s="372">
        <v>1991</v>
      </c>
      <c r="AO37" s="373">
        <v>4.58E-2</v>
      </c>
      <c r="AP37" s="373">
        <v>3.1099999999999999E-2</v>
      </c>
      <c r="AQ37" s="372">
        <v>417.09</v>
      </c>
      <c r="AR37" s="374">
        <v>19.3</v>
      </c>
      <c r="AS37" s="374">
        <f t="shared" si="1"/>
        <v>12.971499</v>
      </c>
      <c r="AT37" s="375">
        <f t="shared" si="6"/>
        <v>-0.14790286975717426</v>
      </c>
      <c r="AU37" s="375">
        <f t="shared" si="6"/>
        <v>5.0304415432654181E-2</v>
      </c>
      <c r="AV37" s="375">
        <v>7.0000000000000007E-2</v>
      </c>
      <c r="AW37" s="373">
        <v>6.7000000000000004E-2</v>
      </c>
      <c r="AX37" s="375">
        <f t="shared" si="2"/>
        <v>-3.0000000000000027E-3</v>
      </c>
      <c r="AY37" s="375">
        <f t="shared" si="3"/>
        <v>6.3379158329041924E-2</v>
      </c>
      <c r="AZ37" s="373">
        <v>3.27E-2</v>
      </c>
      <c r="BA37" s="373">
        <v>7.8100000000000003E-2</v>
      </c>
      <c r="BB37" s="373">
        <v>3.4799999999999998E-2</v>
      </c>
      <c r="BC37" s="389">
        <f t="shared" si="9"/>
        <v>0.1018</v>
      </c>
      <c r="BD37" s="374">
        <f t="shared" si="8"/>
        <v>0.51940298507462679</v>
      </c>
    </row>
    <row r="38" spans="1:56" ht="13.5" customHeight="1">
      <c r="A38" s="764">
        <v>37265</v>
      </c>
      <c r="B38" s="154">
        <f t="shared" si="0"/>
        <v>4.4195941404866594E-2</v>
      </c>
      <c r="C38" s="207"/>
      <c r="D38" s="33">
        <f t="shared" si="4"/>
        <v>9.3085941404866604E-2</v>
      </c>
      <c r="E38" s="207"/>
      <c r="F38" s="765">
        <v>9.3085941404866599</v>
      </c>
      <c r="G38" s="765">
        <v>4.8890000000000002</v>
      </c>
      <c r="H38" s="337"/>
      <c r="I38" s="23"/>
      <c r="J38"/>
      <c r="K38" s="1787"/>
      <c r="L38" s="989" t="s">
        <v>883</v>
      </c>
      <c r="M38" s="958"/>
      <c r="N38" s="992">
        <v>0.46496875967683954</v>
      </c>
      <c r="O38" s="993">
        <v>0.69500255344135098</v>
      </c>
      <c r="P38" s="1786"/>
      <c r="Q38" s="1786"/>
      <c r="S38" s="203">
        <v>40664</v>
      </c>
      <c r="T38" s="8">
        <v>1364</v>
      </c>
      <c r="U38" s="204">
        <v>3.2899999999999999E-2</v>
      </c>
      <c r="V38" s="328"/>
      <c r="W38" s="299">
        <v>58.15</v>
      </c>
      <c r="X38" s="299"/>
      <c r="Y38" s="204">
        <v>6.9500000000000006E-2</v>
      </c>
      <c r="Z38" s="204">
        <v>5.16E-2</v>
      </c>
      <c r="AA38" s="328"/>
      <c r="AB38" s="328">
        <f t="shared" si="5"/>
        <v>8.4499999999999992E-2</v>
      </c>
      <c r="AC38" s="328"/>
      <c r="AD38" s="11"/>
      <c r="AE38" s="11"/>
      <c r="AF38" s="23"/>
      <c r="AG38" s="23"/>
      <c r="AH38" s="23"/>
      <c r="AI38" s="23"/>
      <c r="AJ38" s="23"/>
      <c r="AK38" s="23"/>
      <c r="AL38" s="23"/>
      <c r="AN38" s="372">
        <v>1992</v>
      </c>
      <c r="AO38" s="373">
        <v>4.1599999999999998E-2</v>
      </c>
      <c r="AP38" s="373">
        <v>2.9000000000000001E-2</v>
      </c>
      <c r="AQ38" s="372">
        <v>435.71</v>
      </c>
      <c r="AR38" s="374">
        <v>20.87</v>
      </c>
      <c r="AS38" s="374">
        <f t="shared" si="1"/>
        <v>12.635590000000001</v>
      </c>
      <c r="AT38" s="375">
        <f t="shared" si="6"/>
        <v>8.1347150259067469E-2</v>
      </c>
      <c r="AU38" s="375">
        <f t="shared" si="6"/>
        <v>-2.5895927679599695E-2</v>
      </c>
      <c r="AV38" s="375">
        <v>5.2999999999999999E-2</v>
      </c>
      <c r="AW38" s="373">
        <v>6.6799999999999998E-2</v>
      </c>
      <c r="AX38" s="375">
        <f t="shared" si="2"/>
        <v>1.38E-2</v>
      </c>
      <c r="AY38" s="375">
        <f t="shared" si="3"/>
        <v>4.6735210818317934E-2</v>
      </c>
      <c r="AZ38" s="373">
        <v>2.8299999999999999E-2</v>
      </c>
      <c r="BA38" s="373">
        <v>9.8299999999999998E-2</v>
      </c>
      <c r="BB38" s="373">
        <v>3.5499999999999997E-2</v>
      </c>
      <c r="BC38" s="389">
        <f t="shared" si="9"/>
        <v>0.1023</v>
      </c>
      <c r="BD38" s="374">
        <f t="shared" si="8"/>
        <v>0.53143712574850299</v>
      </c>
    </row>
    <row r="39" spans="1:56" ht="13.5" customHeight="1" thickBot="1">
      <c r="A39" s="764">
        <v>37266</v>
      </c>
      <c r="B39" s="154">
        <f t="shared" si="0"/>
        <v>4.5299999999999993E-2</v>
      </c>
      <c r="C39" s="207"/>
      <c r="D39" s="33">
        <f t="shared" si="4"/>
        <v>9.3599999999999989E-2</v>
      </c>
      <c r="E39" s="207"/>
      <c r="F39" s="765">
        <v>9.36</v>
      </c>
      <c r="G39" s="765">
        <v>4.83</v>
      </c>
      <c r="H39" s="337"/>
      <c r="I39" s="23"/>
      <c r="J39"/>
      <c r="K39" s="1787"/>
      <c r="L39" s="955" t="s">
        <v>285</v>
      </c>
      <c r="M39" s="959"/>
      <c r="N39" s="994">
        <v>1.6062286079161434</v>
      </c>
      <c r="O39" s="995">
        <v>1.1705727487730917</v>
      </c>
      <c r="P39" s="1786"/>
      <c r="Q39" s="1786"/>
      <c r="S39" s="203">
        <v>40695</v>
      </c>
      <c r="T39" s="8">
        <v>1345</v>
      </c>
      <c r="U39" s="204">
        <v>3.0600000000000002E-2</v>
      </c>
      <c r="V39" s="328"/>
      <c r="W39" s="299">
        <v>58.15</v>
      </c>
      <c r="X39" s="299"/>
      <c r="Y39" s="204">
        <v>6.9500000000000006E-2</v>
      </c>
      <c r="Z39" s="204">
        <v>5.2699999999999997E-2</v>
      </c>
      <c r="AA39" s="328"/>
      <c r="AB39" s="328">
        <f t="shared" si="5"/>
        <v>8.3299999999999999E-2</v>
      </c>
      <c r="AC39" s="328"/>
      <c r="AD39" s="11"/>
      <c r="AE39" s="11"/>
      <c r="AF39" s="23"/>
      <c r="AG39" s="23"/>
      <c r="AH39" s="23"/>
      <c r="AI39" s="23"/>
      <c r="AJ39" s="23"/>
      <c r="AK39" s="23"/>
      <c r="AL39" s="23"/>
      <c r="AN39" s="372">
        <v>1993</v>
      </c>
      <c r="AO39" s="373">
        <v>4.2500000000000003E-2</v>
      </c>
      <c r="AP39" s="373">
        <v>2.7199999999999998E-2</v>
      </c>
      <c r="AQ39" s="372">
        <v>466.45</v>
      </c>
      <c r="AR39" s="374">
        <v>26.9</v>
      </c>
      <c r="AS39" s="374">
        <f t="shared" si="1"/>
        <v>12.687439999999999</v>
      </c>
      <c r="AT39" s="375">
        <f t="shared" ref="AT39:AU58" si="10">AR39/AR38-1</f>
        <v>0.28893148059415408</v>
      </c>
      <c r="AU39" s="375">
        <f t="shared" si="10"/>
        <v>4.1034886380453273E-3</v>
      </c>
      <c r="AV39" s="375">
        <v>3.5000000000000003E-2</v>
      </c>
      <c r="AW39" s="373">
        <v>5.79E-2</v>
      </c>
      <c r="AX39" s="375">
        <f t="shared" si="2"/>
        <v>2.2899999999999997E-2</v>
      </c>
      <c r="AY39" s="375">
        <f t="shared" si="3"/>
        <v>4.7303282961314377E-2</v>
      </c>
      <c r="AZ39" s="373">
        <v>2.7400000000000001E-2</v>
      </c>
      <c r="BA39" s="373">
        <v>0.08</v>
      </c>
      <c r="BB39" s="373">
        <v>3.1699999999999999E-2</v>
      </c>
      <c r="BC39" s="389">
        <f t="shared" si="9"/>
        <v>8.9599999999999999E-2</v>
      </c>
      <c r="BD39" s="374">
        <f t="shared" si="8"/>
        <v>0.5474956822107081</v>
      </c>
    </row>
    <row r="40" spans="1:56" ht="13.5" customHeight="1">
      <c r="A40" s="764">
        <v>37267</v>
      </c>
      <c r="B40" s="154">
        <f t="shared" si="0"/>
        <v>4.5472609824039306E-2</v>
      </c>
      <c r="C40" s="207"/>
      <c r="D40" s="33">
        <f t="shared" si="4"/>
        <v>9.332260982403931E-2</v>
      </c>
      <c r="E40" s="207"/>
      <c r="F40" s="765">
        <v>9.3322609824039304</v>
      </c>
      <c r="G40" s="765">
        <v>4.7850000000000001</v>
      </c>
      <c r="H40" s="337"/>
      <c r="I40" s="23"/>
      <c r="J40" s="23"/>
      <c r="K40" s="1786"/>
      <c r="L40" s="23"/>
      <c r="M40" s="23"/>
      <c r="N40" s="23"/>
      <c r="O40" s="23"/>
      <c r="P40" s="1786"/>
      <c r="Q40" s="1786"/>
      <c r="S40" s="203">
        <v>40725</v>
      </c>
      <c r="T40" s="8">
        <v>1321</v>
      </c>
      <c r="U40" s="204">
        <v>3.1699999999999999E-2</v>
      </c>
      <c r="V40" s="328"/>
      <c r="W40" s="299">
        <v>62.24</v>
      </c>
      <c r="X40" s="299"/>
      <c r="Y40" s="204">
        <v>6.9500000000000006E-2</v>
      </c>
      <c r="Z40" s="204">
        <v>5.7200000000000001E-2</v>
      </c>
      <c r="AA40" s="328"/>
      <c r="AB40" s="328">
        <f t="shared" si="5"/>
        <v>8.8900000000000007E-2</v>
      </c>
      <c r="AC40" s="328"/>
      <c r="AD40" s="11"/>
      <c r="AE40" s="11"/>
      <c r="AF40" s="23"/>
      <c r="AG40" s="23"/>
      <c r="AH40" s="23"/>
      <c r="AI40" s="23"/>
      <c r="AJ40" s="23"/>
      <c r="AK40" s="23"/>
      <c r="AL40" s="23"/>
      <c r="AN40" s="372">
        <v>1994</v>
      </c>
      <c r="AO40" s="373">
        <v>5.8900000000000001E-2</v>
      </c>
      <c r="AP40" s="373">
        <v>2.9100000000000001E-2</v>
      </c>
      <c r="AQ40" s="372">
        <v>459.27</v>
      </c>
      <c r="AR40" s="374">
        <v>31.75</v>
      </c>
      <c r="AS40" s="374">
        <f t="shared" si="1"/>
        <v>13.364756999999999</v>
      </c>
      <c r="AT40" s="375">
        <f t="shared" si="10"/>
        <v>0.18029739776951681</v>
      </c>
      <c r="AU40" s="375">
        <f t="shared" si="10"/>
        <v>5.3384843593349052E-2</v>
      </c>
      <c r="AV40" s="375">
        <v>0.05</v>
      </c>
      <c r="AW40" s="373">
        <v>7.8200000000000006E-2</v>
      </c>
      <c r="AX40" s="375">
        <f t="shared" si="2"/>
        <v>2.8200000000000003E-2</v>
      </c>
      <c r="AY40" s="375">
        <f t="shared" si="3"/>
        <v>7.2274117335399235E-2</v>
      </c>
      <c r="AZ40" s="373">
        <v>3.0599999999999999E-2</v>
      </c>
      <c r="BA40" s="373">
        <v>7.17E-2</v>
      </c>
      <c r="BB40" s="373">
        <v>3.5499999999999997E-2</v>
      </c>
      <c r="BC40" s="389">
        <f t="shared" si="9"/>
        <v>0.1137</v>
      </c>
      <c r="BD40" s="374">
        <f t="shared" si="8"/>
        <v>0.45396419437340146</v>
      </c>
    </row>
    <row r="41" spans="1:56" ht="13.5" customHeight="1">
      <c r="A41" s="764">
        <v>37270</v>
      </c>
      <c r="B41" s="154">
        <f t="shared" si="0"/>
        <v>4.6781053517134262E-2</v>
      </c>
      <c r="C41" s="207"/>
      <c r="D41" s="33">
        <f t="shared" si="4"/>
        <v>9.4111053517134252E-2</v>
      </c>
      <c r="E41" s="207"/>
      <c r="F41" s="765">
        <v>9.4111053517134255</v>
      </c>
      <c r="G41" s="765">
        <v>4.7329999999999997</v>
      </c>
      <c r="H41" s="337"/>
      <c r="I41" s="23"/>
      <c r="J41" s="23"/>
      <c r="K41" s="1786"/>
      <c r="L41" s="1787"/>
      <c r="M41" s="1786"/>
      <c r="N41" s="1786"/>
      <c r="O41" s="1786"/>
      <c r="P41" s="1786"/>
      <c r="Q41" s="1786"/>
      <c r="S41" s="203">
        <v>40756</v>
      </c>
      <c r="T41" s="8">
        <v>1292</v>
      </c>
      <c r="U41" s="204">
        <v>2.7999999999999997E-2</v>
      </c>
      <c r="V41" s="328">
        <f>AVERAGE(U6:U41)</f>
        <v>3.227222222222223E-2</v>
      </c>
      <c r="W41" s="299">
        <v>62.24</v>
      </c>
      <c r="X41" s="299"/>
      <c r="Y41" s="204">
        <v>6.9500000000000006E-2</v>
      </c>
      <c r="Z41" s="204">
        <v>5.9200000000000003E-2</v>
      </c>
      <c r="AA41" s="328">
        <f>AVERAGE(Z6:Z41)</f>
        <v>5.348333333333332E-2</v>
      </c>
      <c r="AB41" s="328">
        <f t="shared" si="5"/>
        <v>8.72E-2</v>
      </c>
      <c r="AC41" s="328">
        <f>AVERAGE(AB6:AB41)</f>
        <v>8.5755555555555571E-2</v>
      </c>
      <c r="AD41" s="11"/>
      <c r="AE41" s="11"/>
      <c r="AF41" s="23"/>
      <c r="AG41" s="23"/>
      <c r="AH41" s="23"/>
      <c r="AI41" s="23"/>
      <c r="AJ41" s="23"/>
      <c r="AK41" s="23"/>
      <c r="AL41" s="23"/>
      <c r="AN41" s="372">
        <v>1995</v>
      </c>
      <c r="AO41" s="373">
        <v>5.74E-2</v>
      </c>
      <c r="AP41" s="373">
        <v>2.3E-2</v>
      </c>
      <c r="AQ41" s="372">
        <v>615.92999999999995</v>
      </c>
      <c r="AR41" s="374">
        <v>37.700000000000003</v>
      </c>
      <c r="AS41" s="374">
        <f t="shared" si="1"/>
        <v>14.166389999999998</v>
      </c>
      <c r="AT41" s="375">
        <f t="shared" si="10"/>
        <v>0.18740157480314967</v>
      </c>
      <c r="AU41" s="375">
        <f t="shared" si="10"/>
        <v>5.9981113012380183E-2</v>
      </c>
      <c r="AV41" s="375">
        <v>3.5000000000000003E-2</v>
      </c>
      <c r="AW41" s="373">
        <v>5.57E-2</v>
      </c>
      <c r="AX41" s="375">
        <f t="shared" si="2"/>
        <v>2.0699999999999996E-2</v>
      </c>
      <c r="AY41" s="375">
        <f t="shared" si="3"/>
        <v>5.6521345269882617E-2</v>
      </c>
      <c r="AZ41" s="373">
        <v>2.4400000000000002E-2</v>
      </c>
      <c r="BA41" s="373">
        <v>6.5000000000000002E-2</v>
      </c>
      <c r="BB41" s="373">
        <v>3.2899999999999999E-2</v>
      </c>
      <c r="BC41" s="389">
        <f t="shared" si="9"/>
        <v>8.8599999999999998E-2</v>
      </c>
      <c r="BD41" s="374">
        <f t="shared" si="8"/>
        <v>0.59066427289048473</v>
      </c>
    </row>
    <row r="42" spans="1:56" ht="13.5" customHeight="1">
      <c r="A42" s="764">
        <v>37271</v>
      </c>
      <c r="B42" s="154">
        <f t="shared" si="0"/>
        <v>4.6341332511855508E-2</v>
      </c>
      <c r="C42" s="207"/>
      <c r="D42" s="33">
        <f t="shared" si="4"/>
        <v>9.3871332511855504E-2</v>
      </c>
      <c r="E42" s="207"/>
      <c r="F42" s="765">
        <v>9.387133251185551</v>
      </c>
      <c r="G42" s="765">
        <v>4.7530000000000001</v>
      </c>
      <c r="H42" s="337"/>
      <c r="I42" s="23"/>
      <c r="J42" s="23"/>
      <c r="K42" s="1786"/>
      <c r="L42" s="1785" t="s">
        <v>833</v>
      </c>
      <c r="M42" s="786"/>
      <c r="N42" s="786"/>
      <c r="O42" s="786"/>
      <c r="P42" s="1786"/>
      <c r="Q42" s="1786"/>
      <c r="S42" s="203">
        <v>40787</v>
      </c>
      <c r="T42" s="8">
        <v>1219</v>
      </c>
      <c r="U42" s="204">
        <v>2.23E-2</v>
      </c>
      <c r="V42" s="328">
        <f t="shared" ref="V42:V67" si="11">AVERAGE(U7:U42)</f>
        <v>3.1858333333333343E-2</v>
      </c>
      <c r="W42" s="299">
        <v>62.24</v>
      </c>
      <c r="X42" s="299"/>
      <c r="Y42" s="204">
        <v>6.9500000000000006E-2</v>
      </c>
      <c r="Z42" s="204">
        <v>6.3899999999999998E-2</v>
      </c>
      <c r="AA42" s="328">
        <f t="shared" ref="AA42:AA67" si="12">AVERAGE(Z7:Z42)</f>
        <v>5.4086111111111106E-2</v>
      </c>
      <c r="AB42" s="328">
        <f t="shared" si="5"/>
        <v>8.6199999999999999E-2</v>
      </c>
      <c r="AC42" s="328">
        <f t="shared" ref="AC42:AC67" si="13">AVERAGE(AB7:AB42)</f>
        <v>8.5944444444444462E-2</v>
      </c>
      <c r="AD42" s="11"/>
      <c r="AE42" s="11"/>
      <c r="AF42" s="23"/>
      <c r="AG42" s="23"/>
      <c r="AH42" s="23"/>
      <c r="AI42" s="23"/>
      <c r="AJ42" s="23"/>
      <c r="AK42" s="23"/>
      <c r="AL42" s="23"/>
      <c r="AN42" s="372">
        <v>1996</v>
      </c>
      <c r="AO42" s="373">
        <v>4.8300000000000003E-2</v>
      </c>
      <c r="AP42" s="373">
        <v>2.01E-2</v>
      </c>
      <c r="AQ42" s="372">
        <v>740.74</v>
      </c>
      <c r="AR42" s="374">
        <v>40.630000000000003</v>
      </c>
      <c r="AS42" s="374">
        <f t="shared" si="1"/>
        <v>14.888873999999999</v>
      </c>
      <c r="AT42" s="375">
        <f t="shared" si="10"/>
        <v>7.7718832891246592E-2</v>
      </c>
      <c r="AU42" s="375">
        <f t="shared" si="10"/>
        <v>5.0999866585629938E-2</v>
      </c>
      <c r="AV42" s="375">
        <v>0.05</v>
      </c>
      <c r="AW42" s="373">
        <v>6.4100000000000004E-2</v>
      </c>
      <c r="AX42" s="375">
        <f t="shared" si="2"/>
        <v>1.4100000000000001E-2</v>
      </c>
      <c r="AY42" s="375">
        <f t="shared" si="3"/>
        <v>6.1339133266445661E-2</v>
      </c>
      <c r="AZ42" s="373">
        <v>2.1100000000000001E-2</v>
      </c>
      <c r="BA42" s="373">
        <v>7.9200000000000007E-2</v>
      </c>
      <c r="BB42" s="373">
        <v>3.2000000000000001E-2</v>
      </c>
      <c r="BC42" s="389">
        <f t="shared" si="9"/>
        <v>9.6100000000000005E-2</v>
      </c>
      <c r="BD42" s="374">
        <f t="shared" si="8"/>
        <v>0.49921996879875191</v>
      </c>
    </row>
    <row r="43" spans="1:56" ht="13.5" customHeight="1">
      <c r="A43" s="764">
        <v>37272</v>
      </c>
      <c r="B43" s="154">
        <f t="shared" si="0"/>
        <v>4.6791938833025043E-2</v>
      </c>
      <c r="C43" s="207"/>
      <c r="D43" s="33">
        <f t="shared" si="4"/>
        <v>9.4391938833025046E-2</v>
      </c>
      <c r="E43" s="207"/>
      <c r="F43" s="765">
        <v>9.4391938833025044</v>
      </c>
      <c r="G43" s="765">
        <v>4.76</v>
      </c>
      <c r="H43" s="337"/>
      <c r="I43" s="23"/>
      <c r="J43" s="23"/>
      <c r="K43" s="1786"/>
      <c r="L43" s="23"/>
      <c r="M43"/>
      <c r="N43"/>
      <c r="O43"/>
      <c r="P43" s="1786"/>
      <c r="Q43" s="1786"/>
      <c r="S43" s="203">
        <v>40817</v>
      </c>
      <c r="T43" s="8">
        <v>1131</v>
      </c>
      <c r="U43" s="204">
        <v>1.9199999999999998E-2</v>
      </c>
      <c r="V43" s="328">
        <f t="shared" si="11"/>
        <v>3.1327777777777788E-2</v>
      </c>
      <c r="W43" s="299">
        <v>68.650000000000006</v>
      </c>
      <c r="X43" s="299"/>
      <c r="Y43" s="204">
        <v>6.9500000000000006E-2</v>
      </c>
      <c r="Z43" s="204">
        <v>7.6399999999999996E-2</v>
      </c>
      <c r="AA43" s="328">
        <f t="shared" si="12"/>
        <v>5.4955555555555549E-2</v>
      </c>
      <c r="AB43" s="328">
        <f t="shared" si="5"/>
        <v>9.5599999999999991E-2</v>
      </c>
      <c r="AC43" s="328">
        <f t="shared" si="13"/>
        <v>8.6283333333333351E-2</v>
      </c>
      <c r="AD43" s="11"/>
      <c r="AE43" s="11"/>
      <c r="AF43" s="23"/>
      <c r="AG43" s="23"/>
      <c r="AH43" s="23"/>
      <c r="AI43" s="23"/>
      <c r="AJ43" s="23"/>
      <c r="AK43" s="23"/>
      <c r="AL43" s="23"/>
      <c r="AN43" s="372">
        <v>1997</v>
      </c>
      <c r="AO43" s="375">
        <f>1/24.53</f>
        <v>4.0766408479412965E-2</v>
      </c>
      <c r="AP43" s="373">
        <f>15.522/AQ43</f>
        <v>1.5994971301381864E-2</v>
      </c>
      <c r="AQ43" s="372">
        <v>970.43</v>
      </c>
      <c r="AR43" s="374">
        <v>44.09</v>
      </c>
      <c r="AS43" s="374">
        <f t="shared" si="1"/>
        <v>15.522000000000002</v>
      </c>
      <c r="AT43" s="375">
        <f t="shared" si="10"/>
        <v>8.5158749692345603E-2</v>
      </c>
      <c r="AU43" s="375">
        <f t="shared" si="10"/>
        <v>4.2523430583132349E-2</v>
      </c>
      <c r="AV43" s="375">
        <v>5.3499999999999999E-2</v>
      </c>
      <c r="AW43" s="373">
        <v>5.74E-2</v>
      </c>
      <c r="AX43" s="375">
        <f t="shared" si="2"/>
        <v>3.9000000000000007E-3</v>
      </c>
      <c r="AY43" s="375">
        <f t="shared" si="3"/>
        <v>5.4486804591903609E-2</v>
      </c>
      <c r="AZ43" s="373">
        <v>1.67E-2</v>
      </c>
      <c r="BA43" s="373">
        <v>0.08</v>
      </c>
      <c r="BB43" s="373">
        <v>2.7300000000000001E-2</v>
      </c>
      <c r="BC43" s="389">
        <f t="shared" si="9"/>
        <v>8.4699999999999998E-2</v>
      </c>
      <c r="BD43" s="374">
        <f t="shared" si="8"/>
        <v>0.47560975609756101</v>
      </c>
    </row>
    <row r="44" spans="1:56" ht="13.5" customHeight="1" thickBot="1">
      <c r="A44" s="764">
        <v>37273</v>
      </c>
      <c r="B44" s="154">
        <f t="shared" si="0"/>
        <v>4.5628539593390388E-2</v>
      </c>
      <c r="C44" s="207"/>
      <c r="D44" s="33">
        <f t="shared" si="4"/>
        <v>9.3728539593390392E-2</v>
      </c>
      <c r="E44" s="207"/>
      <c r="F44" s="765">
        <v>9.3728539593390394</v>
      </c>
      <c r="G44" s="765">
        <v>4.8100000000000005</v>
      </c>
      <c r="H44" s="337"/>
      <c r="I44" s="23"/>
      <c r="J44" s="23"/>
      <c r="K44" s="1786"/>
      <c r="L44" s="23"/>
      <c r="M44" s="23"/>
      <c r="N44" s="766" t="s">
        <v>616</v>
      </c>
      <c r="O44" s="767" t="s">
        <v>617</v>
      </c>
      <c r="P44" s="1786"/>
      <c r="Q44" s="1786"/>
      <c r="S44" s="203">
        <v>40848</v>
      </c>
      <c r="T44" s="8">
        <v>1253</v>
      </c>
      <c r="U44" s="204">
        <v>2.0500000000000001E-2</v>
      </c>
      <c r="V44" s="328">
        <f t="shared" si="11"/>
        <v>3.0800000000000008E-2</v>
      </c>
      <c r="W44" s="299">
        <v>68.650000000000006</v>
      </c>
      <c r="X44" s="299"/>
      <c r="Y44" s="204">
        <v>5.5E-2</v>
      </c>
      <c r="Z44" s="204">
        <v>6.4899999999999999E-2</v>
      </c>
      <c r="AA44" s="328">
        <f t="shared" si="12"/>
        <v>5.5119444444444429E-2</v>
      </c>
      <c r="AB44" s="328">
        <f t="shared" si="5"/>
        <v>8.5400000000000004E-2</v>
      </c>
      <c r="AC44" s="328">
        <f t="shared" si="13"/>
        <v>8.5919444444444465E-2</v>
      </c>
      <c r="AD44" s="11"/>
      <c r="AE44" s="11"/>
      <c r="AF44" s="23"/>
      <c r="AG44" s="23"/>
      <c r="AH44" s="23"/>
      <c r="AI44" s="23"/>
      <c r="AJ44" s="23"/>
      <c r="AK44" s="23"/>
      <c r="AL44" s="23"/>
      <c r="AN44" s="372">
        <v>1998</v>
      </c>
      <c r="AO44" s="375">
        <f>1/32.15</f>
        <v>3.110419906687403E-2</v>
      </c>
      <c r="AP44" s="375">
        <f>16.2/AQ44</f>
        <v>1.3178981964319126E-2</v>
      </c>
      <c r="AQ44" s="372">
        <v>1229.23</v>
      </c>
      <c r="AR44" s="374">
        <v>44.27</v>
      </c>
      <c r="AS44" s="374">
        <f t="shared" si="1"/>
        <v>16.2</v>
      </c>
      <c r="AT44" s="375">
        <f t="shared" si="10"/>
        <v>4.0825584032659901E-3</v>
      </c>
      <c r="AU44" s="375">
        <f t="shared" si="10"/>
        <v>4.3679938152299869E-2</v>
      </c>
      <c r="AV44" s="373">
        <v>4.3299999999999998E-2</v>
      </c>
      <c r="AW44" s="373">
        <v>4.65E-2</v>
      </c>
      <c r="AX44" s="375">
        <f t="shared" si="2"/>
        <v>3.2000000000000015E-3</v>
      </c>
      <c r="AY44" s="375">
        <f t="shared" si="3"/>
        <v>4.6023577000283353E-2</v>
      </c>
      <c r="AZ44" s="373">
        <v>1.38E-2</v>
      </c>
      <c r="BA44" s="373">
        <v>7.1999999999999995E-2</v>
      </c>
      <c r="BB44" s="373">
        <v>2.2599999999999999E-2</v>
      </c>
      <c r="BC44" s="389">
        <f t="shared" si="9"/>
        <v>6.9099999999999995E-2</v>
      </c>
      <c r="BD44" s="374">
        <f t="shared" si="8"/>
        <v>0.48602150537634403</v>
      </c>
    </row>
    <row r="45" spans="1:56" ht="13.5" customHeight="1">
      <c r="A45" s="764">
        <v>37274</v>
      </c>
      <c r="B45" s="154">
        <f t="shared" si="0"/>
        <v>4.5769529651826291E-2</v>
      </c>
      <c r="C45" s="207"/>
      <c r="D45" s="33">
        <f t="shared" si="4"/>
        <v>9.3869529651826294E-2</v>
      </c>
      <c r="E45" s="207"/>
      <c r="F45" s="765">
        <v>9.3869529651826298</v>
      </c>
      <c r="G45" s="765">
        <v>4.8100000000000005</v>
      </c>
      <c r="H45" s="337"/>
      <c r="I45" s="23"/>
      <c r="J45" s="23"/>
      <c r="K45" s="1786"/>
      <c r="L45" s="768" t="s">
        <v>612</v>
      </c>
      <c r="M45" s="769" t="s">
        <v>613</v>
      </c>
      <c r="N45" s="654">
        <v>0.76468120979094001</v>
      </c>
      <c r="O45" s="655">
        <v>0.9345908989734204</v>
      </c>
      <c r="P45" s="1786"/>
      <c r="Q45" s="1786"/>
      <c r="S45" s="203">
        <v>40878</v>
      </c>
      <c r="T45" s="8">
        <v>1247</v>
      </c>
      <c r="U45" s="204">
        <v>2.07E-2</v>
      </c>
      <c r="V45" s="328">
        <f t="shared" si="11"/>
        <v>3.056388888888889E-2</v>
      </c>
      <c r="W45" s="299">
        <v>68.650000000000006</v>
      </c>
      <c r="X45" s="299"/>
      <c r="Y45" s="204">
        <v>5.5E-2</v>
      </c>
      <c r="Z45" s="204">
        <v>6.5100000000000005E-2</v>
      </c>
      <c r="AA45" s="328">
        <f t="shared" si="12"/>
        <v>5.5094444444444425E-2</v>
      </c>
      <c r="AB45" s="328">
        <f t="shared" si="5"/>
        <v>8.5800000000000001E-2</v>
      </c>
      <c r="AC45" s="328">
        <f t="shared" si="13"/>
        <v>8.5658333333333336E-2</v>
      </c>
      <c r="AD45" s="11"/>
      <c r="AE45" s="11"/>
      <c r="AF45" s="23"/>
      <c r="AG45" s="23"/>
      <c r="AH45" s="23"/>
      <c r="AI45" s="23"/>
      <c r="AJ45" s="23"/>
      <c r="AK45" s="23"/>
      <c r="AL45" s="23"/>
      <c r="AN45" s="372">
        <v>1999</v>
      </c>
      <c r="AO45" s="373">
        <f>1/32.53</f>
        <v>3.0740854595757761E-2</v>
      </c>
      <c r="AP45" s="373">
        <f>16.709/1469</f>
        <v>1.1374404356705241E-2</v>
      </c>
      <c r="AQ45" s="372">
        <v>1469.25</v>
      </c>
      <c r="AR45" s="374">
        <v>51.68</v>
      </c>
      <c r="AS45" s="374">
        <f t="shared" si="1"/>
        <v>16.711843601089175</v>
      </c>
      <c r="AT45" s="375">
        <f t="shared" si="10"/>
        <v>0.16738197424892687</v>
      </c>
      <c r="AU45" s="375">
        <f t="shared" si="10"/>
        <v>3.1595284017850389E-2</v>
      </c>
      <c r="AV45" s="373">
        <v>5.3699999999999998E-2</v>
      </c>
      <c r="AW45" s="373">
        <v>6.4399999999999999E-2</v>
      </c>
      <c r="AX45" s="375">
        <f t="shared" si="2"/>
        <v>1.0700000000000001E-2</v>
      </c>
      <c r="AY45" s="375">
        <f t="shared" si="3"/>
        <v>5.7465293495909828E-2</v>
      </c>
      <c r="AZ45" s="373">
        <v>1.2E-2</v>
      </c>
      <c r="BA45" s="373">
        <v>0.125</v>
      </c>
      <c r="BB45" s="373">
        <v>2.0500000000000001E-2</v>
      </c>
      <c r="BC45" s="389">
        <f t="shared" si="9"/>
        <v>8.4900000000000003E-2</v>
      </c>
      <c r="BD45" s="374">
        <f t="shared" si="8"/>
        <v>0.31832298136645965</v>
      </c>
    </row>
    <row r="46" spans="1:56" ht="13.5" customHeight="1">
      <c r="A46" s="764">
        <v>37277</v>
      </c>
      <c r="B46" s="154">
        <f t="shared" si="0"/>
        <v>4.6405538860705996E-2</v>
      </c>
      <c r="C46" s="207"/>
      <c r="D46" s="33">
        <f t="shared" si="4"/>
        <v>9.4205538860705998E-2</v>
      </c>
      <c r="E46" s="207"/>
      <c r="F46" s="765">
        <v>9.4205538860706</v>
      </c>
      <c r="G46" s="765">
        <v>4.78</v>
      </c>
      <c r="H46" s="337"/>
      <c r="I46" s="23"/>
      <c r="J46" s="23"/>
      <c r="K46" s="1786"/>
      <c r="L46" s="770" t="s">
        <v>614</v>
      </c>
      <c r="M46" s="771" t="s">
        <v>613</v>
      </c>
      <c r="N46" s="656">
        <v>0.55553369982469936</v>
      </c>
      <c r="O46" s="657">
        <v>0.74418512844798168</v>
      </c>
      <c r="P46" s="1786"/>
      <c r="Q46" s="1786"/>
      <c r="S46" s="203">
        <v>40909</v>
      </c>
      <c r="T46" s="8">
        <v>1258</v>
      </c>
      <c r="U46" s="204">
        <v>1.8700000000000001E-2</v>
      </c>
      <c r="V46" s="328">
        <f t="shared" si="11"/>
        <v>3.0469444444444445E-2</v>
      </c>
      <c r="W46" s="299">
        <v>59.01</v>
      </c>
      <c r="X46" s="299">
        <v>72.23</v>
      </c>
      <c r="Y46" s="204">
        <v>7.1800000000000003E-2</v>
      </c>
      <c r="Z46" s="204">
        <v>7.3200000000000001E-2</v>
      </c>
      <c r="AA46" s="328">
        <f t="shared" si="12"/>
        <v>5.534166666666665E-2</v>
      </c>
      <c r="AB46" s="328">
        <f t="shared" si="5"/>
        <v>9.1900000000000009E-2</v>
      </c>
      <c r="AC46" s="328">
        <f t="shared" si="13"/>
        <v>8.5811111111111116E-2</v>
      </c>
      <c r="AD46" s="204">
        <v>6.0100000000000001E-2</v>
      </c>
      <c r="AE46" s="11" t="s">
        <v>175</v>
      </c>
      <c r="AF46" s="23"/>
      <c r="AG46" s="23"/>
      <c r="AH46" s="23"/>
      <c r="AI46" s="23"/>
      <c r="AJ46" s="23"/>
      <c r="AK46" s="23"/>
      <c r="AL46" s="206">
        <f>AVERAGE(Z6:Z46)</f>
        <v>5.53390243902439E-2</v>
      </c>
      <c r="AN46" s="372">
        <v>2000</v>
      </c>
      <c r="AO46" s="373">
        <f>1/25.39</f>
        <v>3.9385584875935409E-2</v>
      </c>
      <c r="AP46" s="373">
        <f>16.265/1320</f>
        <v>1.2321969696969698E-2</v>
      </c>
      <c r="AQ46" s="372">
        <v>1320.28</v>
      </c>
      <c r="AR46" s="374">
        <v>56.13</v>
      </c>
      <c r="AS46" s="374">
        <f t="shared" si="1"/>
        <v>16.26845015151515</v>
      </c>
      <c r="AT46" s="375">
        <f t="shared" si="10"/>
        <v>8.6106811145510997E-2</v>
      </c>
      <c r="AU46" s="375">
        <f t="shared" si="10"/>
        <v>-2.6531689749964338E-2</v>
      </c>
      <c r="AV46" s="373">
        <v>5.7299999999999997E-2</v>
      </c>
      <c r="AW46" s="373">
        <v>5.11E-2</v>
      </c>
      <c r="AX46" s="375">
        <f t="shared" si="2"/>
        <v>-6.1999999999999972E-3</v>
      </c>
      <c r="AY46" s="375">
        <f t="shared" si="3"/>
        <v>3.7071379449864141E-2</v>
      </c>
      <c r="AZ46" s="373">
        <v>1.6500000000000001E-2</v>
      </c>
      <c r="BA46" s="373">
        <v>0.12</v>
      </c>
      <c r="BB46" s="373">
        <v>2.87E-2</v>
      </c>
      <c r="BC46" s="389">
        <f t="shared" si="9"/>
        <v>7.9799999999999996E-2</v>
      </c>
      <c r="BD46" s="374">
        <f t="shared" si="8"/>
        <v>0.56164383561643838</v>
      </c>
    </row>
    <row r="47" spans="1:56" ht="13.5" customHeight="1">
      <c r="A47" s="764">
        <v>37278</v>
      </c>
      <c r="B47" s="154">
        <f t="shared" si="0"/>
        <v>4.5336112714790905E-2</v>
      </c>
      <c r="C47" s="207"/>
      <c r="D47" s="33">
        <f t="shared" si="4"/>
        <v>9.3736112714790903E-2</v>
      </c>
      <c r="E47" s="207"/>
      <c r="F47" s="765">
        <v>9.3736112714790902</v>
      </c>
      <c r="G47" s="765">
        <v>4.84</v>
      </c>
      <c r="H47" s="337"/>
      <c r="I47" s="23"/>
      <c r="J47" s="23"/>
      <c r="K47" s="1786"/>
      <c r="L47" s="770" t="s">
        <v>615</v>
      </c>
      <c r="M47" s="771" t="s">
        <v>613</v>
      </c>
      <c r="N47" s="656">
        <v>0.84494000170721661</v>
      </c>
      <c r="O47" s="657">
        <v>0.89313931913443612</v>
      </c>
      <c r="P47" s="1786"/>
      <c r="Q47" s="1786"/>
      <c r="S47" s="203">
        <v>40940</v>
      </c>
      <c r="T47" s="8">
        <v>1312</v>
      </c>
      <c r="U47" s="204">
        <v>1.8100000000000002E-2</v>
      </c>
      <c r="V47" s="328">
        <f t="shared" si="11"/>
        <v>3.0175E-2</v>
      </c>
      <c r="W47" s="299">
        <v>59.01</v>
      </c>
      <c r="X47" s="299">
        <v>72.23</v>
      </c>
      <c r="Y47" s="204">
        <v>7.1800000000000003E-2</v>
      </c>
      <c r="Z47" s="204">
        <v>7.0400000000000004E-2</v>
      </c>
      <c r="AA47" s="328">
        <f t="shared" si="12"/>
        <v>5.5388888888888876E-2</v>
      </c>
      <c r="AB47" s="328">
        <f t="shared" si="5"/>
        <v>8.8500000000000009E-2</v>
      </c>
      <c r="AC47" s="328">
        <f t="shared" si="13"/>
        <v>8.556388888888887E-2</v>
      </c>
      <c r="AD47" s="204">
        <v>5.7799999999999997E-2</v>
      </c>
      <c r="AE47" s="11"/>
      <c r="AF47" s="23"/>
      <c r="AG47" s="23"/>
      <c r="AH47" s="23"/>
      <c r="AI47" s="23"/>
      <c r="AJ47" s="23"/>
      <c r="AK47" s="23"/>
      <c r="AL47" s="23"/>
      <c r="AN47" s="376">
        <v>2001</v>
      </c>
      <c r="AO47" s="373">
        <f>44.23/1148.09</f>
        <v>3.8524854323267341E-2</v>
      </c>
      <c r="AP47" s="373">
        <f>15.741/1148.09</f>
        <v>1.3710597601233353E-2</v>
      </c>
      <c r="AQ47" s="376">
        <v>1148.0899999999999</v>
      </c>
      <c r="AR47" s="374">
        <v>38.85</v>
      </c>
      <c r="AS47" s="377">
        <f t="shared" si="1"/>
        <v>15.741</v>
      </c>
      <c r="AT47" s="375">
        <f t="shared" si="10"/>
        <v>-0.307856761090326</v>
      </c>
      <c r="AU47" s="375">
        <f t="shared" si="10"/>
        <v>-3.2421659506761791E-2</v>
      </c>
      <c r="AV47" s="373">
        <v>1.7999999999999999E-2</v>
      </c>
      <c r="AW47" s="373">
        <v>5.0500000000000003E-2</v>
      </c>
      <c r="AX47" s="378">
        <f t="shared" si="2"/>
        <v>3.2500000000000001E-2</v>
      </c>
      <c r="AY47" s="375">
        <f t="shared" si="3"/>
        <v>3.5639705492873132E-2</v>
      </c>
      <c r="AZ47" s="373">
        <v>1.7299999999999999E-2</v>
      </c>
      <c r="BA47" s="373">
        <v>0.10299999999999999</v>
      </c>
      <c r="BB47" s="373">
        <v>3.6200000000000003E-2</v>
      </c>
      <c r="BC47" s="389">
        <f t="shared" si="9"/>
        <v>8.6699999999999999E-2</v>
      </c>
      <c r="BD47" s="374">
        <f t="shared" si="8"/>
        <v>0.7168316831683168</v>
      </c>
    </row>
    <row r="48" spans="1:56" ht="13.5" customHeight="1">
      <c r="A48" s="764">
        <v>37279</v>
      </c>
      <c r="B48" s="154">
        <f t="shared" si="0"/>
        <v>4.5946799652738998E-2</v>
      </c>
      <c r="C48" s="207"/>
      <c r="D48" s="33">
        <f t="shared" si="4"/>
        <v>9.3946799652738999E-2</v>
      </c>
      <c r="E48" s="207"/>
      <c r="F48" s="765">
        <v>9.3946799652738999</v>
      </c>
      <c r="G48" s="765">
        <v>4.8</v>
      </c>
      <c r="H48" s="337"/>
      <c r="I48" s="23"/>
      <c r="J48" s="23"/>
      <c r="K48" s="1786"/>
      <c r="L48" s="770" t="s">
        <v>615</v>
      </c>
      <c r="M48" s="771" t="s">
        <v>154</v>
      </c>
      <c r="N48" s="656">
        <v>1.0417883443737965</v>
      </c>
      <c r="O48" s="657">
        <v>0.86502376383987767</v>
      </c>
      <c r="P48" s="1790"/>
      <c r="Q48" s="1786"/>
      <c r="S48" s="203">
        <v>40969</v>
      </c>
      <c r="T48" s="8">
        <v>1366</v>
      </c>
      <c r="U48" s="204">
        <v>1.9799999999999998E-2</v>
      </c>
      <c r="V48" s="328">
        <f t="shared" si="11"/>
        <v>2.9886111111111113E-2</v>
      </c>
      <c r="W48" s="299">
        <v>59.01</v>
      </c>
      <c r="X48" s="299">
        <v>72.23</v>
      </c>
      <c r="Y48" s="204">
        <v>7.1800000000000003E-2</v>
      </c>
      <c r="Z48" s="204">
        <v>6.7299999999999999E-2</v>
      </c>
      <c r="AA48" s="328">
        <f t="shared" si="12"/>
        <v>5.5124999999999987E-2</v>
      </c>
      <c r="AB48" s="328">
        <f t="shared" si="5"/>
        <v>8.7099999999999997E-2</v>
      </c>
      <c r="AC48" s="328">
        <f t="shared" si="13"/>
        <v>8.5011111111111093E-2</v>
      </c>
      <c r="AD48" s="204">
        <v>5.5199999999999999E-2</v>
      </c>
      <c r="AE48" s="11"/>
      <c r="AF48" s="23"/>
      <c r="AG48" s="23"/>
      <c r="AH48" s="23"/>
      <c r="AI48" s="23"/>
      <c r="AJ48" s="23"/>
      <c r="AK48" s="23"/>
      <c r="AL48" s="23"/>
      <c r="AN48" s="376">
        <v>2002</v>
      </c>
      <c r="AO48" s="373">
        <f>AR48/AQ48</f>
        <v>5.232888545384283E-2</v>
      </c>
      <c r="AP48" s="373">
        <f>AS48/AQ48</f>
        <v>1.8276465640699232E-2</v>
      </c>
      <c r="AQ48" s="376">
        <v>879.82</v>
      </c>
      <c r="AR48" s="372">
        <v>46.04</v>
      </c>
      <c r="AS48" s="372">
        <v>16.079999999999998</v>
      </c>
      <c r="AT48" s="375">
        <f t="shared" si="10"/>
        <v>0.18507078507078512</v>
      </c>
      <c r="AU48" s="375">
        <f t="shared" si="10"/>
        <v>2.1536115875738338E-2</v>
      </c>
      <c r="AV48" s="373">
        <v>1.2E-2</v>
      </c>
      <c r="AW48" s="373">
        <v>3.8100000000000002E-2</v>
      </c>
      <c r="AX48" s="378">
        <f t="shared" si="2"/>
        <v>2.6100000000000002E-2</v>
      </c>
      <c r="AY48" s="375">
        <f t="shared" si="3"/>
        <v>3.5686949239855444E-2</v>
      </c>
      <c r="AZ48" s="373">
        <v>2.29E-2</v>
      </c>
      <c r="BA48" s="373">
        <v>0.08</v>
      </c>
      <c r="BB48" s="373">
        <v>4.1000000000000002E-2</v>
      </c>
      <c r="BC48" s="389">
        <f t="shared" si="9"/>
        <v>7.9100000000000004E-2</v>
      </c>
      <c r="BD48" s="374">
        <f t="shared" si="8"/>
        <v>1.0761154855643045</v>
      </c>
    </row>
    <row r="49" spans="1:56" ht="13.5" customHeight="1" thickBot="1">
      <c r="A49" s="764">
        <v>37280</v>
      </c>
      <c r="B49" s="154">
        <f t="shared" si="0"/>
        <v>4.4635255000958711E-2</v>
      </c>
      <c r="C49" s="207"/>
      <c r="D49" s="33">
        <f t="shared" si="4"/>
        <v>9.3415255000958708E-2</v>
      </c>
      <c r="E49" s="207"/>
      <c r="F49" s="765">
        <v>9.3415255000958712</v>
      </c>
      <c r="G49" s="765">
        <v>4.8780000000000001</v>
      </c>
      <c r="H49" s="337"/>
      <c r="I49" s="23"/>
      <c r="J49" s="23"/>
      <c r="K49" s="1786"/>
      <c r="L49" s="772" t="s">
        <v>615</v>
      </c>
      <c r="M49" s="773" t="s">
        <v>155</v>
      </c>
      <c r="N49" s="658">
        <v>1.1344656731883473</v>
      </c>
      <c r="O49" s="659">
        <v>0.69035136196859082</v>
      </c>
      <c r="P49" s="1786"/>
      <c r="Q49" s="1786"/>
      <c r="S49" s="203">
        <v>41000</v>
      </c>
      <c r="T49" s="8">
        <v>1408</v>
      </c>
      <c r="U49" s="204">
        <v>2.2099999999999998E-2</v>
      </c>
      <c r="V49" s="328">
        <f t="shared" si="11"/>
        <v>2.974722222222222E-2</v>
      </c>
      <c r="W49" s="299">
        <v>66.290000000000006</v>
      </c>
      <c r="X49" s="299">
        <v>74.069999999999993</v>
      </c>
      <c r="Y49" s="204">
        <v>7.1800000000000003E-2</v>
      </c>
      <c r="Z49" s="204">
        <v>6.6400000000000001E-2</v>
      </c>
      <c r="AA49" s="328">
        <f t="shared" si="12"/>
        <v>5.5022222222222222E-2</v>
      </c>
      <c r="AB49" s="328">
        <f t="shared" si="5"/>
        <v>8.8499999999999995E-2</v>
      </c>
      <c r="AC49" s="328">
        <f t="shared" si="13"/>
        <v>8.4769444444444425E-2</v>
      </c>
      <c r="AD49" s="204">
        <v>5.96E-2</v>
      </c>
      <c r="AE49" s="11"/>
      <c r="AF49" s="23"/>
      <c r="AG49" s="23"/>
      <c r="AH49" s="23"/>
      <c r="AI49" s="23"/>
      <c r="AJ49" s="23"/>
      <c r="AK49" s="23"/>
      <c r="AL49" s="23"/>
      <c r="AN49" s="376">
        <v>2003</v>
      </c>
      <c r="AO49" s="373">
        <v>4.87E-2</v>
      </c>
      <c r="AP49" s="373">
        <v>1.61E-2</v>
      </c>
      <c r="AQ49" s="372">
        <v>1111.9100000000001</v>
      </c>
      <c r="AR49" s="372">
        <v>54.69</v>
      </c>
      <c r="AS49" s="372">
        <v>17.88</v>
      </c>
      <c r="AT49" s="375">
        <f t="shared" si="10"/>
        <v>0.18788010425716761</v>
      </c>
      <c r="AU49" s="375">
        <f t="shared" si="10"/>
        <v>0.11194029850746268</v>
      </c>
      <c r="AV49" s="373">
        <v>0.01</v>
      </c>
      <c r="AW49" s="373">
        <v>4.2500000000000003E-2</v>
      </c>
      <c r="AX49" s="378">
        <f t="shared" si="2"/>
        <v>3.2500000000000001E-2</v>
      </c>
      <c r="AY49" s="375">
        <f t="shared" si="3"/>
        <v>5.3483012243199082E-2</v>
      </c>
      <c r="AZ49" s="373">
        <v>2.12E-2</v>
      </c>
      <c r="BA49" s="373">
        <v>0.11</v>
      </c>
      <c r="BB49" s="373">
        <v>3.6900000000000002E-2</v>
      </c>
      <c r="BC49" s="389">
        <f t="shared" si="9"/>
        <v>7.9399999999999998E-2</v>
      </c>
      <c r="BD49" s="374">
        <f t="shared" si="8"/>
        <v>0.86823529411764699</v>
      </c>
    </row>
    <row r="50" spans="1:56" ht="13.5" customHeight="1">
      <c r="A50" s="764">
        <v>37281</v>
      </c>
      <c r="B50" s="154">
        <f t="shared" si="0"/>
        <v>4.3780226467019095E-2</v>
      </c>
      <c r="C50" s="207"/>
      <c r="D50" s="33">
        <f t="shared" si="4"/>
        <v>9.3580226467019093E-2</v>
      </c>
      <c r="E50" s="207"/>
      <c r="F50" s="765">
        <v>9.3580226467019099</v>
      </c>
      <c r="G50" s="765">
        <v>4.9800000000000004</v>
      </c>
      <c r="H50" s="337"/>
      <c r="I50" s="23"/>
      <c r="J50" s="23"/>
      <c r="K50" s="1786"/>
      <c r="L50"/>
      <c r="M50" s="23"/>
      <c r="N50" s="23"/>
      <c r="O50" s="23"/>
      <c r="P50" s="1786"/>
      <c r="Q50" s="1786"/>
      <c r="S50" s="203">
        <v>41030</v>
      </c>
      <c r="T50" s="8">
        <v>1398</v>
      </c>
      <c r="U50" s="204">
        <v>1.9199999999999998E-2</v>
      </c>
      <c r="V50" s="328">
        <f t="shared" si="11"/>
        <v>2.9402777777777785E-2</v>
      </c>
      <c r="W50" s="299">
        <v>66.290000000000006</v>
      </c>
      <c r="X50" s="299">
        <v>74.069999999999993</v>
      </c>
      <c r="Y50" s="204">
        <v>7.1800000000000003E-2</v>
      </c>
      <c r="Z50" s="204">
        <v>6.7599999999999993E-2</v>
      </c>
      <c r="AA50" s="328">
        <f t="shared" si="12"/>
        <v>5.514444444444444E-2</v>
      </c>
      <c r="AB50" s="328">
        <f t="shared" si="5"/>
        <v>8.6799999999999988E-2</v>
      </c>
      <c r="AC50" s="328">
        <f t="shared" si="13"/>
        <v>8.4547222222222204E-2</v>
      </c>
      <c r="AD50" s="204">
        <v>6.0600000000000001E-2</v>
      </c>
      <c r="AE50" s="11"/>
      <c r="AF50" s="23"/>
      <c r="AG50" s="23"/>
      <c r="AH50" s="23"/>
      <c r="AI50" s="23"/>
      <c r="AJ50" s="23"/>
      <c r="AK50" s="23"/>
      <c r="AL50" s="23"/>
      <c r="AN50" s="376">
        <v>2004</v>
      </c>
      <c r="AO50" s="373">
        <f>AR50/AQ50</f>
        <v>5.584527031487227E-2</v>
      </c>
      <c r="AP50" s="373">
        <f t="shared" ref="AP50:AP58" si="14">AS50/AQ50</f>
        <v>1.6013433229916166E-2</v>
      </c>
      <c r="AQ50" s="376">
        <v>1211.92</v>
      </c>
      <c r="AR50" s="372">
        <v>67.680000000000007</v>
      </c>
      <c r="AS50" s="372">
        <v>19.407</v>
      </c>
      <c r="AT50" s="375">
        <f t="shared" si="10"/>
        <v>0.23752057048820641</v>
      </c>
      <c r="AU50" s="375">
        <f t="shared" si="10"/>
        <v>8.5402684563758546E-2</v>
      </c>
      <c r="AV50" s="373">
        <v>2.18E-2</v>
      </c>
      <c r="AW50" s="373">
        <v>4.2200000000000001E-2</v>
      </c>
      <c r="AX50" s="378">
        <f t="shared" si="2"/>
        <v>2.0400000000000001E-2</v>
      </c>
      <c r="AY50" s="375">
        <f t="shared" si="3"/>
        <v>4.8997301930562141E-2</v>
      </c>
      <c r="AZ50" s="373">
        <v>2.0199999999999999E-2</v>
      </c>
      <c r="BA50" s="373">
        <v>8.5000000000000006E-2</v>
      </c>
      <c r="BB50" s="373">
        <v>3.6499999999999998E-2</v>
      </c>
      <c r="BC50" s="389">
        <f t="shared" si="9"/>
        <v>7.8699999999999992E-2</v>
      </c>
      <c r="BD50" s="374">
        <f t="shared" si="8"/>
        <v>0.86492890995260652</v>
      </c>
    </row>
    <row r="51" spans="1:56" ht="13.5" customHeight="1">
      <c r="A51" s="764">
        <v>37284</v>
      </c>
      <c r="B51" s="154">
        <f t="shared" si="0"/>
        <v>4.3512348471239998E-2</v>
      </c>
      <c r="C51" s="207"/>
      <c r="D51" s="33">
        <f t="shared" si="4"/>
        <v>9.3142348471240005E-2</v>
      </c>
      <c r="E51" s="207"/>
      <c r="F51" s="765">
        <v>9.3142348471240002</v>
      </c>
      <c r="G51" s="765">
        <v>4.9630000000000001</v>
      </c>
      <c r="H51" s="337"/>
      <c r="I51" s="23"/>
      <c r="J51" s="23"/>
      <c r="K51" s="1786"/>
      <c r="L51" s="1787"/>
      <c r="M51" s="1786"/>
      <c r="N51" s="1786"/>
      <c r="O51" s="1786"/>
      <c r="P51" s="1786"/>
      <c r="Q51" s="1786"/>
      <c r="S51" s="203">
        <v>41061</v>
      </c>
      <c r="T51" s="8">
        <v>1310</v>
      </c>
      <c r="U51" s="204">
        <v>1.55E-2</v>
      </c>
      <c r="V51" s="328">
        <f t="shared" si="11"/>
        <v>2.8869444444444448E-2</v>
      </c>
      <c r="W51" s="299">
        <v>66.290000000000006</v>
      </c>
      <c r="X51" s="299">
        <v>74.069999999999993</v>
      </c>
      <c r="Y51" s="204">
        <v>7.1800000000000003E-2</v>
      </c>
      <c r="Z51" s="204">
        <v>7.2800000000000004E-2</v>
      </c>
      <c r="AA51" s="328">
        <f t="shared" si="12"/>
        <v>5.5516666666666659E-2</v>
      </c>
      <c r="AB51" s="328">
        <f t="shared" si="5"/>
        <v>8.8300000000000003E-2</v>
      </c>
      <c r="AC51" s="328">
        <f t="shared" si="13"/>
        <v>8.4386111111111092E-2</v>
      </c>
      <c r="AD51" s="204">
        <v>6.54E-2</v>
      </c>
      <c r="AE51" s="11"/>
      <c r="AF51" s="23"/>
      <c r="AG51" s="23"/>
      <c r="AH51" s="23"/>
      <c r="AI51" s="23"/>
      <c r="AJ51" s="23"/>
      <c r="AK51" s="23"/>
      <c r="AL51" s="23"/>
      <c r="AN51" s="376">
        <v>2005</v>
      </c>
      <c r="AO51" s="373">
        <v>5.4699999999999999E-2</v>
      </c>
      <c r="AP51" s="373">
        <f t="shared" si="14"/>
        <v>1.792852622387426E-2</v>
      </c>
      <c r="AQ51" s="376">
        <v>1248.29</v>
      </c>
      <c r="AR51" s="372">
        <v>76.45</v>
      </c>
      <c r="AS51" s="376">
        <v>22.38</v>
      </c>
      <c r="AT51" s="378">
        <f t="shared" si="10"/>
        <v>0.12958037825059088</v>
      </c>
      <c r="AU51" s="378">
        <f t="shared" si="10"/>
        <v>0.15319214716339458</v>
      </c>
      <c r="AV51" s="373">
        <v>4.3099999999999999E-2</v>
      </c>
      <c r="AW51" s="373">
        <v>4.3900000000000002E-2</v>
      </c>
      <c r="AX51" s="378">
        <f t="shared" si="2"/>
        <v>8.000000000000021E-4</v>
      </c>
      <c r="AY51" s="375">
        <f t="shared" si="3"/>
        <v>6.1604923715995928E-2</v>
      </c>
      <c r="AZ51" s="373">
        <v>2.1999999999999999E-2</v>
      </c>
      <c r="BA51" s="373">
        <v>0.08</v>
      </c>
      <c r="BB51" s="373">
        <v>4.0800000000000003E-2</v>
      </c>
      <c r="BC51" s="389">
        <f t="shared" si="9"/>
        <v>8.4699999999999998E-2</v>
      </c>
      <c r="BD51" s="374">
        <f t="shared" si="8"/>
        <v>0.92938496583143515</v>
      </c>
    </row>
    <row r="52" spans="1:56" ht="13.5" customHeight="1">
      <c r="A52" s="764">
        <v>37285</v>
      </c>
      <c r="B52" s="154">
        <f t="shared" si="0"/>
        <v>4.427991364688668E-2</v>
      </c>
      <c r="C52" s="207"/>
      <c r="D52" s="33">
        <f t="shared" si="4"/>
        <v>9.3519913646886679E-2</v>
      </c>
      <c r="E52" s="207"/>
      <c r="F52" s="765">
        <v>9.3519913646886685</v>
      </c>
      <c r="G52" s="765">
        <v>4.9240000000000004</v>
      </c>
      <c r="H52" s="337"/>
      <c r="I52" s="23"/>
      <c r="J52" s="23"/>
      <c r="K52" s="1786"/>
      <c r="L52" s="1787"/>
      <c r="M52" s="1786"/>
      <c r="N52" s="1786"/>
      <c r="O52" s="1786"/>
      <c r="P52" s="1786"/>
      <c r="Q52" s="1786"/>
      <c r="S52" s="203">
        <v>41091</v>
      </c>
      <c r="T52" s="8">
        <v>1362</v>
      </c>
      <c r="U52" s="204">
        <v>1.6500000000000001E-2</v>
      </c>
      <c r="V52" s="328">
        <f t="shared" si="11"/>
        <v>2.8347222222222229E-2</v>
      </c>
      <c r="W52" s="299">
        <v>64.06</v>
      </c>
      <c r="X52" s="299">
        <v>71.55</v>
      </c>
      <c r="Y52" s="204">
        <v>6.5600000000000006E-2</v>
      </c>
      <c r="Z52" s="204">
        <v>6.59E-2</v>
      </c>
      <c r="AA52" s="328">
        <f t="shared" si="12"/>
        <v>5.5719444444444433E-2</v>
      </c>
      <c r="AB52" s="328">
        <f t="shared" si="5"/>
        <v>8.2400000000000001E-2</v>
      </c>
      <c r="AC52" s="328">
        <f t="shared" si="13"/>
        <v>8.4066666666666651E-2</v>
      </c>
      <c r="AD52" s="204">
        <v>5.91E-2</v>
      </c>
      <c r="AE52" s="11" t="s">
        <v>176</v>
      </c>
      <c r="AF52" s="23"/>
      <c r="AG52" s="23"/>
      <c r="AH52" s="23"/>
      <c r="AI52" s="23"/>
      <c r="AJ52" s="23"/>
      <c r="AK52" s="23"/>
      <c r="AL52" s="23"/>
      <c r="AN52" s="376">
        <v>2006</v>
      </c>
      <c r="AO52" s="373">
        <f t="shared" ref="AO52:AO58" si="15">AR52/AQ52</f>
        <v>6.1848692096171477E-2</v>
      </c>
      <c r="AP52" s="373">
        <f t="shared" si="14"/>
        <v>1.766198970598604E-2</v>
      </c>
      <c r="AQ52" s="376">
        <v>1418.3</v>
      </c>
      <c r="AR52" s="372">
        <v>87.72</v>
      </c>
      <c r="AS52" s="376">
        <v>25.05</v>
      </c>
      <c r="AT52" s="378">
        <f t="shared" si="10"/>
        <v>0.1474166121648135</v>
      </c>
      <c r="AU52" s="378">
        <f t="shared" si="10"/>
        <v>0.11930294906166239</v>
      </c>
      <c r="AV52" s="373">
        <v>4.8800000000000003E-2</v>
      </c>
      <c r="AW52" s="373">
        <v>4.7E-2</v>
      </c>
      <c r="AX52" s="378">
        <f t="shared" si="2"/>
        <v>-1.800000000000003E-3</v>
      </c>
      <c r="AY52" s="375">
        <f t="shared" si="3"/>
        <v>5.9309663370137933E-2</v>
      </c>
      <c r="AZ52" s="373">
        <v>1.9699999999999999E-2</v>
      </c>
      <c r="BA52" s="373">
        <v>0.125</v>
      </c>
      <c r="BB52" s="373">
        <v>4.1599999999999998E-2</v>
      </c>
      <c r="BC52" s="389">
        <f t="shared" si="9"/>
        <v>8.8599999999999998E-2</v>
      </c>
      <c r="BD52" s="374">
        <f t="shared" si="8"/>
        <v>0.88510638297872335</v>
      </c>
    </row>
    <row r="53" spans="1:56" ht="13.5" customHeight="1">
      <c r="A53" s="764">
        <v>37286</v>
      </c>
      <c r="B53" s="154">
        <f t="shared" si="0"/>
        <v>4.49743965345267E-2</v>
      </c>
      <c r="C53" s="207"/>
      <c r="D53" s="33">
        <f t="shared" si="4"/>
        <v>9.4074396534526705E-2</v>
      </c>
      <c r="E53" s="207"/>
      <c r="F53" s="765">
        <v>9.4074396534526699</v>
      </c>
      <c r="G53" s="765">
        <v>4.91</v>
      </c>
      <c r="H53" s="337"/>
      <c r="I53" s="23"/>
      <c r="J53" s="23"/>
      <c r="K53" s="1786"/>
      <c r="L53" s="1787"/>
      <c r="M53" s="1786"/>
      <c r="N53" s="1786"/>
      <c r="O53" s="1786"/>
      <c r="P53" s="1786"/>
      <c r="Q53" s="1786"/>
      <c r="S53" s="203">
        <v>41122</v>
      </c>
      <c r="T53" s="8">
        <v>1379</v>
      </c>
      <c r="U53" s="204">
        <v>1.47E-2</v>
      </c>
      <c r="V53" s="328">
        <f t="shared" si="11"/>
        <v>2.7777777777777776E-2</v>
      </c>
      <c r="W53" s="299">
        <v>64.06</v>
      </c>
      <c r="X53" s="299">
        <v>71.55</v>
      </c>
      <c r="Y53" s="204">
        <v>6.5600000000000006E-2</v>
      </c>
      <c r="Z53" s="204">
        <v>6.5500000000000003E-2</v>
      </c>
      <c r="AA53" s="328">
        <f t="shared" si="12"/>
        <v>5.6022222222222223E-2</v>
      </c>
      <c r="AB53" s="328">
        <f t="shared" si="5"/>
        <v>8.0200000000000007E-2</v>
      </c>
      <c r="AC53" s="328">
        <f t="shared" si="13"/>
        <v>8.3799999999999972E-2</v>
      </c>
      <c r="AD53" s="204">
        <v>5.8799999999999998E-2</v>
      </c>
      <c r="AE53" s="11"/>
      <c r="AF53" s="23"/>
      <c r="AG53" s="23"/>
      <c r="AH53" s="23"/>
      <c r="AI53" s="23"/>
      <c r="AJ53" s="23"/>
      <c r="AK53" s="23"/>
      <c r="AL53" s="23"/>
      <c r="AN53" s="376">
        <v>2007</v>
      </c>
      <c r="AO53" s="373">
        <f t="shared" si="15"/>
        <v>5.6212372987550746E-2</v>
      </c>
      <c r="AP53" s="379">
        <f t="shared" si="14"/>
        <v>1.8885014574082652E-2</v>
      </c>
      <c r="AQ53" s="376">
        <v>1468.36</v>
      </c>
      <c r="AR53" s="372">
        <v>82.54</v>
      </c>
      <c r="AS53" s="376">
        <v>27.73</v>
      </c>
      <c r="AT53" s="378">
        <f t="shared" si="10"/>
        <v>-5.9051527587779207E-2</v>
      </c>
      <c r="AU53" s="378">
        <f t="shared" si="10"/>
        <v>0.10698602794411172</v>
      </c>
      <c r="AV53" s="373">
        <v>3.3099999999999997E-2</v>
      </c>
      <c r="AW53" s="373">
        <v>4.02E-2</v>
      </c>
      <c r="AX53" s="378">
        <f t="shared" si="2"/>
        <v>7.1000000000000021E-3</v>
      </c>
      <c r="AY53" s="375">
        <f t="shared" si="3"/>
        <v>5.0333098814184435E-2</v>
      </c>
      <c r="AZ53" s="373">
        <v>2.06E-2</v>
      </c>
      <c r="BA53" s="373">
        <v>0.05</v>
      </c>
      <c r="BB53" s="373">
        <v>4.3700000000000003E-2</v>
      </c>
      <c r="BC53" s="389">
        <f t="shared" si="9"/>
        <v>8.3900000000000002E-2</v>
      </c>
      <c r="BD53" s="374">
        <f t="shared" si="8"/>
        <v>1.0870646766169154</v>
      </c>
    </row>
    <row r="54" spans="1:56" ht="13.5" customHeight="1">
      <c r="A54" s="764">
        <v>37287</v>
      </c>
      <c r="B54" s="154">
        <f t="shared" si="0"/>
        <v>4.5089487003693696E-2</v>
      </c>
      <c r="C54" s="207"/>
      <c r="D54" s="33">
        <f t="shared" si="4"/>
        <v>9.39394870036937E-2</v>
      </c>
      <c r="E54" s="207"/>
      <c r="F54" s="765">
        <v>9.3939487003693696</v>
      </c>
      <c r="G54" s="765">
        <v>4.8849999999999998</v>
      </c>
      <c r="H54" s="337"/>
      <c r="I54" s="23"/>
      <c r="J54" s="23"/>
      <c r="K54" s="1786"/>
      <c r="L54" s="1787"/>
      <c r="M54" s="1786"/>
      <c r="N54" s="1786"/>
      <c r="O54" s="1786"/>
      <c r="P54" s="1786"/>
      <c r="Q54" s="1786"/>
      <c r="S54" s="203">
        <v>41153</v>
      </c>
      <c r="T54" s="8">
        <v>1407</v>
      </c>
      <c r="U54" s="204">
        <v>1.55E-2</v>
      </c>
      <c r="V54" s="328">
        <f t="shared" si="11"/>
        <v>2.7263888888888893E-2</v>
      </c>
      <c r="W54" s="299">
        <v>64.06</v>
      </c>
      <c r="X54" s="299">
        <v>71.55</v>
      </c>
      <c r="Y54" s="204">
        <v>6.5600000000000006E-2</v>
      </c>
      <c r="Z54" s="204">
        <v>6.4100000000000004E-2</v>
      </c>
      <c r="AA54" s="328">
        <f t="shared" si="12"/>
        <v>5.633055555555555E-2</v>
      </c>
      <c r="AB54" s="328">
        <f t="shared" si="5"/>
        <v>7.9600000000000004E-2</v>
      </c>
      <c r="AC54" s="328">
        <f t="shared" si="13"/>
        <v>8.3594444444444402E-2</v>
      </c>
      <c r="AD54" s="204">
        <v>5.7500000000000002E-2</v>
      </c>
      <c r="AE54" s="11"/>
      <c r="AF54" s="23"/>
      <c r="AG54" s="23"/>
      <c r="AH54" s="23"/>
      <c r="AI54" s="23"/>
      <c r="AJ54" s="23"/>
      <c r="AK54" s="23"/>
      <c r="AL54" s="23"/>
      <c r="AN54" s="380">
        <v>2008</v>
      </c>
      <c r="AO54" s="373">
        <f t="shared" si="15"/>
        <v>7.2394132300027683E-2</v>
      </c>
      <c r="AP54" s="373">
        <f t="shared" si="14"/>
        <v>3.1054525325214504E-2</v>
      </c>
      <c r="AQ54" s="374">
        <v>903.25</v>
      </c>
      <c r="AR54" s="374">
        <v>65.39</v>
      </c>
      <c r="AS54" s="374">
        <v>28.05</v>
      </c>
      <c r="AT54" s="378">
        <f t="shared" si="10"/>
        <v>-0.20777804700751157</v>
      </c>
      <c r="AU54" s="378">
        <f t="shared" si="10"/>
        <v>1.1539848539487974E-2</v>
      </c>
      <c r="AV54" s="373">
        <v>1.5900000000000001E-2</v>
      </c>
      <c r="AW54" s="373">
        <v>2.2100000000000002E-2</v>
      </c>
      <c r="AX54" s="373">
        <f t="shared" si="2"/>
        <v>6.2000000000000006E-3</v>
      </c>
      <c r="AY54" s="375">
        <f t="shared" si="3"/>
        <v>2.1109228697680119E-2</v>
      </c>
      <c r="AZ54" s="373">
        <v>4.0500000000000001E-2</v>
      </c>
      <c r="BA54" s="373">
        <v>0.04</v>
      </c>
      <c r="BB54" s="373">
        <v>6.4299999999999996E-2</v>
      </c>
      <c r="BC54" s="389">
        <f t="shared" si="9"/>
        <v>8.6400000000000005E-2</v>
      </c>
      <c r="BD54" s="374">
        <f t="shared" si="8"/>
        <v>2.9095022624434383</v>
      </c>
    </row>
    <row r="55" spans="1:56" ht="13.5" customHeight="1">
      <c r="A55" s="764">
        <v>37288</v>
      </c>
      <c r="B55" s="154">
        <f t="shared" si="0"/>
        <v>4.5115882550873003E-2</v>
      </c>
      <c r="C55" s="207"/>
      <c r="D55" s="33">
        <f t="shared" si="4"/>
        <v>9.3735882550873006E-2</v>
      </c>
      <c r="E55" s="207"/>
      <c r="F55" s="765">
        <v>9.3735882550873004</v>
      </c>
      <c r="G55" s="765">
        <v>4.8620000000000001</v>
      </c>
      <c r="H55" s="337"/>
      <c r="I55" s="23"/>
      <c r="J55" s="23"/>
      <c r="K55" s="1786"/>
      <c r="L55" s="1787"/>
      <c r="M55" s="1786"/>
      <c r="N55" s="1786"/>
      <c r="O55" s="1786"/>
      <c r="P55" s="1786"/>
      <c r="Q55" s="1786"/>
      <c r="S55" s="203">
        <v>41183</v>
      </c>
      <c r="T55" s="8">
        <v>1441</v>
      </c>
      <c r="U55" s="204">
        <v>1.6199999999999999E-2</v>
      </c>
      <c r="V55" s="328">
        <f t="shared" si="11"/>
        <v>2.6797222222222222E-2</v>
      </c>
      <c r="W55" s="299">
        <v>67.739999999999995</v>
      </c>
      <c r="X55" s="299">
        <v>72.739999999999995</v>
      </c>
      <c r="Y55" s="204">
        <v>6.5600000000000006E-2</v>
      </c>
      <c r="Z55" s="204">
        <v>6.3500000000000001E-2</v>
      </c>
      <c r="AA55" s="328">
        <f t="shared" si="12"/>
        <v>5.6744444444444452E-2</v>
      </c>
      <c r="AB55" s="328">
        <f t="shared" si="5"/>
        <v>7.9699999999999993E-2</v>
      </c>
      <c r="AC55" s="328">
        <f t="shared" si="13"/>
        <v>8.3541666666666625E-2</v>
      </c>
      <c r="AD55" s="204">
        <v>5.9200000000000003E-2</v>
      </c>
      <c r="AE55" s="11" t="s">
        <v>177</v>
      </c>
      <c r="AF55" s="23"/>
      <c r="AG55" s="23"/>
      <c r="AH55" s="23"/>
      <c r="AI55" s="23"/>
      <c r="AJ55" s="23"/>
      <c r="AK55" s="23"/>
      <c r="AL55" s="23"/>
      <c r="AN55" s="381">
        <v>2009</v>
      </c>
      <c r="AO55" s="373">
        <f t="shared" si="15"/>
        <v>5.3492960272621293E-2</v>
      </c>
      <c r="AP55" s="373">
        <f t="shared" si="14"/>
        <v>2.000717424446238E-2</v>
      </c>
      <c r="AQ55" s="374">
        <v>1115.0999999999999</v>
      </c>
      <c r="AR55" s="374">
        <v>59.65</v>
      </c>
      <c r="AS55" s="374">
        <v>22.31</v>
      </c>
      <c r="AT55" s="378">
        <f t="shared" si="10"/>
        <v>-8.7781006270071904E-2</v>
      </c>
      <c r="AU55" s="378">
        <f t="shared" si="10"/>
        <v>-0.20463458110516941</v>
      </c>
      <c r="AV55" s="373">
        <v>1.4E-3</v>
      </c>
      <c r="AW55" s="373">
        <v>3.8399999999999997E-2</v>
      </c>
      <c r="AX55" s="373">
        <f t="shared" si="2"/>
        <v>3.6999999999999998E-2</v>
      </c>
      <c r="AY55" s="373">
        <f t="shared" si="3"/>
        <v>2.7821693040331677E-3</v>
      </c>
      <c r="AZ55" s="373">
        <v>2.5999999999999999E-2</v>
      </c>
      <c r="BA55" s="373">
        <v>7.1999999999999995E-2</v>
      </c>
      <c r="BB55" s="373">
        <v>4.36E-2</v>
      </c>
      <c r="BC55" s="389">
        <f t="shared" si="9"/>
        <v>8.199999999999999E-2</v>
      </c>
      <c r="BD55" s="374">
        <f t="shared" si="8"/>
        <v>1.1354166666666667</v>
      </c>
    </row>
    <row r="56" spans="1:56" ht="13.5" customHeight="1">
      <c r="A56" s="764">
        <v>37291</v>
      </c>
      <c r="B56" s="154">
        <f t="shared" si="0"/>
        <v>4.5920144842883183E-2</v>
      </c>
      <c r="C56" s="207"/>
      <c r="D56" s="33">
        <f t="shared" si="4"/>
        <v>9.4020144842883194E-2</v>
      </c>
      <c r="E56" s="207"/>
      <c r="F56" s="765">
        <v>9.4020144842883191</v>
      </c>
      <c r="G56" s="765">
        <v>4.8100000000000005</v>
      </c>
      <c r="H56" s="337"/>
      <c r="I56" s="23"/>
      <c r="J56" s="23"/>
      <c r="K56" s="1786"/>
      <c r="L56" s="1787"/>
      <c r="M56" s="1786"/>
      <c r="N56" s="1786"/>
      <c r="O56" s="1786"/>
      <c r="P56" s="1786"/>
      <c r="Q56" s="1786"/>
      <c r="S56" s="203">
        <v>41214</v>
      </c>
      <c r="T56" s="8">
        <v>1412</v>
      </c>
      <c r="U56" s="204">
        <v>1.7500000000000002E-2</v>
      </c>
      <c r="V56" s="328">
        <f t="shared" si="11"/>
        <v>2.6341666666666666E-2</v>
      </c>
      <c r="W56" s="299">
        <v>67.739999999999995</v>
      </c>
      <c r="X56" s="299">
        <v>72.739999999999995</v>
      </c>
      <c r="Y56" s="204">
        <v>6.5600000000000006E-2</v>
      </c>
      <c r="Z56" s="204">
        <v>6.4399999999999999E-2</v>
      </c>
      <c r="AA56" s="328">
        <f t="shared" si="12"/>
        <v>5.7152777777777782E-2</v>
      </c>
      <c r="AB56" s="328">
        <f t="shared" si="5"/>
        <v>8.1900000000000001E-2</v>
      </c>
      <c r="AC56" s="328">
        <f t="shared" si="13"/>
        <v>8.3494444444444413E-2</v>
      </c>
      <c r="AD56" s="204">
        <v>6.0100000000000001E-2</v>
      </c>
      <c r="AE56" s="11"/>
      <c r="AF56" s="23"/>
      <c r="AG56" s="23"/>
      <c r="AH56" s="23"/>
      <c r="AI56" s="23"/>
      <c r="AJ56" s="23"/>
      <c r="AK56" s="23"/>
      <c r="AL56" s="23"/>
      <c r="AN56" s="381">
        <v>2010</v>
      </c>
      <c r="AO56" s="373">
        <f t="shared" si="15"/>
        <v>6.6521421074393294E-2</v>
      </c>
      <c r="AP56" s="373">
        <f t="shared" si="14"/>
        <v>1.8383639197226551E-2</v>
      </c>
      <c r="AQ56" s="374">
        <v>1257.6400000000001</v>
      </c>
      <c r="AR56" s="374">
        <v>83.66</v>
      </c>
      <c r="AS56" s="374">
        <v>23.12</v>
      </c>
      <c r="AT56" s="373">
        <f t="shared" si="10"/>
        <v>0.40251466890192789</v>
      </c>
      <c r="AU56" s="373">
        <f t="shared" si="10"/>
        <v>3.6306588973554543E-2</v>
      </c>
      <c r="AV56" s="373">
        <v>1.2999999999999999E-3</v>
      </c>
      <c r="AW56" s="373">
        <v>3.2899999999999999E-2</v>
      </c>
      <c r="AX56" s="373">
        <f t="shared" si="2"/>
        <v>3.1599999999999996E-2</v>
      </c>
      <c r="AY56" s="373">
        <f t="shared" si="3"/>
        <v>3.3342876030006567E-2</v>
      </c>
      <c r="AZ56" s="373">
        <v>2.24E-2</v>
      </c>
      <c r="BA56" s="373">
        <v>6.9500000000000006E-2</v>
      </c>
      <c r="BB56" s="373">
        <v>5.1999999999999998E-2</v>
      </c>
      <c r="BC56" s="389">
        <f t="shared" si="9"/>
        <v>8.4900000000000003E-2</v>
      </c>
      <c r="BD56" s="374">
        <f t="shared" si="8"/>
        <v>1.5805471124620061</v>
      </c>
    </row>
    <row r="57" spans="1:56" ht="13.5" customHeight="1">
      <c r="A57" s="764">
        <v>37292</v>
      </c>
      <c r="B57" s="154">
        <f t="shared" si="0"/>
        <v>4.6684498361341309E-2</v>
      </c>
      <c r="C57" s="207"/>
      <c r="D57" s="33">
        <f t="shared" si="4"/>
        <v>9.468449836134131E-2</v>
      </c>
      <c r="E57" s="207"/>
      <c r="F57" s="765">
        <v>9.4684498361341305</v>
      </c>
      <c r="G57" s="765">
        <v>4.8</v>
      </c>
      <c r="H57" s="337"/>
      <c r="I57" s="23"/>
      <c r="J57" s="23"/>
      <c r="K57" s="1786"/>
      <c r="L57" s="1787"/>
      <c r="M57" s="1786"/>
      <c r="N57" s="1786"/>
      <c r="O57" s="1786"/>
      <c r="P57" s="1786"/>
      <c r="Q57" s="1786"/>
      <c r="S57" s="203">
        <v>41244</v>
      </c>
      <c r="T57" s="8">
        <v>1416</v>
      </c>
      <c r="U57" s="204">
        <v>1.6199999999999999E-2</v>
      </c>
      <c r="V57" s="328">
        <f t="shared" si="11"/>
        <v>2.5891666666666664E-2</v>
      </c>
      <c r="W57" s="299">
        <v>67.739999999999995</v>
      </c>
      <c r="X57" s="299">
        <v>72.739999999999995</v>
      </c>
      <c r="Y57" s="204">
        <v>6.5600000000000006E-2</v>
      </c>
      <c r="Z57" s="204">
        <v>6.4500000000000002E-2</v>
      </c>
      <c r="AA57" s="328">
        <f t="shared" si="12"/>
        <v>5.7630555555555553E-2</v>
      </c>
      <c r="AB57" s="328">
        <f t="shared" si="5"/>
        <v>8.0699999999999994E-2</v>
      </c>
      <c r="AC57" s="328">
        <f t="shared" si="13"/>
        <v>8.3522222222222206E-2</v>
      </c>
      <c r="AD57" s="204">
        <v>6.0199999999999997E-2</v>
      </c>
      <c r="AE57" s="11"/>
      <c r="AF57" s="23"/>
      <c r="AG57" s="23"/>
      <c r="AH57" s="23"/>
      <c r="AI57" s="23"/>
      <c r="AJ57" s="23"/>
      <c r="AK57" s="23"/>
      <c r="AL57" s="23"/>
      <c r="AN57" s="382">
        <v>2011</v>
      </c>
      <c r="AO57" s="373">
        <f t="shared" si="15"/>
        <v>7.7170801526717556E-2</v>
      </c>
      <c r="AP57" s="373">
        <f t="shared" si="14"/>
        <v>2.069020356234097E-2</v>
      </c>
      <c r="AQ57" s="383">
        <v>1257.5999999999999</v>
      </c>
      <c r="AR57" s="383">
        <v>97.05</v>
      </c>
      <c r="AS57" s="383">
        <v>26.02</v>
      </c>
      <c r="AT57" s="373">
        <f t="shared" si="10"/>
        <v>0.16005259383217796</v>
      </c>
      <c r="AU57" s="373">
        <f t="shared" si="10"/>
        <v>0.12543252595155696</v>
      </c>
      <c r="AV57" s="384">
        <v>2.9999999999999997E-4</v>
      </c>
      <c r="AW57" s="384">
        <v>1.8800000000000001E-2</v>
      </c>
      <c r="AX57" s="384">
        <f t="shared" si="2"/>
        <v>1.8499999999999999E-2</v>
      </c>
      <c r="AY57" s="384">
        <f t="shared" si="3"/>
        <v>2.7507719217878673E-2</v>
      </c>
      <c r="AZ57" s="384">
        <v>2.7099999999999999E-2</v>
      </c>
      <c r="BA57" s="384">
        <v>7.1800000000000003E-2</v>
      </c>
      <c r="BB57" s="384">
        <v>6.0400000000000002E-2</v>
      </c>
      <c r="BC57" s="389">
        <f t="shared" si="9"/>
        <v>7.9200000000000007E-2</v>
      </c>
      <c r="BD57" s="383">
        <f t="shared" si="8"/>
        <v>3.2127659574468086</v>
      </c>
    </row>
    <row r="58" spans="1:56" ht="13.5" customHeight="1">
      <c r="A58" s="764">
        <v>37293</v>
      </c>
      <c r="B58" s="154">
        <f t="shared" si="0"/>
        <v>4.6964544806966393E-2</v>
      </c>
      <c r="C58" s="207"/>
      <c r="D58" s="33">
        <f t="shared" si="4"/>
        <v>9.51645448069664E-2</v>
      </c>
      <c r="E58" s="207"/>
      <c r="F58" s="765">
        <v>9.5164544806966394</v>
      </c>
      <c r="G58" s="765">
        <v>4.82</v>
      </c>
      <c r="H58" s="337"/>
      <c r="I58" s="23"/>
      <c r="J58" s="23"/>
      <c r="K58" s="1786"/>
      <c r="L58" s="1787"/>
      <c r="M58" s="1786"/>
      <c r="N58" s="1786"/>
      <c r="O58" s="1786"/>
      <c r="P58" s="1786"/>
      <c r="Q58" s="1786"/>
      <c r="S58" s="203">
        <v>41275</v>
      </c>
      <c r="T58" s="8">
        <v>1426</v>
      </c>
      <c r="U58" s="204">
        <v>1.7600000000000001E-2</v>
      </c>
      <c r="V58" s="328">
        <f t="shared" si="11"/>
        <v>2.5313888888888886E-2</v>
      </c>
      <c r="W58" s="299">
        <v>69.459999999999994</v>
      </c>
      <c r="X58" s="299">
        <v>72.25</v>
      </c>
      <c r="Y58" s="204">
        <v>5.2699999999999997E-2</v>
      </c>
      <c r="Z58" s="204">
        <v>0.06</v>
      </c>
      <c r="AA58" s="328">
        <f t="shared" si="12"/>
        <v>5.8086111111111123E-2</v>
      </c>
      <c r="AB58" s="328">
        <f t="shared" si="5"/>
        <v>7.7600000000000002E-2</v>
      </c>
      <c r="AC58" s="328">
        <f t="shared" si="13"/>
        <v>8.3399999999999974E-2</v>
      </c>
      <c r="AD58" s="204">
        <v>5.7799999999999997E-2</v>
      </c>
      <c r="AE58" s="11" t="s">
        <v>178</v>
      </c>
      <c r="AF58" s="23"/>
      <c r="AG58" s="23"/>
      <c r="AH58" s="23"/>
      <c r="AI58" s="23"/>
      <c r="AJ58" s="23"/>
      <c r="AK58" s="23"/>
      <c r="AL58" s="23"/>
      <c r="AN58" s="382">
        <v>2012</v>
      </c>
      <c r="AO58" s="384">
        <f t="shared" si="15"/>
        <v>7.1848771902761899E-2</v>
      </c>
      <c r="AP58" s="384">
        <f t="shared" si="14"/>
        <v>2.134357974743898E-2</v>
      </c>
      <c r="AQ58" s="383">
        <v>1426.19</v>
      </c>
      <c r="AR58" s="383">
        <v>102.47</v>
      </c>
      <c r="AS58" s="383">
        <v>30.44</v>
      </c>
      <c r="AT58" s="384">
        <f t="shared" si="10"/>
        <v>5.5847501287995982E-2</v>
      </c>
      <c r="AU58" s="384">
        <f t="shared" si="10"/>
        <v>0.16986933128362813</v>
      </c>
      <c r="AV58" s="384">
        <v>5.0000000000000001E-4</v>
      </c>
      <c r="AW58" s="384">
        <v>1.7600000000000001E-2</v>
      </c>
      <c r="AX58" s="384">
        <f t="shared" si="2"/>
        <v>1.7100000000000001E-2</v>
      </c>
      <c r="AY58" s="384">
        <f t="shared" si="3"/>
        <v>2.9339562123536077E-2</v>
      </c>
      <c r="AZ58" s="384">
        <v>2.47E-2</v>
      </c>
      <c r="BA58" s="384">
        <v>5.2699999999999997E-2</v>
      </c>
      <c r="BB58" s="384">
        <v>5.7799999999999997E-2</v>
      </c>
      <c r="BC58" s="389">
        <f t="shared" si="9"/>
        <v>7.5399999999999995E-2</v>
      </c>
      <c r="BD58" s="383">
        <f t="shared" si="8"/>
        <v>3.2840909090909087</v>
      </c>
    </row>
    <row r="59" spans="1:56" ht="13.5" customHeight="1">
      <c r="A59" s="764">
        <v>37294</v>
      </c>
      <c r="B59" s="154">
        <f t="shared" si="0"/>
        <v>4.5941442416368501E-2</v>
      </c>
      <c r="C59" s="207"/>
      <c r="D59" s="33">
        <f t="shared" si="4"/>
        <v>9.5021442416368507E-2</v>
      </c>
      <c r="E59" s="207"/>
      <c r="F59" s="765">
        <v>9.5021442416368505</v>
      </c>
      <c r="G59" s="765">
        <v>4.9080000000000004</v>
      </c>
      <c r="H59" s="337"/>
      <c r="I59" s="23"/>
      <c r="J59" s="23"/>
      <c r="K59" s="1786"/>
      <c r="L59" s="1787"/>
      <c r="M59" s="1786"/>
      <c r="N59" s="1786"/>
      <c r="O59" s="1786"/>
      <c r="P59" s="1786"/>
      <c r="Q59" s="1786"/>
      <c r="S59" s="203">
        <v>41306</v>
      </c>
      <c r="T59" s="8">
        <v>1498</v>
      </c>
      <c r="U59" s="204">
        <v>0.02</v>
      </c>
      <c r="V59" s="328">
        <f t="shared" si="11"/>
        <v>2.4874999999999998E-2</v>
      </c>
      <c r="W59" s="299">
        <v>69.459999999999994</v>
      </c>
      <c r="X59" s="299">
        <v>72.25</v>
      </c>
      <c r="Y59" s="204">
        <v>5.2699999999999997E-2</v>
      </c>
      <c r="Z59" s="204">
        <v>5.67E-2</v>
      </c>
      <c r="AA59" s="328">
        <f t="shared" si="12"/>
        <v>5.8394444444444443E-2</v>
      </c>
      <c r="AB59" s="328">
        <f t="shared" si="5"/>
        <v>7.6700000000000004E-2</v>
      </c>
      <c r="AC59" s="328">
        <f t="shared" si="13"/>
        <v>8.3269444444444451E-2</v>
      </c>
      <c r="AD59" s="204">
        <v>5.4600000000000003E-2</v>
      </c>
      <c r="AE59" s="11"/>
      <c r="AF59" s="23"/>
      <c r="AG59" s="23"/>
      <c r="AH59" s="23"/>
      <c r="AI59" s="23"/>
      <c r="AJ59" s="23"/>
      <c r="AK59" s="23"/>
      <c r="AL59" s="23"/>
      <c r="AN59" s="23"/>
      <c r="AO59" s="23"/>
      <c r="AP59" s="23"/>
      <c r="AQ59" s="23"/>
      <c r="AR59" s="23"/>
      <c r="AS59" s="23"/>
      <c r="AT59" s="23"/>
      <c r="AU59" s="23"/>
      <c r="AV59" s="23"/>
      <c r="AW59" s="23"/>
      <c r="AX59" s="23"/>
      <c r="AY59" s="23"/>
      <c r="AZ59" s="23"/>
      <c r="BA59" s="23"/>
      <c r="BB59" s="23"/>
      <c r="BC59" s="207"/>
      <c r="BD59" s="23"/>
    </row>
    <row r="60" spans="1:56" ht="13.5" customHeight="1">
      <c r="A60" s="764">
        <v>37295</v>
      </c>
      <c r="B60" s="154">
        <f t="shared" si="0"/>
        <v>4.6133375250397901E-2</v>
      </c>
      <c r="C60" s="207"/>
      <c r="D60" s="33">
        <f t="shared" si="4"/>
        <v>9.50333752503979E-2</v>
      </c>
      <c r="E60" s="207"/>
      <c r="F60" s="765">
        <v>9.5033375250397896</v>
      </c>
      <c r="G60" s="765">
        <v>4.8899999999999997</v>
      </c>
      <c r="H60" s="337"/>
      <c r="I60" s="23"/>
      <c r="J60" s="23"/>
      <c r="K60" s="1786"/>
      <c r="L60" s="1787"/>
      <c r="M60" s="1786"/>
      <c r="N60" s="1786"/>
      <c r="O60" s="1786"/>
      <c r="P60" s="1786"/>
      <c r="Q60" s="1786"/>
      <c r="S60" s="203">
        <v>41334</v>
      </c>
      <c r="T60" s="8">
        <v>1514.68</v>
      </c>
      <c r="U60" s="204">
        <v>1.8800000000000001E-2</v>
      </c>
      <c r="V60" s="328">
        <f t="shared" si="11"/>
        <v>2.4394444444444444E-2</v>
      </c>
      <c r="W60" s="299">
        <v>69.459999999999994</v>
      </c>
      <c r="X60" s="299">
        <v>72.25</v>
      </c>
      <c r="Y60" s="204">
        <v>5.3199999999999997E-2</v>
      </c>
      <c r="Z60" s="204">
        <v>5.6500000000000002E-2</v>
      </c>
      <c r="AA60" s="328">
        <f t="shared" si="12"/>
        <v>5.8730555555555571E-2</v>
      </c>
      <c r="AB60" s="328">
        <f t="shared" si="5"/>
        <v>7.5300000000000006E-2</v>
      </c>
      <c r="AC60" s="328">
        <f t="shared" si="13"/>
        <v>8.3124999999999977E-2</v>
      </c>
      <c r="AD60" s="204">
        <v>5.4300000000000001E-2</v>
      </c>
      <c r="AE60" s="11"/>
      <c r="AF60" s="23"/>
      <c r="AG60" s="23"/>
      <c r="AH60" s="23"/>
      <c r="AI60" s="23"/>
      <c r="AJ60" s="23"/>
      <c r="AK60" s="23"/>
      <c r="AL60" s="23"/>
      <c r="AN60" s="23"/>
      <c r="AO60" s="23"/>
      <c r="AP60" s="23"/>
      <c r="AQ60" s="23"/>
      <c r="AR60" s="23"/>
      <c r="AS60" s="23"/>
      <c r="AT60" s="23"/>
      <c r="AU60" s="23"/>
      <c r="AV60" s="23"/>
      <c r="AW60" s="23"/>
      <c r="AX60" s="23"/>
      <c r="AY60" s="23"/>
      <c r="AZ60" s="23"/>
      <c r="BA60" s="23"/>
      <c r="BB60" s="23"/>
      <c r="BC60" s="390">
        <f>AVERAGE(BC53:BC55)</f>
        <v>8.4099999999999994E-2</v>
      </c>
      <c r="BD60" s="23"/>
    </row>
    <row r="61" spans="1:56" ht="13.5" customHeight="1">
      <c r="A61" s="764">
        <v>37298</v>
      </c>
      <c r="B61" s="154">
        <f t="shared" si="0"/>
        <v>4.5533193950833301E-2</v>
      </c>
      <c r="C61" s="207"/>
      <c r="D61" s="33">
        <f t="shared" si="4"/>
        <v>9.4633193950833305E-2</v>
      </c>
      <c r="E61" s="207"/>
      <c r="F61" s="765">
        <v>9.4633193950833299</v>
      </c>
      <c r="G61" s="765">
        <v>4.91</v>
      </c>
      <c r="H61" s="337"/>
      <c r="I61" s="23"/>
      <c r="J61" s="23"/>
      <c r="K61" s="1786"/>
      <c r="L61" s="1787"/>
      <c r="M61" s="1786"/>
      <c r="N61" s="1786"/>
      <c r="O61" s="1786"/>
      <c r="P61" s="1786"/>
      <c r="Q61" s="1786"/>
      <c r="S61" s="203">
        <v>41365</v>
      </c>
      <c r="T61" s="8">
        <v>1569</v>
      </c>
      <c r="U61" s="204">
        <v>1.8499999999999999E-2</v>
      </c>
      <c r="V61" s="328">
        <f t="shared" si="11"/>
        <v>2.3844444444444442E-2</v>
      </c>
      <c r="W61" s="299">
        <v>76.760000000000005</v>
      </c>
      <c r="X61" s="299">
        <v>75.31</v>
      </c>
      <c r="Y61" s="204">
        <v>5.3100000000000001E-2</v>
      </c>
      <c r="Z61" s="204">
        <v>5.6800000000000003E-2</v>
      </c>
      <c r="AA61" s="328">
        <f t="shared" si="12"/>
        <v>5.9152777777777783E-2</v>
      </c>
      <c r="AB61" s="328">
        <f t="shared" si="5"/>
        <v>7.5300000000000006E-2</v>
      </c>
      <c r="AC61" s="328">
        <f t="shared" si="13"/>
        <v>8.2997222222222222E-2</v>
      </c>
      <c r="AD61" s="204">
        <v>5.79E-2</v>
      </c>
      <c r="AE61" s="11" t="s">
        <v>177</v>
      </c>
      <c r="AF61" s="23"/>
      <c r="AG61" s="23"/>
      <c r="AH61" s="23"/>
      <c r="AI61" s="23"/>
      <c r="AJ61" s="23"/>
      <c r="AK61" s="23"/>
      <c r="AL61" s="23"/>
      <c r="AN61" s="23"/>
      <c r="AO61" s="23"/>
      <c r="AP61" s="23"/>
      <c r="AQ61" s="23"/>
      <c r="AR61" s="23"/>
      <c r="AS61" s="23"/>
      <c r="AT61" s="23"/>
      <c r="AU61" s="23"/>
      <c r="AV61" s="23"/>
      <c r="AW61" s="23"/>
      <c r="AX61" s="23"/>
      <c r="AY61" s="23"/>
      <c r="AZ61" s="23"/>
      <c r="BA61" s="23"/>
      <c r="BB61" s="23"/>
      <c r="BC61" s="390">
        <f>AVERAGE(BC54:BC56)</f>
        <v>8.4433333333333319E-2</v>
      </c>
      <c r="BD61" s="23"/>
    </row>
    <row r="62" spans="1:56" ht="13.5" customHeight="1">
      <c r="A62" s="764">
        <v>37299</v>
      </c>
      <c r="B62" s="154">
        <f t="shared" si="0"/>
        <v>4.5156222580858295E-2</v>
      </c>
      <c r="C62" s="207"/>
      <c r="D62" s="33">
        <f t="shared" si="4"/>
        <v>9.4756222580858293E-2</v>
      </c>
      <c r="E62" s="207"/>
      <c r="F62" s="765">
        <v>9.4756222580858296</v>
      </c>
      <c r="G62" s="765">
        <v>4.96</v>
      </c>
      <c r="H62" s="337"/>
      <c r="I62" s="23"/>
      <c r="J62" s="23"/>
      <c r="K62" s="1786"/>
      <c r="L62" s="1787"/>
      <c r="M62" s="1786"/>
      <c r="N62" s="1786"/>
      <c r="O62" s="1786"/>
      <c r="P62" s="1786"/>
      <c r="Q62" s="1786"/>
      <c r="S62" s="203">
        <v>41395</v>
      </c>
      <c r="T62" s="8">
        <v>1598</v>
      </c>
      <c r="U62" s="204">
        <v>1.6500000000000001E-2</v>
      </c>
      <c r="V62" s="328">
        <f t="shared" si="11"/>
        <v>2.3288888888888887E-2</v>
      </c>
      <c r="W62" s="299">
        <v>76.760000000000005</v>
      </c>
      <c r="X62" s="299">
        <v>75.31</v>
      </c>
      <c r="Y62" s="204">
        <v>5.2299999999999999E-2</v>
      </c>
      <c r="Z62" s="204">
        <v>5.6000000000000001E-2</v>
      </c>
      <c r="AA62" s="328">
        <f t="shared" si="12"/>
        <v>5.9447222222222235E-2</v>
      </c>
      <c r="AB62" s="328">
        <f t="shared" si="5"/>
        <v>7.2500000000000009E-2</v>
      </c>
      <c r="AC62" s="328">
        <f t="shared" si="13"/>
        <v>8.2736111111111094E-2</v>
      </c>
      <c r="AD62" s="204">
        <v>5.7099999999999998E-2</v>
      </c>
      <c r="AE62" s="11"/>
      <c r="AF62" s="23"/>
      <c r="AG62" s="23"/>
      <c r="AH62" s="23"/>
      <c r="AI62" s="23"/>
      <c r="AJ62" s="23"/>
      <c r="AK62" s="23"/>
      <c r="AL62" s="23"/>
      <c r="AN62" s="23"/>
      <c r="AO62" s="23"/>
      <c r="AP62" s="23"/>
      <c r="AQ62" s="23"/>
      <c r="AR62" s="23"/>
      <c r="AS62" s="23"/>
      <c r="AT62" s="23"/>
      <c r="AU62" s="23"/>
      <c r="AV62" s="23"/>
      <c r="AW62" s="23"/>
      <c r="AX62" s="23"/>
      <c r="AY62" s="23"/>
      <c r="AZ62" s="23"/>
      <c r="BA62" s="23"/>
      <c r="BB62" s="23"/>
      <c r="BC62" s="207"/>
      <c r="BD62" s="23"/>
    </row>
    <row r="63" spans="1:56" ht="13.5" customHeight="1">
      <c r="A63" s="764">
        <v>37300</v>
      </c>
      <c r="B63" s="154">
        <f t="shared" si="0"/>
        <v>4.4575796877626105E-2</v>
      </c>
      <c r="C63" s="207"/>
      <c r="D63" s="33">
        <f t="shared" si="4"/>
        <v>9.4475796877626111E-2</v>
      </c>
      <c r="E63" s="207"/>
      <c r="F63" s="765">
        <v>9.4475796877626106</v>
      </c>
      <c r="G63" s="765">
        <v>4.99</v>
      </c>
      <c r="H63" s="337"/>
      <c r="I63" s="23"/>
      <c r="J63" s="23"/>
      <c r="K63" s="1786"/>
      <c r="L63" s="1787"/>
      <c r="M63" s="1786"/>
      <c r="N63" s="1786"/>
      <c r="O63" s="1786"/>
      <c r="P63" s="1786"/>
      <c r="Q63" s="1786"/>
      <c r="S63" s="203">
        <v>41426</v>
      </c>
      <c r="T63" s="8">
        <v>1631</v>
      </c>
      <c r="U63" s="204">
        <v>2.1400000000000002E-2</v>
      </c>
      <c r="V63" s="328">
        <f t="shared" si="11"/>
        <v>2.2966666666666663E-2</v>
      </c>
      <c r="W63" s="299">
        <v>76.760000000000005</v>
      </c>
      <c r="X63" s="299">
        <v>75.31</v>
      </c>
      <c r="Y63" s="204">
        <v>5.4300000000000001E-2</v>
      </c>
      <c r="Z63" s="204">
        <v>5.45E-2</v>
      </c>
      <c r="AA63" s="328">
        <f t="shared" si="12"/>
        <v>5.9630555555555569E-2</v>
      </c>
      <c r="AB63" s="328">
        <f t="shared" si="5"/>
        <v>7.5899999999999995E-2</v>
      </c>
      <c r="AC63" s="328">
        <f t="shared" si="13"/>
        <v>8.2597222222222211E-2</v>
      </c>
      <c r="AD63" s="204">
        <v>5.5500000000000001E-2</v>
      </c>
      <c r="AE63" s="11"/>
      <c r="AF63" s="23"/>
      <c r="AG63" s="23"/>
      <c r="AH63" s="23"/>
      <c r="AI63" s="23"/>
      <c r="AJ63" s="23"/>
      <c r="AK63" s="23"/>
      <c r="AL63" s="23"/>
      <c r="AN63" s="1786"/>
      <c r="AO63" s="1786"/>
      <c r="AP63" s="1786"/>
      <c r="AQ63" s="1786"/>
      <c r="AR63" s="1786"/>
      <c r="AS63" s="1786"/>
      <c r="AT63" s="1786"/>
      <c r="AU63" s="1786"/>
      <c r="AV63" s="1786"/>
      <c r="AW63" s="1786"/>
      <c r="AX63" s="1786"/>
      <c r="AY63" s="1786"/>
      <c r="AZ63" s="1786"/>
      <c r="BA63" s="1786"/>
      <c r="BB63" s="1786"/>
      <c r="BC63" s="1794"/>
      <c r="BD63" s="1786"/>
    </row>
    <row r="64" spans="1:56" ht="13.5" customHeight="1">
      <c r="A64" s="764">
        <v>37301</v>
      </c>
      <c r="B64" s="154">
        <f t="shared" si="0"/>
        <v>4.4492893422802895E-2</v>
      </c>
      <c r="C64" s="207"/>
      <c r="D64" s="33">
        <f t="shared" si="4"/>
        <v>9.401289342280289E-2</v>
      </c>
      <c r="E64" s="207"/>
      <c r="F64" s="765">
        <v>9.4012893422802897</v>
      </c>
      <c r="G64" s="765">
        <v>4.952</v>
      </c>
      <c r="H64" s="337"/>
      <c r="I64" s="23"/>
      <c r="J64" s="23"/>
      <c r="K64" s="1786"/>
      <c r="L64" s="1787"/>
      <c r="M64" s="1786"/>
      <c r="N64" s="1786"/>
      <c r="O64" s="1786"/>
      <c r="P64" s="1786"/>
      <c r="Q64" s="1786"/>
      <c r="S64" s="203">
        <v>41456</v>
      </c>
      <c r="T64" s="8">
        <v>1606</v>
      </c>
      <c r="U64" s="204">
        <v>2.4900000000000002E-2</v>
      </c>
      <c r="V64" s="328">
        <f t="shared" si="11"/>
        <v>2.2836111111111106E-2</v>
      </c>
      <c r="W64" s="299">
        <v>78.66</v>
      </c>
      <c r="X64" s="299">
        <v>78.58</v>
      </c>
      <c r="Y64" s="204">
        <v>5.57E-2</v>
      </c>
      <c r="Z64" s="204">
        <v>5.7300000000000004E-2</v>
      </c>
      <c r="AA64" s="328">
        <f t="shared" si="12"/>
        <v>5.9805555555555556E-2</v>
      </c>
      <c r="AB64" s="328">
        <f t="shared" si="5"/>
        <v>8.2200000000000009E-2</v>
      </c>
      <c r="AC64" s="328">
        <f t="shared" si="13"/>
        <v>8.2641666666666669E-2</v>
      </c>
      <c r="AD64" s="204">
        <v>5.74E-2</v>
      </c>
      <c r="AE64" s="11" t="s">
        <v>177</v>
      </c>
      <c r="AF64" s="23"/>
      <c r="AG64" s="23"/>
      <c r="AH64" s="23"/>
      <c r="AI64" s="23"/>
      <c r="AJ64" s="23"/>
      <c r="AK64" s="23"/>
      <c r="AL64" s="23"/>
      <c r="AN64" s="1786"/>
      <c r="AO64" s="1786"/>
      <c r="AP64" s="1786"/>
      <c r="AQ64" s="1786"/>
      <c r="AR64" s="1786"/>
      <c r="AS64" s="1786"/>
      <c r="AT64" s="1786"/>
      <c r="AU64" s="1786"/>
      <c r="AV64" s="1786"/>
      <c r="AW64" s="1786"/>
      <c r="AX64" s="1786"/>
      <c r="AY64" s="1786"/>
      <c r="AZ64" s="1786"/>
      <c r="BA64" s="1786"/>
      <c r="BB64" s="1786"/>
      <c r="BC64" s="1794"/>
      <c r="BD64" s="1786"/>
    </row>
    <row r="65" spans="1:56" ht="13.5" customHeight="1">
      <c r="A65" s="764">
        <v>37302</v>
      </c>
      <c r="B65" s="154">
        <f t="shared" si="0"/>
        <v>4.5214937943667002E-2</v>
      </c>
      <c r="C65" s="207"/>
      <c r="D65" s="33">
        <f t="shared" si="4"/>
        <v>9.4314937943667007E-2</v>
      </c>
      <c r="E65" s="207"/>
      <c r="F65" s="765">
        <v>9.4314937943667001</v>
      </c>
      <c r="G65" s="765">
        <v>4.91</v>
      </c>
      <c r="H65" s="337"/>
      <c r="I65" s="23"/>
      <c r="J65" s="23"/>
      <c r="K65" s="1786"/>
      <c r="L65" s="1787"/>
      <c r="M65" s="1786"/>
      <c r="N65" s="1786"/>
      <c r="O65" s="1786"/>
      <c r="P65" s="1786"/>
      <c r="Q65" s="1786"/>
      <c r="S65" s="203">
        <v>41487</v>
      </c>
      <c r="T65" s="8">
        <v>1686</v>
      </c>
      <c r="U65" s="204">
        <v>2.5699999999999997E-2</v>
      </c>
      <c r="V65" s="328">
        <f t="shared" si="11"/>
        <v>2.274166666666666E-2</v>
      </c>
      <c r="W65" s="299">
        <v>78.66</v>
      </c>
      <c r="X65" s="299">
        <v>78.58</v>
      </c>
      <c r="Y65" s="204">
        <v>5.5999999999999994E-2</v>
      </c>
      <c r="Z65" s="204">
        <v>5.4600000000000003E-2</v>
      </c>
      <c r="AA65" s="328">
        <f t="shared" si="12"/>
        <v>5.9994444444444475E-2</v>
      </c>
      <c r="AB65" s="328">
        <f t="shared" si="5"/>
        <v>8.0299999999999996E-2</v>
      </c>
      <c r="AC65" s="328">
        <f t="shared" si="13"/>
        <v>8.2736111111111094E-2</v>
      </c>
      <c r="AD65" s="204">
        <v>5.4600000000000003E-2</v>
      </c>
      <c r="AE65" s="11"/>
      <c r="AF65" s="23"/>
      <c r="AG65" s="23"/>
      <c r="AH65" s="23"/>
      <c r="AI65" s="23"/>
      <c r="AJ65" s="23"/>
      <c r="AK65" s="23"/>
      <c r="AL65" s="23"/>
      <c r="AN65" s="1786"/>
      <c r="AO65" s="1786"/>
      <c r="AP65" s="1786"/>
      <c r="AQ65" s="1786"/>
      <c r="AR65" s="1786"/>
      <c r="AS65" s="1786"/>
      <c r="AT65" s="1786"/>
      <c r="AU65" s="1786"/>
      <c r="AV65" s="1786"/>
      <c r="AW65" s="1786"/>
      <c r="AX65" s="1786"/>
      <c r="AY65" s="1786"/>
      <c r="AZ65" s="1786"/>
      <c r="BA65" s="1786"/>
      <c r="BB65" s="1786"/>
      <c r="BC65" s="1794"/>
      <c r="BD65" s="1786"/>
    </row>
    <row r="66" spans="1:56" ht="13.5" customHeight="1">
      <c r="A66" s="764">
        <v>37305</v>
      </c>
      <c r="B66" s="154">
        <f t="shared" si="0"/>
        <v>4.5547777866153008E-2</v>
      </c>
      <c r="C66" s="207"/>
      <c r="D66" s="33">
        <f t="shared" si="4"/>
        <v>9.4647777866153013E-2</v>
      </c>
      <c r="E66" s="207"/>
      <c r="F66" s="765">
        <v>9.4647777866153007</v>
      </c>
      <c r="G66" s="765">
        <v>4.91</v>
      </c>
      <c r="H66" s="337"/>
      <c r="I66" s="23"/>
      <c r="J66" s="23"/>
      <c r="K66" s="1786"/>
      <c r="L66" s="1787"/>
      <c r="M66" s="1786"/>
      <c r="N66" s="1786"/>
      <c r="O66" s="1786"/>
      <c r="P66" s="1786"/>
      <c r="Q66" s="1786"/>
      <c r="S66" s="203">
        <v>41518</v>
      </c>
      <c r="T66" s="8">
        <v>1633</v>
      </c>
      <c r="U66" s="204">
        <v>2.7900000000000001E-2</v>
      </c>
      <c r="V66" s="328">
        <f t="shared" si="11"/>
        <v>2.2830555555555548E-2</v>
      </c>
      <c r="W66" s="299">
        <v>78.66</v>
      </c>
      <c r="X66" s="299">
        <v>78.58</v>
      </c>
      <c r="Y66" s="204">
        <v>5.6899999999999999E-2</v>
      </c>
      <c r="Z66" s="204">
        <v>5.62E-2</v>
      </c>
      <c r="AA66" s="328">
        <f t="shared" si="12"/>
        <v>6.0138888888888901E-2</v>
      </c>
      <c r="AB66" s="328">
        <f t="shared" si="5"/>
        <v>8.4100000000000008E-2</v>
      </c>
      <c r="AC66" s="328">
        <f t="shared" si="13"/>
        <v>8.2969444444444415E-2</v>
      </c>
      <c r="AD66" s="204">
        <v>5.6099999999999997E-2</v>
      </c>
      <c r="AE66" s="11"/>
      <c r="AF66" s="23"/>
      <c r="AG66" s="23"/>
      <c r="AH66" s="23"/>
      <c r="AI66" s="23"/>
      <c r="AJ66" s="23"/>
      <c r="AK66" s="23"/>
      <c r="AL66" s="23"/>
      <c r="AN66" s="1786"/>
      <c r="AO66" s="1786"/>
      <c r="AP66" s="1786"/>
      <c r="AQ66" s="1786"/>
      <c r="AR66" s="1786"/>
      <c r="AS66" s="1786"/>
      <c r="AT66" s="1786"/>
      <c r="AU66" s="1786"/>
      <c r="AV66" s="1786"/>
      <c r="AW66" s="1786"/>
      <c r="AX66" s="1786"/>
      <c r="AY66" s="1786"/>
      <c r="AZ66" s="1786"/>
      <c r="BA66" s="1786"/>
      <c r="BB66" s="1786"/>
      <c r="BC66" s="1794"/>
      <c r="BD66" s="1786"/>
    </row>
    <row r="67" spans="1:56" ht="13.5" customHeight="1">
      <c r="A67" s="764">
        <v>37306</v>
      </c>
      <c r="B67" s="154">
        <f t="shared" si="0"/>
        <v>4.5982330076497095E-2</v>
      </c>
      <c r="C67" s="207"/>
      <c r="D67" s="33">
        <f t="shared" si="4"/>
        <v>9.5482330076497104E-2</v>
      </c>
      <c r="E67" s="207"/>
      <c r="F67" s="765">
        <v>9.5482330076497099</v>
      </c>
      <c r="G67" s="765">
        <v>4.95</v>
      </c>
      <c r="H67" s="337"/>
      <c r="I67" s="23"/>
      <c r="J67" s="23"/>
      <c r="K67" s="1786"/>
      <c r="L67" s="1787"/>
      <c r="M67" s="1786"/>
      <c r="N67" s="1786"/>
      <c r="O67" s="1786"/>
      <c r="P67" s="1786"/>
      <c r="Q67" s="1786"/>
      <c r="S67" s="203">
        <v>41548</v>
      </c>
      <c r="T67" s="8">
        <v>1682</v>
      </c>
      <c r="U67" s="204">
        <v>2.6099999999999998E-2</v>
      </c>
      <c r="V67" s="328">
        <f t="shared" si="11"/>
        <v>2.2858333333333328E-2</v>
      </c>
      <c r="W67" s="299">
        <v>82.55</v>
      </c>
      <c r="X67" s="299">
        <v>80.33</v>
      </c>
      <c r="Y67" s="204">
        <v>5.62E-2</v>
      </c>
      <c r="Z67" s="204">
        <v>5.5899999999999998E-2</v>
      </c>
      <c r="AA67" s="328">
        <f t="shared" si="12"/>
        <v>6.0216666666666668E-2</v>
      </c>
      <c r="AB67" s="328">
        <f t="shared" si="5"/>
        <v>8.199999999999999E-2</v>
      </c>
      <c r="AC67" s="328">
        <f t="shared" si="13"/>
        <v>8.3074999999999968E-2</v>
      </c>
      <c r="AD67" s="204">
        <v>5.7300000000000004E-2</v>
      </c>
      <c r="AE67" s="11" t="s">
        <v>177</v>
      </c>
      <c r="AF67" s="23"/>
      <c r="AG67" s="23"/>
      <c r="AH67" s="23"/>
      <c r="AI67" s="23"/>
      <c r="AJ67" s="23"/>
      <c r="AK67" s="23"/>
      <c r="AL67" s="23"/>
      <c r="AN67" s="1786"/>
      <c r="AO67" s="1786"/>
      <c r="AP67" s="1786"/>
      <c r="AQ67" s="1786"/>
      <c r="AR67" s="1786"/>
      <c r="AS67" s="1786"/>
      <c r="AT67" s="1786"/>
      <c r="AU67" s="1786"/>
      <c r="AV67" s="1786"/>
      <c r="AW67" s="1786"/>
      <c r="AX67" s="1786"/>
      <c r="AY67" s="1786"/>
      <c r="AZ67" s="1786"/>
      <c r="BA67" s="1786"/>
      <c r="BB67" s="1786"/>
      <c r="BC67" s="1794"/>
      <c r="BD67" s="1786"/>
    </row>
    <row r="68" spans="1:56" ht="13.5" customHeight="1">
      <c r="A68" s="764">
        <v>37307</v>
      </c>
      <c r="B68" s="154">
        <f t="shared" si="0"/>
        <v>4.6326859842346489E-2</v>
      </c>
      <c r="C68" s="207"/>
      <c r="D68" s="33">
        <f t="shared" si="4"/>
        <v>9.5726859842346496E-2</v>
      </c>
      <c r="E68" s="207"/>
      <c r="F68" s="765">
        <v>9.5726859842346492</v>
      </c>
      <c r="G68" s="765">
        <v>4.9400000000000004</v>
      </c>
      <c r="H68" s="337"/>
      <c r="I68" s="23"/>
      <c r="J68" s="23"/>
      <c r="K68" s="1786"/>
      <c r="L68" s="1787"/>
      <c r="M68" s="1786"/>
      <c r="N68" s="1786"/>
      <c r="O68" s="1786"/>
      <c r="P68" s="1786"/>
      <c r="Q68" s="1786"/>
      <c r="S68" s="23"/>
      <c r="T68" s="30"/>
      <c r="U68" s="23"/>
      <c r="V68" s="207"/>
      <c r="W68" s="292"/>
      <c r="X68" s="292"/>
      <c r="Y68" s="23"/>
      <c r="Z68" s="23"/>
      <c r="AA68" s="207"/>
      <c r="AB68" s="328"/>
      <c r="AC68" s="207"/>
      <c r="AD68" s="23"/>
      <c r="AE68" s="23"/>
      <c r="AF68" s="23"/>
      <c r="AG68" s="23"/>
      <c r="AH68" s="23"/>
      <c r="AI68" s="23"/>
      <c r="AJ68" s="23"/>
      <c r="AK68" s="23"/>
      <c r="AL68" s="23"/>
      <c r="AN68" s="1786"/>
      <c r="AO68" s="1786"/>
      <c r="AP68" s="1786"/>
      <c r="AQ68" s="1786"/>
      <c r="AR68" s="1786"/>
      <c r="AS68" s="1786"/>
      <c r="AT68" s="1786"/>
      <c r="AU68" s="1786"/>
      <c r="AV68" s="1786"/>
      <c r="AW68" s="1786"/>
      <c r="AX68" s="1786"/>
      <c r="AY68" s="1786"/>
      <c r="AZ68" s="1786"/>
      <c r="BA68" s="1786"/>
      <c r="BB68" s="1786"/>
      <c r="BC68" s="1794"/>
      <c r="BD68" s="1786"/>
    </row>
    <row r="69" spans="1:56" ht="13.5" customHeight="1">
      <c r="A69" s="764">
        <v>37308</v>
      </c>
      <c r="B69" s="154">
        <f t="shared" si="0"/>
        <v>4.5709501262506926E-2</v>
      </c>
      <c r="C69" s="207"/>
      <c r="D69" s="33">
        <f t="shared" si="4"/>
        <v>9.5409501262506927E-2</v>
      </c>
      <c r="E69" s="207"/>
      <c r="F69" s="765">
        <v>9.5409501262506922</v>
      </c>
      <c r="G69" s="765">
        <v>4.97</v>
      </c>
      <c r="H69" s="337"/>
      <c r="I69" s="23"/>
      <c r="J69" s="23"/>
      <c r="K69" s="1786"/>
      <c r="L69" s="1787"/>
      <c r="M69" s="1786"/>
      <c r="N69" s="1786"/>
      <c r="O69" s="1786"/>
      <c r="P69" s="1786"/>
      <c r="Q69" s="1786"/>
      <c r="S69" s="23"/>
      <c r="T69" s="207" t="s">
        <v>409</v>
      </c>
      <c r="U69" s="23"/>
      <c r="V69" s="328">
        <f>V66-AVERAGE('(Bloom Yields Live)'!BU47:BU203)/100</f>
        <v>4.1952689313517234E-3</v>
      </c>
      <c r="W69" s="292"/>
      <c r="X69" s="292"/>
      <c r="Y69" s="23"/>
      <c r="Z69" s="23"/>
      <c r="AA69" s="207"/>
      <c r="AB69" s="328"/>
      <c r="AC69" s="207"/>
      <c r="AD69" s="206">
        <f>AVERAGE(AD46:AD67)</f>
        <v>5.8009090909090906E-2</v>
      </c>
      <c r="AE69" s="207" t="s">
        <v>1484</v>
      </c>
      <c r="AF69" s="660"/>
      <c r="AG69" s="660"/>
      <c r="AH69" s="660"/>
      <c r="AI69" s="660"/>
      <c r="AJ69" s="660"/>
      <c r="AK69" s="23"/>
      <c r="AL69" s="23"/>
      <c r="AN69" s="1786"/>
      <c r="AO69" s="1786"/>
      <c r="AP69" s="1786"/>
      <c r="AQ69" s="1786"/>
      <c r="AR69" s="1786"/>
      <c r="AS69" s="1786"/>
      <c r="AT69" s="1786"/>
      <c r="AU69" s="1786"/>
      <c r="AV69" s="1786"/>
      <c r="AW69" s="1786"/>
      <c r="AX69" s="1786"/>
      <c r="AY69" s="1786"/>
      <c r="AZ69" s="1786"/>
      <c r="BA69" s="1786"/>
      <c r="BB69" s="1786"/>
      <c r="BC69" s="1794"/>
      <c r="BD69" s="1786"/>
    </row>
    <row r="70" spans="1:56" ht="13.5" customHeight="1">
      <c r="A70" s="764">
        <v>37309</v>
      </c>
      <c r="B70" s="154">
        <f t="shared" ref="B70:B133" si="16">(F70-G70)/100</f>
        <v>4.65459095082916E-2</v>
      </c>
      <c r="C70" s="207"/>
      <c r="D70" s="33">
        <f t="shared" si="4"/>
        <v>9.5645909508291604E-2</v>
      </c>
      <c r="E70" s="207"/>
      <c r="F70" s="765">
        <v>9.5645909508291602</v>
      </c>
      <c r="G70" s="765">
        <v>4.91</v>
      </c>
      <c r="H70" s="337"/>
      <c r="I70" s="23"/>
      <c r="J70" s="23"/>
      <c r="K70" s="1786"/>
      <c r="L70" s="1787"/>
      <c r="M70" s="1786"/>
      <c r="N70" s="1786"/>
      <c r="O70" s="1786"/>
      <c r="P70" s="1786"/>
      <c r="Q70" s="1786"/>
      <c r="S70" s="23"/>
      <c r="T70" s="30"/>
      <c r="U70" s="23"/>
      <c r="V70" s="23"/>
      <c r="W70" s="292"/>
      <c r="X70" s="292"/>
      <c r="Y70" s="23"/>
      <c r="Z70" s="23"/>
      <c r="AA70" s="207"/>
      <c r="AB70" s="328"/>
      <c r="AC70" s="207"/>
      <c r="AD70" s="23"/>
      <c r="AE70" s="23"/>
      <c r="AF70" s="23"/>
      <c r="AG70" s="23"/>
      <c r="AH70" s="23"/>
      <c r="AI70" s="23"/>
      <c r="AJ70" s="23"/>
      <c r="AK70" s="23"/>
      <c r="AL70" s="23"/>
      <c r="AN70" s="1786"/>
      <c r="AO70" s="1786"/>
      <c r="AP70" s="1786"/>
      <c r="AQ70" s="1786"/>
      <c r="AR70" s="1786"/>
      <c r="AS70" s="1786"/>
      <c r="AT70" s="1786"/>
      <c r="AU70" s="1786"/>
      <c r="AV70" s="1786"/>
      <c r="AW70" s="1786"/>
      <c r="AX70" s="1786"/>
      <c r="AY70" s="1786"/>
      <c r="AZ70" s="1786"/>
      <c r="BA70" s="1786"/>
      <c r="BB70" s="1786"/>
      <c r="BC70" s="1794"/>
      <c r="BD70" s="1786"/>
    </row>
    <row r="71" spans="1:56" ht="13.5" customHeight="1">
      <c r="A71" s="764">
        <v>37312</v>
      </c>
      <c r="B71" s="154">
        <f t="shared" si="16"/>
        <v>4.5535963009669202E-2</v>
      </c>
      <c r="C71" s="207"/>
      <c r="D71" s="33">
        <f t="shared" ref="D71:D134" si="17">F71/100</f>
        <v>9.51359630096692E-2</v>
      </c>
      <c r="E71" s="207"/>
      <c r="F71" s="765">
        <v>9.5135963009669204</v>
      </c>
      <c r="G71" s="765">
        <v>4.96</v>
      </c>
      <c r="H71" s="337"/>
      <c r="I71" s="23"/>
      <c r="J71" s="23"/>
      <c r="K71" s="1786"/>
      <c r="L71" s="1787"/>
      <c r="M71" s="1786"/>
      <c r="N71" s="1786"/>
      <c r="O71" s="1786"/>
      <c r="P71" s="1786"/>
      <c r="Q71" s="1786"/>
      <c r="AB71" s="1710"/>
    </row>
    <row r="72" spans="1:56" ht="13.5" customHeight="1">
      <c r="A72" s="764">
        <v>37313</v>
      </c>
      <c r="B72" s="154">
        <f t="shared" si="16"/>
        <v>4.4706011970976893E-2</v>
      </c>
      <c r="C72" s="207"/>
      <c r="D72" s="33">
        <f t="shared" si="17"/>
        <v>9.46060119709769E-2</v>
      </c>
      <c r="E72" s="207"/>
      <c r="F72" s="765">
        <v>9.4606011970976898</v>
      </c>
      <c r="G72" s="765">
        <v>4.99</v>
      </c>
      <c r="H72" s="337"/>
      <c r="I72" s="23"/>
      <c r="J72" s="23"/>
      <c r="K72" s="1786"/>
      <c r="L72" s="1787"/>
      <c r="M72" s="1786"/>
      <c r="N72" s="1786"/>
      <c r="O72" s="1786"/>
      <c r="P72" s="1786"/>
      <c r="Q72" s="1786"/>
      <c r="AB72" s="1710"/>
    </row>
    <row r="73" spans="1:56" ht="13.5" customHeight="1">
      <c r="A73" s="764">
        <v>37314</v>
      </c>
      <c r="B73" s="154">
        <f t="shared" si="16"/>
        <v>4.4120569545438706E-2</v>
      </c>
      <c r="C73" s="207"/>
      <c r="D73" s="33">
        <f t="shared" si="17"/>
        <v>9.3820569545438701E-2</v>
      </c>
      <c r="E73" s="207"/>
      <c r="F73" s="765">
        <v>9.3820569545438701</v>
      </c>
      <c r="G73" s="765">
        <v>4.97</v>
      </c>
      <c r="H73" s="337"/>
      <c r="I73" s="23"/>
      <c r="J73" s="23"/>
      <c r="K73" s="1786"/>
      <c r="L73" s="1787"/>
      <c r="M73" s="1786"/>
      <c r="N73" s="1786"/>
      <c r="O73" s="1786"/>
      <c r="P73" s="1786"/>
      <c r="Q73" s="1786"/>
      <c r="AB73" s="1710"/>
    </row>
    <row r="74" spans="1:56" ht="13.5" customHeight="1">
      <c r="A74" s="764">
        <v>37315</v>
      </c>
      <c r="B74" s="154">
        <f t="shared" si="16"/>
        <v>4.4738049132718102E-2</v>
      </c>
      <c r="C74" s="207"/>
      <c r="D74" s="33">
        <f t="shared" si="17"/>
        <v>9.4138049132718116E-2</v>
      </c>
      <c r="E74" s="207"/>
      <c r="F74" s="765">
        <v>9.4138049132718109</v>
      </c>
      <c r="G74" s="765">
        <v>4.9400000000000004</v>
      </c>
      <c r="H74" s="337"/>
      <c r="I74" s="23"/>
      <c r="J74" s="23"/>
      <c r="K74" s="1786"/>
      <c r="L74" s="1787"/>
      <c r="M74" s="1786"/>
      <c r="N74" s="1786"/>
      <c r="O74" s="1786"/>
      <c r="P74" s="1786"/>
      <c r="Q74" s="1786"/>
      <c r="AB74" s="1710"/>
    </row>
    <row r="75" spans="1:56" ht="13.5" customHeight="1">
      <c r="A75" s="764">
        <v>37316</v>
      </c>
      <c r="B75" s="154">
        <f t="shared" si="16"/>
        <v>4.3654712233472004E-2</v>
      </c>
      <c r="C75" s="207"/>
      <c r="D75" s="33">
        <f t="shared" si="17"/>
        <v>9.3674712233471999E-2</v>
      </c>
      <c r="E75" s="207"/>
      <c r="F75" s="765">
        <v>9.3674712233472004</v>
      </c>
      <c r="G75" s="765">
        <v>5.0019999999999998</v>
      </c>
      <c r="H75" s="337"/>
      <c r="I75" s="23"/>
      <c r="J75" s="23"/>
      <c r="K75" s="1786"/>
      <c r="L75" s="1787"/>
      <c r="M75" s="1786"/>
      <c r="N75" s="1786"/>
      <c r="O75" s="1786"/>
      <c r="P75" s="1786"/>
      <c r="Q75" s="1786"/>
      <c r="AB75" s="1710"/>
    </row>
    <row r="76" spans="1:56" ht="13.5" customHeight="1">
      <c r="A76" s="764">
        <v>37319</v>
      </c>
      <c r="B76" s="154">
        <f t="shared" si="16"/>
        <v>4.2200449417817094E-2</v>
      </c>
      <c r="C76" s="207"/>
      <c r="D76" s="33">
        <f t="shared" si="17"/>
        <v>9.2500449417817099E-2</v>
      </c>
      <c r="E76" s="207"/>
      <c r="F76" s="765">
        <v>9.2500449417817094</v>
      </c>
      <c r="G76" s="765">
        <v>5.03</v>
      </c>
      <c r="H76" s="337"/>
      <c r="I76" s="23"/>
      <c r="J76" s="23"/>
      <c r="K76" s="1786"/>
      <c r="L76" s="1787"/>
      <c r="M76" s="1786"/>
      <c r="N76" s="1786"/>
      <c r="O76" s="1786"/>
      <c r="P76" s="1786"/>
      <c r="Q76" s="1786"/>
      <c r="AB76" s="1710"/>
    </row>
    <row r="77" spans="1:56" ht="13.5" customHeight="1">
      <c r="A77" s="764">
        <v>37320</v>
      </c>
      <c r="B77" s="154">
        <f t="shared" si="16"/>
        <v>4.1991228500970888E-2</v>
      </c>
      <c r="C77" s="207"/>
      <c r="D77" s="33">
        <f t="shared" si="17"/>
        <v>9.269122850097089E-2</v>
      </c>
      <c r="E77" s="207"/>
      <c r="F77" s="765">
        <v>9.269122850097089</v>
      </c>
      <c r="G77" s="765">
        <v>5.07</v>
      </c>
      <c r="H77" s="337"/>
      <c r="I77" s="23"/>
      <c r="J77" s="23"/>
      <c r="K77" s="1786"/>
      <c r="L77" s="1787"/>
      <c r="M77" s="1786"/>
      <c r="N77" s="1786"/>
      <c r="O77" s="1786"/>
      <c r="P77" s="1786"/>
      <c r="Q77" s="1786"/>
      <c r="AB77" s="1710"/>
    </row>
    <row r="78" spans="1:56" ht="13.5" customHeight="1">
      <c r="A78" s="764">
        <v>37321</v>
      </c>
      <c r="B78" s="154">
        <f t="shared" si="16"/>
        <v>4.0834410629136307E-2</v>
      </c>
      <c r="C78" s="207"/>
      <c r="D78" s="33">
        <f t="shared" si="17"/>
        <v>9.2334410629136304E-2</v>
      </c>
      <c r="E78" s="207"/>
      <c r="F78" s="765">
        <v>9.2334410629136308</v>
      </c>
      <c r="G78" s="765">
        <v>5.15</v>
      </c>
      <c r="H78" s="337"/>
      <c r="I78" s="23"/>
      <c r="J78" s="23"/>
      <c r="K78" s="1786"/>
      <c r="L78" s="1787"/>
      <c r="M78" s="1786"/>
      <c r="N78" s="1786"/>
      <c r="O78" s="1786"/>
      <c r="P78" s="1786"/>
      <c r="Q78" s="1786"/>
      <c r="AB78" s="1710"/>
    </row>
    <row r="79" spans="1:56" ht="13.5" customHeight="1">
      <c r="A79" s="764">
        <v>37322</v>
      </c>
      <c r="B79" s="154">
        <f t="shared" si="16"/>
        <v>4.0139797324844809E-2</v>
      </c>
      <c r="C79" s="207"/>
      <c r="D79" s="33">
        <f t="shared" si="17"/>
        <v>9.1909797324844805E-2</v>
      </c>
      <c r="E79" s="207"/>
      <c r="F79" s="765">
        <v>9.1909797324844806</v>
      </c>
      <c r="G79" s="765">
        <v>5.1769999999999996</v>
      </c>
      <c r="H79" s="337"/>
      <c r="I79" s="23"/>
      <c r="J79" s="23"/>
      <c r="K79" s="1786"/>
      <c r="L79" s="1787"/>
      <c r="M79" s="1786"/>
      <c r="N79" s="1786"/>
      <c r="O79" s="1786"/>
      <c r="P79" s="1786"/>
      <c r="Q79" s="1786"/>
      <c r="AB79" s="1710"/>
    </row>
    <row r="80" spans="1:56" ht="13.5" customHeight="1">
      <c r="A80" s="764">
        <v>37323</v>
      </c>
      <c r="B80" s="154">
        <f t="shared" si="16"/>
        <v>3.9865144874443904E-2</v>
      </c>
      <c r="C80" s="207"/>
      <c r="D80" s="33">
        <f t="shared" si="17"/>
        <v>9.1665144874443896E-2</v>
      </c>
      <c r="E80" s="207"/>
      <c r="F80" s="765">
        <v>9.16651448744439</v>
      </c>
      <c r="G80" s="765">
        <v>5.18</v>
      </c>
      <c r="H80" s="337"/>
      <c r="I80" s="23"/>
      <c r="J80" s="23"/>
      <c r="K80" s="1786"/>
      <c r="L80" s="1787"/>
      <c r="M80" s="1786"/>
      <c r="N80" s="1786"/>
      <c r="O80" s="1786"/>
      <c r="P80" s="1786"/>
      <c r="Q80" s="1786"/>
      <c r="AB80" s="1710"/>
    </row>
    <row r="81" spans="1:28" ht="13.5" customHeight="1">
      <c r="A81" s="764">
        <v>37326</v>
      </c>
      <c r="B81" s="154">
        <f t="shared" si="16"/>
        <v>3.9987176591864702E-2</v>
      </c>
      <c r="C81" s="207"/>
      <c r="D81" s="33">
        <f t="shared" si="17"/>
        <v>9.1687176591864705E-2</v>
      </c>
      <c r="E81" s="207"/>
      <c r="F81" s="765">
        <v>9.1687176591864699</v>
      </c>
      <c r="G81" s="765">
        <v>5.17</v>
      </c>
      <c r="H81" s="337"/>
      <c r="I81" s="23"/>
      <c r="J81" s="23"/>
      <c r="K81" s="1786"/>
      <c r="L81" s="1787"/>
      <c r="M81" s="1786"/>
      <c r="N81" s="1786"/>
      <c r="O81" s="1786"/>
      <c r="P81" s="1786"/>
      <c r="Q81" s="1786"/>
      <c r="AB81" s="1710"/>
    </row>
    <row r="82" spans="1:28" ht="13.5" customHeight="1">
      <c r="A82" s="764">
        <v>37327</v>
      </c>
      <c r="B82" s="154">
        <f t="shared" si="16"/>
        <v>4.0136581697384599E-2</v>
      </c>
      <c r="C82" s="207"/>
      <c r="D82" s="33">
        <f t="shared" si="17"/>
        <v>9.1846581697384605E-2</v>
      </c>
      <c r="E82" s="207"/>
      <c r="F82" s="765">
        <v>9.1846581697384604</v>
      </c>
      <c r="G82" s="765">
        <v>5.1710000000000003</v>
      </c>
      <c r="H82" s="337"/>
      <c r="I82" s="23"/>
      <c r="J82" s="23"/>
      <c r="K82" s="1786"/>
      <c r="L82" s="1787"/>
      <c r="M82" s="1786"/>
      <c r="N82" s="1786"/>
      <c r="O82" s="1786"/>
      <c r="P82" s="1786"/>
      <c r="Q82" s="1786"/>
      <c r="AB82" s="1710"/>
    </row>
    <row r="83" spans="1:28" ht="13.5" customHeight="1">
      <c r="A83" s="764">
        <v>37328</v>
      </c>
      <c r="B83" s="154">
        <f t="shared" si="16"/>
        <v>3.9977430685197296E-2</v>
      </c>
      <c r="C83" s="207"/>
      <c r="D83" s="33">
        <f t="shared" si="17"/>
        <v>9.1877430685197298E-2</v>
      </c>
      <c r="E83" s="207"/>
      <c r="F83" s="765">
        <v>9.1877430685197297</v>
      </c>
      <c r="G83" s="765">
        <v>5.19</v>
      </c>
      <c r="H83" s="337"/>
      <c r="I83" s="23"/>
      <c r="J83" s="23"/>
      <c r="K83" s="1786"/>
      <c r="L83" s="1787"/>
      <c r="M83" s="1786"/>
      <c r="N83" s="1786"/>
      <c r="O83" s="1786"/>
      <c r="P83" s="1786"/>
      <c r="Q83" s="1786"/>
      <c r="AB83" s="1710"/>
    </row>
    <row r="84" spans="1:28" ht="13.5" customHeight="1">
      <c r="A84" s="764">
        <v>37329</v>
      </c>
      <c r="B84" s="154">
        <f t="shared" si="16"/>
        <v>3.9525656457876888E-2</v>
      </c>
      <c r="C84" s="207"/>
      <c r="D84" s="33">
        <f t="shared" si="17"/>
        <v>9.1725656457876892E-2</v>
      </c>
      <c r="E84" s="207"/>
      <c r="F84" s="765">
        <v>9.1725656457876887</v>
      </c>
      <c r="G84" s="765">
        <v>5.22</v>
      </c>
      <c r="H84" s="337"/>
      <c r="I84" s="23"/>
      <c r="J84" s="23"/>
      <c r="K84" s="1786"/>
      <c r="L84" s="1787"/>
      <c r="M84" s="1786"/>
      <c r="N84" s="1786"/>
      <c r="O84" s="1786"/>
      <c r="P84" s="1786"/>
      <c r="Q84" s="1786"/>
      <c r="AB84" s="1710"/>
    </row>
    <row r="85" spans="1:28" ht="13.5" customHeight="1">
      <c r="A85" s="764">
        <v>37330</v>
      </c>
      <c r="B85" s="154">
        <f t="shared" si="16"/>
        <v>3.9219732370730391E-2</v>
      </c>
      <c r="C85" s="207"/>
      <c r="D85" s="33">
        <f t="shared" si="17"/>
        <v>9.141973237073038E-2</v>
      </c>
      <c r="E85" s="207"/>
      <c r="F85" s="765">
        <v>9.1419732370730387</v>
      </c>
      <c r="G85" s="765">
        <v>5.22</v>
      </c>
      <c r="H85" s="337"/>
      <c r="I85" s="23"/>
      <c r="J85" s="23"/>
      <c r="K85" s="1786"/>
      <c r="L85" s="1787"/>
      <c r="M85" s="1786"/>
      <c r="N85" s="1786"/>
      <c r="O85" s="1786"/>
      <c r="P85" s="1786"/>
      <c r="Q85" s="1786"/>
      <c r="AB85" s="1710"/>
    </row>
    <row r="86" spans="1:28" ht="13.5" customHeight="1">
      <c r="A86" s="764">
        <v>37333</v>
      </c>
      <c r="B86" s="154">
        <f t="shared" si="16"/>
        <v>3.8973130705670399E-2</v>
      </c>
      <c r="C86" s="207"/>
      <c r="D86" s="33">
        <f t="shared" si="17"/>
        <v>9.0973130705670396E-2</v>
      </c>
      <c r="E86" s="207"/>
      <c r="F86" s="765">
        <v>9.09731307056704</v>
      </c>
      <c r="G86" s="765">
        <v>5.2</v>
      </c>
      <c r="H86" s="337"/>
      <c r="I86" s="23"/>
      <c r="J86" s="23"/>
      <c r="K86" s="1786"/>
      <c r="L86" s="1787"/>
      <c r="M86" s="1786"/>
      <c r="N86" s="1786"/>
      <c r="O86" s="1786"/>
      <c r="P86" s="1786"/>
      <c r="Q86" s="1786"/>
      <c r="AB86" s="1710"/>
    </row>
    <row r="87" spans="1:28" ht="13.5" customHeight="1">
      <c r="A87" s="764">
        <v>37334</v>
      </c>
      <c r="B87" s="154">
        <f t="shared" si="16"/>
        <v>3.88003985062585E-2</v>
      </c>
      <c r="C87" s="207"/>
      <c r="D87" s="33">
        <f t="shared" si="17"/>
        <v>9.0700398506258495E-2</v>
      </c>
      <c r="E87" s="207"/>
      <c r="F87" s="765">
        <v>9.0700398506258502</v>
      </c>
      <c r="G87" s="765">
        <v>5.19</v>
      </c>
      <c r="H87" s="337"/>
      <c r="I87" s="23"/>
      <c r="J87" s="23"/>
      <c r="K87" s="1786"/>
      <c r="L87" s="1787"/>
      <c r="M87" s="1786"/>
      <c r="N87" s="1786"/>
      <c r="O87" s="1786"/>
      <c r="P87" s="1786"/>
      <c r="Q87" s="1786"/>
      <c r="AB87" s="1710"/>
    </row>
    <row r="88" spans="1:28" ht="13.5" customHeight="1">
      <c r="A88" s="764">
        <v>37335</v>
      </c>
      <c r="B88" s="154">
        <f t="shared" si="16"/>
        <v>3.8749082357800474E-2</v>
      </c>
      <c r="C88" s="207"/>
      <c r="D88" s="33">
        <f t="shared" si="17"/>
        <v>9.1049082357800473E-2</v>
      </c>
      <c r="E88" s="207"/>
      <c r="F88" s="765">
        <v>9.1049082357800479</v>
      </c>
      <c r="G88" s="765">
        <v>5.23</v>
      </c>
      <c r="H88" s="337"/>
      <c r="I88" s="23"/>
      <c r="J88" s="23"/>
      <c r="K88" s="1786"/>
      <c r="L88" s="1787"/>
      <c r="M88" s="1786"/>
      <c r="N88" s="1786"/>
      <c r="O88" s="1786"/>
      <c r="P88" s="1786"/>
      <c r="Q88" s="1786"/>
      <c r="AB88" s="1710"/>
    </row>
    <row r="89" spans="1:28" ht="13.5" customHeight="1">
      <c r="A89" s="764">
        <v>37336</v>
      </c>
      <c r="B89" s="154">
        <f t="shared" si="16"/>
        <v>3.9012136445611099E-2</v>
      </c>
      <c r="C89" s="207"/>
      <c r="D89" s="33">
        <f t="shared" si="17"/>
        <v>9.11121364456111E-2</v>
      </c>
      <c r="E89" s="207"/>
      <c r="F89" s="765">
        <v>9.1112136445611096</v>
      </c>
      <c r="G89" s="765">
        <v>5.21</v>
      </c>
      <c r="H89" s="337"/>
      <c r="I89" s="23"/>
      <c r="J89" s="23"/>
      <c r="K89" s="1786"/>
      <c r="L89" s="1787"/>
      <c r="M89" s="1786"/>
      <c r="N89" s="1786"/>
      <c r="O89" s="1786"/>
      <c r="P89" s="1786"/>
      <c r="Q89" s="1786"/>
      <c r="AB89" s="1710"/>
    </row>
    <row r="90" spans="1:28" ht="13.5" customHeight="1">
      <c r="A90" s="764">
        <v>37337</v>
      </c>
      <c r="B90" s="154">
        <f t="shared" si="16"/>
        <v>3.8636449450753112E-2</v>
      </c>
      <c r="C90" s="207"/>
      <c r="D90" s="33">
        <f t="shared" si="17"/>
        <v>9.113644945075311E-2</v>
      </c>
      <c r="E90" s="207"/>
      <c r="F90" s="765">
        <v>9.1136449450753112</v>
      </c>
      <c r="G90" s="765">
        <v>5.25</v>
      </c>
      <c r="H90" s="337"/>
      <c r="I90" s="23"/>
      <c r="J90" s="23"/>
      <c r="K90" s="1786"/>
      <c r="L90" s="1787"/>
      <c r="M90" s="1786"/>
      <c r="N90" s="1786"/>
      <c r="O90" s="1786"/>
      <c r="P90" s="1786"/>
      <c r="Q90" s="1786"/>
      <c r="AB90" s="1710"/>
    </row>
    <row r="91" spans="1:28" ht="13.5" customHeight="1">
      <c r="A91" s="764">
        <v>37340</v>
      </c>
      <c r="B91" s="154">
        <f t="shared" si="16"/>
        <v>3.8621104567555298E-2</v>
      </c>
      <c r="C91" s="207"/>
      <c r="D91" s="33">
        <f t="shared" si="17"/>
        <v>9.1321104567555308E-2</v>
      </c>
      <c r="E91" s="207"/>
      <c r="F91" s="765">
        <v>9.1321104567555302</v>
      </c>
      <c r="G91" s="765">
        <v>5.2700000000000005</v>
      </c>
      <c r="H91" s="337"/>
      <c r="I91" s="23"/>
      <c r="J91" s="23"/>
      <c r="K91" s="1786"/>
      <c r="L91" s="1787"/>
      <c r="M91" s="1786"/>
      <c r="N91" s="1786"/>
      <c r="O91" s="1786"/>
      <c r="P91" s="1786"/>
      <c r="Q91" s="1786"/>
      <c r="AB91" s="1710"/>
    </row>
    <row r="92" spans="1:28" ht="13.5" customHeight="1">
      <c r="A92" s="764">
        <v>37341</v>
      </c>
      <c r="B92" s="154">
        <f t="shared" si="16"/>
        <v>3.8891487292558896E-2</v>
      </c>
      <c r="C92" s="207"/>
      <c r="D92" s="33">
        <f t="shared" si="17"/>
        <v>9.1191487292558909E-2</v>
      </c>
      <c r="E92" s="207"/>
      <c r="F92" s="765">
        <v>9.1191487292558904</v>
      </c>
      <c r="G92" s="765">
        <v>5.23</v>
      </c>
      <c r="H92" s="337"/>
      <c r="I92" s="23"/>
      <c r="J92" s="23"/>
      <c r="K92" s="1786"/>
      <c r="L92" s="1787"/>
      <c r="M92" s="1786"/>
      <c r="N92" s="1786"/>
      <c r="O92" s="1786"/>
      <c r="P92" s="1786"/>
      <c r="Q92" s="1786"/>
      <c r="AB92" s="1710"/>
    </row>
    <row r="93" spans="1:28" ht="13.5" customHeight="1">
      <c r="A93" s="764">
        <v>37342</v>
      </c>
      <c r="B93" s="154">
        <f t="shared" si="16"/>
        <v>3.9038159774250521E-2</v>
      </c>
      <c r="C93" s="207"/>
      <c r="D93" s="33">
        <f t="shared" si="17"/>
        <v>9.123815977425051E-2</v>
      </c>
      <c r="E93" s="207"/>
      <c r="F93" s="765">
        <v>9.1238159774250516</v>
      </c>
      <c r="G93" s="765">
        <v>5.22</v>
      </c>
      <c r="H93" s="337"/>
      <c r="I93" s="23"/>
      <c r="J93" s="23"/>
      <c r="K93" s="1786"/>
      <c r="L93" s="1787"/>
      <c r="M93" s="1786"/>
      <c r="N93" s="1786"/>
      <c r="O93" s="1786"/>
      <c r="P93" s="1786"/>
      <c r="Q93" s="1786"/>
      <c r="AB93" s="1710"/>
    </row>
    <row r="94" spans="1:28" ht="13.5" customHeight="1">
      <c r="A94" s="764">
        <v>37343</v>
      </c>
      <c r="B94" s="154">
        <f t="shared" si="16"/>
        <v>3.8344579277299104E-2</v>
      </c>
      <c r="C94" s="207"/>
      <c r="D94" s="33">
        <f t="shared" si="17"/>
        <v>9.0864579277299101E-2</v>
      </c>
      <c r="E94" s="207"/>
      <c r="F94" s="765">
        <v>9.08645792772991</v>
      </c>
      <c r="G94" s="765">
        <v>5.2519999999999998</v>
      </c>
      <c r="H94" s="337"/>
      <c r="I94" s="23"/>
      <c r="J94" s="23"/>
      <c r="K94" s="1786"/>
      <c r="L94" s="1787"/>
      <c r="M94" s="1786"/>
      <c r="N94" s="1786"/>
      <c r="O94" s="1786"/>
      <c r="P94" s="1786"/>
      <c r="Q94" s="1786"/>
      <c r="AB94" s="1710"/>
    </row>
    <row r="95" spans="1:28" ht="13.5" customHeight="1">
      <c r="A95" s="764">
        <v>37348</v>
      </c>
      <c r="B95" s="154">
        <f t="shared" si="16"/>
        <v>3.9180332252294496E-2</v>
      </c>
      <c r="C95" s="207"/>
      <c r="D95" s="33">
        <f t="shared" si="17"/>
        <v>9.1530332252294497E-2</v>
      </c>
      <c r="E95" s="207"/>
      <c r="F95" s="765">
        <v>9.15303322522945</v>
      </c>
      <c r="G95" s="765">
        <v>5.2350000000000003</v>
      </c>
      <c r="H95" s="337"/>
      <c r="I95" s="23"/>
      <c r="J95" s="23"/>
      <c r="K95" s="1786"/>
      <c r="L95" s="1787"/>
      <c r="M95" s="1786"/>
      <c r="N95" s="1786"/>
      <c r="O95" s="1786"/>
      <c r="P95" s="1786"/>
      <c r="Q95" s="1786"/>
      <c r="AB95" s="1710"/>
    </row>
    <row r="96" spans="1:28" ht="13.5" customHeight="1">
      <c r="A96" s="764">
        <v>37349</v>
      </c>
      <c r="B96" s="154">
        <f t="shared" si="16"/>
        <v>3.97969562761653E-2</v>
      </c>
      <c r="C96" s="207"/>
      <c r="D96" s="33">
        <f t="shared" si="17"/>
        <v>9.1696956276165309E-2</v>
      </c>
      <c r="E96" s="207"/>
      <c r="F96" s="765">
        <v>9.1696956276165302</v>
      </c>
      <c r="G96" s="765">
        <v>5.19</v>
      </c>
      <c r="H96" s="337"/>
      <c r="I96" s="23"/>
      <c r="J96" s="23"/>
      <c r="K96" s="1786"/>
      <c r="L96" s="1787"/>
      <c r="M96" s="1786"/>
      <c r="N96" s="1786"/>
      <c r="O96" s="1786"/>
      <c r="P96" s="1786"/>
      <c r="Q96" s="1786"/>
      <c r="AB96" s="1710"/>
    </row>
    <row r="97" spans="1:28" ht="13.5" customHeight="1">
      <c r="A97" s="764">
        <v>37350</v>
      </c>
      <c r="B97" s="154">
        <f t="shared" si="16"/>
        <v>4.0956469465626394E-2</v>
      </c>
      <c r="C97" s="207"/>
      <c r="D97" s="33">
        <f t="shared" si="17"/>
        <v>9.2286469465626395E-2</v>
      </c>
      <c r="E97" s="207"/>
      <c r="F97" s="765">
        <v>9.2286469465626393</v>
      </c>
      <c r="G97" s="765">
        <v>5.133</v>
      </c>
      <c r="H97" s="337"/>
      <c r="I97" s="23"/>
      <c r="J97" s="23"/>
      <c r="K97" s="1786"/>
      <c r="L97" s="1787"/>
      <c r="M97" s="1786"/>
      <c r="N97" s="1786"/>
      <c r="O97" s="1786"/>
      <c r="P97" s="1786"/>
      <c r="Q97" s="1786"/>
      <c r="AB97" s="1710"/>
    </row>
    <row r="98" spans="1:28" ht="13.5" customHeight="1">
      <c r="A98" s="764">
        <v>37351</v>
      </c>
      <c r="B98" s="154">
        <f t="shared" si="16"/>
        <v>4.1123602567559196E-2</v>
      </c>
      <c r="C98" s="207"/>
      <c r="D98" s="33">
        <f t="shared" si="17"/>
        <v>9.2323602567559199E-2</v>
      </c>
      <c r="E98" s="207"/>
      <c r="F98" s="765">
        <v>9.2323602567559195</v>
      </c>
      <c r="G98" s="765">
        <v>5.12</v>
      </c>
      <c r="H98" s="337"/>
      <c r="I98" s="23"/>
      <c r="J98" s="23"/>
      <c r="K98" s="1786"/>
      <c r="L98" s="1787"/>
      <c r="M98" s="1786"/>
      <c r="N98" s="1786"/>
      <c r="O98" s="1786"/>
      <c r="P98" s="1786"/>
      <c r="Q98" s="1786"/>
      <c r="AB98" s="1710"/>
    </row>
    <row r="99" spans="1:28" ht="13.5" customHeight="1">
      <c r="A99" s="764">
        <v>37354</v>
      </c>
      <c r="B99" s="154">
        <f t="shared" si="16"/>
        <v>4.1378555992359518E-2</v>
      </c>
      <c r="C99" s="207"/>
      <c r="D99" s="33">
        <f t="shared" si="17"/>
        <v>9.3078555992359521E-2</v>
      </c>
      <c r="E99" s="207"/>
      <c r="F99" s="765">
        <v>9.3078555992359515</v>
      </c>
      <c r="G99" s="765">
        <v>5.17</v>
      </c>
      <c r="H99" s="337"/>
      <c r="I99" s="23"/>
      <c r="J99" s="23"/>
      <c r="K99" s="1786"/>
      <c r="L99" s="1787"/>
      <c r="M99" s="1786"/>
      <c r="N99" s="1786"/>
      <c r="O99" s="1786"/>
      <c r="P99" s="1786"/>
      <c r="Q99" s="1786"/>
      <c r="AB99" s="1710"/>
    </row>
    <row r="100" spans="1:28" ht="13.5" customHeight="1">
      <c r="A100" s="764">
        <v>37355</v>
      </c>
      <c r="B100" s="154">
        <f t="shared" si="16"/>
        <v>4.1288826455799017E-2</v>
      </c>
      <c r="C100" s="207"/>
      <c r="D100" s="33">
        <f t="shared" si="17"/>
        <v>9.2958826455799018E-2</v>
      </c>
      <c r="E100" s="207"/>
      <c r="F100" s="765">
        <v>9.2958826455799013</v>
      </c>
      <c r="G100" s="765">
        <v>5.1669999999999998</v>
      </c>
      <c r="H100" s="337"/>
      <c r="I100" s="23"/>
      <c r="J100" s="23"/>
      <c r="K100" s="1786"/>
      <c r="L100" s="1787"/>
      <c r="M100" s="1786"/>
      <c r="N100" s="1786"/>
      <c r="O100" s="1786"/>
      <c r="P100" s="1786"/>
      <c r="Q100" s="1786"/>
      <c r="AB100" s="1710"/>
    </row>
    <row r="101" spans="1:28" ht="13.5" customHeight="1">
      <c r="A101" s="764">
        <v>37356</v>
      </c>
      <c r="B101" s="154">
        <f t="shared" si="16"/>
        <v>4.0660614917563113E-2</v>
      </c>
      <c r="C101" s="207"/>
      <c r="D101" s="33">
        <f t="shared" si="17"/>
        <v>9.2460614917563119E-2</v>
      </c>
      <c r="E101" s="207"/>
      <c r="F101" s="765">
        <v>9.2460614917563113</v>
      </c>
      <c r="G101" s="765">
        <v>5.18</v>
      </c>
      <c r="H101" s="337"/>
      <c r="I101" s="23"/>
      <c r="J101" s="23"/>
      <c r="K101" s="1786"/>
      <c r="L101" s="1787"/>
      <c r="M101" s="1786"/>
      <c r="N101" s="1786"/>
      <c r="O101" s="1786"/>
      <c r="P101" s="1786"/>
      <c r="Q101" s="1786"/>
      <c r="AB101" s="1710"/>
    </row>
    <row r="102" spans="1:28" ht="13.5" customHeight="1">
      <c r="A102" s="764">
        <v>37357</v>
      </c>
      <c r="B102" s="154">
        <f t="shared" si="16"/>
        <v>4.1707340659844397E-2</v>
      </c>
      <c r="C102" s="207"/>
      <c r="D102" s="33">
        <f t="shared" si="17"/>
        <v>9.3007340659844395E-2</v>
      </c>
      <c r="E102" s="207"/>
      <c r="F102" s="765">
        <v>9.3007340659844395</v>
      </c>
      <c r="G102" s="765">
        <v>5.13</v>
      </c>
      <c r="H102" s="337"/>
      <c r="I102" s="23"/>
      <c r="J102" s="23"/>
      <c r="K102" s="1786"/>
      <c r="L102" s="1787"/>
      <c r="M102" s="1786"/>
      <c r="N102" s="1786"/>
      <c r="O102" s="1786"/>
      <c r="P102" s="1786"/>
      <c r="Q102" s="1786"/>
      <c r="AB102" s="1710"/>
    </row>
    <row r="103" spans="1:28" ht="13.5" customHeight="1">
      <c r="A103" s="764">
        <v>37358</v>
      </c>
      <c r="B103" s="154">
        <f t="shared" si="16"/>
        <v>4.1381571052955889E-2</v>
      </c>
      <c r="C103" s="207"/>
      <c r="D103" s="33">
        <f t="shared" si="17"/>
        <v>9.2881571052955886E-2</v>
      </c>
      <c r="E103" s="207"/>
      <c r="F103" s="765">
        <v>9.2881571052955891</v>
      </c>
      <c r="G103" s="765">
        <v>5.15</v>
      </c>
      <c r="H103" s="337"/>
      <c r="I103" s="23"/>
      <c r="J103" s="23"/>
      <c r="K103" s="1786"/>
      <c r="L103" s="1787"/>
      <c r="M103" s="1786"/>
      <c r="N103" s="1786"/>
      <c r="O103" s="1786"/>
      <c r="P103" s="1786"/>
      <c r="Q103" s="1786"/>
      <c r="AB103" s="1710"/>
    </row>
    <row r="104" spans="1:28" ht="13.5" customHeight="1">
      <c r="A104" s="764">
        <v>37361</v>
      </c>
      <c r="B104" s="154">
        <f t="shared" si="16"/>
        <v>4.156734690433448E-2</v>
      </c>
      <c r="C104" s="207"/>
      <c r="D104" s="33">
        <f t="shared" si="17"/>
        <v>9.2567346904334491E-2</v>
      </c>
      <c r="E104" s="207"/>
      <c r="F104" s="765">
        <v>9.2567346904334489</v>
      </c>
      <c r="G104" s="765">
        <v>5.1000000000000005</v>
      </c>
      <c r="H104" s="337"/>
      <c r="I104" s="23"/>
      <c r="J104" s="23"/>
      <c r="K104" s="1786"/>
      <c r="L104" s="1787"/>
      <c r="M104" s="1786"/>
      <c r="N104" s="1786"/>
      <c r="O104" s="1786"/>
      <c r="P104" s="1786"/>
      <c r="Q104" s="1786"/>
      <c r="AB104" s="1710"/>
    </row>
    <row r="105" spans="1:28" ht="13.5" customHeight="1">
      <c r="A105" s="764">
        <v>37362</v>
      </c>
      <c r="B105" s="154">
        <f t="shared" si="16"/>
        <v>4.0121984541620997E-2</v>
      </c>
      <c r="C105" s="207"/>
      <c r="D105" s="33">
        <f t="shared" si="17"/>
        <v>9.1821984541620993E-2</v>
      </c>
      <c r="E105" s="207"/>
      <c r="F105" s="765">
        <v>9.1821984541620996</v>
      </c>
      <c r="G105" s="765">
        <v>5.17</v>
      </c>
      <c r="H105" s="337"/>
      <c r="I105" s="23"/>
      <c r="J105" s="23"/>
      <c r="K105" s="1786"/>
      <c r="L105" s="1787"/>
      <c r="M105" s="1786"/>
      <c r="N105" s="1786"/>
      <c r="O105" s="1786"/>
      <c r="P105" s="1786"/>
      <c r="Q105" s="1786"/>
      <c r="AB105" s="1710"/>
    </row>
    <row r="106" spans="1:28" ht="13.5" customHeight="1">
      <c r="A106" s="764">
        <v>37363</v>
      </c>
      <c r="B106" s="154">
        <f t="shared" si="16"/>
        <v>3.9792489264405505E-2</v>
      </c>
      <c r="C106" s="207"/>
      <c r="D106" s="33">
        <f t="shared" si="17"/>
        <v>9.1662489264405511E-2</v>
      </c>
      <c r="E106" s="207"/>
      <c r="F106" s="765">
        <v>9.1662489264405504</v>
      </c>
      <c r="G106" s="765">
        <v>5.1870000000000003</v>
      </c>
      <c r="H106" s="337"/>
      <c r="I106" s="23"/>
      <c r="J106" s="23"/>
      <c r="K106" s="1786"/>
      <c r="L106" s="1787"/>
      <c r="M106" s="1786"/>
      <c r="N106" s="1786"/>
      <c r="O106" s="1786"/>
      <c r="P106" s="1786"/>
      <c r="Q106" s="1786"/>
      <c r="AB106" s="1710"/>
    </row>
    <row r="107" spans="1:28" ht="13.5" customHeight="1">
      <c r="A107" s="764">
        <v>37364</v>
      </c>
      <c r="B107" s="154">
        <f t="shared" si="16"/>
        <v>4.0057763244897605E-2</v>
      </c>
      <c r="C107" s="207"/>
      <c r="D107" s="33">
        <f t="shared" si="17"/>
        <v>9.1877763244897603E-2</v>
      </c>
      <c r="E107" s="207"/>
      <c r="F107" s="765">
        <v>9.1877763244897608</v>
      </c>
      <c r="G107" s="765">
        <v>5.1820000000000004</v>
      </c>
      <c r="H107" s="337"/>
      <c r="I107" s="23"/>
      <c r="J107" s="23"/>
      <c r="K107" s="1786"/>
      <c r="L107" s="1787"/>
      <c r="M107" s="1786"/>
      <c r="N107" s="1786"/>
      <c r="O107" s="1786"/>
      <c r="P107" s="1786"/>
      <c r="Q107" s="1786"/>
      <c r="AB107" s="1710"/>
    </row>
    <row r="108" spans="1:28" ht="13.5" customHeight="1">
      <c r="A108" s="764">
        <v>37365</v>
      </c>
      <c r="B108" s="154">
        <f t="shared" si="16"/>
        <v>3.9725352290039498E-2</v>
      </c>
      <c r="C108" s="207"/>
      <c r="D108" s="33">
        <f t="shared" si="17"/>
        <v>9.1735352290039499E-2</v>
      </c>
      <c r="E108" s="207"/>
      <c r="F108" s="765">
        <v>9.1735352290039494</v>
      </c>
      <c r="G108" s="765">
        <v>5.2009999999999996</v>
      </c>
      <c r="H108" s="337"/>
      <c r="I108" s="23"/>
      <c r="J108" s="23"/>
      <c r="K108" s="1786"/>
      <c r="L108" s="1787"/>
      <c r="M108" s="1786"/>
      <c r="N108" s="1786"/>
      <c r="O108" s="1786"/>
      <c r="P108" s="1786"/>
      <c r="Q108" s="1786"/>
      <c r="AB108" s="1710"/>
    </row>
    <row r="109" spans="1:28" ht="13.5" customHeight="1">
      <c r="A109" s="764">
        <v>37368</v>
      </c>
      <c r="B109" s="154">
        <f t="shared" si="16"/>
        <v>4.0491556025696304E-2</v>
      </c>
      <c r="C109" s="207"/>
      <c r="D109" s="33">
        <f t="shared" si="17"/>
        <v>9.2091556025696311E-2</v>
      </c>
      <c r="E109" s="207"/>
      <c r="F109" s="765">
        <v>9.2091556025696306</v>
      </c>
      <c r="G109" s="765">
        <v>5.16</v>
      </c>
      <c r="H109" s="337"/>
      <c r="I109" s="23"/>
      <c r="J109" s="23"/>
      <c r="K109" s="1786"/>
      <c r="L109" s="1787"/>
      <c r="M109" s="1786"/>
      <c r="N109" s="1786"/>
      <c r="O109" s="1786"/>
      <c r="P109" s="1786"/>
      <c r="Q109" s="1786"/>
      <c r="AB109" s="1710"/>
    </row>
    <row r="110" spans="1:28" ht="13.5" customHeight="1">
      <c r="A110" s="764">
        <v>37369</v>
      </c>
      <c r="B110" s="154">
        <f t="shared" si="16"/>
        <v>4.0302629236087496E-2</v>
      </c>
      <c r="C110" s="207"/>
      <c r="D110" s="33">
        <f t="shared" si="17"/>
        <v>9.2202629236087505E-2</v>
      </c>
      <c r="E110" s="207"/>
      <c r="F110" s="765">
        <v>9.2202629236087503</v>
      </c>
      <c r="G110" s="765">
        <v>5.19</v>
      </c>
      <c r="H110" s="337"/>
      <c r="I110" s="23"/>
      <c r="J110" s="23"/>
      <c r="K110" s="1786"/>
      <c r="L110" s="1787"/>
      <c r="M110" s="1786"/>
      <c r="N110" s="1786"/>
      <c r="O110" s="1786"/>
      <c r="P110" s="1786"/>
      <c r="Q110" s="1786"/>
      <c r="AB110" s="1710"/>
    </row>
    <row r="111" spans="1:28" ht="13.5" customHeight="1">
      <c r="A111" s="764">
        <v>37370</v>
      </c>
      <c r="B111" s="154">
        <f t="shared" si="16"/>
        <v>4.0899830969606796E-2</v>
      </c>
      <c r="C111" s="207"/>
      <c r="D111" s="33">
        <f t="shared" si="17"/>
        <v>9.23998309696068E-2</v>
      </c>
      <c r="E111" s="207"/>
      <c r="F111" s="765">
        <v>9.23998309696068</v>
      </c>
      <c r="G111" s="765">
        <v>5.15</v>
      </c>
      <c r="H111" s="337"/>
      <c r="I111" s="23"/>
      <c r="J111" s="23"/>
      <c r="K111" s="1786"/>
      <c r="L111" s="1787"/>
      <c r="M111" s="1786"/>
      <c r="N111" s="1786"/>
      <c r="O111" s="1786"/>
      <c r="P111" s="1786"/>
      <c r="Q111" s="1786"/>
      <c r="AB111" s="1710"/>
    </row>
    <row r="112" spans="1:28" ht="13.5" customHeight="1">
      <c r="A112" s="764">
        <v>37371</v>
      </c>
      <c r="B112" s="154">
        <f t="shared" si="16"/>
        <v>4.1986987246528405E-2</v>
      </c>
      <c r="C112" s="207"/>
      <c r="D112" s="33">
        <f t="shared" si="17"/>
        <v>9.2986987246528402E-2</v>
      </c>
      <c r="E112" s="207"/>
      <c r="F112" s="765">
        <v>9.2986987246528408</v>
      </c>
      <c r="G112" s="765">
        <v>5.1000000000000005</v>
      </c>
      <c r="H112" s="337"/>
      <c r="I112" s="23"/>
      <c r="J112" s="23"/>
      <c r="K112" s="1786"/>
      <c r="L112" s="1787"/>
      <c r="M112" s="1786"/>
      <c r="N112" s="1786"/>
      <c r="O112" s="1786"/>
      <c r="P112" s="1786"/>
      <c r="Q112" s="1786"/>
      <c r="AB112" s="1710"/>
    </row>
    <row r="113" spans="1:28" ht="13.5" customHeight="1">
      <c r="A113" s="764">
        <v>37372</v>
      </c>
      <c r="B113" s="154">
        <f t="shared" si="16"/>
        <v>4.2247443877959687E-2</v>
      </c>
      <c r="C113" s="207"/>
      <c r="D113" s="33">
        <f t="shared" si="17"/>
        <v>9.3047443877959685E-2</v>
      </c>
      <c r="E113" s="207"/>
      <c r="F113" s="765">
        <v>9.304744387795969</v>
      </c>
      <c r="G113" s="765">
        <v>5.08</v>
      </c>
      <c r="H113" s="337"/>
      <c r="I113" s="23"/>
      <c r="J113" s="23"/>
      <c r="K113" s="1786"/>
      <c r="L113" s="1787"/>
      <c r="M113" s="1786"/>
      <c r="N113" s="1786"/>
      <c r="O113" s="1786"/>
      <c r="P113" s="1786"/>
      <c r="Q113" s="1786"/>
      <c r="AB113" s="1710"/>
    </row>
    <row r="114" spans="1:28" ht="13.5" customHeight="1">
      <c r="A114" s="764">
        <v>37375</v>
      </c>
      <c r="B114" s="154">
        <f t="shared" si="16"/>
        <v>4.2026585066562497E-2</v>
      </c>
      <c r="C114" s="207"/>
      <c r="D114" s="33">
        <f t="shared" si="17"/>
        <v>9.3326585066562495E-2</v>
      </c>
      <c r="E114" s="207"/>
      <c r="F114" s="765">
        <v>9.3326585066562497</v>
      </c>
      <c r="G114" s="765">
        <v>5.13</v>
      </c>
      <c r="H114" s="337"/>
      <c r="I114" s="23"/>
      <c r="J114" s="23"/>
      <c r="K114" s="1786"/>
      <c r="L114" s="1787"/>
      <c r="M114" s="1786"/>
      <c r="N114" s="1786"/>
      <c r="O114" s="1786"/>
      <c r="P114" s="1786"/>
      <c r="Q114" s="1786"/>
      <c r="AB114" s="1710"/>
    </row>
    <row r="115" spans="1:28" ht="13.5" customHeight="1">
      <c r="A115" s="764">
        <v>37378</v>
      </c>
      <c r="B115" s="154">
        <f t="shared" si="16"/>
        <v>4.1795248568126803E-2</v>
      </c>
      <c r="C115" s="207"/>
      <c r="D115" s="33">
        <f t="shared" si="17"/>
        <v>9.3565248568126799E-2</v>
      </c>
      <c r="E115" s="207"/>
      <c r="F115" s="765">
        <v>9.3565248568126798</v>
      </c>
      <c r="G115" s="765">
        <v>5.1769999999999996</v>
      </c>
      <c r="H115" s="337"/>
      <c r="I115" s="23"/>
      <c r="J115" s="23"/>
      <c r="K115" s="1786"/>
      <c r="L115" s="1787"/>
      <c r="M115" s="1786"/>
      <c r="N115" s="1786"/>
      <c r="O115" s="1786"/>
      <c r="P115" s="1786"/>
      <c r="Q115" s="1786"/>
      <c r="AB115" s="1710"/>
    </row>
    <row r="116" spans="1:28" ht="13.5" customHeight="1">
      <c r="A116" s="764">
        <v>37379</v>
      </c>
      <c r="B116" s="154">
        <f t="shared" si="16"/>
        <v>4.3649568121996891E-2</v>
      </c>
      <c r="C116" s="207"/>
      <c r="D116" s="33">
        <f t="shared" si="17"/>
        <v>9.4559568121996895E-2</v>
      </c>
      <c r="E116" s="207"/>
      <c r="F116" s="765">
        <v>9.4559568121996893</v>
      </c>
      <c r="G116" s="765">
        <v>5.0910000000000002</v>
      </c>
      <c r="H116" s="337"/>
      <c r="I116" s="23"/>
      <c r="J116" s="23"/>
      <c r="K116" s="1786"/>
      <c r="L116" s="1787"/>
      <c r="M116" s="1786"/>
      <c r="N116" s="1786"/>
      <c r="O116" s="1786"/>
      <c r="P116" s="1786"/>
      <c r="Q116" s="1786"/>
      <c r="AB116" s="1710"/>
    </row>
    <row r="117" spans="1:28" ht="13.5" customHeight="1">
      <c r="A117" s="764">
        <v>37382</v>
      </c>
      <c r="B117" s="154">
        <f t="shared" si="16"/>
        <v>4.3525441723579299E-2</v>
      </c>
      <c r="C117" s="207"/>
      <c r="D117" s="33">
        <f t="shared" si="17"/>
        <v>9.4605441723579292E-2</v>
      </c>
      <c r="E117" s="207"/>
      <c r="F117" s="765">
        <v>9.4605441723579293</v>
      </c>
      <c r="G117" s="765">
        <v>5.1079999999999997</v>
      </c>
      <c r="H117" s="337"/>
      <c r="I117" s="23"/>
      <c r="J117" s="23"/>
      <c r="K117" s="1786"/>
      <c r="L117" s="1787"/>
      <c r="M117" s="1786"/>
      <c r="N117" s="1786"/>
      <c r="O117" s="1786"/>
      <c r="P117" s="1786"/>
      <c r="Q117" s="1786"/>
      <c r="AB117" s="1710"/>
    </row>
    <row r="118" spans="1:28" ht="13.5" customHeight="1">
      <c r="A118" s="764">
        <v>37386</v>
      </c>
      <c r="B118" s="154">
        <f t="shared" si="16"/>
        <v>4.2750706836629106E-2</v>
      </c>
      <c r="C118" s="207"/>
      <c r="D118" s="33">
        <f t="shared" si="17"/>
        <v>9.4550706836629098E-2</v>
      </c>
      <c r="E118" s="207"/>
      <c r="F118" s="765">
        <v>9.4550706836629104</v>
      </c>
      <c r="G118" s="765">
        <v>5.18</v>
      </c>
      <c r="H118" s="337"/>
      <c r="I118" s="23"/>
      <c r="J118" s="23"/>
      <c r="K118" s="1786"/>
      <c r="L118" s="1787"/>
      <c r="M118" s="1786"/>
      <c r="N118" s="1786"/>
      <c r="O118" s="1786"/>
      <c r="P118" s="1786"/>
      <c r="Q118" s="1786"/>
      <c r="AB118" s="1710"/>
    </row>
    <row r="119" spans="1:28" ht="13.5" customHeight="1">
      <c r="A119" s="764">
        <v>37389</v>
      </c>
      <c r="B119" s="154">
        <f t="shared" si="16"/>
        <v>4.2241199804805792E-2</v>
      </c>
      <c r="C119" s="207"/>
      <c r="D119" s="33">
        <f t="shared" si="17"/>
        <v>9.4241199804805789E-2</v>
      </c>
      <c r="E119" s="207"/>
      <c r="F119" s="765">
        <v>9.4241199804805795</v>
      </c>
      <c r="G119" s="765">
        <v>5.2</v>
      </c>
      <c r="H119" s="337"/>
      <c r="I119" s="23"/>
      <c r="J119" s="23"/>
      <c r="K119" s="1786"/>
      <c r="L119" s="1787"/>
      <c r="M119" s="1786"/>
      <c r="N119" s="1786"/>
      <c r="O119" s="1786"/>
      <c r="P119" s="1786"/>
      <c r="Q119" s="1786"/>
      <c r="AB119" s="1710"/>
    </row>
    <row r="120" spans="1:28" ht="13.5" customHeight="1">
      <c r="A120" s="764">
        <v>37390</v>
      </c>
      <c r="B120" s="154">
        <f t="shared" si="16"/>
        <v>4.1036523674560212E-2</v>
      </c>
      <c r="C120" s="207"/>
      <c r="D120" s="33">
        <f t="shared" si="17"/>
        <v>9.3576523674560208E-2</v>
      </c>
      <c r="E120" s="207"/>
      <c r="F120" s="765">
        <v>9.357652367456021</v>
      </c>
      <c r="G120" s="765">
        <v>5.2539999999999996</v>
      </c>
      <c r="H120" s="337"/>
      <c r="I120" s="23"/>
      <c r="J120" s="23"/>
      <c r="K120" s="1786"/>
      <c r="L120" s="1787"/>
      <c r="M120" s="1786"/>
      <c r="N120" s="1786"/>
      <c r="O120" s="1786"/>
      <c r="P120" s="1786"/>
      <c r="Q120" s="1786"/>
      <c r="AB120" s="1710"/>
    </row>
    <row r="121" spans="1:28" ht="13.5" customHeight="1">
      <c r="A121" s="764">
        <v>37391</v>
      </c>
      <c r="B121" s="154">
        <f t="shared" si="16"/>
        <v>4.0871050141961705E-2</v>
      </c>
      <c r="C121" s="207"/>
      <c r="D121" s="33">
        <f t="shared" si="17"/>
        <v>9.3371050141961703E-2</v>
      </c>
      <c r="E121" s="207"/>
      <c r="F121" s="765">
        <v>9.3371050141961707</v>
      </c>
      <c r="G121" s="765">
        <v>5.25</v>
      </c>
      <c r="H121" s="337"/>
      <c r="I121" s="23"/>
      <c r="J121" s="23"/>
      <c r="K121" s="1786"/>
      <c r="L121" s="1787"/>
      <c r="M121" s="1786"/>
      <c r="N121" s="1786"/>
      <c r="O121" s="1786"/>
      <c r="P121" s="1786"/>
      <c r="Q121" s="1786"/>
      <c r="AB121" s="1710"/>
    </row>
    <row r="122" spans="1:28" ht="13.5" customHeight="1">
      <c r="A122" s="764">
        <v>37392</v>
      </c>
      <c r="B122" s="154">
        <f t="shared" si="16"/>
        <v>4.0987284535132104E-2</v>
      </c>
      <c r="C122" s="207"/>
      <c r="D122" s="33">
        <f t="shared" si="17"/>
        <v>9.3287284535132103E-2</v>
      </c>
      <c r="E122" s="207"/>
      <c r="F122" s="765">
        <v>9.3287284535132109</v>
      </c>
      <c r="G122" s="765">
        <v>5.23</v>
      </c>
      <c r="H122" s="337"/>
      <c r="I122" s="23"/>
      <c r="J122" s="23"/>
      <c r="K122" s="1786"/>
      <c r="L122" s="1787"/>
      <c r="M122" s="1786"/>
      <c r="N122" s="1786"/>
      <c r="O122" s="1786"/>
      <c r="P122" s="1786"/>
      <c r="Q122" s="1786"/>
      <c r="AB122" s="1710"/>
    </row>
    <row r="123" spans="1:28" ht="13.5" customHeight="1">
      <c r="A123" s="764">
        <v>37396</v>
      </c>
      <c r="B123" s="154">
        <f t="shared" si="16"/>
        <v>4.2008041811493299E-2</v>
      </c>
      <c r="C123" s="207"/>
      <c r="D123" s="33">
        <f t="shared" si="17"/>
        <v>9.3808041811493298E-2</v>
      </c>
      <c r="E123" s="207"/>
      <c r="F123" s="765">
        <v>9.3808041811493297</v>
      </c>
      <c r="G123" s="765">
        <v>5.18</v>
      </c>
      <c r="H123" s="337"/>
      <c r="I123" s="23"/>
      <c r="J123" s="23"/>
      <c r="K123" s="1786"/>
      <c r="L123" s="1787"/>
      <c r="M123" s="1786"/>
      <c r="N123" s="1786"/>
      <c r="O123" s="1786"/>
      <c r="P123" s="1786"/>
      <c r="Q123" s="1786"/>
      <c r="AB123" s="1710"/>
    </row>
    <row r="124" spans="1:28" ht="13.5" customHeight="1">
      <c r="A124" s="764">
        <v>37397</v>
      </c>
      <c r="B124" s="154">
        <f t="shared" si="16"/>
        <v>4.2163903217757516E-2</v>
      </c>
      <c r="C124" s="207"/>
      <c r="D124" s="33">
        <f t="shared" si="17"/>
        <v>9.3963903217757508E-2</v>
      </c>
      <c r="E124" s="207"/>
      <c r="F124" s="765">
        <v>9.3963903217757512</v>
      </c>
      <c r="G124" s="765">
        <v>5.18</v>
      </c>
      <c r="H124" s="337"/>
      <c r="I124" s="23"/>
      <c r="J124" s="23"/>
      <c r="K124" s="1786"/>
      <c r="L124" s="1787"/>
      <c r="M124" s="1786"/>
      <c r="N124" s="1786"/>
      <c r="O124" s="1786"/>
      <c r="P124" s="1786"/>
      <c r="Q124" s="1786"/>
      <c r="AB124" s="1710"/>
    </row>
    <row r="125" spans="1:28" ht="13.5" customHeight="1">
      <c r="A125" s="764">
        <v>37398</v>
      </c>
      <c r="B125" s="154">
        <f t="shared" si="16"/>
        <v>4.2775835576054411E-2</v>
      </c>
      <c r="C125" s="207"/>
      <c r="D125" s="33">
        <f t="shared" si="17"/>
        <v>9.4375835576054404E-2</v>
      </c>
      <c r="E125" s="207"/>
      <c r="F125" s="765">
        <v>9.437583557605441</v>
      </c>
      <c r="G125" s="765">
        <v>5.16</v>
      </c>
      <c r="H125" s="337"/>
      <c r="I125" s="23"/>
      <c r="J125" s="23"/>
      <c r="K125" s="1786"/>
      <c r="L125" s="1787"/>
      <c r="M125" s="1786"/>
      <c r="N125" s="1786"/>
      <c r="O125" s="1786"/>
      <c r="P125" s="1786"/>
      <c r="Q125" s="1786"/>
      <c r="AB125" s="1710"/>
    </row>
    <row r="126" spans="1:28" ht="13.5" customHeight="1">
      <c r="A126" s="764">
        <v>37399</v>
      </c>
      <c r="B126" s="154">
        <f t="shared" si="16"/>
        <v>4.3364762958042792E-2</v>
      </c>
      <c r="C126" s="207"/>
      <c r="D126" s="33">
        <f t="shared" si="17"/>
        <v>9.4464762958042792E-2</v>
      </c>
      <c r="E126" s="207"/>
      <c r="F126" s="765">
        <v>9.4464762958042794</v>
      </c>
      <c r="G126" s="765">
        <v>5.1100000000000003</v>
      </c>
      <c r="H126" s="337"/>
      <c r="I126" s="23"/>
      <c r="J126" s="23"/>
      <c r="K126" s="1786"/>
      <c r="L126" s="1787"/>
      <c r="M126" s="1786"/>
      <c r="N126" s="1786"/>
      <c r="O126" s="1786"/>
      <c r="P126" s="1786"/>
      <c r="Q126" s="1786"/>
      <c r="AB126" s="1710"/>
    </row>
    <row r="127" spans="1:28" ht="13.5" customHeight="1">
      <c r="A127" s="764">
        <v>37400</v>
      </c>
      <c r="B127" s="154">
        <f t="shared" si="16"/>
        <v>4.28821333663746E-2</v>
      </c>
      <c r="C127" s="207"/>
      <c r="D127" s="33">
        <f t="shared" si="17"/>
        <v>9.4482133366374607E-2</v>
      </c>
      <c r="E127" s="207"/>
      <c r="F127" s="765">
        <v>9.4482133366374601</v>
      </c>
      <c r="G127" s="765">
        <v>5.16</v>
      </c>
      <c r="H127" s="337"/>
      <c r="I127" s="23"/>
      <c r="J127" s="23"/>
      <c r="K127" s="1786"/>
      <c r="L127" s="1787"/>
      <c r="M127" s="1786"/>
      <c r="N127" s="1786"/>
      <c r="O127" s="1786"/>
      <c r="P127" s="1786"/>
      <c r="Q127" s="1786"/>
      <c r="AB127" s="1710"/>
    </row>
    <row r="128" spans="1:28" ht="13.5" customHeight="1">
      <c r="A128" s="764">
        <v>37403</v>
      </c>
      <c r="B128" s="154">
        <f t="shared" si="16"/>
        <v>4.2459203128653901E-2</v>
      </c>
      <c r="C128" s="207"/>
      <c r="D128" s="33">
        <f t="shared" si="17"/>
        <v>9.4289203128653909E-2</v>
      </c>
      <c r="E128" s="207"/>
      <c r="F128" s="765">
        <v>9.4289203128653902</v>
      </c>
      <c r="G128" s="765">
        <v>5.1829999999999998</v>
      </c>
      <c r="H128" s="337"/>
      <c r="I128" s="23"/>
      <c r="J128" s="23"/>
      <c r="K128" s="1786"/>
      <c r="L128" s="1787"/>
      <c r="M128" s="1786"/>
      <c r="N128" s="1786"/>
      <c r="O128" s="1786"/>
      <c r="P128" s="1786"/>
      <c r="Q128" s="1786"/>
      <c r="AB128" s="1710"/>
    </row>
    <row r="129" spans="1:28" ht="13.5" customHeight="1">
      <c r="A129" s="764">
        <v>37404</v>
      </c>
      <c r="B129" s="154">
        <f t="shared" si="16"/>
        <v>4.2878867097938686E-2</v>
      </c>
      <c r="C129" s="207"/>
      <c r="D129" s="33">
        <f t="shared" si="17"/>
        <v>9.4508867097938681E-2</v>
      </c>
      <c r="E129" s="207"/>
      <c r="F129" s="765">
        <v>9.4508867097938687</v>
      </c>
      <c r="G129" s="765">
        <v>5.1630000000000003</v>
      </c>
      <c r="H129" s="337"/>
      <c r="I129" s="23"/>
      <c r="J129" s="23"/>
      <c r="K129" s="1786"/>
      <c r="L129" s="1787"/>
      <c r="M129" s="1786"/>
      <c r="N129" s="1786"/>
      <c r="O129" s="1786"/>
      <c r="P129" s="1786"/>
      <c r="Q129" s="1786"/>
      <c r="AB129" s="1710"/>
    </row>
    <row r="130" spans="1:28" ht="13.5" customHeight="1">
      <c r="A130" s="764">
        <v>37405</v>
      </c>
      <c r="B130" s="154">
        <f t="shared" si="16"/>
        <v>4.3192405995416204E-2</v>
      </c>
      <c r="C130" s="207"/>
      <c r="D130" s="33">
        <f t="shared" si="17"/>
        <v>9.4692405995416215E-2</v>
      </c>
      <c r="E130" s="207"/>
      <c r="F130" s="765">
        <v>9.4692405995416209</v>
      </c>
      <c r="G130" s="765">
        <v>5.15</v>
      </c>
      <c r="H130" s="337"/>
      <c r="I130" s="23"/>
      <c r="J130" s="23"/>
      <c r="K130" s="1786"/>
      <c r="L130" s="1787"/>
      <c r="M130" s="1786"/>
      <c r="N130" s="1786"/>
      <c r="O130" s="1786"/>
      <c r="P130" s="1786"/>
      <c r="Q130" s="1786"/>
      <c r="AB130" s="1710"/>
    </row>
    <row r="131" spans="1:28" ht="13.5" customHeight="1">
      <c r="A131" s="764">
        <v>37406</v>
      </c>
      <c r="B131" s="154">
        <f t="shared" si="16"/>
        <v>4.4065840581845803E-2</v>
      </c>
      <c r="C131" s="207"/>
      <c r="D131" s="33">
        <f t="shared" si="17"/>
        <v>9.5365840581845801E-2</v>
      </c>
      <c r="E131" s="207"/>
      <c r="F131" s="765">
        <v>9.5365840581845802</v>
      </c>
      <c r="G131" s="765">
        <v>5.13</v>
      </c>
      <c r="H131" s="337"/>
      <c r="I131" s="23"/>
      <c r="J131" s="23"/>
      <c r="K131" s="1786"/>
      <c r="L131" s="1787"/>
      <c r="M131" s="1786"/>
      <c r="N131" s="1786"/>
      <c r="O131" s="1786"/>
      <c r="P131" s="1786"/>
      <c r="Q131" s="1786"/>
      <c r="AB131" s="1710"/>
    </row>
    <row r="132" spans="1:28" ht="13.5" customHeight="1">
      <c r="A132" s="764">
        <v>37407</v>
      </c>
      <c r="B132" s="154">
        <f t="shared" si="16"/>
        <v>4.322555414875049E-2</v>
      </c>
      <c r="C132" s="207"/>
      <c r="D132" s="33">
        <f t="shared" si="17"/>
        <v>9.5025554148750496E-2</v>
      </c>
      <c r="E132" s="207"/>
      <c r="F132" s="765">
        <v>9.5025554148750491</v>
      </c>
      <c r="G132" s="765">
        <v>5.18</v>
      </c>
      <c r="H132" s="337"/>
      <c r="I132" s="23"/>
      <c r="J132" s="23"/>
      <c r="K132" s="1786"/>
      <c r="L132" s="1787"/>
      <c r="M132" s="1786"/>
      <c r="N132" s="1786"/>
      <c r="O132" s="1786"/>
      <c r="P132" s="1786"/>
      <c r="Q132" s="1786"/>
      <c r="AB132" s="1710"/>
    </row>
    <row r="133" spans="1:28" ht="13.5" customHeight="1">
      <c r="A133" s="764">
        <v>37410</v>
      </c>
      <c r="B133" s="154">
        <f t="shared" si="16"/>
        <v>4.3825554148750487E-2</v>
      </c>
      <c r="C133" s="207"/>
      <c r="D133" s="33">
        <f t="shared" si="17"/>
        <v>9.5025554148750496E-2</v>
      </c>
      <c r="E133" s="207"/>
      <c r="F133" s="765">
        <v>9.5025554148750491</v>
      </c>
      <c r="G133" s="765">
        <v>5.12</v>
      </c>
      <c r="H133" s="337"/>
      <c r="I133" s="23"/>
      <c r="J133" s="23"/>
      <c r="K133" s="1786"/>
      <c r="L133" s="1787"/>
      <c r="M133" s="1786"/>
      <c r="N133" s="1786"/>
      <c r="O133" s="1786"/>
      <c r="P133" s="1786"/>
      <c r="Q133" s="1786"/>
      <c r="AB133" s="1710"/>
    </row>
    <row r="134" spans="1:28" ht="13.5" customHeight="1">
      <c r="A134" s="764">
        <v>37411</v>
      </c>
      <c r="B134" s="154">
        <f t="shared" ref="B134:B197" si="18">(F134-G134)/100</f>
        <v>4.5604376201806601E-2</v>
      </c>
      <c r="C134" s="207"/>
      <c r="D134" s="33">
        <f t="shared" si="17"/>
        <v>9.6604376201806605E-2</v>
      </c>
      <c r="E134" s="207"/>
      <c r="F134" s="765">
        <v>9.6604376201806605</v>
      </c>
      <c r="G134" s="765">
        <v>5.1000000000000005</v>
      </c>
      <c r="H134" s="337"/>
      <c r="I134" s="23"/>
      <c r="J134" s="23"/>
      <c r="K134" s="1786"/>
      <c r="L134" s="1787"/>
      <c r="M134" s="1786"/>
      <c r="N134" s="1786"/>
      <c r="O134" s="1786"/>
      <c r="P134" s="1786"/>
      <c r="Q134" s="1786"/>
      <c r="AB134" s="1710"/>
    </row>
    <row r="135" spans="1:28" ht="13.5" customHeight="1">
      <c r="A135" s="764">
        <v>37412</v>
      </c>
      <c r="B135" s="154">
        <f t="shared" si="18"/>
        <v>4.5303332747427705E-2</v>
      </c>
      <c r="C135" s="207"/>
      <c r="D135" s="33">
        <f t="shared" ref="D135:D198" si="19">F135/100</f>
        <v>9.65033327474277E-2</v>
      </c>
      <c r="E135" s="207"/>
      <c r="F135" s="765">
        <v>9.6503332747427706</v>
      </c>
      <c r="G135" s="765">
        <v>5.12</v>
      </c>
      <c r="H135" s="337"/>
      <c r="I135" s="23"/>
      <c r="J135" s="23"/>
      <c r="K135" s="1786"/>
      <c r="L135" s="1787"/>
      <c r="M135" s="1786"/>
      <c r="N135" s="1786"/>
      <c r="O135" s="1786"/>
      <c r="P135" s="1786"/>
      <c r="Q135" s="1786"/>
      <c r="AB135" s="1710"/>
    </row>
    <row r="136" spans="1:28" ht="13.5" customHeight="1">
      <c r="A136" s="764">
        <v>37413</v>
      </c>
      <c r="B136" s="154">
        <f t="shared" si="18"/>
        <v>4.5405142291841886E-2</v>
      </c>
      <c r="C136" s="207"/>
      <c r="D136" s="33">
        <f t="shared" si="19"/>
        <v>9.6505142291841886E-2</v>
      </c>
      <c r="E136" s="207"/>
      <c r="F136" s="765">
        <v>9.6505142291841892</v>
      </c>
      <c r="G136" s="765">
        <v>5.1100000000000003</v>
      </c>
      <c r="H136" s="337"/>
      <c r="I136" s="23"/>
      <c r="J136" s="23"/>
      <c r="K136" s="1786"/>
      <c r="L136" s="1787"/>
      <c r="M136" s="1786"/>
      <c r="N136" s="1786"/>
      <c r="O136" s="1786"/>
      <c r="P136" s="1786"/>
      <c r="Q136" s="1786"/>
      <c r="AB136" s="1710"/>
    </row>
    <row r="137" spans="1:28" ht="13.5" customHeight="1">
      <c r="A137" s="764">
        <v>37414</v>
      </c>
      <c r="B137" s="154">
        <f t="shared" si="18"/>
        <v>4.5858040508351995E-2</v>
      </c>
      <c r="C137" s="207"/>
      <c r="D137" s="33">
        <f t="shared" si="19"/>
        <v>9.7158040508352E-2</v>
      </c>
      <c r="E137" s="207"/>
      <c r="F137" s="765">
        <v>9.7158040508351995</v>
      </c>
      <c r="G137" s="765">
        <v>5.13</v>
      </c>
      <c r="H137" s="337"/>
      <c r="I137" s="23"/>
      <c r="J137" s="23"/>
      <c r="K137" s="1786"/>
      <c r="L137" s="1787"/>
      <c r="M137" s="1786"/>
      <c r="N137" s="1786"/>
      <c r="O137" s="1786"/>
      <c r="P137" s="1786"/>
      <c r="Q137" s="1786"/>
      <c r="AB137" s="1710"/>
    </row>
    <row r="138" spans="1:28" ht="13.5" customHeight="1">
      <c r="A138" s="764">
        <v>37417</v>
      </c>
      <c r="B138" s="154">
        <f t="shared" si="18"/>
        <v>4.5829828274886214E-2</v>
      </c>
      <c r="C138" s="207"/>
      <c r="D138" s="33">
        <f t="shared" si="19"/>
        <v>9.6859828274886206E-2</v>
      </c>
      <c r="E138" s="207"/>
      <c r="F138" s="765">
        <v>9.6859828274886208</v>
      </c>
      <c r="G138" s="765">
        <v>5.1029999999999998</v>
      </c>
      <c r="H138" s="337"/>
      <c r="I138" s="23"/>
      <c r="J138" s="23"/>
      <c r="K138" s="1786"/>
      <c r="L138" s="1787"/>
      <c r="M138" s="1786"/>
      <c r="N138" s="1786"/>
      <c r="O138" s="1786"/>
      <c r="P138" s="1786"/>
      <c r="Q138" s="1786"/>
      <c r="AB138" s="1710"/>
    </row>
    <row r="139" spans="1:28" ht="13.5" customHeight="1">
      <c r="A139" s="764">
        <v>37418</v>
      </c>
      <c r="B139" s="154">
        <f t="shared" si="18"/>
        <v>4.5533034318051592E-2</v>
      </c>
      <c r="C139" s="207"/>
      <c r="D139" s="33">
        <f t="shared" si="19"/>
        <v>9.6533034318051603E-2</v>
      </c>
      <c r="E139" s="207"/>
      <c r="F139" s="765">
        <v>9.6533034318051598</v>
      </c>
      <c r="G139" s="765">
        <v>5.1000000000000005</v>
      </c>
      <c r="H139" s="337"/>
      <c r="I139" s="23"/>
      <c r="J139" s="23"/>
      <c r="K139" s="1786"/>
      <c r="L139" s="1787"/>
      <c r="M139" s="1786"/>
      <c r="N139" s="1786"/>
      <c r="O139" s="1786"/>
      <c r="P139" s="1786"/>
      <c r="Q139" s="1786"/>
      <c r="AB139" s="1710"/>
    </row>
    <row r="140" spans="1:28" ht="13.5" customHeight="1">
      <c r="A140" s="764">
        <v>37419</v>
      </c>
      <c r="B140" s="154">
        <f t="shared" si="18"/>
        <v>4.6930733245729599E-2</v>
      </c>
      <c r="C140" s="207"/>
      <c r="D140" s="33">
        <f t="shared" si="19"/>
        <v>9.7650733245729593E-2</v>
      </c>
      <c r="E140" s="207"/>
      <c r="F140" s="765">
        <v>9.7650733245729597</v>
      </c>
      <c r="G140" s="765">
        <v>5.0720000000000001</v>
      </c>
      <c r="H140" s="337"/>
      <c r="I140" s="23"/>
      <c r="J140" s="23"/>
      <c r="K140" s="1786"/>
      <c r="L140" s="1787"/>
      <c r="M140" s="1786"/>
      <c r="N140" s="1786"/>
      <c r="O140" s="1786"/>
      <c r="P140" s="1786"/>
      <c r="Q140" s="1786"/>
      <c r="AB140" s="1710"/>
    </row>
    <row r="141" spans="1:28" ht="13.5" customHeight="1">
      <c r="A141" s="764">
        <v>37420</v>
      </c>
      <c r="B141" s="154">
        <f t="shared" si="18"/>
        <v>4.8165097481792186E-2</v>
      </c>
      <c r="C141" s="207"/>
      <c r="D141" s="33">
        <f t="shared" si="19"/>
        <v>9.8365097481792188E-2</v>
      </c>
      <c r="E141" s="207"/>
      <c r="F141" s="765">
        <v>9.8365097481792194</v>
      </c>
      <c r="G141" s="765">
        <v>5.0200000000000005</v>
      </c>
      <c r="H141" s="337"/>
      <c r="I141" s="23"/>
      <c r="J141" s="23"/>
      <c r="K141" s="1786"/>
      <c r="L141" s="1787"/>
      <c r="M141" s="1786"/>
      <c r="N141" s="1786"/>
      <c r="O141" s="1786"/>
      <c r="P141" s="1786"/>
      <c r="Q141" s="1786"/>
      <c r="AB141" s="1710"/>
    </row>
    <row r="142" spans="1:28" ht="13.5" customHeight="1">
      <c r="A142" s="764">
        <v>37421</v>
      </c>
      <c r="B142" s="154">
        <f t="shared" si="18"/>
        <v>5.0109596320967509E-2</v>
      </c>
      <c r="C142" s="207"/>
      <c r="D142" s="33">
        <f t="shared" si="19"/>
        <v>9.9809596320967503E-2</v>
      </c>
      <c r="E142" s="207"/>
      <c r="F142" s="765">
        <v>9.9809596320967504</v>
      </c>
      <c r="G142" s="765">
        <v>4.97</v>
      </c>
      <c r="H142" s="337"/>
      <c r="I142" s="23"/>
      <c r="J142" s="23"/>
      <c r="K142" s="1786"/>
      <c r="L142" s="1787"/>
      <c r="M142" s="1786"/>
      <c r="N142" s="1786"/>
      <c r="O142" s="1786"/>
      <c r="P142" s="1786"/>
      <c r="Q142" s="1786"/>
      <c r="AB142" s="1710"/>
    </row>
    <row r="143" spans="1:28" ht="13.5" customHeight="1">
      <c r="A143" s="764">
        <v>37424</v>
      </c>
      <c r="B143" s="154">
        <f t="shared" si="18"/>
        <v>4.8295564052273698E-2</v>
      </c>
      <c r="C143" s="207"/>
      <c r="D143" s="33">
        <f t="shared" si="19"/>
        <v>9.8395564052273704E-2</v>
      </c>
      <c r="E143" s="207"/>
      <c r="F143" s="765">
        <v>9.8395564052273699</v>
      </c>
      <c r="G143" s="765">
        <v>5.01</v>
      </c>
      <c r="H143" s="337"/>
      <c r="I143" s="23"/>
      <c r="J143" s="23"/>
      <c r="K143" s="1786"/>
      <c r="L143" s="1787"/>
      <c r="M143" s="1786"/>
      <c r="N143" s="1786"/>
      <c r="O143" s="1786"/>
      <c r="P143" s="1786"/>
      <c r="Q143" s="1786"/>
      <c r="AB143" s="1710"/>
    </row>
    <row r="144" spans="1:28" ht="13.5" customHeight="1">
      <c r="A144" s="764">
        <v>37425</v>
      </c>
      <c r="B144" s="154">
        <f t="shared" si="18"/>
        <v>4.8792097140476304E-2</v>
      </c>
      <c r="C144" s="207"/>
      <c r="D144" s="33">
        <f t="shared" si="19"/>
        <v>9.8492097140476298E-2</v>
      </c>
      <c r="E144" s="207"/>
      <c r="F144" s="765">
        <v>9.84920971404763</v>
      </c>
      <c r="G144" s="765">
        <v>4.97</v>
      </c>
      <c r="H144" s="337"/>
      <c r="I144" s="23"/>
      <c r="J144" s="23"/>
      <c r="K144" s="1786"/>
      <c r="L144" s="1787"/>
      <c r="M144" s="1786"/>
      <c r="N144" s="1786"/>
      <c r="O144" s="1786"/>
      <c r="P144" s="1786"/>
      <c r="Q144" s="1786"/>
      <c r="AB144" s="1710"/>
    </row>
    <row r="145" spans="1:28" ht="13.5" customHeight="1">
      <c r="A145" s="764">
        <v>37426</v>
      </c>
      <c r="B145" s="154">
        <f t="shared" si="18"/>
        <v>4.9884181146780893E-2</v>
      </c>
      <c r="C145" s="207"/>
      <c r="D145" s="33">
        <f t="shared" si="19"/>
        <v>9.9284181146780892E-2</v>
      </c>
      <c r="E145" s="207"/>
      <c r="F145" s="765">
        <v>9.9284181146780899</v>
      </c>
      <c r="G145" s="765">
        <v>4.9400000000000004</v>
      </c>
      <c r="H145" s="337"/>
      <c r="I145" s="23"/>
      <c r="J145" s="23"/>
      <c r="K145" s="1786"/>
      <c r="L145" s="1787"/>
      <c r="M145" s="1786"/>
      <c r="N145" s="1786"/>
      <c r="O145" s="1786"/>
      <c r="P145" s="1786"/>
      <c r="Q145" s="1786"/>
      <c r="AB145" s="1710"/>
    </row>
    <row r="146" spans="1:28" ht="13.5" customHeight="1">
      <c r="A146" s="764">
        <v>37427</v>
      </c>
      <c r="B146" s="154">
        <f t="shared" si="18"/>
        <v>5.0584366414257183E-2</v>
      </c>
      <c r="C146" s="207"/>
      <c r="D146" s="33">
        <f t="shared" si="19"/>
        <v>0.10038436641425719</v>
      </c>
      <c r="E146" s="207"/>
      <c r="F146" s="765">
        <v>10.038436641425719</v>
      </c>
      <c r="G146" s="765">
        <v>4.9800000000000004</v>
      </c>
      <c r="H146" s="337"/>
      <c r="I146" s="23"/>
      <c r="J146" s="23"/>
      <c r="K146" s="1786"/>
      <c r="L146" s="1787"/>
      <c r="M146" s="1786"/>
      <c r="N146" s="1786"/>
      <c r="O146" s="1786"/>
      <c r="P146" s="1786"/>
      <c r="Q146" s="1786"/>
      <c r="AB146" s="1710"/>
    </row>
    <row r="147" spans="1:28" ht="13.5" customHeight="1">
      <c r="A147" s="764">
        <v>37428</v>
      </c>
      <c r="B147" s="154">
        <f t="shared" si="18"/>
        <v>5.1224685567225106E-2</v>
      </c>
      <c r="C147" s="207"/>
      <c r="D147" s="33">
        <f t="shared" si="19"/>
        <v>0.10072468556722511</v>
      </c>
      <c r="E147" s="207"/>
      <c r="F147" s="765">
        <v>10.072468556722511</v>
      </c>
      <c r="G147" s="765">
        <v>4.95</v>
      </c>
      <c r="H147" s="337"/>
      <c r="I147" s="23"/>
      <c r="J147" s="23"/>
      <c r="K147" s="1786"/>
      <c r="L147" s="1787"/>
      <c r="M147" s="1786"/>
      <c r="N147" s="1786"/>
      <c r="O147" s="1786"/>
      <c r="P147" s="1786"/>
      <c r="Q147" s="1786"/>
      <c r="AB147" s="1710"/>
    </row>
    <row r="148" spans="1:28" ht="13.5" customHeight="1">
      <c r="A148" s="764">
        <v>37431</v>
      </c>
      <c r="B148" s="154">
        <f t="shared" si="18"/>
        <v>5.3150075618353408E-2</v>
      </c>
      <c r="C148" s="207"/>
      <c r="D148" s="33">
        <f t="shared" si="19"/>
        <v>0.10235007561835341</v>
      </c>
      <c r="E148" s="207"/>
      <c r="F148" s="765">
        <v>10.23500756183534</v>
      </c>
      <c r="G148" s="765">
        <v>4.92</v>
      </c>
      <c r="H148" s="337"/>
      <c r="I148" s="23"/>
      <c r="J148" s="23"/>
      <c r="K148" s="1786"/>
      <c r="L148" s="1787"/>
      <c r="M148" s="1786"/>
      <c r="N148" s="1786"/>
      <c r="O148" s="1786"/>
      <c r="P148" s="1786"/>
      <c r="Q148" s="1786"/>
      <c r="AB148" s="1710"/>
    </row>
    <row r="149" spans="1:28" ht="13.5" customHeight="1">
      <c r="A149" s="764">
        <v>37432</v>
      </c>
      <c r="B149" s="154">
        <f t="shared" si="18"/>
        <v>5.1889650027709698E-2</v>
      </c>
      <c r="C149" s="207"/>
      <c r="D149" s="33">
        <f t="shared" si="19"/>
        <v>0.1015896500277097</v>
      </c>
      <c r="E149" s="207"/>
      <c r="F149" s="765">
        <v>10.158965002770969</v>
      </c>
      <c r="G149" s="765">
        <v>4.97</v>
      </c>
      <c r="H149" s="337"/>
      <c r="I149" s="23"/>
      <c r="J149" s="23"/>
      <c r="K149" s="1786"/>
      <c r="L149" s="1787"/>
      <c r="M149" s="1786"/>
      <c r="N149" s="1786"/>
      <c r="O149" s="1786"/>
      <c r="P149" s="1786"/>
      <c r="Q149" s="1786"/>
      <c r="AB149" s="1710"/>
    </row>
    <row r="150" spans="1:28" ht="13.5" customHeight="1">
      <c r="A150" s="764">
        <v>37433</v>
      </c>
      <c r="B150" s="154">
        <f t="shared" si="18"/>
        <v>5.3837070360137289E-2</v>
      </c>
      <c r="C150" s="207"/>
      <c r="D150" s="33">
        <f t="shared" si="19"/>
        <v>0.10273707036013729</v>
      </c>
      <c r="E150" s="207"/>
      <c r="F150" s="765">
        <v>10.273707036013729</v>
      </c>
      <c r="G150" s="765">
        <v>4.8899999999999997</v>
      </c>
      <c r="H150" s="337"/>
      <c r="I150" s="23"/>
      <c r="J150" s="23"/>
      <c r="K150" s="1786"/>
      <c r="L150" s="1787"/>
      <c r="M150" s="1786"/>
      <c r="N150" s="1786"/>
      <c r="O150" s="1786"/>
      <c r="P150" s="1786"/>
      <c r="Q150" s="1786"/>
      <c r="AB150" s="1710"/>
    </row>
    <row r="151" spans="1:28" ht="13.5" customHeight="1">
      <c r="A151" s="764">
        <v>37434</v>
      </c>
      <c r="B151" s="154">
        <f t="shared" si="18"/>
        <v>5.2668074124939686E-2</v>
      </c>
      <c r="C151" s="207"/>
      <c r="D151" s="33">
        <f t="shared" si="19"/>
        <v>0.1018780741249397</v>
      </c>
      <c r="E151" s="207"/>
      <c r="F151" s="765">
        <v>10.187807412493969</v>
      </c>
      <c r="G151" s="765">
        <v>4.9210000000000003</v>
      </c>
      <c r="H151" s="337"/>
      <c r="I151" s="23"/>
      <c r="J151" s="23"/>
      <c r="K151" s="1786"/>
      <c r="L151" s="1787"/>
      <c r="M151" s="1786"/>
      <c r="N151" s="1786"/>
      <c r="O151" s="1786"/>
      <c r="P151" s="1786"/>
      <c r="Q151" s="1786"/>
      <c r="AB151" s="1710"/>
    </row>
    <row r="152" spans="1:28" ht="13.5" customHeight="1">
      <c r="A152" s="764">
        <v>37435</v>
      </c>
      <c r="B152" s="154">
        <f t="shared" si="18"/>
        <v>5.0385868735204606E-2</v>
      </c>
      <c r="C152" s="207"/>
      <c r="D152" s="33">
        <f t="shared" si="19"/>
        <v>9.9885868735204608E-2</v>
      </c>
      <c r="E152" s="207"/>
      <c r="F152" s="765">
        <v>9.988586873520461</v>
      </c>
      <c r="G152" s="765">
        <v>4.95</v>
      </c>
      <c r="H152" s="337"/>
      <c r="I152" s="23"/>
      <c r="J152" s="23"/>
      <c r="K152" s="1786"/>
      <c r="L152" s="1787"/>
      <c r="M152" s="1786"/>
      <c r="N152" s="1786"/>
      <c r="O152" s="1786"/>
      <c r="P152" s="1786"/>
      <c r="Q152" s="1786"/>
      <c r="AB152" s="1710"/>
    </row>
    <row r="153" spans="1:28" ht="13.5" customHeight="1">
      <c r="A153" s="764">
        <v>37439</v>
      </c>
      <c r="B153" s="154">
        <f t="shared" si="18"/>
        <v>5.2300647152853791E-2</v>
      </c>
      <c r="C153" s="207"/>
      <c r="D153" s="33">
        <f t="shared" si="19"/>
        <v>0.1012906471528538</v>
      </c>
      <c r="E153" s="207"/>
      <c r="F153" s="765">
        <v>10.129064715285379</v>
      </c>
      <c r="G153" s="765">
        <v>4.899</v>
      </c>
      <c r="H153" s="337"/>
      <c r="I153" s="23"/>
      <c r="J153" s="23"/>
      <c r="K153" s="1786"/>
      <c r="L153" s="1787"/>
      <c r="M153" s="1786"/>
      <c r="N153" s="1786"/>
      <c r="O153" s="1786"/>
      <c r="P153" s="1786"/>
      <c r="Q153" s="1786"/>
      <c r="AB153" s="1710"/>
    </row>
    <row r="154" spans="1:28" ht="13.5" customHeight="1">
      <c r="A154" s="764">
        <v>37440</v>
      </c>
      <c r="B154" s="154">
        <f t="shared" si="18"/>
        <v>5.2856334670907001E-2</v>
      </c>
      <c r="C154" s="207"/>
      <c r="D154" s="33">
        <f t="shared" si="19"/>
        <v>0.102256334670907</v>
      </c>
      <c r="E154" s="207"/>
      <c r="F154" s="765">
        <v>10.225633467090701</v>
      </c>
      <c r="G154" s="765">
        <v>4.9400000000000004</v>
      </c>
      <c r="H154" s="337"/>
      <c r="I154" s="23"/>
      <c r="J154" s="23"/>
      <c r="K154" s="1786"/>
      <c r="L154" s="1787"/>
      <c r="M154" s="1786"/>
      <c r="N154" s="1786"/>
      <c r="O154" s="1786"/>
      <c r="P154" s="1786"/>
      <c r="Q154" s="1786"/>
      <c r="AB154" s="1710"/>
    </row>
    <row r="155" spans="1:28" ht="13.5" customHeight="1">
      <c r="A155" s="764">
        <v>37441</v>
      </c>
      <c r="B155" s="154">
        <f t="shared" si="18"/>
        <v>5.1653576794508688E-2</v>
      </c>
      <c r="C155" s="207"/>
      <c r="D155" s="33">
        <f t="shared" si="19"/>
        <v>0.1014235767945087</v>
      </c>
      <c r="E155" s="207"/>
      <c r="F155" s="765">
        <v>10.142357679450869</v>
      </c>
      <c r="G155" s="765">
        <v>4.9770000000000003</v>
      </c>
      <c r="H155" s="337"/>
      <c r="I155" s="23"/>
      <c r="J155" s="23"/>
      <c r="K155" s="1786"/>
      <c r="L155" s="1787"/>
      <c r="M155" s="1786"/>
      <c r="N155" s="1786"/>
      <c r="O155" s="1786"/>
      <c r="P155" s="1786"/>
      <c r="Q155" s="1786"/>
      <c r="AB155" s="1710"/>
    </row>
    <row r="156" spans="1:28" ht="13.5" customHeight="1">
      <c r="A156" s="764">
        <v>37442</v>
      </c>
      <c r="B156" s="154">
        <f t="shared" si="18"/>
        <v>4.9360986494526291E-2</v>
      </c>
      <c r="C156" s="207"/>
      <c r="D156" s="33">
        <f t="shared" si="19"/>
        <v>9.9560986494526299E-2</v>
      </c>
      <c r="E156" s="207"/>
      <c r="F156" s="765">
        <v>9.9560986494526293</v>
      </c>
      <c r="G156" s="765">
        <v>5.0200000000000005</v>
      </c>
      <c r="H156" s="337"/>
      <c r="I156" s="23"/>
      <c r="J156" s="23"/>
      <c r="K156" s="1786"/>
      <c r="L156" s="1787"/>
      <c r="M156" s="1786"/>
      <c r="N156" s="1786"/>
      <c r="O156" s="1786"/>
      <c r="P156" s="1786"/>
      <c r="Q156" s="1786"/>
      <c r="AB156" s="1710"/>
    </row>
    <row r="157" spans="1:28" ht="13.5" customHeight="1">
      <c r="A157" s="764">
        <v>37445</v>
      </c>
      <c r="B157" s="154">
        <f t="shared" si="18"/>
        <v>4.9654043731747699E-2</v>
      </c>
      <c r="C157" s="207"/>
      <c r="D157" s="33">
        <f t="shared" si="19"/>
        <v>9.9514043731747701E-2</v>
      </c>
      <c r="E157" s="207"/>
      <c r="F157" s="765">
        <v>9.9514043731747694</v>
      </c>
      <c r="G157" s="765">
        <v>4.9859999999999998</v>
      </c>
      <c r="H157" s="337"/>
      <c r="I157" s="23"/>
      <c r="J157" s="23"/>
      <c r="K157" s="1786"/>
      <c r="L157" s="1787"/>
      <c r="M157" s="1786"/>
      <c r="N157" s="1786"/>
      <c r="O157" s="1786"/>
      <c r="P157" s="1786"/>
      <c r="Q157" s="1786"/>
      <c r="AB157" s="1710"/>
    </row>
    <row r="158" spans="1:28" ht="13.5" customHeight="1">
      <c r="A158" s="764">
        <v>37446</v>
      </c>
      <c r="B158" s="154">
        <f t="shared" si="18"/>
        <v>5.0064401507603301E-2</v>
      </c>
      <c r="C158" s="207"/>
      <c r="D158" s="33">
        <f t="shared" si="19"/>
        <v>9.9964401507603301E-2</v>
      </c>
      <c r="E158" s="207"/>
      <c r="F158" s="765">
        <v>9.9964401507603302</v>
      </c>
      <c r="G158" s="765">
        <v>4.99</v>
      </c>
      <c r="H158" s="337"/>
      <c r="I158" s="23"/>
      <c r="J158" s="23"/>
      <c r="K158" s="1786"/>
      <c r="L158" s="1787"/>
      <c r="M158" s="1786"/>
      <c r="N158" s="1786"/>
      <c r="O158" s="1786"/>
      <c r="P158" s="1786"/>
      <c r="Q158" s="1786"/>
    </row>
    <row r="159" spans="1:28" ht="13.5" customHeight="1">
      <c r="A159" s="764">
        <v>37447</v>
      </c>
      <c r="B159" s="154">
        <f t="shared" si="18"/>
        <v>5.2107694790698399E-2</v>
      </c>
      <c r="C159" s="207"/>
      <c r="D159" s="33">
        <f t="shared" si="19"/>
        <v>0.10135769479069839</v>
      </c>
      <c r="E159" s="207"/>
      <c r="F159" s="765">
        <v>10.13576947906984</v>
      </c>
      <c r="G159" s="765">
        <v>4.9249999999999998</v>
      </c>
      <c r="H159" s="337"/>
      <c r="I159" s="23"/>
      <c r="J159" s="23"/>
      <c r="K159" s="1786"/>
      <c r="L159" s="1787"/>
      <c r="M159" s="1786"/>
      <c r="N159" s="1786"/>
      <c r="O159" s="1786"/>
      <c r="P159" s="1786"/>
      <c r="Q159" s="1786"/>
    </row>
    <row r="160" spans="1:28" ht="13.5" customHeight="1">
      <c r="A160" s="764">
        <v>37448</v>
      </c>
      <c r="B160" s="154">
        <f t="shared" si="18"/>
        <v>5.4108436880959808E-2</v>
      </c>
      <c r="C160" s="207"/>
      <c r="D160" s="33">
        <f t="shared" si="19"/>
        <v>0.1030084368809598</v>
      </c>
      <c r="E160" s="207"/>
      <c r="F160" s="765">
        <v>10.300843688095981</v>
      </c>
      <c r="G160" s="765">
        <v>4.8899999999999997</v>
      </c>
      <c r="H160" s="337"/>
      <c r="I160" s="23"/>
      <c r="J160" s="23"/>
      <c r="K160" s="1786"/>
      <c r="L160" s="1787"/>
      <c r="M160" s="1786"/>
      <c r="N160" s="1786"/>
      <c r="O160" s="1786"/>
      <c r="P160" s="1786"/>
      <c r="Q160" s="1786"/>
    </row>
    <row r="161" spans="1:17" ht="13.5" customHeight="1">
      <c r="A161" s="764">
        <v>37449</v>
      </c>
      <c r="B161" s="154">
        <f t="shared" si="18"/>
        <v>5.4400388307417495E-2</v>
      </c>
      <c r="C161" s="207"/>
      <c r="D161" s="33">
        <f t="shared" si="19"/>
        <v>0.1029403883074175</v>
      </c>
      <c r="E161" s="207"/>
      <c r="F161" s="765">
        <v>10.29403883074175</v>
      </c>
      <c r="G161" s="765">
        <v>4.8540000000000001</v>
      </c>
      <c r="H161" s="337"/>
      <c r="I161" s="23"/>
      <c r="J161" s="23"/>
      <c r="K161" s="1786"/>
      <c r="L161" s="1787"/>
      <c r="M161" s="1786"/>
      <c r="N161" s="1786"/>
      <c r="O161" s="1786"/>
      <c r="P161" s="1786"/>
      <c r="Q161" s="1786"/>
    </row>
    <row r="162" spans="1:17" ht="13.5" customHeight="1">
      <c r="A162" s="764">
        <v>37452</v>
      </c>
      <c r="B162" s="154">
        <f t="shared" si="18"/>
        <v>5.6805153795471013E-2</v>
      </c>
      <c r="C162" s="207"/>
      <c r="D162" s="33">
        <f t="shared" si="19"/>
        <v>0.10500515379547101</v>
      </c>
      <c r="E162" s="207"/>
      <c r="F162" s="765">
        <v>10.500515379547101</v>
      </c>
      <c r="G162" s="765">
        <v>4.82</v>
      </c>
      <c r="H162" s="337"/>
      <c r="I162" s="23"/>
      <c r="J162" s="23"/>
      <c r="K162" s="1786"/>
      <c r="L162" s="1787"/>
      <c r="M162" s="1786"/>
      <c r="N162" s="1786"/>
      <c r="O162" s="1786"/>
      <c r="P162" s="1786"/>
      <c r="Q162" s="1786"/>
    </row>
    <row r="163" spans="1:17" ht="13.5" customHeight="1">
      <c r="A163" s="764">
        <v>37453</v>
      </c>
      <c r="B163" s="154">
        <f t="shared" si="18"/>
        <v>5.6514383582566101E-2</v>
      </c>
      <c r="C163" s="207"/>
      <c r="D163" s="33">
        <f t="shared" si="19"/>
        <v>0.1052143835825661</v>
      </c>
      <c r="E163" s="207"/>
      <c r="F163" s="765">
        <v>10.52143835825661</v>
      </c>
      <c r="G163" s="765">
        <v>4.87</v>
      </c>
      <c r="H163" s="337"/>
      <c r="I163" s="23"/>
      <c r="J163" s="23"/>
      <c r="K163" s="1786"/>
      <c r="L163" s="1787"/>
      <c r="M163" s="1786"/>
      <c r="N163" s="1786"/>
      <c r="O163" s="1786"/>
      <c r="P163" s="1786"/>
      <c r="Q163" s="1786"/>
    </row>
    <row r="164" spans="1:17" ht="13.5" customHeight="1">
      <c r="A164" s="764">
        <v>37454</v>
      </c>
      <c r="B164" s="154">
        <f t="shared" si="18"/>
        <v>5.5183110557193202E-2</v>
      </c>
      <c r="C164" s="207"/>
      <c r="D164" s="33">
        <f t="shared" si="19"/>
        <v>0.10378311055719321</v>
      </c>
      <c r="E164" s="207"/>
      <c r="F164" s="765">
        <v>10.378311055719321</v>
      </c>
      <c r="G164" s="765">
        <v>4.8600000000000003</v>
      </c>
      <c r="H164" s="337"/>
      <c r="I164" s="23"/>
      <c r="J164" s="23"/>
      <c r="K164" s="1786"/>
      <c r="L164" s="1787"/>
      <c r="M164" s="1786"/>
      <c r="N164" s="1786"/>
      <c r="O164" s="1786"/>
      <c r="P164" s="1786"/>
      <c r="Q164" s="1786"/>
    </row>
    <row r="165" spans="1:17" ht="13.5" customHeight="1">
      <c r="A165" s="764">
        <v>37455</v>
      </c>
      <c r="B165" s="154">
        <f t="shared" si="18"/>
        <v>5.4330054588234616E-2</v>
      </c>
      <c r="C165" s="207"/>
      <c r="D165" s="33">
        <f t="shared" si="19"/>
        <v>0.10303005458823461</v>
      </c>
      <c r="E165" s="207"/>
      <c r="F165" s="765">
        <v>10.303005458823462</v>
      </c>
      <c r="G165" s="765">
        <v>4.87</v>
      </c>
      <c r="H165" s="337"/>
      <c r="I165" s="23"/>
      <c r="J165" s="23"/>
      <c r="K165" s="1786"/>
      <c r="L165" s="1787"/>
      <c r="M165" s="1786"/>
      <c r="N165" s="1786"/>
      <c r="O165" s="1786"/>
      <c r="P165" s="1786"/>
      <c r="Q165" s="1786"/>
    </row>
    <row r="166" spans="1:17" ht="13.5" customHeight="1">
      <c r="A166" s="764">
        <v>37456</v>
      </c>
      <c r="B166" s="154">
        <f t="shared" si="18"/>
        <v>5.6836172930472398E-2</v>
      </c>
      <c r="C166" s="207"/>
      <c r="D166" s="33">
        <f t="shared" si="19"/>
        <v>0.10513617293047239</v>
      </c>
      <c r="E166" s="207"/>
      <c r="F166" s="765">
        <v>10.51361729304724</v>
      </c>
      <c r="G166" s="765">
        <v>4.83</v>
      </c>
      <c r="H166" s="337"/>
      <c r="I166" s="23"/>
      <c r="J166" s="23"/>
      <c r="K166" s="1786"/>
      <c r="L166" s="1787"/>
      <c r="M166" s="1786"/>
      <c r="N166" s="1786"/>
      <c r="O166" s="1786"/>
      <c r="P166" s="1786"/>
      <c r="Q166" s="1786"/>
    </row>
    <row r="167" spans="1:17" ht="13.5" customHeight="1">
      <c r="A167" s="764">
        <v>37459</v>
      </c>
      <c r="B167" s="154">
        <f t="shared" si="18"/>
        <v>5.974265923910127E-2</v>
      </c>
      <c r="C167" s="207"/>
      <c r="D167" s="33">
        <f t="shared" si="19"/>
        <v>0.10754265923910128</v>
      </c>
      <c r="E167" s="207"/>
      <c r="F167" s="765">
        <v>10.754265923910127</v>
      </c>
      <c r="G167" s="765">
        <v>4.78</v>
      </c>
      <c r="H167" s="337"/>
      <c r="I167" s="23"/>
      <c r="J167" s="23"/>
      <c r="K167" s="1786"/>
      <c r="L167" s="1787"/>
      <c r="M167" s="1786"/>
      <c r="N167" s="1786"/>
      <c r="O167" s="1786"/>
      <c r="P167" s="1786"/>
      <c r="Q167" s="1786"/>
    </row>
    <row r="168" spans="1:17" ht="13.5" customHeight="1">
      <c r="A168" s="764">
        <v>37460</v>
      </c>
      <c r="B168" s="154">
        <f t="shared" si="18"/>
        <v>6.0226923596633564E-2</v>
      </c>
      <c r="C168" s="207"/>
      <c r="D168" s="33">
        <f t="shared" si="19"/>
        <v>0.10832692359663357</v>
      </c>
      <c r="E168" s="207"/>
      <c r="F168" s="765">
        <v>10.832692359663357</v>
      </c>
      <c r="G168" s="765">
        <v>4.8100000000000005</v>
      </c>
      <c r="H168" s="337"/>
      <c r="I168" s="23"/>
      <c r="J168" s="23"/>
      <c r="K168" s="1786"/>
      <c r="L168" s="1787"/>
      <c r="M168" s="1786"/>
      <c r="N168" s="1786"/>
      <c r="O168" s="1786"/>
      <c r="P168" s="1786"/>
      <c r="Q168" s="1786"/>
    </row>
    <row r="169" spans="1:17" ht="13.5" customHeight="1">
      <c r="A169" s="764">
        <v>37461</v>
      </c>
      <c r="B169" s="154">
        <f t="shared" si="18"/>
        <v>6.3129629210681687E-2</v>
      </c>
      <c r="C169" s="207"/>
      <c r="D169" s="33">
        <f t="shared" si="19"/>
        <v>0.11012962921068169</v>
      </c>
      <c r="E169" s="207"/>
      <c r="F169" s="765">
        <v>11.012962921068169</v>
      </c>
      <c r="G169" s="765">
        <v>4.7</v>
      </c>
      <c r="H169" s="337"/>
      <c r="I169" s="23"/>
      <c r="J169" s="23"/>
      <c r="K169" s="1786"/>
      <c r="L169" s="1787"/>
      <c r="M169" s="1786"/>
      <c r="N169" s="1786"/>
      <c r="O169" s="1786"/>
      <c r="P169" s="1786"/>
      <c r="Q169" s="1786"/>
    </row>
    <row r="170" spans="1:17" ht="13.5" customHeight="1">
      <c r="A170" s="764">
        <v>37462</v>
      </c>
      <c r="B170" s="154">
        <f t="shared" si="18"/>
        <v>6.1593427135463889E-2</v>
      </c>
      <c r="C170" s="207"/>
      <c r="D170" s="33">
        <f t="shared" si="19"/>
        <v>0.10899342713546389</v>
      </c>
      <c r="E170" s="207"/>
      <c r="F170" s="765">
        <v>10.899342713546389</v>
      </c>
      <c r="G170" s="765">
        <v>4.74</v>
      </c>
      <c r="H170" s="337"/>
      <c r="I170" s="23"/>
      <c r="J170" s="23"/>
      <c r="K170" s="1786"/>
      <c r="L170" s="1787"/>
      <c r="M170" s="1786"/>
      <c r="N170" s="1786"/>
      <c r="O170" s="1786"/>
      <c r="P170" s="1786"/>
      <c r="Q170" s="1786"/>
    </row>
    <row r="171" spans="1:17" ht="13.5" customHeight="1">
      <c r="A171" s="764">
        <v>37463</v>
      </c>
      <c r="B171" s="154">
        <f t="shared" si="18"/>
        <v>6.1311429158066713E-2</v>
      </c>
      <c r="C171" s="207"/>
      <c r="D171" s="33">
        <f t="shared" si="19"/>
        <v>0.10841142915806672</v>
      </c>
      <c r="E171" s="207"/>
      <c r="F171" s="765">
        <v>10.841142915806671</v>
      </c>
      <c r="G171" s="765">
        <v>4.71</v>
      </c>
      <c r="H171" s="337"/>
      <c r="I171" s="23"/>
      <c r="J171" s="23"/>
      <c r="K171" s="1786"/>
      <c r="L171" s="1787"/>
      <c r="M171" s="1786"/>
      <c r="N171" s="1786"/>
      <c r="O171" s="1786"/>
      <c r="P171" s="1786"/>
      <c r="Q171" s="1786"/>
    </row>
    <row r="172" spans="1:17" ht="13.5" customHeight="1">
      <c r="A172" s="764">
        <v>37466</v>
      </c>
      <c r="B172" s="154">
        <f t="shared" si="18"/>
        <v>5.790165561338452E-2</v>
      </c>
      <c r="C172" s="207"/>
      <c r="D172" s="33">
        <f t="shared" si="19"/>
        <v>0.10570165561338453</v>
      </c>
      <c r="E172" s="207"/>
      <c r="F172" s="765">
        <v>10.570165561338452</v>
      </c>
      <c r="G172" s="765">
        <v>4.78</v>
      </c>
      <c r="H172" s="337"/>
      <c r="I172" s="23"/>
      <c r="J172" s="23"/>
      <c r="K172" s="1786"/>
      <c r="L172" s="1787"/>
      <c r="M172" s="1786"/>
      <c r="N172" s="1786"/>
      <c r="O172" s="1786"/>
      <c r="P172" s="1786"/>
      <c r="Q172" s="1786"/>
    </row>
    <row r="173" spans="1:17" ht="13.5" customHeight="1">
      <c r="A173" s="764">
        <v>37467</v>
      </c>
      <c r="B173" s="154">
        <f t="shared" si="18"/>
        <v>5.7572677272942706E-2</v>
      </c>
      <c r="C173" s="207"/>
      <c r="D173" s="33">
        <f t="shared" si="19"/>
        <v>0.1055726772729427</v>
      </c>
      <c r="E173" s="207"/>
      <c r="F173" s="765">
        <v>10.557267727294271</v>
      </c>
      <c r="G173" s="765">
        <v>4.8</v>
      </c>
      <c r="H173" s="337"/>
      <c r="I173" s="23"/>
      <c r="J173" s="23"/>
      <c r="K173" s="1786"/>
      <c r="L173" s="1787"/>
      <c r="M173" s="1786"/>
      <c r="N173" s="1786"/>
      <c r="O173" s="1786"/>
      <c r="P173" s="1786"/>
      <c r="Q173" s="1786"/>
    </row>
    <row r="174" spans="1:17" ht="13.5" customHeight="1">
      <c r="A174" s="764">
        <v>37468</v>
      </c>
      <c r="B174" s="154">
        <f t="shared" si="18"/>
        <v>5.9056793447598913E-2</v>
      </c>
      <c r="C174" s="207"/>
      <c r="D174" s="33">
        <f t="shared" si="19"/>
        <v>0.10645679344759891</v>
      </c>
      <c r="E174" s="207"/>
      <c r="F174" s="765">
        <v>10.645679344759891</v>
      </c>
      <c r="G174" s="765">
        <v>4.74</v>
      </c>
      <c r="H174" s="337"/>
      <c r="I174" s="23"/>
      <c r="J174" s="23"/>
      <c r="K174" s="1786"/>
      <c r="L174" s="1787"/>
      <c r="M174" s="1786"/>
      <c r="N174" s="1786"/>
      <c r="O174" s="1786"/>
      <c r="P174" s="1786"/>
      <c r="Q174" s="1786"/>
    </row>
    <row r="175" spans="1:17" ht="13.5" customHeight="1">
      <c r="A175" s="764">
        <v>37490</v>
      </c>
      <c r="B175" s="154">
        <f t="shared" si="18"/>
        <v>5.765887202809971E-2</v>
      </c>
      <c r="C175" s="207"/>
      <c r="D175" s="33">
        <f t="shared" si="19"/>
        <v>0.10445887202809971</v>
      </c>
      <c r="E175" s="207"/>
      <c r="F175" s="765">
        <v>10.445887202809971</v>
      </c>
      <c r="G175" s="765">
        <v>4.68</v>
      </c>
      <c r="H175" s="337"/>
      <c r="I175" s="23"/>
      <c r="J175" s="23"/>
      <c r="K175" s="1786"/>
      <c r="L175" s="1787"/>
      <c r="M175" s="1786"/>
      <c r="N175" s="1786"/>
      <c r="O175" s="1786"/>
      <c r="P175" s="1786"/>
      <c r="Q175" s="1786"/>
    </row>
    <row r="176" spans="1:17" ht="13.5" customHeight="1">
      <c r="A176" s="764">
        <v>37491</v>
      </c>
      <c r="B176" s="154">
        <f t="shared" si="18"/>
        <v>5.8394665755071413E-2</v>
      </c>
      <c r="C176" s="207"/>
      <c r="D176" s="33">
        <f t="shared" si="19"/>
        <v>0.10482466575507141</v>
      </c>
      <c r="E176" s="207"/>
      <c r="F176" s="765">
        <v>10.482466575507141</v>
      </c>
      <c r="G176" s="765">
        <v>4.6429999999999998</v>
      </c>
      <c r="H176" s="337"/>
      <c r="I176" s="23"/>
      <c r="J176" s="23"/>
      <c r="K176" s="1786"/>
      <c r="L176" s="1787"/>
      <c r="M176" s="1786"/>
      <c r="N176" s="1786"/>
      <c r="O176" s="1786"/>
      <c r="P176" s="1786"/>
      <c r="Q176" s="1786"/>
    </row>
    <row r="177" spans="1:17" ht="13.5" customHeight="1">
      <c r="A177" s="764">
        <v>37494</v>
      </c>
      <c r="B177" s="154">
        <f t="shared" si="18"/>
        <v>5.8925611506731305E-2</v>
      </c>
      <c r="C177" s="207"/>
      <c r="D177" s="33">
        <f t="shared" si="19"/>
        <v>0.10532561150673131</v>
      </c>
      <c r="E177" s="207"/>
      <c r="F177" s="765">
        <v>10.53256115067313</v>
      </c>
      <c r="G177" s="765">
        <v>4.6399999999999997</v>
      </c>
      <c r="H177" s="337"/>
      <c r="I177" s="23"/>
      <c r="J177" s="23"/>
      <c r="K177" s="1786"/>
      <c r="L177" s="1787"/>
      <c r="M177" s="1786"/>
      <c r="N177" s="1786"/>
      <c r="O177" s="1786"/>
      <c r="P177" s="1786"/>
      <c r="Q177" s="1786"/>
    </row>
    <row r="178" spans="1:17" ht="13.5" customHeight="1">
      <c r="A178" s="764">
        <v>37495</v>
      </c>
      <c r="B178" s="154">
        <f t="shared" si="18"/>
        <v>5.8103263400759581E-2</v>
      </c>
      <c r="C178" s="207"/>
      <c r="D178" s="33">
        <f t="shared" si="19"/>
        <v>0.10460326340075959</v>
      </c>
      <c r="E178" s="207"/>
      <c r="F178" s="765">
        <v>10.460326340075959</v>
      </c>
      <c r="G178" s="765">
        <v>4.6500000000000004</v>
      </c>
      <c r="H178" s="337"/>
      <c r="I178" s="23"/>
      <c r="J178" s="23"/>
      <c r="K178" s="1786"/>
      <c r="L178" s="1787"/>
      <c r="M178" s="1786"/>
      <c r="N178" s="1786"/>
      <c r="O178" s="1786"/>
      <c r="P178" s="1786"/>
      <c r="Q178" s="1786"/>
    </row>
    <row r="179" spans="1:17" ht="13.5" customHeight="1">
      <c r="A179" s="764">
        <v>37496</v>
      </c>
      <c r="B179" s="154">
        <f t="shared" si="18"/>
        <v>6.0349249504835313E-2</v>
      </c>
      <c r="C179" s="207"/>
      <c r="D179" s="33">
        <f t="shared" si="19"/>
        <v>0.1061092495048353</v>
      </c>
      <c r="E179" s="207"/>
      <c r="F179" s="765">
        <v>10.610924950483531</v>
      </c>
      <c r="G179" s="765">
        <v>4.5759999999999996</v>
      </c>
      <c r="H179" s="337"/>
      <c r="I179" s="23"/>
      <c r="J179" s="23"/>
      <c r="K179" s="1786"/>
      <c r="L179" s="1787"/>
      <c r="M179" s="1786"/>
      <c r="N179" s="1786"/>
      <c r="O179" s="1786"/>
      <c r="P179" s="1786"/>
      <c r="Q179" s="1786"/>
    </row>
    <row r="180" spans="1:17" ht="13.5" customHeight="1">
      <c r="A180" s="764">
        <v>37497</v>
      </c>
      <c r="B180" s="154">
        <f t="shared" si="18"/>
        <v>6.1402173094511403E-2</v>
      </c>
      <c r="C180" s="207"/>
      <c r="D180" s="33">
        <f t="shared" si="19"/>
        <v>0.1070821730945114</v>
      </c>
      <c r="E180" s="207"/>
      <c r="F180" s="765">
        <v>10.70821730945114</v>
      </c>
      <c r="G180" s="765">
        <v>4.5679999999999996</v>
      </c>
      <c r="H180" s="337"/>
      <c r="I180" s="23"/>
      <c r="J180" s="23"/>
      <c r="K180" s="1786"/>
      <c r="L180" s="1787"/>
      <c r="M180" s="1786"/>
      <c r="N180" s="1786"/>
      <c r="O180" s="1786"/>
      <c r="P180" s="1786"/>
      <c r="Q180" s="1786"/>
    </row>
    <row r="181" spans="1:17" ht="13.5" customHeight="1">
      <c r="A181" s="764">
        <v>37498</v>
      </c>
      <c r="B181" s="154">
        <f t="shared" si="18"/>
        <v>6.2085720494457215E-2</v>
      </c>
      <c r="C181" s="207"/>
      <c r="D181" s="33">
        <f t="shared" si="19"/>
        <v>0.10758572049445721</v>
      </c>
      <c r="E181" s="207"/>
      <c r="F181" s="765">
        <v>10.758572049445721</v>
      </c>
      <c r="G181" s="765">
        <v>4.55</v>
      </c>
      <c r="H181" s="337"/>
      <c r="I181" s="23"/>
      <c r="J181" s="23"/>
      <c r="K181" s="1786"/>
      <c r="L181" s="1787"/>
      <c r="M181" s="1786"/>
      <c r="N181" s="1786"/>
      <c r="O181" s="1786"/>
      <c r="P181" s="1786"/>
      <c r="Q181" s="1786"/>
    </row>
    <row r="182" spans="1:17" ht="13.5" customHeight="1">
      <c r="A182" s="764">
        <v>37501</v>
      </c>
      <c r="B182" s="154">
        <f t="shared" si="18"/>
        <v>6.2371715063745406E-2</v>
      </c>
      <c r="C182" s="207"/>
      <c r="D182" s="33">
        <f t="shared" si="19"/>
        <v>0.1073717150637454</v>
      </c>
      <c r="E182" s="207"/>
      <c r="F182" s="765">
        <v>10.737171506374541</v>
      </c>
      <c r="G182" s="765">
        <v>4.5</v>
      </c>
      <c r="H182" s="337"/>
      <c r="I182" s="23"/>
      <c r="J182" s="23"/>
      <c r="K182" s="1786"/>
      <c r="L182" s="1787"/>
      <c r="M182" s="1786"/>
      <c r="N182" s="1786"/>
      <c r="O182" s="1786"/>
      <c r="P182" s="1786"/>
      <c r="Q182" s="1786"/>
    </row>
    <row r="183" spans="1:17" ht="13.5" customHeight="1">
      <c r="A183" s="764">
        <v>37502</v>
      </c>
      <c r="B183" s="154">
        <f t="shared" si="18"/>
        <v>6.6244661921875406E-2</v>
      </c>
      <c r="C183" s="207"/>
      <c r="D183" s="33">
        <f t="shared" si="19"/>
        <v>0.1103846619218754</v>
      </c>
      <c r="E183" s="207"/>
      <c r="F183" s="765">
        <v>11.03846619218754</v>
      </c>
      <c r="G183" s="765">
        <v>4.4139999999999997</v>
      </c>
      <c r="H183" s="337"/>
      <c r="I183" s="23"/>
      <c r="J183" s="23"/>
      <c r="K183" s="1786"/>
      <c r="L183" s="1787"/>
      <c r="M183" s="1786"/>
      <c r="N183" s="1786"/>
      <c r="O183" s="1786"/>
      <c r="P183" s="1786"/>
      <c r="Q183" s="1786"/>
    </row>
    <row r="184" spans="1:17" ht="13.5" customHeight="1">
      <c r="A184" s="764">
        <v>37503</v>
      </c>
      <c r="B184" s="154">
        <f t="shared" si="18"/>
        <v>6.6094049007624098E-2</v>
      </c>
      <c r="C184" s="207"/>
      <c r="D184" s="33">
        <f t="shared" si="19"/>
        <v>0.1103940490076241</v>
      </c>
      <c r="E184" s="207"/>
      <c r="F184" s="765">
        <v>11.03940490076241</v>
      </c>
      <c r="G184" s="765">
        <v>4.43</v>
      </c>
      <c r="H184" s="337"/>
      <c r="I184" s="23"/>
      <c r="J184" s="23"/>
      <c r="K184" s="1786"/>
      <c r="L184" s="1787"/>
      <c r="M184" s="1786"/>
      <c r="N184" s="1786"/>
      <c r="O184" s="1786"/>
      <c r="P184" s="1786"/>
      <c r="Q184" s="1786"/>
    </row>
    <row r="185" spans="1:17" ht="13.5" customHeight="1">
      <c r="A185" s="764">
        <v>37504</v>
      </c>
      <c r="B185" s="154">
        <f t="shared" si="18"/>
        <v>6.7413905195172999E-2</v>
      </c>
      <c r="C185" s="207"/>
      <c r="D185" s="33">
        <f t="shared" si="19"/>
        <v>0.11135390519517299</v>
      </c>
      <c r="E185" s="207"/>
      <c r="F185" s="765">
        <v>11.1353905195173</v>
      </c>
      <c r="G185" s="765">
        <v>4.3940000000000001</v>
      </c>
      <c r="H185" s="337"/>
      <c r="I185" s="23"/>
      <c r="J185" s="23"/>
      <c r="K185" s="1786"/>
      <c r="L185" s="1787"/>
      <c r="M185" s="1786"/>
      <c r="N185" s="1786"/>
      <c r="O185" s="1786"/>
      <c r="P185" s="1786"/>
      <c r="Q185" s="1786"/>
    </row>
    <row r="186" spans="1:17" ht="13.5" customHeight="1">
      <c r="A186" s="764">
        <v>37505</v>
      </c>
      <c r="B186" s="154">
        <f t="shared" si="18"/>
        <v>6.5909951167702888E-2</v>
      </c>
      <c r="C186" s="207"/>
      <c r="D186" s="33">
        <f t="shared" si="19"/>
        <v>0.11010995116770289</v>
      </c>
      <c r="E186" s="207"/>
      <c r="F186" s="765">
        <v>11.010995116770289</v>
      </c>
      <c r="G186" s="765">
        <v>4.42</v>
      </c>
      <c r="H186" s="337"/>
      <c r="I186" s="23"/>
      <c r="J186" s="23"/>
      <c r="K186" s="1786"/>
      <c r="L186" s="1787"/>
      <c r="M186" s="1786"/>
      <c r="N186" s="1786"/>
      <c r="O186" s="1786"/>
      <c r="P186" s="1786"/>
      <c r="Q186" s="1786"/>
    </row>
    <row r="187" spans="1:17" ht="13.5" customHeight="1">
      <c r="A187" s="764">
        <v>37508</v>
      </c>
      <c r="B187" s="154">
        <f t="shared" si="18"/>
        <v>6.6530583522535311E-2</v>
      </c>
      <c r="C187" s="207"/>
      <c r="D187" s="33">
        <f t="shared" si="19"/>
        <v>0.11073058352253531</v>
      </c>
      <c r="E187" s="207"/>
      <c r="F187" s="765">
        <v>11.073058352253531</v>
      </c>
      <c r="G187" s="765">
        <v>4.42</v>
      </c>
      <c r="H187" s="337"/>
      <c r="I187" s="23"/>
      <c r="J187" s="23"/>
      <c r="K187" s="1786"/>
      <c r="L187" s="1787"/>
      <c r="M187" s="1786"/>
      <c r="N187" s="1786"/>
      <c r="O187" s="1786"/>
      <c r="P187" s="1786"/>
      <c r="Q187" s="1786"/>
    </row>
    <row r="188" spans="1:17" ht="13.5" customHeight="1">
      <c r="A188" s="764">
        <v>37509</v>
      </c>
      <c r="B188" s="154">
        <f t="shared" si="18"/>
        <v>6.5290000000000015E-2</v>
      </c>
      <c r="C188" s="207"/>
      <c r="D188" s="33">
        <f t="shared" si="19"/>
        <v>0.10980000000000001</v>
      </c>
      <c r="E188" s="207"/>
      <c r="F188" s="765">
        <v>10.98</v>
      </c>
      <c r="G188" s="765">
        <v>4.4509999999999996</v>
      </c>
      <c r="H188" s="337"/>
      <c r="I188" s="23"/>
      <c r="J188" s="23"/>
      <c r="K188" s="1786"/>
      <c r="L188" s="1787"/>
      <c r="M188" s="1786"/>
      <c r="N188" s="1786"/>
      <c r="O188" s="1786"/>
      <c r="P188" s="1786"/>
      <c r="Q188" s="1786"/>
    </row>
    <row r="189" spans="1:17" ht="13.5" customHeight="1">
      <c r="A189" s="764">
        <v>37510</v>
      </c>
      <c r="B189" s="154">
        <f t="shared" si="18"/>
        <v>6.3500000000000001E-2</v>
      </c>
      <c r="C189" s="207"/>
      <c r="D189" s="33">
        <f t="shared" si="19"/>
        <v>0.1087</v>
      </c>
      <c r="E189" s="207"/>
      <c r="F189" s="765">
        <v>10.870000000000001</v>
      </c>
      <c r="G189" s="765">
        <v>4.5200000000000005</v>
      </c>
      <c r="H189" s="337"/>
      <c r="I189" s="23"/>
      <c r="J189" s="23"/>
      <c r="K189" s="1786"/>
      <c r="L189" s="1787"/>
      <c r="M189" s="1786"/>
      <c r="N189" s="1786"/>
      <c r="O189" s="1786"/>
      <c r="P189" s="1786"/>
      <c r="Q189" s="1786"/>
    </row>
    <row r="190" spans="1:17" ht="13.5" customHeight="1">
      <c r="A190" s="764">
        <v>37511</v>
      </c>
      <c r="B190" s="154">
        <f t="shared" si="18"/>
        <v>6.5879999999999994E-2</v>
      </c>
      <c r="C190" s="207"/>
      <c r="D190" s="33">
        <f t="shared" si="19"/>
        <v>0.1103</v>
      </c>
      <c r="E190" s="207"/>
      <c r="F190" s="765">
        <v>11.03</v>
      </c>
      <c r="G190" s="765">
        <v>4.4420000000000002</v>
      </c>
      <c r="H190" s="337"/>
      <c r="I190" s="23"/>
      <c r="J190" s="23"/>
      <c r="K190" s="1786"/>
      <c r="L190" s="1787"/>
      <c r="M190" s="1786"/>
      <c r="N190" s="1786"/>
      <c r="O190" s="1786"/>
      <c r="P190" s="1786"/>
      <c r="Q190" s="1786"/>
    </row>
    <row r="191" spans="1:17" ht="13.5" customHeight="1">
      <c r="A191" s="764">
        <v>37512</v>
      </c>
      <c r="B191" s="154">
        <f t="shared" si="18"/>
        <v>6.7100000000000007E-2</v>
      </c>
      <c r="C191" s="207"/>
      <c r="D191" s="33">
        <f t="shared" si="19"/>
        <v>0.11130000000000001</v>
      </c>
      <c r="E191" s="207"/>
      <c r="F191" s="765">
        <v>11.13</v>
      </c>
      <c r="G191" s="765">
        <v>4.42</v>
      </c>
      <c r="H191" s="337"/>
      <c r="I191" s="23"/>
      <c r="J191" s="23"/>
      <c r="K191" s="1786"/>
      <c r="L191" s="1787"/>
      <c r="M191" s="1786"/>
      <c r="N191" s="1786"/>
      <c r="O191" s="1786"/>
      <c r="P191" s="1786"/>
      <c r="Q191" s="1786"/>
    </row>
    <row r="192" spans="1:17" ht="13.5" customHeight="1">
      <c r="A192" s="764">
        <v>37515</v>
      </c>
      <c r="B192" s="154">
        <f t="shared" si="18"/>
        <v>6.8600000000000008E-2</v>
      </c>
      <c r="C192" s="207"/>
      <c r="D192" s="33">
        <f t="shared" si="19"/>
        <v>0.11210000000000001</v>
      </c>
      <c r="E192" s="207"/>
      <c r="F192" s="765">
        <v>11.21</v>
      </c>
      <c r="G192" s="765">
        <v>4.3500000000000005</v>
      </c>
      <c r="H192" s="337"/>
      <c r="I192" s="23"/>
      <c r="J192" s="23"/>
      <c r="K192" s="1786"/>
      <c r="L192" s="1787"/>
      <c r="M192" s="1786"/>
      <c r="N192" s="1786"/>
      <c r="O192" s="1786"/>
      <c r="P192" s="1786"/>
      <c r="Q192" s="1786"/>
    </row>
    <row r="193" spans="1:17" ht="13.5" customHeight="1">
      <c r="A193" s="764">
        <v>37516</v>
      </c>
      <c r="B193" s="154">
        <f t="shared" si="18"/>
        <v>6.8900000000000003E-2</v>
      </c>
      <c r="C193" s="207"/>
      <c r="D193" s="33">
        <f t="shared" si="19"/>
        <v>0.1124</v>
      </c>
      <c r="E193" s="207"/>
      <c r="F193" s="765">
        <v>11.24</v>
      </c>
      <c r="G193" s="765">
        <v>4.3500000000000005</v>
      </c>
      <c r="H193" s="337"/>
      <c r="I193" s="23"/>
      <c r="J193" s="23"/>
      <c r="K193" s="1786"/>
      <c r="L193" s="1787"/>
      <c r="M193" s="1786"/>
      <c r="N193" s="1786"/>
      <c r="O193" s="1786"/>
      <c r="P193" s="1786"/>
      <c r="Q193" s="1786"/>
    </row>
    <row r="194" spans="1:17" ht="13.5" customHeight="1">
      <c r="A194" s="764">
        <v>37517</v>
      </c>
      <c r="B194" s="154">
        <f t="shared" si="18"/>
        <v>7.1200000000000013E-2</v>
      </c>
      <c r="C194" s="207"/>
      <c r="D194" s="33">
        <f t="shared" si="19"/>
        <v>0.11460000000000001</v>
      </c>
      <c r="E194" s="207"/>
      <c r="F194" s="765">
        <v>11.46</v>
      </c>
      <c r="G194" s="765">
        <v>4.34</v>
      </c>
      <c r="H194" s="337"/>
      <c r="I194" s="23"/>
      <c r="J194" s="23"/>
      <c r="K194" s="1786"/>
      <c r="L194" s="1787"/>
      <c r="M194" s="1786"/>
      <c r="N194" s="1786"/>
      <c r="O194" s="1786"/>
      <c r="P194" s="1786"/>
      <c r="Q194" s="1786"/>
    </row>
    <row r="195" spans="1:17" ht="13.5" customHeight="1">
      <c r="A195" s="764">
        <v>37518</v>
      </c>
      <c r="B195" s="154">
        <f t="shared" si="18"/>
        <v>7.17E-2</v>
      </c>
      <c r="C195" s="207"/>
      <c r="D195" s="33">
        <f t="shared" si="19"/>
        <v>0.115</v>
      </c>
      <c r="E195" s="207"/>
      <c r="F195" s="765">
        <v>11.5</v>
      </c>
      <c r="G195" s="765">
        <v>4.33</v>
      </c>
      <c r="H195" s="337"/>
      <c r="I195" s="23"/>
      <c r="J195" s="23"/>
      <c r="K195" s="1786"/>
      <c r="L195" s="1787"/>
      <c r="M195" s="1786"/>
      <c r="N195" s="1786"/>
      <c r="O195" s="1786"/>
      <c r="P195" s="1786"/>
      <c r="Q195" s="1786"/>
    </row>
    <row r="196" spans="1:17" ht="13.5" customHeight="1">
      <c r="A196" s="764">
        <v>37519</v>
      </c>
      <c r="B196" s="154">
        <f t="shared" si="18"/>
        <v>7.2600000000000012E-2</v>
      </c>
      <c r="C196" s="207"/>
      <c r="D196" s="33">
        <f t="shared" si="19"/>
        <v>0.11620000000000001</v>
      </c>
      <c r="E196" s="207"/>
      <c r="F196" s="765">
        <v>11.620000000000001</v>
      </c>
      <c r="G196" s="765">
        <v>4.3600000000000003</v>
      </c>
      <c r="H196" s="337"/>
      <c r="I196" s="23"/>
      <c r="J196" s="23"/>
      <c r="K196" s="1786"/>
      <c r="L196" s="1787"/>
      <c r="M196" s="1786"/>
      <c r="N196" s="1786"/>
      <c r="O196" s="1786"/>
      <c r="P196" s="1786"/>
      <c r="Q196" s="1786"/>
    </row>
    <row r="197" spans="1:17" ht="13.5" customHeight="1">
      <c r="A197" s="764">
        <v>37522</v>
      </c>
      <c r="B197" s="154">
        <f t="shared" si="18"/>
        <v>7.5299999999999992E-2</v>
      </c>
      <c r="C197" s="207"/>
      <c r="D197" s="33">
        <f t="shared" si="19"/>
        <v>0.11840000000000001</v>
      </c>
      <c r="E197" s="207"/>
      <c r="F197" s="765">
        <v>11.84</v>
      </c>
      <c r="G197" s="765">
        <v>4.3100000000000005</v>
      </c>
      <c r="H197" s="337"/>
      <c r="I197" s="23"/>
      <c r="J197" s="23"/>
      <c r="K197" s="1786"/>
      <c r="L197" s="1787"/>
      <c r="M197" s="1786"/>
      <c r="N197" s="1786"/>
      <c r="O197" s="1786"/>
      <c r="P197" s="1786"/>
      <c r="Q197" s="1786"/>
    </row>
    <row r="198" spans="1:17" ht="13.5" customHeight="1">
      <c r="A198" s="764">
        <v>37523</v>
      </c>
      <c r="B198" s="154">
        <f t="shared" ref="B198:B261" si="20">(F198-G198)/100</f>
        <v>7.7399999999999997E-2</v>
      </c>
      <c r="C198" s="207"/>
      <c r="D198" s="33">
        <f t="shared" si="19"/>
        <v>0.1201</v>
      </c>
      <c r="E198" s="207"/>
      <c r="F198" s="765">
        <v>12.01</v>
      </c>
      <c r="G198" s="765">
        <v>4.2700000000000005</v>
      </c>
      <c r="H198" s="337"/>
      <c r="I198" s="23"/>
      <c r="J198" s="23"/>
      <c r="K198" s="1786"/>
      <c r="L198" s="1787"/>
      <c r="M198" s="1786"/>
      <c r="N198" s="1786"/>
      <c r="O198" s="1786"/>
      <c r="P198" s="1786"/>
      <c r="Q198" s="1786"/>
    </row>
    <row r="199" spans="1:17" ht="13.5" customHeight="1">
      <c r="A199" s="764">
        <v>37524</v>
      </c>
      <c r="B199" s="154">
        <f t="shared" si="20"/>
        <v>7.5800000000000006E-2</v>
      </c>
      <c r="C199" s="207"/>
      <c r="D199" s="33">
        <f t="shared" ref="D199:D262" si="21">F199/100</f>
        <v>0.11900000000000001</v>
      </c>
      <c r="E199" s="207"/>
      <c r="F199" s="765">
        <v>11.9</v>
      </c>
      <c r="G199" s="765">
        <v>4.32</v>
      </c>
      <c r="H199" s="337"/>
      <c r="I199" s="23"/>
      <c r="J199" s="23"/>
      <c r="K199" s="1786"/>
      <c r="L199" s="1787"/>
      <c r="M199" s="1786"/>
      <c r="N199" s="1786"/>
      <c r="O199" s="1786"/>
      <c r="P199" s="1786"/>
      <c r="Q199" s="1786"/>
    </row>
    <row r="200" spans="1:17" ht="13.5" customHeight="1">
      <c r="A200" s="764">
        <v>37525</v>
      </c>
      <c r="B200" s="154">
        <f t="shared" si="20"/>
        <v>7.3200000000000001E-2</v>
      </c>
      <c r="C200" s="207"/>
      <c r="D200" s="33">
        <f t="shared" si="21"/>
        <v>0.1166</v>
      </c>
      <c r="E200" s="207"/>
      <c r="F200" s="765">
        <v>11.66</v>
      </c>
      <c r="G200" s="765">
        <v>4.34</v>
      </c>
      <c r="H200" s="337"/>
      <c r="I200" s="23"/>
      <c r="J200" s="23"/>
      <c r="K200" s="1786"/>
      <c r="L200" s="1787"/>
      <c r="M200" s="1786"/>
      <c r="N200" s="1786"/>
      <c r="O200" s="1786"/>
      <c r="P200" s="1786"/>
      <c r="Q200" s="1786"/>
    </row>
    <row r="201" spans="1:17" ht="13.5" customHeight="1">
      <c r="A201" s="764">
        <v>37526</v>
      </c>
      <c r="B201" s="154">
        <f t="shared" si="20"/>
        <v>7.3300000000000004E-2</v>
      </c>
      <c r="C201" s="207"/>
      <c r="D201" s="33">
        <f t="shared" si="21"/>
        <v>0.1167</v>
      </c>
      <c r="E201" s="207"/>
      <c r="F201" s="765">
        <v>11.67</v>
      </c>
      <c r="G201" s="765">
        <v>4.34</v>
      </c>
      <c r="H201" s="337"/>
      <c r="I201" s="23"/>
      <c r="J201" s="23"/>
      <c r="K201" s="1786"/>
      <c r="L201" s="1787"/>
      <c r="M201" s="1786"/>
      <c r="N201" s="1786"/>
      <c r="O201" s="1786"/>
      <c r="P201" s="1786"/>
      <c r="Q201" s="1786"/>
    </row>
    <row r="202" spans="1:17" ht="13.5" customHeight="1">
      <c r="A202" s="764">
        <v>37529</v>
      </c>
      <c r="B202" s="154">
        <f t="shared" si="20"/>
        <v>7.690000000000001E-2</v>
      </c>
      <c r="C202" s="207"/>
      <c r="D202" s="33">
        <f t="shared" si="21"/>
        <v>0.11960000000000001</v>
      </c>
      <c r="E202" s="207"/>
      <c r="F202" s="765">
        <v>11.96</v>
      </c>
      <c r="G202" s="765">
        <v>4.2700000000000005</v>
      </c>
      <c r="H202" s="337"/>
      <c r="I202" s="23"/>
      <c r="J202" s="23"/>
      <c r="K202" s="1786"/>
      <c r="L202" s="1787"/>
      <c r="M202" s="1786"/>
      <c r="N202" s="1786"/>
      <c r="O202" s="1786"/>
      <c r="P202" s="1786"/>
      <c r="Q202" s="1786"/>
    </row>
    <row r="203" spans="1:17" ht="13.5" customHeight="1">
      <c r="A203" s="764">
        <v>37530</v>
      </c>
      <c r="B203" s="154">
        <f t="shared" si="20"/>
        <v>7.6299999999999993E-2</v>
      </c>
      <c r="C203" s="207"/>
      <c r="D203" s="33">
        <f t="shared" si="21"/>
        <v>0.11939999999999999</v>
      </c>
      <c r="E203" s="207"/>
      <c r="F203" s="765">
        <v>11.94</v>
      </c>
      <c r="G203" s="765">
        <v>4.3100000000000005</v>
      </c>
      <c r="H203" s="337"/>
      <c r="I203" s="23"/>
      <c r="J203" s="23"/>
      <c r="K203" s="1786"/>
      <c r="L203" s="1787"/>
      <c r="M203" s="1786"/>
      <c r="N203" s="1786"/>
      <c r="O203" s="1786"/>
      <c r="P203" s="1786"/>
      <c r="Q203" s="1786"/>
    </row>
    <row r="204" spans="1:17" ht="13.5" customHeight="1">
      <c r="A204" s="764">
        <v>37531</v>
      </c>
      <c r="B204" s="154">
        <f t="shared" si="20"/>
        <v>7.4300000000000005E-2</v>
      </c>
      <c r="C204" s="207"/>
      <c r="D204" s="33">
        <f t="shared" si="21"/>
        <v>0.1182</v>
      </c>
      <c r="E204" s="207"/>
      <c r="F204" s="765">
        <v>11.82</v>
      </c>
      <c r="G204" s="765">
        <v>4.3899999999999997</v>
      </c>
      <c r="H204" s="337"/>
      <c r="I204" s="23"/>
      <c r="J204" s="23"/>
      <c r="K204" s="1786"/>
      <c r="L204" s="1787"/>
      <c r="M204" s="1786"/>
      <c r="N204" s="1786"/>
      <c r="O204" s="1786"/>
      <c r="P204" s="1786"/>
      <c r="Q204" s="1786"/>
    </row>
    <row r="205" spans="1:17" ht="13.5" customHeight="1">
      <c r="A205" s="764">
        <v>37532</v>
      </c>
      <c r="B205" s="154">
        <f t="shared" si="20"/>
        <v>7.5600000000000001E-2</v>
      </c>
      <c r="C205" s="207"/>
      <c r="D205" s="33">
        <f t="shared" si="21"/>
        <v>0.11939999999999999</v>
      </c>
      <c r="E205" s="207"/>
      <c r="F205" s="765">
        <v>11.94</v>
      </c>
      <c r="G205" s="765">
        <v>4.38</v>
      </c>
      <c r="H205" s="337"/>
      <c r="I205" s="23"/>
      <c r="J205" s="23"/>
      <c r="K205" s="1786"/>
      <c r="L205" s="1787"/>
      <c r="M205" s="1786"/>
      <c r="N205" s="1786"/>
      <c r="O205" s="1786"/>
      <c r="P205" s="1786"/>
      <c r="Q205" s="1786"/>
    </row>
    <row r="206" spans="1:17" ht="13.5" customHeight="1">
      <c r="A206" s="764">
        <v>37533</v>
      </c>
      <c r="B206" s="154">
        <f t="shared" si="20"/>
        <v>7.6800000000000007E-2</v>
      </c>
      <c r="C206" s="207"/>
      <c r="D206" s="33">
        <f t="shared" si="21"/>
        <v>0.12040000000000001</v>
      </c>
      <c r="E206" s="207"/>
      <c r="F206" s="765">
        <v>12.040000000000001</v>
      </c>
      <c r="G206" s="765">
        <v>4.3600000000000003</v>
      </c>
      <c r="H206" s="337"/>
      <c r="I206" s="23"/>
      <c r="J206" s="23"/>
      <c r="K206" s="1786"/>
      <c r="L206" s="1787"/>
      <c r="M206" s="1786"/>
      <c r="N206" s="1786"/>
      <c r="O206" s="1786"/>
      <c r="P206" s="1786"/>
      <c r="Q206" s="1786"/>
    </row>
    <row r="207" spans="1:17">
      <c r="A207" s="764">
        <v>37536</v>
      </c>
      <c r="B207" s="154">
        <f t="shared" si="20"/>
        <v>7.8599999999999989E-2</v>
      </c>
      <c r="C207" s="207"/>
      <c r="D207" s="33">
        <f t="shared" si="21"/>
        <v>0.12179999999999999</v>
      </c>
      <c r="E207" s="207"/>
      <c r="F207" s="765">
        <v>12.18</v>
      </c>
      <c r="G207" s="765">
        <v>4.32</v>
      </c>
      <c r="H207" s="337"/>
      <c r="I207" s="23"/>
      <c r="J207" s="23"/>
      <c r="K207" s="1786"/>
      <c r="L207" s="1787"/>
      <c r="M207" s="1786"/>
      <c r="N207" s="1786"/>
      <c r="O207" s="1786"/>
      <c r="P207" s="1786"/>
      <c r="Q207" s="1786"/>
    </row>
    <row r="208" spans="1:17">
      <c r="A208" s="764">
        <v>37537</v>
      </c>
      <c r="B208" s="154">
        <f t="shared" si="20"/>
        <v>7.9499999999999987E-2</v>
      </c>
      <c r="C208" s="207"/>
      <c r="D208" s="33">
        <f t="shared" si="21"/>
        <v>0.1226</v>
      </c>
      <c r="E208" s="207"/>
      <c r="F208" s="765">
        <v>12.26</v>
      </c>
      <c r="G208" s="765">
        <v>4.3100000000000005</v>
      </c>
      <c r="H208" s="337"/>
      <c r="I208" s="23"/>
      <c r="J208" s="23"/>
      <c r="K208" s="1786"/>
      <c r="L208" s="1787"/>
      <c r="M208" s="1786"/>
      <c r="N208" s="1786"/>
      <c r="O208" s="1786"/>
      <c r="P208" s="1786"/>
      <c r="Q208" s="1786"/>
    </row>
    <row r="209" spans="1:17">
      <c r="A209" s="764">
        <v>37538</v>
      </c>
      <c r="B209" s="154">
        <f t="shared" si="20"/>
        <v>8.030000000000001E-2</v>
      </c>
      <c r="C209" s="207"/>
      <c r="D209" s="33">
        <f t="shared" si="21"/>
        <v>0.1232</v>
      </c>
      <c r="E209" s="207"/>
      <c r="F209" s="765">
        <v>12.32</v>
      </c>
      <c r="G209" s="765">
        <v>4.29</v>
      </c>
      <c r="H209" s="337"/>
      <c r="I209" s="23"/>
      <c r="J209" s="23"/>
      <c r="K209" s="1786"/>
      <c r="L209" s="1787"/>
      <c r="M209" s="1786"/>
      <c r="N209" s="1786"/>
      <c r="O209" s="1786"/>
      <c r="P209" s="1786"/>
      <c r="Q209" s="1786"/>
    </row>
    <row r="210" spans="1:17">
      <c r="A210" s="764">
        <v>37539</v>
      </c>
      <c r="B210" s="154">
        <f t="shared" si="20"/>
        <v>7.8199999999999992E-2</v>
      </c>
      <c r="C210" s="207"/>
      <c r="D210" s="33">
        <f t="shared" si="21"/>
        <v>0.12179999999999999</v>
      </c>
      <c r="E210" s="207"/>
      <c r="F210" s="765">
        <v>12.18</v>
      </c>
      <c r="G210" s="765">
        <v>4.3600000000000003</v>
      </c>
      <c r="H210" s="337"/>
      <c r="I210" s="23"/>
      <c r="J210" s="23"/>
      <c r="K210" s="1786"/>
      <c r="L210" s="1787"/>
      <c r="M210" s="1786"/>
      <c r="N210" s="1786"/>
      <c r="O210" s="1786"/>
      <c r="P210" s="1786"/>
      <c r="Q210" s="1786"/>
    </row>
    <row r="211" spans="1:17">
      <c r="A211" s="764">
        <v>37540</v>
      </c>
      <c r="B211" s="154">
        <f t="shared" si="20"/>
        <v>7.4100000000000013E-2</v>
      </c>
      <c r="C211" s="207"/>
      <c r="D211" s="33">
        <f t="shared" si="21"/>
        <v>0.11870000000000001</v>
      </c>
      <c r="E211" s="207"/>
      <c r="F211" s="765">
        <v>11.870000000000001</v>
      </c>
      <c r="G211" s="765">
        <v>4.46</v>
      </c>
      <c r="H211" s="337"/>
      <c r="I211" s="23"/>
      <c r="J211" s="23"/>
      <c r="K211" s="1786"/>
      <c r="L211" s="1787"/>
      <c r="M211" s="1786"/>
      <c r="N211" s="1786"/>
      <c r="O211" s="1786"/>
      <c r="P211" s="1786"/>
      <c r="Q211" s="1786"/>
    </row>
    <row r="212" spans="1:17">
      <c r="A212" s="764">
        <v>37543</v>
      </c>
      <c r="B212" s="154">
        <f t="shared" si="20"/>
        <v>7.4499999999999997E-2</v>
      </c>
      <c r="C212" s="207"/>
      <c r="D212" s="33">
        <f t="shared" si="21"/>
        <v>0.1191</v>
      </c>
      <c r="E212" s="207"/>
      <c r="F212" s="765">
        <v>11.91</v>
      </c>
      <c r="G212" s="765">
        <v>4.46</v>
      </c>
      <c r="H212" s="337"/>
      <c r="I212" s="23"/>
      <c r="J212" s="23"/>
      <c r="K212" s="1786"/>
      <c r="L212" s="1787"/>
      <c r="M212" s="1786"/>
      <c r="N212" s="1786"/>
      <c r="O212" s="1786"/>
      <c r="P212" s="1786"/>
      <c r="Q212" s="1786"/>
    </row>
    <row r="213" spans="1:17">
      <c r="A213" s="764">
        <v>37544</v>
      </c>
      <c r="B213" s="154">
        <f t="shared" si="20"/>
        <v>6.9199999999999998E-2</v>
      </c>
      <c r="C213" s="207"/>
      <c r="D213" s="33">
        <f t="shared" si="21"/>
        <v>0.11509999999999999</v>
      </c>
      <c r="E213" s="207"/>
      <c r="F213" s="765">
        <v>11.51</v>
      </c>
      <c r="G213" s="765">
        <v>4.59</v>
      </c>
      <c r="H213" s="337"/>
      <c r="I213" s="23"/>
      <c r="J213" s="23"/>
      <c r="K213" s="1786"/>
      <c r="L213" s="1787"/>
      <c r="M213" s="1786"/>
      <c r="N213" s="1786"/>
      <c r="O213" s="1786"/>
      <c r="P213" s="1786"/>
      <c r="Q213" s="1786"/>
    </row>
    <row r="214" spans="1:17">
      <c r="A214" s="764">
        <v>37545</v>
      </c>
      <c r="B214" s="154">
        <f t="shared" si="20"/>
        <v>6.9199999999999984E-2</v>
      </c>
      <c r="C214" s="207"/>
      <c r="D214" s="33">
        <f t="shared" si="21"/>
        <v>0.1152</v>
      </c>
      <c r="E214" s="207"/>
      <c r="F214" s="765">
        <v>11.52</v>
      </c>
      <c r="G214" s="765">
        <v>4.6000000000000005</v>
      </c>
      <c r="H214" s="337"/>
      <c r="I214" s="23"/>
      <c r="J214" s="23"/>
      <c r="K214" s="1786"/>
      <c r="L214" s="1787"/>
      <c r="M214" s="1786"/>
      <c r="N214" s="1786"/>
      <c r="O214" s="1786"/>
      <c r="P214" s="1786"/>
      <c r="Q214" s="1786"/>
    </row>
    <row r="215" spans="1:17">
      <c r="A215" s="764">
        <v>37546</v>
      </c>
      <c r="B215" s="154">
        <f t="shared" si="20"/>
        <v>6.6230000000000011E-2</v>
      </c>
      <c r="C215" s="207"/>
      <c r="D215" s="33">
        <f t="shared" si="21"/>
        <v>0.11210000000000001</v>
      </c>
      <c r="E215" s="207"/>
      <c r="F215" s="765">
        <v>11.21</v>
      </c>
      <c r="G215" s="765">
        <v>4.5869999999999997</v>
      </c>
      <c r="H215" s="337"/>
      <c r="I215" s="23"/>
      <c r="J215" s="23"/>
      <c r="K215" s="1786"/>
      <c r="L215" s="1787"/>
      <c r="M215" s="1786"/>
      <c r="N215" s="1786"/>
      <c r="O215" s="1786"/>
      <c r="P215" s="1786"/>
      <c r="Q215" s="1786"/>
    </row>
    <row r="216" spans="1:17">
      <c r="A216" s="764">
        <v>37547</v>
      </c>
      <c r="B216" s="154">
        <f t="shared" si="20"/>
        <v>6.5899999999999986E-2</v>
      </c>
      <c r="C216" s="207"/>
      <c r="D216" s="33">
        <f t="shared" si="21"/>
        <v>0.1119</v>
      </c>
      <c r="E216" s="207"/>
      <c r="F216" s="765">
        <v>11.19</v>
      </c>
      <c r="G216" s="765">
        <v>4.6000000000000005</v>
      </c>
      <c r="H216" s="337"/>
      <c r="I216" s="23"/>
      <c r="J216" s="23"/>
      <c r="K216" s="1786"/>
      <c r="L216" s="1787"/>
      <c r="M216" s="1786"/>
      <c r="N216" s="1786"/>
      <c r="O216" s="1786"/>
      <c r="P216" s="1786"/>
      <c r="Q216" s="1786"/>
    </row>
    <row r="217" spans="1:17">
      <c r="A217" s="764">
        <v>37550</v>
      </c>
      <c r="B217" s="154">
        <f t="shared" si="20"/>
        <v>6.480000000000001E-2</v>
      </c>
      <c r="C217" s="207"/>
      <c r="D217" s="33">
        <f t="shared" si="21"/>
        <v>0.11120000000000001</v>
      </c>
      <c r="E217" s="207"/>
      <c r="F217" s="765">
        <v>11.120000000000001</v>
      </c>
      <c r="G217" s="765">
        <v>4.6399999999999997</v>
      </c>
      <c r="H217" s="337"/>
      <c r="I217" s="23"/>
      <c r="J217" s="23"/>
      <c r="K217" s="1786"/>
      <c r="L217" s="1787"/>
      <c r="M217" s="1786"/>
      <c r="N217" s="1786"/>
      <c r="O217" s="1786"/>
      <c r="P217" s="1786"/>
      <c r="Q217" s="1786"/>
    </row>
    <row r="218" spans="1:17">
      <c r="A218" s="764">
        <v>37551</v>
      </c>
      <c r="B218" s="154">
        <f t="shared" si="20"/>
        <v>6.5099999999999991E-2</v>
      </c>
      <c r="C218" s="207"/>
      <c r="D218" s="33">
        <f t="shared" si="21"/>
        <v>0.1116</v>
      </c>
      <c r="E218" s="207"/>
      <c r="F218" s="765">
        <v>11.16</v>
      </c>
      <c r="G218" s="765">
        <v>4.6500000000000004</v>
      </c>
      <c r="H218" s="337"/>
      <c r="I218" s="23"/>
      <c r="J218" s="23"/>
      <c r="K218" s="1786"/>
      <c r="L218" s="1787"/>
      <c r="M218" s="1786"/>
      <c r="N218" s="1786"/>
      <c r="O218" s="1786"/>
      <c r="P218" s="1786"/>
      <c r="Q218" s="1786"/>
    </row>
    <row r="219" spans="1:17">
      <c r="A219" s="764">
        <v>37552</v>
      </c>
      <c r="B219" s="154">
        <f t="shared" si="20"/>
        <v>6.7900000000000016E-2</v>
      </c>
      <c r="C219" s="207"/>
      <c r="D219" s="33">
        <f t="shared" si="21"/>
        <v>0.11380000000000001</v>
      </c>
      <c r="E219" s="207"/>
      <c r="F219" s="765">
        <v>11.38</v>
      </c>
      <c r="G219" s="765">
        <v>4.59</v>
      </c>
      <c r="H219" s="337"/>
      <c r="I219" s="23"/>
      <c r="J219" s="23"/>
      <c r="K219" s="1786"/>
      <c r="L219" s="1787"/>
      <c r="M219" s="1786"/>
      <c r="N219" s="1786"/>
      <c r="O219" s="1786"/>
      <c r="P219" s="1786"/>
      <c r="Q219" s="1786"/>
    </row>
    <row r="220" spans="1:17">
      <c r="A220" s="764">
        <v>37553</v>
      </c>
      <c r="B220" s="154">
        <f t="shared" si="20"/>
        <v>6.6290000000000002E-2</v>
      </c>
      <c r="C220" s="207"/>
      <c r="D220" s="33">
        <f t="shared" si="21"/>
        <v>0.11259999999999999</v>
      </c>
      <c r="E220" s="207"/>
      <c r="F220" s="765">
        <v>11.26</v>
      </c>
      <c r="G220" s="765">
        <v>4.6310000000000002</v>
      </c>
      <c r="H220" s="337"/>
      <c r="I220" s="23"/>
      <c r="J220" s="23"/>
      <c r="K220" s="1786"/>
      <c r="L220" s="1787"/>
      <c r="M220" s="1786"/>
      <c r="N220" s="1786"/>
      <c r="O220" s="1786"/>
      <c r="P220" s="1786"/>
      <c r="Q220" s="1786"/>
    </row>
    <row r="221" spans="1:17">
      <c r="A221" s="764">
        <v>37554</v>
      </c>
      <c r="B221" s="154">
        <f t="shared" si="20"/>
        <v>6.6900000000000001E-2</v>
      </c>
      <c r="C221" s="207"/>
      <c r="D221" s="33">
        <f t="shared" si="21"/>
        <v>0.113</v>
      </c>
      <c r="E221" s="207"/>
      <c r="F221" s="765">
        <v>11.3</v>
      </c>
      <c r="G221" s="765">
        <v>4.6100000000000003</v>
      </c>
      <c r="H221" s="337"/>
      <c r="I221" s="23"/>
      <c r="J221" s="23"/>
      <c r="K221" s="1786"/>
      <c r="L221" s="1787"/>
      <c r="M221" s="1786"/>
      <c r="N221" s="1786"/>
      <c r="O221" s="1786"/>
      <c r="P221" s="1786"/>
      <c r="Q221" s="1786"/>
    </row>
    <row r="222" spans="1:17">
      <c r="A222" s="764">
        <v>37557</v>
      </c>
      <c r="B222" s="154">
        <f t="shared" si="20"/>
        <v>6.6000000000000003E-2</v>
      </c>
      <c r="C222" s="207"/>
      <c r="D222" s="33">
        <f t="shared" si="21"/>
        <v>0.1115</v>
      </c>
      <c r="E222" s="207"/>
      <c r="F222" s="765">
        <v>11.15</v>
      </c>
      <c r="G222" s="765">
        <v>4.55</v>
      </c>
      <c r="H222" s="337"/>
      <c r="I222" s="23"/>
      <c r="J222" s="23"/>
      <c r="K222" s="1786"/>
      <c r="L222" s="1787"/>
      <c r="M222" s="1786"/>
      <c r="N222" s="1786"/>
      <c r="O222" s="1786"/>
      <c r="P222" s="1786"/>
      <c r="Q222" s="1786"/>
    </row>
    <row r="223" spans="1:17">
      <c r="A223" s="764">
        <v>37558</v>
      </c>
      <c r="B223" s="154">
        <f t="shared" si="20"/>
        <v>6.8699999999999997E-2</v>
      </c>
      <c r="C223" s="207"/>
      <c r="D223" s="33">
        <f t="shared" si="21"/>
        <v>0.11359999999999999</v>
      </c>
      <c r="E223" s="207"/>
      <c r="F223" s="765">
        <v>11.36</v>
      </c>
      <c r="G223" s="765">
        <v>4.49</v>
      </c>
      <c r="H223" s="337"/>
      <c r="I223" s="23"/>
      <c r="J223" s="23"/>
      <c r="K223" s="1786"/>
      <c r="L223" s="1787"/>
      <c r="M223" s="1786"/>
      <c r="N223" s="1786"/>
      <c r="O223" s="1786"/>
      <c r="P223" s="1786"/>
      <c r="Q223" s="1786"/>
    </row>
    <row r="224" spans="1:17">
      <c r="A224" s="764">
        <v>37559</v>
      </c>
      <c r="B224" s="154">
        <f t="shared" si="20"/>
        <v>6.6600000000000006E-2</v>
      </c>
      <c r="C224" s="207"/>
      <c r="D224" s="33">
        <f t="shared" si="21"/>
        <v>0.11200000000000002</v>
      </c>
      <c r="E224" s="207"/>
      <c r="F224" s="765">
        <v>11.200000000000001</v>
      </c>
      <c r="G224" s="765">
        <v>4.54</v>
      </c>
      <c r="H224" s="337"/>
      <c r="I224" s="23"/>
      <c r="J224" s="23"/>
      <c r="K224" s="1786"/>
      <c r="L224" s="1787"/>
      <c r="M224" s="1786"/>
      <c r="N224" s="1786"/>
      <c r="O224" s="1786"/>
      <c r="P224" s="1786"/>
      <c r="Q224" s="1786"/>
    </row>
    <row r="225" spans="1:17">
      <c r="A225" s="764">
        <v>37560</v>
      </c>
      <c r="B225" s="154">
        <f t="shared" si="20"/>
        <v>6.6500000000000017E-2</v>
      </c>
      <c r="C225" s="207"/>
      <c r="D225" s="33">
        <f t="shared" si="21"/>
        <v>0.11120000000000001</v>
      </c>
      <c r="E225" s="207"/>
      <c r="F225" s="765">
        <v>11.120000000000001</v>
      </c>
      <c r="G225" s="765">
        <v>4.47</v>
      </c>
      <c r="H225" s="337"/>
      <c r="I225" s="23"/>
      <c r="J225" s="23"/>
      <c r="K225" s="1786"/>
      <c r="L225" s="1787"/>
      <c r="M225" s="1786"/>
      <c r="N225" s="1786"/>
      <c r="O225" s="1786"/>
      <c r="P225" s="1786"/>
      <c r="Q225" s="1786"/>
    </row>
    <row r="226" spans="1:17">
      <c r="A226" s="764">
        <v>37564</v>
      </c>
      <c r="B226" s="154">
        <f t="shared" si="20"/>
        <v>6.3299999999999995E-2</v>
      </c>
      <c r="C226" s="207"/>
      <c r="D226" s="33">
        <f t="shared" si="21"/>
        <v>0.10890000000000001</v>
      </c>
      <c r="E226" s="207"/>
      <c r="F226" s="765">
        <v>10.89</v>
      </c>
      <c r="G226" s="765">
        <v>4.5600000000000005</v>
      </c>
      <c r="H226" s="337"/>
      <c r="I226" s="23"/>
      <c r="J226" s="23"/>
      <c r="K226" s="1786"/>
      <c r="L226" s="1787"/>
      <c r="M226" s="1786"/>
      <c r="N226" s="1786"/>
      <c r="O226" s="1786"/>
      <c r="P226" s="1786"/>
      <c r="Q226" s="1786"/>
    </row>
    <row r="227" spans="1:17">
      <c r="A227" s="764">
        <v>37565</v>
      </c>
      <c r="B227" s="154">
        <f t="shared" si="20"/>
        <v>6.2700000000000006E-2</v>
      </c>
      <c r="C227" s="207"/>
      <c r="D227" s="33">
        <f t="shared" si="21"/>
        <v>0.10880000000000001</v>
      </c>
      <c r="E227" s="207"/>
      <c r="F227" s="765">
        <v>10.88</v>
      </c>
      <c r="G227" s="765">
        <v>4.6100000000000003</v>
      </c>
      <c r="H227" s="337"/>
      <c r="I227" s="23"/>
      <c r="J227" s="23"/>
      <c r="K227" s="1786"/>
      <c r="L227" s="1787"/>
      <c r="M227" s="1786"/>
      <c r="N227" s="1786"/>
      <c r="O227" s="1786"/>
      <c r="P227" s="1786"/>
      <c r="Q227" s="1786"/>
    </row>
    <row r="228" spans="1:17">
      <c r="A228" s="764">
        <v>37566</v>
      </c>
      <c r="B228" s="154">
        <f t="shared" si="20"/>
        <v>6.3299999999999995E-2</v>
      </c>
      <c r="C228" s="207"/>
      <c r="D228" s="33">
        <f t="shared" si="21"/>
        <v>0.10929999999999999</v>
      </c>
      <c r="E228" s="207"/>
      <c r="F228" s="765">
        <v>10.93</v>
      </c>
      <c r="G228" s="765">
        <v>4.6000000000000005</v>
      </c>
      <c r="H228" s="337"/>
      <c r="I228" s="23"/>
      <c r="J228" s="23"/>
      <c r="K228" s="1786"/>
      <c r="L228" s="1787"/>
      <c r="M228" s="1786"/>
      <c r="N228" s="1786"/>
      <c r="O228" s="1786"/>
      <c r="P228" s="1786"/>
      <c r="Q228" s="1786"/>
    </row>
    <row r="229" spans="1:17">
      <c r="A229" s="764">
        <v>37567</v>
      </c>
      <c r="B229" s="154">
        <f t="shared" si="20"/>
        <v>6.59E-2</v>
      </c>
      <c r="C229" s="207"/>
      <c r="D229" s="33">
        <f t="shared" si="21"/>
        <v>0.111</v>
      </c>
      <c r="E229" s="207"/>
      <c r="F229" s="765">
        <v>11.1</v>
      </c>
      <c r="G229" s="765">
        <v>4.51</v>
      </c>
      <c r="H229" s="337"/>
      <c r="I229" s="23"/>
      <c r="J229" s="23"/>
      <c r="K229" s="1786"/>
      <c r="L229" s="1787"/>
      <c r="M229" s="1786"/>
      <c r="N229" s="1786"/>
      <c r="O229" s="1786"/>
      <c r="P229" s="1786"/>
      <c r="Q229" s="1786"/>
    </row>
    <row r="230" spans="1:17">
      <c r="A230" s="764">
        <v>37571</v>
      </c>
      <c r="B230" s="154">
        <f t="shared" si="20"/>
        <v>6.8700000000000011E-2</v>
      </c>
      <c r="C230" s="207"/>
      <c r="D230" s="33">
        <f t="shared" si="21"/>
        <v>0.11290000000000001</v>
      </c>
      <c r="E230" s="207"/>
      <c r="F230" s="765">
        <v>11.290000000000001</v>
      </c>
      <c r="G230" s="765">
        <v>4.42</v>
      </c>
      <c r="H230" s="337"/>
      <c r="I230" s="23"/>
      <c r="J230" s="23"/>
      <c r="K230" s="1786"/>
      <c r="L230" s="1787"/>
      <c r="M230" s="1786"/>
      <c r="N230" s="1786"/>
      <c r="O230" s="1786"/>
      <c r="P230" s="1786"/>
      <c r="Q230" s="1786"/>
    </row>
    <row r="231" spans="1:17">
      <c r="A231" s="764">
        <v>37572</v>
      </c>
      <c r="B231" s="154">
        <f t="shared" si="20"/>
        <v>6.8400000000000002E-2</v>
      </c>
      <c r="C231" s="207"/>
      <c r="D231" s="33">
        <f t="shared" si="21"/>
        <v>0.11220000000000001</v>
      </c>
      <c r="E231" s="207"/>
      <c r="F231" s="765">
        <v>11.22</v>
      </c>
      <c r="G231" s="765">
        <v>4.38</v>
      </c>
      <c r="H231" s="337"/>
      <c r="I231" s="23"/>
      <c r="J231" s="23"/>
      <c r="K231" s="1786"/>
      <c r="L231" s="1787"/>
      <c r="M231" s="1786"/>
      <c r="N231" s="1786"/>
      <c r="O231" s="1786"/>
      <c r="P231" s="1786"/>
      <c r="Q231" s="1786"/>
    </row>
    <row r="232" spans="1:17">
      <c r="A232" s="764">
        <v>37573</v>
      </c>
      <c r="B232" s="154">
        <f t="shared" si="20"/>
        <v>6.8699999999999997E-2</v>
      </c>
      <c r="C232" s="207"/>
      <c r="D232" s="33">
        <f t="shared" si="21"/>
        <v>0.11259999999999999</v>
      </c>
      <c r="E232" s="207"/>
      <c r="F232" s="765">
        <v>11.26</v>
      </c>
      <c r="G232" s="765">
        <v>4.3899999999999997</v>
      </c>
      <c r="H232" s="337"/>
      <c r="I232" s="23"/>
      <c r="J232" s="23"/>
      <c r="K232" s="1786"/>
      <c r="L232" s="1787"/>
      <c r="M232" s="1786"/>
      <c r="N232" s="1786"/>
      <c r="O232" s="1786"/>
      <c r="P232" s="1786"/>
      <c r="Q232" s="1786"/>
    </row>
    <row r="233" spans="1:17">
      <c r="A233" s="764">
        <v>37574</v>
      </c>
      <c r="B233" s="154">
        <f t="shared" si="20"/>
        <v>6.6659999999999997E-2</v>
      </c>
      <c r="C233" s="207"/>
      <c r="D233" s="33">
        <f t="shared" si="21"/>
        <v>0.11130000000000001</v>
      </c>
      <c r="E233" s="207"/>
      <c r="F233" s="765">
        <v>11.13</v>
      </c>
      <c r="G233" s="765">
        <v>4.4640000000000004</v>
      </c>
      <c r="H233" s="337"/>
      <c r="I233" s="23"/>
      <c r="J233" s="23"/>
      <c r="K233" s="1786"/>
      <c r="L233" s="1787"/>
      <c r="M233" s="1786"/>
      <c r="N233" s="1786"/>
      <c r="O233" s="1786"/>
      <c r="P233" s="1786"/>
      <c r="Q233" s="1786"/>
    </row>
    <row r="234" spans="1:17">
      <c r="A234" s="764">
        <v>37575</v>
      </c>
      <c r="B234" s="154">
        <f t="shared" si="20"/>
        <v>6.6400000000000001E-2</v>
      </c>
      <c r="C234" s="207"/>
      <c r="D234" s="33">
        <f t="shared" si="21"/>
        <v>0.1109</v>
      </c>
      <c r="E234" s="207"/>
      <c r="F234" s="765">
        <v>11.09</v>
      </c>
      <c r="G234" s="765">
        <v>4.45</v>
      </c>
      <c r="H234" s="337"/>
      <c r="I234" s="23"/>
      <c r="J234" s="23"/>
      <c r="K234" s="1786"/>
      <c r="L234" s="1787"/>
      <c r="M234" s="1786"/>
      <c r="N234" s="1786"/>
      <c r="O234" s="1786"/>
      <c r="P234" s="1786"/>
      <c r="Q234" s="1786"/>
    </row>
    <row r="235" spans="1:17">
      <c r="A235" s="764">
        <v>37578</v>
      </c>
      <c r="B235" s="154">
        <f t="shared" si="20"/>
        <v>6.5500000000000003E-2</v>
      </c>
      <c r="C235" s="207"/>
      <c r="D235" s="33">
        <f t="shared" si="21"/>
        <v>0.1101</v>
      </c>
      <c r="E235" s="207"/>
      <c r="F235" s="765">
        <v>11.01</v>
      </c>
      <c r="G235" s="765">
        <v>4.46</v>
      </c>
      <c r="H235" s="337"/>
      <c r="I235" s="23"/>
      <c r="J235" s="23"/>
      <c r="K235" s="1786"/>
      <c r="L235" s="1787"/>
      <c r="M235" s="1786"/>
      <c r="N235" s="1786"/>
      <c r="O235" s="1786"/>
      <c r="P235" s="1786"/>
      <c r="Q235" s="1786"/>
    </row>
    <row r="236" spans="1:17">
      <c r="A236" s="764">
        <v>37579</v>
      </c>
      <c r="B236" s="154">
        <f t="shared" si="20"/>
        <v>6.6000000000000003E-2</v>
      </c>
      <c r="C236" s="207"/>
      <c r="D236" s="33">
        <f t="shared" si="21"/>
        <v>0.1105</v>
      </c>
      <c r="E236" s="207"/>
      <c r="F236" s="765">
        <v>11.05</v>
      </c>
      <c r="G236" s="765">
        <v>4.45</v>
      </c>
      <c r="H236" s="337"/>
      <c r="I236" s="23"/>
      <c r="J236" s="23"/>
      <c r="K236" s="1786"/>
      <c r="L236" s="1787"/>
      <c r="M236" s="1786"/>
      <c r="N236" s="1786"/>
      <c r="O236" s="1786"/>
      <c r="P236" s="1786"/>
      <c r="Q236" s="1786"/>
    </row>
    <row r="237" spans="1:17">
      <c r="A237" s="764">
        <v>37580</v>
      </c>
      <c r="B237" s="154">
        <f t="shared" si="20"/>
        <v>6.6400000000000001E-2</v>
      </c>
      <c r="C237" s="207"/>
      <c r="D237" s="33">
        <f t="shared" si="21"/>
        <v>0.11070000000000001</v>
      </c>
      <c r="E237" s="207"/>
      <c r="F237" s="765">
        <v>11.07</v>
      </c>
      <c r="G237" s="765">
        <v>4.43</v>
      </c>
      <c r="H237" s="337"/>
      <c r="I237" s="23"/>
      <c r="J237" s="23"/>
      <c r="K237" s="1786"/>
      <c r="L237" s="1787"/>
      <c r="M237" s="1786"/>
      <c r="N237" s="1786"/>
      <c r="O237" s="1786"/>
      <c r="P237" s="1786"/>
      <c r="Q237" s="1786"/>
    </row>
    <row r="238" spans="1:17">
      <c r="A238" s="764">
        <v>37581</v>
      </c>
      <c r="B238" s="154">
        <f t="shared" si="20"/>
        <v>6.3500000000000001E-2</v>
      </c>
      <c r="C238" s="207"/>
      <c r="D238" s="33">
        <f t="shared" si="21"/>
        <v>0.1085</v>
      </c>
      <c r="E238" s="207"/>
      <c r="F238" s="765">
        <v>10.85</v>
      </c>
      <c r="G238" s="765">
        <v>4.5</v>
      </c>
      <c r="H238" s="337"/>
      <c r="I238" s="23"/>
      <c r="J238" s="23"/>
      <c r="K238" s="1786"/>
      <c r="L238" s="1787"/>
      <c r="M238" s="1786"/>
      <c r="N238" s="1786"/>
      <c r="O238" s="1786"/>
      <c r="P238" s="1786"/>
      <c r="Q238" s="1786"/>
    </row>
    <row r="239" spans="1:17">
      <c r="A239" s="764">
        <v>37582</v>
      </c>
      <c r="B239" s="154">
        <f t="shared" si="20"/>
        <v>6.3E-2</v>
      </c>
      <c r="C239" s="207"/>
      <c r="D239" s="33">
        <f t="shared" si="21"/>
        <v>0.1082</v>
      </c>
      <c r="E239" s="207"/>
      <c r="F239" s="765">
        <v>10.82</v>
      </c>
      <c r="G239" s="765">
        <v>4.5200000000000005</v>
      </c>
      <c r="H239" s="337"/>
      <c r="I239" s="23"/>
      <c r="J239" s="23"/>
      <c r="K239" s="1786"/>
      <c r="L239" s="1787"/>
      <c r="M239" s="1786"/>
      <c r="N239" s="1786"/>
      <c r="O239" s="1786"/>
      <c r="P239" s="1786"/>
      <c r="Q239" s="1786"/>
    </row>
    <row r="240" spans="1:17">
      <c r="A240" s="764">
        <v>37585</v>
      </c>
      <c r="B240" s="154">
        <f t="shared" si="20"/>
        <v>6.2600000000000003E-2</v>
      </c>
      <c r="C240" s="207"/>
      <c r="D240" s="33">
        <f t="shared" si="21"/>
        <v>0.10790000000000001</v>
      </c>
      <c r="E240" s="207"/>
      <c r="F240" s="765">
        <v>10.790000000000001</v>
      </c>
      <c r="G240" s="765">
        <v>4.53</v>
      </c>
      <c r="H240" s="337"/>
      <c r="I240" s="23"/>
      <c r="J240" s="23"/>
      <c r="K240" s="1786"/>
      <c r="L240" s="1787"/>
      <c r="M240" s="1786"/>
      <c r="N240" s="1786"/>
      <c r="O240" s="1786"/>
      <c r="P240" s="1786"/>
      <c r="Q240" s="1786"/>
    </row>
    <row r="241" spans="1:17">
      <c r="A241" s="764">
        <v>37586</v>
      </c>
      <c r="B241" s="154">
        <f t="shared" si="20"/>
        <v>6.3899999999999998E-2</v>
      </c>
      <c r="C241" s="207"/>
      <c r="D241" s="33">
        <f t="shared" si="21"/>
        <v>0.10859999999999999</v>
      </c>
      <c r="E241" s="207"/>
      <c r="F241" s="765">
        <v>10.86</v>
      </c>
      <c r="G241" s="765">
        <v>4.47</v>
      </c>
      <c r="H241" s="337"/>
      <c r="I241" s="23"/>
      <c r="J241" s="23"/>
      <c r="K241" s="1786"/>
      <c r="L241" s="1787"/>
      <c r="M241" s="1786"/>
      <c r="N241" s="1786"/>
      <c r="O241" s="1786"/>
      <c r="P241" s="1786"/>
      <c r="Q241" s="1786"/>
    </row>
    <row r="242" spans="1:17">
      <c r="A242" s="764">
        <v>37587</v>
      </c>
      <c r="B242" s="154">
        <f t="shared" si="20"/>
        <v>6.1549999999999994E-2</v>
      </c>
      <c r="C242" s="207"/>
      <c r="D242" s="33">
        <f t="shared" si="21"/>
        <v>0.1069</v>
      </c>
      <c r="E242" s="207"/>
      <c r="F242" s="765">
        <v>10.69</v>
      </c>
      <c r="G242" s="765">
        <v>4.5350000000000001</v>
      </c>
      <c r="H242" s="337"/>
      <c r="I242" s="23"/>
      <c r="J242" s="23"/>
      <c r="K242" s="1786"/>
      <c r="L242" s="1787"/>
      <c r="M242" s="1786"/>
      <c r="N242" s="1786"/>
      <c r="O242" s="1786"/>
      <c r="P242" s="1786"/>
      <c r="Q242" s="1786"/>
    </row>
    <row r="243" spans="1:17">
      <c r="A243" s="764">
        <v>37588</v>
      </c>
      <c r="B243" s="154">
        <f t="shared" si="20"/>
        <v>6.0699999999999997E-2</v>
      </c>
      <c r="C243" s="207"/>
      <c r="D243" s="33">
        <f t="shared" si="21"/>
        <v>0.10589999999999999</v>
      </c>
      <c r="E243" s="207"/>
      <c r="F243" s="765">
        <v>10.59</v>
      </c>
      <c r="G243" s="765">
        <v>4.5200000000000005</v>
      </c>
      <c r="H243" s="337"/>
      <c r="I243" s="23"/>
      <c r="J243" s="23"/>
      <c r="K243" s="1786"/>
      <c r="L243" s="1787"/>
      <c r="M243" s="1786"/>
      <c r="N243" s="1786"/>
      <c r="O243" s="1786"/>
      <c r="P243" s="1786"/>
      <c r="Q243" s="1786"/>
    </row>
    <row r="244" spans="1:17">
      <c r="A244" s="764">
        <v>37589</v>
      </c>
      <c r="B244" s="154">
        <f t="shared" si="20"/>
        <v>6.1099999999999995E-2</v>
      </c>
      <c r="C244" s="207"/>
      <c r="D244" s="33">
        <f t="shared" si="21"/>
        <v>0.10589999999999999</v>
      </c>
      <c r="E244" s="207"/>
      <c r="F244" s="765">
        <v>10.59</v>
      </c>
      <c r="G244" s="765">
        <v>4.4800000000000004</v>
      </c>
      <c r="H244" s="337"/>
      <c r="I244" s="23"/>
      <c r="J244" s="23"/>
      <c r="K244" s="1786"/>
      <c r="L244" s="1787"/>
      <c r="M244" s="1786"/>
      <c r="N244" s="1786"/>
      <c r="O244" s="1786"/>
      <c r="P244" s="1786"/>
      <c r="Q244" s="1786"/>
    </row>
    <row r="245" spans="1:17">
      <c r="A245" s="764">
        <v>37592</v>
      </c>
      <c r="B245" s="154">
        <f t="shared" si="20"/>
        <v>6.0180000000000004E-2</v>
      </c>
      <c r="C245" s="207"/>
      <c r="D245" s="33">
        <f t="shared" si="21"/>
        <v>0.10540000000000001</v>
      </c>
      <c r="E245" s="207"/>
      <c r="F245" s="765">
        <v>10.540000000000001</v>
      </c>
      <c r="G245" s="765">
        <v>4.5220000000000002</v>
      </c>
      <c r="H245" s="337"/>
      <c r="I245" s="23"/>
      <c r="J245" s="23"/>
      <c r="K245" s="1786"/>
      <c r="L245" s="1787"/>
      <c r="M245" s="1786"/>
      <c r="N245" s="1786"/>
      <c r="O245" s="1786"/>
      <c r="P245" s="1786"/>
      <c r="Q245" s="1786"/>
    </row>
    <row r="246" spans="1:17">
      <c r="A246" s="764">
        <v>37593</v>
      </c>
      <c r="B246" s="154">
        <f t="shared" si="20"/>
        <v>6.2189999999999995E-2</v>
      </c>
      <c r="C246" s="207"/>
      <c r="D246" s="33">
        <f t="shared" si="21"/>
        <v>0.1069</v>
      </c>
      <c r="E246" s="207"/>
      <c r="F246" s="765">
        <v>10.69</v>
      </c>
      <c r="G246" s="765">
        <v>4.4710000000000001</v>
      </c>
      <c r="H246" s="337"/>
      <c r="I246" s="23"/>
      <c r="J246" s="23"/>
      <c r="K246" s="1786"/>
      <c r="L246" s="1787"/>
      <c r="M246" s="1786"/>
      <c r="N246" s="1786"/>
      <c r="O246" s="1786"/>
      <c r="P246" s="1786"/>
      <c r="Q246" s="1786"/>
    </row>
    <row r="247" spans="1:17">
      <c r="A247" s="764">
        <v>37594</v>
      </c>
      <c r="B247" s="154">
        <f t="shared" si="20"/>
        <v>6.2400000000000011E-2</v>
      </c>
      <c r="C247" s="207"/>
      <c r="D247" s="33">
        <f t="shared" si="21"/>
        <v>0.10710000000000001</v>
      </c>
      <c r="E247" s="207"/>
      <c r="F247" s="765">
        <v>10.71</v>
      </c>
      <c r="G247" s="765">
        <v>4.47</v>
      </c>
      <c r="H247" s="337"/>
      <c r="I247" s="23"/>
      <c r="J247" s="23"/>
      <c r="K247" s="1786"/>
      <c r="L247" s="1787"/>
      <c r="M247" s="1786"/>
      <c r="N247" s="1786"/>
      <c r="O247" s="1786"/>
      <c r="P247" s="1786"/>
      <c r="Q247" s="1786"/>
    </row>
    <row r="248" spans="1:17">
      <c r="A248" s="764">
        <v>37595</v>
      </c>
      <c r="B248" s="154">
        <f t="shared" si="20"/>
        <v>6.3289999999999999E-2</v>
      </c>
      <c r="C248" s="207"/>
      <c r="D248" s="33">
        <f t="shared" si="21"/>
        <v>0.10769999999999999</v>
      </c>
      <c r="E248" s="207"/>
      <c r="F248" s="765">
        <v>10.77</v>
      </c>
      <c r="G248" s="765">
        <v>4.4409999999999998</v>
      </c>
      <c r="H248" s="337"/>
      <c r="I248" s="23"/>
      <c r="J248" s="23"/>
      <c r="K248" s="1786"/>
      <c r="L248" s="1787"/>
      <c r="M248" s="1786"/>
      <c r="N248" s="1786"/>
      <c r="O248" s="1786"/>
      <c r="P248" s="1786"/>
      <c r="Q248" s="1786"/>
    </row>
    <row r="249" spans="1:17">
      <c r="A249" s="764">
        <v>37596</v>
      </c>
      <c r="B249" s="154">
        <f t="shared" si="20"/>
        <v>6.4100000000000004E-2</v>
      </c>
      <c r="C249" s="207"/>
      <c r="D249" s="33">
        <f t="shared" si="21"/>
        <v>0.1082</v>
      </c>
      <c r="E249" s="207"/>
      <c r="F249" s="765">
        <v>10.82</v>
      </c>
      <c r="G249" s="765">
        <v>4.41</v>
      </c>
      <c r="H249" s="337"/>
      <c r="I249" s="23"/>
      <c r="J249" s="23"/>
      <c r="K249" s="1786"/>
      <c r="L249" s="1787"/>
      <c r="M249" s="1786"/>
      <c r="N249" s="1786"/>
      <c r="O249" s="1786"/>
      <c r="P249" s="1786"/>
      <c r="Q249" s="1786"/>
    </row>
    <row r="250" spans="1:17">
      <c r="A250" s="764">
        <v>37599</v>
      </c>
      <c r="B250" s="154">
        <f t="shared" si="20"/>
        <v>6.5700000000000008E-2</v>
      </c>
      <c r="C250" s="207"/>
      <c r="D250" s="33">
        <f t="shared" si="21"/>
        <v>0.1096</v>
      </c>
      <c r="E250" s="207"/>
      <c r="F250" s="765">
        <v>10.96</v>
      </c>
      <c r="G250" s="765">
        <v>4.3899999999999997</v>
      </c>
      <c r="H250" s="337"/>
      <c r="I250" s="23"/>
      <c r="J250" s="23"/>
      <c r="K250" s="1786"/>
      <c r="L250" s="1787"/>
      <c r="M250" s="1786"/>
      <c r="N250" s="1786"/>
      <c r="O250" s="1786"/>
      <c r="P250" s="1786"/>
      <c r="Q250" s="1786"/>
    </row>
    <row r="251" spans="1:17">
      <c r="A251" s="764">
        <v>37600</v>
      </c>
      <c r="B251" s="154">
        <f t="shared" si="20"/>
        <v>6.565E-2</v>
      </c>
      <c r="C251" s="207"/>
      <c r="D251" s="33">
        <f t="shared" si="21"/>
        <v>0.1094</v>
      </c>
      <c r="E251" s="207"/>
      <c r="F251" s="765">
        <v>10.94</v>
      </c>
      <c r="G251" s="765">
        <v>4.375</v>
      </c>
      <c r="H251" s="337"/>
      <c r="I251" s="23"/>
      <c r="J251" s="23"/>
      <c r="K251" s="1786"/>
      <c r="L251" s="1787"/>
      <c r="M251" s="1786"/>
      <c r="N251" s="1786"/>
      <c r="O251" s="1786"/>
      <c r="P251" s="1786"/>
      <c r="Q251" s="1786"/>
    </row>
    <row r="252" spans="1:17">
      <c r="A252" s="764">
        <v>37601</v>
      </c>
      <c r="B252" s="154">
        <f t="shared" si="20"/>
        <v>6.5109999999999987E-2</v>
      </c>
      <c r="C252" s="207"/>
      <c r="D252" s="33">
        <f t="shared" si="21"/>
        <v>0.10859999999999999</v>
      </c>
      <c r="E252" s="207"/>
      <c r="F252" s="765">
        <v>10.86</v>
      </c>
      <c r="G252" s="765">
        <v>4.3490000000000002</v>
      </c>
      <c r="H252" s="337"/>
      <c r="I252" s="23"/>
      <c r="J252" s="23"/>
      <c r="K252" s="1786"/>
      <c r="L252" s="1787"/>
      <c r="M252" s="1786"/>
      <c r="N252" s="1786"/>
      <c r="O252" s="1786"/>
      <c r="P252" s="1786"/>
      <c r="Q252" s="1786"/>
    </row>
    <row r="253" spans="1:17">
      <c r="A253" s="764">
        <v>37602</v>
      </c>
      <c r="B253" s="154">
        <f t="shared" si="20"/>
        <v>6.649999999999999E-2</v>
      </c>
      <c r="C253" s="207"/>
      <c r="D253" s="33">
        <f t="shared" si="21"/>
        <v>0.1094</v>
      </c>
      <c r="E253" s="207"/>
      <c r="F253" s="765">
        <v>10.94</v>
      </c>
      <c r="G253" s="765">
        <v>4.29</v>
      </c>
      <c r="H253" s="337"/>
      <c r="I253" s="23"/>
      <c r="J253" s="23"/>
      <c r="K253" s="1786"/>
      <c r="L253" s="1787"/>
      <c r="M253" s="1786"/>
      <c r="N253" s="1786"/>
      <c r="O253" s="1786"/>
      <c r="P253" s="1786"/>
      <c r="Q253" s="1786"/>
    </row>
    <row r="254" spans="1:17">
      <c r="A254" s="764">
        <v>37603</v>
      </c>
      <c r="B254" s="154">
        <f t="shared" si="20"/>
        <v>6.7100000000000007E-2</v>
      </c>
      <c r="C254" s="207"/>
      <c r="D254" s="33">
        <f t="shared" si="21"/>
        <v>0.11040000000000001</v>
      </c>
      <c r="E254" s="207"/>
      <c r="F254" s="765">
        <v>11.040000000000001</v>
      </c>
      <c r="G254" s="765">
        <v>4.33</v>
      </c>
      <c r="H254" s="337"/>
      <c r="I254" s="23"/>
      <c r="J254" s="23"/>
      <c r="K254" s="1786"/>
      <c r="L254" s="1787"/>
      <c r="M254" s="1786"/>
      <c r="N254" s="1786"/>
      <c r="O254" s="1786"/>
      <c r="P254" s="1786"/>
      <c r="Q254" s="1786"/>
    </row>
    <row r="255" spans="1:17">
      <c r="A255" s="764">
        <v>37606</v>
      </c>
      <c r="B255" s="154">
        <f t="shared" si="20"/>
        <v>6.5900000000000014E-2</v>
      </c>
      <c r="C255" s="207"/>
      <c r="D255" s="33">
        <f t="shared" si="21"/>
        <v>0.10950000000000001</v>
      </c>
      <c r="E255" s="207"/>
      <c r="F255" s="765">
        <v>10.950000000000001</v>
      </c>
      <c r="G255" s="765">
        <v>4.3600000000000003</v>
      </c>
      <c r="H255" s="337"/>
      <c r="I255" s="23"/>
      <c r="J255" s="23"/>
      <c r="K255" s="1786"/>
      <c r="L255" s="1787"/>
      <c r="M255" s="1786"/>
      <c r="N255" s="1786"/>
      <c r="O255" s="1786"/>
      <c r="P255" s="1786"/>
      <c r="Q255" s="1786"/>
    </row>
    <row r="256" spans="1:17">
      <c r="A256" s="764">
        <v>37607</v>
      </c>
      <c r="B256" s="154">
        <f t="shared" si="20"/>
        <v>6.6909999999999997E-2</v>
      </c>
      <c r="C256" s="207"/>
      <c r="D256" s="33">
        <f t="shared" si="21"/>
        <v>0.11019999999999999</v>
      </c>
      <c r="E256" s="207"/>
      <c r="F256" s="765">
        <v>11.02</v>
      </c>
      <c r="G256" s="765">
        <v>4.3289999999999997</v>
      </c>
      <c r="H256" s="337"/>
      <c r="I256" s="23"/>
      <c r="J256" s="23"/>
      <c r="K256" s="1786"/>
      <c r="L256" s="1787"/>
      <c r="M256" s="1786"/>
      <c r="N256" s="1786"/>
      <c r="O256" s="1786"/>
      <c r="P256" s="1786"/>
      <c r="Q256" s="1786"/>
    </row>
    <row r="257" spans="1:17">
      <c r="A257" s="764">
        <v>37608</v>
      </c>
      <c r="B257" s="154">
        <f t="shared" si="20"/>
        <v>6.8600000000000008E-2</v>
      </c>
      <c r="C257" s="207"/>
      <c r="D257" s="33">
        <f t="shared" si="21"/>
        <v>0.1115</v>
      </c>
      <c r="E257" s="207"/>
      <c r="F257" s="765">
        <v>11.15</v>
      </c>
      <c r="G257" s="765">
        <v>4.29</v>
      </c>
      <c r="H257" s="337"/>
      <c r="I257" s="23"/>
      <c r="J257" s="23"/>
      <c r="K257" s="1786"/>
      <c r="L257" s="1787"/>
      <c r="M257" s="1786"/>
      <c r="N257" s="1786"/>
      <c r="O257" s="1786"/>
      <c r="P257" s="1786"/>
      <c r="Q257" s="1786"/>
    </row>
    <row r="258" spans="1:17">
      <c r="A258" s="764">
        <v>37609</v>
      </c>
      <c r="B258" s="154">
        <f t="shared" si="20"/>
        <v>6.9250000000000006E-2</v>
      </c>
      <c r="C258" s="207"/>
      <c r="D258" s="33">
        <f t="shared" si="21"/>
        <v>0.11200000000000002</v>
      </c>
      <c r="E258" s="207"/>
      <c r="F258" s="765">
        <v>11.200000000000001</v>
      </c>
      <c r="G258" s="765">
        <v>4.2750000000000004</v>
      </c>
      <c r="H258" s="337"/>
      <c r="I258" s="23"/>
      <c r="J258" s="23"/>
      <c r="K258" s="1786"/>
      <c r="L258" s="1787"/>
      <c r="M258" s="1786"/>
      <c r="N258" s="1786"/>
      <c r="O258" s="1786"/>
      <c r="P258" s="1786"/>
      <c r="Q258" s="1786"/>
    </row>
    <row r="259" spans="1:17">
      <c r="A259" s="764">
        <v>37621</v>
      </c>
      <c r="B259" s="154">
        <f t="shared" si="20"/>
        <v>7.1340000000000001E-2</v>
      </c>
      <c r="C259" s="207"/>
      <c r="D259" s="33">
        <f t="shared" si="21"/>
        <v>0.1133</v>
      </c>
      <c r="E259" s="207"/>
      <c r="F259" s="765">
        <v>11.33</v>
      </c>
      <c r="G259" s="765">
        <v>4.1959999999999997</v>
      </c>
      <c r="H259" s="337"/>
      <c r="I259" s="23"/>
      <c r="J259" s="23"/>
      <c r="K259" s="1786"/>
      <c r="L259" s="1787"/>
      <c r="M259" s="1786"/>
      <c r="N259" s="1786"/>
      <c r="O259" s="1786"/>
      <c r="P259" s="1786"/>
      <c r="Q259" s="1786"/>
    </row>
    <row r="260" spans="1:17">
      <c r="A260" s="764">
        <v>37623</v>
      </c>
      <c r="B260" s="154">
        <f t="shared" si="20"/>
        <v>6.7400000000000002E-2</v>
      </c>
      <c r="C260" s="207"/>
      <c r="D260" s="33">
        <f t="shared" si="21"/>
        <v>0.1106</v>
      </c>
      <c r="E260" s="207"/>
      <c r="F260" s="765">
        <v>11.06</v>
      </c>
      <c r="G260" s="765">
        <v>4.32</v>
      </c>
      <c r="H260" s="337"/>
      <c r="I260" s="23"/>
      <c r="J260" s="23"/>
      <c r="K260" s="1786"/>
      <c r="L260" s="1787"/>
      <c r="M260" s="1786"/>
      <c r="N260" s="1786"/>
      <c r="O260" s="1786"/>
      <c r="P260" s="1786"/>
      <c r="Q260" s="1786"/>
    </row>
    <row r="261" spans="1:17">
      <c r="A261" s="764">
        <v>37624</v>
      </c>
      <c r="B261" s="154">
        <f t="shared" si="20"/>
        <v>6.699999999999999E-2</v>
      </c>
      <c r="C261" s="207"/>
      <c r="D261" s="33">
        <f t="shared" si="21"/>
        <v>0.1103</v>
      </c>
      <c r="E261" s="207"/>
      <c r="F261" s="765">
        <v>11.03</v>
      </c>
      <c r="G261" s="765">
        <v>4.33</v>
      </c>
      <c r="H261" s="337"/>
      <c r="I261" s="23"/>
      <c r="J261" s="23"/>
      <c r="K261" s="1786"/>
      <c r="L261" s="1787"/>
      <c r="M261" s="1786"/>
      <c r="N261" s="1786"/>
      <c r="O261" s="1786"/>
      <c r="P261" s="1786"/>
      <c r="Q261" s="1786"/>
    </row>
    <row r="262" spans="1:17">
      <c r="A262" s="764">
        <v>37627</v>
      </c>
      <c r="B262" s="154">
        <f t="shared" ref="B262:B325" si="22">(F262-G262)/100</f>
        <v>6.699999999999999E-2</v>
      </c>
      <c r="C262" s="207"/>
      <c r="D262" s="33">
        <f t="shared" si="21"/>
        <v>0.1101</v>
      </c>
      <c r="E262" s="207"/>
      <c r="F262" s="765">
        <v>11.01</v>
      </c>
      <c r="G262" s="765">
        <v>4.3100000000000005</v>
      </c>
      <c r="H262" s="337"/>
      <c r="I262" s="23"/>
      <c r="J262" s="23"/>
      <c r="K262" s="1786"/>
      <c r="L262" s="1787"/>
      <c r="M262" s="1786"/>
      <c r="N262" s="1786"/>
      <c r="O262" s="1786"/>
      <c r="P262" s="1786"/>
      <c r="Q262" s="1786"/>
    </row>
    <row r="263" spans="1:17">
      <c r="A263" s="764">
        <v>37628</v>
      </c>
      <c r="B263" s="154">
        <f t="shared" si="22"/>
        <v>6.7600000000000007E-2</v>
      </c>
      <c r="C263" s="207"/>
      <c r="D263" s="33">
        <f t="shared" ref="D263:D326" si="23">F263/100</f>
        <v>0.11040000000000001</v>
      </c>
      <c r="E263" s="207"/>
      <c r="F263" s="765">
        <v>11.040000000000001</v>
      </c>
      <c r="G263" s="765">
        <v>4.28</v>
      </c>
      <c r="H263" s="337"/>
      <c r="I263" s="23"/>
      <c r="J263" s="23"/>
      <c r="K263" s="1786"/>
      <c r="L263" s="1787"/>
      <c r="M263" s="1786"/>
      <c r="N263" s="1786"/>
      <c r="O263" s="1786"/>
      <c r="P263" s="1786"/>
      <c r="Q263" s="1786"/>
    </row>
    <row r="264" spans="1:17">
      <c r="A264" s="764">
        <v>37629</v>
      </c>
      <c r="B264" s="154">
        <f t="shared" si="22"/>
        <v>6.9599999999999995E-2</v>
      </c>
      <c r="C264" s="207"/>
      <c r="D264" s="33">
        <f t="shared" si="23"/>
        <v>0.1116</v>
      </c>
      <c r="E264" s="207"/>
      <c r="F264" s="765">
        <v>11.16</v>
      </c>
      <c r="G264" s="765">
        <v>4.2</v>
      </c>
      <c r="H264" s="337"/>
      <c r="I264" s="23"/>
      <c r="J264" s="23"/>
      <c r="K264" s="1786"/>
      <c r="L264" s="1787"/>
      <c r="M264" s="1786"/>
      <c r="N264" s="1786"/>
      <c r="O264" s="1786"/>
      <c r="P264" s="1786"/>
      <c r="Q264" s="1786"/>
    </row>
    <row r="265" spans="1:17">
      <c r="A265" s="764">
        <v>37630</v>
      </c>
      <c r="B265" s="154">
        <f t="shared" si="22"/>
        <v>6.8800000000000014E-2</v>
      </c>
      <c r="C265" s="207"/>
      <c r="D265" s="33">
        <f t="shared" si="23"/>
        <v>0.11120000000000001</v>
      </c>
      <c r="E265" s="207"/>
      <c r="F265" s="765">
        <v>11.120000000000001</v>
      </c>
      <c r="G265" s="765">
        <v>4.24</v>
      </c>
      <c r="H265" s="337"/>
      <c r="I265" s="23"/>
      <c r="J265" s="23"/>
      <c r="K265" s="1786"/>
      <c r="L265" s="1787"/>
      <c r="M265" s="1786"/>
      <c r="N265" s="1786"/>
      <c r="O265" s="1786"/>
      <c r="P265" s="1786"/>
      <c r="Q265" s="1786"/>
    </row>
    <row r="266" spans="1:17">
      <c r="A266" s="764">
        <v>37631</v>
      </c>
      <c r="B266" s="154">
        <f t="shared" si="22"/>
        <v>6.8199999999999997E-2</v>
      </c>
      <c r="C266" s="207"/>
      <c r="D266" s="33">
        <f t="shared" si="23"/>
        <v>0.1108</v>
      </c>
      <c r="E266" s="207"/>
      <c r="F266" s="765">
        <v>11.08</v>
      </c>
      <c r="G266" s="765">
        <v>4.26</v>
      </c>
      <c r="H266" s="337"/>
      <c r="I266" s="23"/>
      <c r="J266" s="23"/>
      <c r="K266" s="1786"/>
      <c r="L266" s="1787"/>
      <c r="M266" s="1786"/>
      <c r="N266" s="1786"/>
      <c r="O266" s="1786"/>
      <c r="P266" s="1786"/>
      <c r="Q266" s="1786"/>
    </row>
    <row r="267" spans="1:17">
      <c r="A267" s="764">
        <v>37634</v>
      </c>
      <c r="B267" s="154">
        <f t="shared" si="22"/>
        <v>6.770000000000001E-2</v>
      </c>
      <c r="C267" s="207"/>
      <c r="D267" s="33">
        <f t="shared" si="23"/>
        <v>0.11040000000000001</v>
      </c>
      <c r="E267" s="207"/>
      <c r="F267" s="765">
        <v>11.040000000000001</v>
      </c>
      <c r="G267" s="765">
        <v>4.2700000000000005</v>
      </c>
      <c r="H267" s="337"/>
      <c r="I267" s="23"/>
      <c r="J267" s="23"/>
      <c r="K267" s="1786"/>
      <c r="L267" s="1787"/>
      <c r="M267" s="1786"/>
      <c r="N267" s="1786"/>
      <c r="O267" s="1786"/>
      <c r="P267" s="1786"/>
      <c r="Q267" s="1786"/>
    </row>
    <row r="268" spans="1:17">
      <c r="A268" s="764">
        <v>37635</v>
      </c>
      <c r="B268" s="154">
        <f t="shared" si="22"/>
        <v>6.7599999999999993E-2</v>
      </c>
      <c r="C268" s="207"/>
      <c r="D268" s="33">
        <f t="shared" si="23"/>
        <v>0.11</v>
      </c>
      <c r="E268" s="207"/>
      <c r="F268" s="765">
        <v>11</v>
      </c>
      <c r="G268" s="765">
        <v>4.24</v>
      </c>
      <c r="H268" s="337"/>
      <c r="I268" s="23"/>
      <c r="J268" s="23"/>
      <c r="K268" s="1786"/>
      <c r="L268" s="1787"/>
      <c r="M268" s="1786"/>
      <c r="N268" s="1786"/>
      <c r="O268" s="1786"/>
      <c r="P268" s="1786"/>
      <c r="Q268" s="1786"/>
    </row>
    <row r="269" spans="1:17">
      <c r="A269" s="764">
        <v>37636</v>
      </c>
      <c r="B269" s="154">
        <f t="shared" si="22"/>
        <v>6.8199999999999997E-2</v>
      </c>
      <c r="C269" s="207"/>
      <c r="D269" s="33">
        <f t="shared" si="23"/>
        <v>0.1105</v>
      </c>
      <c r="E269" s="207"/>
      <c r="F269" s="765">
        <v>11.05</v>
      </c>
      <c r="G269" s="765">
        <v>4.2300000000000004</v>
      </c>
      <c r="H269" s="337"/>
      <c r="I269" s="23"/>
      <c r="J269" s="23"/>
      <c r="K269" s="1786"/>
      <c r="L269" s="1787"/>
      <c r="M269" s="1786"/>
      <c r="N269" s="1786"/>
      <c r="O269" s="1786"/>
      <c r="P269" s="1786"/>
      <c r="Q269" s="1786"/>
    </row>
    <row r="270" spans="1:17">
      <c r="A270" s="764">
        <v>37637</v>
      </c>
      <c r="B270" s="154">
        <f t="shared" si="22"/>
        <v>6.810999999999999E-2</v>
      </c>
      <c r="C270" s="207"/>
      <c r="D270" s="33">
        <f t="shared" si="23"/>
        <v>0.1103</v>
      </c>
      <c r="E270" s="207"/>
      <c r="F270" s="765">
        <v>11.03</v>
      </c>
      <c r="G270" s="765">
        <v>4.2190000000000003</v>
      </c>
      <c r="H270" s="337"/>
      <c r="I270" s="23"/>
      <c r="J270" s="23"/>
      <c r="K270" s="1786"/>
      <c r="L270" s="1787"/>
      <c r="M270" s="1786"/>
      <c r="N270" s="1786"/>
      <c r="O270" s="1786"/>
      <c r="P270" s="1786"/>
      <c r="Q270" s="1786"/>
    </row>
    <row r="271" spans="1:17">
      <c r="A271" s="764">
        <v>37638</v>
      </c>
      <c r="B271" s="154">
        <f t="shared" si="22"/>
        <v>7.0249999999999993E-2</v>
      </c>
      <c r="C271" s="207"/>
      <c r="D271" s="33">
        <f t="shared" si="23"/>
        <v>0.11169999999999999</v>
      </c>
      <c r="E271" s="207"/>
      <c r="F271" s="765">
        <v>11.17</v>
      </c>
      <c r="G271" s="765">
        <v>4.1450000000000005</v>
      </c>
      <c r="H271" s="337"/>
      <c r="I271" s="23"/>
      <c r="J271" s="23"/>
      <c r="K271" s="1786"/>
      <c r="L271" s="1787"/>
      <c r="M271" s="1786"/>
      <c r="N271" s="1786"/>
      <c r="O271" s="1786"/>
      <c r="P271" s="1786"/>
      <c r="Q271" s="1786"/>
    </row>
    <row r="272" spans="1:17">
      <c r="A272" s="764">
        <v>37641</v>
      </c>
      <c r="B272" s="154">
        <f t="shared" si="22"/>
        <v>7.0650000000000018E-2</v>
      </c>
      <c r="C272" s="207"/>
      <c r="D272" s="33">
        <f t="shared" si="23"/>
        <v>0.11200000000000002</v>
      </c>
      <c r="E272" s="207"/>
      <c r="F272" s="765">
        <v>11.200000000000001</v>
      </c>
      <c r="G272" s="765">
        <v>4.1349999999999998</v>
      </c>
      <c r="H272" s="337"/>
      <c r="I272" s="23"/>
      <c r="J272" s="23"/>
      <c r="K272" s="1786"/>
      <c r="L272" s="1787"/>
      <c r="M272" s="1786"/>
      <c r="N272" s="1786"/>
      <c r="O272" s="1786"/>
      <c r="P272" s="1786"/>
      <c r="Q272" s="1786"/>
    </row>
    <row r="273" spans="1:17">
      <c r="A273" s="764">
        <v>37642</v>
      </c>
      <c r="B273" s="154">
        <f t="shared" si="22"/>
        <v>7.1839999999999987E-2</v>
      </c>
      <c r="C273" s="207"/>
      <c r="D273" s="33">
        <f t="shared" si="23"/>
        <v>0.11269999999999999</v>
      </c>
      <c r="E273" s="207"/>
      <c r="F273" s="765">
        <v>11.27</v>
      </c>
      <c r="G273" s="765">
        <v>4.0860000000000003</v>
      </c>
      <c r="H273" s="337"/>
      <c r="I273" s="23"/>
      <c r="J273" s="23"/>
      <c r="K273" s="1786"/>
      <c r="L273" s="1787"/>
      <c r="M273" s="1786"/>
      <c r="N273" s="1786"/>
      <c r="O273" s="1786"/>
      <c r="P273" s="1786"/>
      <c r="Q273" s="1786"/>
    </row>
    <row r="274" spans="1:17">
      <c r="A274" s="764">
        <v>37643</v>
      </c>
      <c r="B274" s="154">
        <f t="shared" si="22"/>
        <v>7.2690000000000005E-2</v>
      </c>
      <c r="C274" s="207"/>
      <c r="D274" s="33">
        <f t="shared" si="23"/>
        <v>0.1139</v>
      </c>
      <c r="E274" s="207"/>
      <c r="F274" s="765">
        <v>11.39</v>
      </c>
      <c r="G274" s="765">
        <v>4.1210000000000004</v>
      </c>
      <c r="H274" s="337"/>
      <c r="I274" s="23"/>
      <c r="J274" s="23"/>
      <c r="K274" s="1786"/>
      <c r="L274" s="1787"/>
      <c r="M274" s="1786"/>
      <c r="N274" s="1786"/>
      <c r="O274" s="1786"/>
      <c r="P274" s="1786"/>
      <c r="Q274" s="1786"/>
    </row>
    <row r="275" spans="1:17">
      <c r="A275" s="764">
        <v>37644</v>
      </c>
      <c r="B275" s="154">
        <f t="shared" si="22"/>
        <v>7.3340000000000002E-2</v>
      </c>
      <c r="C275" s="207"/>
      <c r="D275" s="33">
        <f t="shared" si="23"/>
        <v>0.1139</v>
      </c>
      <c r="E275" s="207"/>
      <c r="F275" s="765">
        <v>11.39</v>
      </c>
      <c r="G275" s="765">
        <v>4.056</v>
      </c>
      <c r="H275" s="337"/>
      <c r="I275" s="23"/>
      <c r="J275" s="23"/>
      <c r="K275" s="1786"/>
      <c r="L275" s="1787"/>
      <c r="M275" s="1786"/>
      <c r="N275" s="1786"/>
      <c r="O275" s="1786"/>
      <c r="P275" s="1786"/>
      <c r="Q275" s="1786"/>
    </row>
    <row r="276" spans="1:17">
      <c r="A276" s="764">
        <v>37645</v>
      </c>
      <c r="B276" s="154">
        <f t="shared" si="22"/>
        <v>7.3800000000000004E-2</v>
      </c>
      <c r="C276" s="207"/>
      <c r="D276" s="33">
        <f t="shared" si="23"/>
        <v>0.1145</v>
      </c>
      <c r="E276" s="207"/>
      <c r="F276" s="765">
        <v>11.450000000000001</v>
      </c>
      <c r="G276" s="765">
        <v>4.07</v>
      </c>
      <c r="H276" s="337"/>
      <c r="I276" s="23"/>
      <c r="J276" s="23"/>
      <c r="K276" s="1786"/>
      <c r="L276" s="1787"/>
      <c r="M276" s="1786"/>
      <c r="N276" s="1786"/>
      <c r="O276" s="1786"/>
      <c r="P276" s="1786"/>
      <c r="Q276" s="1786"/>
    </row>
    <row r="277" spans="1:17">
      <c r="A277" s="764">
        <v>37648</v>
      </c>
      <c r="B277" s="154">
        <f t="shared" si="22"/>
        <v>7.5940000000000007E-2</v>
      </c>
      <c r="C277" s="207"/>
      <c r="D277" s="33">
        <f t="shared" si="23"/>
        <v>0.11650000000000001</v>
      </c>
      <c r="E277" s="207"/>
      <c r="F277" s="765">
        <v>11.65</v>
      </c>
      <c r="G277" s="765">
        <v>4.056</v>
      </c>
      <c r="H277" s="337"/>
      <c r="I277" s="23"/>
      <c r="J277" s="23"/>
      <c r="K277" s="1786"/>
      <c r="L277" s="1787"/>
      <c r="M277" s="1786"/>
      <c r="N277" s="1786"/>
      <c r="O277" s="1786"/>
      <c r="P277" s="1786"/>
      <c r="Q277" s="1786"/>
    </row>
    <row r="278" spans="1:17">
      <c r="A278" s="764">
        <v>37649</v>
      </c>
      <c r="B278" s="154">
        <f t="shared" si="22"/>
        <v>7.6469999999999996E-2</v>
      </c>
      <c r="C278" s="207"/>
      <c r="D278" s="33">
        <f t="shared" si="23"/>
        <v>0.11650000000000001</v>
      </c>
      <c r="E278" s="207"/>
      <c r="F278" s="765">
        <v>11.65</v>
      </c>
      <c r="G278" s="765">
        <v>4.0030000000000001</v>
      </c>
      <c r="H278" s="337"/>
      <c r="I278" s="23"/>
      <c r="J278" s="23"/>
      <c r="K278" s="1786"/>
      <c r="L278" s="1787"/>
      <c r="M278" s="1786"/>
      <c r="N278" s="1786"/>
      <c r="O278" s="1786"/>
      <c r="P278" s="1786"/>
      <c r="Q278" s="1786"/>
    </row>
    <row r="279" spans="1:17">
      <c r="A279" s="764">
        <v>37650</v>
      </c>
      <c r="B279" s="154">
        <f t="shared" si="22"/>
        <v>7.5920000000000001E-2</v>
      </c>
      <c r="C279" s="207"/>
      <c r="D279" s="33">
        <f t="shared" si="23"/>
        <v>0.11650000000000001</v>
      </c>
      <c r="E279" s="207"/>
      <c r="F279" s="765">
        <v>11.65</v>
      </c>
      <c r="G279" s="765">
        <v>4.0579999999999998</v>
      </c>
      <c r="H279" s="337"/>
      <c r="I279" s="23"/>
      <c r="J279" s="23"/>
      <c r="K279" s="1786"/>
      <c r="L279" s="1787"/>
      <c r="M279" s="1786"/>
      <c r="N279" s="1786"/>
      <c r="O279" s="1786"/>
      <c r="P279" s="1786"/>
      <c r="Q279" s="1786"/>
    </row>
    <row r="280" spans="1:17">
      <c r="A280" s="764">
        <v>37651</v>
      </c>
      <c r="B280" s="154">
        <f t="shared" si="22"/>
        <v>7.5139999999999998E-2</v>
      </c>
      <c r="C280" s="207"/>
      <c r="D280" s="33">
        <f t="shared" si="23"/>
        <v>0.1159</v>
      </c>
      <c r="E280" s="207"/>
      <c r="F280" s="765">
        <v>11.59</v>
      </c>
      <c r="G280" s="765">
        <v>4.0759999999999996</v>
      </c>
      <c r="H280" s="337"/>
      <c r="I280" s="23"/>
      <c r="J280" s="23"/>
      <c r="K280" s="1786"/>
      <c r="L280" s="1787"/>
      <c r="M280" s="1786"/>
      <c r="N280" s="1786"/>
      <c r="O280" s="1786"/>
      <c r="P280" s="1786"/>
      <c r="Q280" s="1786"/>
    </row>
    <row r="281" spans="1:17">
      <c r="A281" s="764">
        <v>37652</v>
      </c>
      <c r="B281" s="154">
        <f t="shared" si="22"/>
        <v>7.4980000000000005E-2</v>
      </c>
      <c r="C281" s="207"/>
      <c r="D281" s="33">
        <f t="shared" si="23"/>
        <v>0.1158</v>
      </c>
      <c r="E281" s="207"/>
      <c r="F281" s="765">
        <v>11.58</v>
      </c>
      <c r="G281" s="765">
        <v>4.0819999999999999</v>
      </c>
      <c r="H281" s="337"/>
      <c r="I281" s="23"/>
      <c r="J281" s="23"/>
      <c r="K281" s="1786"/>
      <c r="L281" s="1787"/>
      <c r="M281" s="1786"/>
      <c r="N281" s="1786"/>
      <c r="O281" s="1786"/>
      <c r="P281" s="1786"/>
      <c r="Q281" s="1786"/>
    </row>
    <row r="282" spans="1:17">
      <c r="A282" s="764">
        <v>37655</v>
      </c>
      <c r="B282" s="154">
        <f t="shared" si="22"/>
        <v>7.4739999999999987E-2</v>
      </c>
      <c r="C282" s="207"/>
      <c r="D282" s="33">
        <f t="shared" si="23"/>
        <v>0.1153</v>
      </c>
      <c r="E282" s="207"/>
      <c r="F282" s="765">
        <v>11.53</v>
      </c>
      <c r="G282" s="765">
        <v>4.056</v>
      </c>
      <c r="H282" s="337"/>
      <c r="I282" s="23"/>
      <c r="J282" s="23"/>
      <c r="K282" s="1786"/>
      <c r="L282" s="1787"/>
      <c r="M282" s="1786"/>
      <c r="N282" s="1786"/>
      <c r="O282" s="1786"/>
      <c r="P282" s="1786"/>
      <c r="Q282" s="1786"/>
    </row>
    <row r="283" spans="1:17">
      <c r="A283" s="764">
        <v>37656</v>
      </c>
      <c r="B283" s="154">
        <f t="shared" si="22"/>
        <v>7.7189999999999995E-2</v>
      </c>
      <c r="C283" s="207"/>
      <c r="D283" s="33">
        <f t="shared" si="23"/>
        <v>0.11689999999999999</v>
      </c>
      <c r="E283" s="207"/>
      <c r="F283" s="765">
        <v>11.69</v>
      </c>
      <c r="G283" s="765">
        <v>3.9710000000000001</v>
      </c>
      <c r="H283" s="337"/>
      <c r="I283" s="23"/>
      <c r="J283" s="23"/>
      <c r="K283" s="1786"/>
      <c r="L283" s="1787"/>
      <c r="M283" s="1786"/>
      <c r="N283" s="1786"/>
      <c r="O283" s="1786"/>
      <c r="P283" s="1786"/>
      <c r="Q283" s="1786"/>
    </row>
    <row r="284" spans="1:17">
      <c r="A284" s="764">
        <v>37657</v>
      </c>
      <c r="B284" s="154">
        <f t="shared" si="22"/>
        <v>7.6050000000000006E-2</v>
      </c>
      <c r="C284" s="207"/>
      <c r="D284" s="33">
        <f t="shared" si="23"/>
        <v>0.1164</v>
      </c>
      <c r="E284" s="207"/>
      <c r="F284" s="765">
        <v>11.64</v>
      </c>
      <c r="G284" s="765">
        <v>4.0350000000000001</v>
      </c>
      <c r="H284" s="337"/>
      <c r="I284" s="23"/>
      <c r="J284" s="23"/>
      <c r="K284" s="1786"/>
      <c r="L284" s="1787"/>
      <c r="M284" s="1786"/>
      <c r="N284" s="1786"/>
      <c r="O284" s="1786"/>
      <c r="P284" s="1786"/>
      <c r="Q284" s="1786"/>
    </row>
    <row r="285" spans="1:17">
      <c r="A285" s="764">
        <v>37658</v>
      </c>
      <c r="B285" s="154">
        <f t="shared" si="22"/>
        <v>7.7160000000000006E-2</v>
      </c>
      <c r="C285" s="207"/>
      <c r="D285" s="33">
        <f t="shared" si="23"/>
        <v>0.11710000000000001</v>
      </c>
      <c r="E285" s="207"/>
      <c r="F285" s="765">
        <v>11.71</v>
      </c>
      <c r="G285" s="765">
        <v>3.9940000000000002</v>
      </c>
      <c r="H285" s="337"/>
      <c r="I285" s="23"/>
      <c r="J285" s="23"/>
      <c r="K285" s="1786"/>
      <c r="L285" s="1787"/>
      <c r="M285" s="1786"/>
      <c r="N285" s="1786"/>
      <c r="O285" s="1786"/>
      <c r="P285" s="1786"/>
      <c r="Q285" s="1786"/>
    </row>
    <row r="286" spans="1:17">
      <c r="A286" s="764">
        <v>37659</v>
      </c>
      <c r="B286" s="154">
        <f t="shared" si="22"/>
        <v>7.8100000000000003E-2</v>
      </c>
      <c r="C286" s="207"/>
      <c r="D286" s="33">
        <f t="shared" si="23"/>
        <v>0.11800000000000001</v>
      </c>
      <c r="E286" s="207"/>
      <c r="F286" s="765">
        <v>11.8</v>
      </c>
      <c r="G286" s="765">
        <v>3.99</v>
      </c>
      <c r="H286" s="337"/>
      <c r="I286" s="23"/>
      <c r="J286" s="23"/>
      <c r="K286" s="1786"/>
      <c r="L286" s="1787"/>
      <c r="M286" s="1786"/>
      <c r="N286" s="1786"/>
      <c r="O286" s="1786"/>
      <c r="P286" s="1786"/>
      <c r="Q286" s="1786"/>
    </row>
    <row r="287" spans="1:17">
      <c r="A287" s="764">
        <v>37662</v>
      </c>
      <c r="B287" s="154">
        <f t="shared" si="22"/>
        <v>7.851000000000001E-2</v>
      </c>
      <c r="C287" s="207"/>
      <c r="D287" s="33">
        <f t="shared" si="23"/>
        <v>0.11870000000000001</v>
      </c>
      <c r="E287" s="207"/>
      <c r="F287" s="765">
        <v>11.870000000000001</v>
      </c>
      <c r="G287" s="765">
        <v>4.0190000000000001</v>
      </c>
      <c r="H287" s="337"/>
      <c r="I287" s="23"/>
      <c r="J287" s="23"/>
      <c r="K287" s="1786"/>
      <c r="L287" s="1787"/>
      <c r="M287" s="1786"/>
      <c r="N287" s="1786"/>
      <c r="O287" s="1786"/>
      <c r="P287" s="1786"/>
      <c r="Q287" s="1786"/>
    </row>
    <row r="288" spans="1:17">
      <c r="A288" s="764">
        <v>37663</v>
      </c>
      <c r="B288" s="154">
        <f t="shared" si="22"/>
        <v>7.782E-2</v>
      </c>
      <c r="C288" s="207"/>
      <c r="D288" s="33">
        <f t="shared" si="23"/>
        <v>0.1176</v>
      </c>
      <c r="E288" s="207"/>
      <c r="F288" s="765">
        <v>11.76</v>
      </c>
      <c r="G288" s="765">
        <v>3.9780000000000002</v>
      </c>
      <c r="H288" s="337"/>
      <c r="I288" s="23"/>
      <c r="J288" s="23"/>
      <c r="K288" s="1786"/>
      <c r="L288" s="1787"/>
      <c r="M288" s="1786"/>
      <c r="N288" s="1786"/>
      <c r="O288" s="1786"/>
      <c r="P288" s="1786"/>
      <c r="Q288" s="1786"/>
    </row>
    <row r="289" spans="1:17">
      <c r="A289" s="764">
        <v>37664</v>
      </c>
      <c r="B289" s="154">
        <f t="shared" si="22"/>
        <v>7.9570000000000002E-2</v>
      </c>
      <c r="C289" s="207"/>
      <c r="D289" s="33">
        <f t="shared" si="23"/>
        <v>0.11890000000000001</v>
      </c>
      <c r="E289" s="207"/>
      <c r="F289" s="765">
        <v>11.89</v>
      </c>
      <c r="G289" s="765">
        <v>3.9329999999999998</v>
      </c>
      <c r="H289" s="337"/>
      <c r="I289" s="23"/>
      <c r="J289" s="23"/>
      <c r="K289" s="1786"/>
      <c r="L289" s="1787"/>
      <c r="M289" s="1786"/>
      <c r="N289" s="1786"/>
      <c r="O289" s="1786"/>
      <c r="P289" s="1786"/>
      <c r="Q289" s="1786"/>
    </row>
    <row r="290" spans="1:17">
      <c r="A290" s="764">
        <v>37665</v>
      </c>
      <c r="B290" s="154">
        <f t="shared" si="22"/>
        <v>8.047E-2</v>
      </c>
      <c r="C290" s="207"/>
      <c r="D290" s="33">
        <f t="shared" si="23"/>
        <v>0.1193</v>
      </c>
      <c r="E290" s="207"/>
      <c r="F290" s="765">
        <v>11.93</v>
      </c>
      <c r="G290" s="765">
        <v>3.883</v>
      </c>
      <c r="H290" s="337"/>
      <c r="I290" s="23"/>
      <c r="J290" s="23"/>
      <c r="K290" s="1786"/>
      <c r="L290" s="1787"/>
      <c r="M290" s="1786"/>
      <c r="N290" s="1786"/>
      <c r="O290" s="1786"/>
      <c r="P290" s="1786"/>
      <c r="Q290" s="1786"/>
    </row>
    <row r="291" spans="1:17">
      <c r="A291" s="764">
        <v>37666</v>
      </c>
      <c r="B291" s="154">
        <f t="shared" si="22"/>
        <v>7.8799999999999995E-2</v>
      </c>
      <c r="C291" s="207"/>
      <c r="D291" s="33">
        <f t="shared" si="23"/>
        <v>0.11840000000000001</v>
      </c>
      <c r="E291" s="207"/>
      <c r="F291" s="765">
        <v>11.84</v>
      </c>
      <c r="G291" s="765">
        <v>3.96</v>
      </c>
      <c r="H291" s="337"/>
      <c r="I291" s="23"/>
      <c r="J291" s="23"/>
      <c r="K291" s="1786"/>
      <c r="L291" s="1787"/>
      <c r="M291" s="1786"/>
      <c r="N291" s="1786"/>
      <c r="O291" s="1786"/>
      <c r="P291" s="1786"/>
      <c r="Q291" s="1786"/>
    </row>
    <row r="292" spans="1:17">
      <c r="A292" s="764">
        <v>37669</v>
      </c>
      <c r="B292" s="154">
        <f t="shared" si="22"/>
        <v>7.7710000000000001E-2</v>
      </c>
      <c r="C292" s="207"/>
      <c r="D292" s="33">
        <f t="shared" si="23"/>
        <v>0.1174</v>
      </c>
      <c r="E292" s="207"/>
      <c r="F292" s="765">
        <v>11.74</v>
      </c>
      <c r="G292" s="765">
        <v>3.9689999999999999</v>
      </c>
      <c r="H292" s="337"/>
      <c r="I292" s="23"/>
      <c r="J292" s="23"/>
      <c r="K292" s="1786"/>
      <c r="L292" s="1787"/>
      <c r="M292" s="1786"/>
      <c r="N292" s="1786"/>
      <c r="O292" s="1786"/>
      <c r="P292" s="1786"/>
      <c r="Q292" s="1786"/>
    </row>
    <row r="293" spans="1:17">
      <c r="A293" s="764">
        <v>37670</v>
      </c>
      <c r="B293" s="154">
        <f t="shared" si="22"/>
        <v>7.7229999999999993E-2</v>
      </c>
      <c r="C293" s="207"/>
      <c r="D293" s="33">
        <f t="shared" si="23"/>
        <v>0.11689999999999999</v>
      </c>
      <c r="E293" s="207"/>
      <c r="F293" s="765">
        <v>11.69</v>
      </c>
      <c r="G293" s="765">
        <v>3.9670000000000001</v>
      </c>
      <c r="H293" s="337"/>
      <c r="I293" s="23"/>
      <c r="J293" s="23"/>
      <c r="K293" s="1786"/>
      <c r="L293" s="1787"/>
      <c r="M293" s="1786"/>
      <c r="N293" s="1786"/>
      <c r="O293" s="1786"/>
      <c r="P293" s="1786"/>
      <c r="Q293" s="1786"/>
    </row>
    <row r="294" spans="1:17">
      <c r="A294" s="764">
        <v>37671</v>
      </c>
      <c r="B294" s="154">
        <f t="shared" si="22"/>
        <v>7.8820000000000001E-2</v>
      </c>
      <c r="C294" s="207"/>
      <c r="D294" s="33">
        <f t="shared" si="23"/>
        <v>0.11779999999999999</v>
      </c>
      <c r="E294" s="207"/>
      <c r="F294" s="765">
        <v>11.78</v>
      </c>
      <c r="G294" s="765">
        <v>3.8980000000000001</v>
      </c>
      <c r="H294" s="337"/>
      <c r="I294" s="23"/>
      <c r="J294" s="23"/>
      <c r="K294" s="1786"/>
      <c r="L294" s="1787"/>
      <c r="M294" s="1786"/>
      <c r="N294" s="1786"/>
      <c r="O294" s="1786"/>
      <c r="P294" s="1786"/>
      <c r="Q294" s="1786"/>
    </row>
    <row r="295" spans="1:17">
      <c r="A295" s="764">
        <v>37672</v>
      </c>
      <c r="B295" s="154">
        <f t="shared" si="22"/>
        <v>7.9819999999999988E-2</v>
      </c>
      <c r="C295" s="207"/>
      <c r="D295" s="33">
        <f t="shared" si="23"/>
        <v>0.1186</v>
      </c>
      <c r="E295" s="207"/>
      <c r="F295" s="765">
        <v>11.86</v>
      </c>
      <c r="G295" s="765">
        <v>3.8780000000000001</v>
      </c>
      <c r="H295" s="337"/>
      <c r="I295" s="23"/>
      <c r="J295" s="23"/>
      <c r="K295" s="1786"/>
      <c r="L295" s="1787"/>
      <c r="M295" s="1786"/>
      <c r="N295" s="1786"/>
      <c r="O295" s="1786"/>
      <c r="P295" s="1786"/>
      <c r="Q295" s="1786"/>
    </row>
    <row r="296" spans="1:17">
      <c r="A296" s="764">
        <v>37673</v>
      </c>
      <c r="B296" s="154">
        <f t="shared" si="22"/>
        <v>7.9479999999999995E-2</v>
      </c>
      <c r="C296" s="207"/>
      <c r="D296" s="33">
        <f t="shared" si="23"/>
        <v>0.1186</v>
      </c>
      <c r="E296" s="207"/>
      <c r="F296" s="765">
        <v>11.86</v>
      </c>
      <c r="G296" s="765">
        <v>3.9119999999999999</v>
      </c>
      <c r="H296" s="337"/>
      <c r="I296" s="23"/>
      <c r="J296" s="23"/>
      <c r="K296" s="1786"/>
      <c r="L296" s="1787"/>
      <c r="M296" s="1786"/>
      <c r="N296" s="1786"/>
      <c r="O296" s="1786"/>
      <c r="P296" s="1786"/>
      <c r="Q296" s="1786"/>
    </row>
    <row r="297" spans="1:17">
      <c r="A297" s="764">
        <v>37676</v>
      </c>
      <c r="B297" s="154">
        <f t="shared" si="22"/>
        <v>8.0759999999999998E-2</v>
      </c>
      <c r="C297" s="207"/>
      <c r="D297" s="33">
        <f t="shared" si="23"/>
        <v>0.11950000000000001</v>
      </c>
      <c r="E297" s="207"/>
      <c r="F297" s="765">
        <v>11.950000000000001</v>
      </c>
      <c r="G297" s="765">
        <v>3.8740000000000001</v>
      </c>
      <c r="H297" s="337"/>
      <c r="I297" s="23"/>
      <c r="J297" s="23"/>
      <c r="K297" s="1786"/>
      <c r="L297" s="1787"/>
      <c r="M297" s="1786"/>
      <c r="N297" s="1786"/>
      <c r="O297" s="1786"/>
      <c r="P297" s="1786"/>
      <c r="Q297" s="1786"/>
    </row>
    <row r="298" spans="1:17">
      <c r="A298" s="764">
        <v>37677</v>
      </c>
      <c r="B298" s="154">
        <f t="shared" si="22"/>
        <v>8.3060000000000009E-2</v>
      </c>
      <c r="C298" s="207"/>
      <c r="D298" s="33">
        <f t="shared" si="23"/>
        <v>0.1216</v>
      </c>
      <c r="E298" s="207"/>
      <c r="F298" s="765">
        <v>12.16</v>
      </c>
      <c r="G298" s="765">
        <v>3.8540000000000001</v>
      </c>
      <c r="H298" s="337"/>
      <c r="I298" s="23"/>
      <c r="J298" s="23"/>
      <c r="K298" s="1786"/>
      <c r="L298" s="1787"/>
      <c r="M298" s="1786"/>
      <c r="N298" s="1786"/>
      <c r="O298" s="1786"/>
      <c r="P298" s="1786"/>
      <c r="Q298" s="1786"/>
    </row>
    <row r="299" spans="1:17">
      <c r="A299" s="764">
        <v>37678</v>
      </c>
      <c r="B299" s="154">
        <f t="shared" si="22"/>
        <v>8.3839999999999998E-2</v>
      </c>
      <c r="C299" s="207"/>
      <c r="D299" s="33">
        <f t="shared" si="23"/>
        <v>0.12240000000000001</v>
      </c>
      <c r="E299" s="207"/>
      <c r="F299" s="765">
        <v>12.24</v>
      </c>
      <c r="G299" s="765">
        <v>3.8559999999999999</v>
      </c>
      <c r="H299" s="337"/>
      <c r="I299" s="23"/>
      <c r="J299" s="23"/>
      <c r="K299" s="1786"/>
      <c r="L299" s="1787"/>
      <c r="M299" s="1786"/>
      <c r="N299" s="1786"/>
      <c r="O299" s="1786"/>
      <c r="P299" s="1786"/>
      <c r="Q299" s="1786"/>
    </row>
    <row r="300" spans="1:17">
      <c r="A300" s="764">
        <v>37679</v>
      </c>
      <c r="B300" s="154">
        <f t="shared" si="22"/>
        <v>8.2470000000000002E-2</v>
      </c>
      <c r="C300" s="207"/>
      <c r="D300" s="33">
        <f t="shared" si="23"/>
        <v>0.1216</v>
      </c>
      <c r="E300" s="207"/>
      <c r="F300" s="765">
        <v>12.16</v>
      </c>
      <c r="G300" s="765">
        <v>3.9129999999999998</v>
      </c>
      <c r="H300" s="337"/>
      <c r="I300" s="23"/>
      <c r="J300" s="23"/>
      <c r="K300" s="1786"/>
      <c r="L300" s="1787"/>
      <c r="M300" s="1786"/>
      <c r="N300" s="1786"/>
      <c r="O300" s="1786"/>
      <c r="P300" s="1786"/>
      <c r="Q300" s="1786"/>
    </row>
    <row r="301" spans="1:17">
      <c r="A301" s="764">
        <v>37680</v>
      </c>
      <c r="B301" s="154">
        <f t="shared" si="22"/>
        <v>8.1799999999999998E-2</v>
      </c>
      <c r="C301" s="207"/>
      <c r="D301" s="33">
        <f t="shared" si="23"/>
        <v>0.1208</v>
      </c>
      <c r="E301" s="207"/>
      <c r="F301" s="765">
        <v>12.08</v>
      </c>
      <c r="G301" s="765">
        <v>3.9</v>
      </c>
      <c r="H301" s="337"/>
      <c r="I301" s="23"/>
      <c r="J301" s="23"/>
      <c r="K301" s="1786"/>
      <c r="L301" s="1787"/>
      <c r="M301" s="1786"/>
      <c r="N301" s="1786"/>
      <c r="O301" s="1786"/>
      <c r="P301" s="1786"/>
      <c r="Q301" s="1786"/>
    </row>
    <row r="302" spans="1:17">
      <c r="A302" s="764">
        <v>37683</v>
      </c>
      <c r="B302" s="154">
        <f t="shared" si="22"/>
        <v>8.2449999999999996E-2</v>
      </c>
      <c r="C302" s="207"/>
      <c r="D302" s="33">
        <f t="shared" si="23"/>
        <v>0.121</v>
      </c>
      <c r="E302" s="207"/>
      <c r="F302" s="765">
        <v>12.1</v>
      </c>
      <c r="G302" s="765">
        <v>3.855</v>
      </c>
      <c r="H302" s="337"/>
      <c r="I302" s="23"/>
      <c r="J302" s="23"/>
      <c r="K302" s="1786"/>
      <c r="L302" s="1787"/>
      <c r="M302" s="1786"/>
      <c r="N302" s="1786"/>
      <c r="O302" s="1786"/>
      <c r="P302" s="1786"/>
      <c r="Q302" s="1786"/>
    </row>
    <row r="303" spans="1:17">
      <c r="A303" s="764">
        <v>37684</v>
      </c>
      <c r="B303" s="154">
        <f t="shared" si="22"/>
        <v>8.3940000000000001E-2</v>
      </c>
      <c r="C303" s="207"/>
      <c r="D303" s="33">
        <f t="shared" si="23"/>
        <v>0.1226</v>
      </c>
      <c r="E303" s="207"/>
      <c r="F303" s="765">
        <v>12.26</v>
      </c>
      <c r="G303" s="765">
        <v>3.8660000000000001</v>
      </c>
      <c r="H303" s="337"/>
      <c r="I303" s="23"/>
      <c r="J303" s="23"/>
      <c r="K303" s="1786"/>
      <c r="L303" s="1787"/>
      <c r="M303" s="1786"/>
      <c r="N303" s="1786"/>
      <c r="O303" s="1786"/>
      <c r="P303" s="1786"/>
      <c r="Q303" s="1786"/>
    </row>
    <row r="304" spans="1:17">
      <c r="A304" s="764">
        <v>37685</v>
      </c>
      <c r="B304" s="154">
        <f t="shared" si="22"/>
        <v>8.4260000000000002E-2</v>
      </c>
      <c r="C304" s="207"/>
      <c r="D304" s="33">
        <f t="shared" si="23"/>
        <v>0.1232</v>
      </c>
      <c r="E304" s="207"/>
      <c r="F304" s="765">
        <v>12.32</v>
      </c>
      <c r="G304" s="765">
        <v>3.8940000000000001</v>
      </c>
      <c r="H304" s="337"/>
      <c r="I304" s="23"/>
      <c r="J304" s="23"/>
      <c r="K304" s="1786"/>
      <c r="L304" s="1787"/>
      <c r="M304" s="1786"/>
      <c r="N304" s="1786"/>
      <c r="O304" s="1786"/>
      <c r="P304" s="1786"/>
      <c r="Q304" s="1786"/>
    </row>
    <row r="305" spans="1:17">
      <c r="A305" s="764">
        <v>37686</v>
      </c>
      <c r="B305" s="154">
        <f t="shared" si="22"/>
        <v>8.5059999999999997E-2</v>
      </c>
      <c r="C305" s="207"/>
      <c r="D305" s="33">
        <f t="shared" si="23"/>
        <v>0.12359999999999999</v>
      </c>
      <c r="E305" s="207"/>
      <c r="F305" s="765">
        <v>12.36</v>
      </c>
      <c r="G305" s="765">
        <v>3.8540000000000001</v>
      </c>
      <c r="H305" s="337"/>
      <c r="I305" s="23"/>
      <c r="J305" s="23"/>
      <c r="K305" s="1786"/>
      <c r="L305" s="1787"/>
      <c r="M305" s="1786"/>
      <c r="N305" s="1786"/>
      <c r="O305" s="1786"/>
      <c r="P305" s="1786"/>
      <c r="Q305" s="1786"/>
    </row>
    <row r="306" spans="1:17">
      <c r="A306" s="764">
        <v>37687</v>
      </c>
      <c r="B306" s="154">
        <f t="shared" si="22"/>
        <v>8.6599999999999996E-2</v>
      </c>
      <c r="C306" s="207"/>
      <c r="D306" s="33">
        <f t="shared" si="23"/>
        <v>0.125</v>
      </c>
      <c r="E306" s="207"/>
      <c r="F306" s="765">
        <v>12.5</v>
      </c>
      <c r="G306" s="765">
        <v>3.84</v>
      </c>
      <c r="H306" s="337"/>
      <c r="I306" s="23"/>
      <c r="J306" s="23"/>
      <c r="K306" s="1786"/>
      <c r="L306" s="1787"/>
      <c r="M306" s="1786"/>
      <c r="N306" s="1786"/>
      <c r="O306" s="1786"/>
      <c r="P306" s="1786"/>
      <c r="Q306" s="1786"/>
    </row>
    <row r="307" spans="1:17">
      <c r="A307" s="764">
        <v>37690</v>
      </c>
      <c r="B307" s="154">
        <f t="shared" si="22"/>
        <v>8.8840000000000002E-2</v>
      </c>
      <c r="C307" s="207"/>
      <c r="D307" s="33">
        <f t="shared" si="23"/>
        <v>0.127</v>
      </c>
      <c r="E307" s="207"/>
      <c r="F307" s="765">
        <v>12.700000000000001</v>
      </c>
      <c r="G307" s="765">
        <v>3.8159999999999998</v>
      </c>
      <c r="H307" s="337"/>
      <c r="I307" s="23"/>
      <c r="J307" s="23"/>
      <c r="K307" s="1786"/>
      <c r="L307" s="1787"/>
      <c r="M307" s="1786"/>
      <c r="N307" s="1786"/>
      <c r="O307" s="1786"/>
      <c r="P307" s="1786"/>
      <c r="Q307" s="1786"/>
    </row>
    <row r="308" spans="1:17">
      <c r="A308" s="764">
        <v>37691</v>
      </c>
      <c r="B308" s="154">
        <f t="shared" si="22"/>
        <v>8.9110000000000009E-2</v>
      </c>
      <c r="C308" s="207"/>
      <c r="D308" s="33">
        <f t="shared" si="23"/>
        <v>0.1273</v>
      </c>
      <c r="E308" s="207"/>
      <c r="F308" s="765">
        <v>12.73</v>
      </c>
      <c r="G308" s="765">
        <v>3.819</v>
      </c>
      <c r="H308" s="337"/>
      <c r="I308" s="23"/>
      <c r="J308" s="23"/>
      <c r="K308" s="1786"/>
      <c r="L308" s="1787"/>
      <c r="M308" s="1786"/>
      <c r="N308" s="1786"/>
      <c r="O308" s="1786"/>
      <c r="P308" s="1786"/>
      <c r="Q308" s="1786"/>
    </row>
    <row r="309" spans="1:17">
      <c r="A309" s="764">
        <v>37692</v>
      </c>
      <c r="B309" s="154">
        <f t="shared" si="22"/>
        <v>9.0330000000000008E-2</v>
      </c>
      <c r="C309" s="207"/>
      <c r="D309" s="33">
        <f t="shared" si="23"/>
        <v>0.12870000000000001</v>
      </c>
      <c r="E309" s="207"/>
      <c r="F309" s="765">
        <v>12.870000000000001</v>
      </c>
      <c r="G309" s="765">
        <v>3.8370000000000002</v>
      </c>
      <c r="H309" s="337"/>
      <c r="I309" s="23"/>
      <c r="J309" s="23"/>
      <c r="K309" s="1786"/>
      <c r="L309" s="1787"/>
      <c r="M309" s="1786"/>
      <c r="N309" s="1786"/>
      <c r="O309" s="1786"/>
      <c r="P309" s="1786"/>
      <c r="Q309" s="1786"/>
    </row>
    <row r="310" spans="1:17">
      <c r="A310" s="764">
        <v>37693</v>
      </c>
      <c r="B310" s="154">
        <f t="shared" si="22"/>
        <v>8.6830000000000004E-2</v>
      </c>
      <c r="C310" s="207"/>
      <c r="D310" s="33">
        <f t="shared" si="23"/>
        <v>0.12520000000000001</v>
      </c>
      <c r="E310" s="207"/>
      <c r="F310" s="765">
        <v>12.52</v>
      </c>
      <c r="G310" s="765">
        <v>3.8370000000000002</v>
      </c>
      <c r="H310" s="337"/>
      <c r="I310" s="23"/>
      <c r="J310" s="23"/>
      <c r="K310" s="1786"/>
      <c r="L310" s="1787"/>
      <c r="M310" s="1786"/>
      <c r="N310" s="1786"/>
      <c r="O310" s="1786"/>
      <c r="P310" s="1786"/>
      <c r="Q310" s="1786"/>
    </row>
    <row r="311" spans="1:17">
      <c r="A311" s="764">
        <v>37694</v>
      </c>
      <c r="B311" s="154">
        <f t="shared" si="22"/>
        <v>8.1920000000000007E-2</v>
      </c>
      <c r="C311" s="207"/>
      <c r="D311" s="33">
        <f t="shared" si="23"/>
        <v>0.1222</v>
      </c>
      <c r="E311" s="207"/>
      <c r="F311" s="765">
        <v>12.22</v>
      </c>
      <c r="G311" s="765">
        <v>4.0279999999999996</v>
      </c>
      <c r="H311" s="337"/>
      <c r="I311" s="23"/>
      <c r="J311" s="23"/>
      <c r="K311" s="1786"/>
      <c r="L311" s="1787"/>
      <c r="M311" s="1786"/>
      <c r="N311" s="1786"/>
      <c r="O311" s="1786"/>
      <c r="P311" s="1786"/>
      <c r="Q311" s="1786"/>
    </row>
    <row r="312" spans="1:17">
      <c r="A312" s="764">
        <v>37697</v>
      </c>
      <c r="B312" s="154">
        <f t="shared" si="22"/>
        <v>7.8800000000000009E-2</v>
      </c>
      <c r="C312" s="207"/>
      <c r="D312" s="33">
        <f t="shared" si="23"/>
        <v>0.12040000000000001</v>
      </c>
      <c r="E312" s="207"/>
      <c r="F312" s="765">
        <v>12.040000000000001</v>
      </c>
      <c r="G312" s="765">
        <v>4.16</v>
      </c>
      <c r="H312" s="337"/>
      <c r="I312" s="23"/>
      <c r="J312" s="23"/>
      <c r="K312" s="1786"/>
      <c r="L312" s="1787"/>
      <c r="M312" s="1786"/>
      <c r="N312" s="1786"/>
      <c r="O312" s="1786"/>
      <c r="P312" s="1786"/>
      <c r="Q312" s="1786"/>
    </row>
    <row r="313" spans="1:17">
      <c r="A313" s="764">
        <v>37698</v>
      </c>
      <c r="B313" s="154">
        <f t="shared" si="22"/>
        <v>7.8110000000000013E-2</v>
      </c>
      <c r="C313" s="207"/>
      <c r="D313" s="33">
        <f t="shared" si="23"/>
        <v>0.11960000000000001</v>
      </c>
      <c r="E313" s="207"/>
      <c r="F313" s="765">
        <v>11.96</v>
      </c>
      <c r="G313" s="765">
        <v>4.149</v>
      </c>
      <c r="H313" s="337"/>
      <c r="I313" s="23"/>
      <c r="J313" s="23"/>
      <c r="K313" s="1786"/>
      <c r="L313" s="1787"/>
      <c r="M313" s="1786"/>
      <c r="N313" s="1786"/>
      <c r="O313" s="1786"/>
      <c r="P313" s="1786"/>
      <c r="Q313" s="1786"/>
    </row>
    <row r="314" spans="1:17">
      <c r="A314" s="764">
        <v>37699</v>
      </c>
      <c r="B314" s="154">
        <f t="shared" si="22"/>
        <v>7.6390000000000013E-2</v>
      </c>
      <c r="C314" s="207"/>
      <c r="D314" s="33">
        <f t="shared" si="23"/>
        <v>0.11870000000000001</v>
      </c>
      <c r="E314" s="207"/>
      <c r="F314" s="765">
        <v>11.870000000000001</v>
      </c>
      <c r="G314" s="765">
        <v>4.2309999999999999</v>
      </c>
      <c r="H314" s="337"/>
      <c r="I314" s="23"/>
      <c r="J314" s="23"/>
      <c r="K314" s="1786"/>
      <c r="L314" s="1787"/>
      <c r="M314" s="1786"/>
      <c r="N314" s="1786"/>
      <c r="O314" s="1786"/>
      <c r="P314" s="1786"/>
      <c r="Q314" s="1786"/>
    </row>
    <row r="315" spans="1:17">
      <c r="A315" s="764">
        <v>37700</v>
      </c>
      <c r="B315" s="154">
        <f t="shared" si="22"/>
        <v>7.7449999999999991E-2</v>
      </c>
      <c r="C315" s="207"/>
      <c r="D315" s="33">
        <f t="shared" si="23"/>
        <v>0.1193</v>
      </c>
      <c r="E315" s="207"/>
      <c r="F315" s="765">
        <v>11.93</v>
      </c>
      <c r="G315" s="765">
        <v>4.1850000000000005</v>
      </c>
      <c r="H315" s="337"/>
      <c r="I315" s="23"/>
      <c r="J315" s="23"/>
      <c r="K315" s="1786"/>
      <c r="L315" s="1787"/>
      <c r="M315" s="1786"/>
      <c r="N315" s="1786"/>
      <c r="O315" s="1786"/>
      <c r="P315" s="1786"/>
      <c r="Q315" s="1786"/>
    </row>
    <row r="316" spans="1:17">
      <c r="A316" s="764">
        <v>37701</v>
      </c>
      <c r="B316" s="154">
        <f t="shared" si="22"/>
        <v>7.4100000000000013E-2</v>
      </c>
      <c r="C316" s="207"/>
      <c r="D316" s="33">
        <f t="shared" si="23"/>
        <v>0.11700000000000001</v>
      </c>
      <c r="E316" s="207"/>
      <c r="F316" s="765">
        <v>11.700000000000001</v>
      </c>
      <c r="G316" s="765">
        <v>4.29</v>
      </c>
      <c r="H316" s="337"/>
      <c r="I316" s="23"/>
      <c r="J316" s="23"/>
      <c r="K316" s="1786"/>
      <c r="L316" s="1787"/>
      <c r="M316" s="1786"/>
      <c r="N316" s="1786"/>
      <c r="O316" s="1786"/>
      <c r="P316" s="1786"/>
      <c r="Q316" s="1786"/>
    </row>
    <row r="317" spans="1:17">
      <c r="A317" s="764">
        <v>37704</v>
      </c>
      <c r="B317" s="154">
        <f t="shared" si="22"/>
        <v>7.7790000000000012E-2</v>
      </c>
      <c r="C317" s="207"/>
      <c r="D317" s="33">
        <f t="shared" si="23"/>
        <v>0.1198</v>
      </c>
      <c r="E317" s="207"/>
      <c r="F317" s="765">
        <v>11.98</v>
      </c>
      <c r="G317" s="765">
        <v>4.2009999999999996</v>
      </c>
      <c r="H317" s="337"/>
      <c r="I317" s="23"/>
      <c r="J317" s="23"/>
      <c r="K317" s="1786"/>
      <c r="L317" s="1787"/>
      <c r="M317" s="1786"/>
      <c r="N317" s="1786"/>
      <c r="O317" s="1786"/>
      <c r="P317" s="1786"/>
      <c r="Q317" s="1786"/>
    </row>
    <row r="318" spans="1:17">
      <c r="A318" s="764">
        <v>37705</v>
      </c>
      <c r="B318" s="154">
        <f t="shared" si="22"/>
        <v>7.6700000000000004E-2</v>
      </c>
      <c r="C318" s="207"/>
      <c r="D318" s="33">
        <f t="shared" si="23"/>
        <v>0.1188</v>
      </c>
      <c r="E318" s="207"/>
      <c r="F318" s="765">
        <v>11.88</v>
      </c>
      <c r="G318" s="765">
        <v>4.21</v>
      </c>
      <c r="H318" s="337"/>
      <c r="I318" s="23"/>
      <c r="J318" s="23"/>
      <c r="K318" s="1786"/>
      <c r="L318" s="1787"/>
      <c r="M318" s="1786"/>
      <c r="N318" s="1786"/>
      <c r="O318" s="1786"/>
      <c r="P318" s="1786"/>
      <c r="Q318" s="1786"/>
    </row>
    <row r="319" spans="1:17">
      <c r="A319" s="764">
        <v>37706</v>
      </c>
      <c r="B319" s="154">
        <f t="shared" si="22"/>
        <v>7.7079999999999996E-2</v>
      </c>
      <c r="C319" s="207"/>
      <c r="D319" s="33">
        <f t="shared" si="23"/>
        <v>0.11900000000000001</v>
      </c>
      <c r="E319" s="207"/>
      <c r="F319" s="765">
        <v>11.9</v>
      </c>
      <c r="G319" s="765">
        <v>4.1920000000000002</v>
      </c>
      <c r="H319" s="337"/>
      <c r="I319" s="23"/>
      <c r="J319" s="23"/>
      <c r="K319" s="1786"/>
      <c r="L319" s="1787"/>
      <c r="M319" s="1786"/>
      <c r="N319" s="1786"/>
      <c r="O319" s="1786"/>
      <c r="P319" s="1786"/>
      <c r="Q319" s="1786"/>
    </row>
    <row r="320" spans="1:17">
      <c r="A320" s="764">
        <v>37707</v>
      </c>
      <c r="B320" s="154">
        <f t="shared" si="22"/>
        <v>7.8140000000000001E-2</v>
      </c>
      <c r="C320" s="207"/>
      <c r="D320" s="33">
        <f t="shared" si="23"/>
        <v>0.11990000000000001</v>
      </c>
      <c r="E320" s="207"/>
      <c r="F320" s="765">
        <v>11.99</v>
      </c>
      <c r="G320" s="765">
        <v>4.1760000000000002</v>
      </c>
      <c r="H320" s="337"/>
      <c r="I320" s="23"/>
      <c r="J320" s="23"/>
      <c r="K320" s="1786"/>
      <c r="L320" s="1787"/>
      <c r="M320" s="1786"/>
      <c r="N320" s="1786"/>
      <c r="O320" s="1786"/>
      <c r="P320" s="1786"/>
      <c r="Q320" s="1786"/>
    </row>
    <row r="321" spans="1:17">
      <c r="A321" s="764">
        <v>37708</v>
      </c>
      <c r="B321" s="154">
        <f t="shared" si="22"/>
        <v>7.868E-2</v>
      </c>
      <c r="C321" s="207"/>
      <c r="D321" s="33">
        <f t="shared" si="23"/>
        <v>0.11990000000000001</v>
      </c>
      <c r="E321" s="207"/>
      <c r="F321" s="765">
        <v>11.99</v>
      </c>
      <c r="G321" s="765">
        <v>4.1219999999999999</v>
      </c>
      <c r="H321" s="337"/>
      <c r="I321" s="23"/>
      <c r="J321" s="23"/>
      <c r="K321" s="1786"/>
      <c r="L321" s="1787"/>
      <c r="M321" s="1786"/>
      <c r="N321" s="1786"/>
      <c r="O321" s="1786"/>
      <c r="P321" s="1786"/>
      <c r="Q321" s="1786"/>
    </row>
    <row r="322" spans="1:17">
      <c r="A322" s="764">
        <v>37711</v>
      </c>
      <c r="B322" s="154">
        <f t="shared" si="22"/>
        <v>8.1960000000000019E-2</v>
      </c>
      <c r="C322" s="207"/>
      <c r="D322" s="33">
        <f t="shared" si="23"/>
        <v>0.12230000000000001</v>
      </c>
      <c r="E322" s="207"/>
      <c r="F322" s="765">
        <v>12.23</v>
      </c>
      <c r="G322" s="765">
        <v>4.0339999999999998</v>
      </c>
      <c r="H322" s="337"/>
      <c r="I322" s="23"/>
      <c r="J322" s="23"/>
      <c r="K322" s="1786"/>
      <c r="L322" s="1787"/>
      <c r="M322" s="1786"/>
      <c r="N322" s="1786"/>
      <c r="O322" s="1786"/>
      <c r="P322" s="1786"/>
      <c r="Q322" s="1786"/>
    </row>
    <row r="323" spans="1:17">
      <c r="A323" s="764">
        <v>37712</v>
      </c>
      <c r="B323" s="154">
        <f t="shared" si="22"/>
        <v>8.1529999999999991E-2</v>
      </c>
      <c r="C323" s="207"/>
      <c r="D323" s="33">
        <f t="shared" si="23"/>
        <v>0.1217</v>
      </c>
      <c r="E323" s="207"/>
      <c r="F323" s="765">
        <v>12.17</v>
      </c>
      <c r="G323" s="765">
        <v>4.0170000000000003</v>
      </c>
      <c r="H323" s="337"/>
      <c r="I323" s="23"/>
      <c r="J323" s="23"/>
      <c r="K323" s="1786"/>
      <c r="L323" s="1787"/>
      <c r="M323" s="1786"/>
      <c r="N323" s="1786"/>
      <c r="O323" s="1786"/>
      <c r="P323" s="1786"/>
      <c r="Q323" s="1786"/>
    </row>
    <row r="324" spans="1:17">
      <c r="A324" s="764">
        <v>37713</v>
      </c>
      <c r="B324" s="154">
        <f t="shared" si="22"/>
        <v>7.7959999999999988E-2</v>
      </c>
      <c r="C324" s="207"/>
      <c r="D324" s="33">
        <f t="shared" si="23"/>
        <v>0.1193</v>
      </c>
      <c r="E324" s="207"/>
      <c r="F324" s="765">
        <v>11.93</v>
      </c>
      <c r="G324" s="765">
        <v>4.1340000000000003</v>
      </c>
      <c r="H324" s="337"/>
      <c r="I324" s="23"/>
      <c r="J324" s="23"/>
      <c r="K324" s="1786"/>
      <c r="L324" s="1787"/>
      <c r="M324" s="1786"/>
      <c r="N324" s="1786"/>
      <c r="O324" s="1786"/>
      <c r="P324" s="1786"/>
      <c r="Q324" s="1786"/>
    </row>
    <row r="325" spans="1:17">
      <c r="A325" s="764">
        <v>37714</v>
      </c>
      <c r="B325" s="154">
        <f t="shared" si="22"/>
        <v>7.6939999999999995E-2</v>
      </c>
      <c r="C325" s="207"/>
      <c r="D325" s="33">
        <f t="shared" si="23"/>
        <v>0.1186</v>
      </c>
      <c r="E325" s="207"/>
      <c r="F325" s="765">
        <v>11.86</v>
      </c>
      <c r="G325" s="765">
        <v>4.1660000000000004</v>
      </c>
      <c r="H325" s="337"/>
      <c r="I325" s="23"/>
      <c r="J325" s="23"/>
      <c r="K325" s="1786"/>
      <c r="L325" s="1787"/>
      <c r="M325" s="1786"/>
      <c r="N325" s="1786"/>
      <c r="O325" s="1786"/>
      <c r="P325" s="1786"/>
      <c r="Q325" s="1786"/>
    </row>
    <row r="326" spans="1:17">
      <c r="A326" s="764">
        <v>37715</v>
      </c>
      <c r="B326" s="154">
        <f t="shared" ref="B326:B389" si="24">(F326-G326)/100</f>
        <v>7.5909999999999991E-2</v>
      </c>
      <c r="C326" s="207"/>
      <c r="D326" s="33">
        <f t="shared" si="23"/>
        <v>0.1177</v>
      </c>
      <c r="E326" s="207"/>
      <c r="F326" s="765">
        <v>11.77</v>
      </c>
      <c r="G326" s="765">
        <v>4.1790000000000003</v>
      </c>
      <c r="H326" s="337"/>
      <c r="I326" s="23"/>
      <c r="J326" s="23"/>
      <c r="K326" s="1786"/>
      <c r="L326" s="1787"/>
      <c r="M326" s="1786"/>
      <c r="N326" s="1786"/>
      <c r="O326" s="1786"/>
      <c r="P326" s="1786"/>
      <c r="Q326" s="1786"/>
    </row>
    <row r="327" spans="1:17">
      <c r="A327" s="764">
        <v>37718</v>
      </c>
      <c r="B327" s="154">
        <f t="shared" si="24"/>
        <v>7.263E-2</v>
      </c>
      <c r="C327" s="207"/>
      <c r="D327" s="33">
        <f t="shared" ref="D327:D390" si="25">F327/100</f>
        <v>0.11509999999999999</v>
      </c>
      <c r="E327" s="207"/>
      <c r="F327" s="765">
        <v>11.51</v>
      </c>
      <c r="G327" s="765">
        <v>4.2469999999999999</v>
      </c>
      <c r="H327" s="337"/>
      <c r="I327" s="23"/>
      <c r="J327" s="23"/>
      <c r="K327" s="1786"/>
      <c r="L327" s="1787"/>
      <c r="M327" s="1786"/>
      <c r="N327" s="1786"/>
      <c r="O327" s="1786"/>
      <c r="P327" s="1786"/>
      <c r="Q327" s="1786"/>
    </row>
    <row r="328" spans="1:17">
      <c r="A328" s="764">
        <v>37719</v>
      </c>
      <c r="B328" s="154">
        <f t="shared" si="24"/>
        <v>7.2819999999999996E-2</v>
      </c>
      <c r="C328" s="207"/>
      <c r="D328" s="33">
        <f t="shared" si="25"/>
        <v>0.115</v>
      </c>
      <c r="E328" s="207"/>
      <c r="F328" s="765">
        <v>11.5</v>
      </c>
      <c r="G328" s="765">
        <v>4.218</v>
      </c>
      <c r="H328" s="337"/>
      <c r="I328" s="23"/>
      <c r="J328" s="23"/>
      <c r="K328" s="1786"/>
      <c r="L328" s="1787"/>
      <c r="M328" s="1786"/>
      <c r="N328" s="1786"/>
      <c r="O328" s="1786"/>
      <c r="P328" s="1786"/>
      <c r="Q328" s="1786"/>
    </row>
    <row r="329" spans="1:17">
      <c r="A329" s="764">
        <v>37720</v>
      </c>
      <c r="B329" s="154">
        <f t="shared" si="24"/>
        <v>7.4459999999999998E-2</v>
      </c>
      <c r="C329" s="207"/>
      <c r="D329" s="33">
        <f t="shared" si="25"/>
        <v>0.11599999999999999</v>
      </c>
      <c r="E329" s="207"/>
      <c r="F329" s="765">
        <v>11.6</v>
      </c>
      <c r="G329" s="765">
        <v>4.1539999999999999</v>
      </c>
      <c r="H329" s="337"/>
      <c r="I329" s="23"/>
      <c r="J329" s="23"/>
      <c r="K329" s="1786"/>
      <c r="L329" s="1787"/>
      <c r="M329" s="1786"/>
      <c r="N329" s="1786"/>
      <c r="O329" s="1786"/>
      <c r="P329" s="1786"/>
      <c r="Q329" s="1786"/>
    </row>
    <row r="330" spans="1:17">
      <c r="A330" s="764">
        <v>37721</v>
      </c>
      <c r="B330" s="154">
        <f t="shared" si="24"/>
        <v>7.5270000000000004E-2</v>
      </c>
      <c r="C330" s="207"/>
      <c r="D330" s="33">
        <f t="shared" si="25"/>
        <v>0.1167</v>
      </c>
      <c r="E330" s="207"/>
      <c r="F330" s="765">
        <v>11.67</v>
      </c>
      <c r="G330" s="765">
        <v>4.1429999999999998</v>
      </c>
      <c r="H330" s="337"/>
      <c r="I330" s="23"/>
      <c r="J330" s="23"/>
      <c r="K330" s="1786"/>
      <c r="L330" s="1787"/>
      <c r="M330" s="1786"/>
      <c r="N330" s="1786"/>
      <c r="O330" s="1786"/>
      <c r="P330" s="1786"/>
      <c r="Q330" s="1786"/>
    </row>
    <row r="331" spans="1:17">
      <c r="A331" s="764">
        <v>37722</v>
      </c>
      <c r="B331" s="154">
        <f t="shared" si="24"/>
        <v>7.4340000000000017E-2</v>
      </c>
      <c r="C331" s="207"/>
      <c r="D331" s="33">
        <f t="shared" si="25"/>
        <v>0.11630000000000001</v>
      </c>
      <c r="E331" s="207"/>
      <c r="F331" s="765">
        <v>11.63</v>
      </c>
      <c r="G331" s="765">
        <v>4.1959999999999997</v>
      </c>
      <c r="H331" s="337"/>
      <c r="I331" s="23"/>
      <c r="J331" s="23"/>
      <c r="K331" s="1786"/>
      <c r="L331" s="1787"/>
      <c r="M331" s="1786"/>
      <c r="N331" s="1786"/>
      <c r="O331" s="1786"/>
      <c r="P331" s="1786"/>
      <c r="Q331" s="1786"/>
    </row>
    <row r="332" spans="1:17">
      <c r="A332" s="764">
        <v>37725</v>
      </c>
      <c r="B332" s="154">
        <f t="shared" si="24"/>
        <v>7.3599999999999999E-2</v>
      </c>
      <c r="C332" s="207"/>
      <c r="D332" s="33">
        <f t="shared" si="25"/>
        <v>0.11599999999999999</v>
      </c>
      <c r="E332" s="207"/>
      <c r="F332" s="765">
        <v>11.6</v>
      </c>
      <c r="G332" s="765">
        <v>4.24</v>
      </c>
      <c r="H332" s="337"/>
      <c r="I332" s="23"/>
      <c r="J332" s="23"/>
      <c r="K332" s="1786"/>
      <c r="L332" s="1787"/>
      <c r="M332" s="1786"/>
      <c r="N332" s="1786"/>
      <c r="O332" s="1786"/>
      <c r="P332" s="1786"/>
      <c r="Q332" s="1786"/>
    </row>
    <row r="333" spans="1:17">
      <c r="A333" s="764">
        <v>37726</v>
      </c>
      <c r="B333" s="154">
        <f t="shared" si="24"/>
        <v>7.2849999999999998E-2</v>
      </c>
      <c r="C333" s="207"/>
      <c r="D333" s="33">
        <f t="shared" si="25"/>
        <v>0.1149</v>
      </c>
      <c r="E333" s="207"/>
      <c r="F333" s="765">
        <v>11.49</v>
      </c>
      <c r="G333" s="765">
        <v>4.2050000000000001</v>
      </c>
      <c r="H333" s="337"/>
      <c r="I333" s="23"/>
      <c r="J333" s="23"/>
      <c r="K333" s="1786"/>
      <c r="L333" s="1787"/>
      <c r="M333" s="1786"/>
      <c r="N333" s="1786"/>
      <c r="O333" s="1786"/>
      <c r="P333" s="1786"/>
      <c r="Q333" s="1786"/>
    </row>
    <row r="334" spans="1:17">
      <c r="A334" s="764">
        <v>37727</v>
      </c>
      <c r="B334" s="154">
        <f t="shared" si="24"/>
        <v>7.2929999999999995E-2</v>
      </c>
      <c r="C334" s="207"/>
      <c r="D334" s="33">
        <f t="shared" si="25"/>
        <v>0.1144</v>
      </c>
      <c r="E334" s="207"/>
      <c r="F334" s="765">
        <v>11.44</v>
      </c>
      <c r="G334" s="765">
        <v>4.1470000000000002</v>
      </c>
      <c r="H334" s="337"/>
      <c r="I334" s="23"/>
      <c r="J334" s="23"/>
      <c r="K334" s="1786"/>
      <c r="L334" s="1787"/>
      <c r="M334" s="1786"/>
      <c r="N334" s="1786"/>
      <c r="O334" s="1786"/>
      <c r="P334" s="1786"/>
      <c r="Q334" s="1786"/>
    </row>
    <row r="335" spans="1:17">
      <c r="A335" s="764">
        <v>37728</v>
      </c>
      <c r="B335" s="154">
        <f t="shared" si="24"/>
        <v>7.2309999999999999E-2</v>
      </c>
      <c r="C335" s="207"/>
      <c r="D335" s="33">
        <f t="shared" si="25"/>
        <v>0.11410000000000001</v>
      </c>
      <c r="E335" s="207"/>
      <c r="F335" s="765">
        <v>11.41</v>
      </c>
      <c r="G335" s="765">
        <v>4.1790000000000003</v>
      </c>
      <c r="H335" s="337"/>
      <c r="I335" s="23"/>
      <c r="J335" s="23"/>
      <c r="K335" s="1786"/>
      <c r="L335" s="1787"/>
      <c r="M335" s="1786"/>
      <c r="N335" s="1786"/>
      <c r="O335" s="1786"/>
      <c r="P335" s="1786"/>
      <c r="Q335" s="1786"/>
    </row>
    <row r="336" spans="1:17">
      <c r="A336" s="764">
        <v>37733</v>
      </c>
      <c r="B336" s="154">
        <f t="shared" si="24"/>
        <v>7.2360000000000008E-2</v>
      </c>
      <c r="C336" s="207"/>
      <c r="D336" s="33">
        <f t="shared" si="25"/>
        <v>0.11370000000000001</v>
      </c>
      <c r="E336" s="207"/>
      <c r="F336" s="765">
        <v>11.370000000000001</v>
      </c>
      <c r="G336" s="765">
        <v>4.1340000000000003</v>
      </c>
      <c r="H336" s="337"/>
      <c r="I336" s="23"/>
      <c r="J336" s="23"/>
      <c r="K336" s="1786"/>
      <c r="L336" s="1787"/>
      <c r="M336" s="1786"/>
      <c r="N336" s="1786"/>
      <c r="O336" s="1786"/>
      <c r="P336" s="1786"/>
      <c r="Q336" s="1786"/>
    </row>
    <row r="337" spans="1:17">
      <c r="A337" s="764">
        <v>37734</v>
      </c>
      <c r="B337" s="154">
        <f t="shared" si="24"/>
        <v>7.042000000000001E-2</v>
      </c>
      <c r="C337" s="207"/>
      <c r="D337" s="33">
        <f t="shared" si="25"/>
        <v>0.11220000000000001</v>
      </c>
      <c r="E337" s="207"/>
      <c r="F337" s="765">
        <v>11.22</v>
      </c>
      <c r="G337" s="765">
        <v>4.1779999999999999</v>
      </c>
      <c r="H337" s="337"/>
      <c r="I337" s="23"/>
      <c r="J337" s="23"/>
      <c r="K337" s="1786"/>
      <c r="L337" s="1787"/>
      <c r="M337" s="1786"/>
      <c r="N337" s="1786"/>
      <c r="O337" s="1786"/>
      <c r="P337" s="1786"/>
      <c r="Q337" s="1786"/>
    </row>
    <row r="338" spans="1:17">
      <c r="A338" s="764">
        <v>37735</v>
      </c>
      <c r="B338" s="154">
        <f t="shared" si="24"/>
        <v>7.22E-2</v>
      </c>
      <c r="C338" s="207"/>
      <c r="D338" s="33">
        <f t="shared" si="25"/>
        <v>0.11310000000000001</v>
      </c>
      <c r="E338" s="207"/>
      <c r="F338" s="765">
        <v>11.31</v>
      </c>
      <c r="G338" s="765">
        <v>4.09</v>
      </c>
      <c r="H338" s="337"/>
      <c r="I338" s="23"/>
      <c r="J338" s="23"/>
      <c r="K338" s="1786"/>
      <c r="L338" s="1787"/>
      <c r="M338" s="1786"/>
      <c r="N338" s="1786"/>
      <c r="O338" s="1786"/>
      <c r="P338" s="1786"/>
      <c r="Q338" s="1786"/>
    </row>
    <row r="339" spans="1:17">
      <c r="A339" s="764">
        <v>37736</v>
      </c>
      <c r="B339" s="154">
        <f t="shared" si="24"/>
        <v>7.2300000000000003E-2</v>
      </c>
      <c r="C339" s="207"/>
      <c r="D339" s="33">
        <f t="shared" si="25"/>
        <v>0.11320000000000001</v>
      </c>
      <c r="E339" s="207"/>
      <c r="F339" s="765">
        <v>11.32</v>
      </c>
      <c r="G339" s="765">
        <v>4.09</v>
      </c>
      <c r="H339" s="337"/>
      <c r="I339" s="23"/>
      <c r="J339" s="23"/>
      <c r="K339" s="1786"/>
      <c r="L339" s="1787"/>
      <c r="M339" s="1786"/>
      <c r="N339" s="1786"/>
      <c r="O339" s="1786"/>
      <c r="P339" s="1786"/>
      <c r="Q339" s="1786"/>
    </row>
    <row r="340" spans="1:17">
      <c r="A340" s="764">
        <v>37739</v>
      </c>
      <c r="B340" s="154">
        <f t="shared" si="24"/>
        <v>7.1160000000000001E-2</v>
      </c>
      <c r="C340" s="207"/>
      <c r="D340" s="33">
        <f t="shared" si="25"/>
        <v>0.11230000000000001</v>
      </c>
      <c r="E340" s="207"/>
      <c r="F340" s="765">
        <v>11.23</v>
      </c>
      <c r="G340" s="765">
        <v>4.1139999999999999</v>
      </c>
      <c r="H340" s="337"/>
      <c r="I340" s="23"/>
      <c r="J340" s="23"/>
      <c r="K340" s="1786"/>
      <c r="L340" s="1787"/>
      <c r="M340" s="1786"/>
      <c r="N340" s="1786"/>
      <c r="O340" s="1786"/>
      <c r="P340" s="1786"/>
      <c r="Q340" s="1786"/>
    </row>
    <row r="341" spans="1:17">
      <c r="A341" s="764">
        <v>37740</v>
      </c>
      <c r="B341" s="154">
        <f t="shared" si="24"/>
        <v>7.0800000000000016E-2</v>
      </c>
      <c r="C341" s="207"/>
      <c r="D341" s="33">
        <f t="shared" si="25"/>
        <v>0.11220000000000001</v>
      </c>
      <c r="E341" s="207"/>
      <c r="F341" s="765">
        <v>11.22</v>
      </c>
      <c r="G341" s="765">
        <v>4.1399999999999997</v>
      </c>
      <c r="H341" s="337"/>
      <c r="I341" s="23"/>
      <c r="J341" s="23"/>
      <c r="K341" s="1786"/>
      <c r="L341" s="1787"/>
      <c r="M341" s="1786"/>
      <c r="N341" s="1786"/>
      <c r="O341" s="1786"/>
      <c r="P341" s="1786"/>
      <c r="Q341" s="1786"/>
    </row>
    <row r="342" spans="1:17">
      <c r="A342" s="764">
        <v>37741</v>
      </c>
      <c r="B342" s="154">
        <f t="shared" si="24"/>
        <v>7.1510000000000004E-2</v>
      </c>
      <c r="C342" s="207"/>
      <c r="D342" s="33">
        <f t="shared" si="25"/>
        <v>0.11220000000000001</v>
      </c>
      <c r="E342" s="207"/>
      <c r="F342" s="765">
        <v>11.22</v>
      </c>
      <c r="G342" s="765">
        <v>4.069</v>
      </c>
      <c r="H342" s="337"/>
      <c r="I342" s="23"/>
      <c r="J342" s="23"/>
      <c r="K342" s="1786"/>
      <c r="L342" s="1787"/>
      <c r="M342" s="1786"/>
      <c r="N342" s="1786"/>
      <c r="O342" s="1786"/>
      <c r="P342" s="1786"/>
      <c r="Q342" s="1786"/>
    </row>
    <row r="343" spans="1:17">
      <c r="A343" s="764">
        <v>37743</v>
      </c>
      <c r="B343" s="154">
        <f t="shared" si="24"/>
        <v>7.0900000000000005E-2</v>
      </c>
      <c r="C343" s="207"/>
      <c r="D343" s="33">
        <f t="shared" si="25"/>
        <v>0.1119</v>
      </c>
      <c r="E343" s="207"/>
      <c r="F343" s="765">
        <v>11.19</v>
      </c>
      <c r="G343" s="765">
        <v>4.0999999999999996</v>
      </c>
      <c r="H343" s="337"/>
      <c r="I343" s="23"/>
      <c r="J343" s="23"/>
      <c r="K343" s="1786"/>
      <c r="L343" s="1787"/>
      <c r="M343" s="1786"/>
      <c r="N343" s="1786"/>
      <c r="O343" s="1786"/>
      <c r="P343" s="1786"/>
      <c r="Q343" s="1786"/>
    </row>
    <row r="344" spans="1:17">
      <c r="A344" s="764">
        <v>37746</v>
      </c>
      <c r="B344" s="154">
        <f t="shared" si="24"/>
        <v>7.0080000000000003E-2</v>
      </c>
      <c r="C344" s="207"/>
      <c r="D344" s="33">
        <f t="shared" si="25"/>
        <v>0.1108</v>
      </c>
      <c r="E344" s="207"/>
      <c r="F344" s="765">
        <v>11.08</v>
      </c>
      <c r="G344" s="765">
        <v>4.0720000000000001</v>
      </c>
      <c r="H344" s="337"/>
      <c r="I344" s="23"/>
      <c r="J344" s="23"/>
      <c r="K344" s="1786"/>
      <c r="L344" s="1787"/>
      <c r="M344" s="1786"/>
      <c r="N344" s="1786"/>
      <c r="O344" s="1786"/>
      <c r="P344" s="1786"/>
      <c r="Q344" s="1786"/>
    </row>
    <row r="345" spans="1:17">
      <c r="A345" s="764">
        <v>37747</v>
      </c>
      <c r="B345" s="154">
        <f t="shared" si="24"/>
        <v>6.899000000000001E-2</v>
      </c>
      <c r="C345" s="207"/>
      <c r="D345" s="33">
        <f t="shared" si="25"/>
        <v>0.10970000000000001</v>
      </c>
      <c r="E345" s="207"/>
      <c r="F345" s="765">
        <v>10.97</v>
      </c>
      <c r="G345" s="765">
        <v>4.0709999999999997</v>
      </c>
      <c r="H345" s="337"/>
      <c r="I345" s="23"/>
      <c r="J345" s="23"/>
      <c r="K345" s="1786"/>
      <c r="L345" s="1787"/>
      <c r="M345" s="1786"/>
      <c r="N345" s="1786"/>
      <c r="O345" s="1786"/>
      <c r="P345" s="1786"/>
      <c r="Q345" s="1786"/>
    </row>
    <row r="346" spans="1:17">
      <c r="A346" s="764">
        <v>37749</v>
      </c>
      <c r="B346" s="154">
        <f t="shared" si="24"/>
        <v>7.193999999999999E-2</v>
      </c>
      <c r="C346" s="207"/>
      <c r="D346" s="33">
        <f t="shared" si="25"/>
        <v>0.11109999999999999</v>
      </c>
      <c r="E346" s="207"/>
      <c r="F346" s="765">
        <v>11.11</v>
      </c>
      <c r="G346" s="765">
        <v>3.9159999999999999</v>
      </c>
      <c r="H346" s="337"/>
      <c r="I346" s="23"/>
      <c r="J346" s="23"/>
      <c r="K346" s="1786"/>
      <c r="L346" s="1787"/>
      <c r="M346" s="1786"/>
      <c r="N346" s="1786"/>
      <c r="O346" s="1786"/>
      <c r="P346" s="1786"/>
      <c r="Q346" s="1786"/>
    </row>
    <row r="347" spans="1:17">
      <c r="A347" s="764">
        <v>37750</v>
      </c>
      <c r="B347" s="154">
        <f t="shared" si="24"/>
        <v>7.1660000000000001E-2</v>
      </c>
      <c r="C347" s="207"/>
      <c r="D347" s="33">
        <f t="shared" si="25"/>
        <v>0.1109</v>
      </c>
      <c r="E347" s="207"/>
      <c r="F347" s="765">
        <v>11.09</v>
      </c>
      <c r="G347" s="765">
        <v>3.9239999999999999</v>
      </c>
      <c r="H347" s="337"/>
      <c r="I347" s="23"/>
      <c r="J347" s="23"/>
      <c r="K347" s="1786"/>
      <c r="L347" s="1787"/>
      <c r="M347" s="1786"/>
      <c r="N347" s="1786"/>
      <c r="O347" s="1786"/>
      <c r="P347" s="1786"/>
      <c r="Q347" s="1786"/>
    </row>
    <row r="348" spans="1:17">
      <c r="A348" s="764">
        <v>37753</v>
      </c>
      <c r="B348" s="154">
        <f t="shared" si="24"/>
        <v>7.193999999999999E-2</v>
      </c>
      <c r="C348" s="207"/>
      <c r="D348" s="33">
        <f t="shared" si="25"/>
        <v>0.11109999999999999</v>
      </c>
      <c r="E348" s="207"/>
      <c r="F348" s="765">
        <v>11.11</v>
      </c>
      <c r="G348" s="765">
        <v>3.9159999999999999</v>
      </c>
      <c r="H348" s="337"/>
      <c r="I348" s="23"/>
      <c r="J348" s="23"/>
      <c r="K348" s="1786"/>
      <c r="L348" s="1787"/>
      <c r="M348" s="1786"/>
      <c r="N348" s="1786"/>
      <c r="O348" s="1786"/>
      <c r="P348" s="1786"/>
      <c r="Q348" s="1786"/>
    </row>
    <row r="349" spans="1:17">
      <c r="A349" s="764">
        <v>37754</v>
      </c>
      <c r="B349" s="154">
        <f t="shared" si="24"/>
        <v>7.2179999999999994E-2</v>
      </c>
      <c r="C349" s="207"/>
      <c r="D349" s="33">
        <f t="shared" si="25"/>
        <v>0.11109999999999999</v>
      </c>
      <c r="E349" s="207"/>
      <c r="F349" s="765">
        <v>11.11</v>
      </c>
      <c r="G349" s="765">
        <v>3.8919999999999999</v>
      </c>
      <c r="H349" s="337"/>
      <c r="I349" s="23"/>
      <c r="J349" s="23"/>
      <c r="K349" s="1786"/>
      <c r="L349" s="1787"/>
      <c r="M349" s="1786"/>
      <c r="N349" s="1786"/>
      <c r="O349" s="1786"/>
      <c r="P349" s="1786"/>
      <c r="Q349" s="1786"/>
    </row>
    <row r="350" spans="1:17">
      <c r="A350" s="764">
        <v>37755</v>
      </c>
      <c r="B350" s="154">
        <f t="shared" si="24"/>
        <v>7.177E-2</v>
      </c>
      <c r="C350" s="207"/>
      <c r="D350" s="33">
        <f t="shared" si="25"/>
        <v>0.1108</v>
      </c>
      <c r="E350" s="207"/>
      <c r="F350" s="765">
        <v>11.08</v>
      </c>
      <c r="G350" s="765">
        <v>3.903</v>
      </c>
      <c r="H350" s="337"/>
      <c r="I350" s="23"/>
      <c r="J350" s="23"/>
      <c r="K350" s="1786"/>
      <c r="L350" s="1787"/>
      <c r="M350" s="1786"/>
      <c r="N350" s="1786"/>
      <c r="O350" s="1786"/>
      <c r="P350" s="1786"/>
      <c r="Q350" s="1786"/>
    </row>
    <row r="351" spans="1:17">
      <c r="A351" s="764">
        <v>37756</v>
      </c>
      <c r="B351" s="154">
        <f t="shared" si="24"/>
        <v>7.1930000000000008E-2</v>
      </c>
      <c r="C351" s="207"/>
      <c r="D351" s="33">
        <f t="shared" si="25"/>
        <v>0.1105</v>
      </c>
      <c r="E351" s="207"/>
      <c r="F351" s="765">
        <v>11.05</v>
      </c>
      <c r="G351" s="765">
        <v>3.8570000000000002</v>
      </c>
      <c r="H351" s="337"/>
      <c r="I351" s="23"/>
      <c r="J351" s="23"/>
      <c r="K351" s="1786"/>
      <c r="L351" s="1787"/>
      <c r="M351" s="1786"/>
      <c r="N351" s="1786"/>
      <c r="O351" s="1786"/>
      <c r="P351" s="1786"/>
      <c r="Q351" s="1786"/>
    </row>
    <row r="352" spans="1:17">
      <c r="A352" s="764">
        <v>37757</v>
      </c>
      <c r="B352" s="154">
        <f t="shared" si="24"/>
        <v>7.1909999999999988E-2</v>
      </c>
      <c r="C352" s="207"/>
      <c r="D352" s="33">
        <f t="shared" si="25"/>
        <v>0.11019999999999999</v>
      </c>
      <c r="E352" s="207"/>
      <c r="F352" s="765">
        <v>11.02</v>
      </c>
      <c r="G352" s="765">
        <v>3.8290000000000002</v>
      </c>
      <c r="H352" s="337"/>
      <c r="I352" s="23"/>
      <c r="J352" s="23"/>
      <c r="K352" s="1786"/>
      <c r="L352" s="1787"/>
      <c r="M352" s="1786"/>
      <c r="N352" s="1786"/>
      <c r="O352" s="1786"/>
      <c r="P352" s="1786"/>
      <c r="Q352" s="1786"/>
    </row>
    <row r="353" spans="1:17">
      <c r="A353" s="764">
        <v>37761</v>
      </c>
      <c r="B353" s="154">
        <f t="shared" si="24"/>
        <v>7.5120000000000006E-2</v>
      </c>
      <c r="C353" s="207"/>
      <c r="D353" s="33">
        <f t="shared" si="25"/>
        <v>0.1124</v>
      </c>
      <c r="E353" s="207"/>
      <c r="F353" s="765">
        <v>11.24</v>
      </c>
      <c r="G353" s="765">
        <v>3.7280000000000002</v>
      </c>
      <c r="H353" s="337"/>
      <c r="I353" s="23"/>
      <c r="J353" s="23"/>
      <c r="K353" s="1786"/>
      <c r="L353" s="1787"/>
      <c r="M353" s="1786"/>
      <c r="N353" s="1786"/>
      <c r="O353" s="1786"/>
      <c r="P353" s="1786"/>
      <c r="Q353" s="1786"/>
    </row>
    <row r="354" spans="1:17">
      <c r="A354" s="764">
        <v>37762</v>
      </c>
      <c r="B354" s="154">
        <f t="shared" si="24"/>
        <v>7.6039999999999996E-2</v>
      </c>
      <c r="C354" s="207"/>
      <c r="D354" s="33">
        <f t="shared" si="25"/>
        <v>0.11320000000000001</v>
      </c>
      <c r="E354" s="207"/>
      <c r="F354" s="765">
        <v>11.32</v>
      </c>
      <c r="G354" s="765">
        <v>3.7160000000000002</v>
      </c>
      <c r="H354" s="337"/>
      <c r="I354" s="23"/>
      <c r="J354" s="23"/>
      <c r="K354" s="1786"/>
      <c r="L354" s="1787"/>
      <c r="M354" s="1786"/>
      <c r="N354" s="1786"/>
      <c r="O354" s="1786"/>
      <c r="P354" s="1786"/>
      <c r="Q354" s="1786"/>
    </row>
    <row r="355" spans="1:17">
      <c r="A355" s="764">
        <v>37763</v>
      </c>
      <c r="B355" s="154">
        <f t="shared" si="24"/>
        <v>7.529000000000001E-2</v>
      </c>
      <c r="C355" s="207"/>
      <c r="D355" s="33">
        <f t="shared" si="25"/>
        <v>0.11220000000000001</v>
      </c>
      <c r="E355" s="207"/>
      <c r="F355" s="765">
        <v>11.22</v>
      </c>
      <c r="G355" s="765">
        <v>3.6909999999999998</v>
      </c>
      <c r="H355" s="337"/>
      <c r="I355" s="23"/>
      <c r="J355" s="23"/>
      <c r="K355" s="1786"/>
      <c r="L355" s="1787"/>
      <c r="M355" s="1786"/>
      <c r="N355" s="1786"/>
      <c r="O355" s="1786"/>
      <c r="P355" s="1786"/>
      <c r="Q355" s="1786"/>
    </row>
    <row r="356" spans="1:17">
      <c r="A356" s="764">
        <v>37766</v>
      </c>
      <c r="B356" s="154">
        <f t="shared" si="24"/>
        <v>7.6289999999999997E-2</v>
      </c>
      <c r="C356" s="207"/>
      <c r="D356" s="33">
        <f t="shared" si="25"/>
        <v>0.11259999999999999</v>
      </c>
      <c r="E356" s="207"/>
      <c r="F356" s="765">
        <v>11.26</v>
      </c>
      <c r="G356" s="765">
        <v>3.6309999999999998</v>
      </c>
      <c r="H356" s="337"/>
      <c r="I356" s="23"/>
      <c r="J356" s="23"/>
      <c r="K356" s="1786"/>
      <c r="L356" s="1787"/>
      <c r="M356" s="1786"/>
      <c r="N356" s="1786"/>
      <c r="O356" s="1786"/>
      <c r="P356" s="1786"/>
      <c r="Q356" s="1786"/>
    </row>
    <row r="357" spans="1:17">
      <c r="A357" s="764">
        <v>37767</v>
      </c>
      <c r="B357" s="154">
        <f t="shared" si="24"/>
        <v>7.6579999999999995E-2</v>
      </c>
      <c r="C357" s="207"/>
      <c r="D357" s="33">
        <f t="shared" si="25"/>
        <v>0.11259999999999999</v>
      </c>
      <c r="E357" s="207"/>
      <c r="F357" s="765">
        <v>11.26</v>
      </c>
      <c r="G357" s="765">
        <v>3.6019999999999999</v>
      </c>
      <c r="H357" s="337"/>
      <c r="I357" s="23"/>
      <c r="J357" s="23"/>
      <c r="K357" s="1786"/>
      <c r="L357" s="1787"/>
      <c r="M357" s="1786"/>
      <c r="N357" s="1786"/>
      <c r="O357" s="1786"/>
      <c r="P357" s="1786"/>
      <c r="Q357" s="1786"/>
    </row>
    <row r="358" spans="1:17">
      <c r="A358" s="764">
        <v>37768</v>
      </c>
      <c r="B358" s="154">
        <f t="shared" si="24"/>
        <v>7.5690000000000007E-2</v>
      </c>
      <c r="C358" s="207"/>
      <c r="D358" s="33">
        <f t="shared" si="25"/>
        <v>0.1124</v>
      </c>
      <c r="E358" s="207"/>
      <c r="F358" s="765">
        <v>11.24</v>
      </c>
      <c r="G358" s="765">
        <v>3.6709999999999998</v>
      </c>
      <c r="H358" s="337"/>
      <c r="I358" s="23"/>
      <c r="J358" s="23"/>
      <c r="K358" s="1786"/>
      <c r="L358" s="1787"/>
      <c r="M358" s="1786"/>
      <c r="N358" s="1786"/>
      <c r="O358" s="1786"/>
      <c r="P358" s="1786"/>
      <c r="Q358" s="1786"/>
    </row>
    <row r="359" spans="1:17">
      <c r="A359" s="764">
        <v>37771</v>
      </c>
      <c r="B359" s="154">
        <f t="shared" si="24"/>
        <v>7.3340000000000002E-2</v>
      </c>
      <c r="C359" s="207"/>
      <c r="D359" s="33">
        <f t="shared" si="25"/>
        <v>0.1103</v>
      </c>
      <c r="E359" s="207"/>
      <c r="F359" s="765">
        <v>11.03</v>
      </c>
      <c r="G359" s="765">
        <v>3.6960000000000002</v>
      </c>
      <c r="H359" s="337"/>
      <c r="I359" s="23"/>
      <c r="J359" s="23"/>
      <c r="K359" s="1786"/>
      <c r="L359" s="1787"/>
      <c r="M359" s="1786"/>
      <c r="N359" s="1786"/>
      <c r="O359" s="1786"/>
      <c r="P359" s="1786"/>
      <c r="Q359" s="1786"/>
    </row>
    <row r="360" spans="1:17">
      <c r="A360" s="764">
        <v>37774</v>
      </c>
      <c r="B360" s="154">
        <f t="shared" si="24"/>
        <v>7.2130000000000014E-2</v>
      </c>
      <c r="C360" s="207"/>
      <c r="D360" s="33">
        <f t="shared" si="25"/>
        <v>0.1096</v>
      </c>
      <c r="E360" s="207"/>
      <c r="F360" s="765">
        <v>10.96</v>
      </c>
      <c r="G360" s="765">
        <v>3.7469999999999999</v>
      </c>
      <c r="H360" s="337"/>
      <c r="I360" s="23"/>
      <c r="J360" s="23"/>
      <c r="K360" s="1786"/>
      <c r="L360" s="1787"/>
      <c r="M360" s="1786"/>
      <c r="N360" s="1786"/>
      <c r="O360" s="1786"/>
      <c r="P360" s="1786"/>
      <c r="Q360" s="1786"/>
    </row>
    <row r="361" spans="1:17">
      <c r="A361" s="764">
        <v>37775</v>
      </c>
      <c r="B361" s="154">
        <f t="shared" si="24"/>
        <v>7.3650000000000007E-2</v>
      </c>
      <c r="C361" s="207"/>
      <c r="D361" s="33">
        <f t="shared" si="25"/>
        <v>0.10980000000000001</v>
      </c>
      <c r="E361" s="207"/>
      <c r="F361" s="765">
        <v>10.98</v>
      </c>
      <c r="G361" s="765">
        <v>3.6150000000000002</v>
      </c>
      <c r="H361" s="337"/>
      <c r="I361" s="23"/>
      <c r="J361" s="23"/>
      <c r="K361" s="1786"/>
      <c r="L361" s="1787"/>
      <c r="M361" s="1786"/>
      <c r="N361" s="1786"/>
      <c r="O361" s="1786"/>
      <c r="P361" s="1786"/>
      <c r="Q361" s="1786"/>
    </row>
    <row r="362" spans="1:17">
      <c r="A362" s="764">
        <v>37776</v>
      </c>
      <c r="B362" s="154">
        <f t="shared" si="24"/>
        <v>7.2280000000000011E-2</v>
      </c>
      <c r="C362" s="207"/>
      <c r="D362" s="33">
        <f t="shared" si="25"/>
        <v>0.10880000000000001</v>
      </c>
      <c r="E362" s="207"/>
      <c r="F362" s="765">
        <v>10.88</v>
      </c>
      <c r="G362" s="765">
        <v>3.6520000000000001</v>
      </c>
      <c r="H362" s="337"/>
      <c r="I362" s="23"/>
      <c r="J362" s="23"/>
      <c r="K362" s="1786"/>
      <c r="L362" s="1787"/>
      <c r="M362" s="1786"/>
      <c r="N362" s="1786"/>
      <c r="O362" s="1786"/>
      <c r="P362" s="1786"/>
      <c r="Q362" s="1786"/>
    </row>
    <row r="363" spans="1:17">
      <c r="A363" s="764">
        <v>37777</v>
      </c>
      <c r="B363" s="154">
        <f t="shared" si="24"/>
        <v>7.1970000000000006E-2</v>
      </c>
      <c r="C363" s="207"/>
      <c r="D363" s="33">
        <f t="shared" si="25"/>
        <v>0.10890000000000001</v>
      </c>
      <c r="E363" s="207"/>
      <c r="F363" s="765">
        <v>10.89</v>
      </c>
      <c r="G363" s="765">
        <v>3.6930000000000001</v>
      </c>
      <c r="H363" s="337"/>
      <c r="I363" s="23"/>
      <c r="J363" s="23"/>
      <c r="K363" s="1786"/>
      <c r="L363" s="1787"/>
      <c r="M363" s="1786"/>
      <c r="N363" s="1786"/>
      <c r="O363" s="1786"/>
      <c r="P363" s="1786"/>
      <c r="Q363" s="1786"/>
    </row>
    <row r="364" spans="1:17">
      <c r="A364" s="764">
        <v>37781</v>
      </c>
      <c r="B364" s="154">
        <f t="shared" si="24"/>
        <v>7.2250000000000009E-2</v>
      </c>
      <c r="C364" s="207"/>
      <c r="D364" s="33">
        <f t="shared" si="25"/>
        <v>0.1081</v>
      </c>
      <c r="E364" s="207"/>
      <c r="F364" s="765">
        <v>10.81</v>
      </c>
      <c r="G364" s="765">
        <v>3.585</v>
      </c>
      <c r="H364" s="337"/>
      <c r="I364" s="23"/>
      <c r="J364" s="23"/>
      <c r="K364" s="1786"/>
      <c r="L364" s="1787"/>
      <c r="M364" s="1786"/>
      <c r="N364" s="1786"/>
      <c r="O364" s="1786"/>
      <c r="P364" s="1786"/>
      <c r="Q364" s="1786"/>
    </row>
    <row r="365" spans="1:17">
      <c r="A365" s="764">
        <v>37782</v>
      </c>
      <c r="B365" s="154">
        <f t="shared" si="24"/>
        <v>7.2650000000000006E-2</v>
      </c>
      <c r="C365" s="207"/>
      <c r="D365" s="33">
        <f t="shared" si="25"/>
        <v>0.10790000000000001</v>
      </c>
      <c r="E365" s="207"/>
      <c r="F365" s="765">
        <v>10.790000000000001</v>
      </c>
      <c r="G365" s="765">
        <v>3.5249999999999999</v>
      </c>
      <c r="H365" s="337"/>
      <c r="I365" s="23"/>
      <c r="J365" s="23"/>
      <c r="K365" s="1786"/>
      <c r="L365" s="1787"/>
      <c r="M365" s="1786"/>
      <c r="N365" s="1786"/>
      <c r="O365" s="1786"/>
      <c r="P365" s="1786"/>
      <c r="Q365" s="1786"/>
    </row>
    <row r="366" spans="1:17">
      <c r="A366" s="764">
        <v>37783</v>
      </c>
      <c r="B366" s="154">
        <f t="shared" si="24"/>
        <v>7.2190000000000004E-2</v>
      </c>
      <c r="C366" s="207"/>
      <c r="D366" s="33">
        <f t="shared" si="25"/>
        <v>0.1074</v>
      </c>
      <c r="E366" s="207"/>
      <c r="F366" s="765">
        <v>10.74</v>
      </c>
      <c r="G366" s="765">
        <v>3.5209999999999999</v>
      </c>
      <c r="H366" s="337"/>
      <c r="I366" s="23"/>
      <c r="J366" s="23"/>
      <c r="K366" s="1786"/>
      <c r="L366" s="1787"/>
      <c r="M366" s="1786"/>
      <c r="N366" s="1786"/>
      <c r="O366" s="1786"/>
      <c r="P366" s="1786"/>
      <c r="Q366" s="1786"/>
    </row>
    <row r="367" spans="1:17">
      <c r="A367" s="764">
        <v>37784</v>
      </c>
      <c r="B367" s="154">
        <f t="shared" si="24"/>
        <v>7.1840000000000015E-2</v>
      </c>
      <c r="C367" s="207"/>
      <c r="D367" s="33">
        <f t="shared" si="25"/>
        <v>0.10700000000000001</v>
      </c>
      <c r="E367" s="207"/>
      <c r="F367" s="765">
        <v>10.700000000000001</v>
      </c>
      <c r="G367" s="765">
        <v>3.516</v>
      </c>
      <c r="H367" s="337"/>
      <c r="I367" s="23"/>
      <c r="J367" s="23"/>
      <c r="K367" s="1786"/>
      <c r="L367" s="1787"/>
      <c r="M367" s="1786"/>
      <c r="N367" s="1786"/>
      <c r="O367" s="1786"/>
      <c r="P367" s="1786"/>
      <c r="Q367" s="1786"/>
    </row>
    <row r="368" spans="1:17">
      <c r="A368" s="764">
        <v>37785</v>
      </c>
      <c r="B368" s="154">
        <f t="shared" si="24"/>
        <v>7.4779999999999999E-2</v>
      </c>
      <c r="C368" s="207"/>
      <c r="D368" s="33">
        <f t="shared" si="25"/>
        <v>0.1094</v>
      </c>
      <c r="E368" s="207"/>
      <c r="F368" s="765">
        <v>10.94</v>
      </c>
      <c r="G368" s="765">
        <v>3.4620000000000002</v>
      </c>
      <c r="H368" s="337"/>
      <c r="I368" s="23"/>
      <c r="J368" s="23"/>
      <c r="K368" s="1786"/>
      <c r="L368" s="1787"/>
      <c r="M368" s="1786"/>
      <c r="N368" s="1786"/>
      <c r="O368" s="1786"/>
      <c r="P368" s="1786"/>
      <c r="Q368" s="1786"/>
    </row>
    <row r="369" spans="1:17">
      <c r="A369" s="764">
        <v>37788</v>
      </c>
      <c r="B369" s="154">
        <f t="shared" si="24"/>
        <v>7.3409999999999989E-2</v>
      </c>
      <c r="C369" s="207"/>
      <c r="D369" s="33">
        <f t="shared" si="25"/>
        <v>0.1085</v>
      </c>
      <c r="E369" s="207"/>
      <c r="F369" s="765">
        <v>10.85</v>
      </c>
      <c r="G369" s="765">
        <v>3.5089999999999999</v>
      </c>
      <c r="H369" s="337"/>
      <c r="I369" s="23"/>
      <c r="J369" s="23"/>
      <c r="K369" s="1786"/>
      <c r="L369" s="1787"/>
      <c r="M369" s="1786"/>
      <c r="N369" s="1786"/>
      <c r="O369" s="1786"/>
      <c r="P369" s="1786"/>
      <c r="Q369" s="1786"/>
    </row>
    <row r="370" spans="1:17">
      <c r="A370" s="764">
        <v>37789</v>
      </c>
      <c r="B370" s="154">
        <f t="shared" si="24"/>
        <v>7.2230000000000003E-2</v>
      </c>
      <c r="C370" s="207"/>
      <c r="D370" s="33">
        <f t="shared" si="25"/>
        <v>0.1081</v>
      </c>
      <c r="E370" s="207"/>
      <c r="F370" s="765">
        <v>10.81</v>
      </c>
      <c r="G370" s="765">
        <v>3.5870000000000002</v>
      </c>
      <c r="H370" s="337"/>
      <c r="I370" s="23"/>
      <c r="J370" s="23"/>
      <c r="K370" s="1786"/>
      <c r="L370" s="1787"/>
      <c r="M370" s="1786"/>
      <c r="N370" s="1786"/>
      <c r="O370" s="1786"/>
      <c r="P370" s="1786"/>
      <c r="Q370" s="1786"/>
    </row>
    <row r="371" spans="1:17">
      <c r="A371" s="764">
        <v>37790</v>
      </c>
      <c r="B371" s="154">
        <f t="shared" si="24"/>
        <v>7.1220000000000006E-2</v>
      </c>
      <c r="C371" s="207"/>
      <c r="D371" s="33">
        <f t="shared" si="25"/>
        <v>0.1081</v>
      </c>
      <c r="E371" s="207"/>
      <c r="F371" s="765">
        <v>10.81</v>
      </c>
      <c r="G371" s="765">
        <v>3.6880000000000002</v>
      </c>
      <c r="H371" s="337"/>
      <c r="I371" s="23"/>
      <c r="J371" s="23"/>
      <c r="K371" s="1786"/>
      <c r="L371" s="1787"/>
      <c r="M371" s="1786"/>
      <c r="N371" s="1786"/>
      <c r="O371" s="1786"/>
      <c r="P371" s="1786"/>
      <c r="Q371" s="1786"/>
    </row>
    <row r="372" spans="1:17">
      <c r="A372" s="764">
        <v>37791</v>
      </c>
      <c r="B372" s="154">
        <f t="shared" si="24"/>
        <v>7.332000000000001E-2</v>
      </c>
      <c r="C372" s="207"/>
      <c r="D372" s="33">
        <f t="shared" si="25"/>
        <v>0.1099</v>
      </c>
      <c r="E372" s="207"/>
      <c r="F372" s="765">
        <v>10.99</v>
      </c>
      <c r="G372" s="765">
        <v>3.6579999999999999</v>
      </c>
      <c r="H372" s="337"/>
      <c r="I372" s="23"/>
      <c r="J372" s="23"/>
      <c r="K372" s="1786"/>
      <c r="L372" s="1787"/>
      <c r="M372" s="1786"/>
      <c r="N372" s="1786"/>
      <c r="O372" s="1786"/>
      <c r="P372" s="1786"/>
      <c r="Q372" s="1786"/>
    </row>
    <row r="373" spans="1:17">
      <c r="A373" s="764">
        <v>37792</v>
      </c>
      <c r="B373" s="154">
        <f t="shared" si="24"/>
        <v>7.1369999999999989E-2</v>
      </c>
      <c r="C373" s="207"/>
      <c r="D373" s="33">
        <f t="shared" si="25"/>
        <v>0.10859999999999999</v>
      </c>
      <c r="E373" s="207"/>
      <c r="F373" s="765">
        <v>10.86</v>
      </c>
      <c r="G373" s="765">
        <v>3.7229999999999999</v>
      </c>
      <c r="H373" s="337"/>
      <c r="I373" s="23"/>
      <c r="J373" s="23"/>
      <c r="K373" s="1786"/>
      <c r="L373" s="1787"/>
      <c r="M373" s="1786"/>
      <c r="N373" s="1786"/>
      <c r="O373" s="1786"/>
      <c r="P373" s="1786"/>
      <c r="Q373" s="1786"/>
    </row>
    <row r="374" spans="1:17">
      <c r="A374" s="764">
        <v>37795</v>
      </c>
      <c r="B374" s="154">
        <f t="shared" si="24"/>
        <v>7.2980000000000003E-2</v>
      </c>
      <c r="C374" s="207"/>
      <c r="D374" s="33">
        <f t="shared" si="25"/>
        <v>0.10970000000000001</v>
      </c>
      <c r="E374" s="207"/>
      <c r="F374" s="765">
        <v>10.97</v>
      </c>
      <c r="G374" s="765">
        <v>3.6720000000000002</v>
      </c>
      <c r="H374" s="337"/>
      <c r="I374" s="23"/>
      <c r="J374" s="23"/>
      <c r="K374" s="1786"/>
      <c r="L374" s="1787"/>
      <c r="M374" s="1786"/>
      <c r="N374" s="1786"/>
      <c r="O374" s="1786"/>
      <c r="P374" s="1786"/>
      <c r="Q374" s="1786"/>
    </row>
    <row r="375" spans="1:17">
      <c r="A375" s="764">
        <v>37796</v>
      </c>
      <c r="B375" s="154">
        <f t="shared" si="24"/>
        <v>7.3569999999999997E-2</v>
      </c>
      <c r="C375" s="207"/>
      <c r="D375" s="33">
        <f t="shared" si="25"/>
        <v>0.11019999999999999</v>
      </c>
      <c r="E375" s="207"/>
      <c r="F375" s="765">
        <v>11.02</v>
      </c>
      <c r="G375" s="765">
        <v>3.6629999999999998</v>
      </c>
      <c r="H375" s="337"/>
      <c r="I375" s="23"/>
      <c r="J375" s="23"/>
      <c r="K375" s="1786"/>
      <c r="L375" s="1787"/>
      <c r="M375" s="1786"/>
      <c r="N375" s="1786"/>
      <c r="O375" s="1786"/>
      <c r="P375" s="1786"/>
      <c r="Q375" s="1786"/>
    </row>
    <row r="376" spans="1:17">
      <c r="A376" s="764">
        <v>37797</v>
      </c>
      <c r="B376" s="154">
        <f t="shared" si="24"/>
        <v>7.350000000000001E-2</v>
      </c>
      <c r="C376" s="207"/>
      <c r="D376" s="33">
        <f t="shared" si="25"/>
        <v>0.10980000000000001</v>
      </c>
      <c r="E376" s="207"/>
      <c r="F376" s="765">
        <v>10.98</v>
      </c>
      <c r="G376" s="765">
        <v>3.63</v>
      </c>
      <c r="H376" s="337"/>
      <c r="I376" s="23"/>
      <c r="J376" s="23"/>
      <c r="K376" s="1786"/>
      <c r="L376" s="1787"/>
      <c r="M376" s="1786"/>
      <c r="N376" s="1786"/>
      <c r="O376" s="1786"/>
      <c r="P376" s="1786"/>
      <c r="Q376" s="1786"/>
    </row>
    <row r="377" spans="1:17">
      <c r="A377" s="764">
        <v>37798</v>
      </c>
      <c r="B377" s="154">
        <f t="shared" si="24"/>
        <v>7.1500000000000008E-2</v>
      </c>
      <c r="C377" s="207"/>
      <c r="D377" s="33">
        <f t="shared" si="25"/>
        <v>0.1096</v>
      </c>
      <c r="E377" s="207"/>
      <c r="F377" s="765">
        <v>10.96</v>
      </c>
      <c r="G377" s="765">
        <v>3.81</v>
      </c>
      <c r="H377" s="337"/>
      <c r="I377" s="23"/>
      <c r="J377" s="23"/>
      <c r="K377" s="1786"/>
      <c r="L377" s="1787"/>
      <c r="M377" s="1786"/>
      <c r="N377" s="1786"/>
      <c r="O377" s="1786"/>
      <c r="P377" s="1786"/>
      <c r="Q377" s="1786"/>
    </row>
    <row r="378" spans="1:17">
      <c r="A378" s="764">
        <v>37799</v>
      </c>
      <c r="B378" s="154">
        <f t="shared" si="24"/>
        <v>7.0469999999999991E-2</v>
      </c>
      <c r="C378" s="207"/>
      <c r="D378" s="33">
        <f t="shared" si="25"/>
        <v>0.10920000000000001</v>
      </c>
      <c r="E378" s="207"/>
      <c r="F378" s="765">
        <v>10.92</v>
      </c>
      <c r="G378" s="765">
        <v>3.8730000000000002</v>
      </c>
      <c r="H378" s="337"/>
      <c r="I378" s="23"/>
      <c r="J378" s="23"/>
      <c r="K378" s="1786"/>
      <c r="L378" s="1787"/>
      <c r="M378" s="1786"/>
      <c r="N378" s="1786"/>
      <c r="O378" s="1786"/>
      <c r="P378" s="1786"/>
      <c r="Q378" s="1786"/>
    </row>
    <row r="379" spans="1:17">
      <c r="A379" s="764">
        <v>37802</v>
      </c>
      <c r="B379" s="154">
        <f t="shared" si="24"/>
        <v>7.1870000000000003E-2</v>
      </c>
      <c r="C379" s="207"/>
      <c r="D379" s="33">
        <f t="shared" si="25"/>
        <v>0.10980000000000001</v>
      </c>
      <c r="E379" s="207"/>
      <c r="F379" s="765">
        <v>10.98</v>
      </c>
      <c r="G379" s="765">
        <v>3.7930000000000001</v>
      </c>
      <c r="H379" s="337"/>
      <c r="I379" s="23"/>
      <c r="J379" s="23"/>
      <c r="K379" s="1786"/>
      <c r="L379" s="1787"/>
      <c r="M379" s="1786"/>
      <c r="N379" s="1786"/>
      <c r="O379" s="1786"/>
      <c r="P379" s="1786"/>
      <c r="Q379" s="1786"/>
    </row>
    <row r="380" spans="1:17">
      <c r="A380" s="764">
        <v>37803</v>
      </c>
      <c r="B380" s="154">
        <f t="shared" si="24"/>
        <v>7.2720000000000007E-2</v>
      </c>
      <c r="C380" s="207"/>
      <c r="D380" s="33">
        <f t="shared" si="25"/>
        <v>0.1108</v>
      </c>
      <c r="E380" s="207"/>
      <c r="F380" s="765">
        <v>11.08</v>
      </c>
      <c r="G380" s="765">
        <v>3.8079999999999998</v>
      </c>
      <c r="H380" s="337"/>
      <c r="I380" s="23"/>
      <c r="J380" s="23"/>
      <c r="K380" s="1786"/>
      <c r="L380" s="1787"/>
      <c r="M380" s="1786"/>
      <c r="N380" s="1786"/>
      <c r="O380" s="1786"/>
      <c r="P380" s="1786"/>
      <c r="Q380" s="1786"/>
    </row>
    <row r="381" spans="1:17">
      <c r="A381" s="764">
        <v>37804</v>
      </c>
      <c r="B381" s="154">
        <f t="shared" si="24"/>
        <v>7.1120000000000003E-2</v>
      </c>
      <c r="C381" s="207"/>
      <c r="D381" s="33">
        <f t="shared" si="25"/>
        <v>0.10970000000000001</v>
      </c>
      <c r="E381" s="207"/>
      <c r="F381" s="765">
        <v>10.97</v>
      </c>
      <c r="G381" s="765">
        <v>3.8580000000000001</v>
      </c>
      <c r="H381" s="337"/>
      <c r="I381" s="23"/>
      <c r="J381" s="23"/>
      <c r="K381" s="1786"/>
      <c r="L381" s="1787"/>
      <c r="M381" s="1786"/>
      <c r="N381" s="1786"/>
      <c r="O381" s="1786"/>
      <c r="P381" s="1786"/>
      <c r="Q381" s="1786"/>
    </row>
    <row r="382" spans="1:17">
      <c r="A382" s="764">
        <v>37805</v>
      </c>
      <c r="B382" s="154">
        <f t="shared" si="24"/>
        <v>7.0349999999999996E-2</v>
      </c>
      <c r="C382" s="207"/>
      <c r="D382" s="33">
        <f t="shared" si="25"/>
        <v>0.1096</v>
      </c>
      <c r="E382" s="207"/>
      <c r="F382" s="765">
        <v>10.96</v>
      </c>
      <c r="G382" s="765">
        <v>3.9250000000000003</v>
      </c>
      <c r="H382" s="337"/>
      <c r="I382" s="23"/>
      <c r="J382" s="23"/>
      <c r="K382" s="1786"/>
      <c r="L382" s="1787"/>
      <c r="M382" s="1786"/>
      <c r="N382" s="1786"/>
      <c r="O382" s="1786"/>
      <c r="P382" s="1786"/>
      <c r="Q382" s="1786"/>
    </row>
    <row r="383" spans="1:17">
      <c r="A383" s="764">
        <v>37806</v>
      </c>
      <c r="B383" s="154">
        <f t="shared" si="24"/>
        <v>7.1160000000000001E-2</v>
      </c>
      <c r="C383" s="207"/>
      <c r="D383" s="33">
        <f t="shared" si="25"/>
        <v>0.10980000000000001</v>
      </c>
      <c r="E383" s="207"/>
      <c r="F383" s="765">
        <v>10.98</v>
      </c>
      <c r="G383" s="765">
        <v>3.8639999999999999</v>
      </c>
      <c r="H383" s="337"/>
      <c r="I383" s="23"/>
      <c r="J383" s="23"/>
      <c r="K383" s="1786"/>
      <c r="L383" s="1787"/>
      <c r="M383" s="1786"/>
      <c r="N383" s="1786"/>
      <c r="O383" s="1786"/>
      <c r="P383" s="1786"/>
      <c r="Q383" s="1786"/>
    </row>
    <row r="384" spans="1:17">
      <c r="A384" s="764">
        <v>37809</v>
      </c>
      <c r="B384" s="154">
        <f t="shared" si="24"/>
        <v>6.8750000000000006E-2</v>
      </c>
      <c r="C384" s="207"/>
      <c r="D384" s="33">
        <f t="shared" si="25"/>
        <v>0.1081</v>
      </c>
      <c r="E384" s="207"/>
      <c r="F384" s="765">
        <v>10.81</v>
      </c>
      <c r="G384" s="765">
        <v>3.9350000000000001</v>
      </c>
      <c r="H384" s="337"/>
      <c r="I384" s="23"/>
      <c r="J384" s="23"/>
      <c r="K384" s="1786"/>
      <c r="L384" s="1787"/>
      <c r="M384" s="1786"/>
      <c r="N384" s="1786"/>
      <c r="O384" s="1786"/>
      <c r="P384" s="1786"/>
      <c r="Q384" s="1786"/>
    </row>
    <row r="385" spans="1:17">
      <c r="A385" s="764">
        <v>37810</v>
      </c>
      <c r="B385" s="154">
        <f t="shared" si="24"/>
        <v>6.8449999999999983E-2</v>
      </c>
      <c r="C385" s="207"/>
      <c r="D385" s="33">
        <f t="shared" si="25"/>
        <v>0.10779999999999999</v>
      </c>
      <c r="E385" s="207"/>
      <c r="F385" s="765">
        <v>10.78</v>
      </c>
      <c r="G385" s="765">
        <v>3.9350000000000001</v>
      </c>
      <c r="H385" s="337"/>
      <c r="I385" s="23"/>
      <c r="J385" s="23"/>
      <c r="K385" s="1786"/>
      <c r="L385" s="1787"/>
      <c r="M385" s="1786"/>
      <c r="N385" s="1786"/>
      <c r="O385" s="1786"/>
      <c r="P385" s="1786"/>
      <c r="Q385" s="1786"/>
    </row>
    <row r="386" spans="1:17">
      <c r="A386" s="764">
        <v>37811</v>
      </c>
      <c r="B386" s="154">
        <f t="shared" si="24"/>
        <v>6.9190000000000002E-2</v>
      </c>
      <c r="C386" s="207"/>
      <c r="D386" s="33">
        <f t="shared" si="25"/>
        <v>0.1082</v>
      </c>
      <c r="E386" s="207"/>
      <c r="F386" s="765">
        <v>10.82</v>
      </c>
      <c r="G386" s="765">
        <v>3.9009999999999998</v>
      </c>
      <c r="H386" s="337"/>
      <c r="I386" s="23"/>
      <c r="J386" s="23"/>
      <c r="K386" s="1786"/>
      <c r="L386" s="1787"/>
      <c r="M386" s="1786"/>
      <c r="N386" s="1786"/>
      <c r="O386" s="1786"/>
      <c r="P386" s="1786"/>
      <c r="Q386" s="1786"/>
    </row>
    <row r="387" spans="1:17">
      <c r="A387" s="764">
        <v>37812</v>
      </c>
      <c r="B387" s="154">
        <f t="shared" si="24"/>
        <v>7.041E-2</v>
      </c>
      <c r="C387" s="207"/>
      <c r="D387" s="33">
        <f t="shared" si="25"/>
        <v>0.10880000000000001</v>
      </c>
      <c r="E387" s="207"/>
      <c r="F387" s="765">
        <v>10.88</v>
      </c>
      <c r="G387" s="765">
        <v>3.839</v>
      </c>
      <c r="H387" s="337"/>
      <c r="I387" s="23"/>
      <c r="J387" s="23"/>
      <c r="K387" s="1786"/>
      <c r="L387" s="1787"/>
      <c r="M387" s="1786"/>
      <c r="N387" s="1786"/>
      <c r="O387" s="1786"/>
      <c r="P387" s="1786"/>
      <c r="Q387" s="1786"/>
    </row>
    <row r="388" spans="1:17">
      <c r="A388" s="764">
        <v>37816</v>
      </c>
      <c r="B388" s="154">
        <f t="shared" si="24"/>
        <v>6.8460000000000007E-2</v>
      </c>
      <c r="C388" s="207"/>
      <c r="D388" s="33">
        <f t="shared" si="25"/>
        <v>0.10730000000000001</v>
      </c>
      <c r="E388" s="207"/>
      <c r="F388" s="765">
        <v>10.73</v>
      </c>
      <c r="G388" s="765">
        <v>3.8839999999999999</v>
      </c>
      <c r="H388" s="337"/>
      <c r="I388" s="23"/>
      <c r="J388" s="23"/>
      <c r="K388" s="1786"/>
      <c r="L388" s="1787"/>
      <c r="M388" s="1786"/>
      <c r="N388" s="1786"/>
      <c r="O388" s="1786"/>
      <c r="P388" s="1786"/>
      <c r="Q388" s="1786"/>
    </row>
    <row r="389" spans="1:17">
      <c r="A389" s="764">
        <v>37817</v>
      </c>
      <c r="B389" s="154">
        <f t="shared" si="24"/>
        <v>6.6530000000000006E-2</v>
      </c>
      <c r="C389" s="207"/>
      <c r="D389" s="33">
        <f t="shared" si="25"/>
        <v>0.1072</v>
      </c>
      <c r="E389" s="207"/>
      <c r="F389" s="765">
        <v>10.72</v>
      </c>
      <c r="G389" s="765">
        <v>4.0670000000000002</v>
      </c>
      <c r="H389" s="337"/>
      <c r="I389" s="23"/>
      <c r="J389" s="23"/>
      <c r="K389" s="1786"/>
      <c r="L389" s="1787"/>
      <c r="M389" s="1786"/>
      <c r="N389" s="1786"/>
      <c r="O389" s="1786"/>
      <c r="P389" s="1786"/>
      <c r="Q389" s="1786"/>
    </row>
    <row r="390" spans="1:17">
      <c r="A390" s="764">
        <v>37818</v>
      </c>
      <c r="B390" s="154">
        <f t="shared" ref="B390:B453" si="26">(F390-G390)/100</f>
        <v>6.6610000000000003E-2</v>
      </c>
      <c r="C390" s="207"/>
      <c r="D390" s="33">
        <f t="shared" si="25"/>
        <v>0.10710000000000001</v>
      </c>
      <c r="E390" s="207"/>
      <c r="F390" s="765">
        <v>10.71</v>
      </c>
      <c r="G390" s="765">
        <v>4.0490000000000004</v>
      </c>
      <c r="H390" s="337"/>
      <c r="I390" s="23"/>
      <c r="J390" s="23"/>
      <c r="K390" s="1786"/>
      <c r="L390" s="1787"/>
      <c r="M390" s="1786"/>
      <c r="N390" s="1786"/>
      <c r="O390" s="1786"/>
      <c r="P390" s="1786"/>
      <c r="Q390" s="1786"/>
    </row>
    <row r="391" spans="1:17">
      <c r="A391" s="764">
        <v>37819</v>
      </c>
      <c r="B391" s="154">
        <f t="shared" si="26"/>
        <v>6.7240000000000008E-2</v>
      </c>
      <c r="C391" s="207"/>
      <c r="D391" s="33">
        <f t="shared" ref="D391:D454" si="27">F391/100</f>
        <v>0.1076</v>
      </c>
      <c r="E391" s="207"/>
      <c r="F391" s="765">
        <v>10.76</v>
      </c>
      <c r="G391" s="765">
        <v>4.0359999999999996</v>
      </c>
      <c r="H391" s="337"/>
      <c r="I391" s="23"/>
      <c r="J391" s="23"/>
      <c r="K391" s="1786"/>
      <c r="L391" s="1787"/>
      <c r="M391" s="1786"/>
      <c r="N391" s="1786"/>
      <c r="O391" s="1786"/>
      <c r="P391" s="1786"/>
      <c r="Q391" s="1786"/>
    </row>
    <row r="392" spans="1:17">
      <c r="A392" s="764">
        <v>37820</v>
      </c>
      <c r="B392" s="154">
        <f t="shared" si="26"/>
        <v>6.6990000000000008E-2</v>
      </c>
      <c r="C392" s="207"/>
      <c r="D392" s="33">
        <f t="shared" si="27"/>
        <v>0.10730000000000001</v>
      </c>
      <c r="E392" s="207"/>
      <c r="F392" s="765">
        <v>10.73</v>
      </c>
      <c r="G392" s="765">
        <v>4.0309999999999997</v>
      </c>
      <c r="H392" s="337"/>
      <c r="I392" s="23"/>
      <c r="J392" s="23"/>
      <c r="K392" s="1786"/>
      <c r="L392" s="1787"/>
      <c r="M392" s="1786"/>
      <c r="N392" s="1786"/>
      <c r="O392" s="1786"/>
      <c r="P392" s="1786"/>
      <c r="Q392" s="1786"/>
    </row>
    <row r="393" spans="1:17">
      <c r="A393" s="764">
        <v>37823</v>
      </c>
      <c r="B393" s="154">
        <f t="shared" si="26"/>
        <v>6.7029999999999992E-2</v>
      </c>
      <c r="C393" s="207"/>
      <c r="D393" s="33">
        <f t="shared" si="27"/>
        <v>0.10779999999999999</v>
      </c>
      <c r="E393" s="207"/>
      <c r="F393" s="765">
        <v>10.78</v>
      </c>
      <c r="G393" s="765">
        <v>4.077</v>
      </c>
      <c r="H393" s="337"/>
      <c r="I393" s="23"/>
      <c r="J393" s="23"/>
      <c r="K393" s="1786"/>
      <c r="L393" s="1787"/>
      <c r="M393" s="1786"/>
      <c r="N393" s="1786"/>
      <c r="O393" s="1786"/>
      <c r="P393" s="1786"/>
      <c r="Q393" s="1786"/>
    </row>
    <row r="394" spans="1:17">
      <c r="A394" s="764">
        <v>37824</v>
      </c>
      <c r="B394" s="154">
        <f t="shared" si="26"/>
        <v>6.6639999999999991E-2</v>
      </c>
      <c r="C394" s="207"/>
      <c r="D394" s="33">
        <f t="shared" si="27"/>
        <v>0.1076</v>
      </c>
      <c r="E394" s="207"/>
      <c r="F394" s="765">
        <v>10.76</v>
      </c>
      <c r="G394" s="765">
        <v>4.0960000000000001</v>
      </c>
      <c r="H394" s="337"/>
      <c r="I394" s="23"/>
      <c r="J394" s="23"/>
      <c r="K394" s="1786"/>
      <c r="L394" s="1787"/>
      <c r="M394" s="1786"/>
      <c r="N394" s="1786"/>
      <c r="O394" s="1786"/>
      <c r="P394" s="1786"/>
      <c r="Q394" s="1786"/>
    </row>
    <row r="395" spans="1:17">
      <c r="A395" s="764">
        <v>37825</v>
      </c>
      <c r="B395" s="154">
        <f t="shared" si="26"/>
        <v>6.7790000000000003E-2</v>
      </c>
      <c r="C395" s="207"/>
      <c r="D395" s="33">
        <f t="shared" si="27"/>
        <v>0.1076</v>
      </c>
      <c r="E395" s="207"/>
      <c r="F395" s="765">
        <v>10.76</v>
      </c>
      <c r="G395" s="765">
        <v>3.9809999999999999</v>
      </c>
      <c r="H395" s="337"/>
      <c r="I395" s="23"/>
      <c r="J395" s="23"/>
      <c r="K395" s="1786"/>
      <c r="L395" s="1787"/>
      <c r="M395" s="1786"/>
      <c r="N395" s="1786"/>
      <c r="O395" s="1786"/>
      <c r="P395" s="1786"/>
      <c r="Q395" s="1786"/>
    </row>
    <row r="396" spans="1:17">
      <c r="A396" s="764">
        <v>37826</v>
      </c>
      <c r="B396" s="154">
        <f t="shared" si="26"/>
        <v>6.6299999999999984E-2</v>
      </c>
      <c r="C396" s="207"/>
      <c r="D396" s="33">
        <f t="shared" si="27"/>
        <v>0.1069</v>
      </c>
      <c r="E396" s="207"/>
      <c r="F396" s="765">
        <v>10.69</v>
      </c>
      <c r="G396" s="765">
        <v>4.0600000000000005</v>
      </c>
      <c r="H396" s="337"/>
      <c r="I396" s="23"/>
      <c r="J396" s="23"/>
      <c r="K396" s="1786"/>
      <c r="L396" s="1787"/>
      <c r="M396" s="1786"/>
      <c r="N396" s="1786"/>
      <c r="O396" s="1786"/>
      <c r="P396" s="1786"/>
      <c r="Q396" s="1786"/>
    </row>
    <row r="397" spans="1:17">
      <c r="A397" s="764">
        <v>37827</v>
      </c>
      <c r="B397" s="154">
        <f t="shared" si="26"/>
        <v>6.6940000000000013E-2</v>
      </c>
      <c r="C397" s="207"/>
      <c r="D397" s="33">
        <f t="shared" si="27"/>
        <v>0.10710000000000001</v>
      </c>
      <c r="E397" s="207"/>
      <c r="F397" s="765">
        <v>10.71</v>
      </c>
      <c r="G397" s="765">
        <v>4.016</v>
      </c>
      <c r="H397" s="337"/>
      <c r="I397" s="23"/>
      <c r="J397" s="23"/>
      <c r="K397" s="1786"/>
      <c r="L397" s="1787"/>
      <c r="M397" s="1786"/>
      <c r="N397" s="1786"/>
      <c r="O397" s="1786"/>
      <c r="P397" s="1786"/>
      <c r="Q397" s="1786"/>
    </row>
    <row r="398" spans="1:17">
      <c r="A398" s="764">
        <v>37830</v>
      </c>
      <c r="B398" s="154">
        <f t="shared" si="26"/>
        <v>6.5380000000000008E-2</v>
      </c>
      <c r="C398" s="207"/>
      <c r="D398" s="33">
        <f t="shared" si="27"/>
        <v>0.1065</v>
      </c>
      <c r="E398" s="207"/>
      <c r="F398" s="765">
        <v>10.65</v>
      </c>
      <c r="G398" s="765">
        <v>4.1120000000000001</v>
      </c>
      <c r="H398" s="337"/>
      <c r="I398" s="23"/>
      <c r="J398" s="23"/>
      <c r="K398" s="1786"/>
      <c r="L398" s="1787"/>
      <c r="M398" s="1786"/>
      <c r="N398" s="1786"/>
      <c r="O398" s="1786"/>
      <c r="P398" s="1786"/>
      <c r="Q398" s="1786"/>
    </row>
    <row r="399" spans="1:17">
      <c r="A399" s="764">
        <v>37831</v>
      </c>
      <c r="B399" s="154">
        <f t="shared" si="26"/>
        <v>6.5540000000000001E-2</v>
      </c>
      <c r="C399" s="207"/>
      <c r="D399" s="33">
        <f t="shared" si="27"/>
        <v>0.1067</v>
      </c>
      <c r="E399" s="207"/>
      <c r="F399" s="765">
        <v>10.67</v>
      </c>
      <c r="G399" s="765">
        <v>4.1159999999999997</v>
      </c>
      <c r="H399" s="337"/>
      <c r="I399" s="23"/>
      <c r="J399" s="23"/>
      <c r="K399" s="1786"/>
      <c r="L399" s="1787"/>
      <c r="M399" s="1786"/>
      <c r="N399" s="1786"/>
      <c r="O399" s="1786"/>
      <c r="P399" s="1786"/>
      <c r="Q399" s="1786"/>
    </row>
    <row r="400" spans="1:17">
      <c r="A400" s="764">
        <v>37832</v>
      </c>
      <c r="B400" s="154">
        <f t="shared" si="26"/>
        <v>6.5449999999999994E-2</v>
      </c>
      <c r="C400" s="207"/>
      <c r="D400" s="33">
        <f t="shared" si="27"/>
        <v>0.1066</v>
      </c>
      <c r="E400" s="207"/>
      <c r="F400" s="765">
        <v>10.66</v>
      </c>
      <c r="G400" s="765">
        <v>4.1150000000000002</v>
      </c>
      <c r="H400" s="337"/>
      <c r="I400" s="23"/>
      <c r="J400" s="23"/>
      <c r="K400" s="1786"/>
      <c r="L400" s="1787"/>
      <c r="M400" s="1786"/>
      <c r="N400" s="1786"/>
      <c r="O400" s="1786"/>
      <c r="P400" s="1786"/>
      <c r="Q400" s="1786"/>
    </row>
    <row r="401" spans="1:17">
      <c r="A401" s="764">
        <v>37833</v>
      </c>
      <c r="B401" s="154">
        <f t="shared" si="26"/>
        <v>6.4430000000000001E-2</v>
      </c>
      <c r="C401" s="207"/>
      <c r="D401" s="33">
        <f t="shared" si="27"/>
        <v>0.1065</v>
      </c>
      <c r="E401" s="207"/>
      <c r="F401" s="765">
        <v>10.65</v>
      </c>
      <c r="G401" s="765">
        <v>4.2069999999999999</v>
      </c>
      <c r="H401" s="337"/>
      <c r="I401" s="23"/>
      <c r="J401" s="23"/>
      <c r="K401" s="1786"/>
      <c r="L401" s="1787"/>
      <c r="M401" s="1786"/>
      <c r="N401" s="1786"/>
      <c r="O401" s="1786"/>
      <c r="P401" s="1786"/>
      <c r="Q401" s="1786"/>
    </row>
    <row r="402" spans="1:17">
      <c r="A402" s="764">
        <v>37854</v>
      </c>
      <c r="B402" s="154">
        <f t="shared" si="26"/>
        <v>6.1940000000000002E-2</v>
      </c>
      <c r="C402" s="207"/>
      <c r="D402" s="33">
        <f t="shared" si="27"/>
        <v>0.1041</v>
      </c>
      <c r="E402" s="207"/>
      <c r="F402" s="765">
        <v>10.41</v>
      </c>
      <c r="G402" s="765">
        <v>4.2160000000000002</v>
      </c>
      <c r="H402" s="337"/>
      <c r="I402" s="23"/>
      <c r="J402" s="23"/>
      <c r="K402" s="1786"/>
      <c r="L402" s="1787"/>
      <c r="M402" s="1786"/>
      <c r="N402" s="1786"/>
      <c r="O402" s="1786"/>
      <c r="P402" s="1786"/>
      <c r="Q402" s="1786"/>
    </row>
    <row r="403" spans="1:17">
      <c r="A403" s="764">
        <v>37855</v>
      </c>
      <c r="B403" s="154">
        <f t="shared" si="26"/>
        <v>6.1880000000000004E-2</v>
      </c>
      <c r="C403" s="207"/>
      <c r="D403" s="33">
        <f t="shared" si="27"/>
        <v>0.10370000000000001</v>
      </c>
      <c r="E403" s="207"/>
      <c r="F403" s="765">
        <v>10.370000000000001</v>
      </c>
      <c r="G403" s="765">
        <v>4.1820000000000004</v>
      </c>
      <c r="H403" s="337"/>
      <c r="I403" s="23"/>
      <c r="J403" s="23"/>
      <c r="K403" s="1786"/>
      <c r="L403" s="1787"/>
      <c r="M403" s="1786"/>
      <c r="N403" s="1786"/>
      <c r="O403" s="1786"/>
      <c r="P403" s="1786"/>
      <c r="Q403" s="1786"/>
    </row>
    <row r="404" spans="1:17">
      <c r="A404" s="764">
        <v>37858</v>
      </c>
      <c r="B404" s="154">
        <f t="shared" si="26"/>
        <v>6.2459999999999995E-2</v>
      </c>
      <c r="C404" s="207"/>
      <c r="D404" s="33">
        <f t="shared" si="27"/>
        <v>0.1043</v>
      </c>
      <c r="E404" s="207"/>
      <c r="F404" s="765">
        <v>10.43</v>
      </c>
      <c r="G404" s="765">
        <v>4.1840000000000002</v>
      </c>
      <c r="H404" s="337"/>
      <c r="I404" s="23"/>
      <c r="J404" s="23"/>
      <c r="K404" s="1786"/>
      <c r="L404" s="1787"/>
      <c r="M404" s="1786"/>
      <c r="N404" s="1786"/>
      <c r="O404" s="1786"/>
      <c r="P404" s="1786"/>
      <c r="Q404" s="1786"/>
    </row>
    <row r="405" spans="1:17">
      <c r="A405" s="764">
        <v>37859</v>
      </c>
      <c r="B405" s="154">
        <f t="shared" si="26"/>
        <v>6.2960000000000016E-2</v>
      </c>
      <c r="C405" s="207"/>
      <c r="D405" s="33">
        <f t="shared" si="27"/>
        <v>0.10460000000000001</v>
      </c>
      <c r="E405" s="207"/>
      <c r="F405" s="765">
        <v>10.46</v>
      </c>
      <c r="G405" s="765">
        <v>4.1639999999999997</v>
      </c>
      <c r="H405" s="337"/>
      <c r="I405" s="23"/>
      <c r="J405" s="23"/>
      <c r="K405" s="1786"/>
      <c r="L405" s="1787"/>
      <c r="M405" s="1786"/>
      <c r="N405" s="1786"/>
      <c r="O405" s="1786"/>
      <c r="P405" s="1786"/>
      <c r="Q405" s="1786"/>
    </row>
    <row r="406" spans="1:17">
      <c r="A406" s="764">
        <v>37860</v>
      </c>
      <c r="B406" s="154">
        <f t="shared" si="26"/>
        <v>6.2060000000000004E-2</v>
      </c>
      <c r="C406" s="207"/>
      <c r="D406" s="33">
        <f t="shared" si="27"/>
        <v>0.1041</v>
      </c>
      <c r="E406" s="207"/>
      <c r="F406" s="765">
        <v>10.41</v>
      </c>
      <c r="G406" s="765">
        <v>4.2039999999999997</v>
      </c>
      <c r="H406" s="337"/>
      <c r="I406" s="23"/>
      <c r="J406" s="23"/>
      <c r="K406" s="1786"/>
      <c r="L406" s="1787"/>
      <c r="M406" s="1786"/>
      <c r="N406" s="1786"/>
      <c r="O406" s="1786"/>
      <c r="P406" s="1786"/>
      <c r="Q406" s="1786"/>
    </row>
    <row r="407" spans="1:17">
      <c r="A407" s="764">
        <v>37861</v>
      </c>
      <c r="B407" s="154">
        <f t="shared" si="26"/>
        <v>6.208000000000001E-2</v>
      </c>
      <c r="C407" s="207"/>
      <c r="D407" s="33">
        <f t="shared" si="27"/>
        <v>0.10370000000000001</v>
      </c>
      <c r="E407" s="207"/>
      <c r="F407" s="765">
        <v>10.370000000000001</v>
      </c>
      <c r="G407" s="765">
        <v>4.1619999999999999</v>
      </c>
      <c r="H407" s="337"/>
      <c r="I407" s="23"/>
      <c r="J407" s="23"/>
      <c r="K407" s="1786"/>
      <c r="L407" s="1787"/>
      <c r="M407" s="1786"/>
      <c r="N407" s="1786"/>
      <c r="O407" s="1786"/>
      <c r="P407" s="1786"/>
      <c r="Q407" s="1786"/>
    </row>
    <row r="408" spans="1:17">
      <c r="A408" s="764">
        <v>37862</v>
      </c>
      <c r="B408" s="154">
        <f t="shared" si="26"/>
        <v>6.2570000000000001E-2</v>
      </c>
      <c r="C408" s="207"/>
      <c r="D408" s="33">
        <f t="shared" si="27"/>
        <v>0.1042</v>
      </c>
      <c r="E408" s="207"/>
      <c r="F408" s="765">
        <v>10.42</v>
      </c>
      <c r="G408" s="765">
        <v>4.1630000000000003</v>
      </c>
      <c r="H408" s="337"/>
      <c r="I408" s="23"/>
      <c r="J408" s="23"/>
      <c r="K408" s="1786"/>
      <c r="L408" s="1787"/>
      <c r="M408" s="1786"/>
      <c r="N408" s="1786"/>
      <c r="O408" s="1786"/>
      <c r="P408" s="1786"/>
      <c r="Q408" s="1786"/>
    </row>
    <row r="409" spans="1:17">
      <c r="A409" s="764">
        <v>37865</v>
      </c>
      <c r="B409" s="154">
        <f t="shared" si="26"/>
        <v>6.0899999999999996E-2</v>
      </c>
      <c r="C409" s="207"/>
      <c r="D409" s="33">
        <f t="shared" si="27"/>
        <v>0.1032</v>
      </c>
      <c r="E409" s="207"/>
      <c r="F409" s="765">
        <v>10.32</v>
      </c>
      <c r="G409" s="765">
        <v>4.2300000000000004</v>
      </c>
      <c r="H409" s="337"/>
      <c r="I409" s="23"/>
      <c r="J409" s="23"/>
      <c r="K409" s="1786"/>
      <c r="L409" s="1787"/>
      <c r="M409" s="1786"/>
      <c r="N409" s="1786"/>
      <c r="O409" s="1786"/>
      <c r="P409" s="1786"/>
      <c r="Q409" s="1786"/>
    </row>
    <row r="410" spans="1:17">
      <c r="A410" s="764">
        <v>37866</v>
      </c>
      <c r="B410" s="154">
        <f t="shared" si="26"/>
        <v>5.9250000000000004E-2</v>
      </c>
      <c r="C410" s="207"/>
      <c r="D410" s="33">
        <f t="shared" si="27"/>
        <v>0.10300000000000001</v>
      </c>
      <c r="E410" s="207"/>
      <c r="F410" s="765">
        <v>10.3</v>
      </c>
      <c r="G410" s="765">
        <v>4.375</v>
      </c>
      <c r="H410" s="337"/>
      <c r="I410" s="23"/>
      <c r="J410" s="23"/>
      <c r="K410" s="1786"/>
      <c r="L410" s="1787"/>
      <c r="M410" s="1786"/>
      <c r="N410" s="1786"/>
      <c r="O410" s="1786"/>
      <c r="P410" s="1786"/>
      <c r="Q410" s="1786"/>
    </row>
    <row r="411" spans="1:17">
      <c r="A411" s="764">
        <v>37867</v>
      </c>
      <c r="B411" s="154">
        <f t="shared" si="26"/>
        <v>5.7950000000000002E-2</v>
      </c>
      <c r="C411" s="207"/>
      <c r="D411" s="33">
        <f t="shared" si="27"/>
        <v>0.1018</v>
      </c>
      <c r="E411" s="207"/>
      <c r="F411" s="765">
        <v>10.18</v>
      </c>
      <c r="G411" s="765">
        <v>4.3849999999999998</v>
      </c>
      <c r="H411" s="337"/>
      <c r="I411" s="23"/>
      <c r="J411" s="23"/>
      <c r="K411" s="1786"/>
      <c r="L411" s="1787"/>
      <c r="M411" s="1786"/>
      <c r="N411" s="1786"/>
      <c r="O411" s="1786"/>
      <c r="P411" s="1786"/>
      <c r="Q411" s="1786"/>
    </row>
    <row r="412" spans="1:17">
      <c r="A412" s="764">
        <v>37868</v>
      </c>
      <c r="B412" s="154">
        <f t="shared" si="26"/>
        <v>5.8579999999999993E-2</v>
      </c>
      <c r="C412" s="207"/>
      <c r="D412" s="33">
        <f t="shared" si="27"/>
        <v>0.10189999999999999</v>
      </c>
      <c r="E412" s="207"/>
      <c r="F412" s="765">
        <v>10.19</v>
      </c>
      <c r="G412" s="765">
        <v>4.3319999999999999</v>
      </c>
      <c r="H412" s="337"/>
      <c r="I412" s="23"/>
      <c r="J412" s="23"/>
      <c r="K412" s="1786"/>
      <c r="L412" s="1787"/>
      <c r="M412" s="1786"/>
      <c r="N412" s="1786"/>
      <c r="O412" s="1786"/>
      <c r="P412" s="1786"/>
      <c r="Q412" s="1786"/>
    </row>
    <row r="413" spans="1:17">
      <c r="A413" s="764">
        <v>37869</v>
      </c>
      <c r="B413" s="154">
        <f t="shared" si="26"/>
        <v>5.9100000000000014E-2</v>
      </c>
      <c r="C413" s="207"/>
      <c r="D413" s="33">
        <f t="shared" si="27"/>
        <v>0.10210000000000001</v>
      </c>
      <c r="E413" s="207"/>
      <c r="F413" s="765">
        <v>10.210000000000001</v>
      </c>
      <c r="G413" s="765">
        <v>4.3</v>
      </c>
      <c r="H413" s="337"/>
      <c r="I413" s="23"/>
      <c r="J413" s="23"/>
      <c r="K413" s="1786"/>
      <c r="L413" s="1787"/>
      <c r="M413" s="1786"/>
      <c r="N413" s="1786"/>
      <c r="O413" s="1786"/>
      <c r="P413" s="1786"/>
      <c r="Q413" s="1786"/>
    </row>
    <row r="414" spans="1:17">
      <c r="A414" s="764">
        <v>37872</v>
      </c>
      <c r="B414" s="154">
        <f t="shared" si="26"/>
        <v>6.0899999999999996E-2</v>
      </c>
      <c r="C414" s="207"/>
      <c r="D414" s="33">
        <f t="shared" si="27"/>
        <v>0.1018</v>
      </c>
      <c r="E414" s="207"/>
      <c r="F414" s="765">
        <v>10.18</v>
      </c>
      <c r="G414" s="765">
        <v>4.09</v>
      </c>
      <c r="H414" s="337"/>
      <c r="I414" s="23"/>
      <c r="J414" s="23"/>
      <c r="K414" s="1786"/>
      <c r="L414" s="1787"/>
      <c r="M414" s="1786"/>
      <c r="N414" s="1786"/>
      <c r="O414" s="1786"/>
      <c r="P414" s="1786"/>
      <c r="Q414" s="1786"/>
    </row>
    <row r="415" spans="1:17">
      <c r="A415" s="764">
        <v>37873</v>
      </c>
      <c r="B415" s="154">
        <f t="shared" si="26"/>
        <v>5.9519999999999997E-2</v>
      </c>
      <c r="C415" s="207"/>
      <c r="D415" s="33">
        <f t="shared" si="27"/>
        <v>0.10249999999999999</v>
      </c>
      <c r="E415" s="207"/>
      <c r="F415" s="765">
        <v>10.25</v>
      </c>
      <c r="G415" s="765">
        <v>4.298</v>
      </c>
      <c r="H415" s="337"/>
      <c r="I415" s="23"/>
      <c r="J415" s="23"/>
      <c r="K415" s="1786"/>
      <c r="L415" s="1787"/>
      <c r="M415" s="1786"/>
      <c r="N415" s="1786"/>
      <c r="O415" s="1786"/>
      <c r="P415" s="1786"/>
      <c r="Q415" s="1786"/>
    </row>
    <row r="416" spans="1:17">
      <c r="A416" s="764">
        <v>37874</v>
      </c>
      <c r="B416" s="154">
        <f t="shared" si="26"/>
        <v>6.0929999999999998E-2</v>
      </c>
      <c r="C416" s="207"/>
      <c r="D416" s="33">
        <f t="shared" si="27"/>
        <v>0.10339999999999999</v>
      </c>
      <c r="E416" s="207"/>
      <c r="F416" s="765">
        <v>10.34</v>
      </c>
      <c r="G416" s="765">
        <v>4.2469999999999999</v>
      </c>
      <c r="H416" s="337"/>
      <c r="I416" s="23"/>
      <c r="J416" s="23"/>
      <c r="K416" s="1786"/>
      <c r="L416" s="1787"/>
      <c r="M416" s="1786"/>
      <c r="N416" s="1786"/>
      <c r="O416" s="1786"/>
      <c r="P416" s="1786"/>
      <c r="Q416" s="1786"/>
    </row>
    <row r="417" spans="1:17">
      <c r="A417" s="764">
        <v>37875</v>
      </c>
      <c r="B417" s="154">
        <f t="shared" si="26"/>
        <v>6.0430000000000005E-2</v>
      </c>
      <c r="C417" s="207"/>
      <c r="D417" s="33">
        <f t="shared" si="27"/>
        <v>0.10310000000000001</v>
      </c>
      <c r="E417" s="207"/>
      <c r="F417" s="765">
        <v>10.31</v>
      </c>
      <c r="G417" s="765">
        <v>4.2670000000000003</v>
      </c>
      <c r="H417" s="337"/>
      <c r="I417" s="23"/>
      <c r="J417" s="23"/>
      <c r="K417" s="1786"/>
      <c r="L417" s="1787"/>
      <c r="M417" s="1786"/>
      <c r="N417" s="1786"/>
      <c r="O417" s="1786"/>
      <c r="P417" s="1786"/>
      <c r="Q417" s="1786"/>
    </row>
    <row r="418" spans="1:17">
      <c r="A418" s="764">
        <v>37876</v>
      </c>
      <c r="B418" s="154">
        <f t="shared" si="26"/>
        <v>6.1770000000000005E-2</v>
      </c>
      <c r="C418" s="207"/>
      <c r="D418" s="33">
        <f t="shared" si="27"/>
        <v>0.1032</v>
      </c>
      <c r="E418" s="207"/>
      <c r="F418" s="765">
        <v>10.32</v>
      </c>
      <c r="G418" s="765">
        <v>4.1429999999999998</v>
      </c>
      <c r="H418" s="337"/>
      <c r="I418" s="23"/>
      <c r="J418" s="23"/>
      <c r="K418" s="1786"/>
      <c r="L418" s="1787"/>
      <c r="M418" s="1786"/>
      <c r="N418" s="1786"/>
      <c r="O418" s="1786"/>
      <c r="P418" s="1786"/>
      <c r="Q418" s="1786"/>
    </row>
    <row r="419" spans="1:17">
      <c r="A419" s="764">
        <v>37879</v>
      </c>
      <c r="B419" s="154">
        <f t="shared" si="26"/>
        <v>6.1119999999999994E-2</v>
      </c>
      <c r="C419" s="207"/>
      <c r="D419" s="33">
        <f t="shared" si="27"/>
        <v>0.10279999999999999</v>
      </c>
      <c r="E419" s="207"/>
      <c r="F419" s="765">
        <v>10.28</v>
      </c>
      <c r="G419" s="765">
        <v>4.1680000000000001</v>
      </c>
      <c r="H419" s="337"/>
      <c r="I419" s="23"/>
      <c r="J419" s="23"/>
      <c r="K419" s="1786"/>
      <c r="L419" s="1787"/>
      <c r="M419" s="1786"/>
      <c r="N419" s="1786"/>
      <c r="O419" s="1786"/>
      <c r="P419" s="1786"/>
      <c r="Q419" s="1786"/>
    </row>
    <row r="420" spans="1:17">
      <c r="A420" s="764">
        <v>37880</v>
      </c>
      <c r="B420" s="154">
        <f t="shared" si="26"/>
        <v>6.0560000000000003E-2</v>
      </c>
      <c r="C420" s="207"/>
      <c r="D420" s="33">
        <f t="shared" si="27"/>
        <v>0.10249999999999999</v>
      </c>
      <c r="E420" s="207"/>
      <c r="F420" s="765">
        <v>10.25</v>
      </c>
      <c r="G420" s="765">
        <v>4.194</v>
      </c>
      <c r="H420" s="337"/>
      <c r="I420" s="23"/>
      <c r="J420" s="23"/>
      <c r="K420" s="1786"/>
      <c r="L420" s="1787"/>
      <c r="M420" s="1786"/>
      <c r="N420" s="1786"/>
      <c r="O420" s="1786"/>
      <c r="P420" s="1786"/>
      <c r="Q420" s="1786"/>
    </row>
    <row r="421" spans="1:17">
      <c r="A421" s="764">
        <v>37881</v>
      </c>
      <c r="B421" s="154">
        <f t="shared" si="26"/>
        <v>6.0490000000000016E-2</v>
      </c>
      <c r="C421" s="207"/>
      <c r="D421" s="33">
        <f t="shared" si="27"/>
        <v>0.10210000000000001</v>
      </c>
      <c r="E421" s="207"/>
      <c r="F421" s="765">
        <v>10.210000000000001</v>
      </c>
      <c r="G421" s="765">
        <v>4.1609999999999996</v>
      </c>
      <c r="H421" s="337"/>
      <c r="I421" s="23"/>
      <c r="J421" s="23"/>
      <c r="K421" s="1786"/>
      <c r="L421" s="1787"/>
      <c r="M421" s="1786"/>
      <c r="N421" s="1786"/>
      <c r="O421" s="1786"/>
      <c r="P421" s="1786"/>
      <c r="Q421" s="1786"/>
    </row>
    <row r="422" spans="1:17">
      <c r="A422" s="764">
        <v>37882</v>
      </c>
      <c r="B422" s="154">
        <f t="shared" si="26"/>
        <v>6.0059999999999995E-2</v>
      </c>
      <c r="C422" s="207"/>
      <c r="D422" s="33">
        <f t="shared" si="27"/>
        <v>0.1018</v>
      </c>
      <c r="E422" s="207"/>
      <c r="F422" s="765">
        <v>10.18</v>
      </c>
      <c r="G422" s="765">
        <v>4.1740000000000004</v>
      </c>
      <c r="H422" s="337"/>
      <c r="I422" s="23"/>
      <c r="J422" s="23"/>
      <c r="K422" s="1786"/>
      <c r="L422" s="1787"/>
      <c r="M422" s="1786"/>
      <c r="N422" s="1786"/>
      <c r="O422" s="1786"/>
      <c r="P422" s="1786"/>
      <c r="Q422" s="1786"/>
    </row>
    <row r="423" spans="1:17">
      <c r="A423" s="764">
        <v>37883</v>
      </c>
      <c r="B423" s="154">
        <f t="shared" si="26"/>
        <v>6.0570000000000013E-2</v>
      </c>
      <c r="C423" s="207"/>
      <c r="D423" s="33">
        <f t="shared" si="27"/>
        <v>0.10210000000000001</v>
      </c>
      <c r="E423" s="207"/>
      <c r="F423" s="765">
        <v>10.210000000000001</v>
      </c>
      <c r="G423" s="765">
        <v>4.1529999999999996</v>
      </c>
      <c r="H423" s="337"/>
      <c r="I423" s="23"/>
      <c r="J423" s="23"/>
      <c r="K423" s="1786"/>
      <c r="L423" s="1787"/>
      <c r="M423" s="1786"/>
      <c r="N423" s="1786"/>
      <c r="O423" s="1786"/>
      <c r="P423" s="1786"/>
      <c r="Q423" s="1786"/>
    </row>
    <row r="424" spans="1:17">
      <c r="A424" s="764">
        <v>37886</v>
      </c>
      <c r="B424" s="154">
        <f t="shared" si="26"/>
        <v>6.2289999999999998E-2</v>
      </c>
      <c r="C424" s="207"/>
      <c r="D424" s="33">
        <f t="shared" si="27"/>
        <v>0.1033</v>
      </c>
      <c r="E424" s="207"/>
      <c r="F424" s="765">
        <v>10.33</v>
      </c>
      <c r="G424" s="765">
        <v>4.101</v>
      </c>
      <c r="H424" s="337"/>
      <c r="I424" s="23"/>
      <c r="J424" s="23"/>
      <c r="K424" s="1786"/>
      <c r="L424" s="1787"/>
      <c r="M424" s="1786"/>
      <c r="N424" s="1786"/>
      <c r="O424" s="1786"/>
      <c r="P424" s="1786"/>
      <c r="Q424" s="1786"/>
    </row>
    <row r="425" spans="1:17">
      <c r="A425" s="764">
        <v>37887</v>
      </c>
      <c r="B425" s="154">
        <f t="shared" si="26"/>
        <v>6.2770000000000006E-2</v>
      </c>
      <c r="C425" s="207"/>
      <c r="D425" s="33">
        <f t="shared" si="27"/>
        <v>0.10370000000000001</v>
      </c>
      <c r="E425" s="207"/>
      <c r="F425" s="765">
        <v>10.370000000000001</v>
      </c>
      <c r="G425" s="765">
        <v>4.093</v>
      </c>
      <c r="H425" s="337"/>
      <c r="I425" s="23"/>
      <c r="J425" s="23"/>
      <c r="K425" s="1786"/>
      <c r="L425" s="1787"/>
      <c r="M425" s="1786"/>
      <c r="N425" s="1786"/>
      <c r="O425" s="1786"/>
      <c r="P425" s="1786"/>
      <c r="Q425" s="1786"/>
    </row>
    <row r="426" spans="1:17">
      <c r="A426" s="764">
        <v>37888</v>
      </c>
      <c r="B426" s="154">
        <f t="shared" si="26"/>
        <v>6.2970000000000012E-2</v>
      </c>
      <c r="C426" s="207"/>
      <c r="D426" s="33">
        <f t="shared" si="27"/>
        <v>0.1038</v>
      </c>
      <c r="E426" s="207"/>
      <c r="F426" s="765">
        <v>10.38</v>
      </c>
      <c r="G426" s="765">
        <v>4.0830000000000002</v>
      </c>
      <c r="H426" s="337"/>
      <c r="I426" s="23"/>
      <c r="J426" s="23"/>
      <c r="K426" s="1786"/>
      <c r="L426" s="1787"/>
      <c r="M426" s="1786"/>
      <c r="N426" s="1786"/>
      <c r="O426" s="1786"/>
      <c r="P426" s="1786"/>
      <c r="Q426" s="1786"/>
    </row>
    <row r="427" spans="1:17">
      <c r="A427" s="764">
        <v>37889</v>
      </c>
      <c r="B427" s="154">
        <f t="shared" si="26"/>
        <v>6.3600000000000018E-2</v>
      </c>
      <c r="C427" s="207"/>
      <c r="D427" s="33">
        <f t="shared" si="27"/>
        <v>0.10450000000000001</v>
      </c>
      <c r="E427" s="207"/>
      <c r="F427" s="765">
        <v>10.450000000000001</v>
      </c>
      <c r="G427" s="765">
        <v>4.09</v>
      </c>
      <c r="H427" s="337"/>
      <c r="I427" s="23"/>
      <c r="J427" s="23"/>
      <c r="K427" s="1786"/>
      <c r="L427" s="1787"/>
      <c r="M427" s="1786"/>
      <c r="N427" s="1786"/>
      <c r="O427" s="1786"/>
      <c r="P427" s="1786"/>
      <c r="Q427" s="1786"/>
    </row>
    <row r="428" spans="1:17">
      <c r="A428" s="764">
        <v>37890</v>
      </c>
      <c r="B428" s="154">
        <f t="shared" si="26"/>
        <v>6.4390000000000003E-2</v>
      </c>
      <c r="C428" s="207"/>
      <c r="D428" s="33">
        <f t="shared" si="27"/>
        <v>0.1047</v>
      </c>
      <c r="E428" s="207"/>
      <c r="F428" s="765">
        <v>10.47</v>
      </c>
      <c r="G428" s="765">
        <v>4.0309999999999997</v>
      </c>
      <c r="H428" s="337"/>
      <c r="I428" s="23"/>
      <c r="J428" s="23"/>
      <c r="K428" s="1786"/>
      <c r="L428" s="1787"/>
      <c r="M428" s="1786"/>
      <c r="N428" s="1786"/>
      <c r="O428" s="1786"/>
      <c r="P428" s="1786"/>
      <c r="Q428" s="1786"/>
    </row>
    <row r="429" spans="1:17">
      <c r="A429" s="764">
        <v>37893</v>
      </c>
      <c r="B429" s="154">
        <f t="shared" si="26"/>
        <v>6.4280000000000004E-2</v>
      </c>
      <c r="C429" s="207"/>
      <c r="D429" s="33">
        <f t="shared" si="27"/>
        <v>0.1047</v>
      </c>
      <c r="E429" s="207"/>
      <c r="F429" s="765">
        <v>10.47</v>
      </c>
      <c r="G429" s="765">
        <v>4.0419999999999998</v>
      </c>
      <c r="H429" s="337"/>
      <c r="I429" s="23"/>
      <c r="J429" s="23"/>
      <c r="K429" s="1786"/>
      <c r="L429" s="1787"/>
      <c r="M429" s="1786"/>
      <c r="N429" s="1786"/>
      <c r="O429" s="1786"/>
      <c r="P429" s="1786"/>
      <c r="Q429" s="1786"/>
    </row>
    <row r="430" spans="1:17">
      <c r="A430" s="764">
        <v>37894</v>
      </c>
      <c r="B430" s="154">
        <f t="shared" si="26"/>
        <v>6.566000000000001E-2</v>
      </c>
      <c r="C430" s="207"/>
      <c r="D430" s="33">
        <f t="shared" si="27"/>
        <v>0.1057</v>
      </c>
      <c r="E430" s="207"/>
      <c r="F430" s="765">
        <v>10.57</v>
      </c>
      <c r="G430" s="765">
        <v>4.0039999999999996</v>
      </c>
      <c r="H430" s="337"/>
      <c r="I430" s="23"/>
      <c r="J430" s="23"/>
      <c r="K430" s="1786"/>
      <c r="L430" s="1787"/>
      <c r="M430" s="1786"/>
      <c r="N430" s="1786"/>
      <c r="O430" s="1786"/>
      <c r="P430" s="1786"/>
      <c r="Q430" s="1786"/>
    </row>
    <row r="431" spans="1:17">
      <c r="A431" s="764">
        <v>37895</v>
      </c>
      <c r="B431" s="154">
        <f t="shared" si="26"/>
        <v>6.5390000000000004E-2</v>
      </c>
      <c r="C431" s="207"/>
      <c r="D431" s="33">
        <f t="shared" si="27"/>
        <v>0.10540000000000001</v>
      </c>
      <c r="E431" s="207"/>
      <c r="F431" s="765">
        <v>10.540000000000001</v>
      </c>
      <c r="G431" s="765">
        <v>4.0010000000000003</v>
      </c>
      <c r="H431" s="337"/>
      <c r="I431" s="23"/>
      <c r="J431" s="23"/>
      <c r="K431" s="1786"/>
      <c r="L431" s="1787"/>
      <c r="M431" s="1786"/>
      <c r="N431" s="1786"/>
      <c r="O431" s="1786"/>
      <c r="P431" s="1786"/>
      <c r="Q431" s="1786"/>
    </row>
    <row r="432" spans="1:17">
      <c r="A432" s="764">
        <v>37896</v>
      </c>
      <c r="B432" s="154">
        <f t="shared" si="26"/>
        <v>6.4169999999999991E-2</v>
      </c>
      <c r="C432" s="207"/>
      <c r="D432" s="33">
        <f t="shared" si="27"/>
        <v>0.10529999999999999</v>
      </c>
      <c r="E432" s="207"/>
      <c r="F432" s="765">
        <v>10.53</v>
      </c>
      <c r="G432" s="765">
        <v>4.1130000000000004</v>
      </c>
      <c r="H432" s="337"/>
      <c r="I432" s="23"/>
      <c r="J432" s="23"/>
      <c r="K432" s="1786"/>
      <c r="L432" s="1787"/>
      <c r="M432" s="1786"/>
      <c r="N432" s="1786"/>
      <c r="O432" s="1786"/>
      <c r="P432" s="1786"/>
      <c r="Q432" s="1786"/>
    </row>
    <row r="433" spans="1:17">
      <c r="A433" s="764">
        <v>37897</v>
      </c>
      <c r="B433" s="154">
        <f t="shared" si="26"/>
        <v>6.183000000000001E-2</v>
      </c>
      <c r="C433" s="207"/>
      <c r="D433" s="33">
        <f t="shared" si="27"/>
        <v>0.10390000000000001</v>
      </c>
      <c r="E433" s="207"/>
      <c r="F433" s="765">
        <v>10.39</v>
      </c>
      <c r="G433" s="765">
        <v>4.2069999999999999</v>
      </c>
      <c r="H433" s="337"/>
      <c r="I433" s="23"/>
      <c r="J433" s="23"/>
      <c r="K433" s="1786"/>
      <c r="L433" s="1787"/>
      <c r="M433" s="1786"/>
      <c r="N433" s="1786"/>
      <c r="O433" s="1786"/>
      <c r="P433" s="1786"/>
      <c r="Q433" s="1786"/>
    </row>
    <row r="434" spans="1:17">
      <c r="A434" s="764">
        <v>37900</v>
      </c>
      <c r="B434" s="154">
        <f t="shared" si="26"/>
        <v>6.2289999999999998E-2</v>
      </c>
      <c r="C434" s="207"/>
      <c r="D434" s="33">
        <f t="shared" si="27"/>
        <v>0.10400000000000001</v>
      </c>
      <c r="E434" s="207"/>
      <c r="F434" s="765">
        <v>10.4</v>
      </c>
      <c r="G434" s="765">
        <v>4.1710000000000003</v>
      </c>
      <c r="H434" s="337"/>
      <c r="I434" s="23"/>
      <c r="J434" s="23"/>
      <c r="K434" s="1786"/>
      <c r="L434" s="1787"/>
      <c r="M434" s="1786"/>
      <c r="N434" s="1786"/>
      <c r="O434" s="1786"/>
      <c r="P434" s="1786"/>
      <c r="Q434" s="1786"/>
    </row>
    <row r="435" spans="1:17">
      <c r="A435" s="764">
        <v>37901</v>
      </c>
      <c r="B435" s="154">
        <f t="shared" si="26"/>
        <v>6.2479999999999994E-2</v>
      </c>
      <c r="C435" s="207"/>
      <c r="D435" s="33">
        <f t="shared" si="27"/>
        <v>0.10439999999999999</v>
      </c>
      <c r="E435" s="207"/>
      <c r="F435" s="765">
        <v>10.44</v>
      </c>
      <c r="G435" s="765">
        <v>4.1920000000000002</v>
      </c>
      <c r="H435" s="337"/>
      <c r="I435" s="23"/>
      <c r="J435" s="23"/>
      <c r="K435" s="1786"/>
      <c r="L435" s="1787"/>
      <c r="M435" s="1786"/>
      <c r="N435" s="1786"/>
      <c r="O435" s="1786"/>
      <c r="P435" s="1786"/>
      <c r="Q435" s="1786"/>
    </row>
    <row r="436" spans="1:17">
      <c r="A436" s="764">
        <v>37902</v>
      </c>
      <c r="B436" s="154">
        <f t="shared" si="26"/>
        <v>6.2129999999999998E-2</v>
      </c>
      <c r="C436" s="207"/>
      <c r="D436" s="33">
        <f t="shared" si="27"/>
        <v>0.10400000000000001</v>
      </c>
      <c r="E436" s="207"/>
      <c r="F436" s="765">
        <v>10.4</v>
      </c>
      <c r="G436" s="765">
        <v>4.1870000000000003</v>
      </c>
      <c r="H436" s="337"/>
      <c r="I436" s="23"/>
      <c r="J436" s="23"/>
      <c r="K436" s="1786"/>
      <c r="L436" s="1787"/>
      <c r="M436" s="1786"/>
      <c r="N436" s="1786"/>
      <c r="O436" s="1786"/>
      <c r="P436" s="1786"/>
      <c r="Q436" s="1786"/>
    </row>
    <row r="437" spans="1:17">
      <c r="A437" s="764">
        <v>37903</v>
      </c>
      <c r="B437" s="154">
        <f t="shared" si="26"/>
        <v>6.0600000000000008E-2</v>
      </c>
      <c r="C437" s="207"/>
      <c r="D437" s="33">
        <f t="shared" si="27"/>
        <v>0.1032</v>
      </c>
      <c r="E437" s="207"/>
      <c r="F437" s="765">
        <v>10.32</v>
      </c>
      <c r="G437" s="765">
        <v>4.26</v>
      </c>
      <c r="H437" s="337"/>
      <c r="I437" s="23"/>
      <c r="J437" s="23"/>
      <c r="K437" s="1786"/>
      <c r="L437" s="1787"/>
      <c r="M437" s="1786"/>
      <c r="N437" s="1786"/>
      <c r="O437" s="1786"/>
      <c r="P437" s="1786"/>
      <c r="Q437" s="1786"/>
    </row>
    <row r="438" spans="1:17">
      <c r="A438" s="764">
        <v>37904</v>
      </c>
      <c r="B438" s="154">
        <f t="shared" si="26"/>
        <v>6.1379999999999997E-2</v>
      </c>
      <c r="C438" s="207"/>
      <c r="D438" s="33">
        <f t="shared" si="27"/>
        <v>0.10339999999999999</v>
      </c>
      <c r="E438" s="207"/>
      <c r="F438" s="765">
        <v>10.34</v>
      </c>
      <c r="G438" s="765">
        <v>4.202</v>
      </c>
      <c r="H438" s="337"/>
      <c r="I438" s="23"/>
      <c r="J438" s="23"/>
      <c r="K438" s="1786"/>
      <c r="L438" s="1787"/>
      <c r="M438" s="1786"/>
      <c r="N438" s="1786"/>
      <c r="O438" s="1786"/>
      <c r="P438" s="1786"/>
      <c r="Q438" s="1786"/>
    </row>
    <row r="439" spans="1:17">
      <c r="A439" s="764">
        <v>37907</v>
      </c>
      <c r="B439" s="154">
        <f t="shared" si="26"/>
        <v>6.0069999999999998E-2</v>
      </c>
      <c r="C439" s="207"/>
      <c r="D439" s="33">
        <f t="shared" si="27"/>
        <v>0.10279999999999999</v>
      </c>
      <c r="E439" s="207"/>
      <c r="F439" s="765">
        <v>10.28</v>
      </c>
      <c r="G439" s="765">
        <v>4.2729999999999997</v>
      </c>
      <c r="H439" s="337"/>
      <c r="I439" s="23"/>
      <c r="J439" s="23"/>
      <c r="K439" s="1786"/>
      <c r="L439" s="1787"/>
      <c r="M439" s="1786"/>
      <c r="N439" s="1786"/>
      <c r="O439" s="1786"/>
      <c r="P439" s="1786"/>
      <c r="Q439" s="1786"/>
    </row>
    <row r="440" spans="1:17">
      <c r="A440" s="764">
        <v>37908</v>
      </c>
      <c r="B440" s="154">
        <f t="shared" si="26"/>
        <v>6.0039999999999996E-2</v>
      </c>
      <c r="C440" s="207"/>
      <c r="D440" s="33">
        <f t="shared" si="27"/>
        <v>0.10279999999999999</v>
      </c>
      <c r="E440" s="207"/>
      <c r="F440" s="765">
        <v>10.28</v>
      </c>
      <c r="G440" s="765">
        <v>4.2759999999999998</v>
      </c>
      <c r="H440" s="337"/>
      <c r="I440" s="23"/>
      <c r="J440" s="23"/>
      <c r="K440" s="1786"/>
      <c r="L440" s="1787"/>
      <c r="M440" s="1786"/>
      <c r="N440" s="1786"/>
      <c r="O440" s="1786"/>
      <c r="P440" s="1786"/>
      <c r="Q440" s="1786"/>
    </row>
    <row r="441" spans="1:17">
      <c r="A441" s="764">
        <v>37909</v>
      </c>
      <c r="B441" s="154">
        <f t="shared" si="26"/>
        <v>5.7980000000000011E-2</v>
      </c>
      <c r="C441" s="207"/>
      <c r="D441" s="33">
        <f t="shared" si="27"/>
        <v>0.1014</v>
      </c>
      <c r="E441" s="207"/>
      <c r="F441" s="765">
        <v>10.14</v>
      </c>
      <c r="G441" s="765">
        <v>4.3419999999999996</v>
      </c>
      <c r="H441" s="337"/>
      <c r="I441" s="23"/>
      <c r="J441" s="23"/>
      <c r="K441" s="1786"/>
      <c r="L441" s="1787"/>
      <c r="M441" s="1786"/>
      <c r="N441" s="1786"/>
      <c r="O441" s="1786"/>
      <c r="P441" s="1786"/>
      <c r="Q441" s="1786"/>
    </row>
    <row r="442" spans="1:17">
      <c r="A442" s="764">
        <v>37910</v>
      </c>
      <c r="B442" s="154">
        <f t="shared" si="26"/>
        <v>5.8740000000000007E-2</v>
      </c>
      <c r="C442" s="207"/>
      <c r="D442" s="33">
        <f t="shared" si="27"/>
        <v>0.1023</v>
      </c>
      <c r="E442" s="207"/>
      <c r="F442" s="765">
        <v>10.23</v>
      </c>
      <c r="G442" s="765">
        <v>4.3559999999999999</v>
      </c>
      <c r="H442" s="337"/>
      <c r="I442" s="23"/>
      <c r="J442" s="23"/>
      <c r="K442" s="1786"/>
      <c r="L442" s="1787"/>
      <c r="M442" s="1786"/>
      <c r="N442" s="1786"/>
      <c r="O442" s="1786"/>
      <c r="P442" s="1786"/>
      <c r="Q442" s="1786"/>
    </row>
    <row r="443" spans="1:17">
      <c r="A443" s="764">
        <v>37911</v>
      </c>
      <c r="B443" s="154">
        <f t="shared" si="26"/>
        <v>5.9279999999999999E-2</v>
      </c>
      <c r="C443" s="207"/>
      <c r="D443" s="33">
        <f t="shared" si="27"/>
        <v>0.10249999999999999</v>
      </c>
      <c r="E443" s="207"/>
      <c r="F443" s="765">
        <v>10.25</v>
      </c>
      <c r="G443" s="765">
        <v>4.3220000000000001</v>
      </c>
      <c r="H443" s="337"/>
      <c r="I443" s="23"/>
      <c r="J443" s="23"/>
      <c r="K443" s="1786"/>
      <c r="L443" s="1787"/>
      <c r="M443" s="1786"/>
      <c r="N443" s="1786"/>
      <c r="O443" s="1786"/>
      <c r="P443" s="1786"/>
      <c r="Q443" s="1786"/>
    </row>
    <row r="444" spans="1:17">
      <c r="A444" s="764">
        <v>37914</v>
      </c>
      <c r="B444" s="154">
        <f t="shared" si="26"/>
        <v>5.9290000000000002E-2</v>
      </c>
      <c r="C444" s="207"/>
      <c r="D444" s="33">
        <f t="shared" si="27"/>
        <v>0.1023</v>
      </c>
      <c r="E444" s="207"/>
      <c r="F444" s="765">
        <v>10.23</v>
      </c>
      <c r="G444" s="765">
        <v>4.3010000000000002</v>
      </c>
      <c r="H444" s="337"/>
      <c r="I444" s="23"/>
      <c r="J444" s="23"/>
      <c r="K444" s="1786"/>
      <c r="L444" s="1787"/>
      <c r="M444" s="1786"/>
      <c r="N444" s="1786"/>
      <c r="O444" s="1786"/>
      <c r="P444" s="1786"/>
      <c r="Q444" s="1786"/>
    </row>
    <row r="445" spans="1:17">
      <c r="A445" s="764">
        <v>37915</v>
      </c>
      <c r="B445" s="154">
        <f t="shared" si="26"/>
        <v>5.9440000000000007E-2</v>
      </c>
      <c r="C445" s="207"/>
      <c r="D445" s="33">
        <f t="shared" si="27"/>
        <v>0.10200000000000001</v>
      </c>
      <c r="E445" s="207"/>
      <c r="F445" s="765">
        <v>10.200000000000001</v>
      </c>
      <c r="G445" s="765">
        <v>4.2560000000000002</v>
      </c>
      <c r="H445" s="337"/>
      <c r="I445" s="23"/>
      <c r="J445" s="23"/>
      <c r="K445" s="1786"/>
      <c r="L445" s="1787"/>
      <c r="M445" s="1786"/>
      <c r="N445" s="1786"/>
      <c r="O445" s="1786"/>
      <c r="P445" s="1786"/>
      <c r="Q445" s="1786"/>
    </row>
    <row r="446" spans="1:17">
      <c r="A446" s="764">
        <v>37916</v>
      </c>
      <c r="B446" s="154">
        <f t="shared" si="26"/>
        <v>6.0580000000000009E-2</v>
      </c>
      <c r="C446" s="207"/>
      <c r="D446" s="33">
        <f t="shared" si="27"/>
        <v>0.10290000000000001</v>
      </c>
      <c r="E446" s="207"/>
      <c r="F446" s="765">
        <v>10.290000000000001</v>
      </c>
      <c r="G446" s="765">
        <v>4.2320000000000002</v>
      </c>
      <c r="H446" s="337"/>
      <c r="I446" s="23"/>
      <c r="J446" s="23"/>
      <c r="K446" s="1786"/>
      <c r="L446" s="1787"/>
      <c r="M446" s="1786"/>
      <c r="N446" s="1786"/>
      <c r="O446" s="1786"/>
      <c r="P446" s="1786"/>
      <c r="Q446" s="1786"/>
    </row>
    <row r="447" spans="1:17">
      <c r="A447" s="764">
        <v>37917</v>
      </c>
      <c r="B447" s="154">
        <f t="shared" si="26"/>
        <v>6.0200000000000004E-2</v>
      </c>
      <c r="C447" s="207"/>
      <c r="D447" s="33">
        <f t="shared" si="27"/>
        <v>0.1032</v>
      </c>
      <c r="E447" s="207"/>
      <c r="F447" s="765">
        <v>10.32</v>
      </c>
      <c r="G447" s="765">
        <v>4.3</v>
      </c>
      <c r="H447" s="337"/>
      <c r="I447" s="23"/>
      <c r="J447" s="23"/>
      <c r="K447" s="1786"/>
      <c r="L447" s="1787"/>
      <c r="M447" s="1786"/>
      <c r="N447" s="1786"/>
      <c r="O447" s="1786"/>
      <c r="P447" s="1786"/>
      <c r="Q447" s="1786"/>
    </row>
    <row r="448" spans="1:17">
      <c r="A448" s="764">
        <v>37918</v>
      </c>
      <c r="B448" s="154">
        <f t="shared" si="26"/>
        <v>6.0769999999999998E-2</v>
      </c>
      <c r="C448" s="207"/>
      <c r="D448" s="33">
        <f t="shared" si="27"/>
        <v>0.1032</v>
      </c>
      <c r="E448" s="207"/>
      <c r="F448" s="765">
        <v>10.32</v>
      </c>
      <c r="G448" s="765">
        <v>4.2430000000000003</v>
      </c>
      <c r="H448" s="337"/>
      <c r="I448" s="23"/>
      <c r="J448" s="23"/>
      <c r="K448" s="1786"/>
      <c r="L448" s="1787"/>
      <c r="M448" s="1786"/>
      <c r="N448" s="1786"/>
      <c r="O448" s="1786"/>
      <c r="P448" s="1786"/>
      <c r="Q448" s="1786"/>
    </row>
    <row r="449" spans="1:17">
      <c r="A449" s="764">
        <v>37921</v>
      </c>
      <c r="B449" s="154">
        <f t="shared" si="26"/>
        <v>5.9899999999999995E-2</v>
      </c>
      <c r="C449" s="207"/>
      <c r="D449" s="33">
        <f t="shared" si="27"/>
        <v>0.1027</v>
      </c>
      <c r="E449" s="207"/>
      <c r="F449" s="765">
        <v>10.27</v>
      </c>
      <c r="G449" s="765">
        <v>4.28</v>
      </c>
      <c r="H449" s="337"/>
      <c r="I449" s="23"/>
      <c r="J449" s="23"/>
      <c r="K449" s="1786"/>
      <c r="L449" s="1787"/>
      <c r="M449" s="1786"/>
      <c r="N449" s="1786"/>
      <c r="O449" s="1786"/>
      <c r="P449" s="1786"/>
      <c r="Q449" s="1786"/>
    </row>
    <row r="450" spans="1:17">
      <c r="A450" s="764">
        <v>37922</v>
      </c>
      <c r="B450" s="154">
        <f t="shared" si="26"/>
        <v>5.8900000000000008E-2</v>
      </c>
      <c r="C450" s="207"/>
      <c r="D450" s="33">
        <f t="shared" si="27"/>
        <v>0.10200000000000001</v>
      </c>
      <c r="E450" s="207"/>
      <c r="F450" s="765">
        <v>10.200000000000001</v>
      </c>
      <c r="G450" s="765">
        <v>4.3100000000000005</v>
      </c>
      <c r="H450" s="337"/>
      <c r="I450" s="23"/>
      <c r="J450" s="23"/>
      <c r="K450" s="1786"/>
      <c r="L450" s="1787"/>
      <c r="M450" s="1786"/>
      <c r="N450" s="1786"/>
      <c r="O450" s="1786"/>
      <c r="P450" s="1786"/>
      <c r="Q450" s="1786"/>
    </row>
    <row r="451" spans="1:17">
      <c r="A451" s="764">
        <v>37923</v>
      </c>
      <c r="B451" s="154">
        <f t="shared" si="26"/>
        <v>5.8540000000000002E-2</v>
      </c>
      <c r="C451" s="207"/>
      <c r="D451" s="33">
        <f t="shared" si="27"/>
        <v>0.1016</v>
      </c>
      <c r="E451" s="207"/>
      <c r="F451" s="765">
        <v>10.16</v>
      </c>
      <c r="G451" s="765">
        <v>4.306</v>
      </c>
      <c r="H451" s="337"/>
      <c r="I451" s="23"/>
      <c r="J451" s="23"/>
      <c r="K451" s="1786"/>
      <c r="L451" s="1787"/>
      <c r="M451" s="1786"/>
      <c r="N451" s="1786"/>
      <c r="O451" s="1786"/>
      <c r="P451" s="1786"/>
      <c r="Q451" s="1786"/>
    </row>
    <row r="452" spans="1:17">
      <c r="A452" s="764">
        <v>37924</v>
      </c>
      <c r="B452" s="154">
        <f t="shared" si="26"/>
        <v>5.7479999999999996E-2</v>
      </c>
      <c r="C452" s="207"/>
      <c r="D452" s="33">
        <f t="shared" si="27"/>
        <v>0.1011</v>
      </c>
      <c r="E452" s="207"/>
      <c r="F452" s="765">
        <v>10.11</v>
      </c>
      <c r="G452" s="765">
        <v>4.3620000000000001</v>
      </c>
      <c r="H452" s="337"/>
      <c r="I452" s="23"/>
      <c r="J452" s="23"/>
      <c r="K452" s="1786"/>
      <c r="L452" s="1787"/>
      <c r="M452" s="1786"/>
      <c r="N452" s="1786"/>
      <c r="O452" s="1786"/>
      <c r="P452" s="1786"/>
      <c r="Q452" s="1786"/>
    </row>
    <row r="453" spans="1:17">
      <c r="A453" s="764">
        <v>37925</v>
      </c>
      <c r="B453" s="154">
        <f t="shared" si="26"/>
        <v>5.8350000000000006E-2</v>
      </c>
      <c r="C453" s="207"/>
      <c r="D453" s="33">
        <f t="shared" si="27"/>
        <v>0.1014</v>
      </c>
      <c r="E453" s="207"/>
      <c r="F453" s="765">
        <v>10.14</v>
      </c>
      <c r="G453" s="765">
        <v>4.3049999999999997</v>
      </c>
      <c r="H453" s="337"/>
      <c r="I453" s="23"/>
      <c r="J453" s="23"/>
      <c r="K453" s="1786"/>
      <c r="L453" s="1787"/>
      <c r="M453" s="1786"/>
      <c r="N453" s="1786"/>
      <c r="O453" s="1786"/>
      <c r="P453" s="1786"/>
      <c r="Q453" s="1786"/>
    </row>
    <row r="454" spans="1:17">
      <c r="A454" s="764">
        <v>37928</v>
      </c>
      <c r="B454" s="154">
        <f t="shared" ref="B454:B517" si="28">(F454-G454)/100</f>
        <v>5.6770000000000008E-2</v>
      </c>
      <c r="C454" s="207"/>
      <c r="D454" s="33">
        <f t="shared" si="27"/>
        <v>0.10050000000000001</v>
      </c>
      <c r="E454" s="207"/>
      <c r="F454" s="765">
        <v>10.050000000000001</v>
      </c>
      <c r="G454" s="765">
        <v>4.3730000000000002</v>
      </c>
      <c r="H454" s="337"/>
      <c r="I454" s="23"/>
      <c r="J454" s="23"/>
      <c r="K454" s="1786"/>
      <c r="L454" s="1787"/>
      <c r="M454" s="1786"/>
      <c r="N454" s="1786"/>
      <c r="O454" s="1786"/>
      <c r="P454" s="1786"/>
      <c r="Q454" s="1786"/>
    </row>
    <row r="455" spans="1:17">
      <c r="A455" s="764">
        <v>37929</v>
      </c>
      <c r="B455" s="154">
        <f t="shared" si="28"/>
        <v>5.7180000000000009E-2</v>
      </c>
      <c r="C455" s="207"/>
      <c r="D455" s="33">
        <f t="shared" ref="D455:D518" si="29">F455/100</f>
        <v>0.10060000000000001</v>
      </c>
      <c r="E455" s="207"/>
      <c r="F455" s="765">
        <v>10.06</v>
      </c>
      <c r="G455" s="765">
        <v>4.3419999999999996</v>
      </c>
      <c r="H455" s="337"/>
      <c r="I455" s="23"/>
      <c r="J455" s="23"/>
      <c r="K455" s="1786"/>
      <c r="L455" s="1787"/>
      <c r="M455" s="1786"/>
      <c r="N455" s="1786"/>
      <c r="O455" s="1786"/>
      <c r="P455" s="1786"/>
      <c r="Q455" s="1786"/>
    </row>
    <row r="456" spans="1:17">
      <c r="A456" s="764">
        <v>37930</v>
      </c>
      <c r="B456" s="154">
        <f t="shared" si="28"/>
        <v>5.7299999999999997E-2</v>
      </c>
      <c r="C456" s="207"/>
      <c r="D456" s="33">
        <f t="shared" si="29"/>
        <v>0.1008</v>
      </c>
      <c r="E456" s="207"/>
      <c r="F456" s="765">
        <v>10.08</v>
      </c>
      <c r="G456" s="765">
        <v>4.3500000000000005</v>
      </c>
      <c r="H456" s="337"/>
      <c r="I456" s="23"/>
      <c r="J456" s="23"/>
      <c r="K456" s="1786"/>
      <c r="L456" s="1787"/>
      <c r="M456" s="1786"/>
      <c r="N456" s="1786"/>
      <c r="O456" s="1786"/>
      <c r="P456" s="1786"/>
      <c r="Q456" s="1786"/>
    </row>
    <row r="457" spans="1:17">
      <c r="A457" s="764">
        <v>37931</v>
      </c>
      <c r="B457" s="154">
        <f t="shared" si="28"/>
        <v>5.6140000000000009E-2</v>
      </c>
      <c r="C457" s="207"/>
      <c r="D457" s="33">
        <f t="shared" si="29"/>
        <v>0.10060000000000001</v>
      </c>
      <c r="E457" s="207"/>
      <c r="F457" s="765">
        <v>10.06</v>
      </c>
      <c r="G457" s="765">
        <v>4.4459999999999997</v>
      </c>
      <c r="H457" s="337"/>
      <c r="I457" s="23"/>
      <c r="J457" s="23"/>
      <c r="K457" s="1786"/>
      <c r="L457" s="1787"/>
      <c r="M457" s="1786"/>
      <c r="N457" s="1786"/>
      <c r="O457" s="1786"/>
      <c r="P457" s="1786"/>
      <c r="Q457" s="1786"/>
    </row>
    <row r="458" spans="1:17">
      <c r="A458" s="764">
        <v>37932</v>
      </c>
      <c r="B458" s="154">
        <f t="shared" si="28"/>
        <v>5.5320000000000001E-2</v>
      </c>
      <c r="C458" s="207"/>
      <c r="D458" s="33">
        <f t="shared" si="29"/>
        <v>0.10009999999999999</v>
      </c>
      <c r="E458" s="207"/>
      <c r="F458" s="765">
        <v>10.01</v>
      </c>
      <c r="G458" s="765">
        <v>4.4779999999999998</v>
      </c>
      <c r="H458" s="337"/>
      <c r="I458" s="23"/>
      <c r="J458" s="23"/>
      <c r="K458" s="1786"/>
      <c r="L458" s="1787"/>
      <c r="M458" s="1786"/>
      <c r="N458" s="1786"/>
      <c r="O458" s="1786"/>
      <c r="P458" s="1786"/>
      <c r="Q458" s="1786"/>
    </row>
    <row r="459" spans="1:17">
      <c r="A459" s="764">
        <v>37936</v>
      </c>
      <c r="B459" s="154">
        <f t="shared" si="28"/>
        <v>5.6120000000000003E-2</v>
      </c>
      <c r="C459" s="207"/>
      <c r="D459" s="33">
        <f t="shared" si="29"/>
        <v>0.1007</v>
      </c>
      <c r="E459" s="207"/>
      <c r="F459" s="765">
        <v>10.07</v>
      </c>
      <c r="G459" s="765">
        <v>4.4580000000000002</v>
      </c>
      <c r="H459" s="337"/>
      <c r="I459" s="23"/>
      <c r="J459" s="23"/>
      <c r="K459" s="1786"/>
      <c r="L459" s="1787"/>
      <c r="M459" s="1786"/>
      <c r="N459" s="1786"/>
      <c r="O459" s="1786"/>
      <c r="P459" s="1786"/>
      <c r="Q459" s="1786"/>
    </row>
    <row r="460" spans="1:17">
      <c r="A460" s="764">
        <v>37937</v>
      </c>
      <c r="B460" s="154">
        <f t="shared" si="28"/>
        <v>5.6030000000000003E-2</v>
      </c>
      <c r="C460" s="207"/>
      <c r="D460" s="33">
        <f t="shared" si="29"/>
        <v>0.1004</v>
      </c>
      <c r="E460" s="207"/>
      <c r="F460" s="765">
        <v>10.040000000000001</v>
      </c>
      <c r="G460" s="765">
        <v>4.4370000000000003</v>
      </c>
      <c r="H460" s="337"/>
      <c r="I460" s="23"/>
      <c r="J460" s="23"/>
      <c r="K460" s="1786"/>
      <c r="L460" s="1787"/>
      <c r="M460" s="1786"/>
      <c r="N460" s="1786"/>
      <c r="O460" s="1786"/>
      <c r="P460" s="1786"/>
      <c r="Q460" s="1786"/>
    </row>
    <row r="461" spans="1:17">
      <c r="A461" s="764">
        <v>37938</v>
      </c>
      <c r="B461" s="154">
        <f t="shared" si="28"/>
        <v>5.6129999999999992E-2</v>
      </c>
      <c r="C461" s="207"/>
      <c r="D461" s="33">
        <f t="shared" si="29"/>
        <v>0.10009999999999999</v>
      </c>
      <c r="E461" s="207"/>
      <c r="F461" s="765">
        <v>10.01</v>
      </c>
      <c r="G461" s="765">
        <v>4.3970000000000002</v>
      </c>
      <c r="H461" s="337"/>
      <c r="I461" s="23"/>
      <c r="J461" s="23"/>
      <c r="K461" s="1786"/>
      <c r="L461" s="1787"/>
      <c r="M461" s="1786"/>
      <c r="N461" s="1786"/>
      <c r="O461" s="1786"/>
      <c r="P461" s="1786"/>
      <c r="Q461" s="1786"/>
    </row>
    <row r="462" spans="1:17">
      <c r="A462" s="764">
        <v>37939</v>
      </c>
      <c r="B462" s="154">
        <f t="shared" si="28"/>
        <v>5.6469999999999999E-2</v>
      </c>
      <c r="C462" s="207"/>
      <c r="D462" s="33">
        <f t="shared" si="29"/>
        <v>9.9900000000000003E-2</v>
      </c>
      <c r="E462" s="207"/>
      <c r="F462" s="765">
        <v>9.99</v>
      </c>
      <c r="G462" s="765">
        <v>4.343</v>
      </c>
      <c r="H462" s="337"/>
      <c r="I462" s="23"/>
      <c r="J462" s="23"/>
      <c r="K462" s="1786"/>
      <c r="L462" s="1787"/>
      <c r="M462" s="1786"/>
      <c r="N462" s="1786"/>
      <c r="O462" s="1786"/>
      <c r="P462" s="1786"/>
      <c r="Q462" s="1786"/>
    </row>
    <row r="463" spans="1:17">
      <c r="A463" s="764">
        <v>37942</v>
      </c>
      <c r="B463" s="154">
        <f t="shared" si="28"/>
        <v>5.8390000000000004E-2</v>
      </c>
      <c r="C463" s="207"/>
      <c r="D463" s="33">
        <f t="shared" si="29"/>
        <v>0.10150000000000001</v>
      </c>
      <c r="E463" s="207"/>
      <c r="F463" s="765">
        <v>10.15</v>
      </c>
      <c r="G463" s="765">
        <v>4.3109999999999999</v>
      </c>
      <c r="H463" s="337"/>
      <c r="I463" s="23"/>
      <c r="J463" s="23"/>
      <c r="K463" s="1786"/>
      <c r="L463" s="1787"/>
      <c r="M463" s="1786"/>
      <c r="N463" s="1786"/>
      <c r="O463" s="1786"/>
      <c r="P463" s="1786"/>
      <c r="Q463" s="1786"/>
    </row>
    <row r="464" spans="1:17">
      <c r="A464" s="764">
        <v>37943</v>
      </c>
      <c r="B464" s="154">
        <f t="shared" si="28"/>
        <v>5.9170000000000007E-2</v>
      </c>
      <c r="C464" s="207"/>
      <c r="D464" s="33">
        <f t="shared" si="29"/>
        <v>0.10120000000000001</v>
      </c>
      <c r="E464" s="207"/>
      <c r="F464" s="765">
        <v>10.120000000000001</v>
      </c>
      <c r="G464" s="765">
        <v>4.2030000000000003</v>
      </c>
      <c r="H464" s="337"/>
      <c r="I464" s="23"/>
      <c r="J464" s="23"/>
      <c r="K464" s="1786"/>
      <c r="L464" s="1787"/>
      <c r="M464" s="1786"/>
      <c r="N464" s="1786"/>
      <c r="O464" s="1786"/>
      <c r="P464" s="1786"/>
      <c r="Q464" s="1786"/>
    </row>
    <row r="465" spans="1:17">
      <c r="A465" s="764">
        <v>37944</v>
      </c>
      <c r="B465" s="154">
        <f t="shared" si="28"/>
        <v>5.8120000000000005E-2</v>
      </c>
      <c r="C465" s="207"/>
      <c r="D465" s="33">
        <f t="shared" si="29"/>
        <v>0.10150000000000001</v>
      </c>
      <c r="E465" s="207"/>
      <c r="F465" s="765">
        <v>10.15</v>
      </c>
      <c r="G465" s="765">
        <v>4.3380000000000001</v>
      </c>
      <c r="H465" s="337"/>
      <c r="I465" s="23"/>
      <c r="J465" s="23"/>
      <c r="K465" s="1786"/>
      <c r="L465" s="1787"/>
      <c r="M465" s="1786"/>
      <c r="N465" s="1786"/>
      <c r="O465" s="1786"/>
      <c r="P465" s="1786"/>
      <c r="Q465" s="1786"/>
    </row>
    <row r="466" spans="1:17">
      <c r="A466" s="764">
        <v>37945</v>
      </c>
      <c r="B466" s="154">
        <f t="shared" si="28"/>
        <v>5.8340000000000003E-2</v>
      </c>
      <c r="C466" s="207"/>
      <c r="D466" s="33">
        <f t="shared" si="29"/>
        <v>0.1016</v>
      </c>
      <c r="E466" s="207"/>
      <c r="F466" s="765">
        <v>10.16</v>
      </c>
      <c r="G466" s="765">
        <v>4.3259999999999996</v>
      </c>
      <c r="H466" s="337"/>
      <c r="I466" s="23"/>
      <c r="J466" s="23"/>
      <c r="K466" s="1786"/>
      <c r="L466" s="1787"/>
      <c r="M466" s="1786"/>
      <c r="N466" s="1786"/>
      <c r="O466" s="1786"/>
      <c r="P466" s="1786"/>
      <c r="Q466" s="1786"/>
    </row>
    <row r="467" spans="1:17">
      <c r="A467" s="764">
        <v>37946</v>
      </c>
      <c r="B467" s="154">
        <f t="shared" si="28"/>
        <v>5.8340000000000003E-2</v>
      </c>
      <c r="C467" s="207"/>
      <c r="D467" s="33">
        <f t="shared" si="29"/>
        <v>0.1013</v>
      </c>
      <c r="E467" s="207"/>
      <c r="F467" s="765">
        <v>10.130000000000001</v>
      </c>
      <c r="G467" s="765">
        <v>4.2960000000000003</v>
      </c>
      <c r="H467" s="337"/>
      <c r="I467" s="23"/>
      <c r="J467" s="23"/>
      <c r="K467" s="1786"/>
      <c r="L467" s="1787"/>
      <c r="M467" s="1786"/>
      <c r="N467" s="1786"/>
      <c r="O467" s="1786"/>
      <c r="P467" s="1786"/>
      <c r="Q467" s="1786"/>
    </row>
    <row r="468" spans="1:17">
      <c r="A468" s="764">
        <v>37949</v>
      </c>
      <c r="B468" s="154">
        <f t="shared" si="28"/>
        <v>5.6489999999999992E-2</v>
      </c>
      <c r="C468" s="207"/>
      <c r="D468" s="33">
        <f t="shared" si="29"/>
        <v>0.1003</v>
      </c>
      <c r="E468" s="207"/>
      <c r="F468" s="765">
        <v>10.029999999999999</v>
      </c>
      <c r="G468" s="765">
        <v>4.3810000000000002</v>
      </c>
      <c r="H468" s="337"/>
      <c r="I468" s="23"/>
      <c r="J468" s="23"/>
      <c r="K468" s="1786"/>
      <c r="L468" s="1787"/>
      <c r="M468" s="1786"/>
      <c r="N468" s="1786"/>
      <c r="O468" s="1786"/>
      <c r="P468" s="1786"/>
      <c r="Q468" s="1786"/>
    </row>
    <row r="469" spans="1:17">
      <c r="A469" s="764">
        <v>37950</v>
      </c>
      <c r="B469" s="154">
        <f t="shared" si="28"/>
        <v>5.5930000000000007E-2</v>
      </c>
      <c r="C469" s="207"/>
      <c r="D469" s="33">
        <f t="shared" si="29"/>
        <v>9.98E-2</v>
      </c>
      <c r="E469" s="207"/>
      <c r="F469" s="765">
        <v>9.98</v>
      </c>
      <c r="G469" s="765">
        <v>4.3869999999999996</v>
      </c>
      <c r="H469" s="337"/>
      <c r="I469" s="23"/>
      <c r="J469" s="23"/>
      <c r="K469" s="1786"/>
      <c r="L469" s="1787"/>
      <c r="M469" s="1786"/>
      <c r="N469" s="1786"/>
      <c r="O469" s="1786"/>
      <c r="P469" s="1786"/>
      <c r="Q469" s="1786"/>
    </row>
    <row r="470" spans="1:17">
      <c r="A470" s="764">
        <v>37951</v>
      </c>
      <c r="B470" s="154">
        <f t="shared" si="28"/>
        <v>5.5810000000000005E-2</v>
      </c>
      <c r="C470" s="207"/>
      <c r="D470" s="33">
        <f t="shared" si="29"/>
        <v>9.9900000000000003E-2</v>
      </c>
      <c r="E470" s="207"/>
      <c r="F470" s="765">
        <v>9.99</v>
      </c>
      <c r="G470" s="765">
        <v>4.4089999999999998</v>
      </c>
      <c r="H470" s="337"/>
      <c r="I470" s="23"/>
      <c r="J470" s="23"/>
      <c r="K470" s="1786"/>
      <c r="L470" s="1787"/>
      <c r="M470" s="1786"/>
      <c r="N470" s="1786"/>
      <c r="O470" s="1786"/>
      <c r="P470" s="1786"/>
      <c r="Q470" s="1786"/>
    </row>
    <row r="471" spans="1:17">
      <c r="A471" s="764">
        <v>37952</v>
      </c>
      <c r="B471" s="154">
        <f t="shared" si="28"/>
        <v>5.5040000000000013E-2</v>
      </c>
      <c r="C471" s="207"/>
      <c r="D471" s="33">
        <f t="shared" si="29"/>
        <v>9.9500000000000005E-2</v>
      </c>
      <c r="E471" s="207"/>
      <c r="F471" s="765">
        <v>9.9500000000000011</v>
      </c>
      <c r="G471" s="765">
        <v>4.4459999999999997</v>
      </c>
      <c r="H471" s="337"/>
      <c r="I471" s="23"/>
      <c r="J471" s="23"/>
      <c r="K471" s="1786"/>
      <c r="L471" s="1787"/>
      <c r="M471" s="1786"/>
      <c r="N471" s="1786"/>
      <c r="O471" s="1786"/>
      <c r="P471" s="1786"/>
      <c r="Q471" s="1786"/>
    </row>
    <row r="472" spans="1:17">
      <c r="A472" s="764">
        <v>37953</v>
      </c>
      <c r="B472" s="154">
        <f t="shared" si="28"/>
        <v>5.5699999999999993E-2</v>
      </c>
      <c r="C472" s="207"/>
      <c r="D472" s="33">
        <f t="shared" si="29"/>
        <v>0.10009999999999999</v>
      </c>
      <c r="E472" s="207"/>
      <c r="F472" s="765">
        <v>10.01</v>
      </c>
      <c r="G472" s="765">
        <v>4.4400000000000004</v>
      </c>
      <c r="H472" s="337"/>
      <c r="I472" s="23"/>
      <c r="J472" s="23"/>
      <c r="K472" s="1786"/>
      <c r="L472" s="1787"/>
      <c r="M472" s="1786"/>
      <c r="N472" s="1786"/>
      <c r="O472" s="1786"/>
      <c r="P472" s="1786"/>
      <c r="Q472" s="1786"/>
    </row>
    <row r="473" spans="1:17">
      <c r="A473" s="764">
        <v>37956</v>
      </c>
      <c r="B473" s="154">
        <f t="shared" si="28"/>
        <v>5.4769999999999992E-2</v>
      </c>
      <c r="C473" s="207"/>
      <c r="D473" s="33">
        <f t="shared" si="29"/>
        <v>9.9399999999999988E-2</v>
      </c>
      <c r="E473" s="207"/>
      <c r="F473" s="765">
        <v>9.94</v>
      </c>
      <c r="G473" s="765">
        <v>4.4630000000000001</v>
      </c>
      <c r="H473" s="337"/>
      <c r="I473" s="23"/>
      <c r="J473" s="23"/>
      <c r="K473" s="1786"/>
      <c r="L473" s="1787"/>
      <c r="M473" s="1786"/>
      <c r="N473" s="1786"/>
      <c r="O473" s="1786"/>
      <c r="P473" s="1786"/>
      <c r="Q473" s="1786"/>
    </row>
    <row r="474" spans="1:17">
      <c r="A474" s="764">
        <v>37957</v>
      </c>
      <c r="B474" s="154">
        <f t="shared" si="28"/>
        <v>5.4959999999999995E-2</v>
      </c>
      <c r="C474" s="207"/>
      <c r="D474" s="33">
        <f t="shared" si="29"/>
        <v>9.9399999999999988E-2</v>
      </c>
      <c r="E474" s="207"/>
      <c r="F474" s="765">
        <v>9.94</v>
      </c>
      <c r="G474" s="765">
        <v>4.444</v>
      </c>
      <c r="H474" s="337"/>
      <c r="I474" s="23"/>
      <c r="J474" s="23"/>
      <c r="K474" s="1786"/>
      <c r="L474" s="1787"/>
      <c r="M474" s="1786"/>
      <c r="N474" s="1786"/>
      <c r="O474" s="1786"/>
      <c r="P474" s="1786"/>
      <c r="Q474" s="1786"/>
    </row>
    <row r="475" spans="1:17">
      <c r="A475" s="764">
        <v>37958</v>
      </c>
      <c r="B475" s="154">
        <f t="shared" si="28"/>
        <v>5.4690000000000003E-2</v>
      </c>
      <c r="C475" s="207"/>
      <c r="D475" s="33">
        <f t="shared" si="29"/>
        <v>9.9199999999999997E-2</v>
      </c>
      <c r="E475" s="207"/>
      <c r="F475" s="765">
        <v>9.92</v>
      </c>
      <c r="G475" s="765">
        <v>4.4509999999999996</v>
      </c>
      <c r="H475" s="337"/>
      <c r="I475" s="23"/>
      <c r="J475" s="23"/>
      <c r="K475" s="1786"/>
      <c r="L475" s="1787"/>
      <c r="M475" s="1786"/>
      <c r="N475" s="1786"/>
      <c r="O475" s="1786"/>
      <c r="P475" s="1786"/>
      <c r="Q475" s="1786"/>
    </row>
    <row r="476" spans="1:17">
      <c r="A476" s="764">
        <v>37959</v>
      </c>
      <c r="B476" s="154">
        <f t="shared" si="28"/>
        <v>5.5E-2</v>
      </c>
      <c r="C476" s="207"/>
      <c r="D476" s="33">
        <f t="shared" si="29"/>
        <v>9.9100000000000008E-2</v>
      </c>
      <c r="E476" s="207"/>
      <c r="F476" s="765">
        <v>9.91</v>
      </c>
      <c r="G476" s="765">
        <v>4.41</v>
      </c>
      <c r="H476" s="337"/>
      <c r="I476" s="23"/>
      <c r="J476" s="23"/>
      <c r="K476" s="1786"/>
      <c r="L476" s="1787"/>
      <c r="M476" s="1786"/>
      <c r="N476" s="1786"/>
      <c r="O476" s="1786"/>
      <c r="P476" s="1786"/>
      <c r="Q476" s="1786"/>
    </row>
    <row r="477" spans="1:17">
      <c r="A477" s="764">
        <v>37960</v>
      </c>
      <c r="B477" s="154">
        <f t="shared" si="28"/>
        <v>5.6149999999999992E-2</v>
      </c>
      <c r="C477" s="207"/>
      <c r="D477" s="33">
        <f t="shared" si="29"/>
        <v>9.9399999999999988E-2</v>
      </c>
      <c r="E477" s="207"/>
      <c r="F477" s="765">
        <v>9.94</v>
      </c>
      <c r="G477" s="765">
        <v>4.3250000000000002</v>
      </c>
      <c r="H477" s="337"/>
      <c r="I477" s="23"/>
      <c r="J477" s="23"/>
      <c r="K477" s="1786"/>
      <c r="L477" s="1787"/>
      <c r="M477" s="1786"/>
      <c r="N477" s="1786"/>
      <c r="O477" s="1786"/>
      <c r="P477" s="1786"/>
      <c r="Q477" s="1786"/>
    </row>
    <row r="478" spans="1:17">
      <c r="A478" s="764">
        <v>37963</v>
      </c>
      <c r="B478" s="154">
        <f t="shared" si="28"/>
        <v>5.6240000000000005E-2</v>
      </c>
      <c r="C478" s="207"/>
      <c r="D478" s="33">
        <f t="shared" si="29"/>
        <v>9.98E-2</v>
      </c>
      <c r="E478" s="207"/>
      <c r="F478" s="765">
        <v>9.98</v>
      </c>
      <c r="G478" s="765">
        <v>4.3559999999999999</v>
      </c>
      <c r="H478" s="337"/>
      <c r="I478" s="23"/>
      <c r="J478" s="23"/>
      <c r="K478" s="1786"/>
      <c r="L478" s="1787"/>
      <c r="M478" s="1786"/>
      <c r="N478" s="1786"/>
      <c r="O478" s="1786"/>
      <c r="P478" s="1786"/>
      <c r="Q478" s="1786"/>
    </row>
    <row r="479" spans="1:17">
      <c r="A479" s="764">
        <v>37964</v>
      </c>
      <c r="B479" s="154">
        <f t="shared" si="28"/>
        <v>5.6010000000000011E-2</v>
      </c>
      <c r="C479" s="207"/>
      <c r="D479" s="33">
        <f t="shared" si="29"/>
        <v>9.9500000000000005E-2</v>
      </c>
      <c r="E479" s="207"/>
      <c r="F479" s="765">
        <v>9.9500000000000011</v>
      </c>
      <c r="G479" s="765">
        <v>4.3490000000000002</v>
      </c>
      <c r="H479" s="337"/>
      <c r="I479" s="23"/>
      <c r="J479" s="23"/>
      <c r="K479" s="1786"/>
      <c r="L479" s="1787"/>
      <c r="M479" s="1786"/>
      <c r="N479" s="1786"/>
      <c r="O479" s="1786"/>
      <c r="P479" s="1786"/>
      <c r="Q479" s="1786"/>
    </row>
    <row r="480" spans="1:17">
      <c r="A480" s="764">
        <v>37965</v>
      </c>
      <c r="B480" s="154">
        <f t="shared" si="28"/>
        <v>5.6579999999999991E-2</v>
      </c>
      <c r="C480" s="207"/>
      <c r="D480" s="33">
        <f t="shared" si="29"/>
        <v>0.10009999999999999</v>
      </c>
      <c r="E480" s="207"/>
      <c r="F480" s="765">
        <v>10.01</v>
      </c>
      <c r="G480" s="765">
        <v>4.3520000000000003</v>
      </c>
      <c r="H480" s="337"/>
      <c r="I480" s="23"/>
      <c r="J480" s="23"/>
      <c r="K480" s="1786"/>
      <c r="L480" s="1787"/>
      <c r="M480" s="1786"/>
      <c r="N480" s="1786"/>
      <c r="O480" s="1786"/>
      <c r="P480" s="1786"/>
      <c r="Q480" s="1786"/>
    </row>
    <row r="481" spans="1:17">
      <c r="A481" s="764">
        <v>37966</v>
      </c>
      <c r="B481" s="154">
        <f t="shared" si="28"/>
        <v>5.6320000000000009E-2</v>
      </c>
      <c r="C481" s="207"/>
      <c r="D481" s="33">
        <f t="shared" si="29"/>
        <v>9.9900000000000003E-2</v>
      </c>
      <c r="E481" s="207"/>
      <c r="F481" s="765">
        <v>9.99</v>
      </c>
      <c r="G481" s="765">
        <v>4.3579999999999997</v>
      </c>
      <c r="H481" s="337"/>
      <c r="I481" s="23"/>
      <c r="J481" s="23"/>
      <c r="K481" s="1786"/>
      <c r="L481" s="1787"/>
      <c r="M481" s="1786"/>
      <c r="N481" s="1786"/>
      <c r="O481" s="1786"/>
      <c r="P481" s="1786"/>
      <c r="Q481" s="1786"/>
    </row>
    <row r="482" spans="1:17">
      <c r="A482" s="764">
        <v>37967</v>
      </c>
      <c r="B482" s="154">
        <f t="shared" si="28"/>
        <v>5.6770000000000008E-2</v>
      </c>
      <c r="C482" s="207"/>
      <c r="D482" s="33">
        <f t="shared" si="29"/>
        <v>9.98E-2</v>
      </c>
      <c r="E482" s="207"/>
      <c r="F482" s="765">
        <v>9.98</v>
      </c>
      <c r="G482" s="765">
        <v>4.3029999999999999</v>
      </c>
      <c r="H482" s="337"/>
      <c r="I482" s="23"/>
      <c r="J482" s="23"/>
      <c r="K482" s="1786"/>
      <c r="L482" s="1787"/>
      <c r="M482" s="1786"/>
      <c r="N482" s="1786"/>
      <c r="O482" s="1786"/>
      <c r="P482" s="1786"/>
      <c r="Q482" s="1786"/>
    </row>
    <row r="483" spans="1:17">
      <c r="A483" s="764">
        <v>37970</v>
      </c>
      <c r="B483" s="154">
        <f t="shared" si="28"/>
        <v>5.6990000000000006E-2</v>
      </c>
      <c r="C483" s="207"/>
      <c r="D483" s="33">
        <f t="shared" si="29"/>
        <v>9.9700000000000011E-2</v>
      </c>
      <c r="E483" s="207"/>
      <c r="F483" s="765">
        <v>9.9700000000000006</v>
      </c>
      <c r="G483" s="765">
        <v>4.2709999999999999</v>
      </c>
      <c r="H483" s="337"/>
      <c r="I483" s="23"/>
      <c r="J483" s="23"/>
      <c r="K483" s="1786"/>
      <c r="L483" s="1787"/>
      <c r="M483" s="1786"/>
      <c r="N483" s="1786"/>
      <c r="O483" s="1786"/>
      <c r="P483" s="1786"/>
      <c r="Q483" s="1786"/>
    </row>
    <row r="484" spans="1:17">
      <c r="A484" s="764">
        <v>37971</v>
      </c>
      <c r="B484" s="154">
        <f t="shared" si="28"/>
        <v>5.7149999999999999E-2</v>
      </c>
      <c r="C484" s="207"/>
      <c r="D484" s="33">
        <f t="shared" si="29"/>
        <v>0.10009999999999999</v>
      </c>
      <c r="E484" s="207"/>
      <c r="F484" s="765">
        <v>10.01</v>
      </c>
      <c r="G484" s="765">
        <v>4.2949999999999999</v>
      </c>
      <c r="H484" s="337"/>
      <c r="I484" s="23"/>
      <c r="J484" s="23"/>
      <c r="K484" s="1786"/>
      <c r="L484" s="1787"/>
      <c r="M484" s="1786"/>
      <c r="N484" s="1786"/>
      <c r="O484" s="1786"/>
      <c r="P484" s="1786"/>
      <c r="Q484" s="1786"/>
    </row>
    <row r="485" spans="1:17">
      <c r="A485" s="764">
        <v>37972</v>
      </c>
      <c r="B485" s="154">
        <f t="shared" si="28"/>
        <v>5.7829999999999993E-2</v>
      </c>
      <c r="C485" s="207"/>
      <c r="D485" s="33">
        <f t="shared" si="29"/>
        <v>0.1003</v>
      </c>
      <c r="E485" s="207"/>
      <c r="F485" s="765">
        <v>10.029999999999999</v>
      </c>
      <c r="G485" s="765">
        <v>4.2469999999999999</v>
      </c>
      <c r="H485" s="337"/>
      <c r="I485" s="23"/>
      <c r="J485" s="23"/>
      <c r="K485" s="1786"/>
      <c r="L485" s="1787"/>
      <c r="M485" s="1786"/>
      <c r="N485" s="1786"/>
      <c r="O485" s="1786"/>
      <c r="P485" s="1786"/>
      <c r="Q485" s="1786"/>
    </row>
    <row r="486" spans="1:17">
      <c r="A486" s="764">
        <v>37973</v>
      </c>
      <c r="B486" s="154">
        <f t="shared" si="28"/>
        <v>5.7599999999999998E-2</v>
      </c>
      <c r="C486" s="207"/>
      <c r="D486" s="33">
        <f t="shared" si="29"/>
        <v>0.1002</v>
      </c>
      <c r="E486" s="207"/>
      <c r="F486" s="765">
        <v>10.02</v>
      </c>
      <c r="G486" s="765">
        <v>4.26</v>
      </c>
      <c r="H486" s="337"/>
      <c r="I486" s="23"/>
      <c r="J486" s="23"/>
      <c r="K486" s="1786"/>
      <c r="L486" s="1787"/>
      <c r="M486" s="1786"/>
      <c r="N486" s="1786"/>
      <c r="O486" s="1786"/>
      <c r="P486" s="1786"/>
      <c r="Q486" s="1786"/>
    </row>
    <row r="487" spans="1:17">
      <c r="A487" s="764">
        <v>37974</v>
      </c>
      <c r="B487" s="154">
        <f t="shared" si="28"/>
        <v>5.7529999999999991E-2</v>
      </c>
      <c r="C487" s="207"/>
      <c r="D487" s="33">
        <f t="shared" si="29"/>
        <v>0.1003</v>
      </c>
      <c r="E487" s="207"/>
      <c r="F487" s="765">
        <v>10.029999999999999</v>
      </c>
      <c r="G487" s="765">
        <v>4.2770000000000001</v>
      </c>
      <c r="H487" s="337"/>
      <c r="I487" s="23"/>
      <c r="J487" s="23"/>
      <c r="K487" s="1786"/>
      <c r="L487" s="1787"/>
      <c r="M487" s="1786"/>
      <c r="N487" s="1786"/>
      <c r="O487" s="1786"/>
      <c r="P487" s="1786"/>
      <c r="Q487" s="1786"/>
    </row>
    <row r="488" spans="1:17">
      <c r="A488" s="764">
        <v>37977</v>
      </c>
      <c r="B488" s="154">
        <f t="shared" si="28"/>
        <v>5.7870000000000005E-2</v>
      </c>
      <c r="C488" s="207"/>
      <c r="D488" s="33">
        <f t="shared" si="29"/>
        <v>0.10050000000000001</v>
      </c>
      <c r="E488" s="207"/>
      <c r="F488" s="765">
        <v>10.050000000000001</v>
      </c>
      <c r="G488" s="765">
        <v>4.2629999999999999</v>
      </c>
      <c r="H488" s="337"/>
      <c r="I488" s="23"/>
      <c r="J488" s="23"/>
      <c r="K488" s="1786"/>
      <c r="L488" s="1787"/>
      <c r="M488" s="1786"/>
      <c r="N488" s="1786"/>
      <c r="O488" s="1786"/>
      <c r="P488" s="1786"/>
      <c r="Q488" s="1786"/>
    </row>
    <row r="489" spans="1:17">
      <c r="A489" s="764">
        <v>37978</v>
      </c>
      <c r="B489" s="154">
        <f t="shared" si="28"/>
        <v>5.7829999999999993E-2</v>
      </c>
      <c r="C489" s="207"/>
      <c r="D489" s="33">
        <f t="shared" si="29"/>
        <v>0.1003</v>
      </c>
      <c r="E489" s="207"/>
      <c r="F489" s="765">
        <v>10.029999999999999</v>
      </c>
      <c r="G489" s="765">
        <v>4.2469999999999999</v>
      </c>
      <c r="H489" s="337"/>
      <c r="I489" s="23"/>
      <c r="J489" s="23"/>
      <c r="K489" s="1786"/>
      <c r="L489" s="1787"/>
      <c r="M489" s="1786"/>
      <c r="N489" s="1786"/>
      <c r="O489" s="1786"/>
      <c r="P489" s="1786"/>
      <c r="Q489" s="1786"/>
    </row>
    <row r="490" spans="1:17">
      <c r="A490" s="764">
        <v>37986</v>
      </c>
      <c r="B490" s="154">
        <f t="shared" si="28"/>
        <v>5.6980000000000003E-2</v>
      </c>
      <c r="C490" s="207"/>
      <c r="D490" s="33">
        <f t="shared" si="29"/>
        <v>9.9900000000000003E-2</v>
      </c>
      <c r="E490" s="207"/>
      <c r="F490" s="765">
        <v>9.99</v>
      </c>
      <c r="G490" s="765">
        <v>4.2919999999999998</v>
      </c>
      <c r="H490" s="337"/>
      <c r="I490" s="23"/>
      <c r="J490" s="23"/>
      <c r="K490" s="1786"/>
      <c r="L490" s="1787"/>
      <c r="M490" s="1786"/>
      <c r="N490" s="1786"/>
      <c r="O490" s="1786"/>
      <c r="P490" s="1786"/>
      <c r="Q490" s="1786"/>
    </row>
    <row r="491" spans="1:17">
      <c r="A491" s="764">
        <v>37991</v>
      </c>
      <c r="B491" s="154">
        <f t="shared" si="28"/>
        <v>5.553000000000001E-2</v>
      </c>
      <c r="C491" s="207"/>
      <c r="D491" s="33">
        <f t="shared" si="29"/>
        <v>9.870000000000001E-2</v>
      </c>
      <c r="E491" s="207"/>
      <c r="F491" s="765">
        <v>9.870000000000001</v>
      </c>
      <c r="G491" s="765">
        <v>4.3170000000000002</v>
      </c>
      <c r="H491" s="337"/>
      <c r="I491" s="23"/>
      <c r="J491" s="23"/>
      <c r="K491" s="1786"/>
      <c r="L491" s="1787"/>
      <c r="M491" s="1786"/>
      <c r="N491" s="1786"/>
      <c r="O491" s="1786"/>
      <c r="P491" s="1786"/>
      <c r="Q491" s="1786"/>
    </row>
    <row r="492" spans="1:17">
      <c r="A492" s="764">
        <v>37992</v>
      </c>
      <c r="B492" s="154">
        <f t="shared" si="28"/>
        <v>5.6350000000000004E-2</v>
      </c>
      <c r="C492" s="207"/>
      <c r="D492" s="33">
        <f t="shared" si="29"/>
        <v>9.8800000000000013E-2</v>
      </c>
      <c r="E492" s="207"/>
      <c r="F492" s="765">
        <v>9.8800000000000008</v>
      </c>
      <c r="G492" s="765">
        <v>4.2450000000000001</v>
      </c>
      <c r="H492" s="337"/>
      <c r="I492" s="23"/>
      <c r="J492" s="23"/>
      <c r="K492" s="1786"/>
      <c r="L492" s="1787"/>
      <c r="M492" s="1786"/>
      <c r="N492" s="1786"/>
      <c r="O492" s="1786"/>
      <c r="P492" s="1786"/>
      <c r="Q492" s="1786"/>
    </row>
    <row r="493" spans="1:17">
      <c r="A493" s="764">
        <v>37993</v>
      </c>
      <c r="B493" s="154">
        <f t="shared" si="28"/>
        <v>5.6440000000000004E-2</v>
      </c>
      <c r="C493" s="207"/>
      <c r="D493" s="33">
        <f t="shared" si="29"/>
        <v>9.8900000000000002E-2</v>
      </c>
      <c r="E493" s="207"/>
      <c r="F493" s="765">
        <v>9.89</v>
      </c>
      <c r="G493" s="765">
        <v>4.2460000000000004</v>
      </c>
      <c r="H493" s="337"/>
      <c r="I493" s="23"/>
      <c r="J493" s="23"/>
      <c r="K493" s="1786"/>
      <c r="L493" s="1787"/>
      <c r="M493" s="1786"/>
      <c r="N493" s="1786"/>
      <c r="O493" s="1786"/>
      <c r="P493" s="1786"/>
      <c r="Q493" s="1786"/>
    </row>
    <row r="494" spans="1:17">
      <c r="A494" s="764">
        <v>37994</v>
      </c>
      <c r="B494" s="154">
        <f t="shared" si="28"/>
        <v>5.6050000000000003E-2</v>
      </c>
      <c r="C494" s="207"/>
      <c r="D494" s="33">
        <f t="shared" si="29"/>
        <v>9.8299999999999998E-2</v>
      </c>
      <c r="E494" s="207"/>
      <c r="F494" s="765">
        <v>9.83</v>
      </c>
      <c r="G494" s="765">
        <v>4.2249999999999996</v>
      </c>
      <c r="H494" s="337"/>
      <c r="I494" s="23"/>
      <c r="J494" s="23"/>
      <c r="K494" s="1786"/>
      <c r="L494" s="1787"/>
      <c r="M494" s="1786"/>
      <c r="N494" s="1786"/>
      <c r="O494" s="1786"/>
      <c r="P494" s="1786"/>
      <c r="Q494" s="1786"/>
    </row>
    <row r="495" spans="1:17">
      <c r="A495" s="764">
        <v>37995</v>
      </c>
      <c r="B495" s="154">
        <f t="shared" si="28"/>
        <v>5.6930000000000008E-2</v>
      </c>
      <c r="C495" s="207"/>
      <c r="D495" s="33">
        <f t="shared" si="29"/>
        <v>9.8299999999999998E-2</v>
      </c>
      <c r="E495" s="207"/>
      <c r="F495" s="765">
        <v>9.83</v>
      </c>
      <c r="G495" s="765">
        <v>4.1369999999999996</v>
      </c>
      <c r="H495" s="337"/>
      <c r="I495" s="23"/>
      <c r="J495" s="23"/>
      <c r="K495" s="1786"/>
      <c r="L495" s="1787"/>
      <c r="M495" s="1786"/>
      <c r="N495" s="1786"/>
      <c r="O495" s="1786"/>
      <c r="P495" s="1786"/>
      <c r="Q495" s="1786"/>
    </row>
    <row r="496" spans="1:17">
      <c r="A496" s="764">
        <v>37998</v>
      </c>
      <c r="B496" s="154">
        <f t="shared" si="28"/>
        <v>5.7319999999999996E-2</v>
      </c>
      <c r="C496" s="207"/>
      <c r="D496" s="33">
        <f t="shared" si="29"/>
        <v>9.849999999999999E-2</v>
      </c>
      <c r="E496" s="207"/>
      <c r="F496" s="765">
        <v>9.85</v>
      </c>
      <c r="G496" s="765">
        <v>4.1180000000000003</v>
      </c>
      <c r="H496" s="337"/>
      <c r="I496" s="23"/>
      <c r="J496" s="23"/>
      <c r="K496" s="1786"/>
      <c r="L496" s="1787"/>
      <c r="M496" s="1786"/>
      <c r="N496" s="1786"/>
      <c r="O496" s="1786"/>
      <c r="P496" s="1786"/>
      <c r="Q496" s="1786"/>
    </row>
    <row r="497" spans="1:17">
      <c r="A497" s="764">
        <v>37999</v>
      </c>
      <c r="B497" s="154">
        <f t="shared" si="28"/>
        <v>5.6900000000000006E-2</v>
      </c>
      <c r="C497" s="207"/>
      <c r="D497" s="33">
        <f t="shared" si="29"/>
        <v>9.8299999999999998E-2</v>
      </c>
      <c r="E497" s="207"/>
      <c r="F497" s="765">
        <v>9.83</v>
      </c>
      <c r="G497" s="765">
        <v>4.1399999999999997</v>
      </c>
      <c r="H497" s="337"/>
      <c r="I497" s="23"/>
      <c r="J497" s="23"/>
      <c r="K497" s="1786"/>
      <c r="L497" s="1787"/>
      <c r="M497" s="1786"/>
      <c r="N497" s="1786"/>
      <c r="O497" s="1786"/>
      <c r="P497" s="1786"/>
      <c r="Q497" s="1786"/>
    </row>
    <row r="498" spans="1:17">
      <c r="A498" s="764">
        <v>38000</v>
      </c>
      <c r="B498" s="154">
        <f t="shared" si="28"/>
        <v>5.6610000000000014E-2</v>
      </c>
      <c r="C498" s="207"/>
      <c r="D498" s="33">
        <f t="shared" si="29"/>
        <v>9.7900000000000015E-2</v>
      </c>
      <c r="E498" s="207"/>
      <c r="F498" s="765">
        <v>9.7900000000000009</v>
      </c>
      <c r="G498" s="765">
        <v>4.1289999999999996</v>
      </c>
      <c r="H498" s="337"/>
      <c r="I498" s="23"/>
      <c r="J498" s="23"/>
      <c r="K498" s="1786"/>
      <c r="L498" s="1787"/>
      <c r="M498" s="1786"/>
      <c r="N498" s="1786"/>
      <c r="O498" s="1786"/>
      <c r="P498" s="1786"/>
      <c r="Q498" s="1786"/>
    </row>
    <row r="499" spans="1:17">
      <c r="A499" s="764">
        <v>38001</v>
      </c>
      <c r="B499" s="154">
        <f t="shared" si="28"/>
        <v>5.6399999999999999E-2</v>
      </c>
      <c r="C499" s="207"/>
      <c r="D499" s="33">
        <f t="shared" si="29"/>
        <v>9.7799999999999998E-2</v>
      </c>
      <c r="E499" s="207"/>
      <c r="F499" s="765">
        <v>9.7799999999999994</v>
      </c>
      <c r="G499" s="765">
        <v>4.1399999999999997</v>
      </c>
      <c r="H499" s="337"/>
      <c r="I499" s="23"/>
      <c r="J499" s="23"/>
      <c r="K499" s="1786"/>
      <c r="L499" s="1787"/>
      <c r="M499" s="1786"/>
      <c r="N499" s="1786"/>
      <c r="O499" s="1786"/>
      <c r="P499" s="1786"/>
      <c r="Q499" s="1786"/>
    </row>
    <row r="500" spans="1:17">
      <c r="A500" s="764">
        <v>38002</v>
      </c>
      <c r="B500" s="154">
        <f t="shared" si="28"/>
        <v>5.5249999999999994E-2</v>
      </c>
      <c r="C500" s="207"/>
      <c r="D500" s="33">
        <f t="shared" si="29"/>
        <v>9.69E-2</v>
      </c>
      <c r="E500" s="207"/>
      <c r="F500" s="765">
        <v>9.69</v>
      </c>
      <c r="G500" s="765">
        <v>4.165</v>
      </c>
      <c r="H500" s="337"/>
      <c r="I500" s="23"/>
      <c r="J500" s="23"/>
      <c r="K500" s="1786"/>
      <c r="L500" s="1787"/>
      <c r="M500" s="1786"/>
      <c r="N500" s="1786"/>
      <c r="O500" s="1786"/>
      <c r="P500" s="1786"/>
      <c r="Q500" s="1786"/>
    </row>
    <row r="501" spans="1:17">
      <c r="A501" s="764">
        <v>38005</v>
      </c>
      <c r="B501" s="154">
        <f t="shared" si="28"/>
        <v>5.4810000000000005E-2</v>
      </c>
      <c r="C501" s="207"/>
      <c r="D501" s="33">
        <f t="shared" si="29"/>
        <v>9.6500000000000002E-2</v>
      </c>
      <c r="E501" s="207"/>
      <c r="F501" s="765">
        <v>9.65</v>
      </c>
      <c r="G501" s="765">
        <v>4.1689999999999996</v>
      </c>
      <c r="H501" s="337"/>
      <c r="I501" s="23"/>
      <c r="J501" s="23"/>
      <c r="K501" s="1786"/>
      <c r="L501" s="1787"/>
      <c r="M501" s="1786"/>
      <c r="N501" s="1786"/>
      <c r="O501" s="1786"/>
      <c r="P501" s="1786"/>
      <c r="Q501" s="1786"/>
    </row>
    <row r="502" spans="1:17">
      <c r="A502" s="764">
        <v>38006</v>
      </c>
      <c r="B502" s="154">
        <f t="shared" si="28"/>
        <v>5.5480000000000002E-2</v>
      </c>
      <c r="C502" s="207"/>
      <c r="D502" s="33">
        <f t="shared" si="29"/>
        <v>9.6799999999999997E-2</v>
      </c>
      <c r="E502" s="207"/>
      <c r="F502" s="765">
        <v>9.68</v>
      </c>
      <c r="G502" s="765">
        <v>4.1319999999999997</v>
      </c>
      <c r="H502" s="337"/>
      <c r="I502" s="23"/>
      <c r="J502" s="23"/>
      <c r="K502" s="1786"/>
      <c r="L502" s="1787"/>
      <c r="M502" s="1786"/>
      <c r="N502" s="1786"/>
      <c r="O502" s="1786"/>
      <c r="P502" s="1786"/>
      <c r="Q502" s="1786"/>
    </row>
    <row r="503" spans="1:17">
      <c r="A503" s="764">
        <v>38007</v>
      </c>
      <c r="B503" s="154">
        <f t="shared" si="28"/>
        <v>5.5129999999999998E-2</v>
      </c>
      <c r="C503" s="207"/>
      <c r="D503" s="33">
        <f t="shared" si="29"/>
        <v>9.6600000000000005E-2</v>
      </c>
      <c r="E503" s="207"/>
      <c r="F503" s="765">
        <v>9.66</v>
      </c>
      <c r="G503" s="765">
        <v>4.1470000000000002</v>
      </c>
      <c r="H503" s="337"/>
      <c r="I503" s="23"/>
      <c r="J503" s="23"/>
      <c r="K503" s="1786"/>
      <c r="L503" s="1787"/>
      <c r="M503" s="1786"/>
      <c r="N503" s="1786"/>
      <c r="O503" s="1786"/>
      <c r="P503" s="1786"/>
      <c r="Q503" s="1786"/>
    </row>
    <row r="504" spans="1:17">
      <c r="A504" s="764">
        <v>38008</v>
      </c>
      <c r="B504" s="154">
        <f t="shared" si="28"/>
        <v>5.5629999999999999E-2</v>
      </c>
      <c r="C504" s="207"/>
      <c r="D504" s="33">
        <f t="shared" si="29"/>
        <v>9.69E-2</v>
      </c>
      <c r="E504" s="207"/>
      <c r="F504" s="765">
        <v>9.69</v>
      </c>
      <c r="G504" s="765">
        <v>4.1269999999999998</v>
      </c>
      <c r="H504" s="337"/>
      <c r="I504" s="23"/>
      <c r="J504" s="23"/>
      <c r="K504" s="1786"/>
      <c r="L504" s="1787"/>
      <c r="M504" s="1786"/>
      <c r="N504" s="1786"/>
      <c r="O504" s="1786"/>
      <c r="P504" s="1786"/>
      <c r="Q504" s="1786"/>
    </row>
    <row r="505" spans="1:17">
      <c r="A505" s="764">
        <v>38009</v>
      </c>
      <c r="B505" s="154">
        <f t="shared" si="28"/>
        <v>5.5280000000000003E-2</v>
      </c>
      <c r="C505" s="207"/>
      <c r="D505" s="33">
        <f t="shared" si="29"/>
        <v>9.6600000000000005E-2</v>
      </c>
      <c r="E505" s="207"/>
      <c r="F505" s="765">
        <v>9.66</v>
      </c>
      <c r="G505" s="765">
        <v>4.1319999999999997</v>
      </c>
      <c r="H505" s="337"/>
      <c r="I505" s="23"/>
      <c r="J505" s="23"/>
      <c r="K505" s="1786"/>
      <c r="L505" s="1787"/>
      <c r="M505" s="1786"/>
      <c r="N505" s="1786"/>
      <c r="O505" s="1786"/>
      <c r="P505" s="1786"/>
      <c r="Q505" s="1786"/>
    </row>
    <row r="506" spans="1:17">
      <c r="A506" s="764">
        <v>38012</v>
      </c>
      <c r="B506" s="154">
        <f t="shared" si="28"/>
        <v>5.5219999999999991E-2</v>
      </c>
      <c r="C506" s="207"/>
      <c r="D506" s="33">
        <f t="shared" si="29"/>
        <v>9.6799999999999997E-2</v>
      </c>
      <c r="E506" s="207"/>
      <c r="F506" s="765">
        <v>9.68</v>
      </c>
      <c r="G506" s="765">
        <v>4.1580000000000004</v>
      </c>
      <c r="H506" s="337"/>
      <c r="I506" s="23"/>
      <c r="J506" s="23"/>
      <c r="K506" s="1786"/>
      <c r="L506" s="1787"/>
      <c r="M506" s="1786"/>
      <c r="N506" s="1786"/>
      <c r="O506" s="1786"/>
      <c r="P506" s="1786"/>
      <c r="Q506" s="1786"/>
    </row>
    <row r="507" spans="1:17">
      <c r="A507" s="764">
        <v>38013</v>
      </c>
      <c r="B507" s="154">
        <f t="shared" si="28"/>
        <v>5.4880000000000005E-2</v>
      </c>
      <c r="C507" s="207"/>
      <c r="D507" s="33">
        <f t="shared" si="29"/>
        <v>9.64E-2</v>
      </c>
      <c r="E507" s="207"/>
      <c r="F507" s="765">
        <v>9.64</v>
      </c>
      <c r="G507" s="765">
        <v>4.1520000000000001</v>
      </c>
      <c r="H507" s="337"/>
      <c r="I507" s="23"/>
      <c r="J507" s="23"/>
      <c r="K507" s="1786"/>
      <c r="L507" s="1787"/>
      <c r="M507" s="1786"/>
      <c r="N507" s="1786"/>
      <c r="O507" s="1786"/>
      <c r="P507" s="1786"/>
      <c r="Q507" s="1786"/>
    </row>
    <row r="508" spans="1:17">
      <c r="A508" s="764">
        <v>38014</v>
      </c>
      <c r="B508" s="154">
        <f t="shared" si="28"/>
        <v>5.501000000000001E-2</v>
      </c>
      <c r="C508" s="207"/>
      <c r="D508" s="33">
        <f t="shared" si="29"/>
        <v>9.6300000000000011E-2</v>
      </c>
      <c r="E508" s="207"/>
      <c r="F508" s="765">
        <v>9.6300000000000008</v>
      </c>
      <c r="G508" s="765">
        <v>4.1289999999999996</v>
      </c>
      <c r="H508" s="337"/>
      <c r="I508" s="23"/>
      <c r="J508" s="23"/>
      <c r="K508" s="1786"/>
      <c r="L508" s="1787"/>
      <c r="M508" s="1786"/>
      <c r="N508" s="1786"/>
      <c r="O508" s="1786"/>
      <c r="P508" s="1786"/>
      <c r="Q508" s="1786"/>
    </row>
    <row r="509" spans="1:17">
      <c r="A509" s="764">
        <v>38015</v>
      </c>
      <c r="B509" s="154">
        <f t="shared" si="28"/>
        <v>5.4079999999999996E-2</v>
      </c>
      <c r="C509" s="207"/>
      <c r="D509" s="33">
        <f t="shared" si="29"/>
        <v>9.6799999999999997E-2</v>
      </c>
      <c r="E509" s="207"/>
      <c r="F509" s="765">
        <v>9.68</v>
      </c>
      <c r="G509" s="765">
        <v>4.2720000000000002</v>
      </c>
      <c r="H509" s="337"/>
      <c r="I509" s="23"/>
      <c r="J509" s="23"/>
      <c r="K509" s="1786"/>
      <c r="L509" s="1787"/>
      <c r="M509" s="1786"/>
      <c r="N509" s="1786"/>
      <c r="O509" s="1786"/>
      <c r="P509" s="1786"/>
      <c r="Q509" s="1786"/>
    </row>
    <row r="510" spans="1:17">
      <c r="A510" s="764">
        <v>38016</v>
      </c>
      <c r="B510" s="154">
        <f t="shared" si="28"/>
        <v>5.5079999999999997E-2</v>
      </c>
      <c r="C510" s="207"/>
      <c r="D510" s="33">
        <f t="shared" si="29"/>
        <v>9.74E-2</v>
      </c>
      <c r="E510" s="207"/>
      <c r="F510" s="765">
        <v>9.74</v>
      </c>
      <c r="G510" s="765">
        <v>4.2320000000000002</v>
      </c>
      <c r="H510" s="337"/>
      <c r="I510" s="23"/>
      <c r="J510" s="23"/>
      <c r="K510" s="1786"/>
      <c r="L510" s="1787"/>
      <c r="M510" s="1786"/>
      <c r="N510" s="1786"/>
      <c r="O510" s="1786"/>
      <c r="P510" s="1786"/>
      <c r="Q510" s="1786"/>
    </row>
    <row r="511" spans="1:17">
      <c r="A511" s="764">
        <v>38019</v>
      </c>
      <c r="B511" s="154">
        <f t="shared" si="28"/>
        <v>5.510000000000001E-2</v>
      </c>
      <c r="C511" s="207"/>
      <c r="D511" s="33">
        <f t="shared" si="29"/>
        <v>9.7299999999999998E-2</v>
      </c>
      <c r="E511" s="207"/>
      <c r="F511" s="765">
        <v>9.73</v>
      </c>
      <c r="G511" s="765">
        <v>4.22</v>
      </c>
      <c r="H511" s="337"/>
      <c r="I511" s="23"/>
      <c r="J511" s="23"/>
      <c r="K511" s="1786"/>
      <c r="L511" s="1787"/>
      <c r="M511" s="1786"/>
      <c r="N511" s="1786"/>
      <c r="O511" s="1786"/>
      <c r="P511" s="1786"/>
      <c r="Q511" s="1786"/>
    </row>
    <row r="512" spans="1:17">
      <c r="A512" s="764">
        <v>38020</v>
      </c>
      <c r="B512" s="154">
        <f t="shared" si="28"/>
        <v>5.57E-2</v>
      </c>
      <c r="C512" s="207"/>
      <c r="D512" s="33">
        <f t="shared" si="29"/>
        <v>9.7500000000000003E-2</v>
      </c>
      <c r="E512" s="207"/>
      <c r="F512" s="765">
        <v>9.75</v>
      </c>
      <c r="G512" s="765">
        <v>4.18</v>
      </c>
      <c r="H512" s="337"/>
      <c r="I512" s="23"/>
      <c r="J512" s="23"/>
      <c r="K512" s="1786"/>
      <c r="L512" s="1787"/>
      <c r="M512" s="1786"/>
      <c r="N512" s="1786"/>
      <c r="O512" s="1786"/>
      <c r="P512" s="1786"/>
      <c r="Q512" s="1786"/>
    </row>
    <row r="513" spans="1:17">
      <c r="A513" s="764">
        <v>38021</v>
      </c>
      <c r="B513" s="154">
        <f t="shared" si="28"/>
        <v>5.4999999999999993E-2</v>
      </c>
      <c r="C513" s="207"/>
      <c r="D513" s="33">
        <f t="shared" si="29"/>
        <v>9.69E-2</v>
      </c>
      <c r="E513" s="207"/>
      <c r="F513" s="765">
        <v>9.69</v>
      </c>
      <c r="G513" s="765">
        <v>4.1900000000000004</v>
      </c>
      <c r="H513" s="337"/>
      <c r="I513" s="23"/>
      <c r="J513" s="23"/>
      <c r="K513" s="1786"/>
      <c r="L513" s="1787"/>
      <c r="M513" s="1786"/>
      <c r="N513" s="1786"/>
      <c r="O513" s="1786"/>
      <c r="P513" s="1786"/>
      <c r="Q513" s="1786"/>
    </row>
    <row r="514" spans="1:17">
      <c r="A514" s="764">
        <v>38022</v>
      </c>
      <c r="B514" s="154">
        <f t="shared" si="28"/>
        <v>5.5859999999999993E-2</v>
      </c>
      <c r="C514" s="207"/>
      <c r="D514" s="33">
        <f t="shared" si="29"/>
        <v>9.7699999999999995E-2</v>
      </c>
      <c r="E514" s="207"/>
      <c r="F514" s="765">
        <v>9.77</v>
      </c>
      <c r="G514" s="765">
        <v>4.1840000000000002</v>
      </c>
      <c r="H514" s="337"/>
      <c r="I514" s="23"/>
      <c r="J514" s="23"/>
      <c r="K514" s="1786"/>
      <c r="L514" s="1787"/>
      <c r="M514" s="1786"/>
      <c r="N514" s="1786"/>
      <c r="O514" s="1786"/>
      <c r="P514" s="1786"/>
      <c r="Q514" s="1786"/>
    </row>
    <row r="515" spans="1:17">
      <c r="A515" s="764">
        <v>38023</v>
      </c>
      <c r="B515" s="154">
        <f t="shared" si="28"/>
        <v>5.6070000000000002E-2</v>
      </c>
      <c r="C515" s="207"/>
      <c r="D515" s="33">
        <f t="shared" si="29"/>
        <v>9.74E-2</v>
      </c>
      <c r="E515" s="207"/>
      <c r="F515" s="765">
        <v>9.74</v>
      </c>
      <c r="G515" s="765">
        <v>4.133</v>
      </c>
      <c r="H515" s="337"/>
      <c r="I515" s="23"/>
      <c r="J515" s="23"/>
      <c r="K515" s="1786"/>
      <c r="L515" s="1787"/>
      <c r="M515" s="1786"/>
      <c r="N515" s="1786"/>
      <c r="O515" s="1786"/>
      <c r="P515" s="1786"/>
      <c r="Q515" s="1786"/>
    </row>
    <row r="516" spans="1:17">
      <c r="A516" s="764">
        <v>38026</v>
      </c>
      <c r="B516" s="154">
        <f t="shared" si="28"/>
        <v>5.5569999999999994E-2</v>
      </c>
      <c r="C516" s="207"/>
      <c r="D516" s="33">
        <f t="shared" si="29"/>
        <v>9.69E-2</v>
      </c>
      <c r="E516" s="207"/>
      <c r="F516" s="765">
        <v>9.69</v>
      </c>
      <c r="G516" s="765">
        <v>4.133</v>
      </c>
      <c r="H516" s="337"/>
      <c r="I516" s="23"/>
      <c r="J516" s="23"/>
      <c r="K516" s="1786"/>
      <c r="L516" s="1787"/>
      <c r="M516" s="1786"/>
      <c r="N516" s="1786"/>
      <c r="O516" s="1786"/>
      <c r="P516" s="1786"/>
      <c r="Q516" s="1786"/>
    </row>
    <row r="517" spans="1:17">
      <c r="A517" s="764">
        <v>38027</v>
      </c>
      <c r="B517" s="154">
        <f t="shared" si="28"/>
        <v>5.5320000000000001E-2</v>
      </c>
      <c r="C517" s="207"/>
      <c r="D517" s="33">
        <f t="shared" si="29"/>
        <v>9.6699999999999994E-2</v>
      </c>
      <c r="E517" s="207"/>
      <c r="F517" s="765">
        <v>9.67</v>
      </c>
      <c r="G517" s="765">
        <v>4.1379999999999999</v>
      </c>
      <c r="H517" s="337"/>
      <c r="I517" s="23"/>
      <c r="J517" s="23"/>
      <c r="K517" s="1786"/>
      <c r="L517" s="1787"/>
      <c r="M517" s="1786"/>
      <c r="N517" s="1786"/>
      <c r="O517" s="1786"/>
      <c r="P517" s="1786"/>
      <c r="Q517" s="1786"/>
    </row>
    <row r="518" spans="1:17">
      <c r="A518" s="764">
        <v>38028</v>
      </c>
      <c r="B518" s="154">
        <f t="shared" ref="B518:B581" si="30">(F518-G518)/100</f>
        <v>5.5549999999999995E-2</v>
      </c>
      <c r="C518" s="207"/>
      <c r="D518" s="33">
        <f t="shared" si="29"/>
        <v>9.6600000000000005E-2</v>
      </c>
      <c r="E518" s="207"/>
      <c r="F518" s="765">
        <v>9.66</v>
      </c>
      <c r="G518" s="765">
        <v>4.1050000000000004</v>
      </c>
      <c r="H518" s="337"/>
      <c r="I518" s="23"/>
      <c r="J518" s="23"/>
      <c r="K518" s="1786"/>
      <c r="L518" s="1787"/>
      <c r="M518" s="1786"/>
      <c r="N518" s="1786"/>
      <c r="O518" s="1786"/>
      <c r="P518" s="1786"/>
      <c r="Q518" s="1786"/>
    </row>
    <row r="519" spans="1:17">
      <c r="A519" s="764">
        <v>38029</v>
      </c>
      <c r="B519" s="154">
        <f t="shared" si="30"/>
        <v>5.4869999999999995E-2</v>
      </c>
      <c r="C519" s="207"/>
      <c r="D519" s="33">
        <f t="shared" ref="D519:D582" si="31">F519/100</f>
        <v>9.6000000000000002E-2</v>
      </c>
      <c r="E519" s="207"/>
      <c r="F519" s="765">
        <v>9.6</v>
      </c>
      <c r="G519" s="765">
        <v>4.1130000000000004</v>
      </c>
      <c r="H519" s="337"/>
      <c r="I519" s="23"/>
      <c r="J519" s="23"/>
      <c r="K519" s="1786"/>
      <c r="L519" s="1787"/>
      <c r="M519" s="1786"/>
      <c r="N519" s="1786"/>
      <c r="O519" s="1786"/>
      <c r="P519" s="1786"/>
      <c r="Q519" s="1786"/>
    </row>
    <row r="520" spans="1:17">
      <c r="A520" s="764">
        <v>38030</v>
      </c>
      <c r="B520" s="154">
        <f t="shared" si="30"/>
        <v>5.5220000000000012E-2</v>
      </c>
      <c r="C520" s="207"/>
      <c r="D520" s="33">
        <f t="shared" si="31"/>
        <v>9.6200000000000008E-2</v>
      </c>
      <c r="E520" s="207"/>
      <c r="F520" s="765">
        <v>9.620000000000001</v>
      </c>
      <c r="G520" s="765">
        <v>4.0979999999999999</v>
      </c>
      <c r="H520" s="337"/>
      <c r="I520" s="23"/>
      <c r="J520" s="23"/>
      <c r="K520" s="1786"/>
      <c r="L520" s="1787"/>
      <c r="M520" s="1786"/>
      <c r="N520" s="1786"/>
      <c r="O520" s="1786"/>
      <c r="P520" s="1786"/>
      <c r="Q520" s="1786"/>
    </row>
    <row r="521" spans="1:17">
      <c r="A521" s="764">
        <v>38033</v>
      </c>
      <c r="B521" s="154">
        <f t="shared" si="30"/>
        <v>5.4829999999999997E-2</v>
      </c>
      <c r="C521" s="207"/>
      <c r="D521" s="33">
        <f t="shared" si="31"/>
        <v>9.5899999999999999E-2</v>
      </c>
      <c r="E521" s="207"/>
      <c r="F521" s="765">
        <v>9.59</v>
      </c>
      <c r="G521" s="765">
        <v>4.1070000000000002</v>
      </c>
      <c r="H521" s="337"/>
      <c r="I521" s="23"/>
      <c r="J521" s="23"/>
      <c r="K521" s="1786"/>
      <c r="L521" s="1787"/>
      <c r="M521" s="1786"/>
      <c r="N521" s="1786"/>
      <c r="O521" s="1786"/>
      <c r="P521" s="1786"/>
      <c r="Q521" s="1786"/>
    </row>
    <row r="522" spans="1:17">
      <c r="A522" s="764">
        <v>38034</v>
      </c>
      <c r="B522" s="154">
        <f t="shared" si="30"/>
        <v>5.4900000000000004E-2</v>
      </c>
      <c r="C522" s="207"/>
      <c r="D522" s="33">
        <f t="shared" si="31"/>
        <v>9.5700000000000007E-2</v>
      </c>
      <c r="E522" s="207"/>
      <c r="F522" s="765">
        <v>9.57</v>
      </c>
      <c r="G522" s="765">
        <v>4.08</v>
      </c>
      <c r="H522" s="337"/>
      <c r="I522" s="23"/>
      <c r="J522" s="23"/>
      <c r="K522" s="1786"/>
      <c r="L522" s="1787"/>
      <c r="M522" s="1786"/>
      <c r="N522" s="1786"/>
      <c r="O522" s="1786"/>
      <c r="P522" s="1786"/>
      <c r="Q522" s="1786"/>
    </row>
    <row r="523" spans="1:17">
      <c r="A523" s="764">
        <v>38035</v>
      </c>
      <c r="B523" s="154">
        <f t="shared" si="30"/>
        <v>5.4670000000000003E-2</v>
      </c>
      <c r="C523" s="207"/>
      <c r="D523" s="33">
        <f t="shared" si="31"/>
        <v>9.5500000000000002E-2</v>
      </c>
      <c r="E523" s="207"/>
      <c r="F523" s="765">
        <v>9.5500000000000007</v>
      </c>
      <c r="G523" s="765">
        <v>4.0830000000000002</v>
      </c>
      <c r="H523" s="337"/>
      <c r="I523" s="23"/>
      <c r="J523" s="23"/>
      <c r="K523" s="1786"/>
      <c r="L523" s="1787"/>
      <c r="M523" s="1786"/>
      <c r="N523" s="1786"/>
      <c r="O523" s="1786"/>
      <c r="P523" s="1786"/>
      <c r="Q523" s="1786"/>
    </row>
    <row r="524" spans="1:17">
      <c r="A524" s="764">
        <v>38036</v>
      </c>
      <c r="B524" s="154">
        <f t="shared" si="30"/>
        <v>5.4129999999999991E-2</v>
      </c>
      <c r="C524" s="207"/>
      <c r="D524" s="33">
        <f t="shared" si="31"/>
        <v>9.5100000000000004E-2</v>
      </c>
      <c r="E524" s="207"/>
      <c r="F524" s="765">
        <v>9.51</v>
      </c>
      <c r="G524" s="765">
        <v>4.0970000000000004</v>
      </c>
      <c r="H524" s="337"/>
      <c r="I524" s="23"/>
      <c r="J524" s="23"/>
      <c r="K524" s="1786"/>
      <c r="L524" s="1787"/>
      <c r="M524" s="1786"/>
      <c r="N524" s="1786"/>
      <c r="O524" s="1786"/>
      <c r="P524" s="1786"/>
      <c r="Q524" s="1786"/>
    </row>
    <row r="525" spans="1:17">
      <c r="A525" s="764">
        <v>38037</v>
      </c>
      <c r="B525" s="154">
        <f t="shared" si="30"/>
        <v>5.4120000000000008E-2</v>
      </c>
      <c r="C525" s="207"/>
      <c r="D525" s="33">
        <f t="shared" si="31"/>
        <v>9.5500000000000002E-2</v>
      </c>
      <c r="E525" s="207"/>
      <c r="F525" s="765">
        <v>9.5500000000000007</v>
      </c>
      <c r="G525" s="765">
        <v>4.1379999999999999</v>
      </c>
      <c r="H525" s="337"/>
      <c r="I525" s="23"/>
      <c r="J525" s="23"/>
      <c r="K525" s="1786"/>
      <c r="L525" s="1787"/>
      <c r="M525" s="1786"/>
      <c r="N525" s="1786"/>
      <c r="O525" s="1786"/>
      <c r="P525" s="1786"/>
      <c r="Q525" s="1786"/>
    </row>
    <row r="526" spans="1:17">
      <c r="A526" s="764">
        <v>38040</v>
      </c>
      <c r="B526" s="154">
        <f t="shared" si="30"/>
        <v>5.4180000000000013E-2</v>
      </c>
      <c r="C526" s="207"/>
      <c r="D526" s="33">
        <f t="shared" si="31"/>
        <v>9.5400000000000013E-2</v>
      </c>
      <c r="E526" s="207"/>
      <c r="F526" s="765">
        <v>9.5400000000000009</v>
      </c>
      <c r="G526" s="765">
        <v>4.1219999999999999</v>
      </c>
      <c r="H526" s="337"/>
      <c r="I526" s="23"/>
      <c r="J526" s="23"/>
      <c r="K526" s="1786"/>
      <c r="L526" s="1787"/>
      <c r="M526" s="1786"/>
      <c r="N526" s="1786"/>
      <c r="O526" s="1786"/>
      <c r="P526" s="1786"/>
      <c r="Q526" s="1786"/>
    </row>
    <row r="527" spans="1:17">
      <c r="A527" s="764">
        <v>38041</v>
      </c>
      <c r="B527" s="154">
        <f t="shared" si="30"/>
        <v>5.5079999999999997E-2</v>
      </c>
      <c r="C527" s="207"/>
      <c r="D527" s="33">
        <f t="shared" si="31"/>
        <v>9.5899999999999999E-2</v>
      </c>
      <c r="E527" s="207"/>
      <c r="F527" s="765">
        <v>9.59</v>
      </c>
      <c r="G527" s="765">
        <v>4.0819999999999999</v>
      </c>
      <c r="H527" s="337"/>
      <c r="I527" s="23"/>
      <c r="J527" s="23"/>
      <c r="K527" s="1786"/>
      <c r="L527" s="1787"/>
      <c r="M527" s="1786"/>
      <c r="N527" s="1786"/>
      <c r="O527" s="1786"/>
      <c r="P527" s="1786"/>
      <c r="Q527" s="1786"/>
    </row>
    <row r="528" spans="1:17">
      <c r="A528" s="764">
        <v>38042</v>
      </c>
      <c r="B528" s="154">
        <f t="shared" si="30"/>
        <v>5.509E-2</v>
      </c>
      <c r="C528" s="207"/>
      <c r="D528" s="33">
        <f t="shared" si="31"/>
        <v>9.5799999999999996E-2</v>
      </c>
      <c r="E528" s="207"/>
      <c r="F528" s="765">
        <v>9.58</v>
      </c>
      <c r="G528" s="765">
        <v>4.0709999999999997</v>
      </c>
      <c r="H528" s="337"/>
      <c r="I528" s="23"/>
      <c r="J528" s="23"/>
      <c r="K528" s="1786"/>
      <c r="L528" s="1787"/>
      <c r="M528" s="1786"/>
      <c r="N528" s="1786"/>
      <c r="O528" s="1786"/>
      <c r="P528" s="1786"/>
      <c r="Q528" s="1786"/>
    </row>
    <row r="529" spans="1:17">
      <c r="A529" s="764">
        <v>38043</v>
      </c>
      <c r="B529" s="154">
        <f t="shared" si="30"/>
        <v>5.4910000000000007E-2</v>
      </c>
      <c r="C529" s="207"/>
      <c r="D529" s="33">
        <f t="shared" si="31"/>
        <v>9.5700000000000007E-2</v>
      </c>
      <c r="E529" s="207"/>
      <c r="F529" s="765">
        <v>9.57</v>
      </c>
      <c r="G529" s="765">
        <v>4.0789999999999997</v>
      </c>
      <c r="H529" s="337"/>
      <c r="I529" s="23"/>
      <c r="J529" s="23"/>
      <c r="K529" s="1786"/>
      <c r="L529" s="1787"/>
      <c r="M529" s="1786"/>
      <c r="N529" s="1786"/>
      <c r="O529" s="1786"/>
      <c r="P529" s="1786"/>
      <c r="Q529" s="1786"/>
    </row>
    <row r="530" spans="1:17">
      <c r="A530" s="764">
        <v>38044</v>
      </c>
      <c r="B530" s="154">
        <f t="shared" si="30"/>
        <v>5.5519999999999993E-2</v>
      </c>
      <c r="C530" s="207"/>
      <c r="D530" s="33">
        <f t="shared" si="31"/>
        <v>9.5899999999999999E-2</v>
      </c>
      <c r="E530" s="207"/>
      <c r="F530" s="765">
        <v>9.59</v>
      </c>
      <c r="G530" s="765">
        <v>4.0380000000000003</v>
      </c>
      <c r="H530" s="337"/>
      <c r="I530" s="23"/>
      <c r="J530" s="23"/>
      <c r="K530" s="1786"/>
      <c r="L530" s="1787"/>
      <c r="M530" s="1786"/>
      <c r="N530" s="1786"/>
      <c r="O530" s="1786"/>
      <c r="P530" s="1786"/>
      <c r="Q530" s="1786"/>
    </row>
    <row r="531" spans="1:17">
      <c r="A531" s="764">
        <v>38047</v>
      </c>
      <c r="B531" s="154">
        <f t="shared" si="30"/>
        <v>5.5020000000000006E-2</v>
      </c>
      <c r="C531" s="207"/>
      <c r="D531" s="33">
        <f t="shared" si="31"/>
        <v>9.5400000000000013E-2</v>
      </c>
      <c r="E531" s="207"/>
      <c r="F531" s="765">
        <v>9.5400000000000009</v>
      </c>
      <c r="G531" s="765">
        <v>4.0380000000000003</v>
      </c>
      <c r="H531" s="337"/>
      <c r="I531" s="23"/>
      <c r="J531" s="23"/>
      <c r="K531" s="1786"/>
      <c r="L531" s="1787"/>
      <c r="M531" s="1786"/>
      <c r="N531" s="1786"/>
      <c r="O531" s="1786"/>
      <c r="P531" s="1786"/>
      <c r="Q531" s="1786"/>
    </row>
    <row r="532" spans="1:17">
      <c r="A532" s="764">
        <v>38048</v>
      </c>
      <c r="B532" s="154">
        <f t="shared" si="30"/>
        <v>5.3900000000000003E-2</v>
      </c>
      <c r="C532" s="207"/>
      <c r="D532" s="33">
        <f t="shared" si="31"/>
        <v>9.4800000000000009E-2</v>
      </c>
      <c r="E532" s="207"/>
      <c r="F532" s="765">
        <v>9.48</v>
      </c>
      <c r="G532" s="765">
        <v>4.09</v>
      </c>
      <c r="H532" s="337"/>
      <c r="I532" s="23"/>
      <c r="J532" s="23"/>
      <c r="K532" s="1786"/>
      <c r="L532" s="1787"/>
      <c r="M532" s="1786"/>
      <c r="N532" s="1786"/>
      <c r="O532" s="1786"/>
      <c r="P532" s="1786"/>
      <c r="Q532" s="1786"/>
    </row>
    <row r="533" spans="1:17">
      <c r="A533" s="764">
        <v>38049</v>
      </c>
      <c r="B533" s="154">
        <f t="shared" si="30"/>
        <v>5.389E-2</v>
      </c>
      <c r="C533" s="207"/>
      <c r="D533" s="33">
        <f t="shared" si="31"/>
        <v>9.5000000000000001E-2</v>
      </c>
      <c r="E533" s="207"/>
      <c r="F533" s="765">
        <v>9.5</v>
      </c>
      <c r="G533" s="765">
        <v>4.1109999999999998</v>
      </c>
      <c r="H533" s="337"/>
      <c r="I533" s="23"/>
      <c r="J533" s="23"/>
      <c r="K533" s="1786"/>
      <c r="L533" s="1787"/>
      <c r="M533" s="1786"/>
      <c r="N533" s="1786"/>
      <c r="O533" s="1786"/>
      <c r="P533" s="1786"/>
      <c r="Q533" s="1786"/>
    </row>
    <row r="534" spans="1:17">
      <c r="A534" s="764">
        <v>38050</v>
      </c>
      <c r="B534" s="154">
        <f t="shared" si="30"/>
        <v>5.4150000000000011E-2</v>
      </c>
      <c r="C534" s="207"/>
      <c r="D534" s="33">
        <f t="shared" si="31"/>
        <v>9.4600000000000004E-2</v>
      </c>
      <c r="E534" s="207"/>
      <c r="F534" s="765">
        <v>9.4600000000000009</v>
      </c>
      <c r="G534" s="765">
        <v>4.0449999999999999</v>
      </c>
      <c r="H534" s="337"/>
      <c r="I534" s="23"/>
      <c r="J534" s="23"/>
      <c r="K534" s="1786"/>
      <c r="L534" s="1787"/>
      <c r="M534" s="1786"/>
      <c r="N534" s="1786"/>
      <c r="O534" s="1786"/>
      <c r="P534" s="1786"/>
      <c r="Q534" s="1786"/>
    </row>
    <row r="535" spans="1:17">
      <c r="A535" s="764">
        <v>38051</v>
      </c>
      <c r="B535" s="154">
        <f t="shared" si="30"/>
        <v>5.4950000000000013E-2</v>
      </c>
      <c r="C535" s="207"/>
      <c r="D535" s="33">
        <f t="shared" si="31"/>
        <v>9.4600000000000004E-2</v>
      </c>
      <c r="E535" s="207"/>
      <c r="F535" s="765">
        <v>9.4600000000000009</v>
      </c>
      <c r="G535" s="765">
        <v>3.9650000000000003</v>
      </c>
      <c r="H535" s="337"/>
      <c r="I535" s="23"/>
      <c r="J535" s="23"/>
      <c r="K535" s="1786"/>
      <c r="L535" s="1787"/>
      <c r="M535" s="1786"/>
      <c r="N535" s="1786"/>
      <c r="O535" s="1786"/>
      <c r="P535" s="1786"/>
      <c r="Q535" s="1786"/>
    </row>
    <row r="536" spans="1:17">
      <c r="A536" s="764">
        <v>38054</v>
      </c>
      <c r="B536" s="154">
        <f t="shared" si="30"/>
        <v>5.5099999999999996E-2</v>
      </c>
      <c r="C536" s="207"/>
      <c r="D536" s="33">
        <f t="shared" si="31"/>
        <v>9.4299999999999995E-2</v>
      </c>
      <c r="E536" s="207"/>
      <c r="F536" s="765">
        <v>9.43</v>
      </c>
      <c r="G536" s="765">
        <v>3.92</v>
      </c>
      <c r="H536" s="337"/>
      <c r="I536" s="23"/>
      <c r="J536" s="23"/>
      <c r="K536" s="1786"/>
      <c r="L536" s="1787"/>
      <c r="M536" s="1786"/>
      <c r="N536" s="1786"/>
      <c r="O536" s="1786"/>
      <c r="P536" s="1786"/>
      <c r="Q536" s="1786"/>
    </row>
    <row r="537" spans="1:17">
      <c r="A537" s="764">
        <v>38055</v>
      </c>
      <c r="B537" s="154">
        <f t="shared" si="30"/>
        <v>5.5899999999999998E-2</v>
      </c>
      <c r="C537" s="207"/>
      <c r="D537" s="33">
        <f t="shared" si="31"/>
        <v>9.5000000000000001E-2</v>
      </c>
      <c r="E537" s="207"/>
      <c r="F537" s="765">
        <v>9.5</v>
      </c>
      <c r="G537" s="765">
        <v>3.91</v>
      </c>
      <c r="H537" s="337"/>
      <c r="I537" s="23"/>
      <c r="J537" s="23"/>
      <c r="K537" s="1786"/>
      <c r="L537" s="1787"/>
      <c r="M537" s="1786"/>
      <c r="N537" s="1786"/>
      <c r="O537" s="1786"/>
      <c r="P537" s="1786"/>
      <c r="Q537" s="1786"/>
    </row>
    <row r="538" spans="1:17">
      <c r="A538" s="764">
        <v>38056</v>
      </c>
      <c r="B538" s="154">
        <f t="shared" si="30"/>
        <v>5.5999999999999994E-2</v>
      </c>
      <c r="C538" s="207"/>
      <c r="D538" s="33">
        <f t="shared" si="31"/>
        <v>9.5199999999999993E-2</v>
      </c>
      <c r="E538" s="207"/>
      <c r="F538" s="765">
        <v>9.52</v>
      </c>
      <c r="G538" s="765">
        <v>3.92</v>
      </c>
      <c r="H538" s="337"/>
      <c r="I538" s="23"/>
      <c r="J538" s="23"/>
      <c r="K538" s="1786"/>
      <c r="L538" s="1787"/>
      <c r="M538" s="1786"/>
      <c r="N538" s="1786"/>
      <c r="O538" s="1786"/>
      <c r="P538" s="1786"/>
      <c r="Q538" s="1786"/>
    </row>
    <row r="539" spans="1:17">
      <c r="A539" s="764">
        <v>38057</v>
      </c>
      <c r="B539" s="154">
        <f t="shared" si="30"/>
        <v>5.7779999999999998E-2</v>
      </c>
      <c r="C539" s="207"/>
      <c r="D539" s="33">
        <f t="shared" si="31"/>
        <v>9.69E-2</v>
      </c>
      <c r="E539" s="207"/>
      <c r="F539" s="765">
        <v>9.69</v>
      </c>
      <c r="G539" s="765">
        <v>3.9119999999999999</v>
      </c>
      <c r="H539" s="337"/>
      <c r="I539" s="23"/>
      <c r="J539" s="23"/>
      <c r="K539" s="1786"/>
      <c r="L539" s="1787"/>
      <c r="M539" s="1786"/>
      <c r="N539" s="1786"/>
      <c r="O539" s="1786"/>
      <c r="P539" s="1786"/>
      <c r="Q539" s="1786"/>
    </row>
    <row r="540" spans="1:17">
      <c r="A540" s="764">
        <v>38058</v>
      </c>
      <c r="B540" s="154">
        <f t="shared" si="30"/>
        <v>5.7739999999999993E-2</v>
      </c>
      <c r="C540" s="207"/>
      <c r="D540" s="33">
        <f t="shared" si="31"/>
        <v>9.6799999999999997E-2</v>
      </c>
      <c r="E540" s="207"/>
      <c r="F540" s="765">
        <v>9.68</v>
      </c>
      <c r="G540" s="765">
        <v>3.9060000000000001</v>
      </c>
      <c r="H540" s="337"/>
      <c r="I540" s="23"/>
      <c r="J540" s="23"/>
      <c r="K540" s="1786"/>
      <c r="L540" s="1787"/>
      <c r="M540" s="1786"/>
      <c r="N540" s="1786"/>
      <c r="O540" s="1786"/>
      <c r="P540" s="1786"/>
      <c r="Q540" s="1786"/>
    </row>
    <row r="541" spans="1:17">
      <c r="A541" s="764">
        <v>38061</v>
      </c>
      <c r="B541" s="154">
        <f t="shared" si="30"/>
        <v>5.9480000000000005E-2</v>
      </c>
      <c r="C541" s="207"/>
      <c r="D541" s="33">
        <f t="shared" si="31"/>
        <v>9.8400000000000001E-2</v>
      </c>
      <c r="E541" s="207"/>
      <c r="F541" s="765">
        <v>9.84</v>
      </c>
      <c r="G541" s="765">
        <v>3.8919999999999999</v>
      </c>
      <c r="H541" s="337"/>
      <c r="I541" s="23"/>
      <c r="J541" s="23"/>
      <c r="K541" s="1786"/>
      <c r="L541" s="1787"/>
      <c r="M541" s="1786"/>
      <c r="N541" s="1786"/>
      <c r="O541" s="1786"/>
      <c r="P541" s="1786"/>
      <c r="Q541" s="1786"/>
    </row>
    <row r="542" spans="1:17">
      <c r="A542" s="764">
        <v>38062</v>
      </c>
      <c r="B542" s="154">
        <f t="shared" si="30"/>
        <v>5.9000000000000004E-2</v>
      </c>
      <c r="C542" s="207"/>
      <c r="D542" s="33">
        <f t="shared" si="31"/>
        <v>9.820000000000001E-2</v>
      </c>
      <c r="E542" s="207"/>
      <c r="F542" s="765">
        <v>9.82</v>
      </c>
      <c r="G542" s="765">
        <v>3.92</v>
      </c>
      <c r="H542" s="337"/>
      <c r="I542" s="23"/>
      <c r="J542" s="23"/>
      <c r="K542" s="1786"/>
      <c r="L542" s="1787"/>
      <c r="M542" s="1786"/>
      <c r="N542" s="1786"/>
      <c r="O542" s="1786"/>
      <c r="P542" s="1786"/>
      <c r="Q542" s="1786"/>
    </row>
    <row r="543" spans="1:17">
      <c r="A543" s="764">
        <v>38063</v>
      </c>
      <c r="B543" s="154">
        <f t="shared" si="30"/>
        <v>5.8299999999999998E-2</v>
      </c>
      <c r="C543" s="207"/>
      <c r="D543" s="33">
        <f t="shared" si="31"/>
        <v>9.7200000000000009E-2</v>
      </c>
      <c r="E543" s="207"/>
      <c r="F543" s="765">
        <v>9.7200000000000006</v>
      </c>
      <c r="G543" s="765">
        <v>3.89</v>
      </c>
      <c r="H543" s="337"/>
      <c r="I543" s="23"/>
      <c r="J543" s="23"/>
      <c r="K543" s="1786"/>
      <c r="L543" s="1787"/>
      <c r="M543" s="1786"/>
      <c r="N543" s="1786"/>
      <c r="O543" s="1786"/>
      <c r="P543" s="1786"/>
      <c r="Q543" s="1786"/>
    </row>
    <row r="544" spans="1:17">
      <c r="A544" s="764">
        <v>38064</v>
      </c>
      <c r="B544" s="154">
        <f t="shared" si="30"/>
        <v>5.9090000000000004E-2</v>
      </c>
      <c r="C544" s="207"/>
      <c r="D544" s="33">
        <f t="shared" si="31"/>
        <v>9.7900000000000015E-2</v>
      </c>
      <c r="E544" s="207"/>
      <c r="F544" s="765">
        <v>9.7900000000000009</v>
      </c>
      <c r="G544" s="765">
        <v>3.8809999999999998</v>
      </c>
      <c r="H544" s="337"/>
      <c r="I544" s="23"/>
      <c r="J544" s="23"/>
      <c r="K544" s="1786"/>
      <c r="L544" s="1787"/>
      <c r="M544" s="1786"/>
      <c r="N544" s="1786"/>
      <c r="O544" s="1786"/>
      <c r="P544" s="1786"/>
      <c r="Q544" s="1786"/>
    </row>
    <row r="545" spans="1:17">
      <c r="A545" s="764">
        <v>38065</v>
      </c>
      <c r="B545" s="154">
        <f t="shared" si="30"/>
        <v>5.8869999999999999E-2</v>
      </c>
      <c r="C545" s="207"/>
      <c r="D545" s="33">
        <f t="shared" si="31"/>
        <v>9.7799999999999998E-2</v>
      </c>
      <c r="E545" s="207"/>
      <c r="F545" s="765">
        <v>9.7799999999999994</v>
      </c>
      <c r="G545" s="765">
        <v>3.8929999999999998</v>
      </c>
      <c r="H545" s="337"/>
      <c r="I545" s="23"/>
      <c r="J545" s="23"/>
      <c r="K545" s="1786"/>
      <c r="L545" s="1787"/>
      <c r="M545" s="1786"/>
      <c r="N545" s="1786"/>
      <c r="O545" s="1786"/>
      <c r="P545" s="1786"/>
      <c r="Q545" s="1786"/>
    </row>
    <row r="546" spans="1:17">
      <c r="A546" s="764">
        <v>38068</v>
      </c>
      <c r="B546" s="154">
        <f t="shared" si="30"/>
        <v>6.0510000000000001E-2</v>
      </c>
      <c r="C546" s="207"/>
      <c r="D546" s="33">
        <f t="shared" si="31"/>
        <v>9.9199999999999997E-2</v>
      </c>
      <c r="E546" s="207"/>
      <c r="F546" s="765">
        <v>9.92</v>
      </c>
      <c r="G546" s="765">
        <v>3.8690000000000002</v>
      </c>
      <c r="H546" s="337"/>
      <c r="I546" s="23"/>
      <c r="J546" s="23"/>
      <c r="K546" s="1786"/>
      <c r="L546" s="1787"/>
      <c r="M546" s="1786"/>
      <c r="N546" s="1786"/>
      <c r="O546" s="1786"/>
      <c r="P546" s="1786"/>
      <c r="Q546" s="1786"/>
    </row>
    <row r="547" spans="1:17">
      <c r="A547" s="764">
        <v>38069</v>
      </c>
      <c r="B547" s="154">
        <f t="shared" si="30"/>
        <v>6.0100000000000008E-2</v>
      </c>
      <c r="C547" s="207"/>
      <c r="D547" s="33">
        <f t="shared" si="31"/>
        <v>9.8900000000000002E-2</v>
      </c>
      <c r="E547" s="207"/>
      <c r="F547" s="765">
        <v>9.89</v>
      </c>
      <c r="G547" s="765">
        <v>3.88</v>
      </c>
      <c r="H547" s="337"/>
      <c r="I547" s="23"/>
      <c r="J547" s="23"/>
      <c r="K547" s="1786"/>
      <c r="L547" s="1787"/>
      <c r="M547" s="1786"/>
      <c r="N547" s="1786"/>
      <c r="O547" s="1786"/>
      <c r="P547" s="1786"/>
      <c r="Q547" s="1786"/>
    </row>
    <row r="548" spans="1:17">
      <c r="A548" s="764">
        <v>38070</v>
      </c>
      <c r="B548" s="154">
        <f t="shared" si="30"/>
        <v>6.0380000000000003E-2</v>
      </c>
      <c r="C548" s="207"/>
      <c r="D548" s="33">
        <f t="shared" si="31"/>
        <v>9.8900000000000002E-2</v>
      </c>
      <c r="E548" s="207"/>
      <c r="F548" s="765">
        <v>9.89</v>
      </c>
      <c r="G548" s="765">
        <v>3.8519999999999999</v>
      </c>
      <c r="H548" s="337"/>
      <c r="I548" s="23"/>
      <c r="J548" s="23"/>
      <c r="K548" s="1786"/>
      <c r="L548" s="1787"/>
      <c r="M548" s="1786"/>
      <c r="N548" s="1786"/>
      <c r="O548" s="1786"/>
      <c r="P548" s="1786"/>
      <c r="Q548" s="1786"/>
    </row>
    <row r="549" spans="1:17">
      <c r="A549" s="764">
        <v>38071</v>
      </c>
      <c r="B549" s="154">
        <f t="shared" si="30"/>
        <v>5.9330000000000001E-2</v>
      </c>
      <c r="C549" s="207"/>
      <c r="D549" s="33">
        <f t="shared" si="31"/>
        <v>9.7699999999999995E-2</v>
      </c>
      <c r="E549" s="207"/>
      <c r="F549" s="765">
        <v>9.77</v>
      </c>
      <c r="G549" s="765">
        <v>3.8370000000000002</v>
      </c>
      <c r="H549" s="337"/>
      <c r="I549" s="23"/>
      <c r="J549" s="23"/>
      <c r="K549" s="1786"/>
      <c r="L549" s="1787"/>
      <c r="M549" s="1786"/>
      <c r="N549" s="1786"/>
      <c r="O549" s="1786"/>
      <c r="P549" s="1786"/>
      <c r="Q549" s="1786"/>
    </row>
    <row r="550" spans="1:17">
      <c r="A550" s="764">
        <v>38072</v>
      </c>
      <c r="B550" s="154">
        <f t="shared" si="30"/>
        <v>5.8779999999999999E-2</v>
      </c>
      <c r="C550" s="207"/>
      <c r="D550" s="33">
        <f t="shared" si="31"/>
        <v>9.7599999999999992E-2</v>
      </c>
      <c r="E550" s="207"/>
      <c r="F550" s="765">
        <v>9.76</v>
      </c>
      <c r="G550" s="765">
        <v>3.8820000000000001</v>
      </c>
      <c r="H550" s="337"/>
      <c r="I550" s="23"/>
      <c r="J550" s="23"/>
      <c r="K550" s="1786"/>
      <c r="L550" s="1787"/>
      <c r="M550" s="1786"/>
      <c r="N550" s="1786"/>
      <c r="O550" s="1786"/>
      <c r="P550" s="1786"/>
      <c r="Q550" s="1786"/>
    </row>
    <row r="551" spans="1:17">
      <c r="A551" s="764">
        <v>38075</v>
      </c>
      <c r="B551" s="154">
        <f t="shared" si="30"/>
        <v>5.7500000000000002E-2</v>
      </c>
      <c r="C551" s="207"/>
      <c r="D551" s="33">
        <f t="shared" si="31"/>
        <v>9.69E-2</v>
      </c>
      <c r="E551" s="207"/>
      <c r="F551" s="765">
        <v>9.69</v>
      </c>
      <c r="G551" s="765">
        <v>3.94</v>
      </c>
      <c r="H551" s="337"/>
      <c r="I551" s="23"/>
      <c r="J551" s="23"/>
      <c r="K551" s="1786"/>
      <c r="L551" s="1787"/>
      <c r="M551" s="1786"/>
      <c r="N551" s="1786"/>
      <c r="O551" s="1786"/>
      <c r="P551" s="1786"/>
      <c r="Q551" s="1786"/>
    </row>
    <row r="552" spans="1:17">
      <c r="A552" s="764">
        <v>38076</v>
      </c>
      <c r="B552" s="154">
        <f t="shared" si="30"/>
        <v>5.7500000000000002E-2</v>
      </c>
      <c r="C552" s="207"/>
      <c r="D552" s="33">
        <f t="shared" si="31"/>
        <v>9.69E-2</v>
      </c>
      <c r="E552" s="207"/>
      <c r="F552" s="765">
        <v>9.69</v>
      </c>
      <c r="G552" s="765">
        <v>3.94</v>
      </c>
      <c r="H552" s="337"/>
      <c r="I552" s="23"/>
      <c r="J552" s="23"/>
      <c r="K552" s="1786"/>
      <c r="L552" s="1787"/>
      <c r="M552" s="1786"/>
      <c r="N552" s="1786"/>
      <c r="O552" s="1786"/>
      <c r="P552" s="1786"/>
      <c r="Q552" s="1786"/>
    </row>
    <row r="553" spans="1:17">
      <c r="A553" s="764">
        <v>38077</v>
      </c>
      <c r="B553" s="154">
        <f t="shared" si="30"/>
        <v>5.7749999999999996E-2</v>
      </c>
      <c r="C553" s="207"/>
      <c r="D553" s="33">
        <f t="shared" si="31"/>
        <v>9.69E-2</v>
      </c>
      <c r="E553" s="207"/>
      <c r="F553" s="765">
        <v>9.69</v>
      </c>
      <c r="G553" s="765">
        <v>3.915</v>
      </c>
      <c r="H553" s="337"/>
      <c r="I553" s="23"/>
      <c r="J553" s="23"/>
      <c r="K553" s="1786"/>
      <c r="L553" s="1787"/>
      <c r="M553" s="1786"/>
      <c r="N553" s="1786"/>
      <c r="O553" s="1786"/>
      <c r="P553" s="1786"/>
      <c r="Q553" s="1786"/>
    </row>
    <row r="554" spans="1:17">
      <c r="A554" s="764">
        <v>38078</v>
      </c>
      <c r="B554" s="154">
        <f t="shared" si="30"/>
        <v>5.6900000000000013E-2</v>
      </c>
      <c r="C554" s="207"/>
      <c r="D554" s="33">
        <f t="shared" si="31"/>
        <v>9.6300000000000011E-2</v>
      </c>
      <c r="E554" s="207"/>
      <c r="F554" s="765">
        <v>9.6300000000000008</v>
      </c>
      <c r="G554" s="765">
        <v>3.94</v>
      </c>
      <c r="H554" s="337"/>
      <c r="I554" s="23"/>
      <c r="J554" s="23"/>
      <c r="K554" s="1786"/>
      <c r="L554" s="1787"/>
      <c r="M554" s="1786"/>
      <c r="N554" s="1786"/>
      <c r="O554" s="1786"/>
      <c r="P554" s="1786"/>
      <c r="Q554" s="1786"/>
    </row>
    <row r="555" spans="1:17">
      <c r="A555" s="764">
        <v>38079</v>
      </c>
      <c r="B555" s="154">
        <f t="shared" si="30"/>
        <v>5.4609999999999992E-2</v>
      </c>
      <c r="C555" s="207"/>
      <c r="D555" s="33">
        <f t="shared" si="31"/>
        <v>9.5299999999999996E-2</v>
      </c>
      <c r="E555" s="207"/>
      <c r="F555" s="765">
        <v>9.5299999999999994</v>
      </c>
      <c r="G555" s="765">
        <v>4.069</v>
      </c>
      <c r="H555" s="337"/>
      <c r="I555" s="23"/>
      <c r="J555" s="23"/>
      <c r="K555" s="1786"/>
      <c r="L555" s="1787"/>
      <c r="M555" s="1786"/>
      <c r="N555" s="1786"/>
      <c r="O555" s="1786"/>
      <c r="P555" s="1786"/>
      <c r="Q555" s="1786"/>
    </row>
    <row r="556" spans="1:17">
      <c r="A556" s="764">
        <v>38082</v>
      </c>
      <c r="B556" s="154">
        <f t="shared" si="30"/>
        <v>5.3960000000000001E-2</v>
      </c>
      <c r="C556" s="207"/>
      <c r="D556" s="33">
        <f t="shared" si="31"/>
        <v>9.5000000000000001E-2</v>
      </c>
      <c r="E556" s="207"/>
      <c r="F556" s="765">
        <v>9.5</v>
      </c>
      <c r="G556" s="765">
        <v>4.1040000000000001</v>
      </c>
      <c r="H556" s="337"/>
      <c r="I556" s="23"/>
      <c r="J556" s="23"/>
      <c r="K556" s="1786"/>
      <c r="L556" s="1787"/>
      <c r="M556" s="1786"/>
      <c r="N556" s="1786"/>
      <c r="O556" s="1786"/>
      <c r="P556" s="1786"/>
      <c r="Q556" s="1786"/>
    </row>
    <row r="557" spans="1:17">
      <c r="A557" s="764">
        <v>38083</v>
      </c>
      <c r="B557" s="154">
        <f t="shared" si="30"/>
        <v>5.4680000000000006E-2</v>
      </c>
      <c r="C557" s="207"/>
      <c r="D557" s="33">
        <f t="shared" si="31"/>
        <v>9.5400000000000013E-2</v>
      </c>
      <c r="E557" s="207"/>
      <c r="F557" s="765">
        <v>9.5400000000000009</v>
      </c>
      <c r="G557" s="765">
        <v>4.0720000000000001</v>
      </c>
      <c r="H557" s="337"/>
      <c r="I557" s="23"/>
      <c r="J557" s="23"/>
      <c r="K557" s="1786"/>
      <c r="L557" s="1787"/>
      <c r="M557" s="1786"/>
      <c r="N557" s="1786"/>
      <c r="O557" s="1786"/>
      <c r="P557" s="1786"/>
      <c r="Q557" s="1786"/>
    </row>
    <row r="558" spans="1:17">
      <c r="A558" s="764">
        <v>38084</v>
      </c>
      <c r="B558" s="154">
        <f t="shared" si="30"/>
        <v>5.492000000000001E-2</v>
      </c>
      <c r="C558" s="207"/>
      <c r="D558" s="33">
        <f t="shared" si="31"/>
        <v>9.5400000000000013E-2</v>
      </c>
      <c r="E558" s="207"/>
      <c r="F558" s="765">
        <v>9.5400000000000009</v>
      </c>
      <c r="G558" s="765">
        <v>4.048</v>
      </c>
      <c r="H558" s="337"/>
      <c r="I558" s="23"/>
      <c r="J558" s="23"/>
      <c r="K558" s="1786"/>
      <c r="L558" s="1787"/>
      <c r="M558" s="1786"/>
      <c r="N558" s="1786"/>
      <c r="O558" s="1786"/>
      <c r="P558" s="1786"/>
      <c r="Q558" s="1786"/>
    </row>
    <row r="559" spans="1:17">
      <c r="A559" s="764">
        <v>38085</v>
      </c>
      <c r="B559" s="154">
        <f t="shared" si="30"/>
        <v>5.4449999999999991E-2</v>
      </c>
      <c r="C559" s="207"/>
      <c r="D559" s="33">
        <f t="shared" si="31"/>
        <v>9.5100000000000004E-2</v>
      </c>
      <c r="E559" s="207"/>
      <c r="F559" s="765">
        <v>9.51</v>
      </c>
      <c r="G559" s="765">
        <v>4.0650000000000004</v>
      </c>
      <c r="H559" s="337"/>
      <c r="I559" s="23"/>
      <c r="J559" s="23"/>
      <c r="K559" s="1786"/>
      <c r="L559" s="1787"/>
      <c r="M559" s="1786"/>
      <c r="N559" s="1786"/>
      <c r="O559" s="1786"/>
      <c r="P559" s="1786"/>
      <c r="Q559" s="1786"/>
    </row>
    <row r="560" spans="1:17">
      <c r="A560" s="764">
        <v>38090</v>
      </c>
      <c r="B560" s="154">
        <f t="shared" si="30"/>
        <v>5.3200000000000011E-2</v>
      </c>
      <c r="C560" s="207"/>
      <c r="D560" s="33">
        <f t="shared" si="31"/>
        <v>9.4600000000000004E-2</v>
      </c>
      <c r="E560" s="207"/>
      <c r="F560" s="765">
        <v>9.4600000000000009</v>
      </c>
      <c r="G560" s="765">
        <v>4.1399999999999997</v>
      </c>
      <c r="H560" s="337"/>
      <c r="I560" s="23"/>
      <c r="J560" s="23"/>
      <c r="K560" s="1786"/>
      <c r="L560" s="1787"/>
      <c r="M560" s="1786"/>
      <c r="N560" s="1786"/>
      <c r="O560" s="1786"/>
      <c r="P560" s="1786"/>
      <c r="Q560" s="1786"/>
    </row>
    <row r="561" spans="1:17">
      <c r="A561" s="764">
        <v>38091</v>
      </c>
      <c r="B561" s="154">
        <f t="shared" si="30"/>
        <v>5.3599999999999995E-2</v>
      </c>
      <c r="C561" s="207"/>
      <c r="D561" s="33">
        <f t="shared" si="31"/>
        <v>9.5199999999999993E-2</v>
      </c>
      <c r="E561" s="207"/>
      <c r="F561" s="765">
        <v>9.52</v>
      </c>
      <c r="G561" s="765">
        <v>4.16</v>
      </c>
      <c r="H561" s="337"/>
      <c r="I561" s="23"/>
      <c r="J561" s="23"/>
      <c r="K561" s="1786"/>
      <c r="L561" s="1787"/>
      <c r="M561" s="1786"/>
      <c r="N561" s="1786"/>
      <c r="O561" s="1786"/>
      <c r="P561" s="1786"/>
      <c r="Q561" s="1786"/>
    </row>
    <row r="562" spans="1:17">
      <c r="A562" s="764">
        <v>38092</v>
      </c>
      <c r="B562" s="154">
        <f t="shared" si="30"/>
        <v>5.3899999999999997E-2</v>
      </c>
      <c r="C562" s="207"/>
      <c r="D562" s="33">
        <f t="shared" si="31"/>
        <v>9.5299999999999996E-2</v>
      </c>
      <c r="E562" s="207"/>
      <c r="F562" s="765">
        <v>9.5299999999999994</v>
      </c>
      <c r="G562" s="765">
        <v>4.1399999999999997</v>
      </c>
      <c r="H562" s="337"/>
      <c r="I562" s="23"/>
      <c r="J562" s="23"/>
      <c r="K562" s="1786"/>
      <c r="L562" s="1787"/>
      <c r="M562" s="1786"/>
      <c r="N562" s="1786"/>
      <c r="O562" s="1786"/>
      <c r="P562" s="1786"/>
      <c r="Q562" s="1786"/>
    </row>
    <row r="563" spans="1:17">
      <c r="A563" s="764">
        <v>38093</v>
      </c>
      <c r="B563" s="154">
        <f t="shared" si="30"/>
        <v>5.4019999999999992E-2</v>
      </c>
      <c r="C563" s="207"/>
      <c r="D563" s="33">
        <f t="shared" si="31"/>
        <v>9.5199999999999993E-2</v>
      </c>
      <c r="E563" s="207"/>
      <c r="F563" s="765">
        <v>9.52</v>
      </c>
      <c r="G563" s="765">
        <v>4.1180000000000003</v>
      </c>
      <c r="H563" s="337"/>
      <c r="I563" s="23"/>
      <c r="J563" s="23"/>
      <c r="K563" s="1786"/>
      <c r="L563" s="1787"/>
      <c r="M563" s="1786"/>
      <c r="N563" s="1786"/>
      <c r="O563" s="1786"/>
      <c r="P563" s="1786"/>
      <c r="Q563" s="1786"/>
    </row>
    <row r="564" spans="1:17">
      <c r="A564" s="764">
        <v>38096</v>
      </c>
      <c r="B564" s="154">
        <f t="shared" si="30"/>
        <v>5.3960000000000001E-2</v>
      </c>
      <c r="C564" s="207"/>
      <c r="D564" s="33">
        <f t="shared" si="31"/>
        <v>9.5100000000000004E-2</v>
      </c>
      <c r="E564" s="207"/>
      <c r="F564" s="765">
        <v>9.51</v>
      </c>
      <c r="G564" s="765">
        <v>4.1139999999999999</v>
      </c>
      <c r="H564" s="337"/>
      <c r="I564" s="23"/>
      <c r="J564" s="23"/>
      <c r="K564" s="1786"/>
      <c r="L564" s="1787"/>
      <c r="M564" s="1786"/>
      <c r="N564" s="1786"/>
      <c r="O564" s="1786"/>
      <c r="P564" s="1786"/>
      <c r="Q564" s="1786"/>
    </row>
    <row r="565" spans="1:17">
      <c r="A565" s="764">
        <v>38097</v>
      </c>
      <c r="B565" s="154">
        <f t="shared" si="30"/>
        <v>5.3340000000000005E-2</v>
      </c>
      <c r="C565" s="207"/>
      <c r="D565" s="33">
        <f t="shared" si="31"/>
        <v>9.4700000000000006E-2</v>
      </c>
      <c r="E565" s="207"/>
      <c r="F565" s="765">
        <v>9.4700000000000006</v>
      </c>
      <c r="G565" s="765">
        <v>4.1360000000000001</v>
      </c>
      <c r="H565" s="337"/>
      <c r="I565" s="23"/>
      <c r="J565" s="23"/>
      <c r="K565" s="1786"/>
      <c r="L565" s="1787"/>
      <c r="M565" s="1786"/>
      <c r="N565" s="1786"/>
      <c r="O565" s="1786"/>
      <c r="P565" s="1786"/>
      <c r="Q565" s="1786"/>
    </row>
    <row r="566" spans="1:17">
      <c r="A566" s="764">
        <v>38098</v>
      </c>
      <c r="B566" s="154">
        <f t="shared" si="30"/>
        <v>5.3489999999999996E-2</v>
      </c>
      <c r="C566" s="207"/>
      <c r="D566" s="33">
        <f t="shared" si="31"/>
        <v>9.5199999999999993E-2</v>
      </c>
      <c r="E566" s="207"/>
      <c r="F566" s="765">
        <v>9.52</v>
      </c>
      <c r="G566" s="765">
        <v>4.1710000000000003</v>
      </c>
      <c r="H566" s="337"/>
      <c r="I566" s="23"/>
      <c r="J566" s="23"/>
      <c r="K566" s="1786"/>
      <c r="L566" s="1787"/>
      <c r="M566" s="1786"/>
      <c r="N566" s="1786"/>
      <c r="O566" s="1786"/>
      <c r="P566" s="1786"/>
      <c r="Q566" s="1786"/>
    </row>
    <row r="567" spans="1:17">
      <c r="A567" s="764">
        <v>38099</v>
      </c>
      <c r="B567" s="154">
        <f t="shared" si="30"/>
        <v>5.3270000000000012E-2</v>
      </c>
      <c r="C567" s="207"/>
      <c r="D567" s="33">
        <f t="shared" si="31"/>
        <v>9.4800000000000009E-2</v>
      </c>
      <c r="E567" s="207"/>
      <c r="F567" s="765">
        <v>9.48</v>
      </c>
      <c r="G567" s="765">
        <v>4.1529999999999996</v>
      </c>
      <c r="H567" s="337"/>
      <c r="I567" s="23"/>
      <c r="J567" s="23"/>
      <c r="K567" s="1786"/>
      <c r="L567" s="1787"/>
      <c r="M567" s="1786"/>
      <c r="N567" s="1786"/>
      <c r="O567" s="1786"/>
      <c r="P567" s="1786"/>
      <c r="Q567" s="1786"/>
    </row>
    <row r="568" spans="1:17">
      <c r="A568" s="764">
        <v>38100</v>
      </c>
      <c r="B568" s="154">
        <f t="shared" si="30"/>
        <v>5.2399999999999995E-2</v>
      </c>
      <c r="C568" s="207"/>
      <c r="D568" s="33">
        <f t="shared" si="31"/>
        <v>9.4299999999999995E-2</v>
      </c>
      <c r="E568" s="207"/>
      <c r="F568" s="765">
        <v>9.43</v>
      </c>
      <c r="G568" s="765">
        <v>4.1900000000000004</v>
      </c>
      <c r="H568" s="337"/>
      <c r="I568" s="23"/>
      <c r="J568" s="23"/>
      <c r="K568" s="1786"/>
      <c r="L568" s="1787"/>
      <c r="M568" s="1786"/>
      <c r="N568" s="1786"/>
      <c r="O568" s="1786"/>
      <c r="P568" s="1786"/>
      <c r="Q568" s="1786"/>
    </row>
    <row r="569" spans="1:17">
      <c r="A569" s="764">
        <v>38103</v>
      </c>
      <c r="B569" s="154">
        <f t="shared" si="30"/>
        <v>5.237E-2</v>
      </c>
      <c r="C569" s="207"/>
      <c r="D569" s="33">
        <f t="shared" si="31"/>
        <v>9.4200000000000006E-2</v>
      </c>
      <c r="E569" s="207"/>
      <c r="F569" s="765">
        <v>9.42</v>
      </c>
      <c r="G569" s="765">
        <v>4.1829999999999998</v>
      </c>
      <c r="H569" s="337"/>
      <c r="I569" s="23"/>
      <c r="J569" s="23"/>
      <c r="K569" s="1786"/>
      <c r="L569" s="1787"/>
      <c r="M569" s="1786"/>
      <c r="N569" s="1786"/>
      <c r="O569" s="1786"/>
      <c r="P569" s="1786"/>
      <c r="Q569" s="1786"/>
    </row>
    <row r="570" spans="1:17">
      <c r="A570" s="764">
        <v>38104</v>
      </c>
      <c r="B570" s="154">
        <f t="shared" si="30"/>
        <v>5.2359999999999997E-2</v>
      </c>
      <c r="C570" s="207"/>
      <c r="D570" s="33">
        <f t="shared" si="31"/>
        <v>9.4200000000000006E-2</v>
      </c>
      <c r="E570" s="207"/>
      <c r="F570" s="765">
        <v>9.42</v>
      </c>
      <c r="G570" s="765">
        <v>4.1840000000000002</v>
      </c>
      <c r="H570" s="337"/>
      <c r="I570" s="23"/>
      <c r="J570" s="23"/>
      <c r="K570" s="1786"/>
      <c r="L570" s="1787"/>
      <c r="M570" s="1786"/>
      <c r="N570" s="1786"/>
      <c r="O570" s="1786"/>
      <c r="P570" s="1786"/>
      <c r="Q570" s="1786"/>
    </row>
    <row r="571" spans="1:17">
      <c r="A571" s="764">
        <v>38105</v>
      </c>
      <c r="B571" s="154">
        <f t="shared" si="30"/>
        <v>5.2999999999999999E-2</v>
      </c>
      <c r="C571" s="207"/>
      <c r="D571" s="33">
        <f t="shared" si="31"/>
        <v>9.4899999999999998E-2</v>
      </c>
      <c r="E571" s="207"/>
      <c r="F571" s="765">
        <v>9.49</v>
      </c>
      <c r="G571" s="765">
        <v>4.1900000000000004</v>
      </c>
      <c r="H571" s="337"/>
      <c r="I571" s="23"/>
      <c r="J571" s="23"/>
      <c r="K571" s="1786"/>
      <c r="L571" s="1787"/>
      <c r="M571" s="1786"/>
      <c r="N571" s="1786"/>
      <c r="O571" s="1786"/>
      <c r="P571" s="1786"/>
      <c r="Q571" s="1786"/>
    </row>
    <row r="572" spans="1:17">
      <c r="A572" s="764">
        <v>38106</v>
      </c>
      <c r="B572" s="154">
        <f t="shared" si="30"/>
        <v>5.3589999999999999E-2</v>
      </c>
      <c r="C572" s="207"/>
      <c r="D572" s="33">
        <f t="shared" si="31"/>
        <v>9.5700000000000007E-2</v>
      </c>
      <c r="E572" s="207"/>
      <c r="F572" s="765">
        <v>9.57</v>
      </c>
      <c r="G572" s="765">
        <v>4.2110000000000003</v>
      </c>
      <c r="H572" s="337"/>
      <c r="I572" s="23"/>
      <c r="J572" s="23"/>
      <c r="K572" s="1786"/>
      <c r="L572" s="1787"/>
      <c r="M572" s="1786"/>
      <c r="N572" s="1786"/>
      <c r="O572" s="1786"/>
      <c r="P572" s="1786"/>
      <c r="Q572" s="1786"/>
    </row>
    <row r="573" spans="1:17">
      <c r="A573" s="764">
        <v>38107</v>
      </c>
      <c r="B573" s="154">
        <f t="shared" si="30"/>
        <v>5.4620000000000009E-2</v>
      </c>
      <c r="C573" s="207"/>
      <c r="D573" s="33">
        <f t="shared" si="31"/>
        <v>9.6200000000000008E-2</v>
      </c>
      <c r="E573" s="207"/>
      <c r="F573" s="765">
        <v>9.620000000000001</v>
      </c>
      <c r="G573" s="765">
        <v>4.1580000000000004</v>
      </c>
      <c r="H573" s="337"/>
      <c r="I573" s="23"/>
      <c r="J573" s="23"/>
      <c r="K573" s="1786"/>
      <c r="L573" s="1787"/>
      <c r="M573" s="1786"/>
      <c r="N573" s="1786"/>
      <c r="O573" s="1786"/>
      <c r="P573" s="1786"/>
      <c r="Q573" s="1786"/>
    </row>
    <row r="574" spans="1:17">
      <c r="A574" s="764">
        <v>38110</v>
      </c>
      <c r="B574" s="154">
        <f t="shared" si="30"/>
        <v>5.4550000000000001E-2</v>
      </c>
      <c r="C574" s="207"/>
      <c r="D574" s="33">
        <f t="shared" si="31"/>
        <v>9.5899999999999999E-2</v>
      </c>
      <c r="E574" s="207"/>
      <c r="F574" s="765">
        <v>9.59</v>
      </c>
      <c r="G574" s="765">
        <v>4.1349999999999998</v>
      </c>
      <c r="H574" s="337"/>
      <c r="I574" s="23"/>
      <c r="J574" s="23"/>
      <c r="K574" s="1786"/>
      <c r="L574" s="1787"/>
      <c r="M574" s="1786"/>
      <c r="N574" s="1786"/>
      <c r="O574" s="1786"/>
      <c r="P574" s="1786"/>
      <c r="Q574" s="1786"/>
    </row>
    <row r="575" spans="1:17">
      <c r="A575" s="764">
        <v>38111</v>
      </c>
      <c r="B575" s="154">
        <f t="shared" si="30"/>
        <v>5.4629999999999991E-2</v>
      </c>
      <c r="C575" s="207"/>
      <c r="D575" s="33">
        <f t="shared" si="31"/>
        <v>9.6099999999999991E-2</v>
      </c>
      <c r="E575" s="207"/>
      <c r="F575" s="765">
        <v>9.61</v>
      </c>
      <c r="G575" s="765">
        <v>4.1470000000000002</v>
      </c>
      <c r="H575" s="337"/>
      <c r="I575" s="23"/>
      <c r="J575" s="23"/>
      <c r="K575" s="1786"/>
      <c r="L575" s="1787"/>
      <c r="M575" s="1786"/>
      <c r="N575" s="1786"/>
      <c r="O575" s="1786"/>
      <c r="P575" s="1786"/>
      <c r="Q575" s="1786"/>
    </row>
    <row r="576" spans="1:17">
      <c r="A576" s="764">
        <v>38112</v>
      </c>
      <c r="B576" s="154">
        <f t="shared" si="30"/>
        <v>5.4219999999999997E-2</v>
      </c>
      <c r="C576" s="207"/>
      <c r="D576" s="33">
        <f t="shared" si="31"/>
        <v>9.5899999999999999E-2</v>
      </c>
      <c r="E576" s="207"/>
      <c r="F576" s="765">
        <v>9.59</v>
      </c>
      <c r="G576" s="765">
        <v>4.1680000000000001</v>
      </c>
      <c r="H576" s="337"/>
      <c r="I576" s="23"/>
      <c r="J576" s="23"/>
      <c r="K576" s="1786"/>
      <c r="L576" s="1787"/>
      <c r="M576" s="1786"/>
      <c r="N576" s="1786"/>
      <c r="O576" s="1786"/>
      <c r="P576" s="1786"/>
      <c r="Q576" s="1786"/>
    </row>
    <row r="577" spans="1:17">
      <c r="A577" s="764">
        <v>38113</v>
      </c>
      <c r="B577" s="154">
        <f t="shared" si="30"/>
        <v>5.4870000000000009E-2</v>
      </c>
      <c r="C577" s="207"/>
      <c r="D577" s="33">
        <f t="shared" si="31"/>
        <v>9.7100000000000006E-2</v>
      </c>
      <c r="E577" s="207"/>
      <c r="F577" s="765">
        <v>9.7100000000000009</v>
      </c>
      <c r="G577" s="765">
        <v>4.2229999999999999</v>
      </c>
      <c r="H577" s="337"/>
      <c r="I577" s="23"/>
      <c r="J577" s="23"/>
      <c r="K577" s="1786"/>
      <c r="L577" s="1787"/>
      <c r="M577" s="1786"/>
      <c r="N577" s="1786"/>
      <c r="O577" s="1786"/>
      <c r="P577" s="1786"/>
      <c r="Q577" s="1786"/>
    </row>
    <row r="578" spans="1:17">
      <c r="A578" s="764">
        <v>38114</v>
      </c>
      <c r="B578" s="154">
        <f t="shared" si="30"/>
        <v>5.408000000000001E-2</v>
      </c>
      <c r="C578" s="207"/>
      <c r="D578" s="33">
        <f t="shared" si="31"/>
        <v>9.7100000000000006E-2</v>
      </c>
      <c r="E578" s="207"/>
      <c r="F578" s="765">
        <v>9.7100000000000009</v>
      </c>
      <c r="G578" s="765">
        <v>4.3019999999999996</v>
      </c>
      <c r="H578" s="337"/>
      <c r="I578" s="23"/>
      <c r="J578" s="23"/>
      <c r="K578" s="1786"/>
      <c r="L578" s="1787"/>
      <c r="M578" s="1786"/>
      <c r="N578" s="1786"/>
      <c r="O578" s="1786"/>
      <c r="P578" s="1786"/>
      <c r="Q578" s="1786"/>
    </row>
    <row r="579" spans="1:17">
      <c r="A579" s="764">
        <v>38117</v>
      </c>
      <c r="B579" s="154">
        <f t="shared" si="30"/>
        <v>5.6000000000000008E-2</v>
      </c>
      <c r="C579" s="207"/>
      <c r="D579" s="33">
        <f t="shared" si="31"/>
        <v>9.8800000000000013E-2</v>
      </c>
      <c r="E579" s="207"/>
      <c r="F579" s="765">
        <v>9.8800000000000008</v>
      </c>
      <c r="G579" s="765">
        <v>4.28</v>
      </c>
      <c r="H579" s="337"/>
      <c r="I579" s="23"/>
      <c r="J579" s="23"/>
      <c r="K579" s="1786"/>
      <c r="L579" s="1787"/>
      <c r="M579" s="1786"/>
      <c r="N579" s="1786"/>
      <c r="O579" s="1786"/>
      <c r="P579" s="1786"/>
      <c r="Q579" s="1786"/>
    </row>
    <row r="580" spans="1:17">
      <c r="A580" s="764">
        <v>38118</v>
      </c>
      <c r="B580" s="154">
        <f t="shared" si="30"/>
        <v>5.5210000000000009E-2</v>
      </c>
      <c r="C580" s="207"/>
      <c r="D580" s="33">
        <f t="shared" si="31"/>
        <v>9.8100000000000007E-2</v>
      </c>
      <c r="E580" s="207"/>
      <c r="F580" s="765">
        <v>9.81</v>
      </c>
      <c r="G580" s="765">
        <v>4.2889999999999997</v>
      </c>
      <c r="H580" s="337"/>
      <c r="I580" s="23"/>
      <c r="J580" s="23"/>
      <c r="K580" s="1786"/>
      <c r="L580" s="1787"/>
      <c r="M580" s="1786"/>
      <c r="N580" s="1786"/>
      <c r="O580" s="1786"/>
      <c r="P580" s="1786"/>
      <c r="Q580" s="1786"/>
    </row>
    <row r="581" spans="1:17">
      <c r="A581" s="764">
        <v>38119</v>
      </c>
      <c r="B581" s="154">
        <f t="shared" si="30"/>
        <v>5.5600000000000004E-2</v>
      </c>
      <c r="C581" s="207"/>
      <c r="D581" s="33">
        <f t="shared" si="31"/>
        <v>9.8900000000000002E-2</v>
      </c>
      <c r="E581" s="207"/>
      <c r="F581" s="765">
        <v>9.89</v>
      </c>
      <c r="G581" s="765">
        <v>4.33</v>
      </c>
      <c r="H581" s="337"/>
      <c r="I581" s="23"/>
      <c r="J581" s="23"/>
      <c r="K581" s="1786"/>
      <c r="L581" s="1787"/>
      <c r="M581" s="1786"/>
      <c r="N581" s="1786"/>
      <c r="O581" s="1786"/>
      <c r="P581" s="1786"/>
      <c r="Q581" s="1786"/>
    </row>
    <row r="582" spans="1:17">
      <c r="A582" s="764">
        <v>38120</v>
      </c>
      <c r="B582" s="154">
        <f t="shared" ref="B582:B645" si="32">(F582-G582)/100</f>
        <v>5.5E-2</v>
      </c>
      <c r="C582" s="207"/>
      <c r="D582" s="33">
        <f t="shared" si="31"/>
        <v>9.8400000000000001E-2</v>
      </c>
      <c r="E582" s="207"/>
      <c r="F582" s="765">
        <v>9.84</v>
      </c>
      <c r="G582" s="765">
        <v>4.34</v>
      </c>
      <c r="H582" s="337"/>
      <c r="I582" s="23"/>
      <c r="J582" s="23"/>
      <c r="K582" s="1786"/>
      <c r="L582" s="1787"/>
      <c r="M582" s="1786"/>
      <c r="N582" s="1786"/>
      <c r="O582" s="1786"/>
      <c r="P582" s="1786"/>
      <c r="Q582" s="1786"/>
    </row>
    <row r="583" spans="1:17">
      <c r="A583" s="764">
        <v>38121</v>
      </c>
      <c r="B583" s="154">
        <f t="shared" si="32"/>
        <v>5.578000000000001E-2</v>
      </c>
      <c r="C583" s="207"/>
      <c r="D583" s="33">
        <f t="shared" ref="D583:D646" si="33">F583/100</f>
        <v>9.8800000000000013E-2</v>
      </c>
      <c r="E583" s="207"/>
      <c r="F583" s="765">
        <v>9.8800000000000008</v>
      </c>
      <c r="G583" s="765">
        <v>4.3019999999999996</v>
      </c>
      <c r="H583" s="337"/>
      <c r="I583" s="23"/>
      <c r="J583" s="23"/>
      <c r="K583" s="1786"/>
      <c r="L583" s="1787"/>
      <c r="M583" s="1786"/>
      <c r="N583" s="1786"/>
      <c r="O583" s="1786"/>
      <c r="P583" s="1786"/>
      <c r="Q583" s="1786"/>
    </row>
    <row r="584" spans="1:17">
      <c r="A584" s="764">
        <v>38124</v>
      </c>
      <c r="B584" s="154">
        <f t="shared" si="32"/>
        <v>5.7110000000000001E-2</v>
      </c>
      <c r="C584" s="207"/>
      <c r="D584" s="33">
        <f t="shared" si="33"/>
        <v>9.98E-2</v>
      </c>
      <c r="E584" s="207"/>
      <c r="F584" s="765">
        <v>9.98</v>
      </c>
      <c r="G584" s="765">
        <v>4.2690000000000001</v>
      </c>
      <c r="H584" s="337"/>
      <c r="I584" s="23"/>
      <c r="J584" s="23"/>
      <c r="K584" s="1786"/>
      <c r="L584" s="1787"/>
      <c r="M584" s="1786"/>
      <c r="N584" s="1786"/>
      <c r="O584" s="1786"/>
      <c r="P584" s="1786"/>
      <c r="Q584" s="1786"/>
    </row>
    <row r="585" spans="1:17">
      <c r="A585" s="764">
        <v>38125</v>
      </c>
      <c r="B585" s="154">
        <f t="shared" si="32"/>
        <v>5.6499999999999995E-2</v>
      </c>
      <c r="C585" s="207"/>
      <c r="D585" s="33">
        <f t="shared" si="33"/>
        <v>9.9399999999999988E-2</v>
      </c>
      <c r="E585" s="207"/>
      <c r="F585" s="765">
        <v>9.94</v>
      </c>
      <c r="G585" s="765">
        <v>4.29</v>
      </c>
      <c r="H585" s="337"/>
      <c r="I585" s="23"/>
      <c r="J585" s="23"/>
      <c r="K585" s="1786"/>
      <c r="L585" s="1787"/>
      <c r="M585" s="1786"/>
      <c r="N585" s="1786"/>
      <c r="O585" s="1786"/>
      <c r="P585" s="1786"/>
      <c r="Q585" s="1786"/>
    </row>
    <row r="586" spans="1:17">
      <c r="A586" s="764">
        <v>38128</v>
      </c>
      <c r="B586" s="154">
        <f t="shared" si="32"/>
        <v>5.5E-2</v>
      </c>
      <c r="C586" s="207"/>
      <c r="D586" s="33">
        <f t="shared" si="33"/>
        <v>9.8299999999999998E-2</v>
      </c>
      <c r="E586" s="207"/>
      <c r="F586" s="765">
        <v>9.83</v>
      </c>
      <c r="G586" s="765">
        <v>4.33</v>
      </c>
      <c r="H586" s="337"/>
      <c r="I586" s="23"/>
      <c r="J586" s="23"/>
      <c r="K586" s="1786"/>
      <c r="L586" s="1787"/>
      <c r="M586" s="1786"/>
      <c r="N586" s="1786"/>
      <c r="O586" s="1786"/>
      <c r="P586" s="1786"/>
      <c r="Q586" s="1786"/>
    </row>
    <row r="587" spans="1:17">
      <c r="A587" s="764">
        <v>38131</v>
      </c>
      <c r="B587" s="154">
        <f t="shared" si="32"/>
        <v>5.4820000000000008E-2</v>
      </c>
      <c r="C587" s="207"/>
      <c r="D587" s="33">
        <f t="shared" si="33"/>
        <v>9.8000000000000004E-2</v>
      </c>
      <c r="E587" s="207"/>
      <c r="F587" s="765">
        <v>9.8000000000000007</v>
      </c>
      <c r="G587" s="765">
        <v>4.3179999999999996</v>
      </c>
      <c r="H587" s="337"/>
      <c r="I587" s="23"/>
      <c r="J587" s="23"/>
      <c r="K587" s="1786"/>
      <c r="L587" s="1787"/>
      <c r="M587" s="1786"/>
      <c r="N587" s="1786"/>
      <c r="O587" s="1786"/>
      <c r="P587" s="1786"/>
      <c r="Q587" s="1786"/>
    </row>
    <row r="588" spans="1:17">
      <c r="A588" s="764">
        <v>38132</v>
      </c>
      <c r="B588" s="154">
        <f t="shared" si="32"/>
        <v>5.5249999999999994E-2</v>
      </c>
      <c r="C588" s="207"/>
      <c r="D588" s="33">
        <f t="shared" si="33"/>
        <v>9.8400000000000001E-2</v>
      </c>
      <c r="E588" s="207"/>
      <c r="F588" s="765">
        <v>9.84</v>
      </c>
      <c r="G588" s="765">
        <v>4.3150000000000004</v>
      </c>
      <c r="H588" s="337"/>
      <c r="I588" s="23"/>
      <c r="J588" s="23"/>
      <c r="K588" s="1786"/>
      <c r="L588" s="1787"/>
      <c r="M588" s="1786"/>
      <c r="N588" s="1786"/>
      <c r="O588" s="1786"/>
      <c r="P588" s="1786"/>
      <c r="Q588" s="1786"/>
    </row>
    <row r="589" spans="1:17">
      <c r="A589" s="764">
        <v>38133</v>
      </c>
      <c r="B589" s="154">
        <f t="shared" si="32"/>
        <v>5.4999999999999993E-2</v>
      </c>
      <c r="C589" s="207"/>
      <c r="D589" s="33">
        <f t="shared" si="33"/>
        <v>9.7799999999999998E-2</v>
      </c>
      <c r="E589" s="207"/>
      <c r="F589" s="765">
        <v>9.7799999999999994</v>
      </c>
      <c r="G589" s="765">
        <v>4.28</v>
      </c>
      <c r="H589" s="337"/>
      <c r="I589" s="23"/>
      <c r="J589" s="23"/>
      <c r="K589" s="1786"/>
      <c r="L589" s="1787"/>
      <c r="M589" s="1786"/>
      <c r="N589" s="1786"/>
      <c r="O589" s="1786"/>
      <c r="P589" s="1786"/>
      <c r="Q589" s="1786"/>
    </row>
    <row r="590" spans="1:17">
      <c r="A590" s="764">
        <v>38134</v>
      </c>
      <c r="B590" s="154">
        <f t="shared" si="32"/>
        <v>5.4679999999999999E-2</v>
      </c>
      <c r="C590" s="207"/>
      <c r="D590" s="33">
        <f t="shared" si="33"/>
        <v>9.74E-2</v>
      </c>
      <c r="E590" s="207"/>
      <c r="F590" s="765">
        <v>9.74</v>
      </c>
      <c r="G590" s="765">
        <v>4.2720000000000002</v>
      </c>
      <c r="H590" s="337"/>
      <c r="I590" s="23"/>
      <c r="J590" s="23"/>
      <c r="K590" s="1786"/>
      <c r="L590" s="1787"/>
      <c r="M590" s="1786"/>
      <c r="N590" s="1786"/>
      <c r="O590" s="1786"/>
      <c r="P590" s="1786"/>
      <c r="Q590" s="1786"/>
    </row>
    <row r="591" spans="1:17">
      <c r="A591" s="764">
        <v>38138</v>
      </c>
      <c r="B591" s="154">
        <f t="shared" si="32"/>
        <v>5.3480000000000007E-2</v>
      </c>
      <c r="C591" s="207"/>
      <c r="D591" s="33">
        <f t="shared" si="33"/>
        <v>9.7200000000000009E-2</v>
      </c>
      <c r="E591" s="207"/>
      <c r="F591" s="765">
        <v>9.7200000000000006</v>
      </c>
      <c r="G591" s="765">
        <v>4.3719999999999999</v>
      </c>
      <c r="H591" s="337"/>
      <c r="I591" s="23"/>
      <c r="J591" s="23"/>
      <c r="K591" s="1786"/>
      <c r="L591" s="1787"/>
      <c r="M591" s="1786"/>
      <c r="N591" s="1786"/>
      <c r="O591" s="1786"/>
      <c r="P591" s="1786"/>
      <c r="Q591" s="1786"/>
    </row>
    <row r="592" spans="1:17">
      <c r="A592" s="764">
        <v>38139</v>
      </c>
      <c r="B592" s="154">
        <f t="shared" si="32"/>
        <v>5.4109999999999998E-2</v>
      </c>
      <c r="C592" s="207"/>
      <c r="D592" s="33">
        <f t="shared" si="33"/>
        <v>9.7699999999999995E-2</v>
      </c>
      <c r="E592" s="207"/>
      <c r="F592" s="765">
        <v>9.77</v>
      </c>
      <c r="G592" s="765">
        <v>4.359</v>
      </c>
      <c r="H592" s="337"/>
      <c r="I592" s="23"/>
      <c r="J592" s="23"/>
      <c r="K592" s="1786"/>
      <c r="L592" s="1787"/>
      <c r="M592" s="1786"/>
      <c r="N592" s="1786"/>
      <c r="O592" s="1786"/>
      <c r="P592" s="1786"/>
      <c r="Q592" s="1786"/>
    </row>
    <row r="593" spans="1:17">
      <c r="A593" s="764">
        <v>38140</v>
      </c>
      <c r="B593" s="154">
        <f t="shared" si="32"/>
        <v>5.3500000000000006E-2</v>
      </c>
      <c r="C593" s="207"/>
      <c r="D593" s="33">
        <f t="shared" si="33"/>
        <v>9.7299999999999998E-2</v>
      </c>
      <c r="E593" s="207"/>
      <c r="F593" s="765">
        <v>9.73</v>
      </c>
      <c r="G593" s="765">
        <v>4.38</v>
      </c>
      <c r="H593" s="337"/>
      <c r="I593" s="23"/>
      <c r="J593" s="23"/>
      <c r="K593" s="1786"/>
      <c r="L593" s="1787"/>
      <c r="M593" s="1786"/>
      <c r="N593" s="1786"/>
      <c r="O593" s="1786"/>
      <c r="P593" s="1786"/>
      <c r="Q593" s="1786"/>
    </row>
    <row r="594" spans="1:17">
      <c r="A594" s="764">
        <v>38141</v>
      </c>
      <c r="B594" s="154">
        <f t="shared" si="32"/>
        <v>5.3360000000000012E-2</v>
      </c>
      <c r="C594" s="207"/>
      <c r="D594" s="33">
        <f t="shared" si="33"/>
        <v>9.7100000000000006E-2</v>
      </c>
      <c r="E594" s="207"/>
      <c r="F594" s="765">
        <v>9.7100000000000009</v>
      </c>
      <c r="G594" s="765">
        <v>4.3739999999999997</v>
      </c>
      <c r="H594" s="337"/>
      <c r="I594" s="23"/>
      <c r="J594" s="23"/>
      <c r="K594" s="1786"/>
      <c r="L594" s="1787"/>
      <c r="M594" s="1786"/>
      <c r="N594" s="1786"/>
      <c r="O594" s="1786"/>
      <c r="P594" s="1786"/>
      <c r="Q594" s="1786"/>
    </row>
    <row r="595" spans="1:17">
      <c r="A595" s="764">
        <v>38142</v>
      </c>
      <c r="B595" s="154">
        <f t="shared" si="32"/>
        <v>5.2730000000000006E-2</v>
      </c>
      <c r="C595" s="207"/>
      <c r="D595" s="33">
        <f t="shared" si="33"/>
        <v>9.6600000000000005E-2</v>
      </c>
      <c r="E595" s="207"/>
      <c r="F595" s="765">
        <v>9.66</v>
      </c>
      <c r="G595" s="765">
        <v>4.3869999999999996</v>
      </c>
      <c r="H595" s="337"/>
      <c r="I595" s="23"/>
      <c r="J595" s="23"/>
      <c r="K595" s="1786"/>
      <c r="L595" s="1787"/>
      <c r="M595" s="1786"/>
      <c r="N595" s="1786"/>
      <c r="O595" s="1786"/>
      <c r="P595" s="1786"/>
      <c r="Q595" s="1786"/>
    </row>
    <row r="596" spans="1:17">
      <c r="A596" s="764">
        <v>38145</v>
      </c>
      <c r="B596" s="154">
        <f t="shared" si="32"/>
        <v>5.2580000000000009E-2</v>
      </c>
      <c r="C596" s="207"/>
      <c r="D596" s="33">
        <f t="shared" si="33"/>
        <v>9.6200000000000008E-2</v>
      </c>
      <c r="E596" s="207"/>
      <c r="F596" s="765">
        <v>9.620000000000001</v>
      </c>
      <c r="G596" s="765">
        <v>4.3620000000000001</v>
      </c>
      <c r="H596" s="337"/>
      <c r="I596" s="23"/>
      <c r="J596" s="23"/>
      <c r="K596" s="1786"/>
      <c r="L596" s="1787"/>
      <c r="M596" s="1786"/>
      <c r="N596" s="1786"/>
      <c r="O596" s="1786"/>
      <c r="P596" s="1786"/>
      <c r="Q596" s="1786"/>
    </row>
    <row r="597" spans="1:17">
      <c r="A597" s="764">
        <v>38146</v>
      </c>
      <c r="B597" s="154">
        <f t="shared" si="32"/>
        <v>5.2579999999999988E-2</v>
      </c>
      <c r="C597" s="207"/>
      <c r="D597" s="33">
        <f t="shared" si="33"/>
        <v>9.6099999999999991E-2</v>
      </c>
      <c r="E597" s="207"/>
      <c r="F597" s="765">
        <v>9.61</v>
      </c>
      <c r="G597" s="765">
        <v>4.3520000000000003</v>
      </c>
      <c r="H597" s="337"/>
      <c r="I597" s="23"/>
      <c r="J597" s="23"/>
      <c r="K597" s="1786"/>
      <c r="L597" s="1787"/>
      <c r="M597" s="1786"/>
      <c r="N597" s="1786"/>
      <c r="O597" s="1786"/>
      <c r="P597" s="1786"/>
      <c r="Q597" s="1786"/>
    </row>
    <row r="598" spans="1:17">
      <c r="A598" s="764">
        <v>38147</v>
      </c>
      <c r="B598" s="154">
        <f t="shared" si="32"/>
        <v>5.2300000000000013E-2</v>
      </c>
      <c r="C598" s="207"/>
      <c r="D598" s="33">
        <f t="shared" si="33"/>
        <v>9.6200000000000008E-2</v>
      </c>
      <c r="E598" s="207"/>
      <c r="F598" s="765">
        <v>9.620000000000001</v>
      </c>
      <c r="G598" s="765">
        <v>4.3899999999999997</v>
      </c>
      <c r="H598" s="337"/>
      <c r="I598" s="23"/>
      <c r="J598" s="23"/>
      <c r="K598" s="1786"/>
      <c r="L598" s="1787"/>
      <c r="M598" s="1786"/>
      <c r="N598" s="1786"/>
      <c r="O598" s="1786"/>
      <c r="P598" s="1786"/>
      <c r="Q598" s="1786"/>
    </row>
    <row r="599" spans="1:17">
      <c r="A599" s="764">
        <v>38148</v>
      </c>
      <c r="B599" s="154">
        <f t="shared" si="32"/>
        <v>5.2139999999999992E-2</v>
      </c>
      <c r="C599" s="207"/>
      <c r="D599" s="33">
        <f t="shared" si="33"/>
        <v>9.6099999999999991E-2</v>
      </c>
      <c r="E599" s="207"/>
      <c r="F599" s="765">
        <v>9.61</v>
      </c>
      <c r="G599" s="765">
        <v>4.3959999999999999</v>
      </c>
      <c r="H599" s="337"/>
      <c r="I599" s="23"/>
      <c r="J599" s="23"/>
      <c r="K599" s="1786"/>
      <c r="L599" s="1787"/>
      <c r="M599" s="1786"/>
      <c r="N599" s="1786"/>
      <c r="O599" s="1786"/>
      <c r="P599" s="1786"/>
      <c r="Q599" s="1786"/>
    </row>
    <row r="600" spans="1:17">
      <c r="A600" s="764">
        <v>38149</v>
      </c>
      <c r="B600" s="154">
        <f t="shared" si="32"/>
        <v>5.1900000000000016E-2</v>
      </c>
      <c r="C600" s="207"/>
      <c r="D600" s="33">
        <f t="shared" si="33"/>
        <v>9.6200000000000008E-2</v>
      </c>
      <c r="E600" s="207"/>
      <c r="F600" s="765">
        <v>9.620000000000001</v>
      </c>
      <c r="G600" s="765">
        <v>4.43</v>
      </c>
      <c r="H600" s="337"/>
      <c r="I600" s="23"/>
      <c r="J600" s="23"/>
      <c r="K600" s="1786"/>
      <c r="L600" s="1787"/>
      <c r="M600" s="1786"/>
      <c r="N600" s="1786"/>
      <c r="O600" s="1786"/>
      <c r="P600" s="1786"/>
      <c r="Q600" s="1786"/>
    </row>
    <row r="601" spans="1:17">
      <c r="A601" s="764">
        <v>38152</v>
      </c>
      <c r="B601" s="154">
        <f t="shared" si="32"/>
        <v>5.2729999999999999E-2</v>
      </c>
      <c r="C601" s="207"/>
      <c r="D601" s="33">
        <f t="shared" si="33"/>
        <v>9.69E-2</v>
      </c>
      <c r="E601" s="207"/>
      <c r="F601" s="765">
        <v>9.69</v>
      </c>
      <c r="G601" s="765">
        <v>4.4169999999999998</v>
      </c>
      <c r="H601" s="337"/>
      <c r="I601" s="23"/>
      <c r="J601" s="23"/>
      <c r="K601" s="1786"/>
      <c r="L601" s="1787"/>
      <c r="M601" s="1786"/>
      <c r="N601" s="1786"/>
      <c r="O601" s="1786"/>
      <c r="P601" s="1786"/>
      <c r="Q601" s="1786"/>
    </row>
    <row r="602" spans="1:17">
      <c r="A602" s="764">
        <v>38153</v>
      </c>
      <c r="B602" s="154">
        <f t="shared" si="32"/>
        <v>5.3310000000000003E-2</v>
      </c>
      <c r="C602" s="207"/>
      <c r="D602" s="33">
        <f t="shared" si="33"/>
        <v>9.64E-2</v>
      </c>
      <c r="E602" s="207"/>
      <c r="F602" s="765">
        <v>9.64</v>
      </c>
      <c r="G602" s="765">
        <v>4.3090000000000002</v>
      </c>
      <c r="H602" s="337"/>
      <c r="I602" s="23"/>
      <c r="J602" s="23"/>
      <c r="K602" s="1786"/>
      <c r="L602" s="1787"/>
      <c r="M602" s="1786"/>
      <c r="N602" s="1786"/>
      <c r="O602" s="1786"/>
      <c r="P602" s="1786"/>
      <c r="Q602" s="1786"/>
    </row>
    <row r="603" spans="1:17">
      <c r="A603" s="764">
        <v>38154</v>
      </c>
      <c r="B603" s="154">
        <f t="shared" si="32"/>
        <v>5.2600000000000008E-2</v>
      </c>
      <c r="C603" s="207"/>
      <c r="D603" s="33">
        <f t="shared" si="33"/>
        <v>9.6200000000000008E-2</v>
      </c>
      <c r="E603" s="207"/>
      <c r="F603" s="765">
        <v>9.620000000000001</v>
      </c>
      <c r="G603" s="765">
        <v>4.3600000000000003</v>
      </c>
      <c r="H603" s="337"/>
      <c r="I603" s="23"/>
      <c r="J603" s="23"/>
      <c r="K603" s="1786"/>
      <c r="L603" s="1787"/>
      <c r="M603" s="1786"/>
      <c r="N603" s="1786"/>
      <c r="O603" s="1786"/>
      <c r="P603" s="1786"/>
      <c r="Q603" s="1786"/>
    </row>
    <row r="604" spans="1:17">
      <c r="A604" s="764">
        <v>38155</v>
      </c>
      <c r="B604" s="154">
        <f t="shared" si="32"/>
        <v>5.247000000000001E-2</v>
      </c>
      <c r="C604" s="207"/>
      <c r="D604" s="33">
        <f t="shared" si="33"/>
        <v>9.6200000000000008E-2</v>
      </c>
      <c r="E604" s="207"/>
      <c r="F604" s="765">
        <v>9.620000000000001</v>
      </c>
      <c r="G604" s="765">
        <v>4.3730000000000002</v>
      </c>
      <c r="H604" s="337"/>
      <c r="I604" s="23"/>
      <c r="J604" s="23"/>
      <c r="K604" s="1786"/>
      <c r="L604" s="1787"/>
      <c r="M604" s="1786"/>
      <c r="N604" s="1786"/>
      <c r="O604" s="1786"/>
      <c r="P604" s="1786"/>
      <c r="Q604" s="1786"/>
    </row>
    <row r="605" spans="1:17">
      <c r="A605" s="764">
        <v>38156</v>
      </c>
      <c r="B605" s="154">
        <f t="shared" si="32"/>
        <v>5.2649999999999995E-2</v>
      </c>
      <c r="C605" s="207"/>
      <c r="D605" s="33">
        <f t="shared" si="33"/>
        <v>9.6099999999999991E-2</v>
      </c>
      <c r="E605" s="207"/>
      <c r="F605" s="765">
        <v>9.61</v>
      </c>
      <c r="G605" s="765">
        <v>4.3449999999999998</v>
      </c>
      <c r="H605" s="337"/>
      <c r="I605" s="23"/>
      <c r="J605" s="23"/>
      <c r="K605" s="1786"/>
      <c r="L605" s="1787"/>
      <c r="M605" s="1786"/>
      <c r="N605" s="1786"/>
      <c r="O605" s="1786"/>
      <c r="P605" s="1786"/>
      <c r="Q605" s="1786"/>
    </row>
    <row r="606" spans="1:17">
      <c r="A606" s="764">
        <v>38159</v>
      </c>
      <c r="B606" s="154">
        <f t="shared" si="32"/>
        <v>5.2689999999999994E-2</v>
      </c>
      <c r="C606" s="207"/>
      <c r="D606" s="33">
        <f t="shared" si="33"/>
        <v>9.6000000000000002E-2</v>
      </c>
      <c r="E606" s="207"/>
      <c r="F606" s="765">
        <v>9.6</v>
      </c>
      <c r="G606" s="765">
        <v>4.3310000000000004</v>
      </c>
      <c r="H606" s="337"/>
      <c r="I606" s="23"/>
      <c r="J606" s="23"/>
      <c r="K606" s="1786"/>
      <c r="L606" s="1787"/>
      <c r="M606" s="1786"/>
      <c r="N606" s="1786"/>
      <c r="O606" s="1786"/>
      <c r="P606" s="1786"/>
      <c r="Q606" s="1786"/>
    </row>
    <row r="607" spans="1:17">
      <c r="A607" s="764">
        <v>38160</v>
      </c>
      <c r="B607" s="154">
        <f t="shared" si="32"/>
        <v>5.296E-2</v>
      </c>
      <c r="C607" s="207"/>
      <c r="D607" s="33">
        <f t="shared" si="33"/>
        <v>9.6500000000000002E-2</v>
      </c>
      <c r="E607" s="207"/>
      <c r="F607" s="765">
        <v>9.65</v>
      </c>
      <c r="G607" s="765">
        <v>4.3540000000000001</v>
      </c>
      <c r="H607" s="337"/>
      <c r="I607" s="23"/>
      <c r="J607" s="23"/>
      <c r="K607" s="1786"/>
      <c r="L607" s="1787"/>
      <c r="M607" s="1786"/>
      <c r="N607" s="1786"/>
      <c r="O607" s="1786"/>
      <c r="P607" s="1786"/>
      <c r="Q607" s="1786"/>
    </row>
    <row r="608" spans="1:17">
      <c r="A608" s="764">
        <v>38161</v>
      </c>
      <c r="B608" s="154">
        <f t="shared" si="32"/>
        <v>5.2740000000000009E-2</v>
      </c>
      <c r="C608" s="207"/>
      <c r="D608" s="33">
        <f t="shared" si="33"/>
        <v>9.6200000000000008E-2</v>
      </c>
      <c r="E608" s="207"/>
      <c r="F608" s="765">
        <v>9.620000000000001</v>
      </c>
      <c r="G608" s="765">
        <v>4.3460000000000001</v>
      </c>
      <c r="H608" s="337"/>
      <c r="I608" s="23"/>
      <c r="J608" s="23"/>
      <c r="K608" s="1786"/>
      <c r="L608" s="1787"/>
      <c r="M608" s="1786"/>
      <c r="N608" s="1786"/>
      <c r="O608" s="1786"/>
      <c r="P608" s="1786"/>
      <c r="Q608" s="1786"/>
    </row>
    <row r="609" spans="1:17">
      <c r="A609" s="764">
        <v>38162</v>
      </c>
      <c r="B609" s="154">
        <f t="shared" si="32"/>
        <v>5.2949999999999997E-2</v>
      </c>
      <c r="C609" s="207"/>
      <c r="D609" s="33">
        <f t="shared" si="33"/>
        <v>9.5899999999999999E-2</v>
      </c>
      <c r="E609" s="207"/>
      <c r="F609" s="765">
        <v>9.59</v>
      </c>
      <c r="G609" s="765">
        <v>4.2949999999999999</v>
      </c>
      <c r="H609" s="337"/>
      <c r="I609" s="23"/>
      <c r="J609" s="23"/>
      <c r="K609" s="1786"/>
      <c r="L609" s="1787"/>
      <c r="M609" s="1786"/>
      <c r="N609" s="1786"/>
      <c r="O609" s="1786"/>
      <c r="P609" s="1786"/>
      <c r="Q609" s="1786"/>
    </row>
    <row r="610" spans="1:17">
      <c r="A610" s="764">
        <v>38163</v>
      </c>
      <c r="B610" s="154">
        <f t="shared" si="32"/>
        <v>5.2420000000000001E-2</v>
      </c>
      <c r="C610" s="207"/>
      <c r="D610" s="33">
        <f t="shared" si="33"/>
        <v>9.5700000000000007E-2</v>
      </c>
      <c r="E610" s="207"/>
      <c r="F610" s="765">
        <v>9.57</v>
      </c>
      <c r="G610" s="765">
        <v>4.3280000000000003</v>
      </c>
      <c r="H610" s="337"/>
      <c r="I610" s="23"/>
      <c r="J610" s="23"/>
      <c r="K610" s="1786"/>
      <c r="L610" s="1787"/>
      <c r="M610" s="1786"/>
      <c r="N610" s="1786"/>
      <c r="O610" s="1786"/>
      <c r="P610" s="1786"/>
      <c r="Q610" s="1786"/>
    </row>
    <row r="611" spans="1:17">
      <c r="A611" s="764">
        <v>38166</v>
      </c>
      <c r="B611" s="154">
        <f t="shared" si="32"/>
        <v>5.1399999999999994E-2</v>
      </c>
      <c r="C611" s="207"/>
      <c r="D611" s="33">
        <f t="shared" si="33"/>
        <v>9.5100000000000004E-2</v>
      </c>
      <c r="E611" s="207"/>
      <c r="F611" s="765">
        <v>9.51</v>
      </c>
      <c r="G611" s="765">
        <v>4.37</v>
      </c>
      <c r="H611" s="337"/>
      <c r="I611" s="23"/>
      <c r="J611" s="23"/>
      <c r="K611" s="1786"/>
      <c r="L611" s="1787"/>
      <c r="M611" s="1786"/>
      <c r="N611" s="1786"/>
      <c r="O611" s="1786"/>
      <c r="P611" s="1786"/>
      <c r="Q611" s="1786"/>
    </row>
    <row r="612" spans="1:17">
      <c r="A612" s="764">
        <v>38167</v>
      </c>
      <c r="B612" s="154">
        <f t="shared" si="32"/>
        <v>5.1559999999999995E-2</v>
      </c>
      <c r="C612" s="207"/>
      <c r="D612" s="33">
        <f t="shared" si="33"/>
        <v>9.5100000000000004E-2</v>
      </c>
      <c r="E612" s="207"/>
      <c r="F612" s="765">
        <v>9.51</v>
      </c>
      <c r="G612" s="765">
        <v>4.3540000000000001</v>
      </c>
      <c r="H612" s="337"/>
      <c r="I612" s="23"/>
      <c r="J612" s="23"/>
      <c r="K612" s="1786"/>
      <c r="L612" s="1787"/>
      <c r="M612" s="1786"/>
      <c r="N612" s="1786"/>
      <c r="O612" s="1786"/>
      <c r="P612" s="1786"/>
      <c r="Q612" s="1786"/>
    </row>
    <row r="613" spans="1:17">
      <c r="A613" s="764">
        <v>38168</v>
      </c>
      <c r="B613" s="154">
        <f t="shared" si="32"/>
        <v>5.229000000000001E-2</v>
      </c>
      <c r="C613" s="207"/>
      <c r="D613" s="33">
        <f t="shared" si="33"/>
        <v>9.5400000000000013E-2</v>
      </c>
      <c r="E613" s="207"/>
      <c r="F613" s="765">
        <v>9.5400000000000009</v>
      </c>
      <c r="G613" s="765">
        <v>4.3109999999999999</v>
      </c>
      <c r="H613" s="337"/>
      <c r="I613" s="23"/>
      <c r="J613" s="23"/>
      <c r="K613" s="1786"/>
      <c r="L613" s="1787"/>
      <c r="M613" s="1786"/>
      <c r="N613" s="1786"/>
      <c r="O613" s="1786"/>
      <c r="P613" s="1786"/>
      <c r="Q613" s="1786"/>
    </row>
    <row r="614" spans="1:17">
      <c r="A614" s="764">
        <v>38170</v>
      </c>
      <c r="B614" s="154">
        <f t="shared" si="32"/>
        <v>5.3359999999999991E-2</v>
      </c>
      <c r="C614" s="207"/>
      <c r="D614" s="33">
        <f t="shared" si="33"/>
        <v>9.6000000000000002E-2</v>
      </c>
      <c r="E614" s="207"/>
      <c r="F614" s="765">
        <v>9.6</v>
      </c>
      <c r="G614" s="765">
        <v>4.2640000000000002</v>
      </c>
      <c r="H614" s="337"/>
      <c r="I614" s="23"/>
      <c r="J614" s="23"/>
      <c r="K614" s="1786"/>
      <c r="L614" s="1787"/>
      <c r="M614" s="1786"/>
      <c r="N614" s="1786"/>
      <c r="O614" s="1786"/>
      <c r="P614" s="1786"/>
      <c r="Q614" s="1786"/>
    </row>
    <row r="615" spans="1:17">
      <c r="A615" s="764">
        <v>38173</v>
      </c>
      <c r="B615" s="154">
        <f t="shared" si="32"/>
        <v>5.3670000000000009E-2</v>
      </c>
      <c r="C615" s="207"/>
      <c r="D615" s="33">
        <f t="shared" si="33"/>
        <v>9.6200000000000008E-2</v>
      </c>
      <c r="E615" s="207"/>
      <c r="F615" s="765">
        <v>9.620000000000001</v>
      </c>
      <c r="G615" s="765">
        <v>4.2530000000000001</v>
      </c>
      <c r="H615" s="337"/>
      <c r="I615" s="23"/>
      <c r="J615" s="23"/>
      <c r="K615" s="1786"/>
      <c r="L615" s="1787"/>
      <c r="M615" s="1786"/>
      <c r="N615" s="1786"/>
      <c r="O615" s="1786"/>
      <c r="P615" s="1786"/>
      <c r="Q615" s="1786"/>
    </row>
    <row r="616" spans="1:17">
      <c r="A616" s="764">
        <v>38174</v>
      </c>
      <c r="B616" s="154">
        <f t="shared" si="32"/>
        <v>5.4060000000000004E-2</v>
      </c>
      <c r="C616" s="207"/>
      <c r="D616" s="33">
        <f t="shared" si="33"/>
        <v>9.6600000000000005E-2</v>
      </c>
      <c r="E616" s="207"/>
      <c r="F616" s="765">
        <v>9.66</v>
      </c>
      <c r="G616" s="765">
        <v>4.2539999999999996</v>
      </c>
      <c r="H616" s="337"/>
      <c r="I616" s="23"/>
      <c r="J616" s="23"/>
      <c r="K616" s="1786"/>
      <c r="L616" s="1787"/>
      <c r="M616" s="1786"/>
      <c r="N616" s="1786"/>
      <c r="O616" s="1786"/>
      <c r="P616" s="1786"/>
      <c r="Q616" s="1786"/>
    </row>
    <row r="617" spans="1:17">
      <c r="A617" s="764">
        <v>38175</v>
      </c>
      <c r="B617" s="154">
        <f t="shared" si="32"/>
        <v>5.4440000000000002E-2</v>
      </c>
      <c r="C617" s="207"/>
      <c r="D617" s="33">
        <f t="shared" si="33"/>
        <v>9.6699999999999994E-2</v>
      </c>
      <c r="E617" s="207"/>
      <c r="F617" s="765">
        <v>9.67</v>
      </c>
      <c r="G617" s="765">
        <v>4.226</v>
      </c>
      <c r="H617" s="337"/>
      <c r="I617" s="23"/>
      <c r="J617" s="23"/>
      <c r="K617" s="1786"/>
      <c r="L617" s="1787"/>
      <c r="M617" s="1786"/>
      <c r="N617" s="1786"/>
      <c r="O617" s="1786"/>
      <c r="P617" s="1786"/>
      <c r="Q617" s="1786"/>
    </row>
    <row r="618" spans="1:17">
      <c r="A618" s="764">
        <v>38176</v>
      </c>
      <c r="B618" s="154">
        <f t="shared" si="32"/>
        <v>5.4550000000000001E-2</v>
      </c>
      <c r="C618" s="207"/>
      <c r="D618" s="33">
        <f t="shared" si="33"/>
        <v>9.6799999999999997E-2</v>
      </c>
      <c r="E618" s="207"/>
      <c r="F618" s="765">
        <v>9.68</v>
      </c>
      <c r="G618" s="765">
        <v>4.2249999999999996</v>
      </c>
      <c r="H618" s="337"/>
      <c r="I618" s="23"/>
      <c r="J618" s="23"/>
      <c r="K618" s="1786"/>
      <c r="L618" s="1787"/>
      <c r="M618" s="1786"/>
      <c r="N618" s="1786"/>
      <c r="O618" s="1786"/>
      <c r="P618" s="1786"/>
      <c r="Q618" s="1786"/>
    </row>
    <row r="619" spans="1:17">
      <c r="A619" s="764">
        <v>38177</v>
      </c>
      <c r="B619" s="154">
        <f t="shared" si="32"/>
        <v>5.4609999999999992E-2</v>
      </c>
      <c r="C619" s="207"/>
      <c r="D619" s="33">
        <f t="shared" si="33"/>
        <v>9.6799999999999997E-2</v>
      </c>
      <c r="E619" s="207"/>
      <c r="F619" s="765">
        <v>9.68</v>
      </c>
      <c r="G619" s="765">
        <v>4.2190000000000003</v>
      </c>
      <c r="H619" s="337"/>
      <c r="I619" s="23"/>
      <c r="J619" s="23"/>
      <c r="K619" s="1786"/>
      <c r="L619" s="1787"/>
      <c r="M619" s="1786"/>
      <c r="N619" s="1786"/>
      <c r="O619" s="1786"/>
      <c r="P619" s="1786"/>
      <c r="Q619" s="1786"/>
    </row>
    <row r="620" spans="1:17">
      <c r="A620" s="764">
        <v>38180</v>
      </c>
      <c r="B620" s="154">
        <f t="shared" si="32"/>
        <v>5.4900000000000011E-2</v>
      </c>
      <c r="C620" s="207"/>
      <c r="D620" s="33">
        <f t="shared" si="33"/>
        <v>9.7000000000000017E-2</v>
      </c>
      <c r="E620" s="207"/>
      <c r="F620" s="765">
        <v>9.7000000000000011</v>
      </c>
      <c r="G620" s="765">
        <v>4.21</v>
      </c>
      <c r="H620" s="337"/>
      <c r="I620" s="23"/>
      <c r="J620" s="23"/>
      <c r="K620" s="1786"/>
      <c r="L620" s="1787"/>
      <c r="M620" s="1786"/>
      <c r="N620" s="1786"/>
      <c r="O620" s="1786"/>
      <c r="P620" s="1786"/>
      <c r="Q620" s="1786"/>
    </row>
    <row r="621" spans="1:17">
      <c r="A621" s="764">
        <v>38181</v>
      </c>
      <c r="B621" s="154">
        <f t="shared" si="32"/>
        <v>5.458000000000001E-2</v>
      </c>
      <c r="C621" s="207"/>
      <c r="D621" s="33">
        <f t="shared" si="33"/>
        <v>9.7100000000000006E-2</v>
      </c>
      <c r="E621" s="207"/>
      <c r="F621" s="765">
        <v>9.7100000000000009</v>
      </c>
      <c r="G621" s="765">
        <v>4.2519999999999998</v>
      </c>
      <c r="H621" s="337"/>
      <c r="I621" s="23"/>
      <c r="J621" s="23"/>
      <c r="K621" s="1786"/>
      <c r="L621" s="1787"/>
      <c r="M621" s="1786"/>
      <c r="N621" s="1786"/>
      <c r="O621" s="1786"/>
      <c r="P621" s="1786"/>
      <c r="Q621" s="1786"/>
    </row>
    <row r="622" spans="1:17">
      <c r="A622" s="764">
        <v>38182</v>
      </c>
      <c r="B622" s="154">
        <f t="shared" si="32"/>
        <v>5.458000000000001E-2</v>
      </c>
      <c r="C622" s="207"/>
      <c r="D622" s="33">
        <f t="shared" si="33"/>
        <v>9.7100000000000006E-2</v>
      </c>
      <c r="E622" s="207"/>
      <c r="F622" s="765">
        <v>9.7100000000000009</v>
      </c>
      <c r="G622" s="765">
        <v>4.2519999999999998</v>
      </c>
      <c r="H622" s="337"/>
      <c r="I622" s="23"/>
      <c r="J622" s="23"/>
      <c r="K622" s="1786"/>
      <c r="L622" s="1787"/>
      <c r="M622" s="1786"/>
      <c r="N622" s="1786"/>
      <c r="O622" s="1786"/>
      <c r="P622" s="1786"/>
      <c r="Q622" s="1786"/>
    </row>
    <row r="623" spans="1:17">
      <c r="A623" s="764">
        <v>38183</v>
      </c>
      <c r="B623" s="154">
        <f t="shared" si="32"/>
        <v>5.5069999999999994E-2</v>
      </c>
      <c r="C623" s="207"/>
      <c r="D623" s="33">
        <f t="shared" si="33"/>
        <v>9.7599999999999992E-2</v>
      </c>
      <c r="E623" s="207"/>
      <c r="F623" s="765">
        <v>9.76</v>
      </c>
      <c r="G623" s="765">
        <v>4.2530000000000001</v>
      </c>
      <c r="H623" s="337"/>
      <c r="I623" s="23"/>
      <c r="J623" s="23"/>
      <c r="K623" s="1786"/>
      <c r="L623" s="1787"/>
      <c r="M623" s="1786"/>
      <c r="N623" s="1786"/>
      <c r="O623" s="1786"/>
      <c r="P623" s="1786"/>
      <c r="Q623" s="1786"/>
    </row>
    <row r="624" spans="1:17">
      <c r="A624" s="764">
        <v>38184</v>
      </c>
      <c r="B624" s="154">
        <f t="shared" si="32"/>
        <v>5.5559999999999998E-2</v>
      </c>
      <c r="C624" s="207"/>
      <c r="D624" s="33">
        <f t="shared" si="33"/>
        <v>9.7500000000000003E-2</v>
      </c>
      <c r="E624" s="207"/>
      <c r="F624" s="765">
        <v>9.75</v>
      </c>
      <c r="G624" s="765">
        <v>4.194</v>
      </c>
      <c r="H624" s="337"/>
      <c r="I624" s="23"/>
      <c r="J624" s="23"/>
      <c r="K624" s="1786"/>
      <c r="L624" s="1787"/>
      <c r="M624" s="1786"/>
      <c r="N624" s="1786"/>
      <c r="O624" s="1786"/>
      <c r="P624" s="1786"/>
      <c r="Q624" s="1786"/>
    </row>
    <row r="625" spans="1:17">
      <c r="A625" s="764">
        <v>38187</v>
      </c>
      <c r="B625" s="154">
        <f t="shared" si="32"/>
        <v>5.5799999999999988E-2</v>
      </c>
      <c r="C625" s="207"/>
      <c r="D625" s="33">
        <f t="shared" si="33"/>
        <v>9.7699999999999995E-2</v>
      </c>
      <c r="E625" s="207"/>
      <c r="F625" s="765">
        <v>9.77</v>
      </c>
      <c r="G625" s="765">
        <v>4.1900000000000004</v>
      </c>
      <c r="H625" s="337"/>
      <c r="I625" s="23"/>
      <c r="J625" s="23"/>
      <c r="K625" s="1786"/>
      <c r="L625" s="1787"/>
      <c r="M625" s="1786"/>
      <c r="N625" s="1786"/>
      <c r="O625" s="1786"/>
      <c r="P625" s="1786"/>
      <c r="Q625" s="1786"/>
    </row>
    <row r="626" spans="1:17">
      <c r="A626" s="764">
        <v>38188</v>
      </c>
      <c r="B626" s="154">
        <f t="shared" si="32"/>
        <v>5.5300000000000002E-2</v>
      </c>
      <c r="C626" s="207"/>
      <c r="D626" s="33">
        <f t="shared" si="33"/>
        <v>9.74E-2</v>
      </c>
      <c r="E626" s="207"/>
      <c r="F626" s="765">
        <v>9.74</v>
      </c>
      <c r="G626" s="765">
        <v>4.21</v>
      </c>
      <c r="H626" s="337"/>
      <c r="I626" s="23"/>
      <c r="J626" s="23"/>
      <c r="K626" s="1786"/>
      <c r="L626" s="1787"/>
      <c r="M626" s="1786"/>
      <c r="N626" s="1786"/>
      <c r="O626" s="1786"/>
      <c r="P626" s="1786"/>
      <c r="Q626" s="1786"/>
    </row>
    <row r="627" spans="1:17">
      <c r="A627" s="764">
        <v>38189</v>
      </c>
      <c r="B627" s="154">
        <f t="shared" si="32"/>
        <v>5.4420000000000003E-2</v>
      </c>
      <c r="C627" s="207"/>
      <c r="D627" s="33">
        <f t="shared" si="33"/>
        <v>9.7299999999999998E-2</v>
      </c>
      <c r="E627" s="207"/>
      <c r="F627" s="765">
        <v>9.73</v>
      </c>
      <c r="G627" s="765">
        <v>4.2880000000000003</v>
      </c>
      <c r="H627" s="337"/>
      <c r="I627" s="23"/>
      <c r="J627" s="23"/>
      <c r="K627" s="1786"/>
      <c r="L627" s="1787"/>
      <c r="M627" s="1786"/>
      <c r="N627" s="1786"/>
      <c r="O627" s="1786"/>
      <c r="P627" s="1786"/>
      <c r="Q627" s="1786"/>
    </row>
    <row r="628" spans="1:17">
      <c r="A628" s="764">
        <v>38190</v>
      </c>
      <c r="B628" s="154">
        <f t="shared" si="32"/>
        <v>5.5139999999999995E-2</v>
      </c>
      <c r="C628" s="207"/>
      <c r="D628" s="33">
        <f t="shared" si="33"/>
        <v>9.7599999999999992E-2</v>
      </c>
      <c r="E628" s="207"/>
      <c r="F628" s="765">
        <v>9.76</v>
      </c>
      <c r="G628" s="765">
        <v>4.2460000000000004</v>
      </c>
      <c r="H628" s="337"/>
      <c r="I628" s="23"/>
      <c r="J628" s="23"/>
      <c r="K628" s="1786"/>
      <c r="L628" s="1787"/>
      <c r="M628" s="1786"/>
      <c r="N628" s="1786"/>
      <c r="O628" s="1786"/>
      <c r="P628" s="1786"/>
      <c r="Q628" s="1786"/>
    </row>
    <row r="629" spans="1:17">
      <c r="A629" s="764">
        <v>38191</v>
      </c>
      <c r="B629" s="154">
        <f t="shared" si="32"/>
        <v>5.5379999999999992E-2</v>
      </c>
      <c r="C629" s="207"/>
      <c r="D629" s="33">
        <f t="shared" si="33"/>
        <v>9.7799999999999998E-2</v>
      </c>
      <c r="E629" s="207"/>
      <c r="F629" s="765">
        <v>9.7799999999999994</v>
      </c>
      <c r="G629" s="765">
        <v>4.242</v>
      </c>
      <c r="H629" s="337"/>
      <c r="I629" s="23"/>
      <c r="J629" s="23"/>
      <c r="K629" s="1786"/>
      <c r="L629" s="1787"/>
      <c r="M629" s="1786"/>
      <c r="N629" s="1786"/>
      <c r="O629" s="1786"/>
      <c r="P629" s="1786"/>
      <c r="Q629" s="1786"/>
    </row>
    <row r="630" spans="1:17">
      <c r="A630" s="764">
        <v>38194</v>
      </c>
      <c r="B630" s="154">
        <f t="shared" si="32"/>
        <v>5.5520000000000007E-2</v>
      </c>
      <c r="C630" s="207"/>
      <c r="D630" s="33">
        <f t="shared" si="33"/>
        <v>9.820000000000001E-2</v>
      </c>
      <c r="E630" s="207"/>
      <c r="F630" s="765">
        <v>9.82</v>
      </c>
      <c r="G630" s="765">
        <v>4.2679999999999998</v>
      </c>
      <c r="H630" s="337"/>
      <c r="I630" s="23"/>
      <c r="J630" s="23"/>
      <c r="K630" s="1786"/>
      <c r="L630" s="1787"/>
      <c r="M630" s="1786"/>
      <c r="N630" s="1786"/>
      <c r="O630" s="1786"/>
      <c r="P630" s="1786"/>
      <c r="Q630" s="1786"/>
    </row>
    <row r="631" spans="1:17">
      <c r="A631" s="764">
        <v>38195</v>
      </c>
      <c r="B631" s="154">
        <f t="shared" si="32"/>
        <v>5.4610000000000006E-2</v>
      </c>
      <c r="C631" s="207"/>
      <c r="D631" s="33">
        <f t="shared" si="33"/>
        <v>9.7500000000000003E-2</v>
      </c>
      <c r="E631" s="207"/>
      <c r="F631" s="765">
        <v>9.75</v>
      </c>
      <c r="G631" s="765">
        <v>4.2889999999999997</v>
      </c>
      <c r="H631" s="337"/>
      <c r="I631" s="23"/>
      <c r="J631" s="23"/>
      <c r="K631" s="1786"/>
      <c r="L631" s="1787"/>
      <c r="M631" s="1786"/>
      <c r="N631" s="1786"/>
      <c r="O631" s="1786"/>
      <c r="P631" s="1786"/>
      <c r="Q631" s="1786"/>
    </row>
    <row r="632" spans="1:17">
      <c r="A632" s="764">
        <v>38196</v>
      </c>
      <c r="B632" s="154">
        <f t="shared" si="32"/>
        <v>5.4649999999999997E-2</v>
      </c>
      <c r="C632" s="207"/>
      <c r="D632" s="33">
        <f t="shared" si="33"/>
        <v>9.7500000000000003E-2</v>
      </c>
      <c r="E632" s="207"/>
      <c r="F632" s="765">
        <v>9.75</v>
      </c>
      <c r="G632" s="765">
        <v>4.2850000000000001</v>
      </c>
      <c r="H632" s="337"/>
      <c r="I632" s="23"/>
      <c r="J632" s="23"/>
      <c r="K632" s="1786"/>
      <c r="L632" s="1787"/>
      <c r="M632" s="1786"/>
      <c r="N632" s="1786"/>
      <c r="O632" s="1786"/>
      <c r="P632" s="1786"/>
      <c r="Q632" s="1786"/>
    </row>
    <row r="633" spans="1:17">
      <c r="A633" s="764">
        <v>38197</v>
      </c>
      <c r="B633" s="154">
        <f t="shared" si="32"/>
        <v>5.4219999999999997E-2</v>
      </c>
      <c r="C633" s="207"/>
      <c r="D633" s="33">
        <f t="shared" si="33"/>
        <v>9.69E-2</v>
      </c>
      <c r="E633" s="207"/>
      <c r="F633" s="765">
        <v>9.69</v>
      </c>
      <c r="G633" s="765">
        <v>4.2679999999999998</v>
      </c>
      <c r="H633" s="337"/>
      <c r="I633" s="23"/>
      <c r="J633" s="23"/>
      <c r="K633" s="1786"/>
      <c r="L633" s="1787"/>
      <c r="M633" s="1786"/>
      <c r="N633" s="1786"/>
      <c r="O633" s="1786"/>
      <c r="P633" s="1786"/>
      <c r="Q633" s="1786"/>
    </row>
    <row r="634" spans="1:17">
      <c r="A634" s="764">
        <v>38219</v>
      </c>
      <c r="B634" s="154">
        <f t="shared" si="32"/>
        <v>5.9070000000000011E-2</v>
      </c>
      <c r="C634" s="207"/>
      <c r="D634" s="33">
        <f t="shared" si="33"/>
        <v>9.9600000000000008E-2</v>
      </c>
      <c r="E634" s="207"/>
      <c r="F634" s="765">
        <v>9.9600000000000009</v>
      </c>
      <c r="G634" s="765">
        <v>4.0529999999999999</v>
      </c>
      <c r="H634" s="337"/>
      <c r="I634" s="23"/>
      <c r="J634" s="23"/>
      <c r="K634" s="1786"/>
      <c r="L634" s="1787"/>
      <c r="M634" s="1786"/>
      <c r="N634" s="1786"/>
      <c r="O634" s="1786"/>
      <c r="P634" s="1786"/>
      <c r="Q634" s="1786"/>
    </row>
    <row r="635" spans="1:17">
      <c r="A635" s="764">
        <v>38222</v>
      </c>
      <c r="B635" s="154">
        <f t="shared" si="32"/>
        <v>5.7670000000000013E-2</v>
      </c>
      <c r="C635" s="207"/>
      <c r="D635" s="33">
        <f t="shared" si="33"/>
        <v>9.870000000000001E-2</v>
      </c>
      <c r="E635" s="207"/>
      <c r="F635" s="765">
        <v>9.870000000000001</v>
      </c>
      <c r="G635" s="765">
        <v>4.1029999999999998</v>
      </c>
      <c r="H635" s="337"/>
      <c r="I635" s="23"/>
      <c r="J635" s="23"/>
      <c r="K635" s="1786"/>
      <c r="L635" s="1787"/>
      <c r="M635" s="1786"/>
      <c r="N635" s="1786"/>
      <c r="O635" s="1786"/>
      <c r="P635" s="1786"/>
      <c r="Q635" s="1786"/>
    </row>
    <row r="636" spans="1:17">
      <c r="A636" s="764">
        <v>38223</v>
      </c>
      <c r="B636" s="154">
        <f t="shared" si="32"/>
        <v>5.7509999999999992E-2</v>
      </c>
      <c r="C636" s="207"/>
      <c r="D636" s="33">
        <f t="shared" si="33"/>
        <v>9.8599999999999993E-2</v>
      </c>
      <c r="E636" s="207"/>
      <c r="F636" s="765">
        <v>9.86</v>
      </c>
      <c r="G636" s="765">
        <v>4.109</v>
      </c>
      <c r="H636" s="337"/>
      <c r="I636" s="23"/>
      <c r="J636" s="23"/>
      <c r="K636" s="1786"/>
      <c r="L636" s="1787"/>
      <c r="M636" s="1786"/>
      <c r="N636" s="1786"/>
      <c r="O636" s="1786"/>
      <c r="P636" s="1786"/>
      <c r="Q636" s="1786"/>
    </row>
    <row r="637" spans="1:17">
      <c r="A637" s="764">
        <v>38224</v>
      </c>
      <c r="B637" s="154">
        <f t="shared" si="32"/>
        <v>5.731E-2</v>
      </c>
      <c r="C637" s="207"/>
      <c r="D637" s="33">
        <f t="shared" si="33"/>
        <v>9.8400000000000001E-2</v>
      </c>
      <c r="E637" s="207"/>
      <c r="F637" s="765">
        <v>9.84</v>
      </c>
      <c r="G637" s="765">
        <v>4.109</v>
      </c>
      <c r="H637" s="337"/>
      <c r="I637" s="23"/>
      <c r="J637" s="23"/>
      <c r="K637" s="1786"/>
      <c r="L637" s="1787"/>
      <c r="M637" s="1786"/>
      <c r="N637" s="1786"/>
      <c r="O637" s="1786"/>
      <c r="P637" s="1786"/>
      <c r="Q637" s="1786"/>
    </row>
    <row r="638" spans="1:17">
      <c r="A638" s="764">
        <v>38225</v>
      </c>
      <c r="B638" s="154">
        <f t="shared" si="32"/>
        <v>5.7099999999999991E-2</v>
      </c>
      <c r="C638" s="207"/>
      <c r="D638" s="33">
        <f t="shared" si="33"/>
        <v>9.7699999999999995E-2</v>
      </c>
      <c r="E638" s="207"/>
      <c r="F638" s="765">
        <v>9.77</v>
      </c>
      <c r="G638" s="765">
        <v>4.0600000000000005</v>
      </c>
      <c r="H638" s="337"/>
      <c r="I638" s="23"/>
      <c r="J638" s="23"/>
      <c r="K638" s="1786"/>
      <c r="L638" s="1787"/>
      <c r="M638" s="1786"/>
      <c r="N638" s="1786"/>
      <c r="O638" s="1786"/>
      <c r="P638" s="1786"/>
      <c r="Q638" s="1786"/>
    </row>
    <row r="639" spans="1:17">
      <c r="A639" s="764">
        <v>38226</v>
      </c>
      <c r="B639" s="154">
        <f t="shared" si="32"/>
        <v>5.7079999999999992E-2</v>
      </c>
      <c r="C639" s="207"/>
      <c r="D639" s="33">
        <f t="shared" si="33"/>
        <v>9.7699999999999995E-2</v>
      </c>
      <c r="E639" s="207"/>
      <c r="F639" s="765">
        <v>9.77</v>
      </c>
      <c r="G639" s="765">
        <v>4.0620000000000003</v>
      </c>
      <c r="H639" s="337"/>
      <c r="I639" s="23"/>
      <c r="J639" s="23"/>
      <c r="K639" s="1786"/>
      <c r="L639" s="1787"/>
      <c r="M639" s="1786"/>
      <c r="N639" s="1786"/>
      <c r="O639" s="1786"/>
      <c r="P639" s="1786"/>
      <c r="Q639" s="1786"/>
    </row>
    <row r="640" spans="1:17">
      <c r="A640" s="764">
        <v>38229</v>
      </c>
      <c r="B640" s="154">
        <f t="shared" si="32"/>
        <v>5.7119999999999997E-2</v>
      </c>
      <c r="C640" s="207"/>
      <c r="D640" s="33">
        <f t="shared" si="33"/>
        <v>9.7799999999999998E-2</v>
      </c>
      <c r="E640" s="207"/>
      <c r="F640" s="765">
        <v>9.7799999999999994</v>
      </c>
      <c r="G640" s="765">
        <v>4.0679999999999996</v>
      </c>
      <c r="H640" s="337"/>
      <c r="I640" s="23"/>
      <c r="J640" s="23"/>
      <c r="K640" s="1786"/>
      <c r="L640" s="1787"/>
      <c r="M640" s="1786"/>
      <c r="N640" s="1786"/>
      <c r="O640" s="1786"/>
      <c r="P640" s="1786"/>
      <c r="Q640" s="1786"/>
    </row>
    <row r="641" spans="1:17">
      <c r="A641" s="764">
        <v>38230</v>
      </c>
      <c r="B641" s="154">
        <f t="shared" si="32"/>
        <v>5.8870000000000006E-2</v>
      </c>
      <c r="C641" s="207"/>
      <c r="D641" s="33">
        <f t="shared" si="33"/>
        <v>9.9000000000000005E-2</v>
      </c>
      <c r="E641" s="207"/>
      <c r="F641" s="765">
        <v>9.9</v>
      </c>
      <c r="G641" s="765">
        <v>4.0129999999999999</v>
      </c>
      <c r="H641" s="337"/>
      <c r="I641" s="23"/>
      <c r="J641" s="23"/>
      <c r="K641" s="1786"/>
      <c r="L641" s="1787"/>
      <c r="M641" s="1786"/>
      <c r="N641" s="1786"/>
      <c r="O641" s="1786"/>
      <c r="P641" s="1786"/>
      <c r="Q641" s="1786"/>
    </row>
    <row r="642" spans="1:17">
      <c r="A642" s="764">
        <v>38231</v>
      </c>
      <c r="B642" s="154">
        <f t="shared" si="32"/>
        <v>5.824E-2</v>
      </c>
      <c r="C642" s="207"/>
      <c r="D642" s="33">
        <f t="shared" si="33"/>
        <v>9.8599999999999993E-2</v>
      </c>
      <c r="E642" s="207"/>
      <c r="F642" s="765">
        <v>9.86</v>
      </c>
      <c r="G642" s="765">
        <v>4.0359999999999996</v>
      </c>
      <c r="H642" s="337"/>
      <c r="I642" s="23"/>
      <c r="J642" s="23"/>
      <c r="K642" s="1786"/>
      <c r="L642" s="1787"/>
      <c r="M642" s="1786"/>
      <c r="N642" s="1786"/>
      <c r="O642" s="1786"/>
      <c r="P642" s="1786"/>
      <c r="Q642" s="1786"/>
    </row>
    <row r="643" spans="1:17">
      <c r="A643" s="764">
        <v>38232</v>
      </c>
      <c r="B643" s="154">
        <f t="shared" si="32"/>
        <v>5.7660000000000003E-2</v>
      </c>
      <c r="C643" s="207"/>
      <c r="D643" s="33">
        <f t="shared" si="33"/>
        <v>9.8400000000000001E-2</v>
      </c>
      <c r="E643" s="207"/>
      <c r="F643" s="765">
        <v>9.84</v>
      </c>
      <c r="G643" s="765">
        <v>4.0739999999999998</v>
      </c>
      <c r="H643" s="337"/>
      <c r="I643" s="23"/>
      <c r="J643" s="23"/>
      <c r="K643" s="1786"/>
      <c r="L643" s="1787"/>
      <c r="M643" s="1786"/>
      <c r="N643" s="1786"/>
      <c r="O643" s="1786"/>
      <c r="P643" s="1786"/>
      <c r="Q643" s="1786"/>
    </row>
    <row r="644" spans="1:17">
      <c r="A644" s="764">
        <v>38233</v>
      </c>
      <c r="B644" s="154">
        <f t="shared" si="32"/>
        <v>5.6590000000000008E-2</v>
      </c>
      <c r="C644" s="207"/>
      <c r="D644" s="33">
        <f t="shared" si="33"/>
        <v>9.8100000000000007E-2</v>
      </c>
      <c r="E644" s="207"/>
      <c r="F644" s="765">
        <v>9.81</v>
      </c>
      <c r="G644" s="765">
        <v>4.1509999999999998</v>
      </c>
      <c r="H644" s="337"/>
      <c r="I644" s="23"/>
      <c r="J644" s="23"/>
      <c r="K644" s="1786"/>
      <c r="L644" s="1787"/>
      <c r="M644" s="1786"/>
      <c r="N644" s="1786"/>
      <c r="O644" s="1786"/>
      <c r="P644" s="1786"/>
      <c r="Q644" s="1786"/>
    </row>
    <row r="645" spans="1:17">
      <c r="A645" s="764">
        <v>38236</v>
      </c>
      <c r="B645" s="154">
        <f t="shared" si="32"/>
        <v>5.6419999999999998E-2</v>
      </c>
      <c r="C645" s="207"/>
      <c r="D645" s="33">
        <f t="shared" si="33"/>
        <v>9.7799999999999998E-2</v>
      </c>
      <c r="E645" s="207"/>
      <c r="F645" s="765">
        <v>9.7799999999999994</v>
      </c>
      <c r="G645" s="765">
        <v>4.1379999999999999</v>
      </c>
      <c r="H645" s="337"/>
      <c r="I645" s="23"/>
      <c r="J645" s="23"/>
      <c r="K645" s="1786"/>
      <c r="L645" s="1787"/>
      <c r="M645" s="1786"/>
      <c r="N645" s="1786"/>
      <c r="O645" s="1786"/>
      <c r="P645" s="1786"/>
      <c r="Q645" s="1786"/>
    </row>
    <row r="646" spans="1:17">
      <c r="A646" s="764">
        <v>38237</v>
      </c>
      <c r="B646" s="154">
        <f t="shared" ref="B646:B709" si="34">(F646-G646)/100</f>
        <v>5.6139999999999995E-2</v>
      </c>
      <c r="C646" s="207"/>
      <c r="D646" s="33">
        <f t="shared" si="33"/>
        <v>9.7500000000000003E-2</v>
      </c>
      <c r="E646" s="207"/>
      <c r="F646" s="765">
        <v>9.75</v>
      </c>
      <c r="G646" s="765">
        <v>4.1360000000000001</v>
      </c>
      <c r="H646" s="337"/>
      <c r="I646" s="23"/>
      <c r="J646" s="23"/>
      <c r="K646" s="1786"/>
      <c r="L646" s="1787"/>
      <c r="M646" s="1786"/>
      <c r="N646" s="1786"/>
      <c r="O646" s="1786"/>
      <c r="P646" s="1786"/>
      <c r="Q646" s="1786"/>
    </row>
    <row r="647" spans="1:17">
      <c r="A647" s="764">
        <v>38238</v>
      </c>
      <c r="B647" s="154">
        <f t="shared" si="34"/>
        <v>5.654E-2</v>
      </c>
      <c r="C647" s="207"/>
      <c r="D647" s="33">
        <f t="shared" ref="D647:D710" si="35">F647/100</f>
        <v>9.7699999999999995E-2</v>
      </c>
      <c r="E647" s="207"/>
      <c r="F647" s="765">
        <v>9.77</v>
      </c>
      <c r="G647" s="765">
        <v>4.1159999999999997</v>
      </c>
      <c r="H647" s="337"/>
      <c r="I647" s="23"/>
      <c r="J647" s="23"/>
      <c r="K647" s="1786"/>
      <c r="L647" s="1787"/>
      <c r="M647" s="1786"/>
      <c r="N647" s="1786"/>
      <c r="O647" s="1786"/>
      <c r="P647" s="1786"/>
      <c r="Q647" s="1786"/>
    </row>
    <row r="648" spans="1:17">
      <c r="A648" s="764">
        <v>38239</v>
      </c>
      <c r="B648" s="154">
        <f t="shared" si="34"/>
        <v>5.7380000000000007E-2</v>
      </c>
      <c r="C648" s="207"/>
      <c r="D648" s="33">
        <f t="shared" si="35"/>
        <v>9.8100000000000007E-2</v>
      </c>
      <c r="E648" s="207"/>
      <c r="F648" s="765">
        <v>9.81</v>
      </c>
      <c r="G648" s="765">
        <v>4.0720000000000001</v>
      </c>
      <c r="H648" s="337"/>
      <c r="I648" s="23"/>
      <c r="J648" s="23"/>
      <c r="K648" s="1786"/>
      <c r="L648" s="1787"/>
      <c r="M648" s="1786"/>
      <c r="N648" s="1786"/>
      <c r="O648" s="1786"/>
      <c r="P648" s="1786"/>
      <c r="Q648" s="1786"/>
    </row>
    <row r="649" spans="1:17">
      <c r="A649" s="764">
        <v>38240</v>
      </c>
      <c r="B649" s="154">
        <f t="shared" si="34"/>
        <v>5.6999999999999995E-2</v>
      </c>
      <c r="C649" s="207"/>
      <c r="D649" s="33">
        <f t="shared" si="35"/>
        <v>9.7599999999999992E-2</v>
      </c>
      <c r="E649" s="207"/>
      <c r="F649" s="765">
        <v>9.76</v>
      </c>
      <c r="G649" s="765">
        <v>4.0600000000000005</v>
      </c>
      <c r="H649" s="337"/>
      <c r="I649" s="23"/>
      <c r="J649" s="23"/>
      <c r="K649" s="1786"/>
      <c r="L649" s="1787"/>
      <c r="M649" s="1786"/>
      <c r="N649" s="1786"/>
      <c r="O649" s="1786"/>
      <c r="P649" s="1786"/>
      <c r="Q649" s="1786"/>
    </row>
    <row r="650" spans="1:17">
      <c r="A650" s="764">
        <v>38243</v>
      </c>
      <c r="B650" s="154">
        <f t="shared" si="34"/>
        <v>5.6309999999999992E-2</v>
      </c>
      <c r="C650" s="207"/>
      <c r="D650" s="33">
        <f t="shared" si="35"/>
        <v>9.69E-2</v>
      </c>
      <c r="E650" s="207"/>
      <c r="F650" s="765">
        <v>9.69</v>
      </c>
      <c r="G650" s="765">
        <v>4.0590000000000002</v>
      </c>
      <c r="H650" s="337"/>
      <c r="I650" s="23"/>
      <c r="J650" s="23"/>
      <c r="K650" s="1786"/>
      <c r="L650" s="1787"/>
      <c r="M650" s="1786"/>
      <c r="N650" s="1786"/>
      <c r="O650" s="1786"/>
      <c r="P650" s="1786"/>
      <c r="Q650" s="1786"/>
    </row>
    <row r="651" spans="1:17">
      <c r="A651" s="764">
        <v>38244</v>
      </c>
      <c r="B651" s="154">
        <f t="shared" si="34"/>
        <v>5.6510000000000005E-2</v>
      </c>
      <c r="C651" s="207"/>
      <c r="D651" s="33">
        <f t="shared" si="35"/>
        <v>9.7000000000000017E-2</v>
      </c>
      <c r="E651" s="207"/>
      <c r="F651" s="765">
        <v>9.7000000000000011</v>
      </c>
      <c r="G651" s="765">
        <v>4.0490000000000004</v>
      </c>
      <c r="H651" s="337"/>
      <c r="I651" s="23"/>
      <c r="J651" s="23"/>
      <c r="K651" s="1786"/>
      <c r="L651" s="1787"/>
      <c r="M651" s="1786"/>
      <c r="N651" s="1786"/>
      <c r="O651" s="1786"/>
      <c r="P651" s="1786"/>
      <c r="Q651" s="1786"/>
    </row>
    <row r="652" spans="1:17">
      <c r="A652" s="764">
        <v>38245</v>
      </c>
      <c r="B652" s="154">
        <f t="shared" si="34"/>
        <v>5.6339999999999994E-2</v>
      </c>
      <c r="C652" s="207"/>
      <c r="D652" s="33">
        <f t="shared" si="35"/>
        <v>9.69E-2</v>
      </c>
      <c r="E652" s="207"/>
      <c r="F652" s="765">
        <v>9.69</v>
      </c>
      <c r="G652" s="765">
        <v>4.056</v>
      </c>
      <c r="H652" s="337"/>
      <c r="I652" s="23"/>
      <c r="J652" s="23"/>
      <c r="K652" s="1786"/>
      <c r="L652" s="1787"/>
      <c r="M652" s="1786"/>
      <c r="N652" s="1786"/>
      <c r="O652" s="1786"/>
      <c r="P652" s="1786"/>
      <c r="Q652" s="1786"/>
    </row>
    <row r="653" spans="1:17">
      <c r="A653" s="764">
        <v>38246</v>
      </c>
      <c r="B653" s="154">
        <f t="shared" si="34"/>
        <v>5.6459999999999996E-2</v>
      </c>
      <c r="C653" s="207"/>
      <c r="D653" s="33">
        <f t="shared" si="35"/>
        <v>9.6799999999999997E-2</v>
      </c>
      <c r="E653" s="207"/>
      <c r="F653" s="765">
        <v>9.68</v>
      </c>
      <c r="G653" s="765">
        <v>4.0339999999999998</v>
      </c>
      <c r="H653" s="337"/>
      <c r="I653" s="23"/>
      <c r="J653" s="23"/>
      <c r="K653" s="1786"/>
      <c r="L653" s="1787"/>
      <c r="M653" s="1786"/>
      <c r="N653" s="1786"/>
      <c r="O653" s="1786"/>
      <c r="P653" s="1786"/>
      <c r="Q653" s="1786"/>
    </row>
    <row r="654" spans="1:17">
      <c r="A654" s="764">
        <v>38247</v>
      </c>
      <c r="B654" s="154">
        <f t="shared" si="34"/>
        <v>5.6150000000000012E-2</v>
      </c>
      <c r="C654" s="207"/>
      <c r="D654" s="33">
        <f t="shared" si="35"/>
        <v>9.6300000000000011E-2</v>
      </c>
      <c r="E654" s="207"/>
      <c r="F654" s="765">
        <v>9.6300000000000008</v>
      </c>
      <c r="G654" s="765">
        <v>4.0149999999999997</v>
      </c>
      <c r="H654" s="337"/>
      <c r="I654" s="23"/>
      <c r="J654" s="23"/>
      <c r="K654" s="1786"/>
      <c r="L654" s="1787"/>
      <c r="M654" s="1786"/>
      <c r="N654" s="1786"/>
      <c r="O654" s="1786"/>
      <c r="P654" s="1786"/>
      <c r="Q654" s="1786"/>
    </row>
    <row r="655" spans="1:17">
      <c r="A655" s="764">
        <v>38250</v>
      </c>
      <c r="B655" s="154">
        <f t="shared" si="34"/>
        <v>5.654E-2</v>
      </c>
      <c r="C655" s="207"/>
      <c r="D655" s="33">
        <f t="shared" si="35"/>
        <v>9.6600000000000005E-2</v>
      </c>
      <c r="E655" s="207"/>
      <c r="F655" s="765">
        <v>9.66</v>
      </c>
      <c r="G655" s="765">
        <v>4.0060000000000002</v>
      </c>
      <c r="H655" s="337"/>
      <c r="I655" s="23"/>
      <c r="J655" s="23"/>
      <c r="K655" s="1786"/>
      <c r="L655" s="1787"/>
      <c r="M655" s="1786"/>
      <c r="N655" s="1786"/>
      <c r="O655" s="1786"/>
      <c r="P655" s="1786"/>
      <c r="Q655" s="1786"/>
    </row>
    <row r="656" spans="1:17">
      <c r="A656" s="764">
        <v>38251</v>
      </c>
      <c r="B656" s="154">
        <f t="shared" si="34"/>
        <v>5.6080000000000012E-2</v>
      </c>
      <c r="C656" s="207"/>
      <c r="D656" s="33">
        <f t="shared" si="35"/>
        <v>9.6200000000000008E-2</v>
      </c>
      <c r="E656" s="207"/>
      <c r="F656" s="765">
        <v>9.620000000000001</v>
      </c>
      <c r="G656" s="765">
        <v>4.0119999999999996</v>
      </c>
      <c r="H656" s="337"/>
      <c r="I656" s="23"/>
      <c r="J656" s="23"/>
      <c r="K656" s="1786"/>
      <c r="L656" s="1787"/>
      <c r="M656" s="1786"/>
      <c r="N656" s="1786"/>
      <c r="O656" s="1786"/>
      <c r="P656" s="1786"/>
      <c r="Q656" s="1786"/>
    </row>
    <row r="657" spans="1:17">
      <c r="A657" s="764">
        <v>38252</v>
      </c>
      <c r="B657" s="154">
        <f t="shared" si="34"/>
        <v>5.6930000000000008E-2</v>
      </c>
      <c r="C657" s="207"/>
      <c r="D657" s="33">
        <f t="shared" si="35"/>
        <v>9.6500000000000002E-2</v>
      </c>
      <c r="E657" s="207"/>
      <c r="F657" s="765">
        <v>9.65</v>
      </c>
      <c r="G657" s="765">
        <v>3.9569999999999999</v>
      </c>
      <c r="H657" s="337"/>
      <c r="I657" s="23"/>
      <c r="J657" s="23"/>
      <c r="K657" s="1786"/>
      <c r="L657" s="1787"/>
      <c r="M657" s="1786"/>
      <c r="N657" s="1786"/>
      <c r="O657" s="1786"/>
      <c r="P657" s="1786"/>
      <c r="Q657" s="1786"/>
    </row>
    <row r="658" spans="1:17">
      <c r="A658" s="764">
        <v>38253</v>
      </c>
      <c r="B658" s="154">
        <f t="shared" si="34"/>
        <v>5.7379999999999994E-2</v>
      </c>
      <c r="C658" s="207"/>
      <c r="D658" s="33">
        <f t="shared" si="35"/>
        <v>9.6799999999999997E-2</v>
      </c>
      <c r="E658" s="207"/>
      <c r="F658" s="765">
        <v>9.68</v>
      </c>
      <c r="G658" s="765">
        <v>3.9420000000000002</v>
      </c>
      <c r="H658" s="337"/>
      <c r="I658" s="23"/>
      <c r="J658" s="23"/>
      <c r="K658" s="1786"/>
      <c r="L658" s="1787"/>
      <c r="M658" s="1786"/>
      <c r="N658" s="1786"/>
      <c r="O658" s="1786"/>
      <c r="P658" s="1786"/>
      <c r="Q658" s="1786"/>
    </row>
    <row r="659" spans="1:17">
      <c r="A659" s="764">
        <v>38254</v>
      </c>
      <c r="B659" s="154">
        <f t="shared" si="34"/>
        <v>5.731E-2</v>
      </c>
      <c r="C659" s="207"/>
      <c r="D659" s="33">
        <f t="shared" si="35"/>
        <v>9.69E-2</v>
      </c>
      <c r="E659" s="207"/>
      <c r="F659" s="765">
        <v>9.69</v>
      </c>
      <c r="G659" s="765">
        <v>3.9590000000000001</v>
      </c>
      <c r="H659" s="337"/>
      <c r="I659" s="23"/>
      <c r="J659" s="23"/>
      <c r="K659" s="1786"/>
      <c r="L659" s="1787"/>
      <c r="M659" s="1786"/>
      <c r="N659" s="1786"/>
      <c r="O659" s="1786"/>
      <c r="P659" s="1786"/>
      <c r="Q659" s="1786"/>
    </row>
    <row r="660" spans="1:17">
      <c r="A660" s="764">
        <v>38257</v>
      </c>
      <c r="B660" s="154">
        <f t="shared" si="34"/>
        <v>5.7750000000000003E-2</v>
      </c>
      <c r="C660" s="207"/>
      <c r="D660" s="33">
        <f t="shared" si="35"/>
        <v>9.7200000000000009E-2</v>
      </c>
      <c r="E660" s="207"/>
      <c r="F660" s="765">
        <v>9.7200000000000006</v>
      </c>
      <c r="G660" s="765">
        <v>3.9450000000000003</v>
      </c>
      <c r="H660" s="337"/>
      <c r="I660" s="23"/>
      <c r="J660" s="23"/>
      <c r="K660" s="1786"/>
      <c r="L660" s="1787"/>
      <c r="M660" s="1786"/>
      <c r="N660" s="1786"/>
      <c r="O660" s="1786"/>
      <c r="P660" s="1786"/>
      <c r="Q660" s="1786"/>
    </row>
    <row r="661" spans="1:17">
      <c r="A661" s="764">
        <v>38258</v>
      </c>
      <c r="B661" s="154">
        <f t="shared" si="34"/>
        <v>5.7570000000000017E-2</v>
      </c>
      <c r="C661" s="207"/>
      <c r="D661" s="33">
        <f t="shared" si="35"/>
        <v>9.7100000000000006E-2</v>
      </c>
      <c r="E661" s="207"/>
      <c r="F661" s="765">
        <v>9.7100000000000009</v>
      </c>
      <c r="G661" s="765">
        <v>3.9529999999999998</v>
      </c>
      <c r="H661" s="337"/>
      <c r="I661" s="23"/>
      <c r="J661" s="23"/>
      <c r="K661" s="1786"/>
      <c r="L661" s="1787"/>
      <c r="M661" s="1786"/>
      <c r="N661" s="1786"/>
      <c r="O661" s="1786"/>
      <c r="P661" s="1786"/>
      <c r="Q661" s="1786"/>
    </row>
    <row r="662" spans="1:17">
      <c r="A662" s="764">
        <v>38259</v>
      </c>
      <c r="B662" s="154">
        <f t="shared" si="34"/>
        <v>5.6639999999999996E-2</v>
      </c>
      <c r="C662" s="207"/>
      <c r="D662" s="33">
        <f t="shared" si="35"/>
        <v>9.6500000000000002E-2</v>
      </c>
      <c r="E662" s="207"/>
      <c r="F662" s="765">
        <v>9.65</v>
      </c>
      <c r="G662" s="765">
        <v>3.9860000000000002</v>
      </c>
      <c r="H662" s="337"/>
      <c r="I662" s="23"/>
      <c r="J662" s="23"/>
      <c r="K662" s="1786"/>
      <c r="L662" s="1787"/>
      <c r="M662" s="1786"/>
      <c r="N662" s="1786"/>
      <c r="O662" s="1786"/>
      <c r="P662" s="1786"/>
      <c r="Q662" s="1786"/>
    </row>
    <row r="663" spans="1:17">
      <c r="A663" s="764">
        <v>38260</v>
      </c>
      <c r="B663" s="154">
        <f t="shared" si="34"/>
        <v>5.7140000000000003E-2</v>
      </c>
      <c r="C663" s="207"/>
      <c r="D663" s="33">
        <f t="shared" si="35"/>
        <v>9.7000000000000017E-2</v>
      </c>
      <c r="E663" s="207"/>
      <c r="F663" s="765">
        <v>9.7000000000000011</v>
      </c>
      <c r="G663" s="765">
        <v>3.9860000000000002</v>
      </c>
      <c r="H663" s="337"/>
      <c r="I663" s="23"/>
      <c r="J663" s="23"/>
      <c r="K663" s="1786"/>
      <c r="L663" s="1787"/>
      <c r="M663" s="1786"/>
      <c r="N663" s="1786"/>
      <c r="O663" s="1786"/>
      <c r="P663" s="1786"/>
      <c r="Q663" s="1786"/>
    </row>
    <row r="664" spans="1:17">
      <c r="A664" s="764">
        <v>38261</v>
      </c>
      <c r="B664" s="154">
        <f t="shared" si="34"/>
        <v>5.5909999999999994E-2</v>
      </c>
      <c r="C664" s="207"/>
      <c r="D664" s="33">
        <f t="shared" si="35"/>
        <v>9.6099999999999991E-2</v>
      </c>
      <c r="E664" s="207"/>
      <c r="F664" s="765">
        <v>9.61</v>
      </c>
      <c r="G664" s="765">
        <v>4.0190000000000001</v>
      </c>
      <c r="H664" s="337"/>
      <c r="I664" s="23"/>
      <c r="J664" s="23"/>
      <c r="K664" s="1786"/>
      <c r="L664" s="1787"/>
      <c r="M664" s="1786"/>
      <c r="N664" s="1786"/>
      <c r="O664" s="1786"/>
      <c r="P664" s="1786"/>
      <c r="Q664" s="1786"/>
    </row>
    <row r="665" spans="1:17">
      <c r="A665" s="764">
        <v>38264</v>
      </c>
      <c r="B665" s="154">
        <f t="shared" si="34"/>
        <v>5.5140000000000008E-2</v>
      </c>
      <c r="C665" s="207"/>
      <c r="D665" s="33">
        <f t="shared" si="35"/>
        <v>9.5400000000000013E-2</v>
      </c>
      <c r="E665" s="207"/>
      <c r="F665" s="765">
        <v>9.5400000000000009</v>
      </c>
      <c r="G665" s="765">
        <v>4.0259999999999998</v>
      </c>
      <c r="H665" s="337"/>
      <c r="I665" s="23"/>
      <c r="J665" s="23"/>
      <c r="K665" s="1786"/>
      <c r="L665" s="1787"/>
      <c r="M665" s="1786"/>
      <c r="N665" s="1786"/>
      <c r="O665" s="1786"/>
      <c r="P665" s="1786"/>
      <c r="Q665" s="1786"/>
    </row>
    <row r="666" spans="1:17">
      <c r="A666" s="764">
        <v>38265</v>
      </c>
      <c r="B666" s="154">
        <f t="shared" si="34"/>
        <v>5.5349999999999989E-2</v>
      </c>
      <c r="C666" s="207"/>
      <c r="D666" s="33">
        <f t="shared" si="35"/>
        <v>9.5299999999999996E-2</v>
      </c>
      <c r="E666" s="207"/>
      <c r="F666" s="765">
        <v>9.5299999999999994</v>
      </c>
      <c r="G666" s="765">
        <v>3.9950000000000001</v>
      </c>
      <c r="H666" s="337"/>
      <c r="I666" s="23"/>
      <c r="J666" s="23"/>
      <c r="K666" s="1786"/>
      <c r="L666" s="1787"/>
      <c r="M666" s="1786"/>
      <c r="N666" s="1786"/>
      <c r="O666" s="1786"/>
      <c r="P666" s="1786"/>
      <c r="Q666" s="1786"/>
    </row>
    <row r="667" spans="1:17">
      <c r="A667" s="764">
        <v>38266</v>
      </c>
      <c r="B667" s="154">
        <f t="shared" si="34"/>
        <v>5.5279999999999996E-2</v>
      </c>
      <c r="C667" s="207"/>
      <c r="D667" s="33">
        <f t="shared" si="35"/>
        <v>9.5199999999999993E-2</v>
      </c>
      <c r="E667" s="207"/>
      <c r="F667" s="765">
        <v>9.52</v>
      </c>
      <c r="G667" s="765">
        <v>3.992</v>
      </c>
      <c r="H667" s="337"/>
      <c r="I667" s="23"/>
      <c r="J667" s="23"/>
      <c r="K667" s="1786"/>
      <c r="L667" s="1787"/>
      <c r="M667" s="1786"/>
      <c r="N667" s="1786"/>
      <c r="O667" s="1786"/>
      <c r="P667" s="1786"/>
      <c r="Q667" s="1786"/>
    </row>
    <row r="668" spans="1:17">
      <c r="A668" s="764">
        <v>38267</v>
      </c>
      <c r="B668" s="154">
        <f t="shared" si="34"/>
        <v>5.5210000000000009E-2</v>
      </c>
      <c r="C668" s="207"/>
      <c r="D668" s="33">
        <f t="shared" si="35"/>
        <v>9.5400000000000013E-2</v>
      </c>
      <c r="E668" s="207"/>
      <c r="F668" s="765">
        <v>9.5400000000000009</v>
      </c>
      <c r="G668" s="765">
        <v>4.0190000000000001</v>
      </c>
      <c r="H668" s="337"/>
      <c r="I668" s="23"/>
      <c r="J668" s="23"/>
      <c r="K668" s="1786"/>
      <c r="L668" s="1787"/>
      <c r="M668" s="1786"/>
      <c r="N668" s="1786"/>
      <c r="O668" s="1786"/>
      <c r="P668" s="1786"/>
      <c r="Q668" s="1786"/>
    </row>
    <row r="669" spans="1:17">
      <c r="A669" s="764">
        <v>38268</v>
      </c>
      <c r="B669" s="154">
        <f t="shared" si="34"/>
        <v>5.6260000000000004E-2</v>
      </c>
      <c r="C669" s="207"/>
      <c r="D669" s="33">
        <f t="shared" si="35"/>
        <v>9.5700000000000007E-2</v>
      </c>
      <c r="E669" s="207"/>
      <c r="F669" s="765">
        <v>9.57</v>
      </c>
      <c r="G669" s="765">
        <v>3.944</v>
      </c>
      <c r="H669" s="337"/>
      <c r="I669" s="23"/>
      <c r="J669" s="23"/>
      <c r="K669" s="1786"/>
      <c r="L669" s="1787"/>
      <c r="M669" s="1786"/>
      <c r="N669" s="1786"/>
      <c r="O669" s="1786"/>
      <c r="P669" s="1786"/>
      <c r="Q669" s="1786"/>
    </row>
    <row r="670" spans="1:17">
      <c r="A670" s="764">
        <v>38271</v>
      </c>
      <c r="B670" s="154">
        <f t="shared" si="34"/>
        <v>5.6299999999999996E-2</v>
      </c>
      <c r="C670" s="207"/>
      <c r="D670" s="33">
        <f t="shared" si="35"/>
        <v>9.5799999999999996E-2</v>
      </c>
      <c r="E670" s="207"/>
      <c r="F670" s="765">
        <v>9.58</v>
      </c>
      <c r="G670" s="765">
        <v>3.95</v>
      </c>
      <c r="H670" s="337"/>
      <c r="I670" s="23"/>
      <c r="J670" s="23"/>
      <c r="K670" s="1786"/>
      <c r="L670" s="1787"/>
      <c r="M670" s="1786"/>
      <c r="N670" s="1786"/>
      <c r="O670" s="1786"/>
      <c r="P670" s="1786"/>
      <c r="Q670" s="1786"/>
    </row>
    <row r="671" spans="1:17">
      <c r="A671" s="764">
        <v>38272</v>
      </c>
      <c r="B671" s="154">
        <f t="shared" si="34"/>
        <v>5.7280000000000005E-2</v>
      </c>
      <c r="C671" s="207"/>
      <c r="D671" s="33">
        <f t="shared" si="35"/>
        <v>9.64E-2</v>
      </c>
      <c r="E671" s="207"/>
      <c r="F671" s="765">
        <v>9.64</v>
      </c>
      <c r="G671" s="765">
        <v>3.9119999999999999</v>
      </c>
      <c r="H671" s="337"/>
      <c r="I671" s="23"/>
      <c r="J671" s="23"/>
      <c r="K671" s="1786"/>
      <c r="L671" s="1787"/>
      <c r="M671" s="1786"/>
      <c r="N671" s="1786"/>
      <c r="O671" s="1786"/>
      <c r="P671" s="1786"/>
      <c r="Q671" s="1786"/>
    </row>
    <row r="672" spans="1:17">
      <c r="A672" s="764">
        <v>38273</v>
      </c>
      <c r="B672" s="154">
        <f t="shared" si="34"/>
        <v>5.6919999999999998E-2</v>
      </c>
      <c r="C672" s="207"/>
      <c r="D672" s="33">
        <f t="shared" si="35"/>
        <v>9.6000000000000002E-2</v>
      </c>
      <c r="E672" s="207"/>
      <c r="F672" s="765">
        <v>9.6</v>
      </c>
      <c r="G672" s="765">
        <v>3.9079999999999999</v>
      </c>
      <c r="H672" s="337"/>
      <c r="I672" s="23"/>
      <c r="J672" s="23"/>
      <c r="K672" s="1786"/>
      <c r="L672" s="1787"/>
      <c r="M672" s="1786"/>
      <c r="N672" s="1786"/>
      <c r="O672" s="1786"/>
      <c r="P672" s="1786"/>
      <c r="Q672" s="1786"/>
    </row>
    <row r="673" spans="1:17">
      <c r="A673" s="764">
        <v>38274</v>
      </c>
      <c r="B673" s="154">
        <f t="shared" si="34"/>
        <v>5.7580000000000006E-2</v>
      </c>
      <c r="C673" s="207"/>
      <c r="D673" s="33">
        <f t="shared" si="35"/>
        <v>9.64E-2</v>
      </c>
      <c r="E673" s="207"/>
      <c r="F673" s="765">
        <v>9.64</v>
      </c>
      <c r="G673" s="765">
        <v>3.8820000000000001</v>
      </c>
      <c r="H673" s="337"/>
      <c r="I673" s="23"/>
      <c r="J673" s="23"/>
      <c r="K673" s="1786"/>
      <c r="L673" s="1787"/>
      <c r="M673" s="1786"/>
      <c r="N673" s="1786"/>
      <c r="O673" s="1786"/>
      <c r="P673" s="1786"/>
      <c r="Q673" s="1786"/>
    </row>
    <row r="674" spans="1:17">
      <c r="A674" s="764">
        <v>38275</v>
      </c>
      <c r="B674" s="154">
        <f t="shared" si="34"/>
        <v>5.7360000000000008E-2</v>
      </c>
      <c r="C674" s="207"/>
      <c r="D674" s="33">
        <f t="shared" si="35"/>
        <v>9.6500000000000002E-2</v>
      </c>
      <c r="E674" s="207"/>
      <c r="F674" s="765">
        <v>9.65</v>
      </c>
      <c r="G674" s="765">
        <v>3.9140000000000001</v>
      </c>
      <c r="H674" s="337"/>
      <c r="I674" s="23"/>
      <c r="J674" s="23"/>
      <c r="K674" s="1786"/>
      <c r="L674" s="1787"/>
      <c r="M674" s="1786"/>
      <c r="N674" s="1786"/>
      <c r="O674" s="1786"/>
      <c r="P674" s="1786"/>
      <c r="Q674" s="1786"/>
    </row>
    <row r="675" spans="1:17">
      <c r="A675" s="764">
        <v>38278</v>
      </c>
      <c r="B675" s="154">
        <f t="shared" si="34"/>
        <v>5.7969999999999994E-2</v>
      </c>
      <c r="C675" s="207"/>
      <c r="D675" s="33">
        <f t="shared" si="35"/>
        <v>9.6799999999999997E-2</v>
      </c>
      <c r="E675" s="207"/>
      <c r="F675" s="765">
        <v>9.68</v>
      </c>
      <c r="G675" s="765">
        <v>3.883</v>
      </c>
      <c r="H675" s="337"/>
      <c r="I675" s="23"/>
      <c r="J675" s="23"/>
      <c r="K675" s="1786"/>
      <c r="L675" s="1787"/>
      <c r="M675" s="1786"/>
      <c r="N675" s="1786"/>
      <c r="O675" s="1786"/>
      <c r="P675" s="1786"/>
      <c r="Q675" s="1786"/>
    </row>
    <row r="676" spans="1:17">
      <c r="A676" s="764">
        <v>38279</v>
      </c>
      <c r="B676" s="154">
        <f t="shared" si="34"/>
        <v>5.7109999999999994E-2</v>
      </c>
      <c r="C676" s="207"/>
      <c r="D676" s="33">
        <f t="shared" si="35"/>
        <v>9.6099999999999991E-2</v>
      </c>
      <c r="E676" s="207"/>
      <c r="F676" s="765">
        <v>9.61</v>
      </c>
      <c r="G676" s="765">
        <v>3.899</v>
      </c>
      <c r="H676" s="337"/>
      <c r="I676" s="23"/>
      <c r="J676" s="23"/>
      <c r="K676" s="1786"/>
      <c r="L676" s="1787"/>
      <c r="M676" s="1786"/>
      <c r="N676" s="1786"/>
      <c r="O676" s="1786"/>
      <c r="P676" s="1786"/>
      <c r="Q676" s="1786"/>
    </row>
    <row r="677" spans="1:17">
      <c r="A677" s="764">
        <v>38280</v>
      </c>
      <c r="B677" s="154">
        <f t="shared" si="34"/>
        <v>5.7970000000000008E-2</v>
      </c>
      <c r="C677" s="207"/>
      <c r="D677" s="33">
        <f t="shared" si="35"/>
        <v>9.6600000000000005E-2</v>
      </c>
      <c r="E677" s="207"/>
      <c r="F677" s="765">
        <v>9.66</v>
      </c>
      <c r="G677" s="765">
        <v>3.863</v>
      </c>
      <c r="H677" s="337"/>
      <c r="I677" s="23"/>
      <c r="J677" s="23"/>
      <c r="K677" s="1786"/>
      <c r="L677" s="1787"/>
      <c r="M677" s="1786"/>
      <c r="N677" s="1786"/>
      <c r="O677" s="1786"/>
      <c r="P677" s="1786"/>
      <c r="Q677" s="1786"/>
    </row>
    <row r="678" spans="1:17">
      <c r="A678" s="764">
        <v>38281</v>
      </c>
      <c r="B678" s="154">
        <f t="shared" si="34"/>
        <v>5.738999999999999E-2</v>
      </c>
      <c r="C678" s="207"/>
      <c r="D678" s="33">
        <f t="shared" si="35"/>
        <v>9.6000000000000002E-2</v>
      </c>
      <c r="E678" s="207"/>
      <c r="F678" s="765">
        <v>9.6</v>
      </c>
      <c r="G678" s="765">
        <v>3.8610000000000002</v>
      </c>
      <c r="H678" s="337"/>
      <c r="I678" s="23"/>
      <c r="J678" s="23"/>
      <c r="K678" s="1786"/>
      <c r="L678" s="1787"/>
      <c r="M678" s="1786"/>
      <c r="N678" s="1786"/>
      <c r="O678" s="1786"/>
      <c r="P678" s="1786"/>
      <c r="Q678" s="1786"/>
    </row>
    <row r="679" spans="1:17">
      <c r="A679" s="764">
        <v>38282</v>
      </c>
      <c r="B679" s="154">
        <f t="shared" si="34"/>
        <v>5.74E-2</v>
      </c>
      <c r="C679" s="207"/>
      <c r="D679" s="33">
        <f t="shared" si="35"/>
        <v>9.6000000000000002E-2</v>
      </c>
      <c r="E679" s="207"/>
      <c r="F679" s="765">
        <v>9.6</v>
      </c>
      <c r="G679" s="765">
        <v>3.86</v>
      </c>
      <c r="H679" s="337"/>
      <c r="I679" s="23"/>
      <c r="J679" s="23"/>
      <c r="K679" s="1786"/>
      <c r="L679" s="1787"/>
      <c r="M679" s="1786"/>
      <c r="N679" s="1786"/>
      <c r="O679" s="1786"/>
      <c r="P679" s="1786"/>
      <c r="Q679" s="1786"/>
    </row>
    <row r="680" spans="1:17">
      <c r="A680" s="764">
        <v>38285</v>
      </c>
      <c r="B680" s="154">
        <f t="shared" si="34"/>
        <v>5.8649999999999994E-2</v>
      </c>
      <c r="C680" s="207"/>
      <c r="D680" s="33">
        <f t="shared" si="35"/>
        <v>9.69E-2</v>
      </c>
      <c r="E680" s="207"/>
      <c r="F680" s="765">
        <v>9.69</v>
      </c>
      <c r="G680" s="765">
        <v>3.8250000000000002</v>
      </c>
      <c r="H680" s="337"/>
      <c r="I680" s="23"/>
      <c r="J680" s="23"/>
      <c r="K680" s="1786"/>
      <c r="L680" s="1787"/>
      <c r="M680" s="1786"/>
      <c r="N680" s="1786"/>
      <c r="O680" s="1786"/>
      <c r="P680" s="1786"/>
      <c r="Q680" s="1786"/>
    </row>
    <row r="681" spans="1:17">
      <c r="A681" s="764">
        <v>38286</v>
      </c>
      <c r="B681" s="154">
        <f t="shared" si="34"/>
        <v>5.8390000000000004E-2</v>
      </c>
      <c r="C681" s="207"/>
      <c r="D681" s="33">
        <f t="shared" si="35"/>
        <v>9.6699999999999994E-2</v>
      </c>
      <c r="E681" s="207"/>
      <c r="F681" s="765">
        <v>9.67</v>
      </c>
      <c r="G681" s="765">
        <v>3.831</v>
      </c>
      <c r="H681" s="337"/>
      <c r="I681" s="23"/>
      <c r="J681" s="23"/>
      <c r="K681" s="1786"/>
      <c r="L681" s="1787"/>
      <c r="M681" s="1786"/>
      <c r="N681" s="1786"/>
      <c r="O681" s="1786"/>
      <c r="P681" s="1786"/>
      <c r="Q681" s="1786"/>
    </row>
    <row r="682" spans="1:17">
      <c r="A682" s="764">
        <v>38287</v>
      </c>
      <c r="B682" s="154">
        <f t="shared" si="34"/>
        <v>5.7429999999999995E-2</v>
      </c>
      <c r="C682" s="207"/>
      <c r="D682" s="33">
        <f t="shared" si="35"/>
        <v>9.6099999999999991E-2</v>
      </c>
      <c r="E682" s="207"/>
      <c r="F682" s="765">
        <v>9.61</v>
      </c>
      <c r="G682" s="765">
        <v>3.867</v>
      </c>
      <c r="H682" s="337"/>
      <c r="I682" s="23"/>
      <c r="J682" s="23"/>
      <c r="K682" s="1786"/>
      <c r="L682" s="1787"/>
      <c r="M682" s="1786"/>
      <c r="N682" s="1786"/>
      <c r="O682" s="1786"/>
      <c r="P682" s="1786"/>
      <c r="Q682" s="1786"/>
    </row>
    <row r="683" spans="1:17">
      <c r="A683" s="764">
        <v>38288</v>
      </c>
      <c r="B683" s="154">
        <f t="shared" si="34"/>
        <v>5.7140000000000003E-2</v>
      </c>
      <c r="C683" s="207"/>
      <c r="D683" s="33">
        <f t="shared" si="35"/>
        <v>9.5799999999999996E-2</v>
      </c>
      <c r="E683" s="207"/>
      <c r="F683" s="765">
        <v>9.58</v>
      </c>
      <c r="G683" s="765">
        <v>3.8660000000000001</v>
      </c>
      <c r="H683" s="337"/>
      <c r="I683" s="23"/>
      <c r="J683" s="23"/>
      <c r="K683" s="1786"/>
      <c r="L683" s="1787"/>
      <c r="M683" s="1786"/>
      <c r="N683" s="1786"/>
      <c r="O683" s="1786"/>
      <c r="P683" s="1786"/>
      <c r="Q683" s="1786"/>
    </row>
    <row r="684" spans="1:17">
      <c r="A684" s="764">
        <v>38289</v>
      </c>
      <c r="B684" s="154">
        <f t="shared" si="34"/>
        <v>5.7870000000000005E-2</v>
      </c>
      <c r="C684" s="207"/>
      <c r="D684" s="33">
        <f t="shared" si="35"/>
        <v>9.6500000000000002E-2</v>
      </c>
      <c r="E684" s="207"/>
      <c r="F684" s="765">
        <v>9.65</v>
      </c>
      <c r="G684" s="765">
        <v>3.863</v>
      </c>
      <c r="H684" s="337"/>
      <c r="I684" s="23"/>
      <c r="J684" s="23"/>
      <c r="K684" s="1786"/>
      <c r="L684" s="1787"/>
      <c r="M684" s="1786"/>
      <c r="N684" s="1786"/>
      <c r="O684" s="1786"/>
      <c r="P684" s="1786"/>
      <c r="Q684" s="1786"/>
    </row>
    <row r="685" spans="1:17">
      <c r="A685" s="764">
        <v>38293</v>
      </c>
      <c r="B685" s="154">
        <f t="shared" si="34"/>
        <v>5.6670000000000005E-2</v>
      </c>
      <c r="C685" s="207"/>
      <c r="D685" s="33">
        <f t="shared" si="35"/>
        <v>9.5600000000000004E-2</v>
      </c>
      <c r="E685" s="207"/>
      <c r="F685" s="765">
        <v>9.56</v>
      </c>
      <c r="G685" s="765">
        <v>3.8929999999999998</v>
      </c>
      <c r="H685" s="337"/>
      <c r="I685" s="23"/>
      <c r="J685" s="23"/>
      <c r="K685" s="1786"/>
      <c r="L685" s="1787"/>
      <c r="M685" s="1786"/>
      <c r="N685" s="1786"/>
      <c r="O685" s="1786"/>
      <c r="P685" s="1786"/>
      <c r="Q685" s="1786"/>
    </row>
    <row r="686" spans="1:17">
      <c r="A686" s="764">
        <v>38294</v>
      </c>
      <c r="B686" s="154">
        <f t="shared" si="34"/>
        <v>5.671000000000001E-2</v>
      </c>
      <c r="C686" s="207"/>
      <c r="D686" s="33">
        <f t="shared" si="35"/>
        <v>9.5500000000000002E-2</v>
      </c>
      <c r="E686" s="207"/>
      <c r="F686" s="765">
        <v>9.5500000000000007</v>
      </c>
      <c r="G686" s="765">
        <v>3.879</v>
      </c>
      <c r="H686" s="337"/>
      <c r="I686" s="23"/>
      <c r="J686" s="23"/>
      <c r="K686" s="1786"/>
      <c r="L686" s="1787"/>
      <c r="M686" s="1786"/>
      <c r="N686" s="1786"/>
      <c r="O686" s="1786"/>
      <c r="P686" s="1786"/>
      <c r="Q686" s="1786"/>
    </row>
    <row r="687" spans="1:17">
      <c r="A687" s="764">
        <v>38295</v>
      </c>
      <c r="B687" s="154">
        <f t="shared" si="34"/>
        <v>5.7200000000000008E-2</v>
      </c>
      <c r="C687" s="207"/>
      <c r="D687" s="33">
        <f t="shared" si="35"/>
        <v>9.5600000000000004E-2</v>
      </c>
      <c r="E687" s="207"/>
      <c r="F687" s="765">
        <v>9.56</v>
      </c>
      <c r="G687" s="765">
        <v>3.84</v>
      </c>
      <c r="H687" s="337"/>
      <c r="I687" s="23"/>
      <c r="J687" s="23"/>
      <c r="K687" s="1786"/>
      <c r="L687" s="1787"/>
      <c r="M687" s="1786"/>
      <c r="N687" s="1786"/>
      <c r="O687" s="1786"/>
      <c r="P687" s="1786"/>
      <c r="Q687" s="1786"/>
    </row>
    <row r="688" spans="1:17">
      <c r="A688" s="764">
        <v>38296</v>
      </c>
      <c r="B688" s="154">
        <f t="shared" si="34"/>
        <v>5.6169999999999991E-2</v>
      </c>
      <c r="C688" s="207"/>
      <c r="D688" s="33">
        <f t="shared" si="35"/>
        <v>9.5199999999999993E-2</v>
      </c>
      <c r="E688" s="207"/>
      <c r="F688" s="765">
        <v>9.52</v>
      </c>
      <c r="G688" s="765">
        <v>3.903</v>
      </c>
      <c r="H688" s="337"/>
      <c r="I688" s="23"/>
      <c r="J688" s="23"/>
      <c r="K688" s="1786"/>
      <c r="L688" s="1787"/>
      <c r="M688" s="1786"/>
      <c r="N688" s="1786"/>
      <c r="O688" s="1786"/>
      <c r="P688" s="1786"/>
      <c r="Q688" s="1786"/>
    </row>
    <row r="689" spans="1:17">
      <c r="A689" s="764">
        <v>38299</v>
      </c>
      <c r="B689" s="154">
        <f t="shared" si="34"/>
        <v>5.6080000000000005E-2</v>
      </c>
      <c r="C689" s="207"/>
      <c r="D689" s="33">
        <f t="shared" si="35"/>
        <v>9.5000000000000001E-2</v>
      </c>
      <c r="E689" s="207"/>
      <c r="F689" s="765">
        <v>9.5</v>
      </c>
      <c r="G689" s="765">
        <v>3.8919999999999999</v>
      </c>
      <c r="H689" s="337"/>
      <c r="I689" s="23"/>
      <c r="J689" s="23"/>
      <c r="K689" s="1786"/>
      <c r="L689" s="1787"/>
      <c r="M689" s="1786"/>
      <c r="N689" s="1786"/>
      <c r="O689" s="1786"/>
      <c r="P689" s="1786"/>
      <c r="Q689" s="1786"/>
    </row>
    <row r="690" spans="1:17">
      <c r="A690" s="764">
        <v>38300</v>
      </c>
      <c r="B690" s="154">
        <f t="shared" si="34"/>
        <v>5.6570000000000002E-2</v>
      </c>
      <c r="C690" s="207"/>
      <c r="D690" s="33">
        <f t="shared" si="35"/>
        <v>9.5000000000000001E-2</v>
      </c>
      <c r="E690" s="207"/>
      <c r="F690" s="765">
        <v>9.5</v>
      </c>
      <c r="G690" s="765">
        <v>3.843</v>
      </c>
      <c r="H690" s="337"/>
      <c r="I690" s="23"/>
      <c r="J690" s="23"/>
      <c r="K690" s="1786"/>
      <c r="L690" s="1787"/>
      <c r="M690" s="1786"/>
      <c r="N690" s="1786"/>
      <c r="O690" s="1786"/>
      <c r="P690" s="1786"/>
      <c r="Q690" s="1786"/>
    </row>
    <row r="691" spans="1:17">
      <c r="A691" s="764">
        <v>38302</v>
      </c>
      <c r="B691" s="154">
        <f t="shared" si="34"/>
        <v>5.6069999999999995E-2</v>
      </c>
      <c r="C691" s="207"/>
      <c r="D691" s="33">
        <f t="shared" si="35"/>
        <v>9.4200000000000006E-2</v>
      </c>
      <c r="E691" s="207"/>
      <c r="F691" s="765">
        <v>9.42</v>
      </c>
      <c r="G691" s="765">
        <v>3.8130000000000002</v>
      </c>
      <c r="H691" s="337"/>
      <c r="I691" s="23"/>
      <c r="J691" s="23"/>
      <c r="K691" s="1786"/>
      <c r="L691" s="1787"/>
      <c r="M691" s="1786"/>
      <c r="N691" s="1786"/>
      <c r="O691" s="1786"/>
      <c r="P691" s="1786"/>
      <c r="Q691" s="1786"/>
    </row>
    <row r="692" spans="1:17">
      <c r="A692" s="764">
        <v>38303</v>
      </c>
      <c r="B692" s="154">
        <f t="shared" si="34"/>
        <v>5.6440000000000004E-2</v>
      </c>
      <c r="C692" s="206"/>
      <c r="D692" s="33">
        <f t="shared" si="35"/>
        <v>9.4100000000000003E-2</v>
      </c>
      <c r="E692" s="206"/>
      <c r="F692" s="765">
        <v>9.41</v>
      </c>
      <c r="G692" s="765">
        <v>3.766</v>
      </c>
      <c r="H692" s="337"/>
      <c r="I692" s="23"/>
      <c r="J692" s="23"/>
      <c r="K692" s="1786"/>
      <c r="L692" s="1787"/>
      <c r="M692" s="1786"/>
      <c r="N692" s="1786"/>
      <c r="O692" s="1786"/>
      <c r="P692" s="1786"/>
      <c r="Q692" s="1786"/>
    </row>
    <row r="693" spans="1:17">
      <c r="A693" s="764">
        <v>38306</v>
      </c>
      <c r="B693" s="154">
        <f t="shared" si="34"/>
        <v>5.6689999999999997E-2</v>
      </c>
      <c r="C693" s="206"/>
      <c r="D693" s="33">
        <f t="shared" si="35"/>
        <v>9.4399999999999998E-2</v>
      </c>
      <c r="E693" s="206"/>
      <c r="F693" s="765">
        <v>9.44</v>
      </c>
      <c r="G693" s="765">
        <v>3.7709999999999999</v>
      </c>
      <c r="H693" s="337"/>
      <c r="I693" s="23"/>
      <c r="J693" s="23"/>
      <c r="K693" s="1786"/>
      <c r="L693" s="1787"/>
      <c r="M693" s="1786"/>
      <c r="N693" s="1786"/>
      <c r="O693" s="1786"/>
      <c r="P693" s="1786"/>
      <c r="Q693" s="1786"/>
    </row>
    <row r="694" spans="1:17">
      <c r="A694" s="764">
        <v>38307</v>
      </c>
      <c r="B694" s="154">
        <f t="shared" si="34"/>
        <v>5.7409999999999996E-2</v>
      </c>
      <c r="C694" s="206"/>
      <c r="D694" s="33">
        <f t="shared" si="35"/>
        <v>9.4899999999999998E-2</v>
      </c>
      <c r="E694" s="206"/>
      <c r="F694" s="765">
        <v>9.49</v>
      </c>
      <c r="G694" s="765">
        <v>3.7490000000000001</v>
      </c>
      <c r="H694" s="337"/>
      <c r="I694" s="23"/>
      <c r="J694" s="23"/>
      <c r="K694" s="1786"/>
      <c r="L694" s="1787"/>
      <c r="M694" s="1786"/>
      <c r="N694" s="1786"/>
      <c r="O694" s="1786"/>
      <c r="P694" s="1786"/>
      <c r="Q694" s="1786"/>
    </row>
    <row r="695" spans="1:17">
      <c r="A695" s="764">
        <v>38308</v>
      </c>
      <c r="B695" s="154">
        <f t="shared" si="34"/>
        <v>5.6760000000000005E-2</v>
      </c>
      <c r="C695" s="206"/>
      <c r="D695" s="33">
        <f t="shared" si="35"/>
        <v>9.4299999999999995E-2</v>
      </c>
      <c r="E695" s="206"/>
      <c r="F695" s="765">
        <v>9.43</v>
      </c>
      <c r="G695" s="765">
        <v>3.754</v>
      </c>
      <c r="H695" s="337"/>
      <c r="I695" s="23"/>
      <c r="J695" s="23"/>
      <c r="K695" s="1786"/>
      <c r="L695" s="1787"/>
      <c r="M695" s="1786"/>
      <c r="N695" s="1786"/>
      <c r="O695" s="1786"/>
      <c r="P695" s="1786"/>
      <c r="Q695" s="1786"/>
    </row>
    <row r="696" spans="1:17">
      <c r="A696" s="764">
        <v>38309</v>
      </c>
      <c r="B696" s="154">
        <f t="shared" si="34"/>
        <v>5.6219999999999999E-2</v>
      </c>
      <c r="C696" s="206"/>
      <c r="D696" s="33">
        <f t="shared" si="35"/>
        <v>9.4200000000000006E-2</v>
      </c>
      <c r="E696" s="206"/>
      <c r="F696" s="765">
        <v>9.42</v>
      </c>
      <c r="G696" s="765">
        <v>3.798</v>
      </c>
      <c r="H696" s="337"/>
      <c r="I696" s="23"/>
      <c r="J696" s="23"/>
      <c r="K696" s="1786"/>
      <c r="L696" s="1787"/>
      <c r="M696" s="1786"/>
      <c r="N696" s="1786"/>
      <c r="O696" s="1786"/>
      <c r="P696" s="1786"/>
      <c r="Q696" s="1786"/>
    </row>
    <row r="697" spans="1:17">
      <c r="A697" s="764">
        <v>38310</v>
      </c>
      <c r="B697" s="154">
        <f t="shared" si="34"/>
        <v>5.6639999999999996E-2</v>
      </c>
      <c r="C697" s="206"/>
      <c r="D697" s="33">
        <f t="shared" si="35"/>
        <v>9.4399999999999998E-2</v>
      </c>
      <c r="E697" s="206"/>
      <c r="F697" s="765">
        <v>9.44</v>
      </c>
      <c r="G697" s="765">
        <v>3.7759999999999998</v>
      </c>
      <c r="H697" s="337"/>
      <c r="I697" s="23"/>
      <c r="J697" s="23"/>
      <c r="K697" s="1786"/>
      <c r="L697" s="1787"/>
      <c r="M697" s="1786"/>
      <c r="N697" s="1786"/>
      <c r="O697" s="1786"/>
      <c r="P697" s="1786"/>
      <c r="Q697" s="1786"/>
    </row>
    <row r="698" spans="1:17">
      <c r="A698" s="764">
        <v>38313</v>
      </c>
      <c r="B698" s="154">
        <f t="shared" si="34"/>
        <v>5.7170000000000006E-2</v>
      </c>
      <c r="C698" s="206"/>
      <c r="D698" s="33">
        <f t="shared" si="35"/>
        <v>9.4700000000000006E-2</v>
      </c>
      <c r="E698" s="206"/>
      <c r="F698" s="765">
        <v>9.4700000000000006</v>
      </c>
      <c r="G698" s="765">
        <v>3.7530000000000001</v>
      </c>
      <c r="H698" s="337"/>
      <c r="I698" s="23"/>
      <c r="J698" s="23"/>
      <c r="K698" s="1786"/>
      <c r="L698" s="1787"/>
      <c r="M698" s="1786"/>
      <c r="N698" s="1786"/>
      <c r="O698" s="1786"/>
      <c r="P698" s="1786"/>
      <c r="Q698" s="1786"/>
    </row>
    <row r="699" spans="1:17">
      <c r="A699" s="764">
        <v>38314</v>
      </c>
      <c r="B699" s="154">
        <f t="shared" si="34"/>
        <v>5.7270000000000001E-2</v>
      </c>
      <c r="C699" s="206"/>
      <c r="D699" s="33">
        <f t="shared" si="35"/>
        <v>9.4600000000000004E-2</v>
      </c>
      <c r="E699" s="206"/>
      <c r="F699" s="765">
        <v>9.4600000000000009</v>
      </c>
      <c r="G699" s="765">
        <v>3.7330000000000001</v>
      </c>
      <c r="H699" s="337"/>
      <c r="I699" s="23"/>
      <c r="J699" s="23"/>
      <c r="K699" s="1786"/>
      <c r="L699" s="1787"/>
      <c r="M699" s="1786"/>
      <c r="N699" s="1786"/>
      <c r="O699" s="1786"/>
      <c r="P699" s="1786"/>
      <c r="Q699" s="1786"/>
    </row>
    <row r="700" spans="1:17">
      <c r="A700" s="764">
        <v>38315</v>
      </c>
      <c r="B700" s="154">
        <f t="shared" si="34"/>
        <v>5.6620000000000011E-2</v>
      </c>
      <c r="C700" s="206"/>
      <c r="D700" s="33">
        <f t="shared" si="35"/>
        <v>9.4500000000000015E-2</v>
      </c>
      <c r="E700" s="206"/>
      <c r="F700" s="765">
        <v>9.4500000000000011</v>
      </c>
      <c r="G700" s="765">
        <v>3.7879999999999998</v>
      </c>
      <c r="H700" s="337"/>
      <c r="I700" s="23"/>
      <c r="J700" s="23"/>
      <c r="K700" s="1786"/>
      <c r="L700" s="1787"/>
      <c r="M700" s="1786"/>
      <c r="N700" s="1786"/>
      <c r="O700" s="1786"/>
      <c r="P700" s="1786"/>
      <c r="Q700" s="1786"/>
    </row>
    <row r="701" spans="1:17">
      <c r="A701" s="764">
        <v>38316</v>
      </c>
      <c r="B701" s="154">
        <f t="shared" si="34"/>
        <v>5.6390000000000003E-2</v>
      </c>
      <c r="C701" s="206"/>
      <c r="D701" s="33">
        <f t="shared" si="35"/>
        <v>9.4100000000000003E-2</v>
      </c>
      <c r="E701" s="206"/>
      <c r="F701" s="765">
        <v>9.41</v>
      </c>
      <c r="G701" s="765">
        <v>3.7709999999999999</v>
      </c>
      <c r="H701" s="337"/>
      <c r="I701" s="23"/>
      <c r="J701" s="23"/>
      <c r="K701" s="1786"/>
      <c r="L701" s="1787"/>
      <c r="M701" s="1786"/>
      <c r="N701" s="1786"/>
      <c r="O701" s="1786"/>
      <c r="P701" s="1786"/>
      <c r="Q701" s="1786"/>
    </row>
    <row r="702" spans="1:17">
      <c r="A702" s="764">
        <v>38317</v>
      </c>
      <c r="B702" s="154">
        <f t="shared" si="34"/>
        <v>5.6489999999999999E-2</v>
      </c>
      <c r="C702" s="206"/>
      <c r="D702" s="33">
        <f t="shared" si="35"/>
        <v>9.4100000000000003E-2</v>
      </c>
      <c r="E702" s="206"/>
      <c r="F702" s="765">
        <v>9.41</v>
      </c>
      <c r="G702" s="765">
        <v>3.7610000000000001</v>
      </c>
      <c r="H702" s="337"/>
      <c r="I702" s="23"/>
      <c r="J702" s="23"/>
      <c r="K702" s="1786"/>
      <c r="L702" s="1787"/>
      <c r="M702" s="1786"/>
      <c r="N702" s="1786"/>
      <c r="O702" s="1786"/>
      <c r="P702" s="1786"/>
      <c r="Q702" s="1786"/>
    </row>
    <row r="703" spans="1:17">
      <c r="A703" s="764">
        <v>38320</v>
      </c>
      <c r="B703" s="154">
        <f t="shared" si="34"/>
        <v>5.6059999999999999E-2</v>
      </c>
      <c r="C703" s="206"/>
      <c r="D703" s="33">
        <f t="shared" si="35"/>
        <v>9.4200000000000006E-2</v>
      </c>
      <c r="E703" s="206"/>
      <c r="F703" s="765">
        <v>9.42</v>
      </c>
      <c r="G703" s="765">
        <v>3.8140000000000001</v>
      </c>
      <c r="H703" s="337"/>
      <c r="I703" s="23"/>
      <c r="J703" s="23"/>
      <c r="K703" s="1786"/>
      <c r="L703" s="1787"/>
      <c r="M703" s="1786"/>
      <c r="N703" s="1786"/>
      <c r="O703" s="1786"/>
      <c r="P703" s="1786"/>
      <c r="Q703" s="1786"/>
    </row>
    <row r="704" spans="1:17">
      <c r="A704" s="764">
        <v>38321</v>
      </c>
      <c r="B704" s="154">
        <f t="shared" si="34"/>
        <v>5.7060000000000007E-2</v>
      </c>
      <c r="C704" s="206"/>
      <c r="D704" s="33">
        <f t="shared" si="35"/>
        <v>9.4899999999999998E-2</v>
      </c>
      <c r="E704" s="206"/>
      <c r="F704" s="765">
        <v>9.49</v>
      </c>
      <c r="G704" s="765">
        <v>3.7839999999999998</v>
      </c>
      <c r="H704" s="337"/>
      <c r="I704" s="23"/>
      <c r="J704" s="23"/>
      <c r="K704" s="1786"/>
      <c r="L704" s="1787"/>
      <c r="M704" s="1786"/>
      <c r="N704" s="1786"/>
      <c r="O704" s="1786"/>
      <c r="P704" s="1786"/>
      <c r="Q704" s="1786"/>
    </row>
    <row r="705" spans="1:17">
      <c r="A705" s="764">
        <v>38322</v>
      </c>
      <c r="B705" s="154">
        <f t="shared" si="34"/>
        <v>5.6739999999999992E-2</v>
      </c>
      <c r="C705" s="206"/>
      <c r="D705" s="33">
        <f t="shared" si="35"/>
        <v>9.4399999999999998E-2</v>
      </c>
      <c r="E705" s="206"/>
      <c r="F705" s="765">
        <v>9.44</v>
      </c>
      <c r="G705" s="765">
        <v>3.766</v>
      </c>
      <c r="H705" s="337"/>
      <c r="I705" s="23"/>
      <c r="J705" s="23"/>
      <c r="K705" s="1786"/>
      <c r="L705" s="1787"/>
      <c r="M705" s="1786"/>
      <c r="N705" s="1786"/>
      <c r="O705" s="1786"/>
      <c r="P705" s="1786"/>
      <c r="Q705" s="1786"/>
    </row>
    <row r="706" spans="1:17">
      <c r="A706" s="764">
        <v>38323</v>
      </c>
      <c r="B706" s="154">
        <f t="shared" si="34"/>
        <v>5.5930000000000001E-2</v>
      </c>
      <c r="C706" s="206"/>
      <c r="D706" s="33">
        <f t="shared" si="35"/>
        <v>9.4100000000000003E-2</v>
      </c>
      <c r="E706" s="206"/>
      <c r="F706" s="765">
        <v>9.41</v>
      </c>
      <c r="G706" s="765">
        <v>3.8170000000000002</v>
      </c>
      <c r="H706" s="337"/>
      <c r="I706" s="23"/>
      <c r="J706" s="23"/>
      <c r="K706" s="1786"/>
      <c r="L706" s="1787"/>
      <c r="M706" s="1786"/>
      <c r="N706" s="1786"/>
      <c r="O706" s="1786"/>
      <c r="P706" s="1786"/>
      <c r="Q706" s="1786"/>
    </row>
    <row r="707" spans="1:17">
      <c r="A707" s="764">
        <v>38324</v>
      </c>
      <c r="B707" s="154">
        <f t="shared" si="34"/>
        <v>5.6850000000000005E-2</v>
      </c>
      <c r="C707" s="206"/>
      <c r="D707" s="33">
        <f t="shared" si="35"/>
        <v>9.4200000000000006E-2</v>
      </c>
      <c r="E707" s="206"/>
      <c r="F707" s="765">
        <v>9.42</v>
      </c>
      <c r="G707" s="765">
        <v>3.7349999999999999</v>
      </c>
      <c r="H707" s="337"/>
      <c r="I707" s="23"/>
      <c r="J707" s="23"/>
      <c r="K707" s="1786"/>
      <c r="L707" s="1787"/>
      <c r="M707" s="1786"/>
      <c r="N707" s="1786"/>
      <c r="O707" s="1786"/>
      <c r="P707" s="1786"/>
      <c r="Q707" s="1786"/>
    </row>
    <row r="708" spans="1:17">
      <c r="A708" s="764">
        <v>38327</v>
      </c>
      <c r="B708" s="154">
        <f t="shared" si="34"/>
        <v>5.7340000000000002E-2</v>
      </c>
      <c r="C708" s="206"/>
      <c r="D708" s="33">
        <f t="shared" si="35"/>
        <v>9.4299999999999995E-2</v>
      </c>
      <c r="E708" s="206"/>
      <c r="F708" s="765">
        <v>9.43</v>
      </c>
      <c r="G708" s="765">
        <v>3.6960000000000002</v>
      </c>
      <c r="H708" s="337"/>
      <c r="I708" s="23"/>
      <c r="J708" s="23"/>
      <c r="K708" s="1786"/>
      <c r="L708" s="1787"/>
      <c r="M708" s="1786"/>
      <c r="N708" s="1786"/>
      <c r="O708" s="1786"/>
      <c r="P708" s="1786"/>
      <c r="Q708" s="1786"/>
    </row>
    <row r="709" spans="1:17">
      <c r="A709" s="764">
        <v>38328</v>
      </c>
      <c r="B709" s="154">
        <f t="shared" si="34"/>
        <v>5.7450000000000001E-2</v>
      </c>
      <c r="C709" s="206"/>
      <c r="D709" s="33">
        <f t="shared" si="35"/>
        <v>9.4100000000000003E-2</v>
      </c>
      <c r="E709" s="206"/>
      <c r="F709" s="765">
        <v>9.41</v>
      </c>
      <c r="G709" s="765">
        <v>3.665</v>
      </c>
      <c r="H709" s="337"/>
      <c r="I709" s="23"/>
      <c r="J709" s="23"/>
      <c r="K709" s="1786"/>
      <c r="L709" s="1787"/>
      <c r="M709" s="1786"/>
      <c r="N709" s="1786"/>
      <c r="O709" s="1786"/>
      <c r="P709" s="1786"/>
      <c r="Q709" s="1786"/>
    </row>
    <row r="710" spans="1:17">
      <c r="A710" s="764">
        <v>38329</v>
      </c>
      <c r="B710" s="154">
        <f t="shared" ref="B710:B773" si="36">(F710-G710)/100</f>
        <v>5.7700000000000001E-2</v>
      </c>
      <c r="C710" s="206"/>
      <c r="D710" s="33">
        <f t="shared" si="35"/>
        <v>9.4E-2</v>
      </c>
      <c r="E710" s="206"/>
      <c r="F710" s="765">
        <v>9.4</v>
      </c>
      <c r="G710" s="765">
        <v>3.63</v>
      </c>
      <c r="H710" s="337"/>
      <c r="I710" s="23"/>
      <c r="J710" s="23"/>
      <c r="K710" s="1786"/>
      <c r="L710" s="1787"/>
      <c r="M710" s="1786"/>
      <c r="N710" s="1786"/>
      <c r="O710" s="1786"/>
      <c r="P710" s="1786"/>
      <c r="Q710" s="1786"/>
    </row>
    <row r="711" spans="1:17">
      <c r="A711" s="764">
        <v>38330</v>
      </c>
      <c r="B711" s="154">
        <f t="shared" si="36"/>
        <v>5.8370000000000005E-2</v>
      </c>
      <c r="C711" s="206"/>
      <c r="D711" s="33">
        <f t="shared" ref="D711:D774" si="37">F711/100</f>
        <v>9.4600000000000004E-2</v>
      </c>
      <c r="E711" s="206"/>
      <c r="F711" s="765">
        <v>9.4600000000000009</v>
      </c>
      <c r="G711" s="765">
        <v>3.6230000000000002</v>
      </c>
      <c r="H711" s="337"/>
      <c r="I711" s="23"/>
      <c r="J711" s="23"/>
      <c r="K711" s="1786"/>
      <c r="L711" s="1787"/>
      <c r="M711" s="1786"/>
      <c r="N711" s="1786"/>
      <c r="O711" s="1786"/>
      <c r="P711" s="1786"/>
      <c r="Q711" s="1786"/>
    </row>
    <row r="712" spans="1:17">
      <c r="A712" s="764">
        <v>38331</v>
      </c>
      <c r="B712" s="154">
        <f t="shared" si="36"/>
        <v>5.8339999999999996E-2</v>
      </c>
      <c r="C712" s="206"/>
      <c r="D712" s="33">
        <f t="shared" si="37"/>
        <v>9.4399999999999998E-2</v>
      </c>
      <c r="E712" s="206"/>
      <c r="F712" s="765">
        <v>9.44</v>
      </c>
      <c r="G712" s="765">
        <v>3.6059999999999999</v>
      </c>
      <c r="H712" s="337"/>
      <c r="I712" s="23"/>
      <c r="J712" s="23"/>
      <c r="K712" s="1786"/>
      <c r="L712" s="1787"/>
      <c r="M712" s="1786"/>
      <c r="N712" s="1786"/>
      <c r="O712" s="1786"/>
      <c r="P712" s="1786"/>
      <c r="Q712" s="1786"/>
    </row>
    <row r="713" spans="1:17">
      <c r="A713" s="764">
        <v>38334</v>
      </c>
      <c r="B713" s="154">
        <f t="shared" si="36"/>
        <v>5.7279999999999998E-2</v>
      </c>
      <c r="C713" s="206"/>
      <c r="D713" s="33">
        <f t="shared" si="37"/>
        <v>9.3200000000000005E-2</v>
      </c>
      <c r="E713" s="206"/>
      <c r="F713" s="765">
        <v>9.32</v>
      </c>
      <c r="G713" s="765">
        <v>3.5920000000000001</v>
      </c>
      <c r="H713" s="337"/>
      <c r="I713" s="23"/>
      <c r="J713" s="23"/>
      <c r="K713" s="1786"/>
      <c r="L713" s="1787"/>
      <c r="M713" s="1786"/>
      <c r="N713" s="1786"/>
      <c r="O713" s="1786"/>
      <c r="P713" s="1786"/>
      <c r="Q713" s="1786"/>
    </row>
    <row r="714" spans="1:17">
      <c r="A714" s="764">
        <v>38335</v>
      </c>
      <c r="B714" s="154">
        <f t="shared" si="36"/>
        <v>5.800000000000001E-2</v>
      </c>
      <c r="C714" s="206"/>
      <c r="D714" s="33">
        <f t="shared" si="37"/>
        <v>9.3900000000000011E-2</v>
      </c>
      <c r="E714" s="206"/>
      <c r="F714" s="765">
        <v>9.39</v>
      </c>
      <c r="G714" s="765">
        <v>3.59</v>
      </c>
      <c r="H714" s="337"/>
      <c r="I714" s="23"/>
      <c r="J714" s="23"/>
      <c r="K714" s="1786"/>
      <c r="L714" s="1787"/>
      <c r="M714" s="1786"/>
      <c r="N714" s="1786"/>
      <c r="O714" s="1786"/>
      <c r="P714" s="1786"/>
      <c r="Q714" s="1786"/>
    </row>
    <row r="715" spans="1:17">
      <c r="A715" s="764">
        <v>38336</v>
      </c>
      <c r="B715" s="154">
        <f t="shared" si="36"/>
        <v>5.8480000000000004E-2</v>
      </c>
      <c r="C715" s="206"/>
      <c r="D715" s="33">
        <f t="shared" si="37"/>
        <v>9.3800000000000008E-2</v>
      </c>
      <c r="E715" s="206"/>
      <c r="F715" s="765">
        <v>9.3800000000000008</v>
      </c>
      <c r="G715" s="765">
        <v>3.532</v>
      </c>
      <c r="H715" s="337"/>
      <c r="I715" s="23"/>
      <c r="J715" s="23"/>
      <c r="K715" s="1786"/>
      <c r="L715" s="1787"/>
      <c r="M715" s="1786"/>
      <c r="N715" s="1786"/>
      <c r="O715" s="1786"/>
      <c r="P715" s="1786"/>
      <c r="Q715" s="1786"/>
    </row>
    <row r="716" spans="1:17">
      <c r="A716" s="764">
        <v>38337</v>
      </c>
      <c r="B716" s="154">
        <f t="shared" si="36"/>
        <v>5.7889999999999997E-2</v>
      </c>
      <c r="C716" s="206"/>
      <c r="D716" s="33">
        <f t="shared" si="37"/>
        <v>9.3599999999999989E-2</v>
      </c>
      <c r="E716" s="206"/>
      <c r="F716" s="765">
        <v>9.36</v>
      </c>
      <c r="G716" s="765">
        <v>3.5710000000000002</v>
      </c>
      <c r="H716" s="337"/>
      <c r="I716" s="23"/>
      <c r="J716" s="23"/>
      <c r="K716" s="1786"/>
      <c r="L716" s="1787"/>
      <c r="M716" s="1786"/>
      <c r="N716" s="1786"/>
      <c r="O716" s="1786"/>
      <c r="P716" s="1786"/>
      <c r="Q716" s="1786"/>
    </row>
    <row r="717" spans="1:17">
      <c r="A717" s="764">
        <v>38338</v>
      </c>
      <c r="B717" s="154">
        <f t="shared" si="36"/>
        <v>5.7870000000000005E-2</v>
      </c>
      <c r="C717" s="206"/>
      <c r="D717" s="33">
        <f t="shared" si="37"/>
        <v>9.4E-2</v>
      </c>
      <c r="E717" s="206"/>
      <c r="F717" s="765">
        <v>9.4</v>
      </c>
      <c r="G717" s="765">
        <v>3.613</v>
      </c>
      <c r="H717" s="337"/>
      <c r="I717" s="23"/>
      <c r="J717" s="23"/>
      <c r="K717" s="1786"/>
      <c r="L717" s="1787"/>
      <c r="M717" s="1786"/>
      <c r="N717" s="1786"/>
      <c r="O717" s="1786"/>
      <c r="P717" s="1786"/>
      <c r="Q717" s="1786"/>
    </row>
    <row r="718" spans="1:17">
      <c r="A718" s="764">
        <v>38341</v>
      </c>
      <c r="B718" s="154">
        <f t="shared" si="36"/>
        <v>5.7699999999999994E-2</v>
      </c>
      <c r="C718" s="206"/>
      <c r="D718" s="33">
        <f t="shared" si="37"/>
        <v>9.3599999999999989E-2</v>
      </c>
      <c r="E718" s="206"/>
      <c r="F718" s="765">
        <v>9.36</v>
      </c>
      <c r="G718" s="765">
        <v>3.59</v>
      </c>
      <c r="H718" s="337"/>
      <c r="I718" s="23"/>
      <c r="J718" s="23"/>
      <c r="K718" s="1786"/>
      <c r="L718" s="1787"/>
      <c r="M718" s="1786"/>
      <c r="N718" s="1786"/>
      <c r="O718" s="1786"/>
      <c r="P718" s="1786"/>
      <c r="Q718" s="1786"/>
    </row>
    <row r="719" spans="1:17">
      <c r="A719" s="764">
        <v>38342</v>
      </c>
      <c r="B719" s="154">
        <f t="shared" si="36"/>
        <v>5.7379999999999994E-2</v>
      </c>
      <c r="C719" s="206"/>
      <c r="D719" s="33">
        <f t="shared" si="37"/>
        <v>9.35E-2</v>
      </c>
      <c r="E719" s="206"/>
      <c r="F719" s="765">
        <v>9.35</v>
      </c>
      <c r="G719" s="765">
        <v>3.6120000000000001</v>
      </c>
      <c r="H719" s="337"/>
      <c r="I719" s="23"/>
      <c r="J719" s="23"/>
      <c r="K719" s="1786"/>
      <c r="L719" s="1787"/>
      <c r="M719" s="1786"/>
      <c r="N719" s="1786"/>
      <c r="O719" s="1786"/>
      <c r="P719" s="1786"/>
      <c r="Q719" s="1786"/>
    </row>
    <row r="720" spans="1:17">
      <c r="A720" s="764">
        <v>38343</v>
      </c>
      <c r="B720" s="154">
        <f t="shared" si="36"/>
        <v>5.6870000000000004E-2</v>
      </c>
      <c r="C720" s="206"/>
      <c r="D720" s="33">
        <f t="shared" si="37"/>
        <v>9.3100000000000002E-2</v>
      </c>
      <c r="E720" s="206"/>
      <c r="F720" s="765">
        <v>9.31</v>
      </c>
      <c r="G720" s="765">
        <v>3.6230000000000002</v>
      </c>
      <c r="H720" s="337"/>
      <c r="I720" s="23"/>
      <c r="J720" s="23"/>
      <c r="K720" s="1786"/>
      <c r="L720" s="1787"/>
      <c r="M720" s="1786"/>
      <c r="N720" s="1786"/>
      <c r="O720" s="1786"/>
      <c r="P720" s="1786"/>
      <c r="Q720" s="1786"/>
    </row>
    <row r="721" spans="1:17">
      <c r="A721" s="764">
        <v>38344</v>
      </c>
      <c r="B721" s="154">
        <f t="shared" si="36"/>
        <v>5.7079999999999999E-2</v>
      </c>
      <c r="C721" s="206"/>
      <c r="D721" s="33">
        <f t="shared" si="37"/>
        <v>9.3000000000000013E-2</v>
      </c>
      <c r="E721" s="206"/>
      <c r="F721" s="765">
        <v>9.3000000000000007</v>
      </c>
      <c r="G721" s="765">
        <v>3.5920000000000001</v>
      </c>
      <c r="H721" s="337"/>
      <c r="I721" s="23"/>
      <c r="J721" s="23"/>
      <c r="K721" s="1786"/>
      <c r="L721" s="1787"/>
      <c r="M721" s="1786"/>
      <c r="N721" s="1786"/>
      <c r="O721" s="1786"/>
      <c r="P721" s="1786"/>
      <c r="Q721" s="1786"/>
    </row>
    <row r="722" spans="1:17">
      <c r="A722" s="764">
        <v>38352</v>
      </c>
      <c r="B722" s="154">
        <f t="shared" si="36"/>
        <v>5.6530000000000004E-2</v>
      </c>
      <c r="C722" s="206"/>
      <c r="D722" s="33">
        <f t="shared" si="37"/>
        <v>9.3299999999999994E-2</v>
      </c>
      <c r="E722" s="206"/>
      <c r="F722" s="765">
        <v>9.33</v>
      </c>
      <c r="G722" s="765">
        <v>3.677</v>
      </c>
      <c r="H722" s="337"/>
      <c r="I722" s="23"/>
      <c r="J722" s="23"/>
      <c r="K722" s="1786"/>
      <c r="L722" s="1787"/>
      <c r="M722" s="1786"/>
      <c r="N722" s="1786"/>
      <c r="O722" s="1786"/>
      <c r="P722" s="1786"/>
      <c r="Q722" s="1786"/>
    </row>
    <row r="723" spans="1:17">
      <c r="A723" s="764">
        <v>38355</v>
      </c>
      <c r="B723" s="154">
        <f t="shared" si="36"/>
        <v>5.6259999999999998E-2</v>
      </c>
      <c r="C723" s="206"/>
      <c r="D723" s="33">
        <f t="shared" si="37"/>
        <v>9.2600000000000002E-2</v>
      </c>
      <c r="E723" s="206"/>
      <c r="F723" s="765">
        <v>9.26</v>
      </c>
      <c r="G723" s="765">
        <v>3.6339999999999999</v>
      </c>
      <c r="H723" s="337"/>
      <c r="I723" s="23"/>
      <c r="J723" s="23"/>
      <c r="K723" s="1786"/>
      <c r="L723" s="1787"/>
      <c r="M723" s="1786"/>
      <c r="N723" s="1786"/>
      <c r="O723" s="1786"/>
      <c r="P723" s="1786"/>
      <c r="Q723" s="1786"/>
    </row>
    <row r="724" spans="1:17">
      <c r="A724" s="764">
        <v>38356</v>
      </c>
      <c r="B724" s="154">
        <f t="shared" si="36"/>
        <v>5.6029999999999996E-2</v>
      </c>
      <c r="C724" s="206"/>
      <c r="D724" s="33">
        <f t="shared" si="37"/>
        <v>9.2499999999999999E-2</v>
      </c>
      <c r="E724" s="206"/>
      <c r="F724" s="765">
        <v>9.25</v>
      </c>
      <c r="G724" s="765">
        <v>3.6469999999999998</v>
      </c>
      <c r="H724" s="337"/>
      <c r="I724" s="23"/>
      <c r="J724" s="23"/>
      <c r="K724" s="1786"/>
      <c r="L724" s="1787"/>
      <c r="M724" s="1786"/>
      <c r="N724" s="1786"/>
      <c r="O724" s="1786"/>
      <c r="P724" s="1786"/>
      <c r="Q724" s="1786"/>
    </row>
    <row r="725" spans="1:17">
      <c r="A725" s="764">
        <v>38357</v>
      </c>
      <c r="B725" s="154">
        <f t="shared" si="36"/>
        <v>5.6369999999999996E-2</v>
      </c>
      <c r="C725" s="206"/>
      <c r="D725" s="33">
        <f t="shared" si="37"/>
        <v>9.2799999999999994E-2</v>
      </c>
      <c r="E725" s="206"/>
      <c r="F725" s="765">
        <v>9.2799999999999994</v>
      </c>
      <c r="G725" s="765">
        <v>3.6429999999999998</v>
      </c>
      <c r="H725" s="337"/>
      <c r="I725" s="23"/>
      <c r="J725" s="23"/>
      <c r="K725" s="1786"/>
      <c r="L725" s="1787"/>
      <c r="M725" s="1786"/>
      <c r="N725" s="1786"/>
      <c r="O725" s="1786"/>
      <c r="P725" s="1786"/>
      <c r="Q725" s="1786"/>
    </row>
    <row r="726" spans="1:17">
      <c r="A726" s="764">
        <v>38358</v>
      </c>
      <c r="B726" s="154">
        <f t="shared" si="36"/>
        <v>5.6289999999999993E-2</v>
      </c>
      <c r="C726" s="206"/>
      <c r="D726" s="33">
        <f t="shared" si="37"/>
        <v>9.2600000000000002E-2</v>
      </c>
      <c r="E726" s="206"/>
      <c r="F726" s="765">
        <v>9.26</v>
      </c>
      <c r="G726" s="765">
        <v>3.6309999999999998</v>
      </c>
      <c r="H726" s="337"/>
      <c r="I726" s="23"/>
      <c r="J726" s="23"/>
      <c r="K726" s="1786"/>
      <c r="L726" s="1787"/>
      <c r="M726" s="1786"/>
      <c r="N726" s="1786"/>
      <c r="O726" s="1786"/>
      <c r="P726" s="1786"/>
      <c r="Q726" s="1786"/>
    </row>
    <row r="727" spans="1:17">
      <c r="A727" s="764">
        <v>38359</v>
      </c>
      <c r="B727" s="154">
        <f t="shared" si="36"/>
        <v>5.6469999999999999E-2</v>
      </c>
      <c r="C727" s="206"/>
      <c r="D727" s="33">
        <f t="shared" si="37"/>
        <v>9.2600000000000002E-2</v>
      </c>
      <c r="E727" s="206"/>
      <c r="F727" s="765">
        <v>9.26</v>
      </c>
      <c r="G727" s="765">
        <v>3.613</v>
      </c>
      <c r="H727" s="337"/>
      <c r="I727" s="23"/>
      <c r="J727" s="23"/>
      <c r="K727" s="1786"/>
      <c r="L727" s="1787"/>
      <c r="M727" s="1786"/>
      <c r="N727" s="1786"/>
      <c r="O727" s="1786"/>
      <c r="P727" s="1786"/>
      <c r="Q727" s="1786"/>
    </row>
    <row r="728" spans="1:17">
      <c r="A728" s="764">
        <v>38362</v>
      </c>
      <c r="B728" s="154">
        <f t="shared" si="36"/>
        <v>5.6530000000000004E-2</v>
      </c>
      <c r="C728" s="206"/>
      <c r="D728" s="33">
        <f t="shared" si="37"/>
        <v>9.2499999999999999E-2</v>
      </c>
      <c r="E728" s="206"/>
      <c r="F728" s="765">
        <v>9.25</v>
      </c>
      <c r="G728" s="765">
        <v>3.597</v>
      </c>
      <c r="H728" s="337"/>
      <c r="I728" s="23"/>
      <c r="J728" s="23"/>
      <c r="K728" s="1786"/>
      <c r="L728" s="1787"/>
      <c r="M728" s="1786"/>
      <c r="N728" s="1786"/>
      <c r="O728" s="1786"/>
      <c r="P728" s="1786"/>
      <c r="Q728" s="1786"/>
    </row>
    <row r="729" spans="1:17">
      <c r="A729" s="764">
        <v>38363</v>
      </c>
      <c r="B729" s="154">
        <f t="shared" si="36"/>
        <v>5.6839999999999995E-2</v>
      </c>
      <c r="C729" s="206"/>
      <c r="D729" s="33">
        <f t="shared" si="37"/>
        <v>9.2799999999999994E-2</v>
      </c>
      <c r="E729" s="206"/>
      <c r="F729" s="765">
        <v>9.2799999999999994</v>
      </c>
      <c r="G729" s="765">
        <v>3.5960000000000001</v>
      </c>
      <c r="H729" s="337"/>
      <c r="I729" s="23"/>
      <c r="J729" s="23"/>
      <c r="K729" s="1786"/>
      <c r="L729" s="1787"/>
      <c r="M729" s="1786"/>
      <c r="N729" s="1786"/>
      <c r="O729" s="1786"/>
      <c r="P729" s="1786"/>
      <c r="Q729" s="1786"/>
    </row>
    <row r="730" spans="1:17">
      <c r="A730" s="764">
        <v>38364</v>
      </c>
      <c r="B730" s="154">
        <f t="shared" si="36"/>
        <v>5.713E-2</v>
      </c>
      <c r="C730" s="206"/>
      <c r="D730" s="33">
        <f t="shared" si="37"/>
        <v>9.3200000000000005E-2</v>
      </c>
      <c r="E730" s="206"/>
      <c r="F730" s="765">
        <v>9.32</v>
      </c>
      <c r="G730" s="765">
        <v>3.6070000000000002</v>
      </c>
      <c r="H730" s="337"/>
      <c r="I730" s="23"/>
      <c r="J730" s="23"/>
      <c r="K730" s="1786"/>
      <c r="L730" s="1787"/>
      <c r="M730" s="1786"/>
      <c r="N730" s="1786"/>
      <c r="O730" s="1786"/>
      <c r="P730" s="1786"/>
      <c r="Q730" s="1786"/>
    </row>
    <row r="731" spans="1:17">
      <c r="A731" s="764">
        <v>38365</v>
      </c>
      <c r="B731" s="154">
        <f t="shared" si="36"/>
        <v>5.7169999999999985E-2</v>
      </c>
      <c r="C731" s="206"/>
      <c r="D731" s="33">
        <f t="shared" si="37"/>
        <v>9.2799999999999994E-2</v>
      </c>
      <c r="E731" s="206"/>
      <c r="F731" s="765">
        <v>9.2799999999999994</v>
      </c>
      <c r="G731" s="765">
        <v>3.5630000000000002</v>
      </c>
      <c r="H731" s="337"/>
      <c r="I731" s="23"/>
      <c r="J731" s="23"/>
      <c r="K731" s="1786"/>
      <c r="L731" s="1787"/>
      <c r="M731" s="1786"/>
      <c r="N731" s="1786"/>
      <c r="O731" s="1786"/>
      <c r="P731" s="1786"/>
      <c r="Q731" s="1786"/>
    </row>
    <row r="732" spans="1:17">
      <c r="A732" s="764">
        <v>38366</v>
      </c>
      <c r="B732" s="154">
        <f t="shared" si="36"/>
        <v>5.7159999999999996E-2</v>
      </c>
      <c r="C732" s="206"/>
      <c r="D732" s="33">
        <f t="shared" si="37"/>
        <v>9.2699999999999991E-2</v>
      </c>
      <c r="E732" s="206"/>
      <c r="F732" s="765">
        <v>9.27</v>
      </c>
      <c r="G732" s="765">
        <v>3.5539999999999998</v>
      </c>
      <c r="H732" s="337"/>
      <c r="I732" s="23"/>
      <c r="J732" s="23"/>
      <c r="K732" s="1786"/>
      <c r="L732" s="1787"/>
      <c r="M732" s="1786"/>
      <c r="N732" s="1786"/>
      <c r="O732" s="1786"/>
      <c r="P732" s="1786"/>
      <c r="Q732" s="1786"/>
    </row>
    <row r="733" spans="1:17">
      <c r="A733" s="764">
        <v>38369</v>
      </c>
      <c r="B733" s="154">
        <f t="shared" si="36"/>
        <v>5.6959999999999997E-2</v>
      </c>
      <c r="C733" s="206"/>
      <c r="D733" s="33">
        <f t="shared" si="37"/>
        <v>9.2399999999999996E-2</v>
      </c>
      <c r="E733" s="206"/>
      <c r="F733" s="765">
        <v>9.24</v>
      </c>
      <c r="G733" s="765">
        <v>3.544</v>
      </c>
      <c r="H733" s="337"/>
      <c r="I733" s="23"/>
      <c r="J733" s="23"/>
      <c r="K733" s="1786"/>
      <c r="L733" s="1787"/>
      <c r="M733" s="1786"/>
      <c r="N733" s="1786"/>
      <c r="O733" s="1786"/>
      <c r="P733" s="1786"/>
      <c r="Q733" s="1786"/>
    </row>
    <row r="734" spans="1:17">
      <c r="A734" s="764">
        <v>38370</v>
      </c>
      <c r="B734" s="154">
        <f t="shared" si="36"/>
        <v>5.6900000000000006E-2</v>
      </c>
      <c r="C734" s="206"/>
      <c r="D734" s="33">
        <f t="shared" si="37"/>
        <v>9.2300000000000007E-2</v>
      </c>
      <c r="E734" s="206"/>
      <c r="F734" s="765">
        <v>9.23</v>
      </c>
      <c r="G734" s="765">
        <v>3.54</v>
      </c>
      <c r="H734" s="337"/>
      <c r="I734" s="23"/>
      <c r="J734" s="23"/>
      <c r="K734" s="1786"/>
      <c r="L734" s="1787"/>
      <c r="M734" s="1786"/>
      <c r="N734" s="1786"/>
      <c r="O734" s="1786"/>
      <c r="P734" s="1786"/>
      <c r="Q734" s="1786"/>
    </row>
    <row r="735" spans="1:17">
      <c r="A735" s="764">
        <v>38371</v>
      </c>
      <c r="B735" s="154">
        <f t="shared" si="36"/>
        <v>5.7040000000000007E-2</v>
      </c>
      <c r="C735" s="206"/>
      <c r="D735" s="33">
        <f t="shared" si="37"/>
        <v>9.2200000000000004E-2</v>
      </c>
      <c r="E735" s="206"/>
      <c r="F735" s="765">
        <v>9.2200000000000006</v>
      </c>
      <c r="G735" s="765">
        <v>3.516</v>
      </c>
      <c r="H735" s="337"/>
      <c r="I735" s="23"/>
      <c r="J735" s="23"/>
      <c r="K735" s="1786"/>
      <c r="L735" s="1787"/>
      <c r="M735" s="1786"/>
      <c r="N735" s="1786"/>
      <c r="O735" s="1786"/>
      <c r="P735" s="1786"/>
      <c r="Q735" s="1786"/>
    </row>
    <row r="736" spans="1:17">
      <c r="A736" s="764">
        <v>38372</v>
      </c>
      <c r="B736" s="154">
        <f t="shared" si="36"/>
        <v>5.6969999999999993E-2</v>
      </c>
      <c r="C736" s="206"/>
      <c r="D736" s="33">
        <f t="shared" si="37"/>
        <v>9.2600000000000002E-2</v>
      </c>
      <c r="E736" s="206"/>
      <c r="F736" s="765">
        <v>9.26</v>
      </c>
      <c r="G736" s="765">
        <v>3.5630000000000002</v>
      </c>
      <c r="H736" s="337"/>
      <c r="I736" s="23"/>
      <c r="J736" s="23"/>
      <c r="K736" s="1786"/>
      <c r="L736" s="1787"/>
      <c r="M736" s="1786"/>
      <c r="N736" s="1786"/>
      <c r="O736" s="1786"/>
      <c r="P736" s="1786"/>
      <c r="Q736" s="1786"/>
    </row>
    <row r="737" spans="1:17">
      <c r="A737" s="764">
        <v>38373</v>
      </c>
      <c r="B737" s="154">
        <f t="shared" si="36"/>
        <v>5.7109999999999994E-2</v>
      </c>
      <c r="C737" s="206"/>
      <c r="D737" s="33">
        <f t="shared" si="37"/>
        <v>9.2699999999999991E-2</v>
      </c>
      <c r="E737" s="206"/>
      <c r="F737" s="765">
        <v>9.27</v>
      </c>
      <c r="G737" s="765">
        <v>3.5590000000000002</v>
      </c>
      <c r="H737" s="337"/>
      <c r="I737" s="23"/>
      <c r="J737" s="23"/>
      <c r="K737" s="1786"/>
      <c r="L737" s="1787"/>
      <c r="M737" s="1786"/>
      <c r="N737" s="1786"/>
      <c r="O737" s="1786"/>
      <c r="P737" s="1786"/>
      <c r="Q737" s="1786"/>
    </row>
    <row r="738" spans="1:17">
      <c r="A738" s="764">
        <v>38376</v>
      </c>
      <c r="B738" s="154">
        <f t="shared" si="36"/>
        <v>5.7490000000000006E-2</v>
      </c>
      <c r="C738" s="206"/>
      <c r="D738" s="33">
        <f t="shared" si="37"/>
        <v>9.290000000000001E-2</v>
      </c>
      <c r="E738" s="206"/>
      <c r="F738" s="765">
        <v>9.2900000000000009</v>
      </c>
      <c r="G738" s="765">
        <v>3.5409999999999999</v>
      </c>
      <c r="H738" s="337"/>
      <c r="I738" s="23"/>
      <c r="J738" s="23"/>
      <c r="K738" s="1786"/>
      <c r="L738" s="1787"/>
      <c r="M738" s="1786"/>
      <c r="N738" s="1786"/>
      <c r="O738" s="1786"/>
      <c r="P738" s="1786"/>
      <c r="Q738" s="1786"/>
    </row>
    <row r="739" spans="1:17">
      <c r="A739" s="764">
        <v>38377</v>
      </c>
      <c r="B739" s="154">
        <f t="shared" si="36"/>
        <v>5.7490000000000006E-2</v>
      </c>
      <c r="C739" s="206"/>
      <c r="D739" s="33">
        <f t="shared" si="37"/>
        <v>9.290000000000001E-2</v>
      </c>
      <c r="E739" s="206"/>
      <c r="F739" s="765">
        <v>9.2900000000000009</v>
      </c>
      <c r="G739" s="765">
        <v>3.5409999999999999</v>
      </c>
      <c r="H739" s="337"/>
      <c r="I739" s="23"/>
      <c r="J739" s="23"/>
      <c r="K739" s="1786"/>
      <c r="L739" s="1787"/>
      <c r="M739" s="1786"/>
      <c r="N739" s="1786"/>
      <c r="O739" s="1786"/>
      <c r="P739" s="1786"/>
      <c r="Q739" s="1786"/>
    </row>
    <row r="740" spans="1:17">
      <c r="A740" s="764">
        <v>38378</v>
      </c>
      <c r="B740" s="154">
        <f t="shared" si="36"/>
        <v>5.6640000000000003E-2</v>
      </c>
      <c r="C740" s="206"/>
      <c r="D740" s="33">
        <f t="shared" si="37"/>
        <v>9.2200000000000004E-2</v>
      </c>
      <c r="E740" s="206"/>
      <c r="F740" s="765">
        <v>9.2200000000000006</v>
      </c>
      <c r="G740" s="765">
        <v>3.556</v>
      </c>
      <c r="H740" s="337"/>
      <c r="I740" s="23"/>
      <c r="J740" s="23"/>
      <c r="K740" s="1786"/>
      <c r="L740" s="1787"/>
      <c r="M740" s="1786"/>
      <c r="N740" s="1786"/>
      <c r="O740" s="1786"/>
      <c r="P740" s="1786"/>
      <c r="Q740" s="1786"/>
    </row>
    <row r="741" spans="1:17">
      <c r="A741" s="764">
        <v>38379</v>
      </c>
      <c r="B741" s="154">
        <f t="shared" si="36"/>
        <v>5.6079999999999991E-2</v>
      </c>
      <c r="C741" s="206"/>
      <c r="D741" s="33">
        <f t="shared" si="37"/>
        <v>9.1999999999999998E-2</v>
      </c>
      <c r="E741" s="206"/>
      <c r="F741" s="765">
        <v>9.1999999999999993</v>
      </c>
      <c r="G741" s="765">
        <v>3.5920000000000001</v>
      </c>
      <c r="H741" s="337"/>
      <c r="I741" s="23"/>
      <c r="J741" s="23"/>
      <c r="K741" s="1786"/>
      <c r="L741" s="1787"/>
      <c r="M741" s="1786"/>
      <c r="N741" s="1786"/>
      <c r="O741" s="1786"/>
      <c r="P741" s="1786"/>
      <c r="Q741" s="1786"/>
    </row>
    <row r="742" spans="1:17">
      <c r="A742" s="764">
        <v>38380</v>
      </c>
      <c r="B742" s="154">
        <f t="shared" si="36"/>
        <v>5.6620000000000011E-2</v>
      </c>
      <c r="C742" s="206"/>
      <c r="D742" s="33">
        <f t="shared" si="37"/>
        <v>9.2000000000000012E-2</v>
      </c>
      <c r="E742" s="206"/>
      <c r="F742" s="765">
        <v>9.2000000000000011</v>
      </c>
      <c r="G742" s="765">
        <v>3.5379999999999998</v>
      </c>
      <c r="H742" s="337"/>
      <c r="I742" s="23"/>
      <c r="J742" s="23"/>
      <c r="K742" s="1786"/>
      <c r="L742" s="1787"/>
      <c r="M742" s="1786"/>
      <c r="N742" s="1786"/>
      <c r="O742" s="1786"/>
      <c r="P742" s="1786"/>
      <c r="Q742" s="1786"/>
    </row>
    <row r="743" spans="1:17">
      <c r="A743" s="764">
        <v>38383</v>
      </c>
      <c r="B743" s="154">
        <f t="shared" si="36"/>
        <v>5.6499999999999995E-2</v>
      </c>
      <c r="C743" s="206"/>
      <c r="D743" s="33">
        <f t="shared" si="37"/>
        <v>9.1899999999999996E-2</v>
      </c>
      <c r="E743" s="206"/>
      <c r="F743" s="765">
        <v>9.19</v>
      </c>
      <c r="G743" s="765">
        <v>3.54</v>
      </c>
      <c r="H743" s="337"/>
      <c r="I743" s="23"/>
      <c r="J743" s="23"/>
      <c r="K743" s="1786"/>
      <c r="L743" s="1787"/>
      <c r="M743" s="1786"/>
      <c r="N743" s="1786"/>
      <c r="O743" s="1786"/>
      <c r="P743" s="1786"/>
      <c r="Q743" s="1786"/>
    </row>
    <row r="744" spans="1:17">
      <c r="A744" s="764">
        <v>38384</v>
      </c>
      <c r="B744" s="154">
        <f t="shared" si="36"/>
        <v>5.6299999999999996E-2</v>
      </c>
      <c r="C744" s="206"/>
      <c r="D744" s="33">
        <f t="shared" si="37"/>
        <v>9.1600000000000001E-2</v>
      </c>
      <c r="E744" s="206"/>
      <c r="F744" s="765">
        <v>9.16</v>
      </c>
      <c r="G744" s="765">
        <v>3.5300000000000002</v>
      </c>
      <c r="H744" s="337"/>
      <c r="I744" s="23"/>
      <c r="J744" s="23"/>
      <c r="K744" s="1786"/>
      <c r="L744" s="1787"/>
      <c r="M744" s="1786"/>
      <c r="N744" s="1786"/>
      <c r="O744" s="1786"/>
      <c r="P744" s="1786"/>
      <c r="Q744" s="1786"/>
    </row>
    <row r="745" spans="1:17">
      <c r="A745" s="764">
        <v>38385</v>
      </c>
      <c r="B745" s="154">
        <f t="shared" si="36"/>
        <v>5.5899999999999998E-2</v>
      </c>
      <c r="C745" s="206"/>
      <c r="D745" s="33">
        <f t="shared" si="37"/>
        <v>9.1400000000000009E-2</v>
      </c>
      <c r="E745" s="206"/>
      <c r="F745" s="765">
        <v>9.14</v>
      </c>
      <c r="G745" s="765">
        <v>3.5500000000000003</v>
      </c>
      <c r="H745" s="337"/>
      <c r="I745" s="23"/>
      <c r="J745" s="23"/>
      <c r="K745" s="1786"/>
      <c r="L745" s="1787"/>
      <c r="M745" s="1786"/>
      <c r="N745" s="1786"/>
      <c r="O745" s="1786"/>
      <c r="P745" s="1786"/>
      <c r="Q745" s="1786"/>
    </row>
    <row r="746" spans="1:17">
      <c r="A746" s="764">
        <v>38386</v>
      </c>
      <c r="B746" s="154">
        <f t="shared" si="36"/>
        <v>5.5850000000000011E-2</v>
      </c>
      <c r="C746" s="206"/>
      <c r="D746" s="33">
        <f t="shared" si="37"/>
        <v>9.1400000000000009E-2</v>
      </c>
      <c r="E746" s="206"/>
      <c r="F746" s="765">
        <v>9.14</v>
      </c>
      <c r="G746" s="765">
        <v>3.5550000000000002</v>
      </c>
      <c r="H746" s="337"/>
      <c r="I746" s="23"/>
      <c r="J746" s="23"/>
      <c r="K746" s="1786"/>
      <c r="L746" s="1787"/>
      <c r="M746" s="1786"/>
      <c r="N746" s="1786"/>
      <c r="O746" s="1786"/>
      <c r="P746" s="1786"/>
      <c r="Q746" s="1786"/>
    </row>
    <row r="747" spans="1:17">
      <c r="A747" s="764">
        <v>38387</v>
      </c>
      <c r="B747" s="154">
        <f t="shared" si="36"/>
        <v>5.5839999999999994E-2</v>
      </c>
      <c r="C747" s="206"/>
      <c r="D747" s="33">
        <f t="shared" si="37"/>
        <v>9.0800000000000006E-2</v>
      </c>
      <c r="E747" s="206"/>
      <c r="F747" s="765">
        <v>9.08</v>
      </c>
      <c r="G747" s="765">
        <v>3.496</v>
      </c>
      <c r="H747" s="337"/>
      <c r="I747" s="23"/>
      <c r="J747" s="23"/>
      <c r="K747" s="1786"/>
      <c r="L747" s="1787"/>
      <c r="M747" s="1786"/>
      <c r="N747" s="1786"/>
      <c r="O747" s="1786"/>
      <c r="P747" s="1786"/>
      <c r="Q747" s="1786"/>
    </row>
    <row r="748" spans="1:17">
      <c r="A748" s="764">
        <v>38390</v>
      </c>
      <c r="B748" s="154">
        <f t="shared" si="36"/>
        <v>5.5730000000000002E-2</v>
      </c>
      <c r="C748" s="206"/>
      <c r="D748" s="33">
        <f t="shared" si="37"/>
        <v>9.0500000000000011E-2</v>
      </c>
      <c r="E748" s="206"/>
      <c r="F748" s="765">
        <v>9.0500000000000007</v>
      </c>
      <c r="G748" s="765">
        <v>3.4769999999999999</v>
      </c>
      <c r="H748" s="337"/>
      <c r="I748" s="23"/>
      <c r="J748" s="23"/>
      <c r="K748" s="1786"/>
      <c r="L748" s="1787"/>
      <c r="M748" s="1786"/>
      <c r="N748" s="1786"/>
      <c r="O748" s="1786"/>
      <c r="P748" s="1786"/>
      <c r="Q748" s="1786"/>
    </row>
    <row r="749" spans="1:17">
      <c r="A749" s="764">
        <v>38391</v>
      </c>
      <c r="B749" s="154">
        <f t="shared" si="36"/>
        <v>5.5859999999999993E-2</v>
      </c>
      <c r="C749" s="206"/>
      <c r="D749" s="33">
        <f t="shared" si="37"/>
        <v>9.0299999999999991E-2</v>
      </c>
      <c r="E749" s="206"/>
      <c r="F749" s="765">
        <v>9.0299999999999994</v>
      </c>
      <c r="G749" s="765">
        <v>3.444</v>
      </c>
      <c r="H749" s="337"/>
      <c r="I749" s="23"/>
      <c r="J749" s="23"/>
      <c r="K749" s="1786"/>
      <c r="L749" s="1787"/>
      <c r="M749" s="1786"/>
      <c r="N749" s="1786"/>
      <c r="O749" s="1786"/>
      <c r="P749" s="1786"/>
      <c r="Q749" s="1786"/>
    </row>
    <row r="750" spans="1:17">
      <c r="A750" s="764">
        <v>38392</v>
      </c>
      <c r="B750" s="154">
        <f t="shared" si="36"/>
        <v>5.6050000000000003E-2</v>
      </c>
      <c r="C750" s="206"/>
      <c r="D750" s="33">
        <f t="shared" si="37"/>
        <v>9.0400000000000008E-2</v>
      </c>
      <c r="E750" s="206"/>
      <c r="F750" s="765">
        <v>9.0400000000000009</v>
      </c>
      <c r="G750" s="765">
        <v>3.4350000000000001</v>
      </c>
      <c r="H750" s="337"/>
      <c r="I750" s="23"/>
      <c r="J750" s="23"/>
      <c r="K750" s="1786"/>
      <c r="L750" s="1787"/>
      <c r="M750" s="1786"/>
      <c r="N750" s="1786"/>
      <c r="O750" s="1786"/>
      <c r="P750" s="1786"/>
      <c r="Q750" s="1786"/>
    </row>
    <row r="751" spans="1:17">
      <c r="A751" s="764">
        <v>38393</v>
      </c>
      <c r="B751" s="154">
        <f t="shared" si="36"/>
        <v>5.6219999999999999E-2</v>
      </c>
      <c r="C751" s="206"/>
      <c r="D751" s="33">
        <f t="shared" si="37"/>
        <v>9.06E-2</v>
      </c>
      <c r="E751" s="206"/>
      <c r="F751" s="765">
        <v>9.06</v>
      </c>
      <c r="G751" s="765">
        <v>3.4380000000000002</v>
      </c>
      <c r="H751" s="337"/>
      <c r="I751" s="23"/>
      <c r="J751" s="23"/>
      <c r="K751" s="1786"/>
      <c r="L751" s="1787"/>
      <c r="M751" s="1786"/>
      <c r="N751" s="1786"/>
      <c r="O751" s="1786"/>
      <c r="P751" s="1786"/>
      <c r="Q751" s="1786"/>
    </row>
    <row r="752" spans="1:17">
      <c r="A752" s="764">
        <v>38394</v>
      </c>
      <c r="B752" s="154">
        <f t="shared" si="36"/>
        <v>5.5519999999999993E-2</v>
      </c>
      <c r="C752" s="206"/>
      <c r="D752" s="33">
        <f t="shared" si="37"/>
        <v>9.01E-2</v>
      </c>
      <c r="E752" s="206"/>
      <c r="F752" s="765">
        <v>9.01</v>
      </c>
      <c r="G752" s="765">
        <v>3.4580000000000002</v>
      </c>
      <c r="H752" s="337"/>
      <c r="I752" s="23"/>
      <c r="J752" s="23"/>
      <c r="K752" s="1786"/>
      <c r="L752" s="1787"/>
      <c r="M752" s="1786"/>
      <c r="N752" s="1786"/>
      <c r="O752" s="1786"/>
      <c r="P752" s="1786"/>
      <c r="Q752" s="1786"/>
    </row>
    <row r="753" spans="1:17">
      <c r="A753" s="764">
        <v>38397</v>
      </c>
      <c r="B753" s="154">
        <f t="shared" si="36"/>
        <v>5.5309999999999998E-2</v>
      </c>
      <c r="C753" s="206"/>
      <c r="D753" s="33">
        <f t="shared" si="37"/>
        <v>9.01E-2</v>
      </c>
      <c r="E753" s="206"/>
      <c r="F753" s="765">
        <v>9.01</v>
      </c>
      <c r="G753" s="765">
        <v>3.4790000000000001</v>
      </c>
      <c r="H753" s="337"/>
      <c r="I753" s="23"/>
      <c r="J753" s="23"/>
      <c r="K753" s="1786"/>
      <c r="L753" s="1787"/>
      <c r="M753" s="1786"/>
      <c r="N753" s="1786"/>
      <c r="O753" s="1786"/>
      <c r="P753" s="1786"/>
      <c r="Q753" s="1786"/>
    </row>
    <row r="754" spans="1:17">
      <c r="A754" s="764">
        <v>38398</v>
      </c>
      <c r="B754" s="154">
        <f t="shared" si="36"/>
        <v>5.4630000000000012E-2</v>
      </c>
      <c r="C754" s="206"/>
      <c r="D754" s="33">
        <f t="shared" si="37"/>
        <v>8.9800000000000005E-2</v>
      </c>
      <c r="E754" s="206"/>
      <c r="F754" s="765">
        <v>8.98</v>
      </c>
      <c r="G754" s="765">
        <v>3.5169999999999999</v>
      </c>
      <c r="H754" s="337"/>
      <c r="I754" s="23"/>
      <c r="J754" s="23"/>
      <c r="K754" s="1786"/>
      <c r="L754" s="1787"/>
      <c r="M754" s="1786"/>
      <c r="N754" s="1786"/>
      <c r="O754" s="1786"/>
      <c r="P754" s="1786"/>
      <c r="Q754" s="1786"/>
    </row>
    <row r="755" spans="1:17">
      <c r="A755" s="764">
        <v>38399</v>
      </c>
      <c r="B755" s="154">
        <f t="shared" si="36"/>
        <v>5.4410000000000007E-2</v>
      </c>
      <c r="C755" s="206"/>
      <c r="D755" s="33">
        <f t="shared" si="37"/>
        <v>8.9900000000000008E-2</v>
      </c>
      <c r="E755" s="206"/>
      <c r="F755" s="765">
        <v>8.99</v>
      </c>
      <c r="G755" s="765">
        <v>3.5489999999999999</v>
      </c>
      <c r="H755" s="337"/>
      <c r="I755" s="23"/>
      <c r="J755" s="23"/>
      <c r="K755" s="1786"/>
      <c r="L755" s="1787"/>
      <c r="M755" s="1786"/>
      <c r="N755" s="1786"/>
      <c r="O755" s="1786"/>
      <c r="P755" s="1786"/>
      <c r="Q755" s="1786"/>
    </row>
    <row r="756" spans="1:17">
      <c r="A756" s="764">
        <v>38400</v>
      </c>
      <c r="B756" s="154">
        <f t="shared" si="36"/>
        <v>5.4040000000000005E-2</v>
      </c>
      <c r="C756" s="206"/>
      <c r="D756" s="33">
        <f t="shared" si="37"/>
        <v>8.9700000000000002E-2</v>
      </c>
      <c r="E756" s="206"/>
      <c r="F756" s="765">
        <v>8.9700000000000006</v>
      </c>
      <c r="G756" s="765">
        <v>3.5659999999999998</v>
      </c>
      <c r="H756" s="337"/>
      <c r="I756" s="23"/>
      <c r="J756" s="23"/>
      <c r="K756" s="1786"/>
      <c r="L756" s="1787"/>
      <c r="M756" s="1786"/>
      <c r="N756" s="1786"/>
      <c r="O756" s="1786"/>
      <c r="P756" s="1786"/>
      <c r="Q756" s="1786"/>
    </row>
    <row r="757" spans="1:17">
      <c r="A757" s="764">
        <v>38401</v>
      </c>
      <c r="B757" s="154">
        <f t="shared" si="36"/>
        <v>5.3070000000000006E-2</v>
      </c>
      <c r="C757" s="206"/>
      <c r="D757" s="33">
        <f t="shared" si="37"/>
        <v>8.9800000000000005E-2</v>
      </c>
      <c r="E757" s="206"/>
      <c r="F757" s="765">
        <v>8.98</v>
      </c>
      <c r="G757" s="765">
        <v>3.673</v>
      </c>
      <c r="H757" s="337"/>
      <c r="I757" s="23"/>
      <c r="J757" s="23"/>
      <c r="K757" s="1786"/>
      <c r="L757" s="1787"/>
      <c r="M757" s="1786"/>
      <c r="N757" s="1786"/>
      <c r="O757" s="1786"/>
      <c r="P757" s="1786"/>
      <c r="Q757" s="1786"/>
    </row>
    <row r="758" spans="1:17">
      <c r="A758" s="764">
        <v>38404</v>
      </c>
      <c r="B758" s="154">
        <f t="shared" si="36"/>
        <v>5.3349999999999988E-2</v>
      </c>
      <c r="C758" s="206"/>
      <c r="D758" s="33">
        <f t="shared" si="37"/>
        <v>9.0299999999999991E-2</v>
      </c>
      <c r="E758" s="206"/>
      <c r="F758" s="765">
        <v>9.0299999999999994</v>
      </c>
      <c r="G758" s="765">
        <v>3.6950000000000003</v>
      </c>
      <c r="H758" s="337"/>
      <c r="I758" s="23"/>
      <c r="J758" s="23"/>
      <c r="K758" s="1786"/>
      <c r="L758" s="1787"/>
      <c r="M758" s="1786"/>
      <c r="N758" s="1786"/>
      <c r="O758" s="1786"/>
      <c r="P758" s="1786"/>
      <c r="Q758" s="1786"/>
    </row>
    <row r="759" spans="1:17">
      <c r="A759" s="764">
        <v>38405</v>
      </c>
      <c r="B759" s="154">
        <f t="shared" si="36"/>
        <v>5.3670000000000009E-2</v>
      </c>
      <c r="C759" s="206"/>
      <c r="D759" s="33">
        <f t="shared" si="37"/>
        <v>9.06E-2</v>
      </c>
      <c r="E759" s="206"/>
      <c r="F759" s="765">
        <v>9.06</v>
      </c>
      <c r="G759" s="765">
        <v>3.6930000000000001</v>
      </c>
      <c r="H759" s="337"/>
      <c r="I759" s="23"/>
      <c r="J759" s="23"/>
      <c r="K759" s="1786"/>
      <c r="L759" s="1787"/>
      <c r="M759" s="1786"/>
      <c r="N759" s="1786"/>
      <c r="O759" s="1786"/>
      <c r="P759" s="1786"/>
      <c r="Q759" s="1786"/>
    </row>
    <row r="760" spans="1:17">
      <c r="A760" s="764">
        <v>38406</v>
      </c>
      <c r="B760" s="154">
        <f t="shared" si="36"/>
        <v>5.3670000000000002E-2</v>
      </c>
      <c r="C760" s="206"/>
      <c r="D760" s="33">
        <f t="shared" si="37"/>
        <v>9.0800000000000006E-2</v>
      </c>
      <c r="E760" s="206"/>
      <c r="F760" s="765">
        <v>9.08</v>
      </c>
      <c r="G760" s="765">
        <v>3.7130000000000001</v>
      </c>
      <c r="H760" s="337"/>
      <c r="I760" s="23"/>
      <c r="J760" s="23"/>
      <c r="K760" s="1786"/>
      <c r="L760" s="1787"/>
      <c r="M760" s="1786"/>
      <c r="N760" s="1786"/>
      <c r="O760" s="1786"/>
      <c r="P760" s="1786"/>
      <c r="Q760" s="1786"/>
    </row>
    <row r="761" spans="1:17">
      <c r="A761" s="764">
        <v>38407</v>
      </c>
      <c r="B761" s="154">
        <f t="shared" si="36"/>
        <v>5.3350000000000009E-2</v>
      </c>
      <c r="C761" s="206"/>
      <c r="D761" s="33">
        <f t="shared" si="37"/>
        <v>9.06E-2</v>
      </c>
      <c r="E761" s="206"/>
      <c r="F761" s="765">
        <v>9.06</v>
      </c>
      <c r="G761" s="765">
        <v>3.7250000000000001</v>
      </c>
      <c r="H761" s="337"/>
      <c r="I761" s="23"/>
      <c r="J761" s="23"/>
      <c r="K761" s="1786"/>
      <c r="L761" s="1787"/>
      <c r="M761" s="1786"/>
      <c r="N761" s="1786"/>
      <c r="O761" s="1786"/>
      <c r="P761" s="1786"/>
      <c r="Q761" s="1786"/>
    </row>
    <row r="762" spans="1:17">
      <c r="A762" s="764">
        <v>38408</v>
      </c>
      <c r="B762" s="154">
        <f t="shared" si="36"/>
        <v>5.2870000000000007E-2</v>
      </c>
      <c r="C762" s="206"/>
      <c r="D762" s="33">
        <f t="shared" si="37"/>
        <v>8.9900000000000008E-2</v>
      </c>
      <c r="E762" s="206"/>
      <c r="F762" s="765">
        <v>8.99</v>
      </c>
      <c r="G762" s="765">
        <v>3.7029999999999998</v>
      </c>
      <c r="H762" s="337"/>
      <c r="I762" s="23"/>
      <c r="J762" s="23"/>
      <c r="K762" s="1786"/>
      <c r="L762" s="1787"/>
      <c r="M762" s="1786"/>
      <c r="N762" s="1786"/>
      <c r="O762" s="1786"/>
      <c r="P762" s="1786"/>
      <c r="Q762" s="1786"/>
    </row>
    <row r="763" spans="1:17">
      <c r="A763" s="764">
        <v>38411</v>
      </c>
      <c r="B763" s="154">
        <f t="shared" si="36"/>
        <v>5.2919999999999995E-2</v>
      </c>
      <c r="C763" s="206"/>
      <c r="D763" s="33">
        <f t="shared" si="37"/>
        <v>9.0200000000000002E-2</v>
      </c>
      <c r="E763" s="206"/>
      <c r="F763" s="765">
        <v>9.02</v>
      </c>
      <c r="G763" s="765">
        <v>3.7280000000000002</v>
      </c>
      <c r="H763" s="337"/>
      <c r="I763" s="23"/>
      <c r="J763" s="23"/>
      <c r="K763" s="1786"/>
      <c r="L763" s="1787"/>
      <c r="M763" s="1786"/>
      <c r="N763" s="1786"/>
      <c r="O763" s="1786"/>
      <c r="P763" s="1786"/>
      <c r="Q763" s="1786"/>
    </row>
    <row r="764" spans="1:17">
      <c r="A764" s="764">
        <v>38412</v>
      </c>
      <c r="B764" s="154">
        <f t="shared" si="36"/>
        <v>5.2610000000000004E-2</v>
      </c>
      <c r="C764" s="206"/>
      <c r="D764" s="33">
        <f t="shared" si="37"/>
        <v>8.9900000000000008E-2</v>
      </c>
      <c r="E764" s="206"/>
      <c r="F764" s="765">
        <v>8.99</v>
      </c>
      <c r="G764" s="765">
        <v>3.7290000000000001</v>
      </c>
      <c r="H764" s="337"/>
      <c r="I764" s="23"/>
      <c r="J764" s="23"/>
      <c r="K764" s="1786"/>
      <c r="L764" s="1787"/>
      <c r="M764" s="1786"/>
      <c r="N764" s="1786"/>
      <c r="O764" s="1786"/>
      <c r="P764" s="1786"/>
      <c r="Q764" s="1786"/>
    </row>
    <row r="765" spans="1:17">
      <c r="A765" s="764">
        <v>38413</v>
      </c>
      <c r="B765" s="154">
        <f t="shared" si="36"/>
        <v>5.2389999999999999E-2</v>
      </c>
      <c r="C765" s="206"/>
      <c r="D765" s="33">
        <f t="shared" si="37"/>
        <v>9.01E-2</v>
      </c>
      <c r="E765" s="206"/>
      <c r="F765" s="765">
        <v>9.01</v>
      </c>
      <c r="G765" s="765">
        <v>3.7709999999999999</v>
      </c>
      <c r="H765" s="337"/>
      <c r="I765" s="23"/>
      <c r="J765" s="23"/>
      <c r="K765" s="1786"/>
      <c r="L765" s="1787"/>
      <c r="M765" s="1786"/>
      <c r="N765" s="1786"/>
      <c r="O765" s="1786"/>
      <c r="P765" s="1786"/>
      <c r="Q765" s="1786"/>
    </row>
    <row r="766" spans="1:17">
      <c r="A766" s="764">
        <v>38414</v>
      </c>
      <c r="B766" s="154">
        <f t="shared" si="36"/>
        <v>5.2560000000000003E-2</v>
      </c>
      <c r="C766" s="206"/>
      <c r="D766" s="33">
        <f t="shared" si="37"/>
        <v>9.01E-2</v>
      </c>
      <c r="E766" s="206"/>
      <c r="F766" s="765">
        <v>9.01</v>
      </c>
      <c r="G766" s="765">
        <v>3.754</v>
      </c>
      <c r="H766" s="337"/>
      <c r="I766" s="23"/>
      <c r="J766" s="23"/>
      <c r="K766" s="1786"/>
      <c r="L766" s="1787"/>
      <c r="M766" s="1786"/>
      <c r="N766" s="1786"/>
      <c r="O766" s="1786"/>
      <c r="P766" s="1786"/>
      <c r="Q766" s="1786"/>
    </row>
    <row r="767" spans="1:17">
      <c r="A767" s="764">
        <v>38415</v>
      </c>
      <c r="B767" s="154">
        <f t="shared" si="36"/>
        <v>5.2979999999999999E-2</v>
      </c>
      <c r="C767" s="206"/>
      <c r="D767" s="33">
        <f t="shared" si="37"/>
        <v>8.9900000000000008E-2</v>
      </c>
      <c r="E767" s="206"/>
      <c r="F767" s="765">
        <v>8.99</v>
      </c>
      <c r="G767" s="765">
        <v>3.6920000000000002</v>
      </c>
      <c r="H767" s="337"/>
      <c r="I767" s="23"/>
      <c r="J767" s="23"/>
      <c r="K767" s="1786"/>
      <c r="L767" s="1787"/>
      <c r="M767" s="1786"/>
      <c r="N767" s="1786"/>
      <c r="O767" s="1786"/>
      <c r="P767" s="1786"/>
      <c r="Q767" s="1786"/>
    </row>
    <row r="768" spans="1:17">
      <c r="A768" s="764">
        <v>38418</v>
      </c>
      <c r="B768" s="154">
        <f t="shared" si="36"/>
        <v>5.322000000000001E-2</v>
      </c>
      <c r="C768" s="206"/>
      <c r="D768" s="33">
        <f t="shared" si="37"/>
        <v>8.9800000000000005E-2</v>
      </c>
      <c r="E768" s="206"/>
      <c r="F768" s="765">
        <v>8.98</v>
      </c>
      <c r="G768" s="765">
        <v>3.6579999999999999</v>
      </c>
      <c r="H768" s="337"/>
      <c r="I768" s="23"/>
      <c r="J768" s="23"/>
      <c r="K768" s="1786"/>
      <c r="L768" s="1787"/>
      <c r="M768" s="1786"/>
      <c r="N768" s="1786"/>
      <c r="O768" s="1786"/>
      <c r="P768" s="1786"/>
      <c r="Q768" s="1786"/>
    </row>
    <row r="769" spans="1:17">
      <c r="A769" s="764">
        <v>38419</v>
      </c>
      <c r="B769" s="154">
        <f t="shared" si="36"/>
        <v>5.3119999999999994E-2</v>
      </c>
      <c r="C769" s="206"/>
      <c r="D769" s="33">
        <f t="shared" si="37"/>
        <v>9.0200000000000002E-2</v>
      </c>
      <c r="E769" s="206"/>
      <c r="F769" s="765">
        <v>9.02</v>
      </c>
      <c r="G769" s="765">
        <v>3.7080000000000002</v>
      </c>
      <c r="H769" s="337"/>
      <c r="I769" s="23"/>
      <c r="J769" s="23"/>
      <c r="K769" s="1786"/>
      <c r="L769" s="1787"/>
      <c r="M769" s="1786"/>
      <c r="N769" s="1786"/>
      <c r="O769" s="1786"/>
      <c r="P769" s="1786"/>
      <c r="Q769" s="1786"/>
    </row>
    <row r="770" spans="1:17">
      <c r="A770" s="764">
        <v>38420</v>
      </c>
      <c r="B770" s="154">
        <f t="shared" si="36"/>
        <v>5.2960000000000014E-2</v>
      </c>
      <c r="C770" s="206"/>
      <c r="D770" s="33">
        <f t="shared" si="37"/>
        <v>9.0500000000000011E-2</v>
      </c>
      <c r="E770" s="206"/>
      <c r="F770" s="765">
        <v>9.0500000000000007</v>
      </c>
      <c r="G770" s="765">
        <v>3.754</v>
      </c>
      <c r="H770" s="337"/>
      <c r="I770" s="23"/>
      <c r="J770" s="23"/>
      <c r="K770" s="1786"/>
      <c r="L770" s="1787"/>
      <c r="M770" s="1786"/>
      <c r="N770" s="1786"/>
      <c r="O770" s="1786"/>
      <c r="P770" s="1786"/>
      <c r="Q770" s="1786"/>
    </row>
    <row r="771" spans="1:17">
      <c r="A771" s="764">
        <v>38421</v>
      </c>
      <c r="B771" s="154">
        <f t="shared" si="36"/>
        <v>5.3040000000000004E-2</v>
      </c>
      <c r="C771" s="206"/>
      <c r="D771" s="33">
        <f t="shared" si="37"/>
        <v>9.0700000000000003E-2</v>
      </c>
      <c r="E771" s="206"/>
      <c r="F771" s="765">
        <v>9.07</v>
      </c>
      <c r="G771" s="765">
        <v>3.766</v>
      </c>
      <c r="H771" s="337"/>
      <c r="I771" s="23"/>
      <c r="J771" s="23"/>
      <c r="K771" s="1786"/>
      <c r="L771" s="1787"/>
      <c r="M771" s="1786"/>
      <c r="N771" s="1786"/>
      <c r="O771" s="1786"/>
      <c r="P771" s="1786"/>
      <c r="Q771" s="1786"/>
    </row>
    <row r="772" spans="1:17">
      <c r="A772" s="764">
        <v>38422</v>
      </c>
      <c r="B772" s="154">
        <f t="shared" si="36"/>
        <v>5.2870000000000007E-2</v>
      </c>
      <c r="C772" s="206"/>
      <c r="D772" s="33">
        <f t="shared" si="37"/>
        <v>9.0500000000000011E-2</v>
      </c>
      <c r="E772" s="206"/>
      <c r="F772" s="765">
        <v>9.0500000000000007</v>
      </c>
      <c r="G772" s="765">
        <v>3.7629999999999999</v>
      </c>
      <c r="H772" s="337"/>
      <c r="I772" s="23"/>
      <c r="J772" s="23"/>
      <c r="K772" s="1786"/>
      <c r="L772" s="1787"/>
      <c r="M772" s="1786"/>
      <c r="N772" s="1786"/>
      <c r="O772" s="1786"/>
      <c r="P772" s="1786"/>
      <c r="Q772" s="1786"/>
    </row>
    <row r="773" spans="1:17">
      <c r="A773" s="764">
        <v>38425</v>
      </c>
      <c r="B773" s="154">
        <f t="shared" si="36"/>
        <v>5.2860000000000011E-2</v>
      </c>
      <c r="C773" s="206"/>
      <c r="D773" s="33">
        <f t="shared" si="37"/>
        <v>9.0500000000000011E-2</v>
      </c>
      <c r="E773" s="206"/>
      <c r="F773" s="765">
        <v>9.0500000000000007</v>
      </c>
      <c r="G773" s="765">
        <v>3.7639999999999998</v>
      </c>
      <c r="H773" s="337"/>
      <c r="I773" s="23"/>
      <c r="J773" s="23"/>
      <c r="K773" s="1786"/>
      <c r="L773" s="1787"/>
      <c r="M773" s="1786"/>
      <c r="N773" s="1786"/>
      <c r="O773" s="1786"/>
      <c r="P773" s="1786"/>
      <c r="Q773" s="1786"/>
    </row>
    <row r="774" spans="1:17">
      <c r="A774" s="764">
        <v>38426</v>
      </c>
      <c r="B774" s="154">
        <f t="shared" ref="B774:B837" si="38">(F774-G774)/100</f>
        <v>5.3239999999999996E-2</v>
      </c>
      <c r="C774" s="206"/>
      <c r="D774" s="33">
        <f t="shared" si="37"/>
        <v>9.0299999999999991E-2</v>
      </c>
      <c r="E774" s="206"/>
      <c r="F774" s="765">
        <v>9.0299999999999994</v>
      </c>
      <c r="G774" s="765">
        <v>3.706</v>
      </c>
      <c r="H774" s="337"/>
      <c r="I774" s="23"/>
      <c r="J774" s="23"/>
      <c r="K774" s="1786"/>
      <c r="L774" s="1787"/>
      <c r="M774" s="1786"/>
      <c r="N774" s="1786"/>
      <c r="O774" s="1786"/>
      <c r="P774" s="1786"/>
      <c r="Q774" s="1786"/>
    </row>
    <row r="775" spans="1:17">
      <c r="A775" s="764">
        <v>38427</v>
      </c>
      <c r="B775" s="154">
        <f t="shared" si="38"/>
        <v>5.4290000000000005E-2</v>
      </c>
      <c r="C775" s="206"/>
      <c r="D775" s="33">
        <f t="shared" ref="D775:D838" si="39">F775/100</f>
        <v>9.0899999999999995E-2</v>
      </c>
      <c r="E775" s="206"/>
      <c r="F775" s="765">
        <v>9.09</v>
      </c>
      <c r="G775" s="765">
        <v>3.661</v>
      </c>
      <c r="H775" s="337"/>
      <c r="I775" s="23"/>
      <c r="J775" s="23"/>
      <c r="K775" s="1786"/>
      <c r="L775" s="1787"/>
      <c r="M775" s="1786"/>
      <c r="N775" s="1786"/>
      <c r="O775" s="1786"/>
      <c r="P775" s="1786"/>
      <c r="Q775" s="1786"/>
    </row>
    <row r="776" spans="1:17">
      <c r="A776" s="764">
        <v>38428</v>
      </c>
      <c r="B776" s="154">
        <f t="shared" si="38"/>
        <v>5.4339999999999992E-2</v>
      </c>
      <c r="C776" s="206"/>
      <c r="D776" s="33">
        <f t="shared" si="39"/>
        <v>9.11E-2</v>
      </c>
      <c r="E776" s="206"/>
      <c r="F776" s="765">
        <v>9.11</v>
      </c>
      <c r="G776" s="765">
        <v>3.6760000000000002</v>
      </c>
      <c r="H776" s="337"/>
      <c r="I776" s="23"/>
      <c r="J776" s="23"/>
      <c r="K776" s="1786"/>
      <c r="L776" s="1787"/>
      <c r="M776" s="1786"/>
      <c r="N776" s="1786"/>
      <c r="O776" s="1786"/>
      <c r="P776" s="1786"/>
      <c r="Q776" s="1786"/>
    </row>
    <row r="777" spans="1:17">
      <c r="A777" s="764">
        <v>38429</v>
      </c>
      <c r="B777" s="154">
        <f t="shared" si="38"/>
        <v>5.349000000000001E-2</v>
      </c>
      <c r="C777" s="206"/>
      <c r="D777" s="33">
        <f t="shared" si="39"/>
        <v>9.0400000000000008E-2</v>
      </c>
      <c r="E777" s="206"/>
      <c r="F777" s="765">
        <v>9.0400000000000009</v>
      </c>
      <c r="G777" s="765">
        <v>3.6909999999999998</v>
      </c>
      <c r="H777" s="337"/>
      <c r="I777" s="23"/>
      <c r="J777" s="23"/>
      <c r="K777" s="1786"/>
      <c r="L777" s="1787"/>
      <c r="M777" s="1786"/>
      <c r="N777" s="1786"/>
      <c r="O777" s="1786"/>
      <c r="P777" s="1786"/>
      <c r="Q777" s="1786"/>
    </row>
    <row r="778" spans="1:17">
      <c r="A778" s="764">
        <v>38432</v>
      </c>
      <c r="B778" s="154">
        <f t="shared" si="38"/>
        <v>5.3980000000000014E-2</v>
      </c>
      <c r="C778" s="206"/>
      <c r="D778" s="33">
        <f t="shared" si="39"/>
        <v>9.1200000000000003E-2</v>
      </c>
      <c r="E778" s="206"/>
      <c r="F778" s="765">
        <v>9.120000000000001</v>
      </c>
      <c r="G778" s="765">
        <v>3.722</v>
      </c>
      <c r="H778" s="337"/>
      <c r="I778" s="23"/>
      <c r="J778" s="23"/>
      <c r="K778" s="1786"/>
      <c r="L778" s="1787"/>
      <c r="M778" s="1786"/>
      <c r="N778" s="1786"/>
      <c r="O778" s="1786"/>
      <c r="P778" s="1786"/>
      <c r="Q778" s="1786"/>
    </row>
    <row r="779" spans="1:17">
      <c r="A779" s="764">
        <v>38433</v>
      </c>
      <c r="B779" s="154">
        <f t="shared" si="38"/>
        <v>5.4199999999999998E-2</v>
      </c>
      <c r="C779" s="206"/>
      <c r="D779" s="33">
        <f t="shared" si="39"/>
        <v>9.0999999999999998E-2</v>
      </c>
      <c r="E779" s="206"/>
      <c r="F779" s="765">
        <v>9.1</v>
      </c>
      <c r="G779" s="765">
        <v>3.68</v>
      </c>
      <c r="H779" s="337"/>
      <c r="I779" s="23"/>
      <c r="J779" s="23"/>
      <c r="K779" s="1786"/>
      <c r="L779" s="1787"/>
      <c r="M779" s="1786"/>
      <c r="N779" s="1786"/>
      <c r="O779" s="1786"/>
      <c r="P779" s="1786"/>
      <c r="Q779" s="1786"/>
    </row>
    <row r="780" spans="1:17">
      <c r="A780" s="764">
        <v>38434</v>
      </c>
      <c r="B780" s="154">
        <f t="shared" si="38"/>
        <v>5.3840000000000006E-2</v>
      </c>
      <c r="C780" s="206">
        <f>AVERAGE(B4:B780)</f>
        <v>5.8624884652685297E-2</v>
      </c>
      <c r="D780" s="33">
        <f t="shared" si="39"/>
        <v>9.1200000000000003E-2</v>
      </c>
      <c r="E780" s="206">
        <f>AVERAGE(D4:D780)</f>
        <v>0.10136211045913691</v>
      </c>
      <c r="F780" s="765">
        <v>9.120000000000001</v>
      </c>
      <c r="G780" s="765">
        <v>3.7360000000000002</v>
      </c>
      <c r="H780" s="337">
        <f>AVERAGE(G4:G780)</f>
        <v>4.2737225806451606</v>
      </c>
      <c r="I780" s="34">
        <f>E780-C780</f>
        <v>4.2737225806451618E-2</v>
      </c>
      <c r="J780" s="338">
        <f>H780/100-I780</f>
        <v>0</v>
      </c>
      <c r="K780" s="1786"/>
      <c r="L780" s="1787"/>
      <c r="M780" s="1786"/>
      <c r="N780" s="1786"/>
      <c r="O780" s="1786"/>
      <c r="P780" s="1786"/>
      <c r="Q780" s="1786"/>
    </row>
    <row r="781" spans="1:17">
      <c r="A781" s="764">
        <v>38435</v>
      </c>
      <c r="B781" s="154">
        <f t="shared" si="38"/>
        <v>5.3620000000000001E-2</v>
      </c>
      <c r="C781" s="206">
        <f t="shared" ref="C781:C844" si="40">AVERAGE(B6:B781)</f>
        <v>5.8618435059060711E-2</v>
      </c>
      <c r="D781" s="33">
        <f t="shared" si="39"/>
        <v>9.0700000000000003E-2</v>
      </c>
      <c r="E781" s="206">
        <f t="shared" ref="E781:E844" si="41">AVERAGE(D6:D781)</f>
        <v>0.10134837062607102</v>
      </c>
      <c r="F781" s="765">
        <v>9.07</v>
      </c>
      <c r="G781" s="765">
        <v>3.7080000000000002</v>
      </c>
      <c r="H781" s="337">
        <f t="shared" ref="H781:H844" si="42">AVERAGE(G6:G781)</f>
        <v>4.2729935567010298</v>
      </c>
      <c r="I781" s="34">
        <f t="shared" ref="I781:I844" si="43">E781-C781</f>
        <v>4.272993556701031E-2</v>
      </c>
      <c r="J781" s="338">
        <f t="shared" ref="J781:J844" si="44">H781/100-I781</f>
        <v>0</v>
      </c>
      <c r="K781" s="1786"/>
      <c r="L781" s="1787"/>
      <c r="M781" s="1786"/>
      <c r="N781" s="1786"/>
      <c r="O781" s="1786"/>
      <c r="P781" s="1786"/>
      <c r="Q781" s="1786"/>
    </row>
    <row r="782" spans="1:17">
      <c r="A782" s="764">
        <v>38440</v>
      </c>
      <c r="B782" s="154">
        <f t="shared" si="38"/>
        <v>5.391E-2</v>
      </c>
      <c r="C782" s="206">
        <f t="shared" si="40"/>
        <v>5.861957489068513E-2</v>
      </c>
      <c r="D782" s="33">
        <f t="shared" si="39"/>
        <v>9.0899999999999995E-2</v>
      </c>
      <c r="E782" s="206">
        <f t="shared" si="41"/>
        <v>0.10134061870511812</v>
      </c>
      <c r="F782" s="765">
        <v>9.09</v>
      </c>
      <c r="G782" s="765">
        <v>3.6989999999999998</v>
      </c>
      <c r="H782" s="337">
        <f t="shared" si="42"/>
        <v>4.272104381443298</v>
      </c>
      <c r="I782" s="34">
        <f t="shared" si="43"/>
        <v>4.2721043814432993E-2</v>
      </c>
      <c r="J782" s="338">
        <f t="shared" si="44"/>
        <v>0</v>
      </c>
      <c r="K782" s="1786"/>
      <c r="L782" s="1787"/>
      <c r="M782" s="1786"/>
      <c r="N782" s="1786"/>
      <c r="O782" s="1786"/>
      <c r="P782" s="1786"/>
      <c r="Q782" s="1786"/>
    </row>
    <row r="783" spans="1:17">
      <c r="A783" s="764">
        <v>38441</v>
      </c>
      <c r="B783" s="154">
        <f t="shared" si="38"/>
        <v>5.4349999999999996E-2</v>
      </c>
      <c r="C783" s="206">
        <f t="shared" si="40"/>
        <v>5.8623227040752429E-2</v>
      </c>
      <c r="D783" s="33">
        <f t="shared" si="39"/>
        <v>9.0999999999999998E-2</v>
      </c>
      <c r="E783" s="206">
        <f t="shared" si="41"/>
        <v>0.10133367807168026</v>
      </c>
      <c r="F783" s="765">
        <v>9.1</v>
      </c>
      <c r="G783" s="765">
        <v>3.665</v>
      </c>
      <c r="H783" s="337">
        <f t="shared" si="42"/>
        <v>4.2710451030927823</v>
      </c>
      <c r="I783" s="34">
        <f t="shared" si="43"/>
        <v>4.2710451030927826E-2</v>
      </c>
      <c r="J783" s="338">
        <f t="shared" si="44"/>
        <v>0</v>
      </c>
      <c r="K783" s="1786"/>
      <c r="L783" s="1787"/>
      <c r="M783" s="1786"/>
      <c r="N783" s="1786"/>
      <c r="O783" s="1786"/>
      <c r="P783" s="1786"/>
      <c r="Q783" s="1786"/>
    </row>
    <row r="784" spans="1:17">
      <c r="A784" s="764">
        <v>38442</v>
      </c>
      <c r="B784" s="154">
        <f t="shared" si="38"/>
        <v>5.4859999999999999E-2</v>
      </c>
      <c r="C784" s="206">
        <f t="shared" si="40"/>
        <v>5.8629398454355351E-2</v>
      </c>
      <c r="D784" s="33">
        <f t="shared" si="39"/>
        <v>9.0999999999999998E-2</v>
      </c>
      <c r="E784" s="206">
        <f t="shared" si="41"/>
        <v>0.10132773608322131</v>
      </c>
      <c r="F784" s="765">
        <v>9.1</v>
      </c>
      <c r="G784" s="765">
        <v>3.6139999999999999</v>
      </c>
      <c r="H784" s="337">
        <f t="shared" si="42"/>
        <v>4.2698337628865968</v>
      </c>
      <c r="I784" s="34">
        <f t="shared" si="43"/>
        <v>4.2698337628865955E-2</v>
      </c>
      <c r="J784" s="338">
        <f t="shared" si="44"/>
        <v>0</v>
      </c>
      <c r="K784" s="1786"/>
      <c r="L784" s="1787"/>
      <c r="M784" s="1786"/>
      <c r="N784" s="1786"/>
      <c r="O784" s="1786"/>
      <c r="P784" s="1786"/>
      <c r="Q784" s="1786"/>
    </row>
    <row r="785" spans="1:17">
      <c r="A785" s="764">
        <v>38443</v>
      </c>
      <c r="B785" s="154">
        <f t="shared" si="38"/>
        <v>5.4610000000000006E-2</v>
      </c>
      <c r="C785" s="206">
        <f t="shared" si="40"/>
        <v>5.8636155793300976E-2</v>
      </c>
      <c r="D785" s="33">
        <f t="shared" si="39"/>
        <v>9.0700000000000003E-2</v>
      </c>
      <c r="E785" s="206">
        <f t="shared" si="41"/>
        <v>0.10132146507165148</v>
      </c>
      <c r="F785" s="765">
        <v>9.07</v>
      </c>
      <c r="G785" s="765">
        <v>3.609</v>
      </c>
      <c r="H785" s="337">
        <f t="shared" si="42"/>
        <v>4.2685309278350507</v>
      </c>
      <c r="I785" s="34">
        <f t="shared" si="43"/>
        <v>4.26853092783505E-2</v>
      </c>
      <c r="J785" s="338">
        <f t="shared" si="44"/>
        <v>0</v>
      </c>
      <c r="K785" s="1786"/>
      <c r="L785" s="1787"/>
      <c r="M785" s="1786"/>
      <c r="N785" s="1786"/>
      <c r="O785" s="1786"/>
      <c r="P785" s="1786"/>
      <c r="Q785" s="1786"/>
    </row>
    <row r="786" spans="1:17">
      <c r="A786" s="764">
        <v>38446</v>
      </c>
      <c r="B786" s="154">
        <f t="shared" si="38"/>
        <v>5.5339999999999986E-2</v>
      </c>
      <c r="C786" s="206">
        <f t="shared" si="40"/>
        <v>5.8644661463670193E-2</v>
      </c>
      <c r="D786" s="33">
        <f t="shared" si="39"/>
        <v>9.11E-2</v>
      </c>
      <c r="E786" s="206">
        <f t="shared" si="41"/>
        <v>0.10131779290696914</v>
      </c>
      <c r="F786" s="765">
        <v>9.11</v>
      </c>
      <c r="G786" s="765">
        <v>3.5760000000000001</v>
      </c>
      <c r="H786" s="337">
        <f t="shared" si="42"/>
        <v>4.2673131443298953</v>
      </c>
      <c r="I786" s="34">
        <f t="shared" si="43"/>
        <v>4.2673131443298949E-2</v>
      </c>
      <c r="J786" s="338">
        <f t="shared" si="44"/>
        <v>0</v>
      </c>
      <c r="K786" s="1786"/>
      <c r="L786" s="1787"/>
      <c r="M786" s="1786"/>
      <c r="N786" s="1786"/>
      <c r="O786" s="1786"/>
      <c r="P786" s="1786"/>
      <c r="Q786" s="1786"/>
    </row>
    <row r="787" spans="1:17">
      <c r="A787" s="764">
        <v>38447</v>
      </c>
      <c r="B787" s="154">
        <f t="shared" si="38"/>
        <v>5.4779999999999995E-2</v>
      </c>
      <c r="C787" s="206">
        <f t="shared" si="40"/>
        <v>5.8653033461727615E-2</v>
      </c>
      <c r="D787" s="33">
        <f t="shared" si="39"/>
        <v>9.0700000000000003E-2</v>
      </c>
      <c r="E787" s="206">
        <f t="shared" si="41"/>
        <v>0.10131381954420182</v>
      </c>
      <c r="F787" s="765">
        <v>9.07</v>
      </c>
      <c r="G787" s="765">
        <v>3.5920000000000001</v>
      </c>
      <c r="H787" s="337">
        <f t="shared" si="42"/>
        <v>4.2660786082474216</v>
      </c>
      <c r="I787" s="34">
        <f t="shared" si="43"/>
        <v>4.2660786082474207E-2</v>
      </c>
      <c r="J787" s="338">
        <f t="shared" si="44"/>
        <v>0</v>
      </c>
      <c r="K787" s="1786"/>
      <c r="L787" s="1787"/>
      <c r="M787" s="1786"/>
      <c r="N787" s="1786"/>
      <c r="O787" s="1786"/>
      <c r="P787" s="1786"/>
      <c r="Q787" s="1786"/>
    </row>
    <row r="788" spans="1:17">
      <c r="A788" s="764">
        <v>38448</v>
      </c>
      <c r="B788" s="154">
        <f t="shared" si="38"/>
        <v>5.4450000000000005E-2</v>
      </c>
      <c r="C788" s="206">
        <f t="shared" si="40"/>
        <v>5.8660878667224081E-2</v>
      </c>
      <c r="D788" s="33">
        <f t="shared" si="39"/>
        <v>9.0400000000000008E-2</v>
      </c>
      <c r="E788" s="206">
        <f t="shared" si="41"/>
        <v>0.10130832712083229</v>
      </c>
      <c r="F788" s="765">
        <v>9.0400000000000009</v>
      </c>
      <c r="G788" s="765">
        <v>3.5950000000000002</v>
      </c>
      <c r="H788" s="337">
        <f t="shared" si="42"/>
        <v>4.2647448453608234</v>
      </c>
      <c r="I788" s="34">
        <f t="shared" si="43"/>
        <v>4.2647448453608211E-2</v>
      </c>
      <c r="J788" s="338">
        <f t="shared" si="44"/>
        <v>0</v>
      </c>
      <c r="K788" s="1786"/>
      <c r="L788" s="1787"/>
      <c r="M788" s="1786"/>
      <c r="N788" s="1786"/>
      <c r="O788" s="1786"/>
      <c r="P788" s="1786"/>
      <c r="Q788" s="1786"/>
    </row>
    <row r="789" spans="1:17">
      <c r="A789" s="764">
        <v>38449</v>
      </c>
      <c r="B789" s="154">
        <f t="shared" si="38"/>
        <v>5.4669999999999996E-2</v>
      </c>
      <c r="C789" s="206">
        <f t="shared" si="40"/>
        <v>5.8668740743877325E-2</v>
      </c>
      <c r="D789" s="33">
        <f t="shared" si="39"/>
        <v>9.0200000000000002E-2</v>
      </c>
      <c r="E789" s="206">
        <f t="shared" si="41"/>
        <v>0.10130269692944428</v>
      </c>
      <c r="F789" s="765">
        <v>9.02</v>
      </c>
      <c r="G789" s="765">
        <v>3.5529999999999999</v>
      </c>
      <c r="H789" s="337">
        <f t="shared" si="42"/>
        <v>4.2633956185567001</v>
      </c>
      <c r="I789" s="34">
        <f t="shared" si="43"/>
        <v>4.2633956185566958E-2</v>
      </c>
      <c r="J789" s="338">
        <f t="shared" si="44"/>
        <v>0</v>
      </c>
      <c r="K789" s="1786"/>
      <c r="L789" s="1787"/>
      <c r="M789" s="1786"/>
      <c r="N789" s="1786"/>
      <c r="O789" s="1786"/>
      <c r="P789" s="1786"/>
      <c r="Q789" s="1786"/>
    </row>
    <row r="790" spans="1:17">
      <c r="A790" s="764">
        <v>38450</v>
      </c>
      <c r="B790" s="154">
        <f t="shared" si="38"/>
        <v>5.4469999999999991E-2</v>
      </c>
      <c r="C790" s="206">
        <f t="shared" si="40"/>
        <v>5.8676072278282379E-2</v>
      </c>
      <c r="D790" s="33">
        <f t="shared" si="39"/>
        <v>9.01E-2</v>
      </c>
      <c r="E790" s="206">
        <f t="shared" si="41"/>
        <v>0.10129703877312772</v>
      </c>
      <c r="F790" s="765">
        <v>9.01</v>
      </c>
      <c r="G790" s="765">
        <v>3.5630000000000002</v>
      </c>
      <c r="H790" s="337">
        <f t="shared" si="42"/>
        <v>4.2620966494845343</v>
      </c>
      <c r="I790" s="34">
        <f t="shared" si="43"/>
        <v>4.2620966494845341E-2</v>
      </c>
      <c r="J790" s="338">
        <f t="shared" si="44"/>
        <v>0</v>
      </c>
      <c r="K790" s="1786"/>
      <c r="L790" s="1787"/>
      <c r="M790" s="1786"/>
      <c r="N790" s="1786"/>
      <c r="O790" s="1786"/>
      <c r="P790" s="1786"/>
      <c r="Q790" s="1786"/>
    </row>
    <row r="791" spans="1:17">
      <c r="A791" s="764">
        <v>38453</v>
      </c>
      <c r="B791" s="154">
        <f t="shared" si="38"/>
        <v>5.4659999999999993E-2</v>
      </c>
      <c r="C791" s="206">
        <f t="shared" si="40"/>
        <v>5.868419993440202E-2</v>
      </c>
      <c r="D791" s="33">
        <f t="shared" si="39"/>
        <v>9.0200000000000002E-2</v>
      </c>
      <c r="E791" s="206">
        <f t="shared" si="41"/>
        <v>0.10129052725398961</v>
      </c>
      <c r="F791" s="765">
        <v>9.02</v>
      </c>
      <c r="G791" s="765">
        <v>3.5539999999999998</v>
      </c>
      <c r="H791" s="337">
        <f t="shared" si="42"/>
        <v>4.2606327319587614</v>
      </c>
      <c r="I791" s="34">
        <f t="shared" si="43"/>
        <v>4.2606327319587592E-2</v>
      </c>
      <c r="J791" s="338">
        <f t="shared" si="44"/>
        <v>0</v>
      </c>
      <c r="K791" s="1786"/>
      <c r="L791" s="1787"/>
      <c r="M791" s="1786"/>
      <c r="N791" s="1786"/>
      <c r="O791" s="1786"/>
      <c r="P791" s="1786"/>
      <c r="Q791" s="1786"/>
    </row>
    <row r="792" spans="1:17">
      <c r="A792" s="764">
        <v>38454</v>
      </c>
      <c r="B792" s="154">
        <f t="shared" si="38"/>
        <v>5.4809999999999998E-2</v>
      </c>
      <c r="C792" s="206">
        <f t="shared" si="40"/>
        <v>5.8691044862398477E-2</v>
      </c>
      <c r="D792" s="33">
        <f t="shared" si="39"/>
        <v>9.0200000000000002E-2</v>
      </c>
      <c r="E792" s="206">
        <f t="shared" si="41"/>
        <v>0.10128318403765617</v>
      </c>
      <c r="F792" s="765">
        <v>9.02</v>
      </c>
      <c r="G792" s="765">
        <v>3.5390000000000001</v>
      </c>
      <c r="H792" s="337">
        <f t="shared" si="42"/>
        <v>4.2592139175257717</v>
      </c>
      <c r="I792" s="34">
        <f t="shared" si="43"/>
        <v>4.2592139175257691E-2</v>
      </c>
      <c r="J792" s="338">
        <f t="shared" si="44"/>
        <v>0</v>
      </c>
      <c r="K792" s="1786"/>
      <c r="L792" s="1787"/>
      <c r="M792" s="1786"/>
      <c r="N792" s="1786"/>
      <c r="O792" s="1786"/>
      <c r="P792" s="1786"/>
      <c r="Q792" s="1786"/>
    </row>
    <row r="793" spans="1:17">
      <c r="A793" s="764">
        <v>38455</v>
      </c>
      <c r="B793" s="154">
        <f t="shared" si="38"/>
        <v>5.4519999999999999E-2</v>
      </c>
      <c r="C793" s="206">
        <f t="shared" si="40"/>
        <v>5.8696890314302301E-2</v>
      </c>
      <c r="D793" s="33">
        <f t="shared" si="39"/>
        <v>9.01E-2</v>
      </c>
      <c r="E793" s="206">
        <f t="shared" si="41"/>
        <v>0.10127573052048783</v>
      </c>
      <c r="F793" s="765">
        <v>9.01</v>
      </c>
      <c r="G793" s="765">
        <v>3.5579999999999998</v>
      </c>
      <c r="H793" s="337">
        <f t="shared" si="42"/>
        <v>4.2578840206185564</v>
      </c>
      <c r="I793" s="34">
        <f t="shared" si="43"/>
        <v>4.2578840206185527E-2</v>
      </c>
      <c r="J793" s="338">
        <f t="shared" si="44"/>
        <v>0</v>
      </c>
      <c r="K793" s="1786"/>
      <c r="L793" s="1787"/>
      <c r="M793" s="1786"/>
      <c r="N793" s="1786"/>
      <c r="O793" s="1786"/>
      <c r="P793" s="1786"/>
      <c r="Q793" s="1786"/>
    </row>
    <row r="794" spans="1:17">
      <c r="A794" s="764">
        <v>38456</v>
      </c>
      <c r="B794" s="154">
        <f t="shared" si="38"/>
        <v>5.4549999999999994E-2</v>
      </c>
      <c r="C794" s="206">
        <f t="shared" si="40"/>
        <v>5.8702449519444949E-2</v>
      </c>
      <c r="D794" s="33">
        <f t="shared" si="39"/>
        <v>9.0299999999999991E-2</v>
      </c>
      <c r="E794" s="206">
        <f t="shared" si="41"/>
        <v>0.1012685964266614</v>
      </c>
      <c r="F794" s="765">
        <v>9.0299999999999994</v>
      </c>
      <c r="G794" s="765">
        <v>3.5750000000000002</v>
      </c>
      <c r="H794" s="337">
        <f t="shared" si="42"/>
        <v>4.2566146907216496</v>
      </c>
      <c r="I794" s="34">
        <f t="shared" si="43"/>
        <v>4.2566146907216454E-2</v>
      </c>
      <c r="J794" s="338">
        <f t="shared" si="44"/>
        <v>0</v>
      </c>
      <c r="K794" s="1786"/>
      <c r="L794" s="1787"/>
      <c r="M794" s="1786"/>
      <c r="N794" s="1786"/>
      <c r="O794" s="1786"/>
      <c r="P794" s="1786"/>
      <c r="Q794" s="1786"/>
    </row>
    <row r="795" spans="1:17">
      <c r="A795" s="764">
        <v>38457</v>
      </c>
      <c r="B795" s="154">
        <f t="shared" si="38"/>
        <v>5.6140000000000009E-2</v>
      </c>
      <c r="C795" s="206">
        <f t="shared" si="40"/>
        <v>5.8709286283243511E-2</v>
      </c>
      <c r="D795" s="33">
        <f t="shared" si="39"/>
        <v>9.1499999999999998E-2</v>
      </c>
      <c r="E795" s="206">
        <f t="shared" si="41"/>
        <v>0.10126262391210944</v>
      </c>
      <c r="F795" s="765">
        <v>9.15</v>
      </c>
      <c r="G795" s="765">
        <v>3.536</v>
      </c>
      <c r="H795" s="337">
        <f t="shared" si="42"/>
        <v>4.2553337628865968</v>
      </c>
      <c r="I795" s="34">
        <f t="shared" si="43"/>
        <v>4.2553337628865928E-2</v>
      </c>
      <c r="J795" s="338">
        <f t="shared" si="44"/>
        <v>0</v>
      </c>
      <c r="K795" s="1786"/>
      <c r="L795" s="1787"/>
      <c r="M795" s="1786"/>
      <c r="N795" s="1786"/>
      <c r="O795" s="1786"/>
      <c r="P795" s="1786"/>
      <c r="Q795" s="1786"/>
    </row>
    <row r="796" spans="1:17">
      <c r="A796" s="764">
        <v>38460</v>
      </c>
      <c r="B796" s="154">
        <f t="shared" si="38"/>
        <v>5.747E-2</v>
      </c>
      <c r="C796" s="206">
        <f t="shared" si="40"/>
        <v>5.8718295951062482E-2</v>
      </c>
      <c r="D796" s="33">
        <f t="shared" si="39"/>
        <v>9.2499999999999999E-2</v>
      </c>
      <c r="E796" s="206">
        <f t="shared" si="41"/>
        <v>0.10125891450776346</v>
      </c>
      <c r="F796" s="765">
        <v>9.25</v>
      </c>
      <c r="G796" s="765">
        <v>3.5030000000000001</v>
      </c>
      <c r="H796" s="337">
        <f t="shared" si="42"/>
        <v>4.254061855670102</v>
      </c>
      <c r="I796" s="34">
        <f t="shared" si="43"/>
        <v>4.2540618556700979E-2</v>
      </c>
      <c r="J796" s="338">
        <f t="shared" si="44"/>
        <v>0</v>
      </c>
      <c r="K796" s="1786"/>
      <c r="L796" s="1787"/>
      <c r="M796" s="1786"/>
      <c r="N796" s="1786"/>
      <c r="O796" s="1786"/>
      <c r="P796" s="1786"/>
      <c r="Q796" s="1786"/>
    </row>
    <row r="797" spans="1:17">
      <c r="A797" s="764">
        <v>38461</v>
      </c>
      <c r="B797" s="154">
        <f t="shared" si="38"/>
        <v>5.747E-2</v>
      </c>
      <c r="C797" s="206">
        <f t="shared" si="40"/>
        <v>5.8731256740397406E-2</v>
      </c>
      <c r="D797" s="33">
        <f t="shared" si="39"/>
        <v>9.2300000000000007E-2</v>
      </c>
      <c r="E797" s="206">
        <f t="shared" si="41"/>
        <v>0.10125673354452104</v>
      </c>
      <c r="F797" s="765">
        <v>9.23</v>
      </c>
      <c r="G797" s="765">
        <v>3.4830000000000001</v>
      </c>
      <c r="H797" s="337">
        <f t="shared" si="42"/>
        <v>4.2525476804123707</v>
      </c>
      <c r="I797" s="34">
        <f t="shared" si="43"/>
        <v>4.2525476804123635E-2</v>
      </c>
      <c r="J797" s="338">
        <f t="shared" si="44"/>
        <v>6.9388939039072284E-17</v>
      </c>
      <c r="K797" s="1786"/>
      <c r="L797" s="1787"/>
      <c r="M797" s="1786"/>
      <c r="N797" s="1786"/>
      <c r="O797" s="1786"/>
      <c r="P797" s="1786"/>
      <c r="Q797" s="1786"/>
    </row>
    <row r="798" spans="1:17">
      <c r="A798" s="764">
        <v>38462</v>
      </c>
      <c r="B798" s="154">
        <f t="shared" si="38"/>
        <v>5.7330000000000006E-2</v>
      </c>
      <c r="C798" s="206">
        <f t="shared" si="40"/>
        <v>5.8745462949936544E-2</v>
      </c>
      <c r="D798" s="33">
        <f t="shared" si="39"/>
        <v>9.2300000000000007E-2</v>
      </c>
      <c r="E798" s="206">
        <f t="shared" si="41"/>
        <v>0.10125479284684366</v>
      </c>
      <c r="F798" s="765">
        <v>9.23</v>
      </c>
      <c r="G798" s="765">
        <v>3.4969999999999999</v>
      </c>
      <c r="H798" s="337">
        <f t="shared" si="42"/>
        <v>4.2509329896907211</v>
      </c>
      <c r="I798" s="34">
        <f t="shared" si="43"/>
        <v>4.2509329896907116E-2</v>
      </c>
      <c r="J798" s="338">
        <f t="shared" si="44"/>
        <v>9.7144514654701197E-17</v>
      </c>
      <c r="K798" s="1786"/>
      <c r="L798" s="1787"/>
      <c r="M798" s="1786"/>
      <c r="N798" s="1786"/>
      <c r="O798" s="1786"/>
      <c r="P798" s="1786"/>
      <c r="Q798" s="1786"/>
    </row>
    <row r="799" spans="1:17">
      <c r="A799" s="764">
        <v>38463</v>
      </c>
      <c r="B799" s="154">
        <f t="shared" si="38"/>
        <v>5.7040000000000007E-2</v>
      </c>
      <c r="C799" s="206">
        <f t="shared" si="40"/>
        <v>5.8760688481508248E-2</v>
      </c>
      <c r="D799" s="33">
        <f t="shared" si="39"/>
        <v>9.2300000000000007E-2</v>
      </c>
      <c r="E799" s="206">
        <f t="shared" si="41"/>
        <v>0.10125276322377619</v>
      </c>
      <c r="F799" s="765">
        <v>9.23</v>
      </c>
      <c r="G799" s="765">
        <v>3.5259999999999998</v>
      </c>
      <c r="H799" s="337">
        <f t="shared" si="42"/>
        <v>4.2492074742268029</v>
      </c>
      <c r="I799" s="34">
        <f t="shared" si="43"/>
        <v>4.2492074742267939E-2</v>
      </c>
      <c r="J799" s="338">
        <f t="shared" si="44"/>
        <v>9.0205620750793969E-17</v>
      </c>
      <c r="K799" s="1786"/>
      <c r="L799" s="1787"/>
      <c r="M799" s="1786"/>
      <c r="N799" s="1786"/>
      <c r="O799" s="1786"/>
      <c r="P799" s="1786"/>
      <c r="Q799" s="1786"/>
    </row>
    <row r="800" spans="1:17">
      <c r="A800" s="764">
        <v>38464</v>
      </c>
      <c r="B800" s="154">
        <f t="shared" si="38"/>
        <v>5.6799999999999996E-2</v>
      </c>
      <c r="C800" s="206">
        <f t="shared" si="40"/>
        <v>5.8774378022140361E-2</v>
      </c>
      <c r="D800" s="33">
        <f t="shared" si="39"/>
        <v>9.1899999999999996E-2</v>
      </c>
      <c r="E800" s="206">
        <f t="shared" si="41"/>
        <v>0.10124944245512993</v>
      </c>
      <c r="F800" s="765">
        <v>9.19</v>
      </c>
      <c r="G800" s="765">
        <v>3.5100000000000002</v>
      </c>
      <c r="H800" s="337">
        <f t="shared" si="42"/>
        <v>4.2475064432989686</v>
      </c>
      <c r="I800" s="34">
        <f t="shared" si="43"/>
        <v>4.2475064432989568E-2</v>
      </c>
      <c r="J800" s="338">
        <f t="shared" si="44"/>
        <v>1.1796119636642288E-16</v>
      </c>
      <c r="K800" s="1786"/>
      <c r="L800" s="1787"/>
      <c r="M800" s="1786"/>
      <c r="N800" s="1786"/>
      <c r="O800" s="1786"/>
      <c r="P800" s="1786"/>
      <c r="Q800" s="1786"/>
    </row>
    <row r="801" spans="1:17">
      <c r="A801" s="764">
        <v>38467</v>
      </c>
      <c r="B801" s="154">
        <f t="shared" si="38"/>
        <v>5.6909999999999995E-2</v>
      </c>
      <c r="C801" s="206">
        <f t="shared" si="40"/>
        <v>5.8787672087556204E-2</v>
      </c>
      <c r="D801" s="33">
        <f t="shared" si="39"/>
        <v>9.1799999999999993E-2</v>
      </c>
      <c r="E801" s="206">
        <f t="shared" si="41"/>
        <v>0.10124593239683444</v>
      </c>
      <c r="F801" s="765">
        <v>9.18</v>
      </c>
      <c r="G801" s="765">
        <v>3.4889999999999999</v>
      </c>
      <c r="H801" s="337">
        <f t="shared" si="42"/>
        <v>4.2458260309278346</v>
      </c>
      <c r="I801" s="34">
        <f t="shared" si="43"/>
        <v>4.2458260309278233E-2</v>
      </c>
      <c r="J801" s="338">
        <f t="shared" si="44"/>
        <v>1.1102230246251565E-16</v>
      </c>
      <c r="K801" s="1786"/>
      <c r="L801" s="1787"/>
      <c r="M801" s="1786"/>
      <c r="N801" s="1786"/>
      <c r="O801" s="1786"/>
      <c r="P801" s="1786"/>
      <c r="Q801" s="1786"/>
    </row>
    <row r="802" spans="1:17">
      <c r="A802" s="764">
        <v>38468</v>
      </c>
      <c r="B802" s="154">
        <f t="shared" si="38"/>
        <v>5.6730000000000003E-2</v>
      </c>
      <c r="C802" s="206">
        <f t="shared" si="40"/>
        <v>5.8798970234132636E-2</v>
      </c>
      <c r="D802" s="33">
        <f t="shared" si="39"/>
        <v>9.1700000000000004E-2</v>
      </c>
      <c r="E802" s="206">
        <f t="shared" si="41"/>
        <v>0.1012417021928954</v>
      </c>
      <c r="F802" s="765">
        <v>9.17</v>
      </c>
      <c r="G802" s="765">
        <v>3.4969999999999999</v>
      </c>
      <c r="H802" s="337">
        <f t="shared" si="42"/>
        <v>4.2442731958762874</v>
      </c>
      <c r="I802" s="34">
        <f t="shared" si="43"/>
        <v>4.2442731958762761E-2</v>
      </c>
      <c r="J802" s="338">
        <f t="shared" si="44"/>
        <v>1.1102230246251565E-16</v>
      </c>
      <c r="K802" s="1786"/>
      <c r="L802" s="1787"/>
      <c r="M802" s="1786"/>
      <c r="N802" s="1786"/>
      <c r="O802" s="1786"/>
      <c r="P802" s="1786"/>
      <c r="Q802" s="1786"/>
    </row>
    <row r="803" spans="1:17">
      <c r="A803" s="764">
        <v>38469</v>
      </c>
      <c r="B803" s="154">
        <f t="shared" si="38"/>
        <v>5.8089999999999996E-2</v>
      </c>
      <c r="C803" s="206">
        <f t="shared" si="40"/>
        <v>5.8811576197164463E-2</v>
      </c>
      <c r="D803" s="33">
        <f t="shared" si="39"/>
        <v>9.2600000000000002E-2</v>
      </c>
      <c r="E803" s="206">
        <f t="shared" si="41"/>
        <v>0.10123743959922618</v>
      </c>
      <c r="F803" s="765">
        <v>9.26</v>
      </c>
      <c r="G803" s="765">
        <v>3.4510000000000001</v>
      </c>
      <c r="H803" s="337">
        <f t="shared" si="42"/>
        <v>4.2425863402061852</v>
      </c>
      <c r="I803" s="34">
        <f t="shared" si="43"/>
        <v>4.2425863402061718E-2</v>
      </c>
      <c r="J803" s="338">
        <f t="shared" si="44"/>
        <v>1.3183898417423734E-16</v>
      </c>
      <c r="K803" s="1786"/>
      <c r="L803" s="1787"/>
      <c r="M803" s="1786"/>
      <c r="N803" s="1786"/>
      <c r="O803" s="1786"/>
      <c r="P803" s="1786"/>
      <c r="Q803" s="1786"/>
    </row>
    <row r="804" spans="1:17">
      <c r="A804" s="764">
        <v>38470</v>
      </c>
      <c r="B804" s="154">
        <f t="shared" si="38"/>
        <v>5.8490000000000014E-2</v>
      </c>
      <c r="C804" s="206">
        <f t="shared" si="40"/>
        <v>5.8824746398709743E-2</v>
      </c>
      <c r="D804" s="33">
        <f t="shared" si="39"/>
        <v>9.290000000000001E-2</v>
      </c>
      <c r="E804" s="206">
        <f t="shared" si="41"/>
        <v>0.10123361237809106</v>
      </c>
      <c r="F804" s="765">
        <v>9.2900000000000009</v>
      </c>
      <c r="G804" s="765">
        <v>3.4409999999999998</v>
      </c>
      <c r="H804" s="337">
        <f t="shared" si="42"/>
        <v>4.2408865979381432</v>
      </c>
      <c r="I804" s="34">
        <f t="shared" si="43"/>
        <v>4.2408865979381316E-2</v>
      </c>
      <c r="J804" s="338">
        <f t="shared" si="44"/>
        <v>1.1796119636642288E-16</v>
      </c>
      <c r="K804" s="1786"/>
      <c r="L804" s="1787"/>
      <c r="M804" s="1786"/>
      <c r="N804" s="1786"/>
      <c r="O804" s="1786"/>
      <c r="P804" s="1786"/>
      <c r="Q804" s="1786"/>
    </row>
    <row r="805" spans="1:17">
      <c r="A805" s="764">
        <v>38471</v>
      </c>
      <c r="B805" s="154">
        <f t="shared" si="38"/>
        <v>5.8500000000000017E-2</v>
      </c>
      <c r="C805" s="206">
        <f t="shared" si="40"/>
        <v>5.8840198009779882E-2</v>
      </c>
      <c r="D805" s="33">
        <f t="shared" si="39"/>
        <v>9.290000000000001E-2</v>
      </c>
      <c r="E805" s="206">
        <f t="shared" si="41"/>
        <v>0.10123076502008904</v>
      </c>
      <c r="F805" s="765">
        <v>9.2900000000000009</v>
      </c>
      <c r="G805" s="765">
        <v>3.44</v>
      </c>
      <c r="H805" s="337">
        <f t="shared" si="42"/>
        <v>4.2390567010309272</v>
      </c>
      <c r="I805" s="34">
        <f t="shared" si="43"/>
        <v>4.239056701030916E-2</v>
      </c>
      <c r="J805" s="338">
        <f t="shared" si="44"/>
        <v>1.1102230246251565E-16</v>
      </c>
      <c r="K805" s="1786"/>
      <c r="L805" s="1787"/>
      <c r="M805" s="1786"/>
      <c r="N805" s="1786"/>
      <c r="O805" s="1786"/>
      <c r="P805" s="1786"/>
      <c r="Q805" s="1786"/>
    </row>
    <row r="806" spans="1:17">
      <c r="A806" s="764">
        <v>38474</v>
      </c>
      <c r="B806" s="154">
        <f t="shared" si="38"/>
        <v>5.8040000000000001E-2</v>
      </c>
      <c r="C806" s="206">
        <f t="shared" si="40"/>
        <v>5.8854339787560141E-2</v>
      </c>
      <c r="D806" s="33">
        <f t="shared" si="39"/>
        <v>9.2499999999999999E-2</v>
      </c>
      <c r="E806" s="206">
        <f t="shared" si="41"/>
        <v>0.10122732947828166</v>
      </c>
      <c r="F806" s="765">
        <v>9.25</v>
      </c>
      <c r="G806" s="765">
        <v>3.4460000000000002</v>
      </c>
      <c r="H806" s="337">
        <f t="shared" si="42"/>
        <v>4.2372989690721639</v>
      </c>
      <c r="I806" s="34">
        <f t="shared" si="43"/>
        <v>4.2372989690721514E-2</v>
      </c>
      <c r="J806" s="338">
        <f t="shared" si="44"/>
        <v>1.2490009027033011E-16</v>
      </c>
      <c r="K806" s="1786"/>
      <c r="L806" s="1787"/>
      <c r="M806" s="1786"/>
      <c r="N806" s="1786"/>
      <c r="O806" s="1786"/>
      <c r="P806" s="1786"/>
      <c r="Q806" s="1786"/>
    </row>
    <row r="807" spans="1:17">
      <c r="A807" s="764">
        <v>38475</v>
      </c>
      <c r="B807" s="154">
        <f t="shared" si="38"/>
        <v>5.7950000000000002E-2</v>
      </c>
      <c r="C807" s="206">
        <f t="shared" si="40"/>
        <v>5.8867869882363762E-2</v>
      </c>
      <c r="D807" s="33">
        <f t="shared" si="39"/>
        <v>9.2200000000000004E-2</v>
      </c>
      <c r="E807" s="206">
        <f t="shared" si="41"/>
        <v>0.10122352709885848</v>
      </c>
      <c r="F807" s="765">
        <v>9.2200000000000006</v>
      </c>
      <c r="G807" s="765">
        <v>3.4250000000000003</v>
      </c>
      <c r="H807" s="337">
        <f t="shared" si="42"/>
        <v>4.2355657216494835</v>
      </c>
      <c r="I807" s="34">
        <f t="shared" si="43"/>
        <v>4.2355657216494723E-2</v>
      </c>
      <c r="J807" s="338">
        <f t="shared" si="44"/>
        <v>1.1102230246251565E-16</v>
      </c>
      <c r="K807" s="1786"/>
      <c r="L807" s="1787"/>
      <c r="M807" s="1786"/>
      <c r="N807" s="1786"/>
      <c r="O807" s="1786"/>
      <c r="P807" s="1786"/>
      <c r="Q807" s="1786"/>
    </row>
    <row r="808" spans="1:17">
      <c r="A808" s="764">
        <v>38478</v>
      </c>
      <c r="B808" s="154">
        <f t="shared" si="38"/>
        <v>5.6649999999999999E-2</v>
      </c>
      <c r="C808" s="206">
        <f t="shared" si="40"/>
        <v>5.8879259536286636E-2</v>
      </c>
      <c r="D808" s="33">
        <f t="shared" si="39"/>
        <v>9.1600000000000001E-2</v>
      </c>
      <c r="E808" s="206">
        <f t="shared" si="41"/>
        <v>0.10121794510329683</v>
      </c>
      <c r="F808" s="765">
        <v>9.16</v>
      </c>
      <c r="G808" s="765">
        <v>3.4950000000000001</v>
      </c>
      <c r="H808" s="337">
        <f t="shared" si="42"/>
        <v>4.2338685567010295</v>
      </c>
      <c r="I808" s="34">
        <f t="shared" si="43"/>
        <v>4.2338685567010197E-2</v>
      </c>
      <c r="J808" s="338">
        <f t="shared" si="44"/>
        <v>9.7144514654701197E-17</v>
      </c>
      <c r="K808" s="1786"/>
      <c r="L808" s="1787"/>
      <c r="M808" s="1786"/>
      <c r="N808" s="1786"/>
      <c r="O808" s="1786"/>
      <c r="P808" s="1786"/>
      <c r="Q808" s="1786"/>
    </row>
    <row r="809" spans="1:17">
      <c r="A809" s="764">
        <v>38481</v>
      </c>
      <c r="B809" s="154">
        <f t="shared" si="38"/>
        <v>5.7239999999999992E-2</v>
      </c>
      <c r="C809" s="206">
        <f t="shared" si="40"/>
        <v>5.8894971859919175E-2</v>
      </c>
      <c r="D809" s="33">
        <f t="shared" si="39"/>
        <v>9.1899999999999996E-2</v>
      </c>
      <c r="E809" s="206">
        <f t="shared" si="41"/>
        <v>0.10121453371558914</v>
      </c>
      <c r="F809" s="765">
        <v>9.19</v>
      </c>
      <c r="G809" s="765">
        <v>3.4660000000000002</v>
      </c>
      <c r="H809" s="337">
        <f t="shared" si="42"/>
        <v>4.2319561855670091</v>
      </c>
      <c r="I809" s="34">
        <f t="shared" si="43"/>
        <v>4.2319561855669964E-2</v>
      </c>
      <c r="J809" s="338">
        <f t="shared" si="44"/>
        <v>1.2490009027033011E-16</v>
      </c>
      <c r="K809" s="1786"/>
      <c r="L809" s="1787"/>
      <c r="M809" s="1786"/>
      <c r="N809" s="1786"/>
      <c r="O809" s="1786"/>
      <c r="P809" s="1786"/>
      <c r="Q809" s="1786"/>
    </row>
    <row r="810" spans="1:17">
      <c r="A810" s="764">
        <v>38482</v>
      </c>
      <c r="B810" s="154">
        <f t="shared" si="38"/>
        <v>5.772E-2</v>
      </c>
      <c r="C810" s="206">
        <f t="shared" si="40"/>
        <v>5.8911845475358986E-2</v>
      </c>
      <c r="D810" s="33">
        <f t="shared" si="39"/>
        <v>9.1799999999999993E-2</v>
      </c>
      <c r="E810" s="206">
        <f t="shared" si="41"/>
        <v>0.10121218052690525</v>
      </c>
      <c r="F810" s="765">
        <v>9.18</v>
      </c>
      <c r="G810" s="765">
        <v>3.4079999999999999</v>
      </c>
      <c r="H810" s="337">
        <f t="shared" si="42"/>
        <v>4.2300335051546378</v>
      </c>
      <c r="I810" s="34">
        <f t="shared" si="43"/>
        <v>4.2300335051546269E-2</v>
      </c>
      <c r="J810" s="338">
        <f t="shared" si="44"/>
        <v>1.1102230246251565E-16</v>
      </c>
      <c r="K810" s="1786"/>
      <c r="L810" s="1787"/>
      <c r="M810" s="1786"/>
      <c r="N810" s="1786"/>
      <c r="O810" s="1786"/>
      <c r="P810" s="1786"/>
      <c r="Q810" s="1786"/>
    </row>
    <row r="811" spans="1:17">
      <c r="A811" s="764">
        <v>38483</v>
      </c>
      <c r="B811" s="154">
        <f t="shared" si="38"/>
        <v>5.8209999999999998E-2</v>
      </c>
      <c r="C811" s="206">
        <f t="shared" si="40"/>
        <v>5.893018431345147E-2</v>
      </c>
      <c r="D811" s="33">
        <f t="shared" si="39"/>
        <v>9.1899999999999996E-2</v>
      </c>
      <c r="E811" s="206">
        <f t="shared" si="41"/>
        <v>0.10121040338561628</v>
      </c>
      <c r="F811" s="765">
        <v>9.19</v>
      </c>
      <c r="G811" s="765">
        <v>3.3690000000000002</v>
      </c>
      <c r="H811" s="337">
        <f t="shared" si="42"/>
        <v>4.228021907216494</v>
      </c>
      <c r="I811" s="34">
        <f t="shared" si="43"/>
        <v>4.228021907216481E-2</v>
      </c>
      <c r="J811" s="338">
        <f t="shared" si="44"/>
        <v>1.3183898417423734E-16</v>
      </c>
      <c r="K811" s="1786"/>
      <c r="L811" s="1787"/>
      <c r="M811" s="1786"/>
      <c r="N811" s="1786"/>
      <c r="O811" s="1786"/>
      <c r="P811" s="1786"/>
      <c r="Q811" s="1786"/>
    </row>
    <row r="812" spans="1:17">
      <c r="A812" s="764">
        <v>38484</v>
      </c>
      <c r="B812" s="154">
        <f t="shared" si="38"/>
        <v>5.7630000000000008E-2</v>
      </c>
      <c r="C812" s="206">
        <f t="shared" si="40"/>
        <v>5.8946104890188748E-2</v>
      </c>
      <c r="D812" s="33">
        <f t="shared" si="39"/>
        <v>9.1400000000000009E-2</v>
      </c>
      <c r="E812" s="206">
        <f t="shared" si="41"/>
        <v>0.10120772860152881</v>
      </c>
      <c r="F812" s="765">
        <v>9.14</v>
      </c>
      <c r="G812" s="765">
        <v>3.3769999999999998</v>
      </c>
      <c r="H812" s="337">
        <f t="shared" si="42"/>
        <v>4.2261623711340199</v>
      </c>
      <c r="I812" s="34">
        <f t="shared" si="43"/>
        <v>4.2261623711340061E-2</v>
      </c>
      <c r="J812" s="338">
        <f t="shared" si="44"/>
        <v>1.3877787807814457E-16</v>
      </c>
      <c r="K812" s="1786"/>
      <c r="L812" s="1787"/>
      <c r="M812" s="1786"/>
      <c r="N812" s="1786"/>
      <c r="O812" s="1786"/>
      <c r="P812" s="1786"/>
      <c r="Q812" s="1786"/>
    </row>
    <row r="813" spans="1:17">
      <c r="A813" s="764">
        <v>38485</v>
      </c>
      <c r="B813" s="154">
        <f t="shared" si="38"/>
        <v>5.7870000000000005E-2</v>
      </c>
      <c r="C813" s="206">
        <f t="shared" si="40"/>
        <v>5.8962429070252065E-2</v>
      </c>
      <c r="D813" s="33">
        <f t="shared" si="39"/>
        <v>9.1400000000000009E-2</v>
      </c>
      <c r="E813" s="206">
        <f t="shared" si="41"/>
        <v>0.1012048904104581</v>
      </c>
      <c r="F813" s="765">
        <v>9.14</v>
      </c>
      <c r="G813" s="765">
        <v>3.3530000000000002</v>
      </c>
      <c r="H813" s="337">
        <f t="shared" si="42"/>
        <v>4.2242461340206177</v>
      </c>
      <c r="I813" s="34">
        <f t="shared" si="43"/>
        <v>4.2242461340206039E-2</v>
      </c>
      <c r="J813" s="338">
        <f t="shared" si="44"/>
        <v>1.3877787807814457E-16</v>
      </c>
      <c r="K813" s="1786"/>
      <c r="L813" s="1787"/>
      <c r="M813" s="1786"/>
      <c r="N813" s="1786"/>
      <c r="O813" s="1786"/>
      <c r="P813" s="1786"/>
      <c r="Q813" s="1786"/>
    </row>
    <row r="814" spans="1:17">
      <c r="A814" s="764">
        <v>38488</v>
      </c>
      <c r="B814" s="154">
        <f t="shared" si="38"/>
        <v>5.7840000000000009E-2</v>
      </c>
      <c r="C814" s="206">
        <f t="shared" si="40"/>
        <v>5.8980011619988067E-2</v>
      </c>
      <c r="D814" s="33">
        <f t="shared" si="39"/>
        <v>9.1400000000000009E-2</v>
      </c>
      <c r="E814" s="206">
        <f t="shared" si="41"/>
        <v>0.10120271780555491</v>
      </c>
      <c r="F814" s="765">
        <v>9.14</v>
      </c>
      <c r="G814" s="765">
        <v>3.3559999999999999</v>
      </c>
      <c r="H814" s="337">
        <f t="shared" si="42"/>
        <v>4.2222706185567001</v>
      </c>
      <c r="I814" s="34">
        <f t="shared" si="43"/>
        <v>4.2222706185566845E-2</v>
      </c>
      <c r="J814" s="338">
        <f t="shared" si="44"/>
        <v>1.5265566588595902E-16</v>
      </c>
      <c r="K814" s="1786"/>
      <c r="L814" s="1787"/>
      <c r="M814" s="1786"/>
      <c r="N814" s="1786"/>
      <c r="O814" s="1786"/>
      <c r="P814" s="1786"/>
      <c r="Q814" s="1786"/>
    </row>
    <row r="815" spans="1:17">
      <c r="A815" s="764">
        <v>38489</v>
      </c>
      <c r="B815" s="154">
        <f t="shared" si="38"/>
        <v>5.8020000000000002E-2</v>
      </c>
      <c r="C815" s="206">
        <f t="shared" si="40"/>
        <v>5.8996403372565384E-2</v>
      </c>
      <c r="D815" s="33">
        <f t="shared" si="39"/>
        <v>9.1499999999999998E-2</v>
      </c>
      <c r="E815" s="206">
        <f t="shared" si="41"/>
        <v>0.10120001161998789</v>
      </c>
      <c r="F815" s="765">
        <v>9.15</v>
      </c>
      <c r="G815" s="765">
        <v>3.3479999999999999</v>
      </c>
      <c r="H815" s="337">
        <f t="shared" si="42"/>
        <v>4.2203608247422677</v>
      </c>
      <c r="I815" s="34">
        <f t="shared" si="43"/>
        <v>4.2203608247422503E-2</v>
      </c>
      <c r="J815" s="338">
        <f t="shared" si="44"/>
        <v>1.7347234759768071E-16</v>
      </c>
      <c r="K815" s="1786"/>
      <c r="L815" s="1787"/>
      <c r="M815" s="1786"/>
      <c r="N815" s="1786"/>
      <c r="O815" s="1786"/>
      <c r="P815" s="1786"/>
      <c r="Q815" s="1786"/>
    </row>
    <row r="816" spans="1:17">
      <c r="A816" s="764">
        <v>38490</v>
      </c>
      <c r="B816" s="154">
        <f t="shared" si="38"/>
        <v>5.7340000000000002E-2</v>
      </c>
      <c r="C816" s="206">
        <f t="shared" si="40"/>
        <v>5.9011696401142649E-2</v>
      </c>
      <c r="D816" s="33">
        <f t="shared" si="39"/>
        <v>9.06E-2</v>
      </c>
      <c r="E816" s="206">
        <f t="shared" si="41"/>
        <v>0.10119650310217339</v>
      </c>
      <c r="F816" s="765">
        <v>9.06</v>
      </c>
      <c r="G816" s="765">
        <v>3.3260000000000001</v>
      </c>
      <c r="H816" s="337">
        <f t="shared" si="42"/>
        <v>4.2184806701030926</v>
      </c>
      <c r="I816" s="34">
        <f t="shared" si="43"/>
        <v>4.2184806701030739E-2</v>
      </c>
      <c r="J816" s="338">
        <f t="shared" si="44"/>
        <v>1.8735013540549517E-16</v>
      </c>
      <c r="K816" s="1786"/>
      <c r="L816" s="1787"/>
      <c r="M816" s="1786"/>
      <c r="N816" s="1786"/>
      <c r="O816" s="1786"/>
      <c r="P816" s="1786"/>
      <c r="Q816" s="1786"/>
    </row>
    <row r="817" spans="1:17">
      <c r="A817" s="764">
        <v>38491</v>
      </c>
      <c r="B817" s="154">
        <f t="shared" si="38"/>
        <v>5.6769999999999994E-2</v>
      </c>
      <c r="C817" s="206">
        <f t="shared" si="40"/>
        <v>5.902456875485769E-2</v>
      </c>
      <c r="D817" s="33">
        <f t="shared" si="39"/>
        <v>9.0299999999999991E-2</v>
      </c>
      <c r="E817" s="206">
        <f t="shared" si="41"/>
        <v>0.10119159195073379</v>
      </c>
      <c r="F817" s="765">
        <v>9.0299999999999994</v>
      </c>
      <c r="G817" s="765">
        <v>3.3530000000000002</v>
      </c>
      <c r="H817" s="337">
        <f t="shared" si="42"/>
        <v>4.216702319587629</v>
      </c>
      <c r="I817" s="34">
        <f t="shared" si="43"/>
        <v>4.2167023195876105E-2</v>
      </c>
      <c r="J817" s="338">
        <f t="shared" si="44"/>
        <v>1.8735013540549517E-16</v>
      </c>
      <c r="K817" s="1786"/>
      <c r="L817" s="1787"/>
      <c r="M817" s="1786"/>
      <c r="N817" s="1786"/>
      <c r="O817" s="1786"/>
      <c r="P817" s="1786"/>
      <c r="Q817" s="1786"/>
    </row>
    <row r="818" spans="1:17">
      <c r="A818" s="764">
        <v>38492</v>
      </c>
      <c r="B818" s="154">
        <f t="shared" si="38"/>
        <v>5.6329999999999998E-2</v>
      </c>
      <c r="C818" s="206">
        <f t="shared" si="40"/>
        <v>5.9037440749043456E-2</v>
      </c>
      <c r="D818" s="33">
        <f t="shared" si="39"/>
        <v>9.01E-2</v>
      </c>
      <c r="E818" s="206">
        <f t="shared" si="41"/>
        <v>0.10118673198615667</v>
      </c>
      <c r="F818" s="765">
        <v>9.01</v>
      </c>
      <c r="G818" s="765">
        <v>3.3769999999999998</v>
      </c>
      <c r="H818" s="337">
        <f t="shared" si="42"/>
        <v>4.2149291237113404</v>
      </c>
      <c r="I818" s="34">
        <f t="shared" si="43"/>
        <v>4.2149291237113216E-2</v>
      </c>
      <c r="J818" s="338">
        <f t="shared" si="44"/>
        <v>1.8735013540549517E-16</v>
      </c>
      <c r="K818" s="1786"/>
      <c r="L818" s="1787"/>
      <c r="M818" s="1786"/>
      <c r="N818" s="1786"/>
      <c r="O818" s="1786"/>
      <c r="P818" s="1786"/>
      <c r="Q818" s="1786"/>
    </row>
    <row r="819" spans="1:17">
      <c r="A819" s="764">
        <v>38495</v>
      </c>
      <c r="B819" s="154">
        <f t="shared" si="38"/>
        <v>5.6619999999999997E-2</v>
      </c>
      <c r="C819" s="206">
        <f t="shared" si="40"/>
        <v>5.9050105776320486E-2</v>
      </c>
      <c r="D819" s="33">
        <f t="shared" si="39"/>
        <v>0.09</v>
      </c>
      <c r="E819" s="206">
        <f t="shared" si="41"/>
        <v>0.10118107227116567</v>
      </c>
      <c r="F819" s="765">
        <v>9</v>
      </c>
      <c r="G819" s="765">
        <v>3.3380000000000001</v>
      </c>
      <c r="H819" s="337">
        <f t="shared" si="42"/>
        <v>4.2130966494845365</v>
      </c>
      <c r="I819" s="34">
        <f t="shared" si="43"/>
        <v>4.2130966494845185E-2</v>
      </c>
      <c r="J819" s="338">
        <f t="shared" si="44"/>
        <v>1.8041124150158794E-16</v>
      </c>
      <c r="K819" s="1786"/>
      <c r="L819" s="1787"/>
      <c r="M819" s="1786"/>
      <c r="N819" s="1786"/>
      <c r="O819" s="1786"/>
      <c r="P819" s="1786"/>
      <c r="Q819" s="1786"/>
    </row>
    <row r="820" spans="1:17">
      <c r="A820" s="764">
        <v>38496</v>
      </c>
      <c r="B820" s="154">
        <f t="shared" si="38"/>
        <v>5.7020000000000001E-2</v>
      </c>
      <c r="C820" s="206">
        <f t="shared" si="40"/>
        <v>5.9064785493339322E-2</v>
      </c>
      <c r="D820" s="33">
        <f t="shared" si="39"/>
        <v>9.01E-2</v>
      </c>
      <c r="E820" s="206">
        <f t="shared" si="41"/>
        <v>0.10117639631808141</v>
      </c>
      <c r="F820" s="765">
        <v>9.01</v>
      </c>
      <c r="G820" s="765">
        <v>3.3079999999999998</v>
      </c>
      <c r="H820" s="337">
        <f t="shared" si="42"/>
        <v>4.2111610824742272</v>
      </c>
      <c r="I820" s="34">
        <f t="shared" si="43"/>
        <v>4.2111610824742088E-2</v>
      </c>
      <c r="J820" s="338">
        <f t="shared" si="44"/>
        <v>1.8041124150158794E-16</v>
      </c>
      <c r="K820" s="1786"/>
      <c r="L820" s="1787"/>
      <c r="M820" s="1786"/>
      <c r="N820" s="1786"/>
      <c r="O820" s="1786"/>
      <c r="P820" s="1786"/>
      <c r="Q820" s="1786"/>
    </row>
    <row r="821" spans="1:17">
      <c r="A821" s="764">
        <v>38497</v>
      </c>
      <c r="B821" s="154">
        <f t="shared" si="38"/>
        <v>5.6780000000000011E-2</v>
      </c>
      <c r="C821" s="206">
        <f t="shared" si="40"/>
        <v>5.9078974243787996E-2</v>
      </c>
      <c r="D821" s="33">
        <f t="shared" si="39"/>
        <v>8.9900000000000008E-2</v>
      </c>
      <c r="E821" s="206">
        <f t="shared" si="41"/>
        <v>0.10117128094481875</v>
      </c>
      <c r="F821" s="765">
        <v>8.99</v>
      </c>
      <c r="G821" s="765">
        <v>3.3119999999999998</v>
      </c>
      <c r="H821" s="337">
        <f t="shared" si="42"/>
        <v>4.2092306701030928</v>
      </c>
      <c r="I821" s="34">
        <f t="shared" si="43"/>
        <v>4.2092306701030757E-2</v>
      </c>
      <c r="J821" s="338">
        <f t="shared" si="44"/>
        <v>1.7347234759768071E-16</v>
      </c>
      <c r="K821" s="1786"/>
      <c r="L821" s="1787"/>
      <c r="M821" s="1786"/>
      <c r="N821" s="1786"/>
      <c r="O821" s="1786"/>
      <c r="P821" s="1786"/>
      <c r="Q821" s="1786"/>
    </row>
    <row r="822" spans="1:17">
      <c r="A822" s="764">
        <v>38498</v>
      </c>
      <c r="B822" s="154">
        <f t="shared" si="38"/>
        <v>5.6400000000000006E-2</v>
      </c>
      <c r="C822" s="206">
        <f t="shared" si="40"/>
        <v>5.9091853704019044E-2</v>
      </c>
      <c r="D822" s="33">
        <f t="shared" si="39"/>
        <v>8.9700000000000002E-2</v>
      </c>
      <c r="E822" s="206">
        <f t="shared" si="41"/>
        <v>0.10116547483803948</v>
      </c>
      <c r="F822" s="765">
        <v>8.9700000000000006</v>
      </c>
      <c r="G822" s="765">
        <v>3.33</v>
      </c>
      <c r="H822" s="337">
        <f t="shared" si="42"/>
        <v>4.2073621134020618</v>
      </c>
      <c r="I822" s="34">
        <f t="shared" si="43"/>
        <v>4.2073621134020432E-2</v>
      </c>
      <c r="J822" s="338">
        <f t="shared" si="44"/>
        <v>1.8735013540549517E-16</v>
      </c>
      <c r="K822" s="1786"/>
      <c r="L822" s="1787"/>
      <c r="M822" s="1786"/>
      <c r="N822" s="1786"/>
      <c r="O822" s="1786"/>
      <c r="P822" s="1786"/>
      <c r="Q822" s="1786"/>
    </row>
    <row r="823" spans="1:17">
      <c r="A823" s="764">
        <v>38499</v>
      </c>
      <c r="B823" s="154">
        <f t="shared" si="38"/>
        <v>5.638E-2</v>
      </c>
      <c r="C823" s="206">
        <f t="shared" si="40"/>
        <v>5.910608551753091E-2</v>
      </c>
      <c r="D823" s="33">
        <f t="shared" si="39"/>
        <v>8.9800000000000005E-2</v>
      </c>
      <c r="E823" s="206">
        <f t="shared" si="41"/>
        <v>0.10116040252784</v>
      </c>
      <c r="F823" s="765">
        <v>8.98</v>
      </c>
      <c r="G823" s="765">
        <v>3.3420000000000001</v>
      </c>
      <c r="H823" s="337">
        <f t="shared" si="42"/>
        <v>4.2054317010309283</v>
      </c>
      <c r="I823" s="34">
        <f t="shared" si="43"/>
        <v>4.2054317010309095E-2</v>
      </c>
      <c r="J823" s="338">
        <f t="shared" si="44"/>
        <v>1.8735013540549517E-16</v>
      </c>
      <c r="K823" s="1786"/>
      <c r="L823" s="1787"/>
      <c r="M823" s="1786"/>
      <c r="N823" s="1786"/>
      <c r="O823" s="1786"/>
      <c r="P823" s="1786"/>
      <c r="Q823" s="1786"/>
    </row>
    <row r="824" spans="1:17">
      <c r="A824" s="764">
        <v>38502</v>
      </c>
      <c r="B824" s="154">
        <f t="shared" si="38"/>
        <v>5.612000000000001E-2</v>
      </c>
      <c r="C824" s="206">
        <f t="shared" si="40"/>
        <v>5.9119195311792841E-2</v>
      </c>
      <c r="D824" s="33">
        <f t="shared" si="39"/>
        <v>8.9600000000000013E-2</v>
      </c>
      <c r="E824" s="206">
        <f t="shared" si="41"/>
        <v>0.10115480098189575</v>
      </c>
      <c r="F824" s="765">
        <v>8.9600000000000009</v>
      </c>
      <c r="G824" s="765">
        <v>3.3479999999999999</v>
      </c>
      <c r="H824" s="337">
        <f t="shared" si="42"/>
        <v>4.2035605670103102</v>
      </c>
      <c r="I824" s="34">
        <f t="shared" si="43"/>
        <v>4.2035605670102907E-2</v>
      </c>
      <c r="J824" s="338">
        <f t="shared" si="44"/>
        <v>1.9428902930940239E-16</v>
      </c>
      <c r="K824" s="1786"/>
      <c r="L824" s="1787"/>
      <c r="M824" s="1786"/>
      <c r="N824" s="1786"/>
      <c r="O824" s="1786"/>
      <c r="P824" s="1786"/>
      <c r="Q824" s="1786"/>
    </row>
    <row r="825" spans="1:17">
      <c r="A825" s="764">
        <v>38503</v>
      </c>
      <c r="B825" s="154">
        <f t="shared" si="38"/>
        <v>5.7610000000000008E-2</v>
      </c>
      <c r="C825" s="206">
        <f t="shared" si="40"/>
        <v>5.9135915344008104E-2</v>
      </c>
      <c r="D825" s="33">
        <f t="shared" si="39"/>
        <v>9.0500000000000011E-2</v>
      </c>
      <c r="E825" s="206">
        <f t="shared" si="41"/>
        <v>0.10115104420998731</v>
      </c>
      <c r="F825" s="765">
        <v>9.0500000000000007</v>
      </c>
      <c r="G825" s="765">
        <v>3.2890000000000001</v>
      </c>
      <c r="H825" s="337">
        <f t="shared" si="42"/>
        <v>4.2015128865979392</v>
      </c>
      <c r="I825" s="34">
        <f t="shared" si="43"/>
        <v>4.2015128865979211E-2</v>
      </c>
      <c r="J825" s="338">
        <f t="shared" si="44"/>
        <v>1.8041124150158794E-16</v>
      </c>
      <c r="K825" s="1786"/>
      <c r="L825" s="1787"/>
      <c r="M825" s="1786"/>
      <c r="N825" s="1786"/>
      <c r="O825" s="1786"/>
      <c r="P825" s="1786"/>
      <c r="Q825" s="1786"/>
    </row>
    <row r="826" spans="1:17">
      <c r="A826" s="764">
        <v>38504</v>
      </c>
      <c r="B826" s="154">
        <f t="shared" si="38"/>
        <v>5.7260000000000005E-2</v>
      </c>
      <c r="C826" s="206">
        <f t="shared" si="40"/>
        <v>5.9153286186189771E-2</v>
      </c>
      <c r="D826" s="33">
        <f t="shared" si="39"/>
        <v>8.9800000000000005E-2</v>
      </c>
      <c r="E826" s="206">
        <f t="shared" si="41"/>
        <v>0.10114617278412777</v>
      </c>
      <c r="F826" s="765">
        <v>8.98</v>
      </c>
      <c r="G826" s="765">
        <v>3.254</v>
      </c>
      <c r="H826" s="337">
        <f t="shared" si="42"/>
        <v>4.1992886597938153</v>
      </c>
      <c r="I826" s="34">
        <f t="shared" si="43"/>
        <v>4.1992886597937998E-2</v>
      </c>
      <c r="J826" s="338">
        <f t="shared" si="44"/>
        <v>1.5265566588595902E-16</v>
      </c>
      <c r="K826" s="1786"/>
      <c r="L826" s="1787"/>
      <c r="M826" s="1786"/>
      <c r="N826" s="1786"/>
      <c r="O826" s="1786"/>
      <c r="P826" s="1786"/>
      <c r="Q826" s="1786"/>
    </row>
    <row r="827" spans="1:17">
      <c r="A827" s="764">
        <v>38505</v>
      </c>
      <c r="B827" s="154">
        <f t="shared" si="38"/>
        <v>5.7300000000000004E-2</v>
      </c>
      <c r="C827" s="206">
        <f t="shared" si="40"/>
        <v>5.9171053778366012E-2</v>
      </c>
      <c r="D827" s="33">
        <f t="shared" si="39"/>
        <v>8.9600000000000013E-2</v>
      </c>
      <c r="E827" s="206">
        <f t="shared" si="41"/>
        <v>0.1011416079020772</v>
      </c>
      <c r="F827" s="765">
        <v>8.9600000000000009</v>
      </c>
      <c r="G827" s="765">
        <v>3.23</v>
      </c>
      <c r="H827" s="337">
        <f t="shared" si="42"/>
        <v>4.1970554123711352</v>
      </c>
      <c r="I827" s="34">
        <f t="shared" si="43"/>
        <v>4.1970554123711187E-2</v>
      </c>
      <c r="J827" s="338">
        <f t="shared" si="44"/>
        <v>1.6653345369377348E-16</v>
      </c>
      <c r="K827" s="1786"/>
      <c r="L827" s="1787"/>
      <c r="M827" s="1786"/>
      <c r="N827" s="1786"/>
      <c r="O827" s="1786"/>
      <c r="P827" s="1786"/>
      <c r="Q827" s="1786"/>
    </row>
    <row r="828" spans="1:17">
      <c r="A828" s="764">
        <v>38506</v>
      </c>
      <c r="B828" s="154">
        <f t="shared" si="38"/>
        <v>5.7409999999999996E-2</v>
      </c>
      <c r="C828" s="206">
        <f t="shared" si="40"/>
        <v>5.918797399273857E-2</v>
      </c>
      <c r="D828" s="33">
        <f t="shared" si="39"/>
        <v>8.9900000000000008E-2</v>
      </c>
      <c r="E828" s="206">
        <f t="shared" si="41"/>
        <v>0.10113694306490337</v>
      </c>
      <c r="F828" s="765">
        <v>8.99</v>
      </c>
      <c r="G828" s="765">
        <v>3.2490000000000001</v>
      </c>
      <c r="H828" s="337">
        <f t="shared" si="42"/>
        <v>4.1948969072164966</v>
      </c>
      <c r="I828" s="34">
        <f t="shared" si="43"/>
        <v>4.1948969072164798E-2</v>
      </c>
      <c r="J828" s="338">
        <f t="shared" si="44"/>
        <v>1.6653345369377348E-16</v>
      </c>
      <c r="K828" s="1786"/>
      <c r="L828" s="1787"/>
      <c r="M828" s="1786"/>
      <c r="N828" s="1786"/>
      <c r="O828" s="1786"/>
      <c r="P828" s="1786"/>
      <c r="Q828" s="1786"/>
    </row>
    <row r="829" spans="1:17">
      <c r="A829" s="764">
        <v>38509</v>
      </c>
      <c r="B829" s="154">
        <f t="shared" si="38"/>
        <v>5.779999999999999E-2</v>
      </c>
      <c r="C829" s="206">
        <f t="shared" si="40"/>
        <v>5.920450183225593E-2</v>
      </c>
      <c r="D829" s="33">
        <f t="shared" si="39"/>
        <v>9.01E-2</v>
      </c>
      <c r="E829" s="206">
        <f t="shared" si="41"/>
        <v>0.10113182141988465</v>
      </c>
      <c r="F829" s="765">
        <v>9.01</v>
      </c>
      <c r="G829" s="765">
        <v>3.23</v>
      </c>
      <c r="H829" s="337">
        <f t="shared" si="42"/>
        <v>4.192731958762888</v>
      </c>
      <c r="I829" s="34">
        <f t="shared" si="43"/>
        <v>4.1927319587628721E-2</v>
      </c>
      <c r="J829" s="338">
        <f t="shared" si="44"/>
        <v>1.5959455978986625E-16</v>
      </c>
      <c r="K829" s="1786"/>
      <c r="L829" s="1787"/>
      <c r="M829" s="1786"/>
      <c r="N829" s="1786"/>
      <c r="O829" s="1786"/>
      <c r="P829" s="1786"/>
      <c r="Q829" s="1786"/>
    </row>
    <row r="830" spans="1:17">
      <c r="A830" s="764">
        <v>38510</v>
      </c>
      <c r="B830" s="154">
        <f t="shared" si="38"/>
        <v>5.7890000000000018E-2</v>
      </c>
      <c r="C830" s="206">
        <f t="shared" si="40"/>
        <v>5.9220997338694473E-2</v>
      </c>
      <c r="D830" s="33">
        <f t="shared" si="39"/>
        <v>8.9600000000000013E-2</v>
      </c>
      <c r="E830" s="206">
        <f t="shared" si="41"/>
        <v>0.10112622929745721</v>
      </c>
      <c r="F830" s="765">
        <v>8.9600000000000009</v>
      </c>
      <c r="G830" s="765">
        <v>3.1709999999999998</v>
      </c>
      <c r="H830" s="337">
        <f t="shared" si="42"/>
        <v>4.1905231958762901</v>
      </c>
      <c r="I830" s="34">
        <f t="shared" si="43"/>
        <v>4.1905231958762737E-2</v>
      </c>
      <c r="J830" s="338">
        <f t="shared" si="44"/>
        <v>1.6653345369377348E-16</v>
      </c>
      <c r="K830" s="1786"/>
      <c r="L830" s="1787"/>
      <c r="M830" s="1786"/>
      <c r="N830" s="1786"/>
      <c r="O830" s="1786"/>
      <c r="P830" s="1786"/>
      <c r="Q830" s="1786"/>
    </row>
    <row r="831" spans="1:17">
      <c r="A831" s="764">
        <v>38511</v>
      </c>
      <c r="B831" s="154">
        <f t="shared" si="38"/>
        <v>5.8230000000000004E-2</v>
      </c>
      <c r="C831" s="206">
        <f t="shared" si="40"/>
        <v>5.9237896974582545E-2</v>
      </c>
      <c r="D831" s="33">
        <f t="shared" si="39"/>
        <v>8.9600000000000013E-2</v>
      </c>
      <c r="E831" s="206">
        <f t="shared" si="41"/>
        <v>0.10112089955190197</v>
      </c>
      <c r="F831" s="765">
        <v>8.9600000000000009</v>
      </c>
      <c r="G831" s="765">
        <v>3.137</v>
      </c>
      <c r="H831" s="337">
        <f t="shared" si="42"/>
        <v>4.1883002577319601</v>
      </c>
      <c r="I831" s="34">
        <f t="shared" si="43"/>
        <v>4.1883002577319424E-2</v>
      </c>
      <c r="J831" s="338">
        <f t="shared" si="44"/>
        <v>1.8041124150158794E-16</v>
      </c>
      <c r="K831" s="1786"/>
      <c r="L831" s="1787"/>
      <c r="M831" s="1786"/>
      <c r="N831" s="1786"/>
      <c r="O831" s="1786"/>
      <c r="P831" s="1786"/>
      <c r="Q831" s="1786"/>
    </row>
    <row r="832" spans="1:17">
      <c r="A832" s="764">
        <v>38512</v>
      </c>
      <c r="B832" s="154">
        <f t="shared" si="38"/>
        <v>5.8220000000000008E-2</v>
      </c>
      <c r="C832" s="206">
        <f t="shared" si="40"/>
        <v>5.9253747303393244E-2</v>
      </c>
      <c r="D832" s="33">
        <f t="shared" si="39"/>
        <v>8.9600000000000013E-2</v>
      </c>
      <c r="E832" s="206">
        <f t="shared" si="41"/>
        <v>0.1011152034889601</v>
      </c>
      <c r="F832" s="765">
        <v>8.9600000000000009</v>
      </c>
      <c r="G832" s="765">
        <v>3.1379999999999999</v>
      </c>
      <c r="H832" s="337">
        <f t="shared" si="42"/>
        <v>4.1861456185567025</v>
      </c>
      <c r="I832" s="34">
        <f t="shared" si="43"/>
        <v>4.1861456185566852E-2</v>
      </c>
      <c r="J832" s="338">
        <f t="shared" si="44"/>
        <v>1.7347234759768071E-16</v>
      </c>
      <c r="K832" s="1786"/>
      <c r="L832" s="1787"/>
      <c r="M832" s="1786"/>
      <c r="N832" s="1786"/>
      <c r="O832" s="1786"/>
      <c r="P832" s="1786"/>
      <c r="Q832" s="1786"/>
    </row>
    <row r="833" spans="1:17">
      <c r="A833" s="764">
        <v>38513</v>
      </c>
      <c r="B833" s="154">
        <f t="shared" si="38"/>
        <v>5.7679999999999995E-2</v>
      </c>
      <c r="C833" s="206">
        <f t="shared" si="40"/>
        <v>5.9267916764267813E-2</v>
      </c>
      <c r="D833" s="33">
        <f t="shared" si="39"/>
        <v>8.9200000000000002E-2</v>
      </c>
      <c r="E833" s="206">
        <f t="shared" si="41"/>
        <v>0.10110813583643261</v>
      </c>
      <c r="F833" s="765">
        <v>8.92</v>
      </c>
      <c r="G833" s="765">
        <v>3.1520000000000001</v>
      </c>
      <c r="H833" s="337">
        <f t="shared" si="42"/>
        <v>4.1840219072164961</v>
      </c>
      <c r="I833" s="34">
        <f t="shared" si="43"/>
        <v>4.1840219072164793E-2</v>
      </c>
      <c r="J833" s="338">
        <f t="shared" si="44"/>
        <v>1.6653345369377348E-16</v>
      </c>
      <c r="K833" s="1786"/>
      <c r="L833" s="1787"/>
      <c r="M833" s="1786"/>
      <c r="N833" s="1786"/>
      <c r="O833" s="1786"/>
      <c r="P833" s="1786"/>
      <c r="Q833" s="1786"/>
    </row>
    <row r="834" spans="1:17">
      <c r="A834" s="764">
        <v>38516</v>
      </c>
      <c r="B834" s="154">
        <f t="shared" si="38"/>
        <v>5.7090000000000002E-2</v>
      </c>
      <c r="C834" s="206">
        <f t="shared" si="40"/>
        <v>5.9280965031269131E-2</v>
      </c>
      <c r="D834" s="33">
        <f t="shared" si="39"/>
        <v>8.900000000000001E-2</v>
      </c>
      <c r="E834" s="206">
        <f t="shared" si="41"/>
        <v>0.10110019183539271</v>
      </c>
      <c r="F834" s="765">
        <v>8.9</v>
      </c>
      <c r="G834" s="765">
        <v>3.1909999999999998</v>
      </c>
      <c r="H834" s="337">
        <f t="shared" si="42"/>
        <v>4.1819226804123719</v>
      </c>
      <c r="I834" s="34">
        <f t="shared" si="43"/>
        <v>4.1819226804123574E-2</v>
      </c>
      <c r="J834" s="338">
        <f t="shared" si="44"/>
        <v>1.457167719820518E-16</v>
      </c>
      <c r="K834" s="1786"/>
      <c r="L834" s="1787"/>
      <c r="M834" s="1786"/>
      <c r="N834" s="1786"/>
      <c r="O834" s="1786"/>
      <c r="P834" s="1786"/>
      <c r="Q834" s="1786"/>
    </row>
    <row r="835" spans="1:17">
      <c r="A835" s="764">
        <v>38517</v>
      </c>
      <c r="B835" s="154">
        <f t="shared" si="38"/>
        <v>5.6840000000000009E-2</v>
      </c>
      <c r="C835" s="206">
        <f t="shared" si="40"/>
        <v>5.9295009564237736E-2</v>
      </c>
      <c r="D835" s="33">
        <f t="shared" si="39"/>
        <v>8.8900000000000007E-2</v>
      </c>
      <c r="E835" s="206">
        <f t="shared" si="41"/>
        <v>0.10109230337867058</v>
      </c>
      <c r="F835" s="765">
        <v>8.89</v>
      </c>
      <c r="G835" s="765">
        <v>3.206</v>
      </c>
      <c r="H835" s="337">
        <f t="shared" si="42"/>
        <v>4.1797293814433001</v>
      </c>
      <c r="I835" s="34">
        <f t="shared" si="43"/>
        <v>4.179729381443284E-2</v>
      </c>
      <c r="J835" s="338">
        <f t="shared" si="44"/>
        <v>1.5959455978986625E-16</v>
      </c>
      <c r="K835" s="1786"/>
      <c r="L835" s="1787"/>
      <c r="M835" s="1786"/>
      <c r="N835" s="1786"/>
      <c r="O835" s="1786"/>
      <c r="P835" s="1786"/>
      <c r="Q835" s="1786"/>
    </row>
    <row r="836" spans="1:17">
      <c r="A836" s="764">
        <v>38518</v>
      </c>
      <c r="B836" s="154">
        <f t="shared" si="38"/>
        <v>5.6150000000000005E-2</v>
      </c>
      <c r="C836" s="206">
        <f t="shared" si="40"/>
        <v>5.9307917585822281E-2</v>
      </c>
      <c r="D836" s="33">
        <f t="shared" si="39"/>
        <v>8.9099999999999999E-2</v>
      </c>
      <c r="E836" s="206">
        <f t="shared" si="41"/>
        <v>0.10108465727654377</v>
      </c>
      <c r="F836" s="765">
        <v>8.91</v>
      </c>
      <c r="G836" s="765">
        <v>3.2949999999999999</v>
      </c>
      <c r="H836" s="337">
        <f t="shared" si="42"/>
        <v>4.177673969072166</v>
      </c>
      <c r="I836" s="34">
        <f t="shared" si="43"/>
        <v>4.1776739690721487E-2</v>
      </c>
      <c r="J836" s="338">
        <f t="shared" si="44"/>
        <v>1.7347234759768071E-16</v>
      </c>
      <c r="K836" s="1786"/>
      <c r="L836" s="1787"/>
      <c r="M836" s="1786"/>
      <c r="N836" s="1786"/>
      <c r="O836" s="1786"/>
      <c r="P836" s="1786"/>
      <c r="Q836" s="1786"/>
    </row>
    <row r="837" spans="1:17">
      <c r="A837" s="764">
        <v>38519</v>
      </c>
      <c r="B837" s="154">
        <f t="shared" si="38"/>
        <v>5.5389999999999995E-2</v>
      </c>
      <c r="C837" s="206">
        <f t="shared" si="40"/>
        <v>5.9320619655473278E-2</v>
      </c>
      <c r="D837" s="33">
        <f t="shared" si="39"/>
        <v>8.8599999999999998E-2</v>
      </c>
      <c r="E837" s="206">
        <f t="shared" si="41"/>
        <v>0.10107688254207103</v>
      </c>
      <c r="F837" s="765">
        <v>8.86</v>
      </c>
      <c r="G837" s="765">
        <v>3.3210000000000002</v>
      </c>
      <c r="H837" s="337">
        <f t="shared" si="42"/>
        <v>4.175626288659795</v>
      </c>
      <c r="I837" s="34">
        <f t="shared" si="43"/>
        <v>4.1756262886597756E-2</v>
      </c>
      <c r="J837" s="338">
        <f t="shared" si="44"/>
        <v>1.9428902930940239E-16</v>
      </c>
      <c r="K837" s="1786"/>
      <c r="L837" s="1787"/>
      <c r="M837" s="1786"/>
      <c r="N837" s="1786"/>
      <c r="O837" s="1786"/>
      <c r="P837" s="1786"/>
      <c r="Q837" s="1786"/>
    </row>
    <row r="838" spans="1:17">
      <c r="A838" s="764">
        <v>38520</v>
      </c>
      <c r="B838" s="154">
        <f t="shared" ref="B838:B901" si="45">(F838-G838)/100</f>
        <v>5.5449999999999999E-2</v>
      </c>
      <c r="C838" s="206">
        <f t="shared" si="40"/>
        <v>5.9333884832559802E-2</v>
      </c>
      <c r="D838" s="33">
        <f t="shared" si="39"/>
        <v>8.8399999999999992E-2</v>
      </c>
      <c r="E838" s="206">
        <f t="shared" si="41"/>
        <v>0.10106869153359052</v>
      </c>
      <c r="F838" s="765">
        <v>8.84</v>
      </c>
      <c r="G838" s="765">
        <v>3.2949999999999999</v>
      </c>
      <c r="H838" s="337">
        <f t="shared" si="42"/>
        <v>4.1734806701030944</v>
      </c>
      <c r="I838" s="34">
        <f t="shared" si="43"/>
        <v>4.1734806701030719E-2</v>
      </c>
      <c r="J838" s="338">
        <f t="shared" si="44"/>
        <v>2.2204460492503131E-16</v>
      </c>
      <c r="K838" s="1786"/>
      <c r="L838" s="1787"/>
      <c r="M838" s="1786"/>
      <c r="N838" s="1786"/>
      <c r="O838" s="1786"/>
      <c r="P838" s="1786"/>
      <c r="Q838" s="1786"/>
    </row>
    <row r="839" spans="1:17">
      <c r="A839" s="764">
        <v>38523</v>
      </c>
      <c r="B839" s="154">
        <f t="shared" si="45"/>
        <v>5.5880000000000013E-2</v>
      </c>
      <c r="C839" s="206">
        <f t="shared" si="40"/>
        <v>5.9348452104624701E-2</v>
      </c>
      <c r="D839" s="33">
        <f t="shared" ref="D839:D902" si="46">F839/100</f>
        <v>8.8900000000000007E-2</v>
      </c>
      <c r="E839" s="206">
        <f t="shared" si="41"/>
        <v>0.10106150622833583</v>
      </c>
      <c r="F839" s="765">
        <v>8.89</v>
      </c>
      <c r="G839" s="765">
        <v>3.302</v>
      </c>
      <c r="H839" s="337">
        <f t="shared" si="42"/>
        <v>4.1713054123711348</v>
      </c>
      <c r="I839" s="34">
        <f t="shared" si="43"/>
        <v>4.1713054123711131E-2</v>
      </c>
      <c r="J839" s="338">
        <f t="shared" si="44"/>
        <v>2.1510571102112408E-16</v>
      </c>
      <c r="K839" s="1786"/>
      <c r="L839" s="1787"/>
      <c r="M839" s="1786"/>
      <c r="N839" s="1786"/>
      <c r="O839" s="1786"/>
      <c r="P839" s="1786"/>
      <c r="Q839" s="1786"/>
    </row>
    <row r="840" spans="1:17">
      <c r="A840" s="764">
        <v>38524</v>
      </c>
      <c r="B840" s="154">
        <f t="shared" si="45"/>
        <v>5.646000000000001E-2</v>
      </c>
      <c r="C840" s="206">
        <f t="shared" si="40"/>
        <v>5.936387363371904E-2</v>
      </c>
      <c r="D840" s="33">
        <f t="shared" si="46"/>
        <v>8.8700000000000015E-2</v>
      </c>
      <c r="E840" s="206">
        <f t="shared" si="41"/>
        <v>0.10105465971619305</v>
      </c>
      <c r="F840" s="765">
        <v>8.870000000000001</v>
      </c>
      <c r="G840" s="765">
        <v>3.2240000000000002</v>
      </c>
      <c r="H840" s="337">
        <f t="shared" si="42"/>
        <v>4.1690786082474247</v>
      </c>
      <c r="I840" s="34">
        <f t="shared" si="43"/>
        <v>4.1690786082474014E-2</v>
      </c>
      <c r="J840" s="338">
        <f t="shared" si="44"/>
        <v>2.3592239273284576E-16</v>
      </c>
      <c r="K840" s="1786"/>
      <c r="L840" s="1787"/>
      <c r="M840" s="1786"/>
      <c r="N840" s="1786"/>
      <c r="O840" s="1786"/>
      <c r="P840" s="1786"/>
      <c r="Q840" s="1786"/>
    </row>
    <row r="841" spans="1:17">
      <c r="A841" s="764">
        <v>38525</v>
      </c>
      <c r="B841" s="154">
        <f t="shared" si="45"/>
        <v>5.7009999999999998E-2</v>
      </c>
      <c r="C841" s="206">
        <f t="shared" si="40"/>
        <v>5.9379073455956576E-2</v>
      </c>
      <c r="D841" s="33">
        <f t="shared" si="46"/>
        <v>8.8499999999999995E-2</v>
      </c>
      <c r="E841" s="206">
        <f t="shared" si="41"/>
        <v>0.1010471662394615</v>
      </c>
      <c r="F841" s="765">
        <v>8.85</v>
      </c>
      <c r="G841" s="765">
        <v>3.149</v>
      </c>
      <c r="H841" s="337">
        <f t="shared" si="42"/>
        <v>4.1668092783505166</v>
      </c>
      <c r="I841" s="34">
        <f t="shared" si="43"/>
        <v>4.1668092783504924E-2</v>
      </c>
      <c r="J841" s="338">
        <f t="shared" si="44"/>
        <v>2.4286128663675299E-16</v>
      </c>
      <c r="K841" s="1786"/>
      <c r="L841" s="1787"/>
      <c r="M841" s="1786"/>
      <c r="N841" s="1786"/>
      <c r="O841" s="1786"/>
      <c r="P841" s="1786"/>
      <c r="Q841" s="1786"/>
    </row>
    <row r="842" spans="1:17">
      <c r="A842" s="764">
        <v>38526</v>
      </c>
      <c r="B842" s="154">
        <f t="shared" si="45"/>
        <v>5.6809999999999999E-2</v>
      </c>
      <c r="C842" s="206">
        <f t="shared" si="40"/>
        <v>5.9393586628809475E-2</v>
      </c>
      <c r="D842" s="33">
        <f t="shared" si="46"/>
        <v>8.8399999999999992E-2</v>
      </c>
      <c r="E842" s="206">
        <f t="shared" si="41"/>
        <v>0.10103911497932469</v>
      </c>
      <c r="F842" s="765">
        <v>8.84</v>
      </c>
      <c r="G842" s="765">
        <v>3.1589999999999998</v>
      </c>
      <c r="H842" s="337">
        <f t="shared" si="42"/>
        <v>4.1645528350515475</v>
      </c>
      <c r="I842" s="34">
        <f t="shared" si="43"/>
        <v>4.1645528350515215E-2</v>
      </c>
      <c r="J842" s="338">
        <f t="shared" si="44"/>
        <v>2.5673907444456745E-16</v>
      </c>
      <c r="K842" s="1786"/>
      <c r="L842" s="1787"/>
      <c r="M842" s="1786"/>
      <c r="N842" s="1786"/>
      <c r="O842" s="1786"/>
      <c r="P842" s="1786"/>
      <c r="Q842" s="1786"/>
    </row>
    <row r="843" spans="1:17">
      <c r="A843" s="764">
        <v>38527</v>
      </c>
      <c r="B843" s="154">
        <f t="shared" si="45"/>
        <v>5.7510000000000012E-2</v>
      </c>
      <c r="C843" s="206">
        <f t="shared" si="40"/>
        <v>5.9408441873556254E-2</v>
      </c>
      <c r="D843" s="33">
        <f t="shared" si="46"/>
        <v>8.8900000000000007E-2</v>
      </c>
      <c r="E843" s="206">
        <f t="shared" si="41"/>
        <v>0.10103063259520548</v>
      </c>
      <c r="F843" s="765">
        <v>8.89</v>
      </c>
      <c r="G843" s="765">
        <v>3.1389999999999998</v>
      </c>
      <c r="H843" s="337">
        <f t="shared" si="42"/>
        <v>4.1622190721649499</v>
      </c>
      <c r="I843" s="34">
        <f t="shared" si="43"/>
        <v>4.1622190721649223E-2</v>
      </c>
      <c r="J843" s="338">
        <f t="shared" si="44"/>
        <v>2.7755575615628914E-16</v>
      </c>
      <c r="K843" s="1786"/>
      <c r="L843" s="1787"/>
      <c r="M843" s="1786"/>
      <c r="N843" s="1786"/>
      <c r="O843" s="1786"/>
      <c r="P843" s="1786"/>
      <c r="Q843" s="1786"/>
    </row>
    <row r="844" spans="1:17">
      <c r="A844" s="764">
        <v>38530</v>
      </c>
      <c r="B844" s="154">
        <f t="shared" si="45"/>
        <v>5.8320000000000011E-2</v>
      </c>
      <c r="C844" s="206">
        <f t="shared" si="40"/>
        <v>5.9423896951079004E-2</v>
      </c>
      <c r="D844" s="33">
        <f t="shared" si="46"/>
        <v>8.950000000000001E-2</v>
      </c>
      <c r="E844" s="206">
        <f t="shared" si="41"/>
        <v>0.10102260829128493</v>
      </c>
      <c r="F844" s="765">
        <v>8.9500000000000011</v>
      </c>
      <c r="G844" s="765">
        <v>3.1179999999999999</v>
      </c>
      <c r="H844" s="337">
        <f t="shared" si="42"/>
        <v>4.1598711340206194</v>
      </c>
      <c r="I844" s="34">
        <f t="shared" si="43"/>
        <v>4.1598711340205922E-2</v>
      </c>
      <c r="J844" s="338">
        <f t="shared" si="44"/>
        <v>2.7061686225238191E-16</v>
      </c>
      <c r="K844" s="1786"/>
      <c r="L844" s="1787"/>
      <c r="M844" s="1786"/>
      <c r="N844" s="1786"/>
      <c r="O844" s="1786"/>
      <c r="P844" s="1786"/>
      <c r="Q844" s="1786"/>
    </row>
    <row r="845" spans="1:17">
      <c r="A845" s="764">
        <v>38531</v>
      </c>
      <c r="B845" s="154">
        <f t="shared" si="45"/>
        <v>5.7340000000000002E-2</v>
      </c>
      <c r="C845" s="206">
        <f t="shared" ref="C845:C908" si="47">AVERAGE(B70:B845)</f>
        <v>5.9438884707184038E-2</v>
      </c>
      <c r="D845" s="33">
        <f t="shared" si="46"/>
        <v>8.900000000000001E-2</v>
      </c>
      <c r="E845" s="206">
        <f t="shared" ref="E845:E908" si="48">AVERAGE(D70:D845)</f>
        <v>0.10101434862470952</v>
      </c>
      <c r="F845" s="765">
        <v>8.9</v>
      </c>
      <c r="G845" s="765">
        <v>3.1659999999999999</v>
      </c>
      <c r="H845" s="337">
        <f t="shared" ref="H845:H908" si="49">AVERAGE(G70:G845)</f>
        <v>4.1575463917525788</v>
      </c>
      <c r="I845" s="34">
        <f t="shared" ref="I845:I908" si="50">E845-C845</f>
        <v>4.1575463917525486E-2</v>
      </c>
      <c r="J845" s="338">
        <f t="shared" ref="J845:J908" si="51">H845/100-I845</f>
        <v>2.9837243786801082E-16</v>
      </c>
      <c r="K845" s="1786"/>
      <c r="L845" s="1787"/>
      <c r="M845" s="1786"/>
      <c r="N845" s="1786"/>
      <c r="O845" s="1786"/>
      <c r="P845" s="1786"/>
      <c r="Q845" s="1786"/>
    </row>
    <row r="846" spans="1:17">
      <c r="A846" s="764">
        <v>38532</v>
      </c>
      <c r="B846" s="154">
        <f t="shared" si="45"/>
        <v>5.6669999999999998E-2</v>
      </c>
      <c r="C846" s="206">
        <f t="shared" si="47"/>
        <v>5.9451931215549633E-2</v>
      </c>
      <c r="D846" s="33">
        <f t="shared" si="46"/>
        <v>8.8499999999999995E-2</v>
      </c>
      <c r="E846" s="206">
        <f t="shared" si="48"/>
        <v>0.10100513997843595</v>
      </c>
      <c r="F846" s="765">
        <v>8.85</v>
      </c>
      <c r="G846" s="765">
        <v>3.1829999999999998</v>
      </c>
      <c r="H846" s="337">
        <f t="shared" si="49"/>
        <v>4.1553208762886618</v>
      </c>
      <c r="I846" s="34">
        <f t="shared" si="50"/>
        <v>4.1553208762886318E-2</v>
      </c>
      <c r="J846" s="338">
        <f t="shared" si="51"/>
        <v>2.9837243786801082E-16</v>
      </c>
      <c r="K846" s="1786"/>
      <c r="L846" s="1787"/>
      <c r="M846" s="1786"/>
      <c r="N846" s="1786"/>
      <c r="O846" s="1786"/>
      <c r="P846" s="1786"/>
      <c r="Q846" s="1786"/>
    </row>
    <row r="847" spans="1:17">
      <c r="A847" s="764">
        <v>38533</v>
      </c>
      <c r="B847" s="154">
        <f t="shared" si="45"/>
        <v>5.748000000000001E-2</v>
      </c>
      <c r="C847" s="206">
        <f t="shared" si="47"/>
        <v>5.9467323015794903E-2</v>
      </c>
      <c r="D847" s="33">
        <f t="shared" si="46"/>
        <v>8.8800000000000004E-2</v>
      </c>
      <c r="E847" s="206">
        <f t="shared" si="48"/>
        <v>0.10099697507765029</v>
      </c>
      <c r="F847" s="765">
        <v>8.8800000000000008</v>
      </c>
      <c r="G847" s="765">
        <v>3.1320000000000001</v>
      </c>
      <c r="H847" s="337">
        <f t="shared" si="49"/>
        <v>4.1529652061855691</v>
      </c>
      <c r="I847" s="34">
        <f t="shared" si="50"/>
        <v>4.1529652061855389E-2</v>
      </c>
      <c r="J847" s="338">
        <f t="shared" si="51"/>
        <v>2.9837243786801082E-16</v>
      </c>
      <c r="K847" s="1786"/>
      <c r="L847" s="1787"/>
      <c r="M847" s="1786"/>
      <c r="N847" s="1786"/>
      <c r="O847" s="1786"/>
      <c r="P847" s="1786"/>
      <c r="Q847" s="1786"/>
    </row>
    <row r="848" spans="1:17">
      <c r="A848" s="764">
        <v>38534</v>
      </c>
      <c r="B848" s="154">
        <f t="shared" si="45"/>
        <v>5.6710000000000003E-2</v>
      </c>
      <c r="C848" s="206">
        <f t="shared" si="47"/>
        <v>5.948279207253334E-2</v>
      </c>
      <c r="D848" s="33">
        <f t="shared" si="46"/>
        <v>8.8300000000000003E-2</v>
      </c>
      <c r="E848" s="206">
        <f t="shared" si="48"/>
        <v>0.10098884877356398</v>
      </c>
      <c r="F848" s="765">
        <v>8.83</v>
      </c>
      <c r="G848" s="765">
        <v>3.1589999999999998</v>
      </c>
      <c r="H848" s="337">
        <f t="shared" si="49"/>
        <v>4.1506056701030953</v>
      </c>
      <c r="I848" s="34">
        <f t="shared" si="50"/>
        <v>4.1506056701030643E-2</v>
      </c>
      <c r="J848" s="338">
        <f t="shared" si="51"/>
        <v>3.1225022567582528E-16</v>
      </c>
      <c r="K848" s="1786"/>
      <c r="L848" s="1787"/>
      <c r="M848" s="1786"/>
      <c r="N848" s="1786"/>
      <c r="O848" s="1786"/>
      <c r="P848" s="1786"/>
      <c r="Q848" s="1786"/>
    </row>
    <row r="849" spans="1:17">
      <c r="A849" s="764">
        <v>38537</v>
      </c>
      <c r="B849" s="154">
        <f t="shared" si="45"/>
        <v>5.6530000000000004E-2</v>
      </c>
      <c r="C849" s="206">
        <f t="shared" si="47"/>
        <v>5.9498783606624292E-2</v>
      </c>
      <c r="D849" s="33">
        <f t="shared" si="46"/>
        <v>8.8300000000000003E-2</v>
      </c>
      <c r="E849" s="206">
        <f t="shared" si="48"/>
        <v>0.10098173463755183</v>
      </c>
      <c r="F849" s="765">
        <v>8.83</v>
      </c>
      <c r="G849" s="765">
        <v>3.177</v>
      </c>
      <c r="H849" s="337">
        <f t="shared" si="49"/>
        <v>4.1482951030927859</v>
      </c>
      <c r="I849" s="34">
        <f t="shared" si="50"/>
        <v>4.1482951030927542E-2</v>
      </c>
      <c r="J849" s="338">
        <f t="shared" si="51"/>
        <v>3.1918911957973251E-16</v>
      </c>
      <c r="K849" s="1786"/>
      <c r="L849" s="1787"/>
      <c r="M849" s="1786"/>
      <c r="N849" s="1786"/>
      <c r="O849" s="1786"/>
      <c r="P849" s="1786"/>
      <c r="Q849" s="1786"/>
    </row>
    <row r="850" spans="1:17">
      <c r="A850" s="764">
        <v>38538</v>
      </c>
      <c r="B850" s="154">
        <f t="shared" si="45"/>
        <v>5.6219999999999999E-2</v>
      </c>
      <c r="C850" s="206">
        <f t="shared" si="47"/>
        <v>5.9513579935061511E-2</v>
      </c>
      <c r="D850" s="33">
        <f t="shared" si="46"/>
        <v>8.8399999999999992E-2</v>
      </c>
      <c r="E850" s="206">
        <f t="shared" si="48"/>
        <v>0.10097434024433954</v>
      </c>
      <c r="F850" s="765">
        <v>8.84</v>
      </c>
      <c r="G850" s="765">
        <v>3.218</v>
      </c>
      <c r="H850" s="337">
        <f t="shared" si="49"/>
        <v>4.1460760309278371</v>
      </c>
      <c r="I850" s="34">
        <f t="shared" si="50"/>
        <v>4.1460760309278033E-2</v>
      </c>
      <c r="J850" s="338">
        <f t="shared" si="51"/>
        <v>3.4000580129145419E-16</v>
      </c>
      <c r="K850" s="1786"/>
      <c r="L850" s="1787"/>
      <c r="M850" s="1786"/>
      <c r="N850" s="1786"/>
      <c r="O850" s="1786"/>
      <c r="P850" s="1786"/>
      <c r="Q850" s="1786"/>
    </row>
    <row r="851" spans="1:17">
      <c r="A851" s="764">
        <v>38539</v>
      </c>
      <c r="B851" s="154">
        <f t="shared" si="45"/>
        <v>5.5840000000000008E-2</v>
      </c>
      <c r="C851" s="206">
        <f t="shared" si="47"/>
        <v>5.9529282625482294E-2</v>
      </c>
      <c r="D851" s="33">
        <f t="shared" si="46"/>
        <v>8.8000000000000009E-2</v>
      </c>
      <c r="E851" s="206">
        <f t="shared" si="48"/>
        <v>0.10096702747084281</v>
      </c>
      <c r="F851" s="765">
        <v>8.8000000000000007</v>
      </c>
      <c r="G851" s="765">
        <v>3.2160000000000002</v>
      </c>
      <c r="H851" s="337">
        <f t="shared" si="49"/>
        <v>4.1437744845360855</v>
      </c>
      <c r="I851" s="34">
        <f t="shared" si="50"/>
        <v>4.1437744845360516E-2</v>
      </c>
      <c r="J851" s="338">
        <f t="shared" si="51"/>
        <v>3.4000580129145419E-16</v>
      </c>
      <c r="K851" s="1786"/>
      <c r="L851" s="1787"/>
      <c r="M851" s="1786"/>
      <c r="N851" s="1786"/>
      <c r="O851" s="1786"/>
      <c r="P851" s="1786"/>
      <c r="Q851" s="1786"/>
    </row>
    <row r="852" spans="1:17">
      <c r="A852" s="764">
        <v>38540</v>
      </c>
      <c r="B852" s="154">
        <f t="shared" si="45"/>
        <v>5.7140000000000003E-2</v>
      </c>
      <c r="C852" s="206">
        <f t="shared" si="47"/>
        <v>5.9548534623655204E-2</v>
      </c>
      <c r="D852" s="33">
        <f t="shared" si="46"/>
        <v>8.900000000000001E-2</v>
      </c>
      <c r="E852" s="206">
        <f t="shared" si="48"/>
        <v>0.1009625165824178</v>
      </c>
      <c r="F852" s="765">
        <v>8.9</v>
      </c>
      <c r="G852" s="765">
        <v>3.1859999999999999</v>
      </c>
      <c r="H852" s="337">
        <f t="shared" si="49"/>
        <v>4.1413981958762918</v>
      </c>
      <c r="I852" s="34">
        <f t="shared" si="50"/>
        <v>4.1413981958762593E-2</v>
      </c>
      <c r="J852" s="338">
        <f t="shared" si="51"/>
        <v>3.2612801348363973E-16</v>
      </c>
      <c r="K852" s="1786"/>
      <c r="L852" s="1787"/>
      <c r="M852" s="1786"/>
      <c r="N852" s="1786"/>
      <c r="O852" s="1786"/>
      <c r="P852" s="1786"/>
      <c r="Q852" s="1786"/>
    </row>
    <row r="853" spans="1:17">
      <c r="A853" s="764">
        <v>38541</v>
      </c>
      <c r="B853" s="154">
        <f t="shared" si="45"/>
        <v>5.6140000000000009E-2</v>
      </c>
      <c r="C853" s="206">
        <f t="shared" si="47"/>
        <v>5.9566767576617864E-2</v>
      </c>
      <c r="D853" s="33">
        <f t="shared" si="46"/>
        <v>8.8000000000000009E-2</v>
      </c>
      <c r="E853" s="206">
        <f t="shared" si="48"/>
        <v>0.10095647118486498</v>
      </c>
      <c r="F853" s="765">
        <v>8.8000000000000007</v>
      </c>
      <c r="G853" s="765">
        <v>3.1859999999999999</v>
      </c>
      <c r="H853" s="337">
        <f t="shared" si="49"/>
        <v>4.1389703608247448</v>
      </c>
      <c r="I853" s="34">
        <f t="shared" si="50"/>
        <v>4.1389703608247112E-2</v>
      </c>
      <c r="J853" s="338">
        <f t="shared" si="51"/>
        <v>3.3306690738754696E-16</v>
      </c>
      <c r="K853" s="1786"/>
      <c r="L853" s="1787"/>
      <c r="M853" s="1786"/>
      <c r="N853" s="1786"/>
      <c r="O853" s="1786"/>
      <c r="P853" s="1786"/>
      <c r="Q853" s="1786"/>
    </row>
    <row r="854" spans="1:17">
      <c r="A854" s="764">
        <v>38544</v>
      </c>
      <c r="B854" s="154">
        <f t="shared" si="45"/>
        <v>5.5129999999999998E-2</v>
      </c>
      <c r="C854" s="206">
        <f t="shared" si="47"/>
        <v>5.9585189727868984E-2</v>
      </c>
      <c r="D854" s="33">
        <f t="shared" si="46"/>
        <v>8.7499999999999994E-2</v>
      </c>
      <c r="E854" s="206">
        <f t="shared" si="48"/>
        <v>0.10095024127426043</v>
      </c>
      <c r="F854" s="765">
        <v>8.75</v>
      </c>
      <c r="G854" s="765">
        <v>3.2370000000000001</v>
      </c>
      <c r="H854" s="337">
        <f t="shared" si="49"/>
        <v>4.1365051546391784</v>
      </c>
      <c r="I854" s="34">
        <f t="shared" si="50"/>
        <v>4.1365051546391446E-2</v>
      </c>
      <c r="J854" s="338">
        <f t="shared" si="51"/>
        <v>3.4000580129145419E-16</v>
      </c>
      <c r="K854" s="1786"/>
      <c r="L854" s="1787"/>
      <c r="M854" s="1786"/>
      <c r="N854" s="1786"/>
      <c r="O854" s="1786"/>
      <c r="P854" s="1786"/>
      <c r="Q854" s="1786"/>
    </row>
    <row r="855" spans="1:17">
      <c r="A855" s="764">
        <v>38545</v>
      </c>
      <c r="B855" s="154">
        <f t="shared" si="45"/>
        <v>5.5379999999999992E-2</v>
      </c>
      <c r="C855" s="206">
        <f t="shared" si="47"/>
        <v>5.9604829164306039E-2</v>
      </c>
      <c r="D855" s="33">
        <f t="shared" si="46"/>
        <v>8.77E-2</v>
      </c>
      <c r="E855" s="206">
        <f t="shared" si="48"/>
        <v>0.10094481627770781</v>
      </c>
      <c r="F855" s="765">
        <v>8.77</v>
      </c>
      <c r="G855" s="765">
        <v>3.2320000000000002</v>
      </c>
      <c r="H855" s="337">
        <f t="shared" si="49"/>
        <v>4.133998711340209</v>
      </c>
      <c r="I855" s="34">
        <f t="shared" si="50"/>
        <v>4.1339987113401769E-2</v>
      </c>
      <c r="J855" s="338">
        <f t="shared" si="51"/>
        <v>3.1918911957973251E-16</v>
      </c>
      <c r="K855" s="1786"/>
      <c r="L855" s="1787"/>
      <c r="M855" s="1786"/>
      <c r="N855" s="1786"/>
      <c r="O855" s="1786"/>
      <c r="P855" s="1786"/>
      <c r="Q855" s="1786"/>
    </row>
    <row r="856" spans="1:17">
      <c r="A856" s="764">
        <v>38547</v>
      </c>
      <c r="B856" s="154">
        <f t="shared" si="45"/>
        <v>5.4190000000000002E-2</v>
      </c>
      <c r="C856" s="206">
        <f t="shared" si="47"/>
        <v>5.9623289029158547E-2</v>
      </c>
      <c r="D856" s="33">
        <f t="shared" si="46"/>
        <v>8.7100000000000011E-2</v>
      </c>
      <c r="E856" s="206">
        <f t="shared" si="48"/>
        <v>0.10093893335905518</v>
      </c>
      <c r="F856" s="765">
        <v>8.7100000000000009</v>
      </c>
      <c r="G856" s="765">
        <v>3.2909999999999999</v>
      </c>
      <c r="H856" s="337">
        <f t="shared" si="49"/>
        <v>4.1315644329896939</v>
      </c>
      <c r="I856" s="34">
        <f t="shared" si="50"/>
        <v>4.1315644329896636E-2</v>
      </c>
      <c r="J856" s="338">
        <f t="shared" si="51"/>
        <v>3.0531133177191805E-16</v>
      </c>
      <c r="K856" s="1786"/>
      <c r="L856" s="1787"/>
      <c r="M856" s="1786"/>
      <c r="N856" s="1786"/>
      <c r="O856" s="1786"/>
      <c r="P856" s="1786"/>
      <c r="Q856" s="1786"/>
    </row>
    <row r="857" spans="1:17">
      <c r="A857" s="764">
        <v>38548</v>
      </c>
      <c r="B857" s="154">
        <f t="shared" si="45"/>
        <v>5.4230000000000007E-2</v>
      </c>
      <c r="C857" s="206">
        <f t="shared" si="47"/>
        <v>5.9641643183035005E-2</v>
      </c>
      <c r="D857" s="33">
        <f t="shared" si="46"/>
        <v>8.7100000000000011E-2</v>
      </c>
      <c r="E857" s="206">
        <f t="shared" si="48"/>
        <v>0.10093302204901411</v>
      </c>
      <c r="F857" s="765">
        <v>8.7100000000000009</v>
      </c>
      <c r="G857" s="765">
        <v>3.2869999999999999</v>
      </c>
      <c r="H857" s="337">
        <f t="shared" si="49"/>
        <v>4.1291378865979418</v>
      </c>
      <c r="I857" s="34">
        <f t="shared" si="50"/>
        <v>4.1291378865979105E-2</v>
      </c>
      <c r="J857" s="338">
        <f t="shared" si="51"/>
        <v>3.1225022567582528E-16</v>
      </c>
      <c r="K857" s="1786"/>
      <c r="L857" s="1787"/>
      <c r="M857" s="1786"/>
      <c r="N857" s="1786"/>
      <c r="O857" s="1786"/>
      <c r="P857" s="1786"/>
      <c r="Q857" s="1786"/>
    </row>
    <row r="858" spans="1:17">
      <c r="A858" s="764">
        <v>38551</v>
      </c>
      <c r="B858" s="154">
        <f t="shared" si="45"/>
        <v>5.4570000000000007E-2</v>
      </c>
      <c r="C858" s="206">
        <f t="shared" si="47"/>
        <v>5.9660242948888893E-2</v>
      </c>
      <c r="D858" s="33">
        <f t="shared" si="46"/>
        <v>8.72E-2</v>
      </c>
      <c r="E858" s="206">
        <f t="shared" si="48"/>
        <v>0.10092703418600202</v>
      </c>
      <c r="F858" s="765">
        <v>8.7200000000000006</v>
      </c>
      <c r="G858" s="765">
        <v>3.2629999999999999</v>
      </c>
      <c r="H858" s="337">
        <f t="shared" si="49"/>
        <v>4.1266791237113427</v>
      </c>
      <c r="I858" s="34">
        <f t="shared" si="50"/>
        <v>4.1266791237113125E-2</v>
      </c>
      <c r="J858" s="338">
        <f t="shared" si="51"/>
        <v>3.0531133177191805E-16</v>
      </c>
      <c r="K858" s="1786"/>
      <c r="L858" s="1787"/>
      <c r="M858" s="1786"/>
      <c r="N858" s="1786"/>
      <c r="O858" s="1786"/>
      <c r="P858" s="1786"/>
      <c r="Q858" s="1786"/>
    </row>
    <row r="859" spans="1:17">
      <c r="A859" s="764">
        <v>38552</v>
      </c>
      <c r="B859" s="154">
        <f t="shared" si="45"/>
        <v>5.3620000000000001E-2</v>
      </c>
      <c r="C859" s="206">
        <f t="shared" si="47"/>
        <v>5.9677823579449223E-2</v>
      </c>
      <c r="D859" s="33">
        <f t="shared" si="46"/>
        <v>8.6500000000000007E-2</v>
      </c>
      <c r="E859" s="206">
        <f t="shared" si="48"/>
        <v>0.10092010450728399</v>
      </c>
      <c r="F859" s="765">
        <v>8.65</v>
      </c>
      <c r="G859" s="765">
        <v>3.2879999999999998</v>
      </c>
      <c r="H859" s="337">
        <f t="shared" si="49"/>
        <v>4.1242280927835084</v>
      </c>
      <c r="I859" s="34">
        <f t="shared" si="50"/>
        <v>4.1242280927834767E-2</v>
      </c>
      <c r="J859" s="338">
        <f t="shared" si="51"/>
        <v>3.1918911957973251E-16</v>
      </c>
      <c r="K859" s="1786"/>
      <c r="L859" s="1787"/>
      <c r="M859" s="1786"/>
      <c r="N859" s="1786"/>
      <c r="O859" s="1786"/>
      <c r="P859" s="1786"/>
      <c r="Q859" s="1786"/>
    </row>
    <row r="860" spans="1:17">
      <c r="A860" s="764">
        <v>38553</v>
      </c>
      <c r="B860" s="154">
        <f t="shared" si="45"/>
        <v>5.3429999999999998E-2</v>
      </c>
      <c r="C860" s="206">
        <f t="shared" si="47"/>
        <v>5.9695741547931336E-2</v>
      </c>
      <c r="D860" s="33">
        <f t="shared" si="46"/>
        <v>8.6500000000000007E-2</v>
      </c>
      <c r="E860" s="206">
        <f t="shared" si="48"/>
        <v>0.10091337041391044</v>
      </c>
      <c r="F860" s="765">
        <v>8.65</v>
      </c>
      <c r="G860" s="765">
        <v>3.3069999999999999</v>
      </c>
      <c r="H860" s="337">
        <f t="shared" si="49"/>
        <v>4.1217628865979412</v>
      </c>
      <c r="I860" s="34">
        <f t="shared" si="50"/>
        <v>4.12176288659791E-2</v>
      </c>
      <c r="J860" s="338">
        <f t="shared" si="51"/>
        <v>3.1225022567582528E-16</v>
      </c>
      <c r="K860" s="1786"/>
      <c r="L860" s="1787"/>
      <c r="M860" s="1786"/>
      <c r="N860" s="1786"/>
      <c r="O860" s="1786"/>
      <c r="P860" s="1786"/>
      <c r="Q860" s="1786"/>
    </row>
    <row r="861" spans="1:17">
      <c r="A861" s="764">
        <v>38554</v>
      </c>
      <c r="B861" s="154">
        <f t="shared" si="45"/>
        <v>5.3360000000000005E-2</v>
      </c>
      <c r="C861" s="206">
        <f t="shared" si="47"/>
        <v>5.9713963542298951E-2</v>
      </c>
      <c r="D861" s="33">
        <f t="shared" si="46"/>
        <v>8.6400000000000005E-2</v>
      </c>
      <c r="E861" s="206">
        <f t="shared" si="48"/>
        <v>0.10090690168662857</v>
      </c>
      <c r="F861" s="765">
        <v>8.64</v>
      </c>
      <c r="G861" s="765">
        <v>3.3039999999999998</v>
      </c>
      <c r="H861" s="337">
        <f t="shared" si="49"/>
        <v>4.1192938144329929</v>
      </c>
      <c r="I861" s="34">
        <f t="shared" si="50"/>
        <v>4.1192938144329616E-2</v>
      </c>
      <c r="J861" s="338">
        <f t="shared" si="51"/>
        <v>3.1225022567582528E-16</v>
      </c>
      <c r="K861" s="1786"/>
      <c r="L861" s="1787"/>
      <c r="M861" s="1786"/>
      <c r="N861" s="1786"/>
      <c r="O861" s="1786"/>
      <c r="P861" s="1786"/>
      <c r="Q861" s="1786"/>
    </row>
    <row r="862" spans="1:17">
      <c r="A862" s="764">
        <v>38555</v>
      </c>
      <c r="B862" s="154">
        <f t="shared" si="45"/>
        <v>5.3880000000000011E-2</v>
      </c>
      <c r="C862" s="206">
        <f t="shared" si="47"/>
        <v>5.9733173425410201E-2</v>
      </c>
      <c r="D862" s="33">
        <f t="shared" si="46"/>
        <v>8.6300000000000002E-2</v>
      </c>
      <c r="E862" s="206">
        <f t="shared" si="48"/>
        <v>0.10090087961097693</v>
      </c>
      <c r="F862" s="765">
        <v>8.6300000000000008</v>
      </c>
      <c r="G862" s="765">
        <v>3.242</v>
      </c>
      <c r="H862" s="337">
        <f t="shared" si="49"/>
        <v>4.1167706185567043</v>
      </c>
      <c r="I862" s="34">
        <f t="shared" si="50"/>
        <v>4.1167706185566734E-2</v>
      </c>
      <c r="J862" s="338">
        <f t="shared" si="51"/>
        <v>3.1225022567582528E-16</v>
      </c>
      <c r="K862" s="1786"/>
      <c r="L862" s="1787"/>
      <c r="M862" s="1786"/>
      <c r="N862" s="1786"/>
      <c r="O862" s="1786"/>
      <c r="P862" s="1786"/>
      <c r="Q862" s="1786"/>
    </row>
    <row r="863" spans="1:17">
      <c r="A863" s="764">
        <v>38558</v>
      </c>
      <c r="B863" s="154">
        <f t="shared" si="45"/>
        <v>5.4299999999999994E-2</v>
      </c>
      <c r="C863" s="206">
        <f t="shared" si="47"/>
        <v>5.9753147138675335E-2</v>
      </c>
      <c r="D863" s="33">
        <f t="shared" si="46"/>
        <v>8.6500000000000007E-2</v>
      </c>
      <c r="E863" s="206">
        <f t="shared" si="48"/>
        <v>0.10089546672630392</v>
      </c>
      <c r="F863" s="765">
        <v>8.65</v>
      </c>
      <c r="G863" s="765">
        <v>3.22</v>
      </c>
      <c r="H863" s="337">
        <f t="shared" si="49"/>
        <v>4.1142319587628906</v>
      </c>
      <c r="I863" s="34">
        <f t="shared" si="50"/>
        <v>4.1142319587628588E-2</v>
      </c>
      <c r="J863" s="338">
        <f t="shared" si="51"/>
        <v>3.1918911957973251E-16</v>
      </c>
      <c r="K863" s="1786"/>
      <c r="L863" s="1787"/>
      <c r="M863" s="1786"/>
      <c r="N863" s="1786"/>
      <c r="O863" s="1786"/>
      <c r="P863" s="1786"/>
      <c r="Q863" s="1786"/>
    </row>
    <row r="864" spans="1:17">
      <c r="A864" s="764">
        <v>38559</v>
      </c>
      <c r="B864" s="154">
        <f t="shared" si="45"/>
        <v>5.3850000000000009E-2</v>
      </c>
      <c r="C864" s="206">
        <f t="shared" si="47"/>
        <v>5.9772607084090525E-2</v>
      </c>
      <c r="D864" s="33">
        <f t="shared" si="46"/>
        <v>8.6300000000000002E-2</v>
      </c>
      <c r="E864" s="206">
        <f t="shared" si="48"/>
        <v>0.10088934677481191</v>
      </c>
      <c r="F864" s="765">
        <v>8.6300000000000008</v>
      </c>
      <c r="G864" s="765">
        <v>3.2450000000000001</v>
      </c>
      <c r="H864" s="337">
        <f t="shared" si="49"/>
        <v>4.1116739690721689</v>
      </c>
      <c r="I864" s="34">
        <f t="shared" si="50"/>
        <v>4.1116739690721389E-2</v>
      </c>
      <c r="J864" s="338">
        <f t="shared" si="51"/>
        <v>2.9837243786801082E-16</v>
      </c>
      <c r="K864" s="1786"/>
      <c r="L864" s="1787"/>
      <c r="M864" s="1786"/>
      <c r="N864" s="1786"/>
      <c r="O864" s="1786"/>
      <c r="P864" s="1786"/>
      <c r="Q864" s="1786"/>
    </row>
    <row r="865" spans="1:17">
      <c r="A865" s="764">
        <v>38560</v>
      </c>
      <c r="B865" s="154">
        <f t="shared" si="45"/>
        <v>5.3809999999999997E-2</v>
      </c>
      <c r="C865" s="206">
        <f t="shared" si="47"/>
        <v>5.9791676495887423E-2</v>
      </c>
      <c r="D865" s="33">
        <f t="shared" si="46"/>
        <v>8.6099999999999996E-2</v>
      </c>
      <c r="E865" s="206">
        <f t="shared" si="48"/>
        <v>0.10088288783609334</v>
      </c>
      <c r="F865" s="765">
        <v>8.61</v>
      </c>
      <c r="G865" s="765">
        <v>3.2290000000000001</v>
      </c>
      <c r="H865" s="337">
        <f t="shared" si="49"/>
        <v>4.1091211340206222</v>
      </c>
      <c r="I865" s="34">
        <f t="shared" si="50"/>
        <v>4.1091211340205915E-2</v>
      </c>
      <c r="J865" s="338">
        <f t="shared" si="51"/>
        <v>3.0531133177191805E-16</v>
      </c>
      <c r="K865" s="1786"/>
      <c r="L865" s="1787"/>
      <c r="M865" s="1786"/>
      <c r="N865" s="1786"/>
      <c r="O865" s="1786"/>
      <c r="P865" s="1786"/>
      <c r="Q865" s="1786"/>
    </row>
    <row r="866" spans="1:17">
      <c r="A866" s="764">
        <v>38561</v>
      </c>
      <c r="B866" s="154">
        <f t="shared" si="45"/>
        <v>5.3409999999999999E-2</v>
      </c>
      <c r="C866" s="206">
        <f t="shared" si="47"/>
        <v>5.9810714576492105E-2</v>
      </c>
      <c r="D866" s="33">
        <f t="shared" si="46"/>
        <v>8.5800000000000001E-2</v>
      </c>
      <c r="E866" s="206">
        <f t="shared" si="48"/>
        <v>0.10087601096824445</v>
      </c>
      <c r="F866" s="765">
        <v>8.58</v>
      </c>
      <c r="G866" s="765">
        <v>3.2389999999999999</v>
      </c>
      <c r="H866" s="337">
        <f t="shared" si="49"/>
        <v>4.1065296391752621</v>
      </c>
      <c r="I866" s="34">
        <f t="shared" si="50"/>
        <v>4.106529639175234E-2</v>
      </c>
      <c r="J866" s="338">
        <f t="shared" si="51"/>
        <v>2.8449465006019636E-16</v>
      </c>
      <c r="K866" s="1786"/>
      <c r="L866" s="1787"/>
      <c r="M866" s="1786"/>
      <c r="N866" s="1786"/>
      <c r="O866" s="1786"/>
      <c r="P866" s="1786"/>
      <c r="Q866" s="1786"/>
    </row>
    <row r="867" spans="1:17">
      <c r="A867" s="764">
        <v>38562</v>
      </c>
      <c r="B867" s="154">
        <f t="shared" si="45"/>
        <v>5.3700000000000012E-2</v>
      </c>
      <c r="C867" s="206">
        <f t="shared" si="47"/>
        <v>5.9830146142771032E-2</v>
      </c>
      <c r="D867" s="33">
        <f t="shared" si="46"/>
        <v>8.6200000000000013E-2</v>
      </c>
      <c r="E867" s="206">
        <f t="shared" si="48"/>
        <v>0.10086941160668833</v>
      </c>
      <c r="F867" s="765">
        <v>8.620000000000001</v>
      </c>
      <c r="G867" s="765">
        <v>3.25</v>
      </c>
      <c r="H867" s="337">
        <f t="shared" si="49"/>
        <v>4.1039265463917562</v>
      </c>
      <c r="I867" s="34">
        <f t="shared" si="50"/>
        <v>4.1039265463917299E-2</v>
      </c>
      <c r="J867" s="338">
        <f t="shared" si="51"/>
        <v>2.6367796834847468E-16</v>
      </c>
      <c r="K867" s="1786"/>
      <c r="L867" s="1787"/>
      <c r="M867" s="1786"/>
      <c r="N867" s="1786"/>
      <c r="O867" s="1786"/>
      <c r="P867" s="1786"/>
      <c r="Q867" s="1786"/>
    </row>
    <row r="868" spans="1:17">
      <c r="A868" s="764">
        <v>38565</v>
      </c>
      <c r="B868" s="154">
        <f t="shared" si="45"/>
        <v>5.305E-2</v>
      </c>
      <c r="C868" s="206">
        <f t="shared" si="47"/>
        <v>5.9848391648837318E-2</v>
      </c>
      <c r="D868" s="33">
        <f t="shared" si="46"/>
        <v>8.6099999999999996E-2</v>
      </c>
      <c r="E868" s="206">
        <f t="shared" si="48"/>
        <v>0.1008628504117237</v>
      </c>
      <c r="F868" s="765">
        <v>8.61</v>
      </c>
      <c r="G868" s="765">
        <v>3.3050000000000002</v>
      </c>
      <c r="H868" s="337">
        <f t="shared" si="49"/>
        <v>4.1014458762886639</v>
      </c>
      <c r="I868" s="34">
        <f t="shared" si="50"/>
        <v>4.1014458762886383E-2</v>
      </c>
      <c r="J868" s="338">
        <f t="shared" si="51"/>
        <v>2.5673907444456745E-16</v>
      </c>
      <c r="K868" s="1786"/>
      <c r="L868" s="1787"/>
      <c r="M868" s="1786"/>
      <c r="N868" s="1786"/>
      <c r="O868" s="1786"/>
      <c r="P868" s="1786"/>
      <c r="Q868" s="1786"/>
    </row>
    <row r="869" spans="1:17">
      <c r="A869" s="764">
        <v>38566</v>
      </c>
      <c r="B869" s="154">
        <f t="shared" si="45"/>
        <v>5.2350000000000001E-2</v>
      </c>
      <c r="C869" s="206">
        <f t="shared" si="47"/>
        <v>5.9865546082117922E-2</v>
      </c>
      <c r="D869" s="33">
        <f t="shared" si="46"/>
        <v>8.5699999999999998E-2</v>
      </c>
      <c r="E869" s="206">
        <f t="shared" si="48"/>
        <v>0.10085571360789092</v>
      </c>
      <c r="F869" s="765">
        <v>8.57</v>
      </c>
      <c r="G869" s="765">
        <v>3.335</v>
      </c>
      <c r="H869" s="337">
        <f t="shared" si="49"/>
        <v>4.0990167525773238</v>
      </c>
      <c r="I869" s="34">
        <f t="shared" si="50"/>
        <v>4.0990167525772996E-2</v>
      </c>
      <c r="J869" s="338">
        <f t="shared" si="51"/>
        <v>2.4286128663675299E-16</v>
      </c>
      <c r="K869" s="1786"/>
      <c r="L869" s="1787"/>
      <c r="M869" s="1786"/>
      <c r="N869" s="1786"/>
      <c r="O869" s="1786"/>
      <c r="P869" s="1786"/>
      <c r="Q869" s="1786"/>
    </row>
    <row r="870" spans="1:17">
      <c r="A870" s="764">
        <v>38567</v>
      </c>
      <c r="B870" s="154">
        <f t="shared" si="45"/>
        <v>5.2460000000000007E-2</v>
      </c>
      <c r="C870" s="206">
        <f t="shared" si="47"/>
        <v>5.9883736057276052E-2</v>
      </c>
      <c r="D870" s="33">
        <f t="shared" si="46"/>
        <v>8.5699999999999998E-2</v>
      </c>
      <c r="E870" s="206">
        <f t="shared" si="48"/>
        <v>0.1008490582222243</v>
      </c>
      <c r="F870" s="765">
        <v>8.57</v>
      </c>
      <c r="G870" s="765">
        <v>3.3239999999999998</v>
      </c>
      <c r="H870" s="337">
        <f t="shared" si="49"/>
        <v>4.0965322164948494</v>
      </c>
      <c r="I870" s="34">
        <f t="shared" si="50"/>
        <v>4.0965322164948248E-2</v>
      </c>
      <c r="J870" s="338">
        <f t="shared" si="51"/>
        <v>2.4980018054066022E-16</v>
      </c>
      <c r="K870" s="1786"/>
      <c r="L870" s="1787"/>
      <c r="M870" s="1786"/>
      <c r="N870" s="1786"/>
      <c r="O870" s="1786"/>
      <c r="P870" s="1786"/>
      <c r="Q870" s="1786"/>
    </row>
    <row r="871" spans="1:17">
      <c r="A871" s="764">
        <v>38568</v>
      </c>
      <c r="B871" s="154">
        <f t="shared" si="45"/>
        <v>5.2769999999999991E-2</v>
      </c>
      <c r="C871" s="206">
        <f t="shared" si="47"/>
        <v>5.9901248515713816E-2</v>
      </c>
      <c r="D871" s="33">
        <f t="shared" si="46"/>
        <v>8.6099999999999996E-2</v>
      </c>
      <c r="E871" s="206">
        <f t="shared" si="48"/>
        <v>0.1008420603713837</v>
      </c>
      <c r="F871" s="765">
        <v>8.61</v>
      </c>
      <c r="G871" s="765">
        <v>3.3330000000000002</v>
      </c>
      <c r="H871" s="337">
        <f t="shared" si="49"/>
        <v>4.0940811855670143</v>
      </c>
      <c r="I871" s="34">
        <f t="shared" si="50"/>
        <v>4.0940811855669883E-2</v>
      </c>
      <c r="J871" s="338">
        <f t="shared" si="51"/>
        <v>2.5673907444456745E-16</v>
      </c>
      <c r="K871" s="1786"/>
      <c r="L871" s="1787"/>
      <c r="M871" s="1786"/>
      <c r="N871" s="1786"/>
      <c r="O871" s="1786"/>
      <c r="P871" s="1786"/>
      <c r="Q871" s="1786"/>
    </row>
    <row r="872" spans="1:17">
      <c r="A872" s="764">
        <v>38583</v>
      </c>
      <c r="B872" s="154">
        <f t="shared" si="45"/>
        <v>5.4180000000000013E-2</v>
      </c>
      <c r="C872" s="206">
        <f t="shared" si="47"/>
        <v>5.9919783365873398E-2</v>
      </c>
      <c r="D872" s="33">
        <f t="shared" si="46"/>
        <v>8.6200000000000013E-2</v>
      </c>
      <c r="E872" s="206">
        <f t="shared" si="48"/>
        <v>0.10083497666484226</v>
      </c>
      <c r="F872" s="765">
        <v>8.620000000000001</v>
      </c>
      <c r="G872" s="765">
        <v>3.202</v>
      </c>
      <c r="H872" s="337">
        <f t="shared" si="49"/>
        <v>4.0915193298969115</v>
      </c>
      <c r="I872" s="34">
        <f t="shared" si="50"/>
        <v>4.0915193298968859E-2</v>
      </c>
      <c r="J872" s="338">
        <f t="shared" si="51"/>
        <v>2.5673907444456745E-16</v>
      </c>
      <c r="K872" s="1786"/>
      <c r="L872" s="1787"/>
      <c r="M872" s="1786"/>
      <c r="N872" s="1786"/>
      <c r="O872" s="1786"/>
      <c r="P872" s="1786"/>
      <c r="Q872" s="1786"/>
    </row>
    <row r="873" spans="1:17">
      <c r="A873" s="764">
        <v>38586</v>
      </c>
      <c r="B873" s="154">
        <f t="shared" si="45"/>
        <v>5.4119999999999988E-2</v>
      </c>
      <c r="C873" s="206">
        <f t="shared" si="47"/>
        <v>5.9936746678417689E-2</v>
      </c>
      <c r="D873" s="33">
        <f t="shared" si="46"/>
        <v>8.5999999999999993E-2</v>
      </c>
      <c r="E873" s="206">
        <f t="shared" si="48"/>
        <v>0.10082687554439687</v>
      </c>
      <c r="F873" s="765">
        <v>8.6</v>
      </c>
      <c r="G873" s="765">
        <v>3.1880000000000002</v>
      </c>
      <c r="H873" s="337">
        <f t="shared" si="49"/>
        <v>4.0890128865979429</v>
      </c>
      <c r="I873" s="34">
        <f t="shared" si="50"/>
        <v>4.0890128865979182E-2</v>
      </c>
      <c r="J873" s="338">
        <f t="shared" si="51"/>
        <v>2.4980018054066022E-16</v>
      </c>
      <c r="K873" s="1786"/>
      <c r="L873" s="1787"/>
      <c r="M873" s="1786"/>
      <c r="N873" s="1786"/>
      <c r="O873" s="1786"/>
      <c r="P873" s="1786"/>
      <c r="Q873" s="1786"/>
    </row>
    <row r="874" spans="1:17">
      <c r="A874" s="764">
        <v>38587</v>
      </c>
      <c r="B874" s="154">
        <f t="shared" si="45"/>
        <v>5.4379999999999991E-2</v>
      </c>
      <c r="C874" s="206">
        <f t="shared" si="47"/>
        <v>5.9953829664799715E-2</v>
      </c>
      <c r="D874" s="33">
        <f t="shared" si="46"/>
        <v>8.6099999999999996E-2</v>
      </c>
      <c r="E874" s="206">
        <f t="shared" si="48"/>
        <v>0.10081885543799537</v>
      </c>
      <c r="F874" s="765">
        <v>8.61</v>
      </c>
      <c r="G874" s="765">
        <v>3.1720000000000002</v>
      </c>
      <c r="H874" s="337">
        <f t="shared" si="49"/>
        <v>4.0865025773195924</v>
      </c>
      <c r="I874" s="34">
        <f t="shared" si="50"/>
        <v>4.086502577319566E-2</v>
      </c>
      <c r="J874" s="338">
        <f t="shared" si="51"/>
        <v>2.6367796834847468E-16</v>
      </c>
      <c r="K874" s="1786"/>
      <c r="L874" s="1787"/>
      <c r="M874" s="1786"/>
      <c r="N874" s="1786"/>
      <c r="O874" s="1786"/>
      <c r="P874" s="1786"/>
      <c r="Q874" s="1786"/>
    </row>
    <row r="875" spans="1:17">
      <c r="A875" s="764">
        <v>38588</v>
      </c>
      <c r="B875" s="154">
        <f t="shared" si="45"/>
        <v>5.4580000000000004E-2</v>
      </c>
      <c r="C875" s="206">
        <f t="shared" si="47"/>
        <v>5.9970841834912643E-2</v>
      </c>
      <c r="D875" s="33">
        <f t="shared" si="46"/>
        <v>8.6300000000000002E-2</v>
      </c>
      <c r="E875" s="206">
        <f t="shared" si="48"/>
        <v>0.10081012018542791</v>
      </c>
      <c r="F875" s="765">
        <v>8.6300000000000008</v>
      </c>
      <c r="G875" s="765">
        <v>3.1720000000000002</v>
      </c>
      <c r="H875" s="337">
        <f t="shared" si="49"/>
        <v>4.0839278350515507</v>
      </c>
      <c r="I875" s="34">
        <f t="shared" si="50"/>
        <v>4.0839278350515269E-2</v>
      </c>
      <c r="J875" s="338">
        <f t="shared" si="51"/>
        <v>2.3592239273284576E-16</v>
      </c>
      <c r="K875" s="1786"/>
      <c r="L875" s="1787"/>
      <c r="M875" s="1786"/>
      <c r="N875" s="1786"/>
      <c r="O875" s="1786"/>
      <c r="P875" s="1786"/>
      <c r="Q875" s="1786"/>
    </row>
    <row r="876" spans="1:17">
      <c r="A876" s="764">
        <v>38589</v>
      </c>
      <c r="B876" s="154">
        <f t="shared" si="45"/>
        <v>5.5329999999999997E-2</v>
      </c>
      <c r="C876" s="206">
        <f t="shared" si="47"/>
        <v>5.9988936130717027E-2</v>
      </c>
      <c r="D876" s="33">
        <f t="shared" si="46"/>
        <v>8.6800000000000002E-2</v>
      </c>
      <c r="E876" s="206">
        <f t="shared" si="48"/>
        <v>0.10080218355339723</v>
      </c>
      <c r="F876" s="765">
        <v>8.68</v>
      </c>
      <c r="G876" s="765">
        <v>3.1469999999999998</v>
      </c>
      <c r="H876" s="337">
        <f t="shared" si="49"/>
        <v>4.0813247422680456</v>
      </c>
      <c r="I876" s="34">
        <f t="shared" si="50"/>
        <v>4.0813247422680207E-2</v>
      </c>
      <c r="J876" s="338">
        <f t="shared" si="51"/>
        <v>2.4980018054066022E-16</v>
      </c>
      <c r="K876" s="1786"/>
      <c r="L876" s="1787"/>
      <c r="M876" s="1786"/>
      <c r="N876" s="1786"/>
      <c r="O876" s="1786"/>
      <c r="P876" s="1786"/>
      <c r="Q876" s="1786"/>
    </row>
    <row r="877" spans="1:17">
      <c r="A877" s="764">
        <v>38590</v>
      </c>
      <c r="B877" s="154">
        <f t="shared" si="45"/>
        <v>5.5430000000000007E-2</v>
      </c>
      <c r="C877" s="206">
        <f t="shared" si="47"/>
        <v>6.0007968843452122E-2</v>
      </c>
      <c r="D877" s="33">
        <f t="shared" si="46"/>
        <v>8.7000000000000008E-2</v>
      </c>
      <c r="E877" s="206">
        <f t="shared" si="48"/>
        <v>0.10079514667850346</v>
      </c>
      <c r="F877" s="765">
        <v>8.7000000000000011</v>
      </c>
      <c r="G877" s="765">
        <v>3.157</v>
      </c>
      <c r="H877" s="337">
        <f t="shared" si="49"/>
        <v>4.0787177835051578</v>
      </c>
      <c r="I877" s="34">
        <f t="shared" si="50"/>
        <v>4.0787177835051341E-2</v>
      </c>
      <c r="J877" s="338">
        <f t="shared" si="51"/>
        <v>2.3592239273284576E-16</v>
      </c>
      <c r="K877" s="1786"/>
      <c r="L877" s="1787"/>
      <c r="M877" s="1786"/>
      <c r="N877" s="1786"/>
      <c r="O877" s="1786"/>
      <c r="P877" s="1786"/>
      <c r="Q877" s="1786"/>
    </row>
    <row r="878" spans="1:17">
      <c r="A878" s="764">
        <v>38593</v>
      </c>
      <c r="B878" s="154">
        <f t="shared" si="45"/>
        <v>5.5520000000000014E-2</v>
      </c>
      <c r="C878" s="206">
        <f t="shared" si="47"/>
        <v>6.0025768662189442E-2</v>
      </c>
      <c r="D878" s="33">
        <f t="shared" si="46"/>
        <v>8.7100000000000011E-2</v>
      </c>
      <c r="E878" s="206">
        <f t="shared" si="48"/>
        <v>0.10078753412610678</v>
      </c>
      <c r="F878" s="765">
        <v>8.7100000000000009</v>
      </c>
      <c r="G878" s="765">
        <v>3.1579999999999999</v>
      </c>
      <c r="H878" s="337">
        <f t="shared" si="49"/>
        <v>4.0761765463917561</v>
      </c>
      <c r="I878" s="34">
        <f t="shared" si="50"/>
        <v>4.0761765463917334E-2</v>
      </c>
      <c r="J878" s="338">
        <f t="shared" si="51"/>
        <v>2.2898349882893854E-16</v>
      </c>
      <c r="K878" s="1786"/>
      <c r="L878" s="1787"/>
      <c r="M878" s="1786"/>
      <c r="N878" s="1786"/>
      <c r="O878" s="1786"/>
      <c r="P878" s="1786"/>
      <c r="Q878" s="1786"/>
    </row>
    <row r="879" spans="1:17">
      <c r="A879" s="764">
        <v>38594</v>
      </c>
      <c r="B879" s="154">
        <f t="shared" si="45"/>
        <v>5.4960000000000002E-2</v>
      </c>
      <c r="C879" s="206">
        <f t="shared" si="47"/>
        <v>6.0043266637636671E-2</v>
      </c>
      <c r="D879" s="33">
        <f t="shared" si="46"/>
        <v>8.6500000000000007E-2</v>
      </c>
      <c r="E879" s="206">
        <f t="shared" si="48"/>
        <v>0.10077931045206946</v>
      </c>
      <c r="F879" s="765">
        <v>8.65</v>
      </c>
      <c r="G879" s="765">
        <v>3.1539999999999999</v>
      </c>
      <c r="H879" s="337">
        <f t="shared" si="49"/>
        <v>4.0736043814433023</v>
      </c>
      <c r="I879" s="34">
        <f t="shared" si="50"/>
        <v>4.0736043814432792E-2</v>
      </c>
      <c r="J879" s="338">
        <f t="shared" si="51"/>
        <v>2.2898349882893854E-16</v>
      </c>
      <c r="K879" s="1786"/>
      <c r="L879" s="1787"/>
      <c r="M879" s="1786"/>
      <c r="N879" s="1786"/>
      <c r="O879" s="1786"/>
      <c r="P879" s="1786"/>
      <c r="Q879" s="1786"/>
    </row>
    <row r="880" spans="1:17">
      <c r="A880" s="764">
        <v>38595</v>
      </c>
      <c r="B880" s="154">
        <f t="shared" si="45"/>
        <v>5.5360000000000006E-2</v>
      </c>
      <c r="C880" s="206">
        <f t="shared" si="47"/>
        <v>6.0061040675131086E-2</v>
      </c>
      <c r="D880" s="33">
        <f t="shared" si="46"/>
        <v>8.6400000000000005E-2</v>
      </c>
      <c r="E880" s="206">
        <f t="shared" si="48"/>
        <v>0.10077136284007934</v>
      </c>
      <c r="F880" s="765">
        <v>8.64</v>
      </c>
      <c r="G880" s="765">
        <v>3.1040000000000001</v>
      </c>
      <c r="H880" s="337">
        <f t="shared" si="49"/>
        <v>4.0710322164948476</v>
      </c>
      <c r="I880" s="34">
        <f t="shared" si="50"/>
        <v>4.0710322164948257E-2</v>
      </c>
      <c r="J880" s="338">
        <f t="shared" si="51"/>
        <v>2.2204460492503131E-16</v>
      </c>
      <c r="K880" s="1786"/>
      <c r="L880" s="1787"/>
      <c r="M880" s="1786"/>
      <c r="N880" s="1786"/>
      <c r="O880" s="1786"/>
      <c r="P880" s="1786"/>
      <c r="Q880" s="1786"/>
    </row>
    <row r="881" spans="1:17">
      <c r="A881" s="764">
        <v>38596</v>
      </c>
      <c r="B881" s="154">
        <f t="shared" si="45"/>
        <v>5.5560000000000012E-2</v>
      </c>
      <c r="C881" s="206">
        <f t="shared" si="47"/>
        <v>6.008093502494858E-2</v>
      </c>
      <c r="D881" s="33">
        <f t="shared" si="46"/>
        <v>8.6200000000000013E-2</v>
      </c>
      <c r="E881" s="206">
        <f t="shared" si="48"/>
        <v>0.10076411801463908</v>
      </c>
      <c r="F881" s="765">
        <v>8.620000000000001</v>
      </c>
      <c r="G881" s="765">
        <v>3.0640000000000001</v>
      </c>
      <c r="H881" s="337">
        <f t="shared" si="49"/>
        <v>4.068318298969074</v>
      </c>
      <c r="I881" s="34">
        <f t="shared" si="50"/>
        <v>4.0683182989690501E-2</v>
      </c>
      <c r="J881" s="338">
        <f t="shared" si="51"/>
        <v>2.3592239273284576E-16</v>
      </c>
      <c r="K881" s="1786"/>
      <c r="L881" s="1787"/>
      <c r="M881" s="1786"/>
      <c r="N881" s="1786"/>
      <c r="O881" s="1786"/>
      <c r="P881" s="1786"/>
      <c r="Q881" s="1786"/>
    </row>
    <row r="882" spans="1:17">
      <c r="A882" s="764">
        <v>38597</v>
      </c>
      <c r="B882" s="154">
        <f t="shared" si="45"/>
        <v>5.5630000000000006E-2</v>
      </c>
      <c r="C882" s="206">
        <f t="shared" si="47"/>
        <v>6.0101344188267652E-2</v>
      </c>
      <c r="D882" s="33">
        <f t="shared" si="46"/>
        <v>8.6200000000000013E-2</v>
      </c>
      <c r="E882" s="206">
        <f t="shared" si="48"/>
        <v>0.10075707872434993</v>
      </c>
      <c r="F882" s="765">
        <v>8.620000000000001</v>
      </c>
      <c r="G882" s="765">
        <v>3.0569999999999999</v>
      </c>
      <c r="H882" s="337">
        <f t="shared" si="49"/>
        <v>4.0655734536082493</v>
      </c>
      <c r="I882" s="34">
        <f t="shared" si="50"/>
        <v>4.0655734536082275E-2</v>
      </c>
      <c r="J882" s="338">
        <f t="shared" si="51"/>
        <v>2.1510571102112408E-16</v>
      </c>
      <c r="K882" s="1786"/>
      <c r="L882" s="1787"/>
      <c r="M882" s="1786"/>
      <c r="N882" s="1786"/>
      <c r="O882" s="1786"/>
      <c r="P882" s="1786"/>
      <c r="Q882" s="1786"/>
    </row>
    <row r="883" spans="1:17">
      <c r="A883" s="764">
        <v>38600</v>
      </c>
      <c r="B883" s="154">
        <f t="shared" si="45"/>
        <v>5.5410000000000001E-2</v>
      </c>
      <c r="C883" s="206">
        <f t="shared" si="47"/>
        <v>6.0121127998519069E-2</v>
      </c>
      <c r="D883" s="33">
        <f t="shared" si="46"/>
        <v>8.5900000000000004E-2</v>
      </c>
      <c r="E883" s="206">
        <f t="shared" si="48"/>
        <v>0.10074937542119929</v>
      </c>
      <c r="F883" s="765">
        <v>8.59</v>
      </c>
      <c r="G883" s="765">
        <v>3.0489999999999999</v>
      </c>
      <c r="H883" s="337">
        <f t="shared" si="49"/>
        <v>4.0628247422680435</v>
      </c>
      <c r="I883" s="34">
        <f t="shared" si="50"/>
        <v>4.0628247422680216E-2</v>
      </c>
      <c r="J883" s="338">
        <f t="shared" si="51"/>
        <v>2.1510571102112408E-16</v>
      </c>
      <c r="K883" s="1786"/>
      <c r="L883" s="1787"/>
      <c r="M883" s="1786"/>
      <c r="N883" s="1786"/>
      <c r="O883" s="1786"/>
      <c r="P883" s="1786"/>
      <c r="Q883" s="1786"/>
    </row>
    <row r="884" spans="1:17">
      <c r="A884" s="764">
        <v>38601</v>
      </c>
      <c r="B884" s="154">
        <f t="shared" si="45"/>
        <v>5.484E-2</v>
      </c>
      <c r="C884" s="206">
        <f t="shared" si="47"/>
        <v>6.014060563732055E-2</v>
      </c>
      <c r="D884" s="33">
        <f t="shared" si="46"/>
        <v>8.5600000000000009E-2</v>
      </c>
      <c r="E884" s="206">
        <f t="shared" si="48"/>
        <v>0.10074146903938222</v>
      </c>
      <c r="F884" s="765">
        <v>8.56</v>
      </c>
      <c r="G884" s="765">
        <v>3.0760000000000001</v>
      </c>
      <c r="H884" s="337">
        <f t="shared" si="49"/>
        <v>4.0600863402061877</v>
      </c>
      <c r="I884" s="34">
        <f t="shared" si="50"/>
        <v>4.060086340206167E-2</v>
      </c>
      <c r="J884" s="338">
        <f t="shared" si="51"/>
        <v>2.0816681711721685E-16</v>
      </c>
      <c r="K884" s="1786"/>
      <c r="L884" s="1787"/>
      <c r="M884" s="1786"/>
      <c r="N884" s="1786"/>
      <c r="O884" s="1786"/>
      <c r="P884" s="1786"/>
      <c r="Q884" s="1786"/>
    </row>
    <row r="885" spans="1:17">
      <c r="A885" s="764">
        <v>38602</v>
      </c>
      <c r="B885" s="154">
        <f t="shared" si="45"/>
        <v>5.4239999999999997E-2</v>
      </c>
      <c r="C885" s="206">
        <f t="shared" si="47"/>
        <v>6.0158322704297759E-2</v>
      </c>
      <c r="D885" s="33">
        <f t="shared" si="46"/>
        <v>8.5199999999999998E-2</v>
      </c>
      <c r="E885" s="206">
        <f t="shared" si="48"/>
        <v>0.10073258816821506</v>
      </c>
      <c r="F885" s="765">
        <v>8.52</v>
      </c>
      <c r="G885" s="765">
        <v>3.0960000000000001</v>
      </c>
      <c r="H885" s="337">
        <f t="shared" si="49"/>
        <v>4.0574265463917536</v>
      </c>
      <c r="I885" s="34">
        <f t="shared" si="50"/>
        <v>4.0574265463917306E-2</v>
      </c>
      <c r="J885" s="338">
        <f t="shared" si="51"/>
        <v>2.2898349882893854E-16</v>
      </c>
      <c r="K885" s="1786"/>
      <c r="L885" s="1787"/>
      <c r="M885" s="1786"/>
      <c r="N885" s="1786"/>
      <c r="O885" s="1786"/>
      <c r="P885" s="1786"/>
      <c r="Q885" s="1786"/>
    </row>
    <row r="886" spans="1:17">
      <c r="A886" s="764">
        <v>38603</v>
      </c>
      <c r="B886" s="154">
        <f t="shared" si="45"/>
        <v>5.4539999999999998E-2</v>
      </c>
      <c r="C886" s="206">
        <f t="shared" si="47"/>
        <v>6.0176669831570856E-2</v>
      </c>
      <c r="D886" s="33">
        <f t="shared" si="46"/>
        <v>8.5199999999999998E-2</v>
      </c>
      <c r="E886" s="206">
        <f t="shared" si="48"/>
        <v>0.10072356416146754</v>
      </c>
      <c r="F886" s="765">
        <v>8.52</v>
      </c>
      <c r="G886" s="765">
        <v>3.0659999999999998</v>
      </c>
      <c r="H886" s="337">
        <f t="shared" si="49"/>
        <v>4.0546894329896919</v>
      </c>
      <c r="I886" s="34">
        <f t="shared" si="50"/>
        <v>4.0546894329896679E-2</v>
      </c>
      <c r="J886" s="338">
        <f t="shared" si="51"/>
        <v>2.3592239273284576E-16</v>
      </c>
      <c r="K886" s="1786"/>
      <c r="L886" s="1787"/>
      <c r="M886" s="1786"/>
      <c r="N886" s="1786"/>
      <c r="O886" s="1786"/>
      <c r="P886" s="1786"/>
      <c r="Q886" s="1786"/>
    </row>
    <row r="887" spans="1:17">
      <c r="A887" s="764">
        <v>38604</v>
      </c>
      <c r="B887" s="154">
        <f t="shared" si="45"/>
        <v>5.4540000000000005E-2</v>
      </c>
      <c r="C887" s="206">
        <f t="shared" si="47"/>
        <v>6.0194247368981157E-2</v>
      </c>
      <c r="D887" s="33">
        <f t="shared" si="46"/>
        <v>8.5000000000000006E-2</v>
      </c>
      <c r="E887" s="206">
        <f t="shared" si="48"/>
        <v>0.10071402829681599</v>
      </c>
      <c r="F887" s="765">
        <v>8.5</v>
      </c>
      <c r="G887" s="765">
        <v>3.0459999999999998</v>
      </c>
      <c r="H887" s="337">
        <f t="shared" si="49"/>
        <v>4.0519780927835063</v>
      </c>
      <c r="I887" s="34">
        <f t="shared" si="50"/>
        <v>4.0519780927834828E-2</v>
      </c>
      <c r="J887" s="338">
        <f t="shared" si="51"/>
        <v>2.3592239273284576E-16</v>
      </c>
      <c r="K887" s="1786"/>
      <c r="L887" s="1787"/>
      <c r="M887" s="1786"/>
      <c r="N887" s="1786"/>
      <c r="O887" s="1786"/>
      <c r="P887" s="1786"/>
      <c r="Q887" s="1786"/>
    </row>
    <row r="888" spans="1:17">
      <c r="A888" s="764">
        <v>38607</v>
      </c>
      <c r="B888" s="154">
        <f t="shared" si="45"/>
        <v>5.3470000000000004E-2</v>
      </c>
      <c r="C888" s="206">
        <f t="shared" si="47"/>
        <v>6.0209045065828408E-2</v>
      </c>
      <c r="D888" s="33">
        <f t="shared" si="46"/>
        <v>8.4700000000000011E-2</v>
      </c>
      <c r="E888" s="206">
        <f t="shared" si="48"/>
        <v>0.10070334918953952</v>
      </c>
      <c r="F888" s="765">
        <v>8.4700000000000006</v>
      </c>
      <c r="G888" s="765">
        <v>3.1230000000000002</v>
      </c>
      <c r="H888" s="337">
        <f t="shared" si="49"/>
        <v>4.0494304123711355</v>
      </c>
      <c r="I888" s="34">
        <f t="shared" si="50"/>
        <v>4.0494304123711113E-2</v>
      </c>
      <c r="J888" s="338">
        <f t="shared" si="51"/>
        <v>2.4286128663675299E-16</v>
      </c>
      <c r="K888" s="1786"/>
      <c r="L888" s="1787"/>
      <c r="M888" s="1786"/>
      <c r="N888" s="1786"/>
      <c r="O888" s="1786"/>
      <c r="P888" s="1786"/>
      <c r="Q888" s="1786"/>
    </row>
    <row r="889" spans="1:17">
      <c r="A889" s="764">
        <v>38608</v>
      </c>
      <c r="B889" s="154">
        <f t="shared" si="45"/>
        <v>5.3620000000000001E-2</v>
      </c>
      <c r="C889" s="206">
        <f t="shared" si="47"/>
        <v>6.0223700421655771E-2</v>
      </c>
      <c r="D889" s="33">
        <f t="shared" si="46"/>
        <v>8.5000000000000006E-2</v>
      </c>
      <c r="E889" s="206">
        <f t="shared" si="48"/>
        <v>0.10069297877217101</v>
      </c>
      <c r="F889" s="765">
        <v>8.5</v>
      </c>
      <c r="G889" s="765">
        <v>3.1379999999999999</v>
      </c>
      <c r="H889" s="337">
        <f t="shared" si="49"/>
        <v>4.0469278350515481</v>
      </c>
      <c r="I889" s="34">
        <f t="shared" si="50"/>
        <v>4.0469278350515239E-2</v>
      </c>
      <c r="J889" s="338">
        <f t="shared" si="51"/>
        <v>2.4286128663675299E-16</v>
      </c>
      <c r="K889" s="1786"/>
      <c r="L889" s="1787"/>
      <c r="M889" s="1786"/>
      <c r="N889" s="1786"/>
      <c r="O889" s="1786"/>
      <c r="P889" s="1786"/>
      <c r="Q889" s="1786"/>
    </row>
    <row r="890" spans="1:17">
      <c r="A890" s="764">
        <v>38609</v>
      </c>
      <c r="B890" s="154">
        <f t="shared" si="45"/>
        <v>5.4009999999999996E-2</v>
      </c>
      <c r="C890" s="206">
        <f t="shared" si="47"/>
        <v>6.0239142966673098E-2</v>
      </c>
      <c r="D890" s="33">
        <f t="shared" si="46"/>
        <v>8.4900000000000003E-2</v>
      </c>
      <c r="E890" s="206">
        <f t="shared" si="48"/>
        <v>0.10068211977079659</v>
      </c>
      <c r="F890" s="765">
        <v>8.49</v>
      </c>
      <c r="G890" s="765">
        <v>3.089</v>
      </c>
      <c r="H890" s="337">
        <f t="shared" si="49"/>
        <v>4.0442976804123729</v>
      </c>
      <c r="I890" s="34">
        <f t="shared" si="50"/>
        <v>4.0442976804123495E-2</v>
      </c>
      <c r="J890" s="338">
        <f t="shared" si="51"/>
        <v>2.3592239273284576E-16</v>
      </c>
      <c r="K890" s="1786"/>
      <c r="L890" s="1787"/>
      <c r="M890" s="1786"/>
      <c r="N890" s="1786"/>
      <c r="O890" s="1786"/>
      <c r="P890" s="1786"/>
      <c r="Q890" s="1786"/>
    </row>
    <row r="891" spans="1:17">
      <c r="A891" s="764">
        <v>38610</v>
      </c>
      <c r="B891" s="154">
        <f t="shared" si="45"/>
        <v>5.4229999999999993E-2</v>
      </c>
      <c r="C891" s="206">
        <f t="shared" si="47"/>
        <v>6.0255167130889437E-2</v>
      </c>
      <c r="D891" s="33">
        <f t="shared" si="46"/>
        <v>8.5299999999999987E-2</v>
      </c>
      <c r="E891" s="206">
        <f t="shared" si="48"/>
        <v>0.10067146867728097</v>
      </c>
      <c r="F891" s="765">
        <v>8.5299999999999994</v>
      </c>
      <c r="G891" s="765">
        <v>3.1070000000000002</v>
      </c>
      <c r="H891" s="337">
        <f t="shared" si="49"/>
        <v>4.0416301546391766</v>
      </c>
      <c r="I891" s="34">
        <f t="shared" si="50"/>
        <v>4.0416301546391531E-2</v>
      </c>
      <c r="J891" s="338">
        <f t="shared" si="51"/>
        <v>2.3592239273284576E-16</v>
      </c>
      <c r="K891" s="1786"/>
      <c r="L891" s="1787"/>
      <c r="M891" s="1786"/>
      <c r="N891" s="1786"/>
      <c r="O891" s="1786"/>
      <c r="P891" s="1786"/>
      <c r="Q891" s="1786"/>
    </row>
    <row r="892" spans="1:17">
      <c r="A892" s="764">
        <v>38611</v>
      </c>
      <c r="B892" s="154">
        <f t="shared" si="45"/>
        <v>5.4049999999999994E-2</v>
      </c>
      <c r="C892" s="206">
        <f t="shared" si="47"/>
        <v>6.026856974928891E-2</v>
      </c>
      <c r="D892" s="33">
        <f t="shared" si="46"/>
        <v>8.5199999999999998E-2</v>
      </c>
      <c r="E892" s="206">
        <f t="shared" si="48"/>
        <v>0.10065940737815467</v>
      </c>
      <c r="F892" s="765">
        <v>8.52</v>
      </c>
      <c r="G892" s="765">
        <v>3.1150000000000002</v>
      </c>
      <c r="H892" s="337">
        <f t="shared" si="49"/>
        <v>4.039083762886599</v>
      </c>
      <c r="I892" s="34">
        <f t="shared" si="50"/>
        <v>4.0390837628865757E-2</v>
      </c>
      <c r="J892" s="338">
        <f t="shared" si="51"/>
        <v>2.3592239273284576E-16</v>
      </c>
      <c r="K892" s="1786"/>
      <c r="L892" s="1787"/>
      <c r="M892" s="1786"/>
      <c r="N892" s="1786"/>
      <c r="O892" s="1786"/>
      <c r="P892" s="1786"/>
      <c r="Q892" s="1786"/>
    </row>
    <row r="893" spans="1:17">
      <c r="A893" s="764">
        <v>38614</v>
      </c>
      <c r="B893" s="154">
        <f t="shared" si="45"/>
        <v>5.4179999999999992E-2</v>
      </c>
      <c r="C893" s="206">
        <f t="shared" si="47"/>
        <v>6.0282299850160592E-2</v>
      </c>
      <c r="D893" s="33">
        <f t="shared" si="46"/>
        <v>8.5099999999999995E-2</v>
      </c>
      <c r="E893" s="206">
        <f t="shared" si="48"/>
        <v>0.10064715809758305</v>
      </c>
      <c r="F893" s="765">
        <v>8.51</v>
      </c>
      <c r="G893" s="765">
        <v>3.0920000000000001</v>
      </c>
      <c r="H893" s="337">
        <f t="shared" si="49"/>
        <v>4.0364858247422699</v>
      </c>
      <c r="I893" s="34">
        <f t="shared" si="50"/>
        <v>4.0364858247422461E-2</v>
      </c>
      <c r="J893" s="338">
        <f t="shared" si="51"/>
        <v>2.3592239273284576E-16</v>
      </c>
      <c r="K893" s="1786"/>
      <c r="L893" s="1787"/>
      <c r="M893" s="1786"/>
      <c r="N893" s="1786"/>
      <c r="O893" s="1786"/>
      <c r="P893" s="1786"/>
      <c r="Q893" s="1786"/>
    </row>
    <row r="894" spans="1:17">
      <c r="A894" s="764">
        <v>38615</v>
      </c>
      <c r="B894" s="154">
        <f t="shared" si="45"/>
        <v>5.3840000000000006E-2</v>
      </c>
      <c r="C894" s="206">
        <f t="shared" si="47"/>
        <v>6.0296590176402036E-2</v>
      </c>
      <c r="D894" s="33">
        <f t="shared" si="46"/>
        <v>8.4700000000000011E-2</v>
      </c>
      <c r="E894" s="206">
        <f t="shared" si="48"/>
        <v>0.10063446388774204</v>
      </c>
      <c r="F894" s="765">
        <v>8.4700000000000006</v>
      </c>
      <c r="G894" s="765">
        <v>3.0859999999999999</v>
      </c>
      <c r="H894" s="337">
        <f t="shared" si="49"/>
        <v>4.0337873711340224</v>
      </c>
      <c r="I894" s="34">
        <f t="shared" si="50"/>
        <v>4.0337873711340004E-2</v>
      </c>
      <c r="J894" s="338">
        <f t="shared" si="51"/>
        <v>2.2204460492503131E-16</v>
      </c>
      <c r="K894" s="1786"/>
      <c r="L894" s="1787"/>
      <c r="M894" s="1786"/>
      <c r="N894" s="1786"/>
      <c r="O894" s="1786"/>
      <c r="P894" s="1786"/>
      <c r="Q894" s="1786"/>
    </row>
    <row r="895" spans="1:17">
      <c r="A895" s="764">
        <v>38616</v>
      </c>
      <c r="B895" s="154">
        <f t="shared" si="45"/>
        <v>5.4859999999999999E-2</v>
      </c>
      <c r="C895" s="206">
        <f t="shared" si="47"/>
        <v>6.0312851516859771E-2</v>
      </c>
      <c r="D895" s="33">
        <f t="shared" si="46"/>
        <v>8.5099999999999995E-2</v>
      </c>
      <c r="E895" s="206">
        <f t="shared" si="48"/>
        <v>0.10062268399108634</v>
      </c>
      <c r="F895" s="765">
        <v>8.51</v>
      </c>
      <c r="G895" s="765">
        <v>3.024</v>
      </c>
      <c r="H895" s="337">
        <f t="shared" si="49"/>
        <v>4.0309832474226823</v>
      </c>
      <c r="I895" s="34">
        <f t="shared" si="50"/>
        <v>4.0309832474226572E-2</v>
      </c>
      <c r="J895" s="338">
        <f t="shared" si="51"/>
        <v>2.4980018054066022E-16</v>
      </c>
      <c r="K895" s="1786"/>
      <c r="L895" s="1787"/>
      <c r="M895" s="1786"/>
      <c r="N895" s="1786"/>
      <c r="O895" s="1786"/>
      <c r="P895" s="1786"/>
      <c r="Q895" s="1786"/>
    </row>
    <row r="896" spans="1:17">
      <c r="A896" s="764">
        <v>38617</v>
      </c>
      <c r="B896" s="154">
        <f t="shared" si="45"/>
        <v>5.5120000000000002E-2</v>
      </c>
      <c r="C896" s="206">
        <f t="shared" si="47"/>
        <v>6.0331000326557506E-2</v>
      </c>
      <c r="D896" s="33">
        <f t="shared" si="46"/>
        <v>8.5400000000000004E-2</v>
      </c>
      <c r="E896" s="206">
        <f t="shared" si="48"/>
        <v>0.10061214723377378</v>
      </c>
      <c r="F896" s="765">
        <v>8.5400000000000009</v>
      </c>
      <c r="G896" s="765">
        <v>3.028</v>
      </c>
      <c r="H896" s="337">
        <f t="shared" si="49"/>
        <v>4.0281146907216518</v>
      </c>
      <c r="I896" s="34">
        <f t="shared" si="50"/>
        <v>4.0281146907216271E-2</v>
      </c>
      <c r="J896" s="338">
        <f t="shared" si="51"/>
        <v>2.4980018054066022E-16</v>
      </c>
      <c r="K896" s="1786"/>
      <c r="L896" s="1787"/>
      <c r="M896" s="1786"/>
      <c r="N896" s="1786"/>
      <c r="O896" s="1786"/>
      <c r="P896" s="1786"/>
      <c r="Q896" s="1786"/>
    </row>
    <row r="897" spans="1:17">
      <c r="A897" s="764">
        <v>38618</v>
      </c>
      <c r="B897" s="154">
        <f t="shared" si="45"/>
        <v>5.4599999999999989E-2</v>
      </c>
      <c r="C897" s="206">
        <f t="shared" si="47"/>
        <v>6.0348692272250835E-2</v>
      </c>
      <c r="D897" s="33">
        <f t="shared" si="46"/>
        <v>8.5199999999999998E-2</v>
      </c>
      <c r="E897" s="206">
        <f t="shared" si="48"/>
        <v>0.1006016175299826</v>
      </c>
      <c r="F897" s="765">
        <v>8.52</v>
      </c>
      <c r="G897" s="765">
        <v>3.06</v>
      </c>
      <c r="H897" s="337">
        <f t="shared" si="49"/>
        <v>4.0252925257731977</v>
      </c>
      <c r="I897" s="34">
        <f t="shared" si="50"/>
        <v>4.0252925257731768E-2</v>
      </c>
      <c r="J897" s="338">
        <f t="shared" si="51"/>
        <v>2.0816681711721685E-16</v>
      </c>
      <c r="K897" s="1786"/>
      <c r="L897" s="1787"/>
      <c r="M897" s="1786"/>
      <c r="N897" s="1786"/>
      <c r="O897" s="1786"/>
      <c r="P897" s="1786"/>
      <c r="Q897" s="1786"/>
    </row>
    <row r="898" spans="1:17">
      <c r="A898" s="764">
        <v>38621</v>
      </c>
      <c r="B898" s="154">
        <f t="shared" si="45"/>
        <v>5.2680000000000005E-2</v>
      </c>
      <c r="C898" s="206">
        <f t="shared" si="47"/>
        <v>6.0363760204550941E-2</v>
      </c>
      <c r="D898" s="33">
        <f t="shared" si="46"/>
        <v>8.3900000000000002E-2</v>
      </c>
      <c r="E898" s="206">
        <f t="shared" si="48"/>
        <v>0.10058952051382908</v>
      </c>
      <c r="F898" s="765">
        <v>8.39</v>
      </c>
      <c r="G898" s="765">
        <v>3.1219999999999999</v>
      </c>
      <c r="H898" s="337">
        <f t="shared" si="49"/>
        <v>4.0225760309278362</v>
      </c>
      <c r="I898" s="34">
        <f t="shared" si="50"/>
        <v>4.0225760309278137E-2</v>
      </c>
      <c r="J898" s="338">
        <f t="shared" si="51"/>
        <v>2.2204460492503131E-16</v>
      </c>
      <c r="K898" s="1786"/>
      <c r="L898" s="1787"/>
      <c r="M898" s="1786"/>
      <c r="N898" s="1786"/>
      <c r="O898" s="1786"/>
      <c r="P898" s="1786"/>
      <c r="Q898" s="1786"/>
    </row>
    <row r="899" spans="1:17">
      <c r="A899" s="764">
        <v>38622</v>
      </c>
      <c r="B899" s="154">
        <f t="shared" si="45"/>
        <v>5.2910000000000006E-2</v>
      </c>
      <c r="C899" s="206">
        <f t="shared" si="47"/>
        <v>6.0377809119742311E-2</v>
      </c>
      <c r="D899" s="33">
        <f t="shared" si="46"/>
        <v>8.4199999999999997E-2</v>
      </c>
      <c r="E899" s="206">
        <f t="shared" si="48"/>
        <v>0.10057713901664932</v>
      </c>
      <c r="F899" s="765">
        <v>8.42</v>
      </c>
      <c r="G899" s="765">
        <v>3.129</v>
      </c>
      <c r="H899" s="337">
        <f t="shared" si="49"/>
        <v>4.019932989690723</v>
      </c>
      <c r="I899" s="34">
        <f t="shared" si="50"/>
        <v>4.0199329896907006E-2</v>
      </c>
      <c r="J899" s="338">
        <f t="shared" si="51"/>
        <v>2.2204460492503131E-16</v>
      </c>
      <c r="K899" s="1786"/>
      <c r="L899" s="1787"/>
      <c r="M899" s="1786"/>
      <c r="N899" s="1786"/>
      <c r="O899" s="1786"/>
      <c r="P899" s="1786"/>
      <c r="Q899" s="1786"/>
    </row>
    <row r="900" spans="1:17">
      <c r="A900" s="764">
        <v>38623</v>
      </c>
      <c r="B900" s="154">
        <f t="shared" si="45"/>
        <v>5.2319999999999992E-2</v>
      </c>
      <c r="C900" s="206">
        <f t="shared" si="47"/>
        <v>6.0390896873327674E-2</v>
      </c>
      <c r="D900" s="33">
        <f t="shared" si="46"/>
        <v>8.3599999999999994E-2</v>
      </c>
      <c r="E900" s="206">
        <f t="shared" si="48"/>
        <v>0.10056378347126561</v>
      </c>
      <c r="F900" s="765">
        <v>8.36</v>
      </c>
      <c r="G900" s="765">
        <v>3.1280000000000001</v>
      </c>
      <c r="H900" s="337">
        <f t="shared" si="49"/>
        <v>4.0172886597938149</v>
      </c>
      <c r="I900" s="34">
        <f t="shared" si="50"/>
        <v>4.017288659793794E-2</v>
      </c>
      <c r="J900" s="338">
        <f t="shared" si="51"/>
        <v>2.0816681711721685E-16</v>
      </c>
      <c r="K900" s="1786"/>
      <c r="L900" s="1787"/>
      <c r="M900" s="1786"/>
      <c r="N900" s="1786"/>
      <c r="O900" s="1786"/>
      <c r="P900" s="1786"/>
      <c r="Q900" s="1786"/>
    </row>
    <row r="901" spans="1:17">
      <c r="A901" s="764">
        <v>38624</v>
      </c>
      <c r="B901" s="154">
        <f t="shared" si="45"/>
        <v>5.2230000000000006E-2</v>
      </c>
      <c r="C901" s="206">
        <f t="shared" si="47"/>
        <v>6.0403080074904913E-2</v>
      </c>
      <c r="D901" s="33">
        <f t="shared" si="46"/>
        <v>8.3800000000000013E-2</v>
      </c>
      <c r="E901" s="206">
        <f t="shared" si="48"/>
        <v>0.10055015481717278</v>
      </c>
      <c r="F901" s="765">
        <v>8.3800000000000008</v>
      </c>
      <c r="G901" s="765">
        <v>3.157</v>
      </c>
      <c r="H901" s="337">
        <f t="shared" si="49"/>
        <v>4.014707474226805</v>
      </c>
      <c r="I901" s="34">
        <f t="shared" si="50"/>
        <v>4.0147074742267863E-2</v>
      </c>
      <c r="J901" s="338">
        <f t="shared" si="51"/>
        <v>1.8735013540549517E-16</v>
      </c>
      <c r="K901" s="1786"/>
      <c r="L901" s="1787"/>
      <c r="M901" s="1786"/>
      <c r="N901" s="1786"/>
      <c r="O901" s="1786"/>
      <c r="P901" s="1786"/>
      <c r="Q901" s="1786"/>
    </row>
    <row r="902" spans="1:17">
      <c r="A902" s="764">
        <v>38625</v>
      </c>
      <c r="B902" s="154">
        <f t="shared" ref="B902:B965" si="52">(F902-G902)/100</f>
        <v>5.322000000000001E-2</v>
      </c>
      <c r="C902" s="206">
        <f t="shared" si="47"/>
        <v>6.0415780122639408E-2</v>
      </c>
      <c r="D902" s="33">
        <f t="shared" si="46"/>
        <v>8.4700000000000011E-2</v>
      </c>
      <c r="E902" s="206">
        <f t="shared" si="48"/>
        <v>0.10053757135975259</v>
      </c>
      <c r="F902" s="765">
        <v>8.4700000000000006</v>
      </c>
      <c r="G902" s="765">
        <v>3.1480000000000001</v>
      </c>
      <c r="H902" s="337">
        <f t="shared" si="49"/>
        <v>4.0121791237113413</v>
      </c>
      <c r="I902" s="34">
        <f t="shared" si="50"/>
        <v>4.0121791237113187E-2</v>
      </c>
      <c r="J902" s="338">
        <f t="shared" si="51"/>
        <v>2.2898349882893854E-16</v>
      </c>
      <c r="K902" s="1786"/>
      <c r="L902" s="1787"/>
      <c r="M902" s="1786"/>
      <c r="N902" s="1786"/>
      <c r="O902" s="1786"/>
      <c r="P902" s="1786"/>
      <c r="Q902" s="1786"/>
    </row>
    <row r="903" spans="1:17">
      <c r="A903" s="764">
        <v>38628</v>
      </c>
      <c r="B903" s="154">
        <f t="shared" si="52"/>
        <v>5.2569999999999999E-2</v>
      </c>
      <c r="C903" s="206">
        <f t="shared" si="47"/>
        <v>6.0428264486858001E-2</v>
      </c>
      <c r="D903" s="33">
        <f t="shared" ref="D903:D966" si="53">F903/100</f>
        <v>8.4499999999999992E-2</v>
      </c>
      <c r="E903" s="206">
        <f t="shared" si="48"/>
        <v>0.10052470778582689</v>
      </c>
      <c r="F903" s="765">
        <v>8.4499999999999993</v>
      </c>
      <c r="G903" s="765">
        <v>3.1930000000000001</v>
      </c>
      <c r="H903" s="337">
        <f t="shared" si="49"/>
        <v>4.0096443298969087</v>
      </c>
      <c r="I903" s="34">
        <f t="shared" si="50"/>
        <v>4.0096443298968894E-2</v>
      </c>
      <c r="J903" s="338">
        <f t="shared" si="51"/>
        <v>1.9428902930940239E-16</v>
      </c>
      <c r="K903" s="1786"/>
      <c r="L903" s="1787"/>
      <c r="M903" s="1786"/>
      <c r="N903" s="1786"/>
      <c r="O903" s="1786"/>
      <c r="P903" s="1786"/>
      <c r="Q903" s="1786"/>
    </row>
    <row r="904" spans="1:17">
      <c r="A904" s="764">
        <v>38629</v>
      </c>
      <c r="B904" s="154">
        <f t="shared" si="52"/>
        <v>5.2170000000000008E-2</v>
      </c>
      <c r="C904" s="206">
        <f t="shared" si="47"/>
        <v>6.0440778400352009E-2</v>
      </c>
      <c r="D904" s="33">
        <f t="shared" si="53"/>
        <v>8.4100000000000008E-2</v>
      </c>
      <c r="E904" s="206">
        <f t="shared" si="48"/>
        <v>0.100511577369424</v>
      </c>
      <c r="F904" s="765">
        <v>8.41</v>
      </c>
      <c r="G904" s="765">
        <v>3.1930000000000001</v>
      </c>
      <c r="H904" s="337">
        <f t="shared" si="49"/>
        <v>4.0070798969072188</v>
      </c>
      <c r="I904" s="34">
        <f t="shared" si="50"/>
        <v>4.0070798969071987E-2</v>
      </c>
      <c r="J904" s="338">
        <f t="shared" si="51"/>
        <v>2.0122792321330962E-16</v>
      </c>
      <c r="K904" s="1786"/>
      <c r="L904" s="1787"/>
      <c r="M904" s="1786"/>
      <c r="N904" s="1786"/>
      <c r="O904" s="1786"/>
      <c r="P904" s="1786"/>
      <c r="Q904" s="1786"/>
    </row>
    <row r="905" spans="1:17">
      <c r="A905" s="764">
        <v>38630</v>
      </c>
      <c r="B905" s="154">
        <f t="shared" si="52"/>
        <v>5.2860000000000011E-2</v>
      </c>
      <c r="C905" s="206">
        <f t="shared" si="47"/>
        <v>6.045364068501962E-2</v>
      </c>
      <c r="D905" s="33">
        <f t="shared" si="53"/>
        <v>8.4600000000000009E-2</v>
      </c>
      <c r="E905" s="206">
        <f t="shared" si="48"/>
        <v>0.10049880821079261</v>
      </c>
      <c r="F905" s="765">
        <v>8.4600000000000009</v>
      </c>
      <c r="G905" s="765">
        <v>3.1739999999999999</v>
      </c>
      <c r="H905" s="337">
        <f t="shared" si="49"/>
        <v>4.004516752577322</v>
      </c>
      <c r="I905" s="34">
        <f t="shared" si="50"/>
        <v>4.0045167525772994E-2</v>
      </c>
      <c r="J905" s="338">
        <f t="shared" si="51"/>
        <v>2.2898349882893854E-16</v>
      </c>
      <c r="K905" s="1786"/>
      <c r="L905" s="1787"/>
      <c r="M905" s="1786"/>
      <c r="N905" s="1786"/>
      <c r="O905" s="1786"/>
      <c r="P905" s="1786"/>
      <c r="Q905" s="1786"/>
    </row>
    <row r="906" spans="1:17">
      <c r="A906" s="764">
        <v>38631</v>
      </c>
      <c r="B906" s="154">
        <f t="shared" si="52"/>
        <v>5.3540000000000011E-2</v>
      </c>
      <c r="C906" s="206">
        <f t="shared" si="47"/>
        <v>6.0466975213376045E-2</v>
      </c>
      <c r="D906" s="33">
        <f t="shared" si="53"/>
        <v>8.5400000000000004E-2</v>
      </c>
      <c r="E906" s="206">
        <f t="shared" si="48"/>
        <v>0.10048683346079854</v>
      </c>
      <c r="F906" s="765">
        <v>8.5400000000000009</v>
      </c>
      <c r="G906" s="765">
        <v>3.1859999999999999</v>
      </c>
      <c r="H906" s="337">
        <f t="shared" si="49"/>
        <v>4.0019858247422704</v>
      </c>
      <c r="I906" s="34">
        <f t="shared" si="50"/>
        <v>4.0019858247422491E-2</v>
      </c>
      <c r="J906" s="338">
        <f t="shared" si="51"/>
        <v>2.1510571102112408E-16</v>
      </c>
      <c r="K906" s="1786"/>
      <c r="L906" s="1787"/>
      <c r="M906" s="1786"/>
      <c r="N906" s="1786"/>
      <c r="O906" s="1786"/>
      <c r="P906" s="1786"/>
      <c r="Q906" s="1786"/>
    </row>
    <row r="907" spans="1:17">
      <c r="A907" s="764">
        <v>38632</v>
      </c>
      <c r="B907" s="154">
        <f t="shared" si="52"/>
        <v>5.3740000000000003E-2</v>
      </c>
      <c r="C907" s="206">
        <f t="shared" si="47"/>
        <v>6.0479441913657159E-2</v>
      </c>
      <c r="D907" s="33">
        <f t="shared" si="53"/>
        <v>8.5500000000000007E-2</v>
      </c>
      <c r="E907" s="206">
        <f t="shared" si="48"/>
        <v>0.1004741197487085</v>
      </c>
      <c r="F907" s="765">
        <v>8.5500000000000007</v>
      </c>
      <c r="G907" s="765">
        <v>3.1760000000000002</v>
      </c>
      <c r="H907" s="337">
        <f t="shared" si="49"/>
        <v>3.9994677835051564</v>
      </c>
      <c r="I907" s="34">
        <f t="shared" si="50"/>
        <v>3.999467783505134E-2</v>
      </c>
      <c r="J907" s="338">
        <f t="shared" si="51"/>
        <v>2.2204460492503131E-16</v>
      </c>
      <c r="K907" s="1786"/>
      <c r="L907" s="1787"/>
      <c r="M907" s="1786"/>
      <c r="N907" s="1786"/>
      <c r="O907" s="1786"/>
      <c r="P907" s="1786"/>
      <c r="Q907" s="1786"/>
    </row>
    <row r="908" spans="1:17">
      <c r="A908" s="764">
        <v>38635</v>
      </c>
      <c r="B908" s="154">
        <f t="shared" si="52"/>
        <v>5.3780000000000008E-2</v>
      </c>
      <c r="C908" s="206">
        <f t="shared" si="47"/>
        <v>6.0493043003671663E-2</v>
      </c>
      <c r="D908" s="33">
        <f t="shared" si="53"/>
        <v>8.5400000000000004E-2</v>
      </c>
      <c r="E908" s="206">
        <f t="shared" si="48"/>
        <v>0.10046171568408385</v>
      </c>
      <c r="F908" s="765">
        <v>8.5400000000000009</v>
      </c>
      <c r="G908" s="765">
        <v>3.1619999999999999</v>
      </c>
      <c r="H908" s="337">
        <f t="shared" si="49"/>
        <v>3.996867268041238</v>
      </c>
      <c r="I908" s="34">
        <f t="shared" si="50"/>
        <v>3.9968672680412189E-2</v>
      </c>
      <c r="J908" s="338">
        <f t="shared" si="51"/>
        <v>1.9428902930940239E-16</v>
      </c>
      <c r="K908" s="1786"/>
      <c r="L908" s="1787"/>
      <c r="M908" s="1786"/>
      <c r="N908" s="1786"/>
      <c r="O908" s="1786"/>
      <c r="P908" s="1786"/>
      <c r="Q908" s="1786"/>
    </row>
    <row r="909" spans="1:17">
      <c r="A909" s="764">
        <v>38636</v>
      </c>
      <c r="B909" s="154">
        <f t="shared" si="52"/>
        <v>5.321999999999999E-2</v>
      </c>
      <c r="C909" s="206">
        <f t="shared" ref="C909:C972" si="54">AVERAGE(B134:B909)</f>
        <v>6.0505149248325334E-2</v>
      </c>
      <c r="D909" s="33">
        <f t="shared" si="53"/>
        <v>8.5099999999999995E-2</v>
      </c>
      <c r="E909" s="206">
        <f t="shared" ref="E909:E972" si="55">AVERAGE(D134:D909)</f>
        <v>0.10044892502152103</v>
      </c>
      <c r="F909" s="765">
        <v>8.51</v>
      </c>
      <c r="G909" s="765">
        <v>3.1880000000000002</v>
      </c>
      <c r="H909" s="337">
        <f t="shared" ref="H909:H972" si="56">AVERAGE(G134:G909)</f>
        <v>3.9943775773195891</v>
      </c>
      <c r="I909" s="34">
        <f t="shared" ref="I909:I972" si="57">E909-C909</f>
        <v>3.9943775773195696E-2</v>
      </c>
      <c r="J909" s="338">
        <f t="shared" ref="J909:J972" si="58">H909/100-I909</f>
        <v>1.9428902930940239E-16</v>
      </c>
      <c r="K909" s="1786"/>
      <c r="L909" s="1787"/>
      <c r="M909" s="1786"/>
      <c r="N909" s="1786"/>
      <c r="O909" s="1786"/>
      <c r="P909" s="1786"/>
      <c r="Q909" s="1786"/>
    </row>
    <row r="910" spans="1:17">
      <c r="A910" s="764">
        <v>38637</v>
      </c>
      <c r="B910" s="154">
        <f t="shared" si="52"/>
        <v>5.3470000000000004E-2</v>
      </c>
      <c r="C910" s="206">
        <f t="shared" si="54"/>
        <v>6.051528536146733E-2</v>
      </c>
      <c r="D910" s="33">
        <f t="shared" si="53"/>
        <v>8.5699999999999998E-2</v>
      </c>
      <c r="E910" s="206">
        <f t="shared" si="55"/>
        <v>0.10043487299033313</v>
      </c>
      <c r="F910" s="765">
        <v>8.57</v>
      </c>
      <c r="G910" s="765">
        <v>3.2229999999999999</v>
      </c>
      <c r="H910" s="337">
        <f t="shared" si="56"/>
        <v>3.9919587628865987</v>
      </c>
      <c r="I910" s="34">
        <f t="shared" si="57"/>
        <v>3.9919587628865799E-2</v>
      </c>
      <c r="J910" s="338">
        <f t="shared" si="58"/>
        <v>1.8735013540549517E-16</v>
      </c>
      <c r="K910" s="1786"/>
      <c r="L910" s="1787"/>
      <c r="M910" s="1786"/>
      <c r="N910" s="1786"/>
      <c r="O910" s="1786"/>
      <c r="P910" s="1786"/>
      <c r="Q910" s="1786"/>
    </row>
    <row r="911" spans="1:17">
      <c r="A911" s="764">
        <v>38638</v>
      </c>
      <c r="B911" s="154">
        <f t="shared" si="52"/>
        <v>5.3570000000000013E-2</v>
      </c>
      <c r="C911" s="206">
        <f t="shared" si="54"/>
        <v>6.0525938283184567E-2</v>
      </c>
      <c r="D911" s="33">
        <f t="shared" si="53"/>
        <v>8.6400000000000005E-2</v>
      </c>
      <c r="E911" s="206">
        <f t="shared" si="55"/>
        <v>0.10042185323163798</v>
      </c>
      <c r="F911" s="765">
        <v>8.64</v>
      </c>
      <c r="G911" s="765">
        <v>3.2829999999999999</v>
      </c>
      <c r="H911" s="337">
        <f t="shared" si="56"/>
        <v>3.9895914948453619</v>
      </c>
      <c r="I911" s="34">
        <f t="shared" si="57"/>
        <v>3.9895914948453411E-2</v>
      </c>
      <c r="J911" s="338">
        <f t="shared" si="58"/>
        <v>2.0816681711721685E-16</v>
      </c>
      <c r="K911" s="1786"/>
      <c r="L911" s="1787"/>
      <c r="M911" s="1786"/>
      <c r="N911" s="1786"/>
      <c r="O911" s="1786"/>
      <c r="P911" s="1786"/>
      <c r="Q911" s="1786"/>
    </row>
    <row r="912" spans="1:17">
      <c r="A912" s="764">
        <v>38639</v>
      </c>
      <c r="B912" s="154">
        <f t="shared" si="52"/>
        <v>5.3589999999999999E-2</v>
      </c>
      <c r="C912" s="206">
        <f t="shared" si="54"/>
        <v>6.0536485780231165E-2</v>
      </c>
      <c r="D912" s="33">
        <f t="shared" si="53"/>
        <v>8.6500000000000007E-2</v>
      </c>
      <c r="E912" s="206">
        <f t="shared" si="55"/>
        <v>0.10040896000703509</v>
      </c>
      <c r="F912" s="765">
        <v>8.65</v>
      </c>
      <c r="G912" s="765">
        <v>3.2909999999999999</v>
      </c>
      <c r="H912" s="337">
        <f t="shared" si="56"/>
        <v>3.9872474226804133</v>
      </c>
      <c r="I912" s="34">
        <f t="shared" si="57"/>
        <v>3.9872474226803921E-2</v>
      </c>
      <c r="J912" s="338">
        <f t="shared" si="58"/>
        <v>2.1510571102112408E-16</v>
      </c>
      <c r="K912" s="1786"/>
      <c r="L912" s="1787"/>
      <c r="M912" s="1786"/>
      <c r="N912" s="1786"/>
      <c r="O912" s="1786"/>
      <c r="P912" s="1786"/>
      <c r="Q912" s="1786"/>
    </row>
    <row r="913" spans="1:17">
      <c r="A913" s="764">
        <v>38642</v>
      </c>
      <c r="B913" s="154">
        <f t="shared" si="52"/>
        <v>5.3749999999999999E-2</v>
      </c>
      <c r="C913" s="206">
        <f t="shared" si="54"/>
        <v>6.0546655831122467E-2</v>
      </c>
      <c r="D913" s="33">
        <f t="shared" si="53"/>
        <v>8.6699999999999999E-2</v>
      </c>
      <c r="E913" s="206">
        <f t="shared" si="55"/>
        <v>0.1003954831507099</v>
      </c>
      <c r="F913" s="765">
        <v>8.67</v>
      </c>
      <c r="G913" s="765">
        <v>3.2949999999999999</v>
      </c>
      <c r="H913" s="337">
        <f t="shared" si="56"/>
        <v>3.9848827319587645</v>
      </c>
      <c r="I913" s="34">
        <f t="shared" si="57"/>
        <v>3.9848827319587429E-2</v>
      </c>
      <c r="J913" s="338">
        <f t="shared" si="58"/>
        <v>2.1510571102112408E-16</v>
      </c>
      <c r="K913" s="1786"/>
      <c r="L913" s="1787"/>
      <c r="M913" s="1786"/>
      <c r="N913" s="1786"/>
      <c r="O913" s="1786"/>
      <c r="P913" s="1786"/>
      <c r="Q913" s="1786"/>
    </row>
    <row r="914" spans="1:17">
      <c r="A914" s="764">
        <v>38643</v>
      </c>
      <c r="B914" s="154">
        <f t="shared" si="52"/>
        <v>5.391E-2</v>
      </c>
      <c r="C914" s="206">
        <f t="shared" si="54"/>
        <v>6.0557068423551741E-2</v>
      </c>
      <c r="D914" s="33">
        <f t="shared" si="53"/>
        <v>8.6800000000000002E-2</v>
      </c>
      <c r="E914" s="206">
        <f t="shared" si="55"/>
        <v>0.10038251945447936</v>
      </c>
      <c r="F914" s="765">
        <v>8.68</v>
      </c>
      <c r="G914" s="765">
        <v>3.2890000000000001</v>
      </c>
      <c r="H914" s="337">
        <f t="shared" si="56"/>
        <v>3.982545103092785</v>
      </c>
      <c r="I914" s="34">
        <f t="shared" si="57"/>
        <v>3.9825451030927619E-2</v>
      </c>
      <c r="J914" s="338">
        <f t="shared" si="58"/>
        <v>2.2898349882893854E-16</v>
      </c>
      <c r="K914" s="1786"/>
      <c r="L914" s="1787"/>
      <c r="M914" s="1786"/>
      <c r="N914" s="1786"/>
      <c r="O914" s="1786"/>
      <c r="P914" s="1786"/>
      <c r="Q914" s="1786"/>
    </row>
    <row r="915" spans="1:17">
      <c r="A915" s="764">
        <v>38644</v>
      </c>
      <c r="B915" s="154">
        <f t="shared" si="52"/>
        <v>5.5400000000000012E-2</v>
      </c>
      <c r="C915" s="206">
        <f t="shared" si="54"/>
        <v>6.0569783585513008E-2</v>
      </c>
      <c r="D915" s="33">
        <f t="shared" si="53"/>
        <v>8.8000000000000009E-2</v>
      </c>
      <c r="E915" s="206">
        <f t="shared" si="55"/>
        <v>0.10037152327623446</v>
      </c>
      <c r="F915" s="765">
        <v>8.8000000000000007</v>
      </c>
      <c r="G915" s="765">
        <v>3.2600000000000002</v>
      </c>
      <c r="H915" s="337">
        <f t="shared" si="56"/>
        <v>3.9801739690721663</v>
      </c>
      <c r="I915" s="34">
        <f t="shared" si="57"/>
        <v>3.9801739690721448E-2</v>
      </c>
      <c r="J915" s="338">
        <f t="shared" si="58"/>
        <v>2.1510571102112408E-16</v>
      </c>
      <c r="K915" s="1786"/>
      <c r="L915" s="1787"/>
      <c r="M915" s="1786"/>
      <c r="N915" s="1786"/>
      <c r="O915" s="1786"/>
      <c r="P915" s="1786"/>
      <c r="Q915" s="1786"/>
    </row>
    <row r="916" spans="1:17">
      <c r="A916" s="764">
        <v>38645</v>
      </c>
      <c r="B916" s="154">
        <f t="shared" si="52"/>
        <v>5.5000000000000007E-2</v>
      </c>
      <c r="C916" s="206">
        <f t="shared" si="54"/>
        <v>6.0580182125144814E-2</v>
      </c>
      <c r="D916" s="33">
        <f t="shared" si="53"/>
        <v>8.7900000000000006E-2</v>
      </c>
      <c r="E916" s="206">
        <f t="shared" si="55"/>
        <v>0.10035895789834048</v>
      </c>
      <c r="F916" s="765">
        <v>8.7900000000000009</v>
      </c>
      <c r="G916" s="765">
        <v>3.29</v>
      </c>
      <c r="H916" s="337">
        <f t="shared" si="56"/>
        <v>3.9778775773195889</v>
      </c>
      <c r="I916" s="34">
        <f t="shared" si="57"/>
        <v>3.977877577319567E-2</v>
      </c>
      <c r="J916" s="338">
        <f t="shared" si="58"/>
        <v>2.2204460492503131E-16</v>
      </c>
      <c r="K916" s="1786"/>
      <c r="L916" s="1787"/>
      <c r="M916" s="1786"/>
      <c r="N916" s="1786"/>
      <c r="O916" s="1786"/>
      <c r="P916" s="1786"/>
      <c r="Q916" s="1786"/>
    </row>
    <row r="917" spans="1:17">
      <c r="A917" s="764">
        <v>38646</v>
      </c>
      <c r="B917" s="154">
        <f t="shared" si="52"/>
        <v>5.5990000000000005E-2</v>
      </c>
      <c r="C917" s="206">
        <f t="shared" si="54"/>
        <v>6.0590265762410542E-2</v>
      </c>
      <c r="D917" s="33">
        <f t="shared" si="53"/>
        <v>8.8300000000000003E-2</v>
      </c>
      <c r="E917" s="206">
        <f t="shared" si="55"/>
        <v>0.10034598741189488</v>
      </c>
      <c r="F917" s="765">
        <v>8.83</v>
      </c>
      <c r="G917" s="765">
        <v>3.2309999999999999</v>
      </c>
      <c r="H917" s="337">
        <f t="shared" si="56"/>
        <v>3.975572164948455</v>
      </c>
      <c r="I917" s="34">
        <f t="shared" si="57"/>
        <v>3.9755721649484335E-2</v>
      </c>
      <c r="J917" s="338">
        <f t="shared" si="58"/>
        <v>2.1510571102112408E-16</v>
      </c>
      <c r="K917" s="1786"/>
      <c r="L917" s="1787"/>
      <c r="M917" s="1786"/>
      <c r="N917" s="1786"/>
      <c r="O917" s="1786"/>
      <c r="P917" s="1786"/>
      <c r="Q917" s="1786"/>
    </row>
    <row r="918" spans="1:17">
      <c r="A918" s="764">
        <v>38649</v>
      </c>
      <c r="B918" s="154">
        <f t="shared" si="52"/>
        <v>5.5139999999999995E-2</v>
      </c>
      <c r="C918" s="206">
        <f t="shared" si="54"/>
        <v>6.0596748241378354E-2</v>
      </c>
      <c r="D918" s="33">
        <f t="shared" si="53"/>
        <v>8.7499999999999994E-2</v>
      </c>
      <c r="E918" s="206">
        <f t="shared" si="55"/>
        <v>0.10033012453003798</v>
      </c>
      <c r="F918" s="765">
        <v>8.75</v>
      </c>
      <c r="G918" s="765">
        <v>3.2360000000000002</v>
      </c>
      <c r="H918" s="337">
        <f t="shared" si="56"/>
        <v>3.9733376288659805</v>
      </c>
      <c r="I918" s="34">
        <f t="shared" si="57"/>
        <v>3.9733376288659625E-2</v>
      </c>
      <c r="J918" s="338">
        <f t="shared" si="58"/>
        <v>1.8041124150158794E-16</v>
      </c>
      <c r="K918" s="1786"/>
      <c r="L918" s="1787"/>
      <c r="M918" s="1786"/>
      <c r="N918" s="1786"/>
      <c r="O918" s="1786"/>
      <c r="P918" s="1786"/>
      <c r="Q918" s="1786"/>
    </row>
    <row r="919" spans="1:17">
      <c r="A919" s="764">
        <v>38650</v>
      </c>
      <c r="B919" s="154">
        <f t="shared" si="52"/>
        <v>5.4489999999999997E-2</v>
      </c>
      <c r="C919" s="206">
        <f t="shared" si="54"/>
        <v>6.0604730761929557E-2</v>
      </c>
      <c r="D919" s="33">
        <f t="shared" si="53"/>
        <v>8.7599999999999997E-2</v>
      </c>
      <c r="E919" s="206">
        <f t="shared" si="55"/>
        <v>0.10031621272069226</v>
      </c>
      <c r="F919" s="765">
        <v>8.76</v>
      </c>
      <c r="G919" s="765">
        <v>3.3109999999999999</v>
      </c>
      <c r="H919" s="337">
        <f t="shared" si="56"/>
        <v>3.9711481958762902</v>
      </c>
      <c r="I919" s="34">
        <f t="shared" si="57"/>
        <v>3.9711481958762701E-2</v>
      </c>
      <c r="J919" s="338">
        <f t="shared" si="58"/>
        <v>2.0122792321330962E-16</v>
      </c>
      <c r="K919" s="1786"/>
      <c r="L919" s="1787"/>
      <c r="M919" s="1786"/>
      <c r="N919" s="1786"/>
      <c r="O919" s="1786"/>
      <c r="P919" s="1786"/>
      <c r="Q919" s="1786"/>
    </row>
    <row r="920" spans="1:17">
      <c r="A920" s="764">
        <v>38651</v>
      </c>
      <c r="B920" s="154">
        <f t="shared" si="52"/>
        <v>5.3420000000000002E-2</v>
      </c>
      <c r="C920" s="206">
        <f t="shared" si="54"/>
        <v>6.0610694554274286E-2</v>
      </c>
      <c r="D920" s="33">
        <f t="shared" si="53"/>
        <v>8.72E-2</v>
      </c>
      <c r="E920" s="206">
        <f t="shared" si="55"/>
        <v>0.10030166104911947</v>
      </c>
      <c r="F920" s="765">
        <v>8.7200000000000006</v>
      </c>
      <c r="G920" s="765">
        <v>3.3780000000000001</v>
      </c>
      <c r="H920" s="337">
        <f t="shared" si="56"/>
        <v>3.9690966494845381</v>
      </c>
      <c r="I920" s="34">
        <f t="shared" si="57"/>
        <v>3.9690966494845187E-2</v>
      </c>
      <c r="J920" s="338">
        <f t="shared" si="58"/>
        <v>1.9428902930940239E-16</v>
      </c>
      <c r="K920" s="1786"/>
      <c r="L920" s="1787"/>
      <c r="M920" s="1786"/>
      <c r="N920" s="1786"/>
      <c r="O920" s="1786"/>
      <c r="P920" s="1786"/>
      <c r="Q920" s="1786"/>
    </row>
    <row r="921" spans="1:17">
      <c r="A921" s="764">
        <v>38652</v>
      </c>
      <c r="B921" s="154">
        <f t="shared" si="52"/>
        <v>5.3980000000000007E-2</v>
      </c>
      <c r="C921" s="206">
        <f t="shared" si="54"/>
        <v>6.0615972671353179E-2</v>
      </c>
      <c r="D921" s="33">
        <f t="shared" si="53"/>
        <v>8.8000000000000009E-2</v>
      </c>
      <c r="E921" s="206">
        <f t="shared" si="55"/>
        <v>0.10028711957856948</v>
      </c>
      <c r="F921" s="765">
        <v>8.8000000000000007</v>
      </c>
      <c r="G921" s="765">
        <v>3.4020000000000001</v>
      </c>
      <c r="H921" s="337">
        <f t="shared" si="56"/>
        <v>3.967114690721651</v>
      </c>
      <c r="I921" s="34">
        <f t="shared" si="57"/>
        <v>3.9671146907216299E-2</v>
      </c>
      <c r="J921" s="338">
        <f t="shared" si="58"/>
        <v>2.0816681711721685E-16</v>
      </c>
      <c r="K921" s="1786"/>
      <c r="L921" s="1787"/>
      <c r="M921" s="1786"/>
      <c r="N921" s="1786"/>
      <c r="O921" s="1786"/>
      <c r="P921" s="1786"/>
      <c r="Q921" s="1786"/>
    </row>
    <row r="922" spans="1:17">
      <c r="A922" s="764">
        <v>38653</v>
      </c>
      <c r="B922" s="154">
        <f t="shared" si="52"/>
        <v>5.4139999999999994E-2</v>
      </c>
      <c r="C922" s="206">
        <f t="shared" si="54"/>
        <v>6.0620554673396658E-2</v>
      </c>
      <c r="D922" s="33">
        <f t="shared" si="53"/>
        <v>8.8200000000000001E-2</v>
      </c>
      <c r="E922" s="206">
        <f t="shared" si="55"/>
        <v>0.10027141807545832</v>
      </c>
      <c r="F922" s="765">
        <v>8.82</v>
      </c>
      <c r="G922" s="765">
        <v>3.4060000000000001</v>
      </c>
      <c r="H922" s="337">
        <f t="shared" si="56"/>
        <v>3.9650863402061871</v>
      </c>
      <c r="I922" s="34">
        <f t="shared" si="57"/>
        <v>3.9650863402061663E-2</v>
      </c>
      <c r="J922" s="338">
        <f t="shared" si="58"/>
        <v>2.0816681711721685E-16</v>
      </c>
      <c r="K922" s="1786"/>
      <c r="L922" s="1787"/>
      <c r="M922" s="1786"/>
      <c r="N922" s="1786"/>
      <c r="O922" s="1786"/>
      <c r="P922" s="1786"/>
      <c r="Q922" s="1786"/>
    </row>
    <row r="923" spans="1:17">
      <c r="A923" s="764">
        <v>38656</v>
      </c>
      <c r="B923" s="154">
        <f t="shared" si="52"/>
        <v>5.3220000000000003E-2</v>
      </c>
      <c r="C923" s="206">
        <f t="shared" si="54"/>
        <v>6.0623125954882208E-2</v>
      </c>
      <c r="D923" s="33">
        <f t="shared" si="53"/>
        <v>8.7400000000000005E-2</v>
      </c>
      <c r="E923" s="206">
        <f t="shared" si="55"/>
        <v>0.10025424708890261</v>
      </c>
      <c r="F923" s="765">
        <v>8.74</v>
      </c>
      <c r="G923" s="765">
        <v>3.4180000000000001</v>
      </c>
      <c r="H923" s="337">
        <f t="shared" si="56"/>
        <v>3.9631121134020635</v>
      </c>
      <c r="I923" s="34">
        <f t="shared" si="57"/>
        <v>3.9631121134020404E-2</v>
      </c>
      <c r="J923" s="338">
        <f t="shared" si="58"/>
        <v>2.2898349882893854E-16</v>
      </c>
      <c r="K923" s="1786"/>
      <c r="L923" s="1787"/>
      <c r="M923" s="1786"/>
      <c r="N923" s="1786"/>
      <c r="O923" s="1786"/>
      <c r="P923" s="1786"/>
      <c r="Q923" s="1786"/>
    </row>
    <row r="924" spans="1:17">
      <c r="A924" s="764">
        <v>38658</v>
      </c>
      <c r="B924" s="154">
        <f t="shared" si="52"/>
        <v>5.2700000000000004E-2</v>
      </c>
      <c r="C924" s="206">
        <f t="shared" si="54"/>
        <v>6.062254596052865E-2</v>
      </c>
      <c r="D924" s="33">
        <f t="shared" si="53"/>
        <v>8.7300000000000003E-2</v>
      </c>
      <c r="E924" s="206">
        <f t="shared" si="55"/>
        <v>0.10023485266155939</v>
      </c>
      <c r="F924" s="765">
        <v>8.73</v>
      </c>
      <c r="G924" s="765">
        <v>3.46</v>
      </c>
      <c r="H924" s="337">
        <f t="shared" si="56"/>
        <v>3.9612306701030953</v>
      </c>
      <c r="I924" s="34">
        <f t="shared" si="57"/>
        <v>3.961230670103074E-2</v>
      </c>
      <c r="J924" s="338">
        <f t="shared" si="58"/>
        <v>2.1510571102112408E-16</v>
      </c>
      <c r="K924" s="1786"/>
      <c r="L924" s="1787"/>
      <c r="M924" s="1786"/>
      <c r="N924" s="1786"/>
      <c r="O924" s="1786"/>
      <c r="P924" s="1786"/>
      <c r="Q924" s="1786"/>
    </row>
    <row r="925" spans="1:17">
      <c r="A925" s="764">
        <v>38659</v>
      </c>
      <c r="B925" s="154">
        <f t="shared" si="52"/>
        <v>5.2069999999999998E-2</v>
      </c>
      <c r="C925" s="206">
        <f t="shared" si="54"/>
        <v>6.0622778370286762E-2</v>
      </c>
      <c r="D925" s="33">
        <f t="shared" si="53"/>
        <v>8.6800000000000002E-2</v>
      </c>
      <c r="E925" s="206">
        <f t="shared" si="55"/>
        <v>0.10021579383420408</v>
      </c>
      <c r="F925" s="765">
        <v>8.68</v>
      </c>
      <c r="G925" s="765">
        <v>3.4729999999999999</v>
      </c>
      <c r="H925" s="337">
        <f t="shared" si="56"/>
        <v>3.9593015463917545</v>
      </c>
      <c r="I925" s="34">
        <f t="shared" si="57"/>
        <v>3.9593015463917317E-2</v>
      </c>
      <c r="J925" s="338">
        <f t="shared" si="58"/>
        <v>2.2898349882893854E-16</v>
      </c>
      <c r="K925" s="1786"/>
      <c r="L925" s="1787"/>
      <c r="M925" s="1786"/>
      <c r="N925" s="1786"/>
      <c r="O925" s="1786"/>
      <c r="P925" s="1786"/>
      <c r="Q925" s="1786"/>
    </row>
    <row r="926" spans="1:17">
      <c r="A926" s="764">
        <v>38660</v>
      </c>
      <c r="B926" s="154">
        <f t="shared" si="52"/>
        <v>5.1859999999999996E-2</v>
      </c>
      <c r="C926" s="206">
        <f t="shared" si="54"/>
        <v>6.06202305992041E-2</v>
      </c>
      <c r="D926" s="33">
        <f t="shared" si="53"/>
        <v>8.6800000000000002E-2</v>
      </c>
      <c r="E926" s="206">
        <f t="shared" si="55"/>
        <v>0.10019525637239977</v>
      </c>
      <c r="F926" s="765">
        <v>8.68</v>
      </c>
      <c r="G926" s="765">
        <v>3.4940000000000002</v>
      </c>
      <c r="H926" s="337">
        <f t="shared" si="56"/>
        <v>3.9575025773195898</v>
      </c>
      <c r="I926" s="34">
        <f t="shared" si="57"/>
        <v>3.9575025773195674E-2</v>
      </c>
      <c r="J926" s="338">
        <f t="shared" si="58"/>
        <v>2.2204460492503131E-16</v>
      </c>
      <c r="K926" s="1786"/>
      <c r="L926" s="1787"/>
      <c r="M926" s="1786"/>
      <c r="N926" s="1786"/>
      <c r="O926" s="1786"/>
      <c r="P926" s="1786"/>
      <c r="Q926" s="1786"/>
    </row>
    <row r="927" spans="1:17">
      <c r="A927" s="764">
        <v>38663</v>
      </c>
      <c r="B927" s="154">
        <f t="shared" si="52"/>
        <v>5.1490000000000008E-2</v>
      </c>
      <c r="C927" s="206">
        <f t="shared" si="54"/>
        <v>6.0618712462445157E-2</v>
      </c>
      <c r="D927" s="33">
        <f t="shared" si="53"/>
        <v>8.6500000000000007E-2</v>
      </c>
      <c r="E927" s="206">
        <f t="shared" si="55"/>
        <v>0.10017543926656866</v>
      </c>
      <c r="F927" s="765">
        <v>8.65</v>
      </c>
      <c r="G927" s="765">
        <v>3.5009999999999999</v>
      </c>
      <c r="H927" s="337">
        <f t="shared" si="56"/>
        <v>3.9556726804123739</v>
      </c>
      <c r="I927" s="34">
        <f t="shared" si="57"/>
        <v>3.9556726804123504E-2</v>
      </c>
      <c r="J927" s="338">
        <f t="shared" si="58"/>
        <v>2.3592239273284576E-16</v>
      </c>
      <c r="K927" s="1786"/>
      <c r="L927" s="1787"/>
      <c r="M927" s="1786"/>
      <c r="N927" s="1786"/>
      <c r="O927" s="1786"/>
      <c r="P927" s="1786"/>
      <c r="Q927" s="1786"/>
    </row>
    <row r="928" spans="1:17">
      <c r="A928" s="764">
        <v>38664</v>
      </c>
      <c r="B928" s="154">
        <f t="shared" si="52"/>
        <v>5.1880000000000009E-2</v>
      </c>
      <c r="C928" s="206">
        <f t="shared" si="54"/>
        <v>6.0620637889332779E-2</v>
      </c>
      <c r="D928" s="33">
        <f t="shared" si="53"/>
        <v>8.6500000000000007E-2</v>
      </c>
      <c r="E928" s="206">
        <f t="shared" si="55"/>
        <v>0.10015818943572431</v>
      </c>
      <c r="F928" s="765">
        <v>8.65</v>
      </c>
      <c r="G928" s="765">
        <v>3.4620000000000002</v>
      </c>
      <c r="H928" s="337">
        <f t="shared" si="56"/>
        <v>3.9537551546391776</v>
      </c>
      <c r="I928" s="34">
        <f t="shared" si="57"/>
        <v>3.9537551546391533E-2</v>
      </c>
      <c r="J928" s="338">
        <f t="shared" si="58"/>
        <v>2.4286128663675299E-16</v>
      </c>
      <c r="K928" s="1786"/>
      <c r="L928" s="1787"/>
      <c r="M928" s="1786"/>
      <c r="N928" s="1786"/>
      <c r="O928" s="1786"/>
      <c r="P928" s="1786"/>
      <c r="Q928" s="1786"/>
    </row>
    <row r="929" spans="1:17">
      <c r="A929" s="764">
        <v>38665</v>
      </c>
      <c r="B929" s="154">
        <f t="shared" si="52"/>
        <v>5.127000000000001E-2</v>
      </c>
      <c r="C929" s="206">
        <f t="shared" si="54"/>
        <v>6.0619309735785276E-2</v>
      </c>
      <c r="D929" s="33">
        <f t="shared" si="53"/>
        <v>8.6500000000000007E-2</v>
      </c>
      <c r="E929" s="206">
        <f t="shared" si="55"/>
        <v>0.10013912932341394</v>
      </c>
      <c r="F929" s="765">
        <v>8.65</v>
      </c>
      <c r="G929" s="765">
        <v>3.5230000000000001</v>
      </c>
      <c r="H929" s="337">
        <f t="shared" si="56"/>
        <v>3.9519819587628886</v>
      </c>
      <c r="I929" s="34">
        <f t="shared" si="57"/>
        <v>3.9519819587628666E-2</v>
      </c>
      <c r="J929" s="338">
        <f t="shared" si="58"/>
        <v>2.2204460492503131E-16</v>
      </c>
      <c r="K929" s="1786"/>
      <c r="L929" s="1787"/>
      <c r="M929" s="1786"/>
      <c r="N929" s="1786"/>
      <c r="O929" s="1786"/>
      <c r="P929" s="1786"/>
      <c r="Q929" s="1786"/>
    </row>
    <row r="930" spans="1:17">
      <c r="A930" s="764">
        <v>38667</v>
      </c>
      <c r="B930" s="154">
        <f t="shared" si="52"/>
        <v>5.0770000000000003E-2</v>
      </c>
      <c r="C930" s="206">
        <f t="shared" si="54"/>
        <v>6.0616621160178442E-2</v>
      </c>
      <c r="D930" s="33">
        <f t="shared" si="53"/>
        <v>8.5999999999999993E-2</v>
      </c>
      <c r="E930" s="206">
        <f t="shared" si="55"/>
        <v>0.10011818043852874</v>
      </c>
      <c r="F930" s="765">
        <v>8.6</v>
      </c>
      <c r="G930" s="765">
        <v>3.5230000000000001</v>
      </c>
      <c r="H930" s="337">
        <f t="shared" si="56"/>
        <v>3.9501559278350538</v>
      </c>
      <c r="I930" s="34">
        <f t="shared" si="57"/>
        <v>3.95015592783503E-2</v>
      </c>
      <c r="J930" s="338">
        <f t="shared" si="58"/>
        <v>2.3592239273284576E-16</v>
      </c>
      <c r="K930" s="1786"/>
      <c r="L930" s="1787"/>
      <c r="M930" s="1786"/>
      <c r="N930" s="1786"/>
      <c r="O930" s="1786"/>
      <c r="P930" s="1786"/>
      <c r="Q930" s="1786"/>
    </row>
    <row r="931" spans="1:17">
      <c r="A931" s="764">
        <v>38670</v>
      </c>
      <c r="B931" s="154">
        <f t="shared" si="52"/>
        <v>5.0629999999999994E-2</v>
      </c>
      <c r="C931" s="206">
        <f t="shared" si="54"/>
        <v>6.0615302117917477E-2</v>
      </c>
      <c r="D931" s="33">
        <f t="shared" si="53"/>
        <v>8.5999999999999993E-2</v>
      </c>
      <c r="E931" s="206">
        <f t="shared" si="55"/>
        <v>0.10009830469523684</v>
      </c>
      <c r="F931" s="765">
        <v>8.6</v>
      </c>
      <c r="G931" s="765">
        <v>3.5369999999999999</v>
      </c>
      <c r="H931" s="337">
        <f t="shared" si="56"/>
        <v>3.9483002577319604</v>
      </c>
      <c r="I931" s="34">
        <f t="shared" si="57"/>
        <v>3.9483002577319362E-2</v>
      </c>
      <c r="J931" s="338">
        <f t="shared" si="58"/>
        <v>2.4286128663675299E-16</v>
      </c>
      <c r="K931" s="1786"/>
      <c r="L931" s="1787"/>
      <c r="M931" s="1786"/>
      <c r="N931" s="1786"/>
      <c r="O931" s="1786"/>
      <c r="P931" s="1786"/>
      <c r="Q931" s="1786"/>
    </row>
    <row r="932" spans="1:17">
      <c r="A932" s="764">
        <v>38671</v>
      </c>
      <c r="B932" s="154">
        <f t="shared" si="52"/>
        <v>5.1039999999999995E-2</v>
      </c>
      <c r="C932" s="206">
        <f t="shared" si="54"/>
        <v>6.0617465795115261E-2</v>
      </c>
      <c r="D932" s="33">
        <f t="shared" si="53"/>
        <v>8.6099999999999996E-2</v>
      </c>
      <c r="E932" s="206">
        <f t="shared" si="55"/>
        <v>0.10008095806315627</v>
      </c>
      <c r="F932" s="765">
        <v>8.61</v>
      </c>
      <c r="G932" s="765">
        <v>3.5059999999999998</v>
      </c>
      <c r="H932" s="337">
        <f t="shared" si="56"/>
        <v>3.9463492268041258</v>
      </c>
      <c r="I932" s="34">
        <f t="shared" si="57"/>
        <v>3.9463492268041009E-2</v>
      </c>
      <c r="J932" s="338">
        <f t="shared" si="58"/>
        <v>2.4980018054066022E-16</v>
      </c>
      <c r="K932" s="1786"/>
      <c r="L932" s="1787"/>
      <c r="M932" s="1786"/>
      <c r="N932" s="1786"/>
      <c r="O932" s="1786"/>
      <c r="P932" s="1786"/>
      <c r="Q932" s="1786"/>
    </row>
    <row r="933" spans="1:17">
      <c r="A933" s="764">
        <v>38672</v>
      </c>
      <c r="B933" s="154">
        <f t="shared" si="52"/>
        <v>5.1930000000000011E-2</v>
      </c>
      <c r="C933" s="206">
        <f t="shared" si="54"/>
        <v>6.0620398728450632E-2</v>
      </c>
      <c r="D933" s="33">
        <f t="shared" si="53"/>
        <v>8.6200000000000013E-2</v>
      </c>
      <c r="E933" s="206">
        <f t="shared" si="55"/>
        <v>0.10006380079030609</v>
      </c>
      <c r="F933" s="765">
        <v>8.620000000000001</v>
      </c>
      <c r="G933" s="765">
        <v>3.427</v>
      </c>
      <c r="H933" s="337">
        <f t="shared" si="56"/>
        <v>3.9443402061855695</v>
      </c>
      <c r="I933" s="34">
        <f t="shared" si="57"/>
        <v>3.9443402061855461E-2</v>
      </c>
      <c r="J933" s="338">
        <f t="shared" si="58"/>
        <v>2.3592239273284576E-16</v>
      </c>
      <c r="K933" s="1786"/>
      <c r="L933" s="1787"/>
      <c r="M933" s="1786"/>
      <c r="N933" s="1786"/>
      <c r="O933" s="1786"/>
      <c r="P933" s="1786"/>
      <c r="Q933" s="1786"/>
    </row>
    <row r="934" spans="1:17">
      <c r="A934" s="764">
        <v>38673</v>
      </c>
      <c r="B934" s="154">
        <f t="shared" si="52"/>
        <v>5.1559999999999995E-2</v>
      </c>
      <c r="C934" s="206">
        <f t="shared" si="54"/>
        <v>6.0622326046095486E-2</v>
      </c>
      <c r="D934" s="33">
        <f t="shared" si="53"/>
        <v>8.5999999999999993E-2</v>
      </c>
      <c r="E934" s="206">
        <f t="shared" si="55"/>
        <v>0.10004580542753856</v>
      </c>
      <c r="F934" s="765">
        <v>8.6</v>
      </c>
      <c r="G934" s="765">
        <v>3.444</v>
      </c>
      <c r="H934" s="337">
        <f t="shared" si="56"/>
        <v>3.9423479381443318</v>
      </c>
      <c r="I934" s="34">
        <f t="shared" si="57"/>
        <v>3.9423479381443076E-2</v>
      </c>
      <c r="J934" s="338">
        <f t="shared" si="58"/>
        <v>2.4286128663675299E-16</v>
      </c>
      <c r="K934" s="1786"/>
      <c r="L934" s="1787"/>
      <c r="M934" s="1786"/>
      <c r="N934" s="1786"/>
      <c r="O934" s="1786"/>
      <c r="P934" s="1786"/>
      <c r="Q934" s="1786"/>
    </row>
    <row r="935" spans="1:17">
      <c r="A935" s="764">
        <v>38674</v>
      </c>
      <c r="B935" s="154">
        <f t="shared" si="52"/>
        <v>5.0310000000000007E-2</v>
      </c>
      <c r="C935" s="206">
        <f t="shared" si="54"/>
        <v>6.0620009429097156E-2</v>
      </c>
      <c r="D935" s="33">
        <f t="shared" si="53"/>
        <v>8.5699999999999998E-2</v>
      </c>
      <c r="E935" s="206">
        <f t="shared" si="55"/>
        <v>0.10002562798579798</v>
      </c>
      <c r="F935" s="765">
        <v>8.57</v>
      </c>
      <c r="G935" s="765">
        <v>3.5390000000000001</v>
      </c>
      <c r="H935" s="337">
        <f t="shared" si="56"/>
        <v>3.9405618556701056</v>
      </c>
      <c r="I935" s="34">
        <f t="shared" si="57"/>
        <v>3.9405618556700821E-2</v>
      </c>
      <c r="J935" s="338">
        <f t="shared" si="58"/>
        <v>2.3592239273284576E-16</v>
      </c>
      <c r="K935" s="1786"/>
      <c r="L935" s="1787"/>
      <c r="M935" s="1786"/>
      <c r="N935" s="1786"/>
      <c r="O935" s="1786"/>
      <c r="P935" s="1786"/>
      <c r="Q935" s="1786"/>
    </row>
    <row r="936" spans="1:17">
      <c r="A936" s="764">
        <v>38677</v>
      </c>
      <c r="B936" s="154">
        <f t="shared" si="52"/>
        <v>5.0850000000000006E-2</v>
      </c>
      <c r="C936" s="206">
        <f t="shared" si="54"/>
        <v>6.0615810412497986E-2</v>
      </c>
      <c r="D936" s="33">
        <f t="shared" si="53"/>
        <v>8.5699999999999998E-2</v>
      </c>
      <c r="E936" s="206">
        <f t="shared" si="55"/>
        <v>0.10000332329909573</v>
      </c>
      <c r="F936" s="765">
        <v>8.57</v>
      </c>
      <c r="G936" s="765">
        <v>3.4849999999999999</v>
      </c>
      <c r="H936" s="337">
        <f t="shared" si="56"/>
        <v>3.938751288659796</v>
      </c>
      <c r="I936" s="34">
        <f t="shared" si="57"/>
        <v>3.9387512886597739E-2</v>
      </c>
      <c r="J936" s="338">
        <f t="shared" si="58"/>
        <v>2.2204460492503131E-16</v>
      </c>
      <c r="K936" s="1786"/>
      <c r="L936" s="1787"/>
      <c r="M936" s="1786"/>
      <c r="N936" s="1786"/>
      <c r="O936" s="1786"/>
      <c r="P936" s="1786"/>
      <c r="Q936" s="1786"/>
    </row>
    <row r="937" spans="1:17">
      <c r="A937" s="764">
        <v>38678</v>
      </c>
      <c r="B937" s="154">
        <f t="shared" si="52"/>
        <v>5.0860000000000002E-2</v>
      </c>
      <c r="C937" s="206">
        <f t="shared" si="54"/>
        <v>6.0611248056431727E-2</v>
      </c>
      <c r="D937" s="33">
        <f t="shared" si="53"/>
        <v>8.5699999999999998E-2</v>
      </c>
      <c r="E937" s="206">
        <f t="shared" si="55"/>
        <v>9.9981106303854206E-2</v>
      </c>
      <c r="F937" s="765">
        <v>8.57</v>
      </c>
      <c r="G937" s="765">
        <v>3.484</v>
      </c>
      <c r="H937" s="337">
        <f t="shared" si="56"/>
        <v>3.93698582474227</v>
      </c>
      <c r="I937" s="34">
        <f t="shared" si="57"/>
        <v>3.9369858247422479E-2</v>
      </c>
      <c r="J937" s="338">
        <f t="shared" si="58"/>
        <v>2.2204460492503131E-16</v>
      </c>
      <c r="K937" s="1786"/>
      <c r="L937" s="1787"/>
      <c r="M937" s="1786"/>
      <c r="N937" s="1786"/>
      <c r="O937" s="1786"/>
      <c r="P937" s="1786"/>
      <c r="Q937" s="1786"/>
    </row>
    <row r="938" spans="1:17">
      <c r="A938" s="764">
        <v>38679</v>
      </c>
      <c r="B938" s="154">
        <f t="shared" si="52"/>
        <v>5.0410000000000003E-2</v>
      </c>
      <c r="C938" s="206">
        <f t="shared" si="54"/>
        <v>6.0603006878860249E-2</v>
      </c>
      <c r="D938" s="33">
        <f t="shared" si="53"/>
        <v>8.5400000000000004E-2</v>
      </c>
      <c r="E938" s="206">
        <f t="shared" si="55"/>
        <v>9.9955841930406464E-2</v>
      </c>
      <c r="F938" s="765">
        <v>8.5400000000000009</v>
      </c>
      <c r="G938" s="765">
        <v>3.4990000000000001</v>
      </c>
      <c r="H938" s="337">
        <f t="shared" si="56"/>
        <v>3.9352835051546404</v>
      </c>
      <c r="I938" s="34">
        <f t="shared" si="57"/>
        <v>3.9352835051546214E-2</v>
      </c>
      <c r="J938" s="338">
        <f t="shared" si="58"/>
        <v>1.8735013540549517E-16</v>
      </c>
      <c r="K938" s="1786"/>
      <c r="L938" s="1787"/>
      <c r="M938" s="1786"/>
      <c r="N938" s="1786"/>
      <c r="O938" s="1786"/>
      <c r="P938" s="1786"/>
      <c r="Q938" s="1786"/>
    </row>
    <row r="939" spans="1:17">
      <c r="A939" s="764">
        <v>38680</v>
      </c>
      <c r="B939" s="154">
        <f t="shared" si="52"/>
        <v>5.1200000000000009E-2</v>
      </c>
      <c r="C939" s="206">
        <f t="shared" si="54"/>
        <v>6.0596158446408477E-2</v>
      </c>
      <c r="D939" s="33">
        <f t="shared" si="53"/>
        <v>8.5400000000000004E-2</v>
      </c>
      <c r="E939" s="206">
        <f t="shared" si="55"/>
        <v>9.9930307930944401E-2</v>
      </c>
      <c r="F939" s="765">
        <v>8.5400000000000009</v>
      </c>
      <c r="G939" s="765">
        <v>3.42</v>
      </c>
      <c r="H939" s="337">
        <f t="shared" si="56"/>
        <v>3.9334149484536094</v>
      </c>
      <c r="I939" s="34">
        <f t="shared" si="57"/>
        <v>3.9334149484535924E-2</v>
      </c>
      <c r="J939" s="338">
        <f t="shared" si="58"/>
        <v>1.6653345369377348E-16</v>
      </c>
      <c r="K939" s="1786"/>
      <c r="L939" s="1787"/>
      <c r="M939" s="1786"/>
      <c r="N939" s="1786"/>
      <c r="O939" s="1786"/>
      <c r="P939" s="1786"/>
      <c r="Q939" s="1786"/>
    </row>
    <row r="940" spans="1:17">
      <c r="A940" s="764">
        <v>38681</v>
      </c>
      <c r="B940" s="154">
        <f t="shared" si="52"/>
        <v>5.0930000000000003E-2</v>
      </c>
      <c r="C940" s="206">
        <f t="shared" si="54"/>
        <v>6.0590677633834772E-2</v>
      </c>
      <c r="D940" s="33">
        <f t="shared" si="53"/>
        <v>8.5199999999999998E-2</v>
      </c>
      <c r="E940" s="206">
        <f t="shared" si="55"/>
        <v>9.9906360623525342E-2</v>
      </c>
      <c r="F940" s="765">
        <v>8.52</v>
      </c>
      <c r="G940" s="765">
        <v>3.427</v>
      </c>
      <c r="H940" s="337">
        <f t="shared" si="56"/>
        <v>3.9315682989690739</v>
      </c>
      <c r="I940" s="34">
        <f t="shared" si="57"/>
        <v>3.931568298969057E-2</v>
      </c>
      <c r="J940" s="338">
        <f t="shared" si="58"/>
        <v>1.6653345369377348E-16</v>
      </c>
      <c r="K940" s="1786"/>
      <c r="L940" s="1787"/>
      <c r="M940" s="1786"/>
      <c r="N940" s="1786"/>
      <c r="O940" s="1786"/>
      <c r="P940" s="1786"/>
      <c r="Q940" s="1786"/>
    </row>
    <row r="941" spans="1:17">
      <c r="A941" s="764">
        <v>38684</v>
      </c>
      <c r="B941" s="154">
        <f t="shared" si="52"/>
        <v>5.1220000000000009E-2</v>
      </c>
      <c r="C941" s="206">
        <f t="shared" si="54"/>
        <v>6.0586669831530347E-2</v>
      </c>
      <c r="D941" s="33">
        <f t="shared" si="53"/>
        <v>8.5400000000000004E-2</v>
      </c>
      <c r="E941" s="206">
        <f t="shared" si="55"/>
        <v>9.9883641481014751E-2</v>
      </c>
      <c r="F941" s="765">
        <v>8.5400000000000009</v>
      </c>
      <c r="G941" s="765">
        <v>3.4180000000000001</v>
      </c>
      <c r="H941" s="337">
        <f t="shared" si="56"/>
        <v>3.9296971649484562</v>
      </c>
      <c r="I941" s="34">
        <f t="shared" si="57"/>
        <v>3.9296971649484404E-2</v>
      </c>
      <c r="J941" s="338">
        <f t="shared" si="58"/>
        <v>1.5959455978986625E-16</v>
      </c>
      <c r="K941" s="1786"/>
      <c r="L941" s="1787"/>
      <c r="M941" s="1786"/>
      <c r="N941" s="1786"/>
      <c r="O941" s="1786"/>
      <c r="P941" s="1786"/>
      <c r="Q941" s="1786"/>
    </row>
    <row r="942" spans="1:17">
      <c r="A942" s="764">
        <v>38685</v>
      </c>
      <c r="B942" s="154">
        <f t="shared" si="52"/>
        <v>5.0629999999999988E-2</v>
      </c>
      <c r="C942" s="206">
        <f t="shared" si="54"/>
        <v>6.0578672186001402E-2</v>
      </c>
      <c r="D942" s="33">
        <f t="shared" si="53"/>
        <v>8.5299999999999987E-2</v>
      </c>
      <c r="E942" s="206">
        <f t="shared" si="55"/>
        <v>9.9858079402496108E-2</v>
      </c>
      <c r="F942" s="765">
        <v>8.5299999999999994</v>
      </c>
      <c r="G942" s="765">
        <v>3.4670000000000001</v>
      </c>
      <c r="H942" s="337">
        <f t="shared" si="56"/>
        <v>3.9279407216494868</v>
      </c>
      <c r="I942" s="34">
        <f t="shared" si="57"/>
        <v>3.9279407216494706E-2</v>
      </c>
      <c r="J942" s="338">
        <f t="shared" si="58"/>
        <v>1.5959455978986625E-16</v>
      </c>
      <c r="K942" s="1786"/>
      <c r="L942" s="1787"/>
      <c r="M942" s="1786"/>
      <c r="N942" s="1786"/>
      <c r="O942" s="1786"/>
      <c r="P942" s="1786"/>
      <c r="Q942" s="1786"/>
    </row>
    <row r="943" spans="1:17">
      <c r="A943" s="764">
        <v>38686</v>
      </c>
      <c r="B943" s="154">
        <f t="shared" si="52"/>
        <v>5.1549999999999992E-2</v>
      </c>
      <c r="C943" s="206">
        <f t="shared" si="54"/>
        <v>6.0568114635435544E-2</v>
      </c>
      <c r="D943" s="33">
        <f t="shared" si="53"/>
        <v>8.6099999999999996E-2</v>
      </c>
      <c r="E943" s="206">
        <f t="shared" si="55"/>
        <v>9.9830447109662213E-2</v>
      </c>
      <c r="F943" s="765">
        <v>8.61</v>
      </c>
      <c r="G943" s="765">
        <v>3.4550000000000001</v>
      </c>
      <c r="H943" s="337">
        <f t="shared" si="56"/>
        <v>3.9262332474226822</v>
      </c>
      <c r="I943" s="34">
        <f t="shared" si="57"/>
        <v>3.9262332474226669E-2</v>
      </c>
      <c r="J943" s="338">
        <f t="shared" si="58"/>
        <v>1.5265566588595902E-16</v>
      </c>
      <c r="K943" s="1786"/>
      <c r="L943" s="1787"/>
      <c r="M943" s="1786"/>
      <c r="N943" s="1786"/>
      <c r="O943" s="1786"/>
      <c r="P943" s="1786"/>
      <c r="Q943" s="1786"/>
    </row>
    <row r="944" spans="1:17">
      <c r="A944" s="764">
        <v>38687</v>
      </c>
      <c r="B944" s="154">
        <f t="shared" si="52"/>
        <v>5.1430000000000003E-2</v>
      </c>
      <c r="C944" s="206">
        <f t="shared" si="54"/>
        <v>6.0556778393687311E-2</v>
      </c>
      <c r="D944" s="33">
        <f t="shared" si="53"/>
        <v>8.5500000000000007E-2</v>
      </c>
      <c r="E944" s="206">
        <f t="shared" si="55"/>
        <v>9.9801030971006746E-2</v>
      </c>
      <c r="F944" s="765">
        <v>8.5500000000000007</v>
      </c>
      <c r="G944" s="765">
        <v>3.407</v>
      </c>
      <c r="H944" s="337">
        <f t="shared" si="56"/>
        <v>3.9244252577319609</v>
      </c>
      <c r="I944" s="34">
        <f t="shared" si="57"/>
        <v>3.9244252577319436E-2</v>
      </c>
      <c r="J944" s="338">
        <f t="shared" si="58"/>
        <v>1.7347234759768071E-16</v>
      </c>
      <c r="K944" s="1786"/>
      <c r="L944" s="1787"/>
      <c r="M944" s="1786"/>
      <c r="N944" s="1786"/>
      <c r="O944" s="1786"/>
      <c r="P944" s="1786"/>
      <c r="Q944" s="1786"/>
    </row>
    <row r="945" spans="1:17">
      <c r="A945" s="764">
        <v>38688</v>
      </c>
      <c r="B945" s="154">
        <f t="shared" si="52"/>
        <v>5.1129999999999995E-2</v>
      </c>
      <c r="C945" s="206">
        <f t="shared" si="54"/>
        <v>6.0541314953982829E-2</v>
      </c>
      <c r="D945" s="33">
        <f t="shared" si="53"/>
        <v>8.5099999999999995E-2</v>
      </c>
      <c r="E945" s="206">
        <f t="shared" si="55"/>
        <v>9.9768776294188885E-2</v>
      </c>
      <c r="F945" s="765">
        <v>8.51</v>
      </c>
      <c r="G945" s="765">
        <v>3.3969999999999998</v>
      </c>
      <c r="H945" s="337">
        <f t="shared" si="56"/>
        <v>3.9227461340206209</v>
      </c>
      <c r="I945" s="34">
        <f t="shared" si="57"/>
        <v>3.9227461340206056E-2</v>
      </c>
      <c r="J945" s="338">
        <f t="shared" si="58"/>
        <v>1.5265566588595902E-16</v>
      </c>
      <c r="K945" s="1786"/>
      <c r="L945" s="1787"/>
      <c r="M945" s="1786"/>
      <c r="N945" s="1786"/>
      <c r="O945" s="1786"/>
      <c r="P945" s="1786"/>
      <c r="Q945" s="1786"/>
    </row>
    <row r="946" spans="1:17">
      <c r="A946" s="764">
        <v>38691</v>
      </c>
      <c r="B946" s="154">
        <f t="shared" si="52"/>
        <v>5.1139999999999991E-2</v>
      </c>
      <c r="C946" s="206">
        <f t="shared" si="54"/>
        <v>6.0527844042725786E-2</v>
      </c>
      <c r="D946" s="33">
        <f t="shared" si="53"/>
        <v>8.5299999999999987E-2</v>
      </c>
      <c r="E946" s="206">
        <f t="shared" si="55"/>
        <v>9.9738243527261725E-2</v>
      </c>
      <c r="F946" s="765">
        <v>8.5299999999999994</v>
      </c>
      <c r="G946" s="765">
        <v>3.4159999999999999</v>
      </c>
      <c r="H946" s="337">
        <f t="shared" si="56"/>
        <v>3.9210399484536111</v>
      </c>
      <c r="I946" s="34">
        <f t="shared" si="57"/>
        <v>3.9210399484535939E-2</v>
      </c>
      <c r="J946" s="338">
        <f t="shared" si="58"/>
        <v>1.7347234759768071E-16</v>
      </c>
      <c r="K946" s="1786"/>
      <c r="L946" s="1787"/>
      <c r="M946" s="1786"/>
      <c r="N946" s="1786"/>
      <c r="O946" s="1786"/>
      <c r="P946" s="1786"/>
      <c r="Q946" s="1786"/>
    </row>
    <row r="947" spans="1:17">
      <c r="A947" s="764">
        <v>38692</v>
      </c>
      <c r="B947" s="154">
        <f t="shared" si="52"/>
        <v>5.117E-2</v>
      </c>
      <c r="C947" s="206">
        <f t="shared" si="54"/>
        <v>6.0514775190717962E-2</v>
      </c>
      <c r="D947" s="33">
        <f t="shared" si="53"/>
        <v>8.4900000000000003E-2</v>
      </c>
      <c r="E947" s="206">
        <f t="shared" si="55"/>
        <v>9.9707945293810621E-2</v>
      </c>
      <c r="F947" s="765">
        <v>8.49</v>
      </c>
      <c r="G947" s="765">
        <v>3.3730000000000002</v>
      </c>
      <c r="H947" s="337">
        <f t="shared" si="56"/>
        <v>3.9193170103092809</v>
      </c>
      <c r="I947" s="34">
        <f t="shared" si="57"/>
        <v>3.9193170103092659E-2</v>
      </c>
      <c r="J947" s="338">
        <f t="shared" si="58"/>
        <v>1.5265566588595902E-16</v>
      </c>
      <c r="K947" s="1786"/>
      <c r="L947" s="1787"/>
      <c r="M947" s="1786"/>
      <c r="N947" s="1786"/>
      <c r="O947" s="1786"/>
      <c r="P947" s="1786"/>
      <c r="Q947" s="1786"/>
    </row>
    <row r="948" spans="1:17">
      <c r="A948" s="764">
        <v>38693</v>
      </c>
      <c r="B948" s="154">
        <f t="shared" si="52"/>
        <v>5.083E-2</v>
      </c>
      <c r="C948" s="206">
        <f t="shared" si="54"/>
        <v>6.0505662232453301E-2</v>
      </c>
      <c r="D948" s="33">
        <f t="shared" si="53"/>
        <v>8.4900000000000003E-2</v>
      </c>
      <c r="E948" s="206">
        <f t="shared" si="55"/>
        <v>9.9681139036576896E-2</v>
      </c>
      <c r="F948" s="765">
        <v>8.49</v>
      </c>
      <c r="G948" s="765">
        <v>3.407</v>
      </c>
      <c r="H948" s="337">
        <f t="shared" si="56"/>
        <v>3.9175476804123743</v>
      </c>
      <c r="I948" s="34">
        <f t="shared" si="57"/>
        <v>3.9175476804123595E-2</v>
      </c>
      <c r="J948" s="338">
        <f t="shared" si="58"/>
        <v>1.457167719820518E-16</v>
      </c>
      <c r="K948" s="1786"/>
      <c r="L948" s="1787"/>
      <c r="M948" s="1786"/>
      <c r="N948" s="1786"/>
      <c r="O948" s="1786"/>
      <c r="P948" s="1786"/>
      <c r="Q948" s="1786"/>
    </row>
    <row r="949" spans="1:17">
      <c r="A949" s="764">
        <v>38694</v>
      </c>
      <c r="B949" s="154">
        <f t="shared" si="52"/>
        <v>5.1130000000000002E-2</v>
      </c>
      <c r="C949" s="206">
        <f t="shared" si="54"/>
        <v>6.0497359813287133E-2</v>
      </c>
      <c r="D949" s="33">
        <f t="shared" si="53"/>
        <v>8.4900000000000003E-2</v>
      </c>
      <c r="E949" s="206">
        <f t="shared" si="55"/>
        <v>9.9654498988544768E-2</v>
      </c>
      <c r="F949" s="765">
        <v>8.49</v>
      </c>
      <c r="G949" s="765">
        <v>3.3769999999999998</v>
      </c>
      <c r="H949" s="337">
        <f t="shared" si="56"/>
        <v>3.9157139175257769</v>
      </c>
      <c r="I949" s="34">
        <f t="shared" si="57"/>
        <v>3.9157139175257635E-2</v>
      </c>
      <c r="J949" s="338">
        <f t="shared" si="58"/>
        <v>1.3183898417423734E-16</v>
      </c>
      <c r="K949" s="1786"/>
      <c r="L949" s="1787"/>
      <c r="M949" s="1786"/>
      <c r="N949" s="1786"/>
      <c r="O949" s="1786"/>
      <c r="P949" s="1786"/>
      <c r="Q949" s="1786"/>
    </row>
    <row r="950" spans="1:17">
      <c r="A950" s="764">
        <v>38695</v>
      </c>
      <c r="B950" s="154">
        <f t="shared" si="52"/>
        <v>5.0349999999999999E-2</v>
      </c>
      <c r="C950" s="206">
        <f t="shared" si="54"/>
        <v>6.0486139718638171E-2</v>
      </c>
      <c r="D950" s="33">
        <f t="shared" si="53"/>
        <v>8.48E-2</v>
      </c>
      <c r="E950" s="206">
        <f t="shared" si="55"/>
        <v>9.9626590749565924E-2</v>
      </c>
      <c r="F950" s="765">
        <v>8.48</v>
      </c>
      <c r="G950" s="765">
        <v>3.4450000000000003</v>
      </c>
      <c r="H950" s="337">
        <f t="shared" si="56"/>
        <v>3.914045103092787</v>
      </c>
      <c r="I950" s="34">
        <f t="shared" si="57"/>
        <v>3.9140451030927753E-2</v>
      </c>
      <c r="J950" s="338">
        <f t="shared" si="58"/>
        <v>1.1796119636642288E-16</v>
      </c>
      <c r="K950" s="1786"/>
      <c r="L950" s="1787"/>
      <c r="M950" s="1786"/>
      <c r="N950" s="1786"/>
      <c r="O950" s="1786"/>
      <c r="P950" s="1786"/>
      <c r="Q950" s="1786"/>
    </row>
    <row r="951" spans="1:17">
      <c r="A951" s="764">
        <v>38698</v>
      </c>
      <c r="B951" s="154">
        <f t="shared" si="52"/>
        <v>5.0479999999999997E-2</v>
      </c>
      <c r="C951" s="206">
        <f t="shared" si="54"/>
        <v>6.0476888594890622E-2</v>
      </c>
      <c r="D951" s="33">
        <f t="shared" si="53"/>
        <v>8.4700000000000011E-2</v>
      </c>
      <c r="E951" s="206">
        <f t="shared" si="55"/>
        <v>9.9601128285612198E-2</v>
      </c>
      <c r="F951" s="765">
        <v>8.4700000000000006</v>
      </c>
      <c r="G951" s="765">
        <v>3.4220000000000002</v>
      </c>
      <c r="H951" s="337">
        <f t="shared" si="56"/>
        <v>3.9124239690721692</v>
      </c>
      <c r="I951" s="34">
        <f t="shared" si="57"/>
        <v>3.9124239690721575E-2</v>
      </c>
      <c r="J951" s="338">
        <f t="shared" si="58"/>
        <v>1.1796119636642288E-16</v>
      </c>
      <c r="K951" s="1786"/>
      <c r="L951" s="1787"/>
      <c r="M951" s="1786"/>
      <c r="N951" s="1786"/>
      <c r="O951" s="1786"/>
      <c r="P951" s="1786"/>
      <c r="Q951" s="1786"/>
    </row>
    <row r="952" spans="1:17">
      <c r="A952" s="764">
        <v>38699</v>
      </c>
      <c r="B952" s="154">
        <f t="shared" si="52"/>
        <v>5.067E-2</v>
      </c>
      <c r="C952" s="206">
        <f t="shared" si="54"/>
        <v>6.0466934128711403E-2</v>
      </c>
      <c r="D952" s="33">
        <f t="shared" si="53"/>
        <v>8.4700000000000011E-2</v>
      </c>
      <c r="E952" s="206">
        <f t="shared" si="55"/>
        <v>9.9575194437989692E-2</v>
      </c>
      <c r="F952" s="765">
        <v>8.4700000000000006</v>
      </c>
      <c r="G952" s="765">
        <v>3.403</v>
      </c>
      <c r="H952" s="337">
        <f t="shared" si="56"/>
        <v>3.9108260309278386</v>
      </c>
      <c r="I952" s="34">
        <f t="shared" si="57"/>
        <v>3.9108260309278289E-2</v>
      </c>
      <c r="J952" s="338">
        <f t="shared" si="58"/>
        <v>9.7144514654701197E-17</v>
      </c>
      <c r="K952" s="1786"/>
      <c r="L952" s="1787"/>
      <c r="M952" s="1786"/>
      <c r="N952" s="1786"/>
      <c r="O952" s="1786"/>
      <c r="P952" s="1786"/>
      <c r="Q952" s="1786"/>
    </row>
    <row r="953" spans="1:17">
      <c r="A953" s="764">
        <v>38700</v>
      </c>
      <c r="B953" s="154">
        <f t="shared" si="52"/>
        <v>5.1230000000000005E-2</v>
      </c>
      <c r="C953" s="206">
        <f t="shared" si="54"/>
        <v>6.0457017103573867E-2</v>
      </c>
      <c r="D953" s="33">
        <f t="shared" si="53"/>
        <v>8.4900000000000003E-2</v>
      </c>
      <c r="E953" s="206">
        <f t="shared" si="55"/>
        <v>9.9548872773676883E-2</v>
      </c>
      <c r="F953" s="765">
        <v>8.49</v>
      </c>
      <c r="G953" s="765">
        <v>3.367</v>
      </c>
      <c r="H953" s="337">
        <f t="shared" si="56"/>
        <v>3.9091855670103133</v>
      </c>
      <c r="I953" s="34">
        <f t="shared" si="57"/>
        <v>3.9091855670103016E-2</v>
      </c>
      <c r="J953" s="338">
        <f t="shared" si="58"/>
        <v>1.1796119636642288E-16</v>
      </c>
      <c r="K953" s="1786"/>
      <c r="L953" s="1787"/>
      <c r="M953" s="1786"/>
      <c r="N953" s="1786"/>
      <c r="O953" s="1786"/>
      <c r="P953" s="1786"/>
      <c r="Q953" s="1786"/>
    </row>
    <row r="954" spans="1:17">
      <c r="A954" s="764">
        <v>38701</v>
      </c>
      <c r="B954" s="154">
        <f t="shared" si="52"/>
        <v>5.1000000000000004E-2</v>
      </c>
      <c r="C954" s="206">
        <f t="shared" si="54"/>
        <v>6.0447863413624424E-2</v>
      </c>
      <c r="D954" s="33">
        <f t="shared" si="53"/>
        <v>8.48E-2</v>
      </c>
      <c r="E954" s="206">
        <f t="shared" si="55"/>
        <v>9.9523353104346013E-2</v>
      </c>
      <c r="F954" s="765">
        <v>8.48</v>
      </c>
      <c r="G954" s="765">
        <v>3.38</v>
      </c>
      <c r="H954" s="337">
        <f t="shared" si="56"/>
        <v>3.907548969072169</v>
      </c>
      <c r="I954" s="34">
        <f t="shared" si="57"/>
        <v>3.9075489690721589E-2</v>
      </c>
      <c r="J954" s="338">
        <f t="shared" si="58"/>
        <v>1.0408340855860843E-16</v>
      </c>
      <c r="K954" s="1786"/>
      <c r="L954" s="1787"/>
      <c r="M954" s="1786"/>
      <c r="N954" s="1786"/>
      <c r="O954" s="1786"/>
      <c r="P954" s="1786"/>
      <c r="Q954" s="1786"/>
    </row>
    <row r="955" spans="1:17">
      <c r="A955" s="764">
        <v>38702</v>
      </c>
      <c r="B955" s="154">
        <f t="shared" si="52"/>
        <v>5.0949999999999988E-2</v>
      </c>
      <c r="C955" s="206">
        <f t="shared" si="54"/>
        <v>6.0435750978695531E-2</v>
      </c>
      <c r="D955" s="33">
        <f t="shared" si="53"/>
        <v>8.4399999999999989E-2</v>
      </c>
      <c r="E955" s="206">
        <f t="shared" si="55"/>
        <v>9.9495377267355231E-2</v>
      </c>
      <c r="F955" s="765">
        <v>8.44</v>
      </c>
      <c r="G955" s="765">
        <v>3.3450000000000002</v>
      </c>
      <c r="H955" s="337">
        <f t="shared" si="56"/>
        <v>3.905962628865983</v>
      </c>
      <c r="I955" s="34">
        <f t="shared" si="57"/>
        <v>3.90596262886597E-2</v>
      </c>
      <c r="J955" s="338">
        <f t="shared" si="58"/>
        <v>1.3183898417423734E-16</v>
      </c>
      <c r="K955" s="1786"/>
      <c r="L955" s="1787"/>
      <c r="M955" s="1786"/>
      <c r="N955" s="1786"/>
      <c r="O955" s="1786"/>
      <c r="P955" s="1786"/>
      <c r="Q955" s="1786"/>
    </row>
    <row r="956" spans="1:17">
      <c r="A956" s="764">
        <v>38705</v>
      </c>
      <c r="B956" s="154">
        <f t="shared" si="52"/>
        <v>5.1109999999999989E-2</v>
      </c>
      <c r="C956" s="206">
        <f t="shared" si="54"/>
        <v>6.0422487869037665E-2</v>
      </c>
      <c r="D956" s="33">
        <f t="shared" si="53"/>
        <v>8.4499999999999992E-2</v>
      </c>
      <c r="E956" s="206">
        <f t="shared" si="55"/>
        <v>9.9466276528831388E-2</v>
      </c>
      <c r="F956" s="765">
        <v>8.4499999999999993</v>
      </c>
      <c r="G956" s="765">
        <v>3.339</v>
      </c>
      <c r="H956" s="337">
        <f t="shared" si="56"/>
        <v>3.9043788659793854</v>
      </c>
      <c r="I956" s="34">
        <f t="shared" si="57"/>
        <v>3.9043788659793723E-2</v>
      </c>
      <c r="J956" s="338">
        <f t="shared" si="58"/>
        <v>1.3183898417423734E-16</v>
      </c>
      <c r="K956" s="1786"/>
      <c r="L956" s="1787"/>
      <c r="M956" s="1786"/>
      <c r="N956" s="1786"/>
      <c r="O956" s="1786"/>
      <c r="P956" s="1786"/>
      <c r="Q956" s="1786"/>
    </row>
    <row r="957" spans="1:17">
      <c r="A957" s="764">
        <v>38706</v>
      </c>
      <c r="B957" s="154">
        <f t="shared" si="52"/>
        <v>5.1019999999999996E-2</v>
      </c>
      <c r="C957" s="206">
        <f t="shared" si="54"/>
        <v>6.0408227919946857E-2</v>
      </c>
      <c r="D957" s="33">
        <f t="shared" si="53"/>
        <v>8.4499999999999992E-2</v>
      </c>
      <c r="E957" s="206">
        <f t="shared" si="55"/>
        <v>9.9436526889018953E-2</v>
      </c>
      <c r="F957" s="765">
        <v>8.4499999999999993</v>
      </c>
      <c r="G957" s="765">
        <v>3.3479999999999999</v>
      </c>
      <c r="H957" s="337">
        <f t="shared" si="56"/>
        <v>3.9028298969072202</v>
      </c>
      <c r="I957" s="34">
        <f t="shared" si="57"/>
        <v>3.9028298969072096E-2</v>
      </c>
      <c r="J957" s="338">
        <f t="shared" si="58"/>
        <v>1.0408340855860843E-16</v>
      </c>
      <c r="K957" s="1786"/>
      <c r="L957" s="1787"/>
      <c r="M957" s="1786"/>
      <c r="N957" s="1786"/>
      <c r="O957" s="1786"/>
      <c r="P957" s="1786"/>
      <c r="Q957" s="1786"/>
    </row>
    <row r="958" spans="1:17">
      <c r="A958" s="764">
        <v>38707</v>
      </c>
      <c r="B958" s="154">
        <f t="shared" si="52"/>
        <v>5.0130000000000001E-2</v>
      </c>
      <c r="C958" s="206">
        <f t="shared" si="54"/>
        <v>6.0392452513936878E-2</v>
      </c>
      <c r="D958" s="33">
        <f t="shared" si="53"/>
        <v>8.4100000000000008E-2</v>
      </c>
      <c r="E958" s="206">
        <f t="shared" si="55"/>
        <v>9.9406537565483205E-2</v>
      </c>
      <c r="F958" s="765">
        <v>8.41</v>
      </c>
      <c r="G958" s="765">
        <v>3.3969999999999998</v>
      </c>
      <c r="H958" s="337">
        <f t="shared" si="56"/>
        <v>3.901408505154643</v>
      </c>
      <c r="I958" s="34">
        <f t="shared" si="57"/>
        <v>3.9014085051546327E-2</v>
      </c>
      <c r="J958" s="338">
        <f t="shared" si="58"/>
        <v>1.0408340855860843E-16</v>
      </c>
      <c r="K958" s="1786"/>
      <c r="L958" s="1787"/>
      <c r="M958" s="1786"/>
      <c r="N958" s="1786"/>
      <c r="O958" s="1786"/>
      <c r="P958" s="1786"/>
      <c r="Q958" s="1786"/>
    </row>
    <row r="959" spans="1:17">
      <c r="A959" s="764">
        <v>38708</v>
      </c>
      <c r="B959" s="154">
        <f t="shared" si="52"/>
        <v>5.0629999999999994E-2</v>
      </c>
      <c r="C959" s="206">
        <f t="shared" si="54"/>
        <v>6.0372330526924152E-2</v>
      </c>
      <c r="D959" s="33">
        <f t="shared" si="53"/>
        <v>8.4199999999999997E-2</v>
      </c>
      <c r="E959" s="206">
        <f t="shared" si="55"/>
        <v>9.9372794444449852E-2</v>
      </c>
      <c r="F959" s="765">
        <v>8.42</v>
      </c>
      <c r="G959" s="765">
        <v>3.3570000000000002</v>
      </c>
      <c r="H959" s="337">
        <f t="shared" si="56"/>
        <v>3.9000463917525816</v>
      </c>
      <c r="I959" s="34">
        <f t="shared" si="57"/>
        <v>3.90004639175257E-2</v>
      </c>
      <c r="J959" s="338">
        <f t="shared" si="58"/>
        <v>1.1796119636642288E-16</v>
      </c>
      <c r="K959" s="1786"/>
      <c r="L959" s="1787"/>
      <c r="M959" s="1786"/>
      <c r="N959" s="1786"/>
      <c r="O959" s="1786"/>
      <c r="P959" s="1786"/>
      <c r="Q959" s="1786"/>
    </row>
    <row r="960" spans="1:17">
      <c r="A960" s="764">
        <v>38716</v>
      </c>
      <c r="B960" s="154">
        <f t="shared" si="52"/>
        <v>5.101E-2</v>
      </c>
      <c r="C960" s="206">
        <f t="shared" si="54"/>
        <v>6.0352892319440091E-2</v>
      </c>
      <c r="D960" s="33">
        <f t="shared" si="53"/>
        <v>8.4100000000000008E-2</v>
      </c>
      <c r="E960" s="206">
        <f t="shared" si="55"/>
        <v>9.9338910360677143E-2</v>
      </c>
      <c r="F960" s="765">
        <v>8.41</v>
      </c>
      <c r="G960" s="765">
        <v>3.3090000000000002</v>
      </c>
      <c r="H960" s="337">
        <f t="shared" si="56"/>
        <v>3.8986018041237154</v>
      </c>
      <c r="I960" s="34">
        <f t="shared" si="57"/>
        <v>3.8986018041237053E-2</v>
      </c>
      <c r="J960" s="338">
        <f t="shared" si="58"/>
        <v>1.0408340855860843E-16</v>
      </c>
      <c r="K960" s="1786"/>
      <c r="L960" s="1787"/>
      <c r="M960" s="1786"/>
      <c r="N960" s="1786"/>
      <c r="O960" s="1786"/>
      <c r="P960" s="1786"/>
      <c r="Q960" s="1786"/>
    </row>
    <row r="961" spans="1:17">
      <c r="A961" s="764">
        <v>38719</v>
      </c>
      <c r="B961" s="154">
        <f t="shared" si="52"/>
        <v>5.0380000000000008E-2</v>
      </c>
      <c r="C961" s="206">
        <f t="shared" si="54"/>
        <v>6.0330941410683431E-2</v>
      </c>
      <c r="D961" s="33">
        <f t="shared" si="53"/>
        <v>8.3700000000000011E-2</v>
      </c>
      <c r="E961" s="206">
        <f t="shared" si="55"/>
        <v>9.9303273884910156E-2</v>
      </c>
      <c r="F961" s="765">
        <v>8.370000000000001</v>
      </c>
      <c r="G961" s="765">
        <v>3.3319999999999999</v>
      </c>
      <c r="H961" s="337">
        <f t="shared" si="56"/>
        <v>3.8972332474226845</v>
      </c>
      <c r="I961" s="34">
        <f t="shared" si="57"/>
        <v>3.8972332474226726E-2</v>
      </c>
      <c r="J961" s="338">
        <f t="shared" si="58"/>
        <v>1.1796119636642288E-16</v>
      </c>
      <c r="K961" s="1786"/>
      <c r="L961" s="1787"/>
      <c r="M961" s="1786"/>
      <c r="N961" s="1786"/>
      <c r="O961" s="1786"/>
      <c r="P961" s="1786"/>
      <c r="Q961" s="1786"/>
    </row>
    <row r="962" spans="1:17">
      <c r="A962" s="764">
        <v>38720</v>
      </c>
      <c r="B962" s="154">
        <f t="shared" si="52"/>
        <v>5.013999999999999E-2</v>
      </c>
      <c r="C962" s="206">
        <f t="shared" si="54"/>
        <v>6.0310619308663181E-2</v>
      </c>
      <c r="D962" s="33">
        <f t="shared" si="53"/>
        <v>8.3400000000000002E-2</v>
      </c>
      <c r="E962" s="206">
        <f t="shared" si="55"/>
        <v>9.9268853844745611E-2</v>
      </c>
      <c r="F962" s="765">
        <v>8.34</v>
      </c>
      <c r="G962" s="765">
        <v>3.3260000000000001</v>
      </c>
      <c r="H962" s="337">
        <f t="shared" si="56"/>
        <v>3.8958234536082514</v>
      </c>
      <c r="I962" s="34">
        <f t="shared" si="57"/>
        <v>3.895823453608243E-2</v>
      </c>
      <c r="J962" s="338">
        <f t="shared" si="58"/>
        <v>8.3266726846886741E-17</v>
      </c>
      <c r="K962" s="1786"/>
      <c r="L962" s="1787"/>
      <c r="M962" s="1786"/>
      <c r="N962" s="1786"/>
      <c r="O962" s="1786"/>
      <c r="P962" s="1786"/>
      <c r="Q962" s="1786"/>
    </row>
    <row r="963" spans="1:17">
      <c r="A963" s="764">
        <v>38721</v>
      </c>
      <c r="B963" s="154">
        <f t="shared" si="52"/>
        <v>4.9949999999999994E-2</v>
      </c>
      <c r="C963" s="206">
        <f t="shared" si="54"/>
        <v>6.0289252577319707E-2</v>
      </c>
      <c r="D963" s="33">
        <f t="shared" si="53"/>
        <v>8.2799999999999999E-2</v>
      </c>
      <c r="E963" s="206">
        <f t="shared" si="55"/>
        <v>9.9232860824742336E-2</v>
      </c>
      <c r="F963" s="765">
        <v>8.2799999999999994</v>
      </c>
      <c r="G963" s="765">
        <v>3.2850000000000001</v>
      </c>
      <c r="H963" s="337">
        <f t="shared" si="56"/>
        <v>3.8943608247422721</v>
      </c>
      <c r="I963" s="34">
        <f t="shared" si="57"/>
        <v>3.8943608247422629E-2</v>
      </c>
      <c r="J963" s="338">
        <f t="shared" si="58"/>
        <v>9.0205620750793969E-17</v>
      </c>
      <c r="K963" s="1786"/>
      <c r="L963" s="1787"/>
      <c r="M963" s="1786"/>
      <c r="N963" s="1786"/>
      <c r="O963" s="1786"/>
      <c r="P963" s="1786"/>
      <c r="Q963" s="1786"/>
    </row>
    <row r="964" spans="1:17">
      <c r="A964" s="764">
        <v>38722</v>
      </c>
      <c r="B964" s="154">
        <f t="shared" si="52"/>
        <v>4.9970000000000001E-2</v>
      </c>
      <c r="C964" s="206">
        <f t="shared" si="54"/>
        <v>6.026951030927849E-2</v>
      </c>
      <c r="D964" s="33">
        <f t="shared" si="53"/>
        <v>8.2699999999999996E-2</v>
      </c>
      <c r="E964" s="206">
        <f t="shared" si="55"/>
        <v>9.9197938144329978E-2</v>
      </c>
      <c r="F964" s="765">
        <v>8.27</v>
      </c>
      <c r="G964" s="765">
        <v>3.2730000000000001</v>
      </c>
      <c r="H964" s="337">
        <f t="shared" si="56"/>
        <v>3.8928427835051589</v>
      </c>
      <c r="I964" s="34">
        <f t="shared" si="57"/>
        <v>3.8928427835051488E-2</v>
      </c>
      <c r="J964" s="338">
        <f t="shared" si="58"/>
        <v>1.0408340855860843E-16</v>
      </c>
      <c r="K964" s="1786"/>
      <c r="L964" s="1787"/>
      <c r="M964" s="1786"/>
      <c r="N964" s="1786"/>
      <c r="O964" s="1786"/>
      <c r="P964" s="1786"/>
      <c r="Q964" s="1786"/>
    </row>
    <row r="965" spans="1:17">
      <c r="A965" s="764">
        <v>38723</v>
      </c>
      <c r="B965" s="154">
        <f t="shared" si="52"/>
        <v>5.0079999999999993E-2</v>
      </c>
      <c r="C965" s="206">
        <f t="shared" si="54"/>
        <v>6.0252216494845495E-2</v>
      </c>
      <c r="D965" s="33">
        <f t="shared" si="53"/>
        <v>8.2699999999999996E-2</v>
      </c>
      <c r="E965" s="206">
        <f t="shared" si="55"/>
        <v>9.9164432989690826E-2</v>
      </c>
      <c r="F965" s="765">
        <v>8.27</v>
      </c>
      <c r="G965" s="765">
        <v>3.262</v>
      </c>
      <c r="H965" s="337">
        <f t="shared" si="56"/>
        <v>3.8912216494845406</v>
      </c>
      <c r="I965" s="34">
        <f t="shared" si="57"/>
        <v>3.8912216494845331E-2</v>
      </c>
      <c r="J965" s="338">
        <f t="shared" si="58"/>
        <v>7.6327832942979512E-17</v>
      </c>
      <c r="K965" s="1786"/>
      <c r="L965" s="1787"/>
      <c r="M965" s="1786"/>
      <c r="N965" s="1786"/>
      <c r="O965" s="1786"/>
      <c r="P965" s="1786"/>
      <c r="Q965" s="1786"/>
    </row>
    <row r="966" spans="1:17">
      <c r="A966" s="764">
        <v>38726</v>
      </c>
      <c r="B966" s="154">
        <f t="shared" ref="B966:B1029" si="59">(F966-G966)/100</f>
        <v>4.9909999999999996E-2</v>
      </c>
      <c r="C966" s="206">
        <f t="shared" si="54"/>
        <v>6.0231636597938266E-2</v>
      </c>
      <c r="D966" s="33">
        <f t="shared" si="53"/>
        <v>8.2500000000000004E-2</v>
      </c>
      <c r="E966" s="206">
        <f t="shared" si="55"/>
        <v>9.9128608247422784E-2</v>
      </c>
      <c r="F966" s="765">
        <v>8.25</v>
      </c>
      <c r="G966" s="765">
        <v>3.2589999999999999</v>
      </c>
      <c r="H966" s="337">
        <f t="shared" si="56"/>
        <v>3.889697164948458</v>
      </c>
      <c r="I966" s="34">
        <f t="shared" si="57"/>
        <v>3.8896971649484517E-2</v>
      </c>
      <c r="J966" s="338">
        <f t="shared" si="58"/>
        <v>6.2450045135165055E-17</v>
      </c>
      <c r="K966" s="1786"/>
      <c r="L966" s="1787"/>
      <c r="M966" s="1786"/>
      <c r="N966" s="1786"/>
      <c r="O966" s="1786"/>
      <c r="P966" s="1786"/>
      <c r="Q966" s="1786"/>
    </row>
    <row r="967" spans="1:17">
      <c r="A967" s="764">
        <v>38727</v>
      </c>
      <c r="B967" s="154">
        <f t="shared" si="59"/>
        <v>4.9829999999999999E-2</v>
      </c>
      <c r="C967" s="206">
        <f t="shared" si="54"/>
        <v>6.0209381443299091E-2</v>
      </c>
      <c r="D967" s="33">
        <f t="shared" ref="D967:D1030" si="60">F967/100</f>
        <v>8.2699999999999996E-2</v>
      </c>
      <c r="E967" s="206">
        <f t="shared" si="55"/>
        <v>9.9091752577319683E-2</v>
      </c>
      <c r="F967" s="765">
        <v>8.27</v>
      </c>
      <c r="G967" s="765">
        <v>3.2869999999999999</v>
      </c>
      <c r="H967" s="337">
        <f t="shared" si="56"/>
        <v>3.8882371134020657</v>
      </c>
      <c r="I967" s="34">
        <f t="shared" si="57"/>
        <v>3.8882371134020592E-2</v>
      </c>
      <c r="J967" s="338">
        <f t="shared" si="58"/>
        <v>6.2450045135165055E-17</v>
      </c>
      <c r="K967" s="1786"/>
      <c r="L967" s="1787"/>
      <c r="M967" s="1786"/>
      <c r="N967" s="1786"/>
      <c r="O967" s="1786"/>
      <c r="P967" s="1786"/>
      <c r="Q967" s="1786"/>
    </row>
    <row r="968" spans="1:17">
      <c r="A968" s="764">
        <v>38728</v>
      </c>
      <c r="B968" s="154">
        <f t="shared" si="59"/>
        <v>4.9329999999999999E-2</v>
      </c>
      <c r="C968" s="206">
        <f t="shared" si="54"/>
        <v>6.0184548969072285E-2</v>
      </c>
      <c r="D968" s="33">
        <f t="shared" si="60"/>
        <v>8.2299999999999998E-2</v>
      </c>
      <c r="E968" s="206">
        <f t="shared" si="55"/>
        <v>9.9053350515464017E-2</v>
      </c>
      <c r="F968" s="765">
        <v>8.23</v>
      </c>
      <c r="G968" s="765">
        <v>3.2970000000000002</v>
      </c>
      <c r="H968" s="337">
        <f t="shared" si="56"/>
        <v>3.8868801546391794</v>
      </c>
      <c r="I968" s="34">
        <f t="shared" si="57"/>
        <v>3.8868801546391732E-2</v>
      </c>
      <c r="J968" s="338">
        <f t="shared" si="58"/>
        <v>6.2450045135165055E-17</v>
      </c>
      <c r="K968" s="1786"/>
      <c r="L968" s="1787"/>
      <c r="M968" s="1786"/>
      <c r="N968" s="1786"/>
      <c r="O968" s="1786"/>
      <c r="P968" s="1786"/>
      <c r="Q968" s="1786"/>
    </row>
    <row r="969" spans="1:17">
      <c r="A969" s="764">
        <v>38729</v>
      </c>
      <c r="B969" s="154">
        <f t="shared" si="59"/>
        <v>4.9249999999999988E-2</v>
      </c>
      <c r="C969" s="206">
        <f t="shared" si="54"/>
        <v>6.0159226804123833E-2</v>
      </c>
      <c r="D969" s="33">
        <f t="shared" si="60"/>
        <v>8.199999999999999E-2</v>
      </c>
      <c r="E969" s="206">
        <f t="shared" si="55"/>
        <v>9.901417525773204E-2</v>
      </c>
      <c r="F969" s="765">
        <v>8.1999999999999993</v>
      </c>
      <c r="G969" s="765">
        <v>3.2749999999999999</v>
      </c>
      <c r="H969" s="337">
        <f t="shared" si="56"/>
        <v>3.8854948453608285</v>
      </c>
      <c r="I969" s="34">
        <f t="shared" si="57"/>
        <v>3.8854948453608207E-2</v>
      </c>
      <c r="J969" s="338">
        <f t="shared" si="58"/>
        <v>7.6327832942979512E-17</v>
      </c>
      <c r="K969" s="1786"/>
      <c r="L969" s="1787"/>
      <c r="M969" s="1786"/>
      <c r="N969" s="1786"/>
      <c r="O969" s="1786"/>
      <c r="P969" s="1786"/>
      <c r="Q969" s="1786"/>
    </row>
    <row r="970" spans="1:17">
      <c r="A970" s="764">
        <v>38730</v>
      </c>
      <c r="B970" s="154">
        <f t="shared" si="59"/>
        <v>4.9860000000000008E-2</v>
      </c>
      <c r="C970" s="206">
        <f t="shared" si="54"/>
        <v>6.0131726804123847E-2</v>
      </c>
      <c r="D970" s="33">
        <f t="shared" si="60"/>
        <v>8.2500000000000004E-2</v>
      </c>
      <c r="E970" s="206">
        <f t="shared" si="55"/>
        <v>9.8972809278350615E-2</v>
      </c>
      <c r="F970" s="765">
        <v>8.25</v>
      </c>
      <c r="G970" s="765">
        <v>3.2639999999999998</v>
      </c>
      <c r="H970" s="337">
        <f t="shared" si="56"/>
        <v>3.8841082474226849</v>
      </c>
      <c r="I970" s="34">
        <f t="shared" si="57"/>
        <v>3.8841082474226768E-2</v>
      </c>
      <c r="J970" s="338">
        <f t="shared" si="58"/>
        <v>8.3266726846886741E-17</v>
      </c>
      <c r="K970" s="1786"/>
      <c r="L970" s="1787"/>
      <c r="M970" s="1786"/>
      <c r="N970" s="1786"/>
      <c r="O970" s="1786"/>
      <c r="P970" s="1786"/>
      <c r="Q970" s="1786"/>
    </row>
    <row r="971" spans="1:17">
      <c r="A971" s="764">
        <v>38733</v>
      </c>
      <c r="B971" s="154">
        <f t="shared" si="59"/>
        <v>4.9340000000000009E-2</v>
      </c>
      <c r="C971" s="206">
        <f t="shared" si="54"/>
        <v>6.0102912371134146E-2</v>
      </c>
      <c r="D971" s="33">
        <f t="shared" si="60"/>
        <v>8.2100000000000006E-2</v>
      </c>
      <c r="E971" s="206">
        <f t="shared" si="55"/>
        <v>9.8930412371134119E-2</v>
      </c>
      <c r="F971" s="765">
        <v>8.2100000000000009</v>
      </c>
      <c r="G971" s="765">
        <v>3.2759999999999998</v>
      </c>
      <c r="H971" s="337">
        <f t="shared" si="56"/>
        <v>3.8827500000000041</v>
      </c>
      <c r="I971" s="34">
        <f t="shared" si="57"/>
        <v>3.8827499999999973E-2</v>
      </c>
      <c r="J971" s="338">
        <f t="shared" si="58"/>
        <v>6.9388939039072284E-17</v>
      </c>
      <c r="K971" s="1786"/>
      <c r="L971" s="1787"/>
      <c r="M971" s="1786"/>
      <c r="N971" s="1786"/>
      <c r="O971" s="1786"/>
      <c r="P971" s="1786"/>
      <c r="Q971" s="1786"/>
    </row>
    <row r="972" spans="1:17">
      <c r="A972" s="764">
        <v>38734</v>
      </c>
      <c r="B972" s="154">
        <f t="shared" si="59"/>
        <v>5.0029999999999998E-2</v>
      </c>
      <c r="C972" s="206">
        <f t="shared" si="54"/>
        <v>6.0073827319587762E-2</v>
      </c>
      <c r="D972" s="33">
        <f t="shared" si="60"/>
        <v>8.2699999999999996E-2</v>
      </c>
      <c r="E972" s="206">
        <f t="shared" si="55"/>
        <v>9.8887242268041339E-2</v>
      </c>
      <c r="F972" s="765">
        <v>8.27</v>
      </c>
      <c r="G972" s="765">
        <v>3.2669999999999999</v>
      </c>
      <c r="H972" s="337">
        <f t="shared" si="56"/>
        <v>3.8813414948453655</v>
      </c>
      <c r="I972" s="34">
        <f t="shared" si="57"/>
        <v>3.8813414948453577E-2</v>
      </c>
      <c r="J972" s="338">
        <f t="shared" si="58"/>
        <v>7.6327832942979512E-17</v>
      </c>
      <c r="K972" s="1786"/>
      <c r="L972" s="1787"/>
      <c r="M972" s="1786"/>
      <c r="N972" s="1786"/>
      <c r="O972" s="1786"/>
      <c r="P972" s="1786"/>
      <c r="Q972" s="1786"/>
    </row>
    <row r="973" spans="1:17">
      <c r="A973" s="764">
        <v>38735</v>
      </c>
      <c r="B973" s="154">
        <f t="shared" si="59"/>
        <v>5.0389999999999997E-2</v>
      </c>
      <c r="C973" s="206">
        <f t="shared" ref="C973:C1036" si="61">AVERAGE(B198:B973)</f>
        <v>6.0041726804123847E-2</v>
      </c>
      <c r="D973" s="33">
        <f t="shared" si="60"/>
        <v>8.3199999999999996E-2</v>
      </c>
      <c r="E973" s="206">
        <f t="shared" ref="E973:E1036" si="62">AVERAGE(D198:D973)</f>
        <v>9.8841881443299071E-2</v>
      </c>
      <c r="F973" s="765">
        <v>8.32</v>
      </c>
      <c r="G973" s="765">
        <v>3.2810000000000001</v>
      </c>
      <c r="H973" s="337">
        <f t="shared" ref="H973:H1036" si="63">AVERAGE(G198:G973)</f>
        <v>3.8800154639175304</v>
      </c>
      <c r="I973" s="34">
        <f t="shared" ref="I973:I1036" si="64">E973-C973</f>
        <v>3.8800154639175223E-2</v>
      </c>
      <c r="J973" s="338">
        <f t="shared" ref="J973:J1036" si="65">H973/100-I973</f>
        <v>8.3266726846886741E-17</v>
      </c>
      <c r="K973" s="1786"/>
      <c r="L973" s="1787"/>
      <c r="M973" s="1786"/>
      <c r="N973" s="1786"/>
      <c r="O973" s="1786"/>
      <c r="P973" s="1786"/>
      <c r="Q973" s="1786"/>
    </row>
    <row r="974" spans="1:17">
      <c r="A974" s="764">
        <v>38736</v>
      </c>
      <c r="B974" s="154">
        <f t="shared" si="59"/>
        <v>4.9209999999999997E-2</v>
      </c>
      <c r="C974" s="206">
        <f t="shared" si="61"/>
        <v>6.0005399484536225E-2</v>
      </c>
      <c r="D974" s="33">
        <f t="shared" si="60"/>
        <v>8.2599999999999993E-2</v>
      </c>
      <c r="E974" s="206">
        <f t="shared" si="62"/>
        <v>9.8793556701031029E-2</v>
      </c>
      <c r="F974" s="765">
        <v>8.26</v>
      </c>
      <c r="G974" s="765">
        <v>3.339</v>
      </c>
      <c r="H974" s="337">
        <f t="shared" si="63"/>
        <v>3.878815721649489</v>
      </c>
      <c r="I974" s="34">
        <f t="shared" si="64"/>
        <v>3.8788157216494805E-2</v>
      </c>
      <c r="J974" s="338">
        <f t="shared" si="65"/>
        <v>8.3266726846886741E-17</v>
      </c>
      <c r="K974" s="1786"/>
      <c r="L974" s="1787"/>
      <c r="M974" s="1786"/>
      <c r="N974" s="1786"/>
      <c r="O974" s="1786"/>
      <c r="P974" s="1786"/>
      <c r="Q974" s="1786"/>
    </row>
    <row r="975" spans="1:17">
      <c r="A975" s="764">
        <v>38737</v>
      </c>
      <c r="B975" s="154">
        <f t="shared" si="59"/>
        <v>4.9250000000000009E-2</v>
      </c>
      <c r="C975" s="206">
        <f t="shared" si="61"/>
        <v>5.9971185567010449E-2</v>
      </c>
      <c r="D975" s="33">
        <f t="shared" si="60"/>
        <v>8.3000000000000004E-2</v>
      </c>
      <c r="E975" s="206">
        <f t="shared" si="62"/>
        <v>9.8747164948453689E-2</v>
      </c>
      <c r="F975" s="765">
        <v>8.3000000000000007</v>
      </c>
      <c r="G975" s="765">
        <v>3.375</v>
      </c>
      <c r="H975" s="337">
        <f t="shared" si="63"/>
        <v>3.877597938144334</v>
      </c>
      <c r="I975" s="34">
        <f t="shared" si="64"/>
        <v>3.877597938144324E-2</v>
      </c>
      <c r="J975" s="338">
        <f t="shared" si="65"/>
        <v>9.7144514654701197E-17</v>
      </c>
      <c r="K975" s="1786"/>
      <c r="L975" s="1787"/>
      <c r="M975" s="1786"/>
      <c r="N975" s="1786"/>
      <c r="O975" s="1786"/>
      <c r="P975" s="1786"/>
      <c r="Q975" s="1786"/>
    </row>
    <row r="976" spans="1:17">
      <c r="A976" s="764">
        <v>38740</v>
      </c>
      <c r="B976" s="154">
        <f t="shared" si="59"/>
        <v>4.9150000000000006E-2</v>
      </c>
      <c r="C976" s="206">
        <f t="shared" si="61"/>
        <v>5.9940193298969213E-2</v>
      </c>
      <c r="D976" s="33">
        <f t="shared" si="60"/>
        <v>8.3000000000000004E-2</v>
      </c>
      <c r="E976" s="206">
        <f t="shared" si="62"/>
        <v>9.8703865979381522E-2</v>
      </c>
      <c r="F976" s="765">
        <v>8.3000000000000007</v>
      </c>
      <c r="G976" s="765">
        <v>3.3850000000000002</v>
      </c>
      <c r="H976" s="337">
        <f t="shared" si="63"/>
        <v>3.8763672680412422</v>
      </c>
      <c r="I976" s="34">
        <f t="shared" si="64"/>
        <v>3.8763672680412309E-2</v>
      </c>
      <c r="J976" s="338">
        <f t="shared" si="65"/>
        <v>1.1102230246251565E-16</v>
      </c>
      <c r="K976" s="1786"/>
      <c r="L976" s="1787"/>
      <c r="M976" s="1786"/>
      <c r="N976" s="1786"/>
      <c r="O976" s="1786"/>
      <c r="P976" s="1786"/>
      <c r="Q976" s="1786"/>
    </row>
    <row r="977" spans="1:17">
      <c r="A977" s="764">
        <v>38741</v>
      </c>
      <c r="B977" s="154">
        <f t="shared" si="59"/>
        <v>4.9300000000000004E-2</v>
      </c>
      <c r="C977" s="206">
        <f t="shared" si="61"/>
        <v>5.9909265463917664E-2</v>
      </c>
      <c r="D977" s="33">
        <f t="shared" si="60"/>
        <v>8.3000000000000004E-2</v>
      </c>
      <c r="E977" s="206">
        <f t="shared" si="62"/>
        <v>9.8660438144329954E-2</v>
      </c>
      <c r="F977" s="765">
        <v>8.3000000000000007</v>
      </c>
      <c r="G977" s="765">
        <v>3.37</v>
      </c>
      <c r="H977" s="337">
        <f t="shared" si="63"/>
        <v>3.8751172680412425</v>
      </c>
      <c r="I977" s="34">
        <f t="shared" si="64"/>
        <v>3.8751172680412289E-2</v>
      </c>
      <c r="J977" s="338">
        <f t="shared" si="65"/>
        <v>1.3183898417423734E-16</v>
      </c>
      <c r="K977" s="1786"/>
      <c r="L977" s="1787"/>
      <c r="M977" s="1786"/>
      <c r="N977" s="1786"/>
      <c r="O977" s="1786"/>
      <c r="P977" s="1786"/>
      <c r="Q977" s="1786"/>
    </row>
    <row r="978" spans="1:17">
      <c r="A978" s="764">
        <v>38742</v>
      </c>
      <c r="B978" s="154">
        <f t="shared" si="59"/>
        <v>4.8070000000000002E-2</v>
      </c>
      <c r="C978" s="206">
        <f t="shared" si="61"/>
        <v>5.9872113402061999E-2</v>
      </c>
      <c r="D978" s="33">
        <f t="shared" si="60"/>
        <v>8.2400000000000001E-2</v>
      </c>
      <c r="E978" s="206">
        <f t="shared" si="62"/>
        <v>9.8612500000000061E-2</v>
      </c>
      <c r="F978" s="765">
        <v>8.24</v>
      </c>
      <c r="G978" s="765">
        <v>3.4329999999999998</v>
      </c>
      <c r="H978" s="337">
        <f t="shared" si="63"/>
        <v>3.8740386597938197</v>
      </c>
      <c r="I978" s="34">
        <f t="shared" si="64"/>
        <v>3.8740386597938062E-2</v>
      </c>
      <c r="J978" s="338">
        <f t="shared" si="65"/>
        <v>1.3183898417423734E-16</v>
      </c>
      <c r="K978" s="1786"/>
      <c r="L978" s="1787"/>
      <c r="M978" s="1786"/>
      <c r="N978" s="1786"/>
      <c r="O978" s="1786"/>
      <c r="P978" s="1786"/>
      <c r="Q978" s="1786"/>
    </row>
    <row r="979" spans="1:17">
      <c r="A979" s="764">
        <v>38743</v>
      </c>
      <c r="B979" s="154">
        <f t="shared" si="59"/>
        <v>4.6920000000000003E-2</v>
      </c>
      <c r="C979" s="206">
        <f t="shared" si="61"/>
        <v>5.9834252577319731E-2</v>
      </c>
      <c r="D979" s="33">
        <f t="shared" si="60"/>
        <v>8.1799999999999998E-2</v>
      </c>
      <c r="E979" s="206">
        <f t="shared" si="62"/>
        <v>9.8564046391752619E-2</v>
      </c>
      <c r="F979" s="765">
        <v>8.18</v>
      </c>
      <c r="G979" s="765">
        <v>3.488</v>
      </c>
      <c r="H979" s="337">
        <f t="shared" si="63"/>
        <v>3.8729793814433036</v>
      </c>
      <c r="I979" s="34">
        <f t="shared" si="64"/>
        <v>3.8729793814432888E-2</v>
      </c>
      <c r="J979" s="338">
        <f t="shared" si="65"/>
        <v>1.457167719820518E-16</v>
      </c>
      <c r="K979" s="1786"/>
      <c r="L979" s="1787"/>
      <c r="M979" s="1786"/>
      <c r="N979" s="1786"/>
      <c r="O979" s="1786"/>
      <c r="P979" s="1786"/>
      <c r="Q979" s="1786"/>
    </row>
    <row r="980" spans="1:17">
      <c r="A980" s="764">
        <v>38744</v>
      </c>
      <c r="B980" s="154">
        <f t="shared" si="59"/>
        <v>4.6600000000000003E-2</v>
      </c>
      <c r="C980" s="206">
        <f t="shared" si="61"/>
        <v>5.9798556701031055E-2</v>
      </c>
      <c r="D980" s="33">
        <f t="shared" si="60"/>
        <v>8.14E-2</v>
      </c>
      <c r="E980" s="206">
        <f t="shared" si="62"/>
        <v>9.8516623711340248E-2</v>
      </c>
      <c r="F980" s="765">
        <v>8.14</v>
      </c>
      <c r="G980" s="765">
        <v>3.48</v>
      </c>
      <c r="H980" s="337">
        <f t="shared" si="63"/>
        <v>3.8718067010309318</v>
      </c>
      <c r="I980" s="34">
        <f t="shared" si="64"/>
        <v>3.8718067010309193E-2</v>
      </c>
      <c r="J980" s="338">
        <f t="shared" si="65"/>
        <v>1.2490009027033011E-16</v>
      </c>
      <c r="K980" s="1786"/>
      <c r="L980" s="1787"/>
      <c r="M980" s="1786"/>
      <c r="N980" s="1786"/>
      <c r="O980" s="1786"/>
      <c r="P980" s="1786"/>
      <c r="Q980" s="1786"/>
    </row>
    <row r="981" spans="1:17">
      <c r="A981" s="764">
        <v>38747</v>
      </c>
      <c r="B981" s="154">
        <f t="shared" si="59"/>
        <v>4.667000000000001E-2</v>
      </c>
      <c r="C981" s="206">
        <f t="shared" si="61"/>
        <v>5.976127577319601E-2</v>
      </c>
      <c r="D981" s="33">
        <f t="shared" si="60"/>
        <v>8.14E-2</v>
      </c>
      <c r="E981" s="206">
        <f t="shared" si="62"/>
        <v>9.8467654639175312E-2</v>
      </c>
      <c r="F981" s="765">
        <v>8.14</v>
      </c>
      <c r="G981" s="765">
        <v>3.4729999999999999</v>
      </c>
      <c r="H981" s="337">
        <f t="shared" si="63"/>
        <v>3.8706378865979425</v>
      </c>
      <c r="I981" s="34">
        <f t="shared" si="64"/>
        <v>3.8706378865979302E-2</v>
      </c>
      <c r="J981" s="338">
        <f t="shared" si="65"/>
        <v>1.2490009027033011E-16</v>
      </c>
      <c r="K981" s="1786"/>
      <c r="L981" s="1787"/>
      <c r="M981" s="1786"/>
      <c r="N981" s="1786"/>
      <c r="O981" s="1786"/>
      <c r="P981" s="1786"/>
      <c r="Q981" s="1786"/>
    </row>
    <row r="982" spans="1:17">
      <c r="A982" s="764">
        <v>38748</v>
      </c>
      <c r="B982" s="154">
        <f t="shared" si="59"/>
        <v>4.7129999999999991E-2</v>
      </c>
      <c r="C982" s="206">
        <f t="shared" si="61"/>
        <v>5.9723041237113535E-2</v>
      </c>
      <c r="D982" s="33">
        <f t="shared" si="60"/>
        <v>8.1799999999999998E-2</v>
      </c>
      <c r="E982" s="206">
        <f t="shared" si="62"/>
        <v>9.8417912371134092E-2</v>
      </c>
      <c r="F982" s="765">
        <v>8.18</v>
      </c>
      <c r="G982" s="765">
        <v>3.4670000000000001</v>
      </c>
      <c r="H982" s="337">
        <f t="shared" si="63"/>
        <v>3.8694871134020663</v>
      </c>
      <c r="I982" s="34">
        <f t="shared" si="64"/>
        <v>3.8694871134020557E-2</v>
      </c>
      <c r="J982" s="338">
        <f t="shared" si="65"/>
        <v>1.0408340855860843E-16</v>
      </c>
      <c r="K982" s="1786"/>
      <c r="L982" s="1787"/>
      <c r="M982" s="1786"/>
      <c r="N982" s="1786"/>
      <c r="O982" s="1786"/>
      <c r="P982" s="1786"/>
      <c r="Q982" s="1786"/>
    </row>
    <row r="983" spans="1:17">
      <c r="A983" s="764">
        <v>38749</v>
      </c>
      <c r="B983" s="154">
        <f t="shared" si="59"/>
        <v>4.6050000000000008E-2</v>
      </c>
      <c r="C983" s="206">
        <f t="shared" si="61"/>
        <v>5.968109536082488E-2</v>
      </c>
      <c r="D983" s="33">
        <f t="shared" si="60"/>
        <v>8.1300000000000011E-2</v>
      </c>
      <c r="E983" s="206">
        <f t="shared" si="62"/>
        <v>9.8365721649484608E-2</v>
      </c>
      <c r="F983" s="765">
        <v>8.1300000000000008</v>
      </c>
      <c r="G983" s="765">
        <v>3.5249999999999999</v>
      </c>
      <c r="H983" s="337">
        <f t="shared" si="63"/>
        <v>3.8684626288659838</v>
      </c>
      <c r="I983" s="34">
        <f t="shared" si="64"/>
        <v>3.8684626288659728E-2</v>
      </c>
      <c r="J983" s="338">
        <f t="shared" si="65"/>
        <v>1.1102230246251565E-16</v>
      </c>
      <c r="K983" s="1786"/>
      <c r="L983" s="1787"/>
      <c r="M983" s="1786"/>
      <c r="N983" s="1786"/>
      <c r="O983" s="1786"/>
      <c r="P983" s="1786"/>
      <c r="Q983" s="1786"/>
    </row>
    <row r="984" spans="1:17">
      <c r="A984" s="764">
        <v>38750</v>
      </c>
      <c r="B984" s="154">
        <f t="shared" si="59"/>
        <v>4.632E-2</v>
      </c>
      <c r="C984" s="206">
        <f t="shared" si="61"/>
        <v>5.9638337628866112E-2</v>
      </c>
      <c r="D984" s="33">
        <f t="shared" si="60"/>
        <v>8.1600000000000006E-2</v>
      </c>
      <c r="E984" s="206">
        <f t="shared" si="62"/>
        <v>9.8312886597938201E-2</v>
      </c>
      <c r="F984" s="765">
        <v>8.16</v>
      </c>
      <c r="G984" s="765">
        <v>3.528</v>
      </c>
      <c r="H984" s="337">
        <f t="shared" si="63"/>
        <v>3.8674548969072204</v>
      </c>
      <c r="I984" s="34">
        <f t="shared" si="64"/>
        <v>3.8674548969072089E-2</v>
      </c>
      <c r="J984" s="338">
        <f t="shared" si="65"/>
        <v>1.1796119636642288E-16</v>
      </c>
      <c r="K984" s="1786"/>
      <c r="L984" s="1787"/>
      <c r="M984" s="1786"/>
      <c r="N984" s="1786"/>
      <c r="O984" s="1786"/>
      <c r="P984" s="1786"/>
      <c r="Q984" s="1786"/>
    </row>
    <row r="985" spans="1:17">
      <c r="A985" s="764">
        <v>38751</v>
      </c>
      <c r="B985" s="154">
        <f t="shared" si="59"/>
        <v>4.6610000000000006E-2</v>
      </c>
      <c r="C985" s="206">
        <f t="shared" si="61"/>
        <v>5.9594922680412513E-2</v>
      </c>
      <c r="D985" s="33">
        <f t="shared" si="60"/>
        <v>8.1500000000000003E-2</v>
      </c>
      <c r="E985" s="206">
        <f t="shared" si="62"/>
        <v>9.8259149484536179E-2</v>
      </c>
      <c r="F985" s="765">
        <v>8.15</v>
      </c>
      <c r="G985" s="765">
        <v>3.4889999999999999</v>
      </c>
      <c r="H985" s="337">
        <f t="shared" si="63"/>
        <v>3.8664226804123754</v>
      </c>
      <c r="I985" s="34">
        <f t="shared" si="64"/>
        <v>3.8664226804123666E-2</v>
      </c>
      <c r="J985" s="338">
        <f t="shared" si="65"/>
        <v>9.0205620750793969E-17</v>
      </c>
      <c r="K985" s="1786"/>
      <c r="L985" s="1787"/>
      <c r="M985" s="1786"/>
      <c r="N985" s="1786"/>
      <c r="O985" s="1786"/>
      <c r="P985" s="1786"/>
      <c r="Q985" s="1786"/>
    </row>
    <row r="986" spans="1:17">
      <c r="A986" s="764">
        <v>38754</v>
      </c>
      <c r="B986" s="154">
        <f t="shared" si="59"/>
        <v>4.6539999999999998E-2</v>
      </c>
      <c r="C986" s="206">
        <f t="shared" si="61"/>
        <v>5.9554123711340334E-2</v>
      </c>
      <c r="D986" s="33">
        <f t="shared" si="60"/>
        <v>8.14E-2</v>
      </c>
      <c r="E986" s="206">
        <f t="shared" si="62"/>
        <v>9.8207087628866083E-2</v>
      </c>
      <c r="F986" s="765">
        <v>8.14</v>
      </c>
      <c r="G986" s="765">
        <v>3.4860000000000002</v>
      </c>
      <c r="H986" s="337">
        <f t="shared" si="63"/>
        <v>3.8652963917525813</v>
      </c>
      <c r="I986" s="34">
        <f t="shared" si="64"/>
        <v>3.8652963917525748E-2</v>
      </c>
      <c r="J986" s="338">
        <f t="shared" si="65"/>
        <v>6.2450045135165055E-17</v>
      </c>
      <c r="K986" s="1786"/>
      <c r="L986" s="1787"/>
      <c r="M986" s="1786"/>
      <c r="N986" s="1786"/>
      <c r="O986" s="1786"/>
      <c r="P986" s="1786"/>
      <c r="Q986" s="1786"/>
    </row>
    <row r="987" spans="1:17">
      <c r="A987" s="764">
        <v>38755</v>
      </c>
      <c r="B987" s="154">
        <f t="shared" si="59"/>
        <v>4.6660000000000007E-2</v>
      </c>
      <c r="C987" s="206">
        <f t="shared" si="61"/>
        <v>5.9518762886598069E-2</v>
      </c>
      <c r="D987" s="33">
        <f t="shared" si="60"/>
        <v>8.1799999999999998E-2</v>
      </c>
      <c r="E987" s="206">
        <f t="shared" si="62"/>
        <v>9.8159536082474325E-2</v>
      </c>
      <c r="F987" s="765">
        <v>8.18</v>
      </c>
      <c r="G987" s="765">
        <v>3.5139999999999998</v>
      </c>
      <c r="H987" s="337">
        <f t="shared" si="63"/>
        <v>3.8640773195876328</v>
      </c>
      <c r="I987" s="34">
        <f t="shared" si="64"/>
        <v>3.8640773195876256E-2</v>
      </c>
      <c r="J987" s="338">
        <f t="shared" si="65"/>
        <v>6.9388939039072284E-17</v>
      </c>
      <c r="K987" s="1786"/>
      <c r="L987" s="1787"/>
      <c r="M987" s="1786"/>
      <c r="N987" s="1786"/>
      <c r="O987" s="1786"/>
      <c r="P987" s="1786"/>
      <c r="Q987" s="1786"/>
    </row>
    <row r="988" spans="1:17">
      <c r="A988" s="764">
        <v>38756</v>
      </c>
      <c r="B988" s="154">
        <f t="shared" si="59"/>
        <v>4.6859999999999999E-2</v>
      </c>
      <c r="C988" s="206">
        <f t="shared" si="61"/>
        <v>5.9483144329897035E-2</v>
      </c>
      <c r="D988" s="33">
        <f t="shared" si="60"/>
        <v>8.1900000000000001E-2</v>
      </c>
      <c r="E988" s="206">
        <f t="shared" si="62"/>
        <v>9.8111597938144432E-2</v>
      </c>
      <c r="F988" s="765">
        <v>8.19</v>
      </c>
      <c r="G988" s="765">
        <v>3.504</v>
      </c>
      <c r="H988" s="337">
        <f t="shared" si="63"/>
        <v>3.8628453608247462</v>
      </c>
      <c r="I988" s="34">
        <f t="shared" si="64"/>
        <v>3.8628453608247397E-2</v>
      </c>
      <c r="J988" s="338">
        <f t="shared" si="65"/>
        <v>6.2450045135165055E-17</v>
      </c>
      <c r="K988" s="1786"/>
      <c r="L988" s="1787"/>
      <c r="M988" s="1786"/>
      <c r="N988" s="1786"/>
      <c r="O988" s="1786"/>
      <c r="P988" s="1786"/>
      <c r="Q988" s="1786"/>
    </row>
    <row r="989" spans="1:17">
      <c r="A989" s="764">
        <v>38757</v>
      </c>
      <c r="B989" s="154">
        <f t="shared" si="59"/>
        <v>4.6630000000000005E-2</v>
      </c>
      <c r="C989" s="206">
        <f t="shared" si="61"/>
        <v>5.9454059278350652E-2</v>
      </c>
      <c r="D989" s="33">
        <f t="shared" si="60"/>
        <v>8.14E-2</v>
      </c>
      <c r="E989" s="206">
        <f t="shared" si="62"/>
        <v>9.8068170103092892E-2</v>
      </c>
      <c r="F989" s="765">
        <v>8.14</v>
      </c>
      <c r="G989" s="765">
        <v>3.4769999999999999</v>
      </c>
      <c r="H989" s="337">
        <f t="shared" si="63"/>
        <v>3.86141108247423</v>
      </c>
      <c r="I989" s="34">
        <f t="shared" si="64"/>
        <v>3.861411082474224E-2</v>
      </c>
      <c r="J989" s="338">
        <f t="shared" si="65"/>
        <v>6.2450045135165055E-17</v>
      </c>
      <c r="K989" s="1786"/>
      <c r="L989" s="1787"/>
      <c r="M989" s="1786"/>
      <c r="N989" s="1786"/>
      <c r="O989" s="1786"/>
      <c r="P989" s="1786"/>
      <c r="Q989" s="1786"/>
    </row>
    <row r="990" spans="1:17">
      <c r="A990" s="764">
        <v>38758</v>
      </c>
      <c r="B990" s="154">
        <f t="shared" si="59"/>
        <v>4.6640000000000008E-2</v>
      </c>
      <c r="C990" s="206">
        <f t="shared" si="61"/>
        <v>5.9424987113402203E-2</v>
      </c>
      <c r="D990" s="33">
        <f t="shared" si="60"/>
        <v>8.14E-2</v>
      </c>
      <c r="E990" s="206">
        <f t="shared" si="62"/>
        <v>9.8024613402061936E-2</v>
      </c>
      <c r="F990" s="765">
        <v>8.14</v>
      </c>
      <c r="G990" s="765">
        <v>3.476</v>
      </c>
      <c r="H990" s="337">
        <f t="shared" si="63"/>
        <v>3.8599626288659832</v>
      </c>
      <c r="I990" s="34">
        <f t="shared" si="64"/>
        <v>3.8599626288659733E-2</v>
      </c>
      <c r="J990" s="338">
        <f t="shared" si="65"/>
        <v>9.7144514654701197E-17</v>
      </c>
      <c r="K990" s="1786"/>
      <c r="L990" s="1787"/>
      <c r="M990" s="1786"/>
      <c r="N990" s="1786"/>
      <c r="O990" s="1786"/>
      <c r="P990" s="1786"/>
      <c r="Q990" s="1786"/>
    </row>
    <row r="991" spans="1:17">
      <c r="A991" s="764">
        <v>38761</v>
      </c>
      <c r="B991" s="154">
        <f t="shared" si="59"/>
        <v>4.6179999999999992E-2</v>
      </c>
      <c r="C991" s="206">
        <f t="shared" si="61"/>
        <v>5.9399149484536215E-2</v>
      </c>
      <c r="D991" s="33">
        <f t="shared" si="60"/>
        <v>8.1099999999999992E-2</v>
      </c>
      <c r="E991" s="206">
        <f t="shared" si="62"/>
        <v>9.798466494845369E-2</v>
      </c>
      <c r="F991" s="765">
        <v>8.11</v>
      </c>
      <c r="G991" s="765">
        <v>3.492</v>
      </c>
      <c r="H991" s="337">
        <f t="shared" si="63"/>
        <v>3.8585515463917566</v>
      </c>
      <c r="I991" s="34">
        <f t="shared" si="64"/>
        <v>3.8585515463917475E-2</v>
      </c>
      <c r="J991" s="338">
        <f t="shared" si="65"/>
        <v>9.0205620750793969E-17</v>
      </c>
      <c r="K991" s="1786"/>
      <c r="L991" s="1787"/>
      <c r="M991" s="1786"/>
      <c r="N991" s="1786"/>
      <c r="O991" s="1786"/>
      <c r="P991" s="1786"/>
      <c r="Q991" s="1786"/>
    </row>
    <row r="992" spans="1:17">
      <c r="A992" s="764">
        <v>38762</v>
      </c>
      <c r="B992" s="154">
        <f t="shared" si="59"/>
        <v>4.6019999999999991E-2</v>
      </c>
      <c r="C992" s="206">
        <f t="shared" si="61"/>
        <v>5.9373530927835184E-2</v>
      </c>
      <c r="D992" s="33">
        <f t="shared" si="60"/>
        <v>8.1000000000000003E-2</v>
      </c>
      <c r="E992" s="206">
        <f t="shared" si="62"/>
        <v>9.7944845360824831E-2</v>
      </c>
      <c r="F992" s="765">
        <v>8.1</v>
      </c>
      <c r="G992" s="765">
        <v>3.4980000000000002</v>
      </c>
      <c r="H992" s="337">
        <f t="shared" si="63"/>
        <v>3.8571314432989734</v>
      </c>
      <c r="I992" s="34">
        <f t="shared" si="64"/>
        <v>3.8571314432989647E-2</v>
      </c>
      <c r="J992" s="338">
        <f t="shared" si="65"/>
        <v>9.0205620750793969E-17</v>
      </c>
      <c r="K992" s="1786"/>
      <c r="L992" s="1787"/>
      <c r="M992" s="1786"/>
      <c r="N992" s="1786"/>
      <c r="O992" s="1786"/>
      <c r="P992" s="1786"/>
      <c r="Q992" s="1786"/>
    </row>
    <row r="993" spans="1:17">
      <c r="A993" s="764">
        <v>38763</v>
      </c>
      <c r="B993" s="154">
        <f t="shared" si="59"/>
        <v>4.5839999999999999E-2</v>
      </c>
      <c r="C993" s="206">
        <f t="shared" si="61"/>
        <v>5.9349097938144454E-2</v>
      </c>
      <c r="D993" s="33">
        <f t="shared" si="60"/>
        <v>8.09E-2</v>
      </c>
      <c r="E993" s="206">
        <f t="shared" si="62"/>
        <v>9.7905798969072283E-2</v>
      </c>
      <c r="F993" s="765">
        <v>8.09</v>
      </c>
      <c r="G993" s="765">
        <v>3.5059999999999998</v>
      </c>
      <c r="H993" s="337">
        <f t="shared" si="63"/>
        <v>3.8556701030927862</v>
      </c>
      <c r="I993" s="34">
        <f t="shared" si="64"/>
        <v>3.8556701030927829E-2</v>
      </c>
      <c r="J993" s="338">
        <f t="shared" si="65"/>
        <v>0</v>
      </c>
      <c r="K993" s="1786"/>
      <c r="L993" s="1787"/>
      <c r="M993" s="1786"/>
      <c r="N993" s="1786"/>
      <c r="O993" s="1786"/>
      <c r="P993" s="1786"/>
      <c r="Q993" s="1786"/>
    </row>
    <row r="994" spans="1:17">
      <c r="A994" s="764">
        <v>38764</v>
      </c>
      <c r="B994" s="154">
        <f t="shared" si="59"/>
        <v>4.5579999999999996E-2</v>
      </c>
      <c r="C994" s="206">
        <f t="shared" si="61"/>
        <v>5.9323943298969194E-2</v>
      </c>
      <c r="D994" s="33">
        <f t="shared" si="60"/>
        <v>8.0700000000000008E-2</v>
      </c>
      <c r="E994" s="206">
        <f t="shared" si="62"/>
        <v>9.786597938144341E-2</v>
      </c>
      <c r="F994" s="765">
        <v>8.07</v>
      </c>
      <c r="G994" s="765">
        <v>3.512</v>
      </c>
      <c r="H994" s="337">
        <f t="shared" si="63"/>
        <v>3.8542036082474262</v>
      </c>
      <c r="I994" s="34">
        <f t="shared" si="64"/>
        <v>3.8542036082474217E-2</v>
      </c>
      <c r="J994" s="338">
        <f t="shared" si="65"/>
        <v>0</v>
      </c>
      <c r="K994" s="1786"/>
      <c r="L994" s="1787"/>
      <c r="M994" s="1786"/>
      <c r="N994" s="1786"/>
      <c r="O994" s="1786"/>
      <c r="P994" s="1786"/>
      <c r="Q994" s="1786"/>
    </row>
    <row r="995" spans="1:17">
      <c r="A995" s="764">
        <v>38765</v>
      </c>
      <c r="B995" s="154">
        <f t="shared" si="59"/>
        <v>4.5530000000000001E-2</v>
      </c>
      <c r="C995" s="206">
        <f t="shared" si="61"/>
        <v>5.9295115979381571E-2</v>
      </c>
      <c r="D995" s="33">
        <f t="shared" si="60"/>
        <v>0.08</v>
      </c>
      <c r="E995" s="206">
        <f t="shared" si="62"/>
        <v>9.7822422680412482E-2</v>
      </c>
      <c r="F995" s="765">
        <v>8</v>
      </c>
      <c r="G995" s="765">
        <v>3.4470000000000001</v>
      </c>
      <c r="H995" s="337">
        <f t="shared" si="63"/>
        <v>3.8527306701030963</v>
      </c>
      <c r="I995" s="34">
        <f t="shared" si="64"/>
        <v>3.8527306701030911E-2</v>
      </c>
      <c r="J995" s="338">
        <f t="shared" si="65"/>
        <v>5.5511151231257827E-17</v>
      </c>
      <c r="K995" s="1786"/>
      <c r="L995" s="1787"/>
      <c r="M995" s="1786"/>
      <c r="N995" s="1786"/>
      <c r="O995" s="1786"/>
      <c r="P995" s="1786"/>
      <c r="Q995" s="1786"/>
    </row>
    <row r="996" spans="1:17">
      <c r="A996" s="764">
        <v>38768</v>
      </c>
      <c r="B996" s="154">
        <f t="shared" si="59"/>
        <v>4.5939999999999995E-2</v>
      </c>
      <c r="C996" s="206">
        <f t="shared" si="61"/>
        <v>5.9268891752577456E-2</v>
      </c>
      <c r="D996" s="33">
        <f t="shared" si="60"/>
        <v>8.0299999999999996E-2</v>
      </c>
      <c r="E996" s="206">
        <f t="shared" si="62"/>
        <v>9.7780798969072255E-2</v>
      </c>
      <c r="F996" s="765">
        <v>8.0299999999999994</v>
      </c>
      <c r="G996" s="765">
        <v>3.4359999999999999</v>
      </c>
      <c r="H996" s="337">
        <f t="shared" si="63"/>
        <v>3.8511907216494881</v>
      </c>
      <c r="I996" s="34">
        <f t="shared" si="64"/>
        <v>3.8511907216494799E-2</v>
      </c>
      <c r="J996" s="338">
        <f t="shared" si="65"/>
        <v>8.3266726846886741E-17</v>
      </c>
      <c r="K996" s="1786"/>
      <c r="L996" s="1787"/>
      <c r="M996" s="1786"/>
      <c r="N996" s="1786"/>
      <c r="O996" s="1786"/>
      <c r="P996" s="1786"/>
      <c r="Q996" s="1786"/>
    </row>
    <row r="997" spans="1:17">
      <c r="A997" s="764">
        <v>38769</v>
      </c>
      <c r="B997" s="154">
        <f t="shared" si="59"/>
        <v>4.571999999999999E-2</v>
      </c>
      <c r="C997" s="206">
        <f t="shared" si="61"/>
        <v>5.9241597938144465E-2</v>
      </c>
      <c r="D997" s="33">
        <f t="shared" si="60"/>
        <v>8.0199999999999994E-2</v>
      </c>
      <c r="E997" s="206">
        <f t="shared" si="62"/>
        <v>9.7738530927835146E-2</v>
      </c>
      <c r="F997" s="765">
        <v>8.02</v>
      </c>
      <c r="G997" s="765">
        <v>3.448</v>
      </c>
      <c r="H997" s="337">
        <f t="shared" si="63"/>
        <v>3.8496932989690751</v>
      </c>
      <c r="I997" s="34">
        <f t="shared" si="64"/>
        <v>3.8496932989690681E-2</v>
      </c>
      <c r="J997" s="338">
        <f t="shared" si="65"/>
        <v>6.9388939039072284E-17</v>
      </c>
      <c r="K997" s="1786"/>
      <c r="L997" s="1787"/>
      <c r="M997" s="1786"/>
      <c r="N997" s="1786"/>
      <c r="O997" s="1786"/>
      <c r="P997" s="1786"/>
      <c r="Q997" s="1786"/>
    </row>
    <row r="998" spans="1:17">
      <c r="A998" s="764">
        <v>38770</v>
      </c>
      <c r="B998" s="154">
        <f t="shared" si="59"/>
        <v>4.5710000000000001E-2</v>
      </c>
      <c r="C998" s="206">
        <f t="shared" si="61"/>
        <v>5.9215451030927971E-2</v>
      </c>
      <c r="D998" s="33">
        <f t="shared" si="60"/>
        <v>7.9899999999999999E-2</v>
      </c>
      <c r="E998" s="206">
        <f t="shared" si="62"/>
        <v>9.7697809278350589E-2</v>
      </c>
      <c r="F998" s="765">
        <v>7.99</v>
      </c>
      <c r="G998" s="765">
        <v>3.419</v>
      </c>
      <c r="H998" s="337">
        <f t="shared" si="63"/>
        <v>3.8482358247422712</v>
      </c>
      <c r="I998" s="34">
        <f t="shared" si="64"/>
        <v>3.8482358247422618E-2</v>
      </c>
      <c r="J998" s="338">
        <f t="shared" si="65"/>
        <v>9.7144514654701197E-17</v>
      </c>
      <c r="K998" s="1786"/>
      <c r="L998" s="1787"/>
      <c r="M998" s="1786"/>
      <c r="N998" s="1786"/>
      <c r="O998" s="1786"/>
      <c r="P998" s="1786"/>
      <c r="Q998" s="1786"/>
    </row>
    <row r="999" spans="1:17">
      <c r="A999" s="764">
        <v>38771</v>
      </c>
      <c r="B999" s="154">
        <f t="shared" si="59"/>
        <v>4.5010000000000001E-2</v>
      </c>
      <c r="C999" s="206">
        <f t="shared" si="61"/>
        <v>5.9184922680412491E-2</v>
      </c>
      <c r="D999" s="33">
        <f t="shared" si="60"/>
        <v>7.980000000000001E-2</v>
      </c>
      <c r="E999" s="206">
        <f t="shared" si="62"/>
        <v>9.7654252577319689E-2</v>
      </c>
      <c r="F999" s="765">
        <v>7.98</v>
      </c>
      <c r="G999" s="765">
        <v>3.4790000000000001</v>
      </c>
      <c r="H999" s="337">
        <f t="shared" si="63"/>
        <v>3.8469329896907243</v>
      </c>
      <c r="I999" s="34">
        <f t="shared" si="64"/>
        <v>3.8469329896907198E-2</v>
      </c>
      <c r="J999" s="338">
        <f t="shared" si="65"/>
        <v>0</v>
      </c>
      <c r="K999" s="1786"/>
      <c r="L999" s="1787"/>
      <c r="M999" s="1786"/>
      <c r="N999" s="1786"/>
      <c r="O999" s="1786"/>
      <c r="P999" s="1786"/>
      <c r="Q999" s="1786"/>
    </row>
    <row r="1000" spans="1:17">
      <c r="A1000" s="764">
        <v>38772</v>
      </c>
      <c r="B1000" s="154">
        <f t="shared" si="59"/>
        <v>4.4600000000000001E-2</v>
      </c>
      <c r="C1000" s="206">
        <f t="shared" si="61"/>
        <v>5.9156572164948587E-2</v>
      </c>
      <c r="D1000" s="33">
        <f t="shared" si="60"/>
        <v>7.9500000000000001E-2</v>
      </c>
      <c r="E1000" s="206">
        <f t="shared" si="62"/>
        <v>9.7612371134020715E-2</v>
      </c>
      <c r="F1000" s="765">
        <v>7.95</v>
      </c>
      <c r="G1000" s="765">
        <v>3.49</v>
      </c>
      <c r="H1000" s="337">
        <f t="shared" si="63"/>
        <v>3.845579896907219</v>
      </c>
      <c r="I1000" s="34">
        <f t="shared" si="64"/>
        <v>3.8455798969072127E-2</v>
      </c>
      <c r="J1000" s="338">
        <f t="shared" si="65"/>
        <v>6.2450045135165055E-17</v>
      </c>
      <c r="K1000" s="1786"/>
      <c r="L1000" s="1787"/>
      <c r="M1000" s="1786"/>
      <c r="N1000" s="1786"/>
      <c r="O1000" s="1786"/>
      <c r="P1000" s="1786"/>
      <c r="Q1000" s="1786"/>
    </row>
    <row r="1001" spans="1:17">
      <c r="A1001" s="764">
        <v>38775</v>
      </c>
      <c r="B1001" s="154">
        <f t="shared" si="59"/>
        <v>4.3980000000000005E-2</v>
      </c>
      <c r="C1001" s="206">
        <f t="shared" si="61"/>
        <v>5.9127551546391877E-2</v>
      </c>
      <c r="D1001" s="33">
        <f t="shared" si="60"/>
        <v>7.9300000000000009E-2</v>
      </c>
      <c r="E1001" s="206">
        <f t="shared" si="62"/>
        <v>9.7571262886598051E-2</v>
      </c>
      <c r="F1001" s="765">
        <v>7.9300000000000006</v>
      </c>
      <c r="G1001" s="765">
        <v>3.532</v>
      </c>
      <c r="H1001" s="337">
        <f t="shared" si="63"/>
        <v>3.8443711340206215</v>
      </c>
      <c r="I1001" s="34">
        <f t="shared" si="64"/>
        <v>3.8443711340206174E-2</v>
      </c>
      <c r="J1001" s="338">
        <f t="shared" si="65"/>
        <v>0</v>
      </c>
      <c r="K1001" s="1786"/>
      <c r="L1001" s="1787"/>
      <c r="M1001" s="1786"/>
      <c r="N1001" s="1786"/>
      <c r="O1001" s="1786"/>
      <c r="P1001" s="1786"/>
      <c r="Q1001" s="1786"/>
    </row>
    <row r="1002" spans="1:17">
      <c r="A1002" s="764">
        <v>38776</v>
      </c>
      <c r="B1002" s="154">
        <f t="shared" si="59"/>
        <v>4.5309999999999996E-2</v>
      </c>
      <c r="C1002" s="206">
        <f t="shared" si="61"/>
        <v>5.9104368556701155E-2</v>
      </c>
      <c r="D1002" s="33">
        <f t="shared" si="60"/>
        <v>8.0199999999999994E-2</v>
      </c>
      <c r="E1002" s="206">
        <f t="shared" si="62"/>
        <v>9.7534278350515591E-2</v>
      </c>
      <c r="F1002" s="765">
        <v>8.02</v>
      </c>
      <c r="G1002" s="765">
        <v>3.4889999999999999</v>
      </c>
      <c r="H1002" s="337">
        <f t="shared" si="63"/>
        <v>3.8429909793814465</v>
      </c>
      <c r="I1002" s="34">
        <f t="shared" si="64"/>
        <v>3.8429909793814436E-2</v>
      </c>
      <c r="J1002" s="338">
        <f t="shared" si="65"/>
        <v>0</v>
      </c>
      <c r="K1002" s="1786"/>
      <c r="L1002" s="1787"/>
      <c r="M1002" s="1786"/>
      <c r="N1002" s="1786"/>
      <c r="O1002" s="1786"/>
      <c r="P1002" s="1786"/>
      <c r="Q1002" s="1786"/>
    </row>
    <row r="1003" spans="1:17">
      <c r="A1003" s="764">
        <v>38777</v>
      </c>
      <c r="B1003" s="154">
        <f t="shared" si="59"/>
        <v>4.4690000000000001E-2</v>
      </c>
      <c r="C1003" s="206">
        <f t="shared" si="61"/>
        <v>5.9081159793814557E-2</v>
      </c>
      <c r="D1003" s="33">
        <f t="shared" si="60"/>
        <v>7.980000000000001E-2</v>
      </c>
      <c r="E1003" s="206">
        <f t="shared" si="62"/>
        <v>9.7496907216494955E-2</v>
      </c>
      <c r="F1003" s="765">
        <v>7.98</v>
      </c>
      <c r="G1003" s="765">
        <v>3.5110000000000001</v>
      </c>
      <c r="H1003" s="337">
        <f t="shared" si="63"/>
        <v>3.841574742268044</v>
      </c>
      <c r="I1003" s="34">
        <f t="shared" si="64"/>
        <v>3.8415747422680398E-2</v>
      </c>
      <c r="J1003" s="338">
        <f t="shared" si="65"/>
        <v>0</v>
      </c>
      <c r="K1003" s="1786"/>
      <c r="L1003" s="1787"/>
      <c r="M1003" s="1786"/>
      <c r="N1003" s="1786"/>
      <c r="O1003" s="1786"/>
      <c r="P1003" s="1786"/>
      <c r="Q1003" s="1786"/>
    </row>
    <row r="1004" spans="1:17">
      <c r="A1004" s="764">
        <v>38778</v>
      </c>
      <c r="B1004" s="154">
        <f t="shared" si="59"/>
        <v>4.4369999999999993E-2</v>
      </c>
      <c r="C1004" s="206">
        <f t="shared" si="61"/>
        <v>5.9056765463917651E-2</v>
      </c>
      <c r="D1004" s="33">
        <f t="shared" si="60"/>
        <v>8.0100000000000005E-2</v>
      </c>
      <c r="E1004" s="206">
        <f t="shared" si="62"/>
        <v>9.7459278350515571E-2</v>
      </c>
      <c r="F1004" s="765">
        <v>8.01</v>
      </c>
      <c r="G1004" s="765">
        <v>3.573</v>
      </c>
      <c r="H1004" s="337">
        <f t="shared" si="63"/>
        <v>3.8402512886597959</v>
      </c>
      <c r="I1004" s="34">
        <f t="shared" si="64"/>
        <v>3.840251288659792E-2</v>
      </c>
      <c r="J1004" s="338">
        <f t="shared" si="65"/>
        <v>0</v>
      </c>
      <c r="K1004" s="1786"/>
      <c r="L1004" s="1787"/>
      <c r="M1004" s="1786"/>
      <c r="N1004" s="1786"/>
      <c r="O1004" s="1786"/>
      <c r="P1004" s="1786"/>
      <c r="Q1004" s="1786"/>
    </row>
    <row r="1005" spans="1:17">
      <c r="A1005" s="764">
        <v>38779</v>
      </c>
      <c r="B1005" s="154">
        <f t="shared" si="59"/>
        <v>4.4289999999999996E-2</v>
      </c>
      <c r="C1005" s="206">
        <f t="shared" si="61"/>
        <v>5.9028917525773321E-2</v>
      </c>
      <c r="D1005" s="33">
        <f t="shared" si="60"/>
        <v>8.0199999999999994E-2</v>
      </c>
      <c r="E1005" s="206">
        <f t="shared" si="62"/>
        <v>9.7419587628866086E-2</v>
      </c>
      <c r="F1005" s="765">
        <v>8.02</v>
      </c>
      <c r="G1005" s="765">
        <v>3.5910000000000002</v>
      </c>
      <c r="H1005" s="337">
        <f t="shared" si="63"/>
        <v>3.8390670103092805</v>
      </c>
      <c r="I1005" s="34">
        <f t="shared" si="64"/>
        <v>3.8390670103092765E-2</v>
      </c>
      <c r="J1005" s="338">
        <f t="shared" si="65"/>
        <v>0</v>
      </c>
      <c r="K1005" s="1786"/>
      <c r="L1005" s="1787"/>
      <c r="M1005" s="1786"/>
      <c r="N1005" s="1786"/>
      <c r="O1005" s="1786"/>
      <c r="P1005" s="1786"/>
      <c r="Q1005" s="1786"/>
    </row>
    <row r="1006" spans="1:17">
      <c r="A1006" s="764">
        <v>38782</v>
      </c>
      <c r="B1006" s="154">
        <f t="shared" si="59"/>
        <v>4.4150000000000002E-2</v>
      </c>
      <c r="C1006" s="206">
        <f t="shared" si="61"/>
        <v>5.8997280927835183E-2</v>
      </c>
      <c r="D1006" s="33">
        <f t="shared" si="60"/>
        <v>0.08</v>
      </c>
      <c r="E1006" s="206">
        <f t="shared" si="62"/>
        <v>9.7377190721649604E-2</v>
      </c>
      <c r="F1006" s="765">
        <v>8</v>
      </c>
      <c r="G1006" s="765">
        <v>3.585</v>
      </c>
      <c r="H1006" s="337">
        <f t="shared" si="63"/>
        <v>3.8379909793814457</v>
      </c>
      <c r="I1006" s="34">
        <f t="shared" si="64"/>
        <v>3.8379909793814421E-2</v>
      </c>
      <c r="J1006" s="338">
        <f t="shared" si="65"/>
        <v>0</v>
      </c>
      <c r="K1006" s="1786"/>
      <c r="L1006" s="1787"/>
      <c r="M1006" s="1786"/>
      <c r="N1006" s="1786"/>
      <c r="O1006" s="1786"/>
      <c r="P1006" s="1786"/>
      <c r="Q1006" s="1786"/>
    </row>
    <row r="1007" spans="1:17">
      <c r="A1007" s="764">
        <v>38783</v>
      </c>
      <c r="B1007" s="154">
        <f t="shared" si="59"/>
        <v>4.4610000000000004E-2</v>
      </c>
      <c r="C1007" s="206">
        <f t="shared" si="61"/>
        <v>5.8966623711340323E-2</v>
      </c>
      <c r="D1007" s="33">
        <f t="shared" si="60"/>
        <v>8.0600000000000005E-2</v>
      </c>
      <c r="E1007" s="206">
        <f t="shared" si="62"/>
        <v>9.7336469072165061E-2</v>
      </c>
      <c r="F1007" s="765">
        <v>8.06</v>
      </c>
      <c r="G1007" s="765">
        <v>3.5990000000000002</v>
      </c>
      <c r="H1007" s="337">
        <f t="shared" si="63"/>
        <v>3.8369845360824772</v>
      </c>
      <c r="I1007" s="34">
        <f t="shared" si="64"/>
        <v>3.8369845360824738E-2</v>
      </c>
      <c r="J1007" s="338">
        <f t="shared" si="65"/>
        <v>0</v>
      </c>
      <c r="K1007" s="1786"/>
      <c r="L1007" s="1787"/>
      <c r="M1007" s="1786"/>
      <c r="N1007" s="1786"/>
      <c r="O1007" s="1786"/>
      <c r="P1007" s="1786"/>
      <c r="Q1007" s="1786"/>
    </row>
    <row r="1008" spans="1:17">
      <c r="A1008" s="764">
        <v>38784</v>
      </c>
      <c r="B1008" s="154">
        <f t="shared" si="59"/>
        <v>4.4760000000000008E-2</v>
      </c>
      <c r="C1008" s="206">
        <f t="shared" si="61"/>
        <v>5.8935773195876409E-2</v>
      </c>
      <c r="D1008" s="33">
        <f t="shared" si="60"/>
        <v>8.1200000000000008E-2</v>
      </c>
      <c r="E1008" s="206">
        <f t="shared" si="62"/>
        <v>9.7296005154639278E-2</v>
      </c>
      <c r="F1008" s="765">
        <v>8.120000000000001</v>
      </c>
      <c r="G1008" s="765">
        <v>3.6440000000000001</v>
      </c>
      <c r="H1008" s="337">
        <f t="shared" si="63"/>
        <v>3.8360231958762916</v>
      </c>
      <c r="I1008" s="34">
        <f t="shared" si="64"/>
        <v>3.8360231958762869E-2</v>
      </c>
      <c r="J1008" s="338">
        <f t="shared" si="65"/>
        <v>0</v>
      </c>
      <c r="K1008" s="1786"/>
      <c r="L1008" s="1787"/>
      <c r="M1008" s="1786"/>
      <c r="N1008" s="1786"/>
      <c r="O1008" s="1786"/>
      <c r="P1008" s="1786"/>
      <c r="Q1008" s="1786"/>
    </row>
    <row r="1009" spans="1:17">
      <c r="A1009" s="764">
        <v>38785</v>
      </c>
      <c r="B1009" s="154">
        <f t="shared" si="59"/>
        <v>4.4220000000000009E-2</v>
      </c>
      <c r="C1009" s="206">
        <f t="shared" si="61"/>
        <v>5.8906855670103203E-2</v>
      </c>
      <c r="D1009" s="33">
        <f t="shared" si="60"/>
        <v>8.0700000000000008E-2</v>
      </c>
      <c r="E1009" s="206">
        <f t="shared" si="62"/>
        <v>9.7256572164948554E-2</v>
      </c>
      <c r="F1009" s="765">
        <v>8.07</v>
      </c>
      <c r="G1009" s="765">
        <v>3.6480000000000001</v>
      </c>
      <c r="H1009" s="337">
        <f t="shared" si="63"/>
        <v>3.8349716494845385</v>
      </c>
      <c r="I1009" s="34">
        <f t="shared" si="64"/>
        <v>3.8349716494845351E-2</v>
      </c>
      <c r="J1009" s="338">
        <f t="shared" si="65"/>
        <v>0</v>
      </c>
      <c r="K1009" s="1786"/>
      <c r="L1009" s="1787"/>
      <c r="M1009" s="1786"/>
      <c r="N1009" s="1786"/>
      <c r="O1009" s="1786"/>
      <c r="P1009" s="1786"/>
      <c r="Q1009" s="1786"/>
    </row>
    <row r="1010" spans="1:17">
      <c r="A1010" s="764">
        <v>38786</v>
      </c>
      <c r="B1010" s="154">
        <f t="shared" si="59"/>
        <v>4.3429999999999996E-2</v>
      </c>
      <c r="C1010" s="206">
        <f t="shared" si="61"/>
        <v>5.8877255154639284E-2</v>
      </c>
      <c r="D1010" s="33">
        <f t="shared" si="60"/>
        <v>8.0299999999999996E-2</v>
      </c>
      <c r="E1010" s="206">
        <f t="shared" si="62"/>
        <v>9.7217139175257844E-2</v>
      </c>
      <c r="F1010" s="765">
        <v>8.0299999999999994</v>
      </c>
      <c r="G1010" s="765">
        <v>3.6869999999999998</v>
      </c>
      <c r="H1010" s="337">
        <f t="shared" si="63"/>
        <v>3.8339884020618582</v>
      </c>
      <c r="I1010" s="34">
        <f t="shared" si="64"/>
        <v>3.833988402061856E-2</v>
      </c>
      <c r="J1010" s="338">
        <f t="shared" si="65"/>
        <v>0</v>
      </c>
      <c r="K1010" s="1786"/>
      <c r="L1010" s="1787"/>
      <c r="M1010" s="1786"/>
      <c r="N1010" s="1786"/>
      <c r="O1010" s="1786"/>
      <c r="P1010" s="1786"/>
      <c r="Q1010" s="1786"/>
    </row>
    <row r="1011" spans="1:17">
      <c r="A1011" s="764">
        <v>38789</v>
      </c>
      <c r="B1011" s="154">
        <f t="shared" si="59"/>
        <v>4.2880000000000001E-2</v>
      </c>
      <c r="C1011" s="206">
        <f t="shared" si="61"/>
        <v>5.88481056701032E-2</v>
      </c>
      <c r="D1011" s="33">
        <f t="shared" si="60"/>
        <v>0.08</v>
      </c>
      <c r="E1011" s="206">
        <f t="shared" si="62"/>
        <v>9.7178350515464015E-2</v>
      </c>
      <c r="F1011" s="765">
        <v>8</v>
      </c>
      <c r="G1011" s="765">
        <v>3.7120000000000002</v>
      </c>
      <c r="H1011" s="337">
        <f t="shared" si="63"/>
        <v>3.8330244845360846</v>
      </c>
      <c r="I1011" s="34">
        <f t="shared" si="64"/>
        <v>3.8330244845360815E-2</v>
      </c>
      <c r="J1011" s="338">
        <f t="shared" si="65"/>
        <v>0</v>
      </c>
      <c r="K1011" s="1786"/>
      <c r="L1011" s="1787"/>
      <c r="M1011" s="1786"/>
      <c r="N1011" s="1786"/>
      <c r="O1011" s="1786"/>
      <c r="P1011" s="1786"/>
      <c r="Q1011" s="1786"/>
    </row>
    <row r="1012" spans="1:17">
      <c r="A1012" s="764">
        <v>38790</v>
      </c>
      <c r="B1012" s="154">
        <f t="shared" si="59"/>
        <v>4.3360000000000003E-2</v>
      </c>
      <c r="C1012" s="206">
        <f t="shared" si="61"/>
        <v>5.8818930412371233E-2</v>
      </c>
      <c r="D1012" s="33">
        <f t="shared" si="60"/>
        <v>7.9899999999999999E-2</v>
      </c>
      <c r="E1012" s="206">
        <f t="shared" si="62"/>
        <v>9.7138917525773291E-2</v>
      </c>
      <c r="F1012" s="765">
        <v>7.99</v>
      </c>
      <c r="G1012" s="765">
        <v>3.6539999999999999</v>
      </c>
      <c r="H1012" s="337">
        <f t="shared" si="63"/>
        <v>3.8319987113402076</v>
      </c>
      <c r="I1012" s="34">
        <f t="shared" si="64"/>
        <v>3.8319987113402058E-2</v>
      </c>
      <c r="J1012" s="338">
        <f t="shared" si="65"/>
        <v>0</v>
      </c>
      <c r="K1012" s="1786"/>
      <c r="L1012" s="1787"/>
      <c r="M1012" s="1786"/>
      <c r="N1012" s="1786"/>
      <c r="O1012" s="1786"/>
      <c r="P1012" s="1786"/>
      <c r="Q1012" s="1786"/>
    </row>
    <row r="1013" spans="1:17">
      <c r="A1013" s="764">
        <v>38791</v>
      </c>
      <c r="B1013" s="154">
        <f t="shared" si="59"/>
        <v>4.2819999999999997E-2</v>
      </c>
      <c r="C1013" s="206">
        <f t="shared" si="61"/>
        <v>5.8788543814433089E-2</v>
      </c>
      <c r="D1013" s="33">
        <f t="shared" si="60"/>
        <v>7.9699999999999993E-2</v>
      </c>
      <c r="E1013" s="206">
        <f t="shared" si="62"/>
        <v>9.7098969072165031E-2</v>
      </c>
      <c r="F1013" s="765">
        <v>7.97</v>
      </c>
      <c r="G1013" s="765">
        <v>3.6880000000000002</v>
      </c>
      <c r="H1013" s="337">
        <f t="shared" si="63"/>
        <v>3.831042525773197</v>
      </c>
      <c r="I1013" s="34">
        <f t="shared" si="64"/>
        <v>3.8310425257731942E-2</v>
      </c>
      <c r="J1013" s="338">
        <f t="shared" si="65"/>
        <v>0</v>
      </c>
      <c r="K1013" s="1786"/>
      <c r="L1013" s="1787"/>
      <c r="M1013" s="1786"/>
      <c r="N1013" s="1786"/>
      <c r="O1013" s="1786"/>
      <c r="P1013" s="1786"/>
      <c r="Q1013" s="1786"/>
    </row>
    <row r="1014" spans="1:17">
      <c r="A1014" s="764">
        <v>38792</v>
      </c>
      <c r="B1014" s="154">
        <f t="shared" si="59"/>
        <v>4.292E-2</v>
      </c>
      <c r="C1014" s="206">
        <f t="shared" si="61"/>
        <v>5.8762023195876402E-2</v>
      </c>
      <c r="D1014" s="33">
        <f t="shared" si="60"/>
        <v>7.9500000000000001E-2</v>
      </c>
      <c r="E1014" s="206">
        <f t="shared" si="62"/>
        <v>9.7061597938144423E-2</v>
      </c>
      <c r="F1014" s="765">
        <v>7.95</v>
      </c>
      <c r="G1014" s="765">
        <v>3.6579999999999999</v>
      </c>
      <c r="H1014" s="337">
        <f t="shared" si="63"/>
        <v>3.8299574742268052</v>
      </c>
      <c r="I1014" s="34">
        <f t="shared" si="64"/>
        <v>3.8299574742268021E-2</v>
      </c>
      <c r="J1014" s="338">
        <f t="shared" si="65"/>
        <v>0</v>
      </c>
      <c r="K1014" s="1786"/>
      <c r="L1014" s="1787"/>
      <c r="M1014" s="1786"/>
      <c r="N1014" s="1786"/>
      <c r="O1014" s="1786"/>
      <c r="P1014" s="1786"/>
      <c r="Q1014" s="1786"/>
    </row>
    <row r="1015" spans="1:17">
      <c r="A1015" s="764">
        <v>38793</v>
      </c>
      <c r="B1015" s="154">
        <f t="shared" si="59"/>
        <v>4.3289999999999995E-2</v>
      </c>
      <c r="C1015" s="206">
        <f t="shared" si="61"/>
        <v>5.8736623711340315E-2</v>
      </c>
      <c r="D1015" s="33">
        <f t="shared" si="60"/>
        <v>8.0199999999999994E-2</v>
      </c>
      <c r="E1015" s="206">
        <f t="shared" si="62"/>
        <v>9.7025515463917605E-2</v>
      </c>
      <c r="F1015" s="765">
        <v>8.02</v>
      </c>
      <c r="G1015" s="765">
        <v>3.6909999999999998</v>
      </c>
      <c r="H1015" s="337">
        <f t="shared" si="63"/>
        <v>3.828889175257733</v>
      </c>
      <c r="I1015" s="34">
        <f t="shared" si="64"/>
        <v>3.8288891752577291E-2</v>
      </c>
      <c r="J1015" s="338">
        <f t="shared" si="65"/>
        <v>0</v>
      </c>
      <c r="K1015" s="1786"/>
      <c r="L1015" s="1787"/>
      <c r="M1015" s="1786"/>
      <c r="N1015" s="1786"/>
      <c r="O1015" s="1786"/>
      <c r="P1015" s="1786"/>
      <c r="Q1015" s="1786"/>
    </row>
    <row r="1016" spans="1:17">
      <c r="A1016" s="764">
        <v>38796</v>
      </c>
      <c r="B1016" s="154">
        <f t="shared" si="59"/>
        <v>4.317E-2</v>
      </c>
      <c r="C1016" s="206">
        <f t="shared" si="61"/>
        <v>5.87115850515465E-2</v>
      </c>
      <c r="D1016" s="33">
        <f t="shared" si="60"/>
        <v>7.980000000000001E-2</v>
      </c>
      <c r="E1016" s="206">
        <f t="shared" si="62"/>
        <v>9.6989304123711428E-2</v>
      </c>
      <c r="F1016" s="765">
        <v>7.98</v>
      </c>
      <c r="G1016" s="765">
        <v>3.6629999999999998</v>
      </c>
      <c r="H1016" s="337">
        <f t="shared" si="63"/>
        <v>3.8277719072164955</v>
      </c>
      <c r="I1016" s="34">
        <f t="shared" si="64"/>
        <v>3.8277719072164929E-2</v>
      </c>
      <c r="J1016" s="338">
        <f t="shared" si="65"/>
        <v>0</v>
      </c>
      <c r="K1016" s="1786"/>
      <c r="L1016" s="1787"/>
      <c r="M1016" s="1786"/>
      <c r="N1016" s="1786"/>
      <c r="O1016" s="1786"/>
      <c r="P1016" s="1786"/>
      <c r="Q1016" s="1786"/>
    </row>
    <row r="1017" spans="1:17">
      <c r="A1017" s="764">
        <v>38797</v>
      </c>
      <c r="B1017" s="154">
        <f t="shared" si="59"/>
        <v>4.3250000000000004E-2</v>
      </c>
      <c r="C1017" s="206">
        <f t="shared" si="61"/>
        <v>5.8684974226804229E-2</v>
      </c>
      <c r="D1017" s="33">
        <f t="shared" si="60"/>
        <v>7.9899999999999999E-2</v>
      </c>
      <c r="E1017" s="206">
        <f t="shared" si="62"/>
        <v>9.6952319587628955E-2</v>
      </c>
      <c r="F1017" s="765">
        <v>7.99</v>
      </c>
      <c r="G1017" s="765">
        <v>3.665</v>
      </c>
      <c r="H1017" s="337">
        <f t="shared" si="63"/>
        <v>3.8267345360824754</v>
      </c>
      <c r="I1017" s="34">
        <f t="shared" si="64"/>
        <v>3.8267345360824725E-2</v>
      </c>
      <c r="J1017" s="338">
        <f t="shared" si="65"/>
        <v>0</v>
      </c>
      <c r="K1017" s="1786"/>
      <c r="L1017" s="1787"/>
      <c r="M1017" s="1786"/>
      <c r="N1017" s="1786"/>
      <c r="O1017" s="1786"/>
      <c r="P1017" s="1786"/>
      <c r="Q1017" s="1786"/>
    </row>
    <row r="1018" spans="1:17">
      <c r="A1018" s="764">
        <v>38798</v>
      </c>
      <c r="B1018" s="154">
        <f t="shared" si="59"/>
        <v>4.3259999999999993E-2</v>
      </c>
      <c r="C1018" s="206">
        <f t="shared" si="61"/>
        <v>5.8661404639175359E-2</v>
      </c>
      <c r="D1018" s="33">
        <f t="shared" si="60"/>
        <v>7.9699999999999993E-2</v>
      </c>
      <c r="E1018" s="206">
        <f t="shared" si="62"/>
        <v>9.6917268041237195E-2</v>
      </c>
      <c r="F1018" s="765">
        <v>7.97</v>
      </c>
      <c r="G1018" s="765">
        <v>3.6440000000000001</v>
      </c>
      <c r="H1018" s="337">
        <f t="shared" si="63"/>
        <v>3.8255863402061858</v>
      </c>
      <c r="I1018" s="34">
        <f t="shared" si="64"/>
        <v>3.8255863402061836E-2</v>
      </c>
      <c r="J1018" s="338">
        <f t="shared" si="65"/>
        <v>0</v>
      </c>
      <c r="K1018" s="1786"/>
      <c r="L1018" s="1787"/>
      <c r="M1018" s="1786"/>
      <c r="N1018" s="1786"/>
      <c r="O1018" s="1786"/>
      <c r="P1018" s="1786"/>
      <c r="Q1018" s="1786"/>
    </row>
    <row r="1019" spans="1:17">
      <c r="A1019" s="764">
        <v>38799</v>
      </c>
      <c r="B1019" s="154">
        <f t="shared" si="59"/>
        <v>4.2750000000000003E-2</v>
      </c>
      <c r="C1019" s="206">
        <f t="shared" si="61"/>
        <v>5.8638273195876396E-2</v>
      </c>
      <c r="D1019" s="33">
        <f t="shared" si="60"/>
        <v>7.9500000000000001E-2</v>
      </c>
      <c r="E1019" s="206">
        <f t="shared" si="62"/>
        <v>9.6883247422680493E-2</v>
      </c>
      <c r="F1019" s="765">
        <v>7.95</v>
      </c>
      <c r="G1019" s="765">
        <v>3.6750000000000003</v>
      </c>
      <c r="H1019" s="337">
        <f t="shared" si="63"/>
        <v>3.8244974226804134</v>
      </c>
      <c r="I1019" s="34">
        <f t="shared" si="64"/>
        <v>3.8244974226804097E-2</v>
      </c>
      <c r="J1019" s="338">
        <f t="shared" si="65"/>
        <v>0</v>
      </c>
      <c r="K1019" s="1786"/>
      <c r="L1019" s="1787"/>
      <c r="M1019" s="1786"/>
      <c r="N1019" s="1786"/>
      <c r="O1019" s="1786"/>
      <c r="P1019" s="1786"/>
      <c r="Q1019" s="1786"/>
    </row>
    <row r="1020" spans="1:17">
      <c r="A1020" s="764">
        <v>38800</v>
      </c>
      <c r="B1020" s="154">
        <f t="shared" si="59"/>
        <v>4.3060000000000008E-2</v>
      </c>
      <c r="C1020" s="206">
        <f t="shared" si="61"/>
        <v>5.8615025773195967E-2</v>
      </c>
      <c r="D1020" s="33">
        <f t="shared" si="60"/>
        <v>7.9399999999999998E-2</v>
      </c>
      <c r="E1020" s="206">
        <f t="shared" si="62"/>
        <v>9.6849097938144432E-2</v>
      </c>
      <c r="F1020" s="765">
        <v>7.94</v>
      </c>
      <c r="G1020" s="765">
        <v>3.6339999999999999</v>
      </c>
      <c r="H1020" s="337">
        <f t="shared" si="63"/>
        <v>3.8234072164948469</v>
      </c>
      <c r="I1020" s="34">
        <f t="shared" si="64"/>
        <v>3.8234072164948465E-2</v>
      </c>
      <c r="J1020" s="338">
        <f t="shared" si="65"/>
        <v>0</v>
      </c>
      <c r="K1020" s="1786"/>
      <c r="L1020" s="1787"/>
      <c r="M1020" s="1786"/>
      <c r="N1020" s="1786"/>
      <c r="O1020" s="1786"/>
      <c r="P1020" s="1786"/>
      <c r="Q1020" s="1786"/>
    </row>
    <row r="1021" spans="1:17">
      <c r="A1021" s="764">
        <v>38803</v>
      </c>
      <c r="B1021" s="154">
        <f t="shared" si="59"/>
        <v>4.3279999999999992E-2</v>
      </c>
      <c r="C1021" s="206">
        <f t="shared" si="61"/>
        <v>5.8593247422680517E-2</v>
      </c>
      <c r="D1021" s="33">
        <f t="shared" si="60"/>
        <v>7.9699999999999993E-2</v>
      </c>
      <c r="E1021" s="206">
        <f t="shared" si="62"/>
        <v>9.6815979381443401E-2</v>
      </c>
      <c r="F1021" s="765">
        <v>7.97</v>
      </c>
      <c r="G1021" s="765">
        <v>3.6419999999999999</v>
      </c>
      <c r="H1021" s="337">
        <f t="shared" si="63"/>
        <v>3.8222731958762894</v>
      </c>
      <c r="I1021" s="34">
        <f t="shared" si="64"/>
        <v>3.8222731958762884E-2</v>
      </c>
      <c r="J1021" s="338">
        <f t="shared" si="65"/>
        <v>0</v>
      </c>
      <c r="K1021" s="1786"/>
      <c r="L1021" s="1787"/>
      <c r="M1021" s="1786"/>
      <c r="N1021" s="1786"/>
      <c r="O1021" s="1786"/>
      <c r="P1021" s="1786"/>
      <c r="Q1021" s="1786"/>
    </row>
    <row r="1022" spans="1:17">
      <c r="A1022" s="764">
        <v>38804</v>
      </c>
      <c r="B1022" s="154">
        <f t="shared" si="59"/>
        <v>4.2689999999999999E-2</v>
      </c>
      <c r="C1022" s="206">
        <f t="shared" si="61"/>
        <v>5.8568118556701139E-2</v>
      </c>
      <c r="D1022" s="33">
        <f t="shared" si="60"/>
        <v>0.08</v>
      </c>
      <c r="E1022" s="206">
        <f t="shared" si="62"/>
        <v>9.6781314432989804E-2</v>
      </c>
      <c r="F1022" s="765">
        <v>8</v>
      </c>
      <c r="G1022" s="765">
        <v>3.7309999999999999</v>
      </c>
      <c r="H1022" s="337">
        <f t="shared" si="63"/>
        <v>3.8213195876288673</v>
      </c>
      <c r="I1022" s="34">
        <f t="shared" si="64"/>
        <v>3.8213195876288665E-2</v>
      </c>
      <c r="J1022" s="338">
        <f t="shared" si="65"/>
        <v>0</v>
      </c>
      <c r="K1022" s="1786"/>
      <c r="L1022" s="1787"/>
      <c r="M1022" s="1786"/>
      <c r="N1022" s="1786"/>
      <c r="O1022" s="1786"/>
      <c r="P1022" s="1786"/>
      <c r="Q1022" s="1786"/>
    </row>
    <row r="1023" spans="1:17">
      <c r="A1023" s="764">
        <v>38805</v>
      </c>
      <c r="B1023" s="154">
        <f t="shared" si="59"/>
        <v>4.2190000000000005E-2</v>
      </c>
      <c r="C1023" s="206">
        <f t="shared" si="61"/>
        <v>5.8542074742268128E-2</v>
      </c>
      <c r="D1023" s="33">
        <f t="shared" si="60"/>
        <v>7.980000000000001E-2</v>
      </c>
      <c r="E1023" s="206">
        <f t="shared" si="62"/>
        <v>9.6746134020618657E-2</v>
      </c>
      <c r="F1023" s="765">
        <v>7.98</v>
      </c>
      <c r="G1023" s="765">
        <v>3.7610000000000001</v>
      </c>
      <c r="H1023" s="337">
        <f t="shared" si="63"/>
        <v>3.8204059278350528</v>
      </c>
      <c r="I1023" s="34">
        <f t="shared" si="64"/>
        <v>3.8204059278350529E-2</v>
      </c>
      <c r="J1023" s="338">
        <f t="shared" si="65"/>
        <v>0</v>
      </c>
      <c r="K1023" s="1786"/>
      <c r="L1023" s="1787"/>
      <c r="M1023" s="1786"/>
      <c r="N1023" s="1786"/>
      <c r="O1023" s="1786"/>
      <c r="P1023" s="1786"/>
      <c r="Q1023" s="1786"/>
    </row>
    <row r="1024" spans="1:17">
      <c r="A1024" s="764">
        <v>38806</v>
      </c>
      <c r="B1024" s="154">
        <f t="shared" si="59"/>
        <v>4.1540000000000001E-2</v>
      </c>
      <c r="C1024" s="206">
        <f t="shared" si="61"/>
        <v>5.8514046391752672E-2</v>
      </c>
      <c r="D1024" s="33">
        <f t="shared" si="60"/>
        <v>7.9399999999999998E-2</v>
      </c>
      <c r="E1024" s="206">
        <f t="shared" si="62"/>
        <v>9.6709664948453705E-2</v>
      </c>
      <c r="F1024" s="765">
        <v>7.94</v>
      </c>
      <c r="G1024" s="765">
        <v>3.786</v>
      </c>
      <c r="H1024" s="337">
        <f t="shared" si="63"/>
        <v>3.8195618556701056</v>
      </c>
      <c r="I1024" s="34">
        <f t="shared" si="64"/>
        <v>3.8195618556701033E-2</v>
      </c>
      <c r="J1024" s="338">
        <f t="shared" si="65"/>
        <v>0</v>
      </c>
      <c r="K1024" s="1786"/>
      <c r="L1024" s="1787"/>
      <c r="M1024" s="1786"/>
      <c r="N1024" s="1786"/>
      <c r="O1024" s="1786"/>
      <c r="P1024" s="1786"/>
      <c r="Q1024" s="1786"/>
    </row>
    <row r="1025" spans="1:17">
      <c r="A1025" s="764">
        <v>38807</v>
      </c>
      <c r="B1025" s="154">
        <f t="shared" si="59"/>
        <v>4.1890000000000004E-2</v>
      </c>
      <c r="C1025" s="206">
        <f t="shared" si="61"/>
        <v>5.8485425257732059E-2</v>
      </c>
      <c r="D1025" s="33">
        <f t="shared" si="60"/>
        <v>7.9600000000000004E-2</v>
      </c>
      <c r="E1025" s="206">
        <f t="shared" si="62"/>
        <v>9.6672809278350633E-2</v>
      </c>
      <c r="F1025" s="765">
        <v>7.96</v>
      </c>
      <c r="G1025" s="765">
        <v>3.7709999999999999</v>
      </c>
      <c r="H1025" s="337">
        <f t="shared" si="63"/>
        <v>3.8187384020618587</v>
      </c>
      <c r="I1025" s="34">
        <f t="shared" si="64"/>
        <v>3.8187384020618574E-2</v>
      </c>
      <c r="J1025" s="338">
        <f t="shared" si="65"/>
        <v>0</v>
      </c>
      <c r="K1025" s="1786"/>
      <c r="L1025" s="1787"/>
      <c r="M1025" s="1786"/>
      <c r="N1025" s="1786"/>
      <c r="O1025" s="1786"/>
      <c r="P1025" s="1786"/>
      <c r="Q1025" s="1786"/>
    </row>
    <row r="1026" spans="1:17">
      <c r="A1026" s="764">
        <v>38810</v>
      </c>
      <c r="B1026" s="154">
        <f t="shared" si="59"/>
        <v>4.1080000000000005E-2</v>
      </c>
      <c r="C1026" s="206">
        <f t="shared" si="61"/>
        <v>5.8453698453608337E-2</v>
      </c>
      <c r="D1026" s="33">
        <f t="shared" si="60"/>
        <v>7.9300000000000009E-2</v>
      </c>
      <c r="E1026" s="206">
        <f t="shared" si="62"/>
        <v>9.6633762886598057E-2</v>
      </c>
      <c r="F1026" s="765">
        <v>7.9300000000000006</v>
      </c>
      <c r="G1026" s="765">
        <v>3.8220000000000001</v>
      </c>
      <c r="H1026" s="337">
        <f t="shared" si="63"/>
        <v>3.8180064432989722</v>
      </c>
      <c r="I1026" s="34">
        <f t="shared" si="64"/>
        <v>3.818006443298972E-2</v>
      </c>
      <c r="J1026" s="338">
        <f t="shared" si="65"/>
        <v>0</v>
      </c>
      <c r="K1026" s="1786"/>
      <c r="L1026" s="1787"/>
      <c r="M1026" s="1786"/>
      <c r="N1026" s="1786"/>
      <c r="O1026" s="1786"/>
      <c r="P1026" s="1786"/>
      <c r="Q1026" s="1786"/>
    </row>
    <row r="1027" spans="1:17">
      <c r="A1027" s="764">
        <v>38811</v>
      </c>
      <c r="B1027" s="154">
        <f t="shared" si="59"/>
        <v>4.1010000000000012E-2</v>
      </c>
      <c r="C1027" s="206">
        <f t="shared" si="61"/>
        <v>5.8421945876288746E-2</v>
      </c>
      <c r="D1027" s="33">
        <f t="shared" si="60"/>
        <v>7.9399999999999998E-2</v>
      </c>
      <c r="E1027" s="206">
        <f t="shared" si="62"/>
        <v>9.659510309278363E-2</v>
      </c>
      <c r="F1027" s="765">
        <v>7.94</v>
      </c>
      <c r="G1027" s="765">
        <v>3.839</v>
      </c>
      <c r="H1027" s="337">
        <f t="shared" si="63"/>
        <v>3.8173157216494875</v>
      </c>
      <c r="I1027" s="34">
        <f t="shared" si="64"/>
        <v>3.8173157216494884E-2</v>
      </c>
      <c r="J1027" s="338">
        <f t="shared" si="65"/>
        <v>0</v>
      </c>
      <c r="K1027" s="1786"/>
      <c r="L1027" s="1787"/>
      <c r="M1027" s="1786"/>
      <c r="N1027" s="1786"/>
      <c r="O1027" s="1786"/>
      <c r="P1027" s="1786"/>
      <c r="Q1027" s="1786"/>
    </row>
    <row r="1028" spans="1:17">
      <c r="A1028" s="764">
        <v>38812</v>
      </c>
      <c r="B1028" s="154">
        <f t="shared" si="59"/>
        <v>4.07E-2</v>
      </c>
      <c r="C1028" s="206">
        <f t="shared" si="61"/>
        <v>5.8390489690721747E-2</v>
      </c>
      <c r="D1028" s="33">
        <f t="shared" si="60"/>
        <v>7.9199999999999993E-2</v>
      </c>
      <c r="E1028" s="206">
        <f t="shared" si="62"/>
        <v>9.6557216494845485E-2</v>
      </c>
      <c r="F1028" s="765">
        <v>7.92</v>
      </c>
      <c r="G1028" s="765">
        <v>3.85</v>
      </c>
      <c r="H1028" s="337">
        <f t="shared" si="63"/>
        <v>3.8166726804123732</v>
      </c>
      <c r="I1028" s="34">
        <f t="shared" si="64"/>
        <v>3.8166726804123738E-2</v>
      </c>
      <c r="J1028" s="338">
        <f t="shared" si="65"/>
        <v>0</v>
      </c>
      <c r="K1028" s="1786"/>
      <c r="L1028" s="1787"/>
      <c r="M1028" s="1786"/>
      <c r="N1028" s="1786"/>
      <c r="O1028" s="1786"/>
      <c r="P1028" s="1786"/>
      <c r="Q1028" s="1786"/>
    </row>
    <row r="1029" spans="1:17">
      <c r="A1029" s="764">
        <v>38813</v>
      </c>
      <c r="B1029" s="154">
        <f t="shared" si="59"/>
        <v>4.0140000000000002E-2</v>
      </c>
      <c r="C1029" s="206">
        <f t="shared" si="61"/>
        <v>5.8356520618556798E-2</v>
      </c>
      <c r="D1029" s="33">
        <f t="shared" si="60"/>
        <v>7.9100000000000004E-2</v>
      </c>
      <c r="E1029" s="206">
        <f t="shared" si="62"/>
        <v>9.651817010309291E-2</v>
      </c>
      <c r="F1029" s="765">
        <v>7.91</v>
      </c>
      <c r="G1029" s="765">
        <v>3.8959999999999999</v>
      </c>
      <c r="H1029" s="337">
        <f t="shared" si="63"/>
        <v>3.8161649484536109</v>
      </c>
      <c r="I1029" s="34">
        <f t="shared" si="64"/>
        <v>3.8161649484536111E-2</v>
      </c>
      <c r="J1029" s="338">
        <f t="shared" si="65"/>
        <v>0</v>
      </c>
      <c r="K1029" s="1786"/>
      <c r="L1029" s="1787"/>
      <c r="M1029" s="1786"/>
      <c r="N1029" s="1786"/>
      <c r="O1029" s="1786"/>
      <c r="P1029" s="1786"/>
      <c r="Q1029" s="1786"/>
    </row>
    <row r="1030" spans="1:17">
      <c r="A1030" s="764">
        <v>38814</v>
      </c>
      <c r="B1030" s="154">
        <f t="shared" ref="B1030:B1093" si="66">(F1030-G1030)/100</f>
        <v>4.0440000000000004E-2</v>
      </c>
      <c r="C1030" s="206">
        <f t="shared" si="61"/>
        <v>5.8322164948453686E-2</v>
      </c>
      <c r="D1030" s="33">
        <f t="shared" si="60"/>
        <v>7.9399999999999998E-2</v>
      </c>
      <c r="E1030" s="206">
        <f t="shared" si="62"/>
        <v>9.647822164948465E-2</v>
      </c>
      <c r="F1030" s="765">
        <v>7.94</v>
      </c>
      <c r="G1030" s="765">
        <v>3.8959999999999999</v>
      </c>
      <c r="H1030" s="337">
        <f t="shared" si="63"/>
        <v>3.8156056701030954</v>
      </c>
      <c r="I1030" s="34">
        <f t="shared" si="64"/>
        <v>3.8156056701030963E-2</v>
      </c>
      <c r="J1030" s="338">
        <f t="shared" si="65"/>
        <v>0</v>
      </c>
      <c r="K1030" s="1786"/>
      <c r="L1030" s="1787"/>
      <c r="M1030" s="1786"/>
      <c r="N1030" s="1786"/>
      <c r="O1030" s="1786"/>
      <c r="P1030" s="1786"/>
      <c r="Q1030" s="1786"/>
    </row>
    <row r="1031" spans="1:17">
      <c r="A1031" s="764">
        <v>38817</v>
      </c>
      <c r="B1031" s="154">
        <f t="shared" si="66"/>
        <v>4.0480000000000002E-2</v>
      </c>
      <c r="C1031" s="206">
        <f t="shared" si="61"/>
        <v>5.8289407216494928E-2</v>
      </c>
      <c r="D1031" s="33">
        <f t="shared" ref="D1031:D1094" si="67">F1031/100</f>
        <v>7.9399999999999998E-2</v>
      </c>
      <c r="E1031" s="206">
        <f t="shared" si="62"/>
        <v>9.6439432989690849E-2</v>
      </c>
      <c r="F1031" s="765">
        <v>7.94</v>
      </c>
      <c r="G1031" s="765">
        <v>3.8919999999999999</v>
      </c>
      <c r="H1031" s="337">
        <f t="shared" si="63"/>
        <v>3.8150025773195892</v>
      </c>
      <c r="I1031" s="34">
        <f t="shared" si="64"/>
        <v>3.8150025773195921E-2</v>
      </c>
      <c r="J1031" s="338">
        <f t="shared" si="65"/>
        <v>0</v>
      </c>
      <c r="K1031" s="1786"/>
      <c r="L1031" s="1787"/>
      <c r="M1031" s="1786"/>
      <c r="N1031" s="1786"/>
      <c r="O1031" s="1786"/>
      <c r="P1031" s="1786"/>
      <c r="Q1031" s="1786"/>
    </row>
    <row r="1032" spans="1:17">
      <c r="A1032" s="764">
        <v>38818</v>
      </c>
      <c r="B1032" s="154">
        <f t="shared" si="66"/>
        <v>4.1349999999999998E-2</v>
      </c>
      <c r="C1032" s="206">
        <f t="shared" si="61"/>
        <v>5.8256469072165022E-2</v>
      </c>
      <c r="D1032" s="33">
        <f t="shared" si="67"/>
        <v>8.0100000000000005E-2</v>
      </c>
      <c r="E1032" s="206">
        <f t="shared" si="62"/>
        <v>9.6400644329897048E-2</v>
      </c>
      <c r="F1032" s="765">
        <v>8.01</v>
      </c>
      <c r="G1032" s="765">
        <v>3.875</v>
      </c>
      <c r="H1032" s="337">
        <f t="shared" si="63"/>
        <v>3.814417525773198</v>
      </c>
      <c r="I1032" s="34">
        <f t="shared" si="64"/>
        <v>3.8144175257732026E-2</v>
      </c>
      <c r="J1032" s="338">
        <f t="shared" si="65"/>
        <v>0</v>
      </c>
      <c r="K1032" s="1786"/>
      <c r="L1032" s="1787"/>
      <c r="M1032" s="1786"/>
      <c r="N1032" s="1786"/>
      <c r="O1032" s="1786"/>
      <c r="P1032" s="1786"/>
      <c r="Q1032" s="1786"/>
    </row>
    <row r="1033" spans="1:17">
      <c r="A1033" s="764">
        <v>38819</v>
      </c>
      <c r="B1033" s="154">
        <f t="shared" si="66"/>
        <v>4.1439999999999991E-2</v>
      </c>
      <c r="C1033" s="206">
        <f t="shared" si="61"/>
        <v>5.8221469072165022E-2</v>
      </c>
      <c r="D1033" s="33">
        <f t="shared" si="67"/>
        <v>8.0299999999999996E-2</v>
      </c>
      <c r="E1033" s="206">
        <f t="shared" si="62"/>
        <v>9.6360438144330013E-2</v>
      </c>
      <c r="F1033" s="765">
        <v>8.0299999999999994</v>
      </c>
      <c r="G1033" s="765">
        <v>3.8860000000000001</v>
      </c>
      <c r="H1033" s="337">
        <f t="shared" si="63"/>
        <v>3.8138969072164968</v>
      </c>
      <c r="I1033" s="34">
        <f t="shared" si="64"/>
        <v>3.8138969072164991E-2</v>
      </c>
      <c r="J1033" s="338">
        <f t="shared" si="65"/>
        <v>0</v>
      </c>
      <c r="K1033" s="1786"/>
      <c r="L1033" s="1787"/>
      <c r="M1033" s="1786"/>
      <c r="N1033" s="1786"/>
      <c r="O1033" s="1786"/>
      <c r="P1033" s="1786"/>
      <c r="Q1033" s="1786"/>
    </row>
    <row r="1034" spans="1:17">
      <c r="A1034" s="764">
        <v>38820</v>
      </c>
      <c r="B1034" s="154">
        <f t="shared" si="66"/>
        <v>4.0679999999999994E-2</v>
      </c>
      <c r="C1034" s="206">
        <f t="shared" si="61"/>
        <v>5.8184652061855746E-2</v>
      </c>
      <c r="D1034" s="33">
        <f t="shared" si="67"/>
        <v>8.0199999999999994E-2</v>
      </c>
      <c r="E1034" s="206">
        <f t="shared" si="62"/>
        <v>9.6319458762886723E-2</v>
      </c>
      <c r="F1034" s="765">
        <v>8.02</v>
      </c>
      <c r="G1034" s="765">
        <v>3.952</v>
      </c>
      <c r="H1034" s="337">
        <f t="shared" si="63"/>
        <v>3.8134806701030959</v>
      </c>
      <c r="I1034" s="34">
        <f t="shared" si="64"/>
        <v>3.8134806701030977E-2</v>
      </c>
      <c r="J1034" s="338">
        <f t="shared" si="65"/>
        <v>0</v>
      </c>
      <c r="K1034" s="1786"/>
      <c r="L1034" s="1787"/>
      <c r="M1034" s="1786"/>
      <c r="N1034" s="1786"/>
      <c r="O1034" s="1786"/>
      <c r="P1034" s="1786"/>
      <c r="Q1034" s="1786"/>
    </row>
    <row r="1035" spans="1:17">
      <c r="A1035" s="764">
        <v>38825</v>
      </c>
      <c r="B1035" s="154">
        <f t="shared" si="66"/>
        <v>4.0729999999999995E-2</v>
      </c>
      <c r="C1035" s="206">
        <f t="shared" si="61"/>
        <v>5.8145206185567101E-2</v>
      </c>
      <c r="D1035" s="33">
        <f t="shared" si="67"/>
        <v>8.0199999999999994E-2</v>
      </c>
      <c r="E1035" s="206">
        <f t="shared" si="62"/>
        <v>9.6276804123711479E-2</v>
      </c>
      <c r="F1035" s="765">
        <v>8.02</v>
      </c>
      <c r="G1035" s="765">
        <v>3.9470000000000001</v>
      </c>
      <c r="H1035" s="337">
        <f t="shared" si="63"/>
        <v>3.8131597938144361</v>
      </c>
      <c r="I1035" s="34">
        <f t="shared" si="64"/>
        <v>3.8131597938144378E-2</v>
      </c>
      <c r="J1035" s="338">
        <f t="shared" si="65"/>
        <v>0</v>
      </c>
      <c r="K1035" s="1786"/>
      <c r="L1035" s="1787"/>
      <c r="M1035" s="1786"/>
      <c r="N1035" s="1786"/>
      <c r="O1035" s="1786"/>
      <c r="P1035" s="1786"/>
      <c r="Q1035" s="1786"/>
    </row>
    <row r="1036" spans="1:17">
      <c r="A1036" s="764">
        <v>38826</v>
      </c>
      <c r="B1036" s="154">
        <f t="shared" si="66"/>
        <v>4.0060000000000005E-2</v>
      </c>
      <c r="C1036" s="206">
        <f t="shared" si="61"/>
        <v>5.8109974226804202E-2</v>
      </c>
      <c r="D1036" s="33">
        <f t="shared" si="67"/>
        <v>7.9600000000000004E-2</v>
      </c>
      <c r="E1036" s="206">
        <f t="shared" si="62"/>
        <v>9.6236855670103219E-2</v>
      </c>
      <c r="F1036" s="765">
        <v>7.96</v>
      </c>
      <c r="G1036" s="765">
        <v>3.9540000000000002</v>
      </c>
      <c r="H1036" s="337">
        <f t="shared" si="63"/>
        <v>3.8126881443299001</v>
      </c>
      <c r="I1036" s="34">
        <f t="shared" si="64"/>
        <v>3.8126881443299017E-2</v>
      </c>
      <c r="J1036" s="338">
        <f t="shared" si="65"/>
        <v>0</v>
      </c>
      <c r="K1036" s="1786"/>
      <c r="L1036" s="1787"/>
      <c r="M1036" s="1786"/>
      <c r="N1036" s="1786"/>
      <c r="O1036" s="1786"/>
      <c r="P1036" s="1786"/>
      <c r="Q1036" s="1786"/>
    </row>
    <row r="1037" spans="1:17">
      <c r="A1037" s="764">
        <v>38827</v>
      </c>
      <c r="B1037" s="154">
        <f t="shared" si="66"/>
        <v>3.9810000000000005E-2</v>
      </c>
      <c r="C1037" s="206">
        <f t="shared" ref="C1037:C1100" si="68">AVERAGE(B262:B1037)</f>
        <v>5.8074935567010398E-2</v>
      </c>
      <c r="D1037" s="33">
        <f t="shared" si="67"/>
        <v>7.9100000000000004E-2</v>
      </c>
      <c r="E1037" s="206">
        <f t="shared" ref="E1037:E1100" si="69">AVERAGE(D262:D1037)</f>
        <v>9.6196649484536212E-2</v>
      </c>
      <c r="F1037" s="765">
        <v>7.91</v>
      </c>
      <c r="G1037" s="765">
        <v>3.9289999999999998</v>
      </c>
      <c r="H1037" s="337">
        <f t="shared" ref="H1037:H1100" si="70">AVERAGE(G262:G1037)</f>
        <v>3.8121713917525808</v>
      </c>
      <c r="I1037" s="34">
        <f t="shared" ref="I1037:I1100" si="71">E1037-C1037</f>
        <v>3.8121713917525814E-2</v>
      </c>
      <c r="J1037" s="338">
        <f t="shared" ref="J1037:J1100" si="72">H1037/100-I1037</f>
        <v>0</v>
      </c>
      <c r="K1037" s="1786"/>
      <c r="L1037" s="1787"/>
      <c r="M1037" s="1786"/>
      <c r="N1037" s="1786"/>
      <c r="O1037" s="1786"/>
      <c r="P1037" s="1786"/>
      <c r="Q1037" s="1786"/>
    </row>
    <row r="1038" spans="1:17">
      <c r="A1038" s="764">
        <v>38828</v>
      </c>
      <c r="B1038" s="154">
        <f t="shared" si="66"/>
        <v>3.918E-2</v>
      </c>
      <c r="C1038" s="206">
        <f t="shared" si="68"/>
        <v>5.803908505154648E-2</v>
      </c>
      <c r="D1038" s="33">
        <f t="shared" si="67"/>
        <v>7.8700000000000006E-2</v>
      </c>
      <c r="E1038" s="206">
        <f t="shared" si="69"/>
        <v>9.615618556701043E-2</v>
      </c>
      <c r="F1038" s="765">
        <v>7.87</v>
      </c>
      <c r="G1038" s="765">
        <v>3.952</v>
      </c>
      <c r="H1038" s="337">
        <f t="shared" si="70"/>
        <v>3.8117100515463949</v>
      </c>
      <c r="I1038" s="34">
        <f t="shared" si="71"/>
        <v>3.811710051546395E-2</v>
      </c>
      <c r="J1038" s="338">
        <f t="shared" si="72"/>
        <v>0</v>
      </c>
      <c r="K1038" s="1786"/>
      <c r="L1038" s="1787"/>
      <c r="M1038" s="1786"/>
      <c r="N1038" s="1786"/>
      <c r="O1038" s="1786"/>
      <c r="P1038" s="1786"/>
      <c r="Q1038" s="1786"/>
    </row>
    <row r="1039" spans="1:17">
      <c r="A1039" s="764">
        <v>38831</v>
      </c>
      <c r="B1039" s="154">
        <f t="shared" si="66"/>
        <v>3.9390000000000001E-2</v>
      </c>
      <c r="C1039" s="206">
        <f t="shared" si="68"/>
        <v>5.8002731958762967E-2</v>
      </c>
      <c r="D1039" s="33">
        <f t="shared" si="67"/>
        <v>7.8799999999999995E-2</v>
      </c>
      <c r="E1039" s="206">
        <f t="shared" si="69"/>
        <v>9.6115463917525887E-2</v>
      </c>
      <c r="F1039" s="765">
        <v>7.88</v>
      </c>
      <c r="G1039" s="765">
        <v>3.9409999999999998</v>
      </c>
      <c r="H1039" s="337">
        <f t="shared" si="70"/>
        <v>3.811273195876292</v>
      </c>
      <c r="I1039" s="34">
        <f t="shared" si="71"/>
        <v>3.811273195876292E-2</v>
      </c>
      <c r="J1039" s="338">
        <f t="shared" si="72"/>
        <v>0</v>
      </c>
      <c r="K1039" s="1786"/>
      <c r="L1039" s="1787"/>
      <c r="M1039" s="1786"/>
      <c r="N1039" s="1786"/>
      <c r="O1039" s="1786"/>
      <c r="P1039" s="1786"/>
      <c r="Q1039" s="1786"/>
    </row>
    <row r="1040" spans="1:17">
      <c r="A1040" s="764">
        <v>38832</v>
      </c>
      <c r="B1040" s="154">
        <f t="shared" si="66"/>
        <v>3.8640000000000001E-2</v>
      </c>
      <c r="C1040" s="206">
        <f t="shared" si="68"/>
        <v>5.7962835051546487E-2</v>
      </c>
      <c r="D1040" s="33">
        <f t="shared" si="67"/>
        <v>7.85E-2</v>
      </c>
      <c r="E1040" s="206">
        <f t="shared" si="69"/>
        <v>9.6072809278350643E-2</v>
      </c>
      <c r="F1040" s="765">
        <v>7.8500000000000005</v>
      </c>
      <c r="G1040" s="765">
        <v>3.9860000000000002</v>
      </c>
      <c r="H1040" s="337">
        <f t="shared" si="70"/>
        <v>3.8109974226804151</v>
      </c>
      <c r="I1040" s="34">
        <f t="shared" si="71"/>
        <v>3.8109974226804157E-2</v>
      </c>
      <c r="J1040" s="338">
        <f t="shared" si="72"/>
        <v>0</v>
      </c>
      <c r="K1040" s="1786"/>
      <c r="L1040" s="1787"/>
      <c r="M1040" s="1786"/>
      <c r="N1040" s="1786"/>
      <c r="O1040" s="1786"/>
      <c r="P1040" s="1786"/>
      <c r="Q1040" s="1786"/>
    </row>
    <row r="1041" spans="1:17">
      <c r="A1041" s="764">
        <v>38833</v>
      </c>
      <c r="B1041" s="154">
        <f t="shared" si="66"/>
        <v>3.8530000000000009E-2</v>
      </c>
      <c r="C1041" s="206">
        <f t="shared" si="68"/>
        <v>5.7923827319587708E-2</v>
      </c>
      <c r="D1041" s="33">
        <f t="shared" si="67"/>
        <v>7.85E-2</v>
      </c>
      <c r="E1041" s="206">
        <f t="shared" si="69"/>
        <v>9.6030670103092922E-2</v>
      </c>
      <c r="F1041" s="765">
        <v>7.8500000000000005</v>
      </c>
      <c r="G1041" s="765">
        <v>3.9969999999999999</v>
      </c>
      <c r="H1041" s="337">
        <f t="shared" si="70"/>
        <v>3.8106842783505175</v>
      </c>
      <c r="I1041" s="34">
        <f t="shared" si="71"/>
        <v>3.8106842783505214E-2</v>
      </c>
      <c r="J1041" s="338">
        <f t="shared" si="72"/>
        <v>0</v>
      </c>
      <c r="K1041" s="1786"/>
      <c r="L1041" s="1787"/>
      <c r="M1041" s="1786"/>
      <c r="N1041" s="1786"/>
      <c r="O1041" s="1786"/>
      <c r="P1041" s="1786"/>
      <c r="Q1041" s="1786"/>
    </row>
    <row r="1042" spans="1:17">
      <c r="A1042" s="764">
        <v>38834</v>
      </c>
      <c r="B1042" s="154">
        <f t="shared" si="66"/>
        <v>3.9040000000000005E-2</v>
      </c>
      <c r="C1042" s="206">
        <f t="shared" si="68"/>
        <v>5.788625000000009E-2</v>
      </c>
      <c r="D1042" s="33">
        <f t="shared" si="67"/>
        <v>7.9000000000000001E-2</v>
      </c>
      <c r="E1042" s="206">
        <f t="shared" si="69"/>
        <v>9.5989690721649618E-2</v>
      </c>
      <c r="F1042" s="765">
        <v>7.9</v>
      </c>
      <c r="G1042" s="765">
        <v>3.996</v>
      </c>
      <c r="H1042" s="337">
        <f t="shared" si="70"/>
        <v>3.8103440721649511</v>
      </c>
      <c r="I1042" s="34">
        <f t="shared" si="71"/>
        <v>3.8103440721649527E-2</v>
      </c>
      <c r="J1042" s="338">
        <f t="shared" si="72"/>
        <v>0</v>
      </c>
      <c r="K1042" s="1786"/>
      <c r="L1042" s="1787"/>
      <c r="M1042" s="1786"/>
      <c r="N1042" s="1786"/>
      <c r="O1042" s="1786"/>
      <c r="P1042" s="1786"/>
      <c r="Q1042" s="1786"/>
    </row>
    <row r="1043" spans="1:17">
      <c r="A1043" s="764">
        <v>38835</v>
      </c>
      <c r="B1043" s="154">
        <f t="shared" si="66"/>
        <v>3.9689999999999996E-2</v>
      </c>
      <c r="C1043" s="206">
        <f t="shared" si="68"/>
        <v>5.7850154639175332E-2</v>
      </c>
      <c r="D1043" s="33">
        <f t="shared" si="67"/>
        <v>7.9199999999999993E-2</v>
      </c>
      <c r="E1043" s="206">
        <f t="shared" si="69"/>
        <v>9.594948453608261E-2</v>
      </c>
      <c r="F1043" s="765">
        <v>7.92</v>
      </c>
      <c r="G1043" s="765">
        <v>3.9510000000000001</v>
      </c>
      <c r="H1043" s="337">
        <f t="shared" si="70"/>
        <v>3.8099329896907244</v>
      </c>
      <c r="I1043" s="34">
        <f t="shared" si="71"/>
        <v>3.8099329896907279E-2</v>
      </c>
      <c r="J1043" s="338">
        <f t="shared" si="72"/>
        <v>0</v>
      </c>
      <c r="K1043" s="1786"/>
      <c r="L1043" s="1787"/>
      <c r="M1043" s="1786"/>
      <c r="N1043" s="1786"/>
      <c r="O1043" s="1786"/>
      <c r="P1043" s="1786"/>
      <c r="Q1043" s="1786"/>
    </row>
    <row r="1044" spans="1:17">
      <c r="A1044" s="764">
        <v>38839</v>
      </c>
      <c r="B1044" s="154">
        <f t="shared" si="66"/>
        <v>3.9060000000000004E-2</v>
      </c>
      <c r="C1044" s="206">
        <f t="shared" si="68"/>
        <v>5.7813376288659866E-2</v>
      </c>
      <c r="D1044" s="33">
        <f t="shared" si="67"/>
        <v>7.8900000000000012E-2</v>
      </c>
      <c r="E1044" s="206">
        <f t="shared" si="69"/>
        <v>9.5909407216494963E-2</v>
      </c>
      <c r="F1044" s="765">
        <v>7.8900000000000006</v>
      </c>
      <c r="G1044" s="765">
        <v>3.984</v>
      </c>
      <c r="H1044" s="337">
        <f t="shared" si="70"/>
        <v>3.8096030927835081</v>
      </c>
      <c r="I1044" s="34">
        <f t="shared" si="71"/>
        <v>3.8096030927835096E-2</v>
      </c>
      <c r="J1044" s="338">
        <f t="shared" si="72"/>
        <v>0</v>
      </c>
      <c r="K1044" s="1786"/>
      <c r="L1044" s="1787"/>
      <c r="M1044" s="1786"/>
      <c r="N1044" s="1786"/>
      <c r="O1044" s="1786"/>
      <c r="P1044" s="1786"/>
      <c r="Q1044" s="1786"/>
    </row>
    <row r="1045" spans="1:17">
      <c r="A1045" s="764">
        <v>38840</v>
      </c>
      <c r="B1045" s="154">
        <f t="shared" si="66"/>
        <v>3.9130000000000005E-2</v>
      </c>
      <c r="C1045" s="206">
        <f t="shared" si="68"/>
        <v>5.7775914948453695E-2</v>
      </c>
      <c r="D1045" s="33">
        <f t="shared" si="67"/>
        <v>7.9199999999999993E-2</v>
      </c>
      <c r="E1045" s="206">
        <f t="shared" si="69"/>
        <v>9.5869072164948568E-2</v>
      </c>
      <c r="F1045" s="765">
        <v>7.92</v>
      </c>
      <c r="G1045" s="765">
        <v>4.0069999999999997</v>
      </c>
      <c r="H1045" s="337">
        <f t="shared" si="70"/>
        <v>3.8093157216494875</v>
      </c>
      <c r="I1045" s="34">
        <f t="shared" si="71"/>
        <v>3.8093157216494873E-2</v>
      </c>
      <c r="J1045" s="338">
        <f t="shared" si="72"/>
        <v>0</v>
      </c>
      <c r="K1045" s="1786"/>
      <c r="L1045" s="1787"/>
      <c r="M1045" s="1786"/>
      <c r="N1045" s="1786"/>
      <c r="O1045" s="1786"/>
      <c r="P1045" s="1786"/>
      <c r="Q1045" s="1786"/>
    </row>
    <row r="1046" spans="1:17">
      <c r="A1046" s="764">
        <v>38841</v>
      </c>
      <c r="B1046" s="154">
        <f t="shared" si="66"/>
        <v>3.8560000000000011E-2</v>
      </c>
      <c r="C1046" s="206">
        <f t="shared" si="68"/>
        <v>5.773783505154647E-2</v>
      </c>
      <c r="D1046" s="33">
        <f t="shared" si="67"/>
        <v>7.8900000000000012E-2</v>
      </c>
      <c r="E1046" s="206">
        <f t="shared" si="69"/>
        <v>9.5828608247422814E-2</v>
      </c>
      <c r="F1046" s="765">
        <v>7.8900000000000006</v>
      </c>
      <c r="G1046" s="765">
        <v>4.0339999999999998</v>
      </c>
      <c r="H1046" s="337">
        <f t="shared" si="70"/>
        <v>3.8090773195876326</v>
      </c>
      <c r="I1046" s="34">
        <f t="shared" si="71"/>
        <v>3.8090773195876344E-2</v>
      </c>
      <c r="J1046" s="338">
        <f t="shared" si="72"/>
        <v>0</v>
      </c>
      <c r="K1046" s="1786"/>
      <c r="L1046" s="1787"/>
      <c r="M1046" s="1786"/>
      <c r="N1046" s="1786"/>
      <c r="O1046" s="1786"/>
      <c r="P1046" s="1786"/>
      <c r="Q1046" s="1786"/>
    </row>
    <row r="1047" spans="1:17">
      <c r="A1047" s="764">
        <v>38845</v>
      </c>
      <c r="B1047" s="154">
        <f t="shared" si="66"/>
        <v>3.8120000000000001E-2</v>
      </c>
      <c r="C1047" s="206">
        <f t="shared" si="68"/>
        <v>5.7696430412371207E-2</v>
      </c>
      <c r="D1047" s="33">
        <f t="shared" si="67"/>
        <v>7.8299999999999995E-2</v>
      </c>
      <c r="E1047" s="206">
        <f t="shared" si="69"/>
        <v>9.5785567010309422E-2</v>
      </c>
      <c r="F1047" s="765">
        <v>7.83</v>
      </c>
      <c r="G1047" s="765">
        <v>4.0179999999999998</v>
      </c>
      <c r="H1047" s="337">
        <f t="shared" si="70"/>
        <v>3.8089136597938182</v>
      </c>
      <c r="I1047" s="34">
        <f t="shared" si="71"/>
        <v>3.8089136597938215E-2</v>
      </c>
      <c r="J1047" s="338">
        <f t="shared" si="72"/>
        <v>0</v>
      </c>
      <c r="K1047" s="1786"/>
      <c r="L1047" s="1787"/>
      <c r="M1047" s="1786"/>
      <c r="N1047" s="1786"/>
      <c r="O1047" s="1786"/>
      <c r="P1047" s="1786"/>
      <c r="Q1047" s="1786"/>
    </row>
    <row r="1048" spans="1:17">
      <c r="A1048" s="764">
        <v>38846</v>
      </c>
      <c r="B1048" s="154">
        <f t="shared" si="66"/>
        <v>3.7890000000000007E-2</v>
      </c>
      <c r="C1048" s="206">
        <f t="shared" si="68"/>
        <v>5.7654213917525843E-2</v>
      </c>
      <c r="D1048" s="33">
        <f t="shared" si="67"/>
        <v>7.8200000000000006E-2</v>
      </c>
      <c r="E1048" s="206">
        <f t="shared" si="69"/>
        <v>9.574201030927848E-2</v>
      </c>
      <c r="F1048" s="765">
        <v>7.82</v>
      </c>
      <c r="G1048" s="765">
        <v>4.0309999999999997</v>
      </c>
      <c r="H1048" s="337">
        <f t="shared" si="70"/>
        <v>3.8087796391752611</v>
      </c>
      <c r="I1048" s="34">
        <f t="shared" si="71"/>
        <v>3.8087796391752637E-2</v>
      </c>
      <c r="J1048" s="338">
        <f t="shared" si="72"/>
        <v>0</v>
      </c>
      <c r="K1048" s="1786"/>
      <c r="L1048" s="1787"/>
      <c r="M1048" s="1786"/>
      <c r="N1048" s="1786"/>
      <c r="O1048" s="1786"/>
      <c r="P1048" s="1786"/>
      <c r="Q1048" s="1786"/>
    </row>
    <row r="1049" spans="1:17">
      <c r="A1049" s="764">
        <v>38847</v>
      </c>
      <c r="B1049" s="154">
        <f t="shared" si="66"/>
        <v>3.841E-2</v>
      </c>
      <c r="C1049" s="206">
        <f t="shared" si="68"/>
        <v>5.7611134020618612E-2</v>
      </c>
      <c r="D1049" s="33">
        <f t="shared" si="67"/>
        <v>7.8299999999999995E-2</v>
      </c>
      <c r="E1049" s="206">
        <f t="shared" si="69"/>
        <v>9.5697680412371269E-2</v>
      </c>
      <c r="F1049" s="765">
        <v>7.83</v>
      </c>
      <c r="G1049" s="765">
        <v>3.9889999999999999</v>
      </c>
      <c r="H1049" s="337">
        <f t="shared" si="70"/>
        <v>3.8086546391752614</v>
      </c>
      <c r="I1049" s="34">
        <f t="shared" si="71"/>
        <v>3.8086546391752657E-2</v>
      </c>
      <c r="J1049" s="338">
        <f t="shared" si="72"/>
        <v>0</v>
      </c>
      <c r="K1049" s="1786"/>
      <c r="L1049" s="1787"/>
      <c r="M1049" s="1786"/>
      <c r="N1049" s="1786"/>
      <c r="O1049" s="1786"/>
      <c r="P1049" s="1786"/>
      <c r="Q1049" s="1786"/>
    </row>
    <row r="1050" spans="1:17">
      <c r="A1050" s="764">
        <v>38848</v>
      </c>
      <c r="B1050" s="154">
        <f t="shared" si="66"/>
        <v>3.8010000000000002E-2</v>
      </c>
      <c r="C1050" s="206">
        <f t="shared" si="68"/>
        <v>5.7566443298969136E-2</v>
      </c>
      <c r="D1050" s="33">
        <f t="shared" si="67"/>
        <v>7.8700000000000006E-2</v>
      </c>
      <c r="E1050" s="206">
        <f t="shared" si="69"/>
        <v>9.5652319587629001E-2</v>
      </c>
      <c r="F1050" s="765">
        <v>7.87</v>
      </c>
      <c r="G1050" s="765">
        <v>4.069</v>
      </c>
      <c r="H1050" s="337">
        <f t="shared" si="70"/>
        <v>3.808587628865983</v>
      </c>
      <c r="I1050" s="34">
        <f t="shared" si="71"/>
        <v>3.8085876288659865E-2</v>
      </c>
      <c r="J1050" s="338">
        <f t="shared" si="72"/>
        <v>0</v>
      </c>
      <c r="K1050" s="1786"/>
      <c r="L1050" s="1787"/>
      <c r="M1050" s="1786"/>
      <c r="N1050" s="1786"/>
      <c r="O1050" s="1786"/>
      <c r="P1050" s="1786"/>
      <c r="Q1050" s="1786"/>
    </row>
    <row r="1051" spans="1:17">
      <c r="A1051" s="764">
        <v>38849</v>
      </c>
      <c r="B1051" s="154">
        <f t="shared" si="66"/>
        <v>3.8089999999999992E-2</v>
      </c>
      <c r="C1051" s="206">
        <f t="shared" si="68"/>
        <v>5.7521018041237174E-2</v>
      </c>
      <c r="D1051" s="33">
        <f t="shared" si="67"/>
        <v>7.8899999999999998E-2</v>
      </c>
      <c r="E1051" s="206">
        <f t="shared" si="69"/>
        <v>9.5607216494845507E-2</v>
      </c>
      <c r="F1051" s="765">
        <v>7.89</v>
      </c>
      <c r="G1051" s="765">
        <v>4.0810000000000004</v>
      </c>
      <c r="H1051" s="337">
        <f t="shared" si="70"/>
        <v>3.8086198453608282</v>
      </c>
      <c r="I1051" s="34">
        <f t="shared" si="71"/>
        <v>3.8086198453608333E-2</v>
      </c>
      <c r="J1051" s="338">
        <f t="shared" si="72"/>
        <v>0</v>
      </c>
      <c r="K1051" s="1786"/>
      <c r="L1051" s="1787"/>
      <c r="M1051" s="1786"/>
      <c r="N1051" s="1786"/>
      <c r="O1051" s="1786"/>
      <c r="P1051" s="1786"/>
      <c r="Q1051" s="1786"/>
    </row>
    <row r="1052" spans="1:17">
      <c r="A1052" s="764">
        <v>38852</v>
      </c>
      <c r="B1052" s="154">
        <f t="shared" si="66"/>
        <v>4.0620000000000003E-2</v>
      </c>
      <c r="C1052" s="206">
        <f t="shared" si="68"/>
        <v>5.7478260309278412E-2</v>
      </c>
      <c r="D1052" s="33">
        <f t="shared" si="67"/>
        <v>8.0799999999999997E-2</v>
      </c>
      <c r="E1052" s="206">
        <f t="shared" si="69"/>
        <v>9.5563788659793966E-2</v>
      </c>
      <c r="F1052" s="765">
        <v>8.08</v>
      </c>
      <c r="G1052" s="765">
        <v>4.0179999999999998</v>
      </c>
      <c r="H1052" s="337">
        <f t="shared" si="70"/>
        <v>3.8085528350515498</v>
      </c>
      <c r="I1052" s="34">
        <f t="shared" si="71"/>
        <v>3.8085528350515555E-2</v>
      </c>
      <c r="J1052" s="338">
        <f t="shared" si="72"/>
        <v>-5.5511151231257827E-17</v>
      </c>
      <c r="K1052" s="1786"/>
      <c r="L1052" s="1787"/>
      <c r="M1052" s="1786"/>
      <c r="N1052" s="1786"/>
      <c r="O1052" s="1786"/>
      <c r="P1052" s="1786"/>
      <c r="Q1052" s="1786"/>
    </row>
    <row r="1053" spans="1:17">
      <c r="A1053" s="764">
        <v>38853</v>
      </c>
      <c r="B1053" s="154">
        <f t="shared" si="66"/>
        <v>4.1319999999999996E-2</v>
      </c>
      <c r="C1053" s="206">
        <f t="shared" si="68"/>
        <v>5.7433646907216536E-2</v>
      </c>
      <c r="D1053" s="33">
        <f t="shared" si="67"/>
        <v>8.1099999999999992E-2</v>
      </c>
      <c r="E1053" s="206">
        <f t="shared" si="69"/>
        <v>9.5518170103092936E-2</v>
      </c>
      <c r="F1053" s="765">
        <v>8.11</v>
      </c>
      <c r="G1053" s="765">
        <v>3.9780000000000002</v>
      </c>
      <c r="H1053" s="337">
        <f t="shared" si="70"/>
        <v>3.8084523195876328</v>
      </c>
      <c r="I1053" s="34">
        <f t="shared" si="71"/>
        <v>3.8084523195876401E-2</v>
      </c>
      <c r="J1053" s="338">
        <f t="shared" si="72"/>
        <v>-7.6327832942979512E-17</v>
      </c>
      <c r="K1053" s="1786"/>
      <c r="L1053" s="1787"/>
      <c r="M1053" s="1786"/>
      <c r="N1053" s="1786"/>
      <c r="O1053" s="1786"/>
      <c r="P1053" s="1786"/>
      <c r="Q1053" s="1786"/>
    </row>
    <row r="1054" spans="1:17">
      <c r="A1054" s="764">
        <v>38854</v>
      </c>
      <c r="B1054" s="154">
        <f t="shared" si="66"/>
        <v>4.1929999999999995E-2</v>
      </c>
      <c r="C1054" s="206">
        <f t="shared" si="68"/>
        <v>5.7389136597938185E-2</v>
      </c>
      <c r="D1054" s="33">
        <f t="shared" si="67"/>
        <v>8.2699999999999996E-2</v>
      </c>
      <c r="E1054" s="206">
        <f t="shared" si="69"/>
        <v>9.5474613402062009E-2</v>
      </c>
      <c r="F1054" s="765">
        <v>8.27</v>
      </c>
      <c r="G1054" s="765">
        <v>4.077</v>
      </c>
      <c r="H1054" s="337">
        <f t="shared" si="70"/>
        <v>3.8085476804123757</v>
      </c>
      <c r="I1054" s="34">
        <f t="shared" si="71"/>
        <v>3.8085476804123823E-2</v>
      </c>
      <c r="J1054" s="338">
        <f t="shared" si="72"/>
        <v>-6.9388939039072284E-17</v>
      </c>
      <c r="K1054" s="1786"/>
      <c r="L1054" s="1787"/>
      <c r="M1054" s="1786"/>
      <c r="N1054" s="1786"/>
      <c r="O1054" s="1786"/>
      <c r="P1054" s="1786"/>
      <c r="Q1054" s="1786"/>
    </row>
    <row r="1055" spans="1:17">
      <c r="A1055" s="764">
        <v>38855</v>
      </c>
      <c r="B1055" s="154">
        <f t="shared" si="66"/>
        <v>4.3779999999999999E-2</v>
      </c>
      <c r="C1055" s="206">
        <f t="shared" si="68"/>
        <v>5.7347719072164995E-2</v>
      </c>
      <c r="D1055" s="33">
        <f t="shared" si="67"/>
        <v>8.4100000000000008E-2</v>
      </c>
      <c r="E1055" s="206">
        <f t="shared" si="69"/>
        <v>9.5432860824742421E-2</v>
      </c>
      <c r="F1055" s="765">
        <v>8.41</v>
      </c>
      <c r="G1055" s="765">
        <v>4.032</v>
      </c>
      <c r="H1055" s="337">
        <f t="shared" si="70"/>
        <v>3.8085141752577369</v>
      </c>
      <c r="I1055" s="34">
        <f t="shared" si="71"/>
        <v>3.8085141752577427E-2</v>
      </c>
      <c r="J1055" s="338">
        <f t="shared" si="72"/>
        <v>-5.5511151231257827E-17</v>
      </c>
      <c r="K1055" s="1786"/>
      <c r="L1055" s="1787"/>
      <c r="M1055" s="1786"/>
      <c r="N1055" s="1786"/>
      <c r="O1055" s="1786"/>
      <c r="P1055" s="1786"/>
      <c r="Q1055" s="1786"/>
    </row>
    <row r="1056" spans="1:17">
      <c r="A1056" s="764">
        <v>38856</v>
      </c>
      <c r="B1056" s="154">
        <f t="shared" si="66"/>
        <v>4.4000000000000004E-2</v>
      </c>
      <c r="C1056" s="206">
        <f t="shared" si="68"/>
        <v>5.7307590206185616E-2</v>
      </c>
      <c r="D1056" s="33">
        <f t="shared" si="67"/>
        <v>8.3900000000000002E-2</v>
      </c>
      <c r="E1056" s="206">
        <f t="shared" si="69"/>
        <v>9.539162371134037E-2</v>
      </c>
      <c r="F1056" s="765">
        <v>8.39</v>
      </c>
      <c r="G1056" s="765">
        <v>3.99</v>
      </c>
      <c r="H1056" s="337">
        <f t="shared" si="70"/>
        <v>3.8084033505154684</v>
      </c>
      <c r="I1056" s="34">
        <f t="shared" si="71"/>
        <v>3.8084033505154755E-2</v>
      </c>
      <c r="J1056" s="338">
        <f t="shared" si="72"/>
        <v>-6.9388939039072284E-17</v>
      </c>
      <c r="K1056" s="1786"/>
      <c r="L1056" s="1787"/>
      <c r="M1056" s="1786"/>
      <c r="N1056" s="1786"/>
      <c r="O1056" s="1786"/>
      <c r="P1056" s="1786"/>
      <c r="Q1056" s="1786"/>
    </row>
    <row r="1057" spans="1:17">
      <c r="A1057" s="764">
        <v>38859</v>
      </c>
      <c r="B1057" s="154">
        <f t="shared" si="66"/>
        <v>4.6939999999999989E-2</v>
      </c>
      <c r="C1057" s="206">
        <f t="shared" si="68"/>
        <v>5.7271456185567067E-2</v>
      </c>
      <c r="D1057" s="33">
        <f t="shared" si="67"/>
        <v>8.6099999999999996E-2</v>
      </c>
      <c r="E1057" s="206">
        <f t="shared" si="69"/>
        <v>9.535335051546405E-2</v>
      </c>
      <c r="F1057" s="765">
        <v>8.61</v>
      </c>
      <c r="G1057" s="765">
        <v>3.9159999999999999</v>
      </c>
      <c r="H1057" s="337">
        <f t="shared" si="70"/>
        <v>3.8081894329896957</v>
      </c>
      <c r="I1057" s="34">
        <f t="shared" si="71"/>
        <v>3.8081894329896983E-2</v>
      </c>
      <c r="J1057" s="338">
        <f t="shared" si="72"/>
        <v>0</v>
      </c>
      <c r="K1057" s="1786"/>
      <c r="L1057" s="1787"/>
      <c r="M1057" s="1786"/>
      <c r="N1057" s="1786"/>
      <c r="O1057" s="1786"/>
      <c r="P1057" s="1786"/>
      <c r="Q1057" s="1786"/>
    </row>
    <row r="1058" spans="1:17">
      <c r="A1058" s="764">
        <v>38860</v>
      </c>
      <c r="B1058" s="154">
        <f t="shared" si="66"/>
        <v>4.5280000000000008E-2</v>
      </c>
      <c r="C1058" s="206">
        <f t="shared" si="68"/>
        <v>5.7233492268041267E-2</v>
      </c>
      <c r="D1058" s="33">
        <f t="shared" si="67"/>
        <v>8.4600000000000009E-2</v>
      </c>
      <c r="E1058" s="206">
        <f t="shared" si="69"/>
        <v>9.5313788659793952E-2</v>
      </c>
      <c r="F1058" s="765">
        <v>8.4600000000000009</v>
      </c>
      <c r="G1058" s="765">
        <v>3.9319999999999999</v>
      </c>
      <c r="H1058" s="337">
        <f t="shared" si="70"/>
        <v>3.8080296391752624</v>
      </c>
      <c r="I1058" s="34">
        <f t="shared" si="71"/>
        <v>3.8080296391752685E-2</v>
      </c>
      <c r="J1058" s="338">
        <f t="shared" si="72"/>
        <v>-6.2450045135165055E-17</v>
      </c>
      <c r="K1058" s="1786"/>
      <c r="L1058" s="1787"/>
      <c r="M1058" s="1786"/>
      <c r="N1058" s="1786"/>
      <c r="O1058" s="1786"/>
      <c r="P1058" s="1786"/>
      <c r="Q1058" s="1786"/>
    </row>
    <row r="1059" spans="1:17">
      <c r="A1059" s="764">
        <v>38863</v>
      </c>
      <c r="B1059" s="154">
        <f t="shared" si="66"/>
        <v>4.4659999999999991E-2</v>
      </c>
      <c r="C1059" s="206">
        <f t="shared" si="68"/>
        <v>5.7191572164948482E-2</v>
      </c>
      <c r="D1059" s="33">
        <f t="shared" si="67"/>
        <v>8.4499999999999992E-2</v>
      </c>
      <c r="E1059" s="206">
        <f t="shared" si="69"/>
        <v>9.5272036082474379E-2</v>
      </c>
      <c r="F1059" s="765">
        <v>8.4499999999999993</v>
      </c>
      <c r="G1059" s="765">
        <v>3.984</v>
      </c>
      <c r="H1059" s="337">
        <f t="shared" si="70"/>
        <v>3.808046391752582</v>
      </c>
      <c r="I1059" s="34">
        <f t="shared" si="71"/>
        <v>3.8080463917525897E-2</v>
      </c>
      <c r="J1059" s="338">
        <f t="shared" si="72"/>
        <v>-7.6327832942979512E-17</v>
      </c>
      <c r="K1059" s="1786"/>
      <c r="L1059" s="1787"/>
      <c r="M1059" s="1786"/>
      <c r="N1059" s="1786"/>
      <c r="O1059" s="1786"/>
      <c r="P1059" s="1786"/>
      <c r="Q1059" s="1786"/>
    </row>
    <row r="1060" spans="1:17">
      <c r="A1060" s="764">
        <v>38866</v>
      </c>
      <c r="B1060" s="154">
        <f t="shared" si="66"/>
        <v>4.4389999999999999E-2</v>
      </c>
      <c r="C1060" s="206">
        <f t="shared" si="68"/>
        <v>5.7150773195876324E-2</v>
      </c>
      <c r="D1060" s="33">
        <f t="shared" si="67"/>
        <v>8.3299999999999999E-2</v>
      </c>
      <c r="E1060" s="206">
        <f t="shared" si="69"/>
        <v>9.5229381443299094E-2</v>
      </c>
      <c r="F1060" s="765">
        <v>8.33</v>
      </c>
      <c r="G1060" s="765">
        <v>3.891</v>
      </c>
      <c r="H1060" s="337">
        <f t="shared" si="70"/>
        <v>3.8078608247422729</v>
      </c>
      <c r="I1060" s="34">
        <f t="shared" si="71"/>
        <v>3.807860824742277E-2</v>
      </c>
      <c r="J1060" s="338">
        <f t="shared" si="72"/>
        <v>0</v>
      </c>
      <c r="K1060" s="1786"/>
      <c r="L1060" s="1787"/>
      <c r="M1060" s="1786"/>
      <c r="N1060" s="1786"/>
      <c r="O1060" s="1786"/>
      <c r="P1060" s="1786"/>
      <c r="Q1060" s="1786"/>
    </row>
    <row r="1061" spans="1:17">
      <c r="A1061" s="764">
        <v>38867</v>
      </c>
      <c r="B1061" s="154">
        <f t="shared" si="66"/>
        <v>4.5210000000000007E-2</v>
      </c>
      <c r="C1061" s="206">
        <f t="shared" si="68"/>
        <v>5.710960051546396E-2</v>
      </c>
      <c r="D1061" s="33">
        <f t="shared" si="67"/>
        <v>8.4600000000000009E-2</v>
      </c>
      <c r="E1061" s="206">
        <f t="shared" si="69"/>
        <v>9.5187500000000105E-2</v>
      </c>
      <c r="F1061" s="765">
        <v>8.4600000000000009</v>
      </c>
      <c r="G1061" s="765">
        <v>3.9390000000000001</v>
      </c>
      <c r="H1061" s="337">
        <f t="shared" si="70"/>
        <v>3.8077899484536122</v>
      </c>
      <c r="I1061" s="34">
        <f t="shared" si="71"/>
        <v>3.8077899484536146E-2</v>
      </c>
      <c r="J1061" s="338">
        <f t="shared" si="72"/>
        <v>0</v>
      </c>
      <c r="K1061" s="1786"/>
      <c r="L1061" s="1787"/>
      <c r="M1061" s="1786"/>
      <c r="N1061" s="1786"/>
      <c r="O1061" s="1786"/>
      <c r="P1061" s="1786"/>
      <c r="Q1061" s="1786"/>
    </row>
    <row r="1062" spans="1:17">
      <c r="A1062" s="764">
        <v>38868</v>
      </c>
      <c r="B1062" s="154">
        <f t="shared" si="66"/>
        <v>4.4080000000000001E-2</v>
      </c>
      <c r="C1062" s="206">
        <f t="shared" si="68"/>
        <v>5.7065760309278381E-2</v>
      </c>
      <c r="D1062" s="33">
        <f t="shared" si="67"/>
        <v>8.3900000000000002E-2</v>
      </c>
      <c r="E1062" s="206">
        <f t="shared" si="69"/>
        <v>9.5143556701031029E-2</v>
      </c>
      <c r="F1062" s="765">
        <v>8.39</v>
      </c>
      <c r="G1062" s="765">
        <v>3.9820000000000002</v>
      </c>
      <c r="H1062" s="337">
        <f t="shared" si="70"/>
        <v>3.8077796391752612</v>
      </c>
      <c r="I1062" s="34">
        <f t="shared" si="71"/>
        <v>3.8077796391752648E-2</v>
      </c>
      <c r="J1062" s="338">
        <f t="shared" si="72"/>
        <v>0</v>
      </c>
      <c r="K1062" s="1786"/>
      <c r="L1062" s="1787"/>
      <c r="M1062" s="1786"/>
      <c r="N1062" s="1786"/>
      <c r="O1062" s="1786"/>
      <c r="P1062" s="1786"/>
      <c r="Q1062" s="1786"/>
    </row>
    <row r="1063" spans="1:17">
      <c r="A1063" s="764">
        <v>38869</v>
      </c>
      <c r="B1063" s="154">
        <f t="shared" si="66"/>
        <v>4.3740000000000008E-2</v>
      </c>
      <c r="C1063" s="206">
        <f t="shared" si="68"/>
        <v>5.7020953608247445E-2</v>
      </c>
      <c r="D1063" s="33">
        <f t="shared" si="67"/>
        <v>8.3700000000000011E-2</v>
      </c>
      <c r="E1063" s="206">
        <f t="shared" si="69"/>
        <v>9.5098453608247507E-2</v>
      </c>
      <c r="F1063" s="765">
        <v>8.370000000000001</v>
      </c>
      <c r="G1063" s="765">
        <v>3.996</v>
      </c>
      <c r="H1063" s="337">
        <f t="shared" si="70"/>
        <v>3.807750000000004</v>
      </c>
      <c r="I1063" s="34">
        <f t="shared" si="71"/>
        <v>3.8077500000000063E-2</v>
      </c>
      <c r="J1063" s="338">
        <f t="shared" si="72"/>
        <v>0</v>
      </c>
      <c r="K1063" s="1786"/>
      <c r="L1063" s="1787"/>
      <c r="M1063" s="1786"/>
      <c r="N1063" s="1786"/>
      <c r="O1063" s="1786"/>
      <c r="P1063" s="1786"/>
      <c r="Q1063" s="1786"/>
    </row>
    <row r="1064" spans="1:17">
      <c r="A1064" s="764">
        <v>38870</v>
      </c>
      <c r="B1064" s="154">
        <f t="shared" si="66"/>
        <v>4.4109999999999996E-2</v>
      </c>
      <c r="C1064" s="206">
        <f t="shared" si="68"/>
        <v>5.6977512886597963E-2</v>
      </c>
      <c r="D1064" s="33">
        <f t="shared" si="67"/>
        <v>8.3400000000000002E-2</v>
      </c>
      <c r="E1064" s="206">
        <f t="shared" si="69"/>
        <v>9.5054381443299071E-2</v>
      </c>
      <c r="F1064" s="765">
        <v>8.34</v>
      </c>
      <c r="G1064" s="765">
        <v>3.9289999999999998</v>
      </c>
      <c r="H1064" s="337">
        <f t="shared" si="70"/>
        <v>3.8076868556701062</v>
      </c>
      <c r="I1064" s="34">
        <f t="shared" si="71"/>
        <v>3.8076868556701109E-2</v>
      </c>
      <c r="J1064" s="338">
        <f t="shared" si="72"/>
        <v>0</v>
      </c>
      <c r="K1064" s="1786"/>
      <c r="L1064" s="1787"/>
      <c r="M1064" s="1786"/>
      <c r="N1064" s="1786"/>
      <c r="O1064" s="1786"/>
      <c r="P1064" s="1786"/>
      <c r="Q1064" s="1786"/>
    </row>
    <row r="1065" spans="1:17">
      <c r="A1065" s="764">
        <v>38873</v>
      </c>
      <c r="B1065" s="154">
        <f t="shared" si="66"/>
        <v>4.41E-2</v>
      </c>
      <c r="C1065" s="206">
        <f t="shared" si="68"/>
        <v>5.6931804123711356E-2</v>
      </c>
      <c r="D1065" s="33">
        <f t="shared" si="67"/>
        <v>8.3800000000000013E-2</v>
      </c>
      <c r="E1065" s="206">
        <f t="shared" si="69"/>
        <v>9.5009149484536162E-2</v>
      </c>
      <c r="F1065" s="765">
        <v>8.3800000000000008</v>
      </c>
      <c r="G1065" s="765">
        <v>3.97</v>
      </c>
      <c r="H1065" s="337">
        <f t="shared" si="70"/>
        <v>3.8077345360824779</v>
      </c>
      <c r="I1065" s="34">
        <f t="shared" si="71"/>
        <v>3.8077345360824806E-2</v>
      </c>
      <c r="J1065" s="338">
        <f t="shared" si="72"/>
        <v>0</v>
      </c>
      <c r="K1065" s="1786"/>
      <c r="L1065" s="1787"/>
      <c r="M1065" s="1786"/>
      <c r="N1065" s="1786"/>
      <c r="O1065" s="1786"/>
      <c r="P1065" s="1786"/>
      <c r="Q1065" s="1786"/>
    </row>
    <row r="1066" spans="1:17">
      <c r="A1066" s="764">
        <v>38874</v>
      </c>
      <c r="B1066" s="154">
        <f t="shared" si="66"/>
        <v>4.5299999999999993E-2</v>
      </c>
      <c r="C1066" s="206">
        <f t="shared" si="68"/>
        <v>5.6886481958762891E-2</v>
      </c>
      <c r="D1066" s="33">
        <f t="shared" si="67"/>
        <v>8.5199999999999998E-2</v>
      </c>
      <c r="E1066" s="206">
        <f t="shared" si="69"/>
        <v>9.4965206185567086E-2</v>
      </c>
      <c r="F1066" s="765">
        <v>8.52</v>
      </c>
      <c r="G1066" s="765">
        <v>3.99</v>
      </c>
      <c r="H1066" s="337">
        <f t="shared" si="70"/>
        <v>3.8078724226804153</v>
      </c>
      <c r="I1066" s="34">
        <f t="shared" si="71"/>
        <v>3.8078724226804195E-2</v>
      </c>
      <c r="J1066" s="338">
        <f t="shared" si="72"/>
        <v>0</v>
      </c>
      <c r="K1066" s="1786"/>
      <c r="L1066" s="1787"/>
      <c r="M1066" s="1786"/>
      <c r="N1066" s="1786"/>
      <c r="O1066" s="1786"/>
      <c r="P1066" s="1786"/>
      <c r="Q1066" s="1786"/>
    </row>
    <row r="1067" spans="1:17">
      <c r="A1067" s="764">
        <v>38875</v>
      </c>
      <c r="B1067" s="154">
        <f t="shared" si="66"/>
        <v>4.5019999999999998E-2</v>
      </c>
      <c r="C1067" s="206">
        <f t="shared" si="68"/>
        <v>5.6842951030927853E-2</v>
      </c>
      <c r="D1067" s="33">
        <f t="shared" si="67"/>
        <v>8.5099999999999995E-2</v>
      </c>
      <c r="E1067" s="206">
        <f t="shared" si="69"/>
        <v>9.492229381443304E-2</v>
      </c>
      <c r="F1067" s="765">
        <v>8.51</v>
      </c>
      <c r="G1067" s="765">
        <v>4.008</v>
      </c>
      <c r="H1067" s="337">
        <f t="shared" si="70"/>
        <v>3.807934278350519</v>
      </c>
      <c r="I1067" s="34">
        <f t="shared" si="71"/>
        <v>3.8079342783505186E-2</v>
      </c>
      <c r="J1067" s="338">
        <f t="shared" si="72"/>
        <v>0</v>
      </c>
      <c r="K1067" s="1786"/>
      <c r="L1067" s="1787"/>
      <c r="M1067" s="1786"/>
      <c r="N1067" s="1786"/>
      <c r="O1067" s="1786"/>
      <c r="P1067" s="1786"/>
      <c r="Q1067" s="1786"/>
    </row>
    <row r="1068" spans="1:17">
      <c r="A1068" s="764">
        <v>38876</v>
      </c>
      <c r="B1068" s="154">
        <f t="shared" si="66"/>
        <v>4.7550000000000002E-2</v>
      </c>
      <c r="C1068" s="206">
        <f t="shared" si="68"/>
        <v>5.6804085051546417E-2</v>
      </c>
      <c r="D1068" s="33">
        <f t="shared" si="67"/>
        <v>8.6699999999999999E-2</v>
      </c>
      <c r="E1068" s="206">
        <f t="shared" si="69"/>
        <v>9.4882731958762914E-2</v>
      </c>
      <c r="F1068" s="765">
        <v>8.67</v>
      </c>
      <c r="G1068" s="765">
        <v>3.915</v>
      </c>
      <c r="H1068" s="337">
        <f t="shared" si="70"/>
        <v>3.8078646907216527</v>
      </c>
      <c r="I1068" s="34">
        <f t="shared" si="71"/>
        <v>3.8078646907216497E-2</v>
      </c>
      <c r="J1068" s="338">
        <f t="shared" si="72"/>
        <v>0</v>
      </c>
      <c r="K1068" s="1786"/>
      <c r="L1068" s="1787"/>
      <c r="M1068" s="1786"/>
      <c r="N1068" s="1786"/>
      <c r="O1068" s="1786"/>
      <c r="P1068" s="1786"/>
      <c r="Q1068" s="1786"/>
    </row>
    <row r="1069" spans="1:17">
      <c r="A1069" s="764">
        <v>38877</v>
      </c>
      <c r="B1069" s="154">
        <f t="shared" si="66"/>
        <v>4.6559999999999997E-2</v>
      </c>
      <c r="C1069" s="206">
        <f t="shared" si="68"/>
        <v>5.6764561855670116E-2</v>
      </c>
      <c r="D1069" s="33">
        <f t="shared" si="67"/>
        <v>8.5900000000000004E-2</v>
      </c>
      <c r="E1069" s="206">
        <f t="shared" si="69"/>
        <v>9.4842783505154654E-2</v>
      </c>
      <c r="F1069" s="765">
        <v>8.59</v>
      </c>
      <c r="G1069" s="765">
        <v>3.9340000000000002</v>
      </c>
      <c r="H1069" s="337">
        <f t="shared" si="70"/>
        <v>3.8078221649484574</v>
      </c>
      <c r="I1069" s="34">
        <f t="shared" si="71"/>
        <v>3.8078221649484538E-2</v>
      </c>
      <c r="J1069" s="338">
        <f t="shared" si="72"/>
        <v>0</v>
      </c>
      <c r="K1069" s="1786"/>
      <c r="L1069" s="1787"/>
      <c r="M1069" s="1786"/>
      <c r="N1069" s="1786"/>
      <c r="O1069" s="1786"/>
      <c r="P1069" s="1786"/>
      <c r="Q1069" s="1786"/>
    </row>
    <row r="1070" spans="1:17">
      <c r="A1070" s="764">
        <v>38880</v>
      </c>
      <c r="B1070" s="154">
        <f t="shared" si="66"/>
        <v>4.726000000000001E-2</v>
      </c>
      <c r="C1070" s="206">
        <f t="shared" si="68"/>
        <v>5.6723891752577339E-2</v>
      </c>
      <c r="D1070" s="33">
        <f t="shared" si="67"/>
        <v>8.6400000000000005E-2</v>
      </c>
      <c r="E1070" s="206">
        <f t="shared" si="69"/>
        <v>9.4802319587628872E-2</v>
      </c>
      <c r="F1070" s="765">
        <v>8.64</v>
      </c>
      <c r="G1070" s="765">
        <v>3.9140000000000001</v>
      </c>
      <c r="H1070" s="337">
        <f t="shared" si="70"/>
        <v>3.807842783505158</v>
      </c>
      <c r="I1070" s="34">
        <f t="shared" si="71"/>
        <v>3.8078427835051533E-2</v>
      </c>
      <c r="J1070" s="338">
        <f t="shared" si="72"/>
        <v>0</v>
      </c>
      <c r="K1070" s="1786"/>
      <c r="L1070" s="1787"/>
      <c r="M1070" s="1786"/>
      <c r="N1070" s="1786"/>
      <c r="O1070" s="1786"/>
      <c r="P1070" s="1786"/>
      <c r="Q1070" s="1786"/>
    </row>
    <row r="1071" spans="1:17">
      <c r="A1071" s="764">
        <v>38881</v>
      </c>
      <c r="B1071" s="154">
        <f t="shared" si="66"/>
        <v>4.9320000000000003E-2</v>
      </c>
      <c r="C1071" s="206">
        <f t="shared" si="68"/>
        <v>5.6684587628866009E-2</v>
      </c>
      <c r="D1071" s="33">
        <f t="shared" si="67"/>
        <v>8.8000000000000009E-2</v>
      </c>
      <c r="E1071" s="206">
        <f t="shared" si="69"/>
        <v>9.4762886597938148E-2</v>
      </c>
      <c r="F1071" s="765">
        <v>8.8000000000000007</v>
      </c>
      <c r="G1071" s="765">
        <v>3.8679999999999999</v>
      </c>
      <c r="H1071" s="337">
        <f t="shared" si="70"/>
        <v>3.8078298969072204</v>
      </c>
      <c r="I1071" s="34">
        <f t="shared" si="71"/>
        <v>3.8078298969072139E-2</v>
      </c>
      <c r="J1071" s="338">
        <f t="shared" si="72"/>
        <v>6.2450045135165055E-17</v>
      </c>
      <c r="K1071" s="1786"/>
      <c r="L1071" s="1787"/>
      <c r="M1071" s="1786"/>
      <c r="N1071" s="1786"/>
      <c r="O1071" s="1786"/>
      <c r="P1071" s="1786"/>
      <c r="Q1071" s="1786"/>
    </row>
    <row r="1072" spans="1:17">
      <c r="A1072" s="764">
        <v>38882</v>
      </c>
      <c r="B1072" s="154">
        <f t="shared" si="66"/>
        <v>4.8699999999999993E-2</v>
      </c>
      <c r="C1072" s="206">
        <f t="shared" si="68"/>
        <v>5.66449226804124E-2</v>
      </c>
      <c r="D1072" s="33">
        <f t="shared" si="67"/>
        <v>8.77E-2</v>
      </c>
      <c r="E1072" s="206">
        <f t="shared" si="69"/>
        <v>9.4723067010309261E-2</v>
      </c>
      <c r="F1072" s="765">
        <v>8.77</v>
      </c>
      <c r="G1072" s="765">
        <v>3.9</v>
      </c>
      <c r="H1072" s="337">
        <f t="shared" si="70"/>
        <v>3.8078144329896948</v>
      </c>
      <c r="I1072" s="34">
        <f t="shared" si="71"/>
        <v>3.8078144329896861E-2</v>
      </c>
      <c r="J1072" s="338">
        <f t="shared" si="72"/>
        <v>9.0205620750793969E-17</v>
      </c>
      <c r="K1072" s="1786"/>
      <c r="L1072" s="1787"/>
      <c r="M1072" s="1786"/>
      <c r="N1072" s="1786"/>
      <c r="O1072" s="1786"/>
      <c r="P1072" s="1786"/>
      <c r="Q1072" s="1786"/>
    </row>
    <row r="1073" spans="1:17">
      <c r="A1073" s="764">
        <v>38883</v>
      </c>
      <c r="B1073" s="154">
        <f t="shared" si="66"/>
        <v>4.6599999999999996E-2</v>
      </c>
      <c r="C1073" s="206">
        <f t="shared" si="68"/>
        <v>5.6600902061855689E-2</v>
      </c>
      <c r="D1073" s="33">
        <f t="shared" si="67"/>
        <v>8.6099999999999996E-2</v>
      </c>
      <c r="E1073" s="206">
        <f t="shared" si="69"/>
        <v>9.4680025773195856E-2</v>
      </c>
      <c r="F1073" s="765">
        <v>8.61</v>
      </c>
      <c r="G1073" s="765">
        <v>3.95</v>
      </c>
      <c r="H1073" s="337">
        <f t="shared" si="70"/>
        <v>3.8079123711340235</v>
      </c>
      <c r="I1073" s="34">
        <f t="shared" si="71"/>
        <v>3.8079123711340167E-2</v>
      </c>
      <c r="J1073" s="338">
        <f t="shared" si="72"/>
        <v>6.9388939039072284E-17</v>
      </c>
      <c r="K1073" s="1786"/>
      <c r="L1073" s="1787"/>
      <c r="M1073" s="1786"/>
      <c r="N1073" s="1786"/>
      <c r="O1073" s="1786"/>
      <c r="P1073" s="1786"/>
      <c r="Q1073" s="1786"/>
    </row>
    <row r="1074" spans="1:17">
      <c r="A1074" s="764">
        <v>38884</v>
      </c>
      <c r="B1074" s="154">
        <f t="shared" si="66"/>
        <v>4.7010000000000003E-2</v>
      </c>
      <c r="C1074" s="206">
        <f t="shared" si="68"/>
        <v>5.6554445876288682E-2</v>
      </c>
      <c r="D1074" s="33">
        <f t="shared" si="67"/>
        <v>8.6400000000000005E-2</v>
      </c>
      <c r="E1074" s="206">
        <f t="shared" si="69"/>
        <v>9.4634664948453587E-2</v>
      </c>
      <c r="F1074" s="765">
        <v>8.64</v>
      </c>
      <c r="G1074" s="765">
        <v>3.9390000000000001</v>
      </c>
      <c r="H1074" s="337">
        <f t="shared" si="70"/>
        <v>3.808021907216498</v>
      </c>
      <c r="I1074" s="34">
        <f t="shared" si="71"/>
        <v>3.8080219072164904E-2</v>
      </c>
      <c r="J1074" s="338">
        <f t="shared" si="72"/>
        <v>7.6327832942979512E-17</v>
      </c>
      <c r="K1074" s="1786"/>
      <c r="L1074" s="1787"/>
      <c r="M1074" s="1786"/>
      <c r="N1074" s="1786"/>
      <c r="O1074" s="1786"/>
      <c r="P1074" s="1786"/>
      <c r="Q1074" s="1786"/>
    </row>
    <row r="1075" spans="1:17">
      <c r="A1075" s="764">
        <v>38887</v>
      </c>
      <c r="B1075" s="154">
        <f t="shared" si="66"/>
        <v>4.6239999999999996E-2</v>
      </c>
      <c r="C1075" s="206">
        <f t="shared" si="68"/>
        <v>5.6505992268041254E-2</v>
      </c>
      <c r="D1075" s="33">
        <f t="shared" si="67"/>
        <v>8.5999999999999993E-2</v>
      </c>
      <c r="E1075" s="206">
        <f t="shared" si="69"/>
        <v>9.4587757731958724E-2</v>
      </c>
      <c r="F1075" s="765">
        <v>8.6</v>
      </c>
      <c r="G1075" s="765">
        <v>3.976</v>
      </c>
      <c r="H1075" s="337">
        <f t="shared" si="70"/>
        <v>3.8081765463917554</v>
      </c>
      <c r="I1075" s="34">
        <f t="shared" si="71"/>
        <v>3.808176546391747E-2</v>
      </c>
      <c r="J1075" s="338">
        <f t="shared" si="72"/>
        <v>8.3266726846886741E-17</v>
      </c>
      <c r="K1075" s="1786"/>
      <c r="L1075" s="1787"/>
      <c r="M1075" s="1786"/>
      <c r="N1075" s="1786"/>
      <c r="O1075" s="1786"/>
      <c r="P1075" s="1786"/>
      <c r="Q1075" s="1786"/>
    </row>
    <row r="1076" spans="1:17">
      <c r="A1076" s="764">
        <v>38888</v>
      </c>
      <c r="B1076" s="154">
        <f t="shared" si="66"/>
        <v>4.5949999999999998E-2</v>
      </c>
      <c r="C1076" s="206">
        <f t="shared" si="68"/>
        <v>5.6458930412371156E-2</v>
      </c>
      <c r="D1076" s="33">
        <f t="shared" si="67"/>
        <v>8.5900000000000004E-2</v>
      </c>
      <c r="E1076" s="206">
        <f t="shared" si="69"/>
        <v>9.454175257731956E-2</v>
      </c>
      <c r="F1076" s="765">
        <v>8.59</v>
      </c>
      <c r="G1076" s="765">
        <v>3.9950000000000001</v>
      </c>
      <c r="H1076" s="337">
        <f t="shared" si="70"/>
        <v>3.808282216494848</v>
      </c>
      <c r="I1076" s="34">
        <f t="shared" si="71"/>
        <v>3.8082822164948404E-2</v>
      </c>
      <c r="J1076" s="338">
        <f t="shared" si="72"/>
        <v>7.6327832942979512E-17</v>
      </c>
      <c r="K1076" s="1786"/>
      <c r="L1076" s="1787"/>
      <c r="M1076" s="1786"/>
      <c r="N1076" s="1786"/>
      <c r="O1076" s="1786"/>
      <c r="P1076" s="1786"/>
      <c r="Q1076" s="1786"/>
    </row>
    <row r="1077" spans="1:17">
      <c r="A1077" s="764">
        <v>38889</v>
      </c>
      <c r="B1077" s="154">
        <f t="shared" si="66"/>
        <v>4.5650000000000003E-2</v>
      </c>
      <c r="C1077" s="206">
        <f t="shared" si="68"/>
        <v>5.6412345360824755E-2</v>
      </c>
      <c r="D1077" s="33">
        <f t="shared" si="67"/>
        <v>8.5800000000000001E-2</v>
      </c>
      <c r="E1077" s="206">
        <f t="shared" si="69"/>
        <v>9.4496649484536052E-2</v>
      </c>
      <c r="F1077" s="765">
        <v>8.58</v>
      </c>
      <c r="G1077" s="765">
        <v>4.0149999999999997</v>
      </c>
      <c r="H1077" s="337">
        <f t="shared" si="70"/>
        <v>3.8084304123711363</v>
      </c>
      <c r="I1077" s="34">
        <f t="shared" si="71"/>
        <v>3.8084304123711298E-2</v>
      </c>
      <c r="J1077" s="338">
        <f t="shared" si="72"/>
        <v>6.2450045135165055E-17</v>
      </c>
      <c r="K1077" s="1786"/>
      <c r="L1077" s="1787"/>
      <c r="M1077" s="1786"/>
      <c r="N1077" s="1786"/>
      <c r="O1077" s="1786"/>
      <c r="P1077" s="1786"/>
      <c r="Q1077" s="1786"/>
    </row>
    <row r="1078" spans="1:17">
      <c r="A1078" s="764">
        <v>38890</v>
      </c>
      <c r="B1078" s="154">
        <f t="shared" si="66"/>
        <v>4.479000000000001E-2</v>
      </c>
      <c r="C1078" s="206">
        <f t="shared" si="68"/>
        <v>5.6363814432989705E-2</v>
      </c>
      <c r="D1078" s="33">
        <f t="shared" si="67"/>
        <v>8.5400000000000004E-2</v>
      </c>
      <c r="E1078" s="206">
        <f t="shared" si="69"/>
        <v>9.4450773195876234E-2</v>
      </c>
      <c r="F1078" s="765">
        <v>8.5400000000000009</v>
      </c>
      <c r="G1078" s="765">
        <v>4.0609999999999999</v>
      </c>
      <c r="H1078" s="337">
        <f t="shared" si="70"/>
        <v>3.8086958762886622</v>
      </c>
      <c r="I1078" s="34">
        <f t="shared" si="71"/>
        <v>3.8086958762886529E-2</v>
      </c>
      <c r="J1078" s="338">
        <f t="shared" si="72"/>
        <v>9.0205620750793969E-17</v>
      </c>
      <c r="K1078" s="1786"/>
      <c r="L1078" s="1787"/>
      <c r="M1078" s="1786"/>
      <c r="N1078" s="1786"/>
      <c r="O1078" s="1786"/>
      <c r="P1078" s="1786"/>
      <c r="Q1078" s="1786"/>
    </row>
    <row r="1079" spans="1:17">
      <c r="A1079" s="764">
        <v>38891</v>
      </c>
      <c r="B1079" s="154">
        <f t="shared" si="66"/>
        <v>4.4489999999999988E-2</v>
      </c>
      <c r="C1079" s="206">
        <f t="shared" si="68"/>
        <v>5.6312976804123727E-2</v>
      </c>
      <c r="D1079" s="33">
        <f t="shared" si="67"/>
        <v>8.5299999999999987E-2</v>
      </c>
      <c r="E1079" s="206">
        <f t="shared" si="69"/>
        <v>9.4402706185566981E-2</v>
      </c>
      <c r="F1079" s="765">
        <v>8.5299999999999994</v>
      </c>
      <c r="G1079" s="765">
        <v>4.0810000000000004</v>
      </c>
      <c r="H1079" s="337">
        <f t="shared" si="70"/>
        <v>3.8089729381443327</v>
      </c>
      <c r="I1079" s="34">
        <f t="shared" si="71"/>
        <v>3.8089729381443255E-2</v>
      </c>
      <c r="J1079" s="338">
        <f t="shared" si="72"/>
        <v>6.9388939039072284E-17</v>
      </c>
      <c r="K1079" s="1786"/>
      <c r="L1079" s="1787"/>
      <c r="M1079" s="1786"/>
      <c r="N1079" s="1786"/>
      <c r="O1079" s="1786"/>
      <c r="P1079" s="1786"/>
      <c r="Q1079" s="1786"/>
    </row>
    <row r="1080" spans="1:17">
      <c r="A1080" s="764">
        <v>38894</v>
      </c>
      <c r="B1080" s="154">
        <f t="shared" si="66"/>
        <v>4.428E-2</v>
      </c>
      <c r="C1080" s="206">
        <f t="shared" si="68"/>
        <v>5.6261456185567028E-2</v>
      </c>
      <c r="D1080" s="33">
        <f t="shared" si="67"/>
        <v>8.5199999999999998E-2</v>
      </c>
      <c r="E1080" s="206">
        <f t="shared" si="69"/>
        <v>9.4353737113402031E-2</v>
      </c>
      <c r="F1080" s="765">
        <v>8.52</v>
      </c>
      <c r="G1080" s="765">
        <v>4.0919999999999996</v>
      </c>
      <c r="H1080" s="337">
        <f t="shared" si="70"/>
        <v>3.8092280927835076</v>
      </c>
      <c r="I1080" s="34">
        <f t="shared" si="71"/>
        <v>3.8092280927835002E-2</v>
      </c>
      <c r="J1080" s="338">
        <f t="shared" si="72"/>
        <v>7.6327832942979512E-17</v>
      </c>
      <c r="K1080" s="1786"/>
      <c r="L1080" s="1787"/>
      <c r="M1080" s="1786"/>
      <c r="N1080" s="1786"/>
      <c r="O1080" s="1786"/>
      <c r="P1080" s="1786"/>
      <c r="Q1080" s="1786"/>
    </row>
    <row r="1081" spans="1:17">
      <c r="A1081" s="764">
        <v>38895</v>
      </c>
      <c r="B1081" s="154">
        <f t="shared" si="66"/>
        <v>4.4760000000000001E-2</v>
      </c>
      <c r="C1081" s="206">
        <f t="shared" si="68"/>
        <v>5.6209523195876292E-2</v>
      </c>
      <c r="D1081" s="33">
        <f t="shared" si="67"/>
        <v>8.5699999999999998E-2</v>
      </c>
      <c r="E1081" s="206">
        <f t="shared" si="69"/>
        <v>9.4304896907216468E-2</v>
      </c>
      <c r="F1081" s="765">
        <v>8.57</v>
      </c>
      <c r="G1081" s="765">
        <v>4.0940000000000003</v>
      </c>
      <c r="H1081" s="337">
        <f t="shared" si="70"/>
        <v>3.8095373711340228</v>
      </c>
      <c r="I1081" s="34">
        <f t="shared" si="71"/>
        <v>3.8095373711340176E-2</v>
      </c>
      <c r="J1081" s="338">
        <f t="shared" si="72"/>
        <v>0</v>
      </c>
      <c r="K1081" s="1786"/>
      <c r="L1081" s="1787"/>
      <c r="M1081" s="1786"/>
      <c r="N1081" s="1786"/>
      <c r="O1081" s="1786"/>
      <c r="P1081" s="1786"/>
      <c r="Q1081" s="1786"/>
    </row>
    <row r="1082" spans="1:17">
      <c r="A1082" s="764">
        <v>38896</v>
      </c>
      <c r="B1082" s="154">
        <f t="shared" si="66"/>
        <v>4.4929999999999998E-2</v>
      </c>
      <c r="C1082" s="206">
        <f t="shared" si="68"/>
        <v>5.6155824742268046E-2</v>
      </c>
      <c r="D1082" s="33">
        <f t="shared" si="67"/>
        <v>8.5900000000000004E-2</v>
      </c>
      <c r="E1082" s="206">
        <f t="shared" si="69"/>
        <v>9.4254510309278325E-2</v>
      </c>
      <c r="F1082" s="765">
        <v>8.59</v>
      </c>
      <c r="G1082" s="765">
        <v>4.0970000000000004</v>
      </c>
      <c r="H1082" s="337">
        <f t="shared" si="70"/>
        <v>3.809868556701034</v>
      </c>
      <c r="I1082" s="34">
        <f t="shared" si="71"/>
        <v>3.8098685567010279E-2</v>
      </c>
      <c r="J1082" s="338">
        <f t="shared" si="72"/>
        <v>6.2450045135165055E-17</v>
      </c>
      <c r="K1082" s="1786"/>
      <c r="L1082" s="1787"/>
      <c r="M1082" s="1786"/>
      <c r="N1082" s="1786"/>
      <c r="O1082" s="1786"/>
      <c r="P1082" s="1786"/>
      <c r="Q1082" s="1786"/>
    </row>
    <row r="1083" spans="1:17">
      <c r="A1083" s="764">
        <v>38897</v>
      </c>
      <c r="B1083" s="154">
        <f t="shared" si="66"/>
        <v>4.4340000000000004E-2</v>
      </c>
      <c r="C1083" s="206">
        <f t="shared" si="68"/>
        <v>5.60984793814433E-2</v>
      </c>
      <c r="D1083" s="33">
        <f t="shared" si="67"/>
        <v>8.5000000000000006E-2</v>
      </c>
      <c r="E1083" s="206">
        <f t="shared" si="69"/>
        <v>9.4200386597938113E-2</v>
      </c>
      <c r="F1083" s="765">
        <v>8.5</v>
      </c>
      <c r="G1083" s="765">
        <v>4.0659999999999998</v>
      </c>
      <c r="H1083" s="337">
        <f t="shared" si="70"/>
        <v>3.8101907216494868</v>
      </c>
      <c r="I1083" s="34">
        <f t="shared" si="71"/>
        <v>3.8101907216494812E-2</v>
      </c>
      <c r="J1083" s="338">
        <f t="shared" si="72"/>
        <v>5.5511151231257827E-17</v>
      </c>
      <c r="K1083" s="1786"/>
      <c r="L1083" s="1787"/>
      <c r="M1083" s="1786"/>
      <c r="N1083" s="1786"/>
      <c r="O1083" s="1786"/>
      <c r="P1083" s="1786"/>
      <c r="Q1083" s="1786"/>
    </row>
    <row r="1084" spans="1:17">
      <c r="A1084" s="764">
        <v>38898</v>
      </c>
      <c r="B1084" s="154">
        <f t="shared" si="66"/>
        <v>4.3789999999999996E-2</v>
      </c>
      <c r="C1084" s="206">
        <f t="shared" si="68"/>
        <v>5.6040077319587635E-2</v>
      </c>
      <c r="D1084" s="33">
        <f t="shared" si="67"/>
        <v>8.4499999999999992E-2</v>
      </c>
      <c r="E1084" s="206">
        <f t="shared" si="69"/>
        <v>9.4145231958762857E-2</v>
      </c>
      <c r="F1084" s="765">
        <v>8.4499999999999993</v>
      </c>
      <c r="G1084" s="765">
        <v>4.0709999999999997</v>
      </c>
      <c r="H1084" s="337">
        <f t="shared" si="70"/>
        <v>3.810515463917528</v>
      </c>
      <c r="I1084" s="34">
        <f t="shared" si="71"/>
        <v>3.8105154639175222E-2</v>
      </c>
      <c r="J1084" s="338">
        <f t="shared" si="72"/>
        <v>5.5511151231257827E-17</v>
      </c>
      <c r="K1084" s="1786"/>
      <c r="L1084" s="1787"/>
      <c r="M1084" s="1786"/>
      <c r="N1084" s="1786"/>
      <c r="O1084" s="1786"/>
      <c r="P1084" s="1786"/>
      <c r="Q1084" s="1786"/>
    </row>
    <row r="1085" spans="1:17">
      <c r="A1085" s="764">
        <v>38901</v>
      </c>
      <c r="B1085" s="154">
        <f t="shared" si="66"/>
        <v>4.3080000000000007E-2</v>
      </c>
      <c r="C1085" s="206">
        <f t="shared" si="68"/>
        <v>5.5979188144329894E-2</v>
      </c>
      <c r="D1085" s="33">
        <f t="shared" si="67"/>
        <v>8.4000000000000005E-2</v>
      </c>
      <c r="E1085" s="206">
        <f t="shared" si="69"/>
        <v>9.4087628865979364E-2</v>
      </c>
      <c r="F1085" s="765">
        <v>8.4</v>
      </c>
      <c r="G1085" s="765">
        <v>4.0919999999999996</v>
      </c>
      <c r="H1085" s="337">
        <f t="shared" si="70"/>
        <v>3.8108440721649508</v>
      </c>
      <c r="I1085" s="34">
        <f t="shared" si="71"/>
        <v>3.810844072164947E-2</v>
      </c>
      <c r="J1085" s="338">
        <f t="shared" si="72"/>
        <v>0</v>
      </c>
      <c r="K1085" s="1786"/>
      <c r="L1085" s="1787"/>
      <c r="M1085" s="1786"/>
      <c r="N1085" s="1786"/>
      <c r="O1085" s="1786"/>
      <c r="P1085" s="1786"/>
      <c r="Q1085" s="1786"/>
    </row>
    <row r="1086" spans="1:17">
      <c r="A1086" s="764">
        <v>38902</v>
      </c>
      <c r="B1086" s="154">
        <f t="shared" si="66"/>
        <v>4.3220000000000001E-2</v>
      </c>
      <c r="C1086" s="206">
        <f t="shared" si="68"/>
        <v>5.5922989690721639E-2</v>
      </c>
      <c r="D1086" s="33">
        <f t="shared" si="67"/>
        <v>8.4000000000000005E-2</v>
      </c>
      <c r="E1086" s="206">
        <f t="shared" si="69"/>
        <v>9.4034536082474224E-2</v>
      </c>
      <c r="F1086" s="765">
        <v>8.4</v>
      </c>
      <c r="G1086" s="765">
        <v>4.0780000000000003</v>
      </c>
      <c r="H1086" s="337">
        <f t="shared" si="70"/>
        <v>3.8111546391752595</v>
      </c>
      <c r="I1086" s="34">
        <f t="shared" si="71"/>
        <v>3.8111546391752585E-2</v>
      </c>
      <c r="J1086" s="338">
        <f t="shared" si="72"/>
        <v>0</v>
      </c>
      <c r="K1086" s="1786"/>
      <c r="L1086" s="1787"/>
      <c r="M1086" s="1786"/>
      <c r="N1086" s="1786"/>
      <c r="O1086" s="1786"/>
      <c r="P1086" s="1786"/>
      <c r="Q1086" s="1786"/>
    </row>
    <row r="1087" spans="1:17">
      <c r="A1087" s="764">
        <v>38903</v>
      </c>
      <c r="B1087" s="154">
        <f t="shared" si="66"/>
        <v>4.3230000000000011E-2</v>
      </c>
      <c r="C1087" s="206">
        <f t="shared" si="68"/>
        <v>5.5873131443298966E-2</v>
      </c>
      <c r="D1087" s="33">
        <f t="shared" si="67"/>
        <v>8.4600000000000009E-2</v>
      </c>
      <c r="E1087" s="206">
        <f t="shared" si="69"/>
        <v>9.3986082474226781E-2</v>
      </c>
      <c r="F1087" s="765">
        <v>8.4600000000000009</v>
      </c>
      <c r="G1087" s="765">
        <v>4.1369999999999996</v>
      </c>
      <c r="H1087" s="337">
        <f t="shared" si="70"/>
        <v>3.8112951030927853</v>
      </c>
      <c r="I1087" s="34">
        <f t="shared" si="71"/>
        <v>3.8112951030927815E-2</v>
      </c>
      <c r="J1087" s="338">
        <f t="shared" si="72"/>
        <v>0</v>
      </c>
      <c r="K1087" s="1786"/>
      <c r="L1087" s="1787"/>
      <c r="M1087" s="1786"/>
      <c r="N1087" s="1786"/>
      <c r="O1087" s="1786"/>
      <c r="P1087" s="1786"/>
      <c r="Q1087" s="1786"/>
    </row>
    <row r="1088" spans="1:17">
      <c r="A1088" s="764">
        <v>38904</v>
      </c>
      <c r="B1088" s="154">
        <f t="shared" si="66"/>
        <v>4.3169999999999993E-2</v>
      </c>
      <c r="C1088" s="206">
        <f t="shared" si="68"/>
        <v>5.5827216494845358E-2</v>
      </c>
      <c r="D1088" s="33">
        <f t="shared" si="67"/>
        <v>8.43E-2</v>
      </c>
      <c r="E1088" s="206">
        <f t="shared" si="69"/>
        <v>9.3939561855670053E-2</v>
      </c>
      <c r="F1088" s="765">
        <v>8.43</v>
      </c>
      <c r="G1088" s="765">
        <v>4.1130000000000004</v>
      </c>
      <c r="H1088" s="337">
        <f t="shared" si="70"/>
        <v>3.811234536082476</v>
      </c>
      <c r="I1088" s="34">
        <f t="shared" si="71"/>
        <v>3.8112345360824695E-2</v>
      </c>
      <c r="J1088" s="338">
        <f t="shared" si="72"/>
        <v>6.2450045135165055E-17</v>
      </c>
      <c r="K1088" s="1786"/>
      <c r="L1088" s="1787"/>
      <c r="M1088" s="1786"/>
      <c r="N1088" s="1786"/>
      <c r="O1088" s="1786"/>
      <c r="P1088" s="1786"/>
      <c r="Q1088" s="1786"/>
    </row>
    <row r="1089" spans="1:17">
      <c r="A1089" s="764">
        <v>38905</v>
      </c>
      <c r="B1089" s="154">
        <f t="shared" si="66"/>
        <v>4.3849999999999986E-2</v>
      </c>
      <c r="C1089" s="206">
        <f t="shared" si="68"/>
        <v>5.578306701030928E-2</v>
      </c>
      <c r="D1089" s="33">
        <f t="shared" si="67"/>
        <v>8.4499999999999992E-2</v>
      </c>
      <c r="E1089" s="206">
        <f t="shared" si="69"/>
        <v>9.3894329896907186E-2</v>
      </c>
      <c r="F1089" s="765">
        <v>8.4499999999999993</v>
      </c>
      <c r="G1089" s="765">
        <v>4.0650000000000004</v>
      </c>
      <c r="H1089" s="337">
        <f t="shared" si="70"/>
        <v>3.8111262886597963</v>
      </c>
      <c r="I1089" s="34">
        <f t="shared" si="71"/>
        <v>3.8111262886597906E-2</v>
      </c>
      <c r="J1089" s="338">
        <f t="shared" si="72"/>
        <v>5.5511151231257827E-17</v>
      </c>
      <c r="K1089" s="1786"/>
      <c r="L1089" s="1787"/>
      <c r="M1089" s="1786"/>
      <c r="N1089" s="1786"/>
      <c r="O1089" s="1786"/>
      <c r="P1089" s="1786"/>
      <c r="Q1089" s="1786"/>
    </row>
    <row r="1090" spans="1:17">
      <c r="A1090" s="764">
        <v>38908</v>
      </c>
      <c r="B1090" s="154">
        <f t="shared" si="66"/>
        <v>4.3529999999999999E-2</v>
      </c>
      <c r="C1090" s="206">
        <f t="shared" si="68"/>
        <v>5.5740721649484529E-2</v>
      </c>
      <c r="D1090" s="33">
        <f t="shared" si="67"/>
        <v>8.4399999999999989E-2</v>
      </c>
      <c r="E1090" s="206">
        <f t="shared" si="69"/>
        <v>9.3850128865979349E-2</v>
      </c>
      <c r="F1090" s="765">
        <v>8.44</v>
      </c>
      <c r="G1090" s="765">
        <v>4.0869999999999997</v>
      </c>
      <c r="H1090" s="337">
        <f t="shared" si="70"/>
        <v>3.8109407216494868</v>
      </c>
      <c r="I1090" s="34">
        <f t="shared" si="71"/>
        <v>3.810940721649482E-2</v>
      </c>
      <c r="J1090" s="338">
        <f t="shared" si="72"/>
        <v>0</v>
      </c>
      <c r="K1090" s="1786"/>
      <c r="L1090" s="1787"/>
      <c r="M1090" s="1786"/>
      <c r="N1090" s="1786"/>
      <c r="O1090" s="1786"/>
      <c r="P1090" s="1786"/>
      <c r="Q1090" s="1786"/>
    </row>
    <row r="1091" spans="1:17">
      <c r="A1091" s="764">
        <v>38909</v>
      </c>
      <c r="B1091" s="154">
        <f t="shared" si="66"/>
        <v>4.4389999999999999E-2</v>
      </c>
      <c r="C1091" s="206">
        <f t="shared" si="68"/>
        <v>5.5698118556701037E-2</v>
      </c>
      <c r="D1091" s="33">
        <f t="shared" si="67"/>
        <v>8.4900000000000003E-2</v>
      </c>
      <c r="E1091" s="206">
        <f t="shared" si="69"/>
        <v>9.3805798969072152E-2</v>
      </c>
      <c r="F1091" s="765">
        <v>8.49</v>
      </c>
      <c r="G1091" s="765">
        <v>4.0510000000000002</v>
      </c>
      <c r="H1091" s="337">
        <f t="shared" si="70"/>
        <v>3.8107680412371159</v>
      </c>
      <c r="I1091" s="34">
        <f t="shared" si="71"/>
        <v>3.8107680412371114E-2</v>
      </c>
      <c r="J1091" s="338">
        <f t="shared" si="72"/>
        <v>0</v>
      </c>
      <c r="K1091" s="1786"/>
      <c r="L1091" s="1787"/>
      <c r="M1091" s="1786"/>
      <c r="N1091" s="1786"/>
      <c r="O1091" s="1786"/>
      <c r="P1091" s="1786"/>
      <c r="Q1091" s="1786"/>
    </row>
    <row r="1092" spans="1:17">
      <c r="A1092" s="764">
        <v>38910</v>
      </c>
      <c r="B1092" s="154">
        <f t="shared" si="66"/>
        <v>4.3830000000000008E-2</v>
      </c>
      <c r="C1092" s="206">
        <f t="shared" si="68"/>
        <v>5.5659110824742272E-2</v>
      </c>
      <c r="D1092" s="33">
        <f t="shared" si="67"/>
        <v>8.4700000000000011E-2</v>
      </c>
      <c r="E1092" s="206">
        <f t="shared" si="69"/>
        <v>9.3764175257731952E-2</v>
      </c>
      <c r="F1092" s="765">
        <v>8.4700000000000006</v>
      </c>
      <c r="G1092" s="765">
        <v>4.0869999999999997</v>
      </c>
      <c r="H1092" s="337">
        <f t="shared" si="70"/>
        <v>3.8105064432989715</v>
      </c>
      <c r="I1092" s="34">
        <f t="shared" si="71"/>
        <v>3.810506443298968E-2</v>
      </c>
      <c r="J1092" s="338">
        <f t="shared" si="72"/>
        <v>0</v>
      </c>
      <c r="K1092" s="1786"/>
      <c r="L1092" s="1787"/>
      <c r="M1092" s="1786"/>
      <c r="N1092" s="1786"/>
      <c r="O1092" s="1786"/>
      <c r="P1092" s="1786"/>
      <c r="Q1092" s="1786"/>
    </row>
    <row r="1093" spans="1:17">
      <c r="A1093" s="764">
        <v>38912</v>
      </c>
      <c r="B1093" s="154">
        <f t="shared" si="66"/>
        <v>4.6370000000000001E-2</v>
      </c>
      <c r="C1093" s="206">
        <f t="shared" si="68"/>
        <v>5.5618621134020635E-2</v>
      </c>
      <c r="D1093" s="33">
        <f t="shared" si="67"/>
        <v>8.6200000000000013E-2</v>
      </c>
      <c r="E1093" s="206">
        <f t="shared" si="69"/>
        <v>9.3720876288659785E-2</v>
      </c>
      <c r="F1093" s="765">
        <v>8.620000000000001</v>
      </c>
      <c r="G1093" s="765">
        <v>3.9830000000000001</v>
      </c>
      <c r="H1093" s="337">
        <f t="shared" si="70"/>
        <v>3.81022551546392</v>
      </c>
      <c r="I1093" s="34">
        <f t="shared" si="71"/>
        <v>3.810225515463915E-2</v>
      </c>
      <c r="J1093" s="338">
        <f t="shared" si="72"/>
        <v>0</v>
      </c>
      <c r="K1093" s="1786"/>
      <c r="L1093" s="1787"/>
      <c r="M1093" s="1786"/>
      <c r="N1093" s="1786"/>
      <c r="O1093" s="1786"/>
      <c r="P1093" s="1786"/>
      <c r="Q1093" s="1786"/>
    </row>
    <row r="1094" spans="1:17">
      <c r="A1094" s="764">
        <v>38915</v>
      </c>
      <c r="B1094" s="154">
        <f t="shared" ref="B1094:B1157" si="73">(F1094-G1094)/100</f>
        <v>4.6969999999999991E-2</v>
      </c>
      <c r="C1094" s="206">
        <f t="shared" si="68"/>
        <v>5.5580309278350531E-2</v>
      </c>
      <c r="D1094" s="33">
        <f t="shared" si="67"/>
        <v>8.6899999999999991E-2</v>
      </c>
      <c r="E1094" s="206">
        <f t="shared" si="69"/>
        <v>9.3679768041237094E-2</v>
      </c>
      <c r="F1094" s="765">
        <v>8.69</v>
      </c>
      <c r="G1094" s="765">
        <v>3.9929999999999999</v>
      </c>
      <c r="H1094" s="337">
        <f t="shared" si="70"/>
        <v>3.809945876288662</v>
      </c>
      <c r="I1094" s="34">
        <f t="shared" si="71"/>
        <v>3.8099458762886562E-2</v>
      </c>
      <c r="J1094" s="338">
        <f t="shared" si="72"/>
        <v>5.5511151231257827E-17</v>
      </c>
      <c r="K1094" s="1786"/>
      <c r="L1094" s="1787"/>
      <c r="M1094" s="1786"/>
      <c r="N1094" s="1786"/>
      <c r="O1094" s="1786"/>
      <c r="P1094" s="1786"/>
      <c r="Q1094" s="1786"/>
    </row>
    <row r="1095" spans="1:17">
      <c r="A1095" s="764">
        <v>38916</v>
      </c>
      <c r="B1095" s="154">
        <f t="shared" si="73"/>
        <v>4.6960000000000009E-2</v>
      </c>
      <c r="C1095" s="206">
        <f t="shared" si="68"/>
        <v>5.5541494845360848E-2</v>
      </c>
      <c r="D1095" s="33">
        <f t="shared" ref="D1095:D1158" si="74">F1095/100</f>
        <v>8.7100000000000011E-2</v>
      </c>
      <c r="E1095" s="206">
        <f t="shared" si="69"/>
        <v>9.3638659793814416E-2</v>
      </c>
      <c r="F1095" s="765">
        <v>8.7100000000000009</v>
      </c>
      <c r="G1095" s="765">
        <v>4.0140000000000002</v>
      </c>
      <c r="H1095" s="337">
        <f t="shared" si="70"/>
        <v>3.8097164948453632</v>
      </c>
      <c r="I1095" s="34">
        <f t="shared" si="71"/>
        <v>3.8097164948453568E-2</v>
      </c>
      <c r="J1095" s="338">
        <f t="shared" si="72"/>
        <v>6.2450045135165055E-17</v>
      </c>
      <c r="K1095" s="1786"/>
      <c r="L1095" s="1787"/>
      <c r="M1095" s="1786"/>
      <c r="N1095" s="1786"/>
      <c r="O1095" s="1786"/>
      <c r="P1095" s="1786"/>
      <c r="Q1095" s="1786"/>
    </row>
    <row r="1096" spans="1:17">
      <c r="A1096" s="764">
        <v>38917</v>
      </c>
      <c r="B1096" s="154">
        <f t="shared" si="73"/>
        <v>4.6059999999999997E-2</v>
      </c>
      <c r="C1096" s="206">
        <f t="shared" si="68"/>
        <v>5.5500154639175264E-2</v>
      </c>
      <c r="D1096" s="33">
        <f t="shared" si="74"/>
        <v>8.5900000000000004E-2</v>
      </c>
      <c r="E1096" s="206">
        <f t="shared" si="69"/>
        <v>9.3594845360824713E-2</v>
      </c>
      <c r="F1096" s="765">
        <v>8.59</v>
      </c>
      <c r="G1096" s="765">
        <v>3.984</v>
      </c>
      <c r="H1096" s="337">
        <f t="shared" si="70"/>
        <v>3.8094690721649509</v>
      </c>
      <c r="I1096" s="34">
        <f t="shared" si="71"/>
        <v>3.8094690721649449E-2</v>
      </c>
      <c r="J1096" s="338">
        <f t="shared" si="72"/>
        <v>6.2450045135165055E-17</v>
      </c>
      <c r="K1096" s="1786"/>
      <c r="L1096" s="1787"/>
      <c r="M1096" s="1786"/>
      <c r="N1096" s="1786"/>
      <c r="O1096" s="1786"/>
      <c r="P1096" s="1786"/>
      <c r="Q1096" s="1786"/>
    </row>
    <row r="1097" spans="1:17">
      <c r="A1097" s="764">
        <v>38918</v>
      </c>
      <c r="B1097" s="154">
        <f t="shared" si="73"/>
        <v>4.5750000000000013E-2</v>
      </c>
      <c r="C1097" s="206">
        <f t="shared" si="68"/>
        <v>5.5457719072164957E-2</v>
      </c>
      <c r="D1097" s="33">
        <f t="shared" si="74"/>
        <v>8.5600000000000009E-2</v>
      </c>
      <c r="E1097" s="206">
        <f t="shared" si="69"/>
        <v>9.3550644329896904E-2</v>
      </c>
      <c r="F1097" s="765">
        <v>8.56</v>
      </c>
      <c r="G1097" s="765">
        <v>3.9849999999999999</v>
      </c>
      <c r="H1097" s="337">
        <f t="shared" si="70"/>
        <v>3.809292525773198</v>
      </c>
      <c r="I1097" s="34">
        <f t="shared" si="71"/>
        <v>3.8092925257731947E-2</v>
      </c>
      <c r="J1097" s="338">
        <f t="shared" si="72"/>
        <v>0</v>
      </c>
      <c r="K1097" s="1786"/>
      <c r="L1097" s="1787"/>
      <c r="M1097" s="1786"/>
      <c r="N1097" s="1786"/>
      <c r="O1097" s="1786"/>
      <c r="P1097" s="1786"/>
      <c r="Q1097" s="1786"/>
    </row>
    <row r="1098" spans="1:17">
      <c r="A1098" s="764">
        <v>38919</v>
      </c>
      <c r="B1098" s="154">
        <f t="shared" si="73"/>
        <v>4.6640000000000015E-2</v>
      </c>
      <c r="C1098" s="206">
        <f t="shared" si="68"/>
        <v>5.5412203608247446E-2</v>
      </c>
      <c r="D1098" s="33">
        <f t="shared" si="74"/>
        <v>8.6200000000000013E-2</v>
      </c>
      <c r="E1098" s="206">
        <f t="shared" si="69"/>
        <v>9.350412371134019E-2</v>
      </c>
      <c r="F1098" s="765">
        <v>8.620000000000001</v>
      </c>
      <c r="G1098" s="765">
        <v>3.956</v>
      </c>
      <c r="H1098" s="337">
        <f t="shared" si="70"/>
        <v>3.8091920103092809</v>
      </c>
      <c r="I1098" s="34">
        <f t="shared" si="71"/>
        <v>3.8091920103092744E-2</v>
      </c>
      <c r="J1098" s="338">
        <f t="shared" si="72"/>
        <v>6.2450045135165055E-17</v>
      </c>
      <c r="K1098" s="1786"/>
      <c r="L1098" s="1787"/>
      <c r="M1098" s="1786"/>
      <c r="N1098" s="1786"/>
      <c r="O1098" s="1786"/>
      <c r="P1098" s="1786"/>
      <c r="Q1098" s="1786"/>
    </row>
    <row r="1099" spans="1:17">
      <c r="A1099" s="764">
        <v>38922</v>
      </c>
      <c r="B1099" s="154">
        <f t="shared" si="73"/>
        <v>4.5840000000000013E-2</v>
      </c>
      <c r="C1099" s="206">
        <f t="shared" si="68"/>
        <v>5.5366211340206181E-2</v>
      </c>
      <c r="D1099" s="33">
        <f t="shared" si="74"/>
        <v>8.5400000000000004E-2</v>
      </c>
      <c r="E1099" s="206">
        <f t="shared" si="69"/>
        <v>9.3457345360824756E-2</v>
      </c>
      <c r="F1099" s="765">
        <v>8.5400000000000009</v>
      </c>
      <c r="G1099" s="765">
        <v>3.956</v>
      </c>
      <c r="H1099" s="337">
        <f t="shared" si="70"/>
        <v>3.809113402061858</v>
      </c>
      <c r="I1099" s="34">
        <f t="shared" si="71"/>
        <v>3.8091134020618575E-2</v>
      </c>
      <c r="J1099" s="338">
        <f t="shared" si="72"/>
        <v>0</v>
      </c>
      <c r="K1099" s="1786"/>
      <c r="L1099" s="1787"/>
      <c r="M1099" s="1786"/>
      <c r="N1099" s="1786"/>
      <c r="O1099" s="1786"/>
      <c r="P1099" s="1786"/>
      <c r="Q1099" s="1786"/>
    </row>
    <row r="1100" spans="1:17">
      <c r="A1100" s="764">
        <v>38923</v>
      </c>
      <c r="B1100" s="154">
        <f t="shared" si="73"/>
        <v>4.5669999999999995E-2</v>
      </c>
      <c r="C1100" s="206">
        <f t="shared" si="68"/>
        <v>5.5324600515463909E-2</v>
      </c>
      <c r="D1100" s="33">
        <f t="shared" si="74"/>
        <v>8.5299999999999987E-2</v>
      </c>
      <c r="E1100" s="206">
        <f t="shared" si="69"/>
        <v>9.3413530927835067E-2</v>
      </c>
      <c r="F1100" s="765">
        <v>8.5299999999999994</v>
      </c>
      <c r="G1100" s="765">
        <v>3.9630000000000001</v>
      </c>
      <c r="H1100" s="337">
        <f t="shared" si="70"/>
        <v>3.8088930412371163</v>
      </c>
      <c r="I1100" s="34">
        <f t="shared" si="71"/>
        <v>3.8088930412371158E-2</v>
      </c>
      <c r="J1100" s="338">
        <f t="shared" si="72"/>
        <v>0</v>
      </c>
      <c r="K1100" s="1786"/>
      <c r="L1100" s="1787"/>
      <c r="M1100" s="1786"/>
      <c r="N1100" s="1786"/>
      <c r="O1100" s="1786"/>
      <c r="P1100" s="1786"/>
      <c r="Q1100" s="1786"/>
    </row>
    <row r="1101" spans="1:17">
      <c r="A1101" s="764">
        <v>38924</v>
      </c>
      <c r="B1101" s="154">
        <f t="shared" si="73"/>
        <v>4.5269999999999991E-2</v>
      </c>
      <c r="C1101" s="206">
        <f t="shared" ref="C1101:C1164" si="75">AVERAGE(B326:B1101)</f>
        <v>5.5283788659793817E-2</v>
      </c>
      <c r="D1101" s="33">
        <f t="shared" si="74"/>
        <v>8.5099999999999995E-2</v>
      </c>
      <c r="E1101" s="206">
        <f t="shared" ref="E1101:E1164" si="76">AVERAGE(D326:D1101)</f>
        <v>9.3370360824742288E-2</v>
      </c>
      <c r="F1101" s="765">
        <v>8.51</v>
      </c>
      <c r="G1101" s="765">
        <v>3.9830000000000001</v>
      </c>
      <c r="H1101" s="337">
        <f t="shared" ref="H1101:H1164" si="77">AVERAGE(G326:G1101)</f>
        <v>3.8086572164948476</v>
      </c>
      <c r="I1101" s="34">
        <f t="shared" ref="I1101:I1164" si="78">E1101-C1101</f>
        <v>3.8086572164948471E-2</v>
      </c>
      <c r="J1101" s="338">
        <f t="shared" ref="J1101:J1164" si="79">H1101/100-I1101</f>
        <v>0</v>
      </c>
      <c r="K1101" s="1786"/>
      <c r="L1101" s="1787"/>
      <c r="M1101" s="1786"/>
      <c r="N1101" s="1786"/>
      <c r="O1101" s="1786"/>
      <c r="P1101" s="1786"/>
      <c r="Q1101" s="1786"/>
    </row>
    <row r="1102" spans="1:17">
      <c r="A1102" s="764">
        <v>38925</v>
      </c>
      <c r="B1102" s="154">
        <f t="shared" si="73"/>
        <v>4.4919999999999988E-2</v>
      </c>
      <c r="C1102" s="206">
        <f t="shared" si="75"/>
        <v>5.5243853092783499E-2</v>
      </c>
      <c r="D1102" s="33">
        <f t="shared" si="74"/>
        <v>8.4399999999999989E-2</v>
      </c>
      <c r="E1102" s="206">
        <f t="shared" si="76"/>
        <v>9.3327448453608269E-2</v>
      </c>
      <c r="F1102" s="765">
        <v>8.44</v>
      </c>
      <c r="G1102" s="765">
        <v>3.948</v>
      </c>
      <c r="H1102" s="337">
        <f t="shared" si="77"/>
        <v>3.8083595360824765</v>
      </c>
      <c r="I1102" s="34">
        <f t="shared" si="78"/>
        <v>3.8083595360824771E-2</v>
      </c>
      <c r="J1102" s="338">
        <f t="shared" si="79"/>
        <v>0</v>
      </c>
      <c r="K1102" s="1786"/>
      <c r="L1102" s="1787"/>
      <c r="M1102" s="1786"/>
      <c r="N1102" s="1786"/>
      <c r="O1102" s="1786"/>
      <c r="P1102" s="1786"/>
      <c r="Q1102" s="1786"/>
    </row>
    <row r="1103" spans="1:17">
      <c r="A1103" s="764">
        <v>38926</v>
      </c>
      <c r="B1103" s="154">
        <f t="shared" si="73"/>
        <v>4.5100000000000001E-2</v>
      </c>
      <c r="C1103" s="206">
        <f t="shared" si="75"/>
        <v>5.5208376288659801E-2</v>
      </c>
      <c r="D1103" s="33">
        <f t="shared" si="74"/>
        <v>8.43E-2</v>
      </c>
      <c r="E1103" s="206">
        <f t="shared" si="76"/>
        <v>9.3287757731958784E-2</v>
      </c>
      <c r="F1103" s="765">
        <v>8.43</v>
      </c>
      <c r="G1103" s="765">
        <v>3.92</v>
      </c>
      <c r="H1103" s="337">
        <f t="shared" si="77"/>
        <v>3.8079381443298992</v>
      </c>
      <c r="I1103" s="34">
        <f t="shared" si="78"/>
        <v>3.8079381443298983E-2</v>
      </c>
      <c r="J1103" s="338">
        <f t="shared" si="79"/>
        <v>0</v>
      </c>
      <c r="K1103" s="1786"/>
      <c r="L1103" s="1787"/>
      <c r="M1103" s="1786"/>
      <c r="N1103" s="1786"/>
      <c r="O1103" s="1786"/>
      <c r="P1103" s="1786"/>
      <c r="Q1103" s="1786"/>
    </row>
    <row r="1104" spans="1:17">
      <c r="A1104" s="764">
        <v>38929</v>
      </c>
      <c r="B1104" s="154">
        <f t="shared" si="73"/>
        <v>4.5390000000000014E-2</v>
      </c>
      <c r="C1104" s="206">
        <f t="shared" si="75"/>
        <v>5.5173028350515456E-2</v>
      </c>
      <c r="D1104" s="33">
        <f t="shared" si="74"/>
        <v>8.4600000000000009E-2</v>
      </c>
      <c r="E1104" s="206">
        <f t="shared" si="76"/>
        <v>9.3248582474226807E-2</v>
      </c>
      <c r="F1104" s="765">
        <v>8.4600000000000009</v>
      </c>
      <c r="G1104" s="765">
        <v>3.9209999999999998</v>
      </c>
      <c r="H1104" s="337">
        <f t="shared" si="77"/>
        <v>3.8075554123711366</v>
      </c>
      <c r="I1104" s="34">
        <f t="shared" si="78"/>
        <v>3.8075554123711351E-2</v>
      </c>
      <c r="J1104" s="338">
        <f t="shared" si="79"/>
        <v>0</v>
      </c>
      <c r="K1104" s="1786"/>
      <c r="L1104" s="1787"/>
      <c r="M1104" s="1786"/>
      <c r="N1104" s="1786"/>
      <c r="O1104" s="1786"/>
      <c r="P1104" s="1786"/>
      <c r="Q1104" s="1786"/>
    </row>
    <row r="1105" spans="1:17">
      <c r="A1105" s="764">
        <v>38930</v>
      </c>
      <c r="B1105" s="154">
        <f t="shared" si="73"/>
        <v>4.5809999999999997E-2</v>
      </c>
      <c r="C1105" s="206">
        <f t="shared" si="75"/>
        <v>5.5136108247422676E-2</v>
      </c>
      <c r="D1105" s="33">
        <f t="shared" si="74"/>
        <v>8.5099999999999995E-2</v>
      </c>
      <c r="E1105" s="206">
        <f t="shared" si="76"/>
        <v>9.3208762886597935E-2</v>
      </c>
      <c r="F1105" s="765">
        <v>8.51</v>
      </c>
      <c r="G1105" s="765">
        <v>3.9289999999999998</v>
      </c>
      <c r="H1105" s="337">
        <f t="shared" si="77"/>
        <v>3.807265463917529</v>
      </c>
      <c r="I1105" s="34">
        <f t="shared" si="78"/>
        <v>3.8072654639175259E-2</v>
      </c>
      <c r="J1105" s="338">
        <f t="shared" si="79"/>
        <v>0</v>
      </c>
      <c r="K1105" s="1786"/>
      <c r="L1105" s="1787"/>
      <c r="M1105" s="1786"/>
      <c r="N1105" s="1786"/>
      <c r="O1105" s="1786"/>
      <c r="P1105" s="1786"/>
      <c r="Q1105" s="1786"/>
    </row>
    <row r="1106" spans="1:17">
      <c r="A1106" s="764">
        <v>38931</v>
      </c>
      <c r="B1106" s="154">
        <f t="shared" si="73"/>
        <v>4.5360000000000004E-2</v>
      </c>
      <c r="C1106" s="206">
        <f t="shared" si="75"/>
        <v>5.509756443298968E-2</v>
      </c>
      <c r="D1106" s="33">
        <f t="shared" si="74"/>
        <v>8.4700000000000011E-2</v>
      </c>
      <c r="E1106" s="206">
        <f t="shared" si="76"/>
        <v>9.3167525773195856E-2</v>
      </c>
      <c r="F1106" s="765">
        <v>8.4700000000000006</v>
      </c>
      <c r="G1106" s="765">
        <v>3.9340000000000002</v>
      </c>
      <c r="H1106" s="337">
        <f t="shared" si="77"/>
        <v>3.8069961340206211</v>
      </c>
      <c r="I1106" s="34">
        <f t="shared" si="78"/>
        <v>3.8069961340206175E-2</v>
      </c>
      <c r="J1106" s="338">
        <f t="shared" si="79"/>
        <v>0</v>
      </c>
      <c r="K1106" s="1786"/>
      <c r="L1106" s="1787"/>
      <c r="M1106" s="1786"/>
      <c r="N1106" s="1786"/>
      <c r="O1106" s="1786"/>
      <c r="P1106" s="1786"/>
      <c r="Q1106" s="1786"/>
    </row>
    <row r="1107" spans="1:17">
      <c r="A1107" s="764">
        <v>38932</v>
      </c>
      <c r="B1107" s="154">
        <f t="shared" si="73"/>
        <v>4.5459999999999993E-2</v>
      </c>
      <c r="C1107" s="206">
        <f t="shared" si="75"/>
        <v>5.5060347938144329E-2</v>
      </c>
      <c r="D1107" s="33">
        <f t="shared" si="74"/>
        <v>8.5199999999999998E-2</v>
      </c>
      <c r="E1107" s="206">
        <f t="shared" si="76"/>
        <v>9.3127448453608222E-2</v>
      </c>
      <c r="F1107" s="765">
        <v>8.52</v>
      </c>
      <c r="G1107" s="765">
        <v>3.9740000000000002</v>
      </c>
      <c r="H1107" s="337">
        <f t="shared" si="77"/>
        <v>3.8067100515463941</v>
      </c>
      <c r="I1107" s="34">
        <f t="shared" si="78"/>
        <v>3.8067100515463893E-2</v>
      </c>
      <c r="J1107" s="338">
        <f t="shared" si="79"/>
        <v>0</v>
      </c>
      <c r="K1107" s="1786"/>
      <c r="L1107" s="1787"/>
      <c r="M1107" s="1786"/>
      <c r="N1107" s="1786"/>
      <c r="O1107" s="1786"/>
      <c r="P1107" s="1786"/>
      <c r="Q1107" s="1786"/>
    </row>
    <row r="1108" spans="1:17">
      <c r="A1108" s="764">
        <v>38947</v>
      </c>
      <c r="B1108" s="154">
        <f t="shared" si="73"/>
        <v>4.4680000000000011E-2</v>
      </c>
      <c r="C1108" s="206">
        <f t="shared" si="75"/>
        <v>5.5023079896907197E-2</v>
      </c>
      <c r="D1108" s="33">
        <f t="shared" si="74"/>
        <v>8.3700000000000011E-2</v>
      </c>
      <c r="E1108" s="206">
        <f t="shared" si="76"/>
        <v>9.3085824742268022E-2</v>
      </c>
      <c r="F1108" s="765">
        <v>8.370000000000001</v>
      </c>
      <c r="G1108" s="765">
        <v>3.9020000000000001</v>
      </c>
      <c r="H1108" s="337">
        <f t="shared" si="77"/>
        <v>3.8062744845360852</v>
      </c>
      <c r="I1108" s="34">
        <f t="shared" si="78"/>
        <v>3.8062744845360826E-2</v>
      </c>
      <c r="J1108" s="338">
        <f t="shared" si="79"/>
        <v>0</v>
      </c>
      <c r="K1108" s="1786"/>
      <c r="L1108" s="1787"/>
      <c r="M1108" s="1786"/>
      <c r="N1108" s="1786"/>
      <c r="O1108" s="1786"/>
      <c r="P1108" s="1786"/>
      <c r="Q1108" s="1786"/>
    </row>
    <row r="1109" spans="1:17">
      <c r="A1109" s="764">
        <v>38950</v>
      </c>
      <c r="B1109" s="154">
        <f t="shared" si="73"/>
        <v>4.539E-2</v>
      </c>
      <c r="C1109" s="206">
        <f t="shared" si="75"/>
        <v>5.4987693298969069E-2</v>
      </c>
      <c r="D1109" s="33">
        <f t="shared" si="74"/>
        <v>8.4000000000000005E-2</v>
      </c>
      <c r="E1109" s="206">
        <f t="shared" si="76"/>
        <v>9.304600515463915E-2</v>
      </c>
      <c r="F1109" s="765">
        <v>8.4</v>
      </c>
      <c r="G1109" s="765">
        <v>3.8610000000000002</v>
      </c>
      <c r="H1109" s="337">
        <f t="shared" si="77"/>
        <v>3.8058311855670128</v>
      </c>
      <c r="I1109" s="34">
        <f t="shared" si="78"/>
        <v>3.8058311855670081E-2</v>
      </c>
      <c r="J1109" s="338">
        <f t="shared" si="79"/>
        <v>0</v>
      </c>
      <c r="K1109" s="1786"/>
      <c r="L1109" s="1787"/>
      <c r="M1109" s="1786"/>
      <c r="N1109" s="1786"/>
      <c r="O1109" s="1786"/>
      <c r="P1109" s="1786"/>
      <c r="Q1109" s="1786"/>
    </row>
    <row r="1110" spans="1:17">
      <c r="A1110" s="764">
        <v>38951</v>
      </c>
      <c r="B1110" s="154">
        <f t="shared" si="73"/>
        <v>4.5820000000000007E-2</v>
      </c>
      <c r="C1110" s="206">
        <f t="shared" si="75"/>
        <v>5.4952757731958755E-2</v>
      </c>
      <c r="D1110" s="33">
        <f t="shared" si="74"/>
        <v>8.3900000000000002E-2</v>
      </c>
      <c r="E1110" s="206">
        <f t="shared" si="76"/>
        <v>9.3006701030927827E-2</v>
      </c>
      <c r="F1110" s="765">
        <v>8.39</v>
      </c>
      <c r="G1110" s="765">
        <v>3.8079999999999998</v>
      </c>
      <c r="H1110" s="337">
        <f t="shared" si="77"/>
        <v>3.80539432989691</v>
      </c>
      <c r="I1110" s="34">
        <f t="shared" si="78"/>
        <v>3.8053943298969072E-2</v>
      </c>
      <c r="J1110" s="338">
        <f t="shared" si="79"/>
        <v>0</v>
      </c>
      <c r="K1110" s="1786"/>
      <c r="L1110" s="1787"/>
      <c r="M1110" s="1786"/>
      <c r="N1110" s="1786"/>
      <c r="O1110" s="1786"/>
      <c r="P1110" s="1786"/>
      <c r="Q1110" s="1786"/>
    </row>
    <row r="1111" spans="1:17">
      <c r="A1111" s="764">
        <v>38952</v>
      </c>
      <c r="B1111" s="154">
        <f t="shared" si="73"/>
        <v>4.4930000000000005E-2</v>
      </c>
      <c r="C1111" s="206">
        <f t="shared" si="75"/>
        <v>5.4917474226804118E-2</v>
      </c>
      <c r="D1111" s="33">
        <f t="shared" si="74"/>
        <v>8.3199999999999996E-2</v>
      </c>
      <c r="E1111" s="206">
        <f t="shared" si="76"/>
        <v>9.2966881443298982E-2</v>
      </c>
      <c r="F1111" s="765">
        <v>8.32</v>
      </c>
      <c r="G1111" s="765">
        <v>3.827</v>
      </c>
      <c r="H1111" s="337">
        <f t="shared" si="77"/>
        <v>3.8049407216494879</v>
      </c>
      <c r="I1111" s="34">
        <f t="shared" si="78"/>
        <v>3.8049407216494864E-2</v>
      </c>
      <c r="J1111" s="338">
        <f t="shared" si="79"/>
        <v>0</v>
      </c>
      <c r="K1111" s="1786"/>
      <c r="L1111" s="1787"/>
      <c r="M1111" s="1786"/>
      <c r="N1111" s="1786"/>
      <c r="O1111" s="1786"/>
      <c r="P1111" s="1786"/>
      <c r="Q1111" s="1786"/>
    </row>
    <row r="1112" spans="1:17">
      <c r="A1112" s="764">
        <v>38953</v>
      </c>
      <c r="B1112" s="154">
        <f t="shared" si="73"/>
        <v>4.5610000000000012E-2</v>
      </c>
      <c r="C1112" s="206">
        <f t="shared" si="75"/>
        <v>5.488300257731956E-2</v>
      </c>
      <c r="D1112" s="33">
        <f t="shared" si="74"/>
        <v>8.3700000000000011E-2</v>
      </c>
      <c r="E1112" s="206">
        <f t="shared" si="76"/>
        <v>9.2928221649484541E-2</v>
      </c>
      <c r="F1112" s="765">
        <v>8.370000000000001</v>
      </c>
      <c r="G1112" s="765">
        <v>3.8090000000000002</v>
      </c>
      <c r="H1112" s="337">
        <f t="shared" si="77"/>
        <v>3.8045219072164986</v>
      </c>
      <c r="I1112" s="34">
        <f t="shared" si="78"/>
        <v>3.8045219072164981E-2</v>
      </c>
      <c r="J1112" s="338">
        <f t="shared" si="79"/>
        <v>0</v>
      </c>
      <c r="K1112" s="1786"/>
      <c r="L1112" s="1787"/>
      <c r="M1112" s="1786"/>
      <c r="N1112" s="1786"/>
      <c r="O1112" s="1786"/>
      <c r="P1112" s="1786"/>
      <c r="Q1112" s="1786"/>
    </row>
    <row r="1113" spans="1:17">
      <c r="A1113" s="764">
        <v>38954</v>
      </c>
      <c r="B1113" s="154">
        <f t="shared" si="73"/>
        <v>4.5770000000000005E-2</v>
      </c>
      <c r="C1113" s="206">
        <f t="shared" si="75"/>
        <v>5.4851237113402035E-2</v>
      </c>
      <c r="D1113" s="33">
        <f t="shared" si="74"/>
        <v>8.3700000000000011E-2</v>
      </c>
      <c r="E1113" s="206">
        <f t="shared" si="76"/>
        <v>9.28914948453608E-2</v>
      </c>
      <c r="F1113" s="765">
        <v>8.370000000000001</v>
      </c>
      <c r="G1113" s="765">
        <v>3.7930000000000001</v>
      </c>
      <c r="H1113" s="337">
        <f t="shared" si="77"/>
        <v>3.8040257731958804</v>
      </c>
      <c r="I1113" s="34">
        <f t="shared" si="78"/>
        <v>3.8040257731958765E-2</v>
      </c>
      <c r="J1113" s="338">
        <f t="shared" si="79"/>
        <v>0</v>
      </c>
      <c r="K1113" s="1786"/>
      <c r="L1113" s="1787"/>
      <c r="M1113" s="1786"/>
      <c r="N1113" s="1786"/>
      <c r="O1113" s="1786"/>
      <c r="P1113" s="1786"/>
      <c r="Q1113" s="1786"/>
    </row>
    <row r="1114" spans="1:17">
      <c r="A1114" s="764">
        <v>38957</v>
      </c>
      <c r="B1114" s="154">
        <f t="shared" si="73"/>
        <v>4.5449999999999997E-2</v>
      </c>
      <c r="C1114" s="206">
        <f t="shared" si="75"/>
        <v>5.4816765463917505E-2</v>
      </c>
      <c r="D1114" s="33">
        <f t="shared" si="74"/>
        <v>8.3400000000000002E-2</v>
      </c>
      <c r="E1114" s="206">
        <f t="shared" si="76"/>
        <v>9.2853221649484508E-2</v>
      </c>
      <c r="F1114" s="765">
        <v>8.34</v>
      </c>
      <c r="G1114" s="765">
        <v>3.7949999999999999</v>
      </c>
      <c r="H1114" s="337">
        <f t="shared" si="77"/>
        <v>3.8036456185567049</v>
      </c>
      <c r="I1114" s="34">
        <f t="shared" si="78"/>
        <v>3.8036456185567002E-2</v>
      </c>
      <c r="J1114" s="338">
        <f t="shared" si="79"/>
        <v>0</v>
      </c>
      <c r="K1114" s="1786"/>
      <c r="L1114" s="1787"/>
      <c r="M1114" s="1786"/>
      <c r="N1114" s="1786"/>
      <c r="O1114" s="1786"/>
      <c r="P1114" s="1786"/>
      <c r="Q1114" s="1786"/>
    </row>
    <row r="1115" spans="1:17">
      <c r="A1115" s="764">
        <v>38958</v>
      </c>
      <c r="B1115" s="154">
        <f t="shared" si="73"/>
        <v>4.5020000000000004E-2</v>
      </c>
      <c r="C1115" s="206">
        <f t="shared" si="75"/>
        <v>5.4781610824742255E-2</v>
      </c>
      <c r="D1115" s="33">
        <f t="shared" si="74"/>
        <v>8.3299999999999999E-2</v>
      </c>
      <c r="E1115" s="206">
        <f t="shared" si="76"/>
        <v>9.2814690721649454E-2</v>
      </c>
      <c r="F1115" s="765">
        <v>8.33</v>
      </c>
      <c r="G1115" s="765">
        <v>3.8279999999999998</v>
      </c>
      <c r="H1115" s="337">
        <f t="shared" si="77"/>
        <v>3.803307989690726</v>
      </c>
      <c r="I1115" s="34">
        <f t="shared" si="78"/>
        <v>3.8033079896907199E-2</v>
      </c>
      <c r="J1115" s="338">
        <f t="shared" si="79"/>
        <v>6.2450045135165055E-17</v>
      </c>
      <c r="K1115" s="1786"/>
      <c r="L1115" s="1787"/>
      <c r="M1115" s="1786"/>
      <c r="N1115" s="1786"/>
      <c r="O1115" s="1786"/>
      <c r="P1115" s="1786"/>
      <c r="Q1115" s="1786"/>
    </row>
    <row r="1116" spans="1:17">
      <c r="A1116" s="764">
        <v>38959</v>
      </c>
      <c r="B1116" s="154">
        <f t="shared" si="73"/>
        <v>4.4890000000000006E-2</v>
      </c>
      <c r="C1116" s="206">
        <f t="shared" si="75"/>
        <v>5.4747757731958759E-2</v>
      </c>
      <c r="D1116" s="33">
        <f t="shared" si="74"/>
        <v>8.2900000000000015E-2</v>
      </c>
      <c r="E1116" s="206">
        <f t="shared" si="76"/>
        <v>9.2776804123711296E-2</v>
      </c>
      <c r="F1116" s="765">
        <v>8.2900000000000009</v>
      </c>
      <c r="G1116" s="765">
        <v>3.8010000000000002</v>
      </c>
      <c r="H1116" s="337">
        <f t="shared" si="77"/>
        <v>3.8029046391752619</v>
      </c>
      <c r="I1116" s="34">
        <f t="shared" si="78"/>
        <v>3.8029046391752537E-2</v>
      </c>
      <c r="J1116" s="338">
        <f t="shared" si="79"/>
        <v>8.3266726846886741E-17</v>
      </c>
      <c r="K1116" s="1786"/>
      <c r="L1116" s="1787"/>
      <c r="M1116" s="1786"/>
      <c r="N1116" s="1786"/>
      <c r="O1116" s="1786"/>
      <c r="P1116" s="1786"/>
      <c r="Q1116" s="1786"/>
    </row>
    <row r="1117" spans="1:17">
      <c r="A1117" s="764">
        <v>38960</v>
      </c>
      <c r="B1117" s="154">
        <f t="shared" si="73"/>
        <v>4.5899999999999996E-2</v>
      </c>
      <c r="C1117" s="206">
        <f t="shared" si="75"/>
        <v>5.4715670103092799E-2</v>
      </c>
      <c r="D1117" s="33">
        <f t="shared" si="74"/>
        <v>8.3499999999999991E-2</v>
      </c>
      <c r="E1117" s="206">
        <f t="shared" si="76"/>
        <v>9.2739819587628822E-2</v>
      </c>
      <c r="F1117" s="765">
        <v>8.35</v>
      </c>
      <c r="G1117" s="765">
        <v>3.7600000000000002</v>
      </c>
      <c r="H1117" s="337">
        <f t="shared" si="77"/>
        <v>3.8024149484536127</v>
      </c>
      <c r="I1117" s="34">
        <f t="shared" si="78"/>
        <v>3.8024149484536023E-2</v>
      </c>
      <c r="J1117" s="338">
        <f t="shared" si="79"/>
        <v>1.0408340855860843E-16</v>
      </c>
      <c r="K1117" s="1786"/>
      <c r="L1117" s="1787"/>
      <c r="M1117" s="1786"/>
      <c r="N1117" s="1786"/>
      <c r="O1117" s="1786"/>
      <c r="P1117" s="1786"/>
      <c r="Q1117" s="1786"/>
    </row>
    <row r="1118" spans="1:17">
      <c r="A1118" s="764">
        <v>38961</v>
      </c>
      <c r="B1118" s="154">
        <f t="shared" si="73"/>
        <v>4.5650000000000003E-2</v>
      </c>
      <c r="C1118" s="206">
        <f t="shared" si="75"/>
        <v>5.4682345360824752E-2</v>
      </c>
      <c r="D1118" s="33">
        <f t="shared" si="74"/>
        <v>8.3100000000000007E-2</v>
      </c>
      <c r="E1118" s="206">
        <f t="shared" si="76"/>
        <v>9.270231958762884E-2</v>
      </c>
      <c r="F1118" s="765">
        <v>8.31</v>
      </c>
      <c r="G1118" s="765">
        <v>3.7450000000000001</v>
      </c>
      <c r="H1118" s="337">
        <f t="shared" si="77"/>
        <v>3.801997422680417</v>
      </c>
      <c r="I1118" s="34">
        <f t="shared" si="78"/>
        <v>3.8019974226804087E-2</v>
      </c>
      <c r="J1118" s="338">
        <f t="shared" si="79"/>
        <v>8.3266726846886741E-17</v>
      </c>
      <c r="K1118" s="1786"/>
      <c r="L1118" s="1787"/>
      <c r="M1118" s="1786"/>
      <c r="N1118" s="1786"/>
      <c r="O1118" s="1786"/>
      <c r="P1118" s="1786"/>
      <c r="Q1118" s="1786"/>
    </row>
    <row r="1119" spans="1:17">
      <c r="A1119" s="764">
        <v>38964</v>
      </c>
      <c r="B1119" s="154">
        <f t="shared" si="73"/>
        <v>4.5520000000000005E-2</v>
      </c>
      <c r="C1119" s="206">
        <f t="shared" si="75"/>
        <v>5.4649639175257739E-2</v>
      </c>
      <c r="D1119" s="33">
        <f t="shared" si="74"/>
        <v>8.3000000000000004E-2</v>
      </c>
      <c r="E1119" s="206">
        <f t="shared" si="76"/>
        <v>9.2665077319587605E-2</v>
      </c>
      <c r="F1119" s="765">
        <v>8.3000000000000007</v>
      </c>
      <c r="G1119" s="765">
        <v>3.7480000000000002</v>
      </c>
      <c r="H1119" s="337">
        <f t="shared" si="77"/>
        <v>3.8015438144329945</v>
      </c>
      <c r="I1119" s="34">
        <f t="shared" si="78"/>
        <v>3.8015438144329866E-2</v>
      </c>
      <c r="J1119" s="338">
        <f t="shared" si="79"/>
        <v>7.6327832942979512E-17</v>
      </c>
      <c r="K1119" s="1786"/>
      <c r="L1119" s="1787"/>
      <c r="M1119" s="1786"/>
      <c r="N1119" s="1786"/>
      <c r="O1119" s="1786"/>
      <c r="P1119" s="1786"/>
      <c r="Q1119" s="1786"/>
    </row>
    <row r="1120" spans="1:17">
      <c r="A1120" s="764">
        <v>38965</v>
      </c>
      <c r="B1120" s="154">
        <f t="shared" si="73"/>
        <v>4.5429999999999998E-2</v>
      </c>
      <c r="C1120" s="206">
        <f t="shared" si="75"/>
        <v>5.4617873711340227E-2</v>
      </c>
      <c r="D1120" s="33">
        <f t="shared" si="74"/>
        <v>8.3299999999999999E-2</v>
      </c>
      <c r="E1120" s="206">
        <f t="shared" si="76"/>
        <v>9.2629639175257683E-2</v>
      </c>
      <c r="F1120" s="765">
        <v>8.33</v>
      </c>
      <c r="G1120" s="765">
        <v>3.7869999999999999</v>
      </c>
      <c r="H1120" s="337">
        <f t="shared" si="77"/>
        <v>3.8011765463917571</v>
      </c>
      <c r="I1120" s="34">
        <f t="shared" si="78"/>
        <v>3.8011765463917456E-2</v>
      </c>
      <c r="J1120" s="338">
        <f t="shared" si="79"/>
        <v>1.1796119636642288E-16</v>
      </c>
      <c r="K1120" s="1786"/>
      <c r="L1120" s="1787"/>
      <c r="M1120" s="1786"/>
      <c r="N1120" s="1786"/>
      <c r="O1120" s="1786"/>
      <c r="P1120" s="1786"/>
      <c r="Q1120" s="1786"/>
    </row>
    <row r="1121" spans="1:17">
      <c r="A1121" s="764">
        <v>38966</v>
      </c>
      <c r="B1121" s="154">
        <f t="shared" si="73"/>
        <v>4.549000000000001E-2</v>
      </c>
      <c r="C1121" s="206">
        <f t="shared" si="75"/>
        <v>5.4587590206185588E-2</v>
      </c>
      <c r="D1121" s="33">
        <f t="shared" si="74"/>
        <v>8.3800000000000013E-2</v>
      </c>
      <c r="E1121" s="206">
        <f t="shared" si="76"/>
        <v>9.2596262886597877E-2</v>
      </c>
      <c r="F1121" s="765">
        <v>8.3800000000000008</v>
      </c>
      <c r="G1121" s="765">
        <v>3.831</v>
      </c>
      <c r="H1121" s="337">
        <f t="shared" si="77"/>
        <v>3.8008672680412419</v>
      </c>
      <c r="I1121" s="34">
        <f t="shared" si="78"/>
        <v>3.8008672680412289E-2</v>
      </c>
      <c r="J1121" s="338">
        <f t="shared" si="79"/>
        <v>1.3183898417423734E-16</v>
      </c>
      <c r="K1121" s="1786"/>
      <c r="L1121" s="1787"/>
      <c r="M1121" s="1786"/>
      <c r="N1121" s="1786"/>
      <c r="O1121" s="1786"/>
      <c r="P1121" s="1786"/>
      <c r="Q1121" s="1786"/>
    </row>
    <row r="1122" spans="1:17">
      <c r="A1122" s="764">
        <v>38967</v>
      </c>
      <c r="B1122" s="154">
        <f t="shared" si="73"/>
        <v>4.6029999999999995E-2</v>
      </c>
      <c r="C1122" s="206">
        <f t="shared" si="75"/>
        <v>5.4554201030927847E-2</v>
      </c>
      <c r="D1122" s="33">
        <f t="shared" si="74"/>
        <v>8.4199999999999997E-2</v>
      </c>
      <c r="E1122" s="206">
        <f t="shared" si="76"/>
        <v>9.2561597938144266E-2</v>
      </c>
      <c r="F1122" s="765">
        <v>8.42</v>
      </c>
      <c r="G1122" s="765">
        <v>3.8170000000000002</v>
      </c>
      <c r="H1122" s="337">
        <f t="shared" si="77"/>
        <v>3.8007396907216537</v>
      </c>
      <c r="I1122" s="34">
        <f t="shared" si="78"/>
        <v>3.8007396907216419E-2</v>
      </c>
      <c r="J1122" s="338">
        <f t="shared" si="79"/>
        <v>1.1796119636642288E-16</v>
      </c>
      <c r="K1122" s="1786"/>
      <c r="L1122" s="1787"/>
      <c r="M1122" s="1786"/>
      <c r="N1122" s="1786"/>
      <c r="O1122" s="1786"/>
      <c r="P1122" s="1786"/>
      <c r="Q1122" s="1786"/>
    </row>
    <row r="1123" spans="1:17">
      <c r="A1123" s="764">
        <v>38968</v>
      </c>
      <c r="B1123" s="154">
        <f t="shared" si="73"/>
        <v>4.6030000000000008E-2</v>
      </c>
      <c r="C1123" s="206">
        <f t="shared" si="75"/>
        <v>5.4521172680412393E-2</v>
      </c>
      <c r="D1123" s="33">
        <f t="shared" si="74"/>
        <v>8.3900000000000002E-2</v>
      </c>
      <c r="E1123" s="206">
        <f t="shared" si="76"/>
        <v>9.2526804123711281E-2</v>
      </c>
      <c r="F1123" s="765">
        <v>8.39</v>
      </c>
      <c r="G1123" s="765">
        <v>3.7869999999999999</v>
      </c>
      <c r="H1123" s="337">
        <f t="shared" si="77"/>
        <v>3.8005631443299013</v>
      </c>
      <c r="I1123" s="34">
        <f t="shared" si="78"/>
        <v>3.8005631443298889E-2</v>
      </c>
      <c r="J1123" s="338">
        <f t="shared" si="79"/>
        <v>1.2490009027033011E-16</v>
      </c>
      <c r="K1123" s="1786"/>
      <c r="L1123" s="1787"/>
      <c r="M1123" s="1786"/>
      <c r="N1123" s="1786"/>
      <c r="O1123" s="1786"/>
      <c r="P1123" s="1786"/>
      <c r="Q1123" s="1786"/>
    </row>
    <row r="1124" spans="1:17">
      <c r="A1124" s="764">
        <v>38971</v>
      </c>
      <c r="B1124" s="154">
        <f t="shared" si="73"/>
        <v>4.607E-2</v>
      </c>
      <c r="C1124" s="206">
        <f t="shared" si="75"/>
        <v>5.4487835051546418E-2</v>
      </c>
      <c r="D1124" s="33">
        <f t="shared" si="74"/>
        <v>8.4100000000000008E-2</v>
      </c>
      <c r="E1124" s="206">
        <f t="shared" si="76"/>
        <v>9.2492010309278283E-2</v>
      </c>
      <c r="F1124" s="765">
        <v>8.41</v>
      </c>
      <c r="G1124" s="765">
        <v>3.8029999999999999</v>
      </c>
      <c r="H1124" s="337">
        <f t="shared" si="77"/>
        <v>3.8004175257731996</v>
      </c>
      <c r="I1124" s="34">
        <f t="shared" si="78"/>
        <v>3.8004175257731865E-2</v>
      </c>
      <c r="J1124" s="338">
        <f t="shared" si="79"/>
        <v>1.3183898417423734E-16</v>
      </c>
      <c r="K1124" s="1786"/>
      <c r="L1124" s="1787"/>
      <c r="M1124" s="1786"/>
      <c r="N1124" s="1786"/>
      <c r="O1124" s="1786"/>
      <c r="P1124" s="1786"/>
      <c r="Q1124" s="1786"/>
    </row>
    <row r="1125" spans="1:17">
      <c r="A1125" s="764">
        <v>38972</v>
      </c>
      <c r="B1125" s="154">
        <f t="shared" si="73"/>
        <v>4.510999999999999E-2</v>
      </c>
      <c r="C1125" s="206">
        <f t="shared" si="75"/>
        <v>5.4452951030927857E-2</v>
      </c>
      <c r="D1125" s="33">
        <f t="shared" si="74"/>
        <v>8.3499999999999991E-2</v>
      </c>
      <c r="E1125" s="206">
        <f t="shared" si="76"/>
        <v>9.2456443298969015E-2</v>
      </c>
      <c r="F1125" s="765">
        <v>8.35</v>
      </c>
      <c r="G1125" s="765">
        <v>3.839</v>
      </c>
      <c r="H1125" s="337">
        <f t="shared" si="77"/>
        <v>3.8003492268041277</v>
      </c>
      <c r="I1125" s="34">
        <f t="shared" si="78"/>
        <v>3.8003492268041159E-2</v>
      </c>
      <c r="J1125" s="338">
        <f t="shared" si="79"/>
        <v>1.1796119636642288E-16</v>
      </c>
      <c r="K1125" s="1786"/>
      <c r="L1125" s="1787"/>
      <c r="M1125" s="1786"/>
      <c r="N1125" s="1786"/>
      <c r="O1125" s="1786"/>
      <c r="P1125" s="1786"/>
      <c r="Q1125" s="1786"/>
    </row>
    <row r="1126" spans="1:17">
      <c r="A1126" s="764">
        <v>38973</v>
      </c>
      <c r="B1126" s="154">
        <f t="shared" si="73"/>
        <v>4.5200000000000004E-2</v>
      </c>
      <c r="C1126" s="206">
        <f t="shared" si="75"/>
        <v>5.4418711340206205E-2</v>
      </c>
      <c r="D1126" s="33">
        <f t="shared" si="74"/>
        <v>8.3100000000000007E-2</v>
      </c>
      <c r="E1126" s="206">
        <f t="shared" si="76"/>
        <v>9.2420747422680347E-2</v>
      </c>
      <c r="F1126" s="765">
        <v>8.31</v>
      </c>
      <c r="G1126" s="765">
        <v>3.79</v>
      </c>
      <c r="H1126" s="337">
        <f t="shared" si="77"/>
        <v>3.8002036082474264</v>
      </c>
      <c r="I1126" s="34">
        <f t="shared" si="78"/>
        <v>3.8002036082474142E-2</v>
      </c>
      <c r="J1126" s="338">
        <f t="shared" si="79"/>
        <v>1.2490009027033011E-16</v>
      </c>
      <c r="K1126" s="1786"/>
      <c r="L1126" s="1787"/>
      <c r="M1126" s="1786"/>
      <c r="N1126" s="1786"/>
      <c r="O1126" s="1786"/>
      <c r="P1126" s="1786"/>
      <c r="Q1126" s="1786"/>
    </row>
    <row r="1127" spans="1:17">
      <c r="A1127" s="764">
        <v>38974</v>
      </c>
      <c r="B1127" s="154">
        <f t="shared" si="73"/>
        <v>4.5180000000000005E-2</v>
      </c>
      <c r="C1127" s="206">
        <f t="shared" si="75"/>
        <v>5.4384239690721682E-2</v>
      </c>
      <c r="D1127" s="33">
        <f t="shared" si="74"/>
        <v>8.3100000000000007E-2</v>
      </c>
      <c r="E1127" s="206">
        <f t="shared" si="76"/>
        <v>9.2385438144329826E-2</v>
      </c>
      <c r="F1127" s="765">
        <v>8.31</v>
      </c>
      <c r="G1127" s="765">
        <v>3.7919999999999998</v>
      </c>
      <c r="H1127" s="337">
        <f t="shared" si="77"/>
        <v>3.8001198453608285</v>
      </c>
      <c r="I1127" s="34">
        <f t="shared" si="78"/>
        <v>3.8001198453608144E-2</v>
      </c>
      <c r="J1127" s="338">
        <f t="shared" si="79"/>
        <v>1.3877787807814457E-16</v>
      </c>
      <c r="K1127" s="1786"/>
      <c r="L1127" s="1787"/>
      <c r="M1127" s="1786"/>
      <c r="N1127" s="1786"/>
      <c r="O1127" s="1786"/>
      <c r="P1127" s="1786"/>
      <c r="Q1127" s="1786"/>
    </row>
    <row r="1128" spans="1:17">
      <c r="A1128" s="764">
        <v>38975</v>
      </c>
      <c r="B1128" s="154">
        <f t="shared" si="73"/>
        <v>4.5140000000000013E-2</v>
      </c>
      <c r="C1128" s="206">
        <f t="shared" si="75"/>
        <v>5.4349742268041248E-2</v>
      </c>
      <c r="D1128" s="33">
        <f t="shared" si="74"/>
        <v>8.2900000000000015E-2</v>
      </c>
      <c r="E1128" s="206">
        <f t="shared" si="76"/>
        <v>9.2350257731958707E-2</v>
      </c>
      <c r="F1128" s="765">
        <v>8.2900000000000009</v>
      </c>
      <c r="G1128" s="765">
        <v>3.7759999999999998</v>
      </c>
      <c r="H1128" s="337">
        <f t="shared" si="77"/>
        <v>3.8000515463917557</v>
      </c>
      <c r="I1128" s="34">
        <f t="shared" si="78"/>
        <v>3.8000515463917459E-2</v>
      </c>
      <c r="J1128" s="338">
        <f t="shared" si="79"/>
        <v>9.7144514654701197E-17</v>
      </c>
      <c r="K1128" s="1786"/>
      <c r="L1128" s="1787"/>
      <c r="M1128" s="1786"/>
      <c r="N1128" s="1786"/>
      <c r="O1128" s="1786"/>
      <c r="P1128" s="1786"/>
      <c r="Q1128" s="1786"/>
    </row>
    <row r="1129" spans="1:17">
      <c r="A1129" s="764">
        <v>38978</v>
      </c>
      <c r="B1129" s="154">
        <f t="shared" si="73"/>
        <v>4.479000000000001E-2</v>
      </c>
      <c r="C1129" s="206">
        <f t="shared" si="75"/>
        <v>5.4310657216494862E-2</v>
      </c>
      <c r="D1129" s="33">
        <f t="shared" si="74"/>
        <v>8.3100000000000007E-2</v>
      </c>
      <c r="E1129" s="206">
        <f t="shared" si="76"/>
        <v>9.2312499999999936E-2</v>
      </c>
      <c r="F1129" s="765">
        <v>8.31</v>
      </c>
      <c r="G1129" s="765">
        <v>3.831</v>
      </c>
      <c r="H1129" s="337">
        <f t="shared" si="77"/>
        <v>3.8001842783505193</v>
      </c>
      <c r="I1129" s="34">
        <f t="shared" si="78"/>
        <v>3.8001842783505074E-2</v>
      </c>
      <c r="J1129" s="338">
        <f t="shared" si="79"/>
        <v>1.1796119636642288E-16</v>
      </c>
      <c r="K1129" s="1786"/>
      <c r="L1129" s="1787"/>
      <c r="M1129" s="1786"/>
      <c r="N1129" s="1786"/>
      <c r="O1129" s="1786"/>
      <c r="P1129" s="1786"/>
      <c r="Q1129" s="1786"/>
    </row>
    <row r="1130" spans="1:17">
      <c r="A1130" s="764">
        <v>38979</v>
      </c>
      <c r="B1130" s="154">
        <f t="shared" si="73"/>
        <v>4.5400000000000003E-2</v>
      </c>
      <c r="C1130" s="206">
        <f t="shared" si="75"/>
        <v>5.42711726804124E-2</v>
      </c>
      <c r="D1130" s="33">
        <f t="shared" si="74"/>
        <v>8.3199999999999996E-2</v>
      </c>
      <c r="E1130" s="206">
        <f t="shared" si="76"/>
        <v>9.2273840206185495E-2</v>
      </c>
      <c r="F1130" s="765">
        <v>8.32</v>
      </c>
      <c r="G1130" s="765">
        <v>3.7800000000000002</v>
      </c>
      <c r="H1130" s="337">
        <f t="shared" si="77"/>
        <v>3.8002667525773237</v>
      </c>
      <c r="I1130" s="34">
        <f t="shared" si="78"/>
        <v>3.8002667525773096E-2</v>
      </c>
      <c r="J1130" s="338">
        <f t="shared" si="79"/>
        <v>1.3877787807814457E-16</v>
      </c>
      <c r="K1130" s="1786"/>
      <c r="L1130" s="1787"/>
      <c r="M1130" s="1786"/>
      <c r="N1130" s="1786"/>
      <c r="O1130" s="1786"/>
      <c r="P1130" s="1786"/>
      <c r="Q1130" s="1786"/>
    </row>
    <row r="1131" spans="1:17">
      <c r="A1131" s="764">
        <v>38980</v>
      </c>
      <c r="B1131" s="154">
        <f t="shared" si="73"/>
        <v>4.4969999999999996E-2</v>
      </c>
      <c r="C1131" s="206">
        <f t="shared" si="75"/>
        <v>5.4232100515463927E-2</v>
      </c>
      <c r="D1131" s="33">
        <f t="shared" si="74"/>
        <v>8.2699999999999996E-2</v>
      </c>
      <c r="E1131" s="206">
        <f t="shared" si="76"/>
        <v>9.2235824742267949E-2</v>
      </c>
      <c r="F1131" s="765">
        <v>8.27</v>
      </c>
      <c r="G1131" s="765">
        <v>3.7730000000000001</v>
      </c>
      <c r="H1131" s="337">
        <f t="shared" si="77"/>
        <v>3.8003724226804172</v>
      </c>
      <c r="I1131" s="34">
        <f t="shared" si="78"/>
        <v>3.8003724226804023E-2</v>
      </c>
      <c r="J1131" s="338">
        <f t="shared" si="79"/>
        <v>1.5265566588595902E-16</v>
      </c>
      <c r="K1131" s="1786"/>
      <c r="L1131" s="1787"/>
      <c r="M1131" s="1786"/>
      <c r="N1131" s="1786"/>
      <c r="O1131" s="1786"/>
      <c r="P1131" s="1786"/>
      <c r="Q1131" s="1786"/>
    </row>
    <row r="1132" spans="1:17">
      <c r="A1132" s="764">
        <v>38981</v>
      </c>
      <c r="B1132" s="154">
        <f t="shared" si="73"/>
        <v>4.5080000000000002E-2</v>
      </c>
      <c r="C1132" s="206">
        <f t="shared" si="75"/>
        <v>5.4191881443298978E-2</v>
      </c>
      <c r="D1132" s="33">
        <f t="shared" si="74"/>
        <v>8.2599999999999993E-2</v>
      </c>
      <c r="E1132" s="206">
        <f t="shared" si="76"/>
        <v>9.2197164948453536E-2</v>
      </c>
      <c r="F1132" s="765">
        <v>8.26</v>
      </c>
      <c r="G1132" s="765">
        <v>3.7519999999999998</v>
      </c>
      <c r="H1132" s="337">
        <f t="shared" si="77"/>
        <v>3.8005283505154681</v>
      </c>
      <c r="I1132" s="34">
        <f t="shared" si="78"/>
        <v>3.8005283505154558E-2</v>
      </c>
      <c r="J1132" s="338">
        <f t="shared" si="79"/>
        <v>1.2490009027033011E-16</v>
      </c>
      <c r="K1132" s="1786"/>
      <c r="L1132" s="1787"/>
      <c r="M1132" s="1786"/>
      <c r="N1132" s="1786"/>
      <c r="O1132" s="1786"/>
      <c r="P1132" s="1786"/>
      <c r="Q1132" s="1786"/>
    </row>
    <row r="1133" spans="1:17">
      <c r="A1133" s="764">
        <v>38982</v>
      </c>
      <c r="B1133" s="154">
        <f t="shared" si="73"/>
        <v>4.6160000000000007E-2</v>
      </c>
      <c r="C1133" s="206">
        <f t="shared" si="75"/>
        <v>5.4152680412371153E-2</v>
      </c>
      <c r="D1133" s="33">
        <f t="shared" si="74"/>
        <v>8.3100000000000007E-2</v>
      </c>
      <c r="E1133" s="206">
        <f t="shared" si="76"/>
        <v>9.2159149484536018E-2</v>
      </c>
      <c r="F1133" s="765">
        <v>8.31</v>
      </c>
      <c r="G1133" s="765">
        <v>3.694</v>
      </c>
      <c r="H1133" s="337">
        <f t="shared" si="77"/>
        <v>3.8006469072164992</v>
      </c>
      <c r="I1133" s="34">
        <f t="shared" si="78"/>
        <v>3.8006469072164865E-2</v>
      </c>
      <c r="J1133" s="338">
        <f t="shared" si="79"/>
        <v>1.2490009027033011E-16</v>
      </c>
      <c r="K1133" s="1786"/>
      <c r="L1133" s="1787"/>
      <c r="M1133" s="1786"/>
      <c r="N1133" s="1786"/>
      <c r="O1133" s="1786"/>
      <c r="P1133" s="1786"/>
      <c r="Q1133" s="1786"/>
    </row>
    <row r="1134" spans="1:17">
      <c r="A1134" s="764">
        <v>38985</v>
      </c>
      <c r="B1134" s="154">
        <f t="shared" si="73"/>
        <v>4.657E-2</v>
      </c>
      <c r="C1134" s="206">
        <f t="shared" si="75"/>
        <v>5.4115154639175267E-2</v>
      </c>
      <c r="D1134" s="33">
        <f t="shared" si="74"/>
        <v>8.3199999999999996E-2</v>
      </c>
      <c r="E1134" s="206">
        <f t="shared" si="76"/>
        <v>9.2121520618556621E-2</v>
      </c>
      <c r="F1134" s="765">
        <v>8.32</v>
      </c>
      <c r="G1134" s="765">
        <v>3.6629999999999998</v>
      </c>
      <c r="H1134" s="337">
        <f t="shared" si="77"/>
        <v>3.8006365979381496</v>
      </c>
      <c r="I1134" s="34">
        <f t="shared" si="78"/>
        <v>3.8006365979381354E-2</v>
      </c>
      <c r="J1134" s="338">
        <f t="shared" si="79"/>
        <v>1.3877787807814457E-16</v>
      </c>
      <c r="K1134" s="1786"/>
      <c r="L1134" s="1787"/>
      <c r="M1134" s="1786"/>
      <c r="N1134" s="1786"/>
      <c r="O1134" s="1786"/>
      <c r="P1134" s="1786"/>
      <c r="Q1134" s="1786"/>
    </row>
    <row r="1135" spans="1:17">
      <c r="A1135" s="764">
        <v>38986</v>
      </c>
      <c r="B1135" s="154">
        <f t="shared" si="73"/>
        <v>4.6020000000000005E-2</v>
      </c>
      <c r="C1135" s="206">
        <f t="shared" si="75"/>
        <v>5.4079948453608258E-2</v>
      </c>
      <c r="D1135" s="33">
        <f t="shared" si="74"/>
        <v>8.2599999999999993E-2</v>
      </c>
      <c r="E1135" s="206">
        <f t="shared" si="76"/>
        <v>9.208582474226798E-2</v>
      </c>
      <c r="F1135" s="765">
        <v>8.26</v>
      </c>
      <c r="G1135" s="765">
        <v>3.6579999999999999</v>
      </c>
      <c r="H1135" s="337">
        <f t="shared" si="77"/>
        <v>3.8005876288659843</v>
      </c>
      <c r="I1135" s="34">
        <f t="shared" si="78"/>
        <v>3.8005876288659722E-2</v>
      </c>
      <c r="J1135" s="338">
        <f t="shared" si="79"/>
        <v>1.1796119636642288E-16</v>
      </c>
      <c r="K1135" s="1786"/>
      <c r="L1135" s="1787"/>
      <c r="M1135" s="1786"/>
      <c r="N1135" s="1786"/>
      <c r="O1135" s="1786"/>
      <c r="P1135" s="1786"/>
      <c r="Q1135" s="1786"/>
    </row>
    <row r="1136" spans="1:17">
      <c r="A1136" s="764">
        <v>38987</v>
      </c>
      <c r="B1136" s="154">
        <f t="shared" si="73"/>
        <v>4.5380000000000004E-2</v>
      </c>
      <c r="C1136" s="206">
        <f t="shared" si="75"/>
        <v>5.4045476804123742E-2</v>
      </c>
      <c r="D1136" s="33">
        <f t="shared" si="74"/>
        <v>8.2100000000000006E-2</v>
      </c>
      <c r="E1136" s="206">
        <f t="shared" si="76"/>
        <v>9.2050386597938072E-2</v>
      </c>
      <c r="F1136" s="765">
        <v>8.2100000000000009</v>
      </c>
      <c r="G1136" s="765">
        <v>3.6720000000000002</v>
      </c>
      <c r="H1136" s="337">
        <f t="shared" si="77"/>
        <v>3.8004909793814488</v>
      </c>
      <c r="I1136" s="34">
        <f t="shared" si="78"/>
        <v>3.800490979381433E-2</v>
      </c>
      <c r="J1136" s="338">
        <f t="shared" si="79"/>
        <v>1.5959455978986625E-16</v>
      </c>
      <c r="K1136" s="1786"/>
      <c r="L1136" s="1787"/>
      <c r="M1136" s="1786"/>
      <c r="N1136" s="1786"/>
      <c r="O1136" s="1786"/>
      <c r="P1136" s="1786"/>
      <c r="Q1136" s="1786"/>
    </row>
    <row r="1137" spans="1:17">
      <c r="A1137" s="764">
        <v>38988</v>
      </c>
      <c r="B1137" s="154">
        <f t="shared" si="73"/>
        <v>4.4909999999999999E-2</v>
      </c>
      <c r="C1137" s="206">
        <f t="shared" si="75"/>
        <v>5.4008440721649495E-2</v>
      </c>
      <c r="D1137" s="33">
        <f t="shared" si="74"/>
        <v>8.1799999999999998E-2</v>
      </c>
      <c r="E1137" s="206">
        <f t="shared" si="76"/>
        <v>9.2014304123711282E-2</v>
      </c>
      <c r="F1137" s="765">
        <v>8.18</v>
      </c>
      <c r="G1137" s="765">
        <v>3.6890000000000001</v>
      </c>
      <c r="H1137" s="337">
        <f t="shared" si="77"/>
        <v>3.8005863402061908</v>
      </c>
      <c r="I1137" s="34">
        <f t="shared" si="78"/>
        <v>3.8005863402061787E-2</v>
      </c>
      <c r="J1137" s="338">
        <f t="shared" si="79"/>
        <v>1.1796119636642288E-16</v>
      </c>
      <c r="K1137" s="1786"/>
      <c r="L1137" s="1787"/>
      <c r="M1137" s="1786"/>
      <c r="N1137" s="1786"/>
      <c r="O1137" s="1786"/>
      <c r="P1137" s="1786"/>
      <c r="Q1137" s="1786"/>
    </row>
    <row r="1138" spans="1:17">
      <c r="A1138" s="764">
        <v>38989</v>
      </c>
      <c r="B1138" s="154">
        <f t="shared" si="73"/>
        <v>4.5110000000000011E-2</v>
      </c>
      <c r="C1138" s="206">
        <f t="shared" si="75"/>
        <v>5.3973427835051567E-2</v>
      </c>
      <c r="D1138" s="33">
        <f t="shared" si="74"/>
        <v>8.2200000000000009E-2</v>
      </c>
      <c r="E1138" s="206">
        <f t="shared" si="76"/>
        <v>9.1980025773195806E-2</v>
      </c>
      <c r="F1138" s="765">
        <v>8.2200000000000006</v>
      </c>
      <c r="G1138" s="765">
        <v>3.7090000000000001</v>
      </c>
      <c r="H1138" s="337">
        <f t="shared" si="77"/>
        <v>3.8006597938144382</v>
      </c>
      <c r="I1138" s="34">
        <f t="shared" si="78"/>
        <v>3.8006597938144239E-2</v>
      </c>
      <c r="J1138" s="338">
        <f t="shared" si="79"/>
        <v>1.457167719820518E-16</v>
      </c>
      <c r="K1138" s="1786"/>
      <c r="L1138" s="1787"/>
      <c r="M1138" s="1786"/>
      <c r="N1138" s="1786"/>
      <c r="O1138" s="1786"/>
      <c r="P1138" s="1786"/>
      <c r="Q1138" s="1786"/>
    </row>
    <row r="1139" spans="1:17">
      <c r="A1139" s="764">
        <v>38992</v>
      </c>
      <c r="B1139" s="154">
        <f t="shared" si="73"/>
        <v>4.5500000000000006E-2</v>
      </c>
      <c r="C1139" s="206">
        <f t="shared" si="75"/>
        <v>5.3939317010309289E-2</v>
      </c>
      <c r="D1139" s="33">
        <f t="shared" si="74"/>
        <v>8.2400000000000001E-2</v>
      </c>
      <c r="E1139" s="206">
        <f t="shared" si="76"/>
        <v>9.1945876288659745E-2</v>
      </c>
      <c r="F1139" s="765">
        <v>8.24</v>
      </c>
      <c r="G1139" s="765">
        <v>3.69</v>
      </c>
      <c r="H1139" s="337">
        <f t="shared" si="77"/>
        <v>3.8006559278350567</v>
      </c>
      <c r="I1139" s="34">
        <f t="shared" si="78"/>
        <v>3.8006559278350456E-2</v>
      </c>
      <c r="J1139" s="338">
        <f t="shared" si="79"/>
        <v>1.1102230246251565E-16</v>
      </c>
      <c r="K1139" s="1786"/>
      <c r="L1139" s="1787"/>
      <c r="M1139" s="1786"/>
      <c r="N1139" s="1786"/>
      <c r="O1139" s="1786"/>
      <c r="P1139" s="1786"/>
      <c r="Q1139" s="1786"/>
    </row>
    <row r="1140" spans="1:17">
      <c r="A1140" s="764">
        <v>38993</v>
      </c>
      <c r="B1140" s="154">
        <f t="shared" si="73"/>
        <v>4.5150000000000003E-2</v>
      </c>
      <c r="C1140" s="206">
        <f t="shared" si="75"/>
        <v>5.3904394329896917E-2</v>
      </c>
      <c r="D1140" s="33">
        <f t="shared" si="74"/>
        <v>8.2500000000000004E-2</v>
      </c>
      <c r="E1140" s="206">
        <f t="shared" si="76"/>
        <v>9.1912886597938087E-2</v>
      </c>
      <c r="F1140" s="765">
        <v>8.25</v>
      </c>
      <c r="G1140" s="765">
        <v>3.7349999999999999</v>
      </c>
      <c r="H1140" s="337">
        <f t="shared" si="77"/>
        <v>3.8008492268041292</v>
      </c>
      <c r="I1140" s="34">
        <f t="shared" si="78"/>
        <v>3.800849226804117E-2</v>
      </c>
      <c r="J1140" s="338">
        <f t="shared" si="79"/>
        <v>1.1796119636642288E-16</v>
      </c>
      <c r="K1140" s="1786"/>
      <c r="L1140" s="1787"/>
      <c r="M1140" s="1786"/>
      <c r="N1140" s="1786"/>
      <c r="O1140" s="1786"/>
      <c r="P1140" s="1786"/>
      <c r="Q1140" s="1786"/>
    </row>
    <row r="1141" spans="1:17">
      <c r="A1141" s="764">
        <v>38994</v>
      </c>
      <c r="B1141" s="154">
        <f t="shared" si="73"/>
        <v>4.513000000000001E-2</v>
      </c>
      <c r="C1141" s="206">
        <f t="shared" si="75"/>
        <v>5.3868930412371153E-2</v>
      </c>
      <c r="D1141" s="33">
        <f t="shared" si="74"/>
        <v>8.2100000000000006E-2</v>
      </c>
      <c r="E1141" s="206">
        <f t="shared" si="76"/>
        <v>9.1879639175257669E-2</v>
      </c>
      <c r="F1141" s="765">
        <v>8.2100000000000009</v>
      </c>
      <c r="G1141" s="765">
        <v>3.6970000000000001</v>
      </c>
      <c r="H1141" s="337">
        <f t="shared" si="77"/>
        <v>3.8010708762886662</v>
      </c>
      <c r="I1141" s="34">
        <f t="shared" si="78"/>
        <v>3.8010708762886515E-2</v>
      </c>
      <c r="J1141" s="338">
        <f t="shared" si="79"/>
        <v>1.457167719820518E-16</v>
      </c>
      <c r="K1141" s="1786"/>
      <c r="L1141" s="1787"/>
      <c r="M1141" s="1786"/>
      <c r="N1141" s="1786"/>
      <c r="O1141" s="1786"/>
      <c r="P1141" s="1786"/>
      <c r="Q1141" s="1786"/>
    </row>
    <row r="1142" spans="1:17">
      <c r="A1142" s="764">
        <v>38995</v>
      </c>
      <c r="B1142" s="154">
        <f t="shared" si="73"/>
        <v>4.4589999999999998E-2</v>
      </c>
      <c r="C1142" s="206">
        <f t="shared" si="75"/>
        <v>5.3833363402061886E-2</v>
      </c>
      <c r="D1142" s="33">
        <f t="shared" si="74"/>
        <v>8.1699999999999995E-2</v>
      </c>
      <c r="E1142" s="206">
        <f t="shared" si="76"/>
        <v>9.1846520618556637E-2</v>
      </c>
      <c r="F1142" s="765">
        <v>8.17</v>
      </c>
      <c r="G1142" s="765">
        <v>3.7109999999999999</v>
      </c>
      <c r="H1142" s="337">
        <f t="shared" si="77"/>
        <v>3.8013157216494902</v>
      </c>
      <c r="I1142" s="34">
        <f t="shared" si="78"/>
        <v>3.8013157216494751E-2</v>
      </c>
      <c r="J1142" s="338">
        <f t="shared" si="79"/>
        <v>1.5265566588595902E-16</v>
      </c>
      <c r="K1142" s="1786"/>
      <c r="L1142" s="1787"/>
      <c r="M1142" s="1786"/>
      <c r="N1142" s="1786"/>
      <c r="O1142" s="1786"/>
      <c r="P1142" s="1786"/>
      <c r="Q1142" s="1786"/>
    </row>
    <row r="1143" spans="1:17">
      <c r="A1143" s="764">
        <v>38996</v>
      </c>
      <c r="B1143" s="154">
        <f t="shared" si="73"/>
        <v>4.428E-2</v>
      </c>
      <c r="C1143" s="206">
        <f t="shared" si="75"/>
        <v>5.379784793814435E-2</v>
      </c>
      <c r="D1143" s="33">
        <f t="shared" si="74"/>
        <v>8.1799999999999998E-2</v>
      </c>
      <c r="E1143" s="206">
        <f t="shared" si="76"/>
        <v>9.1814046391752516E-2</v>
      </c>
      <c r="F1143" s="765">
        <v>8.18</v>
      </c>
      <c r="G1143" s="765">
        <v>3.7519999999999998</v>
      </c>
      <c r="H1143" s="337">
        <f t="shared" si="77"/>
        <v>3.8016198453608308</v>
      </c>
      <c r="I1143" s="34">
        <f t="shared" si="78"/>
        <v>3.8016198453608166E-2</v>
      </c>
      <c r="J1143" s="338">
        <f t="shared" si="79"/>
        <v>1.3877787807814457E-16</v>
      </c>
      <c r="K1143" s="1786"/>
      <c r="L1143" s="1787"/>
      <c r="M1143" s="1786"/>
      <c r="N1143" s="1786"/>
      <c r="O1143" s="1786"/>
      <c r="P1143" s="1786"/>
      <c r="Q1143" s="1786"/>
    </row>
    <row r="1144" spans="1:17">
      <c r="A1144" s="764">
        <v>38999</v>
      </c>
      <c r="B1144" s="154">
        <f t="shared" si="73"/>
        <v>4.4199999999999996E-2</v>
      </c>
      <c r="C1144" s="206">
        <f t="shared" si="75"/>
        <v>5.3758440721649509E-2</v>
      </c>
      <c r="D1144" s="33">
        <f t="shared" si="74"/>
        <v>8.1799999999999998E-2</v>
      </c>
      <c r="E1144" s="206">
        <f t="shared" si="76"/>
        <v>9.1778479381443234E-2</v>
      </c>
      <c r="F1144" s="765">
        <v>8.18</v>
      </c>
      <c r="G1144" s="765">
        <v>3.7600000000000002</v>
      </c>
      <c r="H1144" s="337">
        <f t="shared" si="77"/>
        <v>3.8020038659793878</v>
      </c>
      <c r="I1144" s="34">
        <f t="shared" si="78"/>
        <v>3.8020038659793726E-2</v>
      </c>
      <c r="J1144" s="338">
        <f t="shared" si="79"/>
        <v>1.5265566588595902E-16</v>
      </c>
      <c r="K1144" s="1786"/>
      <c r="L1144" s="1787"/>
      <c r="M1144" s="1786"/>
      <c r="N1144" s="1786"/>
      <c r="O1144" s="1786"/>
      <c r="P1144" s="1786"/>
      <c r="Q1144" s="1786"/>
    </row>
    <row r="1145" spans="1:17">
      <c r="A1145" s="764">
        <v>39000</v>
      </c>
      <c r="B1145" s="154">
        <f t="shared" si="73"/>
        <v>4.3290000000000009E-2</v>
      </c>
      <c r="C1145" s="206">
        <f t="shared" si="75"/>
        <v>5.3719626288659804E-2</v>
      </c>
      <c r="D1145" s="33">
        <f t="shared" si="74"/>
        <v>8.14E-2</v>
      </c>
      <c r="E1145" s="206">
        <f t="shared" si="76"/>
        <v>9.1743556701030876E-2</v>
      </c>
      <c r="F1145" s="765">
        <v>8.14</v>
      </c>
      <c r="G1145" s="765">
        <v>3.8109999999999999</v>
      </c>
      <c r="H1145" s="337">
        <f t="shared" si="77"/>
        <v>3.8023930412371207</v>
      </c>
      <c r="I1145" s="34">
        <f t="shared" si="78"/>
        <v>3.8023930412371072E-2</v>
      </c>
      <c r="J1145" s="338">
        <f t="shared" si="79"/>
        <v>1.3183898417423734E-16</v>
      </c>
      <c r="K1145" s="1786"/>
      <c r="L1145" s="1787"/>
      <c r="M1145" s="1786"/>
      <c r="N1145" s="1786"/>
      <c r="O1145" s="1786"/>
      <c r="P1145" s="1786"/>
      <c r="Q1145" s="1786"/>
    </row>
    <row r="1146" spans="1:17">
      <c r="A1146" s="764">
        <v>39001</v>
      </c>
      <c r="B1146" s="154">
        <f t="shared" si="73"/>
        <v>4.3320000000000004E-2</v>
      </c>
      <c r="C1146" s="206">
        <f t="shared" si="75"/>
        <v>5.3682371134020641E-2</v>
      </c>
      <c r="D1146" s="33">
        <f t="shared" si="74"/>
        <v>8.14E-2</v>
      </c>
      <c r="E1146" s="206">
        <f t="shared" si="76"/>
        <v>9.170914948453604E-2</v>
      </c>
      <c r="F1146" s="765">
        <v>8.14</v>
      </c>
      <c r="G1146" s="765">
        <v>3.8079999999999998</v>
      </c>
      <c r="H1146" s="337">
        <f t="shared" si="77"/>
        <v>3.8026778350515529</v>
      </c>
      <c r="I1146" s="34">
        <f t="shared" si="78"/>
        <v>3.8026778350515399E-2</v>
      </c>
      <c r="J1146" s="338">
        <f t="shared" si="79"/>
        <v>1.3183898417423734E-16</v>
      </c>
      <c r="K1146" s="1786"/>
      <c r="L1146" s="1787"/>
      <c r="M1146" s="1786"/>
      <c r="N1146" s="1786"/>
      <c r="O1146" s="1786"/>
      <c r="P1146" s="1786"/>
      <c r="Q1146" s="1786"/>
    </row>
    <row r="1147" spans="1:17">
      <c r="A1147" s="764">
        <v>39002</v>
      </c>
      <c r="B1147" s="154">
        <f t="shared" si="73"/>
        <v>4.2969999999999994E-2</v>
      </c>
      <c r="C1147" s="206">
        <f t="shared" si="75"/>
        <v>5.3645966494845369E-2</v>
      </c>
      <c r="D1147" s="33">
        <f t="shared" si="74"/>
        <v>8.1000000000000003E-2</v>
      </c>
      <c r="E1147" s="206">
        <f t="shared" si="76"/>
        <v>9.1674226804123682E-2</v>
      </c>
      <c r="F1147" s="765">
        <v>8.1</v>
      </c>
      <c r="G1147" s="765">
        <v>3.8029999999999999</v>
      </c>
      <c r="H1147" s="337">
        <f t="shared" si="77"/>
        <v>3.8028260309278412</v>
      </c>
      <c r="I1147" s="34">
        <f t="shared" si="78"/>
        <v>3.8028260309278313E-2</v>
      </c>
      <c r="J1147" s="338">
        <f t="shared" si="79"/>
        <v>9.7144514654701197E-17</v>
      </c>
      <c r="K1147" s="1786"/>
      <c r="L1147" s="1787"/>
      <c r="M1147" s="1786"/>
      <c r="N1147" s="1786"/>
      <c r="O1147" s="1786"/>
      <c r="P1147" s="1786"/>
      <c r="Q1147" s="1786"/>
    </row>
    <row r="1148" spans="1:17">
      <c r="A1148" s="764">
        <v>39003</v>
      </c>
      <c r="B1148" s="154">
        <f t="shared" si="73"/>
        <v>4.258E-2</v>
      </c>
      <c r="C1148" s="206">
        <f t="shared" si="75"/>
        <v>5.3606353092783519E-2</v>
      </c>
      <c r="D1148" s="33">
        <f t="shared" si="74"/>
        <v>8.09E-2</v>
      </c>
      <c r="E1148" s="206">
        <f t="shared" si="76"/>
        <v>9.163685567010306E-2</v>
      </c>
      <c r="F1148" s="765">
        <v>8.09</v>
      </c>
      <c r="G1148" s="765">
        <v>3.8319999999999999</v>
      </c>
      <c r="H1148" s="337">
        <f t="shared" si="77"/>
        <v>3.8030502577319645</v>
      </c>
      <c r="I1148" s="34">
        <f t="shared" si="78"/>
        <v>3.803050257731954E-2</v>
      </c>
      <c r="J1148" s="338">
        <f t="shared" si="79"/>
        <v>1.0408340855860843E-16</v>
      </c>
      <c r="K1148" s="1786"/>
      <c r="L1148" s="1787"/>
      <c r="M1148" s="1786"/>
      <c r="N1148" s="1786"/>
      <c r="O1148" s="1786"/>
      <c r="P1148" s="1786"/>
      <c r="Q1148" s="1786"/>
    </row>
    <row r="1149" spans="1:17">
      <c r="A1149" s="764">
        <v>39006</v>
      </c>
      <c r="B1149" s="154">
        <f t="shared" si="73"/>
        <v>4.2500000000000003E-2</v>
      </c>
      <c r="C1149" s="206">
        <f t="shared" si="75"/>
        <v>5.3569149484536109E-2</v>
      </c>
      <c r="D1149" s="33">
        <f t="shared" si="74"/>
        <v>8.0799999999999997E-2</v>
      </c>
      <c r="E1149" s="206">
        <f t="shared" si="76"/>
        <v>9.1601030927835017E-2</v>
      </c>
      <c r="F1149" s="765">
        <v>8.08</v>
      </c>
      <c r="G1149" s="765">
        <v>3.83</v>
      </c>
      <c r="H1149" s="337">
        <f t="shared" si="77"/>
        <v>3.8031881443299027</v>
      </c>
      <c r="I1149" s="34">
        <f t="shared" si="78"/>
        <v>3.8031881443298908E-2</v>
      </c>
      <c r="J1149" s="338">
        <f t="shared" si="79"/>
        <v>1.1796119636642288E-16</v>
      </c>
      <c r="K1149" s="1786"/>
      <c r="L1149" s="1787"/>
      <c r="M1149" s="1786"/>
      <c r="N1149" s="1786"/>
      <c r="O1149" s="1786"/>
      <c r="P1149" s="1786"/>
      <c r="Q1149" s="1786"/>
    </row>
    <row r="1150" spans="1:17">
      <c r="A1150" s="764">
        <v>39007</v>
      </c>
      <c r="B1150" s="154">
        <f t="shared" si="73"/>
        <v>4.3299999999999998E-2</v>
      </c>
      <c r="C1150" s="206">
        <f t="shared" si="75"/>
        <v>5.3530902061855679E-2</v>
      </c>
      <c r="D1150" s="33">
        <f t="shared" si="74"/>
        <v>8.1300000000000011E-2</v>
      </c>
      <c r="E1150" s="206">
        <f t="shared" si="76"/>
        <v>9.1564432989690692E-2</v>
      </c>
      <c r="F1150" s="765">
        <v>8.1300000000000008</v>
      </c>
      <c r="G1150" s="765">
        <v>3.8000000000000003</v>
      </c>
      <c r="H1150" s="337">
        <f t="shared" si="77"/>
        <v>3.8033530927835111</v>
      </c>
      <c r="I1150" s="34">
        <f t="shared" si="78"/>
        <v>3.8033530927835013E-2</v>
      </c>
      <c r="J1150" s="338">
        <f t="shared" si="79"/>
        <v>9.7144514654701197E-17</v>
      </c>
      <c r="K1150" s="1786"/>
      <c r="L1150" s="1787"/>
      <c r="M1150" s="1786"/>
      <c r="N1150" s="1786"/>
      <c r="O1150" s="1786"/>
      <c r="P1150" s="1786"/>
      <c r="Q1150" s="1786"/>
    </row>
    <row r="1151" spans="1:17">
      <c r="A1151" s="764">
        <v>39008</v>
      </c>
      <c r="B1151" s="154">
        <f t="shared" si="73"/>
        <v>4.2430000000000002E-2</v>
      </c>
      <c r="C1151" s="206">
        <f t="shared" si="75"/>
        <v>5.34907731958763E-2</v>
      </c>
      <c r="D1151" s="33">
        <f t="shared" si="74"/>
        <v>8.0600000000000005E-2</v>
      </c>
      <c r="E1151" s="206">
        <f t="shared" si="76"/>
        <v>9.15262886597938E-2</v>
      </c>
      <c r="F1151" s="765">
        <v>8.06</v>
      </c>
      <c r="G1151" s="765">
        <v>3.8170000000000002</v>
      </c>
      <c r="H1151" s="337">
        <f t="shared" si="77"/>
        <v>3.8035515463917577</v>
      </c>
      <c r="I1151" s="34">
        <f t="shared" si="78"/>
        <v>3.8035515463917501E-2</v>
      </c>
      <c r="J1151" s="338">
        <f t="shared" si="79"/>
        <v>7.6327832942979512E-17</v>
      </c>
      <c r="K1151" s="1786"/>
      <c r="L1151" s="1787"/>
      <c r="M1151" s="1786"/>
      <c r="N1151" s="1786"/>
      <c r="O1151" s="1786"/>
      <c r="P1151" s="1786"/>
      <c r="Q1151" s="1786"/>
    </row>
    <row r="1152" spans="1:17">
      <c r="A1152" s="764">
        <v>39009</v>
      </c>
      <c r="B1152" s="154">
        <f t="shared" si="73"/>
        <v>4.2090000000000002E-2</v>
      </c>
      <c r="C1152" s="206">
        <f t="shared" si="75"/>
        <v>5.3450296391752611E-2</v>
      </c>
      <c r="D1152" s="33">
        <f t="shared" si="74"/>
        <v>8.0500000000000002E-2</v>
      </c>
      <c r="E1152" s="206">
        <f t="shared" si="76"/>
        <v>9.1488530927835043E-2</v>
      </c>
      <c r="F1152" s="765">
        <v>8.0500000000000007</v>
      </c>
      <c r="G1152" s="765">
        <v>3.8410000000000002</v>
      </c>
      <c r="H1152" s="337">
        <f t="shared" si="77"/>
        <v>3.8038234536082527</v>
      </c>
      <c r="I1152" s="34">
        <f t="shared" si="78"/>
        <v>3.8038234536082433E-2</v>
      </c>
      <c r="J1152" s="338">
        <f t="shared" si="79"/>
        <v>9.7144514654701197E-17</v>
      </c>
      <c r="K1152" s="1786"/>
      <c r="L1152" s="1787"/>
      <c r="M1152" s="1786"/>
      <c r="N1152" s="1786"/>
      <c r="O1152" s="1786"/>
      <c r="P1152" s="1786"/>
      <c r="Q1152" s="1786"/>
    </row>
    <row r="1153" spans="1:17">
      <c r="A1153" s="764">
        <v>39010</v>
      </c>
      <c r="B1153" s="154">
        <f t="shared" si="73"/>
        <v>4.2110000000000002E-2</v>
      </c>
      <c r="C1153" s="206">
        <f t="shared" si="75"/>
        <v>5.3412422680412408E-2</v>
      </c>
      <c r="D1153" s="33">
        <f t="shared" si="74"/>
        <v>8.0500000000000002E-2</v>
      </c>
      <c r="E1153" s="206">
        <f t="shared" si="76"/>
        <v>9.1451030927835048E-2</v>
      </c>
      <c r="F1153" s="765">
        <v>8.0500000000000007</v>
      </c>
      <c r="G1153" s="765">
        <v>3.839</v>
      </c>
      <c r="H1153" s="337">
        <f t="shared" si="77"/>
        <v>3.8038608247422729</v>
      </c>
      <c r="I1153" s="34">
        <f t="shared" si="78"/>
        <v>3.8038608247422639E-2</v>
      </c>
      <c r="J1153" s="338">
        <f t="shared" si="79"/>
        <v>9.0205620750793969E-17</v>
      </c>
      <c r="K1153" s="1786"/>
      <c r="L1153" s="1787"/>
      <c r="M1153" s="1786"/>
      <c r="N1153" s="1786"/>
      <c r="O1153" s="1786"/>
      <c r="P1153" s="1786"/>
      <c r="Q1153" s="1786"/>
    </row>
    <row r="1154" spans="1:17">
      <c r="A1154" s="764">
        <v>39013</v>
      </c>
      <c r="B1154" s="154">
        <f t="shared" si="73"/>
        <v>4.1329999999999999E-2</v>
      </c>
      <c r="C1154" s="206">
        <f t="shared" si="75"/>
        <v>5.3374871134020639E-2</v>
      </c>
      <c r="D1154" s="33">
        <f t="shared" si="74"/>
        <v>8.0100000000000005E-2</v>
      </c>
      <c r="E1154" s="206">
        <f t="shared" si="76"/>
        <v>9.1413530927835066E-2</v>
      </c>
      <c r="F1154" s="765">
        <v>8.01</v>
      </c>
      <c r="G1154" s="765">
        <v>3.8769999999999998</v>
      </c>
      <c r="H1154" s="337">
        <f t="shared" si="77"/>
        <v>3.8038659793814489</v>
      </c>
      <c r="I1154" s="34">
        <f t="shared" si="78"/>
        <v>3.8038659793814426E-2</v>
      </c>
      <c r="J1154" s="338">
        <f t="shared" si="79"/>
        <v>6.2450045135165055E-17</v>
      </c>
      <c r="K1154" s="1786"/>
      <c r="L1154" s="1787"/>
      <c r="M1154" s="1786"/>
      <c r="N1154" s="1786"/>
      <c r="O1154" s="1786"/>
      <c r="P1154" s="1786"/>
      <c r="Q1154" s="1786"/>
    </row>
    <row r="1155" spans="1:17">
      <c r="A1155" s="764">
        <v>39014</v>
      </c>
      <c r="B1155" s="154">
        <f t="shared" si="73"/>
        <v>4.1449999999999994E-2</v>
      </c>
      <c r="C1155" s="206">
        <f t="shared" si="75"/>
        <v>5.3335670103092814E-2</v>
      </c>
      <c r="D1155" s="33">
        <f t="shared" si="74"/>
        <v>8.0199999999999994E-2</v>
      </c>
      <c r="E1155" s="206">
        <f t="shared" si="76"/>
        <v>9.1375386597938174E-2</v>
      </c>
      <c r="F1155" s="765">
        <v>8.02</v>
      </c>
      <c r="G1155" s="765">
        <v>3.875</v>
      </c>
      <c r="H1155" s="337">
        <f t="shared" si="77"/>
        <v>3.8039716494845419</v>
      </c>
      <c r="I1155" s="34">
        <f t="shared" si="78"/>
        <v>3.803971649484536E-2</v>
      </c>
      <c r="J1155" s="338">
        <f t="shared" si="79"/>
        <v>5.5511151231257827E-17</v>
      </c>
      <c r="K1155" s="1786"/>
      <c r="L1155" s="1787"/>
      <c r="M1155" s="1786"/>
      <c r="N1155" s="1786"/>
      <c r="O1155" s="1786"/>
      <c r="P1155" s="1786"/>
      <c r="Q1155" s="1786"/>
    </row>
    <row r="1156" spans="1:17">
      <c r="A1156" s="764">
        <v>39015</v>
      </c>
      <c r="B1156" s="154">
        <f t="shared" si="73"/>
        <v>4.1059999999999999E-2</v>
      </c>
      <c r="C1156" s="206">
        <f t="shared" si="75"/>
        <v>5.3294871134020642E-2</v>
      </c>
      <c r="D1156" s="33">
        <f t="shared" si="74"/>
        <v>7.9899999999999999E-2</v>
      </c>
      <c r="E1156" s="206">
        <f t="shared" si="76"/>
        <v>9.1335567010309288E-2</v>
      </c>
      <c r="F1156" s="765">
        <v>7.99</v>
      </c>
      <c r="G1156" s="765">
        <v>3.8839999999999999</v>
      </c>
      <c r="H1156" s="337">
        <f t="shared" si="77"/>
        <v>3.8040695876288715</v>
      </c>
      <c r="I1156" s="34">
        <f t="shared" si="78"/>
        <v>3.8040695876288645E-2</v>
      </c>
      <c r="J1156" s="338">
        <f t="shared" si="79"/>
        <v>6.9388939039072284E-17</v>
      </c>
      <c r="K1156" s="1786"/>
      <c r="L1156" s="1787"/>
      <c r="M1156" s="1786"/>
      <c r="N1156" s="1786"/>
      <c r="O1156" s="1786"/>
      <c r="P1156" s="1786"/>
      <c r="Q1156" s="1786"/>
    </row>
    <row r="1157" spans="1:17">
      <c r="A1157" s="764">
        <v>39016</v>
      </c>
      <c r="B1157" s="154">
        <f t="shared" si="73"/>
        <v>4.1120000000000004E-2</v>
      </c>
      <c r="C1157" s="206">
        <f t="shared" si="75"/>
        <v>5.3256211340206222E-2</v>
      </c>
      <c r="D1157" s="33">
        <f t="shared" si="74"/>
        <v>7.9699999999999993E-2</v>
      </c>
      <c r="E1157" s="206">
        <f t="shared" si="76"/>
        <v>9.129690721649486E-2</v>
      </c>
      <c r="F1157" s="765">
        <v>7.97</v>
      </c>
      <c r="G1157" s="765">
        <v>3.8580000000000001</v>
      </c>
      <c r="H1157" s="337">
        <f t="shared" si="77"/>
        <v>3.8040695876288715</v>
      </c>
      <c r="I1157" s="34">
        <f t="shared" si="78"/>
        <v>3.8040695876288638E-2</v>
      </c>
      <c r="J1157" s="338">
        <f t="shared" si="79"/>
        <v>7.6327832942979512E-17</v>
      </c>
      <c r="K1157" s="1786"/>
      <c r="L1157" s="1787"/>
      <c r="M1157" s="1786"/>
      <c r="N1157" s="1786"/>
      <c r="O1157" s="1786"/>
      <c r="P1157" s="1786"/>
      <c r="Q1157" s="1786"/>
    </row>
    <row r="1158" spans="1:17">
      <c r="A1158" s="764">
        <v>39017</v>
      </c>
      <c r="B1158" s="154">
        <f t="shared" ref="B1158:B1221" si="80">(F1158-G1158)/100</f>
        <v>4.181E-2</v>
      </c>
      <c r="C1158" s="206">
        <f t="shared" si="75"/>
        <v>5.321943298969075E-2</v>
      </c>
      <c r="D1158" s="33">
        <f t="shared" si="74"/>
        <v>7.9899999999999999E-2</v>
      </c>
      <c r="E1158" s="206">
        <f t="shared" si="76"/>
        <v>9.1258634020618568E-2</v>
      </c>
      <c r="F1158" s="765">
        <v>7.99</v>
      </c>
      <c r="G1158" s="765">
        <v>3.8090000000000002</v>
      </c>
      <c r="H1158" s="337">
        <f t="shared" si="77"/>
        <v>3.8039201030927887</v>
      </c>
      <c r="I1158" s="34">
        <f t="shared" si="78"/>
        <v>3.8039201030927818E-2</v>
      </c>
      <c r="J1158" s="338">
        <f t="shared" si="79"/>
        <v>6.9388939039072284E-17</v>
      </c>
      <c r="K1158" s="1786"/>
      <c r="L1158" s="1787"/>
      <c r="M1158" s="1786"/>
      <c r="N1158" s="1786"/>
      <c r="O1158" s="1786"/>
      <c r="P1158" s="1786"/>
      <c r="Q1158" s="1786"/>
    </row>
    <row r="1159" spans="1:17">
      <c r="A1159" s="764">
        <v>39020</v>
      </c>
      <c r="B1159" s="154">
        <f t="shared" si="80"/>
        <v>4.2169999999999999E-2</v>
      </c>
      <c r="C1159" s="206">
        <f t="shared" si="75"/>
        <v>5.3182074742268076E-2</v>
      </c>
      <c r="D1159" s="33">
        <f t="shared" ref="D1159:D1222" si="81">F1159/100</f>
        <v>8.0100000000000005E-2</v>
      </c>
      <c r="E1159" s="206">
        <f t="shared" si="76"/>
        <v>9.1220360824742275E-2</v>
      </c>
      <c r="F1159" s="765">
        <v>8.01</v>
      </c>
      <c r="G1159" s="765">
        <v>3.7930000000000001</v>
      </c>
      <c r="H1159" s="337">
        <f t="shared" si="77"/>
        <v>3.8038286082474282</v>
      </c>
      <c r="I1159" s="34">
        <f t="shared" si="78"/>
        <v>3.8038286082474199E-2</v>
      </c>
      <c r="J1159" s="338">
        <f t="shared" si="79"/>
        <v>8.3266726846886741E-17</v>
      </c>
      <c r="K1159" s="1786"/>
      <c r="L1159" s="1787"/>
      <c r="M1159" s="1786"/>
      <c r="N1159" s="1786"/>
      <c r="O1159" s="1786"/>
      <c r="P1159" s="1786"/>
      <c r="Q1159" s="1786"/>
    </row>
    <row r="1160" spans="1:17">
      <c r="A1160" s="764">
        <v>39021</v>
      </c>
      <c r="B1160" s="154">
        <f t="shared" si="80"/>
        <v>4.2889999999999998E-2</v>
      </c>
      <c r="C1160" s="206">
        <f t="shared" si="75"/>
        <v>5.3148750000000043E-2</v>
      </c>
      <c r="D1160" s="33">
        <f t="shared" si="81"/>
        <v>8.0299999999999996E-2</v>
      </c>
      <c r="E1160" s="206">
        <f t="shared" si="76"/>
        <v>9.1184536082474232E-2</v>
      </c>
      <c r="F1160" s="765">
        <v>8.0299999999999994</v>
      </c>
      <c r="G1160" s="765">
        <v>3.7410000000000001</v>
      </c>
      <c r="H1160" s="337">
        <f t="shared" si="77"/>
        <v>3.8035786082474274</v>
      </c>
      <c r="I1160" s="34">
        <f t="shared" si="78"/>
        <v>3.8035786082474189E-2</v>
      </c>
      <c r="J1160" s="338">
        <f t="shared" si="79"/>
        <v>8.3266726846886741E-17</v>
      </c>
      <c r="K1160" s="1786"/>
      <c r="L1160" s="1787"/>
      <c r="M1160" s="1786"/>
      <c r="N1160" s="1786"/>
      <c r="O1160" s="1786"/>
      <c r="P1160" s="1786"/>
      <c r="Q1160" s="1786"/>
    </row>
    <row r="1161" spans="1:17">
      <c r="A1161" s="764">
        <v>39023</v>
      </c>
      <c r="B1161" s="154">
        <f t="shared" si="80"/>
        <v>4.3100000000000006E-2</v>
      </c>
      <c r="C1161" s="206">
        <f t="shared" si="75"/>
        <v>5.3116082474226847E-2</v>
      </c>
      <c r="D1161" s="33">
        <f t="shared" si="81"/>
        <v>8.0500000000000002E-2</v>
      </c>
      <c r="E1161" s="206">
        <f t="shared" si="76"/>
        <v>9.1149355670103085E-2</v>
      </c>
      <c r="F1161" s="765">
        <v>8.0500000000000007</v>
      </c>
      <c r="G1161" s="765">
        <v>3.74</v>
      </c>
      <c r="H1161" s="337">
        <f t="shared" si="77"/>
        <v>3.8033273195876336</v>
      </c>
      <c r="I1161" s="34">
        <f t="shared" si="78"/>
        <v>3.8033273195876238E-2</v>
      </c>
      <c r="J1161" s="338">
        <f t="shared" si="79"/>
        <v>9.7144514654701197E-17</v>
      </c>
      <c r="K1161" s="1786"/>
      <c r="L1161" s="1787"/>
      <c r="M1161" s="1786"/>
      <c r="N1161" s="1786"/>
      <c r="O1161" s="1786"/>
      <c r="P1161" s="1786"/>
      <c r="Q1161" s="1786"/>
    </row>
    <row r="1162" spans="1:17">
      <c r="A1162" s="764">
        <v>39024</v>
      </c>
      <c r="B1162" s="154">
        <f t="shared" si="80"/>
        <v>4.2470000000000001E-2</v>
      </c>
      <c r="C1162" s="206">
        <f t="shared" si="75"/>
        <v>5.3081649484536121E-2</v>
      </c>
      <c r="D1162" s="33">
        <f t="shared" si="81"/>
        <v>8.0199999999999994E-2</v>
      </c>
      <c r="E1162" s="206">
        <f t="shared" si="76"/>
        <v>9.1113273195876296E-2</v>
      </c>
      <c r="F1162" s="765">
        <v>8.02</v>
      </c>
      <c r="G1162" s="765">
        <v>3.7730000000000001</v>
      </c>
      <c r="H1162" s="337">
        <f t="shared" si="77"/>
        <v>3.8031623711340252</v>
      </c>
      <c r="I1162" s="34">
        <f t="shared" si="78"/>
        <v>3.8031623711340175E-2</v>
      </c>
      <c r="J1162" s="338">
        <f t="shared" si="79"/>
        <v>7.6327832942979512E-17</v>
      </c>
      <c r="K1162" s="1786"/>
      <c r="L1162" s="1787"/>
      <c r="M1162" s="1786"/>
      <c r="N1162" s="1786"/>
      <c r="O1162" s="1786"/>
      <c r="P1162" s="1786"/>
      <c r="Q1162" s="1786"/>
    </row>
    <row r="1163" spans="1:17">
      <c r="A1163" s="764">
        <v>39027</v>
      </c>
      <c r="B1163" s="154">
        <f t="shared" si="80"/>
        <v>4.1680000000000002E-2</v>
      </c>
      <c r="C1163" s="206">
        <f t="shared" si="75"/>
        <v>5.3044626288659837E-2</v>
      </c>
      <c r="D1163" s="33">
        <f t="shared" si="81"/>
        <v>7.9600000000000004E-2</v>
      </c>
      <c r="E1163" s="206">
        <f t="shared" si="76"/>
        <v>9.1075644329896926E-2</v>
      </c>
      <c r="F1163" s="765">
        <v>7.96</v>
      </c>
      <c r="G1163" s="765">
        <v>3.7919999999999998</v>
      </c>
      <c r="H1163" s="337">
        <f t="shared" si="77"/>
        <v>3.8031018041237155</v>
      </c>
      <c r="I1163" s="34">
        <f t="shared" si="78"/>
        <v>3.803101804123709E-2</v>
      </c>
      <c r="J1163" s="338">
        <f t="shared" si="79"/>
        <v>6.2450045135165055E-17</v>
      </c>
      <c r="K1163" s="1786"/>
      <c r="L1163" s="1787"/>
      <c r="M1163" s="1786"/>
      <c r="N1163" s="1786"/>
      <c r="O1163" s="1786"/>
      <c r="P1163" s="1786"/>
      <c r="Q1163" s="1786"/>
    </row>
    <row r="1164" spans="1:17">
      <c r="A1164" s="764">
        <v>39028</v>
      </c>
      <c r="B1164" s="154">
        <f t="shared" si="80"/>
        <v>4.2010000000000006E-2</v>
      </c>
      <c r="C1164" s="206">
        <f t="shared" si="75"/>
        <v>5.3010541237113441E-2</v>
      </c>
      <c r="D1164" s="33">
        <f t="shared" si="81"/>
        <v>7.9399999999999998E-2</v>
      </c>
      <c r="E1164" s="206">
        <f t="shared" si="76"/>
        <v>9.1039690721649524E-2</v>
      </c>
      <c r="F1164" s="765">
        <v>7.94</v>
      </c>
      <c r="G1164" s="765">
        <v>3.7389999999999999</v>
      </c>
      <c r="H1164" s="337">
        <f t="shared" si="77"/>
        <v>3.8029149484536129</v>
      </c>
      <c r="I1164" s="34">
        <f t="shared" si="78"/>
        <v>3.8029149484536083E-2</v>
      </c>
      <c r="J1164" s="338">
        <f t="shared" si="79"/>
        <v>0</v>
      </c>
      <c r="K1164" s="1786"/>
      <c r="L1164" s="1787"/>
      <c r="M1164" s="1786"/>
      <c r="N1164" s="1786"/>
      <c r="O1164" s="1786"/>
      <c r="P1164" s="1786"/>
      <c r="Q1164" s="1786"/>
    </row>
    <row r="1165" spans="1:17">
      <c r="A1165" s="764">
        <v>39029</v>
      </c>
      <c r="B1165" s="154">
        <f t="shared" si="80"/>
        <v>4.1820000000000003E-2</v>
      </c>
      <c r="C1165" s="206">
        <f t="shared" ref="C1165:C1228" si="82">AVERAGE(B390:B1165)</f>
        <v>5.2978698453608287E-2</v>
      </c>
      <c r="D1165" s="33">
        <f t="shared" si="81"/>
        <v>7.9399999999999998E-2</v>
      </c>
      <c r="E1165" s="206">
        <f t="shared" ref="E1165:E1228" si="83">AVERAGE(D390:D1165)</f>
        <v>9.1003865979381468E-2</v>
      </c>
      <c r="F1165" s="765">
        <v>7.94</v>
      </c>
      <c r="G1165" s="765">
        <v>3.758</v>
      </c>
      <c r="H1165" s="337">
        <f t="shared" ref="H1165:H1228" si="84">AVERAGE(G390:G1165)</f>
        <v>3.8025167525773234</v>
      </c>
      <c r="I1165" s="34">
        <f t="shared" ref="I1165:I1228" si="85">E1165-C1165</f>
        <v>3.8025167525773181E-2</v>
      </c>
      <c r="J1165" s="338">
        <f t="shared" ref="J1165:J1228" si="86">H1165/100-I1165</f>
        <v>5.5511151231257827E-17</v>
      </c>
      <c r="K1165" s="1786"/>
      <c r="L1165" s="1787"/>
      <c r="M1165" s="1786"/>
      <c r="N1165" s="1786"/>
      <c r="O1165" s="1786"/>
      <c r="P1165" s="1786"/>
      <c r="Q1165" s="1786"/>
    </row>
    <row r="1166" spans="1:17">
      <c r="A1166" s="764">
        <v>39030</v>
      </c>
      <c r="B1166" s="154">
        <f t="shared" si="80"/>
        <v>4.1790000000000001E-2</v>
      </c>
      <c r="C1166" s="206">
        <f t="shared" si="82"/>
        <v>5.2946713917525819E-2</v>
      </c>
      <c r="D1166" s="33">
        <f t="shared" si="81"/>
        <v>7.9199999999999993E-2</v>
      </c>
      <c r="E1166" s="206">
        <f t="shared" si="83"/>
        <v>9.0967912371134052E-2</v>
      </c>
      <c r="F1166" s="765">
        <v>7.92</v>
      </c>
      <c r="G1166" s="765">
        <v>3.7410000000000001</v>
      </c>
      <c r="H1166" s="337">
        <f t="shared" si="84"/>
        <v>3.8021198453608283</v>
      </c>
      <c r="I1166" s="34">
        <f t="shared" si="85"/>
        <v>3.8021198453608233E-2</v>
      </c>
      <c r="J1166" s="338">
        <f t="shared" si="86"/>
        <v>0</v>
      </c>
      <c r="K1166" s="1786"/>
      <c r="L1166" s="1787"/>
      <c r="M1166" s="1786"/>
      <c r="N1166" s="1786"/>
      <c r="O1166" s="1786"/>
      <c r="P1166" s="1786"/>
      <c r="Q1166" s="1786"/>
    </row>
    <row r="1167" spans="1:17">
      <c r="A1167" s="764">
        <v>39031</v>
      </c>
      <c r="B1167" s="154">
        <f t="shared" si="80"/>
        <v>4.2059999999999993E-2</v>
      </c>
      <c r="C1167" s="206">
        <f t="shared" si="82"/>
        <v>5.2914265463917573E-2</v>
      </c>
      <c r="D1167" s="33">
        <f t="shared" si="81"/>
        <v>7.9199999999999993E-2</v>
      </c>
      <c r="E1167" s="206">
        <f t="shared" si="83"/>
        <v>9.0931314432989713E-2</v>
      </c>
      <c r="F1167" s="765">
        <v>7.92</v>
      </c>
      <c r="G1167" s="765">
        <v>3.714</v>
      </c>
      <c r="H1167" s="337">
        <f t="shared" si="84"/>
        <v>3.80170489690722</v>
      </c>
      <c r="I1167" s="34">
        <f t="shared" si="85"/>
        <v>3.801704896907214E-2</v>
      </c>
      <c r="J1167" s="338">
        <f t="shared" si="86"/>
        <v>6.2450045135165055E-17</v>
      </c>
      <c r="K1167" s="1786"/>
      <c r="L1167" s="1787"/>
      <c r="M1167" s="1786"/>
      <c r="N1167" s="1786"/>
      <c r="O1167" s="1786"/>
      <c r="P1167" s="1786"/>
      <c r="Q1167" s="1786"/>
    </row>
    <row r="1168" spans="1:17">
      <c r="A1168" s="764">
        <v>39034</v>
      </c>
      <c r="B1168" s="154">
        <f t="shared" si="80"/>
        <v>4.1720000000000007E-2</v>
      </c>
      <c r="C1168" s="206">
        <f t="shared" si="82"/>
        <v>5.2881701030927875E-2</v>
      </c>
      <c r="D1168" s="33">
        <f t="shared" si="81"/>
        <v>7.9100000000000004E-2</v>
      </c>
      <c r="E1168" s="206">
        <f t="shared" si="83"/>
        <v>9.0894974226804134E-2</v>
      </c>
      <c r="F1168" s="765">
        <v>7.91</v>
      </c>
      <c r="G1168" s="765">
        <v>3.738</v>
      </c>
      <c r="H1168" s="337">
        <f t="shared" si="84"/>
        <v>3.8013273195876325</v>
      </c>
      <c r="I1168" s="34">
        <f t="shared" si="85"/>
        <v>3.801327319587626E-2</v>
      </c>
      <c r="J1168" s="338">
        <f t="shared" si="86"/>
        <v>6.2450045135165055E-17</v>
      </c>
      <c r="K1168" s="1786"/>
      <c r="L1168" s="1787"/>
      <c r="M1168" s="1786"/>
      <c r="N1168" s="1786"/>
      <c r="O1168" s="1786"/>
      <c r="P1168" s="1786"/>
      <c r="Q1168" s="1786"/>
    </row>
    <row r="1169" spans="1:17">
      <c r="A1169" s="764">
        <v>39035</v>
      </c>
      <c r="B1169" s="154">
        <f t="shared" si="80"/>
        <v>4.1780000000000012E-2</v>
      </c>
      <c r="C1169" s="206">
        <f t="shared" si="82"/>
        <v>5.2849162371134059E-2</v>
      </c>
      <c r="D1169" s="33">
        <f t="shared" si="81"/>
        <v>7.8900000000000012E-2</v>
      </c>
      <c r="E1169" s="206">
        <f t="shared" si="83"/>
        <v>9.08577319587629E-2</v>
      </c>
      <c r="F1169" s="765">
        <v>7.8900000000000006</v>
      </c>
      <c r="G1169" s="765">
        <v>3.7120000000000002</v>
      </c>
      <c r="H1169" s="337">
        <f t="shared" si="84"/>
        <v>3.8008569587628895</v>
      </c>
      <c r="I1169" s="34">
        <f t="shared" si="85"/>
        <v>3.800856958762884E-2</v>
      </c>
      <c r="J1169" s="338">
        <f t="shared" si="86"/>
        <v>5.5511151231257827E-17</v>
      </c>
      <c r="K1169" s="1786"/>
      <c r="L1169" s="1787"/>
      <c r="M1169" s="1786"/>
      <c r="N1169" s="1786"/>
      <c r="O1169" s="1786"/>
      <c r="P1169" s="1786"/>
      <c r="Q1169" s="1786"/>
    </row>
    <row r="1170" spans="1:17">
      <c r="A1170" s="764">
        <v>39036</v>
      </c>
      <c r="B1170" s="154">
        <f t="shared" si="80"/>
        <v>4.1200000000000001E-2</v>
      </c>
      <c r="C1170" s="206">
        <f t="shared" si="82"/>
        <v>5.2816378865979417E-2</v>
      </c>
      <c r="D1170" s="33">
        <f t="shared" si="81"/>
        <v>7.8600000000000003E-2</v>
      </c>
      <c r="E1170" s="206">
        <f t="shared" si="83"/>
        <v>9.0820360824742277E-2</v>
      </c>
      <c r="F1170" s="765">
        <v>7.86</v>
      </c>
      <c r="G1170" s="765">
        <v>3.74</v>
      </c>
      <c r="H1170" s="337">
        <f t="shared" si="84"/>
        <v>3.8003981958762916</v>
      </c>
      <c r="I1170" s="34">
        <f t="shared" si="85"/>
        <v>3.800398195876286E-2</v>
      </c>
      <c r="J1170" s="338">
        <f t="shared" si="86"/>
        <v>5.5511151231257827E-17</v>
      </c>
      <c r="K1170" s="1786"/>
      <c r="L1170" s="1787"/>
      <c r="M1170" s="1786"/>
      <c r="N1170" s="1786"/>
      <c r="O1170" s="1786"/>
      <c r="P1170" s="1786"/>
      <c r="Q1170" s="1786"/>
    </row>
    <row r="1171" spans="1:17">
      <c r="A1171" s="764">
        <v>39037</v>
      </c>
      <c r="B1171" s="154">
        <f t="shared" si="80"/>
        <v>4.0819999999999995E-2</v>
      </c>
      <c r="C1171" s="206">
        <f t="shared" si="82"/>
        <v>5.278162371134025E-2</v>
      </c>
      <c r="D1171" s="33">
        <f t="shared" si="81"/>
        <v>7.8299999999999995E-2</v>
      </c>
      <c r="E1171" s="206">
        <f t="shared" si="83"/>
        <v>9.0782603092783506E-2</v>
      </c>
      <c r="F1171" s="765">
        <v>7.83</v>
      </c>
      <c r="G1171" s="765">
        <v>3.7480000000000002</v>
      </c>
      <c r="H1171" s="337">
        <f t="shared" si="84"/>
        <v>3.8000979381443321</v>
      </c>
      <c r="I1171" s="34">
        <f t="shared" si="85"/>
        <v>3.8000979381443256E-2</v>
      </c>
      <c r="J1171" s="338">
        <f t="shared" si="86"/>
        <v>6.2450045135165055E-17</v>
      </c>
      <c r="K1171" s="1786"/>
      <c r="L1171" s="1787"/>
      <c r="M1171" s="1786"/>
      <c r="N1171" s="1786"/>
      <c r="O1171" s="1786"/>
      <c r="P1171" s="1786"/>
      <c r="Q1171" s="1786"/>
    </row>
    <row r="1172" spans="1:17">
      <c r="A1172" s="764">
        <v>39038</v>
      </c>
      <c r="B1172" s="154">
        <f t="shared" si="80"/>
        <v>4.1400000000000006E-2</v>
      </c>
      <c r="C1172" s="206">
        <f t="shared" si="82"/>
        <v>5.2749536082474256E-2</v>
      </c>
      <c r="D1172" s="33">
        <f t="shared" si="81"/>
        <v>7.8700000000000006E-2</v>
      </c>
      <c r="E1172" s="206">
        <f t="shared" si="83"/>
        <v>9.0746262886597914E-2</v>
      </c>
      <c r="F1172" s="765">
        <v>7.87</v>
      </c>
      <c r="G1172" s="765">
        <v>3.73</v>
      </c>
      <c r="H1172" s="337">
        <f t="shared" si="84"/>
        <v>3.7996726804123733</v>
      </c>
      <c r="I1172" s="34">
        <f t="shared" si="85"/>
        <v>3.7996726804123658E-2</v>
      </c>
      <c r="J1172" s="338">
        <f t="shared" si="86"/>
        <v>7.6327832942979512E-17</v>
      </c>
      <c r="K1172" s="1786"/>
      <c r="L1172" s="1787"/>
      <c r="M1172" s="1786"/>
      <c r="N1172" s="1786"/>
      <c r="O1172" s="1786"/>
      <c r="P1172" s="1786"/>
      <c r="Q1172" s="1786"/>
    </row>
    <row r="1173" spans="1:17">
      <c r="A1173" s="764">
        <v>39041</v>
      </c>
      <c r="B1173" s="154">
        <f t="shared" si="80"/>
        <v>4.1410000000000002E-2</v>
      </c>
      <c r="C1173" s="206">
        <f t="shared" si="82"/>
        <v>5.2716636597938175E-2</v>
      </c>
      <c r="D1173" s="33">
        <f t="shared" si="81"/>
        <v>7.8600000000000003E-2</v>
      </c>
      <c r="E1173" s="206">
        <f t="shared" si="83"/>
        <v>9.0709536082474201E-2</v>
      </c>
      <c r="F1173" s="765">
        <v>7.86</v>
      </c>
      <c r="G1173" s="765">
        <v>3.7189999999999999</v>
      </c>
      <c r="H1173" s="337">
        <f t="shared" si="84"/>
        <v>3.7992899484536111</v>
      </c>
      <c r="I1173" s="34">
        <f t="shared" si="85"/>
        <v>3.7992899484536026E-2</v>
      </c>
      <c r="J1173" s="338">
        <f t="shared" si="86"/>
        <v>8.3266726846886741E-17</v>
      </c>
      <c r="K1173" s="1786"/>
      <c r="L1173" s="1787"/>
      <c r="M1173" s="1786"/>
      <c r="N1173" s="1786"/>
      <c r="O1173" s="1786"/>
      <c r="P1173" s="1786"/>
      <c r="Q1173" s="1786"/>
    </row>
    <row r="1174" spans="1:17">
      <c r="A1174" s="764">
        <v>39042</v>
      </c>
      <c r="B1174" s="154">
        <f t="shared" si="80"/>
        <v>4.1280000000000004E-2</v>
      </c>
      <c r="C1174" s="206">
        <f t="shared" si="82"/>
        <v>5.2685579896907239E-2</v>
      </c>
      <c r="D1174" s="33">
        <f t="shared" si="81"/>
        <v>7.85E-2</v>
      </c>
      <c r="E1174" s="206">
        <f t="shared" si="83"/>
        <v>9.0673453608247412E-2</v>
      </c>
      <c r="F1174" s="765">
        <v>7.8500000000000005</v>
      </c>
      <c r="G1174" s="765">
        <v>3.722</v>
      </c>
      <c r="H1174" s="337">
        <f t="shared" si="84"/>
        <v>3.7987873711340234</v>
      </c>
      <c r="I1174" s="34">
        <f t="shared" si="85"/>
        <v>3.7987873711340173E-2</v>
      </c>
      <c r="J1174" s="338">
        <f t="shared" si="86"/>
        <v>6.2450045135165055E-17</v>
      </c>
      <c r="K1174" s="1786"/>
      <c r="L1174" s="1787"/>
      <c r="M1174" s="1786"/>
      <c r="N1174" s="1786"/>
      <c r="O1174" s="1786"/>
      <c r="P1174" s="1786"/>
      <c r="Q1174" s="1786"/>
    </row>
    <row r="1175" spans="1:17">
      <c r="A1175" s="764">
        <v>39043</v>
      </c>
      <c r="B1175" s="154">
        <f t="shared" si="80"/>
        <v>4.1099999999999998E-2</v>
      </c>
      <c r="C1175" s="206">
        <f t="shared" si="82"/>
        <v>5.2654085051546416E-2</v>
      </c>
      <c r="D1175" s="33">
        <f t="shared" si="81"/>
        <v>7.8299999999999995E-2</v>
      </c>
      <c r="E1175" s="206">
        <f t="shared" si="83"/>
        <v>9.0636855670103086E-2</v>
      </c>
      <c r="F1175" s="765">
        <v>7.83</v>
      </c>
      <c r="G1175" s="765">
        <v>3.72</v>
      </c>
      <c r="H1175" s="337">
        <f t="shared" si="84"/>
        <v>3.7982770618556727</v>
      </c>
      <c r="I1175" s="34">
        <f t="shared" si="85"/>
        <v>3.798277061855667E-2</v>
      </c>
      <c r="J1175" s="338">
        <f t="shared" si="86"/>
        <v>5.5511151231257827E-17</v>
      </c>
      <c r="K1175" s="1786"/>
      <c r="L1175" s="1787"/>
      <c r="M1175" s="1786"/>
      <c r="N1175" s="1786"/>
      <c r="O1175" s="1786"/>
      <c r="P1175" s="1786"/>
      <c r="Q1175" s="1786"/>
    </row>
    <row r="1176" spans="1:17">
      <c r="A1176" s="764">
        <v>39044</v>
      </c>
      <c r="B1176" s="154">
        <f t="shared" si="80"/>
        <v>4.095E-2</v>
      </c>
      <c r="C1176" s="206">
        <f t="shared" si="82"/>
        <v>5.2622512886597965E-2</v>
      </c>
      <c r="D1176" s="33">
        <f t="shared" si="81"/>
        <v>7.8399999999999997E-2</v>
      </c>
      <c r="E1176" s="206">
        <f t="shared" si="83"/>
        <v>9.0600515463917508E-2</v>
      </c>
      <c r="F1176" s="765">
        <v>7.84</v>
      </c>
      <c r="G1176" s="765">
        <v>3.7450000000000001</v>
      </c>
      <c r="H1176" s="337">
        <f t="shared" si="84"/>
        <v>3.7978002577319603</v>
      </c>
      <c r="I1176" s="34">
        <f t="shared" si="85"/>
        <v>3.7978002577319543E-2</v>
      </c>
      <c r="J1176" s="338">
        <f t="shared" si="86"/>
        <v>6.2450045135165055E-17</v>
      </c>
      <c r="K1176" s="1786"/>
      <c r="L1176" s="1787"/>
      <c r="M1176" s="1786"/>
      <c r="N1176" s="1786"/>
      <c r="O1176" s="1786"/>
      <c r="P1176" s="1786"/>
      <c r="Q1176" s="1786"/>
    </row>
    <row r="1177" spans="1:17">
      <c r="A1177" s="764">
        <v>39045</v>
      </c>
      <c r="B1177" s="154">
        <f t="shared" si="80"/>
        <v>4.181E-2</v>
      </c>
      <c r="C1177" s="206">
        <f t="shared" si="82"/>
        <v>5.2593363402061881E-2</v>
      </c>
      <c r="D1177" s="33">
        <f t="shared" si="81"/>
        <v>7.8799999999999995E-2</v>
      </c>
      <c r="E1177" s="206">
        <f t="shared" si="83"/>
        <v>9.0564819587628853E-2</v>
      </c>
      <c r="F1177" s="765">
        <v>7.88</v>
      </c>
      <c r="G1177" s="765">
        <v>3.6989999999999998</v>
      </c>
      <c r="H1177" s="337">
        <f t="shared" si="84"/>
        <v>3.7971456185567027</v>
      </c>
      <c r="I1177" s="34">
        <f t="shared" si="85"/>
        <v>3.7971456185566972E-2</v>
      </c>
      <c r="J1177" s="338">
        <f t="shared" si="86"/>
        <v>5.5511151231257827E-17</v>
      </c>
      <c r="K1177" s="1786"/>
      <c r="L1177" s="1787"/>
      <c r="M1177" s="1786"/>
      <c r="N1177" s="1786"/>
      <c r="O1177" s="1786"/>
      <c r="P1177" s="1786"/>
      <c r="Q1177" s="1786"/>
    </row>
    <row r="1178" spans="1:17">
      <c r="A1178" s="764">
        <v>39048</v>
      </c>
      <c r="B1178" s="154">
        <f t="shared" si="80"/>
        <v>4.2369999999999998E-2</v>
      </c>
      <c r="C1178" s="206">
        <f t="shared" si="82"/>
        <v>5.2568144329896919E-2</v>
      </c>
      <c r="D1178" s="33">
        <f t="shared" si="81"/>
        <v>7.9600000000000004E-2</v>
      </c>
      <c r="E1178" s="206">
        <f t="shared" si="83"/>
        <v>9.0533247422680388E-2</v>
      </c>
      <c r="F1178" s="765">
        <v>7.96</v>
      </c>
      <c r="G1178" s="765">
        <v>3.7229999999999999</v>
      </c>
      <c r="H1178" s="337">
        <f t="shared" si="84"/>
        <v>3.7965103092783523</v>
      </c>
      <c r="I1178" s="34">
        <f t="shared" si="85"/>
        <v>3.7965103092783468E-2</v>
      </c>
      <c r="J1178" s="338">
        <f t="shared" si="86"/>
        <v>5.5511151231257827E-17</v>
      </c>
      <c r="K1178" s="1786"/>
      <c r="L1178" s="1787"/>
      <c r="M1178" s="1786"/>
      <c r="N1178" s="1786"/>
      <c r="O1178" s="1786"/>
      <c r="P1178" s="1786"/>
      <c r="Q1178" s="1786"/>
    </row>
    <row r="1179" spans="1:17">
      <c r="A1179" s="764">
        <v>39049</v>
      </c>
      <c r="B1179" s="154">
        <f t="shared" si="80"/>
        <v>4.2950000000000002E-2</v>
      </c>
      <c r="C1179" s="206">
        <f t="shared" si="82"/>
        <v>5.2543750000000007E-2</v>
      </c>
      <c r="D1179" s="33">
        <f t="shared" si="81"/>
        <v>0.08</v>
      </c>
      <c r="E1179" s="206">
        <f t="shared" si="83"/>
        <v>9.0502706185566995E-2</v>
      </c>
      <c r="F1179" s="765">
        <v>8</v>
      </c>
      <c r="G1179" s="765">
        <v>3.7050000000000001</v>
      </c>
      <c r="H1179" s="337">
        <f t="shared" si="84"/>
        <v>3.795895618556703</v>
      </c>
      <c r="I1179" s="34">
        <f t="shared" si="85"/>
        <v>3.7958956185566987E-2</v>
      </c>
      <c r="J1179" s="338">
        <f t="shared" si="86"/>
        <v>0</v>
      </c>
      <c r="K1179" s="1786"/>
      <c r="L1179" s="1787"/>
      <c r="M1179" s="1786"/>
      <c r="N1179" s="1786"/>
      <c r="O1179" s="1786"/>
      <c r="P1179" s="1786"/>
      <c r="Q1179" s="1786"/>
    </row>
    <row r="1180" spans="1:17">
      <c r="A1180" s="764">
        <v>39050</v>
      </c>
      <c r="B1180" s="154">
        <f t="shared" si="80"/>
        <v>4.1799999999999997E-2</v>
      </c>
      <c r="C1180" s="206">
        <f t="shared" si="82"/>
        <v>5.2517126288659823E-2</v>
      </c>
      <c r="D1180" s="33">
        <f t="shared" si="81"/>
        <v>7.9000000000000001E-2</v>
      </c>
      <c r="E1180" s="206">
        <f t="shared" si="83"/>
        <v>9.0470103092783472E-2</v>
      </c>
      <c r="F1180" s="765">
        <v>7.9</v>
      </c>
      <c r="G1180" s="765">
        <v>3.72</v>
      </c>
      <c r="H1180" s="337">
        <f t="shared" si="84"/>
        <v>3.7952976804123719</v>
      </c>
      <c r="I1180" s="34">
        <f t="shared" si="85"/>
        <v>3.7952976804123649E-2</v>
      </c>
      <c r="J1180" s="338">
        <f t="shared" si="86"/>
        <v>6.9388939039072284E-17</v>
      </c>
      <c r="K1180" s="1786"/>
      <c r="L1180" s="1787"/>
      <c r="M1180" s="1786"/>
      <c r="N1180" s="1786"/>
      <c r="O1180" s="1786"/>
      <c r="P1180" s="1786"/>
      <c r="Q1180" s="1786"/>
    </row>
    <row r="1181" spans="1:17">
      <c r="A1181" s="764">
        <v>39051</v>
      </c>
      <c r="B1181" s="154">
        <f t="shared" si="80"/>
        <v>4.2649999999999993E-2</v>
      </c>
      <c r="C1181" s="206">
        <f t="shared" si="82"/>
        <v>5.2490953608247445E-2</v>
      </c>
      <c r="D1181" s="33">
        <f t="shared" si="81"/>
        <v>7.9600000000000004E-2</v>
      </c>
      <c r="E1181" s="206">
        <f t="shared" si="83"/>
        <v>9.0437886597938125E-2</v>
      </c>
      <c r="F1181" s="765">
        <v>7.96</v>
      </c>
      <c r="G1181" s="765">
        <v>3.6950000000000003</v>
      </c>
      <c r="H1181" s="337">
        <f t="shared" si="84"/>
        <v>3.7946932989690736</v>
      </c>
      <c r="I1181" s="34">
        <f t="shared" si="85"/>
        <v>3.7946932989690679E-2</v>
      </c>
      <c r="J1181" s="338">
        <f t="shared" si="86"/>
        <v>5.5511151231257827E-17</v>
      </c>
      <c r="K1181" s="1786"/>
      <c r="L1181" s="1787"/>
      <c r="M1181" s="1786"/>
      <c r="N1181" s="1786"/>
      <c r="O1181" s="1786"/>
      <c r="P1181" s="1786"/>
      <c r="Q1181" s="1786"/>
    </row>
    <row r="1182" spans="1:17">
      <c r="A1182" s="764">
        <v>39052</v>
      </c>
      <c r="B1182" s="154">
        <f t="shared" si="80"/>
        <v>4.3260000000000007E-2</v>
      </c>
      <c r="C1182" s="206">
        <f t="shared" si="82"/>
        <v>5.2466726804123731E-2</v>
      </c>
      <c r="D1182" s="33">
        <f t="shared" si="81"/>
        <v>7.9899999999999999E-2</v>
      </c>
      <c r="E1182" s="206">
        <f t="shared" si="83"/>
        <v>9.0406701030927808E-2</v>
      </c>
      <c r="F1182" s="765">
        <v>7.99</v>
      </c>
      <c r="G1182" s="765">
        <v>3.6640000000000001</v>
      </c>
      <c r="H1182" s="337">
        <f t="shared" si="84"/>
        <v>3.7939974226804138</v>
      </c>
      <c r="I1182" s="34">
        <f t="shared" si="85"/>
        <v>3.7939974226804077E-2</v>
      </c>
      <c r="J1182" s="338">
        <f t="shared" si="86"/>
        <v>6.2450045135165055E-17</v>
      </c>
      <c r="K1182" s="1786"/>
      <c r="L1182" s="1787"/>
      <c r="M1182" s="1786"/>
      <c r="N1182" s="1786"/>
      <c r="O1182" s="1786"/>
      <c r="P1182" s="1786"/>
      <c r="Q1182" s="1786"/>
    </row>
    <row r="1183" spans="1:17">
      <c r="A1183" s="764">
        <v>39055</v>
      </c>
      <c r="B1183" s="154">
        <f t="shared" si="80"/>
        <v>4.2989999999999993E-2</v>
      </c>
      <c r="C1183" s="206">
        <f t="shared" si="82"/>
        <v>5.2442126288659803E-2</v>
      </c>
      <c r="D1183" s="33">
        <f t="shared" si="81"/>
        <v>7.9699999999999993E-2</v>
      </c>
      <c r="E1183" s="206">
        <f t="shared" si="83"/>
        <v>9.037577319587628E-2</v>
      </c>
      <c r="F1183" s="765">
        <v>7.97</v>
      </c>
      <c r="G1183" s="765">
        <v>3.6709999999999998</v>
      </c>
      <c r="H1183" s="337">
        <f t="shared" si="84"/>
        <v>3.7933646907216505</v>
      </c>
      <c r="I1183" s="34">
        <f t="shared" si="85"/>
        <v>3.7933646907216477E-2</v>
      </c>
      <c r="J1183" s="338">
        <f t="shared" si="86"/>
        <v>0</v>
      </c>
      <c r="K1183" s="1786"/>
      <c r="L1183" s="1787"/>
      <c r="M1183" s="1786"/>
      <c r="N1183" s="1786"/>
      <c r="O1183" s="1786"/>
      <c r="P1183" s="1786"/>
      <c r="Q1183" s="1786"/>
    </row>
    <row r="1184" spans="1:17">
      <c r="A1184" s="764">
        <v>39056</v>
      </c>
      <c r="B1184" s="154">
        <f t="shared" si="80"/>
        <v>4.2500000000000003E-2</v>
      </c>
      <c r="C1184" s="206">
        <f t="shared" si="82"/>
        <v>5.2416262886597953E-2</v>
      </c>
      <c r="D1184" s="33">
        <f t="shared" si="81"/>
        <v>7.9300000000000009E-2</v>
      </c>
      <c r="E1184" s="206">
        <f t="shared" si="83"/>
        <v>9.0343685567010293E-2</v>
      </c>
      <c r="F1184" s="765">
        <v>7.9300000000000006</v>
      </c>
      <c r="G1184" s="765">
        <v>3.68</v>
      </c>
      <c r="H1184" s="337">
        <f t="shared" si="84"/>
        <v>3.7927422680412377</v>
      </c>
      <c r="I1184" s="34">
        <f t="shared" si="85"/>
        <v>3.792742268041234E-2</v>
      </c>
      <c r="J1184" s="338">
        <f t="shared" si="86"/>
        <v>0</v>
      </c>
      <c r="K1184" s="1786"/>
      <c r="L1184" s="1787"/>
      <c r="M1184" s="1786"/>
      <c r="N1184" s="1786"/>
      <c r="O1184" s="1786"/>
      <c r="P1184" s="1786"/>
      <c r="Q1184" s="1786"/>
    </row>
    <row r="1185" spans="1:17">
      <c r="A1185" s="764">
        <v>39057</v>
      </c>
      <c r="B1185" s="154">
        <f t="shared" si="80"/>
        <v>4.2420000000000006E-2</v>
      </c>
      <c r="C1185" s="206">
        <f t="shared" si="82"/>
        <v>5.2392448453608256E-2</v>
      </c>
      <c r="D1185" s="33">
        <f t="shared" si="81"/>
        <v>7.9300000000000009E-2</v>
      </c>
      <c r="E1185" s="206">
        <f t="shared" si="83"/>
        <v>9.0312886597938152E-2</v>
      </c>
      <c r="F1185" s="765">
        <v>7.9300000000000006</v>
      </c>
      <c r="G1185" s="765">
        <v>3.6880000000000002</v>
      </c>
      <c r="H1185" s="337">
        <f t="shared" si="84"/>
        <v>3.79204381443299</v>
      </c>
      <c r="I1185" s="34">
        <f t="shared" si="85"/>
        <v>3.7920438144329896E-2</v>
      </c>
      <c r="J1185" s="338">
        <f t="shared" si="86"/>
        <v>0</v>
      </c>
      <c r="K1185" s="1786"/>
      <c r="L1185" s="1787"/>
      <c r="M1185" s="1786"/>
      <c r="N1185" s="1786"/>
      <c r="O1185" s="1786"/>
      <c r="P1185" s="1786"/>
      <c r="Q1185" s="1786"/>
    </row>
    <row r="1186" spans="1:17">
      <c r="A1186" s="764">
        <v>39058</v>
      </c>
      <c r="B1186" s="154">
        <f t="shared" si="80"/>
        <v>4.1780000000000012E-2</v>
      </c>
      <c r="C1186" s="206">
        <f t="shared" si="82"/>
        <v>5.2369935567010334E-2</v>
      </c>
      <c r="D1186" s="33">
        <f t="shared" si="81"/>
        <v>7.8900000000000012E-2</v>
      </c>
      <c r="E1186" s="206">
        <f t="shared" si="83"/>
        <v>9.0281829896907223E-2</v>
      </c>
      <c r="F1186" s="765">
        <v>7.8900000000000006</v>
      </c>
      <c r="G1186" s="765">
        <v>3.7120000000000002</v>
      </c>
      <c r="H1186" s="337">
        <f t="shared" si="84"/>
        <v>3.7911894329896909</v>
      </c>
      <c r="I1186" s="34">
        <f t="shared" si="85"/>
        <v>3.7911894329896889E-2</v>
      </c>
      <c r="J1186" s="338">
        <f t="shared" si="86"/>
        <v>0</v>
      </c>
      <c r="K1186" s="1786"/>
      <c r="L1186" s="1787"/>
      <c r="M1186" s="1786"/>
      <c r="N1186" s="1786"/>
      <c r="O1186" s="1786"/>
      <c r="P1186" s="1786"/>
      <c r="Q1186" s="1786"/>
    </row>
    <row r="1187" spans="1:17">
      <c r="A1187" s="764">
        <v>39059</v>
      </c>
      <c r="B1187" s="154">
        <f t="shared" si="80"/>
        <v>4.1620000000000011E-2</v>
      </c>
      <c r="C1187" s="206">
        <f t="shared" si="82"/>
        <v>5.2348891752577335E-2</v>
      </c>
      <c r="D1187" s="33">
        <f t="shared" si="81"/>
        <v>7.8900000000000012E-2</v>
      </c>
      <c r="E1187" s="206">
        <f t="shared" si="83"/>
        <v>9.0252319587628901E-2</v>
      </c>
      <c r="F1187" s="765">
        <v>7.8900000000000006</v>
      </c>
      <c r="G1187" s="765">
        <v>3.7280000000000002</v>
      </c>
      <c r="H1187" s="337">
        <f t="shared" si="84"/>
        <v>3.7903427835051549</v>
      </c>
      <c r="I1187" s="34">
        <f t="shared" si="85"/>
        <v>3.7903427835051566E-2</v>
      </c>
      <c r="J1187" s="338">
        <f t="shared" si="86"/>
        <v>0</v>
      </c>
      <c r="K1187" s="1786"/>
      <c r="L1187" s="1787"/>
      <c r="M1187" s="1786"/>
      <c r="N1187" s="1786"/>
      <c r="O1187" s="1786"/>
      <c r="P1187" s="1786"/>
      <c r="Q1187" s="1786"/>
    </row>
    <row r="1188" spans="1:17">
      <c r="A1188" s="764">
        <v>39062</v>
      </c>
      <c r="B1188" s="154">
        <f t="shared" si="80"/>
        <v>4.1149999999999999E-2</v>
      </c>
      <c r="C1188" s="206">
        <f t="shared" si="82"/>
        <v>5.2326430412371165E-2</v>
      </c>
      <c r="D1188" s="33">
        <f t="shared" si="81"/>
        <v>7.8600000000000003E-2</v>
      </c>
      <c r="E1188" s="206">
        <f t="shared" si="83"/>
        <v>9.0222293814433016E-2</v>
      </c>
      <c r="F1188" s="765">
        <v>7.86</v>
      </c>
      <c r="G1188" s="765">
        <v>3.7450000000000001</v>
      </c>
      <c r="H1188" s="337">
        <f t="shared" si="84"/>
        <v>3.7895863402061849</v>
      </c>
      <c r="I1188" s="34">
        <f t="shared" si="85"/>
        <v>3.7895863402061851E-2</v>
      </c>
      <c r="J1188" s="338">
        <f t="shared" si="86"/>
        <v>0</v>
      </c>
      <c r="K1188" s="1786"/>
      <c r="L1188" s="1787"/>
      <c r="M1188" s="1786"/>
      <c r="N1188" s="1786"/>
      <c r="O1188" s="1786"/>
      <c r="P1188" s="1786"/>
      <c r="Q1188" s="1786"/>
    </row>
    <row r="1189" spans="1:17">
      <c r="A1189" s="764">
        <v>39063</v>
      </c>
      <c r="B1189" s="154">
        <f t="shared" si="80"/>
        <v>4.1009999999999998E-2</v>
      </c>
      <c r="C1189" s="206">
        <f t="shared" si="82"/>
        <v>5.2303118556701042E-2</v>
      </c>
      <c r="D1189" s="33">
        <f t="shared" si="81"/>
        <v>7.8399999999999997E-2</v>
      </c>
      <c r="E1189" s="206">
        <f t="shared" si="83"/>
        <v>9.0191752577319623E-2</v>
      </c>
      <c r="F1189" s="765">
        <v>7.84</v>
      </c>
      <c r="G1189" s="765">
        <v>3.7389999999999999</v>
      </c>
      <c r="H1189" s="337">
        <f t="shared" si="84"/>
        <v>3.788863402061855</v>
      </c>
      <c r="I1189" s="34">
        <f t="shared" si="85"/>
        <v>3.7888634020618581E-2</v>
      </c>
      <c r="J1189" s="338">
        <f t="shared" si="86"/>
        <v>0</v>
      </c>
      <c r="K1189" s="1786"/>
      <c r="L1189" s="1787"/>
      <c r="M1189" s="1786"/>
      <c r="N1189" s="1786"/>
      <c r="O1189" s="1786"/>
      <c r="P1189" s="1786"/>
      <c r="Q1189" s="1786"/>
    </row>
    <row r="1190" spans="1:17">
      <c r="A1190" s="764">
        <v>39064</v>
      </c>
      <c r="B1190" s="154">
        <f t="shared" si="80"/>
        <v>4.0489999999999998E-2</v>
      </c>
      <c r="C1190" s="206">
        <f t="shared" si="82"/>
        <v>5.2276817010309298E-2</v>
      </c>
      <c r="D1190" s="33">
        <f t="shared" si="81"/>
        <v>7.8E-2</v>
      </c>
      <c r="E1190" s="206">
        <f t="shared" si="83"/>
        <v>9.0161082474226842E-2</v>
      </c>
      <c r="F1190" s="765">
        <v>7.8</v>
      </c>
      <c r="G1190" s="765">
        <v>3.7509999999999999</v>
      </c>
      <c r="H1190" s="337">
        <f t="shared" si="84"/>
        <v>3.7884265463917526</v>
      </c>
      <c r="I1190" s="34">
        <f t="shared" si="85"/>
        <v>3.7884265463917544E-2</v>
      </c>
      <c r="J1190" s="338">
        <f t="shared" si="86"/>
        <v>0</v>
      </c>
      <c r="K1190" s="1786"/>
      <c r="L1190" s="1787"/>
      <c r="M1190" s="1786"/>
      <c r="N1190" s="1786"/>
      <c r="O1190" s="1786"/>
      <c r="P1190" s="1786"/>
      <c r="Q1190" s="1786"/>
    </row>
    <row r="1191" spans="1:17">
      <c r="A1191" s="764">
        <v>39065</v>
      </c>
      <c r="B1191" s="154">
        <f t="shared" si="80"/>
        <v>3.9880000000000006E-2</v>
      </c>
      <c r="C1191" s="206">
        <f t="shared" si="82"/>
        <v>5.2251507731958774E-2</v>
      </c>
      <c r="D1191" s="33">
        <f t="shared" si="81"/>
        <v>7.7700000000000005E-2</v>
      </c>
      <c r="E1191" s="206">
        <f t="shared" si="83"/>
        <v>9.0129123711340228E-2</v>
      </c>
      <c r="F1191" s="765">
        <v>7.7700000000000005</v>
      </c>
      <c r="G1191" s="765">
        <v>3.782</v>
      </c>
      <c r="H1191" s="337">
        <f t="shared" si="84"/>
        <v>3.787761597938144</v>
      </c>
      <c r="I1191" s="34">
        <f t="shared" si="85"/>
        <v>3.7877615979381454E-2</v>
      </c>
      <c r="J1191" s="338">
        <f t="shared" si="86"/>
        <v>0</v>
      </c>
      <c r="K1191" s="1786"/>
      <c r="L1191" s="1787"/>
      <c r="M1191" s="1786"/>
      <c r="N1191" s="1786"/>
      <c r="O1191" s="1786"/>
      <c r="P1191" s="1786"/>
      <c r="Q1191" s="1786"/>
    </row>
    <row r="1192" spans="1:17">
      <c r="A1192" s="764">
        <v>39066</v>
      </c>
      <c r="B1192" s="154">
        <f t="shared" si="80"/>
        <v>3.9609999999999999E-2</v>
      </c>
      <c r="C1192" s="206">
        <f t="shared" si="82"/>
        <v>5.2224033505154657E-2</v>
      </c>
      <c r="D1192" s="33">
        <f t="shared" si="81"/>
        <v>7.7600000000000002E-2</v>
      </c>
      <c r="E1192" s="206">
        <f t="shared" si="83"/>
        <v>9.0095876288659837E-2</v>
      </c>
      <c r="F1192" s="765">
        <v>7.76</v>
      </c>
      <c r="G1192" s="765">
        <v>3.7989999999999999</v>
      </c>
      <c r="H1192" s="337">
        <f t="shared" si="84"/>
        <v>3.7871842783505154</v>
      </c>
      <c r="I1192" s="34">
        <f t="shared" si="85"/>
        <v>3.787184278350518E-2</v>
      </c>
      <c r="J1192" s="338">
        <f t="shared" si="86"/>
        <v>0</v>
      </c>
      <c r="K1192" s="1786"/>
      <c r="L1192" s="1787"/>
      <c r="M1192" s="1786"/>
      <c r="N1192" s="1786"/>
      <c r="O1192" s="1786"/>
      <c r="P1192" s="1786"/>
      <c r="Q1192" s="1786"/>
    </row>
    <row r="1193" spans="1:17">
      <c r="A1193" s="764">
        <v>39069</v>
      </c>
      <c r="B1193" s="154">
        <f t="shared" si="80"/>
        <v>3.9220000000000005E-2</v>
      </c>
      <c r="C1193" s="206">
        <f t="shared" si="82"/>
        <v>5.2196701030927856E-2</v>
      </c>
      <c r="D1193" s="33">
        <f t="shared" si="81"/>
        <v>7.7499999999999999E-2</v>
      </c>
      <c r="E1193" s="206">
        <f t="shared" si="83"/>
        <v>9.0062886597938166E-2</v>
      </c>
      <c r="F1193" s="765">
        <v>7.75</v>
      </c>
      <c r="G1193" s="765">
        <v>3.8279999999999998</v>
      </c>
      <c r="H1193" s="337">
        <f t="shared" si="84"/>
        <v>3.7866185567010313</v>
      </c>
      <c r="I1193" s="34">
        <f t="shared" si="85"/>
        <v>3.786618556701031E-2</v>
      </c>
      <c r="J1193" s="338">
        <f t="shared" si="86"/>
        <v>0</v>
      </c>
      <c r="K1193" s="1786"/>
      <c r="L1193" s="1787"/>
      <c r="M1193" s="1786"/>
      <c r="N1193" s="1786"/>
      <c r="O1193" s="1786"/>
      <c r="P1193" s="1786"/>
      <c r="Q1193" s="1786"/>
    </row>
    <row r="1194" spans="1:17">
      <c r="A1194" s="764">
        <v>39070</v>
      </c>
      <c r="B1194" s="154">
        <f t="shared" si="80"/>
        <v>3.9359999999999999E-2</v>
      </c>
      <c r="C1194" s="206">
        <f t="shared" si="82"/>
        <v>5.2167822164948481E-2</v>
      </c>
      <c r="D1194" s="33">
        <f t="shared" si="81"/>
        <v>7.8E-2</v>
      </c>
      <c r="E1194" s="206">
        <f t="shared" si="83"/>
        <v>9.0030412371134086E-2</v>
      </c>
      <c r="F1194" s="765">
        <v>7.8</v>
      </c>
      <c r="G1194" s="765">
        <v>3.8639999999999999</v>
      </c>
      <c r="H1194" s="337">
        <f t="shared" si="84"/>
        <v>3.7862590206185569</v>
      </c>
      <c r="I1194" s="34">
        <f t="shared" si="85"/>
        <v>3.7862590206185605E-2</v>
      </c>
      <c r="J1194" s="338">
        <f t="shared" si="86"/>
        <v>0</v>
      </c>
      <c r="K1194" s="1786"/>
      <c r="L1194" s="1787"/>
      <c r="M1194" s="1786"/>
      <c r="N1194" s="1786"/>
      <c r="O1194" s="1786"/>
      <c r="P1194" s="1786"/>
      <c r="Q1194" s="1786"/>
    </row>
    <row r="1195" spans="1:17">
      <c r="A1195" s="764">
        <v>39071</v>
      </c>
      <c r="B1195" s="154">
        <f t="shared" si="80"/>
        <v>3.9E-2</v>
      </c>
      <c r="C1195" s="206">
        <f t="shared" si="82"/>
        <v>5.2139317010309306E-2</v>
      </c>
      <c r="D1195" s="33">
        <f t="shared" si="81"/>
        <v>7.7600000000000002E-2</v>
      </c>
      <c r="E1195" s="206">
        <f t="shared" si="83"/>
        <v>8.9997938144329964E-2</v>
      </c>
      <c r="F1195" s="765">
        <v>7.76</v>
      </c>
      <c r="G1195" s="765">
        <v>3.86</v>
      </c>
      <c r="H1195" s="337">
        <f t="shared" si="84"/>
        <v>3.7858621134020622</v>
      </c>
      <c r="I1195" s="34">
        <f t="shared" si="85"/>
        <v>3.7858621134020658E-2</v>
      </c>
      <c r="J1195" s="338">
        <f t="shared" si="86"/>
        <v>0</v>
      </c>
      <c r="K1195" s="1786"/>
      <c r="L1195" s="1787"/>
      <c r="M1195" s="1786"/>
      <c r="N1195" s="1786"/>
      <c r="O1195" s="1786"/>
      <c r="P1195" s="1786"/>
      <c r="Q1195" s="1786"/>
    </row>
    <row r="1196" spans="1:17">
      <c r="A1196" s="764">
        <v>39072</v>
      </c>
      <c r="B1196" s="154">
        <f t="shared" si="80"/>
        <v>3.8849999999999996E-2</v>
      </c>
      <c r="C1196" s="206">
        <f t="shared" si="82"/>
        <v>5.2111340206185595E-2</v>
      </c>
      <c r="D1196" s="33">
        <f t="shared" si="81"/>
        <v>7.7600000000000002E-2</v>
      </c>
      <c r="E1196" s="206">
        <f t="shared" si="83"/>
        <v>8.9965850515463977E-2</v>
      </c>
      <c r="F1196" s="765">
        <v>7.76</v>
      </c>
      <c r="G1196" s="765">
        <v>3.875</v>
      </c>
      <c r="H1196" s="337">
        <f t="shared" si="84"/>
        <v>3.7854510309278346</v>
      </c>
      <c r="I1196" s="34">
        <f t="shared" si="85"/>
        <v>3.7854510309278382E-2</v>
      </c>
      <c r="J1196" s="338">
        <f t="shared" si="86"/>
        <v>0</v>
      </c>
      <c r="K1196" s="1786"/>
      <c r="L1196" s="1787"/>
      <c r="M1196" s="1786"/>
      <c r="N1196" s="1786"/>
      <c r="O1196" s="1786"/>
      <c r="P1196" s="1786"/>
      <c r="Q1196" s="1786"/>
    </row>
    <row r="1197" spans="1:17">
      <c r="A1197" s="764">
        <v>39073</v>
      </c>
      <c r="B1197" s="154">
        <f t="shared" si="80"/>
        <v>3.9140000000000001E-2</v>
      </c>
      <c r="C1197" s="206">
        <f t="shared" si="82"/>
        <v>5.2083827319587661E-2</v>
      </c>
      <c r="D1197" s="33">
        <f t="shared" si="81"/>
        <v>7.7899999999999997E-2</v>
      </c>
      <c r="E1197" s="206">
        <f t="shared" si="83"/>
        <v>8.993466494845366E-2</v>
      </c>
      <c r="F1197" s="765">
        <v>7.79</v>
      </c>
      <c r="G1197" s="765">
        <v>3.8759999999999999</v>
      </c>
      <c r="H1197" s="337">
        <f t="shared" si="84"/>
        <v>3.7850837628865976</v>
      </c>
      <c r="I1197" s="34">
        <f t="shared" si="85"/>
        <v>3.7850837628865999E-2</v>
      </c>
      <c r="J1197" s="338">
        <f t="shared" si="86"/>
        <v>0</v>
      </c>
      <c r="K1197" s="1786"/>
      <c r="L1197" s="1787"/>
      <c r="M1197" s="1786"/>
      <c r="N1197" s="1786"/>
      <c r="O1197" s="1786"/>
      <c r="P1197" s="1786"/>
      <c r="Q1197" s="1786"/>
    </row>
    <row r="1198" spans="1:17">
      <c r="A1198" s="764">
        <v>39078</v>
      </c>
      <c r="B1198" s="154">
        <f t="shared" si="80"/>
        <v>3.8149999999999996E-2</v>
      </c>
      <c r="C1198" s="206">
        <f t="shared" si="82"/>
        <v>5.2055592783505182E-2</v>
      </c>
      <c r="D1198" s="33">
        <f t="shared" si="81"/>
        <v>7.7399999999999997E-2</v>
      </c>
      <c r="E1198" s="206">
        <f t="shared" si="83"/>
        <v>8.9903221649484583E-2</v>
      </c>
      <c r="F1198" s="765">
        <v>7.74</v>
      </c>
      <c r="G1198" s="765">
        <v>3.9250000000000003</v>
      </c>
      <c r="H1198" s="337">
        <f t="shared" si="84"/>
        <v>3.7847628865979388</v>
      </c>
      <c r="I1198" s="34">
        <f t="shared" si="85"/>
        <v>3.7847628865979401E-2</v>
      </c>
      <c r="J1198" s="338">
        <f t="shared" si="86"/>
        <v>0</v>
      </c>
      <c r="K1198" s="1786"/>
      <c r="L1198" s="1787"/>
      <c r="M1198" s="1786"/>
      <c r="N1198" s="1786"/>
      <c r="O1198" s="1786"/>
      <c r="P1198" s="1786"/>
      <c r="Q1198" s="1786"/>
    </row>
    <row r="1199" spans="1:17">
      <c r="A1199" s="764">
        <v>39079</v>
      </c>
      <c r="B1199" s="154">
        <f t="shared" si="80"/>
        <v>3.7659999999999999E-2</v>
      </c>
      <c r="C1199" s="206">
        <f t="shared" si="82"/>
        <v>5.2026069587628898E-2</v>
      </c>
      <c r="D1199" s="33">
        <f t="shared" si="81"/>
        <v>7.7199999999999991E-2</v>
      </c>
      <c r="E1199" s="206">
        <f t="shared" si="83"/>
        <v>8.9871134020618623E-2</v>
      </c>
      <c r="F1199" s="765">
        <v>7.72</v>
      </c>
      <c r="G1199" s="765">
        <v>3.9540000000000002</v>
      </c>
      <c r="H1199" s="337">
        <f t="shared" si="84"/>
        <v>3.7845064432989699</v>
      </c>
      <c r="I1199" s="34">
        <f t="shared" si="85"/>
        <v>3.7845064432989725E-2</v>
      </c>
      <c r="J1199" s="338">
        <f t="shared" si="86"/>
        <v>0</v>
      </c>
      <c r="K1199" s="1786"/>
      <c r="L1199" s="1787"/>
      <c r="M1199" s="1786"/>
      <c r="N1199" s="1786"/>
      <c r="O1199" s="1786"/>
      <c r="P1199" s="1786"/>
      <c r="Q1199" s="1786"/>
    </row>
    <row r="1200" spans="1:17">
      <c r="A1200" s="764">
        <v>39080</v>
      </c>
      <c r="B1200" s="154">
        <f t="shared" si="80"/>
        <v>3.8169999999999996E-2</v>
      </c>
      <c r="C1200" s="206">
        <f t="shared" si="82"/>
        <v>5.1994987113402107E-2</v>
      </c>
      <c r="D1200" s="33">
        <f t="shared" si="81"/>
        <v>7.7600000000000002E-2</v>
      </c>
      <c r="E1200" s="206">
        <f t="shared" si="83"/>
        <v>8.9838015463917592E-2</v>
      </c>
      <c r="F1200" s="765">
        <v>7.76</v>
      </c>
      <c r="G1200" s="765">
        <v>3.9430000000000001</v>
      </c>
      <c r="H1200" s="337">
        <f t="shared" si="84"/>
        <v>3.7843028350515473</v>
      </c>
      <c r="I1200" s="34">
        <f t="shared" si="85"/>
        <v>3.7843028350515485E-2</v>
      </c>
      <c r="J1200" s="338">
        <f t="shared" si="86"/>
        <v>0</v>
      </c>
      <c r="K1200" s="1786"/>
      <c r="L1200" s="1787"/>
      <c r="M1200" s="1786"/>
      <c r="N1200" s="1786"/>
      <c r="O1200" s="1786"/>
      <c r="P1200" s="1786"/>
      <c r="Q1200" s="1786"/>
    </row>
    <row r="1201" spans="1:17">
      <c r="A1201" s="764">
        <v>39084</v>
      </c>
      <c r="B1201" s="154">
        <f t="shared" si="80"/>
        <v>3.7630000000000004E-2</v>
      </c>
      <c r="C1201" s="206">
        <f t="shared" si="82"/>
        <v>5.1962590206185592E-2</v>
      </c>
      <c r="D1201" s="33">
        <f t="shared" si="81"/>
        <v>7.6999999999999999E-2</v>
      </c>
      <c r="E1201" s="206">
        <f t="shared" si="83"/>
        <v>8.9803608247422742E-2</v>
      </c>
      <c r="F1201" s="765">
        <v>7.7</v>
      </c>
      <c r="G1201" s="765">
        <v>3.9369999999999998</v>
      </c>
      <c r="H1201" s="337">
        <f t="shared" si="84"/>
        <v>3.7841018041237122</v>
      </c>
      <c r="I1201" s="34">
        <f t="shared" si="85"/>
        <v>3.784101804123715E-2</v>
      </c>
      <c r="J1201" s="338">
        <f t="shared" si="86"/>
        <v>0</v>
      </c>
      <c r="K1201" s="1786"/>
      <c r="L1201" s="1787"/>
      <c r="M1201" s="1786"/>
      <c r="N1201" s="1786"/>
      <c r="O1201" s="1786"/>
      <c r="P1201" s="1786"/>
      <c r="Q1201" s="1786"/>
    </row>
    <row r="1202" spans="1:17">
      <c r="A1202" s="764">
        <v>39085</v>
      </c>
      <c r="B1202" s="154">
        <f t="shared" si="80"/>
        <v>3.746E-2</v>
      </c>
      <c r="C1202" s="206">
        <f t="shared" si="82"/>
        <v>5.1929716494845381E-2</v>
      </c>
      <c r="D1202" s="33">
        <f t="shared" si="81"/>
        <v>7.6999999999999999E-2</v>
      </c>
      <c r="E1202" s="206">
        <f t="shared" si="83"/>
        <v>8.9769072164948518E-2</v>
      </c>
      <c r="F1202" s="765">
        <v>7.7</v>
      </c>
      <c r="G1202" s="765">
        <v>3.9540000000000002</v>
      </c>
      <c r="H1202" s="337">
        <f t="shared" si="84"/>
        <v>3.7839355670103103</v>
      </c>
      <c r="I1202" s="34">
        <f t="shared" si="85"/>
        <v>3.7839355670103138E-2</v>
      </c>
      <c r="J1202" s="338">
        <f t="shared" si="86"/>
        <v>0</v>
      </c>
      <c r="K1202" s="1786"/>
      <c r="L1202" s="1787"/>
      <c r="M1202" s="1786"/>
      <c r="N1202" s="1786"/>
      <c r="O1202" s="1786"/>
      <c r="P1202" s="1786"/>
      <c r="Q1202" s="1786"/>
    </row>
    <row r="1203" spans="1:17">
      <c r="A1203" s="764">
        <v>39086</v>
      </c>
      <c r="B1203" s="154">
        <f t="shared" si="80"/>
        <v>3.8070000000000007E-2</v>
      </c>
      <c r="C1203" s="206">
        <f t="shared" si="82"/>
        <v>5.1896817010309321E-2</v>
      </c>
      <c r="D1203" s="33">
        <f t="shared" si="81"/>
        <v>7.7399999999999997E-2</v>
      </c>
      <c r="E1203" s="206">
        <f t="shared" si="83"/>
        <v>8.9734149484536146E-2</v>
      </c>
      <c r="F1203" s="765">
        <v>7.74</v>
      </c>
      <c r="G1203" s="765">
        <v>3.9329999999999998</v>
      </c>
      <c r="H1203" s="337">
        <f t="shared" si="84"/>
        <v>3.7837332474226812</v>
      </c>
      <c r="I1203" s="34">
        <f t="shared" si="85"/>
        <v>3.7837332474226826E-2</v>
      </c>
      <c r="J1203" s="338">
        <f t="shared" si="86"/>
        <v>0</v>
      </c>
      <c r="K1203" s="1786"/>
      <c r="L1203" s="1787"/>
      <c r="M1203" s="1786"/>
      <c r="N1203" s="1786"/>
      <c r="O1203" s="1786"/>
      <c r="P1203" s="1786"/>
      <c r="Q1203" s="1786"/>
    </row>
    <row r="1204" spans="1:17">
      <c r="A1204" s="764">
        <v>39087</v>
      </c>
      <c r="B1204" s="154">
        <f t="shared" si="80"/>
        <v>3.7580000000000002E-2</v>
      </c>
      <c r="C1204" s="206">
        <f t="shared" si="82"/>
        <v>5.1862268041237149E-2</v>
      </c>
      <c r="D1204" s="33">
        <f t="shared" si="81"/>
        <v>7.7399999999999997E-2</v>
      </c>
      <c r="E1204" s="206">
        <f t="shared" si="83"/>
        <v>8.9698969072165E-2</v>
      </c>
      <c r="F1204" s="765">
        <v>7.74</v>
      </c>
      <c r="G1204" s="765">
        <v>3.9820000000000002</v>
      </c>
      <c r="H1204" s="337">
        <f t="shared" si="84"/>
        <v>3.7836701030927844</v>
      </c>
      <c r="I1204" s="34">
        <f t="shared" si="85"/>
        <v>3.7836701030927851E-2</v>
      </c>
      <c r="J1204" s="338">
        <f t="shared" si="86"/>
        <v>0</v>
      </c>
      <c r="K1204" s="1786"/>
      <c r="L1204" s="1787"/>
      <c r="M1204" s="1786"/>
      <c r="N1204" s="1786"/>
      <c r="O1204" s="1786"/>
      <c r="P1204" s="1786"/>
      <c r="Q1204" s="1786"/>
    </row>
    <row r="1205" spans="1:17">
      <c r="A1205" s="764">
        <v>39090</v>
      </c>
      <c r="B1205" s="154">
        <f t="shared" si="80"/>
        <v>3.7670000000000002E-2</v>
      </c>
      <c r="C1205" s="206">
        <f t="shared" si="82"/>
        <v>5.1827976804123752E-2</v>
      </c>
      <c r="D1205" s="33">
        <f t="shared" si="81"/>
        <v>7.7399999999999997E-2</v>
      </c>
      <c r="E1205" s="206">
        <f t="shared" si="83"/>
        <v>8.9663788659793867E-2</v>
      </c>
      <c r="F1205" s="765">
        <v>7.74</v>
      </c>
      <c r="G1205" s="765">
        <v>3.9729999999999999</v>
      </c>
      <c r="H1205" s="337">
        <f t="shared" si="84"/>
        <v>3.783581185567011</v>
      </c>
      <c r="I1205" s="34">
        <f t="shared" si="85"/>
        <v>3.7835811855670115E-2</v>
      </c>
      <c r="J1205" s="338">
        <f t="shared" si="86"/>
        <v>0</v>
      </c>
      <c r="K1205" s="1786"/>
      <c r="L1205" s="1787"/>
      <c r="M1205" s="1786"/>
      <c r="N1205" s="1786"/>
      <c r="O1205" s="1786"/>
      <c r="P1205" s="1786"/>
      <c r="Q1205" s="1786"/>
    </row>
    <row r="1206" spans="1:17">
      <c r="A1206" s="764">
        <v>39091</v>
      </c>
      <c r="B1206" s="154">
        <f t="shared" si="80"/>
        <v>3.7159999999999999E-2</v>
      </c>
      <c r="C1206" s="206">
        <f t="shared" si="82"/>
        <v>5.1791250000000032E-2</v>
      </c>
      <c r="D1206" s="33">
        <f t="shared" si="81"/>
        <v>7.7199999999999991E-2</v>
      </c>
      <c r="E1206" s="206">
        <f t="shared" si="83"/>
        <v>8.9627061855670126E-2</v>
      </c>
      <c r="F1206" s="765">
        <v>7.72</v>
      </c>
      <c r="G1206" s="765">
        <v>4.0039999999999996</v>
      </c>
      <c r="H1206" s="337">
        <f t="shared" si="84"/>
        <v>3.783581185567011</v>
      </c>
      <c r="I1206" s="34">
        <f t="shared" si="85"/>
        <v>3.7835811855670094E-2</v>
      </c>
      <c r="J1206" s="338">
        <f t="shared" si="86"/>
        <v>0</v>
      </c>
      <c r="K1206" s="1786"/>
      <c r="L1206" s="1787"/>
      <c r="M1206" s="1786"/>
      <c r="N1206" s="1786"/>
      <c r="O1206" s="1786"/>
      <c r="P1206" s="1786"/>
      <c r="Q1206" s="1786"/>
    </row>
    <row r="1207" spans="1:17">
      <c r="A1207" s="764">
        <v>39092</v>
      </c>
      <c r="B1207" s="154">
        <f t="shared" si="80"/>
        <v>3.7290000000000004E-2</v>
      </c>
      <c r="C1207" s="206">
        <f t="shared" si="82"/>
        <v>5.1755038659793834E-2</v>
      </c>
      <c r="D1207" s="33">
        <f t="shared" si="81"/>
        <v>7.7499999999999999E-2</v>
      </c>
      <c r="E1207" s="206">
        <f t="shared" si="83"/>
        <v>8.9591108247422724E-2</v>
      </c>
      <c r="F1207" s="765">
        <v>7.75</v>
      </c>
      <c r="G1207" s="765">
        <v>4.0209999999999999</v>
      </c>
      <c r="H1207" s="337">
        <f t="shared" si="84"/>
        <v>3.783606958762888</v>
      </c>
      <c r="I1207" s="34">
        <f t="shared" si="85"/>
        <v>3.783606958762889E-2</v>
      </c>
      <c r="J1207" s="338">
        <f t="shared" si="86"/>
        <v>0</v>
      </c>
      <c r="K1207" s="1786"/>
      <c r="L1207" s="1787"/>
      <c r="M1207" s="1786"/>
      <c r="N1207" s="1786"/>
      <c r="O1207" s="1786"/>
      <c r="P1207" s="1786"/>
      <c r="Q1207" s="1786"/>
    </row>
    <row r="1208" spans="1:17">
      <c r="A1208" s="764">
        <v>39093</v>
      </c>
      <c r="B1208" s="154">
        <f t="shared" si="80"/>
        <v>3.6760000000000001E-2</v>
      </c>
      <c r="C1208" s="206">
        <f t="shared" si="82"/>
        <v>5.1719716494845393E-2</v>
      </c>
      <c r="D1208" s="33">
        <f t="shared" si="81"/>
        <v>7.690000000000001E-2</v>
      </c>
      <c r="E1208" s="206">
        <f t="shared" si="83"/>
        <v>8.9554510309278357E-2</v>
      </c>
      <c r="F1208" s="765">
        <v>7.69</v>
      </c>
      <c r="G1208" s="765">
        <v>4.0140000000000002</v>
      </c>
      <c r="H1208" s="337">
        <f t="shared" si="84"/>
        <v>3.7834793814433003</v>
      </c>
      <c r="I1208" s="34">
        <f t="shared" si="85"/>
        <v>3.7834793814432964E-2</v>
      </c>
      <c r="J1208" s="338">
        <f t="shared" si="86"/>
        <v>0</v>
      </c>
      <c r="K1208" s="1786"/>
      <c r="L1208" s="1787"/>
      <c r="M1208" s="1786"/>
      <c r="N1208" s="1786"/>
      <c r="O1208" s="1786"/>
      <c r="P1208" s="1786"/>
      <c r="Q1208" s="1786"/>
    </row>
    <row r="1209" spans="1:17">
      <c r="A1209" s="764">
        <v>39094</v>
      </c>
      <c r="B1209" s="154">
        <f t="shared" si="80"/>
        <v>3.5970000000000002E-2</v>
      </c>
      <c r="C1209" s="206">
        <f t="shared" si="82"/>
        <v>5.1686391752577346E-2</v>
      </c>
      <c r="D1209" s="33">
        <f t="shared" si="81"/>
        <v>7.6600000000000001E-2</v>
      </c>
      <c r="E1209" s="206">
        <f t="shared" si="83"/>
        <v>8.9519329896907238E-2</v>
      </c>
      <c r="F1209" s="765">
        <v>7.66</v>
      </c>
      <c r="G1209" s="765">
        <v>4.0629999999999997</v>
      </c>
      <c r="H1209" s="337">
        <f t="shared" si="84"/>
        <v>3.7832938144329913</v>
      </c>
      <c r="I1209" s="34">
        <f t="shared" si="85"/>
        <v>3.7832938144329892E-2</v>
      </c>
      <c r="J1209" s="338">
        <f t="shared" si="86"/>
        <v>0</v>
      </c>
      <c r="K1209" s="1786"/>
      <c r="L1209" s="1787"/>
      <c r="M1209" s="1786"/>
      <c r="N1209" s="1786"/>
      <c r="O1209" s="1786"/>
      <c r="P1209" s="1786"/>
      <c r="Q1209" s="1786"/>
    </row>
    <row r="1210" spans="1:17">
      <c r="A1210" s="764">
        <v>39097</v>
      </c>
      <c r="B1210" s="154">
        <f t="shared" si="80"/>
        <v>3.5860000000000003E-2</v>
      </c>
      <c r="C1210" s="206">
        <f t="shared" si="82"/>
        <v>5.1652332474226827E-2</v>
      </c>
      <c r="D1210" s="33">
        <f t="shared" si="81"/>
        <v>7.640000000000001E-2</v>
      </c>
      <c r="E1210" s="206">
        <f t="shared" si="83"/>
        <v>8.9483762886597984E-2</v>
      </c>
      <c r="F1210" s="765">
        <v>7.6400000000000006</v>
      </c>
      <c r="G1210" s="765">
        <v>4.0540000000000003</v>
      </c>
      <c r="H1210" s="337">
        <f t="shared" si="84"/>
        <v>3.7831430412371154</v>
      </c>
      <c r="I1210" s="34">
        <f t="shared" si="85"/>
        <v>3.7831430412371157E-2</v>
      </c>
      <c r="J1210" s="338">
        <f t="shared" si="86"/>
        <v>0</v>
      </c>
      <c r="K1210" s="1786"/>
      <c r="L1210" s="1787"/>
      <c r="M1210" s="1786"/>
      <c r="N1210" s="1786"/>
      <c r="O1210" s="1786"/>
      <c r="P1210" s="1786"/>
      <c r="Q1210" s="1786"/>
    </row>
    <row r="1211" spans="1:17">
      <c r="A1211" s="764">
        <v>39098</v>
      </c>
      <c r="B1211" s="154">
        <f t="shared" si="80"/>
        <v>3.6200000000000003E-2</v>
      </c>
      <c r="C1211" s="206">
        <f t="shared" si="82"/>
        <v>5.1618466494845396E-2</v>
      </c>
      <c r="D1211" s="33">
        <f t="shared" si="81"/>
        <v>7.6600000000000001E-2</v>
      </c>
      <c r="E1211" s="206">
        <f t="shared" si="83"/>
        <v>8.9447938144329928E-2</v>
      </c>
      <c r="F1211" s="765">
        <v>7.66</v>
      </c>
      <c r="G1211" s="765">
        <v>4.04</v>
      </c>
      <c r="H1211" s="337">
        <f t="shared" si="84"/>
        <v>3.7829471649484554</v>
      </c>
      <c r="I1211" s="34">
        <f t="shared" si="85"/>
        <v>3.7829471649484532E-2</v>
      </c>
      <c r="J1211" s="338">
        <f t="shared" si="86"/>
        <v>0</v>
      </c>
      <c r="K1211" s="1786"/>
      <c r="L1211" s="1787"/>
      <c r="M1211" s="1786"/>
      <c r="N1211" s="1786"/>
      <c r="O1211" s="1786"/>
      <c r="P1211" s="1786"/>
      <c r="Q1211" s="1786"/>
    </row>
    <row r="1212" spans="1:17">
      <c r="A1212" s="764">
        <v>39099</v>
      </c>
      <c r="B1212" s="154">
        <f t="shared" si="80"/>
        <v>3.61E-2</v>
      </c>
      <c r="C1212" s="206">
        <f t="shared" si="82"/>
        <v>5.1584922680412405E-2</v>
      </c>
      <c r="D1212" s="33">
        <f t="shared" si="81"/>
        <v>7.6499999999999999E-2</v>
      </c>
      <c r="E1212" s="206">
        <f t="shared" si="83"/>
        <v>8.941250000000002E-2</v>
      </c>
      <c r="F1212" s="765">
        <v>7.65</v>
      </c>
      <c r="G1212" s="765">
        <v>4.04</v>
      </c>
      <c r="H1212" s="337">
        <f t="shared" si="84"/>
        <v>3.7827577319587649</v>
      </c>
      <c r="I1212" s="34">
        <f t="shared" si="85"/>
        <v>3.7827577319587614E-2</v>
      </c>
      <c r="J1212" s="338">
        <f t="shared" si="86"/>
        <v>0</v>
      </c>
      <c r="K1212" s="1786"/>
      <c r="L1212" s="1787"/>
      <c r="M1212" s="1786"/>
      <c r="N1212" s="1786"/>
      <c r="O1212" s="1786"/>
      <c r="P1212" s="1786"/>
      <c r="Q1212" s="1786"/>
    </row>
    <row r="1213" spans="1:17">
      <c r="A1213" s="764">
        <v>39100</v>
      </c>
      <c r="B1213" s="154">
        <f t="shared" si="80"/>
        <v>3.5880000000000002E-2</v>
      </c>
      <c r="C1213" s="206">
        <f t="shared" si="82"/>
        <v>5.1553067010309303E-2</v>
      </c>
      <c r="D1213" s="33">
        <f t="shared" si="81"/>
        <v>7.6499999999999999E-2</v>
      </c>
      <c r="E1213" s="206">
        <f t="shared" si="83"/>
        <v>8.937809278350517E-2</v>
      </c>
      <c r="F1213" s="765">
        <v>7.65</v>
      </c>
      <c r="G1213" s="765">
        <v>4.0620000000000003</v>
      </c>
      <c r="H1213" s="337">
        <f t="shared" si="84"/>
        <v>3.7825025773195895</v>
      </c>
      <c r="I1213" s="34">
        <f t="shared" si="85"/>
        <v>3.7825025773195867E-2</v>
      </c>
      <c r="J1213" s="338">
        <f t="shared" si="86"/>
        <v>0</v>
      </c>
      <c r="K1213" s="1786"/>
      <c r="L1213" s="1787"/>
      <c r="M1213" s="1786"/>
      <c r="N1213" s="1786"/>
      <c r="O1213" s="1786"/>
      <c r="P1213" s="1786"/>
      <c r="Q1213" s="1786"/>
    </row>
    <row r="1214" spans="1:17">
      <c r="A1214" s="764">
        <v>39101</v>
      </c>
      <c r="B1214" s="154">
        <f t="shared" si="80"/>
        <v>3.5700000000000003E-2</v>
      </c>
      <c r="C1214" s="206">
        <f t="shared" si="82"/>
        <v>5.1519974226804141E-2</v>
      </c>
      <c r="D1214" s="33">
        <f t="shared" si="81"/>
        <v>7.6200000000000004E-2</v>
      </c>
      <c r="E1214" s="206">
        <f t="shared" si="83"/>
        <v>8.934304123711341E-2</v>
      </c>
      <c r="F1214" s="765">
        <v>7.62</v>
      </c>
      <c r="G1214" s="765">
        <v>4.05</v>
      </c>
      <c r="H1214" s="337">
        <f t="shared" si="84"/>
        <v>3.7823067010309299</v>
      </c>
      <c r="I1214" s="34">
        <f t="shared" si="85"/>
        <v>3.7823067010309269E-2</v>
      </c>
      <c r="J1214" s="338">
        <f t="shared" si="86"/>
        <v>0</v>
      </c>
      <c r="K1214" s="1786"/>
      <c r="L1214" s="1787"/>
      <c r="M1214" s="1786"/>
      <c r="N1214" s="1786"/>
      <c r="O1214" s="1786"/>
      <c r="P1214" s="1786"/>
      <c r="Q1214" s="1786"/>
    </row>
    <row r="1215" spans="1:17">
      <c r="A1215" s="764">
        <v>39104</v>
      </c>
      <c r="B1215" s="154">
        <f t="shared" si="80"/>
        <v>3.6290000000000003E-2</v>
      </c>
      <c r="C1215" s="206">
        <f t="shared" si="82"/>
        <v>5.1489329896907243E-2</v>
      </c>
      <c r="D1215" s="33">
        <f t="shared" si="81"/>
        <v>7.6499999999999999E-2</v>
      </c>
      <c r="E1215" s="206">
        <f t="shared" si="83"/>
        <v>8.9309149484536096E-2</v>
      </c>
      <c r="F1215" s="765">
        <v>7.65</v>
      </c>
      <c r="G1215" s="765">
        <v>4.0209999999999999</v>
      </c>
      <c r="H1215" s="337">
        <f t="shared" si="84"/>
        <v>3.7819819587628887</v>
      </c>
      <c r="I1215" s="34">
        <f t="shared" si="85"/>
        <v>3.7819819587628853E-2</v>
      </c>
      <c r="J1215" s="338">
        <f t="shared" si="86"/>
        <v>0</v>
      </c>
      <c r="K1215" s="1786"/>
      <c r="L1215" s="1787"/>
      <c r="M1215" s="1786"/>
      <c r="N1215" s="1786"/>
      <c r="O1215" s="1786"/>
      <c r="P1215" s="1786"/>
      <c r="Q1215" s="1786"/>
    </row>
    <row r="1216" spans="1:17">
      <c r="A1216" s="764">
        <v>39105</v>
      </c>
      <c r="B1216" s="154">
        <f t="shared" si="80"/>
        <v>3.6499999999999998E-2</v>
      </c>
      <c r="C1216" s="206">
        <f t="shared" si="82"/>
        <v>5.1458994845360845E-2</v>
      </c>
      <c r="D1216" s="33">
        <f t="shared" si="81"/>
        <v>7.6700000000000004E-2</v>
      </c>
      <c r="E1216" s="206">
        <f t="shared" si="83"/>
        <v>8.9275515463917543E-2</v>
      </c>
      <c r="F1216" s="765">
        <v>7.67</v>
      </c>
      <c r="G1216" s="765">
        <v>4.0200000000000005</v>
      </c>
      <c r="H1216" s="337">
        <f t="shared" si="84"/>
        <v>3.7816520618556724</v>
      </c>
      <c r="I1216" s="34">
        <f t="shared" si="85"/>
        <v>3.7816520618556698E-2</v>
      </c>
      <c r="J1216" s="338">
        <f t="shared" si="86"/>
        <v>0</v>
      </c>
      <c r="K1216" s="1786"/>
      <c r="L1216" s="1787"/>
      <c r="M1216" s="1786"/>
      <c r="N1216" s="1786"/>
      <c r="O1216" s="1786"/>
      <c r="P1216" s="1786"/>
      <c r="Q1216" s="1786"/>
    </row>
    <row r="1217" spans="1:17">
      <c r="A1217" s="764">
        <v>39106</v>
      </c>
      <c r="B1217" s="154">
        <f t="shared" si="80"/>
        <v>3.5700000000000003E-2</v>
      </c>
      <c r="C1217" s="206">
        <f t="shared" si="82"/>
        <v>5.1430283505154661E-2</v>
      </c>
      <c r="D1217" s="33">
        <f t="shared" si="81"/>
        <v>7.6100000000000001E-2</v>
      </c>
      <c r="E1217" s="206">
        <f t="shared" si="83"/>
        <v>8.9242912371134034E-2</v>
      </c>
      <c r="F1217" s="765">
        <v>7.61</v>
      </c>
      <c r="G1217" s="765">
        <v>4.04</v>
      </c>
      <c r="H1217" s="337">
        <f t="shared" si="84"/>
        <v>3.7812628865979407</v>
      </c>
      <c r="I1217" s="34">
        <f t="shared" si="85"/>
        <v>3.7812628865979372E-2</v>
      </c>
      <c r="J1217" s="338">
        <f t="shared" si="86"/>
        <v>0</v>
      </c>
      <c r="K1217" s="1786"/>
      <c r="L1217" s="1787"/>
      <c r="M1217" s="1786"/>
      <c r="N1217" s="1786"/>
      <c r="O1217" s="1786"/>
      <c r="P1217" s="1786"/>
      <c r="Q1217" s="1786"/>
    </row>
    <row r="1218" spans="1:17">
      <c r="A1218" s="764">
        <v>39107</v>
      </c>
      <c r="B1218" s="154">
        <f t="shared" si="80"/>
        <v>3.551E-2</v>
      </c>
      <c r="C1218" s="206">
        <f t="shared" si="82"/>
        <v>5.1400347938144353E-2</v>
      </c>
      <c r="D1218" s="33">
        <f t="shared" si="81"/>
        <v>7.6299999999999993E-2</v>
      </c>
      <c r="E1218" s="206">
        <f t="shared" si="83"/>
        <v>8.920940721649484E-2</v>
      </c>
      <c r="F1218" s="765">
        <v>7.63</v>
      </c>
      <c r="G1218" s="765">
        <v>4.0789999999999997</v>
      </c>
      <c r="H1218" s="337">
        <f t="shared" si="84"/>
        <v>3.7809059278350547</v>
      </c>
      <c r="I1218" s="34">
        <f t="shared" si="85"/>
        <v>3.7809059278350488E-2</v>
      </c>
      <c r="J1218" s="338">
        <f t="shared" si="86"/>
        <v>6.2450045135165055E-17</v>
      </c>
      <c r="K1218" s="1786"/>
      <c r="L1218" s="1787"/>
      <c r="M1218" s="1786"/>
      <c r="N1218" s="1786"/>
      <c r="O1218" s="1786"/>
      <c r="P1218" s="1786"/>
      <c r="Q1218" s="1786"/>
    </row>
    <row r="1219" spans="1:17">
      <c r="A1219" s="764">
        <v>39108</v>
      </c>
      <c r="B1219" s="154">
        <f t="shared" si="80"/>
        <v>3.5680000000000003E-2</v>
      </c>
      <c r="C1219" s="206">
        <f t="shared" si="82"/>
        <v>5.1369935567010326E-2</v>
      </c>
      <c r="D1219" s="33">
        <f t="shared" si="81"/>
        <v>7.6600000000000001E-2</v>
      </c>
      <c r="E1219" s="206">
        <f t="shared" si="83"/>
        <v>8.9176030927835076E-2</v>
      </c>
      <c r="F1219" s="765">
        <v>7.66</v>
      </c>
      <c r="G1219" s="765">
        <v>4.0919999999999996</v>
      </c>
      <c r="H1219" s="337">
        <f t="shared" si="84"/>
        <v>3.7806095360824772</v>
      </c>
      <c r="I1219" s="34">
        <f t="shared" si="85"/>
        <v>3.780609536082475E-2</v>
      </c>
      <c r="J1219" s="338">
        <f t="shared" si="86"/>
        <v>0</v>
      </c>
      <c r="K1219" s="1786"/>
      <c r="L1219" s="1787"/>
      <c r="M1219" s="1786"/>
      <c r="N1219" s="1786"/>
      <c r="O1219" s="1786"/>
      <c r="P1219" s="1786"/>
      <c r="Q1219" s="1786"/>
    </row>
    <row r="1220" spans="1:17">
      <c r="A1220" s="764">
        <v>39111</v>
      </c>
      <c r="B1220" s="154">
        <f t="shared" si="80"/>
        <v>3.5110000000000002E-2</v>
      </c>
      <c r="C1220" s="206">
        <f t="shared" si="82"/>
        <v>5.1338775773195892E-2</v>
      </c>
      <c r="D1220" s="33">
        <f t="shared" si="81"/>
        <v>7.6299999999999993E-2</v>
      </c>
      <c r="E1220" s="206">
        <f t="shared" si="83"/>
        <v>8.9142525773195896E-2</v>
      </c>
      <c r="F1220" s="765">
        <v>7.63</v>
      </c>
      <c r="G1220" s="765">
        <v>4.1189999999999998</v>
      </c>
      <c r="H1220" s="337">
        <f t="shared" si="84"/>
        <v>3.7803750000000029</v>
      </c>
      <c r="I1220" s="34">
        <f t="shared" si="85"/>
        <v>3.7803750000000004E-2</v>
      </c>
      <c r="J1220" s="338">
        <f t="shared" si="86"/>
        <v>0</v>
      </c>
      <c r="K1220" s="1786"/>
      <c r="L1220" s="1787"/>
      <c r="M1220" s="1786"/>
      <c r="N1220" s="1786"/>
      <c r="O1220" s="1786"/>
      <c r="P1220" s="1786"/>
      <c r="Q1220" s="1786"/>
    </row>
    <row r="1221" spans="1:17">
      <c r="A1221" s="764">
        <v>39112</v>
      </c>
      <c r="B1221" s="154">
        <f t="shared" si="80"/>
        <v>3.5099999999999999E-2</v>
      </c>
      <c r="C1221" s="206">
        <f t="shared" si="82"/>
        <v>5.1307409793814436E-2</v>
      </c>
      <c r="D1221" s="33">
        <f t="shared" si="81"/>
        <v>7.6200000000000004E-2</v>
      </c>
      <c r="E1221" s="206">
        <f t="shared" si="83"/>
        <v>8.9109278350515478E-2</v>
      </c>
      <c r="F1221" s="765">
        <v>7.62</v>
      </c>
      <c r="G1221" s="765">
        <v>4.1100000000000003</v>
      </c>
      <c r="H1221" s="337">
        <f t="shared" si="84"/>
        <v>3.7801868556701064</v>
      </c>
      <c r="I1221" s="34">
        <f t="shared" si="85"/>
        <v>3.7801868556701042E-2</v>
      </c>
      <c r="J1221" s="338">
        <f t="shared" si="86"/>
        <v>0</v>
      </c>
      <c r="K1221" s="1786"/>
      <c r="L1221" s="1787"/>
      <c r="M1221" s="1786"/>
      <c r="N1221" s="1786"/>
      <c r="O1221" s="1786"/>
      <c r="P1221" s="1786"/>
      <c r="Q1221" s="1786"/>
    </row>
    <row r="1222" spans="1:17">
      <c r="A1222" s="764">
        <v>39113</v>
      </c>
      <c r="B1222" s="154">
        <f t="shared" ref="B1222:B1285" si="87">(F1222-G1222)/100</f>
        <v>3.5500000000000004E-2</v>
      </c>
      <c r="C1222" s="206">
        <f t="shared" si="82"/>
        <v>5.1275090206185585E-2</v>
      </c>
      <c r="D1222" s="33">
        <f t="shared" si="81"/>
        <v>7.6499999999999999E-2</v>
      </c>
      <c r="E1222" s="206">
        <f t="shared" si="83"/>
        <v>8.9075257731958776E-2</v>
      </c>
      <c r="F1222" s="765">
        <v>7.65</v>
      </c>
      <c r="G1222" s="765">
        <v>4.0999999999999996</v>
      </c>
      <c r="H1222" s="337">
        <f t="shared" si="84"/>
        <v>3.7800167525773225</v>
      </c>
      <c r="I1222" s="34">
        <f t="shared" si="85"/>
        <v>3.7800167525773191E-2</v>
      </c>
      <c r="J1222" s="338">
        <f t="shared" si="86"/>
        <v>0</v>
      </c>
      <c r="K1222" s="1786"/>
      <c r="L1222" s="1787"/>
      <c r="M1222" s="1786"/>
      <c r="N1222" s="1786"/>
      <c r="O1222" s="1786"/>
      <c r="P1222" s="1786"/>
      <c r="Q1222" s="1786"/>
    </row>
    <row r="1223" spans="1:17">
      <c r="A1223" s="764">
        <v>39114</v>
      </c>
      <c r="B1223" s="154">
        <f t="shared" si="87"/>
        <v>3.5090000000000003E-2</v>
      </c>
      <c r="C1223" s="206">
        <f t="shared" si="82"/>
        <v>5.1242731958762888E-2</v>
      </c>
      <c r="D1223" s="33">
        <f t="shared" ref="D1223:D1286" si="88">F1223/100</f>
        <v>7.6000000000000012E-2</v>
      </c>
      <c r="E1223" s="206">
        <f t="shared" si="83"/>
        <v>8.9040206185567031E-2</v>
      </c>
      <c r="F1223" s="765">
        <v>7.6000000000000005</v>
      </c>
      <c r="G1223" s="765">
        <v>4.0910000000000002</v>
      </c>
      <c r="H1223" s="337">
        <f t="shared" si="84"/>
        <v>3.7797474226804151</v>
      </c>
      <c r="I1223" s="34">
        <f t="shared" si="85"/>
        <v>3.7797474226804142E-2</v>
      </c>
      <c r="J1223" s="338">
        <f t="shared" si="86"/>
        <v>0</v>
      </c>
      <c r="K1223" s="1786"/>
      <c r="L1223" s="1787"/>
      <c r="M1223" s="1786"/>
      <c r="N1223" s="1786"/>
      <c r="O1223" s="1786"/>
      <c r="P1223" s="1786"/>
      <c r="Q1223" s="1786"/>
    </row>
    <row r="1224" spans="1:17">
      <c r="A1224" s="764">
        <v>39115</v>
      </c>
      <c r="B1224" s="154">
        <f t="shared" si="87"/>
        <v>3.5090000000000003E-2</v>
      </c>
      <c r="C1224" s="206">
        <f t="shared" si="82"/>
        <v>5.1209639175257747E-2</v>
      </c>
      <c r="D1224" s="33">
        <f t="shared" si="88"/>
        <v>7.5700000000000003E-2</v>
      </c>
      <c r="E1224" s="206">
        <f t="shared" si="83"/>
        <v>8.9004768041237137E-2</v>
      </c>
      <c r="F1224" s="765">
        <v>7.57</v>
      </c>
      <c r="G1224" s="765">
        <v>4.0609999999999999</v>
      </c>
      <c r="H1224" s="337">
        <f t="shared" si="84"/>
        <v>3.7795128865979404</v>
      </c>
      <c r="I1224" s="34">
        <f t="shared" si="85"/>
        <v>3.779512886597939E-2</v>
      </c>
      <c r="J1224" s="338">
        <f t="shared" si="86"/>
        <v>0</v>
      </c>
      <c r="K1224" s="1786"/>
      <c r="L1224" s="1787"/>
      <c r="M1224" s="1786"/>
      <c r="N1224" s="1786"/>
      <c r="O1224" s="1786"/>
      <c r="P1224" s="1786"/>
      <c r="Q1224" s="1786"/>
    </row>
    <row r="1225" spans="1:17">
      <c r="A1225" s="764">
        <v>39118</v>
      </c>
      <c r="B1225" s="154">
        <f t="shared" si="87"/>
        <v>3.5490000000000001E-2</v>
      </c>
      <c r="C1225" s="206">
        <f t="shared" si="82"/>
        <v>5.1178182989690742E-2</v>
      </c>
      <c r="D1225" s="33">
        <f t="shared" si="88"/>
        <v>7.5800000000000006E-2</v>
      </c>
      <c r="E1225" s="206">
        <f t="shared" si="83"/>
        <v>8.8970103092783526E-2</v>
      </c>
      <c r="F1225" s="765">
        <v>7.58</v>
      </c>
      <c r="G1225" s="765">
        <v>4.0309999999999997</v>
      </c>
      <c r="H1225" s="337">
        <f t="shared" si="84"/>
        <v>3.7791920103092806</v>
      </c>
      <c r="I1225" s="34">
        <f t="shared" si="85"/>
        <v>3.7791920103092784E-2</v>
      </c>
      <c r="J1225" s="338">
        <f t="shared" si="86"/>
        <v>0</v>
      </c>
      <c r="K1225" s="1786"/>
      <c r="L1225" s="1787"/>
      <c r="M1225" s="1786"/>
      <c r="N1225" s="1786"/>
      <c r="O1225" s="1786"/>
      <c r="P1225" s="1786"/>
      <c r="Q1225" s="1786"/>
    </row>
    <row r="1226" spans="1:17">
      <c r="A1226" s="764">
        <v>39119</v>
      </c>
      <c r="B1226" s="154">
        <f t="shared" si="87"/>
        <v>3.5300000000000005E-2</v>
      </c>
      <c r="C1226" s="206">
        <f t="shared" si="82"/>
        <v>5.1147770618556722E-2</v>
      </c>
      <c r="D1226" s="33">
        <f t="shared" si="88"/>
        <v>7.5600000000000001E-2</v>
      </c>
      <c r="E1226" s="206">
        <f t="shared" si="83"/>
        <v>8.8936082474226838E-2</v>
      </c>
      <c r="F1226" s="765">
        <v>7.5600000000000005</v>
      </c>
      <c r="G1226" s="765">
        <v>4.03</v>
      </c>
      <c r="H1226" s="337">
        <f t="shared" si="84"/>
        <v>3.7788311855670127</v>
      </c>
      <c r="I1226" s="34">
        <f t="shared" si="85"/>
        <v>3.7788311855670116E-2</v>
      </c>
      <c r="J1226" s="338">
        <f t="shared" si="86"/>
        <v>0</v>
      </c>
      <c r="K1226" s="1786"/>
      <c r="L1226" s="1787"/>
      <c r="M1226" s="1786"/>
      <c r="N1226" s="1786"/>
      <c r="O1226" s="1786"/>
      <c r="P1226" s="1786"/>
      <c r="Q1226" s="1786"/>
    </row>
    <row r="1227" spans="1:17">
      <c r="A1227" s="764">
        <v>39120</v>
      </c>
      <c r="B1227" s="154">
        <f t="shared" si="87"/>
        <v>3.49E-2</v>
      </c>
      <c r="C1227" s="206">
        <f t="shared" si="82"/>
        <v>5.1117306701030943E-2</v>
      </c>
      <c r="D1227" s="33">
        <f t="shared" si="88"/>
        <v>7.5200000000000003E-2</v>
      </c>
      <c r="E1227" s="206">
        <f t="shared" si="83"/>
        <v>8.8902061855670136E-2</v>
      </c>
      <c r="F1227" s="765">
        <v>7.5200000000000005</v>
      </c>
      <c r="G1227" s="765">
        <v>4.03</v>
      </c>
      <c r="H1227" s="337">
        <f t="shared" si="84"/>
        <v>3.7784755154639207</v>
      </c>
      <c r="I1227" s="34">
        <f t="shared" si="85"/>
        <v>3.7784755154639194E-2</v>
      </c>
      <c r="J1227" s="338">
        <f t="shared" si="86"/>
        <v>0</v>
      </c>
      <c r="K1227" s="1786"/>
      <c r="L1227" s="1787"/>
      <c r="M1227" s="1786"/>
      <c r="N1227" s="1786"/>
      <c r="O1227" s="1786"/>
      <c r="P1227" s="1786"/>
      <c r="Q1227" s="1786"/>
    </row>
    <row r="1228" spans="1:17">
      <c r="A1228" s="764">
        <v>39121</v>
      </c>
      <c r="B1228" s="154">
        <f t="shared" si="87"/>
        <v>3.5230000000000004E-2</v>
      </c>
      <c r="C1228" s="206">
        <f t="shared" si="82"/>
        <v>5.108863402061857E-2</v>
      </c>
      <c r="D1228" s="33">
        <f t="shared" si="88"/>
        <v>7.5700000000000003E-2</v>
      </c>
      <c r="E1228" s="206">
        <f t="shared" si="83"/>
        <v>8.8869329896907226E-2</v>
      </c>
      <c r="F1228" s="765">
        <v>7.57</v>
      </c>
      <c r="G1228" s="765">
        <v>4.0469999999999997</v>
      </c>
      <c r="H1228" s="337">
        <f t="shared" si="84"/>
        <v>3.7780695876288699</v>
      </c>
      <c r="I1228" s="34">
        <f t="shared" si="85"/>
        <v>3.7780695876288656E-2</v>
      </c>
      <c r="J1228" s="338">
        <f t="shared" si="86"/>
        <v>0</v>
      </c>
      <c r="K1228" s="1786"/>
      <c r="L1228" s="1787"/>
      <c r="M1228" s="1786"/>
      <c r="N1228" s="1786"/>
      <c r="O1228" s="1786"/>
      <c r="P1228" s="1786"/>
      <c r="Q1228" s="1786"/>
    </row>
    <row r="1229" spans="1:17">
      <c r="A1229" s="764">
        <v>39122</v>
      </c>
      <c r="B1229" s="154">
        <f t="shared" si="87"/>
        <v>3.4589999999999996E-2</v>
      </c>
      <c r="C1229" s="206">
        <f t="shared" ref="C1229:C1292" si="89">AVERAGE(B454:B1229)</f>
        <v>5.1058015463917535E-2</v>
      </c>
      <c r="D1229" s="33">
        <f t="shared" si="88"/>
        <v>7.5499999999999998E-2</v>
      </c>
      <c r="E1229" s="206">
        <f t="shared" ref="E1229:E1292" si="90">AVERAGE(D454:D1229)</f>
        <v>8.8835953608247448E-2</v>
      </c>
      <c r="F1229" s="765">
        <v>7.55</v>
      </c>
      <c r="G1229" s="765">
        <v>4.0910000000000002</v>
      </c>
      <c r="H1229" s="337">
        <f t="shared" ref="H1229:H1292" si="91">AVERAGE(G454:G1229)</f>
        <v>3.7777938144329934</v>
      </c>
      <c r="I1229" s="34">
        <f t="shared" ref="I1229:I1292" si="92">E1229-C1229</f>
        <v>3.7777938144329913E-2</v>
      </c>
      <c r="J1229" s="338">
        <f t="shared" ref="J1229:J1292" si="93">H1229/100-I1229</f>
        <v>0</v>
      </c>
      <c r="K1229" s="1786"/>
      <c r="L1229" s="1787"/>
      <c r="M1229" s="1786"/>
      <c r="N1229" s="1786"/>
      <c r="O1229" s="1786"/>
      <c r="P1229" s="1786"/>
      <c r="Q1229" s="1786"/>
    </row>
    <row r="1230" spans="1:17">
      <c r="A1230" s="764">
        <v>39125</v>
      </c>
      <c r="B1230" s="154">
        <f t="shared" si="87"/>
        <v>3.4720000000000001E-2</v>
      </c>
      <c r="C1230" s="206">
        <f t="shared" si="89"/>
        <v>5.1029600515463944E-2</v>
      </c>
      <c r="D1230" s="33">
        <f t="shared" si="88"/>
        <v>7.5800000000000006E-2</v>
      </c>
      <c r="E1230" s="206">
        <f t="shared" si="90"/>
        <v>8.8804123711340208E-2</v>
      </c>
      <c r="F1230" s="765">
        <v>7.58</v>
      </c>
      <c r="G1230" s="765">
        <v>4.1079999999999997</v>
      </c>
      <c r="H1230" s="337">
        <f t="shared" si="91"/>
        <v>3.7774523195876322</v>
      </c>
      <c r="I1230" s="34">
        <f t="shared" si="92"/>
        <v>3.7774523195876264E-2</v>
      </c>
      <c r="J1230" s="338">
        <f t="shared" si="93"/>
        <v>5.5511151231257827E-17</v>
      </c>
      <c r="K1230" s="1786"/>
      <c r="L1230" s="1787"/>
      <c r="M1230" s="1786"/>
      <c r="N1230" s="1786"/>
      <c r="O1230" s="1786"/>
      <c r="P1230" s="1786"/>
      <c r="Q1230" s="1786"/>
    </row>
    <row r="1231" spans="1:17">
      <c r="A1231" s="764">
        <v>39126</v>
      </c>
      <c r="B1231" s="154">
        <f t="shared" si="87"/>
        <v>3.4249999999999996E-2</v>
      </c>
      <c r="C1231" s="206">
        <f t="shared" si="89"/>
        <v>5.1000051546391777E-2</v>
      </c>
      <c r="D1231" s="33">
        <f t="shared" si="88"/>
        <v>7.5499999999999998E-2</v>
      </c>
      <c r="E1231" s="206">
        <f t="shared" si="90"/>
        <v>8.8771778350515473E-2</v>
      </c>
      <c r="F1231" s="765">
        <v>7.55</v>
      </c>
      <c r="G1231" s="765">
        <v>4.125</v>
      </c>
      <c r="H1231" s="337">
        <f t="shared" si="91"/>
        <v>3.7771726804123751</v>
      </c>
      <c r="I1231" s="34">
        <f t="shared" si="92"/>
        <v>3.7771726804123697E-2</v>
      </c>
      <c r="J1231" s="338">
        <f t="shared" si="93"/>
        <v>5.5511151231257827E-17</v>
      </c>
      <c r="K1231" s="1786"/>
      <c r="L1231" s="1787"/>
      <c r="M1231" s="1786"/>
      <c r="N1231" s="1786"/>
      <c r="O1231" s="1786"/>
      <c r="P1231" s="1786"/>
      <c r="Q1231" s="1786"/>
    </row>
    <row r="1232" spans="1:17">
      <c r="A1232" s="764">
        <v>39127</v>
      </c>
      <c r="B1232" s="154">
        <f t="shared" si="87"/>
        <v>3.4009999999999999E-2</v>
      </c>
      <c r="C1232" s="206">
        <f t="shared" si="89"/>
        <v>5.0970038659793847E-2</v>
      </c>
      <c r="D1232" s="33">
        <f t="shared" si="88"/>
        <v>7.4999999999999997E-2</v>
      </c>
      <c r="E1232" s="206">
        <f t="shared" si="90"/>
        <v>8.8738530927835055E-2</v>
      </c>
      <c r="F1232" s="765">
        <v>7.5</v>
      </c>
      <c r="G1232" s="765">
        <v>4.0990000000000002</v>
      </c>
      <c r="H1232" s="337">
        <f t="shared" si="91"/>
        <v>3.7768492268041278</v>
      </c>
      <c r="I1232" s="34">
        <f t="shared" si="92"/>
        <v>3.7768492268041208E-2</v>
      </c>
      <c r="J1232" s="338">
        <f t="shared" si="93"/>
        <v>6.9388939039072284E-17</v>
      </c>
      <c r="K1232" s="1786"/>
      <c r="L1232" s="1787"/>
      <c r="M1232" s="1786"/>
      <c r="N1232" s="1786"/>
      <c r="O1232" s="1786"/>
      <c r="P1232" s="1786"/>
      <c r="Q1232" s="1786"/>
    </row>
    <row r="1233" spans="1:17">
      <c r="A1233" s="764">
        <v>39128</v>
      </c>
      <c r="B1233" s="154">
        <f t="shared" si="87"/>
        <v>3.4560000000000007E-2</v>
      </c>
      <c r="C1233" s="206">
        <f t="shared" si="89"/>
        <v>5.0942229381443327E-2</v>
      </c>
      <c r="D1233" s="33">
        <f t="shared" si="88"/>
        <v>7.4999999999999997E-2</v>
      </c>
      <c r="E1233" s="206">
        <f t="shared" si="90"/>
        <v>8.8705541237113411E-2</v>
      </c>
      <c r="F1233" s="765">
        <v>7.5</v>
      </c>
      <c r="G1233" s="765">
        <v>4.0439999999999996</v>
      </c>
      <c r="H1233" s="337">
        <f t="shared" si="91"/>
        <v>3.7763311855670136</v>
      </c>
      <c r="I1233" s="34">
        <f t="shared" si="92"/>
        <v>3.7763311855670084E-2</v>
      </c>
      <c r="J1233" s="338">
        <f t="shared" si="93"/>
        <v>5.5511151231257827E-17</v>
      </c>
      <c r="K1233" s="1786"/>
      <c r="L1233" s="1787"/>
      <c r="M1233" s="1786"/>
      <c r="N1233" s="1786"/>
      <c r="O1233" s="1786"/>
      <c r="P1233" s="1786"/>
      <c r="Q1233" s="1786"/>
    </row>
    <row r="1234" spans="1:17">
      <c r="A1234" s="764">
        <v>39129</v>
      </c>
      <c r="B1234" s="154">
        <f t="shared" si="87"/>
        <v>3.4599999999999999E-2</v>
      </c>
      <c r="C1234" s="206">
        <f t="shared" si="89"/>
        <v>5.09155283505155E-2</v>
      </c>
      <c r="D1234" s="33">
        <f t="shared" si="88"/>
        <v>7.51E-2</v>
      </c>
      <c r="E1234" s="206">
        <f t="shared" si="90"/>
        <v>8.8673324742268064E-2</v>
      </c>
      <c r="F1234" s="765">
        <v>7.51</v>
      </c>
      <c r="G1234" s="765">
        <v>4.05</v>
      </c>
      <c r="H1234" s="337">
        <f t="shared" si="91"/>
        <v>3.7757796391752616</v>
      </c>
      <c r="I1234" s="34">
        <f t="shared" si="92"/>
        <v>3.7757796391752564E-2</v>
      </c>
      <c r="J1234" s="338">
        <f t="shared" si="93"/>
        <v>0</v>
      </c>
      <c r="K1234" s="1786"/>
      <c r="L1234" s="1787"/>
      <c r="M1234" s="1786"/>
      <c r="N1234" s="1786"/>
      <c r="O1234" s="1786"/>
      <c r="P1234" s="1786"/>
      <c r="Q1234" s="1786"/>
    </row>
    <row r="1235" spans="1:17">
      <c r="A1235" s="764">
        <v>39132</v>
      </c>
      <c r="B1235" s="154">
        <f t="shared" si="87"/>
        <v>3.4140000000000004E-2</v>
      </c>
      <c r="C1235" s="206">
        <f t="shared" si="89"/>
        <v>5.0887203608247451E-2</v>
      </c>
      <c r="D1235" s="33">
        <f t="shared" si="88"/>
        <v>7.4800000000000005E-2</v>
      </c>
      <c r="E1235" s="206">
        <f t="shared" si="90"/>
        <v>8.8639948453608258E-2</v>
      </c>
      <c r="F1235" s="765">
        <v>7.48</v>
      </c>
      <c r="G1235" s="765">
        <v>4.0659999999999998</v>
      </c>
      <c r="H1235" s="337">
        <f t="shared" si="91"/>
        <v>3.7752744845360859</v>
      </c>
      <c r="I1235" s="34">
        <f t="shared" si="92"/>
        <v>3.7752744845360807E-2</v>
      </c>
      <c r="J1235" s="338">
        <f t="shared" si="93"/>
        <v>5.5511151231257827E-17</v>
      </c>
      <c r="K1235" s="1786"/>
      <c r="L1235" s="1787"/>
      <c r="M1235" s="1786"/>
      <c r="N1235" s="1786"/>
      <c r="O1235" s="1786"/>
      <c r="P1235" s="1786"/>
      <c r="Q1235" s="1786"/>
    </row>
    <row r="1236" spans="1:17">
      <c r="A1236" s="764">
        <v>39133</v>
      </c>
      <c r="B1236" s="154">
        <f t="shared" si="87"/>
        <v>3.4270000000000002E-2</v>
      </c>
      <c r="C1236" s="206">
        <f t="shared" si="89"/>
        <v>5.0859162371134053E-2</v>
      </c>
      <c r="D1236" s="33">
        <f t="shared" si="88"/>
        <v>7.4900000000000008E-2</v>
      </c>
      <c r="E1236" s="206">
        <f t="shared" si="90"/>
        <v>8.8607087628865988E-2</v>
      </c>
      <c r="F1236" s="765">
        <v>7.49</v>
      </c>
      <c r="G1236" s="765">
        <v>4.0629999999999997</v>
      </c>
      <c r="H1236" s="337">
        <f t="shared" si="91"/>
        <v>3.7747925257731993</v>
      </c>
      <c r="I1236" s="34">
        <f t="shared" si="92"/>
        <v>3.7747925257731935E-2</v>
      </c>
      <c r="J1236" s="338">
        <f t="shared" si="93"/>
        <v>5.5511151231257827E-17</v>
      </c>
      <c r="K1236" s="1786"/>
      <c r="L1236" s="1787"/>
      <c r="M1236" s="1786"/>
      <c r="N1236" s="1786"/>
      <c r="O1236" s="1786"/>
      <c r="P1236" s="1786"/>
      <c r="Q1236" s="1786"/>
    </row>
    <row r="1237" spans="1:17">
      <c r="A1237" s="764">
        <v>39134</v>
      </c>
      <c r="B1237" s="154">
        <f t="shared" si="87"/>
        <v>3.4470000000000001E-2</v>
      </c>
      <c r="C1237" s="206">
        <f t="shared" si="89"/>
        <v>5.0831250000000036E-2</v>
      </c>
      <c r="D1237" s="33">
        <f t="shared" si="88"/>
        <v>7.4999999999999997E-2</v>
      </c>
      <c r="E1237" s="206">
        <f t="shared" si="90"/>
        <v>8.8574742268041226E-2</v>
      </c>
      <c r="F1237" s="765">
        <v>7.5</v>
      </c>
      <c r="G1237" s="765">
        <v>4.0529999999999999</v>
      </c>
      <c r="H1237" s="337">
        <f t="shared" si="91"/>
        <v>3.774349226804127</v>
      </c>
      <c r="I1237" s="34">
        <f t="shared" si="92"/>
        <v>3.774349226804119E-2</v>
      </c>
      <c r="J1237" s="338">
        <f t="shared" si="93"/>
        <v>8.3266726846886741E-17</v>
      </c>
      <c r="K1237" s="1786"/>
      <c r="L1237" s="1787"/>
      <c r="M1237" s="1786"/>
      <c r="N1237" s="1786"/>
      <c r="O1237" s="1786"/>
      <c r="P1237" s="1786"/>
      <c r="Q1237" s="1786"/>
    </row>
    <row r="1238" spans="1:17">
      <c r="A1238" s="764">
        <v>39135</v>
      </c>
      <c r="B1238" s="154">
        <f t="shared" si="87"/>
        <v>3.4040000000000001E-2</v>
      </c>
      <c r="C1238" s="206">
        <f t="shared" si="89"/>
        <v>5.0802345360824772E-2</v>
      </c>
      <c r="D1238" s="33">
        <f t="shared" si="88"/>
        <v>7.4900000000000008E-2</v>
      </c>
      <c r="E1238" s="206">
        <f t="shared" si="90"/>
        <v>8.8542525773195865E-2</v>
      </c>
      <c r="F1238" s="765">
        <v>7.49</v>
      </c>
      <c r="G1238" s="765">
        <v>4.0860000000000003</v>
      </c>
      <c r="H1238" s="337">
        <f t="shared" si="91"/>
        <v>3.7740180412371167</v>
      </c>
      <c r="I1238" s="34">
        <f t="shared" si="92"/>
        <v>3.7740180412371094E-2</v>
      </c>
      <c r="J1238" s="338">
        <f t="shared" si="93"/>
        <v>7.6327832942979512E-17</v>
      </c>
      <c r="K1238" s="1786"/>
      <c r="L1238" s="1787"/>
      <c r="M1238" s="1786"/>
      <c r="N1238" s="1786"/>
      <c r="O1238" s="1786"/>
      <c r="P1238" s="1786"/>
      <c r="Q1238" s="1786"/>
    </row>
    <row r="1239" spans="1:17">
      <c r="A1239" s="764">
        <v>39136</v>
      </c>
      <c r="B1239" s="154">
        <f t="shared" si="87"/>
        <v>3.4430000000000002E-2</v>
      </c>
      <c r="C1239" s="206">
        <f t="shared" si="89"/>
        <v>5.0771469072164975E-2</v>
      </c>
      <c r="D1239" s="33">
        <f t="shared" si="88"/>
        <v>7.4900000000000008E-2</v>
      </c>
      <c r="E1239" s="206">
        <f t="shared" si="90"/>
        <v>8.8508247422680417E-2</v>
      </c>
      <c r="F1239" s="765">
        <v>7.49</v>
      </c>
      <c r="G1239" s="765">
        <v>4.0469999999999997</v>
      </c>
      <c r="H1239" s="337">
        <f t="shared" si="91"/>
        <v>3.773677835051549</v>
      </c>
      <c r="I1239" s="34">
        <f t="shared" si="92"/>
        <v>3.7736778350515442E-2</v>
      </c>
      <c r="J1239" s="338">
        <f t="shared" si="93"/>
        <v>0</v>
      </c>
      <c r="K1239" s="1786"/>
      <c r="L1239" s="1787"/>
      <c r="M1239" s="1786"/>
      <c r="N1239" s="1786"/>
      <c r="O1239" s="1786"/>
      <c r="P1239" s="1786"/>
      <c r="Q1239" s="1786"/>
    </row>
    <row r="1240" spans="1:17">
      <c r="A1240" s="764">
        <v>39139</v>
      </c>
      <c r="B1240" s="154">
        <f t="shared" si="87"/>
        <v>3.4850000000000006E-2</v>
      </c>
      <c r="C1240" s="206">
        <f t="shared" si="89"/>
        <v>5.0740128865979416E-2</v>
      </c>
      <c r="D1240" s="33">
        <f t="shared" si="88"/>
        <v>7.4800000000000005E-2</v>
      </c>
      <c r="E1240" s="206">
        <f t="shared" si="90"/>
        <v>8.8474226804123715E-2</v>
      </c>
      <c r="F1240" s="765">
        <v>7.48</v>
      </c>
      <c r="G1240" s="765">
        <v>3.9950000000000001</v>
      </c>
      <c r="H1240" s="337">
        <f t="shared" si="91"/>
        <v>3.773409793814436</v>
      </c>
      <c r="I1240" s="34">
        <f t="shared" si="92"/>
        <v>3.77340979381443E-2</v>
      </c>
      <c r="J1240" s="338">
        <f t="shared" si="93"/>
        <v>6.2450045135165055E-17</v>
      </c>
      <c r="K1240" s="1786"/>
      <c r="L1240" s="1787"/>
      <c r="M1240" s="1786"/>
      <c r="N1240" s="1786"/>
      <c r="O1240" s="1786"/>
      <c r="P1240" s="1786"/>
      <c r="Q1240" s="1786"/>
    </row>
    <row r="1241" spans="1:17">
      <c r="A1241" s="764">
        <v>39140</v>
      </c>
      <c r="B1241" s="154">
        <f t="shared" si="87"/>
        <v>3.7149999999999996E-2</v>
      </c>
      <c r="C1241" s="206">
        <f t="shared" si="89"/>
        <v>5.071310567010312E-2</v>
      </c>
      <c r="D1241" s="33">
        <f t="shared" si="88"/>
        <v>7.6799999999999993E-2</v>
      </c>
      <c r="E1241" s="206">
        <f t="shared" si="90"/>
        <v>8.8442396907216503E-2</v>
      </c>
      <c r="F1241" s="765">
        <v>7.68</v>
      </c>
      <c r="G1241" s="765">
        <v>3.9650000000000003</v>
      </c>
      <c r="H1241" s="337">
        <f t="shared" si="91"/>
        <v>3.7729291237113434</v>
      </c>
      <c r="I1241" s="34">
        <f t="shared" si="92"/>
        <v>3.7729291237113383E-2</v>
      </c>
      <c r="J1241" s="338">
        <f t="shared" si="93"/>
        <v>0</v>
      </c>
      <c r="K1241" s="1786"/>
      <c r="L1241" s="1787"/>
      <c r="M1241" s="1786"/>
      <c r="N1241" s="1786"/>
      <c r="O1241" s="1786"/>
      <c r="P1241" s="1786"/>
      <c r="Q1241" s="1786"/>
    </row>
    <row r="1242" spans="1:17">
      <c r="A1242" s="764">
        <v>39141</v>
      </c>
      <c r="B1242" s="154">
        <f t="shared" si="87"/>
        <v>3.8130000000000004E-2</v>
      </c>
      <c r="C1242" s="206">
        <f t="shared" si="89"/>
        <v>5.0687061855670131E-2</v>
      </c>
      <c r="D1242" s="33">
        <f t="shared" si="88"/>
        <v>7.7700000000000005E-2</v>
      </c>
      <c r="E1242" s="206">
        <f t="shared" si="90"/>
        <v>8.8411597938144348E-2</v>
      </c>
      <c r="F1242" s="765">
        <v>7.7700000000000005</v>
      </c>
      <c r="G1242" s="765">
        <v>3.9569999999999999</v>
      </c>
      <c r="H1242" s="337">
        <f t="shared" si="91"/>
        <v>3.7724536082474263</v>
      </c>
      <c r="I1242" s="34">
        <f t="shared" si="92"/>
        <v>3.7724536082474218E-2</v>
      </c>
      <c r="J1242" s="338">
        <f t="shared" si="93"/>
        <v>0</v>
      </c>
      <c r="K1242" s="1786"/>
      <c r="L1242" s="1787"/>
      <c r="M1242" s="1786"/>
      <c r="N1242" s="1786"/>
      <c r="O1242" s="1786"/>
      <c r="P1242" s="1786"/>
      <c r="Q1242" s="1786"/>
    </row>
    <row r="1243" spans="1:17">
      <c r="A1243" s="764">
        <v>39142</v>
      </c>
      <c r="B1243" s="154">
        <f t="shared" si="87"/>
        <v>3.8929999999999999E-2</v>
      </c>
      <c r="C1243" s="206">
        <f t="shared" si="89"/>
        <v>5.0662048969072213E-2</v>
      </c>
      <c r="D1243" s="33">
        <f t="shared" si="88"/>
        <v>7.8399999999999997E-2</v>
      </c>
      <c r="E1243" s="206">
        <f t="shared" si="90"/>
        <v>8.8382087628865985E-2</v>
      </c>
      <c r="F1243" s="765">
        <v>7.84</v>
      </c>
      <c r="G1243" s="765">
        <v>3.9470000000000001</v>
      </c>
      <c r="H1243" s="337">
        <f t="shared" si="91"/>
        <v>3.7720038659793853</v>
      </c>
      <c r="I1243" s="34">
        <f t="shared" si="92"/>
        <v>3.7720038659793773E-2</v>
      </c>
      <c r="J1243" s="338">
        <f t="shared" si="93"/>
        <v>8.3266726846886741E-17</v>
      </c>
      <c r="K1243" s="1786"/>
      <c r="L1243" s="1787"/>
      <c r="M1243" s="1786"/>
      <c r="N1243" s="1786"/>
      <c r="O1243" s="1786"/>
      <c r="P1243" s="1786"/>
      <c r="Q1243" s="1786"/>
    </row>
    <row r="1244" spans="1:17">
      <c r="A1244" s="764">
        <v>39143</v>
      </c>
      <c r="B1244" s="154">
        <f t="shared" si="87"/>
        <v>3.8919999999999996E-2</v>
      </c>
      <c r="C1244" s="206">
        <f t="shared" si="89"/>
        <v>5.0639407216494875E-2</v>
      </c>
      <c r="D1244" s="33">
        <f t="shared" si="88"/>
        <v>7.8299999999999995E-2</v>
      </c>
      <c r="E1244" s="206">
        <f t="shared" si="90"/>
        <v>8.8353737113402081E-2</v>
      </c>
      <c r="F1244" s="765">
        <v>7.83</v>
      </c>
      <c r="G1244" s="765">
        <v>3.9380000000000002</v>
      </c>
      <c r="H1244" s="337">
        <f t="shared" si="91"/>
        <v>3.7714329896907257</v>
      </c>
      <c r="I1244" s="34">
        <f t="shared" si="92"/>
        <v>3.7714329896907206E-2</v>
      </c>
      <c r="J1244" s="338">
        <f t="shared" si="93"/>
        <v>0</v>
      </c>
      <c r="K1244" s="1786"/>
      <c r="L1244" s="1787"/>
      <c r="M1244" s="1786"/>
      <c r="N1244" s="1786"/>
      <c r="O1244" s="1786"/>
      <c r="P1244" s="1786"/>
      <c r="Q1244" s="1786"/>
    </row>
    <row r="1245" spans="1:17">
      <c r="A1245" s="764">
        <v>39146</v>
      </c>
      <c r="B1245" s="154">
        <f t="shared" si="87"/>
        <v>4.0050000000000002E-2</v>
      </c>
      <c r="C1245" s="206">
        <f t="shared" si="89"/>
        <v>5.0618943298969113E-2</v>
      </c>
      <c r="D1245" s="33">
        <f t="shared" si="88"/>
        <v>7.9199999999999993E-2</v>
      </c>
      <c r="E1245" s="206">
        <f t="shared" si="90"/>
        <v>8.8327190721649504E-2</v>
      </c>
      <c r="F1245" s="765">
        <v>7.92</v>
      </c>
      <c r="G1245" s="765">
        <v>3.915</v>
      </c>
      <c r="H1245" s="337">
        <f t="shared" si="91"/>
        <v>3.7708247422680445</v>
      </c>
      <c r="I1245" s="34">
        <f t="shared" si="92"/>
        <v>3.7708247422680391E-2</v>
      </c>
      <c r="J1245" s="338">
        <f t="shared" si="93"/>
        <v>5.5511151231257827E-17</v>
      </c>
      <c r="K1245" s="1786"/>
      <c r="L1245" s="1787"/>
      <c r="M1245" s="1786"/>
      <c r="N1245" s="1786"/>
      <c r="O1245" s="1786"/>
      <c r="P1245" s="1786"/>
      <c r="Q1245" s="1786"/>
    </row>
    <row r="1246" spans="1:17">
      <c r="A1246" s="764">
        <v>39147</v>
      </c>
      <c r="B1246" s="154">
        <f t="shared" si="87"/>
        <v>3.9420000000000004E-2</v>
      </c>
      <c r="C1246" s="206">
        <f t="shared" si="89"/>
        <v>5.0597822164948486E-2</v>
      </c>
      <c r="D1246" s="33">
        <f t="shared" si="88"/>
        <v>7.8600000000000003E-2</v>
      </c>
      <c r="E1246" s="206">
        <f t="shared" si="90"/>
        <v>8.8299742268041242E-2</v>
      </c>
      <c r="F1246" s="765">
        <v>7.86</v>
      </c>
      <c r="G1246" s="765">
        <v>3.9180000000000001</v>
      </c>
      <c r="H1246" s="337">
        <f t="shared" si="91"/>
        <v>3.7701920103092821</v>
      </c>
      <c r="I1246" s="34">
        <f t="shared" si="92"/>
        <v>3.7701920103092756E-2</v>
      </c>
      <c r="J1246" s="338">
        <f t="shared" si="93"/>
        <v>6.2450045135165055E-17</v>
      </c>
      <c r="K1246" s="1786"/>
      <c r="L1246" s="1787"/>
      <c r="M1246" s="1786"/>
      <c r="N1246" s="1786"/>
      <c r="O1246" s="1786"/>
      <c r="P1246" s="1786"/>
      <c r="Q1246" s="1786"/>
    </row>
    <row r="1247" spans="1:17">
      <c r="A1247" s="764">
        <v>39148</v>
      </c>
      <c r="B1247" s="154">
        <f t="shared" si="87"/>
        <v>3.9000000000000007E-2</v>
      </c>
      <c r="C1247" s="206">
        <f t="shared" si="89"/>
        <v>5.0577152061855715E-2</v>
      </c>
      <c r="D1247" s="33">
        <f t="shared" si="88"/>
        <v>7.8200000000000006E-2</v>
      </c>
      <c r="E1247" s="206">
        <f t="shared" si="90"/>
        <v>8.8272293814432981E-2</v>
      </c>
      <c r="F1247" s="765">
        <v>7.82</v>
      </c>
      <c r="G1247" s="765">
        <v>3.92</v>
      </c>
      <c r="H1247" s="337">
        <f t="shared" si="91"/>
        <v>3.7695141752577359</v>
      </c>
      <c r="I1247" s="34">
        <f t="shared" si="92"/>
        <v>3.7695141752577266E-2</v>
      </c>
      <c r="J1247" s="338">
        <f t="shared" si="93"/>
        <v>9.0205620750793969E-17</v>
      </c>
      <c r="K1247" s="1786"/>
      <c r="L1247" s="1787"/>
      <c r="M1247" s="1786"/>
      <c r="N1247" s="1786"/>
      <c r="O1247" s="1786"/>
      <c r="P1247" s="1786"/>
      <c r="Q1247" s="1786"/>
    </row>
    <row r="1248" spans="1:17">
      <c r="A1248" s="764">
        <v>39149</v>
      </c>
      <c r="B1248" s="154">
        <f t="shared" si="87"/>
        <v>3.8110000000000005E-2</v>
      </c>
      <c r="C1248" s="206">
        <f t="shared" si="89"/>
        <v>5.0554484536082522E-2</v>
      </c>
      <c r="D1248" s="33">
        <f t="shared" si="88"/>
        <v>7.7399999999999997E-2</v>
      </c>
      <c r="E1248" s="206">
        <f t="shared" si="90"/>
        <v>8.8243041237113393E-2</v>
      </c>
      <c r="F1248" s="765">
        <v>7.74</v>
      </c>
      <c r="G1248" s="765">
        <v>3.9289999999999998</v>
      </c>
      <c r="H1248" s="337">
        <f t="shared" si="91"/>
        <v>3.7688556701030969</v>
      </c>
      <c r="I1248" s="34">
        <f t="shared" si="92"/>
        <v>3.768855670103087E-2</v>
      </c>
      <c r="J1248" s="338">
        <f t="shared" si="93"/>
        <v>9.7144514654701197E-17</v>
      </c>
      <c r="K1248" s="1786"/>
      <c r="L1248" s="1787"/>
      <c r="M1248" s="1786"/>
      <c r="N1248" s="1786"/>
      <c r="O1248" s="1786"/>
      <c r="P1248" s="1786"/>
      <c r="Q1248" s="1786"/>
    </row>
    <row r="1249" spans="1:17">
      <c r="A1249" s="764">
        <v>39150</v>
      </c>
      <c r="B1249" s="154">
        <f t="shared" si="87"/>
        <v>3.7609999999999998E-2</v>
      </c>
      <c r="C1249" s="206">
        <f t="shared" si="89"/>
        <v>5.0532371134020662E-2</v>
      </c>
      <c r="D1249" s="33">
        <f t="shared" si="88"/>
        <v>7.7199999999999991E-2</v>
      </c>
      <c r="E1249" s="206">
        <f t="shared" si="90"/>
        <v>8.8214432989690714E-2</v>
      </c>
      <c r="F1249" s="765">
        <v>7.72</v>
      </c>
      <c r="G1249" s="765">
        <v>3.9590000000000001</v>
      </c>
      <c r="H1249" s="337">
        <f t="shared" si="91"/>
        <v>3.7682061855670139</v>
      </c>
      <c r="I1249" s="34">
        <f t="shared" si="92"/>
        <v>3.7682061855670052E-2</v>
      </c>
      <c r="J1249" s="338">
        <f t="shared" si="93"/>
        <v>9.0205620750793969E-17</v>
      </c>
      <c r="K1249" s="1786"/>
      <c r="L1249" s="1787"/>
      <c r="M1249" s="1786"/>
      <c r="N1249" s="1786"/>
      <c r="O1249" s="1786"/>
      <c r="P1249" s="1786"/>
      <c r="Q1249" s="1786"/>
    </row>
    <row r="1250" spans="1:17">
      <c r="A1250" s="764">
        <v>39153</v>
      </c>
      <c r="B1250" s="154">
        <f t="shared" si="87"/>
        <v>3.7980000000000007E-2</v>
      </c>
      <c r="C1250" s="206">
        <f t="shared" si="89"/>
        <v>5.0510489690721715E-2</v>
      </c>
      <c r="D1250" s="33">
        <f t="shared" si="88"/>
        <v>7.7300000000000008E-2</v>
      </c>
      <c r="E1250" s="206">
        <f t="shared" si="90"/>
        <v>8.8185953608247408E-2</v>
      </c>
      <c r="F1250" s="765">
        <v>7.73</v>
      </c>
      <c r="G1250" s="765">
        <v>3.9319999999999999</v>
      </c>
      <c r="H1250" s="337">
        <f t="shared" si="91"/>
        <v>3.7675463917525809</v>
      </c>
      <c r="I1250" s="34">
        <f t="shared" si="92"/>
        <v>3.7675463917525694E-2</v>
      </c>
      <c r="J1250" s="338">
        <f t="shared" si="93"/>
        <v>1.1796119636642288E-16</v>
      </c>
      <c r="K1250" s="1786"/>
      <c r="L1250" s="1787"/>
      <c r="M1250" s="1786"/>
      <c r="N1250" s="1786"/>
      <c r="O1250" s="1786"/>
      <c r="P1250" s="1786"/>
      <c r="Q1250" s="1786"/>
    </row>
    <row r="1251" spans="1:17">
      <c r="A1251" s="764">
        <v>39154</v>
      </c>
      <c r="B1251" s="154">
        <f t="shared" si="87"/>
        <v>3.8580000000000003E-2</v>
      </c>
      <c r="C1251" s="206">
        <f t="shared" si="89"/>
        <v>5.048972938144336E-2</v>
      </c>
      <c r="D1251" s="33">
        <f t="shared" si="88"/>
        <v>7.7899999999999997E-2</v>
      </c>
      <c r="E1251" s="206">
        <f t="shared" si="90"/>
        <v>8.8158505154639147E-2</v>
      </c>
      <c r="F1251" s="765">
        <v>7.79</v>
      </c>
      <c r="G1251" s="765">
        <v>3.9319999999999999</v>
      </c>
      <c r="H1251" s="337">
        <f t="shared" si="91"/>
        <v>3.7668775773195904</v>
      </c>
      <c r="I1251" s="34">
        <f t="shared" si="92"/>
        <v>3.7668775773195787E-2</v>
      </c>
      <c r="J1251" s="338">
        <f t="shared" si="93"/>
        <v>1.1796119636642288E-16</v>
      </c>
      <c r="K1251" s="1786"/>
      <c r="L1251" s="1787"/>
      <c r="M1251" s="1786"/>
      <c r="N1251" s="1786"/>
      <c r="O1251" s="1786"/>
      <c r="P1251" s="1786"/>
      <c r="Q1251" s="1786"/>
    </row>
    <row r="1252" spans="1:17">
      <c r="A1252" s="764">
        <v>39155</v>
      </c>
      <c r="B1252" s="154">
        <f t="shared" si="87"/>
        <v>4.0579999999999998E-2</v>
      </c>
      <c r="C1252" s="206">
        <f t="shared" si="89"/>
        <v>5.0471146907216539E-2</v>
      </c>
      <c r="D1252" s="33">
        <f t="shared" si="88"/>
        <v>7.9399999999999998E-2</v>
      </c>
      <c r="E1252" s="206">
        <f t="shared" si="90"/>
        <v>8.8133118556701015E-2</v>
      </c>
      <c r="F1252" s="765">
        <v>7.94</v>
      </c>
      <c r="G1252" s="765">
        <v>3.8820000000000001</v>
      </c>
      <c r="H1252" s="337">
        <f t="shared" si="91"/>
        <v>3.7661971649484567</v>
      </c>
      <c r="I1252" s="34">
        <f t="shared" si="92"/>
        <v>3.7661971649484476E-2</v>
      </c>
      <c r="J1252" s="338">
        <f t="shared" si="93"/>
        <v>9.0205620750793969E-17</v>
      </c>
      <c r="K1252" s="1786"/>
      <c r="L1252" s="1787"/>
      <c r="M1252" s="1786"/>
      <c r="N1252" s="1786"/>
      <c r="O1252" s="1786"/>
      <c r="P1252" s="1786"/>
      <c r="Q1252" s="1786"/>
    </row>
    <row r="1253" spans="1:17">
      <c r="A1253" s="764">
        <v>39156</v>
      </c>
      <c r="B1253" s="154">
        <f t="shared" si="87"/>
        <v>3.9130000000000005E-2</v>
      </c>
      <c r="C1253" s="206">
        <f t="shared" si="89"/>
        <v>5.0449213917525819E-2</v>
      </c>
      <c r="D1253" s="33">
        <f t="shared" si="88"/>
        <v>7.8200000000000006E-2</v>
      </c>
      <c r="E1253" s="206">
        <f t="shared" si="90"/>
        <v>8.8105798969072141E-2</v>
      </c>
      <c r="F1253" s="765">
        <v>7.82</v>
      </c>
      <c r="G1253" s="765">
        <v>3.907</v>
      </c>
      <c r="H1253" s="337">
        <f t="shared" si="91"/>
        <v>3.7656585051546418</v>
      </c>
      <c r="I1253" s="34">
        <f t="shared" si="92"/>
        <v>3.7656585051546322E-2</v>
      </c>
      <c r="J1253" s="338">
        <f t="shared" si="93"/>
        <v>9.7144514654701197E-17</v>
      </c>
      <c r="K1253" s="1786"/>
      <c r="L1253" s="1787"/>
      <c r="M1253" s="1786"/>
      <c r="N1253" s="1786"/>
      <c r="O1253" s="1786"/>
      <c r="P1253" s="1786"/>
      <c r="Q1253" s="1786"/>
    </row>
    <row r="1254" spans="1:17">
      <c r="A1254" s="764">
        <v>39157</v>
      </c>
      <c r="B1254" s="154">
        <f t="shared" si="87"/>
        <v>3.8949999999999999E-2</v>
      </c>
      <c r="C1254" s="206">
        <f t="shared" si="89"/>
        <v>5.0426932989690761E-2</v>
      </c>
      <c r="D1254" s="33">
        <f t="shared" si="88"/>
        <v>7.8E-2</v>
      </c>
      <c r="E1254" s="206">
        <f t="shared" si="90"/>
        <v>8.807770618556697E-2</v>
      </c>
      <c r="F1254" s="765">
        <v>7.8</v>
      </c>
      <c r="G1254" s="765">
        <v>3.9050000000000002</v>
      </c>
      <c r="H1254" s="337">
        <f t="shared" si="91"/>
        <v>3.7650773195876317</v>
      </c>
      <c r="I1254" s="34">
        <f t="shared" si="92"/>
        <v>3.765077319587621E-2</v>
      </c>
      <c r="J1254" s="338">
        <f t="shared" si="93"/>
        <v>1.0408340855860843E-16</v>
      </c>
      <c r="K1254" s="1786"/>
      <c r="L1254" s="1787"/>
      <c r="M1254" s="1786"/>
      <c r="N1254" s="1786"/>
      <c r="O1254" s="1786"/>
      <c r="P1254" s="1786"/>
      <c r="Q1254" s="1786"/>
    </row>
    <row r="1255" spans="1:17">
      <c r="A1255" s="764">
        <v>39160</v>
      </c>
      <c r="B1255" s="154">
        <f t="shared" si="87"/>
        <v>3.7839999999999999E-2</v>
      </c>
      <c r="C1255" s="206">
        <f t="shared" si="89"/>
        <v>5.0403518041237175E-2</v>
      </c>
      <c r="D1255" s="33">
        <f t="shared" si="88"/>
        <v>7.7100000000000002E-2</v>
      </c>
      <c r="E1255" s="206">
        <f t="shared" si="90"/>
        <v>8.8048840206185516E-2</v>
      </c>
      <c r="F1255" s="765">
        <v>7.71</v>
      </c>
      <c r="G1255" s="765">
        <v>3.9260000000000002</v>
      </c>
      <c r="H1255" s="337">
        <f t="shared" si="91"/>
        <v>3.7645322164948483</v>
      </c>
      <c r="I1255" s="34">
        <f t="shared" si="92"/>
        <v>3.7645322164948342E-2</v>
      </c>
      <c r="J1255" s="338">
        <f t="shared" si="93"/>
        <v>1.3877787807814457E-16</v>
      </c>
      <c r="K1255" s="1786"/>
      <c r="L1255" s="1787"/>
      <c r="M1255" s="1786"/>
      <c r="N1255" s="1786"/>
      <c r="O1255" s="1786"/>
      <c r="P1255" s="1786"/>
      <c r="Q1255" s="1786"/>
    </row>
    <row r="1256" spans="1:17">
      <c r="A1256" s="764">
        <v>39161</v>
      </c>
      <c r="B1256" s="154">
        <f t="shared" si="87"/>
        <v>3.7810000000000003E-2</v>
      </c>
      <c r="C1256" s="206">
        <f t="shared" si="89"/>
        <v>5.0379329896907264E-2</v>
      </c>
      <c r="D1256" s="33">
        <f t="shared" si="88"/>
        <v>7.690000000000001E-2</v>
      </c>
      <c r="E1256" s="206">
        <f t="shared" si="90"/>
        <v>8.8018943298969005E-2</v>
      </c>
      <c r="F1256" s="765">
        <v>7.69</v>
      </c>
      <c r="G1256" s="765">
        <v>3.9089999999999998</v>
      </c>
      <c r="H1256" s="337">
        <f t="shared" si="91"/>
        <v>3.7639613402061887</v>
      </c>
      <c r="I1256" s="34">
        <f t="shared" si="92"/>
        <v>3.763961340206174E-2</v>
      </c>
      <c r="J1256" s="338">
        <f t="shared" si="93"/>
        <v>1.457167719820518E-16</v>
      </c>
      <c r="K1256" s="1786"/>
      <c r="L1256" s="1787"/>
      <c r="M1256" s="1786"/>
      <c r="N1256" s="1786"/>
      <c r="O1256" s="1786"/>
      <c r="P1256" s="1786"/>
      <c r="Q1256" s="1786"/>
    </row>
    <row r="1257" spans="1:17">
      <c r="A1257" s="764">
        <v>39162</v>
      </c>
      <c r="B1257" s="154">
        <f t="shared" si="87"/>
        <v>3.7330000000000002E-2</v>
      </c>
      <c r="C1257" s="206">
        <f t="shared" si="89"/>
        <v>5.0354858247422724E-2</v>
      </c>
      <c r="D1257" s="33">
        <f t="shared" si="88"/>
        <v>7.6600000000000001E-2</v>
      </c>
      <c r="E1257" s="206">
        <f t="shared" si="90"/>
        <v>8.7988917525773133E-2</v>
      </c>
      <c r="F1257" s="765">
        <v>7.66</v>
      </c>
      <c r="G1257" s="765">
        <v>3.927</v>
      </c>
      <c r="H1257" s="337">
        <f t="shared" si="91"/>
        <v>3.7634059278350542</v>
      </c>
      <c r="I1257" s="34">
        <f t="shared" si="92"/>
        <v>3.763405927835041E-2</v>
      </c>
      <c r="J1257" s="338">
        <f t="shared" si="93"/>
        <v>1.3183898417423734E-16</v>
      </c>
      <c r="K1257" s="1786"/>
      <c r="L1257" s="1787"/>
      <c r="M1257" s="1786"/>
      <c r="N1257" s="1786"/>
      <c r="O1257" s="1786"/>
      <c r="P1257" s="1786"/>
      <c r="Q1257" s="1786"/>
    </row>
    <row r="1258" spans="1:17">
      <c r="A1258" s="764">
        <v>39163</v>
      </c>
      <c r="B1258" s="154">
        <f t="shared" si="87"/>
        <v>3.6510000000000008E-2</v>
      </c>
      <c r="C1258" s="206">
        <f t="shared" si="89"/>
        <v>5.0328750000000047E-2</v>
      </c>
      <c r="D1258" s="33">
        <f t="shared" si="88"/>
        <v>7.6000000000000012E-2</v>
      </c>
      <c r="E1258" s="206">
        <f t="shared" si="90"/>
        <v>8.7958247422680338E-2</v>
      </c>
      <c r="F1258" s="765">
        <v>7.6000000000000005</v>
      </c>
      <c r="G1258" s="765">
        <v>3.9489999999999998</v>
      </c>
      <c r="H1258" s="337">
        <f t="shared" si="91"/>
        <v>3.7629497422680434</v>
      </c>
      <c r="I1258" s="34">
        <f t="shared" si="92"/>
        <v>3.7629497422680291E-2</v>
      </c>
      <c r="J1258" s="338">
        <f t="shared" si="93"/>
        <v>1.3877787807814457E-16</v>
      </c>
      <c r="K1258" s="1786"/>
      <c r="L1258" s="1787"/>
      <c r="M1258" s="1786"/>
      <c r="N1258" s="1786"/>
      <c r="O1258" s="1786"/>
      <c r="P1258" s="1786"/>
      <c r="Q1258" s="1786"/>
    </row>
    <row r="1259" spans="1:17">
      <c r="A1259" s="764">
        <v>39164</v>
      </c>
      <c r="B1259" s="154">
        <f t="shared" si="87"/>
        <v>3.569E-2</v>
      </c>
      <c r="C1259" s="206">
        <f t="shared" si="89"/>
        <v>5.03013015463918E-2</v>
      </c>
      <c r="D1259" s="33">
        <f t="shared" si="88"/>
        <v>7.5700000000000003E-2</v>
      </c>
      <c r="E1259" s="206">
        <f t="shared" si="90"/>
        <v>8.7927319587628769E-2</v>
      </c>
      <c r="F1259" s="765">
        <v>7.57</v>
      </c>
      <c r="G1259" s="765">
        <v>4.0010000000000003</v>
      </c>
      <c r="H1259" s="337">
        <f t="shared" si="91"/>
        <v>3.7626018041237135</v>
      </c>
      <c r="I1259" s="34">
        <f t="shared" si="92"/>
        <v>3.7626018041236969E-2</v>
      </c>
      <c r="J1259" s="338">
        <f t="shared" si="93"/>
        <v>1.6653345369377348E-16</v>
      </c>
      <c r="K1259" s="1786"/>
      <c r="L1259" s="1787"/>
      <c r="M1259" s="1786"/>
      <c r="N1259" s="1786"/>
      <c r="O1259" s="1786"/>
      <c r="P1259" s="1786"/>
      <c r="Q1259" s="1786"/>
    </row>
    <row r="1260" spans="1:17">
      <c r="A1260" s="764">
        <v>39167</v>
      </c>
      <c r="B1260" s="154">
        <f t="shared" si="87"/>
        <v>3.5990000000000001E-2</v>
      </c>
      <c r="C1260" s="206">
        <f t="shared" si="89"/>
        <v>5.0274033505154692E-2</v>
      </c>
      <c r="D1260" s="33">
        <f t="shared" si="88"/>
        <v>7.6000000000000012E-2</v>
      </c>
      <c r="E1260" s="206">
        <f t="shared" si="90"/>
        <v>8.789626288659784E-2</v>
      </c>
      <c r="F1260" s="765">
        <v>7.6000000000000005</v>
      </c>
      <c r="G1260" s="765">
        <v>4.0010000000000003</v>
      </c>
      <c r="H1260" s="337">
        <f t="shared" si="91"/>
        <v>3.762222938144332</v>
      </c>
      <c r="I1260" s="34">
        <f t="shared" si="92"/>
        <v>3.7622229381443148E-2</v>
      </c>
      <c r="J1260" s="338">
        <f t="shared" si="93"/>
        <v>1.7347234759768071E-16</v>
      </c>
      <c r="K1260" s="1786"/>
      <c r="L1260" s="1787"/>
      <c r="M1260" s="1786"/>
      <c r="N1260" s="1786"/>
      <c r="O1260" s="1786"/>
      <c r="P1260" s="1786"/>
      <c r="Q1260" s="1786"/>
    </row>
    <row r="1261" spans="1:17">
      <c r="A1261" s="764">
        <v>39168</v>
      </c>
      <c r="B1261" s="154">
        <f t="shared" si="87"/>
        <v>3.5679999999999996E-2</v>
      </c>
      <c r="C1261" s="206">
        <f t="shared" si="89"/>
        <v>5.0245489690721713E-2</v>
      </c>
      <c r="D1261" s="33">
        <f t="shared" si="88"/>
        <v>7.5899999999999995E-2</v>
      </c>
      <c r="E1261" s="206">
        <f t="shared" si="90"/>
        <v>8.7864819587628776E-2</v>
      </c>
      <c r="F1261" s="765">
        <v>7.59</v>
      </c>
      <c r="G1261" s="765">
        <v>4.0220000000000002</v>
      </c>
      <c r="H1261" s="337">
        <f t="shared" si="91"/>
        <v>3.7619329896907239</v>
      </c>
      <c r="I1261" s="34">
        <f t="shared" si="92"/>
        <v>3.7619329896907062E-2</v>
      </c>
      <c r="J1261" s="338">
        <f t="shared" si="93"/>
        <v>1.7347234759768071E-16</v>
      </c>
      <c r="K1261" s="1786"/>
      <c r="L1261" s="1787"/>
      <c r="M1261" s="1786"/>
      <c r="N1261" s="1786"/>
      <c r="O1261" s="1786"/>
      <c r="P1261" s="1786"/>
      <c r="Q1261" s="1786"/>
    </row>
    <row r="1262" spans="1:17">
      <c r="A1262" s="764">
        <v>39169</v>
      </c>
      <c r="B1262" s="154">
        <f t="shared" si="87"/>
        <v>3.5990000000000001E-2</v>
      </c>
      <c r="C1262" s="206">
        <f t="shared" si="89"/>
        <v>5.0217641752577383E-2</v>
      </c>
      <c r="D1262" s="33">
        <f t="shared" si="88"/>
        <v>7.6299999999999993E-2</v>
      </c>
      <c r="E1262" s="206">
        <f t="shared" si="90"/>
        <v>8.7834020618556607E-2</v>
      </c>
      <c r="F1262" s="765">
        <v>7.63</v>
      </c>
      <c r="G1262" s="765">
        <v>4.0309999999999997</v>
      </c>
      <c r="H1262" s="337">
        <f t="shared" si="91"/>
        <v>3.7616378865979412</v>
      </c>
      <c r="I1262" s="34">
        <f t="shared" si="92"/>
        <v>3.7616378865979225E-2</v>
      </c>
      <c r="J1262" s="338">
        <f t="shared" si="93"/>
        <v>1.8735013540549517E-16</v>
      </c>
      <c r="K1262" s="1786"/>
      <c r="L1262" s="1787"/>
      <c r="M1262" s="1786"/>
      <c r="N1262" s="1786"/>
      <c r="O1262" s="1786"/>
      <c r="P1262" s="1786"/>
      <c r="Q1262" s="1786"/>
    </row>
    <row r="1263" spans="1:17">
      <c r="A1263" s="764">
        <v>39170</v>
      </c>
      <c r="B1263" s="154">
        <f t="shared" si="87"/>
        <v>3.5170000000000007E-2</v>
      </c>
      <c r="C1263" s="206">
        <f t="shared" si="89"/>
        <v>5.0188827319587681E-2</v>
      </c>
      <c r="D1263" s="33">
        <f t="shared" si="88"/>
        <v>7.5700000000000003E-2</v>
      </c>
      <c r="E1263" s="206">
        <f t="shared" si="90"/>
        <v>8.7802319587628783E-2</v>
      </c>
      <c r="F1263" s="765">
        <v>7.57</v>
      </c>
      <c r="G1263" s="765">
        <v>4.0529999999999999</v>
      </c>
      <c r="H1263" s="337">
        <f t="shared" si="91"/>
        <v>3.7613492268041262</v>
      </c>
      <c r="I1263" s="34">
        <f t="shared" si="92"/>
        <v>3.7613492268041102E-2</v>
      </c>
      <c r="J1263" s="338">
        <f t="shared" si="93"/>
        <v>1.5959455978986625E-16</v>
      </c>
      <c r="K1263" s="1786"/>
      <c r="L1263" s="1787"/>
      <c r="M1263" s="1786"/>
      <c r="N1263" s="1786"/>
      <c r="O1263" s="1786"/>
      <c r="P1263" s="1786"/>
      <c r="Q1263" s="1786"/>
    </row>
    <row r="1264" spans="1:17">
      <c r="A1264" s="764">
        <v>39171</v>
      </c>
      <c r="B1264" s="154">
        <f t="shared" si="87"/>
        <v>3.6330000000000001E-2</v>
      </c>
      <c r="C1264" s="206">
        <f t="shared" si="89"/>
        <v>5.0161069587628906E-2</v>
      </c>
      <c r="D1264" s="33">
        <f t="shared" si="88"/>
        <v>7.690000000000001E-2</v>
      </c>
      <c r="E1264" s="206">
        <f t="shared" si="90"/>
        <v>8.7771907216494735E-2</v>
      </c>
      <c r="F1264" s="765">
        <v>7.69</v>
      </c>
      <c r="G1264" s="765">
        <v>4.0570000000000004</v>
      </c>
      <c r="H1264" s="337">
        <f t="shared" si="91"/>
        <v>3.7610837628866003</v>
      </c>
      <c r="I1264" s="34">
        <f t="shared" si="92"/>
        <v>3.7610837628865829E-2</v>
      </c>
      <c r="J1264" s="338">
        <f t="shared" si="93"/>
        <v>1.7347234759768071E-16</v>
      </c>
      <c r="K1264" s="1786"/>
      <c r="L1264" s="1787"/>
      <c r="M1264" s="1786"/>
      <c r="N1264" s="1786"/>
      <c r="O1264" s="1786"/>
      <c r="P1264" s="1786"/>
      <c r="Q1264" s="1786"/>
    </row>
    <row r="1265" spans="1:17">
      <c r="A1265" s="764">
        <v>39174</v>
      </c>
      <c r="B1265" s="154">
        <f t="shared" si="87"/>
        <v>3.4980000000000004E-2</v>
      </c>
      <c r="C1265" s="206">
        <f t="shared" si="89"/>
        <v>5.0131623711340244E-2</v>
      </c>
      <c r="D1265" s="33">
        <f t="shared" si="88"/>
        <v>7.5700000000000003E-2</v>
      </c>
      <c r="E1265" s="206">
        <f t="shared" si="90"/>
        <v>8.774020618556691E-2</v>
      </c>
      <c r="F1265" s="765">
        <v>7.57</v>
      </c>
      <c r="G1265" s="765">
        <v>4.0720000000000001</v>
      </c>
      <c r="H1265" s="337">
        <f t="shared" si="91"/>
        <v>3.7608582474226826</v>
      </c>
      <c r="I1265" s="34">
        <f t="shared" si="92"/>
        <v>3.7608582474226666E-2</v>
      </c>
      <c r="J1265" s="338">
        <f t="shared" si="93"/>
        <v>1.5959455978986625E-16</v>
      </c>
      <c r="K1265" s="1786"/>
      <c r="L1265" s="1787"/>
      <c r="M1265" s="1786"/>
      <c r="N1265" s="1786"/>
      <c r="O1265" s="1786"/>
      <c r="P1265" s="1786"/>
      <c r="Q1265" s="1786"/>
    </row>
    <row r="1266" spans="1:17">
      <c r="A1266" s="764">
        <v>39175</v>
      </c>
      <c r="B1266" s="154">
        <f t="shared" si="87"/>
        <v>3.4230000000000003E-2</v>
      </c>
      <c r="C1266" s="206">
        <f t="shared" si="89"/>
        <v>5.0102306701030976E-2</v>
      </c>
      <c r="D1266" s="33">
        <f t="shared" si="88"/>
        <v>7.5200000000000003E-2</v>
      </c>
      <c r="E1266" s="206">
        <f t="shared" si="90"/>
        <v>8.7708376288659698E-2</v>
      </c>
      <c r="F1266" s="765">
        <v>7.5200000000000005</v>
      </c>
      <c r="G1266" s="765">
        <v>4.0970000000000004</v>
      </c>
      <c r="H1266" s="337">
        <f t="shared" si="91"/>
        <v>3.7606069587628892</v>
      </c>
      <c r="I1266" s="34">
        <f t="shared" si="92"/>
        <v>3.7606069587628722E-2</v>
      </c>
      <c r="J1266" s="338">
        <f t="shared" si="93"/>
        <v>1.6653345369377348E-16</v>
      </c>
      <c r="K1266" s="1786"/>
      <c r="L1266" s="1787"/>
      <c r="M1266" s="1786"/>
      <c r="N1266" s="1786"/>
      <c r="O1266" s="1786"/>
      <c r="P1266" s="1786"/>
      <c r="Q1266" s="1786"/>
    </row>
    <row r="1267" spans="1:17">
      <c r="A1267" s="764">
        <v>39176</v>
      </c>
      <c r="B1267" s="154">
        <f t="shared" si="87"/>
        <v>3.4390000000000004E-2</v>
      </c>
      <c r="C1267" s="206">
        <f t="shared" si="89"/>
        <v>5.0075064432989737E-2</v>
      </c>
      <c r="D1267" s="33">
        <f t="shared" si="88"/>
        <v>7.51E-2</v>
      </c>
      <c r="E1267" s="206">
        <f t="shared" si="90"/>
        <v>8.7677963917525706E-2</v>
      </c>
      <c r="F1267" s="765">
        <v>7.51</v>
      </c>
      <c r="G1267" s="765">
        <v>4.0709999999999997</v>
      </c>
      <c r="H1267" s="337">
        <f t="shared" si="91"/>
        <v>3.760289948453611</v>
      </c>
      <c r="I1267" s="34">
        <f t="shared" si="92"/>
        <v>3.7602899484535969E-2</v>
      </c>
      <c r="J1267" s="338">
        <f t="shared" si="93"/>
        <v>1.3877787807814457E-16</v>
      </c>
      <c r="K1267" s="1786"/>
      <c r="L1267" s="1787"/>
      <c r="M1267" s="1786"/>
      <c r="N1267" s="1786"/>
      <c r="O1267" s="1786"/>
      <c r="P1267" s="1786"/>
      <c r="Q1267" s="1786"/>
    </row>
    <row r="1268" spans="1:17">
      <c r="A1268" s="764">
        <v>39177</v>
      </c>
      <c r="B1268" s="154">
        <f t="shared" si="87"/>
        <v>3.4050000000000004E-2</v>
      </c>
      <c r="C1268" s="206">
        <f t="shared" si="89"/>
        <v>5.0046327319587677E-2</v>
      </c>
      <c r="D1268" s="33">
        <f t="shared" si="88"/>
        <v>7.4999999999999997E-2</v>
      </c>
      <c r="E1268" s="206">
        <f t="shared" si="90"/>
        <v>8.7647293814432925E-2</v>
      </c>
      <c r="F1268" s="765">
        <v>7.5</v>
      </c>
      <c r="G1268" s="765">
        <v>4.0949999999999998</v>
      </c>
      <c r="H1268" s="337">
        <f t="shared" si="91"/>
        <v>3.760096649484538</v>
      </c>
      <c r="I1268" s="34">
        <f t="shared" si="92"/>
        <v>3.7600966494845248E-2</v>
      </c>
      <c r="J1268" s="338">
        <f t="shared" si="93"/>
        <v>1.3183898417423734E-16</v>
      </c>
      <c r="K1268" s="1786"/>
      <c r="L1268" s="1787"/>
      <c r="M1268" s="1786"/>
      <c r="N1268" s="1786"/>
      <c r="O1268" s="1786"/>
      <c r="P1268" s="1786"/>
      <c r="Q1268" s="1786"/>
    </row>
    <row r="1269" spans="1:17">
      <c r="A1269" s="764">
        <v>39182</v>
      </c>
      <c r="B1269" s="154">
        <f t="shared" si="87"/>
        <v>3.3319999999999995E-2</v>
      </c>
      <c r="C1269" s="206">
        <f t="shared" si="89"/>
        <v>5.0016533505154691E-2</v>
      </c>
      <c r="D1269" s="33">
        <f t="shared" si="88"/>
        <v>7.46E-2</v>
      </c>
      <c r="E1269" s="206">
        <f t="shared" si="90"/>
        <v>8.7615979381443262E-2</v>
      </c>
      <c r="F1269" s="765">
        <v>7.46</v>
      </c>
      <c r="G1269" s="765">
        <v>4.1280000000000001</v>
      </c>
      <c r="H1269" s="337">
        <f t="shared" si="91"/>
        <v>3.7599445876288677</v>
      </c>
      <c r="I1269" s="34">
        <f t="shared" si="92"/>
        <v>3.7599445876288572E-2</v>
      </c>
      <c r="J1269" s="338">
        <f t="shared" si="93"/>
        <v>1.0408340855860843E-16</v>
      </c>
      <c r="K1269" s="1786"/>
      <c r="L1269" s="1787"/>
      <c r="M1269" s="1786"/>
      <c r="N1269" s="1786"/>
      <c r="O1269" s="1786"/>
      <c r="P1269" s="1786"/>
      <c r="Q1269" s="1786"/>
    </row>
    <row r="1270" spans="1:17">
      <c r="A1270" s="764">
        <v>39183</v>
      </c>
      <c r="B1270" s="154">
        <f t="shared" si="87"/>
        <v>3.3270000000000001E-2</v>
      </c>
      <c r="C1270" s="206">
        <f t="shared" si="89"/>
        <v>4.9987177835051605E-2</v>
      </c>
      <c r="D1270" s="33">
        <f t="shared" si="88"/>
        <v>7.4700000000000003E-2</v>
      </c>
      <c r="E1270" s="206">
        <f t="shared" si="90"/>
        <v>8.7585567010309257E-2</v>
      </c>
      <c r="F1270" s="765">
        <v>7.47</v>
      </c>
      <c r="G1270" s="765">
        <v>4.1429999999999998</v>
      </c>
      <c r="H1270" s="337">
        <f t="shared" si="91"/>
        <v>3.7598389175257751</v>
      </c>
      <c r="I1270" s="34">
        <f t="shared" si="92"/>
        <v>3.7598389175257652E-2</v>
      </c>
      <c r="J1270" s="338">
        <f t="shared" si="93"/>
        <v>9.7144514654701197E-17</v>
      </c>
      <c r="K1270" s="1786"/>
      <c r="L1270" s="1787"/>
      <c r="M1270" s="1786"/>
      <c r="N1270" s="1786"/>
      <c r="O1270" s="1786"/>
      <c r="P1270" s="1786"/>
      <c r="Q1270" s="1786"/>
    </row>
    <row r="1271" spans="1:17">
      <c r="A1271" s="764">
        <v>39184</v>
      </c>
      <c r="B1271" s="154">
        <f t="shared" si="87"/>
        <v>3.3079999999999998E-2</v>
      </c>
      <c r="C1271" s="206">
        <f t="shared" si="89"/>
        <v>4.9956443298969144E-2</v>
      </c>
      <c r="D1271" s="33">
        <f t="shared" si="88"/>
        <v>7.4900000000000008E-2</v>
      </c>
      <c r="E1271" s="206">
        <f t="shared" si="90"/>
        <v>8.7555412371133984E-2</v>
      </c>
      <c r="F1271" s="765">
        <v>7.49</v>
      </c>
      <c r="G1271" s="765">
        <v>4.1820000000000004</v>
      </c>
      <c r="H1271" s="337">
        <f t="shared" si="91"/>
        <v>3.7598969072164965</v>
      </c>
      <c r="I1271" s="34">
        <f t="shared" si="92"/>
        <v>3.759896907216484E-2</v>
      </c>
      <c r="J1271" s="338">
        <f t="shared" si="93"/>
        <v>1.2490009027033011E-16</v>
      </c>
      <c r="K1271" s="1786"/>
      <c r="L1271" s="1787"/>
      <c r="M1271" s="1786"/>
      <c r="N1271" s="1786"/>
      <c r="O1271" s="1786"/>
      <c r="P1271" s="1786"/>
      <c r="Q1271" s="1786"/>
    </row>
    <row r="1272" spans="1:17">
      <c r="A1272" s="764">
        <v>39185</v>
      </c>
      <c r="B1272" s="154">
        <f t="shared" si="87"/>
        <v>3.2289999999999999E-2</v>
      </c>
      <c r="C1272" s="206">
        <f t="shared" si="89"/>
        <v>4.9924188144329966E-2</v>
      </c>
      <c r="D1272" s="33">
        <f t="shared" si="88"/>
        <v>7.46E-2</v>
      </c>
      <c r="E1272" s="206">
        <f t="shared" si="90"/>
        <v>8.7524613402061816E-2</v>
      </c>
      <c r="F1272" s="765">
        <v>7.46</v>
      </c>
      <c r="G1272" s="765">
        <v>4.2309999999999999</v>
      </c>
      <c r="H1272" s="337">
        <f t="shared" si="91"/>
        <v>3.7600425257731978</v>
      </c>
      <c r="I1272" s="34">
        <f t="shared" si="92"/>
        <v>3.760042525773185E-2</v>
      </c>
      <c r="J1272" s="338">
        <f t="shared" si="93"/>
        <v>1.2490009027033011E-16</v>
      </c>
      <c r="K1272" s="1786"/>
      <c r="L1272" s="1787"/>
      <c r="M1272" s="1786"/>
      <c r="N1272" s="1786"/>
      <c r="O1272" s="1786"/>
      <c r="P1272" s="1786"/>
      <c r="Q1272" s="1786"/>
    </row>
    <row r="1273" spans="1:17">
      <c r="A1273" s="764">
        <v>39188</v>
      </c>
      <c r="B1273" s="154">
        <f t="shared" si="87"/>
        <v>3.2129999999999999E-2</v>
      </c>
      <c r="C1273" s="206">
        <f t="shared" si="89"/>
        <v>4.9892268041237177E-2</v>
      </c>
      <c r="D1273" s="33">
        <f t="shared" si="88"/>
        <v>7.4200000000000002E-2</v>
      </c>
      <c r="E1273" s="206">
        <f t="shared" si="90"/>
        <v>8.74935567010309E-2</v>
      </c>
      <c r="F1273" s="765">
        <v>7.42</v>
      </c>
      <c r="G1273" s="765">
        <v>4.2069999999999999</v>
      </c>
      <c r="H1273" s="337">
        <f t="shared" si="91"/>
        <v>3.7601288659793828</v>
      </c>
      <c r="I1273" s="34">
        <f t="shared" si="92"/>
        <v>3.7601288659793723E-2</v>
      </c>
      <c r="J1273" s="338">
        <f t="shared" si="93"/>
        <v>1.0408340855860843E-16</v>
      </c>
      <c r="K1273" s="1786"/>
      <c r="L1273" s="1787"/>
      <c r="M1273" s="1786"/>
      <c r="N1273" s="1786"/>
      <c r="O1273" s="1786"/>
      <c r="P1273" s="1786"/>
      <c r="Q1273" s="1786"/>
    </row>
    <row r="1274" spans="1:17">
      <c r="A1274" s="764">
        <v>39189</v>
      </c>
      <c r="B1274" s="154">
        <f t="shared" si="87"/>
        <v>3.2379999999999992E-2</v>
      </c>
      <c r="C1274" s="206">
        <f t="shared" si="89"/>
        <v>4.9861043814433056E-2</v>
      </c>
      <c r="D1274" s="33">
        <f t="shared" si="88"/>
        <v>7.4200000000000002E-2</v>
      </c>
      <c r="E1274" s="206">
        <f t="shared" si="90"/>
        <v>8.7463015463917534E-2</v>
      </c>
      <c r="F1274" s="765">
        <v>7.42</v>
      </c>
      <c r="G1274" s="765">
        <v>4.1820000000000004</v>
      </c>
      <c r="H1274" s="337">
        <f t="shared" si="91"/>
        <v>3.7601971649484542</v>
      </c>
      <c r="I1274" s="34">
        <f t="shared" si="92"/>
        <v>3.7601971649484478E-2</v>
      </c>
      <c r="J1274" s="338">
        <f t="shared" si="93"/>
        <v>6.2450045135165055E-17</v>
      </c>
      <c r="K1274" s="1786"/>
      <c r="L1274" s="1787"/>
      <c r="M1274" s="1786"/>
      <c r="N1274" s="1786"/>
      <c r="O1274" s="1786"/>
      <c r="P1274" s="1786"/>
      <c r="Q1274" s="1786"/>
    </row>
    <row r="1275" spans="1:17">
      <c r="A1275" s="764">
        <v>39190</v>
      </c>
      <c r="B1275" s="154">
        <f t="shared" si="87"/>
        <v>3.2759999999999997E-2</v>
      </c>
      <c r="C1275" s="206">
        <f t="shared" si="89"/>
        <v>4.9830579896907298E-2</v>
      </c>
      <c r="D1275" s="33">
        <f t="shared" si="88"/>
        <v>7.4299999999999991E-2</v>
      </c>
      <c r="E1275" s="206">
        <f t="shared" si="90"/>
        <v>8.743273195876286E-2</v>
      </c>
      <c r="F1275" s="765">
        <v>7.43</v>
      </c>
      <c r="G1275" s="765">
        <v>4.1539999999999999</v>
      </c>
      <c r="H1275" s="337">
        <f t="shared" si="91"/>
        <v>3.7602152061855678</v>
      </c>
      <c r="I1275" s="34">
        <f t="shared" si="92"/>
        <v>3.7602152061855562E-2</v>
      </c>
      <c r="J1275" s="338">
        <f t="shared" si="93"/>
        <v>1.1796119636642288E-16</v>
      </c>
      <c r="K1275" s="1786"/>
      <c r="L1275" s="1787"/>
      <c r="M1275" s="1786"/>
      <c r="N1275" s="1786"/>
      <c r="O1275" s="1786"/>
      <c r="P1275" s="1786"/>
      <c r="Q1275" s="1786"/>
    </row>
    <row r="1276" spans="1:17">
      <c r="A1276" s="764">
        <v>39191</v>
      </c>
      <c r="B1276" s="154">
        <f t="shared" si="87"/>
        <v>3.1730000000000001E-2</v>
      </c>
      <c r="C1276" s="206">
        <f t="shared" si="89"/>
        <v>4.9800270618556783E-2</v>
      </c>
      <c r="D1276" s="33">
        <f t="shared" si="88"/>
        <v>7.3700000000000002E-2</v>
      </c>
      <c r="E1276" s="206">
        <f t="shared" si="90"/>
        <v>8.7402835051546376E-2</v>
      </c>
      <c r="F1276" s="765">
        <v>7.37</v>
      </c>
      <c r="G1276" s="765">
        <v>4.1970000000000001</v>
      </c>
      <c r="H1276" s="337">
        <f t="shared" si="91"/>
        <v>3.76025644329897</v>
      </c>
      <c r="I1276" s="34">
        <f t="shared" si="92"/>
        <v>3.7602564432989594E-2</v>
      </c>
      <c r="J1276" s="338">
        <f t="shared" si="93"/>
        <v>1.0408340855860843E-16</v>
      </c>
      <c r="K1276" s="1786"/>
      <c r="L1276" s="1787"/>
      <c r="M1276" s="1786"/>
      <c r="N1276" s="1786"/>
      <c r="O1276" s="1786"/>
      <c r="P1276" s="1786"/>
      <c r="Q1276" s="1786"/>
    </row>
    <row r="1277" spans="1:17">
      <c r="A1277" s="764">
        <v>39192</v>
      </c>
      <c r="B1277" s="154">
        <f t="shared" si="87"/>
        <v>3.1969999999999998E-2</v>
      </c>
      <c r="C1277" s="206">
        <f t="shared" si="89"/>
        <v>4.9770837628866055E-2</v>
      </c>
      <c r="D1277" s="33">
        <f t="shared" si="88"/>
        <v>7.400000000000001E-2</v>
      </c>
      <c r="E1277" s="206">
        <f t="shared" si="90"/>
        <v>8.7373840206185563E-2</v>
      </c>
      <c r="F1277" s="765">
        <v>7.4</v>
      </c>
      <c r="G1277" s="765">
        <v>4.2030000000000003</v>
      </c>
      <c r="H1277" s="337">
        <f t="shared" si="91"/>
        <v>3.7603002577319597</v>
      </c>
      <c r="I1277" s="34">
        <f t="shared" si="92"/>
        <v>3.7603002577319508E-2</v>
      </c>
      <c r="J1277" s="338">
        <f t="shared" si="93"/>
        <v>9.0205620750793969E-17</v>
      </c>
      <c r="K1277" s="1786"/>
      <c r="L1277" s="1787"/>
      <c r="M1277" s="1786"/>
      <c r="N1277" s="1786"/>
      <c r="O1277" s="1786"/>
      <c r="P1277" s="1786"/>
      <c r="Q1277" s="1786"/>
    </row>
    <row r="1278" spans="1:17">
      <c r="A1278" s="764">
        <v>39195</v>
      </c>
      <c r="B1278" s="154">
        <f t="shared" si="87"/>
        <v>3.2200000000000006E-2</v>
      </c>
      <c r="C1278" s="206">
        <f t="shared" si="89"/>
        <v>4.9740837628866066E-2</v>
      </c>
      <c r="D1278" s="33">
        <f t="shared" si="88"/>
        <v>7.400000000000001E-2</v>
      </c>
      <c r="E1278" s="206">
        <f t="shared" si="90"/>
        <v>8.7344458762886573E-2</v>
      </c>
      <c r="F1278" s="765">
        <v>7.4</v>
      </c>
      <c r="G1278" s="765">
        <v>4.18</v>
      </c>
      <c r="H1278" s="337">
        <f t="shared" si="91"/>
        <v>3.7603621134020626</v>
      </c>
      <c r="I1278" s="34">
        <f t="shared" si="92"/>
        <v>3.7603621134020507E-2</v>
      </c>
      <c r="J1278" s="338">
        <f t="shared" si="93"/>
        <v>1.1796119636642288E-16</v>
      </c>
      <c r="K1278" s="1786"/>
      <c r="L1278" s="1787"/>
      <c r="M1278" s="1786"/>
      <c r="N1278" s="1786"/>
      <c r="O1278" s="1786"/>
      <c r="P1278" s="1786"/>
      <c r="Q1278" s="1786"/>
    </row>
    <row r="1279" spans="1:17">
      <c r="A1279" s="764">
        <v>39196</v>
      </c>
      <c r="B1279" s="154">
        <f t="shared" si="87"/>
        <v>3.2869999999999996E-2</v>
      </c>
      <c r="C1279" s="206">
        <f t="shared" si="89"/>
        <v>4.9712152061855766E-2</v>
      </c>
      <c r="D1279" s="33">
        <f t="shared" si="88"/>
        <v>7.4499999999999997E-2</v>
      </c>
      <c r="E1279" s="206">
        <f t="shared" si="90"/>
        <v>8.7315979381443254E-2</v>
      </c>
      <c r="F1279" s="765">
        <v>7.45</v>
      </c>
      <c r="G1279" s="765">
        <v>4.1630000000000003</v>
      </c>
      <c r="H1279" s="337">
        <f t="shared" si="91"/>
        <v>3.7603827319587633</v>
      </c>
      <c r="I1279" s="34">
        <f t="shared" si="92"/>
        <v>3.7603827319587488E-2</v>
      </c>
      <c r="J1279" s="338">
        <f t="shared" si="93"/>
        <v>1.457167719820518E-16</v>
      </c>
      <c r="K1279" s="1786"/>
      <c r="L1279" s="1787"/>
      <c r="M1279" s="1786"/>
      <c r="N1279" s="1786"/>
      <c r="O1279" s="1786"/>
      <c r="P1279" s="1786"/>
      <c r="Q1279" s="1786"/>
    </row>
    <row r="1280" spans="1:17">
      <c r="A1280" s="764">
        <v>39197</v>
      </c>
      <c r="B1280" s="154">
        <f t="shared" si="87"/>
        <v>3.2320000000000002E-2</v>
      </c>
      <c r="C1280" s="206">
        <f t="shared" si="89"/>
        <v>4.9682113402061946E-2</v>
      </c>
      <c r="D1280" s="33">
        <f t="shared" si="88"/>
        <v>7.4200000000000002E-2</v>
      </c>
      <c r="E1280" s="206">
        <f t="shared" si="90"/>
        <v>8.7286726804123665E-2</v>
      </c>
      <c r="F1280" s="765">
        <v>7.42</v>
      </c>
      <c r="G1280" s="765">
        <v>4.1879999999999997</v>
      </c>
      <c r="H1280" s="337">
        <f t="shared" si="91"/>
        <v>3.7604613402061866</v>
      </c>
      <c r="I1280" s="34">
        <f t="shared" si="92"/>
        <v>3.7604613402061719E-2</v>
      </c>
      <c r="J1280" s="338">
        <f t="shared" si="93"/>
        <v>1.457167719820518E-16</v>
      </c>
      <c r="K1280" s="1786"/>
      <c r="L1280" s="1787"/>
      <c r="M1280" s="1786"/>
      <c r="N1280" s="1786"/>
      <c r="O1280" s="1786"/>
      <c r="P1280" s="1786"/>
      <c r="Q1280" s="1786"/>
    </row>
    <row r="1281" spans="1:17">
      <c r="A1281" s="764">
        <v>39198</v>
      </c>
      <c r="B1281" s="154">
        <f t="shared" si="87"/>
        <v>3.1900000000000005E-2</v>
      </c>
      <c r="C1281" s="206">
        <f t="shared" si="89"/>
        <v>4.965198453608255E-2</v>
      </c>
      <c r="D1281" s="33">
        <f t="shared" si="88"/>
        <v>7.4099999999999999E-2</v>
      </c>
      <c r="E1281" s="206">
        <f t="shared" si="90"/>
        <v>8.7257731958762852E-2</v>
      </c>
      <c r="F1281" s="765">
        <v>7.41</v>
      </c>
      <c r="G1281" s="765">
        <v>4.22</v>
      </c>
      <c r="H1281" s="337">
        <f t="shared" si="91"/>
        <v>3.7605747422680418</v>
      </c>
      <c r="I1281" s="34">
        <f t="shared" si="92"/>
        <v>3.7605747422680302E-2</v>
      </c>
      <c r="J1281" s="338">
        <f t="shared" si="93"/>
        <v>1.1796119636642288E-16</v>
      </c>
      <c r="K1281" s="1786"/>
      <c r="L1281" s="1787"/>
      <c r="M1281" s="1786"/>
      <c r="N1281" s="1786"/>
      <c r="O1281" s="1786"/>
      <c r="P1281" s="1786"/>
      <c r="Q1281" s="1786"/>
    </row>
    <row r="1282" spans="1:17">
      <c r="A1282" s="764">
        <v>39199</v>
      </c>
      <c r="B1282" s="154">
        <f t="shared" si="87"/>
        <v>3.2000000000000001E-2</v>
      </c>
      <c r="C1282" s="206">
        <f t="shared" si="89"/>
        <v>4.9622061855670176E-2</v>
      </c>
      <c r="D1282" s="33">
        <f t="shared" si="88"/>
        <v>7.4200000000000002E-2</v>
      </c>
      <c r="E1282" s="206">
        <f t="shared" si="90"/>
        <v>8.7228608247422637E-2</v>
      </c>
      <c r="F1282" s="765">
        <v>7.42</v>
      </c>
      <c r="G1282" s="765">
        <v>4.22</v>
      </c>
      <c r="H1282" s="337">
        <f t="shared" si="91"/>
        <v>3.7606546391752582</v>
      </c>
      <c r="I1282" s="34">
        <f t="shared" si="92"/>
        <v>3.7606546391752461E-2</v>
      </c>
      <c r="J1282" s="338">
        <f t="shared" si="93"/>
        <v>1.1796119636642288E-16</v>
      </c>
      <c r="K1282" s="1786"/>
      <c r="L1282" s="1787"/>
      <c r="M1282" s="1786"/>
      <c r="N1282" s="1786"/>
      <c r="O1282" s="1786"/>
      <c r="P1282" s="1786"/>
      <c r="Q1282" s="1786"/>
    </row>
    <row r="1283" spans="1:17">
      <c r="A1283" s="764">
        <v>39202</v>
      </c>
      <c r="B1283" s="154">
        <f t="shared" si="87"/>
        <v>3.261E-2</v>
      </c>
      <c r="C1283" s="206">
        <f t="shared" si="89"/>
        <v>4.959336340206192E-2</v>
      </c>
      <c r="D1283" s="33">
        <f t="shared" si="88"/>
        <v>7.4099999999999999E-2</v>
      </c>
      <c r="E1283" s="206">
        <f t="shared" si="90"/>
        <v>8.7199871134020585E-2</v>
      </c>
      <c r="F1283" s="765">
        <v>7.41</v>
      </c>
      <c r="G1283" s="765">
        <v>4.149</v>
      </c>
      <c r="H1283" s="337">
        <f t="shared" si="91"/>
        <v>3.7606507731958767</v>
      </c>
      <c r="I1283" s="34">
        <f t="shared" si="92"/>
        <v>3.7606507731958665E-2</v>
      </c>
      <c r="J1283" s="338">
        <f t="shared" si="93"/>
        <v>1.0408340855860843E-16</v>
      </c>
      <c r="K1283" s="1786"/>
      <c r="L1283" s="1787"/>
      <c r="M1283" s="1786"/>
      <c r="N1283" s="1786"/>
      <c r="O1283" s="1786"/>
      <c r="P1283" s="1786"/>
      <c r="Q1283" s="1786"/>
    </row>
    <row r="1284" spans="1:17">
      <c r="A1284" s="764">
        <v>39204</v>
      </c>
      <c r="B1284" s="154">
        <f t="shared" si="87"/>
        <v>3.1800000000000009E-2</v>
      </c>
      <c r="C1284" s="206">
        <f t="shared" si="89"/>
        <v>4.9563453608247494E-2</v>
      </c>
      <c r="D1284" s="33">
        <f t="shared" si="88"/>
        <v>7.3900000000000007E-2</v>
      </c>
      <c r="E1284" s="206">
        <f t="shared" si="90"/>
        <v>8.7171005154639145E-2</v>
      </c>
      <c r="F1284" s="765">
        <v>7.3900000000000006</v>
      </c>
      <c r="G1284" s="765">
        <v>4.21</v>
      </c>
      <c r="H1284" s="337">
        <f t="shared" si="91"/>
        <v>3.7607551546391758</v>
      </c>
      <c r="I1284" s="34">
        <f t="shared" si="92"/>
        <v>3.760755154639165E-2</v>
      </c>
      <c r="J1284" s="338">
        <f t="shared" si="93"/>
        <v>1.0408340855860843E-16</v>
      </c>
      <c r="K1284" s="1786"/>
      <c r="L1284" s="1787"/>
      <c r="M1284" s="1786"/>
      <c r="N1284" s="1786"/>
      <c r="O1284" s="1786"/>
      <c r="P1284" s="1786"/>
      <c r="Q1284" s="1786"/>
    </row>
    <row r="1285" spans="1:17">
      <c r="A1285" s="764">
        <v>39205</v>
      </c>
      <c r="B1285" s="154">
        <f t="shared" si="87"/>
        <v>3.1699999999999999E-2</v>
      </c>
      <c r="C1285" s="206">
        <f t="shared" si="89"/>
        <v>4.9534613402061917E-2</v>
      </c>
      <c r="D1285" s="33">
        <f t="shared" si="88"/>
        <v>7.400000000000001E-2</v>
      </c>
      <c r="E1285" s="206">
        <f t="shared" si="90"/>
        <v>8.7141623711340183E-2</v>
      </c>
      <c r="F1285" s="765">
        <v>7.4</v>
      </c>
      <c r="G1285" s="765">
        <v>4.2300000000000004</v>
      </c>
      <c r="H1285" s="337">
        <f t="shared" si="91"/>
        <v>3.7607010309278359</v>
      </c>
      <c r="I1285" s="34">
        <f t="shared" si="92"/>
        <v>3.7607010309278266E-2</v>
      </c>
      <c r="J1285" s="338">
        <f t="shared" si="93"/>
        <v>9.0205620750793969E-17</v>
      </c>
      <c r="K1285" s="1786"/>
      <c r="L1285" s="1787"/>
      <c r="M1285" s="1786"/>
      <c r="N1285" s="1786"/>
      <c r="O1285" s="1786"/>
      <c r="P1285" s="1786"/>
      <c r="Q1285" s="1786"/>
    </row>
    <row r="1286" spans="1:17">
      <c r="A1286" s="764">
        <v>39206</v>
      </c>
      <c r="B1286" s="154">
        <f t="shared" ref="B1286:B1349" si="94">(F1286-G1286)/100</f>
        <v>3.1550000000000002E-2</v>
      </c>
      <c r="C1286" s="206">
        <f t="shared" si="89"/>
        <v>4.950429123711346E-2</v>
      </c>
      <c r="D1286" s="33">
        <f t="shared" si="88"/>
        <v>7.350000000000001E-2</v>
      </c>
      <c r="E1286" s="206">
        <f t="shared" si="90"/>
        <v>8.7110824742268E-2</v>
      </c>
      <c r="F1286" s="765">
        <v>7.3500000000000005</v>
      </c>
      <c r="G1286" s="765">
        <v>4.1950000000000003</v>
      </c>
      <c r="H1286" s="337">
        <f t="shared" si="91"/>
        <v>3.7606533505154647</v>
      </c>
      <c r="I1286" s="34">
        <f t="shared" si="92"/>
        <v>3.7606533505154541E-2</v>
      </c>
      <c r="J1286" s="338">
        <f t="shared" si="93"/>
        <v>1.0408340855860843E-16</v>
      </c>
      <c r="K1286" s="1786"/>
      <c r="L1286" s="1787"/>
      <c r="M1286" s="1786"/>
      <c r="N1286" s="1786"/>
      <c r="O1286" s="1786"/>
      <c r="P1286" s="1786"/>
      <c r="Q1286" s="1786"/>
    </row>
    <row r="1287" spans="1:17">
      <c r="A1287" s="764">
        <v>39210</v>
      </c>
      <c r="B1287" s="154">
        <f t="shared" si="94"/>
        <v>3.1950000000000006E-2</v>
      </c>
      <c r="C1287" s="206">
        <f t="shared" si="89"/>
        <v>4.9474458762886656E-2</v>
      </c>
      <c r="D1287" s="33">
        <f t="shared" ref="D1287:D1350" si="95">F1287/100</f>
        <v>7.3900000000000007E-2</v>
      </c>
      <c r="E1287" s="206">
        <f t="shared" si="90"/>
        <v>8.7080670103092755E-2</v>
      </c>
      <c r="F1287" s="765">
        <v>7.3900000000000006</v>
      </c>
      <c r="G1287" s="765">
        <v>4.1950000000000003</v>
      </c>
      <c r="H1287" s="337">
        <f t="shared" si="91"/>
        <v>3.7606211340206199</v>
      </c>
      <c r="I1287" s="34">
        <f t="shared" si="92"/>
        <v>3.76062113402061E-2</v>
      </c>
      <c r="J1287" s="338">
        <f t="shared" si="93"/>
        <v>9.7144514654701197E-17</v>
      </c>
      <c r="K1287" s="1786"/>
      <c r="L1287" s="1787"/>
      <c r="M1287" s="1786"/>
      <c r="N1287" s="1786"/>
      <c r="O1287" s="1786"/>
      <c r="P1287" s="1786"/>
      <c r="Q1287" s="1786"/>
    </row>
    <row r="1288" spans="1:17">
      <c r="A1288" s="764">
        <v>39211</v>
      </c>
      <c r="B1288" s="154">
        <f t="shared" si="94"/>
        <v>3.1820000000000001E-2</v>
      </c>
      <c r="C1288" s="206">
        <f t="shared" si="89"/>
        <v>4.944368556701037E-2</v>
      </c>
      <c r="D1288" s="33">
        <f t="shared" si="95"/>
        <v>7.3900000000000007E-2</v>
      </c>
      <c r="E1288" s="206">
        <f t="shared" si="90"/>
        <v>8.7050257731958708E-2</v>
      </c>
      <c r="F1288" s="765">
        <v>7.3900000000000006</v>
      </c>
      <c r="G1288" s="765">
        <v>4.2080000000000002</v>
      </c>
      <c r="H1288" s="337">
        <f t="shared" si="91"/>
        <v>3.7606572164948471</v>
      </c>
      <c r="I1288" s="34">
        <f t="shared" si="92"/>
        <v>3.7606572164948338E-2</v>
      </c>
      <c r="J1288" s="338">
        <f t="shared" si="93"/>
        <v>1.3183898417423734E-16</v>
      </c>
      <c r="K1288" s="1786"/>
      <c r="L1288" s="1787"/>
      <c r="M1288" s="1786"/>
      <c r="N1288" s="1786"/>
      <c r="O1288" s="1786"/>
      <c r="P1288" s="1786"/>
      <c r="Q1288" s="1786"/>
    </row>
    <row r="1289" spans="1:17">
      <c r="A1289" s="764">
        <v>39212</v>
      </c>
      <c r="B1289" s="154">
        <f t="shared" si="94"/>
        <v>3.2059999999999998E-2</v>
      </c>
      <c r="C1289" s="206">
        <f t="shared" si="89"/>
        <v>4.9414123711340269E-2</v>
      </c>
      <c r="D1289" s="33">
        <f t="shared" si="95"/>
        <v>7.4200000000000002E-2</v>
      </c>
      <c r="E1289" s="206">
        <f t="shared" si="90"/>
        <v>8.7021005154639147E-2</v>
      </c>
      <c r="F1289" s="765">
        <v>7.42</v>
      </c>
      <c r="G1289" s="765">
        <v>4.2140000000000004</v>
      </c>
      <c r="H1289" s="337">
        <f t="shared" si="91"/>
        <v>3.7606881443298992</v>
      </c>
      <c r="I1289" s="34">
        <f t="shared" si="92"/>
        <v>3.7606881443298878E-2</v>
      </c>
      <c r="J1289" s="338">
        <f t="shared" si="93"/>
        <v>1.1102230246251565E-16</v>
      </c>
      <c r="K1289" s="1786"/>
      <c r="L1289" s="1787"/>
      <c r="M1289" s="1786"/>
      <c r="N1289" s="1786"/>
      <c r="O1289" s="1786"/>
      <c r="P1289" s="1786"/>
      <c r="Q1289" s="1786"/>
    </row>
    <row r="1290" spans="1:17">
      <c r="A1290" s="764">
        <v>39213</v>
      </c>
      <c r="B1290" s="154">
        <f t="shared" si="94"/>
        <v>3.1830000000000004E-2</v>
      </c>
      <c r="C1290" s="206">
        <f t="shared" si="89"/>
        <v>4.9383157216494916E-2</v>
      </c>
      <c r="D1290" s="33">
        <f t="shared" si="95"/>
        <v>7.400000000000001E-2</v>
      </c>
      <c r="E1290" s="206">
        <f t="shared" si="90"/>
        <v>8.6990463917525754E-2</v>
      </c>
      <c r="F1290" s="765">
        <v>7.4</v>
      </c>
      <c r="G1290" s="765">
        <v>4.2169999999999996</v>
      </c>
      <c r="H1290" s="337">
        <f t="shared" si="91"/>
        <v>3.7607306701030949</v>
      </c>
      <c r="I1290" s="34">
        <f t="shared" si="92"/>
        <v>3.7607306701030838E-2</v>
      </c>
      <c r="J1290" s="338">
        <f t="shared" si="93"/>
        <v>1.1102230246251565E-16</v>
      </c>
      <c r="K1290" s="1786"/>
      <c r="L1290" s="1787"/>
      <c r="M1290" s="1786"/>
      <c r="N1290" s="1786"/>
      <c r="O1290" s="1786"/>
      <c r="P1290" s="1786"/>
      <c r="Q1290" s="1786"/>
    </row>
    <row r="1291" spans="1:17">
      <c r="A1291" s="764">
        <v>39216</v>
      </c>
      <c r="B1291" s="154">
        <f t="shared" si="94"/>
        <v>3.141E-2</v>
      </c>
      <c r="C1291" s="206">
        <f t="shared" si="89"/>
        <v>4.9351378865979442E-2</v>
      </c>
      <c r="D1291" s="33">
        <f t="shared" si="95"/>
        <v>7.4099999999999999E-2</v>
      </c>
      <c r="E1291" s="206">
        <f t="shared" si="90"/>
        <v>8.6960438144329869E-2</v>
      </c>
      <c r="F1291" s="765">
        <v>7.41</v>
      </c>
      <c r="G1291" s="765">
        <v>4.2690000000000001</v>
      </c>
      <c r="H1291" s="337">
        <f t="shared" si="91"/>
        <v>3.760905927835053</v>
      </c>
      <c r="I1291" s="34">
        <f t="shared" si="92"/>
        <v>3.7609059278350426E-2</v>
      </c>
      <c r="J1291" s="338">
        <f t="shared" si="93"/>
        <v>1.0408340855860843E-16</v>
      </c>
      <c r="K1291" s="1786"/>
      <c r="L1291" s="1787"/>
      <c r="M1291" s="1786"/>
      <c r="N1291" s="1786"/>
      <c r="O1291" s="1786"/>
      <c r="P1291" s="1786"/>
      <c r="Q1291" s="1786"/>
    </row>
    <row r="1292" spans="1:17">
      <c r="A1292" s="764">
        <v>39217</v>
      </c>
      <c r="B1292" s="154">
        <f t="shared" si="94"/>
        <v>3.1009999999999999E-2</v>
      </c>
      <c r="C1292" s="206">
        <f t="shared" si="89"/>
        <v>4.9319729381443363E-2</v>
      </c>
      <c r="D1292" s="33">
        <f t="shared" si="95"/>
        <v>7.400000000000001E-2</v>
      </c>
      <c r="E1292" s="206">
        <f t="shared" si="90"/>
        <v>8.6930927835051547E-2</v>
      </c>
      <c r="F1292" s="765">
        <v>7.4</v>
      </c>
      <c r="G1292" s="765">
        <v>4.2990000000000004</v>
      </c>
      <c r="H1292" s="337">
        <f t="shared" si="91"/>
        <v>3.7611198453608266</v>
      </c>
      <c r="I1292" s="34">
        <f t="shared" si="92"/>
        <v>3.7611198453608184E-2</v>
      </c>
      <c r="J1292" s="338">
        <f t="shared" si="93"/>
        <v>8.3266726846886741E-17</v>
      </c>
      <c r="K1292" s="1786"/>
      <c r="L1292" s="1787"/>
      <c r="M1292" s="1786"/>
      <c r="N1292" s="1786"/>
      <c r="O1292" s="1786"/>
      <c r="P1292" s="1786"/>
      <c r="Q1292" s="1786"/>
    </row>
    <row r="1293" spans="1:17">
      <c r="A1293" s="764">
        <v>39218</v>
      </c>
      <c r="B1293" s="154">
        <f t="shared" si="94"/>
        <v>3.0679999999999995E-2</v>
      </c>
      <c r="C1293" s="206">
        <f t="shared" ref="C1293:C1356" si="96">AVERAGE(B518:B1293)</f>
        <v>4.9287976804123779E-2</v>
      </c>
      <c r="D1293" s="33">
        <f t="shared" si="95"/>
        <v>7.3800000000000004E-2</v>
      </c>
      <c r="E1293" s="206">
        <f t="shared" ref="E1293:E1356" si="97">AVERAGE(D518:D1293)</f>
        <v>8.6901417525773184E-2</v>
      </c>
      <c r="F1293" s="765">
        <v>7.38</v>
      </c>
      <c r="G1293" s="765">
        <v>4.3120000000000003</v>
      </c>
      <c r="H1293" s="337">
        <f t="shared" ref="H1293:H1356" si="98">AVERAGE(G518:G1293)</f>
        <v>3.7613440721649503</v>
      </c>
      <c r="I1293" s="34">
        <f t="shared" ref="I1293:I1356" si="99">E1293-C1293</f>
        <v>3.7613440721649405E-2</v>
      </c>
      <c r="J1293" s="338">
        <f t="shared" ref="J1293:J1356" si="100">H1293/100-I1293</f>
        <v>9.7144514654701197E-17</v>
      </c>
      <c r="K1293" s="1786"/>
      <c r="L1293" s="1787"/>
      <c r="M1293" s="1786"/>
      <c r="N1293" s="1786"/>
      <c r="O1293" s="1786"/>
      <c r="P1293" s="1786"/>
      <c r="Q1293" s="1786"/>
    </row>
    <row r="1294" spans="1:17">
      <c r="A1294" s="764">
        <v>39220</v>
      </c>
      <c r="B1294" s="154">
        <f t="shared" si="94"/>
        <v>3.0390000000000007E-2</v>
      </c>
      <c r="C1294" s="206">
        <f t="shared" si="96"/>
        <v>4.9255554123711395E-2</v>
      </c>
      <c r="D1294" s="33">
        <f t="shared" si="95"/>
        <v>7.350000000000001E-2</v>
      </c>
      <c r="E1294" s="206">
        <f t="shared" si="97"/>
        <v>8.6871649484536073E-2</v>
      </c>
      <c r="F1294" s="765">
        <v>7.3500000000000005</v>
      </c>
      <c r="G1294" s="765">
        <v>4.3109999999999999</v>
      </c>
      <c r="H1294" s="337">
        <f t="shared" si="98"/>
        <v>3.7616095360824762</v>
      </c>
      <c r="I1294" s="34">
        <f t="shared" si="99"/>
        <v>3.7616095360824678E-2</v>
      </c>
      <c r="J1294" s="338">
        <f t="shared" si="100"/>
        <v>8.3266726846886741E-17</v>
      </c>
      <c r="K1294" s="1786"/>
      <c r="L1294" s="1787"/>
      <c r="M1294" s="1786"/>
      <c r="N1294" s="1786"/>
      <c r="O1294" s="1786"/>
      <c r="P1294" s="1786"/>
      <c r="Q1294" s="1786"/>
    </row>
    <row r="1295" spans="1:17">
      <c r="A1295" s="764">
        <v>39223</v>
      </c>
      <c r="B1295" s="154">
        <f t="shared" si="94"/>
        <v>3.0179999999999998E-2</v>
      </c>
      <c r="C1295" s="206">
        <f t="shared" si="96"/>
        <v>4.9223737113402125E-2</v>
      </c>
      <c r="D1295" s="33">
        <f t="shared" si="95"/>
        <v>7.3399999999999993E-2</v>
      </c>
      <c r="E1295" s="206">
        <f t="shared" si="97"/>
        <v>8.6842525773195872E-2</v>
      </c>
      <c r="F1295" s="765">
        <v>7.34</v>
      </c>
      <c r="G1295" s="765">
        <v>4.3220000000000001</v>
      </c>
      <c r="H1295" s="337">
        <f t="shared" si="98"/>
        <v>3.7618788659793836</v>
      </c>
      <c r="I1295" s="34">
        <f t="shared" si="99"/>
        <v>3.7618788659793748E-2</v>
      </c>
      <c r="J1295" s="338">
        <f t="shared" si="100"/>
        <v>9.0205620750793969E-17</v>
      </c>
      <c r="K1295" s="1786"/>
      <c r="L1295" s="1787"/>
      <c r="M1295" s="1786"/>
      <c r="N1295" s="1786"/>
      <c r="O1295" s="1786"/>
      <c r="P1295" s="1786"/>
      <c r="Q1295" s="1786"/>
    </row>
    <row r="1296" spans="1:17">
      <c r="A1296" s="764">
        <v>39224</v>
      </c>
      <c r="B1296" s="154">
        <f t="shared" si="94"/>
        <v>2.9919999999999999E-2</v>
      </c>
      <c r="C1296" s="206">
        <f t="shared" si="96"/>
        <v>4.9191134020618608E-2</v>
      </c>
      <c r="D1296" s="33">
        <f t="shared" si="95"/>
        <v>7.3300000000000004E-2</v>
      </c>
      <c r="E1296" s="206">
        <f t="shared" si="97"/>
        <v>8.6813015463917523E-2</v>
      </c>
      <c r="F1296" s="765">
        <v>7.33</v>
      </c>
      <c r="G1296" s="765">
        <v>4.3380000000000001</v>
      </c>
      <c r="H1296" s="337">
        <f t="shared" si="98"/>
        <v>3.7621881443298992</v>
      </c>
      <c r="I1296" s="34">
        <f t="shared" si="99"/>
        <v>3.7621881443298914E-2</v>
      </c>
      <c r="J1296" s="338">
        <f t="shared" si="100"/>
        <v>7.6327832942979512E-17</v>
      </c>
      <c r="K1296" s="1786"/>
      <c r="L1296" s="1787"/>
      <c r="M1296" s="1786"/>
      <c r="N1296" s="1786"/>
      <c r="O1296" s="1786"/>
      <c r="P1296" s="1786"/>
      <c r="Q1296" s="1786"/>
    </row>
    <row r="1297" spans="1:17">
      <c r="A1297" s="764">
        <v>39225</v>
      </c>
      <c r="B1297" s="154">
        <f t="shared" si="94"/>
        <v>2.9189999999999997E-2</v>
      </c>
      <c r="C1297" s="206">
        <f t="shared" si="96"/>
        <v>4.9158092783505206E-2</v>
      </c>
      <c r="D1297" s="33">
        <f t="shared" si="95"/>
        <v>7.2999999999999995E-2</v>
      </c>
      <c r="E1297" s="206">
        <f t="shared" si="97"/>
        <v>8.6783505154639146E-2</v>
      </c>
      <c r="F1297" s="765">
        <v>7.3</v>
      </c>
      <c r="G1297" s="765">
        <v>4.3810000000000002</v>
      </c>
      <c r="H1297" s="337">
        <f t="shared" si="98"/>
        <v>3.7625412371134042</v>
      </c>
      <c r="I1297" s="34">
        <f t="shared" si="99"/>
        <v>3.762541237113394E-2</v>
      </c>
      <c r="J1297" s="338">
        <f t="shared" si="100"/>
        <v>1.0408340855860843E-16</v>
      </c>
      <c r="K1297" s="1786"/>
      <c r="L1297" s="1787"/>
      <c r="M1297" s="1786"/>
      <c r="N1297" s="1786"/>
      <c r="O1297" s="1786"/>
      <c r="P1297" s="1786"/>
      <c r="Q1297" s="1786"/>
    </row>
    <row r="1298" spans="1:17">
      <c r="A1298" s="764">
        <v>39226</v>
      </c>
      <c r="B1298" s="154">
        <f t="shared" si="94"/>
        <v>2.9610000000000004E-2</v>
      </c>
      <c r="C1298" s="206">
        <f t="shared" si="96"/>
        <v>4.9125502577319631E-2</v>
      </c>
      <c r="D1298" s="33">
        <f t="shared" si="95"/>
        <v>7.3300000000000004E-2</v>
      </c>
      <c r="E1298" s="206">
        <f t="shared" si="97"/>
        <v>8.675463917525772E-2</v>
      </c>
      <c r="F1298" s="765">
        <v>7.33</v>
      </c>
      <c r="G1298" s="765">
        <v>4.3689999999999998</v>
      </c>
      <c r="H1298" s="337">
        <f t="shared" si="98"/>
        <v>3.7629136597938171</v>
      </c>
      <c r="I1298" s="34">
        <f t="shared" si="99"/>
        <v>3.7629136597938088E-2</v>
      </c>
      <c r="J1298" s="338">
        <f t="shared" si="100"/>
        <v>8.3266726846886741E-17</v>
      </c>
      <c r="K1298" s="1786"/>
      <c r="L1298" s="1787"/>
      <c r="M1298" s="1786"/>
      <c r="N1298" s="1786"/>
      <c r="O1298" s="1786"/>
      <c r="P1298" s="1786"/>
      <c r="Q1298" s="1786"/>
    </row>
    <row r="1299" spans="1:17">
      <c r="A1299" s="764">
        <v>39227</v>
      </c>
      <c r="B1299" s="154">
        <f t="shared" si="94"/>
        <v>2.9430000000000005E-2</v>
      </c>
      <c r="C1299" s="206">
        <f t="shared" si="96"/>
        <v>4.909297680412375E-2</v>
      </c>
      <c r="D1299" s="33">
        <f t="shared" si="95"/>
        <v>7.3300000000000004E-2</v>
      </c>
      <c r="E1299" s="206">
        <f t="shared" si="97"/>
        <v>8.6726030927835041E-2</v>
      </c>
      <c r="F1299" s="765">
        <v>7.33</v>
      </c>
      <c r="G1299" s="765">
        <v>4.3869999999999996</v>
      </c>
      <c r="H1299" s="337">
        <f t="shared" si="98"/>
        <v>3.7633054123711367</v>
      </c>
      <c r="I1299" s="34">
        <f t="shared" si="99"/>
        <v>3.763305412371129E-2</v>
      </c>
      <c r="J1299" s="338">
        <f t="shared" si="100"/>
        <v>7.6327832942979512E-17</v>
      </c>
      <c r="K1299" s="1786"/>
      <c r="L1299" s="1787"/>
      <c r="M1299" s="1786"/>
      <c r="N1299" s="1786"/>
      <c r="O1299" s="1786"/>
      <c r="P1299" s="1786"/>
      <c r="Q1299" s="1786"/>
    </row>
    <row r="1300" spans="1:17">
      <c r="A1300" s="764">
        <v>39230</v>
      </c>
      <c r="B1300" s="154">
        <f t="shared" si="94"/>
        <v>2.9379999999999996E-2</v>
      </c>
      <c r="C1300" s="206">
        <f t="shared" si="96"/>
        <v>4.9061082474226844E-2</v>
      </c>
      <c r="D1300" s="33">
        <f t="shared" si="95"/>
        <v>7.3300000000000004E-2</v>
      </c>
      <c r="E1300" s="206">
        <f t="shared" si="97"/>
        <v>8.6697938144329911E-2</v>
      </c>
      <c r="F1300" s="765">
        <v>7.33</v>
      </c>
      <c r="G1300" s="765">
        <v>4.3920000000000003</v>
      </c>
      <c r="H1300" s="337">
        <f t="shared" si="98"/>
        <v>3.7636855670103113</v>
      </c>
      <c r="I1300" s="34">
        <f t="shared" si="99"/>
        <v>3.7636855670103067E-2</v>
      </c>
      <c r="J1300" s="338">
        <f t="shared" si="100"/>
        <v>0</v>
      </c>
      <c r="K1300" s="1786"/>
      <c r="L1300" s="1787"/>
      <c r="M1300" s="1786"/>
      <c r="N1300" s="1786"/>
      <c r="O1300" s="1786"/>
      <c r="P1300" s="1786"/>
      <c r="Q1300" s="1786"/>
    </row>
    <row r="1301" spans="1:17">
      <c r="A1301" s="764">
        <v>39231</v>
      </c>
      <c r="B1301" s="154">
        <f t="shared" si="94"/>
        <v>2.9080000000000005E-2</v>
      </c>
      <c r="C1301" s="206">
        <f t="shared" si="96"/>
        <v>4.9028814432989745E-2</v>
      </c>
      <c r="D1301" s="33">
        <f t="shared" si="95"/>
        <v>7.3099999999999998E-2</v>
      </c>
      <c r="E1301" s="206">
        <f t="shared" si="97"/>
        <v>8.6669072164948457E-2</v>
      </c>
      <c r="F1301" s="765">
        <v>7.3100000000000005</v>
      </c>
      <c r="G1301" s="765">
        <v>4.4020000000000001</v>
      </c>
      <c r="H1301" s="337">
        <f t="shared" si="98"/>
        <v>3.7640257731958782</v>
      </c>
      <c r="I1301" s="34">
        <f t="shared" si="99"/>
        <v>3.7640257731958712E-2</v>
      </c>
      <c r="J1301" s="338">
        <f t="shared" si="100"/>
        <v>6.9388939039072284E-17</v>
      </c>
      <c r="K1301" s="1786"/>
      <c r="L1301" s="1787"/>
      <c r="M1301" s="1786"/>
      <c r="N1301" s="1786"/>
      <c r="O1301" s="1786"/>
      <c r="P1301" s="1786"/>
      <c r="Q1301" s="1786"/>
    </row>
    <row r="1302" spans="1:17">
      <c r="A1302" s="764">
        <v>39232</v>
      </c>
      <c r="B1302" s="154">
        <f t="shared" si="94"/>
        <v>2.9409999999999999E-2</v>
      </c>
      <c r="C1302" s="206">
        <f t="shared" si="96"/>
        <v>4.8996894329896956E-2</v>
      </c>
      <c r="D1302" s="33">
        <f t="shared" si="95"/>
        <v>7.3399999999999993E-2</v>
      </c>
      <c r="E1302" s="206">
        <f t="shared" si="97"/>
        <v>8.6640721649484567E-2</v>
      </c>
      <c r="F1302" s="765">
        <v>7.34</v>
      </c>
      <c r="G1302" s="765">
        <v>4.399</v>
      </c>
      <c r="H1302" s="337">
        <f t="shared" si="98"/>
        <v>3.7643827319587646</v>
      </c>
      <c r="I1302" s="34">
        <f t="shared" si="99"/>
        <v>3.7643827319587611E-2</v>
      </c>
      <c r="J1302" s="338">
        <f t="shared" si="100"/>
        <v>0</v>
      </c>
      <c r="K1302" s="1786"/>
      <c r="L1302" s="1787"/>
      <c r="M1302" s="1786"/>
      <c r="N1302" s="1786"/>
      <c r="O1302" s="1786"/>
      <c r="P1302" s="1786"/>
      <c r="Q1302" s="1786"/>
    </row>
    <row r="1303" spans="1:17">
      <c r="A1303" s="764">
        <v>39233</v>
      </c>
      <c r="B1303" s="154">
        <f t="shared" si="94"/>
        <v>2.8580000000000005E-2</v>
      </c>
      <c r="C1303" s="206">
        <f t="shared" si="96"/>
        <v>4.8962744845360874E-2</v>
      </c>
      <c r="D1303" s="33">
        <f t="shared" si="95"/>
        <v>7.2800000000000004E-2</v>
      </c>
      <c r="E1303" s="206">
        <f t="shared" si="97"/>
        <v>8.6610953608247457E-2</v>
      </c>
      <c r="F1303" s="765">
        <v>7.28</v>
      </c>
      <c r="G1303" s="765">
        <v>4.4219999999999997</v>
      </c>
      <c r="H1303" s="337">
        <f t="shared" si="98"/>
        <v>3.7648208762886619</v>
      </c>
      <c r="I1303" s="34">
        <f t="shared" si="99"/>
        <v>3.7648208762886583E-2</v>
      </c>
      <c r="J1303" s="338">
        <f t="shared" si="100"/>
        <v>0</v>
      </c>
      <c r="K1303" s="1786"/>
      <c r="L1303" s="1787"/>
      <c r="M1303" s="1786"/>
      <c r="N1303" s="1786"/>
      <c r="O1303" s="1786"/>
      <c r="P1303" s="1786"/>
      <c r="Q1303" s="1786"/>
    </row>
    <row r="1304" spans="1:17">
      <c r="A1304" s="764">
        <v>39234</v>
      </c>
      <c r="B1304" s="154">
        <f t="shared" si="94"/>
        <v>2.7789999999999999E-2</v>
      </c>
      <c r="C1304" s="206">
        <f t="shared" si="96"/>
        <v>4.8927564432989748E-2</v>
      </c>
      <c r="D1304" s="33">
        <f t="shared" si="95"/>
        <v>7.2400000000000006E-2</v>
      </c>
      <c r="E1304" s="206">
        <f t="shared" si="97"/>
        <v>8.6580798969072184E-2</v>
      </c>
      <c r="F1304" s="765">
        <v>7.24</v>
      </c>
      <c r="G1304" s="765">
        <v>4.4610000000000003</v>
      </c>
      <c r="H1304" s="337">
        <f t="shared" si="98"/>
        <v>3.7653234536082492</v>
      </c>
      <c r="I1304" s="34">
        <f t="shared" si="99"/>
        <v>3.7653234536082436E-2</v>
      </c>
      <c r="J1304" s="338">
        <f t="shared" si="100"/>
        <v>5.5511151231257827E-17</v>
      </c>
      <c r="K1304" s="1786"/>
      <c r="L1304" s="1787"/>
      <c r="M1304" s="1786"/>
      <c r="N1304" s="1786"/>
      <c r="O1304" s="1786"/>
      <c r="P1304" s="1786"/>
      <c r="Q1304" s="1786"/>
    </row>
    <row r="1305" spans="1:17">
      <c r="A1305" s="764">
        <v>39237</v>
      </c>
      <c r="B1305" s="154">
        <f t="shared" si="94"/>
        <v>2.7939999999999996E-2</v>
      </c>
      <c r="C1305" s="206">
        <f t="shared" si="96"/>
        <v>4.8892809278350581E-2</v>
      </c>
      <c r="D1305" s="33">
        <f t="shared" si="95"/>
        <v>7.2499999999999995E-2</v>
      </c>
      <c r="E1305" s="206">
        <f t="shared" si="97"/>
        <v>8.65509020618557E-2</v>
      </c>
      <c r="F1305" s="765">
        <v>7.25</v>
      </c>
      <c r="G1305" s="765">
        <v>4.4560000000000004</v>
      </c>
      <c r="H1305" s="337">
        <f t="shared" si="98"/>
        <v>3.7658092783505173</v>
      </c>
      <c r="I1305" s="34">
        <f t="shared" si="99"/>
        <v>3.7658092783505119E-2</v>
      </c>
      <c r="J1305" s="338">
        <f t="shared" si="100"/>
        <v>5.5511151231257827E-17</v>
      </c>
      <c r="K1305" s="1786"/>
      <c r="L1305" s="1787"/>
      <c r="M1305" s="1786"/>
      <c r="N1305" s="1786"/>
      <c r="O1305" s="1786"/>
      <c r="P1305" s="1786"/>
      <c r="Q1305" s="1786"/>
    </row>
    <row r="1306" spans="1:17">
      <c r="A1306" s="764">
        <v>39238</v>
      </c>
      <c r="B1306" s="154">
        <f t="shared" si="94"/>
        <v>2.7939999999999996E-2</v>
      </c>
      <c r="C1306" s="206">
        <f t="shared" si="96"/>
        <v>4.8857268041237169E-2</v>
      </c>
      <c r="D1306" s="33">
        <f t="shared" si="95"/>
        <v>7.2900000000000006E-2</v>
      </c>
      <c r="E1306" s="206">
        <f t="shared" si="97"/>
        <v>8.6521262886597977E-2</v>
      </c>
      <c r="F1306" s="765">
        <v>7.29</v>
      </c>
      <c r="G1306" s="765">
        <v>4.4960000000000004</v>
      </c>
      <c r="H1306" s="337">
        <f t="shared" si="98"/>
        <v>3.7663994845360844</v>
      </c>
      <c r="I1306" s="34">
        <f t="shared" si="99"/>
        <v>3.7663994845360808E-2</v>
      </c>
      <c r="J1306" s="338">
        <f t="shared" si="100"/>
        <v>0</v>
      </c>
      <c r="K1306" s="1786"/>
      <c r="L1306" s="1787"/>
      <c r="M1306" s="1786"/>
      <c r="N1306" s="1786"/>
      <c r="O1306" s="1786"/>
      <c r="P1306" s="1786"/>
      <c r="Q1306" s="1786"/>
    </row>
    <row r="1307" spans="1:17">
      <c r="A1307" s="764">
        <v>39239</v>
      </c>
      <c r="B1307" s="154">
        <f t="shared" si="94"/>
        <v>2.9489999999999999E-2</v>
      </c>
      <c r="C1307" s="206">
        <f t="shared" si="96"/>
        <v>4.8824368556701109E-2</v>
      </c>
      <c r="D1307" s="33">
        <f t="shared" si="95"/>
        <v>7.4099999999999999E-2</v>
      </c>
      <c r="E1307" s="206">
        <f t="shared" si="97"/>
        <v>8.649381443298973E-2</v>
      </c>
      <c r="F1307" s="765">
        <v>7.41</v>
      </c>
      <c r="G1307" s="765">
        <v>4.4610000000000003</v>
      </c>
      <c r="H1307" s="337">
        <f t="shared" si="98"/>
        <v>3.7669445876288674</v>
      </c>
      <c r="I1307" s="34">
        <f t="shared" si="99"/>
        <v>3.7669445876288621E-2</v>
      </c>
      <c r="J1307" s="338">
        <f t="shared" si="100"/>
        <v>5.5511151231257827E-17</v>
      </c>
      <c r="K1307" s="1786"/>
      <c r="L1307" s="1787"/>
      <c r="M1307" s="1786"/>
      <c r="N1307" s="1786"/>
      <c r="O1307" s="1786"/>
      <c r="P1307" s="1786"/>
      <c r="Q1307" s="1786"/>
    </row>
    <row r="1308" spans="1:17">
      <c r="A1308" s="764">
        <v>39240</v>
      </c>
      <c r="B1308" s="154">
        <f t="shared" si="94"/>
        <v>2.9350000000000005E-2</v>
      </c>
      <c r="C1308" s="206">
        <f t="shared" si="96"/>
        <v>4.8792731958762971E-2</v>
      </c>
      <c r="D1308" s="33">
        <f t="shared" si="95"/>
        <v>7.4800000000000005E-2</v>
      </c>
      <c r="E1308" s="206">
        <f t="shared" si="97"/>
        <v>8.6468041237113435E-2</v>
      </c>
      <c r="F1308" s="765">
        <v>7.48</v>
      </c>
      <c r="G1308" s="765">
        <v>4.5449999999999999</v>
      </c>
      <c r="H1308" s="337">
        <f t="shared" si="98"/>
        <v>3.7675309278350531</v>
      </c>
      <c r="I1308" s="34">
        <f t="shared" si="99"/>
        <v>3.7675309278350465E-2</v>
      </c>
      <c r="J1308" s="338">
        <f t="shared" si="100"/>
        <v>6.2450045135165055E-17</v>
      </c>
      <c r="K1308" s="1786"/>
      <c r="L1308" s="1787"/>
      <c r="M1308" s="1786"/>
      <c r="N1308" s="1786"/>
      <c r="O1308" s="1786"/>
      <c r="P1308" s="1786"/>
      <c r="Q1308" s="1786"/>
    </row>
    <row r="1309" spans="1:17">
      <c r="A1309" s="764">
        <v>39241</v>
      </c>
      <c r="B1309" s="154">
        <f t="shared" si="94"/>
        <v>2.8979999999999995E-2</v>
      </c>
      <c r="C1309" s="206">
        <f t="shared" si="96"/>
        <v>4.8760631443299042E-2</v>
      </c>
      <c r="D1309" s="33">
        <f t="shared" si="95"/>
        <v>7.4700000000000003E-2</v>
      </c>
      <c r="E1309" s="206">
        <f t="shared" si="97"/>
        <v>8.6441881443299007E-2</v>
      </c>
      <c r="F1309" s="765">
        <v>7.47</v>
      </c>
      <c r="G1309" s="765">
        <v>4.5720000000000001</v>
      </c>
      <c r="H1309" s="337">
        <f t="shared" si="98"/>
        <v>3.7681250000000013</v>
      </c>
      <c r="I1309" s="34">
        <f t="shared" si="99"/>
        <v>3.7681249999999965E-2</v>
      </c>
      <c r="J1309" s="338">
        <f t="shared" si="100"/>
        <v>0</v>
      </c>
      <c r="K1309" s="1786"/>
      <c r="L1309" s="1787"/>
      <c r="M1309" s="1786"/>
      <c r="N1309" s="1786"/>
      <c r="O1309" s="1786"/>
      <c r="P1309" s="1786"/>
      <c r="Q1309" s="1786"/>
    </row>
    <row r="1310" spans="1:17">
      <c r="A1310" s="764">
        <v>39244</v>
      </c>
      <c r="B1310" s="154">
        <f t="shared" si="94"/>
        <v>2.8449999999999996E-2</v>
      </c>
      <c r="C1310" s="206">
        <f t="shared" si="96"/>
        <v>4.8727512886598011E-2</v>
      </c>
      <c r="D1310" s="33">
        <f t="shared" si="95"/>
        <v>7.4099999999999999E-2</v>
      </c>
      <c r="E1310" s="206">
        <f t="shared" si="97"/>
        <v>8.6415463917525817E-2</v>
      </c>
      <c r="F1310" s="765">
        <v>7.41</v>
      </c>
      <c r="G1310" s="765">
        <v>4.5650000000000004</v>
      </c>
      <c r="H1310" s="337">
        <f t="shared" si="98"/>
        <v>3.7687951030927853</v>
      </c>
      <c r="I1310" s="34">
        <f t="shared" si="99"/>
        <v>3.7687951030927806E-2</v>
      </c>
      <c r="J1310" s="338">
        <f t="shared" si="100"/>
        <v>0</v>
      </c>
      <c r="K1310" s="1786"/>
      <c r="L1310" s="1787"/>
      <c r="M1310" s="1786"/>
      <c r="N1310" s="1786"/>
      <c r="O1310" s="1786"/>
      <c r="P1310" s="1786"/>
      <c r="Q1310" s="1786"/>
    </row>
    <row r="1311" spans="1:17">
      <c r="A1311" s="764">
        <v>39245</v>
      </c>
      <c r="B1311" s="154">
        <f t="shared" si="94"/>
        <v>2.8290000000000006E-2</v>
      </c>
      <c r="C1311" s="206">
        <f t="shared" si="96"/>
        <v>4.8693157216494913E-2</v>
      </c>
      <c r="D1311" s="33">
        <f t="shared" si="95"/>
        <v>7.4400000000000008E-2</v>
      </c>
      <c r="E1311" s="206">
        <f t="shared" si="97"/>
        <v>8.6389432989690748E-2</v>
      </c>
      <c r="F1311" s="765">
        <v>7.44</v>
      </c>
      <c r="G1311" s="765">
        <v>4.6109999999999998</v>
      </c>
      <c r="H1311" s="337">
        <f t="shared" si="98"/>
        <v>3.7696275773195898</v>
      </c>
      <c r="I1311" s="34">
        <f t="shared" si="99"/>
        <v>3.7696275773195835E-2</v>
      </c>
      <c r="J1311" s="338">
        <f t="shared" si="100"/>
        <v>6.2450045135165055E-17</v>
      </c>
      <c r="K1311" s="1786"/>
      <c r="L1311" s="1787"/>
      <c r="M1311" s="1786"/>
      <c r="N1311" s="1786"/>
      <c r="O1311" s="1786"/>
      <c r="P1311" s="1786"/>
      <c r="Q1311" s="1786"/>
    </row>
    <row r="1312" spans="1:17">
      <c r="A1312" s="764">
        <v>39246</v>
      </c>
      <c r="B1312" s="154">
        <f t="shared" si="94"/>
        <v>2.9560000000000003E-2</v>
      </c>
      <c r="C1312" s="206">
        <f t="shared" si="96"/>
        <v>4.8660244845360884E-2</v>
      </c>
      <c r="D1312" s="33">
        <f t="shared" si="95"/>
        <v>7.6000000000000012E-2</v>
      </c>
      <c r="E1312" s="206">
        <f t="shared" si="97"/>
        <v>8.6365850515463902E-2</v>
      </c>
      <c r="F1312" s="765">
        <v>7.6000000000000005</v>
      </c>
      <c r="G1312" s="765">
        <v>4.6440000000000001</v>
      </c>
      <c r="H1312" s="337">
        <f t="shared" si="98"/>
        <v>3.7705605670103108</v>
      </c>
      <c r="I1312" s="34">
        <f t="shared" si="99"/>
        <v>3.7705605670103018E-2</v>
      </c>
      <c r="J1312" s="338">
        <f t="shared" si="100"/>
        <v>9.0205620750793969E-17</v>
      </c>
      <c r="K1312" s="1786"/>
      <c r="L1312" s="1787"/>
      <c r="M1312" s="1786"/>
      <c r="N1312" s="1786"/>
      <c r="O1312" s="1786"/>
      <c r="P1312" s="1786"/>
      <c r="Q1312" s="1786"/>
    </row>
    <row r="1313" spans="1:17">
      <c r="A1313" s="764">
        <v>39247</v>
      </c>
      <c r="B1313" s="154">
        <f t="shared" si="94"/>
        <v>2.8760000000000004E-2</v>
      </c>
      <c r="C1313" s="206">
        <f t="shared" si="96"/>
        <v>4.8625270618556767E-2</v>
      </c>
      <c r="D1313" s="33">
        <f t="shared" si="95"/>
        <v>7.5200000000000003E-2</v>
      </c>
      <c r="E1313" s="206">
        <f t="shared" si="97"/>
        <v>8.6340335051546382E-2</v>
      </c>
      <c r="F1313" s="765">
        <v>7.5200000000000005</v>
      </c>
      <c r="G1313" s="765">
        <v>4.6440000000000001</v>
      </c>
      <c r="H1313" s="337">
        <f t="shared" si="98"/>
        <v>3.77150644329897</v>
      </c>
      <c r="I1313" s="34">
        <f t="shared" si="99"/>
        <v>3.7715064432989616E-2</v>
      </c>
      <c r="J1313" s="338">
        <f t="shared" si="100"/>
        <v>8.3266726846886741E-17</v>
      </c>
      <c r="K1313" s="1786"/>
      <c r="L1313" s="1787"/>
      <c r="M1313" s="1786"/>
      <c r="N1313" s="1786"/>
      <c r="O1313" s="1786"/>
      <c r="P1313" s="1786"/>
      <c r="Q1313" s="1786"/>
    </row>
    <row r="1314" spans="1:17">
      <c r="A1314" s="764">
        <v>39248</v>
      </c>
      <c r="B1314" s="154">
        <f t="shared" si="94"/>
        <v>2.8029999999999999E-2</v>
      </c>
      <c r="C1314" s="206">
        <f t="shared" si="96"/>
        <v>4.8589226804123774E-2</v>
      </c>
      <c r="D1314" s="33">
        <f t="shared" si="95"/>
        <v>7.46E-2</v>
      </c>
      <c r="E1314" s="206">
        <f t="shared" si="97"/>
        <v>8.6313788659793791E-2</v>
      </c>
      <c r="F1314" s="765">
        <v>7.46</v>
      </c>
      <c r="G1314" s="765">
        <v>4.657</v>
      </c>
      <c r="H1314" s="337">
        <f t="shared" si="98"/>
        <v>3.7724561855670116</v>
      </c>
      <c r="I1314" s="34">
        <f t="shared" si="99"/>
        <v>3.7724561855670018E-2</v>
      </c>
      <c r="J1314" s="338">
        <f t="shared" si="100"/>
        <v>9.7144514654701197E-17</v>
      </c>
      <c r="K1314" s="1786"/>
      <c r="L1314" s="1787"/>
      <c r="M1314" s="1786"/>
      <c r="N1314" s="1786"/>
      <c r="O1314" s="1786"/>
      <c r="P1314" s="1786"/>
      <c r="Q1314" s="1786"/>
    </row>
    <row r="1315" spans="1:17">
      <c r="A1315" s="764">
        <v>39251</v>
      </c>
      <c r="B1315" s="154">
        <f t="shared" si="94"/>
        <v>2.8170000000000001E-2</v>
      </c>
      <c r="C1315" s="206">
        <f t="shared" si="96"/>
        <v>4.8551069587628934E-2</v>
      </c>
      <c r="D1315" s="33">
        <f t="shared" si="95"/>
        <v>7.4800000000000005E-2</v>
      </c>
      <c r="E1315" s="206">
        <f t="shared" si="97"/>
        <v>8.62853092783505E-2</v>
      </c>
      <c r="F1315" s="765">
        <v>7.48</v>
      </c>
      <c r="G1315" s="765">
        <v>4.6630000000000003</v>
      </c>
      <c r="H1315" s="337">
        <f t="shared" si="98"/>
        <v>3.7734239690721658</v>
      </c>
      <c r="I1315" s="34">
        <f t="shared" si="99"/>
        <v>3.7734239690721566E-2</v>
      </c>
      <c r="J1315" s="338">
        <f t="shared" si="100"/>
        <v>9.0205620750793969E-17</v>
      </c>
      <c r="K1315" s="1786"/>
      <c r="L1315" s="1787"/>
      <c r="M1315" s="1786"/>
      <c r="N1315" s="1786"/>
      <c r="O1315" s="1786"/>
      <c r="P1315" s="1786"/>
      <c r="Q1315" s="1786"/>
    </row>
    <row r="1316" spans="1:17">
      <c r="A1316" s="764">
        <v>39252</v>
      </c>
      <c r="B1316" s="154">
        <f t="shared" si="94"/>
        <v>2.8799999999999999E-2</v>
      </c>
      <c r="C1316" s="206">
        <f t="shared" si="96"/>
        <v>4.8513775773195947E-2</v>
      </c>
      <c r="D1316" s="33">
        <f t="shared" si="95"/>
        <v>7.4999999999999997E-2</v>
      </c>
      <c r="E1316" s="206">
        <f t="shared" si="97"/>
        <v>8.6257216494845371E-2</v>
      </c>
      <c r="F1316" s="765">
        <v>7.5</v>
      </c>
      <c r="G1316" s="765">
        <v>4.62</v>
      </c>
      <c r="H1316" s="337">
        <f t="shared" si="98"/>
        <v>3.7743440721649493</v>
      </c>
      <c r="I1316" s="34">
        <f t="shared" si="99"/>
        <v>3.7743440721649424E-2</v>
      </c>
      <c r="J1316" s="338">
        <f t="shared" si="100"/>
        <v>6.9388939039072284E-17</v>
      </c>
      <c r="K1316" s="1786"/>
      <c r="L1316" s="1787"/>
      <c r="M1316" s="1786"/>
      <c r="N1316" s="1786"/>
      <c r="O1316" s="1786"/>
      <c r="P1316" s="1786"/>
      <c r="Q1316" s="1786"/>
    </row>
    <row r="1317" spans="1:17">
      <c r="A1317" s="764">
        <v>39253</v>
      </c>
      <c r="B1317" s="154">
        <f t="shared" si="94"/>
        <v>2.8500000000000004E-2</v>
      </c>
      <c r="C1317" s="206">
        <f t="shared" si="96"/>
        <v>4.847385309278357E-2</v>
      </c>
      <c r="D1317" s="33">
        <f t="shared" si="95"/>
        <v>7.4900000000000008E-2</v>
      </c>
      <c r="E1317" s="206">
        <f t="shared" si="97"/>
        <v>8.6226932989690711E-2</v>
      </c>
      <c r="F1317" s="765">
        <v>7.49</v>
      </c>
      <c r="G1317" s="765">
        <v>4.6399999999999997</v>
      </c>
      <c r="H1317" s="337">
        <f t="shared" si="98"/>
        <v>3.775307989690722</v>
      </c>
      <c r="I1317" s="34">
        <f t="shared" si="99"/>
        <v>3.7753079896907141E-2</v>
      </c>
      <c r="J1317" s="338">
        <f t="shared" si="100"/>
        <v>7.6327832942979512E-17</v>
      </c>
      <c r="K1317" s="1786"/>
      <c r="L1317" s="1787"/>
      <c r="M1317" s="1786"/>
      <c r="N1317" s="1786"/>
      <c r="O1317" s="1786"/>
      <c r="P1317" s="1786"/>
      <c r="Q1317" s="1786"/>
    </row>
    <row r="1318" spans="1:17">
      <c r="A1318" s="764">
        <v>39254</v>
      </c>
      <c r="B1318" s="154">
        <f t="shared" si="94"/>
        <v>2.894E-2</v>
      </c>
      <c r="C1318" s="206">
        <f t="shared" si="96"/>
        <v>4.84351159793815E-2</v>
      </c>
      <c r="D1318" s="33">
        <f t="shared" si="95"/>
        <v>7.5399999999999995E-2</v>
      </c>
      <c r="E1318" s="206">
        <f t="shared" si="97"/>
        <v>8.6197551546391749E-2</v>
      </c>
      <c r="F1318" s="765">
        <v>7.54</v>
      </c>
      <c r="G1318" s="765">
        <v>4.6459999999999999</v>
      </c>
      <c r="H1318" s="337">
        <f t="shared" si="98"/>
        <v>3.7762435567010311</v>
      </c>
      <c r="I1318" s="34">
        <f t="shared" si="99"/>
        <v>3.7762435567010248E-2</v>
      </c>
      <c r="J1318" s="338">
        <f t="shared" si="100"/>
        <v>6.2450045135165055E-17</v>
      </c>
      <c r="K1318" s="1786"/>
      <c r="L1318" s="1787"/>
      <c r="M1318" s="1786"/>
      <c r="N1318" s="1786"/>
      <c r="O1318" s="1786"/>
      <c r="P1318" s="1786"/>
      <c r="Q1318" s="1786"/>
    </row>
    <row r="1319" spans="1:17">
      <c r="A1319" s="764">
        <v>39255</v>
      </c>
      <c r="B1319" s="154">
        <f t="shared" si="94"/>
        <v>2.9070000000000009E-2</v>
      </c>
      <c r="C1319" s="206">
        <f t="shared" si="96"/>
        <v>4.8397448453608313E-2</v>
      </c>
      <c r="D1319" s="33">
        <f t="shared" si="95"/>
        <v>7.5600000000000001E-2</v>
      </c>
      <c r="E1319" s="206">
        <f t="shared" si="97"/>
        <v>8.6169716494845339E-2</v>
      </c>
      <c r="F1319" s="765">
        <v>7.5600000000000005</v>
      </c>
      <c r="G1319" s="765">
        <v>4.6529999999999996</v>
      </c>
      <c r="H1319" s="337">
        <f t="shared" si="98"/>
        <v>3.7772268041237109</v>
      </c>
      <c r="I1319" s="34">
        <f t="shared" si="99"/>
        <v>3.7772268041237025E-2</v>
      </c>
      <c r="J1319" s="338">
        <f t="shared" si="100"/>
        <v>8.3266726846886741E-17</v>
      </c>
      <c r="K1319" s="1786"/>
      <c r="L1319" s="1787"/>
      <c r="M1319" s="1786"/>
      <c r="N1319" s="1786"/>
      <c r="O1319" s="1786"/>
      <c r="P1319" s="1786"/>
      <c r="Q1319" s="1786"/>
    </row>
    <row r="1320" spans="1:17">
      <c r="A1320" s="764">
        <v>39258</v>
      </c>
      <c r="B1320" s="154">
        <f t="shared" si="94"/>
        <v>2.9580000000000002E-2</v>
      </c>
      <c r="C1320" s="206">
        <f t="shared" si="96"/>
        <v>4.8359420103092847E-2</v>
      </c>
      <c r="D1320" s="33">
        <f t="shared" si="95"/>
        <v>7.5800000000000006E-2</v>
      </c>
      <c r="E1320" s="206">
        <f t="shared" si="97"/>
        <v>8.6141237113402047E-2</v>
      </c>
      <c r="F1320" s="765">
        <v>7.58</v>
      </c>
      <c r="G1320" s="765">
        <v>4.6219999999999999</v>
      </c>
      <c r="H1320" s="337">
        <f t="shared" si="98"/>
        <v>3.7781817010309267</v>
      </c>
      <c r="I1320" s="34">
        <f t="shared" si="99"/>
        <v>3.77818170103092E-2</v>
      </c>
      <c r="J1320" s="338">
        <f t="shared" si="100"/>
        <v>6.9388939039072284E-17</v>
      </c>
      <c r="K1320" s="1786"/>
      <c r="L1320" s="1787"/>
      <c r="M1320" s="1786"/>
      <c r="N1320" s="1786"/>
      <c r="O1320" s="1786"/>
      <c r="P1320" s="1786"/>
      <c r="Q1320" s="1786"/>
    </row>
    <row r="1321" spans="1:17">
      <c r="A1321" s="764">
        <v>39259</v>
      </c>
      <c r="B1321" s="154">
        <f t="shared" si="94"/>
        <v>3.0079999999999999E-2</v>
      </c>
      <c r="C1321" s="206">
        <f t="shared" si="96"/>
        <v>4.8322319587628927E-2</v>
      </c>
      <c r="D1321" s="33">
        <f t="shared" si="95"/>
        <v>7.6100000000000001E-2</v>
      </c>
      <c r="E1321" s="206">
        <f t="shared" si="97"/>
        <v>8.6113273195876264E-2</v>
      </c>
      <c r="F1321" s="765">
        <v>7.61</v>
      </c>
      <c r="G1321" s="765">
        <v>4.6020000000000003</v>
      </c>
      <c r="H1321" s="337">
        <f t="shared" si="98"/>
        <v>3.7790953608247411</v>
      </c>
      <c r="I1321" s="34">
        <f t="shared" si="99"/>
        <v>3.7790953608247337E-2</v>
      </c>
      <c r="J1321" s="338">
        <f t="shared" si="100"/>
        <v>7.6327832942979512E-17</v>
      </c>
      <c r="K1321" s="1786"/>
      <c r="L1321" s="1787"/>
      <c r="M1321" s="1786"/>
      <c r="N1321" s="1786"/>
      <c r="O1321" s="1786"/>
      <c r="P1321" s="1786"/>
      <c r="Q1321" s="1786"/>
    </row>
    <row r="1322" spans="1:17">
      <c r="A1322" s="764">
        <v>39260</v>
      </c>
      <c r="B1322" s="154">
        <f t="shared" si="94"/>
        <v>3.0830000000000003E-2</v>
      </c>
      <c r="C1322" s="206">
        <f t="shared" si="96"/>
        <v>4.8284072164948517E-2</v>
      </c>
      <c r="D1322" s="33">
        <f t="shared" si="95"/>
        <v>7.6299999999999993E-2</v>
      </c>
      <c r="E1322" s="206">
        <f t="shared" si="97"/>
        <v>8.6083762886597928E-2</v>
      </c>
      <c r="F1322" s="765">
        <v>7.63</v>
      </c>
      <c r="G1322" s="765">
        <v>4.5469999999999997</v>
      </c>
      <c r="H1322" s="337">
        <f t="shared" si="98"/>
        <v>3.7799690721649473</v>
      </c>
      <c r="I1322" s="34">
        <f t="shared" si="99"/>
        <v>3.7799690721649411E-2</v>
      </c>
      <c r="J1322" s="338">
        <f t="shared" si="100"/>
        <v>6.2450045135165055E-17</v>
      </c>
      <c r="K1322" s="1786"/>
      <c r="L1322" s="1787"/>
      <c r="M1322" s="1786"/>
      <c r="N1322" s="1786"/>
      <c r="O1322" s="1786"/>
      <c r="P1322" s="1786"/>
      <c r="Q1322" s="1786"/>
    </row>
    <row r="1323" spans="1:17">
      <c r="A1323" s="764">
        <v>39261</v>
      </c>
      <c r="B1323" s="154">
        <f t="shared" si="94"/>
        <v>3.0140000000000004E-2</v>
      </c>
      <c r="C1323" s="206">
        <f t="shared" si="96"/>
        <v>4.8245463917525842E-2</v>
      </c>
      <c r="D1323" s="33">
        <f t="shared" si="95"/>
        <v>7.5800000000000006E-2</v>
      </c>
      <c r="E1323" s="206">
        <f t="shared" si="97"/>
        <v>8.6053994845360832E-2</v>
      </c>
      <c r="F1323" s="765">
        <v>7.58</v>
      </c>
      <c r="G1323" s="765">
        <v>4.5659999999999998</v>
      </c>
      <c r="H1323" s="337">
        <f t="shared" si="98"/>
        <v>3.780853092783504</v>
      </c>
      <c r="I1323" s="34">
        <f t="shared" si="99"/>
        <v>3.7808530927834989E-2</v>
      </c>
      <c r="J1323" s="338">
        <f t="shared" si="100"/>
        <v>0</v>
      </c>
      <c r="K1323" s="1786"/>
      <c r="L1323" s="1787"/>
      <c r="M1323" s="1786"/>
      <c r="N1323" s="1786"/>
      <c r="O1323" s="1786"/>
      <c r="P1323" s="1786"/>
      <c r="Q1323" s="1786"/>
    </row>
    <row r="1324" spans="1:17">
      <c r="A1324" s="764">
        <v>39262</v>
      </c>
      <c r="B1324" s="154">
        <f t="shared" si="94"/>
        <v>3.0060000000000003E-2</v>
      </c>
      <c r="C1324" s="206">
        <f t="shared" si="96"/>
        <v>4.8206391752577384E-2</v>
      </c>
      <c r="D1324" s="33">
        <f t="shared" si="95"/>
        <v>7.5800000000000006E-2</v>
      </c>
      <c r="E1324" s="206">
        <f t="shared" si="97"/>
        <v>8.6024226804123721E-2</v>
      </c>
      <c r="F1324" s="765">
        <v>7.58</v>
      </c>
      <c r="G1324" s="765">
        <v>4.5739999999999998</v>
      </c>
      <c r="H1324" s="337">
        <f t="shared" si="98"/>
        <v>3.7817835051546385</v>
      </c>
      <c r="I1324" s="34">
        <f t="shared" si="99"/>
        <v>3.7817835051546338E-2</v>
      </c>
      <c r="J1324" s="338">
        <f t="shared" si="100"/>
        <v>0</v>
      </c>
      <c r="K1324" s="1786"/>
      <c r="L1324" s="1787"/>
      <c r="M1324" s="1786"/>
      <c r="N1324" s="1786"/>
      <c r="O1324" s="1786"/>
      <c r="P1324" s="1786"/>
      <c r="Q1324" s="1786"/>
    </row>
    <row r="1325" spans="1:17">
      <c r="A1325" s="764">
        <v>39265</v>
      </c>
      <c r="B1325" s="154">
        <f t="shared" si="94"/>
        <v>3.0789999999999998E-2</v>
      </c>
      <c r="C1325" s="206">
        <f t="shared" si="96"/>
        <v>4.8169613402061932E-2</v>
      </c>
      <c r="D1325" s="33">
        <f t="shared" si="95"/>
        <v>7.5899999999999995E-2</v>
      </c>
      <c r="E1325" s="206">
        <f t="shared" si="97"/>
        <v>8.5996134020618578E-2</v>
      </c>
      <c r="F1325" s="765">
        <v>7.59</v>
      </c>
      <c r="G1325" s="765">
        <v>4.5110000000000001</v>
      </c>
      <c r="H1325" s="337">
        <f t="shared" si="98"/>
        <v>3.7826520618556692</v>
      </c>
      <c r="I1325" s="34">
        <f t="shared" si="99"/>
        <v>3.7826520618556646E-2</v>
      </c>
      <c r="J1325" s="338">
        <f t="shared" si="100"/>
        <v>0</v>
      </c>
      <c r="K1325" s="1786"/>
      <c r="L1325" s="1787"/>
      <c r="M1325" s="1786"/>
      <c r="N1325" s="1786"/>
      <c r="O1325" s="1786"/>
      <c r="P1325" s="1786"/>
      <c r="Q1325" s="1786"/>
    </row>
    <row r="1326" spans="1:17">
      <c r="A1326" s="764">
        <v>39266</v>
      </c>
      <c r="B1326" s="154">
        <f t="shared" si="94"/>
        <v>2.9879999999999997E-2</v>
      </c>
      <c r="C1326" s="206">
        <f t="shared" si="96"/>
        <v>4.8132371134020684E-2</v>
      </c>
      <c r="D1326" s="33">
        <f t="shared" si="95"/>
        <v>7.5499999999999998E-2</v>
      </c>
      <c r="E1326" s="206">
        <f t="shared" si="97"/>
        <v>8.5967654639175287E-2</v>
      </c>
      <c r="F1326" s="765">
        <v>7.55</v>
      </c>
      <c r="G1326" s="765">
        <v>4.5620000000000003</v>
      </c>
      <c r="H1326" s="337">
        <f t="shared" si="98"/>
        <v>3.7835283505154629</v>
      </c>
      <c r="I1326" s="34">
        <f t="shared" si="99"/>
        <v>3.7835283505154603E-2</v>
      </c>
      <c r="J1326" s="338">
        <f t="shared" si="100"/>
        <v>0</v>
      </c>
      <c r="K1326" s="1786"/>
      <c r="L1326" s="1787"/>
      <c r="M1326" s="1786"/>
      <c r="N1326" s="1786"/>
      <c r="O1326" s="1786"/>
      <c r="P1326" s="1786"/>
      <c r="Q1326" s="1786"/>
    </row>
    <row r="1327" spans="1:17">
      <c r="A1327" s="764">
        <v>39267</v>
      </c>
      <c r="B1327" s="154">
        <f t="shared" si="94"/>
        <v>2.9260000000000001E-2</v>
      </c>
      <c r="C1327" s="206">
        <f t="shared" si="96"/>
        <v>4.809597938144336E-2</v>
      </c>
      <c r="D1327" s="33">
        <f t="shared" si="95"/>
        <v>7.5300000000000006E-2</v>
      </c>
      <c r="E1327" s="206">
        <f t="shared" si="97"/>
        <v>8.5939819587628904E-2</v>
      </c>
      <c r="F1327" s="765">
        <v>7.53</v>
      </c>
      <c r="G1327" s="765">
        <v>4.6040000000000001</v>
      </c>
      <c r="H1327" s="337">
        <f t="shared" si="98"/>
        <v>3.7843840206185559</v>
      </c>
      <c r="I1327" s="34">
        <f t="shared" si="99"/>
        <v>3.7843840206185544E-2</v>
      </c>
      <c r="J1327" s="338">
        <f t="shared" si="100"/>
        <v>0</v>
      </c>
      <c r="K1327" s="1786"/>
      <c r="L1327" s="1787"/>
      <c r="M1327" s="1786"/>
      <c r="N1327" s="1786"/>
      <c r="O1327" s="1786"/>
      <c r="P1327" s="1786"/>
      <c r="Q1327" s="1786"/>
    </row>
    <row r="1328" spans="1:17">
      <c r="A1328" s="764">
        <v>39268</v>
      </c>
      <c r="B1328" s="154">
        <f t="shared" si="94"/>
        <v>2.9029999999999997E-2</v>
      </c>
      <c r="C1328" s="206">
        <f t="shared" si="96"/>
        <v>4.8059291237113465E-2</v>
      </c>
      <c r="D1328" s="33">
        <f t="shared" si="95"/>
        <v>7.5499999999999998E-2</v>
      </c>
      <c r="E1328" s="206">
        <f t="shared" si="97"/>
        <v>8.5912242268041283E-2</v>
      </c>
      <c r="F1328" s="765">
        <v>7.55</v>
      </c>
      <c r="G1328" s="765">
        <v>4.6470000000000002</v>
      </c>
      <c r="H1328" s="337">
        <f t="shared" si="98"/>
        <v>3.7852951030927819</v>
      </c>
      <c r="I1328" s="34">
        <f t="shared" si="99"/>
        <v>3.7852951030927819E-2</v>
      </c>
      <c r="J1328" s="338">
        <f t="shared" si="100"/>
        <v>0</v>
      </c>
      <c r="K1328" s="1786"/>
      <c r="L1328" s="1787"/>
      <c r="M1328" s="1786"/>
      <c r="N1328" s="1786"/>
      <c r="O1328" s="1786"/>
      <c r="P1328" s="1786"/>
      <c r="Q1328" s="1786"/>
    </row>
    <row r="1329" spans="1:17">
      <c r="A1329" s="764">
        <v>39269</v>
      </c>
      <c r="B1329" s="154">
        <f t="shared" si="94"/>
        <v>2.8330000000000001E-2</v>
      </c>
      <c r="C1329" s="206">
        <f t="shared" si="96"/>
        <v>4.8021378865979444E-2</v>
      </c>
      <c r="D1329" s="33">
        <f t="shared" si="95"/>
        <v>7.51E-2</v>
      </c>
      <c r="E1329" s="206">
        <f t="shared" si="97"/>
        <v>8.588414948453614E-2</v>
      </c>
      <c r="F1329" s="765">
        <v>7.51</v>
      </c>
      <c r="G1329" s="765">
        <v>4.6769999999999996</v>
      </c>
      <c r="H1329" s="337">
        <f t="shared" si="98"/>
        <v>3.7862770618556683</v>
      </c>
      <c r="I1329" s="34">
        <f t="shared" si="99"/>
        <v>3.7862770618556696E-2</v>
      </c>
      <c r="J1329" s="338">
        <f t="shared" si="100"/>
        <v>0</v>
      </c>
      <c r="K1329" s="1786"/>
      <c r="L1329" s="1787"/>
      <c r="M1329" s="1786"/>
      <c r="N1329" s="1786"/>
      <c r="O1329" s="1786"/>
      <c r="P1329" s="1786"/>
      <c r="Q1329" s="1786"/>
    </row>
    <row r="1330" spans="1:17">
      <c r="A1330" s="764">
        <v>39272</v>
      </c>
      <c r="B1330" s="154">
        <f t="shared" si="94"/>
        <v>2.8310000000000005E-2</v>
      </c>
      <c r="C1330" s="206">
        <f t="shared" si="96"/>
        <v>4.7984536082474299E-2</v>
      </c>
      <c r="D1330" s="33">
        <f t="shared" si="95"/>
        <v>7.4999999999999997E-2</v>
      </c>
      <c r="E1330" s="206">
        <f t="shared" si="97"/>
        <v>8.5856701030927879E-2</v>
      </c>
      <c r="F1330" s="765">
        <v>7.5</v>
      </c>
      <c r="G1330" s="765">
        <v>4.6689999999999996</v>
      </c>
      <c r="H1330" s="337">
        <f t="shared" si="98"/>
        <v>3.7872164948453593</v>
      </c>
      <c r="I1330" s="34">
        <f t="shared" si="99"/>
        <v>3.7872164948453579E-2</v>
      </c>
      <c r="J1330" s="338">
        <f t="shared" si="100"/>
        <v>0</v>
      </c>
      <c r="K1330" s="1786"/>
      <c r="L1330" s="1787"/>
      <c r="M1330" s="1786"/>
      <c r="N1330" s="1786"/>
      <c r="O1330" s="1786"/>
      <c r="P1330" s="1786"/>
      <c r="Q1330" s="1786"/>
    </row>
    <row r="1331" spans="1:17">
      <c r="A1331" s="764">
        <v>39273</v>
      </c>
      <c r="B1331" s="154">
        <f t="shared" si="94"/>
        <v>2.9509999999999995E-2</v>
      </c>
      <c r="C1331" s="206">
        <f t="shared" si="96"/>
        <v>4.7952190721649551E-2</v>
      </c>
      <c r="D1331" s="33">
        <f t="shared" si="95"/>
        <v>7.5399999999999995E-2</v>
      </c>
      <c r="E1331" s="206">
        <f t="shared" si="97"/>
        <v>8.5831056701030986E-2</v>
      </c>
      <c r="F1331" s="765">
        <v>7.54</v>
      </c>
      <c r="G1331" s="765">
        <v>4.5890000000000004</v>
      </c>
      <c r="H1331" s="337">
        <f t="shared" si="98"/>
        <v>3.7878865979381429</v>
      </c>
      <c r="I1331" s="34">
        <f t="shared" si="99"/>
        <v>3.7878865979381435E-2</v>
      </c>
      <c r="J1331" s="338">
        <f t="shared" si="100"/>
        <v>0</v>
      </c>
      <c r="K1331" s="1786"/>
      <c r="L1331" s="1787"/>
      <c r="M1331" s="1786"/>
      <c r="N1331" s="1786"/>
      <c r="O1331" s="1786"/>
      <c r="P1331" s="1786"/>
      <c r="Q1331" s="1786"/>
    </row>
    <row r="1332" spans="1:17">
      <c r="A1332" s="764">
        <v>39274</v>
      </c>
      <c r="B1332" s="154">
        <f t="shared" si="94"/>
        <v>2.9830000000000006E-2</v>
      </c>
      <c r="C1332" s="206">
        <f t="shared" si="96"/>
        <v>4.7921095360824797E-2</v>
      </c>
      <c r="D1332" s="33">
        <f t="shared" si="95"/>
        <v>7.5600000000000001E-2</v>
      </c>
      <c r="E1332" s="206">
        <f t="shared" si="97"/>
        <v>8.5806056701030975E-2</v>
      </c>
      <c r="F1332" s="765">
        <v>7.5600000000000005</v>
      </c>
      <c r="G1332" s="765">
        <v>4.577</v>
      </c>
      <c r="H1332" s="337">
        <f t="shared" si="98"/>
        <v>3.7884961340206167</v>
      </c>
      <c r="I1332" s="34">
        <f t="shared" si="99"/>
        <v>3.7884961340206177E-2</v>
      </c>
      <c r="J1332" s="338">
        <f t="shared" si="100"/>
        <v>0</v>
      </c>
      <c r="K1332" s="1786"/>
      <c r="L1332" s="1787"/>
      <c r="M1332" s="1786"/>
      <c r="N1332" s="1786"/>
      <c r="O1332" s="1786"/>
      <c r="P1332" s="1786"/>
      <c r="Q1332" s="1786"/>
    </row>
    <row r="1333" spans="1:17">
      <c r="A1333" s="764">
        <v>39275</v>
      </c>
      <c r="B1333" s="154">
        <f t="shared" si="94"/>
        <v>2.8899999999999995E-2</v>
      </c>
      <c r="C1333" s="206">
        <f t="shared" si="96"/>
        <v>4.7887873711340269E-2</v>
      </c>
      <c r="D1333" s="33">
        <f t="shared" si="95"/>
        <v>7.51E-2</v>
      </c>
      <c r="E1333" s="206">
        <f t="shared" si="97"/>
        <v>8.5779896907216574E-2</v>
      </c>
      <c r="F1333" s="765">
        <v>7.51</v>
      </c>
      <c r="G1333" s="765">
        <v>4.62</v>
      </c>
      <c r="H1333" s="337">
        <f t="shared" si="98"/>
        <v>3.789202319587627</v>
      </c>
      <c r="I1333" s="34">
        <f t="shared" si="99"/>
        <v>3.7892023195876305E-2</v>
      </c>
      <c r="J1333" s="338">
        <f t="shared" si="100"/>
        <v>0</v>
      </c>
      <c r="K1333" s="1786"/>
      <c r="L1333" s="1787"/>
      <c r="M1333" s="1786"/>
      <c r="N1333" s="1786"/>
      <c r="O1333" s="1786"/>
      <c r="P1333" s="1786"/>
      <c r="Q1333" s="1786"/>
    </row>
    <row r="1334" spans="1:17">
      <c r="A1334" s="764">
        <v>39276</v>
      </c>
      <c r="B1334" s="154">
        <f t="shared" si="94"/>
        <v>2.8719999999999999E-2</v>
      </c>
      <c r="C1334" s="206">
        <f t="shared" si="96"/>
        <v>4.7854110824742328E-2</v>
      </c>
      <c r="D1334" s="33">
        <f t="shared" si="95"/>
        <v>7.4900000000000008E-2</v>
      </c>
      <c r="E1334" s="206">
        <f t="shared" si="97"/>
        <v>8.5753479381443357E-2</v>
      </c>
      <c r="F1334" s="765">
        <v>7.49</v>
      </c>
      <c r="G1334" s="765">
        <v>4.6180000000000003</v>
      </c>
      <c r="H1334" s="337">
        <f t="shared" si="98"/>
        <v>3.7899368556701005</v>
      </c>
      <c r="I1334" s="34">
        <f t="shared" si="99"/>
        <v>3.7899368556701028E-2</v>
      </c>
      <c r="J1334" s="338">
        <f t="shared" si="100"/>
        <v>0</v>
      </c>
      <c r="K1334" s="1786"/>
      <c r="L1334" s="1787"/>
      <c r="M1334" s="1786"/>
      <c r="N1334" s="1786"/>
      <c r="O1334" s="1786"/>
      <c r="P1334" s="1786"/>
      <c r="Q1334" s="1786"/>
    </row>
    <row r="1335" spans="1:17">
      <c r="A1335" s="764">
        <v>39279</v>
      </c>
      <c r="B1335" s="154">
        <f t="shared" si="94"/>
        <v>2.9110000000000004E-2</v>
      </c>
      <c r="C1335" s="206">
        <f t="shared" si="96"/>
        <v>4.7821456185567081E-2</v>
      </c>
      <c r="D1335" s="33">
        <f t="shared" si="95"/>
        <v>7.4900000000000008E-2</v>
      </c>
      <c r="E1335" s="206">
        <f t="shared" si="97"/>
        <v>8.5727448453608301E-2</v>
      </c>
      <c r="F1335" s="765">
        <v>7.49</v>
      </c>
      <c r="G1335" s="765">
        <v>4.5789999999999997</v>
      </c>
      <c r="H1335" s="337">
        <f t="shared" si="98"/>
        <v>3.7905992268041215</v>
      </c>
      <c r="I1335" s="34">
        <f t="shared" si="99"/>
        <v>3.7905992268041221E-2</v>
      </c>
      <c r="J1335" s="338">
        <f t="shared" si="100"/>
        <v>0</v>
      </c>
      <c r="K1335" s="1786"/>
      <c r="L1335" s="1787"/>
      <c r="M1335" s="1786"/>
      <c r="N1335" s="1786"/>
      <c r="O1335" s="1786"/>
      <c r="P1335" s="1786"/>
      <c r="Q1335" s="1786"/>
    </row>
    <row r="1336" spans="1:17">
      <c r="A1336" s="764">
        <v>39280</v>
      </c>
      <c r="B1336" s="154">
        <f t="shared" si="94"/>
        <v>2.904E-2</v>
      </c>
      <c r="C1336" s="206">
        <f t="shared" si="96"/>
        <v>4.7790322164948516E-2</v>
      </c>
      <c r="D1336" s="33">
        <f t="shared" si="95"/>
        <v>7.4999999999999997E-2</v>
      </c>
      <c r="E1336" s="206">
        <f t="shared" si="97"/>
        <v>8.5702190721649529E-2</v>
      </c>
      <c r="F1336" s="765">
        <v>7.5</v>
      </c>
      <c r="G1336" s="765">
        <v>4.5960000000000001</v>
      </c>
      <c r="H1336" s="337">
        <f t="shared" si="98"/>
        <v>3.7911868556701012</v>
      </c>
      <c r="I1336" s="34">
        <f t="shared" si="99"/>
        <v>3.7911868556701013E-2</v>
      </c>
      <c r="J1336" s="338">
        <f t="shared" si="100"/>
        <v>0</v>
      </c>
      <c r="K1336" s="1786"/>
      <c r="L1336" s="1787"/>
      <c r="M1336" s="1786"/>
      <c r="N1336" s="1786"/>
      <c r="O1336" s="1786"/>
      <c r="P1336" s="1786"/>
      <c r="Q1336" s="1786"/>
    </row>
    <row r="1337" spans="1:17">
      <c r="A1337" s="764">
        <v>39281</v>
      </c>
      <c r="B1337" s="154">
        <f t="shared" si="94"/>
        <v>3.016000000000001E-2</v>
      </c>
      <c r="C1337" s="206">
        <f t="shared" si="96"/>
        <v>4.7760115979381505E-2</v>
      </c>
      <c r="D1337" s="33">
        <f t="shared" si="95"/>
        <v>7.5600000000000001E-2</v>
      </c>
      <c r="E1337" s="206">
        <f t="shared" si="97"/>
        <v>8.5676932989690771E-2</v>
      </c>
      <c r="F1337" s="765">
        <v>7.5600000000000005</v>
      </c>
      <c r="G1337" s="765">
        <v>4.5439999999999996</v>
      </c>
      <c r="H1337" s="337">
        <f t="shared" si="98"/>
        <v>3.7916817010309254</v>
      </c>
      <c r="I1337" s="34">
        <f t="shared" si="99"/>
        <v>3.7916817010309266E-2</v>
      </c>
      <c r="J1337" s="338">
        <f t="shared" si="100"/>
        <v>0</v>
      </c>
      <c r="K1337" s="1786"/>
      <c r="L1337" s="1787"/>
      <c r="M1337" s="1786"/>
      <c r="N1337" s="1786"/>
      <c r="O1337" s="1786"/>
      <c r="P1337" s="1786"/>
      <c r="Q1337" s="1786"/>
    </row>
    <row r="1338" spans="1:17">
      <c r="A1338" s="764">
        <v>39282</v>
      </c>
      <c r="B1338" s="154">
        <f t="shared" si="94"/>
        <v>2.9600000000000001E-2</v>
      </c>
      <c r="C1338" s="206">
        <f t="shared" si="96"/>
        <v>4.7728801546391822E-2</v>
      </c>
      <c r="D1338" s="33">
        <f t="shared" si="95"/>
        <v>7.51E-2</v>
      </c>
      <c r="E1338" s="206">
        <f t="shared" si="97"/>
        <v>8.5650902061855716E-2</v>
      </c>
      <c r="F1338" s="765">
        <v>7.51</v>
      </c>
      <c r="G1338" s="765">
        <v>4.55</v>
      </c>
      <c r="H1338" s="337">
        <f t="shared" si="98"/>
        <v>3.7922100515463888</v>
      </c>
      <c r="I1338" s="34">
        <f t="shared" si="99"/>
        <v>3.7922100515463894E-2</v>
      </c>
      <c r="J1338" s="338">
        <f t="shared" si="100"/>
        <v>0</v>
      </c>
      <c r="K1338" s="1786"/>
      <c r="L1338" s="1787"/>
      <c r="M1338" s="1786"/>
      <c r="N1338" s="1786"/>
      <c r="O1338" s="1786"/>
      <c r="P1338" s="1786"/>
      <c r="Q1338" s="1786"/>
    </row>
    <row r="1339" spans="1:17">
      <c r="A1339" s="764">
        <v>39283</v>
      </c>
      <c r="B1339" s="154">
        <f t="shared" si="94"/>
        <v>3.1420000000000003E-2</v>
      </c>
      <c r="C1339" s="206">
        <f t="shared" si="96"/>
        <v>4.7699677835051621E-2</v>
      </c>
      <c r="D1339" s="33">
        <f t="shared" si="95"/>
        <v>7.5800000000000006E-2</v>
      </c>
      <c r="E1339" s="206">
        <f t="shared" si="97"/>
        <v>8.5625902061855705E-2</v>
      </c>
      <c r="F1339" s="765">
        <v>7.58</v>
      </c>
      <c r="G1339" s="765">
        <v>4.4379999999999997</v>
      </c>
      <c r="H1339" s="337">
        <f t="shared" si="98"/>
        <v>3.7926224226804099</v>
      </c>
      <c r="I1339" s="34">
        <f t="shared" si="99"/>
        <v>3.7926224226804084E-2</v>
      </c>
      <c r="J1339" s="338">
        <f t="shared" si="100"/>
        <v>0</v>
      </c>
      <c r="K1339" s="1786"/>
      <c r="L1339" s="1787"/>
      <c r="M1339" s="1786"/>
      <c r="N1339" s="1786"/>
      <c r="O1339" s="1786"/>
      <c r="P1339" s="1786"/>
      <c r="Q1339" s="1786"/>
    </row>
    <row r="1340" spans="1:17">
      <c r="A1340" s="764">
        <v>39286</v>
      </c>
      <c r="B1340" s="154">
        <f t="shared" si="94"/>
        <v>3.1099999999999996E-2</v>
      </c>
      <c r="C1340" s="206">
        <f t="shared" si="96"/>
        <v>4.7670219072165017E-2</v>
      </c>
      <c r="D1340" s="33">
        <f t="shared" si="95"/>
        <v>7.5499999999999998E-2</v>
      </c>
      <c r="E1340" s="206">
        <f t="shared" si="97"/>
        <v>8.5600644329896947E-2</v>
      </c>
      <c r="F1340" s="765">
        <v>7.55</v>
      </c>
      <c r="G1340" s="765">
        <v>4.4400000000000004</v>
      </c>
      <c r="H1340" s="337">
        <f t="shared" si="98"/>
        <v>3.7930425257731941</v>
      </c>
      <c r="I1340" s="34">
        <f t="shared" si="99"/>
        <v>3.793042525773193E-2</v>
      </c>
      <c r="J1340" s="338">
        <f t="shared" si="100"/>
        <v>0</v>
      </c>
      <c r="K1340" s="1786"/>
      <c r="L1340" s="1787"/>
      <c r="M1340" s="1786"/>
      <c r="N1340" s="1786"/>
      <c r="O1340" s="1786"/>
      <c r="P1340" s="1786"/>
      <c r="Q1340" s="1786"/>
    </row>
    <row r="1341" spans="1:17">
      <c r="A1341" s="764">
        <v>39287</v>
      </c>
      <c r="B1341" s="154">
        <f t="shared" si="94"/>
        <v>3.1690000000000003E-2</v>
      </c>
      <c r="C1341" s="206">
        <f t="shared" si="96"/>
        <v>4.7642319587628927E-2</v>
      </c>
      <c r="D1341" s="33">
        <f t="shared" si="95"/>
        <v>7.6000000000000012E-2</v>
      </c>
      <c r="E1341" s="206">
        <f t="shared" si="97"/>
        <v>8.5576546391752606E-2</v>
      </c>
      <c r="F1341" s="765">
        <v>7.6000000000000005</v>
      </c>
      <c r="G1341" s="765">
        <v>4.431</v>
      </c>
      <c r="H1341" s="337">
        <f t="shared" si="98"/>
        <v>3.7934226804123692</v>
      </c>
      <c r="I1341" s="34">
        <f t="shared" si="99"/>
        <v>3.7934226804123679E-2</v>
      </c>
      <c r="J1341" s="338">
        <f t="shared" si="100"/>
        <v>0</v>
      </c>
      <c r="K1341" s="1786"/>
      <c r="L1341" s="1787"/>
      <c r="M1341" s="1786"/>
      <c r="N1341" s="1786"/>
      <c r="O1341" s="1786"/>
      <c r="P1341" s="1786"/>
      <c r="Q1341" s="1786"/>
    </row>
    <row r="1342" spans="1:17">
      <c r="A1342" s="764">
        <v>39288</v>
      </c>
      <c r="B1342" s="154">
        <f t="shared" si="94"/>
        <v>3.2560000000000006E-2</v>
      </c>
      <c r="C1342" s="206">
        <f t="shared" si="96"/>
        <v>4.7615347938144377E-2</v>
      </c>
      <c r="D1342" s="33">
        <f t="shared" si="95"/>
        <v>7.6600000000000001E-2</v>
      </c>
      <c r="E1342" s="206">
        <f t="shared" si="97"/>
        <v>8.5552577319587667E-2</v>
      </c>
      <c r="F1342" s="765">
        <v>7.66</v>
      </c>
      <c r="G1342" s="765">
        <v>4.4039999999999999</v>
      </c>
      <c r="H1342" s="337">
        <f t="shared" si="98"/>
        <v>3.7937229381443278</v>
      </c>
      <c r="I1342" s="34">
        <f t="shared" si="99"/>
        <v>3.793722938144329E-2</v>
      </c>
      <c r="J1342" s="338">
        <f t="shared" si="100"/>
        <v>0</v>
      </c>
      <c r="K1342" s="1786"/>
      <c r="L1342" s="1787"/>
      <c r="M1342" s="1786"/>
      <c r="N1342" s="1786"/>
      <c r="O1342" s="1786"/>
      <c r="P1342" s="1786"/>
      <c r="Q1342" s="1786"/>
    </row>
    <row r="1343" spans="1:17">
      <c r="A1343" s="764">
        <v>39289</v>
      </c>
      <c r="B1343" s="154">
        <f t="shared" si="94"/>
        <v>3.4689999999999992E-2</v>
      </c>
      <c r="C1343" s="206">
        <f t="shared" si="96"/>
        <v>4.7591404639175307E-2</v>
      </c>
      <c r="D1343" s="33">
        <f t="shared" si="95"/>
        <v>7.8E-2</v>
      </c>
      <c r="E1343" s="206">
        <f t="shared" si="97"/>
        <v>8.5530927835051576E-2</v>
      </c>
      <c r="F1343" s="765">
        <v>7.8</v>
      </c>
      <c r="G1343" s="765">
        <v>4.3310000000000004</v>
      </c>
      <c r="H1343" s="337">
        <f t="shared" si="98"/>
        <v>3.793952319587627</v>
      </c>
      <c r="I1343" s="34">
        <f t="shared" si="99"/>
        <v>3.7939523195876269E-2</v>
      </c>
      <c r="J1343" s="338">
        <f t="shared" si="100"/>
        <v>0</v>
      </c>
      <c r="K1343" s="1786"/>
      <c r="L1343" s="1787"/>
      <c r="M1343" s="1786"/>
      <c r="N1343" s="1786"/>
      <c r="O1343" s="1786"/>
      <c r="P1343" s="1786"/>
      <c r="Q1343" s="1786"/>
    </row>
    <row r="1344" spans="1:17">
      <c r="A1344" s="764">
        <v>39290</v>
      </c>
      <c r="B1344" s="154">
        <f t="shared" si="94"/>
        <v>3.5169999999999993E-2</v>
      </c>
      <c r="C1344" s="206">
        <f t="shared" si="96"/>
        <v>4.7569201030927891E-2</v>
      </c>
      <c r="D1344" s="33">
        <f t="shared" si="95"/>
        <v>7.8399999999999997E-2</v>
      </c>
      <c r="E1344" s="206">
        <f t="shared" si="97"/>
        <v>8.5510438144329945E-2</v>
      </c>
      <c r="F1344" s="765">
        <v>7.84</v>
      </c>
      <c r="G1344" s="765">
        <v>4.3230000000000004</v>
      </c>
      <c r="H1344" s="337">
        <f t="shared" si="98"/>
        <v>3.7941237113402049</v>
      </c>
      <c r="I1344" s="34">
        <f t="shared" si="99"/>
        <v>3.7941237113402054E-2</v>
      </c>
      <c r="J1344" s="338">
        <f t="shared" si="100"/>
        <v>0</v>
      </c>
      <c r="K1344" s="1786"/>
      <c r="L1344" s="1787"/>
      <c r="M1344" s="1786"/>
      <c r="N1344" s="1786"/>
      <c r="O1344" s="1786"/>
      <c r="P1344" s="1786"/>
      <c r="Q1344" s="1786"/>
    </row>
    <row r="1345" spans="1:17">
      <c r="A1345" s="764">
        <v>39293</v>
      </c>
      <c r="B1345" s="154">
        <f t="shared" si="94"/>
        <v>3.5359999999999996E-2</v>
      </c>
      <c r="C1345" s="206">
        <f t="shared" si="96"/>
        <v>4.7547280927835105E-2</v>
      </c>
      <c r="D1345" s="33">
        <f t="shared" si="95"/>
        <v>7.8399999999999997E-2</v>
      </c>
      <c r="E1345" s="206">
        <f t="shared" si="97"/>
        <v>8.5490077319587701E-2</v>
      </c>
      <c r="F1345" s="765">
        <v>7.84</v>
      </c>
      <c r="G1345" s="765">
        <v>4.3040000000000003</v>
      </c>
      <c r="H1345" s="337">
        <f t="shared" si="98"/>
        <v>3.7942796391752562</v>
      </c>
      <c r="I1345" s="34">
        <f t="shared" si="99"/>
        <v>3.7942796391752596E-2</v>
      </c>
      <c r="J1345" s="338">
        <f t="shared" si="100"/>
        <v>0</v>
      </c>
      <c r="K1345" s="1786"/>
      <c r="L1345" s="1787"/>
      <c r="M1345" s="1786"/>
      <c r="N1345" s="1786"/>
      <c r="O1345" s="1786"/>
      <c r="P1345" s="1786"/>
      <c r="Q1345" s="1786"/>
    </row>
    <row r="1346" spans="1:17">
      <c r="A1346" s="764">
        <v>39294</v>
      </c>
      <c r="B1346" s="154">
        <f t="shared" si="94"/>
        <v>3.4230000000000003E-2</v>
      </c>
      <c r="C1346" s="206">
        <f t="shared" si="96"/>
        <v>4.7523917525773243E-2</v>
      </c>
      <c r="D1346" s="33">
        <f t="shared" si="95"/>
        <v>7.7700000000000005E-2</v>
      </c>
      <c r="E1346" s="206">
        <f t="shared" si="97"/>
        <v>8.5468814432989731E-2</v>
      </c>
      <c r="F1346" s="765">
        <v>7.7700000000000005</v>
      </c>
      <c r="G1346" s="765">
        <v>4.3470000000000004</v>
      </c>
      <c r="H1346" s="337">
        <f t="shared" si="98"/>
        <v>3.7944896907216488</v>
      </c>
      <c r="I1346" s="34">
        <f t="shared" si="99"/>
        <v>3.7944896907216488E-2</v>
      </c>
      <c r="J1346" s="338">
        <f t="shared" si="100"/>
        <v>0</v>
      </c>
      <c r="K1346" s="1786"/>
      <c r="L1346" s="1787"/>
      <c r="M1346" s="1786"/>
      <c r="N1346" s="1786"/>
      <c r="O1346" s="1786"/>
      <c r="P1346" s="1786"/>
      <c r="Q1346" s="1786"/>
    </row>
    <row r="1347" spans="1:17">
      <c r="A1347" s="764">
        <v>39295</v>
      </c>
      <c r="B1347" s="154">
        <f t="shared" si="94"/>
        <v>3.5220000000000001E-2</v>
      </c>
      <c r="C1347" s="206">
        <f t="shared" si="96"/>
        <v>4.7501005154639231E-2</v>
      </c>
      <c r="D1347" s="33">
        <f t="shared" si="95"/>
        <v>7.8700000000000006E-2</v>
      </c>
      <c r="E1347" s="206">
        <f t="shared" si="97"/>
        <v>8.5447938144329966E-2</v>
      </c>
      <c r="F1347" s="765">
        <v>7.87</v>
      </c>
      <c r="G1347" s="765">
        <v>4.3479999999999999</v>
      </c>
      <c r="H1347" s="337">
        <f t="shared" si="98"/>
        <v>3.7946932989690714</v>
      </c>
      <c r="I1347" s="34">
        <f t="shared" si="99"/>
        <v>3.7946932989690735E-2</v>
      </c>
      <c r="J1347" s="338">
        <f t="shared" si="100"/>
        <v>0</v>
      </c>
      <c r="K1347" s="1786"/>
      <c r="L1347" s="1787"/>
      <c r="M1347" s="1786"/>
      <c r="N1347" s="1786"/>
      <c r="O1347" s="1786"/>
      <c r="P1347" s="1786"/>
      <c r="Q1347" s="1786"/>
    </row>
    <row r="1348" spans="1:17">
      <c r="A1348" s="764">
        <v>39296</v>
      </c>
      <c r="B1348" s="154">
        <f t="shared" si="94"/>
        <v>3.4760000000000006E-2</v>
      </c>
      <c r="C1348" s="206">
        <f t="shared" si="96"/>
        <v>4.7476739690721699E-2</v>
      </c>
      <c r="D1348" s="33">
        <f t="shared" si="95"/>
        <v>7.85E-2</v>
      </c>
      <c r="E1348" s="206">
        <f t="shared" si="97"/>
        <v>8.5425773195876353E-2</v>
      </c>
      <c r="F1348" s="765">
        <v>7.8500000000000005</v>
      </c>
      <c r="G1348" s="765">
        <v>4.3739999999999997</v>
      </c>
      <c r="H1348" s="337">
        <f t="shared" si="98"/>
        <v>3.794903350515463</v>
      </c>
      <c r="I1348" s="34">
        <f t="shared" si="99"/>
        <v>3.7949033505154654E-2</v>
      </c>
      <c r="J1348" s="338">
        <f t="shared" si="100"/>
        <v>0</v>
      </c>
      <c r="K1348" s="1786"/>
      <c r="L1348" s="1787"/>
      <c r="M1348" s="1786"/>
      <c r="N1348" s="1786"/>
      <c r="O1348" s="1786"/>
      <c r="P1348" s="1786"/>
      <c r="Q1348" s="1786"/>
    </row>
    <row r="1349" spans="1:17">
      <c r="A1349" s="764">
        <v>39297</v>
      </c>
      <c r="B1349" s="154">
        <f t="shared" si="94"/>
        <v>3.5929999999999997E-2</v>
      </c>
      <c r="C1349" s="206">
        <f t="shared" si="96"/>
        <v>4.7452654639175307E-2</v>
      </c>
      <c r="D1349" s="33">
        <f t="shared" si="95"/>
        <v>7.9100000000000004E-2</v>
      </c>
      <c r="E1349" s="206">
        <f t="shared" si="97"/>
        <v>8.5403737113402128E-2</v>
      </c>
      <c r="F1349" s="765">
        <v>7.91</v>
      </c>
      <c r="G1349" s="765">
        <v>4.3170000000000002</v>
      </c>
      <c r="H1349" s="337">
        <f t="shared" si="98"/>
        <v>3.7951082474226792</v>
      </c>
      <c r="I1349" s="34">
        <f t="shared" si="99"/>
        <v>3.7951082474226822E-2</v>
      </c>
      <c r="J1349" s="338">
        <f t="shared" si="100"/>
        <v>0</v>
      </c>
      <c r="K1349" s="1786"/>
      <c r="L1349" s="1787"/>
      <c r="M1349" s="1786"/>
      <c r="N1349" s="1786"/>
      <c r="O1349" s="1786"/>
      <c r="P1349" s="1786"/>
      <c r="Q1349" s="1786"/>
    </row>
    <row r="1350" spans="1:17">
      <c r="A1350" s="764">
        <v>39300</v>
      </c>
      <c r="B1350" s="154">
        <f t="shared" ref="B1350:B1413" si="101">(F1350-G1350)/100</f>
        <v>3.6569999999999998E-2</v>
      </c>
      <c r="C1350" s="206">
        <f t="shared" si="96"/>
        <v>4.7429484536082527E-2</v>
      </c>
      <c r="D1350" s="33">
        <f t="shared" si="95"/>
        <v>7.980000000000001E-2</v>
      </c>
      <c r="E1350" s="206">
        <f t="shared" si="97"/>
        <v>8.5382989690721722E-2</v>
      </c>
      <c r="F1350" s="765">
        <v>7.98</v>
      </c>
      <c r="G1350" s="765">
        <v>4.3230000000000004</v>
      </c>
      <c r="H1350" s="337">
        <f t="shared" si="98"/>
        <v>3.7953505154639164</v>
      </c>
      <c r="I1350" s="34">
        <f t="shared" si="99"/>
        <v>3.7953505154639196E-2</v>
      </c>
      <c r="J1350" s="338">
        <f t="shared" si="100"/>
        <v>0</v>
      </c>
      <c r="K1350" s="1786"/>
      <c r="L1350" s="1787"/>
      <c r="M1350" s="1786"/>
      <c r="N1350" s="1786"/>
      <c r="O1350" s="1786"/>
      <c r="P1350" s="1786"/>
      <c r="Q1350" s="1786"/>
    </row>
    <row r="1351" spans="1:17">
      <c r="A1351" s="764">
        <v>39301</v>
      </c>
      <c r="B1351" s="154">
        <f t="shared" si="101"/>
        <v>3.595000000000001E-2</v>
      </c>
      <c r="C1351" s="206">
        <f t="shared" si="96"/>
        <v>4.7405412371134076E-2</v>
      </c>
      <c r="D1351" s="33">
        <f t="shared" ref="D1351:D1414" si="102">F1351/100</f>
        <v>7.9399999999999998E-2</v>
      </c>
      <c r="E1351" s="206">
        <f t="shared" si="97"/>
        <v>8.5361469072165019E-2</v>
      </c>
      <c r="F1351" s="765">
        <v>7.94</v>
      </c>
      <c r="G1351" s="765">
        <v>4.3449999999999998</v>
      </c>
      <c r="H1351" s="337">
        <f t="shared" si="98"/>
        <v>3.7956056701030914</v>
      </c>
      <c r="I1351" s="34">
        <f t="shared" si="99"/>
        <v>3.7956056701030944E-2</v>
      </c>
      <c r="J1351" s="338">
        <f t="shared" si="100"/>
        <v>0</v>
      </c>
      <c r="K1351" s="1786"/>
      <c r="L1351" s="1787"/>
      <c r="M1351" s="1786"/>
      <c r="N1351" s="1786"/>
      <c r="O1351" s="1786"/>
      <c r="P1351" s="1786"/>
      <c r="Q1351" s="1786"/>
    </row>
    <row r="1352" spans="1:17">
      <c r="A1352" s="764">
        <v>39302</v>
      </c>
      <c r="B1352" s="154">
        <f t="shared" si="101"/>
        <v>3.4350000000000006E-2</v>
      </c>
      <c r="C1352" s="206">
        <f t="shared" si="96"/>
        <v>4.737980670103098E-2</v>
      </c>
      <c r="D1352" s="33">
        <f t="shared" si="102"/>
        <v>7.8600000000000003E-2</v>
      </c>
      <c r="E1352" s="206">
        <f t="shared" si="97"/>
        <v>8.533917525773202E-2</v>
      </c>
      <c r="F1352" s="765">
        <v>7.86</v>
      </c>
      <c r="G1352" s="765">
        <v>4.4249999999999998</v>
      </c>
      <c r="H1352" s="337">
        <f t="shared" si="98"/>
        <v>3.7959368556701016</v>
      </c>
      <c r="I1352" s="34">
        <f t="shared" si="99"/>
        <v>3.795936855670104E-2</v>
      </c>
      <c r="J1352" s="338">
        <f t="shared" si="100"/>
        <v>0</v>
      </c>
      <c r="K1352" s="1786"/>
      <c r="L1352" s="1787"/>
      <c r="M1352" s="1786"/>
      <c r="N1352" s="1786"/>
      <c r="O1352" s="1786"/>
      <c r="P1352" s="1786"/>
      <c r="Q1352" s="1786"/>
    </row>
    <row r="1353" spans="1:17">
      <c r="A1353" s="764">
        <v>39303</v>
      </c>
      <c r="B1353" s="154">
        <f t="shared" si="101"/>
        <v>3.5420000000000007E-2</v>
      </c>
      <c r="C1353" s="206">
        <f t="shared" si="96"/>
        <v>4.7354742268041289E-2</v>
      </c>
      <c r="D1353" s="33">
        <f t="shared" si="102"/>
        <v>7.9300000000000009E-2</v>
      </c>
      <c r="E1353" s="206">
        <f t="shared" si="97"/>
        <v>8.5316237113402138E-2</v>
      </c>
      <c r="F1353" s="765">
        <v>7.9300000000000006</v>
      </c>
      <c r="G1353" s="765">
        <v>4.3879999999999999</v>
      </c>
      <c r="H1353" s="337">
        <f t="shared" si="98"/>
        <v>3.7961494845360804</v>
      </c>
      <c r="I1353" s="34">
        <f t="shared" si="99"/>
        <v>3.7961494845360849E-2</v>
      </c>
      <c r="J1353" s="338">
        <f t="shared" si="100"/>
        <v>0</v>
      </c>
      <c r="K1353" s="1786"/>
      <c r="L1353" s="1787"/>
      <c r="M1353" s="1786"/>
      <c r="N1353" s="1786"/>
      <c r="O1353" s="1786"/>
      <c r="P1353" s="1786"/>
      <c r="Q1353" s="1786"/>
    </row>
    <row r="1354" spans="1:17">
      <c r="A1354" s="764">
        <v>39304</v>
      </c>
      <c r="B1354" s="154">
        <f t="shared" si="101"/>
        <v>3.7260000000000001E-2</v>
      </c>
      <c r="C1354" s="206">
        <f t="shared" si="96"/>
        <v>4.7333067010309336E-2</v>
      </c>
      <c r="D1354" s="33">
        <f t="shared" si="102"/>
        <v>8.0799999999999997E-2</v>
      </c>
      <c r="E1354" s="206">
        <f t="shared" si="97"/>
        <v>8.5295231958762957E-2</v>
      </c>
      <c r="F1354" s="765">
        <v>8.08</v>
      </c>
      <c r="G1354" s="765">
        <v>4.3540000000000001</v>
      </c>
      <c r="H1354" s="337">
        <f t="shared" si="98"/>
        <v>3.7962164948453592</v>
      </c>
      <c r="I1354" s="34">
        <f t="shared" si="99"/>
        <v>3.7962164948453621E-2</v>
      </c>
      <c r="J1354" s="338">
        <f t="shared" si="100"/>
        <v>0</v>
      </c>
      <c r="K1354" s="1786"/>
      <c r="L1354" s="1787"/>
      <c r="M1354" s="1786"/>
      <c r="N1354" s="1786"/>
      <c r="O1354" s="1786"/>
      <c r="P1354" s="1786"/>
      <c r="Q1354" s="1786"/>
    </row>
    <row r="1355" spans="1:17">
      <c r="A1355" s="764">
        <v>39307</v>
      </c>
      <c r="B1355" s="154">
        <f t="shared" si="101"/>
        <v>3.6289999999999996E-2</v>
      </c>
      <c r="C1355" s="206">
        <f t="shared" si="96"/>
        <v>4.7307667525773263E-2</v>
      </c>
      <c r="D1355" s="33">
        <f t="shared" si="102"/>
        <v>0.08</v>
      </c>
      <c r="E1355" s="206">
        <f t="shared" si="97"/>
        <v>8.5271005154639243E-2</v>
      </c>
      <c r="F1355" s="765">
        <v>8</v>
      </c>
      <c r="G1355" s="765">
        <v>4.3710000000000004</v>
      </c>
      <c r="H1355" s="337">
        <f t="shared" si="98"/>
        <v>3.7963337628865967</v>
      </c>
      <c r="I1355" s="34">
        <f t="shared" si="99"/>
        <v>3.796333762886598E-2</v>
      </c>
      <c r="J1355" s="338">
        <f t="shared" si="100"/>
        <v>0</v>
      </c>
      <c r="K1355" s="1786"/>
      <c r="L1355" s="1787"/>
      <c r="M1355" s="1786"/>
      <c r="N1355" s="1786"/>
      <c r="O1355" s="1786"/>
      <c r="P1355" s="1786"/>
      <c r="Q1355" s="1786"/>
    </row>
    <row r="1356" spans="1:17">
      <c r="A1356" s="764">
        <v>39309</v>
      </c>
      <c r="B1356" s="154">
        <f t="shared" si="101"/>
        <v>3.7350000000000001E-2</v>
      </c>
      <c r="C1356" s="206">
        <f t="shared" si="96"/>
        <v>4.7284652061855739E-2</v>
      </c>
      <c r="D1356" s="33">
        <f t="shared" si="102"/>
        <v>8.0700000000000008E-2</v>
      </c>
      <c r="E1356" s="206">
        <f t="shared" si="97"/>
        <v>8.5248582474226842E-2</v>
      </c>
      <c r="F1356" s="765">
        <v>8.07</v>
      </c>
      <c r="G1356" s="765">
        <v>4.335</v>
      </c>
      <c r="H1356" s="337">
        <f t="shared" si="98"/>
        <v>3.7963930412371125</v>
      </c>
      <c r="I1356" s="34">
        <f t="shared" si="99"/>
        <v>3.7963930412371102E-2</v>
      </c>
      <c r="J1356" s="338">
        <f t="shared" si="100"/>
        <v>0</v>
      </c>
      <c r="K1356" s="1786"/>
      <c r="L1356" s="1787"/>
      <c r="M1356" s="1786"/>
      <c r="N1356" s="1786"/>
      <c r="O1356" s="1786"/>
      <c r="P1356" s="1786"/>
      <c r="Q1356" s="1786"/>
    </row>
    <row r="1357" spans="1:17">
      <c r="A1357" s="764">
        <v>39310</v>
      </c>
      <c r="B1357" s="154">
        <f t="shared" si="101"/>
        <v>4.0399999999999991E-2</v>
      </c>
      <c r="C1357" s="206">
        <f t="shared" ref="C1357:C1420" si="103">AVERAGE(B582:B1357)</f>
        <v>4.7265064432989765E-2</v>
      </c>
      <c r="D1357" s="33">
        <f t="shared" si="102"/>
        <v>8.2799999999999999E-2</v>
      </c>
      <c r="E1357" s="206">
        <f t="shared" ref="E1357:E1420" si="104">AVERAGE(D582:D1357)</f>
        <v>8.5227835051546436E-2</v>
      </c>
      <c r="F1357" s="765">
        <v>8.2799999999999994</v>
      </c>
      <c r="G1357" s="765">
        <v>4.24</v>
      </c>
      <c r="H1357" s="337">
        <f t="shared" ref="H1357:H1420" si="105">AVERAGE(G582:G1357)</f>
        <v>3.7962770618556689</v>
      </c>
      <c r="I1357" s="34">
        <f t="shared" ref="I1357:I1420" si="106">E1357-C1357</f>
        <v>3.7962770618556671E-2</v>
      </c>
      <c r="J1357" s="338">
        <f t="shared" ref="J1357:J1420" si="107">H1357/100-I1357</f>
        <v>0</v>
      </c>
      <c r="K1357" s="1786"/>
      <c r="L1357" s="1787"/>
      <c r="M1357" s="1786"/>
      <c r="N1357" s="1786"/>
      <c r="O1357" s="1786"/>
      <c r="P1357" s="1786"/>
      <c r="Q1357" s="1786"/>
    </row>
    <row r="1358" spans="1:17">
      <c r="A1358" s="764">
        <v>39311</v>
      </c>
      <c r="B1358" s="154">
        <f t="shared" si="101"/>
        <v>3.9230000000000008E-2</v>
      </c>
      <c r="C1358" s="206">
        <f t="shared" si="103"/>
        <v>4.7244742268041311E-2</v>
      </c>
      <c r="D1358" s="33">
        <f t="shared" si="102"/>
        <v>8.2100000000000006E-2</v>
      </c>
      <c r="E1358" s="206">
        <f t="shared" si="104"/>
        <v>8.5206829896907241E-2</v>
      </c>
      <c r="F1358" s="765">
        <v>8.2100000000000009</v>
      </c>
      <c r="G1358" s="765">
        <v>4.2869999999999999</v>
      </c>
      <c r="H1358" s="337">
        <f t="shared" si="105"/>
        <v>3.796208762886597</v>
      </c>
      <c r="I1358" s="34">
        <f t="shared" si="106"/>
        <v>3.796208762886593E-2</v>
      </c>
      <c r="J1358" s="338">
        <f t="shared" si="107"/>
        <v>0</v>
      </c>
      <c r="K1358" s="1786"/>
      <c r="L1358" s="1787"/>
      <c r="M1358" s="1786"/>
      <c r="N1358" s="1786"/>
      <c r="O1358" s="1786"/>
      <c r="P1358" s="1786"/>
      <c r="Q1358" s="1786"/>
    </row>
    <row r="1359" spans="1:17">
      <c r="A1359" s="764">
        <v>39314</v>
      </c>
      <c r="B1359" s="154">
        <f t="shared" si="101"/>
        <v>3.8870000000000002E-2</v>
      </c>
      <c r="C1359" s="206">
        <f t="shared" si="103"/>
        <v>4.7222951030927919E-2</v>
      </c>
      <c r="D1359" s="33">
        <f t="shared" si="102"/>
        <v>8.1600000000000006E-2</v>
      </c>
      <c r="E1359" s="206">
        <f t="shared" si="104"/>
        <v>8.5184664948453656E-2</v>
      </c>
      <c r="F1359" s="765">
        <v>8.16</v>
      </c>
      <c r="G1359" s="765">
        <v>4.2729999999999997</v>
      </c>
      <c r="H1359" s="337">
        <f t="shared" si="105"/>
        <v>3.7961713917525763</v>
      </c>
      <c r="I1359" s="34">
        <f t="shared" si="106"/>
        <v>3.7961713917525737E-2</v>
      </c>
      <c r="J1359" s="338">
        <f t="shared" si="107"/>
        <v>0</v>
      </c>
      <c r="K1359" s="1786"/>
      <c r="L1359" s="1787"/>
      <c r="M1359" s="1786"/>
      <c r="N1359" s="1786"/>
      <c r="O1359" s="1786"/>
      <c r="P1359" s="1786"/>
      <c r="Q1359" s="1786"/>
    </row>
    <row r="1360" spans="1:17">
      <c r="A1360" s="764">
        <v>39315</v>
      </c>
      <c r="B1360" s="154">
        <f t="shared" si="101"/>
        <v>3.9100000000000003E-2</v>
      </c>
      <c r="C1360" s="206">
        <f t="shared" si="103"/>
        <v>4.7199742268041314E-2</v>
      </c>
      <c r="D1360" s="33">
        <f t="shared" si="102"/>
        <v>8.14E-2</v>
      </c>
      <c r="E1360" s="206">
        <f t="shared" si="104"/>
        <v>8.5160953608247464E-2</v>
      </c>
      <c r="F1360" s="765">
        <v>8.14</v>
      </c>
      <c r="G1360" s="765">
        <v>4.2300000000000004</v>
      </c>
      <c r="H1360" s="337">
        <f t="shared" si="105"/>
        <v>3.7961211340206171</v>
      </c>
      <c r="I1360" s="34">
        <f t="shared" si="106"/>
        <v>3.796121134020615E-2</v>
      </c>
      <c r="J1360" s="338">
        <f t="shared" si="107"/>
        <v>0</v>
      </c>
      <c r="K1360" s="1786"/>
      <c r="L1360" s="1787"/>
      <c r="M1360" s="1786"/>
      <c r="N1360" s="1786"/>
      <c r="O1360" s="1786"/>
      <c r="P1360" s="1786"/>
      <c r="Q1360" s="1786"/>
    </row>
    <row r="1361" spans="1:17">
      <c r="A1361" s="764">
        <v>39316</v>
      </c>
      <c r="B1361" s="154">
        <f t="shared" si="101"/>
        <v>3.7450000000000011E-2</v>
      </c>
      <c r="C1361" s="206">
        <f t="shared" si="103"/>
        <v>4.7175193298969145E-2</v>
      </c>
      <c r="D1361" s="33">
        <f t="shared" si="102"/>
        <v>8.0400000000000013E-2</v>
      </c>
      <c r="E1361" s="206">
        <f t="shared" si="104"/>
        <v>8.5136469072164989E-2</v>
      </c>
      <c r="F1361" s="765">
        <v>8.0400000000000009</v>
      </c>
      <c r="G1361" s="765">
        <v>4.2949999999999999</v>
      </c>
      <c r="H1361" s="337">
        <f t="shared" si="105"/>
        <v>3.7961275773195866</v>
      </c>
      <c r="I1361" s="34">
        <f t="shared" si="106"/>
        <v>3.7961275773195843E-2</v>
      </c>
      <c r="J1361" s="338">
        <f t="shared" si="107"/>
        <v>0</v>
      </c>
      <c r="K1361" s="1786"/>
      <c r="L1361" s="1787"/>
      <c r="M1361" s="1786"/>
      <c r="N1361" s="1786"/>
      <c r="O1361" s="1786"/>
      <c r="P1361" s="1786"/>
      <c r="Q1361" s="1786"/>
    </row>
    <row r="1362" spans="1:17">
      <c r="A1362" s="764">
        <v>39317</v>
      </c>
      <c r="B1362" s="154">
        <f t="shared" si="101"/>
        <v>3.7519999999999998E-2</v>
      </c>
      <c r="C1362" s="206">
        <f t="shared" si="103"/>
        <v>4.7152667525773281E-2</v>
      </c>
      <c r="D1362" s="33">
        <f t="shared" si="102"/>
        <v>8.0199999999999994E-2</v>
      </c>
      <c r="E1362" s="206">
        <f t="shared" si="104"/>
        <v>8.5113144329896959E-2</v>
      </c>
      <c r="F1362" s="765">
        <v>8.02</v>
      </c>
      <c r="G1362" s="765">
        <v>4.2679999999999998</v>
      </c>
      <c r="H1362" s="337">
        <f t="shared" si="105"/>
        <v>3.7960476804123702</v>
      </c>
      <c r="I1362" s="34">
        <f t="shared" si="106"/>
        <v>3.7960476804123677E-2</v>
      </c>
      <c r="J1362" s="338">
        <f t="shared" si="107"/>
        <v>0</v>
      </c>
      <c r="K1362" s="1786"/>
      <c r="L1362" s="1787"/>
      <c r="M1362" s="1786"/>
      <c r="N1362" s="1786"/>
      <c r="O1362" s="1786"/>
      <c r="P1362" s="1786"/>
      <c r="Q1362" s="1786"/>
    </row>
    <row r="1363" spans="1:17">
      <c r="A1363" s="764">
        <v>39318</v>
      </c>
      <c r="B1363" s="154">
        <f t="shared" si="101"/>
        <v>3.7380000000000004E-2</v>
      </c>
      <c r="C1363" s="206">
        <f t="shared" si="103"/>
        <v>4.7130193298969156E-2</v>
      </c>
      <c r="D1363" s="33">
        <f t="shared" si="102"/>
        <v>0.08</v>
      </c>
      <c r="E1363" s="206">
        <f t="shared" si="104"/>
        <v>8.5089948453608275E-2</v>
      </c>
      <c r="F1363" s="765">
        <v>8</v>
      </c>
      <c r="G1363" s="765">
        <v>4.2619999999999996</v>
      </c>
      <c r="H1363" s="337">
        <f t="shared" si="105"/>
        <v>3.7959755154639163</v>
      </c>
      <c r="I1363" s="34">
        <f t="shared" si="106"/>
        <v>3.7959755154639119E-2</v>
      </c>
      <c r="J1363" s="338">
        <f t="shared" si="107"/>
        <v>0</v>
      </c>
      <c r="K1363" s="1786"/>
      <c r="L1363" s="1787"/>
      <c r="M1363" s="1786"/>
      <c r="N1363" s="1786"/>
      <c r="O1363" s="1786"/>
      <c r="P1363" s="1786"/>
      <c r="Q1363" s="1786"/>
    </row>
    <row r="1364" spans="1:17">
      <c r="A1364" s="764">
        <v>39321</v>
      </c>
      <c r="B1364" s="154">
        <f t="shared" si="101"/>
        <v>3.7280000000000008E-2</v>
      </c>
      <c r="C1364" s="206">
        <f t="shared" si="103"/>
        <v>4.7107036082474303E-2</v>
      </c>
      <c r="D1364" s="33">
        <f t="shared" si="102"/>
        <v>7.980000000000001E-2</v>
      </c>
      <c r="E1364" s="206">
        <f t="shared" si="104"/>
        <v>8.5065979381443335E-2</v>
      </c>
      <c r="F1364" s="765">
        <v>7.98</v>
      </c>
      <c r="G1364" s="765">
        <v>4.2519999999999998</v>
      </c>
      <c r="H1364" s="337">
        <f t="shared" si="105"/>
        <v>3.7958943298969059</v>
      </c>
      <c r="I1364" s="34">
        <f t="shared" si="106"/>
        <v>3.7958943298969032E-2</v>
      </c>
      <c r="J1364" s="338">
        <f t="shared" si="107"/>
        <v>0</v>
      </c>
      <c r="K1364" s="1786"/>
      <c r="L1364" s="1787"/>
      <c r="M1364" s="1786"/>
      <c r="N1364" s="1786"/>
      <c r="O1364" s="1786"/>
      <c r="P1364" s="1786"/>
      <c r="Q1364" s="1786"/>
    </row>
    <row r="1365" spans="1:17">
      <c r="A1365" s="764">
        <v>39322</v>
      </c>
      <c r="B1365" s="154">
        <f t="shared" si="101"/>
        <v>3.8320000000000007E-2</v>
      </c>
      <c r="C1365" s="206">
        <f t="shared" si="103"/>
        <v>4.7085541237113483E-2</v>
      </c>
      <c r="D1365" s="33">
        <f t="shared" si="102"/>
        <v>8.0600000000000005E-2</v>
      </c>
      <c r="E1365" s="206">
        <f t="shared" si="104"/>
        <v>8.5043814432989723E-2</v>
      </c>
      <c r="F1365" s="765">
        <v>8.06</v>
      </c>
      <c r="G1365" s="765">
        <v>4.2279999999999998</v>
      </c>
      <c r="H1365" s="337">
        <f t="shared" si="105"/>
        <v>3.795827319587628</v>
      </c>
      <c r="I1365" s="34">
        <f t="shared" si="106"/>
        <v>3.795827319587624E-2</v>
      </c>
      <c r="J1365" s="338">
        <f t="shared" si="107"/>
        <v>0</v>
      </c>
      <c r="K1365" s="1786"/>
      <c r="L1365" s="1787"/>
      <c r="M1365" s="1786"/>
      <c r="N1365" s="1786"/>
      <c r="O1365" s="1786"/>
      <c r="P1365" s="1786"/>
      <c r="Q1365" s="1786"/>
    </row>
    <row r="1366" spans="1:17">
      <c r="A1366" s="764">
        <v>39323</v>
      </c>
      <c r="B1366" s="154">
        <f t="shared" si="101"/>
        <v>3.815000000000001E-2</v>
      </c>
      <c r="C1366" s="206">
        <f t="shared" si="103"/>
        <v>4.7064239690721724E-2</v>
      </c>
      <c r="D1366" s="33">
        <f t="shared" si="102"/>
        <v>8.0400000000000013E-2</v>
      </c>
      <c r="E1366" s="206">
        <f t="shared" si="104"/>
        <v>8.5021907216494885E-2</v>
      </c>
      <c r="F1366" s="765">
        <v>8.0400000000000009</v>
      </c>
      <c r="G1366" s="765">
        <v>4.2249999999999996</v>
      </c>
      <c r="H1366" s="337">
        <f t="shared" si="105"/>
        <v>3.7957667525773187</v>
      </c>
      <c r="I1366" s="34">
        <f t="shared" si="106"/>
        <v>3.7957667525773162E-2</v>
      </c>
      <c r="J1366" s="338">
        <f t="shared" si="107"/>
        <v>0</v>
      </c>
      <c r="K1366" s="1786"/>
      <c r="L1366" s="1787"/>
      <c r="M1366" s="1786"/>
      <c r="N1366" s="1786"/>
      <c r="O1366" s="1786"/>
      <c r="P1366" s="1786"/>
      <c r="Q1366" s="1786"/>
    </row>
    <row r="1367" spans="1:17">
      <c r="A1367" s="764">
        <v>39324</v>
      </c>
      <c r="B1367" s="154">
        <f t="shared" si="101"/>
        <v>3.7379999999999997E-2</v>
      </c>
      <c r="C1367" s="206">
        <f t="shared" si="103"/>
        <v>4.7043492268041311E-2</v>
      </c>
      <c r="D1367" s="33">
        <f t="shared" si="102"/>
        <v>7.9699999999999993E-2</v>
      </c>
      <c r="E1367" s="206">
        <f t="shared" si="104"/>
        <v>8.4999355670103138E-2</v>
      </c>
      <c r="F1367" s="765">
        <v>7.97</v>
      </c>
      <c r="G1367" s="765">
        <v>4.2320000000000002</v>
      </c>
      <c r="H1367" s="337">
        <f t="shared" si="105"/>
        <v>3.7955863402061851</v>
      </c>
      <c r="I1367" s="34">
        <f t="shared" si="106"/>
        <v>3.7955863402061828E-2</v>
      </c>
      <c r="J1367" s="338">
        <f t="shared" si="107"/>
        <v>0</v>
      </c>
      <c r="K1367" s="1786"/>
      <c r="L1367" s="1787"/>
      <c r="M1367" s="1786"/>
      <c r="N1367" s="1786"/>
      <c r="O1367" s="1786"/>
      <c r="P1367" s="1786"/>
      <c r="Q1367" s="1786"/>
    </row>
    <row r="1368" spans="1:17">
      <c r="A1368" s="764">
        <v>39325</v>
      </c>
      <c r="B1368" s="154">
        <f t="shared" si="101"/>
        <v>3.7080000000000002E-2</v>
      </c>
      <c r="C1368" s="206">
        <f t="shared" si="103"/>
        <v>4.7021546391752649E-2</v>
      </c>
      <c r="D1368" s="33">
        <f t="shared" si="102"/>
        <v>7.9500000000000001E-2</v>
      </c>
      <c r="E1368" s="206">
        <f t="shared" si="104"/>
        <v>8.4975902061855707E-2</v>
      </c>
      <c r="F1368" s="765">
        <v>7.95</v>
      </c>
      <c r="G1368" s="765">
        <v>4.242</v>
      </c>
      <c r="H1368" s="337">
        <f t="shared" si="105"/>
        <v>3.7954355670103084</v>
      </c>
      <c r="I1368" s="34">
        <f t="shared" si="106"/>
        <v>3.7954355670103058E-2</v>
      </c>
      <c r="J1368" s="338">
        <f t="shared" si="107"/>
        <v>0</v>
      </c>
      <c r="K1368" s="1786"/>
      <c r="L1368" s="1787"/>
      <c r="M1368" s="1786"/>
      <c r="N1368" s="1786"/>
      <c r="O1368" s="1786"/>
      <c r="P1368" s="1786"/>
      <c r="Q1368" s="1786"/>
    </row>
    <row r="1369" spans="1:17">
      <c r="A1369" s="764">
        <v>39328</v>
      </c>
      <c r="B1369" s="154">
        <f t="shared" si="101"/>
        <v>3.6670000000000008E-2</v>
      </c>
      <c r="C1369" s="206">
        <f t="shared" si="103"/>
        <v>4.6999858247422754E-2</v>
      </c>
      <c r="D1369" s="33">
        <f t="shared" si="102"/>
        <v>7.9300000000000009E-2</v>
      </c>
      <c r="E1369" s="206">
        <f t="shared" si="104"/>
        <v>8.4952706185567051E-2</v>
      </c>
      <c r="F1369" s="765">
        <v>7.9300000000000006</v>
      </c>
      <c r="G1369" s="765">
        <v>4.2629999999999999</v>
      </c>
      <c r="H1369" s="337">
        <f t="shared" si="105"/>
        <v>3.7952847938144321</v>
      </c>
      <c r="I1369" s="34">
        <f t="shared" si="106"/>
        <v>3.7952847938144296E-2</v>
      </c>
      <c r="J1369" s="338">
        <f t="shared" si="107"/>
        <v>0</v>
      </c>
      <c r="K1369" s="1786"/>
      <c r="L1369" s="1787"/>
      <c r="M1369" s="1786"/>
      <c r="N1369" s="1786"/>
      <c r="O1369" s="1786"/>
      <c r="P1369" s="1786"/>
      <c r="Q1369" s="1786"/>
    </row>
    <row r="1370" spans="1:17">
      <c r="A1370" s="764">
        <v>39329</v>
      </c>
      <c r="B1370" s="154">
        <f t="shared" si="101"/>
        <v>3.6249999999999998E-2</v>
      </c>
      <c r="C1370" s="206">
        <f t="shared" si="103"/>
        <v>4.6977809278350595E-2</v>
      </c>
      <c r="D1370" s="33">
        <f t="shared" si="102"/>
        <v>7.9000000000000001E-2</v>
      </c>
      <c r="E1370" s="206">
        <f t="shared" si="104"/>
        <v>8.4929381443299021E-2</v>
      </c>
      <c r="F1370" s="765">
        <v>7.9</v>
      </c>
      <c r="G1370" s="765">
        <v>4.2750000000000004</v>
      </c>
      <c r="H1370" s="337">
        <f t="shared" si="105"/>
        <v>3.7951572164948439</v>
      </c>
      <c r="I1370" s="34">
        <f t="shared" si="106"/>
        <v>3.7951572164948426E-2</v>
      </c>
      <c r="J1370" s="338">
        <f t="shared" si="107"/>
        <v>0</v>
      </c>
      <c r="K1370" s="1786"/>
      <c r="L1370" s="1787"/>
      <c r="M1370" s="1786"/>
      <c r="N1370" s="1786"/>
      <c r="O1370" s="1786"/>
      <c r="P1370" s="1786"/>
      <c r="Q1370" s="1786"/>
    </row>
    <row r="1371" spans="1:17">
      <c r="A1371" s="764">
        <v>39330</v>
      </c>
      <c r="B1371" s="154">
        <f t="shared" si="101"/>
        <v>3.78E-2</v>
      </c>
      <c r="C1371" s="206">
        <f t="shared" si="103"/>
        <v>4.6958569587628951E-2</v>
      </c>
      <c r="D1371" s="33">
        <f t="shared" si="102"/>
        <v>7.9899999999999999E-2</v>
      </c>
      <c r="E1371" s="206">
        <f t="shared" si="104"/>
        <v>8.490786082474229E-2</v>
      </c>
      <c r="F1371" s="765">
        <v>7.99</v>
      </c>
      <c r="G1371" s="765">
        <v>4.21</v>
      </c>
      <c r="H1371" s="337">
        <f t="shared" si="105"/>
        <v>3.7949291237113392</v>
      </c>
      <c r="I1371" s="34">
        <f t="shared" si="106"/>
        <v>3.7949291237113339E-2</v>
      </c>
      <c r="J1371" s="338">
        <f t="shared" si="107"/>
        <v>5.5511151231257827E-17</v>
      </c>
      <c r="K1371" s="1786"/>
      <c r="L1371" s="1787"/>
      <c r="M1371" s="1786"/>
      <c r="N1371" s="1786"/>
      <c r="O1371" s="1786"/>
      <c r="P1371" s="1786"/>
      <c r="Q1371" s="1786"/>
    </row>
    <row r="1372" spans="1:17">
      <c r="A1372" s="764">
        <v>39331</v>
      </c>
      <c r="B1372" s="154">
        <f t="shared" si="101"/>
        <v>3.7839999999999999E-2</v>
      </c>
      <c r="C1372" s="206">
        <f t="shared" si="103"/>
        <v>4.6939574742268127E-2</v>
      </c>
      <c r="D1372" s="33">
        <f t="shared" si="102"/>
        <v>7.9899999999999999E-2</v>
      </c>
      <c r="E1372" s="206">
        <f t="shared" si="104"/>
        <v>8.4886855670103123E-2</v>
      </c>
      <c r="F1372" s="765">
        <v>7.99</v>
      </c>
      <c r="G1372" s="765">
        <v>4.2060000000000004</v>
      </c>
      <c r="H1372" s="337">
        <f t="shared" si="105"/>
        <v>3.7947280927835036</v>
      </c>
      <c r="I1372" s="34">
        <f t="shared" si="106"/>
        <v>3.7947280927834996E-2</v>
      </c>
      <c r="J1372" s="338">
        <f t="shared" si="107"/>
        <v>0</v>
      </c>
      <c r="K1372" s="1786"/>
      <c r="L1372" s="1787"/>
      <c r="M1372" s="1786"/>
      <c r="N1372" s="1786"/>
      <c r="O1372" s="1786"/>
      <c r="P1372" s="1786"/>
      <c r="Q1372" s="1786"/>
    </row>
    <row r="1373" spans="1:17">
      <c r="A1373" s="764">
        <v>39332</v>
      </c>
      <c r="B1373" s="154">
        <f t="shared" si="101"/>
        <v>3.9779999999999996E-2</v>
      </c>
      <c r="C1373" s="206">
        <f t="shared" si="103"/>
        <v>4.6923079896907305E-2</v>
      </c>
      <c r="D1373" s="33">
        <f t="shared" si="102"/>
        <v>8.1000000000000003E-2</v>
      </c>
      <c r="E1373" s="206">
        <f t="shared" si="104"/>
        <v>8.4867396907216536E-2</v>
      </c>
      <c r="F1373" s="765">
        <v>8.1</v>
      </c>
      <c r="G1373" s="765">
        <v>4.1219999999999999</v>
      </c>
      <c r="H1373" s="337">
        <f t="shared" si="105"/>
        <v>3.7944317010309256</v>
      </c>
      <c r="I1373" s="34">
        <f t="shared" si="106"/>
        <v>3.7944317010309231E-2</v>
      </c>
      <c r="J1373" s="338">
        <f t="shared" si="107"/>
        <v>0</v>
      </c>
      <c r="K1373" s="1786"/>
      <c r="L1373" s="1787"/>
      <c r="M1373" s="1786"/>
      <c r="N1373" s="1786"/>
      <c r="O1373" s="1786"/>
      <c r="P1373" s="1786"/>
      <c r="Q1373" s="1786"/>
    </row>
    <row r="1374" spans="1:17">
      <c r="A1374" s="764">
        <v>39335</v>
      </c>
      <c r="B1374" s="154">
        <f t="shared" si="101"/>
        <v>4.1079999999999998E-2</v>
      </c>
      <c r="C1374" s="206">
        <f t="shared" si="103"/>
        <v>4.6908621134020716E-2</v>
      </c>
      <c r="D1374" s="33">
        <f t="shared" si="102"/>
        <v>8.1799999999999998E-2</v>
      </c>
      <c r="E1374" s="206">
        <f t="shared" si="104"/>
        <v>8.4848840206185591E-2</v>
      </c>
      <c r="F1374" s="765">
        <v>8.18</v>
      </c>
      <c r="G1374" s="765">
        <v>4.0720000000000001</v>
      </c>
      <c r="H1374" s="337">
        <f t="shared" si="105"/>
        <v>3.7940219072164934</v>
      </c>
      <c r="I1374" s="34">
        <f t="shared" si="106"/>
        <v>3.7940219072164875E-2</v>
      </c>
      <c r="J1374" s="338">
        <f t="shared" si="107"/>
        <v>5.5511151231257827E-17</v>
      </c>
      <c r="K1374" s="1786"/>
      <c r="L1374" s="1787"/>
      <c r="M1374" s="1786"/>
      <c r="N1374" s="1786"/>
      <c r="O1374" s="1786"/>
      <c r="P1374" s="1786"/>
      <c r="Q1374" s="1786"/>
    </row>
    <row r="1375" spans="1:17">
      <c r="A1375" s="764">
        <v>39336</v>
      </c>
      <c r="B1375" s="154">
        <f t="shared" si="101"/>
        <v>3.9959999999999996E-2</v>
      </c>
      <c r="C1375" s="206">
        <f t="shared" si="103"/>
        <v>4.6892925257732053E-2</v>
      </c>
      <c r="D1375" s="33">
        <f t="shared" si="102"/>
        <v>8.09E-2</v>
      </c>
      <c r="E1375" s="206">
        <f t="shared" si="104"/>
        <v>8.4829252577319603E-2</v>
      </c>
      <c r="F1375" s="765">
        <v>8.09</v>
      </c>
      <c r="G1375" s="765">
        <v>4.0940000000000003</v>
      </c>
      <c r="H1375" s="337">
        <f t="shared" si="105"/>
        <v>3.7936327319587608</v>
      </c>
      <c r="I1375" s="34">
        <f t="shared" si="106"/>
        <v>3.793632731958755E-2</v>
      </c>
      <c r="J1375" s="338">
        <f t="shared" si="107"/>
        <v>5.5511151231257827E-17</v>
      </c>
      <c r="K1375" s="1786"/>
      <c r="L1375" s="1787"/>
      <c r="M1375" s="1786"/>
      <c r="N1375" s="1786"/>
      <c r="O1375" s="1786"/>
      <c r="P1375" s="1786"/>
      <c r="Q1375" s="1786"/>
    </row>
    <row r="1376" spans="1:17">
      <c r="A1376" s="764">
        <v>39337</v>
      </c>
      <c r="B1376" s="154">
        <f t="shared" si="101"/>
        <v>3.9649999999999998E-2</v>
      </c>
      <c r="C1376" s="206">
        <f t="shared" si="103"/>
        <v>4.6877139175257827E-2</v>
      </c>
      <c r="D1376" s="33">
        <f t="shared" si="102"/>
        <v>8.09E-2</v>
      </c>
      <c r="E1376" s="206">
        <f t="shared" si="104"/>
        <v>8.4809536082474268E-2</v>
      </c>
      <c r="F1376" s="765">
        <v>8.09</v>
      </c>
      <c r="G1376" s="765">
        <v>4.125</v>
      </c>
      <c r="H1376" s="337">
        <f t="shared" si="105"/>
        <v>3.7932396907216477</v>
      </c>
      <c r="I1376" s="34">
        <f t="shared" si="106"/>
        <v>3.7932396907216441E-2</v>
      </c>
      <c r="J1376" s="338">
        <f t="shared" si="107"/>
        <v>0</v>
      </c>
      <c r="K1376" s="1786"/>
      <c r="L1376" s="1787"/>
      <c r="M1376" s="1786"/>
      <c r="N1376" s="1786"/>
      <c r="O1376" s="1786"/>
      <c r="P1376" s="1786"/>
      <c r="Q1376" s="1786"/>
    </row>
    <row r="1377" spans="1:17">
      <c r="A1377" s="764">
        <v>39338</v>
      </c>
      <c r="B1377" s="154">
        <f t="shared" si="101"/>
        <v>3.8900000000000004E-2</v>
      </c>
      <c r="C1377" s="206">
        <f t="shared" si="103"/>
        <v>4.6859317010309376E-2</v>
      </c>
      <c r="D1377" s="33">
        <f t="shared" si="102"/>
        <v>8.0600000000000005E-2</v>
      </c>
      <c r="E1377" s="206">
        <f t="shared" si="104"/>
        <v>8.4788530927835115E-2</v>
      </c>
      <c r="F1377" s="765">
        <v>8.06</v>
      </c>
      <c r="G1377" s="765">
        <v>4.17</v>
      </c>
      <c r="H1377" s="337">
        <f t="shared" si="105"/>
        <v>3.7929213917525759</v>
      </c>
      <c r="I1377" s="34">
        <f t="shared" si="106"/>
        <v>3.7929213917525739E-2</v>
      </c>
      <c r="J1377" s="338">
        <f t="shared" si="107"/>
        <v>0</v>
      </c>
      <c r="K1377" s="1786"/>
      <c r="L1377" s="1787"/>
      <c r="M1377" s="1786"/>
      <c r="N1377" s="1786"/>
      <c r="O1377" s="1786"/>
      <c r="P1377" s="1786"/>
      <c r="Q1377" s="1786"/>
    </row>
    <row r="1378" spans="1:17">
      <c r="A1378" s="764">
        <v>39339</v>
      </c>
      <c r="B1378" s="154">
        <f t="shared" si="101"/>
        <v>3.9439999999999989E-2</v>
      </c>
      <c r="C1378" s="206">
        <f t="shared" si="103"/>
        <v>4.6841443298969158E-2</v>
      </c>
      <c r="D1378" s="33">
        <f t="shared" si="102"/>
        <v>8.1099999999999992E-2</v>
      </c>
      <c r="E1378" s="206">
        <f t="shared" si="104"/>
        <v>8.4768814432989753E-2</v>
      </c>
      <c r="F1378" s="765">
        <v>8.11</v>
      </c>
      <c r="G1378" s="765">
        <v>4.1660000000000004</v>
      </c>
      <c r="H1378" s="337">
        <f t="shared" si="105"/>
        <v>3.7927371134020604</v>
      </c>
      <c r="I1378" s="34">
        <f t="shared" si="106"/>
        <v>3.7927371134020595E-2</v>
      </c>
      <c r="J1378" s="338">
        <f t="shared" si="107"/>
        <v>0</v>
      </c>
      <c r="K1378" s="1786"/>
      <c r="L1378" s="1787"/>
      <c r="M1378" s="1786"/>
      <c r="N1378" s="1786"/>
      <c r="O1378" s="1786"/>
      <c r="P1378" s="1786"/>
      <c r="Q1378" s="1786"/>
    </row>
    <row r="1379" spans="1:17">
      <c r="A1379" s="764">
        <v>39342</v>
      </c>
      <c r="B1379" s="154">
        <f t="shared" si="101"/>
        <v>4.0459999999999996E-2</v>
      </c>
      <c r="C1379" s="206">
        <f t="shared" si="103"/>
        <v>4.6825798969072262E-2</v>
      </c>
      <c r="D1379" s="33">
        <f t="shared" si="102"/>
        <v>8.199999999999999E-2</v>
      </c>
      <c r="E1379" s="206">
        <f t="shared" si="104"/>
        <v>8.4750515463917583E-2</v>
      </c>
      <c r="F1379" s="765">
        <v>8.1999999999999993</v>
      </c>
      <c r="G1379" s="765">
        <v>4.1539999999999999</v>
      </c>
      <c r="H1379" s="337">
        <f t="shared" si="105"/>
        <v>3.7924716494845345</v>
      </c>
      <c r="I1379" s="34">
        <f t="shared" si="106"/>
        <v>3.7924716494845322E-2</v>
      </c>
      <c r="J1379" s="338">
        <f t="shared" si="107"/>
        <v>0</v>
      </c>
      <c r="K1379" s="1786"/>
      <c r="L1379" s="1787"/>
      <c r="M1379" s="1786"/>
      <c r="N1379" s="1786"/>
      <c r="O1379" s="1786"/>
      <c r="P1379" s="1786"/>
      <c r="Q1379" s="1786"/>
    </row>
    <row r="1380" spans="1:17">
      <c r="A1380" s="764">
        <v>39343</v>
      </c>
      <c r="B1380" s="154">
        <f t="shared" si="101"/>
        <v>3.901000000000001E-2</v>
      </c>
      <c r="C1380" s="206">
        <f t="shared" si="103"/>
        <v>4.6808453608247515E-2</v>
      </c>
      <c r="D1380" s="33">
        <f t="shared" si="102"/>
        <v>8.1200000000000008E-2</v>
      </c>
      <c r="E1380" s="206">
        <f t="shared" si="104"/>
        <v>8.473118556701037E-2</v>
      </c>
      <c r="F1380" s="765">
        <v>8.120000000000001</v>
      </c>
      <c r="G1380" s="765">
        <v>4.2190000000000003</v>
      </c>
      <c r="H1380" s="337">
        <f t="shared" si="105"/>
        <v>3.792273195876287</v>
      </c>
      <c r="I1380" s="34">
        <f t="shared" si="106"/>
        <v>3.7922731958762855E-2</v>
      </c>
      <c r="J1380" s="338">
        <f t="shared" si="107"/>
        <v>0</v>
      </c>
      <c r="K1380" s="1786"/>
      <c r="L1380" s="1787"/>
      <c r="M1380" s="1786"/>
      <c r="N1380" s="1786"/>
      <c r="O1380" s="1786"/>
      <c r="P1380" s="1786"/>
      <c r="Q1380" s="1786"/>
    </row>
    <row r="1381" spans="1:17">
      <c r="A1381" s="764">
        <v>39344</v>
      </c>
      <c r="B1381" s="154">
        <f t="shared" si="101"/>
        <v>3.7060000000000003E-2</v>
      </c>
      <c r="C1381" s="206">
        <f t="shared" si="103"/>
        <v>4.6788363402061946E-2</v>
      </c>
      <c r="D1381" s="33">
        <f t="shared" si="102"/>
        <v>7.9899999999999999E-2</v>
      </c>
      <c r="E1381" s="206">
        <f t="shared" si="104"/>
        <v>8.4710309278350576E-2</v>
      </c>
      <c r="F1381" s="765">
        <v>7.99</v>
      </c>
      <c r="G1381" s="765">
        <v>4.2839999999999998</v>
      </c>
      <c r="H1381" s="337">
        <f t="shared" si="105"/>
        <v>3.7921945876288654</v>
      </c>
      <c r="I1381" s="34">
        <f t="shared" si="106"/>
        <v>3.7921945876288631E-2</v>
      </c>
      <c r="J1381" s="338">
        <f t="shared" si="107"/>
        <v>0</v>
      </c>
      <c r="K1381" s="1786"/>
      <c r="L1381" s="1787"/>
      <c r="M1381" s="1786"/>
      <c r="N1381" s="1786"/>
      <c r="O1381" s="1786"/>
      <c r="P1381" s="1786"/>
      <c r="Q1381" s="1786"/>
    </row>
    <row r="1382" spans="1:17">
      <c r="A1382" s="764">
        <v>39345</v>
      </c>
      <c r="B1382" s="154">
        <f t="shared" si="101"/>
        <v>3.6879999999999996E-2</v>
      </c>
      <c r="C1382" s="206">
        <f t="shared" si="103"/>
        <v>4.6767989690721726E-2</v>
      </c>
      <c r="D1382" s="33">
        <f t="shared" si="102"/>
        <v>8.0299999999999996E-2</v>
      </c>
      <c r="E1382" s="206">
        <f t="shared" si="104"/>
        <v>8.4690077319587678E-2</v>
      </c>
      <c r="F1382" s="765">
        <v>8.0299999999999994</v>
      </c>
      <c r="G1382" s="765">
        <v>4.3419999999999996</v>
      </c>
      <c r="H1382" s="337">
        <f t="shared" si="105"/>
        <v>3.792208762886597</v>
      </c>
      <c r="I1382" s="34">
        <f t="shared" si="106"/>
        <v>3.7922087628865953E-2</v>
      </c>
      <c r="J1382" s="338">
        <f t="shared" si="107"/>
        <v>0</v>
      </c>
      <c r="K1382" s="1786"/>
      <c r="L1382" s="1787"/>
      <c r="M1382" s="1786"/>
      <c r="N1382" s="1786"/>
      <c r="O1382" s="1786"/>
      <c r="P1382" s="1786"/>
      <c r="Q1382" s="1786"/>
    </row>
    <row r="1383" spans="1:17">
      <c r="A1383" s="764">
        <v>39346</v>
      </c>
      <c r="B1383" s="154">
        <f t="shared" si="101"/>
        <v>3.6420000000000001E-2</v>
      </c>
      <c r="C1383" s="206">
        <f t="shared" si="103"/>
        <v>4.6746675257732039E-2</v>
      </c>
      <c r="D1383" s="33">
        <f t="shared" si="102"/>
        <v>0.08</v>
      </c>
      <c r="E1383" s="206">
        <f t="shared" si="104"/>
        <v>8.4668814432989736E-2</v>
      </c>
      <c r="F1383" s="765">
        <v>8</v>
      </c>
      <c r="G1383" s="765">
        <v>4.3579999999999997</v>
      </c>
      <c r="H1383" s="337">
        <f t="shared" si="105"/>
        <v>3.792213917525773</v>
      </c>
      <c r="I1383" s="34">
        <f t="shared" si="106"/>
        <v>3.7922139175257698E-2</v>
      </c>
      <c r="J1383" s="338">
        <f t="shared" si="107"/>
        <v>0</v>
      </c>
      <c r="K1383" s="1786"/>
      <c r="L1383" s="1787"/>
      <c r="M1383" s="1786"/>
      <c r="N1383" s="1786"/>
      <c r="O1383" s="1786"/>
      <c r="P1383" s="1786"/>
      <c r="Q1383" s="1786"/>
    </row>
    <row r="1384" spans="1:17">
      <c r="A1384" s="764">
        <v>39349</v>
      </c>
      <c r="B1384" s="154">
        <f t="shared" si="101"/>
        <v>3.6449999999999996E-2</v>
      </c>
      <c r="C1384" s="206">
        <f t="shared" si="103"/>
        <v>4.6725682989690792E-2</v>
      </c>
      <c r="D1384" s="33">
        <f t="shared" si="102"/>
        <v>8.0100000000000005E-2</v>
      </c>
      <c r="E1384" s="206">
        <f t="shared" si="104"/>
        <v>8.4648067010309302E-2</v>
      </c>
      <c r="F1384" s="765">
        <v>8.01</v>
      </c>
      <c r="G1384" s="765">
        <v>4.3650000000000002</v>
      </c>
      <c r="H1384" s="337">
        <f t="shared" si="105"/>
        <v>3.7922384020618551</v>
      </c>
      <c r="I1384" s="34">
        <f t="shared" si="106"/>
        <v>3.792238402061851E-2</v>
      </c>
      <c r="J1384" s="338">
        <f t="shared" si="107"/>
        <v>0</v>
      </c>
      <c r="K1384" s="1786"/>
      <c r="L1384" s="1787"/>
      <c r="M1384" s="1786"/>
      <c r="N1384" s="1786"/>
      <c r="O1384" s="1786"/>
      <c r="P1384" s="1786"/>
      <c r="Q1384" s="1786"/>
    </row>
    <row r="1385" spans="1:17">
      <c r="A1385" s="764">
        <v>39350</v>
      </c>
      <c r="B1385" s="154">
        <f t="shared" si="101"/>
        <v>3.7330000000000002E-2</v>
      </c>
      <c r="C1385" s="206">
        <f t="shared" si="103"/>
        <v>4.6705554123711412E-2</v>
      </c>
      <c r="D1385" s="33">
        <f t="shared" si="102"/>
        <v>8.0600000000000005E-2</v>
      </c>
      <c r="E1385" s="206">
        <f t="shared" si="104"/>
        <v>8.4628350515463927E-2</v>
      </c>
      <c r="F1385" s="765">
        <v>8.06</v>
      </c>
      <c r="G1385" s="765">
        <v>4.327</v>
      </c>
      <c r="H1385" s="337">
        <f t="shared" si="105"/>
        <v>3.7922796391752578</v>
      </c>
      <c r="I1385" s="34">
        <f t="shared" si="106"/>
        <v>3.7922796391752514E-2</v>
      </c>
      <c r="J1385" s="338">
        <f t="shared" si="107"/>
        <v>6.2450045135165055E-17</v>
      </c>
      <c r="K1385" s="1786"/>
      <c r="L1385" s="1787"/>
      <c r="M1385" s="1786"/>
      <c r="N1385" s="1786"/>
      <c r="O1385" s="1786"/>
      <c r="P1385" s="1786"/>
      <c r="Q1385" s="1786"/>
    </row>
    <row r="1386" spans="1:17">
      <c r="A1386" s="764">
        <v>39351</v>
      </c>
      <c r="B1386" s="154">
        <f t="shared" si="101"/>
        <v>3.6249999999999998E-2</v>
      </c>
      <c r="C1386" s="206">
        <f t="shared" si="103"/>
        <v>4.6684716494845444E-2</v>
      </c>
      <c r="D1386" s="33">
        <f t="shared" si="102"/>
        <v>8.0100000000000005E-2</v>
      </c>
      <c r="E1386" s="206">
        <f t="shared" si="104"/>
        <v>8.4608247422680444E-2</v>
      </c>
      <c r="F1386" s="765">
        <v>8.01</v>
      </c>
      <c r="G1386" s="765">
        <v>4.3849999999999998</v>
      </c>
      <c r="H1386" s="337">
        <f t="shared" si="105"/>
        <v>3.7923530927835052</v>
      </c>
      <c r="I1386" s="34">
        <f t="shared" si="106"/>
        <v>3.7923530927835E-2</v>
      </c>
      <c r="J1386" s="338">
        <f t="shared" si="107"/>
        <v>0</v>
      </c>
      <c r="K1386" s="1786"/>
      <c r="L1386" s="1787"/>
      <c r="M1386" s="1786"/>
      <c r="N1386" s="1786"/>
      <c r="O1386" s="1786"/>
      <c r="P1386" s="1786"/>
      <c r="Q1386" s="1786"/>
    </row>
    <row r="1387" spans="1:17">
      <c r="A1387" s="764">
        <v>39352</v>
      </c>
      <c r="B1387" s="154">
        <f t="shared" si="101"/>
        <v>3.5910000000000004E-2</v>
      </c>
      <c r="C1387" s="206">
        <f t="shared" si="103"/>
        <v>4.6664755154639255E-2</v>
      </c>
      <c r="D1387" s="33">
        <f t="shared" si="102"/>
        <v>7.9699999999999993E-2</v>
      </c>
      <c r="E1387" s="206">
        <f t="shared" si="104"/>
        <v>8.4588402061855694E-2</v>
      </c>
      <c r="F1387" s="765">
        <v>7.97</v>
      </c>
      <c r="G1387" s="765">
        <v>4.3789999999999996</v>
      </c>
      <c r="H1387" s="337">
        <f t="shared" si="105"/>
        <v>3.7923646907216493</v>
      </c>
      <c r="I1387" s="34">
        <f t="shared" si="106"/>
        <v>3.7923646907216439E-2</v>
      </c>
      <c r="J1387" s="338">
        <f t="shared" si="107"/>
        <v>5.5511151231257827E-17</v>
      </c>
      <c r="K1387" s="1786"/>
      <c r="L1387" s="1787"/>
      <c r="M1387" s="1786"/>
      <c r="N1387" s="1786"/>
      <c r="O1387" s="1786"/>
      <c r="P1387" s="1786"/>
      <c r="Q1387" s="1786"/>
    </row>
    <row r="1388" spans="1:17">
      <c r="A1388" s="764">
        <v>39353</v>
      </c>
      <c r="B1388" s="154">
        <f t="shared" si="101"/>
        <v>3.671E-2</v>
      </c>
      <c r="C1388" s="206">
        <f t="shared" si="103"/>
        <v>4.6645618556701116E-2</v>
      </c>
      <c r="D1388" s="33">
        <f t="shared" si="102"/>
        <v>0.08</v>
      </c>
      <c r="E1388" s="206">
        <f t="shared" si="104"/>
        <v>8.4568943298969093E-2</v>
      </c>
      <c r="F1388" s="765">
        <v>8</v>
      </c>
      <c r="G1388" s="765">
        <v>4.3289999999999997</v>
      </c>
      <c r="H1388" s="337">
        <f t="shared" si="105"/>
        <v>3.7923324742268045</v>
      </c>
      <c r="I1388" s="34">
        <f t="shared" si="106"/>
        <v>3.7923324742267978E-2</v>
      </c>
      <c r="J1388" s="338">
        <f t="shared" si="107"/>
        <v>6.9388939039072284E-17</v>
      </c>
      <c r="K1388" s="1786"/>
      <c r="L1388" s="1787"/>
      <c r="M1388" s="1786"/>
      <c r="N1388" s="1786"/>
      <c r="O1388" s="1786"/>
      <c r="P1388" s="1786"/>
      <c r="Q1388" s="1786"/>
    </row>
    <row r="1389" spans="1:17">
      <c r="A1389" s="764">
        <v>39356</v>
      </c>
      <c r="B1389" s="154">
        <f t="shared" si="101"/>
        <v>3.6369999999999993E-2</v>
      </c>
      <c r="C1389" s="206">
        <f t="shared" si="103"/>
        <v>4.6625103092783587E-2</v>
      </c>
      <c r="D1389" s="33">
        <f t="shared" si="102"/>
        <v>7.9600000000000004E-2</v>
      </c>
      <c r="E1389" s="206">
        <f t="shared" si="104"/>
        <v>8.4548582474226808E-2</v>
      </c>
      <c r="F1389" s="765">
        <v>7.96</v>
      </c>
      <c r="G1389" s="765">
        <v>4.3230000000000004</v>
      </c>
      <c r="H1389" s="337">
        <f t="shared" si="105"/>
        <v>3.7923479381443306</v>
      </c>
      <c r="I1389" s="34">
        <f t="shared" si="106"/>
        <v>3.792347938144322E-2</v>
      </c>
      <c r="J1389" s="338">
        <f t="shared" si="107"/>
        <v>8.3266726846886741E-17</v>
      </c>
      <c r="K1389" s="1786"/>
      <c r="L1389" s="1787"/>
      <c r="M1389" s="1786"/>
      <c r="N1389" s="1786"/>
      <c r="O1389" s="1786"/>
      <c r="P1389" s="1786"/>
      <c r="Q1389" s="1786"/>
    </row>
    <row r="1390" spans="1:17">
      <c r="A1390" s="764">
        <v>39357</v>
      </c>
      <c r="B1390" s="154">
        <f t="shared" si="101"/>
        <v>3.603E-2</v>
      </c>
      <c r="C1390" s="206">
        <f t="shared" si="103"/>
        <v>4.6602770618556784E-2</v>
      </c>
      <c r="D1390" s="33">
        <f t="shared" si="102"/>
        <v>7.9199999999999993E-2</v>
      </c>
      <c r="E1390" s="206">
        <f t="shared" si="104"/>
        <v>8.4526932989690745E-2</v>
      </c>
      <c r="F1390" s="765">
        <v>7.92</v>
      </c>
      <c r="G1390" s="765">
        <v>4.3170000000000002</v>
      </c>
      <c r="H1390" s="337">
        <f t="shared" si="105"/>
        <v>3.792416237113402</v>
      </c>
      <c r="I1390" s="34">
        <f t="shared" si="106"/>
        <v>3.7924162371133961E-2</v>
      </c>
      <c r="J1390" s="338">
        <f t="shared" si="107"/>
        <v>6.2450045135165055E-17</v>
      </c>
      <c r="K1390" s="1786"/>
      <c r="L1390" s="1787"/>
      <c r="M1390" s="1786"/>
      <c r="N1390" s="1786"/>
      <c r="O1390" s="1786"/>
      <c r="P1390" s="1786"/>
      <c r="Q1390" s="1786"/>
    </row>
    <row r="1391" spans="1:17">
      <c r="A1391" s="764">
        <v>39358</v>
      </c>
      <c r="B1391" s="154">
        <f t="shared" si="101"/>
        <v>3.5660000000000004E-2</v>
      </c>
      <c r="C1391" s="206">
        <f t="shared" si="103"/>
        <v>4.6579561855670179E-2</v>
      </c>
      <c r="D1391" s="33">
        <f t="shared" si="102"/>
        <v>7.9000000000000001E-2</v>
      </c>
      <c r="E1391" s="206">
        <f t="shared" si="104"/>
        <v>8.4504768041237133E-2</v>
      </c>
      <c r="F1391" s="765">
        <v>7.9</v>
      </c>
      <c r="G1391" s="765">
        <v>4.3339999999999996</v>
      </c>
      <c r="H1391" s="337">
        <f t="shared" si="105"/>
        <v>3.7925206185567015</v>
      </c>
      <c r="I1391" s="34">
        <f t="shared" si="106"/>
        <v>3.7925206185566954E-2</v>
      </c>
      <c r="J1391" s="338">
        <f t="shared" si="107"/>
        <v>6.2450045135165055E-17</v>
      </c>
      <c r="K1391" s="1786"/>
      <c r="L1391" s="1787"/>
      <c r="M1391" s="1786"/>
      <c r="N1391" s="1786"/>
      <c r="O1391" s="1786"/>
      <c r="P1391" s="1786"/>
      <c r="Q1391" s="1786"/>
    </row>
    <row r="1392" spans="1:17">
      <c r="A1392" s="764">
        <v>39359</v>
      </c>
      <c r="B1392" s="154">
        <f t="shared" si="101"/>
        <v>3.6110000000000003E-2</v>
      </c>
      <c r="C1392" s="206">
        <f t="shared" si="103"/>
        <v>4.6556430412371216E-2</v>
      </c>
      <c r="D1392" s="33">
        <f t="shared" si="102"/>
        <v>7.9000000000000001E-2</v>
      </c>
      <c r="E1392" s="206">
        <f t="shared" si="104"/>
        <v>8.4482087628865998E-2</v>
      </c>
      <c r="F1392" s="765">
        <v>7.9</v>
      </c>
      <c r="G1392" s="765">
        <v>4.2889999999999997</v>
      </c>
      <c r="H1392" s="337">
        <f t="shared" si="105"/>
        <v>3.7925657216494857</v>
      </c>
      <c r="I1392" s="34">
        <f t="shared" si="106"/>
        <v>3.7925657216494782E-2</v>
      </c>
      <c r="J1392" s="338">
        <f t="shared" si="107"/>
        <v>7.6327832942979512E-17</v>
      </c>
      <c r="K1392" s="1786"/>
      <c r="L1392" s="1787"/>
      <c r="M1392" s="1786"/>
      <c r="N1392" s="1786"/>
      <c r="O1392" s="1786"/>
      <c r="P1392" s="1786"/>
      <c r="Q1392" s="1786"/>
    </row>
    <row r="1393" spans="1:17">
      <c r="A1393" s="764">
        <v>39360</v>
      </c>
      <c r="B1393" s="154">
        <f t="shared" si="101"/>
        <v>3.5099999999999999E-2</v>
      </c>
      <c r="C1393" s="206">
        <f t="shared" si="103"/>
        <v>4.6531507731958834E-2</v>
      </c>
      <c r="D1393" s="33">
        <f t="shared" si="102"/>
        <v>7.8600000000000003E-2</v>
      </c>
      <c r="E1393" s="206">
        <f t="shared" si="104"/>
        <v>8.4458762886597941E-2</v>
      </c>
      <c r="F1393" s="765">
        <v>7.86</v>
      </c>
      <c r="G1393" s="765">
        <v>4.3500000000000005</v>
      </c>
      <c r="H1393" s="337">
        <f t="shared" si="105"/>
        <v>3.7927255154639186</v>
      </c>
      <c r="I1393" s="34">
        <f t="shared" si="106"/>
        <v>3.7927255154639107E-2</v>
      </c>
      <c r="J1393" s="338">
        <f t="shared" si="107"/>
        <v>7.6327832942979512E-17</v>
      </c>
      <c r="K1393" s="1786"/>
      <c r="L1393" s="1787"/>
      <c r="M1393" s="1786"/>
      <c r="N1393" s="1786"/>
      <c r="O1393" s="1786"/>
      <c r="P1393" s="1786"/>
      <c r="Q1393" s="1786"/>
    </row>
    <row r="1394" spans="1:17">
      <c r="A1394" s="764">
        <v>39363</v>
      </c>
      <c r="B1394" s="154">
        <f t="shared" si="101"/>
        <v>3.4970000000000008E-2</v>
      </c>
      <c r="C1394" s="206">
        <f t="shared" si="103"/>
        <v>4.6506275773195951E-2</v>
      </c>
      <c r="D1394" s="33">
        <f t="shared" si="102"/>
        <v>7.85E-2</v>
      </c>
      <c r="E1394" s="206">
        <f t="shared" si="104"/>
        <v>8.4435180412371164E-2</v>
      </c>
      <c r="F1394" s="765">
        <v>7.8500000000000005</v>
      </c>
      <c r="G1394" s="765">
        <v>4.3529999999999998</v>
      </c>
      <c r="H1394" s="337">
        <f t="shared" si="105"/>
        <v>3.7928904639175269</v>
      </c>
      <c r="I1394" s="34">
        <f t="shared" si="106"/>
        <v>3.7928904639175212E-2</v>
      </c>
      <c r="J1394" s="338">
        <f t="shared" si="107"/>
        <v>5.5511151231257827E-17</v>
      </c>
      <c r="K1394" s="1786"/>
      <c r="L1394" s="1787"/>
      <c r="M1394" s="1786"/>
      <c r="N1394" s="1786"/>
      <c r="O1394" s="1786"/>
      <c r="P1394" s="1786"/>
      <c r="Q1394" s="1786"/>
    </row>
    <row r="1395" spans="1:17">
      <c r="A1395" s="764">
        <v>39364</v>
      </c>
      <c r="B1395" s="154">
        <f t="shared" si="101"/>
        <v>3.4910000000000004E-2</v>
      </c>
      <c r="C1395" s="206">
        <f t="shared" si="103"/>
        <v>4.6480889175257806E-2</v>
      </c>
      <c r="D1395" s="33">
        <f t="shared" si="102"/>
        <v>7.8100000000000003E-2</v>
      </c>
      <c r="E1395" s="206">
        <f t="shared" si="104"/>
        <v>8.4411082474226837E-2</v>
      </c>
      <c r="F1395" s="765">
        <v>7.8100000000000005</v>
      </c>
      <c r="G1395" s="765">
        <v>4.319</v>
      </c>
      <c r="H1395" s="337">
        <f t="shared" si="105"/>
        <v>3.7930193298969082</v>
      </c>
      <c r="I1395" s="34">
        <f t="shared" si="106"/>
        <v>3.7930193298969031E-2</v>
      </c>
      <c r="J1395" s="338">
        <f t="shared" si="107"/>
        <v>0</v>
      </c>
      <c r="K1395" s="1786"/>
      <c r="L1395" s="1787"/>
      <c r="M1395" s="1786"/>
      <c r="N1395" s="1786"/>
      <c r="O1395" s="1786"/>
      <c r="P1395" s="1786"/>
      <c r="Q1395" s="1786"/>
    </row>
    <row r="1396" spans="1:17">
      <c r="A1396" s="764">
        <v>39365</v>
      </c>
      <c r="B1396" s="154">
        <f t="shared" si="101"/>
        <v>3.4379999999999994E-2</v>
      </c>
      <c r="C1396" s="206">
        <f t="shared" si="103"/>
        <v>4.6454445876288726E-2</v>
      </c>
      <c r="D1396" s="33">
        <f t="shared" si="102"/>
        <v>7.7899999999999997E-2</v>
      </c>
      <c r="E1396" s="206">
        <f t="shared" si="104"/>
        <v>8.4386469072164974E-2</v>
      </c>
      <c r="F1396" s="765">
        <v>7.79</v>
      </c>
      <c r="G1396" s="765">
        <v>4.3520000000000003</v>
      </c>
      <c r="H1396" s="337">
        <f t="shared" si="105"/>
        <v>3.7932023195876301</v>
      </c>
      <c r="I1396" s="34">
        <f t="shared" si="106"/>
        <v>3.7932023195876248E-2</v>
      </c>
      <c r="J1396" s="338">
        <f t="shared" si="107"/>
        <v>5.5511151231257827E-17</v>
      </c>
      <c r="K1396" s="1786"/>
      <c r="L1396" s="1787"/>
      <c r="M1396" s="1786"/>
      <c r="N1396" s="1786"/>
      <c r="O1396" s="1786"/>
      <c r="P1396" s="1786"/>
      <c r="Q1396" s="1786"/>
    </row>
    <row r="1397" spans="1:17">
      <c r="A1397" s="764">
        <v>39366</v>
      </c>
      <c r="B1397" s="154">
        <f t="shared" si="101"/>
        <v>3.3959999999999997E-2</v>
      </c>
      <c r="C1397" s="206">
        <f t="shared" si="103"/>
        <v>4.6427873711340266E-2</v>
      </c>
      <c r="D1397" s="33">
        <f t="shared" si="102"/>
        <v>7.7899999999999997E-2</v>
      </c>
      <c r="E1397" s="206">
        <f t="shared" si="104"/>
        <v>8.4361726804123724E-2</v>
      </c>
      <c r="F1397" s="765">
        <v>7.79</v>
      </c>
      <c r="G1397" s="765">
        <v>4.3940000000000001</v>
      </c>
      <c r="H1397" s="337">
        <f t="shared" si="105"/>
        <v>3.7933853092783516</v>
      </c>
      <c r="I1397" s="34">
        <f t="shared" si="106"/>
        <v>3.7933853092783458E-2</v>
      </c>
      <c r="J1397" s="338">
        <f t="shared" si="107"/>
        <v>5.5511151231257827E-17</v>
      </c>
      <c r="K1397" s="1786"/>
      <c r="L1397" s="1787"/>
      <c r="M1397" s="1786"/>
      <c r="N1397" s="1786"/>
      <c r="O1397" s="1786"/>
      <c r="P1397" s="1786"/>
      <c r="Q1397" s="1786"/>
    </row>
    <row r="1398" spans="1:17">
      <c r="A1398" s="764">
        <v>39367</v>
      </c>
      <c r="B1398" s="154">
        <f t="shared" si="101"/>
        <v>3.3789999999999994E-2</v>
      </c>
      <c r="C1398" s="206">
        <f t="shared" si="103"/>
        <v>4.6401082474226862E-2</v>
      </c>
      <c r="D1398" s="33">
        <f t="shared" si="102"/>
        <v>7.8E-2</v>
      </c>
      <c r="E1398" s="206">
        <f t="shared" si="104"/>
        <v>8.4337113402061889E-2</v>
      </c>
      <c r="F1398" s="765">
        <v>7.8</v>
      </c>
      <c r="G1398" s="765">
        <v>4.4210000000000003</v>
      </c>
      <c r="H1398" s="337">
        <f t="shared" si="105"/>
        <v>3.7936030927835063</v>
      </c>
      <c r="I1398" s="34">
        <f t="shared" si="106"/>
        <v>3.7936030927835027E-2</v>
      </c>
      <c r="J1398" s="338">
        <f t="shared" si="107"/>
        <v>0</v>
      </c>
      <c r="K1398" s="1786"/>
      <c r="L1398" s="1787"/>
      <c r="M1398" s="1786"/>
      <c r="N1398" s="1786"/>
      <c r="O1398" s="1786"/>
      <c r="P1398" s="1786"/>
      <c r="Q1398" s="1786"/>
    </row>
    <row r="1399" spans="1:17">
      <c r="A1399" s="764">
        <v>39370</v>
      </c>
      <c r="B1399" s="154">
        <f t="shared" si="101"/>
        <v>3.4109999999999994E-2</v>
      </c>
      <c r="C1399" s="206">
        <f t="shared" si="103"/>
        <v>4.6374072164948502E-2</v>
      </c>
      <c r="D1399" s="33">
        <f t="shared" si="102"/>
        <v>7.8399999999999997E-2</v>
      </c>
      <c r="E1399" s="206">
        <f t="shared" si="104"/>
        <v>8.4312371134020653E-2</v>
      </c>
      <c r="F1399" s="765">
        <v>7.84</v>
      </c>
      <c r="G1399" s="765">
        <v>4.4290000000000003</v>
      </c>
      <c r="H1399" s="337">
        <f t="shared" si="105"/>
        <v>3.7938298969072175</v>
      </c>
      <c r="I1399" s="34">
        <f t="shared" si="106"/>
        <v>3.7938298969072151E-2</v>
      </c>
      <c r="J1399" s="338">
        <f t="shared" si="107"/>
        <v>0</v>
      </c>
      <c r="K1399" s="1786"/>
      <c r="L1399" s="1787"/>
      <c r="M1399" s="1786"/>
      <c r="N1399" s="1786"/>
      <c r="O1399" s="1786"/>
      <c r="P1399" s="1786"/>
      <c r="Q1399" s="1786"/>
    </row>
    <row r="1400" spans="1:17">
      <c r="A1400" s="764">
        <v>39371</v>
      </c>
      <c r="B1400" s="154">
        <f t="shared" si="101"/>
        <v>3.4340000000000002E-2</v>
      </c>
      <c r="C1400" s="206">
        <f t="shared" si="103"/>
        <v>4.6346726804123752E-2</v>
      </c>
      <c r="D1400" s="33">
        <f t="shared" si="102"/>
        <v>7.8700000000000006E-2</v>
      </c>
      <c r="E1400" s="206">
        <f t="shared" si="104"/>
        <v>8.4288144329896966E-2</v>
      </c>
      <c r="F1400" s="765">
        <v>7.87</v>
      </c>
      <c r="G1400" s="765">
        <v>4.4359999999999999</v>
      </c>
      <c r="H1400" s="337">
        <f t="shared" si="105"/>
        <v>3.7941417525773207</v>
      </c>
      <c r="I1400" s="34">
        <f t="shared" si="106"/>
        <v>3.7941417525773215E-2</v>
      </c>
      <c r="J1400" s="338">
        <f t="shared" si="107"/>
        <v>0</v>
      </c>
      <c r="K1400" s="1786"/>
      <c r="L1400" s="1787"/>
      <c r="M1400" s="1786"/>
      <c r="N1400" s="1786"/>
      <c r="O1400" s="1786"/>
      <c r="P1400" s="1786"/>
      <c r="Q1400" s="1786"/>
    </row>
    <row r="1401" spans="1:17">
      <c r="A1401" s="764">
        <v>39372</v>
      </c>
      <c r="B1401" s="154">
        <f t="shared" si="101"/>
        <v>3.4459999999999998E-2</v>
      </c>
      <c r="C1401" s="206">
        <f t="shared" si="103"/>
        <v>4.6319226804123766E-2</v>
      </c>
      <c r="D1401" s="33">
        <f t="shared" si="102"/>
        <v>7.8399999999999997E-2</v>
      </c>
      <c r="E1401" s="206">
        <f t="shared" si="104"/>
        <v>8.4263273195876343E-2</v>
      </c>
      <c r="F1401" s="765">
        <v>7.84</v>
      </c>
      <c r="G1401" s="765">
        <v>4.3940000000000001</v>
      </c>
      <c r="H1401" s="337">
        <f t="shared" si="105"/>
        <v>3.7944046391752586</v>
      </c>
      <c r="I1401" s="34">
        <f t="shared" si="106"/>
        <v>3.7944046391752577E-2</v>
      </c>
      <c r="J1401" s="338">
        <f t="shared" si="107"/>
        <v>0</v>
      </c>
      <c r="K1401" s="1786"/>
      <c r="L1401" s="1787"/>
      <c r="M1401" s="1786"/>
      <c r="N1401" s="1786"/>
      <c r="O1401" s="1786"/>
      <c r="P1401" s="1786"/>
      <c r="Q1401" s="1786"/>
    </row>
    <row r="1402" spans="1:17">
      <c r="A1402" s="764">
        <v>39373</v>
      </c>
      <c r="B1402" s="154">
        <f t="shared" si="101"/>
        <v>3.5660000000000004E-2</v>
      </c>
      <c r="C1402" s="206">
        <f t="shared" si="103"/>
        <v>4.6293917525773255E-2</v>
      </c>
      <c r="D1402" s="33">
        <f t="shared" si="102"/>
        <v>7.8900000000000012E-2</v>
      </c>
      <c r="E1402" s="206">
        <f t="shared" si="104"/>
        <v>8.4239432989690749E-2</v>
      </c>
      <c r="F1402" s="765">
        <v>7.8900000000000006</v>
      </c>
      <c r="G1402" s="765">
        <v>4.3239999999999998</v>
      </c>
      <c r="H1402" s="337">
        <f t="shared" si="105"/>
        <v>3.7945515463917525</v>
      </c>
      <c r="I1402" s="34">
        <f t="shared" si="106"/>
        <v>3.7945515463917494E-2</v>
      </c>
      <c r="J1402" s="338">
        <f t="shared" si="107"/>
        <v>0</v>
      </c>
      <c r="K1402" s="1786"/>
      <c r="L1402" s="1787"/>
      <c r="M1402" s="1786"/>
      <c r="N1402" s="1786"/>
      <c r="O1402" s="1786"/>
      <c r="P1402" s="1786"/>
      <c r="Q1402" s="1786"/>
    </row>
    <row r="1403" spans="1:17">
      <c r="A1403" s="764">
        <v>39374</v>
      </c>
      <c r="B1403" s="154">
        <f t="shared" si="101"/>
        <v>3.6950000000000004E-2</v>
      </c>
      <c r="C1403" s="206">
        <f t="shared" si="103"/>
        <v>4.6271404639175312E-2</v>
      </c>
      <c r="D1403" s="33">
        <f t="shared" si="102"/>
        <v>7.9199999999999993E-2</v>
      </c>
      <c r="E1403" s="206">
        <f t="shared" si="104"/>
        <v>8.4216108247422705E-2</v>
      </c>
      <c r="F1403" s="765">
        <v>7.92</v>
      </c>
      <c r="G1403" s="765">
        <v>4.2249999999999996</v>
      </c>
      <c r="H1403" s="337">
        <f t="shared" si="105"/>
        <v>3.794470360824743</v>
      </c>
      <c r="I1403" s="34">
        <f t="shared" si="106"/>
        <v>3.7944703608247393E-2</v>
      </c>
      <c r="J1403" s="338">
        <f t="shared" si="107"/>
        <v>0</v>
      </c>
      <c r="K1403" s="1786"/>
      <c r="L1403" s="1787"/>
      <c r="M1403" s="1786"/>
      <c r="N1403" s="1786"/>
      <c r="O1403" s="1786"/>
      <c r="P1403" s="1786"/>
      <c r="Q1403" s="1786"/>
    </row>
    <row r="1404" spans="1:17">
      <c r="A1404" s="764">
        <v>39377</v>
      </c>
      <c r="B1404" s="154">
        <f t="shared" si="101"/>
        <v>3.8190000000000002E-2</v>
      </c>
      <c r="C1404" s="206">
        <f t="shared" si="103"/>
        <v>4.6249561855670147E-2</v>
      </c>
      <c r="D1404" s="33">
        <f t="shared" si="102"/>
        <v>8.0100000000000005E-2</v>
      </c>
      <c r="E1404" s="206">
        <f t="shared" si="104"/>
        <v>8.4193556701030972E-2</v>
      </c>
      <c r="F1404" s="765">
        <v>8.01</v>
      </c>
      <c r="G1404" s="765">
        <v>4.1909999999999998</v>
      </c>
      <c r="H1404" s="337">
        <f t="shared" si="105"/>
        <v>3.7943994845360827</v>
      </c>
      <c r="I1404" s="34">
        <f t="shared" si="106"/>
        <v>3.7943994845360825E-2</v>
      </c>
      <c r="J1404" s="338">
        <f t="shared" si="107"/>
        <v>0</v>
      </c>
      <c r="K1404" s="1786"/>
      <c r="L1404" s="1787"/>
      <c r="M1404" s="1786"/>
      <c r="N1404" s="1786"/>
      <c r="O1404" s="1786"/>
      <c r="P1404" s="1786"/>
      <c r="Q1404" s="1786"/>
    </row>
    <row r="1405" spans="1:17">
      <c r="A1405" s="764">
        <v>39378</v>
      </c>
      <c r="B1405" s="154">
        <f t="shared" si="101"/>
        <v>3.7410000000000006E-2</v>
      </c>
      <c r="C1405" s="206">
        <f t="shared" si="103"/>
        <v>4.6226404639175302E-2</v>
      </c>
      <c r="D1405" s="33">
        <f t="shared" si="102"/>
        <v>7.9399999999999998E-2</v>
      </c>
      <c r="E1405" s="206">
        <f t="shared" si="104"/>
        <v>8.4169845360824794E-2</v>
      </c>
      <c r="F1405" s="765">
        <v>7.94</v>
      </c>
      <c r="G1405" s="765">
        <v>4.1989999999999998</v>
      </c>
      <c r="H1405" s="337">
        <f t="shared" si="105"/>
        <v>3.794344072164948</v>
      </c>
      <c r="I1405" s="34">
        <f t="shared" si="106"/>
        <v>3.7943440721649492E-2</v>
      </c>
      <c r="J1405" s="338">
        <f t="shared" si="107"/>
        <v>0</v>
      </c>
      <c r="K1405" s="1786"/>
      <c r="L1405" s="1787"/>
      <c r="M1405" s="1786"/>
      <c r="N1405" s="1786"/>
      <c r="O1405" s="1786"/>
      <c r="P1405" s="1786"/>
      <c r="Q1405" s="1786"/>
    </row>
    <row r="1406" spans="1:17">
      <c r="A1406" s="764">
        <v>39379</v>
      </c>
      <c r="B1406" s="154">
        <f t="shared" si="101"/>
        <v>3.8099999999999995E-2</v>
      </c>
      <c r="C1406" s="206">
        <f t="shared" si="103"/>
        <v>4.6203956185567052E-2</v>
      </c>
      <c r="D1406" s="33">
        <f t="shared" si="102"/>
        <v>7.9600000000000004E-2</v>
      </c>
      <c r="E1406" s="206">
        <f t="shared" si="104"/>
        <v>8.414587628865984E-2</v>
      </c>
      <c r="F1406" s="765">
        <v>7.96</v>
      </c>
      <c r="G1406" s="765">
        <v>4.1500000000000004</v>
      </c>
      <c r="H1406" s="337">
        <f t="shared" si="105"/>
        <v>3.7941920103092781</v>
      </c>
      <c r="I1406" s="34">
        <f t="shared" si="106"/>
        <v>3.7941920103092788E-2</v>
      </c>
      <c r="J1406" s="338">
        <f t="shared" si="107"/>
        <v>0</v>
      </c>
      <c r="K1406" s="1786"/>
      <c r="L1406" s="1787"/>
      <c r="M1406" s="1786"/>
      <c r="N1406" s="1786"/>
      <c r="O1406" s="1786"/>
      <c r="P1406" s="1786"/>
      <c r="Q1406" s="1786"/>
    </row>
    <row r="1407" spans="1:17">
      <c r="A1407" s="764">
        <v>39380</v>
      </c>
      <c r="B1407" s="154">
        <f t="shared" si="101"/>
        <v>3.7700000000000004E-2</v>
      </c>
      <c r="C1407" s="206">
        <f t="shared" si="103"/>
        <v>4.6182164948453647E-2</v>
      </c>
      <c r="D1407" s="33">
        <f t="shared" si="102"/>
        <v>7.9300000000000009E-2</v>
      </c>
      <c r="E1407" s="206">
        <f t="shared" si="104"/>
        <v>8.4122422680412423E-2</v>
      </c>
      <c r="F1407" s="765">
        <v>7.9300000000000006</v>
      </c>
      <c r="G1407" s="765">
        <v>4.16</v>
      </c>
      <c r="H1407" s="337">
        <f t="shared" si="105"/>
        <v>3.7940257731958762</v>
      </c>
      <c r="I1407" s="34">
        <f t="shared" si="106"/>
        <v>3.7940257731958776E-2</v>
      </c>
      <c r="J1407" s="338">
        <f t="shared" si="107"/>
        <v>0</v>
      </c>
      <c r="K1407" s="1786"/>
      <c r="L1407" s="1787"/>
      <c r="M1407" s="1786"/>
      <c r="N1407" s="1786"/>
      <c r="O1407" s="1786"/>
      <c r="P1407" s="1786"/>
      <c r="Q1407" s="1786"/>
    </row>
    <row r="1408" spans="1:17">
      <c r="A1408" s="764">
        <v>39381</v>
      </c>
      <c r="B1408" s="154">
        <f t="shared" si="101"/>
        <v>3.737E-2</v>
      </c>
      <c r="C1408" s="206">
        <f t="shared" si="103"/>
        <v>4.6159896907216544E-2</v>
      </c>
      <c r="D1408" s="33">
        <f t="shared" si="102"/>
        <v>7.9100000000000004E-2</v>
      </c>
      <c r="E1408" s="206">
        <f t="shared" si="104"/>
        <v>8.4098711340206259E-2</v>
      </c>
      <c r="F1408" s="765">
        <v>7.91</v>
      </c>
      <c r="G1408" s="765">
        <v>4.173</v>
      </c>
      <c r="H1408" s="337">
        <f t="shared" si="105"/>
        <v>3.793881443298968</v>
      </c>
      <c r="I1408" s="34">
        <f t="shared" si="106"/>
        <v>3.7938814432989715E-2</v>
      </c>
      <c r="J1408" s="338">
        <f t="shared" si="107"/>
        <v>0</v>
      </c>
      <c r="K1408" s="1786"/>
      <c r="L1408" s="1787"/>
      <c r="M1408" s="1786"/>
      <c r="N1408" s="1786"/>
      <c r="O1408" s="1786"/>
      <c r="P1408" s="1786"/>
      <c r="Q1408" s="1786"/>
    </row>
    <row r="1409" spans="1:17">
      <c r="A1409" s="764">
        <v>39384</v>
      </c>
      <c r="B1409" s="154">
        <f t="shared" si="101"/>
        <v>3.7089999999999998E-2</v>
      </c>
      <c r="C1409" s="206">
        <f t="shared" si="103"/>
        <v>4.6137822164948515E-2</v>
      </c>
      <c r="D1409" s="33">
        <f t="shared" si="102"/>
        <v>7.8799999999999995E-2</v>
      </c>
      <c r="E1409" s="206">
        <f t="shared" si="104"/>
        <v>8.4075386597938215E-2</v>
      </c>
      <c r="F1409" s="765">
        <v>7.88</v>
      </c>
      <c r="G1409" s="765">
        <v>4.1710000000000003</v>
      </c>
      <c r="H1409" s="337">
        <f t="shared" si="105"/>
        <v>3.7937564432989679</v>
      </c>
      <c r="I1409" s="34">
        <f t="shared" si="106"/>
        <v>3.79375644329897E-2</v>
      </c>
      <c r="J1409" s="338">
        <f t="shared" si="107"/>
        <v>0</v>
      </c>
      <c r="K1409" s="1786"/>
      <c r="L1409" s="1787"/>
      <c r="M1409" s="1786"/>
      <c r="N1409" s="1786"/>
      <c r="O1409" s="1786"/>
      <c r="P1409" s="1786"/>
      <c r="Q1409" s="1786"/>
    </row>
    <row r="1410" spans="1:17">
      <c r="A1410" s="764">
        <v>39385</v>
      </c>
      <c r="B1410" s="154">
        <f t="shared" si="101"/>
        <v>3.7229999999999999E-2</v>
      </c>
      <c r="C1410" s="206">
        <f t="shared" si="103"/>
        <v>4.6109677835051606E-2</v>
      </c>
      <c r="D1410" s="33">
        <f t="shared" si="102"/>
        <v>7.9100000000000004E-2</v>
      </c>
      <c r="E1410" s="206">
        <f t="shared" si="104"/>
        <v>8.4048969072164997E-2</v>
      </c>
      <c r="F1410" s="765">
        <v>7.91</v>
      </c>
      <c r="G1410" s="765">
        <v>4.1870000000000003</v>
      </c>
      <c r="H1410" s="337">
        <f t="shared" si="105"/>
        <v>3.7939291237113388</v>
      </c>
      <c r="I1410" s="34">
        <f t="shared" si="106"/>
        <v>3.7939291237113391E-2</v>
      </c>
      <c r="J1410" s="338">
        <f t="shared" si="107"/>
        <v>0</v>
      </c>
      <c r="K1410" s="1786"/>
      <c r="L1410" s="1787"/>
      <c r="M1410" s="1786"/>
      <c r="N1410" s="1786"/>
      <c r="O1410" s="1786"/>
      <c r="P1410" s="1786"/>
      <c r="Q1410" s="1786"/>
    </row>
    <row r="1411" spans="1:17">
      <c r="A1411" s="764">
        <v>39386</v>
      </c>
      <c r="B1411" s="154">
        <f t="shared" si="101"/>
        <v>3.6940000000000001E-2</v>
      </c>
      <c r="C1411" s="206">
        <f t="shared" si="103"/>
        <v>4.6082963917525824E-2</v>
      </c>
      <c r="D1411" s="33">
        <f t="shared" si="102"/>
        <v>7.9000000000000001E-2</v>
      </c>
      <c r="E1411" s="206">
        <f t="shared" si="104"/>
        <v>8.4023582474226852E-2</v>
      </c>
      <c r="F1411" s="765">
        <v>7.9</v>
      </c>
      <c r="G1411" s="765">
        <v>4.2060000000000004</v>
      </c>
      <c r="H1411" s="337">
        <f t="shared" si="105"/>
        <v>3.7940618556701011</v>
      </c>
      <c r="I1411" s="34">
        <f t="shared" si="106"/>
        <v>3.7940618556701028E-2</v>
      </c>
      <c r="J1411" s="338">
        <f t="shared" si="107"/>
        <v>0</v>
      </c>
      <c r="K1411" s="1786"/>
      <c r="L1411" s="1787"/>
      <c r="M1411" s="1786"/>
      <c r="N1411" s="1786"/>
      <c r="O1411" s="1786"/>
      <c r="P1411" s="1786"/>
      <c r="Q1411" s="1786"/>
    </row>
    <row r="1412" spans="1:17">
      <c r="A1412" s="764">
        <v>39387</v>
      </c>
      <c r="B1412" s="154">
        <f t="shared" si="101"/>
        <v>3.7639999999999993E-2</v>
      </c>
      <c r="C1412" s="206">
        <f t="shared" si="103"/>
        <v>4.6057358247422756E-2</v>
      </c>
      <c r="D1412" s="33">
        <f t="shared" si="102"/>
        <v>7.9699999999999993E-2</v>
      </c>
      <c r="E1412" s="206">
        <f t="shared" si="104"/>
        <v>8.399922680412375E-2</v>
      </c>
      <c r="F1412" s="765">
        <v>7.97</v>
      </c>
      <c r="G1412" s="765">
        <v>4.2060000000000004</v>
      </c>
      <c r="H1412" s="337">
        <f t="shared" si="105"/>
        <v>3.7941868556701017</v>
      </c>
      <c r="I1412" s="34">
        <f t="shared" si="106"/>
        <v>3.7941868556700994E-2</v>
      </c>
      <c r="J1412" s="338">
        <f t="shared" si="107"/>
        <v>0</v>
      </c>
      <c r="K1412" s="1786"/>
      <c r="L1412" s="1787"/>
      <c r="M1412" s="1786"/>
      <c r="N1412" s="1786"/>
      <c r="O1412" s="1786"/>
      <c r="P1412" s="1786"/>
      <c r="Q1412" s="1786"/>
    </row>
    <row r="1413" spans="1:17">
      <c r="A1413" s="764">
        <v>39388</v>
      </c>
      <c r="B1413" s="154">
        <f t="shared" si="101"/>
        <v>3.8130000000000004E-2</v>
      </c>
      <c r="C1413" s="206">
        <f t="shared" si="103"/>
        <v>4.6032641752577388E-2</v>
      </c>
      <c r="D1413" s="33">
        <f t="shared" si="102"/>
        <v>7.9899999999999999E-2</v>
      </c>
      <c r="E1413" s="206">
        <f t="shared" si="104"/>
        <v>8.397538659793817E-2</v>
      </c>
      <c r="F1413" s="765">
        <v>7.99</v>
      </c>
      <c r="G1413" s="765">
        <v>4.1769999999999996</v>
      </c>
      <c r="H1413" s="337">
        <f t="shared" si="105"/>
        <v>3.7942744845360812</v>
      </c>
      <c r="I1413" s="34">
        <f t="shared" si="106"/>
        <v>3.7942744845360782E-2</v>
      </c>
      <c r="J1413" s="338">
        <f t="shared" si="107"/>
        <v>0</v>
      </c>
      <c r="K1413" s="1786"/>
      <c r="L1413" s="1787"/>
      <c r="M1413" s="1786"/>
      <c r="N1413" s="1786"/>
      <c r="O1413" s="1786"/>
      <c r="P1413" s="1786"/>
      <c r="Q1413" s="1786"/>
    </row>
    <row r="1414" spans="1:17">
      <c r="A1414" s="764">
        <v>39391</v>
      </c>
      <c r="B1414" s="154">
        <f t="shared" ref="B1414:B1477" si="108">(F1414-G1414)/100</f>
        <v>3.8930000000000006E-2</v>
      </c>
      <c r="C1414" s="206">
        <f t="shared" si="103"/>
        <v>4.6009226804123775E-2</v>
      </c>
      <c r="D1414" s="33">
        <f t="shared" si="102"/>
        <v>8.0600000000000005E-2</v>
      </c>
      <c r="E1414" s="206">
        <f t="shared" si="104"/>
        <v>8.3953350515463959E-2</v>
      </c>
      <c r="F1414" s="765">
        <v>8.06</v>
      </c>
      <c r="G1414" s="765">
        <v>4.1669999999999998</v>
      </c>
      <c r="H1414" s="337">
        <f t="shared" si="105"/>
        <v>3.794412371134019</v>
      </c>
      <c r="I1414" s="34">
        <f t="shared" si="106"/>
        <v>3.7944123711340184E-2</v>
      </c>
      <c r="J1414" s="338">
        <f t="shared" si="107"/>
        <v>0</v>
      </c>
      <c r="K1414" s="1786"/>
      <c r="L1414" s="1787"/>
      <c r="M1414" s="1786"/>
      <c r="N1414" s="1786"/>
      <c r="O1414" s="1786"/>
      <c r="P1414" s="1786"/>
      <c r="Q1414" s="1786"/>
    </row>
    <row r="1415" spans="1:17">
      <c r="A1415" s="764">
        <v>39392</v>
      </c>
      <c r="B1415" s="154">
        <f t="shared" si="108"/>
        <v>3.8570000000000014E-2</v>
      </c>
      <c r="C1415" s="206">
        <f t="shared" si="103"/>
        <v>4.5985373711340267E-2</v>
      </c>
      <c r="D1415" s="33">
        <f t="shared" ref="D1415:D1478" si="109">F1415/100</f>
        <v>8.0400000000000013E-2</v>
      </c>
      <c r="E1415" s="206">
        <f t="shared" si="104"/>
        <v>8.3931056701030959E-2</v>
      </c>
      <c r="F1415" s="765">
        <v>8.0400000000000009</v>
      </c>
      <c r="G1415" s="765">
        <v>4.1829999999999998</v>
      </c>
      <c r="H1415" s="337">
        <f t="shared" si="105"/>
        <v>3.7945682989690712</v>
      </c>
      <c r="I1415" s="34">
        <f t="shared" si="106"/>
        <v>3.7945682989690692E-2</v>
      </c>
      <c r="J1415" s="338">
        <f t="shared" si="107"/>
        <v>0</v>
      </c>
      <c r="K1415" s="1786"/>
      <c r="L1415" s="1787"/>
      <c r="M1415" s="1786"/>
      <c r="N1415" s="1786"/>
      <c r="O1415" s="1786"/>
      <c r="P1415" s="1786"/>
      <c r="Q1415" s="1786"/>
    </row>
    <row r="1416" spans="1:17">
      <c r="A1416" s="764">
        <v>39393</v>
      </c>
      <c r="B1416" s="154">
        <f t="shared" si="108"/>
        <v>3.9479999999999994E-2</v>
      </c>
      <c r="C1416" s="206">
        <f t="shared" si="103"/>
        <v>4.5962641752577381E-2</v>
      </c>
      <c r="D1416" s="33">
        <f t="shared" si="109"/>
        <v>8.1000000000000003E-2</v>
      </c>
      <c r="E1416" s="206">
        <f t="shared" si="104"/>
        <v>8.3909407216494869E-2</v>
      </c>
      <c r="F1416" s="765">
        <v>8.1</v>
      </c>
      <c r="G1416" s="765">
        <v>4.1520000000000001</v>
      </c>
      <c r="H1416" s="337">
        <f t="shared" si="105"/>
        <v>3.7946765463917513</v>
      </c>
      <c r="I1416" s="34">
        <f t="shared" si="106"/>
        <v>3.7946765463917488E-2</v>
      </c>
      <c r="J1416" s="338">
        <f t="shared" si="107"/>
        <v>0</v>
      </c>
      <c r="K1416" s="1786"/>
      <c r="L1416" s="1787"/>
      <c r="M1416" s="1786"/>
      <c r="N1416" s="1786"/>
      <c r="O1416" s="1786"/>
      <c r="P1416" s="1786"/>
      <c r="Q1416" s="1786"/>
    </row>
    <row r="1417" spans="1:17">
      <c r="A1417" s="764">
        <v>39394</v>
      </c>
      <c r="B1417" s="154">
        <f t="shared" si="108"/>
        <v>4.0140000000000002E-2</v>
      </c>
      <c r="C1417" s="206">
        <f t="shared" si="103"/>
        <v>4.593850515463925E-2</v>
      </c>
      <c r="D1417" s="33">
        <f t="shared" si="109"/>
        <v>8.14E-2</v>
      </c>
      <c r="E1417" s="206">
        <f t="shared" si="104"/>
        <v>8.3886726804123735E-2</v>
      </c>
      <c r="F1417" s="765">
        <v>8.14</v>
      </c>
      <c r="G1417" s="765">
        <v>4.1260000000000003</v>
      </c>
      <c r="H1417" s="337">
        <f t="shared" si="105"/>
        <v>3.7948221649484521</v>
      </c>
      <c r="I1417" s="34">
        <f t="shared" si="106"/>
        <v>3.7948221649484484E-2</v>
      </c>
      <c r="J1417" s="338">
        <f t="shared" si="107"/>
        <v>0</v>
      </c>
      <c r="K1417" s="1786"/>
      <c r="L1417" s="1787"/>
      <c r="M1417" s="1786"/>
      <c r="N1417" s="1786"/>
      <c r="O1417" s="1786"/>
      <c r="P1417" s="1786"/>
      <c r="Q1417" s="1786"/>
    </row>
    <row r="1418" spans="1:17">
      <c r="A1418" s="764">
        <v>39395</v>
      </c>
      <c r="B1418" s="154">
        <f t="shared" si="108"/>
        <v>4.1430000000000008E-2</v>
      </c>
      <c r="C1418" s="206">
        <f t="shared" si="103"/>
        <v>4.5916842783505218E-2</v>
      </c>
      <c r="D1418" s="33">
        <f t="shared" si="109"/>
        <v>8.2299999999999998E-2</v>
      </c>
      <c r="E1418" s="206">
        <f t="shared" si="104"/>
        <v>8.3865721649484568E-2</v>
      </c>
      <c r="F1418" s="765">
        <v>8.23</v>
      </c>
      <c r="G1418" s="765">
        <v>4.0869999999999997</v>
      </c>
      <c r="H1418" s="337">
        <f t="shared" si="105"/>
        <v>3.7948878865979365</v>
      </c>
      <c r="I1418" s="34">
        <f t="shared" si="106"/>
        <v>3.7948878865979349E-2</v>
      </c>
      <c r="J1418" s="338">
        <f t="shared" si="107"/>
        <v>0</v>
      </c>
      <c r="K1418" s="1786"/>
      <c r="L1418" s="1787"/>
      <c r="M1418" s="1786"/>
      <c r="N1418" s="1786"/>
      <c r="O1418" s="1786"/>
      <c r="P1418" s="1786"/>
      <c r="Q1418" s="1786"/>
    </row>
    <row r="1419" spans="1:17">
      <c r="A1419" s="764">
        <v>39398</v>
      </c>
      <c r="B1419" s="154">
        <f t="shared" si="108"/>
        <v>4.1200000000000007E-2</v>
      </c>
      <c r="C1419" s="206">
        <f t="shared" si="103"/>
        <v>4.5895631443299043E-2</v>
      </c>
      <c r="D1419" s="33">
        <f t="shared" si="109"/>
        <v>8.2200000000000009E-2</v>
      </c>
      <c r="E1419" s="206">
        <f t="shared" si="104"/>
        <v>8.3844845360824774E-2</v>
      </c>
      <c r="F1419" s="765">
        <v>8.2200000000000006</v>
      </c>
      <c r="G1419" s="765">
        <v>4.0999999999999996</v>
      </c>
      <c r="H1419" s="337">
        <f t="shared" si="105"/>
        <v>3.7949213917525753</v>
      </c>
      <c r="I1419" s="34">
        <f t="shared" si="106"/>
        <v>3.7949213917525731E-2</v>
      </c>
      <c r="J1419" s="338">
        <f t="shared" si="107"/>
        <v>0</v>
      </c>
      <c r="K1419" s="1786"/>
      <c r="L1419" s="1787"/>
      <c r="M1419" s="1786"/>
      <c r="N1419" s="1786"/>
      <c r="O1419" s="1786"/>
      <c r="P1419" s="1786"/>
      <c r="Q1419" s="1786"/>
    </row>
    <row r="1420" spans="1:17">
      <c r="A1420" s="764">
        <v>39399</v>
      </c>
      <c r="B1420" s="154">
        <f t="shared" si="108"/>
        <v>4.1030000000000004E-2</v>
      </c>
      <c r="C1420" s="206">
        <f t="shared" si="103"/>
        <v>4.5875579896907284E-2</v>
      </c>
      <c r="D1420" s="33">
        <f t="shared" si="109"/>
        <v>8.2299999999999998E-2</v>
      </c>
      <c r="E1420" s="206">
        <f t="shared" si="104"/>
        <v>8.3824484536082502E-2</v>
      </c>
      <c r="F1420" s="765">
        <v>8.23</v>
      </c>
      <c r="G1420" s="765">
        <v>4.1269999999999998</v>
      </c>
      <c r="H1420" s="337">
        <f t="shared" si="105"/>
        <v>3.7948904639175236</v>
      </c>
      <c r="I1420" s="34">
        <f t="shared" si="106"/>
        <v>3.7948904639175218E-2</v>
      </c>
      <c r="J1420" s="338">
        <f t="shared" si="107"/>
        <v>0</v>
      </c>
      <c r="K1420" s="1786"/>
      <c r="L1420" s="1787"/>
      <c r="M1420" s="1786"/>
      <c r="N1420" s="1786"/>
      <c r="O1420" s="1786"/>
      <c r="P1420" s="1786"/>
      <c r="Q1420" s="1786"/>
    </row>
    <row r="1421" spans="1:17">
      <c r="A1421" s="764">
        <v>39400</v>
      </c>
      <c r="B1421" s="154">
        <f t="shared" si="108"/>
        <v>4.0340000000000001E-2</v>
      </c>
      <c r="C1421" s="206">
        <f t="shared" ref="C1421:C1484" si="110">AVERAGE(B646:B1421)</f>
        <v>4.5854858247422754E-2</v>
      </c>
      <c r="D1421" s="33">
        <f t="shared" si="109"/>
        <v>8.1799999999999998E-2</v>
      </c>
      <c r="E1421" s="206">
        <f t="shared" ref="E1421:E1484" si="111">AVERAGE(D646:D1421)</f>
        <v>8.380386597938147E-2</v>
      </c>
      <c r="F1421" s="765">
        <v>8.18</v>
      </c>
      <c r="G1421" s="765">
        <v>4.1459999999999999</v>
      </c>
      <c r="H1421" s="337">
        <f t="shared" ref="H1421:H1484" si="112">AVERAGE(G646:G1421)</f>
        <v>3.794900773195875</v>
      </c>
      <c r="I1421" s="34">
        <f t="shared" ref="I1421:I1484" si="113">E1421-C1421</f>
        <v>3.7949007731958716E-2</v>
      </c>
      <c r="J1421" s="338">
        <f t="shared" ref="J1421:J1484" si="114">H1421/100-I1421</f>
        <v>0</v>
      </c>
      <c r="K1421" s="1786"/>
      <c r="L1421" s="1787"/>
      <c r="M1421" s="1786"/>
      <c r="N1421" s="1786"/>
      <c r="O1421" s="1786"/>
      <c r="P1421" s="1786"/>
      <c r="Q1421" s="1786"/>
    </row>
    <row r="1422" spans="1:17">
      <c r="A1422" s="764">
        <v>39401</v>
      </c>
      <c r="B1422" s="154">
        <f t="shared" si="108"/>
        <v>4.1429999999999995E-2</v>
      </c>
      <c r="C1422" s="206">
        <f t="shared" si="110"/>
        <v>4.5835902061855748E-2</v>
      </c>
      <c r="D1422" s="33">
        <f t="shared" si="109"/>
        <v>8.2599999999999993E-2</v>
      </c>
      <c r="E1422" s="206">
        <f t="shared" si="111"/>
        <v>8.3784664948453658E-2</v>
      </c>
      <c r="F1422" s="765">
        <v>8.26</v>
      </c>
      <c r="G1422" s="765">
        <v>4.117</v>
      </c>
      <c r="H1422" s="337">
        <f t="shared" si="112"/>
        <v>3.7948762886597929</v>
      </c>
      <c r="I1422" s="34">
        <f t="shared" si="113"/>
        <v>3.794876288659791E-2</v>
      </c>
      <c r="J1422" s="338">
        <f t="shared" si="114"/>
        <v>0</v>
      </c>
      <c r="K1422" s="1786"/>
      <c r="L1422" s="1787"/>
      <c r="M1422" s="1786"/>
      <c r="N1422" s="1786"/>
      <c r="O1422" s="1786"/>
      <c r="P1422" s="1786"/>
      <c r="Q1422" s="1786"/>
    </row>
    <row r="1423" spans="1:17">
      <c r="A1423" s="764">
        <v>39402</v>
      </c>
      <c r="B1423" s="154">
        <f t="shared" si="108"/>
        <v>4.2200000000000008E-2</v>
      </c>
      <c r="C1423" s="206">
        <f t="shared" si="110"/>
        <v>4.5817422680412452E-2</v>
      </c>
      <c r="D1423" s="33">
        <f t="shared" si="109"/>
        <v>8.3199999999999996E-2</v>
      </c>
      <c r="E1423" s="206">
        <f t="shared" si="111"/>
        <v>8.3765979381443353E-2</v>
      </c>
      <c r="F1423" s="765">
        <v>8.32</v>
      </c>
      <c r="G1423" s="765">
        <v>4.0999999999999996</v>
      </c>
      <c r="H1423" s="337">
        <f t="shared" si="112"/>
        <v>3.7948556701030918</v>
      </c>
      <c r="I1423" s="34">
        <f t="shared" si="113"/>
        <v>3.7948556701030901E-2</v>
      </c>
      <c r="J1423" s="338">
        <f t="shared" si="114"/>
        <v>0</v>
      </c>
      <c r="K1423" s="1786"/>
      <c r="L1423" s="1787"/>
      <c r="M1423" s="1786"/>
      <c r="N1423" s="1786"/>
      <c r="O1423" s="1786"/>
      <c r="P1423" s="1786"/>
      <c r="Q1423" s="1786"/>
    </row>
    <row r="1424" spans="1:17">
      <c r="A1424" s="764">
        <v>39405</v>
      </c>
      <c r="B1424" s="154">
        <f t="shared" si="108"/>
        <v>4.3989999999999994E-2</v>
      </c>
      <c r="C1424" s="206">
        <f t="shared" si="110"/>
        <v>4.5800167525773261E-2</v>
      </c>
      <c r="D1424" s="33">
        <f t="shared" si="109"/>
        <v>8.4499999999999992E-2</v>
      </c>
      <c r="E1424" s="206">
        <f t="shared" si="111"/>
        <v>8.3748453608247495E-2</v>
      </c>
      <c r="F1424" s="765">
        <v>8.4499999999999993</v>
      </c>
      <c r="G1424" s="765">
        <v>4.0510000000000002</v>
      </c>
      <c r="H1424" s="337">
        <f t="shared" si="112"/>
        <v>3.7948286082474212</v>
      </c>
      <c r="I1424" s="34">
        <f t="shared" si="113"/>
        <v>3.7948286082474234E-2</v>
      </c>
      <c r="J1424" s="338">
        <f t="shared" si="114"/>
        <v>0</v>
      </c>
      <c r="K1424" s="1786"/>
      <c r="L1424" s="1787"/>
      <c r="M1424" s="1786"/>
      <c r="N1424" s="1786"/>
      <c r="O1424" s="1786"/>
      <c r="P1424" s="1786"/>
      <c r="Q1424" s="1786"/>
    </row>
    <row r="1425" spans="1:17">
      <c r="A1425" s="764">
        <v>39406</v>
      </c>
      <c r="B1425" s="154">
        <f t="shared" si="108"/>
        <v>4.3739999999999994E-2</v>
      </c>
      <c r="C1425" s="206">
        <f t="shared" si="110"/>
        <v>4.5783079896907303E-2</v>
      </c>
      <c r="D1425" s="33">
        <f t="shared" si="109"/>
        <v>8.43E-2</v>
      </c>
      <c r="E1425" s="206">
        <f t="shared" si="111"/>
        <v>8.3731314432989756E-2</v>
      </c>
      <c r="F1425" s="765">
        <v>8.43</v>
      </c>
      <c r="G1425" s="765">
        <v>4.056</v>
      </c>
      <c r="H1425" s="337">
        <f t="shared" si="112"/>
        <v>3.7948234536082461</v>
      </c>
      <c r="I1425" s="34">
        <f t="shared" si="113"/>
        <v>3.7948234536082454E-2</v>
      </c>
      <c r="J1425" s="338">
        <f t="shared" si="114"/>
        <v>0</v>
      </c>
      <c r="K1425" s="1786"/>
      <c r="L1425" s="1787"/>
      <c r="M1425" s="1786"/>
      <c r="N1425" s="1786"/>
      <c r="O1425" s="1786"/>
      <c r="P1425" s="1786"/>
      <c r="Q1425" s="1786"/>
    </row>
    <row r="1426" spans="1:17">
      <c r="A1426" s="764">
        <v>39407</v>
      </c>
      <c r="B1426" s="154">
        <f t="shared" si="108"/>
        <v>4.5769999999999998E-2</v>
      </c>
      <c r="C1426" s="206">
        <f t="shared" si="110"/>
        <v>4.5769497422680487E-2</v>
      </c>
      <c r="D1426" s="33">
        <f t="shared" si="109"/>
        <v>8.5900000000000004E-2</v>
      </c>
      <c r="E1426" s="206">
        <f t="shared" si="111"/>
        <v>8.371713917525779E-2</v>
      </c>
      <c r="F1426" s="765">
        <v>8.59</v>
      </c>
      <c r="G1426" s="765">
        <v>4.0129999999999999</v>
      </c>
      <c r="H1426" s="337">
        <f t="shared" si="112"/>
        <v>3.7947641752577304</v>
      </c>
      <c r="I1426" s="34">
        <f t="shared" si="113"/>
        <v>3.7947641752577303E-2</v>
      </c>
      <c r="J1426" s="338">
        <f t="shared" si="114"/>
        <v>0</v>
      </c>
      <c r="K1426" s="1786"/>
      <c r="L1426" s="1787"/>
      <c r="M1426" s="1786"/>
      <c r="N1426" s="1786"/>
      <c r="O1426" s="1786"/>
      <c r="P1426" s="1786"/>
      <c r="Q1426" s="1786"/>
    </row>
    <row r="1427" spans="1:17">
      <c r="A1427" s="764">
        <v>39408</v>
      </c>
      <c r="B1427" s="154">
        <f t="shared" si="108"/>
        <v>4.5320000000000006E-2</v>
      </c>
      <c r="C1427" s="206">
        <f t="shared" si="110"/>
        <v>4.5755077319587695E-2</v>
      </c>
      <c r="D1427" s="33">
        <f t="shared" si="109"/>
        <v>8.5600000000000009E-2</v>
      </c>
      <c r="E1427" s="206">
        <f t="shared" si="111"/>
        <v>8.3702448453608289E-2</v>
      </c>
      <c r="F1427" s="765">
        <v>8.56</v>
      </c>
      <c r="G1427" s="765">
        <v>4.0279999999999996</v>
      </c>
      <c r="H1427" s="337">
        <f t="shared" si="112"/>
        <v>3.7947371134020598</v>
      </c>
      <c r="I1427" s="34">
        <f t="shared" si="113"/>
        <v>3.7947371134020594E-2</v>
      </c>
      <c r="J1427" s="338">
        <f t="shared" si="114"/>
        <v>0</v>
      </c>
      <c r="K1427" s="1786"/>
      <c r="L1427" s="1787"/>
      <c r="M1427" s="1786"/>
      <c r="N1427" s="1786"/>
      <c r="O1427" s="1786"/>
      <c r="P1427" s="1786"/>
      <c r="Q1427" s="1786"/>
    </row>
    <row r="1428" spans="1:17">
      <c r="A1428" s="764">
        <v>39409</v>
      </c>
      <c r="B1428" s="154">
        <f t="shared" si="108"/>
        <v>4.4059999999999995E-2</v>
      </c>
      <c r="C1428" s="206">
        <f t="shared" si="110"/>
        <v>4.5739252577319665E-2</v>
      </c>
      <c r="D1428" s="33">
        <f t="shared" si="109"/>
        <v>8.4499999999999992E-2</v>
      </c>
      <c r="E1428" s="206">
        <f t="shared" si="111"/>
        <v>8.3686469072164996E-2</v>
      </c>
      <c r="F1428" s="765">
        <v>8.4499999999999993</v>
      </c>
      <c r="G1428" s="765">
        <v>4.0439999999999996</v>
      </c>
      <c r="H1428" s="337">
        <f t="shared" si="112"/>
        <v>3.7947216494845342</v>
      </c>
      <c r="I1428" s="34">
        <f t="shared" si="113"/>
        <v>3.794721649484533E-2</v>
      </c>
      <c r="J1428" s="338">
        <f t="shared" si="114"/>
        <v>0</v>
      </c>
      <c r="K1428" s="1786"/>
      <c r="L1428" s="1787"/>
      <c r="M1428" s="1786"/>
      <c r="N1428" s="1786"/>
      <c r="O1428" s="1786"/>
      <c r="P1428" s="1786"/>
      <c r="Q1428" s="1786"/>
    </row>
    <row r="1429" spans="1:17">
      <c r="A1429" s="764">
        <v>39412</v>
      </c>
      <c r="B1429" s="154">
        <f t="shared" si="108"/>
        <v>4.4490000000000009E-2</v>
      </c>
      <c r="C1429" s="206">
        <f t="shared" si="110"/>
        <v>4.5723827319587705E-2</v>
      </c>
      <c r="D1429" s="33">
        <f t="shared" si="109"/>
        <v>8.4700000000000011E-2</v>
      </c>
      <c r="E1429" s="206">
        <f t="shared" si="111"/>
        <v>8.3670876288659837E-2</v>
      </c>
      <c r="F1429" s="765">
        <v>8.4700000000000006</v>
      </c>
      <c r="G1429" s="765">
        <v>4.0209999999999999</v>
      </c>
      <c r="H1429" s="337">
        <f t="shared" si="112"/>
        <v>3.7947048969072146</v>
      </c>
      <c r="I1429" s="34">
        <f t="shared" si="113"/>
        <v>3.7947048969072132E-2</v>
      </c>
      <c r="J1429" s="338">
        <f t="shared" si="114"/>
        <v>0</v>
      </c>
      <c r="K1429" s="1786"/>
      <c r="L1429" s="1787"/>
      <c r="M1429" s="1786"/>
      <c r="N1429" s="1786"/>
      <c r="O1429" s="1786"/>
      <c r="P1429" s="1786"/>
      <c r="Q1429" s="1786"/>
    </row>
    <row r="1430" spans="1:17">
      <c r="A1430" s="764">
        <v>39413</v>
      </c>
      <c r="B1430" s="154">
        <f t="shared" si="108"/>
        <v>4.4330000000000008E-2</v>
      </c>
      <c r="C1430" s="206">
        <f t="shared" si="110"/>
        <v>4.5708595360824805E-2</v>
      </c>
      <c r="D1430" s="33">
        <f t="shared" si="109"/>
        <v>8.4700000000000011E-2</v>
      </c>
      <c r="E1430" s="206">
        <f t="shared" si="111"/>
        <v>8.3655927835051561E-2</v>
      </c>
      <c r="F1430" s="765">
        <v>8.4700000000000006</v>
      </c>
      <c r="G1430" s="765">
        <v>4.0369999999999999</v>
      </c>
      <c r="H1430" s="337">
        <f t="shared" si="112"/>
        <v>3.7947332474226783</v>
      </c>
      <c r="I1430" s="34">
        <f t="shared" si="113"/>
        <v>3.7947332474226755E-2</v>
      </c>
      <c r="J1430" s="338">
        <f t="shared" si="114"/>
        <v>0</v>
      </c>
      <c r="K1430" s="1786"/>
      <c r="L1430" s="1787"/>
      <c r="M1430" s="1786"/>
      <c r="N1430" s="1786"/>
      <c r="O1430" s="1786"/>
      <c r="P1430" s="1786"/>
      <c r="Q1430" s="1786"/>
    </row>
    <row r="1431" spans="1:17">
      <c r="A1431" s="764">
        <v>39414</v>
      </c>
      <c r="B1431" s="154">
        <f t="shared" si="108"/>
        <v>4.2389999999999997E-2</v>
      </c>
      <c r="C1431" s="206">
        <f t="shared" si="110"/>
        <v>4.5690360824742329E-2</v>
      </c>
      <c r="D1431" s="33">
        <f t="shared" si="109"/>
        <v>8.3499999999999991E-2</v>
      </c>
      <c r="E1431" s="206">
        <f t="shared" si="111"/>
        <v>8.3639046391752611E-2</v>
      </c>
      <c r="F1431" s="765">
        <v>8.35</v>
      </c>
      <c r="G1431" s="765">
        <v>4.1109999999999998</v>
      </c>
      <c r="H1431" s="337">
        <f t="shared" si="112"/>
        <v>3.7948685567010281</v>
      </c>
      <c r="I1431" s="34">
        <f t="shared" si="113"/>
        <v>3.7948685567010282E-2</v>
      </c>
      <c r="J1431" s="338">
        <f t="shared" si="114"/>
        <v>0</v>
      </c>
      <c r="K1431" s="1786"/>
      <c r="L1431" s="1787"/>
      <c r="M1431" s="1786"/>
      <c r="N1431" s="1786"/>
      <c r="O1431" s="1786"/>
      <c r="P1431" s="1786"/>
      <c r="Q1431" s="1786"/>
    </row>
    <row r="1432" spans="1:17">
      <c r="A1432" s="764">
        <v>39415</v>
      </c>
      <c r="B1432" s="154">
        <f t="shared" si="108"/>
        <v>4.2640000000000004E-2</v>
      </c>
      <c r="C1432" s="206">
        <f t="shared" si="110"/>
        <v>4.5673041237113465E-2</v>
      </c>
      <c r="D1432" s="33">
        <f t="shared" si="109"/>
        <v>8.3299999999999999E-2</v>
      </c>
      <c r="E1432" s="206">
        <f t="shared" si="111"/>
        <v>8.3622422680412395E-2</v>
      </c>
      <c r="F1432" s="765">
        <v>8.33</v>
      </c>
      <c r="G1432" s="765">
        <v>4.0659999999999998</v>
      </c>
      <c r="H1432" s="337">
        <f t="shared" si="112"/>
        <v>3.7949381443298944</v>
      </c>
      <c r="I1432" s="34">
        <f t="shared" si="113"/>
        <v>3.794938144329893E-2</v>
      </c>
      <c r="J1432" s="338">
        <f t="shared" si="114"/>
        <v>0</v>
      </c>
      <c r="K1432" s="1786"/>
      <c r="L1432" s="1787"/>
      <c r="M1432" s="1786"/>
      <c r="N1432" s="1786"/>
      <c r="O1432" s="1786"/>
      <c r="P1432" s="1786"/>
      <c r="Q1432" s="1786"/>
    </row>
    <row r="1433" spans="1:17">
      <c r="A1433" s="764">
        <v>39416</v>
      </c>
      <c r="B1433" s="154">
        <f t="shared" si="108"/>
        <v>4.1640000000000003E-2</v>
      </c>
      <c r="C1433" s="206">
        <f t="shared" si="110"/>
        <v>4.5653337628866045E-2</v>
      </c>
      <c r="D1433" s="33">
        <f t="shared" si="109"/>
        <v>8.2900000000000015E-2</v>
      </c>
      <c r="E1433" s="206">
        <f t="shared" si="111"/>
        <v>8.3604896907216494E-2</v>
      </c>
      <c r="F1433" s="765">
        <v>8.2900000000000009</v>
      </c>
      <c r="G1433" s="765">
        <v>4.1260000000000003</v>
      </c>
      <c r="H1433" s="337">
        <f t="shared" si="112"/>
        <v>3.7951559278350486</v>
      </c>
      <c r="I1433" s="34">
        <f t="shared" si="113"/>
        <v>3.795155927835045E-2</v>
      </c>
      <c r="J1433" s="338">
        <f t="shared" si="114"/>
        <v>0</v>
      </c>
      <c r="K1433" s="1786"/>
      <c r="L1433" s="1787"/>
      <c r="M1433" s="1786"/>
      <c r="N1433" s="1786"/>
      <c r="O1433" s="1786"/>
      <c r="P1433" s="1786"/>
      <c r="Q1433" s="1786"/>
    </row>
    <row r="1434" spans="1:17">
      <c r="A1434" s="764">
        <v>39419</v>
      </c>
      <c r="B1434" s="154">
        <f t="shared" si="108"/>
        <v>4.2630000000000001E-2</v>
      </c>
      <c r="C1434" s="206">
        <f t="shared" si="110"/>
        <v>4.5634329896907286E-2</v>
      </c>
      <c r="D1434" s="33">
        <f t="shared" si="109"/>
        <v>8.3299999999999999E-2</v>
      </c>
      <c r="E1434" s="206">
        <f t="shared" si="111"/>
        <v>8.3587499999999981E-2</v>
      </c>
      <c r="F1434" s="765">
        <v>8.33</v>
      </c>
      <c r="G1434" s="765">
        <v>4.0670000000000002</v>
      </c>
      <c r="H1434" s="337">
        <f t="shared" si="112"/>
        <v>3.7953170103092764</v>
      </c>
      <c r="I1434" s="34">
        <f t="shared" si="113"/>
        <v>3.7953170103092695E-2</v>
      </c>
      <c r="J1434" s="338">
        <f t="shared" si="114"/>
        <v>6.9388939039072284E-17</v>
      </c>
      <c r="K1434" s="1786"/>
      <c r="L1434" s="1787"/>
      <c r="M1434" s="1786"/>
      <c r="N1434" s="1786"/>
      <c r="O1434" s="1786"/>
      <c r="P1434" s="1786"/>
      <c r="Q1434" s="1786"/>
    </row>
    <row r="1435" spans="1:17">
      <c r="A1435" s="764">
        <v>39420</v>
      </c>
      <c r="B1435" s="154">
        <f t="shared" si="108"/>
        <v>4.3840000000000004E-2</v>
      </c>
      <c r="C1435" s="206">
        <f t="shared" si="110"/>
        <v>4.5616971649484611E-2</v>
      </c>
      <c r="D1435" s="33">
        <f t="shared" si="109"/>
        <v>8.4100000000000008E-2</v>
      </c>
      <c r="E1435" s="206">
        <f t="shared" si="111"/>
        <v>8.3571005154639166E-2</v>
      </c>
      <c r="F1435" s="765">
        <v>8.41</v>
      </c>
      <c r="G1435" s="765">
        <v>4.0259999999999998</v>
      </c>
      <c r="H1435" s="337">
        <f t="shared" si="112"/>
        <v>3.7954033505154614</v>
      </c>
      <c r="I1435" s="34">
        <f t="shared" si="113"/>
        <v>3.7954033505154555E-2</v>
      </c>
      <c r="J1435" s="338">
        <f t="shared" si="114"/>
        <v>5.5511151231257827E-17</v>
      </c>
      <c r="K1435" s="1786"/>
      <c r="L1435" s="1787"/>
      <c r="M1435" s="1786"/>
      <c r="N1435" s="1786"/>
      <c r="O1435" s="1786"/>
      <c r="P1435" s="1786"/>
      <c r="Q1435" s="1786"/>
    </row>
    <row r="1436" spans="1:17">
      <c r="A1436" s="764">
        <v>39421</v>
      </c>
      <c r="B1436" s="154">
        <f t="shared" si="108"/>
        <v>4.2969999999999994E-2</v>
      </c>
      <c r="C1436" s="206">
        <f t="shared" si="110"/>
        <v>4.5597925257732028E-2</v>
      </c>
      <c r="D1436" s="33">
        <f t="shared" si="109"/>
        <v>8.3299999999999999E-2</v>
      </c>
      <c r="E1436" s="206">
        <f t="shared" si="111"/>
        <v>8.3553092783505145E-2</v>
      </c>
      <c r="F1436" s="765">
        <v>8.33</v>
      </c>
      <c r="G1436" s="765">
        <v>4.0330000000000004</v>
      </c>
      <c r="H1436" s="337">
        <f t="shared" si="112"/>
        <v>3.7955167525773166</v>
      </c>
      <c r="I1436" s="34">
        <f t="shared" si="113"/>
        <v>3.7955167525773117E-2</v>
      </c>
      <c r="J1436" s="338">
        <f t="shared" si="114"/>
        <v>0</v>
      </c>
      <c r="K1436" s="1786"/>
      <c r="L1436" s="1787"/>
      <c r="M1436" s="1786"/>
      <c r="N1436" s="1786"/>
      <c r="O1436" s="1786"/>
      <c r="P1436" s="1786"/>
      <c r="Q1436" s="1786"/>
    </row>
    <row r="1437" spans="1:17">
      <c r="A1437" s="764">
        <v>39422</v>
      </c>
      <c r="B1437" s="154">
        <f t="shared" si="108"/>
        <v>4.2369999999999998E-2</v>
      </c>
      <c r="C1437" s="206">
        <f t="shared" si="110"/>
        <v>4.5578337628866039E-2</v>
      </c>
      <c r="D1437" s="33">
        <f t="shared" si="109"/>
        <v>8.3199999999999996E-2</v>
      </c>
      <c r="E1437" s="206">
        <f t="shared" si="111"/>
        <v>8.3535180412371124E-2</v>
      </c>
      <c r="F1437" s="765">
        <v>8.32</v>
      </c>
      <c r="G1437" s="765">
        <v>4.0830000000000002</v>
      </c>
      <c r="H1437" s="337">
        <f t="shared" si="112"/>
        <v>3.7956842783505125</v>
      </c>
      <c r="I1437" s="34">
        <f t="shared" si="113"/>
        <v>3.7956842783505085E-2</v>
      </c>
      <c r="J1437" s="338">
        <f t="shared" si="114"/>
        <v>0</v>
      </c>
      <c r="K1437" s="1786"/>
      <c r="L1437" s="1787"/>
      <c r="M1437" s="1786"/>
      <c r="N1437" s="1786"/>
      <c r="O1437" s="1786"/>
      <c r="P1437" s="1786"/>
      <c r="Q1437" s="1786"/>
    </row>
    <row r="1438" spans="1:17">
      <c r="A1438" s="764">
        <v>39423</v>
      </c>
      <c r="B1438" s="154">
        <f t="shared" si="108"/>
        <v>4.0809999999999992E-2</v>
      </c>
      <c r="C1438" s="206">
        <f t="shared" si="110"/>
        <v>4.5557938144329957E-2</v>
      </c>
      <c r="D1438" s="33">
        <f t="shared" si="109"/>
        <v>8.2799999999999999E-2</v>
      </c>
      <c r="E1438" s="206">
        <f t="shared" si="111"/>
        <v>8.3517525773195878E-2</v>
      </c>
      <c r="F1438" s="765">
        <v>8.2799999999999994</v>
      </c>
      <c r="G1438" s="765">
        <v>4.1989999999999998</v>
      </c>
      <c r="H1438" s="337">
        <f t="shared" si="112"/>
        <v>3.7959587628865945</v>
      </c>
      <c r="I1438" s="34">
        <f t="shared" si="113"/>
        <v>3.7959587628865921E-2</v>
      </c>
      <c r="J1438" s="338">
        <f t="shared" si="114"/>
        <v>0</v>
      </c>
      <c r="K1438" s="1786"/>
      <c r="L1438" s="1787"/>
      <c r="M1438" s="1786"/>
      <c r="N1438" s="1786"/>
      <c r="O1438" s="1786"/>
      <c r="P1438" s="1786"/>
      <c r="Q1438" s="1786"/>
    </row>
    <row r="1439" spans="1:17">
      <c r="A1439" s="764">
        <v>39426</v>
      </c>
      <c r="B1439" s="154">
        <f t="shared" si="108"/>
        <v>3.9919999999999997E-2</v>
      </c>
      <c r="C1439" s="206">
        <f t="shared" si="110"/>
        <v>4.5535747422680475E-2</v>
      </c>
      <c r="D1439" s="33">
        <f t="shared" si="109"/>
        <v>8.2599999999999993E-2</v>
      </c>
      <c r="E1439" s="206">
        <f t="shared" si="111"/>
        <v>8.3498969072164947E-2</v>
      </c>
      <c r="F1439" s="765">
        <v>8.26</v>
      </c>
      <c r="G1439" s="765">
        <v>4.2679999999999998</v>
      </c>
      <c r="H1439" s="337">
        <f t="shared" si="112"/>
        <v>3.7963221649484504</v>
      </c>
      <c r="I1439" s="34">
        <f t="shared" si="113"/>
        <v>3.7963221649484472E-2</v>
      </c>
      <c r="J1439" s="338">
        <f t="shared" si="114"/>
        <v>0</v>
      </c>
      <c r="K1439" s="1786"/>
      <c r="L1439" s="1787"/>
      <c r="M1439" s="1786"/>
      <c r="N1439" s="1786"/>
      <c r="O1439" s="1786"/>
      <c r="P1439" s="1786"/>
      <c r="Q1439" s="1786"/>
    </row>
    <row r="1440" spans="1:17">
      <c r="A1440" s="764">
        <v>39427</v>
      </c>
      <c r="B1440" s="154">
        <f t="shared" si="108"/>
        <v>4.0099999999999997E-2</v>
      </c>
      <c r="C1440" s="206">
        <f t="shared" si="110"/>
        <v>4.5515373711340269E-2</v>
      </c>
      <c r="D1440" s="33">
        <f t="shared" si="109"/>
        <v>8.2500000000000004E-2</v>
      </c>
      <c r="E1440" s="206">
        <f t="shared" si="111"/>
        <v>8.3481443298969046E-2</v>
      </c>
      <c r="F1440" s="765">
        <v>8.25</v>
      </c>
      <c r="G1440" s="765">
        <v>4.24</v>
      </c>
      <c r="H1440" s="337">
        <f t="shared" si="112"/>
        <v>3.7966069587628835</v>
      </c>
      <c r="I1440" s="34">
        <f t="shared" si="113"/>
        <v>3.7966069587628777E-2</v>
      </c>
      <c r="J1440" s="338">
        <f t="shared" si="114"/>
        <v>5.5511151231257827E-17</v>
      </c>
      <c r="K1440" s="1786"/>
      <c r="L1440" s="1787"/>
      <c r="M1440" s="1786"/>
      <c r="N1440" s="1786"/>
      <c r="O1440" s="1786"/>
      <c r="P1440" s="1786"/>
      <c r="Q1440" s="1786"/>
    </row>
    <row r="1441" spans="1:17">
      <c r="A1441" s="764">
        <v>39428</v>
      </c>
      <c r="B1441" s="154">
        <f t="shared" si="108"/>
        <v>3.9539999999999999E-2</v>
      </c>
      <c r="C1441" s="206">
        <f t="shared" si="110"/>
        <v>4.5495270618556773E-2</v>
      </c>
      <c r="D1441" s="33">
        <f t="shared" si="109"/>
        <v>8.2599999999999993E-2</v>
      </c>
      <c r="E1441" s="206">
        <f t="shared" si="111"/>
        <v>8.3464948453608231E-2</v>
      </c>
      <c r="F1441" s="765">
        <v>8.26</v>
      </c>
      <c r="G1441" s="765">
        <v>4.306</v>
      </c>
      <c r="H1441" s="337">
        <f t="shared" si="112"/>
        <v>3.7969677835051514</v>
      </c>
      <c r="I1441" s="34">
        <f t="shared" si="113"/>
        <v>3.7969677835051459E-2</v>
      </c>
      <c r="J1441" s="338">
        <f t="shared" si="114"/>
        <v>5.5511151231257827E-17</v>
      </c>
      <c r="K1441" s="1786"/>
      <c r="L1441" s="1787"/>
      <c r="M1441" s="1786"/>
      <c r="N1441" s="1786"/>
      <c r="O1441" s="1786"/>
      <c r="P1441" s="1786"/>
      <c r="Q1441" s="1786"/>
    </row>
    <row r="1442" spans="1:17">
      <c r="A1442" s="764">
        <v>39429</v>
      </c>
      <c r="B1442" s="154">
        <f t="shared" si="108"/>
        <v>4.0880000000000007E-2</v>
      </c>
      <c r="C1442" s="206">
        <f t="shared" si="110"/>
        <v>4.5476623711340279E-2</v>
      </c>
      <c r="D1442" s="33">
        <f t="shared" si="109"/>
        <v>8.3700000000000011E-2</v>
      </c>
      <c r="E1442" s="206">
        <f t="shared" si="111"/>
        <v>8.3449999999999996E-2</v>
      </c>
      <c r="F1442" s="765">
        <v>8.370000000000001</v>
      </c>
      <c r="G1442" s="765">
        <v>4.282</v>
      </c>
      <c r="H1442" s="337">
        <f t="shared" si="112"/>
        <v>3.7973376288659759</v>
      </c>
      <c r="I1442" s="34">
        <f t="shared" si="113"/>
        <v>3.7973376288659717E-2</v>
      </c>
      <c r="J1442" s="338">
        <f t="shared" si="114"/>
        <v>0</v>
      </c>
      <c r="K1442" s="1786"/>
      <c r="L1442" s="1787"/>
      <c r="M1442" s="1786"/>
      <c r="N1442" s="1786"/>
      <c r="O1442" s="1786"/>
      <c r="P1442" s="1786"/>
      <c r="Q1442" s="1786"/>
    </row>
    <row r="1443" spans="1:17">
      <c r="A1443" s="764">
        <v>39430</v>
      </c>
      <c r="B1443" s="154">
        <f t="shared" si="108"/>
        <v>4.0549999999999996E-2</v>
      </c>
      <c r="C1443" s="206">
        <f t="shared" si="110"/>
        <v>4.5457641752577382E-2</v>
      </c>
      <c r="D1443" s="33">
        <f t="shared" si="109"/>
        <v>8.3599999999999994E-2</v>
      </c>
      <c r="E1443" s="206">
        <f t="shared" si="111"/>
        <v>8.3435051546391761E-2</v>
      </c>
      <c r="F1443" s="765">
        <v>8.36</v>
      </c>
      <c r="G1443" s="765">
        <v>4.3049999999999997</v>
      </c>
      <c r="H1443" s="337">
        <f t="shared" si="112"/>
        <v>3.7977409793814392</v>
      </c>
      <c r="I1443" s="34">
        <f t="shared" si="113"/>
        <v>3.7977409793814379E-2</v>
      </c>
      <c r="J1443" s="338">
        <f t="shared" si="114"/>
        <v>0</v>
      </c>
      <c r="K1443" s="1786"/>
      <c r="L1443" s="1787"/>
      <c r="M1443" s="1786"/>
      <c r="N1443" s="1786"/>
      <c r="O1443" s="1786"/>
      <c r="P1443" s="1786"/>
      <c r="Q1443" s="1786"/>
    </row>
    <row r="1444" spans="1:17">
      <c r="A1444" s="764">
        <v>39433</v>
      </c>
      <c r="B1444" s="154">
        <f t="shared" si="108"/>
        <v>4.191000000000001E-2</v>
      </c>
      <c r="C1444" s="206">
        <f t="shared" si="110"/>
        <v>4.5440502577319658E-2</v>
      </c>
      <c r="D1444" s="33">
        <f t="shared" si="109"/>
        <v>8.48E-2</v>
      </c>
      <c r="E1444" s="206">
        <f t="shared" si="111"/>
        <v>8.3421391752577317E-2</v>
      </c>
      <c r="F1444" s="765">
        <v>8.48</v>
      </c>
      <c r="G1444" s="765">
        <v>4.2889999999999997</v>
      </c>
      <c r="H1444" s="337">
        <f t="shared" si="112"/>
        <v>3.7980889175257695</v>
      </c>
      <c r="I1444" s="34">
        <f t="shared" si="113"/>
        <v>3.7980889175257659E-2</v>
      </c>
      <c r="J1444" s="338">
        <f t="shared" si="114"/>
        <v>0</v>
      </c>
      <c r="K1444" s="1786"/>
      <c r="L1444" s="1787"/>
      <c r="M1444" s="1786"/>
      <c r="N1444" s="1786"/>
      <c r="O1444" s="1786"/>
      <c r="P1444" s="1786"/>
      <c r="Q1444" s="1786"/>
    </row>
    <row r="1445" spans="1:17">
      <c r="A1445" s="764">
        <v>39434</v>
      </c>
      <c r="B1445" s="154">
        <f t="shared" si="108"/>
        <v>4.2050000000000004E-2</v>
      </c>
      <c r="C1445" s="206">
        <f t="shared" si="110"/>
        <v>4.5422190721649554E-2</v>
      </c>
      <c r="D1445" s="33">
        <f t="shared" si="109"/>
        <v>8.4900000000000003E-2</v>
      </c>
      <c r="E1445" s="206">
        <f t="shared" si="111"/>
        <v>8.340747422680414E-2</v>
      </c>
      <c r="F1445" s="765">
        <v>8.49</v>
      </c>
      <c r="G1445" s="765">
        <v>4.2850000000000001</v>
      </c>
      <c r="H1445" s="337">
        <f t="shared" si="112"/>
        <v>3.7985283505154599</v>
      </c>
      <c r="I1445" s="34">
        <f t="shared" si="113"/>
        <v>3.7985283505154586E-2</v>
      </c>
      <c r="J1445" s="338">
        <f t="shared" si="114"/>
        <v>0</v>
      </c>
      <c r="K1445" s="1786"/>
      <c r="L1445" s="1787"/>
      <c r="M1445" s="1786"/>
      <c r="N1445" s="1786"/>
      <c r="O1445" s="1786"/>
      <c r="P1445" s="1786"/>
      <c r="Q1445" s="1786"/>
    </row>
    <row r="1446" spans="1:17">
      <c r="A1446" s="764">
        <v>39435</v>
      </c>
      <c r="B1446" s="154">
        <f t="shared" si="108"/>
        <v>4.2459999999999998E-2</v>
      </c>
      <c r="C1446" s="206">
        <f t="shared" si="110"/>
        <v>4.5404355670103154E-2</v>
      </c>
      <c r="D1446" s="33">
        <f t="shared" si="109"/>
        <v>8.5299999999999987E-2</v>
      </c>
      <c r="E1446" s="206">
        <f t="shared" si="111"/>
        <v>8.339394329896907E-2</v>
      </c>
      <c r="F1446" s="765">
        <v>8.5299999999999994</v>
      </c>
      <c r="G1446" s="765">
        <v>4.2839999999999998</v>
      </c>
      <c r="H1446" s="337">
        <f t="shared" si="112"/>
        <v>3.7989587628865942</v>
      </c>
      <c r="I1446" s="34">
        <f t="shared" si="113"/>
        <v>3.7989587628865916E-2</v>
      </c>
      <c r="J1446" s="338">
        <f t="shared" si="114"/>
        <v>0</v>
      </c>
      <c r="K1446" s="1786"/>
      <c r="L1446" s="1787"/>
      <c r="M1446" s="1786"/>
      <c r="N1446" s="1786"/>
      <c r="O1446" s="1786"/>
      <c r="P1446" s="1786"/>
      <c r="Q1446" s="1786"/>
    </row>
    <row r="1447" spans="1:17">
      <c r="A1447" s="764">
        <v>39436</v>
      </c>
      <c r="B1447" s="154">
        <f t="shared" si="108"/>
        <v>4.2900000000000008E-2</v>
      </c>
      <c r="C1447" s="206">
        <f t="shared" si="110"/>
        <v>4.5385824742268113E-2</v>
      </c>
      <c r="D1447" s="33">
        <f t="shared" si="109"/>
        <v>8.5400000000000004E-2</v>
      </c>
      <c r="E1447" s="206">
        <f t="shared" si="111"/>
        <v>8.3379768041237146E-2</v>
      </c>
      <c r="F1447" s="765">
        <v>8.5400000000000009</v>
      </c>
      <c r="G1447" s="765">
        <v>4.25</v>
      </c>
      <c r="H1447" s="337">
        <f t="shared" si="112"/>
        <v>3.7993943298969035</v>
      </c>
      <c r="I1447" s="34">
        <f t="shared" si="113"/>
        <v>3.7993943298969032E-2</v>
      </c>
      <c r="J1447" s="338">
        <f t="shared" si="114"/>
        <v>0</v>
      </c>
      <c r="K1447" s="1786"/>
      <c r="L1447" s="1787"/>
      <c r="M1447" s="1786"/>
      <c r="N1447" s="1786"/>
      <c r="O1447" s="1786"/>
      <c r="P1447" s="1786"/>
      <c r="Q1447" s="1786"/>
    </row>
    <row r="1448" spans="1:17">
      <c r="A1448" s="764">
        <v>39437</v>
      </c>
      <c r="B1448" s="154">
        <f t="shared" si="108"/>
        <v>4.1759999999999999E-2</v>
      </c>
      <c r="C1448" s="206">
        <f t="shared" si="110"/>
        <v>4.5366288659793877E-2</v>
      </c>
      <c r="D1448" s="33">
        <f t="shared" si="109"/>
        <v>8.48E-2</v>
      </c>
      <c r="E1448" s="206">
        <f t="shared" si="111"/>
        <v>8.3365335051546419E-2</v>
      </c>
      <c r="F1448" s="765">
        <v>8.48</v>
      </c>
      <c r="G1448" s="765">
        <v>4.3040000000000003</v>
      </c>
      <c r="H1448" s="337">
        <f t="shared" si="112"/>
        <v>3.7999046391752542</v>
      </c>
      <c r="I1448" s="34">
        <f t="shared" si="113"/>
        <v>3.7999046391752542E-2</v>
      </c>
      <c r="J1448" s="338">
        <f t="shared" si="114"/>
        <v>0</v>
      </c>
      <c r="K1448" s="1786"/>
      <c r="L1448" s="1787"/>
      <c r="M1448" s="1786"/>
      <c r="N1448" s="1786"/>
      <c r="O1448" s="1786"/>
      <c r="P1448" s="1786"/>
      <c r="Q1448" s="1786"/>
    </row>
    <row r="1449" spans="1:17">
      <c r="A1449" s="764">
        <v>39441</v>
      </c>
      <c r="B1449" s="154">
        <f t="shared" si="108"/>
        <v>4.1580000000000013E-2</v>
      </c>
      <c r="C1449" s="206">
        <f t="shared" si="110"/>
        <v>4.5345670103092858E-2</v>
      </c>
      <c r="D1449" s="33">
        <f t="shared" si="109"/>
        <v>8.4600000000000009E-2</v>
      </c>
      <c r="E1449" s="206">
        <f t="shared" si="111"/>
        <v>8.3350128865979409E-2</v>
      </c>
      <c r="F1449" s="765">
        <v>8.4600000000000009</v>
      </c>
      <c r="G1449" s="765">
        <v>4.3019999999999996</v>
      </c>
      <c r="H1449" s="337">
        <f t="shared" si="112"/>
        <v>3.800445876288657</v>
      </c>
      <c r="I1449" s="34">
        <f t="shared" si="113"/>
        <v>3.800445876288655E-2</v>
      </c>
      <c r="J1449" s="338">
        <f t="shared" si="114"/>
        <v>0</v>
      </c>
      <c r="K1449" s="1786"/>
      <c r="L1449" s="1787"/>
      <c r="M1449" s="1786"/>
      <c r="N1449" s="1786"/>
      <c r="O1449" s="1786"/>
      <c r="P1449" s="1786"/>
      <c r="Q1449" s="1786"/>
    </row>
    <row r="1450" spans="1:17">
      <c r="A1450" s="764">
        <v>39443</v>
      </c>
      <c r="B1450" s="154">
        <f t="shared" si="108"/>
        <v>4.114000000000001E-2</v>
      </c>
      <c r="C1450" s="206">
        <f t="shared" si="110"/>
        <v>4.5324768041237175E-2</v>
      </c>
      <c r="D1450" s="33">
        <f t="shared" si="109"/>
        <v>8.4600000000000009E-2</v>
      </c>
      <c r="E1450" s="206">
        <f t="shared" si="111"/>
        <v>8.3334793814433025E-2</v>
      </c>
      <c r="F1450" s="765">
        <v>8.4600000000000009</v>
      </c>
      <c r="G1450" s="765">
        <v>4.3460000000000001</v>
      </c>
      <c r="H1450" s="337">
        <f t="shared" si="112"/>
        <v>3.8010025773195846</v>
      </c>
      <c r="I1450" s="34">
        <f t="shared" si="113"/>
        <v>3.801002577319585E-2</v>
      </c>
      <c r="J1450" s="338">
        <f t="shared" si="114"/>
        <v>0</v>
      </c>
      <c r="K1450" s="1786"/>
      <c r="L1450" s="1787"/>
      <c r="M1450" s="1786"/>
      <c r="N1450" s="1786"/>
      <c r="O1450" s="1786"/>
      <c r="P1450" s="1786"/>
      <c r="Q1450" s="1786"/>
    </row>
    <row r="1451" spans="1:17">
      <c r="A1451" s="764">
        <v>39444</v>
      </c>
      <c r="B1451" s="154">
        <f t="shared" si="108"/>
        <v>4.1169999999999998E-2</v>
      </c>
      <c r="C1451" s="206">
        <f t="shared" si="110"/>
        <v>4.5303118556701084E-2</v>
      </c>
      <c r="D1451" s="33">
        <f t="shared" si="109"/>
        <v>8.43E-2</v>
      </c>
      <c r="E1451" s="206">
        <f t="shared" si="111"/>
        <v>8.3318685567010345E-2</v>
      </c>
      <c r="F1451" s="765">
        <v>8.43</v>
      </c>
      <c r="G1451" s="765">
        <v>4.3129999999999997</v>
      </c>
      <c r="H1451" s="337">
        <f t="shared" si="112"/>
        <v>3.8015567010309255</v>
      </c>
      <c r="I1451" s="34">
        <f t="shared" si="113"/>
        <v>3.801556701030926E-2</v>
      </c>
      <c r="J1451" s="338">
        <f t="shared" si="114"/>
        <v>0</v>
      </c>
      <c r="K1451" s="1786"/>
      <c r="L1451" s="1787"/>
      <c r="M1451" s="1786"/>
      <c r="N1451" s="1786"/>
      <c r="O1451" s="1786"/>
      <c r="P1451" s="1786"/>
      <c r="Q1451" s="1786"/>
    </row>
    <row r="1452" spans="1:17">
      <c r="A1452" s="764">
        <v>39447</v>
      </c>
      <c r="B1452" s="154">
        <f t="shared" si="108"/>
        <v>4.1580000000000013E-2</v>
      </c>
      <c r="C1452" s="206">
        <f t="shared" si="110"/>
        <v>4.5283105670103151E-2</v>
      </c>
      <c r="D1452" s="33">
        <f t="shared" si="109"/>
        <v>8.4600000000000009E-2</v>
      </c>
      <c r="E1452" s="206">
        <f t="shared" si="111"/>
        <v>8.3303865979381456E-2</v>
      </c>
      <c r="F1452" s="765">
        <v>8.4600000000000009</v>
      </c>
      <c r="G1452" s="765">
        <v>4.3019999999999996</v>
      </c>
      <c r="H1452" s="337">
        <f t="shared" si="112"/>
        <v>3.8020760309278328</v>
      </c>
      <c r="I1452" s="34">
        <f t="shared" si="113"/>
        <v>3.8020760309278305E-2</v>
      </c>
      <c r="J1452" s="338">
        <f t="shared" si="114"/>
        <v>0</v>
      </c>
      <c r="K1452" s="1786"/>
      <c r="L1452" s="1787"/>
      <c r="M1452" s="1786"/>
      <c r="N1452" s="1786"/>
      <c r="O1452" s="1786"/>
      <c r="P1452" s="1786"/>
      <c r="Q1452" s="1786"/>
    </row>
    <row r="1453" spans="1:17">
      <c r="A1453" s="764">
        <v>39449</v>
      </c>
      <c r="B1453" s="154">
        <f t="shared" si="108"/>
        <v>4.2999999999999997E-2</v>
      </c>
      <c r="C1453" s="206">
        <f t="shared" si="110"/>
        <v>4.5263814432989748E-2</v>
      </c>
      <c r="D1453" s="33">
        <f t="shared" si="109"/>
        <v>8.5099999999999995E-2</v>
      </c>
      <c r="E1453" s="206">
        <f t="shared" si="111"/>
        <v>8.328904639175258E-2</v>
      </c>
      <c r="F1453" s="765">
        <v>8.51</v>
      </c>
      <c r="G1453" s="765">
        <v>4.21</v>
      </c>
      <c r="H1453" s="337">
        <f t="shared" si="112"/>
        <v>3.8025231958762866</v>
      </c>
      <c r="I1453" s="34">
        <f t="shared" si="113"/>
        <v>3.8025231958762833E-2</v>
      </c>
      <c r="J1453" s="338">
        <f t="shared" si="114"/>
        <v>0</v>
      </c>
      <c r="K1453" s="1786"/>
      <c r="L1453" s="1787"/>
      <c r="M1453" s="1786"/>
      <c r="N1453" s="1786"/>
      <c r="O1453" s="1786"/>
      <c r="P1453" s="1786"/>
      <c r="Q1453" s="1786"/>
    </row>
    <row r="1454" spans="1:17">
      <c r="A1454" s="764">
        <v>39450</v>
      </c>
      <c r="B1454" s="154">
        <f t="shared" si="108"/>
        <v>4.3670000000000007E-2</v>
      </c>
      <c r="C1454" s="206">
        <f t="shared" si="110"/>
        <v>4.5246134020618618E-2</v>
      </c>
      <c r="D1454" s="33">
        <f t="shared" si="109"/>
        <v>8.5600000000000009E-2</v>
      </c>
      <c r="E1454" s="206">
        <f t="shared" si="111"/>
        <v>8.3275644329896897E-2</v>
      </c>
      <c r="F1454" s="765">
        <v>8.56</v>
      </c>
      <c r="G1454" s="765">
        <v>4.1929999999999996</v>
      </c>
      <c r="H1454" s="337">
        <f t="shared" si="112"/>
        <v>3.8029510309278334</v>
      </c>
      <c r="I1454" s="34">
        <f t="shared" si="113"/>
        <v>3.8029510309278279E-2</v>
      </c>
      <c r="J1454" s="338">
        <f t="shared" si="114"/>
        <v>5.5511151231257827E-17</v>
      </c>
      <c r="K1454" s="1786"/>
      <c r="L1454" s="1787"/>
      <c r="M1454" s="1786"/>
      <c r="N1454" s="1786"/>
      <c r="O1454" s="1786"/>
      <c r="P1454" s="1786"/>
      <c r="Q1454" s="1786"/>
    </row>
    <row r="1455" spans="1:17">
      <c r="A1455" s="764">
        <v>39451</v>
      </c>
      <c r="B1455" s="154">
        <f t="shared" si="108"/>
        <v>4.565000000000001E-2</v>
      </c>
      <c r="C1455" s="206">
        <f t="shared" si="110"/>
        <v>4.5230992268041295E-2</v>
      </c>
      <c r="D1455" s="33">
        <f t="shared" si="109"/>
        <v>8.7000000000000008E-2</v>
      </c>
      <c r="E1455" s="206">
        <f t="shared" si="111"/>
        <v>8.3264046391752569E-2</v>
      </c>
      <c r="F1455" s="765">
        <v>8.7000000000000011</v>
      </c>
      <c r="G1455" s="765">
        <v>4.1349999999999998</v>
      </c>
      <c r="H1455" s="337">
        <f t="shared" si="112"/>
        <v>3.8033054123711327</v>
      </c>
      <c r="I1455" s="34">
        <f t="shared" si="113"/>
        <v>3.8033054123711274E-2</v>
      </c>
      <c r="J1455" s="338">
        <f t="shared" si="114"/>
        <v>5.5511151231257827E-17</v>
      </c>
      <c r="K1455" s="1786"/>
      <c r="L1455" s="1787"/>
      <c r="M1455" s="1786"/>
      <c r="N1455" s="1786"/>
      <c r="O1455" s="1786"/>
      <c r="P1455" s="1786"/>
      <c r="Q1455" s="1786"/>
    </row>
    <row r="1456" spans="1:17">
      <c r="A1456" s="764">
        <v>39454</v>
      </c>
      <c r="B1456" s="154">
        <f t="shared" si="108"/>
        <v>4.6850000000000003E-2</v>
      </c>
      <c r="C1456" s="206">
        <f t="shared" si="110"/>
        <v>4.5215786082474285E-2</v>
      </c>
      <c r="D1456" s="33">
        <f t="shared" si="109"/>
        <v>8.8100000000000012E-2</v>
      </c>
      <c r="E1456" s="206">
        <f t="shared" si="111"/>
        <v>8.3252706185567016E-2</v>
      </c>
      <c r="F1456" s="765">
        <v>8.81</v>
      </c>
      <c r="G1456" s="765">
        <v>4.125</v>
      </c>
      <c r="H1456" s="337">
        <f t="shared" si="112"/>
        <v>3.8036920103092773</v>
      </c>
      <c r="I1456" s="34">
        <f t="shared" si="113"/>
        <v>3.8036920103092731E-2</v>
      </c>
      <c r="J1456" s="338">
        <f t="shared" si="114"/>
        <v>0</v>
      </c>
      <c r="K1456" s="1786"/>
      <c r="L1456" s="1787"/>
      <c r="M1456" s="1786"/>
      <c r="N1456" s="1786"/>
      <c r="O1456" s="1786"/>
      <c r="P1456" s="1786"/>
      <c r="Q1456" s="1786"/>
    </row>
    <row r="1457" spans="1:17">
      <c r="A1457" s="764">
        <v>39455</v>
      </c>
      <c r="B1457" s="154">
        <f t="shared" si="108"/>
        <v>4.6269999999999999E-2</v>
      </c>
      <c r="C1457" s="206">
        <f t="shared" si="110"/>
        <v>4.5200167525773265E-2</v>
      </c>
      <c r="D1457" s="33">
        <f t="shared" si="109"/>
        <v>8.7799999999999989E-2</v>
      </c>
      <c r="E1457" s="206">
        <f t="shared" si="111"/>
        <v>8.3241237113402089E-2</v>
      </c>
      <c r="F1457" s="765">
        <v>8.7799999999999994</v>
      </c>
      <c r="G1457" s="765">
        <v>4.1529999999999996</v>
      </c>
      <c r="H1457" s="337">
        <f t="shared" si="112"/>
        <v>3.8041069587628842</v>
      </c>
      <c r="I1457" s="34">
        <f t="shared" si="113"/>
        <v>3.8041069587628824E-2</v>
      </c>
      <c r="J1457" s="338">
        <f t="shared" si="114"/>
        <v>0</v>
      </c>
      <c r="K1457" s="1786"/>
      <c r="L1457" s="1787"/>
      <c r="M1457" s="1786"/>
      <c r="N1457" s="1786"/>
      <c r="O1457" s="1786"/>
      <c r="P1457" s="1786"/>
      <c r="Q1457" s="1786"/>
    </row>
    <row r="1458" spans="1:17">
      <c r="A1458" s="764">
        <v>39456</v>
      </c>
      <c r="B1458" s="154">
        <f t="shared" si="108"/>
        <v>4.8409999999999995E-2</v>
      </c>
      <c r="C1458" s="206">
        <f t="shared" si="110"/>
        <v>4.5188543814433053E-2</v>
      </c>
      <c r="D1458" s="33">
        <f t="shared" si="109"/>
        <v>8.929999999999999E-2</v>
      </c>
      <c r="E1458" s="206">
        <f t="shared" si="111"/>
        <v>8.3232474226804132E-2</v>
      </c>
      <c r="F1458" s="765">
        <v>8.93</v>
      </c>
      <c r="G1458" s="765">
        <v>4.0890000000000004</v>
      </c>
      <c r="H1458" s="337">
        <f t="shared" si="112"/>
        <v>3.8043930412371116</v>
      </c>
      <c r="I1458" s="34">
        <f t="shared" si="113"/>
        <v>3.8043930412371078E-2</v>
      </c>
      <c r="J1458" s="338">
        <f t="shared" si="114"/>
        <v>0</v>
      </c>
      <c r="K1458" s="1786"/>
      <c r="L1458" s="1787"/>
      <c r="M1458" s="1786"/>
      <c r="N1458" s="1786"/>
      <c r="O1458" s="1786"/>
      <c r="P1458" s="1786"/>
      <c r="Q1458" s="1786"/>
    </row>
    <row r="1459" spans="1:17">
      <c r="A1459" s="764">
        <v>39457</v>
      </c>
      <c r="B1459" s="154">
        <f t="shared" si="108"/>
        <v>4.9409999999999989E-2</v>
      </c>
      <c r="C1459" s="206">
        <f t="shared" si="110"/>
        <v>4.5178582474226889E-2</v>
      </c>
      <c r="D1459" s="33">
        <f t="shared" si="109"/>
        <v>9.0299999999999991E-2</v>
      </c>
      <c r="E1459" s="206">
        <f t="shared" si="111"/>
        <v>8.322538659793817E-2</v>
      </c>
      <c r="F1459" s="765">
        <v>9.0299999999999994</v>
      </c>
      <c r="G1459" s="765">
        <v>4.0890000000000004</v>
      </c>
      <c r="H1459" s="337">
        <f t="shared" si="112"/>
        <v>3.8046804123711313</v>
      </c>
      <c r="I1459" s="34">
        <f t="shared" si="113"/>
        <v>3.8046804123711281E-2</v>
      </c>
      <c r="J1459" s="338">
        <f t="shared" si="114"/>
        <v>0</v>
      </c>
      <c r="K1459" s="1786"/>
      <c r="L1459" s="1787"/>
      <c r="M1459" s="1786"/>
      <c r="N1459" s="1786"/>
      <c r="O1459" s="1786"/>
      <c r="P1459" s="1786"/>
      <c r="Q1459" s="1786"/>
    </row>
    <row r="1460" spans="1:17">
      <c r="A1460" s="764">
        <v>39458</v>
      </c>
      <c r="B1460" s="154">
        <f t="shared" si="108"/>
        <v>4.9630000000000007E-2</v>
      </c>
      <c r="C1460" s="206">
        <f t="shared" si="110"/>
        <v>4.5167963917525845E-2</v>
      </c>
      <c r="D1460" s="33">
        <f t="shared" si="109"/>
        <v>9.0500000000000011E-2</v>
      </c>
      <c r="E1460" s="206">
        <f t="shared" si="111"/>
        <v>8.3217654639175284E-2</v>
      </c>
      <c r="F1460" s="765">
        <v>9.0500000000000007</v>
      </c>
      <c r="G1460" s="765">
        <v>4.0869999999999997</v>
      </c>
      <c r="H1460" s="337">
        <f t="shared" si="112"/>
        <v>3.8049690721649458</v>
      </c>
      <c r="I1460" s="34">
        <f t="shared" si="113"/>
        <v>3.8049690721649439E-2</v>
      </c>
      <c r="J1460" s="338">
        <f t="shared" si="114"/>
        <v>0</v>
      </c>
      <c r="K1460" s="1786"/>
      <c r="L1460" s="1787"/>
      <c r="M1460" s="1786"/>
      <c r="N1460" s="1786"/>
      <c r="O1460" s="1786"/>
      <c r="P1460" s="1786"/>
      <c r="Q1460" s="1786"/>
    </row>
    <row r="1461" spans="1:17">
      <c r="A1461" s="764">
        <v>39461</v>
      </c>
      <c r="B1461" s="154">
        <f t="shared" si="108"/>
        <v>4.9459999999999997E-2</v>
      </c>
      <c r="C1461" s="206">
        <f t="shared" si="110"/>
        <v>4.5158672680412452E-2</v>
      </c>
      <c r="D1461" s="33">
        <f t="shared" si="109"/>
        <v>0.09</v>
      </c>
      <c r="E1461" s="206">
        <f t="shared" si="111"/>
        <v>8.3210438144329921E-2</v>
      </c>
      <c r="F1461" s="765">
        <v>9</v>
      </c>
      <c r="G1461" s="765">
        <v>4.0540000000000003</v>
      </c>
      <c r="H1461" s="337">
        <f t="shared" si="112"/>
        <v>3.8051765463917508</v>
      </c>
      <c r="I1461" s="34">
        <f t="shared" si="113"/>
        <v>3.8051765463917468E-2</v>
      </c>
      <c r="J1461" s="338">
        <f t="shared" si="114"/>
        <v>0</v>
      </c>
      <c r="K1461" s="1786"/>
      <c r="L1461" s="1787"/>
      <c r="M1461" s="1786"/>
      <c r="N1461" s="1786"/>
      <c r="O1461" s="1786"/>
      <c r="P1461" s="1786"/>
      <c r="Q1461" s="1786"/>
    </row>
    <row r="1462" spans="1:17">
      <c r="A1462" s="764">
        <v>39462</v>
      </c>
      <c r="B1462" s="154">
        <f t="shared" si="108"/>
        <v>5.1760000000000007E-2</v>
      </c>
      <c r="C1462" s="206">
        <f t="shared" si="110"/>
        <v>4.5152293814433066E-2</v>
      </c>
      <c r="D1462" s="33">
        <f t="shared" si="109"/>
        <v>9.2000000000000012E-2</v>
      </c>
      <c r="E1462" s="206">
        <f t="shared" si="111"/>
        <v>8.3205927835051569E-2</v>
      </c>
      <c r="F1462" s="765">
        <v>9.2000000000000011</v>
      </c>
      <c r="G1462" s="765">
        <v>4.024</v>
      </c>
      <c r="H1462" s="337">
        <f t="shared" si="112"/>
        <v>3.8053634020618539</v>
      </c>
      <c r="I1462" s="34">
        <f t="shared" si="113"/>
        <v>3.8053634020618503E-2</v>
      </c>
      <c r="J1462" s="338">
        <f t="shared" si="114"/>
        <v>0</v>
      </c>
      <c r="K1462" s="1786"/>
      <c r="L1462" s="1787"/>
      <c r="M1462" s="1786"/>
      <c r="N1462" s="1786"/>
      <c r="O1462" s="1786"/>
      <c r="P1462" s="1786"/>
      <c r="Q1462" s="1786"/>
    </row>
    <row r="1463" spans="1:17">
      <c r="A1463" s="764">
        <v>39463</v>
      </c>
      <c r="B1463" s="154">
        <f t="shared" si="108"/>
        <v>5.3120000000000014E-2</v>
      </c>
      <c r="C1463" s="206">
        <f t="shared" si="110"/>
        <v>4.51470360824743E-2</v>
      </c>
      <c r="D1463" s="33">
        <f t="shared" si="109"/>
        <v>9.290000000000001E-2</v>
      </c>
      <c r="E1463" s="206">
        <f t="shared" si="111"/>
        <v>8.3202448453608246E-2</v>
      </c>
      <c r="F1463" s="765">
        <v>9.2900000000000009</v>
      </c>
      <c r="G1463" s="765">
        <v>3.9780000000000002</v>
      </c>
      <c r="H1463" s="337">
        <f t="shared" si="112"/>
        <v>3.8055412371134003</v>
      </c>
      <c r="I1463" s="34">
        <f t="shared" si="113"/>
        <v>3.8055412371133947E-2</v>
      </c>
      <c r="J1463" s="338">
        <f t="shared" si="114"/>
        <v>5.5511151231257827E-17</v>
      </c>
      <c r="K1463" s="1786"/>
      <c r="L1463" s="1787"/>
      <c r="M1463" s="1786"/>
      <c r="N1463" s="1786"/>
      <c r="O1463" s="1786"/>
      <c r="P1463" s="1786"/>
      <c r="Q1463" s="1786"/>
    </row>
    <row r="1464" spans="1:17">
      <c r="A1464" s="764">
        <v>39464</v>
      </c>
      <c r="B1464" s="154">
        <f t="shared" si="108"/>
        <v>5.3450000000000004E-2</v>
      </c>
      <c r="C1464" s="206">
        <f t="shared" si="110"/>
        <v>4.5143530927835129E-2</v>
      </c>
      <c r="D1464" s="33">
        <f t="shared" si="109"/>
        <v>9.3200000000000005E-2</v>
      </c>
      <c r="E1464" s="206">
        <f t="shared" si="111"/>
        <v>8.3199871134020623E-2</v>
      </c>
      <c r="F1464" s="765">
        <v>9.32</v>
      </c>
      <c r="G1464" s="765">
        <v>3.9750000000000001</v>
      </c>
      <c r="H1464" s="337">
        <f t="shared" si="112"/>
        <v>3.8056340206185548</v>
      </c>
      <c r="I1464" s="34">
        <f t="shared" si="113"/>
        <v>3.8056340206185493E-2</v>
      </c>
      <c r="J1464" s="338">
        <f t="shared" si="114"/>
        <v>5.5511151231257827E-17</v>
      </c>
      <c r="K1464" s="1786"/>
      <c r="L1464" s="1787"/>
      <c r="M1464" s="1786"/>
      <c r="N1464" s="1786"/>
      <c r="O1464" s="1786"/>
      <c r="P1464" s="1786"/>
      <c r="Q1464" s="1786"/>
    </row>
    <row r="1465" spans="1:17">
      <c r="A1465" s="764">
        <v>39465</v>
      </c>
      <c r="B1465" s="154">
        <f t="shared" si="108"/>
        <v>5.4260000000000003E-2</v>
      </c>
      <c r="C1465" s="206">
        <f t="shared" si="110"/>
        <v>4.514118556701039E-2</v>
      </c>
      <c r="D1465" s="33">
        <f t="shared" si="109"/>
        <v>9.4E-2</v>
      </c>
      <c r="E1465" s="206">
        <f t="shared" si="111"/>
        <v>8.3198582474226804E-2</v>
      </c>
      <c r="F1465" s="765">
        <v>9.4</v>
      </c>
      <c r="G1465" s="765">
        <v>3.9740000000000002</v>
      </c>
      <c r="H1465" s="337">
        <f t="shared" si="112"/>
        <v>3.8057396907216474</v>
      </c>
      <c r="I1465" s="34">
        <f t="shared" si="113"/>
        <v>3.8057396907216413E-2</v>
      </c>
      <c r="J1465" s="338">
        <f t="shared" si="114"/>
        <v>6.2450045135165055E-17</v>
      </c>
      <c r="K1465" s="1786"/>
      <c r="L1465" s="1787"/>
      <c r="M1465" s="1786"/>
      <c r="N1465" s="1786"/>
      <c r="O1465" s="1786"/>
      <c r="P1465" s="1786"/>
      <c r="Q1465" s="1786"/>
    </row>
    <row r="1466" spans="1:17">
      <c r="A1466" s="764">
        <v>39468</v>
      </c>
      <c r="B1466" s="154">
        <f t="shared" si="108"/>
        <v>5.8479999999999997E-2</v>
      </c>
      <c r="C1466" s="206">
        <f t="shared" si="110"/>
        <v>4.5143646907216575E-2</v>
      </c>
      <c r="D1466" s="33">
        <f t="shared" si="109"/>
        <v>9.7599999999999992E-2</v>
      </c>
      <c r="E1466" s="206">
        <f t="shared" si="111"/>
        <v>8.3201932989690724E-2</v>
      </c>
      <c r="F1466" s="765">
        <v>9.76</v>
      </c>
      <c r="G1466" s="765">
        <v>3.9119999999999999</v>
      </c>
      <c r="H1466" s="337">
        <f t="shared" si="112"/>
        <v>3.80582860824742</v>
      </c>
      <c r="I1466" s="34">
        <f t="shared" si="113"/>
        <v>3.8058286082474149E-2</v>
      </c>
      <c r="J1466" s="338">
        <f t="shared" si="114"/>
        <v>0</v>
      </c>
      <c r="K1466" s="1786"/>
      <c r="L1466" s="1787"/>
      <c r="M1466" s="1786"/>
      <c r="N1466" s="1786"/>
      <c r="O1466" s="1786"/>
      <c r="P1466" s="1786"/>
      <c r="Q1466" s="1786"/>
    </row>
    <row r="1467" spans="1:17">
      <c r="A1467" s="764">
        <v>39469</v>
      </c>
      <c r="B1467" s="154">
        <f t="shared" si="108"/>
        <v>5.6380000000000006E-2</v>
      </c>
      <c r="C1467" s="206">
        <f t="shared" si="110"/>
        <v>4.5144046391752658E-2</v>
      </c>
      <c r="D1467" s="33">
        <f t="shared" si="109"/>
        <v>9.6300000000000011E-2</v>
      </c>
      <c r="E1467" s="206">
        <f t="shared" si="111"/>
        <v>8.3204639175257708E-2</v>
      </c>
      <c r="F1467" s="765">
        <v>9.6300000000000008</v>
      </c>
      <c r="G1467" s="765">
        <v>3.992</v>
      </c>
      <c r="H1467" s="337">
        <f t="shared" si="112"/>
        <v>3.8060592783505132</v>
      </c>
      <c r="I1467" s="34">
        <f t="shared" si="113"/>
        <v>3.806059278350505E-2</v>
      </c>
      <c r="J1467" s="338">
        <f t="shared" si="114"/>
        <v>8.3266726846886741E-17</v>
      </c>
      <c r="K1467" s="1786"/>
      <c r="L1467" s="1787"/>
      <c r="M1467" s="1786"/>
      <c r="N1467" s="1786"/>
      <c r="O1467" s="1786"/>
      <c r="P1467" s="1786"/>
      <c r="Q1467" s="1786"/>
    </row>
    <row r="1468" spans="1:17">
      <c r="A1468" s="764">
        <v>39470</v>
      </c>
      <c r="B1468" s="154">
        <f t="shared" si="108"/>
        <v>5.9210000000000013E-2</v>
      </c>
      <c r="C1468" s="206">
        <f t="shared" si="110"/>
        <v>4.5147615979381508E-2</v>
      </c>
      <c r="D1468" s="33">
        <f t="shared" si="109"/>
        <v>9.8100000000000007E-2</v>
      </c>
      <c r="E1468" s="206">
        <f t="shared" si="111"/>
        <v>8.3209793814432984E-2</v>
      </c>
      <c r="F1468" s="765">
        <v>9.81</v>
      </c>
      <c r="G1468" s="765">
        <v>3.8889999999999998</v>
      </c>
      <c r="H1468" s="337">
        <f t="shared" si="112"/>
        <v>3.8062177835051525</v>
      </c>
      <c r="I1468" s="34">
        <f t="shared" si="113"/>
        <v>3.8062177835051475E-2</v>
      </c>
      <c r="J1468" s="338">
        <f t="shared" si="114"/>
        <v>0</v>
      </c>
      <c r="K1468" s="1786"/>
      <c r="L1468" s="1787"/>
      <c r="M1468" s="1786"/>
      <c r="N1468" s="1786"/>
      <c r="O1468" s="1786"/>
      <c r="P1468" s="1786"/>
      <c r="Q1468" s="1786"/>
    </row>
    <row r="1469" spans="1:17">
      <c r="A1469" s="764">
        <v>39471</v>
      </c>
      <c r="B1469" s="154">
        <f t="shared" si="108"/>
        <v>5.4919999999999997E-2</v>
      </c>
      <c r="C1469" s="206">
        <f t="shared" si="110"/>
        <v>4.514533505154647E-2</v>
      </c>
      <c r="D1469" s="33">
        <f t="shared" si="109"/>
        <v>9.4899999999999998E-2</v>
      </c>
      <c r="E1469" s="206">
        <f t="shared" si="111"/>
        <v>8.3210438144329893E-2</v>
      </c>
      <c r="F1469" s="765">
        <v>9.49</v>
      </c>
      <c r="G1469" s="765">
        <v>3.9980000000000002</v>
      </c>
      <c r="H1469" s="337">
        <f t="shared" si="112"/>
        <v>3.8065103092783481</v>
      </c>
      <c r="I1469" s="34">
        <f t="shared" si="113"/>
        <v>3.8065103092783423E-2</v>
      </c>
      <c r="J1469" s="338">
        <f t="shared" si="114"/>
        <v>5.5511151231257827E-17</v>
      </c>
      <c r="K1469" s="1786"/>
      <c r="L1469" s="1787"/>
      <c r="M1469" s="1786"/>
      <c r="N1469" s="1786"/>
      <c r="O1469" s="1786"/>
      <c r="P1469" s="1786"/>
      <c r="Q1469" s="1786"/>
    </row>
    <row r="1470" spans="1:17">
      <c r="A1470" s="764">
        <v>39472</v>
      </c>
      <c r="B1470" s="154">
        <f t="shared" si="108"/>
        <v>5.4529999999999995E-2</v>
      </c>
      <c r="C1470" s="206">
        <f t="shared" si="110"/>
        <v>4.5141623711340277E-2</v>
      </c>
      <c r="D1470" s="33">
        <f t="shared" si="109"/>
        <v>9.4299999999999995E-2</v>
      </c>
      <c r="E1470" s="206">
        <f t="shared" si="111"/>
        <v>8.320966494845361E-2</v>
      </c>
      <c r="F1470" s="765">
        <v>9.43</v>
      </c>
      <c r="G1470" s="765">
        <v>3.9769999999999999</v>
      </c>
      <c r="H1470" s="337">
        <f t="shared" si="112"/>
        <v>3.8068041237113377</v>
      </c>
      <c r="I1470" s="34">
        <f t="shared" si="113"/>
        <v>3.8068041237113333E-2</v>
      </c>
      <c r="J1470" s="338">
        <f t="shared" si="114"/>
        <v>0</v>
      </c>
      <c r="K1470" s="1786"/>
      <c r="L1470" s="1787"/>
      <c r="M1470" s="1786"/>
      <c r="N1470" s="1786"/>
      <c r="O1470" s="1786"/>
      <c r="P1470" s="1786"/>
      <c r="Q1470" s="1786"/>
    </row>
    <row r="1471" spans="1:17">
      <c r="A1471" s="764">
        <v>39475</v>
      </c>
      <c r="B1471" s="154">
        <f t="shared" si="108"/>
        <v>5.5519999999999993E-2</v>
      </c>
      <c r="C1471" s="206">
        <f t="shared" si="110"/>
        <v>4.5140025773195945E-2</v>
      </c>
      <c r="D1471" s="33">
        <f t="shared" si="109"/>
        <v>9.5000000000000001E-2</v>
      </c>
      <c r="E1471" s="206">
        <f t="shared" si="111"/>
        <v>8.3210567010309294E-2</v>
      </c>
      <c r="F1471" s="765">
        <v>9.5</v>
      </c>
      <c r="G1471" s="765">
        <v>3.948</v>
      </c>
      <c r="H1471" s="337">
        <f t="shared" si="112"/>
        <v>3.8070541237113371</v>
      </c>
      <c r="I1471" s="34">
        <f t="shared" si="113"/>
        <v>3.8070541237113349E-2</v>
      </c>
      <c r="J1471" s="338">
        <f t="shared" si="114"/>
        <v>0</v>
      </c>
      <c r="K1471" s="1786"/>
      <c r="L1471" s="1787"/>
      <c r="M1471" s="1786"/>
      <c r="N1471" s="1786"/>
      <c r="O1471" s="1786"/>
      <c r="P1471" s="1786"/>
      <c r="Q1471" s="1786"/>
    </row>
    <row r="1472" spans="1:17">
      <c r="A1472" s="764">
        <v>39476</v>
      </c>
      <c r="B1472" s="154">
        <f t="shared" si="108"/>
        <v>5.3559999999999997E-2</v>
      </c>
      <c r="C1472" s="206">
        <f t="shared" si="110"/>
        <v>4.513659793814441E-2</v>
      </c>
      <c r="D1472" s="33">
        <f t="shared" si="109"/>
        <v>9.35E-2</v>
      </c>
      <c r="E1472" s="206">
        <f t="shared" si="111"/>
        <v>8.3209664948453652E-2</v>
      </c>
      <c r="F1472" s="765">
        <v>9.35</v>
      </c>
      <c r="G1472" s="765">
        <v>3.9940000000000002</v>
      </c>
      <c r="H1472" s="337">
        <f t="shared" si="112"/>
        <v>3.8073067010309245</v>
      </c>
      <c r="I1472" s="34">
        <f t="shared" si="113"/>
        <v>3.8073067010309242E-2</v>
      </c>
      <c r="J1472" s="338">
        <f t="shared" si="114"/>
        <v>0</v>
      </c>
      <c r="K1472" s="1786"/>
      <c r="L1472" s="1787"/>
      <c r="M1472" s="1786"/>
      <c r="N1472" s="1786"/>
      <c r="O1472" s="1786"/>
      <c r="P1472" s="1786"/>
      <c r="Q1472" s="1786"/>
    </row>
    <row r="1473" spans="1:17">
      <c r="A1473" s="764">
        <v>39477</v>
      </c>
      <c r="B1473" s="154">
        <f t="shared" si="108"/>
        <v>5.3920000000000003E-2</v>
      </c>
      <c r="C1473" s="206">
        <f t="shared" si="110"/>
        <v>4.5133092783505226E-2</v>
      </c>
      <c r="D1473" s="33">
        <f t="shared" si="109"/>
        <v>9.4100000000000003E-2</v>
      </c>
      <c r="E1473" s="206">
        <f t="shared" si="111"/>
        <v>8.3209278350515489E-2</v>
      </c>
      <c r="F1473" s="765">
        <v>9.41</v>
      </c>
      <c r="G1473" s="765">
        <v>4.0179999999999998</v>
      </c>
      <c r="H1473" s="337">
        <f t="shared" si="112"/>
        <v>3.8076185567010281</v>
      </c>
      <c r="I1473" s="34">
        <f t="shared" si="113"/>
        <v>3.8076185567010264E-2</v>
      </c>
      <c r="J1473" s="338">
        <f t="shared" si="114"/>
        <v>0</v>
      </c>
      <c r="K1473" s="1786"/>
      <c r="L1473" s="1787"/>
      <c r="M1473" s="1786"/>
      <c r="N1473" s="1786"/>
      <c r="O1473" s="1786"/>
      <c r="P1473" s="1786"/>
      <c r="Q1473" s="1786"/>
    </row>
    <row r="1474" spans="1:17">
      <c r="A1474" s="764">
        <v>39478</v>
      </c>
      <c r="B1474" s="154">
        <f t="shared" si="108"/>
        <v>5.5400000000000012E-2</v>
      </c>
      <c r="C1474" s="206">
        <f t="shared" si="110"/>
        <v>4.5130811855670173E-2</v>
      </c>
      <c r="D1474" s="33">
        <f t="shared" si="109"/>
        <v>9.4700000000000006E-2</v>
      </c>
      <c r="E1474" s="206">
        <f t="shared" si="111"/>
        <v>8.3209278350515489E-2</v>
      </c>
      <c r="F1474" s="765">
        <v>9.4700000000000006</v>
      </c>
      <c r="G1474" s="765">
        <v>3.93</v>
      </c>
      <c r="H1474" s="337">
        <f t="shared" si="112"/>
        <v>3.8078466494845329</v>
      </c>
      <c r="I1474" s="34">
        <f t="shared" si="113"/>
        <v>3.8078466494845316E-2</v>
      </c>
      <c r="J1474" s="338">
        <f t="shared" si="114"/>
        <v>0</v>
      </c>
      <c r="K1474" s="1786"/>
      <c r="L1474" s="1787"/>
      <c r="M1474" s="1786"/>
      <c r="N1474" s="1786"/>
      <c r="O1474" s="1786"/>
      <c r="P1474" s="1786"/>
      <c r="Q1474" s="1786"/>
    </row>
    <row r="1475" spans="1:17">
      <c r="A1475" s="764">
        <v>39479</v>
      </c>
      <c r="B1475" s="154">
        <f t="shared" si="108"/>
        <v>5.4109999999999998E-2</v>
      </c>
      <c r="C1475" s="206">
        <f t="shared" si="110"/>
        <v>4.5126739690721722E-2</v>
      </c>
      <c r="D1475" s="33">
        <f t="shared" si="109"/>
        <v>9.3299999999999994E-2</v>
      </c>
      <c r="E1475" s="206">
        <f t="shared" si="111"/>
        <v>8.320760309278355E-2</v>
      </c>
      <c r="F1475" s="765">
        <v>9.33</v>
      </c>
      <c r="G1475" s="765">
        <v>3.919</v>
      </c>
      <c r="H1475" s="337">
        <f t="shared" si="112"/>
        <v>3.8080863402061818</v>
      </c>
      <c r="I1475" s="34">
        <f t="shared" si="113"/>
        <v>3.8080863402061828E-2</v>
      </c>
      <c r="J1475" s="338">
        <f t="shared" si="114"/>
        <v>0</v>
      </c>
      <c r="K1475" s="1786"/>
      <c r="L1475" s="1787"/>
      <c r="M1475" s="1786"/>
      <c r="N1475" s="1786"/>
      <c r="O1475" s="1786"/>
      <c r="P1475" s="1786"/>
      <c r="Q1475" s="1786"/>
    </row>
    <row r="1476" spans="1:17">
      <c r="A1476" s="764">
        <v>39482</v>
      </c>
      <c r="B1476" s="154">
        <f t="shared" si="108"/>
        <v>5.3479999999999993E-2</v>
      </c>
      <c r="C1476" s="206">
        <f t="shared" si="110"/>
        <v>4.5122693298969133E-2</v>
      </c>
      <c r="D1476" s="33">
        <f t="shared" si="109"/>
        <v>9.2799999999999994E-2</v>
      </c>
      <c r="E1476" s="206">
        <f t="shared" si="111"/>
        <v>8.3205412371134047E-2</v>
      </c>
      <c r="F1476" s="765">
        <v>9.2799999999999994</v>
      </c>
      <c r="G1476" s="765">
        <v>3.9319999999999999</v>
      </c>
      <c r="H1476" s="337">
        <f t="shared" si="112"/>
        <v>3.8082719072164912</v>
      </c>
      <c r="I1476" s="34">
        <f t="shared" si="113"/>
        <v>3.8082719072164914E-2</v>
      </c>
      <c r="J1476" s="338">
        <f t="shared" si="114"/>
        <v>0</v>
      </c>
      <c r="K1476" s="1786"/>
      <c r="L1476" s="1787"/>
      <c r="M1476" s="1786"/>
      <c r="N1476" s="1786"/>
      <c r="O1476" s="1786"/>
      <c r="P1476" s="1786"/>
      <c r="Q1476" s="1786"/>
    </row>
    <row r="1477" spans="1:17">
      <c r="A1477" s="764">
        <v>39483</v>
      </c>
      <c r="B1477" s="154">
        <f t="shared" si="108"/>
        <v>5.6839999999999995E-2</v>
      </c>
      <c r="C1477" s="206">
        <f t="shared" si="110"/>
        <v>4.5123273195876348E-2</v>
      </c>
      <c r="D1477" s="33">
        <f t="shared" si="109"/>
        <v>9.5299999999999996E-2</v>
      </c>
      <c r="E1477" s="206">
        <f t="shared" si="111"/>
        <v>8.3206958762886626E-2</v>
      </c>
      <c r="F1477" s="765">
        <v>9.5299999999999994</v>
      </c>
      <c r="G1477" s="765">
        <v>3.8460000000000001</v>
      </c>
      <c r="H1477" s="337">
        <f t="shared" si="112"/>
        <v>3.8083685567010273</v>
      </c>
      <c r="I1477" s="34">
        <f t="shared" si="113"/>
        <v>3.8083685567010278E-2</v>
      </c>
      <c r="J1477" s="338">
        <f t="shared" si="114"/>
        <v>0</v>
      </c>
      <c r="K1477" s="1786"/>
      <c r="L1477" s="1787"/>
      <c r="M1477" s="1786"/>
      <c r="N1477" s="1786"/>
      <c r="O1477" s="1786"/>
      <c r="P1477" s="1786"/>
      <c r="Q1477" s="1786"/>
    </row>
    <row r="1478" spans="1:17">
      <c r="A1478" s="764">
        <v>39484</v>
      </c>
      <c r="B1478" s="154">
        <f t="shared" ref="B1478:B1541" si="115">(F1478-G1478)/100</f>
        <v>5.5850000000000011E-2</v>
      </c>
      <c r="C1478" s="206">
        <f t="shared" si="110"/>
        <v>4.5122448453608313E-2</v>
      </c>
      <c r="D1478" s="33">
        <f t="shared" si="109"/>
        <v>9.4800000000000009E-2</v>
      </c>
      <c r="E1478" s="206">
        <f t="shared" si="111"/>
        <v>8.3207860824742297E-2</v>
      </c>
      <c r="F1478" s="765">
        <v>9.48</v>
      </c>
      <c r="G1478" s="765">
        <v>3.895</v>
      </c>
      <c r="H1478" s="337">
        <f t="shared" si="112"/>
        <v>3.8085412371133982</v>
      </c>
      <c r="I1478" s="34">
        <f t="shared" si="113"/>
        <v>3.8085412371133984E-2</v>
      </c>
      <c r="J1478" s="338">
        <f t="shared" si="114"/>
        <v>0</v>
      </c>
      <c r="K1478" s="1786"/>
      <c r="L1478" s="1787"/>
      <c r="M1478" s="1786"/>
      <c r="N1478" s="1786"/>
      <c r="O1478" s="1786"/>
      <c r="P1478" s="1786"/>
      <c r="Q1478" s="1786"/>
    </row>
    <row r="1479" spans="1:17">
      <c r="A1479" s="764">
        <v>39485</v>
      </c>
      <c r="B1479" s="154">
        <f t="shared" si="115"/>
        <v>5.7430000000000009E-2</v>
      </c>
      <c r="C1479" s="206">
        <f t="shared" si="110"/>
        <v>4.5124213917525823E-2</v>
      </c>
      <c r="D1479" s="33">
        <f t="shared" ref="D1479:D1542" si="116">F1479/100</f>
        <v>9.6200000000000008E-2</v>
      </c>
      <c r="E1479" s="206">
        <f t="shared" si="111"/>
        <v>8.3210438144329921E-2</v>
      </c>
      <c r="F1479" s="765">
        <v>9.620000000000001</v>
      </c>
      <c r="G1479" s="765">
        <v>3.8769999999999998</v>
      </c>
      <c r="H1479" s="337">
        <f t="shared" si="112"/>
        <v>3.8086224226804082</v>
      </c>
      <c r="I1479" s="34">
        <f t="shared" si="113"/>
        <v>3.8086224226804098E-2</v>
      </c>
      <c r="J1479" s="338">
        <f t="shared" si="114"/>
        <v>0</v>
      </c>
      <c r="K1479" s="1786"/>
      <c r="L1479" s="1787"/>
      <c r="M1479" s="1786"/>
      <c r="N1479" s="1786"/>
      <c r="O1479" s="1786"/>
      <c r="P1479" s="1786"/>
      <c r="Q1479" s="1786"/>
    </row>
    <row r="1480" spans="1:17">
      <c r="A1480" s="764">
        <v>39486</v>
      </c>
      <c r="B1480" s="154">
        <f t="shared" si="115"/>
        <v>5.7560000000000014E-2</v>
      </c>
      <c r="C1480" s="206">
        <f t="shared" si="110"/>
        <v>4.5124858247422732E-2</v>
      </c>
      <c r="D1480" s="33">
        <f t="shared" si="116"/>
        <v>9.6200000000000008E-2</v>
      </c>
      <c r="E1480" s="206">
        <f t="shared" si="111"/>
        <v>8.321211340206186E-2</v>
      </c>
      <c r="F1480" s="765">
        <v>9.620000000000001</v>
      </c>
      <c r="G1480" s="765">
        <v>3.8639999999999999</v>
      </c>
      <c r="H1480" s="337">
        <f t="shared" si="112"/>
        <v>3.8087255154639137</v>
      </c>
      <c r="I1480" s="34">
        <f t="shared" si="113"/>
        <v>3.8087255154639128E-2</v>
      </c>
      <c r="J1480" s="338">
        <f t="shared" si="114"/>
        <v>0</v>
      </c>
      <c r="K1480" s="1786"/>
      <c r="L1480" s="1787"/>
      <c r="M1480" s="1786"/>
      <c r="N1480" s="1786"/>
      <c r="O1480" s="1786"/>
      <c r="P1480" s="1786"/>
      <c r="Q1480" s="1786"/>
    </row>
    <row r="1481" spans="1:17">
      <c r="A1481" s="764">
        <v>39489</v>
      </c>
      <c r="B1481" s="154">
        <f t="shared" si="115"/>
        <v>5.8209999999999998E-2</v>
      </c>
      <c r="C1481" s="206">
        <f t="shared" si="110"/>
        <v>4.5126752577319643E-2</v>
      </c>
      <c r="D1481" s="33">
        <f t="shared" si="116"/>
        <v>9.6799999999999997E-2</v>
      </c>
      <c r="E1481" s="206">
        <f t="shared" si="111"/>
        <v>8.3215206185567034E-2</v>
      </c>
      <c r="F1481" s="765">
        <v>9.68</v>
      </c>
      <c r="G1481" s="765">
        <v>3.859</v>
      </c>
      <c r="H1481" s="337">
        <f t="shared" si="112"/>
        <v>3.8088453608247383</v>
      </c>
      <c r="I1481" s="34">
        <f t="shared" si="113"/>
        <v>3.8088453608247391E-2</v>
      </c>
      <c r="J1481" s="338">
        <f t="shared" si="114"/>
        <v>0</v>
      </c>
      <c r="K1481" s="1786"/>
      <c r="L1481" s="1787"/>
      <c r="M1481" s="1786"/>
      <c r="N1481" s="1786"/>
      <c r="O1481" s="1786"/>
      <c r="P1481" s="1786"/>
      <c r="Q1481" s="1786"/>
    </row>
    <row r="1482" spans="1:17">
      <c r="A1482" s="764">
        <v>39490</v>
      </c>
      <c r="B1482" s="154">
        <f t="shared" si="115"/>
        <v>5.525E-2</v>
      </c>
      <c r="C1482" s="206">
        <f t="shared" si="110"/>
        <v>4.5125876288659848E-2</v>
      </c>
      <c r="D1482" s="33">
        <f t="shared" si="116"/>
        <v>9.4700000000000006E-2</v>
      </c>
      <c r="E1482" s="206">
        <f t="shared" si="111"/>
        <v>8.3215979381443331E-2</v>
      </c>
      <c r="F1482" s="765">
        <v>9.4700000000000006</v>
      </c>
      <c r="G1482" s="765">
        <v>3.9450000000000003</v>
      </c>
      <c r="H1482" s="337">
        <f t="shared" si="112"/>
        <v>3.8090103092783463</v>
      </c>
      <c r="I1482" s="34">
        <f t="shared" si="113"/>
        <v>3.8090103092783482E-2</v>
      </c>
      <c r="J1482" s="338">
        <f t="shared" si="114"/>
        <v>0</v>
      </c>
      <c r="K1482" s="1786"/>
      <c r="L1482" s="1787"/>
      <c r="M1482" s="1786"/>
      <c r="N1482" s="1786"/>
      <c r="O1482" s="1786"/>
      <c r="P1482" s="1786"/>
      <c r="Q1482" s="1786"/>
    </row>
    <row r="1483" spans="1:17">
      <c r="A1483" s="764">
        <v>39491</v>
      </c>
      <c r="B1483" s="154">
        <f t="shared" si="115"/>
        <v>5.4640000000000001E-2</v>
      </c>
      <c r="C1483" s="206">
        <f t="shared" si="110"/>
        <v>4.5123028350515529E-2</v>
      </c>
      <c r="D1483" s="33">
        <f t="shared" si="116"/>
        <v>9.4200000000000006E-2</v>
      </c>
      <c r="E1483" s="206">
        <f t="shared" si="111"/>
        <v>8.3215979381443331E-2</v>
      </c>
      <c r="F1483" s="765">
        <v>9.42</v>
      </c>
      <c r="G1483" s="765">
        <v>3.956</v>
      </c>
      <c r="H1483" s="337">
        <f t="shared" si="112"/>
        <v>3.8092951030927797</v>
      </c>
      <c r="I1483" s="34">
        <f t="shared" si="113"/>
        <v>3.8092951030927802E-2</v>
      </c>
      <c r="J1483" s="338">
        <f t="shared" si="114"/>
        <v>0</v>
      </c>
      <c r="K1483" s="1786"/>
      <c r="L1483" s="1787"/>
      <c r="M1483" s="1786"/>
      <c r="N1483" s="1786"/>
      <c r="O1483" s="1786"/>
      <c r="P1483" s="1786"/>
      <c r="Q1483" s="1786"/>
    </row>
    <row r="1484" spans="1:17">
      <c r="A1484" s="764">
        <v>39492</v>
      </c>
      <c r="B1484" s="154">
        <f t="shared" si="115"/>
        <v>5.3850000000000009E-2</v>
      </c>
      <c r="C1484" s="206">
        <f t="shared" si="110"/>
        <v>4.5118530927835097E-2</v>
      </c>
      <c r="D1484" s="33">
        <f t="shared" si="116"/>
        <v>9.3900000000000011E-2</v>
      </c>
      <c r="E1484" s="206">
        <f t="shared" si="111"/>
        <v>8.3215463917525809E-2</v>
      </c>
      <c r="F1484" s="765">
        <v>9.39</v>
      </c>
      <c r="G1484" s="765">
        <v>4.0049999999999999</v>
      </c>
      <c r="H1484" s="337">
        <f t="shared" si="112"/>
        <v>3.8096932989690688</v>
      </c>
      <c r="I1484" s="34">
        <f t="shared" si="113"/>
        <v>3.8096932989690711E-2</v>
      </c>
      <c r="J1484" s="338">
        <f t="shared" si="114"/>
        <v>0</v>
      </c>
      <c r="K1484" s="1786"/>
      <c r="L1484" s="1787"/>
      <c r="M1484" s="1786"/>
      <c r="N1484" s="1786"/>
      <c r="O1484" s="1786"/>
      <c r="P1484" s="1786"/>
      <c r="Q1484" s="1786"/>
    </row>
    <row r="1485" spans="1:17">
      <c r="A1485" s="764">
        <v>39493</v>
      </c>
      <c r="B1485" s="154">
        <f t="shared" si="115"/>
        <v>5.5350000000000003E-2</v>
      </c>
      <c r="C1485" s="206">
        <f t="shared" ref="C1485:C1548" si="117">AVERAGE(B710:B1485)</f>
        <v>4.5115824742268079E-2</v>
      </c>
      <c r="D1485" s="33">
        <f t="shared" si="116"/>
        <v>9.4899999999999998E-2</v>
      </c>
      <c r="E1485" s="206">
        <f t="shared" ref="E1485:E1548" si="118">AVERAGE(D710:D1485)</f>
        <v>8.3216494845360853E-2</v>
      </c>
      <c r="F1485" s="765">
        <v>9.49</v>
      </c>
      <c r="G1485" s="765">
        <v>3.9550000000000001</v>
      </c>
      <c r="H1485" s="337">
        <f t="shared" ref="H1485:H1548" si="119">AVERAGE(G710:G1485)</f>
        <v>3.8100670103092753</v>
      </c>
      <c r="I1485" s="34">
        <f t="shared" ref="I1485:I1548" si="120">E1485-C1485</f>
        <v>3.8100670103092774E-2</v>
      </c>
      <c r="J1485" s="338">
        <f t="shared" ref="J1485:J1548" si="121">H1485/100-I1485</f>
        <v>0</v>
      </c>
      <c r="K1485" s="1786"/>
      <c r="L1485" s="1787"/>
      <c r="M1485" s="1786"/>
      <c r="N1485" s="1786"/>
      <c r="O1485" s="1786"/>
      <c r="P1485" s="1786"/>
      <c r="Q1485" s="1786"/>
    </row>
    <row r="1486" spans="1:17">
      <c r="A1486" s="764">
        <v>39496</v>
      </c>
      <c r="B1486" s="154">
        <f t="shared" si="115"/>
        <v>5.3850000000000009E-2</v>
      </c>
      <c r="C1486" s="206">
        <f t="shared" si="117"/>
        <v>4.5110863402061899E-2</v>
      </c>
      <c r="D1486" s="33">
        <f t="shared" si="116"/>
        <v>9.4E-2</v>
      </c>
      <c r="E1486" s="206">
        <f t="shared" si="118"/>
        <v>8.3216494845360853E-2</v>
      </c>
      <c r="F1486" s="765">
        <v>9.4</v>
      </c>
      <c r="G1486" s="765">
        <v>4.0149999999999997</v>
      </c>
      <c r="H1486" s="337">
        <f t="shared" si="119"/>
        <v>3.810563144329894</v>
      </c>
      <c r="I1486" s="34">
        <f t="shared" si="120"/>
        <v>3.8105631443298954E-2</v>
      </c>
      <c r="J1486" s="338">
        <f t="shared" si="121"/>
        <v>0</v>
      </c>
      <c r="K1486" s="1786"/>
      <c r="L1486" s="1787"/>
      <c r="M1486" s="1786"/>
      <c r="N1486" s="1786"/>
      <c r="O1486" s="1786"/>
      <c r="P1486" s="1786"/>
      <c r="Q1486" s="1786"/>
    </row>
    <row r="1487" spans="1:17">
      <c r="A1487" s="764">
        <v>39497</v>
      </c>
      <c r="B1487" s="154">
        <f t="shared" si="115"/>
        <v>5.3559999999999997E-2</v>
      </c>
      <c r="C1487" s="206">
        <f t="shared" si="117"/>
        <v>4.5104664948453659E-2</v>
      </c>
      <c r="D1487" s="33">
        <f t="shared" si="116"/>
        <v>9.35E-2</v>
      </c>
      <c r="E1487" s="206">
        <f t="shared" si="118"/>
        <v>8.321507731958766E-2</v>
      </c>
      <c r="F1487" s="765">
        <v>9.35</v>
      </c>
      <c r="G1487" s="765">
        <v>3.9940000000000002</v>
      </c>
      <c r="H1487" s="337">
        <f t="shared" si="119"/>
        <v>3.811041237113399</v>
      </c>
      <c r="I1487" s="34">
        <f t="shared" si="120"/>
        <v>3.8110412371134002E-2</v>
      </c>
      <c r="J1487" s="338">
        <f t="shared" si="121"/>
        <v>0</v>
      </c>
      <c r="K1487" s="1786"/>
      <c r="L1487" s="1787"/>
      <c r="M1487" s="1786"/>
      <c r="N1487" s="1786"/>
      <c r="O1487" s="1786"/>
      <c r="P1487" s="1786"/>
      <c r="Q1487" s="1786"/>
    </row>
    <row r="1488" spans="1:17">
      <c r="A1488" s="764">
        <v>39498</v>
      </c>
      <c r="B1488" s="154">
        <f t="shared" si="115"/>
        <v>5.3849999999999995E-2</v>
      </c>
      <c r="C1488" s="206">
        <f t="shared" si="117"/>
        <v>4.5098878865979429E-2</v>
      </c>
      <c r="D1488" s="33">
        <f t="shared" si="116"/>
        <v>9.4100000000000003E-2</v>
      </c>
      <c r="E1488" s="206">
        <f t="shared" si="118"/>
        <v>8.3214690721649512E-2</v>
      </c>
      <c r="F1488" s="765">
        <v>9.41</v>
      </c>
      <c r="G1488" s="765">
        <v>4.0250000000000004</v>
      </c>
      <c r="H1488" s="337">
        <f t="shared" si="119"/>
        <v>3.8115811855670079</v>
      </c>
      <c r="I1488" s="34">
        <f t="shared" si="120"/>
        <v>3.8115811855670083E-2</v>
      </c>
      <c r="J1488" s="338">
        <f t="shared" si="121"/>
        <v>0</v>
      </c>
      <c r="K1488" s="1786"/>
      <c r="L1488" s="1787"/>
      <c r="M1488" s="1786"/>
      <c r="N1488" s="1786"/>
      <c r="O1488" s="1786"/>
      <c r="P1488" s="1786"/>
      <c r="Q1488" s="1786"/>
    </row>
    <row r="1489" spans="1:17">
      <c r="A1489" s="764">
        <v>39499</v>
      </c>
      <c r="B1489" s="154">
        <f t="shared" si="115"/>
        <v>5.3550000000000014E-2</v>
      </c>
      <c r="C1489" s="206">
        <f t="shared" si="117"/>
        <v>4.5094072164948505E-2</v>
      </c>
      <c r="D1489" s="33">
        <f t="shared" si="116"/>
        <v>9.3700000000000006E-2</v>
      </c>
      <c r="E1489" s="206">
        <f t="shared" si="118"/>
        <v>8.3215335051546421E-2</v>
      </c>
      <c r="F1489" s="765">
        <v>9.370000000000001</v>
      </c>
      <c r="G1489" s="765">
        <v>4.0149999999999997</v>
      </c>
      <c r="H1489" s="337">
        <f t="shared" si="119"/>
        <v>3.8121262886597909</v>
      </c>
      <c r="I1489" s="34">
        <f t="shared" si="120"/>
        <v>3.8121262886597916E-2</v>
      </c>
      <c r="J1489" s="338">
        <f t="shared" si="121"/>
        <v>0</v>
      </c>
      <c r="K1489" s="1786"/>
      <c r="L1489" s="1787"/>
      <c r="M1489" s="1786"/>
      <c r="N1489" s="1786"/>
      <c r="O1489" s="1786"/>
      <c r="P1489" s="1786"/>
      <c r="Q1489" s="1786"/>
    </row>
    <row r="1490" spans="1:17">
      <c r="A1490" s="764">
        <v>39500</v>
      </c>
      <c r="B1490" s="154">
        <f t="shared" si="115"/>
        <v>5.4269999999999999E-2</v>
      </c>
      <c r="C1490" s="206">
        <f t="shared" si="117"/>
        <v>4.5089265463917574E-2</v>
      </c>
      <c r="D1490" s="33">
        <f t="shared" si="116"/>
        <v>9.4299999999999995E-2</v>
      </c>
      <c r="E1490" s="206">
        <f t="shared" si="118"/>
        <v>8.3215850515463943E-2</v>
      </c>
      <c r="F1490" s="765">
        <v>9.43</v>
      </c>
      <c r="G1490" s="765">
        <v>4.0030000000000001</v>
      </c>
      <c r="H1490" s="337">
        <f t="shared" si="119"/>
        <v>3.8126585051546362</v>
      </c>
      <c r="I1490" s="34">
        <f t="shared" si="120"/>
        <v>3.8126585051546369E-2</v>
      </c>
      <c r="J1490" s="338">
        <f t="shared" si="121"/>
        <v>0</v>
      </c>
      <c r="K1490" s="1786"/>
      <c r="L1490" s="1787"/>
      <c r="M1490" s="1786"/>
      <c r="N1490" s="1786"/>
      <c r="O1490" s="1786"/>
      <c r="P1490" s="1786"/>
      <c r="Q1490" s="1786"/>
    </row>
    <row r="1491" spans="1:17">
      <c r="A1491" s="764">
        <v>39503</v>
      </c>
      <c r="B1491" s="154">
        <f t="shared" si="115"/>
        <v>5.2940000000000008E-2</v>
      </c>
      <c r="C1491" s="206">
        <f t="shared" si="117"/>
        <v>4.5082126288659853E-2</v>
      </c>
      <c r="D1491" s="33">
        <f t="shared" si="116"/>
        <v>9.3299999999999994E-2</v>
      </c>
      <c r="E1491" s="206">
        <f t="shared" si="118"/>
        <v>8.3215206185567034E-2</v>
      </c>
      <c r="F1491" s="765">
        <v>9.33</v>
      </c>
      <c r="G1491" s="765">
        <v>4.0359999999999996</v>
      </c>
      <c r="H1491" s="337">
        <f t="shared" si="119"/>
        <v>3.8133079896907192</v>
      </c>
      <c r="I1491" s="34">
        <f t="shared" si="120"/>
        <v>3.8133079896907181E-2</v>
      </c>
      <c r="J1491" s="338">
        <f t="shared" si="121"/>
        <v>0</v>
      </c>
      <c r="K1491" s="1786"/>
      <c r="L1491" s="1787"/>
      <c r="M1491" s="1786"/>
      <c r="N1491" s="1786"/>
      <c r="O1491" s="1786"/>
      <c r="P1491" s="1786"/>
      <c r="Q1491" s="1786"/>
    </row>
    <row r="1492" spans="1:17">
      <c r="A1492" s="764">
        <v>39504</v>
      </c>
      <c r="B1492" s="154">
        <f t="shared" si="115"/>
        <v>5.1460000000000006E-2</v>
      </c>
      <c r="C1492" s="206">
        <f t="shared" si="117"/>
        <v>4.5073840206185621E-2</v>
      </c>
      <c r="D1492" s="33">
        <f t="shared" si="116"/>
        <v>9.2200000000000004E-2</v>
      </c>
      <c r="E1492" s="206">
        <f t="shared" si="118"/>
        <v>8.3213402061855707E-2</v>
      </c>
      <c r="F1492" s="765">
        <v>9.2200000000000006</v>
      </c>
      <c r="G1492" s="765">
        <v>4.0739999999999998</v>
      </c>
      <c r="H1492" s="337">
        <f t="shared" si="119"/>
        <v>3.8139561855670081</v>
      </c>
      <c r="I1492" s="34">
        <f t="shared" si="120"/>
        <v>3.8139561855670086E-2</v>
      </c>
      <c r="J1492" s="338">
        <f t="shared" si="121"/>
        <v>0</v>
      </c>
      <c r="K1492" s="1786"/>
      <c r="L1492" s="1787"/>
      <c r="M1492" s="1786"/>
      <c r="N1492" s="1786"/>
      <c r="O1492" s="1786"/>
      <c r="P1492" s="1786"/>
      <c r="Q1492" s="1786"/>
    </row>
    <row r="1493" spans="1:17">
      <c r="A1493" s="764">
        <v>39505</v>
      </c>
      <c r="B1493" s="154">
        <f t="shared" si="115"/>
        <v>5.1619999999999999E-2</v>
      </c>
      <c r="C1493" s="206">
        <f t="shared" si="117"/>
        <v>4.5065786082474281E-2</v>
      </c>
      <c r="D1493" s="33">
        <f t="shared" si="116"/>
        <v>9.2499999999999999E-2</v>
      </c>
      <c r="E1493" s="206">
        <f t="shared" si="118"/>
        <v>8.3211469072164992E-2</v>
      </c>
      <c r="F1493" s="765">
        <v>9.25</v>
      </c>
      <c r="G1493" s="765">
        <v>4.0880000000000001</v>
      </c>
      <c r="H1493" s="337">
        <f t="shared" si="119"/>
        <v>3.8145682989690699</v>
      </c>
      <c r="I1493" s="34">
        <f t="shared" si="120"/>
        <v>3.8145682989690712E-2</v>
      </c>
      <c r="J1493" s="338">
        <f t="shared" si="121"/>
        <v>0</v>
      </c>
      <c r="K1493" s="1786"/>
      <c r="L1493" s="1787"/>
      <c r="M1493" s="1786"/>
      <c r="N1493" s="1786"/>
      <c r="O1493" s="1786"/>
      <c r="P1493" s="1786"/>
      <c r="Q1493" s="1786"/>
    </row>
    <row r="1494" spans="1:17">
      <c r="A1494" s="764">
        <v>39506</v>
      </c>
      <c r="B1494" s="154">
        <f t="shared" si="115"/>
        <v>5.3589999999999992E-2</v>
      </c>
      <c r="C1494" s="206">
        <f t="shared" si="117"/>
        <v>4.506048969072169E-2</v>
      </c>
      <c r="D1494" s="33">
        <f t="shared" si="116"/>
        <v>9.3599999999999989E-2</v>
      </c>
      <c r="E1494" s="206">
        <f t="shared" si="118"/>
        <v>8.3211469072164979E-2</v>
      </c>
      <c r="F1494" s="765">
        <v>9.36</v>
      </c>
      <c r="G1494" s="765">
        <v>4.0010000000000003</v>
      </c>
      <c r="H1494" s="337">
        <f t="shared" si="119"/>
        <v>3.8150979381443277</v>
      </c>
      <c r="I1494" s="34">
        <f t="shared" si="120"/>
        <v>3.8150979381443288E-2</v>
      </c>
      <c r="J1494" s="338">
        <f t="shared" si="121"/>
        <v>0</v>
      </c>
      <c r="K1494" s="1786"/>
      <c r="L1494" s="1787"/>
      <c r="M1494" s="1786"/>
      <c r="N1494" s="1786"/>
      <c r="O1494" s="1786"/>
      <c r="P1494" s="1786"/>
      <c r="Q1494" s="1786"/>
    </row>
    <row r="1495" spans="1:17">
      <c r="A1495" s="764">
        <v>39507</v>
      </c>
      <c r="B1495" s="154">
        <f t="shared" si="115"/>
        <v>5.5890000000000002E-2</v>
      </c>
      <c r="C1495" s="206">
        <f t="shared" si="117"/>
        <v>4.5058569587628911E-2</v>
      </c>
      <c r="D1495" s="33">
        <f t="shared" si="116"/>
        <v>9.4800000000000009E-2</v>
      </c>
      <c r="E1495" s="206">
        <f t="shared" si="118"/>
        <v>8.3213144329896946E-2</v>
      </c>
      <c r="F1495" s="765">
        <v>9.48</v>
      </c>
      <c r="G1495" s="765">
        <v>3.891</v>
      </c>
      <c r="H1495" s="337">
        <f t="shared" si="119"/>
        <v>3.8154574742268026</v>
      </c>
      <c r="I1495" s="34">
        <f t="shared" si="120"/>
        <v>3.8154574742268035E-2</v>
      </c>
      <c r="J1495" s="338">
        <f t="shared" si="121"/>
        <v>0</v>
      </c>
      <c r="K1495" s="1786"/>
      <c r="L1495" s="1787"/>
      <c r="M1495" s="1786"/>
      <c r="N1495" s="1786"/>
      <c r="O1495" s="1786"/>
      <c r="P1495" s="1786"/>
      <c r="Q1495" s="1786"/>
    </row>
    <row r="1496" spans="1:17">
      <c r="A1496" s="764">
        <v>39510</v>
      </c>
      <c r="B1496" s="154">
        <f t="shared" si="115"/>
        <v>5.7100000000000012E-2</v>
      </c>
      <c r="C1496" s="206">
        <f t="shared" si="117"/>
        <v>4.5058865979381489E-2</v>
      </c>
      <c r="D1496" s="33">
        <f t="shared" si="116"/>
        <v>9.5700000000000007E-2</v>
      </c>
      <c r="E1496" s="206">
        <f t="shared" si="118"/>
        <v>8.3216494845360853E-2</v>
      </c>
      <c r="F1496" s="765">
        <v>9.57</v>
      </c>
      <c r="G1496" s="765">
        <v>3.86</v>
      </c>
      <c r="H1496" s="337">
        <f t="shared" si="119"/>
        <v>3.8157628865979367</v>
      </c>
      <c r="I1496" s="34">
        <f t="shared" si="120"/>
        <v>3.8157628865979364E-2</v>
      </c>
      <c r="J1496" s="338">
        <f t="shared" si="121"/>
        <v>0</v>
      </c>
      <c r="K1496" s="1786"/>
      <c r="L1496" s="1787"/>
      <c r="M1496" s="1786"/>
      <c r="N1496" s="1786"/>
      <c r="O1496" s="1786"/>
      <c r="P1496" s="1786"/>
      <c r="Q1496" s="1786"/>
    </row>
    <row r="1497" spans="1:17">
      <c r="A1497" s="764">
        <v>39511</v>
      </c>
      <c r="B1497" s="154">
        <f t="shared" si="115"/>
        <v>5.8440000000000006E-2</v>
      </c>
      <c r="C1497" s="206">
        <f t="shared" si="117"/>
        <v>4.5060618556701064E-2</v>
      </c>
      <c r="D1497" s="33">
        <f t="shared" si="116"/>
        <v>9.6500000000000002E-2</v>
      </c>
      <c r="E1497" s="206">
        <f t="shared" si="118"/>
        <v>8.3221005154639205E-2</v>
      </c>
      <c r="F1497" s="765">
        <v>9.65</v>
      </c>
      <c r="G1497" s="765">
        <v>3.806</v>
      </c>
      <c r="H1497" s="337">
        <f t="shared" si="119"/>
        <v>3.8160386597938132</v>
      </c>
      <c r="I1497" s="34">
        <f t="shared" si="120"/>
        <v>3.8160386597938141E-2</v>
      </c>
      <c r="J1497" s="338">
        <f t="shared" si="121"/>
        <v>0</v>
      </c>
      <c r="K1497" s="1786"/>
      <c r="L1497" s="1787"/>
      <c r="M1497" s="1786"/>
      <c r="N1497" s="1786"/>
      <c r="O1497" s="1786"/>
      <c r="P1497" s="1786"/>
      <c r="Q1497" s="1786"/>
    </row>
    <row r="1498" spans="1:17">
      <c r="A1498" s="764">
        <v>39512</v>
      </c>
      <c r="B1498" s="154">
        <f t="shared" si="115"/>
        <v>5.668999999999999E-2</v>
      </c>
      <c r="C1498" s="206">
        <f t="shared" si="117"/>
        <v>4.5060824742268073E-2</v>
      </c>
      <c r="D1498" s="33">
        <f t="shared" si="116"/>
        <v>9.5299999999999996E-2</v>
      </c>
      <c r="E1498" s="206">
        <f t="shared" si="118"/>
        <v>8.3223582474226829E-2</v>
      </c>
      <c r="F1498" s="765">
        <v>9.5299999999999994</v>
      </c>
      <c r="G1498" s="765">
        <v>3.8610000000000002</v>
      </c>
      <c r="H1498" s="337">
        <f t="shared" si="119"/>
        <v>3.816275773195875</v>
      </c>
      <c r="I1498" s="34">
        <f t="shared" si="120"/>
        <v>3.8162757731958756E-2</v>
      </c>
      <c r="J1498" s="338">
        <f t="shared" si="121"/>
        <v>0</v>
      </c>
      <c r="K1498" s="1786"/>
      <c r="L1498" s="1787"/>
      <c r="M1498" s="1786"/>
      <c r="N1498" s="1786"/>
      <c r="O1498" s="1786"/>
      <c r="P1498" s="1786"/>
      <c r="Q1498" s="1786"/>
    </row>
    <row r="1499" spans="1:17">
      <c r="A1499" s="764">
        <v>39513</v>
      </c>
      <c r="B1499" s="154">
        <f t="shared" si="115"/>
        <v>5.8110000000000009E-2</v>
      </c>
      <c r="C1499" s="206">
        <f t="shared" si="117"/>
        <v>4.5063208762886622E-2</v>
      </c>
      <c r="D1499" s="33">
        <f t="shared" si="116"/>
        <v>9.6200000000000008E-2</v>
      </c>
      <c r="E1499" s="206">
        <f t="shared" si="118"/>
        <v>8.3228221649484527E-2</v>
      </c>
      <c r="F1499" s="765">
        <v>9.620000000000001</v>
      </c>
      <c r="G1499" s="765">
        <v>3.8090000000000002</v>
      </c>
      <c r="H1499" s="337">
        <f t="shared" si="119"/>
        <v>3.8165012886597927</v>
      </c>
      <c r="I1499" s="34">
        <f t="shared" si="120"/>
        <v>3.8165012886597904E-2</v>
      </c>
      <c r="J1499" s="338">
        <f t="shared" si="121"/>
        <v>0</v>
      </c>
      <c r="K1499" s="1786"/>
      <c r="L1499" s="1787"/>
      <c r="M1499" s="1786"/>
      <c r="N1499" s="1786"/>
      <c r="O1499" s="1786"/>
      <c r="P1499" s="1786"/>
      <c r="Q1499" s="1786"/>
    </row>
    <row r="1500" spans="1:17">
      <c r="A1500" s="764">
        <v>39514</v>
      </c>
      <c r="B1500" s="154">
        <f t="shared" si="115"/>
        <v>5.9019999999999989E-2</v>
      </c>
      <c r="C1500" s="206">
        <f t="shared" si="117"/>
        <v>4.5067061855670124E-2</v>
      </c>
      <c r="D1500" s="33">
        <f t="shared" si="116"/>
        <v>9.69E-2</v>
      </c>
      <c r="E1500" s="206">
        <f t="shared" si="118"/>
        <v>8.3233891752577338E-2</v>
      </c>
      <c r="F1500" s="765">
        <v>9.69</v>
      </c>
      <c r="G1500" s="765">
        <v>3.7879999999999998</v>
      </c>
      <c r="H1500" s="337">
        <f t="shared" si="119"/>
        <v>3.8166829896907206</v>
      </c>
      <c r="I1500" s="34">
        <f t="shared" si="120"/>
        <v>3.8166829896907215E-2</v>
      </c>
      <c r="J1500" s="338">
        <f t="shared" si="121"/>
        <v>0</v>
      </c>
      <c r="K1500" s="1786"/>
      <c r="L1500" s="1787"/>
      <c r="M1500" s="1786"/>
      <c r="N1500" s="1786"/>
      <c r="O1500" s="1786"/>
      <c r="P1500" s="1786"/>
      <c r="Q1500" s="1786"/>
    </row>
    <row r="1501" spans="1:17">
      <c r="A1501" s="764">
        <v>39517</v>
      </c>
      <c r="B1501" s="154">
        <f t="shared" si="115"/>
        <v>6.0489999999999995E-2</v>
      </c>
      <c r="C1501" s="206">
        <f t="shared" si="117"/>
        <v>4.5072371134020628E-2</v>
      </c>
      <c r="D1501" s="33">
        <f t="shared" si="116"/>
        <v>9.7799999999999998E-2</v>
      </c>
      <c r="E1501" s="206">
        <f t="shared" si="118"/>
        <v>8.3240335051546419E-2</v>
      </c>
      <c r="F1501" s="765">
        <v>9.7799999999999994</v>
      </c>
      <c r="G1501" s="765">
        <v>3.7309999999999999</v>
      </c>
      <c r="H1501" s="337">
        <f t="shared" si="119"/>
        <v>3.8167963917525767</v>
      </c>
      <c r="I1501" s="34">
        <f t="shared" si="120"/>
        <v>3.8167963917525791E-2</v>
      </c>
      <c r="J1501" s="338">
        <f t="shared" si="121"/>
        <v>0</v>
      </c>
      <c r="K1501" s="1786"/>
      <c r="L1501" s="1787"/>
      <c r="M1501" s="1786"/>
      <c r="N1501" s="1786"/>
      <c r="O1501" s="1786"/>
      <c r="P1501" s="1786"/>
      <c r="Q1501" s="1786"/>
    </row>
    <row r="1502" spans="1:17">
      <c r="A1502" s="764">
        <v>39518</v>
      </c>
      <c r="B1502" s="154">
        <f t="shared" si="115"/>
        <v>5.9210000000000013E-2</v>
      </c>
      <c r="C1502" s="206">
        <f t="shared" si="117"/>
        <v>4.5076134020618559E-2</v>
      </c>
      <c r="D1502" s="33">
        <f t="shared" si="116"/>
        <v>9.7100000000000006E-2</v>
      </c>
      <c r="E1502" s="206">
        <f t="shared" si="118"/>
        <v>8.3246134020618576E-2</v>
      </c>
      <c r="F1502" s="765">
        <v>9.7100000000000009</v>
      </c>
      <c r="G1502" s="765">
        <v>3.7890000000000001</v>
      </c>
      <c r="H1502" s="337">
        <f t="shared" si="119"/>
        <v>3.8169999999999993</v>
      </c>
      <c r="I1502" s="34">
        <f t="shared" si="120"/>
        <v>3.8170000000000016E-2</v>
      </c>
      <c r="J1502" s="338">
        <f t="shared" si="121"/>
        <v>0</v>
      </c>
      <c r="K1502" s="1786"/>
      <c r="L1502" s="1787"/>
      <c r="M1502" s="1786"/>
      <c r="N1502" s="1786"/>
      <c r="O1502" s="1786"/>
      <c r="P1502" s="1786"/>
      <c r="Q1502" s="1786"/>
    </row>
    <row r="1503" spans="1:17">
      <c r="A1503" s="764">
        <v>39519</v>
      </c>
      <c r="B1503" s="154">
        <f t="shared" si="115"/>
        <v>5.859000000000001E-2</v>
      </c>
      <c r="C1503" s="206">
        <f t="shared" si="117"/>
        <v>4.5078865979381454E-2</v>
      </c>
      <c r="D1503" s="33">
        <f t="shared" si="116"/>
        <v>9.6300000000000011E-2</v>
      </c>
      <c r="E1503" s="206">
        <f t="shared" si="118"/>
        <v>8.3250902061855703E-2</v>
      </c>
      <c r="F1503" s="765">
        <v>9.6300000000000008</v>
      </c>
      <c r="G1503" s="765">
        <v>3.7709999999999999</v>
      </c>
      <c r="H1503" s="337">
        <f t="shared" si="119"/>
        <v>3.8172036082474223</v>
      </c>
      <c r="I1503" s="34">
        <f t="shared" si="120"/>
        <v>3.8172036082474249E-2</v>
      </c>
      <c r="J1503" s="338">
        <f t="shared" si="121"/>
        <v>0</v>
      </c>
      <c r="K1503" s="1786"/>
      <c r="L1503" s="1787"/>
      <c r="M1503" s="1786"/>
      <c r="N1503" s="1786"/>
      <c r="O1503" s="1786"/>
      <c r="P1503" s="1786"/>
      <c r="Q1503" s="1786"/>
    </row>
    <row r="1504" spans="1:17">
      <c r="A1504" s="764">
        <v>39520</v>
      </c>
      <c r="B1504" s="154">
        <f t="shared" si="115"/>
        <v>5.9700000000000003E-2</v>
      </c>
      <c r="C1504" s="206">
        <f t="shared" si="117"/>
        <v>4.508295103092784E-2</v>
      </c>
      <c r="D1504" s="33">
        <f t="shared" si="116"/>
        <v>9.7299999999999998E-2</v>
      </c>
      <c r="E1504" s="206">
        <f t="shared" si="118"/>
        <v>8.3257087628866022E-2</v>
      </c>
      <c r="F1504" s="765">
        <v>9.73</v>
      </c>
      <c r="G1504" s="765">
        <v>3.7600000000000002</v>
      </c>
      <c r="H1504" s="337">
        <f t="shared" si="119"/>
        <v>3.8174136597938144</v>
      </c>
      <c r="I1504" s="34">
        <f t="shared" si="120"/>
        <v>3.8174136597938182E-2</v>
      </c>
      <c r="J1504" s="338">
        <f t="shared" si="121"/>
        <v>0</v>
      </c>
      <c r="K1504" s="1786"/>
      <c r="L1504" s="1787"/>
      <c r="M1504" s="1786"/>
      <c r="N1504" s="1786"/>
      <c r="O1504" s="1786"/>
      <c r="P1504" s="1786"/>
      <c r="Q1504" s="1786"/>
    </row>
    <row r="1505" spans="1:17">
      <c r="A1505" s="764">
        <v>39521</v>
      </c>
      <c r="B1505" s="154">
        <f t="shared" si="115"/>
        <v>5.9700000000000003E-2</v>
      </c>
      <c r="C1505" s="206">
        <f t="shared" si="117"/>
        <v>4.508663659793815E-2</v>
      </c>
      <c r="D1505" s="33">
        <f t="shared" si="116"/>
        <v>9.7000000000000017E-2</v>
      </c>
      <c r="E1505" s="206">
        <f t="shared" si="118"/>
        <v>8.3262500000000031E-2</v>
      </c>
      <c r="F1505" s="765">
        <v>9.7000000000000011</v>
      </c>
      <c r="G1505" s="765">
        <v>3.73</v>
      </c>
      <c r="H1505" s="337">
        <f t="shared" si="119"/>
        <v>3.8175863402061849</v>
      </c>
      <c r="I1505" s="34">
        <f t="shared" si="120"/>
        <v>3.8175863402061881E-2</v>
      </c>
      <c r="J1505" s="338">
        <f t="shared" si="121"/>
        <v>0</v>
      </c>
      <c r="K1505" s="1786"/>
      <c r="L1505" s="1787"/>
      <c r="M1505" s="1786"/>
      <c r="N1505" s="1786"/>
      <c r="O1505" s="1786"/>
      <c r="P1505" s="1786"/>
      <c r="Q1505" s="1786"/>
    </row>
    <row r="1506" spans="1:17">
      <c r="A1506" s="764">
        <v>39524</v>
      </c>
      <c r="B1506" s="154">
        <f t="shared" si="115"/>
        <v>6.2620000000000009E-2</v>
      </c>
      <c r="C1506" s="206">
        <f t="shared" si="117"/>
        <v>4.5093711340206184E-2</v>
      </c>
      <c r="D1506" s="33">
        <f t="shared" si="116"/>
        <v>9.9500000000000005E-2</v>
      </c>
      <c r="E1506" s="206">
        <f t="shared" si="118"/>
        <v>8.3270618556701079E-2</v>
      </c>
      <c r="F1506" s="765">
        <v>9.9500000000000011</v>
      </c>
      <c r="G1506" s="765">
        <v>3.6880000000000002</v>
      </c>
      <c r="H1506" s="337">
        <f t="shared" si="119"/>
        <v>3.8176907216494849</v>
      </c>
      <c r="I1506" s="34">
        <f t="shared" si="120"/>
        <v>3.8176907216494894E-2</v>
      </c>
      <c r="J1506" s="338">
        <f t="shared" si="121"/>
        <v>0</v>
      </c>
      <c r="K1506" s="1786"/>
      <c r="L1506" s="1787"/>
      <c r="M1506" s="1786"/>
      <c r="N1506" s="1786"/>
      <c r="O1506" s="1786"/>
      <c r="P1506" s="1786"/>
      <c r="Q1506" s="1786"/>
    </row>
    <row r="1507" spans="1:17">
      <c r="A1507" s="764">
        <v>39525</v>
      </c>
      <c r="B1507" s="154">
        <f t="shared" si="115"/>
        <v>6.029000000000001E-2</v>
      </c>
      <c r="C1507" s="206">
        <f t="shared" si="117"/>
        <v>4.5097731958762891E-2</v>
      </c>
      <c r="D1507" s="33">
        <f t="shared" si="116"/>
        <v>9.7900000000000015E-2</v>
      </c>
      <c r="E1507" s="206">
        <f t="shared" si="118"/>
        <v>8.3277190721649519E-2</v>
      </c>
      <c r="F1507" s="765">
        <v>9.7900000000000009</v>
      </c>
      <c r="G1507" s="765">
        <v>3.7610000000000001</v>
      </c>
      <c r="H1507" s="337">
        <f t="shared" si="119"/>
        <v>3.8179458762886598</v>
      </c>
      <c r="I1507" s="34">
        <f t="shared" si="120"/>
        <v>3.8179458762886628E-2</v>
      </c>
      <c r="J1507" s="338">
        <f t="shared" si="121"/>
        <v>0</v>
      </c>
      <c r="K1507" s="1786"/>
      <c r="L1507" s="1787"/>
      <c r="M1507" s="1786"/>
      <c r="N1507" s="1786"/>
      <c r="O1507" s="1786"/>
      <c r="P1507" s="1786"/>
      <c r="Q1507" s="1786"/>
    </row>
    <row r="1508" spans="1:17">
      <c r="A1508" s="764">
        <v>39526</v>
      </c>
      <c r="B1508" s="154">
        <f t="shared" si="115"/>
        <v>6.0989999999999996E-2</v>
      </c>
      <c r="C1508" s="206">
        <f t="shared" si="117"/>
        <v>4.5102667525773188E-2</v>
      </c>
      <c r="D1508" s="33">
        <f t="shared" si="116"/>
        <v>9.8599999999999993E-2</v>
      </c>
      <c r="E1508" s="206">
        <f t="shared" si="118"/>
        <v>8.3284793814433017E-2</v>
      </c>
      <c r="F1508" s="765">
        <v>9.86</v>
      </c>
      <c r="G1508" s="765">
        <v>3.7610000000000001</v>
      </c>
      <c r="H1508" s="337">
        <f t="shared" si="119"/>
        <v>3.8182126288659801</v>
      </c>
      <c r="I1508" s="34">
        <f t="shared" si="120"/>
        <v>3.8182126288659829E-2</v>
      </c>
      <c r="J1508" s="338">
        <f t="shared" si="121"/>
        <v>0</v>
      </c>
      <c r="K1508" s="1786"/>
      <c r="L1508" s="1787"/>
      <c r="M1508" s="1786"/>
      <c r="N1508" s="1786"/>
      <c r="O1508" s="1786"/>
      <c r="P1508" s="1786"/>
      <c r="Q1508" s="1786"/>
    </row>
    <row r="1509" spans="1:17">
      <c r="A1509" s="764">
        <v>39527</v>
      </c>
      <c r="B1509" s="154">
        <f t="shared" si="115"/>
        <v>6.0979999999999999E-2</v>
      </c>
      <c r="C1509" s="206">
        <f t="shared" si="117"/>
        <v>4.5107847938144319E-2</v>
      </c>
      <c r="D1509" s="33">
        <f t="shared" si="116"/>
        <v>9.849999999999999E-2</v>
      </c>
      <c r="E1509" s="206">
        <f t="shared" si="118"/>
        <v>8.3292654639175304E-2</v>
      </c>
      <c r="F1509" s="765">
        <v>9.85</v>
      </c>
      <c r="G1509" s="765">
        <v>3.7519999999999998</v>
      </c>
      <c r="H1509" s="337">
        <f t="shared" si="119"/>
        <v>3.8184806701030936</v>
      </c>
      <c r="I1509" s="34">
        <f t="shared" si="120"/>
        <v>3.8184806701030985E-2</v>
      </c>
      <c r="J1509" s="338">
        <f t="shared" si="121"/>
        <v>0</v>
      </c>
      <c r="K1509" s="1786"/>
      <c r="L1509" s="1787"/>
      <c r="M1509" s="1786"/>
      <c r="N1509" s="1786"/>
      <c r="O1509" s="1786"/>
      <c r="P1509" s="1786"/>
      <c r="Q1509" s="1786"/>
    </row>
    <row r="1510" spans="1:17">
      <c r="A1510" s="764">
        <v>39532</v>
      </c>
      <c r="B1510" s="154">
        <f t="shared" si="115"/>
        <v>5.7370000000000011E-2</v>
      </c>
      <c r="C1510" s="206">
        <f t="shared" si="117"/>
        <v>4.5108453608247411E-2</v>
      </c>
      <c r="D1510" s="33">
        <f t="shared" si="116"/>
        <v>9.6200000000000008E-2</v>
      </c>
      <c r="E1510" s="206">
        <f t="shared" si="118"/>
        <v>8.3297680412371164E-2</v>
      </c>
      <c r="F1510" s="765">
        <v>9.620000000000001</v>
      </c>
      <c r="G1510" s="765">
        <v>3.883</v>
      </c>
      <c r="H1510" s="337">
        <f t="shared" si="119"/>
        <v>3.818922680412371</v>
      </c>
      <c r="I1510" s="34">
        <f t="shared" si="120"/>
        <v>3.8189226804123753E-2</v>
      </c>
      <c r="J1510" s="338">
        <f t="shared" si="121"/>
        <v>0</v>
      </c>
      <c r="K1510" s="1786"/>
      <c r="L1510" s="1787"/>
      <c r="M1510" s="1786"/>
      <c r="N1510" s="1786"/>
      <c r="O1510" s="1786"/>
      <c r="P1510" s="1786"/>
      <c r="Q1510" s="1786"/>
    </row>
    <row r="1511" spans="1:17">
      <c r="A1511" s="764">
        <v>39533</v>
      </c>
      <c r="B1511" s="154">
        <f t="shared" si="115"/>
        <v>5.7440000000000019E-2</v>
      </c>
      <c r="C1511" s="206">
        <f t="shared" si="117"/>
        <v>4.5108969072164939E-2</v>
      </c>
      <c r="D1511" s="33">
        <f t="shared" si="116"/>
        <v>9.6200000000000008E-2</v>
      </c>
      <c r="E1511" s="206">
        <f t="shared" si="118"/>
        <v>8.3302835051546412E-2</v>
      </c>
      <c r="F1511" s="765">
        <v>9.620000000000001</v>
      </c>
      <c r="G1511" s="765">
        <v>3.8759999999999999</v>
      </c>
      <c r="H1511" s="337">
        <f t="shared" si="119"/>
        <v>3.8193865979381436</v>
      </c>
      <c r="I1511" s="34">
        <f t="shared" si="120"/>
        <v>3.8193865979381472E-2</v>
      </c>
      <c r="J1511" s="338">
        <f t="shared" si="121"/>
        <v>0</v>
      </c>
      <c r="K1511" s="1786"/>
      <c r="L1511" s="1787"/>
      <c r="M1511" s="1786"/>
      <c r="N1511" s="1786"/>
      <c r="O1511" s="1786"/>
      <c r="P1511" s="1786"/>
      <c r="Q1511" s="1786"/>
    </row>
    <row r="1512" spans="1:17">
      <c r="A1512" s="764">
        <v>39534</v>
      </c>
      <c r="B1512" s="154">
        <f t="shared" si="115"/>
        <v>5.6160000000000015E-2</v>
      </c>
      <c r="C1512" s="206">
        <f t="shared" si="117"/>
        <v>4.5107925257731954E-2</v>
      </c>
      <c r="D1512" s="33">
        <f t="shared" si="116"/>
        <v>9.5400000000000013E-2</v>
      </c>
      <c r="E1512" s="206">
        <f t="shared" si="118"/>
        <v>8.330644329896908E-2</v>
      </c>
      <c r="F1512" s="765">
        <v>9.5400000000000009</v>
      </c>
      <c r="G1512" s="765">
        <v>3.9239999999999999</v>
      </c>
      <c r="H1512" s="337">
        <f t="shared" si="119"/>
        <v>3.8198518041237111</v>
      </c>
      <c r="I1512" s="34">
        <f t="shared" si="120"/>
        <v>3.8198518041237126E-2</v>
      </c>
      <c r="J1512" s="338">
        <f t="shared" si="121"/>
        <v>0</v>
      </c>
      <c r="K1512" s="1786"/>
      <c r="L1512" s="1787"/>
      <c r="M1512" s="1786"/>
      <c r="N1512" s="1786"/>
      <c r="O1512" s="1786"/>
      <c r="P1512" s="1786"/>
      <c r="Q1512" s="1786"/>
    </row>
    <row r="1513" spans="1:17">
      <c r="A1513" s="764">
        <v>39535</v>
      </c>
      <c r="B1513" s="154">
        <f t="shared" si="115"/>
        <v>5.5919999999999991E-2</v>
      </c>
      <c r="C1513" s="206">
        <f t="shared" si="117"/>
        <v>4.5106391752577302E-2</v>
      </c>
      <c r="D1513" s="33">
        <f t="shared" si="116"/>
        <v>9.5299999999999996E-2</v>
      </c>
      <c r="E1513" s="206">
        <f t="shared" si="118"/>
        <v>8.3309793814433E-2</v>
      </c>
      <c r="F1513" s="765">
        <v>9.5299999999999994</v>
      </c>
      <c r="G1513" s="765">
        <v>3.9380000000000002</v>
      </c>
      <c r="H1513" s="337">
        <f t="shared" si="119"/>
        <v>3.8203402061855662</v>
      </c>
      <c r="I1513" s="34">
        <f t="shared" si="120"/>
        <v>3.8203402061855699E-2</v>
      </c>
      <c r="J1513" s="338">
        <f t="shared" si="121"/>
        <v>0</v>
      </c>
      <c r="K1513" s="1786"/>
      <c r="L1513" s="1787"/>
      <c r="M1513" s="1786"/>
      <c r="N1513" s="1786"/>
      <c r="O1513" s="1786"/>
      <c r="P1513" s="1786"/>
      <c r="Q1513" s="1786"/>
    </row>
    <row r="1514" spans="1:17">
      <c r="A1514" s="764">
        <v>39538</v>
      </c>
      <c r="B1514" s="154">
        <f t="shared" si="115"/>
        <v>5.6410000000000009E-2</v>
      </c>
      <c r="C1514" s="206">
        <f t="shared" si="117"/>
        <v>4.5104999999999992E-2</v>
      </c>
      <c r="D1514" s="33">
        <f t="shared" si="116"/>
        <v>9.5400000000000013E-2</v>
      </c>
      <c r="E1514" s="206">
        <f t="shared" si="118"/>
        <v>8.3313015463917534E-2</v>
      </c>
      <c r="F1514" s="765">
        <v>9.5400000000000009</v>
      </c>
      <c r="G1514" s="765">
        <v>3.899</v>
      </c>
      <c r="H1514" s="337">
        <f t="shared" si="119"/>
        <v>3.8208015463917522</v>
      </c>
      <c r="I1514" s="34">
        <f t="shared" si="120"/>
        <v>3.8208015463917541E-2</v>
      </c>
      <c r="J1514" s="338">
        <f t="shared" si="121"/>
        <v>0</v>
      </c>
      <c r="K1514" s="1786"/>
      <c r="L1514" s="1787"/>
      <c r="M1514" s="1786"/>
      <c r="N1514" s="1786"/>
      <c r="O1514" s="1786"/>
      <c r="P1514" s="1786"/>
      <c r="Q1514" s="1786"/>
    </row>
    <row r="1515" spans="1:17">
      <c r="A1515" s="764">
        <v>39539</v>
      </c>
      <c r="B1515" s="154">
        <f t="shared" si="115"/>
        <v>5.4060000000000004E-2</v>
      </c>
      <c r="C1515" s="206">
        <f t="shared" si="117"/>
        <v>4.5100579896907196E-2</v>
      </c>
      <c r="D1515" s="33">
        <f t="shared" si="116"/>
        <v>9.3800000000000008E-2</v>
      </c>
      <c r="E1515" s="206">
        <f t="shared" si="118"/>
        <v>8.3314175257731951E-2</v>
      </c>
      <c r="F1515" s="765">
        <v>9.3800000000000008</v>
      </c>
      <c r="G1515" s="765">
        <v>3.9740000000000002</v>
      </c>
      <c r="H1515" s="337">
        <f t="shared" si="119"/>
        <v>3.8213595360824737</v>
      </c>
      <c r="I1515" s="34">
        <f t="shared" si="120"/>
        <v>3.8213595360824755E-2</v>
      </c>
      <c r="J1515" s="338">
        <f t="shared" si="121"/>
        <v>0</v>
      </c>
      <c r="K1515" s="1786"/>
      <c r="L1515" s="1787"/>
      <c r="M1515" s="1786"/>
      <c r="N1515" s="1786"/>
      <c r="O1515" s="1786"/>
      <c r="P1515" s="1786"/>
      <c r="Q1515" s="1786"/>
    </row>
    <row r="1516" spans="1:17">
      <c r="A1516" s="764">
        <v>39540</v>
      </c>
      <c r="B1516" s="154">
        <f t="shared" si="115"/>
        <v>5.3269999999999998E-2</v>
      </c>
      <c r="C1516" s="206">
        <f t="shared" si="117"/>
        <v>4.5096237113402049E-2</v>
      </c>
      <c r="D1516" s="33">
        <f t="shared" si="116"/>
        <v>9.3200000000000005E-2</v>
      </c>
      <c r="E1516" s="206">
        <f t="shared" si="118"/>
        <v>8.331546391752577E-2</v>
      </c>
      <c r="F1516" s="765">
        <v>9.32</v>
      </c>
      <c r="G1516" s="765">
        <v>3.9929999999999999</v>
      </c>
      <c r="H1516" s="337">
        <f t="shared" si="119"/>
        <v>3.8219226804123698</v>
      </c>
      <c r="I1516" s="34">
        <f t="shared" si="120"/>
        <v>3.8219226804123721E-2</v>
      </c>
      <c r="J1516" s="338">
        <f t="shared" si="121"/>
        <v>0</v>
      </c>
      <c r="K1516" s="1786"/>
      <c r="L1516" s="1787"/>
      <c r="M1516" s="1786"/>
      <c r="N1516" s="1786"/>
      <c r="O1516" s="1786"/>
      <c r="P1516" s="1786"/>
      <c r="Q1516" s="1786"/>
    </row>
    <row r="1517" spans="1:17">
      <c r="A1517" s="764">
        <v>39541</v>
      </c>
      <c r="B1517" s="154">
        <f t="shared" si="115"/>
        <v>5.4080000000000003E-2</v>
      </c>
      <c r="C1517" s="206">
        <f t="shared" si="117"/>
        <v>4.5093659793814425E-2</v>
      </c>
      <c r="D1517" s="33">
        <f t="shared" si="116"/>
        <v>9.3900000000000011E-2</v>
      </c>
      <c r="E1517" s="206">
        <f t="shared" si="118"/>
        <v>8.3317912371134034E-2</v>
      </c>
      <c r="F1517" s="765">
        <v>9.39</v>
      </c>
      <c r="G1517" s="765">
        <v>3.9820000000000002</v>
      </c>
      <c r="H1517" s="337">
        <f t="shared" si="119"/>
        <v>3.8224252577319575</v>
      </c>
      <c r="I1517" s="34">
        <f t="shared" si="120"/>
        <v>3.8224252577319609E-2</v>
      </c>
      <c r="J1517" s="338">
        <f t="shared" si="121"/>
        <v>0</v>
      </c>
      <c r="K1517" s="1786"/>
      <c r="L1517" s="1787"/>
      <c r="M1517" s="1786"/>
      <c r="N1517" s="1786"/>
      <c r="O1517" s="1786"/>
      <c r="P1517" s="1786"/>
      <c r="Q1517" s="1786"/>
    </row>
    <row r="1518" spans="1:17">
      <c r="A1518" s="764">
        <v>39542</v>
      </c>
      <c r="B1518" s="154">
        <f t="shared" si="115"/>
        <v>5.424000000000001E-2</v>
      </c>
      <c r="C1518" s="206">
        <f t="shared" si="117"/>
        <v>4.5090592783505141E-2</v>
      </c>
      <c r="D1518" s="33">
        <f t="shared" si="116"/>
        <v>9.3700000000000006E-2</v>
      </c>
      <c r="E1518" s="206">
        <f t="shared" si="118"/>
        <v>8.3320103092783523E-2</v>
      </c>
      <c r="F1518" s="765">
        <v>9.370000000000001</v>
      </c>
      <c r="G1518" s="765">
        <v>3.9460000000000002</v>
      </c>
      <c r="H1518" s="337">
        <f t="shared" si="119"/>
        <v>3.8229510309278334</v>
      </c>
      <c r="I1518" s="34">
        <f t="shared" si="120"/>
        <v>3.8229510309278382E-2</v>
      </c>
      <c r="J1518" s="338">
        <f t="shared" si="121"/>
        <v>0</v>
      </c>
      <c r="K1518" s="1786"/>
      <c r="L1518" s="1787"/>
      <c r="M1518" s="1786"/>
      <c r="N1518" s="1786"/>
      <c r="O1518" s="1786"/>
      <c r="P1518" s="1786"/>
      <c r="Q1518" s="1786"/>
    </row>
    <row r="1519" spans="1:17">
      <c r="A1519" s="764">
        <v>39545</v>
      </c>
      <c r="B1519" s="154">
        <f t="shared" si="115"/>
        <v>5.2970000000000003E-2</v>
      </c>
      <c r="C1519" s="206">
        <f t="shared" si="117"/>
        <v>4.5086043814432979E-2</v>
      </c>
      <c r="D1519" s="33">
        <f t="shared" si="116"/>
        <v>9.3100000000000002E-2</v>
      </c>
      <c r="E1519" s="206">
        <f t="shared" si="118"/>
        <v>8.3321649484536117E-2</v>
      </c>
      <c r="F1519" s="765">
        <v>9.31</v>
      </c>
      <c r="G1519" s="765">
        <v>4.0129999999999999</v>
      </c>
      <c r="H1519" s="337">
        <f t="shared" si="119"/>
        <v>3.8235605670103077</v>
      </c>
      <c r="I1519" s="34">
        <f t="shared" si="120"/>
        <v>3.8235605670103139E-2</v>
      </c>
      <c r="J1519" s="338">
        <f t="shared" si="121"/>
        <v>-6.2450045135165055E-17</v>
      </c>
      <c r="K1519" s="1786"/>
      <c r="L1519" s="1787"/>
      <c r="M1519" s="1786"/>
      <c r="N1519" s="1786"/>
      <c r="O1519" s="1786"/>
      <c r="P1519" s="1786"/>
      <c r="Q1519" s="1786"/>
    </row>
    <row r="1520" spans="1:17">
      <c r="A1520" s="764">
        <v>39546</v>
      </c>
      <c r="B1520" s="154">
        <f t="shared" si="115"/>
        <v>5.3690000000000009E-2</v>
      </c>
      <c r="C1520" s="206">
        <f t="shared" si="117"/>
        <v>4.508268041237113E-2</v>
      </c>
      <c r="D1520" s="33">
        <f t="shared" si="116"/>
        <v>9.3900000000000011E-2</v>
      </c>
      <c r="E1520" s="206">
        <f t="shared" si="118"/>
        <v>8.3324613402061903E-2</v>
      </c>
      <c r="F1520" s="765">
        <v>9.39</v>
      </c>
      <c r="G1520" s="765">
        <v>4.0209999999999999</v>
      </c>
      <c r="H1520" s="337">
        <f t="shared" si="119"/>
        <v>3.8241932989690706</v>
      </c>
      <c r="I1520" s="34">
        <f t="shared" si="120"/>
        <v>3.8241932989690773E-2</v>
      </c>
      <c r="J1520" s="338">
        <f t="shared" si="121"/>
        <v>-6.9388939039072284E-17</v>
      </c>
      <c r="K1520" s="1786"/>
      <c r="L1520" s="1787"/>
      <c r="M1520" s="1786"/>
      <c r="N1520" s="1786"/>
      <c r="O1520" s="1786"/>
      <c r="P1520" s="1786"/>
      <c r="Q1520" s="1786"/>
    </row>
    <row r="1521" spans="1:17">
      <c r="A1521" s="764">
        <v>39547</v>
      </c>
      <c r="B1521" s="154">
        <f t="shared" si="115"/>
        <v>5.4150000000000004E-2</v>
      </c>
      <c r="C1521" s="206">
        <f t="shared" si="117"/>
        <v>4.5080425257731954E-2</v>
      </c>
      <c r="D1521" s="33">
        <f t="shared" si="116"/>
        <v>9.4200000000000006E-2</v>
      </c>
      <c r="E1521" s="206">
        <f t="shared" si="118"/>
        <v>8.3328221649484599E-2</v>
      </c>
      <c r="F1521" s="765">
        <v>9.42</v>
      </c>
      <c r="G1521" s="765">
        <v>4.0049999999999999</v>
      </c>
      <c r="H1521" s="337">
        <f t="shared" si="119"/>
        <v>3.8247796391752567</v>
      </c>
      <c r="I1521" s="34">
        <f t="shared" si="120"/>
        <v>3.8247796391752645E-2</v>
      </c>
      <c r="J1521" s="338">
        <f t="shared" si="121"/>
        <v>-7.6327832942979512E-17</v>
      </c>
      <c r="K1521" s="1786"/>
      <c r="L1521" s="1787"/>
      <c r="M1521" s="1786"/>
      <c r="N1521" s="1786"/>
      <c r="O1521" s="1786"/>
      <c r="P1521" s="1786"/>
      <c r="Q1521" s="1786"/>
    </row>
    <row r="1522" spans="1:17">
      <c r="A1522" s="764">
        <v>39548</v>
      </c>
      <c r="B1522" s="154">
        <f t="shared" si="115"/>
        <v>5.4680000000000006E-2</v>
      </c>
      <c r="C1522" s="206">
        <f t="shared" si="117"/>
        <v>4.5078917525773185E-2</v>
      </c>
      <c r="D1522" s="33">
        <f t="shared" si="116"/>
        <v>9.4500000000000015E-2</v>
      </c>
      <c r="E1522" s="206">
        <f t="shared" si="118"/>
        <v>8.3332216494845401E-2</v>
      </c>
      <c r="F1522" s="765">
        <v>9.4500000000000011</v>
      </c>
      <c r="G1522" s="765">
        <v>3.9820000000000002</v>
      </c>
      <c r="H1522" s="337">
        <f t="shared" si="119"/>
        <v>3.8253298969072156</v>
      </c>
      <c r="I1522" s="34">
        <f t="shared" si="120"/>
        <v>3.8253298969072216E-2</v>
      </c>
      <c r="J1522" s="338">
        <f t="shared" si="121"/>
        <v>-6.2450045135165055E-17</v>
      </c>
      <c r="K1522" s="1786"/>
      <c r="L1522" s="1787"/>
      <c r="M1522" s="1786"/>
      <c r="N1522" s="1786"/>
      <c r="O1522" s="1786"/>
      <c r="P1522" s="1786"/>
      <c r="Q1522" s="1786"/>
    </row>
    <row r="1523" spans="1:17">
      <c r="A1523" s="764">
        <v>39549</v>
      </c>
      <c r="B1523" s="154">
        <f t="shared" si="115"/>
        <v>5.5800000000000002E-2</v>
      </c>
      <c r="C1523" s="206">
        <f t="shared" si="117"/>
        <v>4.5078865979381426E-2</v>
      </c>
      <c r="D1523" s="33">
        <f t="shared" si="116"/>
        <v>9.4899999999999998E-2</v>
      </c>
      <c r="E1523" s="206">
        <f t="shared" si="118"/>
        <v>8.3337500000000037E-2</v>
      </c>
      <c r="F1523" s="765">
        <v>9.49</v>
      </c>
      <c r="G1523" s="765">
        <v>3.91</v>
      </c>
      <c r="H1523" s="337">
        <f t="shared" si="119"/>
        <v>3.8258634020618545</v>
      </c>
      <c r="I1523" s="34">
        <f t="shared" si="120"/>
        <v>3.8258634020618611E-2</v>
      </c>
      <c r="J1523" s="338">
        <f t="shared" si="121"/>
        <v>-6.2450045135165055E-17</v>
      </c>
      <c r="K1523" s="1786"/>
      <c r="L1523" s="1787"/>
      <c r="M1523" s="1786"/>
      <c r="N1523" s="1786"/>
      <c r="O1523" s="1786"/>
      <c r="P1523" s="1786"/>
      <c r="Q1523" s="1786"/>
    </row>
    <row r="1524" spans="1:17">
      <c r="A1524" s="764">
        <v>39552</v>
      </c>
      <c r="B1524" s="154">
        <f t="shared" si="115"/>
        <v>5.6520000000000008E-2</v>
      </c>
      <c r="C1524" s="206">
        <f t="shared" si="117"/>
        <v>4.5079884020618535E-2</v>
      </c>
      <c r="D1524" s="33">
        <f t="shared" si="116"/>
        <v>9.5600000000000004E-2</v>
      </c>
      <c r="E1524" s="206">
        <f t="shared" si="118"/>
        <v>8.3344072164948491E-2</v>
      </c>
      <c r="F1524" s="765">
        <v>9.56</v>
      </c>
      <c r="G1524" s="765">
        <v>3.9079999999999999</v>
      </c>
      <c r="H1524" s="337">
        <f t="shared" si="119"/>
        <v>3.826418814432988</v>
      </c>
      <c r="I1524" s="34">
        <f t="shared" si="120"/>
        <v>3.8264188144329955E-2</v>
      </c>
      <c r="J1524" s="338">
        <f t="shared" si="121"/>
        <v>-7.6327832942979512E-17</v>
      </c>
      <c r="K1524" s="1786"/>
      <c r="L1524" s="1787"/>
      <c r="M1524" s="1786"/>
      <c r="N1524" s="1786"/>
      <c r="O1524" s="1786"/>
      <c r="P1524" s="1786"/>
      <c r="Q1524" s="1786"/>
    </row>
    <row r="1525" spans="1:17">
      <c r="A1525" s="764">
        <v>39553</v>
      </c>
      <c r="B1525" s="154">
        <f t="shared" si="115"/>
        <v>5.5760000000000004E-2</v>
      </c>
      <c r="C1525" s="206">
        <f t="shared" si="117"/>
        <v>4.5079755154639155E-2</v>
      </c>
      <c r="D1525" s="33">
        <f t="shared" si="116"/>
        <v>9.5400000000000013E-2</v>
      </c>
      <c r="E1525" s="206">
        <f t="shared" si="118"/>
        <v>8.3350644329896945E-2</v>
      </c>
      <c r="F1525" s="765">
        <v>9.5400000000000009</v>
      </c>
      <c r="G1525" s="765">
        <v>3.964</v>
      </c>
      <c r="H1525" s="337">
        <f t="shared" si="119"/>
        <v>3.8270889175257707</v>
      </c>
      <c r="I1525" s="34">
        <f t="shared" si="120"/>
        <v>3.827088917525779E-2</v>
      </c>
      <c r="J1525" s="338">
        <f t="shared" si="121"/>
        <v>-8.3266726846886741E-17</v>
      </c>
      <c r="K1525" s="1786"/>
      <c r="L1525" s="1787"/>
      <c r="M1525" s="1786"/>
      <c r="N1525" s="1786"/>
      <c r="O1525" s="1786"/>
      <c r="P1525" s="1786"/>
      <c r="Q1525" s="1786"/>
    </row>
    <row r="1526" spans="1:17">
      <c r="A1526" s="764">
        <v>39554</v>
      </c>
      <c r="B1526" s="154">
        <f t="shared" si="115"/>
        <v>5.4029999999999995E-2</v>
      </c>
      <c r="C1526" s="206">
        <f t="shared" si="117"/>
        <v>4.5077152061855648E-2</v>
      </c>
      <c r="D1526" s="33">
        <f t="shared" si="116"/>
        <v>9.4399999999999998E-2</v>
      </c>
      <c r="E1526" s="206">
        <f t="shared" si="118"/>
        <v>8.3355798969072178E-2</v>
      </c>
      <c r="F1526" s="765">
        <v>9.44</v>
      </c>
      <c r="G1526" s="765">
        <v>4.0369999999999999</v>
      </c>
      <c r="H1526" s="337">
        <f t="shared" si="119"/>
        <v>3.8278646907216474</v>
      </c>
      <c r="I1526" s="34">
        <f t="shared" si="120"/>
        <v>3.8278646907216531E-2</v>
      </c>
      <c r="J1526" s="338">
        <f t="shared" si="121"/>
        <v>-5.5511151231257827E-17</v>
      </c>
      <c r="K1526" s="1786"/>
      <c r="L1526" s="1787"/>
      <c r="M1526" s="1786"/>
      <c r="N1526" s="1786"/>
      <c r="O1526" s="1786"/>
      <c r="P1526" s="1786"/>
      <c r="Q1526" s="1786"/>
    </row>
    <row r="1527" spans="1:17">
      <c r="A1527" s="764">
        <v>39555</v>
      </c>
      <c r="B1527" s="154">
        <f t="shared" si="115"/>
        <v>5.3840000000000013E-2</v>
      </c>
      <c r="C1527" s="206">
        <f t="shared" si="117"/>
        <v>4.5074085051546378E-2</v>
      </c>
      <c r="D1527" s="33">
        <f t="shared" si="116"/>
        <v>9.4600000000000004E-2</v>
      </c>
      <c r="E1527" s="206">
        <f t="shared" si="118"/>
        <v>8.3360953608247426E-2</v>
      </c>
      <c r="F1527" s="765">
        <v>9.4600000000000009</v>
      </c>
      <c r="G1527" s="765">
        <v>4.0759999999999996</v>
      </c>
      <c r="H1527" s="337">
        <f t="shared" si="119"/>
        <v>3.8286868556701008</v>
      </c>
      <c r="I1527" s="34">
        <f t="shared" si="120"/>
        <v>3.8286868556701048E-2</v>
      </c>
      <c r="J1527" s="338">
        <f t="shared" si="121"/>
        <v>0</v>
      </c>
      <c r="K1527" s="1786"/>
      <c r="L1527" s="1787"/>
      <c r="M1527" s="1786"/>
      <c r="N1527" s="1786"/>
      <c r="O1527" s="1786"/>
      <c r="P1527" s="1786"/>
      <c r="Q1527" s="1786"/>
    </row>
    <row r="1528" spans="1:17">
      <c r="A1528" s="764">
        <v>39556</v>
      </c>
      <c r="B1528" s="154">
        <f t="shared" si="115"/>
        <v>5.2069999999999998E-2</v>
      </c>
      <c r="C1528" s="206">
        <f t="shared" si="117"/>
        <v>4.5069639175257706E-2</v>
      </c>
      <c r="D1528" s="33">
        <f t="shared" si="116"/>
        <v>9.3399999999999997E-2</v>
      </c>
      <c r="E1528" s="206">
        <f t="shared" si="118"/>
        <v>8.3365206185567017E-2</v>
      </c>
      <c r="F1528" s="765">
        <v>9.34</v>
      </c>
      <c r="G1528" s="765">
        <v>4.133</v>
      </c>
      <c r="H1528" s="337">
        <f t="shared" si="119"/>
        <v>3.8295567010309259</v>
      </c>
      <c r="I1528" s="34">
        <f t="shared" si="120"/>
        <v>3.8295567010309312E-2</v>
      </c>
      <c r="J1528" s="338">
        <f t="shared" si="121"/>
        <v>-5.5511151231257827E-17</v>
      </c>
      <c r="K1528" s="1786"/>
      <c r="L1528" s="1787"/>
      <c r="M1528" s="1786"/>
      <c r="N1528" s="1786"/>
      <c r="O1528" s="1786"/>
      <c r="P1528" s="1786"/>
      <c r="Q1528" s="1786"/>
    </row>
    <row r="1529" spans="1:17">
      <c r="A1529" s="764">
        <v>39559</v>
      </c>
      <c r="B1529" s="154">
        <f t="shared" si="115"/>
        <v>5.2750000000000005E-2</v>
      </c>
      <c r="C1529" s="206">
        <f t="shared" si="117"/>
        <v>4.5066340206185537E-2</v>
      </c>
      <c r="D1529" s="33">
        <f t="shared" si="116"/>
        <v>9.3900000000000011E-2</v>
      </c>
      <c r="E1529" s="206">
        <f t="shared" si="118"/>
        <v>8.3370103092783518E-2</v>
      </c>
      <c r="F1529" s="765">
        <v>9.39</v>
      </c>
      <c r="G1529" s="765">
        <v>4.1150000000000002</v>
      </c>
      <c r="H1529" s="337">
        <f t="shared" si="119"/>
        <v>3.8303762886597914</v>
      </c>
      <c r="I1529" s="34">
        <f t="shared" si="120"/>
        <v>3.8303762886597981E-2</v>
      </c>
      <c r="J1529" s="338">
        <f t="shared" si="121"/>
        <v>-6.9388939039072284E-17</v>
      </c>
      <c r="K1529" s="1786"/>
      <c r="L1529" s="1787"/>
      <c r="M1529" s="1786"/>
      <c r="N1529" s="1786"/>
      <c r="O1529" s="1786"/>
      <c r="P1529" s="1786"/>
      <c r="Q1529" s="1786"/>
    </row>
    <row r="1530" spans="1:17">
      <c r="A1530" s="764">
        <v>39560</v>
      </c>
      <c r="B1530" s="154">
        <f t="shared" si="115"/>
        <v>5.2620000000000007E-2</v>
      </c>
      <c r="C1530" s="206">
        <f t="shared" si="117"/>
        <v>4.5063749999999965E-2</v>
      </c>
      <c r="D1530" s="33">
        <f t="shared" si="116"/>
        <v>9.4100000000000003E-2</v>
      </c>
      <c r="E1530" s="206">
        <f t="shared" si="118"/>
        <v>8.3375644329896928E-2</v>
      </c>
      <c r="F1530" s="765">
        <v>9.41</v>
      </c>
      <c r="G1530" s="765">
        <v>4.1479999999999997</v>
      </c>
      <c r="H1530" s="337">
        <f t="shared" si="119"/>
        <v>3.8311894329896878</v>
      </c>
      <c r="I1530" s="34">
        <f t="shared" si="120"/>
        <v>3.8311894329896963E-2</v>
      </c>
      <c r="J1530" s="338">
        <f t="shared" si="121"/>
        <v>-8.3266726846886741E-17</v>
      </c>
      <c r="K1530" s="1786"/>
      <c r="L1530" s="1787"/>
      <c r="M1530" s="1786"/>
      <c r="N1530" s="1786"/>
      <c r="O1530" s="1786"/>
      <c r="P1530" s="1786"/>
      <c r="Q1530" s="1786"/>
    </row>
    <row r="1531" spans="1:17">
      <c r="A1531" s="764">
        <v>39561</v>
      </c>
      <c r="B1531" s="154">
        <f t="shared" si="115"/>
        <v>5.2440000000000007E-2</v>
      </c>
      <c r="C1531" s="206">
        <f t="shared" si="117"/>
        <v>4.5061211340206159E-2</v>
      </c>
      <c r="D1531" s="33">
        <f t="shared" si="116"/>
        <v>9.3900000000000011E-2</v>
      </c>
      <c r="E1531" s="206">
        <f t="shared" si="118"/>
        <v>8.338079896907219E-2</v>
      </c>
      <c r="F1531" s="765">
        <v>9.39</v>
      </c>
      <c r="G1531" s="765">
        <v>4.1459999999999999</v>
      </c>
      <c r="H1531" s="337">
        <f t="shared" si="119"/>
        <v>3.8319587628865954</v>
      </c>
      <c r="I1531" s="34">
        <f t="shared" si="120"/>
        <v>3.8319587628866031E-2</v>
      </c>
      <c r="J1531" s="338">
        <f t="shared" si="121"/>
        <v>-7.6327832942979512E-17</v>
      </c>
      <c r="K1531" s="1786"/>
      <c r="L1531" s="1787"/>
      <c r="M1531" s="1786"/>
      <c r="N1531" s="1786"/>
      <c r="O1531" s="1786"/>
      <c r="P1531" s="1786"/>
      <c r="Q1531" s="1786"/>
    </row>
    <row r="1532" spans="1:17">
      <c r="A1532" s="764">
        <v>39562</v>
      </c>
      <c r="B1532" s="154">
        <f t="shared" si="115"/>
        <v>5.228E-2</v>
      </c>
      <c r="C1532" s="206">
        <f t="shared" si="117"/>
        <v>4.5058943298969048E-2</v>
      </c>
      <c r="D1532" s="33">
        <f t="shared" si="116"/>
        <v>9.4100000000000003E-2</v>
      </c>
      <c r="E1532" s="206">
        <f t="shared" si="118"/>
        <v>8.3386469072164973E-2</v>
      </c>
      <c r="F1532" s="765">
        <v>9.41</v>
      </c>
      <c r="G1532" s="765">
        <v>4.1820000000000004</v>
      </c>
      <c r="H1532" s="337">
        <f t="shared" si="119"/>
        <v>3.8327525773195852</v>
      </c>
      <c r="I1532" s="34">
        <f t="shared" si="120"/>
        <v>3.8327525773195925E-2</v>
      </c>
      <c r="J1532" s="338">
        <f t="shared" si="121"/>
        <v>-7.6327832942979512E-17</v>
      </c>
      <c r="K1532" s="1786"/>
      <c r="L1532" s="1787"/>
      <c r="M1532" s="1786"/>
      <c r="N1532" s="1786"/>
      <c r="O1532" s="1786"/>
      <c r="P1532" s="1786"/>
      <c r="Q1532" s="1786"/>
    </row>
    <row r="1533" spans="1:17">
      <c r="A1533" s="764">
        <v>39563</v>
      </c>
      <c r="B1533" s="154">
        <f t="shared" si="115"/>
        <v>5.1520000000000003E-2</v>
      </c>
      <c r="C1533" s="206">
        <f t="shared" si="117"/>
        <v>4.5056945876288626E-2</v>
      </c>
      <c r="D1533" s="33">
        <f t="shared" si="116"/>
        <v>9.3299999999999994E-2</v>
      </c>
      <c r="E1533" s="206">
        <f t="shared" si="118"/>
        <v>8.3390979381443311E-2</v>
      </c>
      <c r="F1533" s="765">
        <v>9.33</v>
      </c>
      <c r="G1533" s="765">
        <v>4.1779999999999999</v>
      </c>
      <c r="H1533" s="337">
        <f t="shared" si="119"/>
        <v>3.8334033505154617</v>
      </c>
      <c r="I1533" s="34">
        <f t="shared" si="120"/>
        <v>3.8334033505154685E-2</v>
      </c>
      <c r="J1533" s="338">
        <f t="shared" si="121"/>
        <v>-6.9388939039072284E-17</v>
      </c>
      <c r="K1533" s="1786"/>
      <c r="L1533" s="1787"/>
      <c r="M1533" s="1786"/>
      <c r="N1533" s="1786"/>
      <c r="O1533" s="1786"/>
      <c r="P1533" s="1786"/>
      <c r="Q1533" s="1786"/>
    </row>
    <row r="1534" spans="1:17">
      <c r="A1534" s="764">
        <v>39566</v>
      </c>
      <c r="B1534" s="154">
        <f t="shared" si="115"/>
        <v>5.0890000000000012E-2</v>
      </c>
      <c r="C1534" s="206">
        <f t="shared" si="117"/>
        <v>4.5053775773195831E-2</v>
      </c>
      <c r="D1534" s="33">
        <f t="shared" si="116"/>
        <v>9.290000000000001E-2</v>
      </c>
      <c r="E1534" s="206">
        <f t="shared" si="118"/>
        <v>8.3394329896907232E-2</v>
      </c>
      <c r="F1534" s="765">
        <v>9.2900000000000009</v>
      </c>
      <c r="G1534" s="765">
        <v>4.2009999999999996</v>
      </c>
      <c r="H1534" s="337">
        <f t="shared" si="119"/>
        <v>3.8340554123711321</v>
      </c>
      <c r="I1534" s="34">
        <f t="shared" si="120"/>
        <v>3.8340554123711401E-2</v>
      </c>
      <c r="J1534" s="338">
        <f t="shared" si="121"/>
        <v>-8.3266726846886741E-17</v>
      </c>
      <c r="K1534" s="1786"/>
      <c r="L1534" s="1787"/>
      <c r="M1534" s="1786"/>
      <c r="N1534" s="1786"/>
      <c r="O1534" s="1786"/>
      <c r="P1534" s="1786"/>
      <c r="Q1534" s="1786"/>
    </row>
    <row r="1535" spans="1:17">
      <c r="A1535" s="764">
        <v>39567</v>
      </c>
      <c r="B1535" s="154">
        <f t="shared" si="115"/>
        <v>5.1920000000000001E-2</v>
      </c>
      <c r="C1535" s="206">
        <f t="shared" si="117"/>
        <v>4.5051520618556669E-2</v>
      </c>
      <c r="D1535" s="33">
        <f t="shared" si="116"/>
        <v>9.3299999999999994E-2</v>
      </c>
      <c r="E1535" s="206">
        <f t="shared" si="118"/>
        <v>8.339780927835054E-2</v>
      </c>
      <c r="F1535" s="765">
        <v>9.33</v>
      </c>
      <c r="G1535" s="765">
        <v>4.1379999999999999</v>
      </c>
      <c r="H1535" s="337">
        <f t="shared" si="119"/>
        <v>3.8346288659793792</v>
      </c>
      <c r="I1535" s="34">
        <f t="shared" si="120"/>
        <v>3.8346288659793872E-2</v>
      </c>
      <c r="J1535" s="338">
        <f t="shared" si="121"/>
        <v>-7.6327832942979512E-17</v>
      </c>
      <c r="K1535" s="1786"/>
      <c r="L1535" s="1787"/>
      <c r="M1535" s="1786"/>
      <c r="N1535" s="1786"/>
      <c r="O1535" s="1786"/>
      <c r="P1535" s="1786"/>
      <c r="Q1535" s="1786"/>
    </row>
    <row r="1536" spans="1:17">
      <c r="A1536" s="764">
        <v>39568</v>
      </c>
      <c r="B1536" s="154">
        <f t="shared" si="115"/>
        <v>5.1629999999999995E-2</v>
      </c>
      <c r="C1536" s="206">
        <f t="shared" si="117"/>
        <v>4.5048891752577286E-2</v>
      </c>
      <c r="D1536" s="33">
        <f t="shared" si="116"/>
        <v>9.2799999999999994E-2</v>
      </c>
      <c r="E1536" s="206">
        <f t="shared" si="118"/>
        <v>8.3400386597938164E-2</v>
      </c>
      <c r="F1536" s="765">
        <v>9.2799999999999994</v>
      </c>
      <c r="G1536" s="765">
        <v>4.117</v>
      </c>
      <c r="H1536" s="337">
        <f t="shared" si="119"/>
        <v>3.835149484536081</v>
      </c>
      <c r="I1536" s="34">
        <f t="shared" si="120"/>
        <v>3.8351494845360878E-2</v>
      </c>
      <c r="J1536" s="338">
        <f t="shared" si="121"/>
        <v>-6.9388939039072284E-17</v>
      </c>
      <c r="K1536" s="1786"/>
      <c r="L1536" s="1787"/>
      <c r="M1536" s="1786"/>
      <c r="N1536" s="1786"/>
      <c r="O1536" s="1786"/>
      <c r="P1536" s="1786"/>
      <c r="Q1536" s="1786"/>
    </row>
    <row r="1537" spans="1:17">
      <c r="A1537" s="764">
        <v>39569</v>
      </c>
      <c r="B1537" s="154">
        <f t="shared" si="115"/>
        <v>5.1629999999999995E-2</v>
      </c>
      <c r="C1537" s="206">
        <f t="shared" si="117"/>
        <v>4.5046675257731927E-2</v>
      </c>
      <c r="D1537" s="33">
        <f t="shared" si="116"/>
        <v>9.2799999999999994E-2</v>
      </c>
      <c r="E1537" s="206">
        <f t="shared" si="118"/>
        <v>8.3403221649484549E-2</v>
      </c>
      <c r="F1537" s="765">
        <v>9.2799999999999994</v>
      </c>
      <c r="G1537" s="765">
        <v>4.117</v>
      </c>
      <c r="H1537" s="337">
        <f t="shared" si="119"/>
        <v>3.8356546391752557</v>
      </c>
      <c r="I1537" s="34">
        <f t="shared" si="120"/>
        <v>3.8356546391752622E-2</v>
      </c>
      <c r="J1537" s="338">
        <f t="shared" si="121"/>
        <v>-6.2450045135165055E-17</v>
      </c>
      <c r="K1537" s="1786"/>
      <c r="L1537" s="1787"/>
      <c r="M1537" s="1786"/>
      <c r="N1537" s="1786"/>
      <c r="O1537" s="1786"/>
      <c r="P1537" s="1786"/>
      <c r="Q1537" s="1786"/>
    </row>
    <row r="1538" spans="1:17">
      <c r="A1538" s="764">
        <v>39570</v>
      </c>
      <c r="B1538" s="154">
        <f t="shared" si="115"/>
        <v>4.9819999999999996E-2</v>
      </c>
      <c r="C1538" s="206">
        <f t="shared" si="117"/>
        <v>4.5042744845360798E-2</v>
      </c>
      <c r="D1538" s="33">
        <f t="shared" si="116"/>
        <v>9.1799999999999993E-2</v>
      </c>
      <c r="E1538" s="206">
        <f t="shared" si="118"/>
        <v>8.3405670103092786E-2</v>
      </c>
      <c r="F1538" s="765">
        <v>9.18</v>
      </c>
      <c r="G1538" s="765">
        <v>4.1980000000000004</v>
      </c>
      <c r="H1538" s="337">
        <f t="shared" si="119"/>
        <v>3.8362925257731946</v>
      </c>
      <c r="I1538" s="34">
        <f t="shared" si="120"/>
        <v>3.8362925257731988E-2</v>
      </c>
      <c r="J1538" s="338">
        <f t="shared" si="121"/>
        <v>0</v>
      </c>
      <c r="K1538" s="1786"/>
      <c r="L1538" s="1787"/>
      <c r="M1538" s="1786"/>
      <c r="N1538" s="1786"/>
      <c r="O1538" s="1786"/>
      <c r="P1538" s="1786"/>
      <c r="Q1538" s="1786"/>
    </row>
    <row r="1539" spans="1:17">
      <c r="A1539" s="764">
        <v>39573</v>
      </c>
      <c r="B1539" s="154">
        <f t="shared" si="115"/>
        <v>5.0219999999999994E-2</v>
      </c>
      <c r="C1539" s="206">
        <f t="shared" si="117"/>
        <v>4.5039265463917511E-2</v>
      </c>
      <c r="D1539" s="33">
        <f t="shared" si="116"/>
        <v>9.1799999999999993E-2</v>
      </c>
      <c r="E1539" s="206">
        <f t="shared" si="118"/>
        <v>8.3407731958762915E-2</v>
      </c>
      <c r="F1539" s="765">
        <v>9.18</v>
      </c>
      <c r="G1539" s="765">
        <v>4.1580000000000004</v>
      </c>
      <c r="H1539" s="337">
        <f t="shared" si="119"/>
        <v>3.8368466494845346</v>
      </c>
      <c r="I1539" s="34">
        <f t="shared" si="120"/>
        <v>3.8368466494845405E-2</v>
      </c>
      <c r="J1539" s="338">
        <f t="shared" si="121"/>
        <v>-5.5511151231257827E-17</v>
      </c>
      <c r="K1539" s="1786"/>
      <c r="L1539" s="1787"/>
      <c r="M1539" s="1786"/>
      <c r="N1539" s="1786"/>
      <c r="O1539" s="1786"/>
      <c r="P1539" s="1786"/>
      <c r="Q1539" s="1786"/>
    </row>
    <row r="1540" spans="1:17">
      <c r="A1540" s="764">
        <v>39574</v>
      </c>
      <c r="B1540" s="154">
        <f t="shared" si="115"/>
        <v>5.077000000000001E-2</v>
      </c>
      <c r="C1540" s="206">
        <f t="shared" si="117"/>
        <v>4.5036894329896889E-2</v>
      </c>
      <c r="D1540" s="33">
        <f t="shared" si="116"/>
        <v>9.2100000000000015E-2</v>
      </c>
      <c r="E1540" s="206">
        <f t="shared" si="118"/>
        <v>8.34105670103093E-2</v>
      </c>
      <c r="F1540" s="765">
        <v>9.2100000000000009</v>
      </c>
      <c r="G1540" s="765">
        <v>4.133</v>
      </c>
      <c r="H1540" s="337">
        <f t="shared" si="119"/>
        <v>3.837367268041235</v>
      </c>
      <c r="I1540" s="34">
        <f t="shared" si="120"/>
        <v>3.8373672680412411E-2</v>
      </c>
      <c r="J1540" s="338">
        <f t="shared" si="121"/>
        <v>-6.2450045135165055E-17</v>
      </c>
      <c r="K1540" s="1786"/>
      <c r="L1540" s="1787"/>
      <c r="M1540" s="1786"/>
      <c r="N1540" s="1786"/>
      <c r="O1540" s="1786"/>
      <c r="P1540" s="1786"/>
      <c r="Q1540" s="1786"/>
    </row>
    <row r="1541" spans="1:17">
      <c r="A1541" s="764">
        <v>39576</v>
      </c>
      <c r="B1541" s="154">
        <f t="shared" si="115"/>
        <v>5.0860000000000002E-2</v>
      </c>
      <c r="C1541" s="206">
        <f t="shared" si="117"/>
        <v>4.5034922680412363E-2</v>
      </c>
      <c r="D1541" s="33">
        <f t="shared" si="116"/>
        <v>9.1499999999999998E-2</v>
      </c>
      <c r="E1541" s="206">
        <f t="shared" si="118"/>
        <v>8.3412371134020627E-2</v>
      </c>
      <c r="F1541" s="765">
        <v>9.15</v>
      </c>
      <c r="G1541" s="765">
        <v>4.0640000000000001</v>
      </c>
      <c r="H1541" s="337">
        <f t="shared" si="119"/>
        <v>3.8377448453608221</v>
      </c>
      <c r="I1541" s="34">
        <f t="shared" si="120"/>
        <v>3.8377448453608264E-2</v>
      </c>
      <c r="J1541" s="338">
        <f t="shared" si="121"/>
        <v>0</v>
      </c>
      <c r="K1541" s="1786"/>
      <c r="L1541" s="1787"/>
      <c r="M1541" s="1786"/>
      <c r="N1541" s="1786"/>
      <c r="O1541" s="1786"/>
      <c r="P1541" s="1786"/>
      <c r="Q1541" s="1786"/>
    </row>
    <row r="1542" spans="1:17">
      <c r="A1542" s="764">
        <v>39577</v>
      </c>
      <c r="B1542" s="154">
        <f t="shared" ref="B1542:B1605" si="122">(F1542-G1542)/100</f>
        <v>5.2250000000000005E-2</v>
      </c>
      <c r="C1542" s="206">
        <f t="shared" si="117"/>
        <v>4.503452319587628E-2</v>
      </c>
      <c r="D1542" s="33">
        <f t="shared" si="116"/>
        <v>9.2200000000000004E-2</v>
      </c>
      <c r="E1542" s="206">
        <f t="shared" si="118"/>
        <v>8.3415077319587652E-2</v>
      </c>
      <c r="F1542" s="765">
        <v>9.2200000000000006</v>
      </c>
      <c r="G1542" s="765">
        <v>3.9950000000000001</v>
      </c>
      <c r="H1542" s="337">
        <f t="shared" si="119"/>
        <v>3.8380554123711312</v>
      </c>
      <c r="I1542" s="34">
        <f t="shared" si="120"/>
        <v>3.8380554123711372E-2</v>
      </c>
      <c r="J1542" s="338">
        <f t="shared" si="121"/>
        <v>-6.2450045135165055E-17</v>
      </c>
      <c r="K1542" s="1786"/>
      <c r="L1542" s="1787"/>
      <c r="M1542" s="1786"/>
      <c r="N1542" s="1786"/>
      <c r="O1542" s="1786"/>
      <c r="P1542" s="1786"/>
      <c r="Q1542" s="1786"/>
    </row>
    <row r="1543" spans="1:17">
      <c r="A1543" s="764">
        <v>39580</v>
      </c>
      <c r="B1543" s="154">
        <f t="shared" si="122"/>
        <v>5.1890000000000013E-2</v>
      </c>
      <c r="C1543" s="206">
        <f t="shared" si="117"/>
        <v>4.5033118556701023E-2</v>
      </c>
      <c r="D1543" s="33">
        <f t="shared" ref="D1543:D1606" si="123">F1543/100</f>
        <v>9.2000000000000012E-2</v>
      </c>
      <c r="E1543" s="206">
        <f t="shared" si="118"/>
        <v>8.3417783505154663E-2</v>
      </c>
      <c r="F1543" s="765">
        <v>9.2000000000000011</v>
      </c>
      <c r="G1543" s="765">
        <v>4.0110000000000001</v>
      </c>
      <c r="H1543" s="337">
        <f t="shared" si="119"/>
        <v>3.838466494845358</v>
      </c>
      <c r="I1543" s="34">
        <f t="shared" si="120"/>
        <v>3.8384664948453641E-2</v>
      </c>
      <c r="J1543" s="338">
        <f t="shared" si="121"/>
        <v>-6.2450045135165055E-17</v>
      </c>
      <c r="K1543" s="1786"/>
      <c r="L1543" s="1787"/>
      <c r="M1543" s="1786"/>
      <c r="N1543" s="1786"/>
      <c r="O1543" s="1786"/>
      <c r="P1543" s="1786"/>
      <c r="Q1543" s="1786"/>
    </row>
    <row r="1544" spans="1:17">
      <c r="A1544" s="764">
        <v>39581</v>
      </c>
      <c r="B1544" s="154">
        <f t="shared" si="122"/>
        <v>5.0959999999999998E-2</v>
      </c>
      <c r="C1544" s="206">
        <f t="shared" si="117"/>
        <v>4.5030206185567002E-2</v>
      </c>
      <c r="D1544" s="33">
        <f t="shared" si="123"/>
        <v>9.1799999999999993E-2</v>
      </c>
      <c r="E1544" s="206">
        <f t="shared" si="118"/>
        <v>8.3420360824742301E-2</v>
      </c>
      <c r="F1544" s="765">
        <v>9.18</v>
      </c>
      <c r="G1544" s="765">
        <v>4.0839999999999996</v>
      </c>
      <c r="H1544" s="337">
        <f t="shared" si="119"/>
        <v>3.8390154639175229</v>
      </c>
      <c r="I1544" s="34">
        <f t="shared" si="120"/>
        <v>3.8390154639175299E-2</v>
      </c>
      <c r="J1544" s="338">
        <f t="shared" si="121"/>
        <v>-6.9388939039072284E-17</v>
      </c>
      <c r="K1544" s="1786"/>
      <c r="L1544" s="1787"/>
      <c r="M1544" s="1786"/>
      <c r="N1544" s="1786"/>
      <c r="O1544" s="1786"/>
      <c r="P1544" s="1786"/>
      <c r="Q1544" s="1786"/>
    </row>
    <row r="1545" spans="1:17">
      <c r="A1545" s="764">
        <v>39582</v>
      </c>
      <c r="B1545" s="154">
        <f t="shared" si="122"/>
        <v>4.9660000000000003E-2</v>
      </c>
      <c r="C1545" s="206">
        <f t="shared" si="117"/>
        <v>4.5025747422680402E-2</v>
      </c>
      <c r="D1545" s="33">
        <f t="shared" si="123"/>
        <v>9.1400000000000009E-2</v>
      </c>
      <c r="E1545" s="206">
        <f t="shared" si="118"/>
        <v>8.3421907216494881E-2</v>
      </c>
      <c r="F1545" s="765">
        <v>9.14</v>
      </c>
      <c r="G1545" s="765">
        <v>4.1740000000000004</v>
      </c>
      <c r="H1545" s="337">
        <f t="shared" si="119"/>
        <v>3.8396159793814402</v>
      </c>
      <c r="I1545" s="34">
        <f t="shared" si="120"/>
        <v>3.8396159793814479E-2</v>
      </c>
      <c r="J1545" s="338">
        <f t="shared" si="121"/>
        <v>-7.6327832942979512E-17</v>
      </c>
      <c r="K1545" s="1786"/>
      <c r="L1545" s="1787"/>
      <c r="M1545" s="1786"/>
      <c r="N1545" s="1786"/>
      <c r="O1545" s="1786"/>
      <c r="P1545" s="1786"/>
      <c r="Q1545" s="1786"/>
    </row>
    <row r="1546" spans="1:17">
      <c r="A1546" s="764">
        <v>39583</v>
      </c>
      <c r="B1546" s="154">
        <f t="shared" si="122"/>
        <v>4.9270000000000008E-2</v>
      </c>
      <c r="C1546" s="206">
        <f t="shared" si="117"/>
        <v>4.5020992268041231E-2</v>
      </c>
      <c r="D1546" s="33">
        <f t="shared" si="123"/>
        <v>9.1300000000000006E-2</v>
      </c>
      <c r="E1546" s="206">
        <f t="shared" si="118"/>
        <v>8.3422938144329911E-2</v>
      </c>
      <c r="F1546" s="765">
        <v>9.1300000000000008</v>
      </c>
      <c r="G1546" s="765">
        <v>4.2030000000000003</v>
      </c>
      <c r="H1546" s="337">
        <f t="shared" si="119"/>
        <v>3.8401945876288637</v>
      </c>
      <c r="I1546" s="34">
        <f t="shared" si="120"/>
        <v>3.840194587628868E-2</v>
      </c>
      <c r="J1546" s="338">
        <f t="shared" si="121"/>
        <v>0</v>
      </c>
      <c r="K1546" s="1786"/>
      <c r="L1546" s="1787"/>
      <c r="M1546" s="1786"/>
      <c r="N1546" s="1786"/>
      <c r="O1546" s="1786"/>
      <c r="P1546" s="1786"/>
      <c r="Q1546" s="1786"/>
    </row>
    <row r="1547" spans="1:17">
      <c r="A1547" s="764">
        <v>39584</v>
      </c>
      <c r="B1547" s="154">
        <f t="shared" si="122"/>
        <v>4.9200000000000001E-2</v>
      </c>
      <c r="C1547" s="206">
        <f t="shared" si="117"/>
        <v>4.5016043814432985E-2</v>
      </c>
      <c r="D1547" s="33">
        <f t="shared" si="123"/>
        <v>9.0899999999999995E-2</v>
      </c>
      <c r="E1547" s="206">
        <f t="shared" si="118"/>
        <v>8.3423195876288658E-2</v>
      </c>
      <c r="F1547" s="765">
        <v>9.09</v>
      </c>
      <c r="G1547" s="765">
        <v>4.17</v>
      </c>
      <c r="H1547" s="337">
        <f t="shared" si="119"/>
        <v>3.8407152061855645</v>
      </c>
      <c r="I1547" s="34">
        <f t="shared" si="120"/>
        <v>3.8407152061855673E-2</v>
      </c>
      <c r="J1547" s="338">
        <f t="shared" si="121"/>
        <v>0</v>
      </c>
      <c r="K1547" s="1786"/>
      <c r="L1547" s="1787"/>
      <c r="M1547" s="1786"/>
      <c r="N1547" s="1786"/>
      <c r="O1547" s="1786"/>
      <c r="P1547" s="1786"/>
      <c r="Q1547" s="1786"/>
    </row>
    <row r="1548" spans="1:17">
      <c r="A1548" s="764">
        <v>39587</v>
      </c>
      <c r="B1548" s="154">
        <f t="shared" si="122"/>
        <v>4.8400000000000006E-2</v>
      </c>
      <c r="C1548" s="206">
        <f t="shared" si="117"/>
        <v>4.5010283505154638E-2</v>
      </c>
      <c r="D1548" s="33">
        <f t="shared" si="123"/>
        <v>9.06E-2</v>
      </c>
      <c r="E1548" s="206">
        <f t="shared" si="118"/>
        <v>8.3423324742268032E-2</v>
      </c>
      <c r="F1548" s="765">
        <v>9.06</v>
      </c>
      <c r="G1548" s="765">
        <v>4.22</v>
      </c>
      <c r="H1548" s="337">
        <f t="shared" si="119"/>
        <v>3.8413041237113377</v>
      </c>
      <c r="I1548" s="34">
        <f t="shared" si="120"/>
        <v>3.8413041237113393E-2</v>
      </c>
      <c r="J1548" s="338">
        <f t="shared" si="121"/>
        <v>0</v>
      </c>
      <c r="K1548" s="1786"/>
      <c r="L1548" s="1787"/>
      <c r="M1548" s="1786"/>
      <c r="N1548" s="1786"/>
      <c r="O1548" s="1786"/>
      <c r="P1548" s="1786"/>
      <c r="Q1548" s="1786"/>
    </row>
    <row r="1549" spans="1:17">
      <c r="A1549" s="764">
        <v>39588</v>
      </c>
      <c r="B1549" s="154">
        <f t="shared" si="122"/>
        <v>4.9949999999999994E-2</v>
      </c>
      <c r="C1549" s="206">
        <f t="shared" ref="C1549:C1612" si="124">AVERAGE(B774:B1549)</f>
        <v>4.5006533505154649E-2</v>
      </c>
      <c r="D1549" s="33">
        <f t="shared" si="123"/>
        <v>9.1799999999999993E-2</v>
      </c>
      <c r="E1549" s="206">
        <f t="shared" ref="E1549:E1612" si="125">AVERAGE(D774:D1549)</f>
        <v>8.3425000000000013E-2</v>
      </c>
      <c r="F1549" s="765">
        <v>9.18</v>
      </c>
      <c r="G1549" s="765">
        <v>4.1850000000000005</v>
      </c>
      <c r="H1549" s="337">
        <f t="shared" ref="H1549:H1612" si="126">AVERAGE(G774:G1549)</f>
        <v>3.841846649484534</v>
      </c>
      <c r="I1549" s="34">
        <f t="shared" ref="I1549:I1612" si="127">E1549-C1549</f>
        <v>3.8418466494845364E-2</v>
      </c>
      <c r="J1549" s="338">
        <f t="shared" ref="J1549:J1612" si="128">H1549/100-I1549</f>
        <v>0</v>
      </c>
      <c r="K1549" s="1786"/>
      <c r="L1549" s="1787"/>
      <c r="M1549" s="1786"/>
      <c r="N1549" s="1786"/>
      <c r="O1549" s="1786"/>
      <c r="P1549" s="1786"/>
      <c r="Q1549" s="1786"/>
    </row>
    <row r="1550" spans="1:17">
      <c r="A1550" s="764">
        <v>39590</v>
      </c>
      <c r="B1550" s="154">
        <f t="shared" si="122"/>
        <v>4.9509999999999998E-2</v>
      </c>
      <c r="C1550" s="206">
        <f t="shared" si="124"/>
        <v>4.5001726804123725E-2</v>
      </c>
      <c r="D1550" s="33">
        <f t="shared" si="123"/>
        <v>9.2499999999999999E-2</v>
      </c>
      <c r="E1550" s="206">
        <f t="shared" si="125"/>
        <v>8.3427835051546398E-2</v>
      </c>
      <c r="F1550" s="765">
        <v>9.25</v>
      </c>
      <c r="G1550" s="765">
        <v>4.2990000000000004</v>
      </c>
      <c r="H1550" s="337">
        <f t="shared" si="126"/>
        <v>3.8426108247422657</v>
      </c>
      <c r="I1550" s="34">
        <f t="shared" si="127"/>
        <v>3.8426108247422673E-2</v>
      </c>
      <c r="J1550" s="338">
        <f t="shared" si="128"/>
        <v>0</v>
      </c>
      <c r="K1550" s="1786"/>
      <c r="L1550" s="1787"/>
      <c r="M1550" s="1786"/>
      <c r="N1550" s="1786"/>
      <c r="O1550" s="1786"/>
      <c r="P1550" s="1786"/>
      <c r="Q1550" s="1786"/>
    </row>
    <row r="1551" spans="1:17">
      <c r="A1551" s="764">
        <v>39591</v>
      </c>
      <c r="B1551" s="154">
        <f t="shared" si="122"/>
        <v>5.0650000000000001E-2</v>
      </c>
      <c r="C1551" s="206">
        <f t="shared" si="124"/>
        <v>4.4997036082474233E-2</v>
      </c>
      <c r="D1551" s="33">
        <f t="shared" si="123"/>
        <v>9.3299999999999994E-2</v>
      </c>
      <c r="E1551" s="206">
        <f t="shared" si="125"/>
        <v>8.3430927835051558E-2</v>
      </c>
      <c r="F1551" s="765">
        <v>9.33</v>
      </c>
      <c r="G1551" s="765">
        <v>4.2649999999999997</v>
      </c>
      <c r="H1551" s="337">
        <f t="shared" si="126"/>
        <v>3.8433891752577294</v>
      </c>
      <c r="I1551" s="34">
        <f t="shared" si="127"/>
        <v>3.8433891752577325E-2</v>
      </c>
      <c r="J1551" s="338">
        <f t="shared" si="128"/>
        <v>0</v>
      </c>
      <c r="K1551" s="1786"/>
      <c r="L1551" s="1787"/>
      <c r="M1551" s="1786"/>
      <c r="N1551" s="1786"/>
      <c r="O1551" s="1786"/>
      <c r="P1551" s="1786"/>
      <c r="Q1551" s="1786"/>
    </row>
    <row r="1552" spans="1:17">
      <c r="A1552" s="764">
        <v>39594</v>
      </c>
      <c r="B1552" s="154">
        <f t="shared" si="122"/>
        <v>5.0479999999999997E-2</v>
      </c>
      <c r="C1552" s="206">
        <f t="shared" si="124"/>
        <v>4.4992061855670111E-2</v>
      </c>
      <c r="D1552" s="33">
        <f t="shared" si="123"/>
        <v>9.3399999999999997E-2</v>
      </c>
      <c r="E1552" s="206">
        <f t="shared" si="125"/>
        <v>8.343389175257733E-2</v>
      </c>
      <c r="F1552" s="765">
        <v>9.34</v>
      </c>
      <c r="G1552" s="765">
        <v>4.2919999999999998</v>
      </c>
      <c r="H1552" s="337">
        <f t="shared" si="126"/>
        <v>3.8441829896907191</v>
      </c>
      <c r="I1552" s="34">
        <f t="shared" si="127"/>
        <v>3.8441829896907219E-2</v>
      </c>
      <c r="J1552" s="338">
        <f t="shared" si="128"/>
        <v>0</v>
      </c>
      <c r="K1552" s="1786"/>
      <c r="L1552" s="1787"/>
      <c r="M1552" s="1786"/>
      <c r="N1552" s="1786"/>
      <c r="O1552" s="1786"/>
      <c r="P1552" s="1786"/>
      <c r="Q1552" s="1786"/>
    </row>
    <row r="1553" spans="1:17">
      <c r="A1553" s="764">
        <v>39595</v>
      </c>
      <c r="B1553" s="154">
        <f t="shared" si="122"/>
        <v>5.0439999999999999E-2</v>
      </c>
      <c r="C1553" s="206">
        <f t="shared" si="124"/>
        <v>4.4988131443298975E-2</v>
      </c>
      <c r="D1553" s="33">
        <f t="shared" si="123"/>
        <v>9.35E-2</v>
      </c>
      <c r="E1553" s="206">
        <f t="shared" si="125"/>
        <v>8.343788659793816E-2</v>
      </c>
      <c r="F1553" s="765">
        <v>9.35</v>
      </c>
      <c r="G1553" s="765">
        <v>4.306</v>
      </c>
      <c r="H1553" s="337">
        <f t="shared" si="126"/>
        <v>3.8449755154639154</v>
      </c>
      <c r="I1553" s="34">
        <f t="shared" si="127"/>
        <v>3.8449755154639186E-2</v>
      </c>
      <c r="J1553" s="338">
        <f t="shared" si="128"/>
        <v>0</v>
      </c>
      <c r="K1553" s="1786"/>
      <c r="L1553" s="1787"/>
      <c r="M1553" s="1786"/>
      <c r="N1553" s="1786"/>
      <c r="O1553" s="1786"/>
      <c r="P1553" s="1786"/>
      <c r="Q1553" s="1786"/>
    </row>
    <row r="1554" spans="1:17">
      <c r="A1554" s="764">
        <v>39596</v>
      </c>
      <c r="B1554" s="154">
        <f t="shared" si="122"/>
        <v>4.9530000000000005E-2</v>
      </c>
      <c r="C1554" s="206">
        <f t="shared" si="124"/>
        <v>4.4982396907216504E-2</v>
      </c>
      <c r="D1554" s="33">
        <f t="shared" si="123"/>
        <v>9.3000000000000013E-2</v>
      </c>
      <c r="E1554" s="206">
        <f t="shared" si="125"/>
        <v>8.3440206185567023E-2</v>
      </c>
      <c r="F1554" s="765">
        <v>9.3000000000000007</v>
      </c>
      <c r="G1554" s="765">
        <v>4.3470000000000004</v>
      </c>
      <c r="H1554" s="337">
        <f t="shared" si="126"/>
        <v>3.8457809278350492</v>
      </c>
      <c r="I1554" s="34">
        <f t="shared" si="127"/>
        <v>3.8457809278350519E-2</v>
      </c>
      <c r="J1554" s="338">
        <f t="shared" si="128"/>
        <v>0</v>
      </c>
      <c r="K1554" s="1786"/>
      <c r="L1554" s="1787"/>
      <c r="M1554" s="1786"/>
      <c r="N1554" s="1786"/>
      <c r="O1554" s="1786"/>
      <c r="P1554" s="1786"/>
      <c r="Q1554" s="1786"/>
    </row>
    <row r="1555" spans="1:17">
      <c r="A1555" s="764">
        <v>39597</v>
      </c>
      <c r="B1555" s="154">
        <f t="shared" si="122"/>
        <v>4.880000000000001E-2</v>
      </c>
      <c r="C1555" s="206">
        <f t="shared" si="124"/>
        <v>4.4975438144329902E-2</v>
      </c>
      <c r="D1555" s="33">
        <f t="shared" si="123"/>
        <v>9.3100000000000002E-2</v>
      </c>
      <c r="E1555" s="206">
        <f t="shared" si="125"/>
        <v>8.3442912371134034E-2</v>
      </c>
      <c r="F1555" s="765">
        <v>9.31</v>
      </c>
      <c r="G1555" s="765">
        <v>4.43</v>
      </c>
      <c r="H1555" s="337">
        <f t="shared" si="126"/>
        <v>3.8467474226804095</v>
      </c>
      <c r="I1555" s="34">
        <f t="shared" si="127"/>
        <v>3.8467474226804133E-2</v>
      </c>
      <c r="J1555" s="338">
        <f t="shared" si="128"/>
        <v>0</v>
      </c>
      <c r="K1555" s="1786"/>
      <c r="L1555" s="1787"/>
      <c r="M1555" s="1786"/>
      <c r="N1555" s="1786"/>
      <c r="O1555" s="1786"/>
      <c r="P1555" s="1786"/>
      <c r="Q1555" s="1786"/>
    </row>
    <row r="1556" spans="1:17">
      <c r="A1556" s="764">
        <v>39598</v>
      </c>
      <c r="B1556" s="154">
        <f t="shared" si="122"/>
        <v>4.845E-2</v>
      </c>
      <c r="C1556" s="206">
        <f t="shared" si="124"/>
        <v>4.4968492268041248E-2</v>
      </c>
      <c r="D1556" s="33">
        <f t="shared" si="123"/>
        <v>9.2499999999999999E-2</v>
      </c>
      <c r="E1556" s="206">
        <f t="shared" si="125"/>
        <v>8.3444587628866002E-2</v>
      </c>
      <c r="F1556" s="765">
        <v>9.25</v>
      </c>
      <c r="G1556" s="765">
        <v>4.4050000000000002</v>
      </c>
      <c r="H1556" s="337">
        <f t="shared" si="126"/>
        <v>3.8476095360824716</v>
      </c>
      <c r="I1556" s="34">
        <f t="shared" si="127"/>
        <v>3.8476095360824754E-2</v>
      </c>
      <c r="J1556" s="338">
        <f t="shared" si="128"/>
        <v>0</v>
      </c>
      <c r="K1556" s="1786"/>
      <c r="L1556" s="1787"/>
      <c r="M1556" s="1786"/>
      <c r="N1556" s="1786"/>
      <c r="O1556" s="1786"/>
      <c r="P1556" s="1786"/>
      <c r="Q1556" s="1786"/>
    </row>
    <row r="1557" spans="1:17">
      <c r="A1557" s="764">
        <v>39601</v>
      </c>
      <c r="B1557" s="154">
        <f t="shared" si="122"/>
        <v>4.9530000000000005E-2</v>
      </c>
      <c r="C1557" s="206">
        <f t="shared" si="124"/>
        <v>4.496322164948454E-2</v>
      </c>
      <c r="D1557" s="33">
        <f t="shared" si="123"/>
        <v>9.3000000000000013E-2</v>
      </c>
      <c r="E1557" s="206">
        <f t="shared" si="125"/>
        <v>8.344755154639176E-2</v>
      </c>
      <c r="F1557" s="765">
        <v>9.3000000000000007</v>
      </c>
      <c r="G1557" s="765">
        <v>4.3470000000000004</v>
      </c>
      <c r="H1557" s="337">
        <f t="shared" si="126"/>
        <v>3.8484329896907195</v>
      </c>
      <c r="I1557" s="34">
        <f t="shared" si="127"/>
        <v>3.848432989690722E-2</v>
      </c>
      <c r="J1557" s="338">
        <f t="shared" si="128"/>
        <v>0</v>
      </c>
      <c r="K1557" s="1786"/>
      <c r="L1557" s="1787"/>
      <c r="M1557" s="1786"/>
      <c r="N1557" s="1786"/>
      <c r="O1557" s="1786"/>
      <c r="P1557" s="1786"/>
      <c r="Q1557" s="1786"/>
    </row>
    <row r="1558" spans="1:17">
      <c r="A1558" s="764">
        <v>39602</v>
      </c>
      <c r="B1558" s="154">
        <f t="shared" si="122"/>
        <v>4.8430000000000001E-2</v>
      </c>
      <c r="C1558" s="206">
        <f t="shared" si="124"/>
        <v>4.495615979381444E-2</v>
      </c>
      <c r="D1558" s="33">
        <f t="shared" si="123"/>
        <v>9.2699999999999991E-2</v>
      </c>
      <c r="E1558" s="206">
        <f t="shared" si="125"/>
        <v>8.3449871134020609E-2</v>
      </c>
      <c r="F1558" s="765">
        <v>9.27</v>
      </c>
      <c r="G1558" s="765">
        <v>4.4269999999999996</v>
      </c>
      <c r="H1558" s="337">
        <f t="shared" si="126"/>
        <v>3.8493711340206165</v>
      </c>
      <c r="I1558" s="34">
        <f t="shared" si="127"/>
        <v>3.8493711340206169E-2</v>
      </c>
      <c r="J1558" s="338">
        <f t="shared" si="128"/>
        <v>0</v>
      </c>
      <c r="K1558" s="1786"/>
      <c r="L1558" s="1787"/>
      <c r="M1558" s="1786"/>
      <c r="N1558" s="1786"/>
      <c r="O1558" s="1786"/>
      <c r="P1558" s="1786"/>
      <c r="Q1558" s="1786"/>
    </row>
    <row r="1559" spans="1:17">
      <c r="A1559" s="764">
        <v>39603</v>
      </c>
      <c r="B1559" s="154">
        <f t="shared" si="122"/>
        <v>4.9060000000000006E-2</v>
      </c>
      <c r="C1559" s="206">
        <f t="shared" si="124"/>
        <v>4.4949342783505153E-2</v>
      </c>
      <c r="D1559" s="33">
        <f t="shared" si="123"/>
        <v>9.290000000000001E-2</v>
      </c>
      <c r="E1559" s="206">
        <f t="shared" si="125"/>
        <v>8.3452319587628873E-2</v>
      </c>
      <c r="F1559" s="765">
        <v>9.2900000000000009</v>
      </c>
      <c r="G1559" s="765">
        <v>4.3840000000000003</v>
      </c>
      <c r="H1559" s="337">
        <f t="shared" si="126"/>
        <v>3.850297680412369</v>
      </c>
      <c r="I1559" s="34">
        <f t="shared" si="127"/>
        <v>3.850297680412372E-2</v>
      </c>
      <c r="J1559" s="338">
        <f t="shared" si="128"/>
        <v>0</v>
      </c>
      <c r="K1559" s="1786"/>
      <c r="L1559" s="1787"/>
      <c r="M1559" s="1786"/>
      <c r="N1559" s="1786"/>
      <c r="O1559" s="1786"/>
      <c r="P1559" s="1786"/>
      <c r="Q1559" s="1786"/>
    </row>
    <row r="1560" spans="1:17">
      <c r="A1560" s="764">
        <v>39604</v>
      </c>
      <c r="B1560" s="154">
        <f t="shared" si="122"/>
        <v>4.8109999999999993E-2</v>
      </c>
      <c r="C1560" s="206">
        <f t="shared" si="124"/>
        <v>4.4940644329896896E-2</v>
      </c>
      <c r="D1560" s="33">
        <f t="shared" si="123"/>
        <v>9.2799999999999994E-2</v>
      </c>
      <c r="E1560" s="206">
        <f t="shared" si="125"/>
        <v>8.3454639175257736E-2</v>
      </c>
      <c r="F1560" s="765">
        <v>9.2799999999999994</v>
      </c>
      <c r="G1560" s="765">
        <v>4.4690000000000003</v>
      </c>
      <c r="H1560" s="337">
        <f t="shared" si="126"/>
        <v>3.8513994845360804</v>
      </c>
      <c r="I1560" s="34">
        <f t="shared" si="127"/>
        <v>3.851399484536084E-2</v>
      </c>
      <c r="J1560" s="338">
        <f t="shared" si="128"/>
        <v>0</v>
      </c>
      <c r="K1560" s="1786"/>
      <c r="L1560" s="1787"/>
      <c r="M1560" s="1786"/>
      <c r="N1560" s="1786"/>
      <c r="O1560" s="1786"/>
      <c r="P1560" s="1786"/>
      <c r="Q1560" s="1786"/>
    </row>
    <row r="1561" spans="1:17">
      <c r="A1561" s="764">
        <v>39605</v>
      </c>
      <c r="B1561" s="154">
        <f t="shared" si="122"/>
        <v>4.9690000000000005E-2</v>
      </c>
      <c r="C1561" s="206">
        <f t="shared" si="124"/>
        <v>4.4934304123711327E-2</v>
      </c>
      <c r="D1561" s="33">
        <f t="shared" si="123"/>
        <v>9.3900000000000011E-2</v>
      </c>
      <c r="E1561" s="206">
        <f t="shared" si="125"/>
        <v>8.3458762886597954E-2</v>
      </c>
      <c r="F1561" s="765">
        <v>9.39</v>
      </c>
      <c r="G1561" s="765">
        <v>4.4210000000000003</v>
      </c>
      <c r="H1561" s="337">
        <f t="shared" si="126"/>
        <v>3.8524458762886571</v>
      </c>
      <c r="I1561" s="34">
        <f t="shared" si="127"/>
        <v>3.8524458762886626E-2</v>
      </c>
      <c r="J1561" s="338">
        <f t="shared" si="128"/>
        <v>-5.5511151231257827E-17</v>
      </c>
      <c r="K1561" s="1786"/>
      <c r="L1561" s="1787"/>
      <c r="M1561" s="1786"/>
      <c r="N1561" s="1786"/>
      <c r="O1561" s="1786"/>
      <c r="P1561" s="1786"/>
      <c r="Q1561" s="1786"/>
    </row>
    <row r="1562" spans="1:17">
      <c r="A1562" s="764">
        <v>39608</v>
      </c>
      <c r="B1562" s="154">
        <f t="shared" si="122"/>
        <v>4.9890000000000011E-2</v>
      </c>
      <c r="C1562" s="206">
        <f t="shared" si="124"/>
        <v>4.4927280927835038E-2</v>
      </c>
      <c r="D1562" s="33">
        <f t="shared" si="123"/>
        <v>9.4800000000000009E-2</v>
      </c>
      <c r="E1562" s="206">
        <f t="shared" si="125"/>
        <v>8.3463530927835053E-2</v>
      </c>
      <c r="F1562" s="765">
        <v>9.48</v>
      </c>
      <c r="G1562" s="765">
        <v>4.4909999999999997</v>
      </c>
      <c r="H1562" s="337">
        <f t="shared" si="126"/>
        <v>3.853624999999997</v>
      </c>
      <c r="I1562" s="34">
        <f t="shared" si="127"/>
        <v>3.8536250000000015E-2</v>
      </c>
      <c r="J1562" s="338">
        <f t="shared" si="128"/>
        <v>0</v>
      </c>
      <c r="K1562" s="1786"/>
      <c r="L1562" s="1787"/>
      <c r="M1562" s="1786"/>
      <c r="N1562" s="1786"/>
      <c r="O1562" s="1786"/>
      <c r="P1562" s="1786"/>
      <c r="Q1562" s="1786"/>
    </row>
    <row r="1563" spans="1:17">
      <c r="A1563" s="764">
        <v>39609</v>
      </c>
      <c r="B1563" s="154">
        <f t="shared" si="122"/>
        <v>5.0300000000000004E-2</v>
      </c>
      <c r="C1563" s="206">
        <f t="shared" si="124"/>
        <v>4.4921507731958757E-2</v>
      </c>
      <c r="D1563" s="33">
        <f t="shared" si="123"/>
        <v>9.5500000000000002E-2</v>
      </c>
      <c r="E1563" s="206">
        <f t="shared" si="125"/>
        <v>8.3469716494845372E-2</v>
      </c>
      <c r="F1563" s="765">
        <v>9.5500000000000007</v>
      </c>
      <c r="G1563" s="765">
        <v>4.5200000000000005</v>
      </c>
      <c r="H1563" s="337">
        <f t="shared" si="126"/>
        <v>3.8548208762886569</v>
      </c>
      <c r="I1563" s="34">
        <f t="shared" si="127"/>
        <v>3.8548208762886615E-2</v>
      </c>
      <c r="J1563" s="338">
        <f t="shared" si="128"/>
        <v>0</v>
      </c>
      <c r="K1563" s="1786"/>
      <c r="L1563" s="1787"/>
      <c r="M1563" s="1786"/>
      <c r="N1563" s="1786"/>
      <c r="O1563" s="1786"/>
      <c r="P1563" s="1786"/>
      <c r="Q1563" s="1786"/>
    </row>
    <row r="1564" spans="1:17">
      <c r="A1564" s="764">
        <v>39610</v>
      </c>
      <c r="B1564" s="154">
        <f t="shared" si="122"/>
        <v>5.117E-2</v>
      </c>
      <c r="C1564" s="206">
        <f t="shared" si="124"/>
        <v>4.4917280927835028E-2</v>
      </c>
      <c r="D1564" s="33">
        <f t="shared" si="123"/>
        <v>9.6699999999999994E-2</v>
      </c>
      <c r="E1564" s="206">
        <f t="shared" si="125"/>
        <v>8.3477835051546392E-2</v>
      </c>
      <c r="F1564" s="765">
        <v>9.67</v>
      </c>
      <c r="G1564" s="765">
        <v>4.5529999999999999</v>
      </c>
      <c r="H1564" s="337">
        <f t="shared" si="126"/>
        <v>3.856055412371131</v>
      </c>
      <c r="I1564" s="34">
        <f t="shared" si="127"/>
        <v>3.8560554123711364E-2</v>
      </c>
      <c r="J1564" s="338">
        <f t="shared" si="128"/>
        <v>-5.5511151231257827E-17</v>
      </c>
      <c r="K1564" s="1786"/>
      <c r="L1564" s="1787"/>
      <c r="M1564" s="1786"/>
      <c r="N1564" s="1786"/>
      <c r="O1564" s="1786"/>
      <c r="P1564" s="1786"/>
      <c r="Q1564" s="1786"/>
    </row>
    <row r="1565" spans="1:17">
      <c r="A1565" s="764">
        <v>39611</v>
      </c>
      <c r="B1565" s="154">
        <f t="shared" si="122"/>
        <v>5.0029999999999991E-2</v>
      </c>
      <c r="C1565" s="206">
        <f t="shared" si="124"/>
        <v>4.4911301546391738E-2</v>
      </c>
      <c r="D1565" s="33">
        <f t="shared" si="123"/>
        <v>9.6000000000000002E-2</v>
      </c>
      <c r="E1565" s="206">
        <f t="shared" si="125"/>
        <v>8.3485309278350517E-2</v>
      </c>
      <c r="F1565" s="765">
        <v>9.6</v>
      </c>
      <c r="G1565" s="765">
        <v>4.5970000000000004</v>
      </c>
      <c r="H1565" s="337">
        <f t="shared" si="126"/>
        <v>3.8574007731958737</v>
      </c>
      <c r="I1565" s="34">
        <f t="shared" si="127"/>
        <v>3.8574007731958779E-2</v>
      </c>
      <c r="J1565" s="338">
        <f t="shared" si="128"/>
        <v>0</v>
      </c>
      <c r="K1565" s="1786"/>
      <c r="L1565" s="1787"/>
      <c r="M1565" s="1786"/>
      <c r="N1565" s="1786"/>
      <c r="O1565" s="1786"/>
      <c r="P1565" s="1786"/>
      <c r="Q1565" s="1786"/>
    </row>
    <row r="1566" spans="1:17">
      <c r="A1566" s="764">
        <v>39612</v>
      </c>
      <c r="B1566" s="154">
        <f t="shared" si="122"/>
        <v>4.9190000000000005E-2</v>
      </c>
      <c r="C1566" s="206">
        <f t="shared" si="124"/>
        <v>4.4904497422680399E-2</v>
      </c>
      <c r="D1566" s="33">
        <f t="shared" si="123"/>
        <v>9.5600000000000004E-2</v>
      </c>
      <c r="E1566" s="206">
        <f t="shared" si="125"/>
        <v>8.3492396907216521E-2</v>
      </c>
      <c r="F1566" s="765">
        <v>9.56</v>
      </c>
      <c r="G1566" s="765">
        <v>4.641</v>
      </c>
      <c r="H1566" s="337">
        <f t="shared" si="126"/>
        <v>3.8587899484536057</v>
      </c>
      <c r="I1566" s="34">
        <f t="shared" si="127"/>
        <v>3.8587899484536121E-2</v>
      </c>
      <c r="J1566" s="338">
        <f t="shared" si="128"/>
        <v>-6.2450045135165055E-17</v>
      </c>
      <c r="K1566" s="1786"/>
      <c r="L1566" s="1787"/>
      <c r="M1566" s="1786"/>
      <c r="N1566" s="1786"/>
      <c r="O1566" s="1786"/>
      <c r="P1566" s="1786"/>
      <c r="Q1566" s="1786"/>
    </row>
    <row r="1567" spans="1:17">
      <c r="A1567" s="764">
        <v>39615</v>
      </c>
      <c r="B1567" s="154">
        <f t="shared" si="122"/>
        <v>4.9400000000000006E-2</v>
      </c>
      <c r="C1567" s="206">
        <f t="shared" si="124"/>
        <v>4.4897719072164929E-2</v>
      </c>
      <c r="D1567" s="33">
        <f t="shared" si="123"/>
        <v>9.5700000000000007E-2</v>
      </c>
      <c r="E1567" s="206">
        <f t="shared" si="125"/>
        <v>8.3499484536082497E-2</v>
      </c>
      <c r="F1567" s="765">
        <v>9.57</v>
      </c>
      <c r="G1567" s="765">
        <v>4.63</v>
      </c>
      <c r="H1567" s="337">
        <f t="shared" si="126"/>
        <v>3.8601765463917501</v>
      </c>
      <c r="I1567" s="34">
        <f t="shared" si="127"/>
        <v>3.8601765463917567E-2</v>
      </c>
      <c r="J1567" s="338">
        <f t="shared" si="128"/>
        <v>-6.9388939039072284E-17</v>
      </c>
      <c r="K1567" s="1786"/>
      <c r="L1567" s="1787"/>
      <c r="M1567" s="1786"/>
      <c r="N1567" s="1786"/>
      <c r="O1567" s="1786"/>
      <c r="P1567" s="1786"/>
      <c r="Q1567" s="1786"/>
    </row>
    <row r="1568" spans="1:17">
      <c r="A1568" s="764">
        <v>39616</v>
      </c>
      <c r="B1568" s="154">
        <f t="shared" si="122"/>
        <v>4.9310000000000007E-2</v>
      </c>
      <c r="C1568" s="206">
        <f t="shared" si="124"/>
        <v>4.4890631443298953E-2</v>
      </c>
      <c r="D1568" s="33">
        <f t="shared" si="123"/>
        <v>9.5400000000000013E-2</v>
      </c>
      <c r="E1568" s="206">
        <f t="shared" si="125"/>
        <v>8.3506185567010338E-2</v>
      </c>
      <c r="F1568" s="765">
        <v>9.5400000000000009</v>
      </c>
      <c r="G1568" s="765">
        <v>4.609</v>
      </c>
      <c r="H1568" s="337">
        <f t="shared" si="126"/>
        <v>3.8615554123711311</v>
      </c>
      <c r="I1568" s="34">
        <f t="shared" si="127"/>
        <v>3.8615554123711385E-2</v>
      </c>
      <c r="J1568" s="338">
        <f t="shared" si="128"/>
        <v>-7.6327832942979512E-17</v>
      </c>
      <c r="K1568" s="1786"/>
      <c r="L1568" s="1787"/>
      <c r="M1568" s="1786"/>
      <c r="N1568" s="1786"/>
      <c r="O1568" s="1786"/>
      <c r="P1568" s="1786"/>
      <c r="Q1568" s="1786"/>
    </row>
    <row r="1569" spans="1:17">
      <c r="A1569" s="764">
        <v>39617</v>
      </c>
      <c r="B1569" s="154">
        <f t="shared" si="122"/>
        <v>5.0669999999999993E-2</v>
      </c>
      <c r="C1569" s="206">
        <f t="shared" si="124"/>
        <v>4.4885670103092766E-2</v>
      </c>
      <c r="D1569" s="33">
        <f t="shared" si="123"/>
        <v>9.6799999999999997E-2</v>
      </c>
      <c r="E1569" s="206">
        <f t="shared" si="125"/>
        <v>8.3514819587628894E-2</v>
      </c>
      <c r="F1569" s="765">
        <v>9.68</v>
      </c>
      <c r="G1569" s="765">
        <v>4.6130000000000004</v>
      </c>
      <c r="H1569" s="337">
        <f t="shared" si="126"/>
        <v>3.8629149484536049</v>
      </c>
      <c r="I1569" s="34">
        <f t="shared" si="127"/>
        <v>3.8629149484536128E-2</v>
      </c>
      <c r="J1569" s="338">
        <f t="shared" si="128"/>
        <v>-7.6327832942979512E-17</v>
      </c>
      <c r="K1569" s="1786"/>
      <c r="L1569" s="1787"/>
      <c r="M1569" s="1786"/>
      <c r="N1569" s="1786"/>
      <c r="O1569" s="1786"/>
      <c r="P1569" s="1786"/>
      <c r="Q1569" s="1786"/>
    </row>
    <row r="1570" spans="1:17">
      <c r="A1570" s="764">
        <v>39618</v>
      </c>
      <c r="B1570" s="154">
        <f t="shared" si="122"/>
        <v>5.0689999999999999E-2</v>
      </c>
      <c r="C1570" s="206">
        <f t="shared" si="124"/>
        <v>4.4880695876288644E-2</v>
      </c>
      <c r="D1570" s="33">
        <f t="shared" si="123"/>
        <v>9.7500000000000003E-2</v>
      </c>
      <c r="E1570" s="206">
        <f t="shared" si="125"/>
        <v>8.3524097938144345E-2</v>
      </c>
      <c r="F1570" s="765">
        <v>9.75</v>
      </c>
      <c r="G1570" s="765">
        <v>4.681</v>
      </c>
      <c r="H1570" s="337">
        <f t="shared" si="126"/>
        <v>3.8643402061855641</v>
      </c>
      <c r="I1570" s="34">
        <f t="shared" si="127"/>
        <v>3.8643402061855701E-2</v>
      </c>
      <c r="J1570" s="338">
        <f t="shared" si="128"/>
        <v>-6.2450045135165055E-17</v>
      </c>
      <c r="K1570" s="1786"/>
      <c r="L1570" s="1787"/>
      <c r="M1570" s="1786"/>
      <c r="N1570" s="1786"/>
      <c r="O1570" s="1786"/>
      <c r="P1570" s="1786"/>
      <c r="Q1570" s="1786"/>
    </row>
    <row r="1571" spans="1:17">
      <c r="A1571" s="764">
        <v>39619</v>
      </c>
      <c r="B1571" s="154">
        <f t="shared" si="122"/>
        <v>5.2019999999999997E-2</v>
      </c>
      <c r="C1571" s="206">
        <f t="shared" si="124"/>
        <v>4.4875386597938133E-2</v>
      </c>
      <c r="D1571" s="33">
        <f t="shared" si="123"/>
        <v>9.8299999999999998E-2</v>
      </c>
      <c r="E1571" s="206">
        <f t="shared" si="125"/>
        <v>8.3532860824742275E-2</v>
      </c>
      <c r="F1571" s="765">
        <v>9.83</v>
      </c>
      <c r="G1571" s="765">
        <v>4.6280000000000001</v>
      </c>
      <c r="H1571" s="337">
        <f t="shared" si="126"/>
        <v>3.8657474226804096</v>
      </c>
      <c r="I1571" s="34">
        <f t="shared" si="127"/>
        <v>3.8657474226804142E-2</v>
      </c>
      <c r="J1571" s="338">
        <f t="shared" si="128"/>
        <v>0</v>
      </c>
      <c r="K1571" s="1786"/>
      <c r="L1571" s="1787"/>
      <c r="M1571" s="1786"/>
      <c r="N1571" s="1786"/>
      <c r="O1571" s="1786"/>
      <c r="P1571" s="1786"/>
      <c r="Q1571" s="1786"/>
    </row>
    <row r="1572" spans="1:17">
      <c r="A1572" s="764">
        <v>39622</v>
      </c>
      <c r="B1572" s="154">
        <f t="shared" si="122"/>
        <v>5.3109999999999997E-2</v>
      </c>
      <c r="C1572" s="206">
        <f t="shared" si="124"/>
        <v>4.4869768041237101E-2</v>
      </c>
      <c r="D1572" s="33">
        <f t="shared" si="123"/>
        <v>9.9100000000000008E-2</v>
      </c>
      <c r="E1572" s="206">
        <f t="shared" si="125"/>
        <v>8.3541365979381457E-2</v>
      </c>
      <c r="F1572" s="765">
        <v>9.91</v>
      </c>
      <c r="G1572" s="765">
        <v>4.5990000000000002</v>
      </c>
      <c r="H1572" s="337">
        <f t="shared" si="126"/>
        <v>3.8671597938144302</v>
      </c>
      <c r="I1572" s="34">
        <f t="shared" si="127"/>
        <v>3.8671597938144356E-2</v>
      </c>
      <c r="J1572" s="338">
        <f t="shared" si="128"/>
        <v>-5.5511151231257827E-17</v>
      </c>
      <c r="K1572" s="1786"/>
      <c r="L1572" s="1787"/>
      <c r="M1572" s="1786"/>
      <c r="N1572" s="1786"/>
      <c r="O1572" s="1786"/>
      <c r="P1572" s="1786"/>
      <c r="Q1572" s="1786"/>
    </row>
    <row r="1573" spans="1:17">
      <c r="A1573" s="764">
        <v>39623</v>
      </c>
      <c r="B1573" s="154">
        <f t="shared" si="122"/>
        <v>5.3879999999999997E-2</v>
      </c>
      <c r="C1573" s="206">
        <f t="shared" si="124"/>
        <v>4.4865141752577296E-2</v>
      </c>
      <c r="D1573" s="33">
        <f t="shared" si="123"/>
        <v>9.9900000000000003E-2</v>
      </c>
      <c r="E1573" s="206">
        <f t="shared" si="125"/>
        <v>8.3551159793814458E-2</v>
      </c>
      <c r="F1573" s="765">
        <v>9.99</v>
      </c>
      <c r="G1573" s="765">
        <v>4.6020000000000003</v>
      </c>
      <c r="H1573" s="337">
        <f t="shared" si="126"/>
        <v>3.868601804123708</v>
      </c>
      <c r="I1573" s="34">
        <f t="shared" si="127"/>
        <v>3.8686018041237162E-2</v>
      </c>
      <c r="J1573" s="338">
        <f t="shared" si="128"/>
        <v>-8.3266726846886741E-17</v>
      </c>
      <c r="K1573" s="1786"/>
      <c r="L1573" s="1787"/>
      <c r="M1573" s="1786"/>
      <c r="N1573" s="1786"/>
      <c r="O1573" s="1786"/>
      <c r="P1573" s="1786"/>
      <c r="Q1573" s="1786"/>
    </row>
    <row r="1574" spans="1:17">
      <c r="A1574" s="764">
        <v>39624</v>
      </c>
      <c r="B1574" s="154">
        <f t="shared" si="122"/>
        <v>5.2570000000000006E-2</v>
      </c>
      <c r="C1574" s="206">
        <f t="shared" si="124"/>
        <v>4.4859007731958743E-2</v>
      </c>
      <c r="D1574" s="33">
        <f t="shared" si="123"/>
        <v>9.870000000000001E-2</v>
      </c>
      <c r="E1574" s="206">
        <f t="shared" si="125"/>
        <v>8.3559407216494852E-2</v>
      </c>
      <c r="F1574" s="765">
        <v>9.870000000000001</v>
      </c>
      <c r="G1574" s="765">
        <v>4.6130000000000004</v>
      </c>
      <c r="H1574" s="337">
        <f t="shared" si="126"/>
        <v>3.8700399484536057</v>
      </c>
      <c r="I1574" s="34">
        <f t="shared" si="127"/>
        <v>3.8700399484536109E-2</v>
      </c>
      <c r="J1574" s="338">
        <f t="shared" si="128"/>
        <v>-5.5511151231257827E-17</v>
      </c>
      <c r="K1574" s="1786"/>
      <c r="L1574" s="1787"/>
      <c r="M1574" s="1786"/>
      <c r="N1574" s="1786"/>
      <c r="O1574" s="1786"/>
      <c r="P1574" s="1786"/>
      <c r="Q1574" s="1786"/>
    </row>
    <row r="1575" spans="1:17">
      <c r="A1575" s="764">
        <v>39625</v>
      </c>
      <c r="B1575" s="154">
        <f t="shared" si="122"/>
        <v>5.5340000000000007E-2</v>
      </c>
      <c r="C1575" s="206">
        <f t="shared" si="124"/>
        <v>4.4856817010309261E-2</v>
      </c>
      <c r="D1575" s="33">
        <f t="shared" si="123"/>
        <v>0.10050000000000001</v>
      </c>
      <c r="E1575" s="206">
        <f t="shared" si="125"/>
        <v>8.3569974226804108E-2</v>
      </c>
      <c r="F1575" s="765">
        <v>10.050000000000001</v>
      </c>
      <c r="G1575" s="765">
        <v>4.516</v>
      </c>
      <c r="H1575" s="337">
        <f t="shared" si="126"/>
        <v>3.8713157216494816</v>
      </c>
      <c r="I1575" s="34">
        <f t="shared" si="127"/>
        <v>3.8713157216494848E-2</v>
      </c>
      <c r="J1575" s="338">
        <f t="shared" si="128"/>
        <v>0</v>
      </c>
      <c r="K1575" s="1786"/>
      <c r="L1575" s="1787"/>
      <c r="M1575" s="1786"/>
      <c r="N1575" s="1786"/>
      <c r="O1575" s="1786"/>
      <c r="P1575" s="1786"/>
      <c r="Q1575" s="1786"/>
    </row>
    <row r="1576" spans="1:17">
      <c r="A1576" s="764">
        <v>39626</v>
      </c>
      <c r="B1576" s="154">
        <f t="shared" si="122"/>
        <v>5.5670000000000004E-2</v>
      </c>
      <c r="C1576" s="206">
        <f t="shared" si="124"/>
        <v>4.4855360824742251E-2</v>
      </c>
      <c r="D1576" s="33">
        <f t="shared" si="123"/>
        <v>0.1009</v>
      </c>
      <c r="E1576" s="206">
        <f t="shared" si="125"/>
        <v>8.3581572164948437E-2</v>
      </c>
      <c r="F1576" s="765">
        <v>10.09</v>
      </c>
      <c r="G1576" s="765">
        <v>4.5229999999999997</v>
      </c>
      <c r="H1576" s="337">
        <f t="shared" si="126"/>
        <v>3.872621134020616</v>
      </c>
      <c r="I1576" s="34">
        <f t="shared" si="127"/>
        <v>3.8726211340206186E-2</v>
      </c>
      <c r="J1576" s="338">
        <f t="shared" si="128"/>
        <v>0</v>
      </c>
      <c r="K1576" s="1786"/>
      <c r="L1576" s="1787"/>
      <c r="M1576" s="1786"/>
      <c r="N1576" s="1786"/>
      <c r="O1576" s="1786"/>
      <c r="P1576" s="1786"/>
      <c r="Q1576" s="1786"/>
    </row>
    <row r="1577" spans="1:17">
      <c r="A1577" s="764">
        <v>39629</v>
      </c>
      <c r="B1577" s="154">
        <f t="shared" si="122"/>
        <v>5.509E-2</v>
      </c>
      <c r="C1577" s="206">
        <f t="shared" si="124"/>
        <v>4.4853015463917505E-2</v>
      </c>
      <c r="D1577" s="33">
        <f t="shared" si="123"/>
        <v>0.1013</v>
      </c>
      <c r="E1577" s="206">
        <f t="shared" si="125"/>
        <v>8.3593814432989688E-2</v>
      </c>
      <c r="F1577" s="765">
        <v>10.130000000000001</v>
      </c>
      <c r="G1577" s="765">
        <v>4.6210000000000004</v>
      </c>
      <c r="H1577" s="337">
        <f t="shared" si="126"/>
        <v>3.8740798969072143</v>
      </c>
      <c r="I1577" s="34">
        <f t="shared" si="127"/>
        <v>3.8740798969072184E-2</v>
      </c>
      <c r="J1577" s="338">
        <f t="shared" si="128"/>
        <v>0</v>
      </c>
      <c r="K1577" s="1786"/>
      <c r="L1577" s="1787"/>
      <c r="M1577" s="1786"/>
      <c r="N1577" s="1786"/>
      <c r="O1577" s="1786"/>
      <c r="P1577" s="1786"/>
      <c r="Q1577" s="1786"/>
    </row>
    <row r="1578" spans="1:17">
      <c r="A1578" s="764">
        <v>39630</v>
      </c>
      <c r="B1578" s="154">
        <f t="shared" si="122"/>
        <v>5.6930000000000008E-2</v>
      </c>
      <c r="C1578" s="206">
        <f t="shared" si="124"/>
        <v>4.485327319587628E-2</v>
      </c>
      <c r="D1578" s="33">
        <f t="shared" si="123"/>
        <v>0.10300000000000001</v>
      </c>
      <c r="E1578" s="206">
        <f t="shared" si="125"/>
        <v>8.3608376288659775E-2</v>
      </c>
      <c r="F1578" s="765">
        <v>10.3</v>
      </c>
      <c r="G1578" s="765">
        <v>4.6070000000000002</v>
      </c>
      <c r="H1578" s="337">
        <f t="shared" si="126"/>
        <v>3.8755103092783485</v>
      </c>
      <c r="I1578" s="34">
        <f t="shared" si="127"/>
        <v>3.8755103092783495E-2</v>
      </c>
      <c r="J1578" s="338">
        <f t="shared" si="128"/>
        <v>0</v>
      </c>
      <c r="K1578" s="1786"/>
      <c r="L1578" s="1787"/>
      <c r="M1578" s="1786"/>
      <c r="N1578" s="1786"/>
      <c r="O1578" s="1786"/>
      <c r="P1578" s="1786"/>
      <c r="Q1578" s="1786"/>
    </row>
    <row r="1579" spans="1:17">
      <c r="A1579" s="764">
        <v>39631</v>
      </c>
      <c r="B1579" s="154">
        <f t="shared" si="122"/>
        <v>5.7270000000000015E-2</v>
      </c>
      <c r="C1579" s="206">
        <f t="shared" si="124"/>
        <v>4.4852216494845353E-2</v>
      </c>
      <c r="D1579" s="33">
        <f t="shared" si="123"/>
        <v>0.1038</v>
      </c>
      <c r="E1579" s="206">
        <f t="shared" si="125"/>
        <v>8.3622809278350502E-2</v>
      </c>
      <c r="F1579" s="765">
        <v>10.38</v>
      </c>
      <c r="G1579" s="765">
        <v>4.6529999999999996</v>
      </c>
      <c r="H1579" s="337">
        <f t="shared" si="126"/>
        <v>3.8770592783505129</v>
      </c>
      <c r="I1579" s="34">
        <f t="shared" si="127"/>
        <v>3.8770592783505149E-2</v>
      </c>
      <c r="J1579" s="338">
        <f t="shared" si="128"/>
        <v>0</v>
      </c>
      <c r="K1579" s="1786"/>
      <c r="L1579" s="1787"/>
      <c r="M1579" s="1786"/>
      <c r="N1579" s="1786"/>
      <c r="O1579" s="1786"/>
      <c r="P1579" s="1786"/>
      <c r="Q1579" s="1786"/>
    </row>
    <row r="1580" spans="1:17">
      <c r="A1580" s="764">
        <v>39632</v>
      </c>
      <c r="B1580" s="154">
        <f t="shared" si="122"/>
        <v>5.7839999999999996E-2</v>
      </c>
      <c r="C1580" s="206">
        <f t="shared" si="124"/>
        <v>4.4851378865979376E-2</v>
      </c>
      <c r="D1580" s="33">
        <f t="shared" si="123"/>
        <v>0.10339999999999999</v>
      </c>
      <c r="E1580" s="206">
        <f t="shared" si="125"/>
        <v>8.3636340206185544E-2</v>
      </c>
      <c r="F1580" s="765">
        <v>10.34</v>
      </c>
      <c r="G1580" s="765">
        <v>4.556</v>
      </c>
      <c r="H1580" s="337">
        <f t="shared" si="126"/>
        <v>3.8784961340206165</v>
      </c>
      <c r="I1580" s="34">
        <f t="shared" si="127"/>
        <v>3.8784961340206169E-2</v>
      </c>
      <c r="J1580" s="338">
        <f t="shared" si="128"/>
        <v>0</v>
      </c>
      <c r="K1580" s="1786"/>
      <c r="L1580" s="1787"/>
      <c r="M1580" s="1786"/>
      <c r="N1580" s="1786"/>
      <c r="O1580" s="1786"/>
      <c r="P1580" s="1786"/>
      <c r="Q1580" s="1786"/>
    </row>
    <row r="1581" spans="1:17">
      <c r="A1581" s="764">
        <v>39633</v>
      </c>
      <c r="B1581" s="154">
        <f t="shared" si="122"/>
        <v>5.9349999999999993E-2</v>
      </c>
      <c r="C1581" s="206">
        <f t="shared" si="124"/>
        <v>4.4852474226804113E-2</v>
      </c>
      <c r="D1581" s="33">
        <f t="shared" si="123"/>
        <v>0.1043</v>
      </c>
      <c r="E1581" s="206">
        <f t="shared" si="125"/>
        <v>8.3651030927835018E-2</v>
      </c>
      <c r="F1581" s="765">
        <v>10.43</v>
      </c>
      <c r="G1581" s="765">
        <v>4.4950000000000001</v>
      </c>
      <c r="H1581" s="337">
        <f t="shared" si="126"/>
        <v>3.8798556701030908</v>
      </c>
      <c r="I1581" s="34">
        <f t="shared" si="127"/>
        <v>3.8798556701030905E-2</v>
      </c>
      <c r="J1581" s="338">
        <f t="shared" si="128"/>
        <v>0</v>
      </c>
      <c r="K1581" s="1786"/>
      <c r="L1581" s="1787"/>
      <c r="M1581" s="1786"/>
      <c r="N1581" s="1786"/>
      <c r="O1581" s="1786"/>
      <c r="P1581" s="1786"/>
      <c r="Q1581" s="1786"/>
    </row>
    <row r="1582" spans="1:17">
      <c r="A1582" s="764">
        <v>39636</v>
      </c>
      <c r="B1582" s="154">
        <f t="shared" si="122"/>
        <v>5.9330000000000001E-2</v>
      </c>
      <c r="C1582" s="206">
        <f t="shared" si="124"/>
        <v>4.4854136597938153E-2</v>
      </c>
      <c r="D1582" s="33">
        <f t="shared" si="123"/>
        <v>0.1036</v>
      </c>
      <c r="E1582" s="206">
        <f t="shared" si="125"/>
        <v>8.3665335051546358E-2</v>
      </c>
      <c r="F1582" s="765">
        <v>10.36</v>
      </c>
      <c r="G1582" s="765">
        <v>4.4269999999999996</v>
      </c>
      <c r="H1582" s="337">
        <f t="shared" si="126"/>
        <v>3.8811198453608231</v>
      </c>
      <c r="I1582" s="34">
        <f t="shared" si="127"/>
        <v>3.8811198453608205E-2</v>
      </c>
      <c r="J1582" s="338">
        <f t="shared" si="128"/>
        <v>0</v>
      </c>
      <c r="K1582" s="1786"/>
      <c r="L1582" s="1787"/>
      <c r="M1582" s="1786"/>
      <c r="N1582" s="1786"/>
      <c r="O1582" s="1786"/>
      <c r="P1582" s="1786"/>
      <c r="Q1582" s="1786"/>
    </row>
    <row r="1583" spans="1:17">
      <c r="A1583" s="764">
        <v>39637</v>
      </c>
      <c r="B1583" s="154">
        <f t="shared" si="122"/>
        <v>6.0570000000000006E-2</v>
      </c>
      <c r="C1583" s="206">
        <f t="shared" si="124"/>
        <v>4.4857512886597936E-2</v>
      </c>
      <c r="D1583" s="33">
        <f t="shared" si="123"/>
        <v>0.1047</v>
      </c>
      <c r="E1583" s="206">
        <f t="shared" si="125"/>
        <v>8.3681443298969024E-2</v>
      </c>
      <c r="F1583" s="765">
        <v>10.47</v>
      </c>
      <c r="G1583" s="765">
        <v>4.4130000000000003</v>
      </c>
      <c r="H1583" s="337">
        <f t="shared" si="126"/>
        <v>3.8823930412371124</v>
      </c>
      <c r="I1583" s="34">
        <f t="shared" si="127"/>
        <v>3.8823930412371088E-2</v>
      </c>
      <c r="J1583" s="338">
        <f t="shared" si="128"/>
        <v>0</v>
      </c>
      <c r="K1583" s="1786"/>
      <c r="L1583" s="1787"/>
      <c r="M1583" s="1786"/>
      <c r="N1583" s="1786"/>
      <c r="O1583" s="1786"/>
      <c r="P1583" s="1786"/>
      <c r="Q1583" s="1786"/>
    </row>
    <row r="1584" spans="1:17">
      <c r="A1584" s="764">
        <v>39638</v>
      </c>
      <c r="B1584" s="154">
        <f t="shared" si="122"/>
        <v>5.9369999999999992E-2</v>
      </c>
      <c r="C1584" s="206">
        <f t="shared" si="124"/>
        <v>4.4861018041237113E-2</v>
      </c>
      <c r="D1584" s="33">
        <f t="shared" si="123"/>
        <v>0.10349999999999999</v>
      </c>
      <c r="E1584" s="206">
        <f t="shared" si="125"/>
        <v>8.3696778350515408E-2</v>
      </c>
      <c r="F1584" s="765">
        <v>10.35</v>
      </c>
      <c r="G1584" s="765">
        <v>4.4130000000000003</v>
      </c>
      <c r="H1584" s="337">
        <f t="shared" si="126"/>
        <v>3.8835760309278342</v>
      </c>
      <c r="I1584" s="34">
        <f t="shared" si="127"/>
        <v>3.8835760309278294E-2</v>
      </c>
      <c r="J1584" s="338">
        <f t="shared" si="128"/>
        <v>0</v>
      </c>
      <c r="K1584" s="1786"/>
      <c r="L1584" s="1787"/>
      <c r="M1584" s="1786"/>
      <c r="N1584" s="1786"/>
      <c r="O1584" s="1786"/>
      <c r="P1584" s="1786"/>
      <c r="Q1584" s="1786"/>
    </row>
    <row r="1585" spans="1:17">
      <c r="A1585" s="764">
        <v>39643</v>
      </c>
      <c r="B1585" s="154">
        <f t="shared" si="122"/>
        <v>6.302000000000002E-2</v>
      </c>
      <c r="C1585" s="206">
        <f t="shared" si="124"/>
        <v>4.4868466494845369E-2</v>
      </c>
      <c r="D1585" s="33">
        <f t="shared" si="123"/>
        <v>0.10700000000000001</v>
      </c>
      <c r="E1585" s="206">
        <f t="shared" si="125"/>
        <v>8.3716237113402009E-2</v>
      </c>
      <c r="F1585" s="765">
        <v>10.700000000000001</v>
      </c>
      <c r="G1585" s="765">
        <v>4.3979999999999997</v>
      </c>
      <c r="H1585" s="337">
        <f t="shared" si="126"/>
        <v>3.8847770618556696</v>
      </c>
      <c r="I1585" s="34">
        <f t="shared" si="127"/>
        <v>3.884777061855664E-2</v>
      </c>
      <c r="J1585" s="338">
        <f t="shared" si="128"/>
        <v>5.5511151231257827E-17</v>
      </c>
      <c r="K1585" s="1786"/>
      <c r="L1585" s="1787"/>
      <c r="M1585" s="1786"/>
      <c r="N1585" s="1786"/>
      <c r="O1585" s="1786"/>
      <c r="P1585" s="1786"/>
      <c r="Q1585" s="1786"/>
    </row>
    <row r="1586" spans="1:17">
      <c r="A1586" s="764">
        <v>39644</v>
      </c>
      <c r="B1586" s="154">
        <f t="shared" si="122"/>
        <v>6.4750000000000002E-2</v>
      </c>
      <c r="C1586" s="206">
        <f t="shared" si="124"/>
        <v>4.4877525773195884E-2</v>
      </c>
      <c r="D1586" s="33">
        <f t="shared" si="123"/>
        <v>0.10859999999999999</v>
      </c>
      <c r="E1586" s="206">
        <f t="shared" si="125"/>
        <v>8.3737886597938099E-2</v>
      </c>
      <c r="F1586" s="765">
        <v>10.86</v>
      </c>
      <c r="G1586" s="765">
        <v>4.3849999999999998</v>
      </c>
      <c r="H1586" s="337">
        <f t="shared" si="126"/>
        <v>3.8860360824742259</v>
      </c>
      <c r="I1586" s="34">
        <f t="shared" si="127"/>
        <v>3.8860360824742216E-2</v>
      </c>
      <c r="J1586" s="338">
        <f t="shared" si="128"/>
        <v>0</v>
      </c>
      <c r="K1586" s="1786"/>
      <c r="L1586" s="1787"/>
      <c r="M1586" s="1786"/>
      <c r="N1586" s="1786"/>
      <c r="O1586" s="1786"/>
      <c r="P1586" s="1786"/>
      <c r="Q1586" s="1786"/>
    </row>
    <row r="1587" spans="1:17">
      <c r="A1587" s="764">
        <v>39645</v>
      </c>
      <c r="B1587" s="154">
        <f t="shared" si="122"/>
        <v>6.3280000000000003E-2</v>
      </c>
      <c r="C1587" s="206">
        <f t="shared" si="124"/>
        <v>4.4884059278350506E-2</v>
      </c>
      <c r="D1587" s="33">
        <f t="shared" si="123"/>
        <v>0.1072</v>
      </c>
      <c r="E1587" s="206">
        <f t="shared" si="125"/>
        <v>8.3757603092783475E-2</v>
      </c>
      <c r="F1587" s="765">
        <v>10.72</v>
      </c>
      <c r="G1587" s="765">
        <v>4.3920000000000003</v>
      </c>
      <c r="H1587" s="337">
        <f t="shared" si="126"/>
        <v>3.8873543814432976</v>
      </c>
      <c r="I1587" s="34">
        <f t="shared" si="127"/>
        <v>3.8873543814432969E-2</v>
      </c>
      <c r="J1587" s="338">
        <f t="shared" si="128"/>
        <v>0</v>
      </c>
      <c r="K1587" s="1786"/>
      <c r="L1587" s="1787"/>
      <c r="M1587" s="1786"/>
      <c r="N1587" s="1786"/>
      <c r="O1587" s="1786"/>
      <c r="P1587" s="1786"/>
      <c r="Q1587" s="1786"/>
    </row>
    <row r="1588" spans="1:17">
      <c r="A1588" s="764">
        <v>39646</v>
      </c>
      <c r="B1588" s="154">
        <f t="shared" si="122"/>
        <v>6.0370000000000007E-2</v>
      </c>
      <c r="C1588" s="206">
        <f t="shared" si="124"/>
        <v>4.488759020618556E-2</v>
      </c>
      <c r="D1588" s="33">
        <f t="shared" si="123"/>
        <v>0.1048</v>
      </c>
      <c r="E1588" s="206">
        <f t="shared" si="125"/>
        <v>8.3774871134020573E-2</v>
      </c>
      <c r="F1588" s="765">
        <v>10.48</v>
      </c>
      <c r="G1588" s="765">
        <v>4.4429999999999996</v>
      </c>
      <c r="H1588" s="337">
        <f t="shared" si="126"/>
        <v>3.8887280927835044</v>
      </c>
      <c r="I1588" s="34">
        <f t="shared" si="127"/>
        <v>3.8887280927835013E-2</v>
      </c>
      <c r="J1588" s="338">
        <f t="shared" si="128"/>
        <v>0</v>
      </c>
      <c r="K1588" s="1786"/>
      <c r="L1588" s="1787"/>
      <c r="M1588" s="1786"/>
      <c r="N1588" s="1786"/>
      <c r="O1588" s="1786"/>
      <c r="P1588" s="1786"/>
      <c r="Q1588" s="1786"/>
    </row>
    <row r="1589" spans="1:17">
      <c r="A1589" s="764">
        <v>39647</v>
      </c>
      <c r="B1589" s="154">
        <f t="shared" si="122"/>
        <v>5.779999999999999E-2</v>
      </c>
      <c r="C1589" s="206">
        <f t="shared" si="124"/>
        <v>4.4887499999999983E-2</v>
      </c>
      <c r="D1589" s="33">
        <f t="shared" si="123"/>
        <v>0.10349999999999999</v>
      </c>
      <c r="E1589" s="206">
        <f t="shared" si="125"/>
        <v>8.3790463917525732E-2</v>
      </c>
      <c r="F1589" s="765">
        <v>10.35</v>
      </c>
      <c r="G1589" s="765">
        <v>4.57</v>
      </c>
      <c r="H1589" s="337">
        <f t="shared" si="126"/>
        <v>3.8902963917525772</v>
      </c>
      <c r="I1589" s="34">
        <f t="shared" si="127"/>
        <v>3.8902963917525749E-2</v>
      </c>
      <c r="J1589" s="338">
        <f t="shared" si="128"/>
        <v>0</v>
      </c>
      <c r="K1589" s="1786"/>
      <c r="L1589" s="1787"/>
      <c r="M1589" s="1786"/>
      <c r="N1589" s="1786"/>
      <c r="O1589" s="1786"/>
      <c r="P1589" s="1786"/>
      <c r="Q1589" s="1786"/>
    </row>
    <row r="1590" spans="1:17">
      <c r="A1590" s="764">
        <v>39650</v>
      </c>
      <c r="B1590" s="154">
        <f t="shared" si="122"/>
        <v>5.6250000000000001E-2</v>
      </c>
      <c r="C1590" s="206">
        <f t="shared" si="124"/>
        <v>4.4885451030927823E-2</v>
      </c>
      <c r="D1590" s="33">
        <f t="shared" si="123"/>
        <v>0.1026</v>
      </c>
      <c r="E1590" s="206">
        <f t="shared" si="125"/>
        <v>8.3804896907216458E-2</v>
      </c>
      <c r="F1590" s="765">
        <v>10.26</v>
      </c>
      <c r="G1590" s="765">
        <v>4.6349999999999998</v>
      </c>
      <c r="H1590" s="337">
        <f t="shared" si="126"/>
        <v>3.8919445876288665</v>
      </c>
      <c r="I1590" s="34">
        <f t="shared" si="127"/>
        <v>3.8919445876288636E-2</v>
      </c>
      <c r="J1590" s="338">
        <f t="shared" si="128"/>
        <v>0</v>
      </c>
      <c r="K1590" s="1786"/>
      <c r="L1590" s="1787"/>
      <c r="M1590" s="1786"/>
      <c r="N1590" s="1786"/>
      <c r="O1590" s="1786"/>
      <c r="P1590" s="1786"/>
      <c r="Q1590" s="1786"/>
    </row>
    <row r="1591" spans="1:17">
      <c r="A1591" s="764">
        <v>39651</v>
      </c>
      <c r="B1591" s="154">
        <f t="shared" si="122"/>
        <v>5.679E-2</v>
      </c>
      <c r="C1591" s="206">
        <f t="shared" si="124"/>
        <v>4.4883865979381418E-2</v>
      </c>
      <c r="D1591" s="33">
        <f t="shared" si="123"/>
        <v>0.1032</v>
      </c>
      <c r="E1591" s="206">
        <f t="shared" si="125"/>
        <v>8.3819974226804095E-2</v>
      </c>
      <c r="F1591" s="765">
        <v>10.32</v>
      </c>
      <c r="G1591" s="765">
        <v>4.641</v>
      </c>
      <c r="H1591" s="337">
        <f t="shared" si="126"/>
        <v>3.8936108247422685</v>
      </c>
      <c r="I1591" s="34">
        <f t="shared" si="127"/>
        <v>3.8936108247422677E-2</v>
      </c>
      <c r="J1591" s="338">
        <f t="shared" si="128"/>
        <v>0</v>
      </c>
      <c r="K1591" s="1786"/>
      <c r="L1591" s="1787"/>
      <c r="M1591" s="1786"/>
      <c r="N1591" s="1786"/>
      <c r="O1591" s="1786"/>
      <c r="P1591" s="1786"/>
      <c r="Q1591" s="1786"/>
    </row>
    <row r="1592" spans="1:17">
      <c r="A1592" s="764">
        <v>39652</v>
      </c>
      <c r="B1592" s="154">
        <f t="shared" si="122"/>
        <v>5.518E-2</v>
      </c>
      <c r="C1592" s="206">
        <f t="shared" si="124"/>
        <v>4.4881082474226786E-2</v>
      </c>
      <c r="D1592" s="33">
        <f t="shared" si="123"/>
        <v>0.1018</v>
      </c>
      <c r="E1592" s="206">
        <f t="shared" si="125"/>
        <v>8.3834407216494822E-2</v>
      </c>
      <c r="F1592" s="765">
        <v>10.18</v>
      </c>
      <c r="G1592" s="765">
        <v>4.6619999999999999</v>
      </c>
      <c r="H1592" s="337">
        <f t="shared" si="126"/>
        <v>3.8953324742268043</v>
      </c>
      <c r="I1592" s="34">
        <f t="shared" si="127"/>
        <v>3.8953324742268036E-2</v>
      </c>
      <c r="J1592" s="338">
        <f t="shared" si="128"/>
        <v>0</v>
      </c>
      <c r="K1592" s="1786"/>
      <c r="L1592" s="1787"/>
      <c r="M1592" s="1786"/>
      <c r="N1592" s="1786"/>
      <c r="O1592" s="1786"/>
      <c r="P1592" s="1786"/>
      <c r="Q1592" s="1786"/>
    </row>
    <row r="1593" spans="1:17">
      <c r="A1593" s="764">
        <v>39653</v>
      </c>
      <c r="B1593" s="154">
        <f t="shared" si="122"/>
        <v>5.7640000000000004E-2</v>
      </c>
      <c r="C1593" s="206">
        <f t="shared" si="124"/>
        <v>4.4882203608247399E-2</v>
      </c>
      <c r="D1593" s="33">
        <f t="shared" si="123"/>
        <v>0.1033</v>
      </c>
      <c r="E1593" s="206">
        <f t="shared" si="125"/>
        <v>8.3851159793814439E-2</v>
      </c>
      <c r="F1593" s="765">
        <v>10.33</v>
      </c>
      <c r="G1593" s="765">
        <v>4.5659999999999998</v>
      </c>
      <c r="H1593" s="337">
        <f t="shared" si="126"/>
        <v>3.8968956185567003</v>
      </c>
      <c r="I1593" s="34">
        <f t="shared" si="127"/>
        <v>3.896895618556704E-2</v>
      </c>
      <c r="J1593" s="338">
        <f t="shared" si="128"/>
        <v>0</v>
      </c>
      <c r="K1593" s="1786"/>
      <c r="L1593" s="1787"/>
      <c r="M1593" s="1786"/>
      <c r="N1593" s="1786"/>
      <c r="O1593" s="1786"/>
      <c r="P1593" s="1786"/>
      <c r="Q1593" s="1786"/>
    </row>
    <row r="1594" spans="1:17">
      <c r="A1594" s="764">
        <v>39654</v>
      </c>
      <c r="B1594" s="154">
        <f t="shared" si="122"/>
        <v>5.7359999999999994E-2</v>
      </c>
      <c r="C1594" s="206">
        <f t="shared" si="124"/>
        <v>4.4883530927835022E-2</v>
      </c>
      <c r="D1594" s="33">
        <f t="shared" si="123"/>
        <v>0.10339999999999999</v>
      </c>
      <c r="E1594" s="206">
        <f t="shared" si="125"/>
        <v>8.3868298969072164E-2</v>
      </c>
      <c r="F1594" s="765">
        <v>10.34</v>
      </c>
      <c r="G1594" s="765">
        <v>4.6040000000000001</v>
      </c>
      <c r="H1594" s="337">
        <f t="shared" si="126"/>
        <v>3.8984768041237103</v>
      </c>
      <c r="I1594" s="34">
        <f t="shared" si="127"/>
        <v>3.8984768041237142E-2</v>
      </c>
      <c r="J1594" s="338">
        <f t="shared" si="128"/>
        <v>0</v>
      </c>
      <c r="K1594" s="1786"/>
      <c r="L1594" s="1787"/>
      <c r="M1594" s="1786"/>
      <c r="N1594" s="1786"/>
      <c r="O1594" s="1786"/>
      <c r="P1594" s="1786"/>
      <c r="Q1594" s="1786"/>
    </row>
    <row r="1595" spans="1:17">
      <c r="A1595" s="764">
        <v>39657</v>
      </c>
      <c r="B1595" s="154">
        <f t="shared" si="122"/>
        <v>5.9149999999999994E-2</v>
      </c>
      <c r="C1595" s="206">
        <f t="shared" si="124"/>
        <v>4.488679123711338E-2</v>
      </c>
      <c r="D1595" s="33">
        <f t="shared" si="123"/>
        <v>0.10439999999999999</v>
      </c>
      <c r="E1595" s="206">
        <f t="shared" si="125"/>
        <v>8.3886855670103108E-2</v>
      </c>
      <c r="F1595" s="765">
        <v>10.44</v>
      </c>
      <c r="G1595" s="765">
        <v>4.5250000000000004</v>
      </c>
      <c r="H1595" s="337">
        <f t="shared" si="126"/>
        <v>3.9000064432989681</v>
      </c>
      <c r="I1595" s="34">
        <f t="shared" si="127"/>
        <v>3.9000064432989728E-2</v>
      </c>
      <c r="J1595" s="338">
        <f t="shared" si="128"/>
        <v>0</v>
      </c>
      <c r="K1595" s="1786"/>
      <c r="L1595" s="1787"/>
      <c r="M1595" s="1786"/>
      <c r="N1595" s="1786"/>
      <c r="O1595" s="1786"/>
      <c r="P1595" s="1786"/>
      <c r="Q1595" s="1786"/>
    </row>
    <row r="1596" spans="1:17">
      <c r="A1596" s="764">
        <v>39658</v>
      </c>
      <c r="B1596" s="154">
        <f t="shared" si="122"/>
        <v>5.9629999999999989E-2</v>
      </c>
      <c r="C1596" s="206">
        <f t="shared" si="124"/>
        <v>4.4890154639175235E-2</v>
      </c>
      <c r="D1596" s="33">
        <f t="shared" si="123"/>
        <v>0.10439999999999999</v>
      </c>
      <c r="E1596" s="206">
        <f t="shared" si="125"/>
        <v>8.3905283505154638E-2</v>
      </c>
      <c r="F1596" s="765">
        <v>10.44</v>
      </c>
      <c r="G1596" s="765">
        <v>4.4770000000000003</v>
      </c>
      <c r="H1596" s="337">
        <f t="shared" si="126"/>
        <v>3.9015128865979372</v>
      </c>
      <c r="I1596" s="34">
        <f t="shared" si="127"/>
        <v>3.9015128865979402E-2</v>
      </c>
      <c r="J1596" s="338">
        <f t="shared" si="128"/>
        <v>0</v>
      </c>
      <c r="K1596" s="1786"/>
      <c r="L1596" s="1787"/>
      <c r="M1596" s="1786"/>
      <c r="N1596" s="1786"/>
      <c r="O1596" s="1786"/>
      <c r="P1596" s="1786"/>
      <c r="Q1596" s="1786"/>
    </row>
    <row r="1597" spans="1:17">
      <c r="A1597" s="764">
        <v>39659</v>
      </c>
      <c r="B1597" s="154">
        <f t="shared" si="122"/>
        <v>5.9439999999999993E-2</v>
      </c>
      <c r="C1597" s="206">
        <f t="shared" si="124"/>
        <v>4.4893582474226777E-2</v>
      </c>
      <c r="D1597" s="33">
        <f t="shared" si="123"/>
        <v>0.1036</v>
      </c>
      <c r="E1597" s="206">
        <f t="shared" si="125"/>
        <v>8.3922938144329912E-2</v>
      </c>
      <c r="F1597" s="765">
        <v>10.36</v>
      </c>
      <c r="G1597" s="765">
        <v>4.4160000000000004</v>
      </c>
      <c r="H1597" s="337">
        <f t="shared" si="126"/>
        <v>3.9029355670103087</v>
      </c>
      <c r="I1597" s="34">
        <f t="shared" si="127"/>
        <v>3.9029355670103134E-2</v>
      </c>
      <c r="J1597" s="338">
        <f t="shared" si="128"/>
        <v>0</v>
      </c>
      <c r="K1597" s="1786"/>
      <c r="L1597" s="1787"/>
      <c r="M1597" s="1786"/>
      <c r="N1597" s="1786"/>
      <c r="O1597" s="1786"/>
      <c r="P1597" s="1786"/>
      <c r="Q1597" s="1786"/>
    </row>
    <row r="1598" spans="1:17">
      <c r="A1598" s="764">
        <v>39660</v>
      </c>
      <c r="B1598" s="154">
        <f t="shared" si="122"/>
        <v>6.0849999999999987E-2</v>
      </c>
      <c r="C1598" s="206">
        <f t="shared" si="124"/>
        <v>4.4899317010309261E-2</v>
      </c>
      <c r="D1598" s="33">
        <f t="shared" si="123"/>
        <v>0.10439999999999999</v>
      </c>
      <c r="E1598" s="206">
        <f t="shared" si="125"/>
        <v>8.3941881443298977E-2</v>
      </c>
      <c r="F1598" s="765">
        <v>10.44</v>
      </c>
      <c r="G1598" s="765">
        <v>4.3550000000000004</v>
      </c>
      <c r="H1598" s="337">
        <f t="shared" si="126"/>
        <v>3.9042564432989684</v>
      </c>
      <c r="I1598" s="34">
        <f t="shared" si="127"/>
        <v>3.9042564432989715E-2</v>
      </c>
      <c r="J1598" s="338">
        <f t="shared" si="128"/>
        <v>0</v>
      </c>
      <c r="K1598" s="1786"/>
      <c r="L1598" s="1787"/>
      <c r="M1598" s="1786"/>
      <c r="N1598" s="1786"/>
      <c r="O1598" s="1786"/>
      <c r="P1598" s="1786"/>
      <c r="Q1598" s="1786"/>
    </row>
    <row r="1599" spans="1:17">
      <c r="A1599" s="764">
        <v>39661</v>
      </c>
      <c r="B1599" s="154">
        <f t="shared" si="122"/>
        <v>6.1609999999999998E-2</v>
      </c>
      <c r="C1599" s="206">
        <f t="shared" si="124"/>
        <v>4.4906056701030907E-2</v>
      </c>
      <c r="D1599" s="33">
        <f t="shared" si="123"/>
        <v>0.1051</v>
      </c>
      <c r="E1599" s="206">
        <f t="shared" si="125"/>
        <v>8.3961597938144339E-2</v>
      </c>
      <c r="F1599" s="765">
        <v>10.51</v>
      </c>
      <c r="G1599" s="765">
        <v>4.3490000000000002</v>
      </c>
      <c r="H1599" s="337">
        <f t="shared" si="126"/>
        <v>3.9055541237113398</v>
      </c>
      <c r="I1599" s="34">
        <f t="shared" si="127"/>
        <v>3.9055541237113432E-2</v>
      </c>
      <c r="J1599" s="338">
        <f t="shared" si="128"/>
        <v>0</v>
      </c>
      <c r="K1599" s="1786"/>
      <c r="L1599" s="1787"/>
      <c r="M1599" s="1786"/>
      <c r="N1599" s="1786"/>
      <c r="O1599" s="1786"/>
      <c r="P1599" s="1786"/>
      <c r="Q1599" s="1786"/>
    </row>
    <row r="1600" spans="1:17">
      <c r="A1600" s="764">
        <v>39664</v>
      </c>
      <c r="B1600" s="154">
        <f t="shared" si="122"/>
        <v>6.2060000000000011E-2</v>
      </c>
      <c r="C1600" s="206">
        <f t="shared" si="124"/>
        <v>4.4913711340206157E-2</v>
      </c>
      <c r="D1600" s="33">
        <f t="shared" si="123"/>
        <v>0.10540000000000001</v>
      </c>
      <c r="E1600" s="206">
        <f t="shared" si="125"/>
        <v>8.3981958762886624E-2</v>
      </c>
      <c r="F1600" s="765">
        <v>10.540000000000001</v>
      </c>
      <c r="G1600" s="765">
        <v>4.3339999999999996</v>
      </c>
      <c r="H1600" s="337">
        <f t="shared" si="126"/>
        <v>3.9068247422680407</v>
      </c>
      <c r="I1600" s="34">
        <f t="shared" si="127"/>
        <v>3.9068247422680467E-2</v>
      </c>
      <c r="J1600" s="338">
        <f t="shared" si="128"/>
        <v>-6.2450045135165055E-17</v>
      </c>
      <c r="K1600" s="1786"/>
      <c r="L1600" s="1787"/>
      <c r="M1600" s="1786"/>
      <c r="N1600" s="1786"/>
      <c r="O1600" s="1786"/>
      <c r="P1600" s="1786"/>
      <c r="Q1600" s="1786"/>
    </row>
    <row r="1601" spans="1:17">
      <c r="A1601" s="764">
        <v>39665</v>
      </c>
      <c r="B1601" s="154">
        <f t="shared" si="122"/>
        <v>6.0199999999999997E-2</v>
      </c>
      <c r="C1601" s="206">
        <f t="shared" si="124"/>
        <v>4.4917048969072136E-2</v>
      </c>
      <c r="D1601" s="33">
        <f t="shared" si="123"/>
        <v>0.1033</v>
      </c>
      <c r="E1601" s="206">
        <f t="shared" si="125"/>
        <v>8.3998453608247439E-2</v>
      </c>
      <c r="F1601" s="765">
        <v>10.33</v>
      </c>
      <c r="G1601" s="765">
        <v>4.3100000000000005</v>
      </c>
      <c r="H1601" s="337">
        <f t="shared" si="126"/>
        <v>3.9081404639175252</v>
      </c>
      <c r="I1601" s="34">
        <f t="shared" si="127"/>
        <v>3.9081404639175303E-2</v>
      </c>
      <c r="J1601" s="338">
        <f t="shared" si="128"/>
        <v>0</v>
      </c>
      <c r="K1601" s="1786"/>
      <c r="L1601" s="1787"/>
      <c r="M1601" s="1786"/>
      <c r="N1601" s="1786"/>
      <c r="O1601" s="1786"/>
      <c r="P1601" s="1786"/>
      <c r="Q1601" s="1786"/>
    </row>
    <row r="1602" spans="1:17">
      <c r="A1602" s="764">
        <v>39666</v>
      </c>
      <c r="B1602" s="154">
        <f t="shared" si="122"/>
        <v>5.8890000000000005E-2</v>
      </c>
      <c r="C1602" s="206">
        <f t="shared" si="124"/>
        <v>4.4919149484536049E-2</v>
      </c>
      <c r="D1602" s="33">
        <f t="shared" si="123"/>
        <v>0.1023</v>
      </c>
      <c r="E1602" s="206">
        <f t="shared" si="125"/>
        <v>8.401456185567012E-2</v>
      </c>
      <c r="F1602" s="765">
        <v>10.23</v>
      </c>
      <c r="G1602" s="765">
        <v>4.3410000000000002</v>
      </c>
      <c r="H1602" s="337">
        <f t="shared" si="126"/>
        <v>3.9095412371134017</v>
      </c>
      <c r="I1602" s="34">
        <f t="shared" si="127"/>
        <v>3.9095412371134071E-2</v>
      </c>
      <c r="J1602" s="338">
        <f t="shared" si="128"/>
        <v>-5.5511151231257827E-17</v>
      </c>
      <c r="K1602" s="1786"/>
      <c r="L1602" s="1787"/>
      <c r="M1602" s="1786"/>
      <c r="N1602" s="1786"/>
      <c r="O1602" s="1786"/>
      <c r="P1602" s="1786"/>
      <c r="Q1602" s="1786"/>
    </row>
    <row r="1603" spans="1:17">
      <c r="A1603" s="764">
        <v>39667</v>
      </c>
      <c r="B1603" s="154">
        <f t="shared" si="122"/>
        <v>5.9880000000000003E-2</v>
      </c>
      <c r="C1603" s="206">
        <f t="shared" si="124"/>
        <v>4.49224742268041E-2</v>
      </c>
      <c r="D1603" s="33">
        <f t="shared" si="123"/>
        <v>0.10249999999999999</v>
      </c>
      <c r="E1603" s="206">
        <f t="shared" si="125"/>
        <v>8.403118556701035E-2</v>
      </c>
      <c r="F1603" s="765">
        <v>10.25</v>
      </c>
      <c r="G1603" s="765">
        <v>4.2619999999999996</v>
      </c>
      <c r="H1603" s="337">
        <f t="shared" si="126"/>
        <v>3.9108711340206175</v>
      </c>
      <c r="I1603" s="34">
        <f t="shared" si="127"/>
        <v>3.9108711340206249E-2</v>
      </c>
      <c r="J1603" s="338">
        <f t="shared" si="128"/>
        <v>-7.6327832942979512E-17</v>
      </c>
      <c r="K1603" s="1786"/>
      <c r="L1603" s="1787"/>
      <c r="M1603" s="1786"/>
      <c r="N1603" s="1786"/>
      <c r="O1603" s="1786"/>
      <c r="P1603" s="1786"/>
      <c r="Q1603" s="1786"/>
    </row>
    <row r="1604" spans="1:17">
      <c r="A1604" s="764">
        <v>39668</v>
      </c>
      <c r="B1604" s="154">
        <f t="shared" si="122"/>
        <v>5.8990000000000001E-2</v>
      </c>
      <c r="C1604" s="206">
        <f t="shared" si="124"/>
        <v>4.4924510309278333E-2</v>
      </c>
      <c r="D1604" s="33">
        <f t="shared" si="123"/>
        <v>0.1016</v>
      </c>
      <c r="E1604" s="206">
        <f t="shared" si="125"/>
        <v>8.4046262886597972E-2</v>
      </c>
      <c r="F1604" s="765">
        <v>10.16</v>
      </c>
      <c r="G1604" s="765">
        <v>4.2610000000000001</v>
      </c>
      <c r="H1604" s="337">
        <f t="shared" si="126"/>
        <v>3.912175257731958</v>
      </c>
      <c r="I1604" s="34">
        <f t="shared" si="127"/>
        <v>3.9121752577319639E-2</v>
      </c>
      <c r="J1604" s="338">
        <f t="shared" si="128"/>
        <v>-6.2450045135165055E-17</v>
      </c>
      <c r="K1604" s="1786"/>
      <c r="L1604" s="1787"/>
      <c r="M1604" s="1786"/>
      <c r="N1604" s="1786"/>
      <c r="O1604" s="1786"/>
      <c r="P1604" s="1786"/>
      <c r="Q1604" s="1786"/>
    </row>
    <row r="1605" spans="1:17">
      <c r="A1605" s="764">
        <v>39671</v>
      </c>
      <c r="B1605" s="154">
        <f t="shared" si="122"/>
        <v>5.7670000000000013E-2</v>
      </c>
      <c r="C1605" s="206">
        <f t="shared" si="124"/>
        <v>4.4924342783505142E-2</v>
      </c>
      <c r="D1605" s="33">
        <f t="shared" si="123"/>
        <v>0.1004</v>
      </c>
      <c r="E1605" s="206">
        <f t="shared" si="125"/>
        <v>8.4059536082474254E-2</v>
      </c>
      <c r="F1605" s="765">
        <v>10.040000000000001</v>
      </c>
      <c r="G1605" s="765">
        <v>4.2729999999999997</v>
      </c>
      <c r="H1605" s="337">
        <f t="shared" si="126"/>
        <v>3.9135193298969067</v>
      </c>
      <c r="I1605" s="34">
        <f t="shared" si="127"/>
        <v>3.9135193298969112E-2</v>
      </c>
      <c r="J1605" s="338">
        <f t="shared" si="128"/>
        <v>0</v>
      </c>
      <c r="K1605" s="1786"/>
      <c r="L1605" s="1787"/>
      <c r="M1605" s="1786"/>
      <c r="N1605" s="1786"/>
      <c r="O1605" s="1786"/>
      <c r="P1605" s="1786"/>
      <c r="Q1605" s="1786"/>
    </row>
    <row r="1606" spans="1:17">
      <c r="A1606" s="764">
        <v>39672</v>
      </c>
      <c r="B1606" s="154">
        <f t="shared" ref="B1606:B1669" si="129">(F1606-G1606)/100</f>
        <v>5.8100000000000006E-2</v>
      </c>
      <c r="C1606" s="206">
        <f t="shared" si="124"/>
        <v>4.4924613402061844E-2</v>
      </c>
      <c r="D1606" s="33">
        <f t="shared" si="123"/>
        <v>0.1004</v>
      </c>
      <c r="E1606" s="206">
        <f t="shared" si="125"/>
        <v>8.4073453608247445E-2</v>
      </c>
      <c r="F1606" s="765">
        <v>10.040000000000001</v>
      </c>
      <c r="G1606" s="765">
        <v>4.2300000000000004</v>
      </c>
      <c r="H1606" s="337">
        <f t="shared" si="126"/>
        <v>3.914884020618556</v>
      </c>
      <c r="I1606" s="34">
        <f t="shared" si="127"/>
        <v>3.9148840206185601E-2</v>
      </c>
      <c r="J1606" s="338">
        <f t="shared" si="128"/>
        <v>0</v>
      </c>
      <c r="K1606" s="1786"/>
      <c r="L1606" s="1787"/>
      <c r="M1606" s="1786"/>
      <c r="N1606" s="1786"/>
      <c r="O1606" s="1786"/>
      <c r="P1606" s="1786"/>
      <c r="Q1606" s="1786"/>
    </row>
    <row r="1607" spans="1:17">
      <c r="A1607" s="764">
        <v>39673</v>
      </c>
      <c r="B1607" s="154">
        <f t="shared" si="129"/>
        <v>6.0040000000000003E-2</v>
      </c>
      <c r="C1607" s="206">
        <f t="shared" si="124"/>
        <v>4.4926945876288642E-2</v>
      </c>
      <c r="D1607" s="33">
        <f t="shared" ref="D1607:D1670" si="130">F1607/100</f>
        <v>0.10210000000000001</v>
      </c>
      <c r="E1607" s="206">
        <f t="shared" si="125"/>
        <v>8.4089561855670111E-2</v>
      </c>
      <c r="F1607" s="765">
        <v>10.210000000000001</v>
      </c>
      <c r="G1607" s="765">
        <v>4.2060000000000004</v>
      </c>
      <c r="H1607" s="337">
        <f t="shared" si="126"/>
        <v>3.9162615979381434</v>
      </c>
      <c r="I1607" s="34">
        <f t="shared" si="127"/>
        <v>3.916261597938147E-2</v>
      </c>
      <c r="J1607" s="338">
        <f t="shared" si="128"/>
        <v>0</v>
      </c>
      <c r="K1607" s="1786"/>
      <c r="L1607" s="1787"/>
      <c r="M1607" s="1786"/>
      <c r="N1607" s="1786"/>
      <c r="O1607" s="1786"/>
      <c r="P1607" s="1786"/>
      <c r="Q1607" s="1786"/>
    </row>
    <row r="1608" spans="1:17">
      <c r="A1608" s="764">
        <v>39675</v>
      </c>
      <c r="B1608" s="154">
        <f t="shared" si="129"/>
        <v>5.9750000000000004E-2</v>
      </c>
      <c r="C1608" s="206">
        <f t="shared" si="124"/>
        <v>4.4928917525773188E-2</v>
      </c>
      <c r="D1608" s="33">
        <f t="shared" si="130"/>
        <v>0.1014</v>
      </c>
      <c r="E1608" s="206">
        <f t="shared" si="125"/>
        <v>8.4104768041237121E-2</v>
      </c>
      <c r="F1608" s="765">
        <v>10.14</v>
      </c>
      <c r="G1608" s="765">
        <v>4.165</v>
      </c>
      <c r="H1608" s="337">
        <f t="shared" si="126"/>
        <v>3.917585051546391</v>
      </c>
      <c r="I1608" s="34">
        <f t="shared" si="127"/>
        <v>3.9175850515463934E-2</v>
      </c>
      <c r="J1608" s="338">
        <f t="shared" si="128"/>
        <v>0</v>
      </c>
      <c r="K1608" s="1786"/>
      <c r="L1608" s="1787"/>
      <c r="M1608" s="1786"/>
      <c r="N1608" s="1786"/>
      <c r="O1608" s="1786"/>
      <c r="P1608" s="1786"/>
      <c r="Q1608" s="1786"/>
    </row>
    <row r="1609" spans="1:17">
      <c r="A1609" s="764">
        <v>39678</v>
      </c>
      <c r="B1609" s="154">
        <f t="shared" si="129"/>
        <v>6.0070000000000005E-2</v>
      </c>
      <c r="C1609" s="206">
        <f t="shared" si="124"/>
        <v>4.4931997422680399E-2</v>
      </c>
      <c r="D1609" s="33">
        <f t="shared" si="130"/>
        <v>0.10150000000000001</v>
      </c>
      <c r="E1609" s="206">
        <f t="shared" si="125"/>
        <v>8.4120618556701041E-2</v>
      </c>
      <c r="F1609" s="765">
        <v>10.15</v>
      </c>
      <c r="G1609" s="765">
        <v>4.1429999999999998</v>
      </c>
      <c r="H1609" s="337">
        <f t="shared" si="126"/>
        <v>3.9188621134020609</v>
      </c>
      <c r="I1609" s="34">
        <f t="shared" si="127"/>
        <v>3.9188621134020642E-2</v>
      </c>
      <c r="J1609" s="338">
        <f t="shared" si="128"/>
        <v>0</v>
      </c>
      <c r="K1609" s="1786"/>
      <c r="L1609" s="1787"/>
      <c r="M1609" s="1786"/>
      <c r="N1609" s="1786"/>
      <c r="O1609" s="1786"/>
      <c r="P1609" s="1786"/>
      <c r="Q1609" s="1786"/>
    </row>
    <row r="1610" spans="1:17">
      <c r="A1610" s="764">
        <v>39679</v>
      </c>
      <c r="B1610" s="154">
        <f t="shared" si="129"/>
        <v>6.1849999999999995E-2</v>
      </c>
      <c r="C1610" s="206">
        <f t="shared" si="124"/>
        <v>4.4938131443298952E-2</v>
      </c>
      <c r="D1610" s="33">
        <f t="shared" si="130"/>
        <v>0.10349999999999999</v>
      </c>
      <c r="E1610" s="206">
        <f t="shared" si="125"/>
        <v>8.4139304123711345E-2</v>
      </c>
      <c r="F1610" s="765">
        <v>10.35</v>
      </c>
      <c r="G1610" s="765">
        <v>4.165</v>
      </c>
      <c r="H1610" s="337">
        <f t="shared" si="126"/>
        <v>3.9201172680412366</v>
      </c>
      <c r="I1610" s="34">
        <f t="shared" si="127"/>
        <v>3.9201172680412393E-2</v>
      </c>
      <c r="J1610" s="338">
        <f t="shared" si="128"/>
        <v>0</v>
      </c>
      <c r="K1610" s="1786"/>
      <c r="L1610" s="1787"/>
      <c r="M1610" s="1786"/>
      <c r="N1610" s="1786"/>
      <c r="O1610" s="1786"/>
      <c r="P1610" s="1786"/>
      <c r="Q1610" s="1786"/>
    </row>
    <row r="1611" spans="1:17">
      <c r="A1611" s="764">
        <v>39680</v>
      </c>
      <c r="B1611" s="154">
        <f t="shared" si="129"/>
        <v>6.2169999999999996E-2</v>
      </c>
      <c r="C1611" s="206">
        <f t="shared" si="124"/>
        <v>4.4944999999999999E-2</v>
      </c>
      <c r="D1611" s="33">
        <f t="shared" si="130"/>
        <v>0.10339999999999999</v>
      </c>
      <c r="E1611" s="206">
        <f t="shared" si="125"/>
        <v>8.4157989690721635E-2</v>
      </c>
      <c r="F1611" s="765">
        <v>10.34</v>
      </c>
      <c r="G1611" s="765">
        <v>4.1230000000000002</v>
      </c>
      <c r="H1611" s="337">
        <f t="shared" si="126"/>
        <v>3.921298969072164</v>
      </c>
      <c r="I1611" s="34">
        <f t="shared" si="127"/>
        <v>3.9212989690721636E-2</v>
      </c>
      <c r="J1611" s="338">
        <f t="shared" si="128"/>
        <v>0</v>
      </c>
      <c r="K1611" s="1786"/>
      <c r="L1611" s="1787"/>
      <c r="M1611" s="1786"/>
      <c r="N1611" s="1786"/>
      <c r="O1611" s="1786"/>
      <c r="P1611" s="1786"/>
      <c r="Q1611" s="1786"/>
    </row>
    <row r="1612" spans="1:17">
      <c r="A1612" s="764">
        <v>39681</v>
      </c>
      <c r="B1612" s="154">
        <f t="shared" si="129"/>
        <v>6.2250000000000007E-2</v>
      </c>
      <c r="C1612" s="206">
        <f t="shared" si="124"/>
        <v>4.4952860824742258E-2</v>
      </c>
      <c r="D1612" s="33">
        <f t="shared" si="130"/>
        <v>0.10400000000000001</v>
      </c>
      <c r="E1612" s="206">
        <f t="shared" si="125"/>
        <v>8.4177190721649489E-2</v>
      </c>
      <c r="F1612" s="765">
        <v>10.4</v>
      </c>
      <c r="G1612" s="765">
        <v>4.1749999999999998</v>
      </c>
      <c r="H1612" s="337">
        <f t="shared" si="126"/>
        <v>3.9224329896907211</v>
      </c>
      <c r="I1612" s="34">
        <f t="shared" si="127"/>
        <v>3.9224329896907231E-2</v>
      </c>
      <c r="J1612" s="338">
        <f t="shared" si="128"/>
        <v>0</v>
      </c>
      <c r="K1612" s="1786"/>
      <c r="L1612" s="1787"/>
      <c r="M1612" s="1786"/>
      <c r="N1612" s="1786"/>
      <c r="O1612" s="1786"/>
      <c r="P1612" s="1786"/>
      <c r="Q1612" s="1786"/>
    </row>
    <row r="1613" spans="1:17">
      <c r="A1613" s="764">
        <v>39682</v>
      </c>
      <c r="B1613" s="154">
        <f t="shared" si="129"/>
        <v>6.0409999999999991E-2</v>
      </c>
      <c r="C1613" s="206">
        <f t="shared" ref="C1613:C1676" si="131">AVERAGE(B838:B1613)</f>
        <v>4.4959329896907201E-2</v>
      </c>
      <c r="D1613" s="33">
        <f t="shared" si="130"/>
        <v>0.1026</v>
      </c>
      <c r="E1613" s="206">
        <f t="shared" ref="E1613:E1676" si="132">AVERAGE(D838:D1613)</f>
        <v>8.4195231958762884E-2</v>
      </c>
      <c r="F1613" s="765">
        <v>10.26</v>
      </c>
      <c r="G1613" s="765">
        <v>4.2190000000000003</v>
      </c>
      <c r="H1613" s="337">
        <f t="shared" ref="H1613:H1676" si="133">AVERAGE(G838:G1613)</f>
        <v>3.9235902061855668</v>
      </c>
      <c r="I1613" s="34">
        <f t="shared" ref="I1613:I1676" si="134">E1613-C1613</f>
        <v>3.9235902061855683E-2</v>
      </c>
      <c r="J1613" s="338">
        <f t="shared" ref="J1613:J1676" si="135">H1613/100-I1613</f>
        <v>0</v>
      </c>
      <c r="K1613" s="1786"/>
      <c r="L1613" s="1787"/>
      <c r="M1613" s="1786"/>
      <c r="N1613" s="1786"/>
      <c r="O1613" s="1786"/>
      <c r="P1613" s="1786"/>
      <c r="Q1613" s="1786"/>
    </row>
    <row r="1614" spans="1:17">
      <c r="A1614" s="764">
        <v>39685</v>
      </c>
      <c r="B1614" s="154">
        <f t="shared" si="129"/>
        <v>6.2689999999999996E-2</v>
      </c>
      <c r="C1614" s="206">
        <f t="shared" si="131"/>
        <v>4.4968659793814439E-2</v>
      </c>
      <c r="D1614" s="33">
        <f t="shared" si="130"/>
        <v>0.10390000000000001</v>
      </c>
      <c r="E1614" s="206">
        <f t="shared" si="132"/>
        <v>8.4215206185566993E-2</v>
      </c>
      <c r="F1614" s="765">
        <v>10.39</v>
      </c>
      <c r="G1614" s="765">
        <v>4.1210000000000004</v>
      </c>
      <c r="H1614" s="337">
        <f t="shared" si="133"/>
        <v>3.9246546391752579</v>
      </c>
      <c r="I1614" s="34">
        <f t="shared" si="134"/>
        <v>3.9246546391752554E-2</v>
      </c>
      <c r="J1614" s="338">
        <f t="shared" si="135"/>
        <v>0</v>
      </c>
      <c r="K1614" s="1786"/>
      <c r="L1614" s="1787"/>
      <c r="M1614" s="1786"/>
      <c r="N1614" s="1786"/>
      <c r="O1614" s="1786"/>
      <c r="P1614" s="1786"/>
      <c r="Q1614" s="1786"/>
    </row>
    <row r="1615" spans="1:17">
      <c r="A1615" s="764">
        <v>39686</v>
      </c>
      <c r="B1615" s="154">
        <f t="shared" si="129"/>
        <v>6.1359999999999998E-2</v>
      </c>
      <c r="C1615" s="206">
        <f t="shared" si="131"/>
        <v>4.4975721649484539E-2</v>
      </c>
      <c r="D1615" s="33">
        <f t="shared" si="130"/>
        <v>0.10249999999999999</v>
      </c>
      <c r="E1615" s="206">
        <f t="shared" si="132"/>
        <v>8.423273195876288E-2</v>
      </c>
      <c r="F1615" s="765">
        <v>10.25</v>
      </c>
      <c r="G1615" s="765">
        <v>4.1139999999999999</v>
      </c>
      <c r="H1615" s="337">
        <f t="shared" si="133"/>
        <v>3.9257010309278351</v>
      </c>
      <c r="I1615" s="34">
        <f t="shared" si="134"/>
        <v>3.9257010309278341E-2</v>
      </c>
      <c r="J1615" s="338">
        <f t="shared" si="135"/>
        <v>0</v>
      </c>
      <c r="K1615" s="1786"/>
      <c r="L1615" s="1787"/>
      <c r="M1615" s="1786"/>
      <c r="N1615" s="1786"/>
      <c r="O1615" s="1786"/>
      <c r="P1615" s="1786"/>
      <c r="Q1615" s="1786"/>
    </row>
    <row r="1616" spans="1:17">
      <c r="A1616" s="764">
        <v>39687</v>
      </c>
      <c r="B1616" s="154">
        <f t="shared" si="129"/>
        <v>6.0859999999999997E-2</v>
      </c>
      <c r="C1616" s="206">
        <f t="shared" si="131"/>
        <v>4.4981391752577315E-2</v>
      </c>
      <c r="D1616" s="33">
        <f t="shared" si="130"/>
        <v>0.1026</v>
      </c>
      <c r="E1616" s="206">
        <f t="shared" si="132"/>
        <v>8.4250644329896873E-2</v>
      </c>
      <c r="F1616" s="765">
        <v>10.26</v>
      </c>
      <c r="G1616" s="765">
        <v>4.1740000000000004</v>
      </c>
      <c r="H1616" s="337">
        <f t="shared" si="133"/>
        <v>3.9269252577319587</v>
      </c>
      <c r="I1616" s="34">
        <f t="shared" si="134"/>
        <v>3.9269252577319558E-2</v>
      </c>
      <c r="J1616" s="338">
        <f t="shared" si="135"/>
        <v>0</v>
      </c>
      <c r="K1616" s="1786"/>
      <c r="L1616" s="1787"/>
      <c r="M1616" s="1786"/>
      <c r="N1616" s="1786"/>
      <c r="O1616" s="1786"/>
      <c r="P1616" s="1786"/>
      <c r="Q1616" s="1786"/>
    </row>
    <row r="1617" spans="1:17">
      <c r="A1617" s="764">
        <v>39688</v>
      </c>
      <c r="B1617" s="154">
        <f t="shared" si="129"/>
        <v>5.9810000000000002E-2</v>
      </c>
      <c r="C1617" s="206">
        <f t="shared" si="131"/>
        <v>4.498499999999999E-2</v>
      </c>
      <c r="D1617" s="33">
        <f t="shared" si="130"/>
        <v>0.1016</v>
      </c>
      <c r="E1617" s="206">
        <f t="shared" si="132"/>
        <v>8.426752577319585E-2</v>
      </c>
      <c r="F1617" s="765">
        <v>10.16</v>
      </c>
      <c r="G1617" s="765">
        <v>4.1790000000000003</v>
      </c>
      <c r="H1617" s="337">
        <f t="shared" si="133"/>
        <v>3.9282525773195878</v>
      </c>
      <c r="I1617" s="34">
        <f t="shared" si="134"/>
        <v>3.928252577319586E-2</v>
      </c>
      <c r="J1617" s="338">
        <f t="shared" si="135"/>
        <v>0</v>
      </c>
      <c r="K1617" s="1786"/>
      <c r="L1617" s="1787"/>
      <c r="M1617" s="1786"/>
      <c r="N1617" s="1786"/>
      <c r="O1617" s="1786"/>
      <c r="P1617" s="1786"/>
      <c r="Q1617" s="1786"/>
    </row>
    <row r="1618" spans="1:17">
      <c r="A1618" s="764">
        <v>39689</v>
      </c>
      <c r="B1618" s="154">
        <f t="shared" si="129"/>
        <v>5.9440000000000007E-2</v>
      </c>
      <c r="C1618" s="206">
        <f t="shared" si="131"/>
        <v>4.4988389175257729E-2</v>
      </c>
      <c r="D1618" s="33">
        <f t="shared" si="130"/>
        <v>0.10120000000000001</v>
      </c>
      <c r="E1618" s="206">
        <f t="shared" si="132"/>
        <v>8.4284020618556679E-2</v>
      </c>
      <c r="F1618" s="765">
        <v>10.120000000000001</v>
      </c>
      <c r="G1618" s="765">
        <v>4.1760000000000002</v>
      </c>
      <c r="H1618" s="337">
        <f t="shared" si="133"/>
        <v>3.9295631443298968</v>
      </c>
      <c r="I1618" s="34">
        <f t="shared" si="134"/>
        <v>3.9295631443298951E-2</v>
      </c>
      <c r="J1618" s="338">
        <f t="shared" si="135"/>
        <v>0</v>
      </c>
      <c r="K1618" s="1786"/>
      <c r="L1618" s="1787"/>
      <c r="M1618" s="1786"/>
      <c r="N1618" s="1786"/>
      <c r="O1618" s="1786"/>
      <c r="P1618" s="1786"/>
      <c r="Q1618" s="1786"/>
    </row>
    <row r="1619" spans="1:17">
      <c r="A1619" s="764">
        <v>39692</v>
      </c>
      <c r="B1619" s="154">
        <f t="shared" si="129"/>
        <v>5.983999999999999E-2</v>
      </c>
      <c r="C1619" s="206">
        <f t="shared" si="131"/>
        <v>4.4991391752577325E-2</v>
      </c>
      <c r="D1619" s="33">
        <f t="shared" si="130"/>
        <v>0.1011</v>
      </c>
      <c r="E1619" s="206">
        <f t="shared" si="132"/>
        <v>8.4299742268041239E-2</v>
      </c>
      <c r="F1619" s="765">
        <v>10.11</v>
      </c>
      <c r="G1619" s="765">
        <v>4.1260000000000003</v>
      </c>
      <c r="H1619" s="337">
        <f t="shared" si="133"/>
        <v>3.9308350515463917</v>
      </c>
      <c r="I1619" s="34">
        <f t="shared" si="134"/>
        <v>3.9308350515463913E-2</v>
      </c>
      <c r="J1619" s="338">
        <f t="shared" si="135"/>
        <v>0</v>
      </c>
      <c r="K1619" s="1786"/>
      <c r="L1619" s="1787"/>
      <c r="M1619" s="1786"/>
      <c r="N1619" s="1786"/>
      <c r="O1619" s="1786"/>
      <c r="P1619" s="1786"/>
      <c r="Q1619" s="1786"/>
    </row>
    <row r="1620" spans="1:17">
      <c r="A1620" s="764">
        <v>39693</v>
      </c>
      <c r="B1620" s="154">
        <f t="shared" si="129"/>
        <v>5.8400000000000007E-2</v>
      </c>
      <c r="C1620" s="206">
        <f t="shared" si="131"/>
        <v>4.499149484536083E-2</v>
      </c>
      <c r="D1620" s="33">
        <f t="shared" si="130"/>
        <v>9.98E-2</v>
      </c>
      <c r="E1620" s="206">
        <f t="shared" si="132"/>
        <v>8.4313015463917534E-2</v>
      </c>
      <c r="F1620" s="765">
        <v>9.98</v>
      </c>
      <c r="G1620" s="765">
        <v>4.1399999999999997</v>
      </c>
      <c r="H1620" s="337">
        <f t="shared" si="133"/>
        <v>3.9321520618556698</v>
      </c>
      <c r="I1620" s="34">
        <f t="shared" si="134"/>
        <v>3.9321520618556705E-2</v>
      </c>
      <c r="J1620" s="338">
        <f t="shared" si="135"/>
        <v>0</v>
      </c>
      <c r="K1620" s="1786"/>
      <c r="L1620" s="1787"/>
      <c r="M1620" s="1786"/>
      <c r="N1620" s="1786"/>
      <c r="O1620" s="1786"/>
      <c r="P1620" s="1786"/>
      <c r="Q1620" s="1786"/>
    </row>
    <row r="1621" spans="1:17">
      <c r="A1621" s="764">
        <v>39694</v>
      </c>
      <c r="B1621" s="154">
        <f t="shared" si="129"/>
        <v>5.9000000000000011E-2</v>
      </c>
      <c r="C1621" s="206">
        <f t="shared" si="131"/>
        <v>4.499363402061856E-2</v>
      </c>
      <c r="D1621" s="33">
        <f t="shared" si="130"/>
        <v>0.1004</v>
      </c>
      <c r="E1621" s="206">
        <f t="shared" si="132"/>
        <v>8.4327706185567008E-2</v>
      </c>
      <c r="F1621" s="765">
        <v>10.040000000000001</v>
      </c>
      <c r="G1621" s="765">
        <v>4.1399999999999997</v>
      </c>
      <c r="H1621" s="337">
        <f t="shared" si="133"/>
        <v>3.933407216494845</v>
      </c>
      <c r="I1621" s="34">
        <f t="shared" si="134"/>
        <v>3.9334072164948448E-2</v>
      </c>
      <c r="J1621" s="338">
        <f t="shared" si="135"/>
        <v>0</v>
      </c>
      <c r="K1621" s="1786"/>
      <c r="L1621" s="1787"/>
      <c r="M1621" s="1786"/>
      <c r="N1621" s="1786"/>
      <c r="O1621" s="1786"/>
      <c r="P1621" s="1786"/>
      <c r="Q1621" s="1786"/>
    </row>
    <row r="1622" spans="1:17">
      <c r="A1622" s="764">
        <v>39695</v>
      </c>
      <c r="B1622" s="154">
        <f t="shared" si="129"/>
        <v>6.1600000000000002E-2</v>
      </c>
      <c r="C1622" s="206">
        <f t="shared" si="131"/>
        <v>4.4999987113402071E-2</v>
      </c>
      <c r="D1622" s="33">
        <f t="shared" si="130"/>
        <v>0.1023</v>
      </c>
      <c r="E1622" s="206">
        <f t="shared" si="132"/>
        <v>8.4345489690721656E-2</v>
      </c>
      <c r="F1622" s="765">
        <v>10.23</v>
      </c>
      <c r="G1622" s="765">
        <v>4.07</v>
      </c>
      <c r="H1622" s="337">
        <f t="shared" si="133"/>
        <v>3.9345502577319587</v>
      </c>
      <c r="I1622" s="34">
        <f t="shared" si="134"/>
        <v>3.9345502577319585E-2</v>
      </c>
      <c r="J1622" s="338">
        <f t="shared" si="135"/>
        <v>0</v>
      </c>
      <c r="K1622" s="1786"/>
      <c r="L1622" s="1787"/>
      <c r="M1622" s="1786"/>
      <c r="N1622" s="1786"/>
      <c r="O1622" s="1786"/>
      <c r="P1622" s="1786"/>
      <c r="Q1622" s="1786"/>
    </row>
    <row r="1623" spans="1:17">
      <c r="A1623" s="764">
        <v>39696</v>
      </c>
      <c r="B1623" s="154">
        <f t="shared" si="129"/>
        <v>6.3789999999999999E-2</v>
      </c>
      <c r="C1623" s="206">
        <f t="shared" si="131"/>
        <v>4.5008118556701025E-2</v>
      </c>
      <c r="D1623" s="33">
        <f t="shared" si="130"/>
        <v>0.1038</v>
      </c>
      <c r="E1623" s="206">
        <f t="shared" si="132"/>
        <v>8.436481958762887E-2</v>
      </c>
      <c r="F1623" s="765">
        <v>10.38</v>
      </c>
      <c r="G1623" s="765">
        <v>4.0010000000000003</v>
      </c>
      <c r="H1623" s="337">
        <f t="shared" si="133"/>
        <v>3.9356701030927832</v>
      </c>
      <c r="I1623" s="34">
        <f t="shared" si="134"/>
        <v>3.9356701030927844E-2</v>
      </c>
      <c r="J1623" s="338">
        <f t="shared" si="135"/>
        <v>0</v>
      </c>
      <c r="K1623" s="1786"/>
      <c r="L1623" s="1787"/>
      <c r="M1623" s="1786"/>
      <c r="N1623" s="1786"/>
      <c r="O1623" s="1786"/>
      <c r="P1623" s="1786"/>
      <c r="Q1623" s="1786"/>
    </row>
    <row r="1624" spans="1:17">
      <c r="A1624" s="764">
        <v>39699</v>
      </c>
      <c r="B1624" s="154">
        <f t="shared" si="129"/>
        <v>6.1159999999999999E-2</v>
      </c>
      <c r="C1624" s="206">
        <f t="shared" si="131"/>
        <v>4.5013853092783503E-2</v>
      </c>
      <c r="D1624" s="33">
        <f t="shared" si="130"/>
        <v>0.1018</v>
      </c>
      <c r="E1624" s="206">
        <f t="shared" si="132"/>
        <v>8.4382216494845355E-2</v>
      </c>
      <c r="F1624" s="765">
        <v>10.18</v>
      </c>
      <c r="G1624" s="765">
        <v>4.0640000000000001</v>
      </c>
      <c r="H1624" s="337">
        <f t="shared" si="133"/>
        <v>3.9368363402061859</v>
      </c>
      <c r="I1624" s="34">
        <f t="shared" si="134"/>
        <v>3.9368363402061853E-2</v>
      </c>
      <c r="J1624" s="338">
        <f t="shared" si="135"/>
        <v>0</v>
      </c>
      <c r="K1624" s="1786"/>
      <c r="L1624" s="1787"/>
      <c r="M1624" s="1786"/>
      <c r="N1624" s="1786"/>
      <c r="O1624" s="1786"/>
      <c r="P1624" s="1786"/>
      <c r="Q1624" s="1786"/>
    </row>
    <row r="1625" spans="1:17">
      <c r="A1625" s="764">
        <v>39700</v>
      </c>
      <c r="B1625" s="154">
        <f t="shared" si="129"/>
        <v>6.1770000000000005E-2</v>
      </c>
      <c r="C1625" s="206">
        <f t="shared" si="131"/>
        <v>4.5020605670103089E-2</v>
      </c>
      <c r="D1625" s="33">
        <f t="shared" si="130"/>
        <v>0.10220000000000001</v>
      </c>
      <c r="E1625" s="206">
        <f t="shared" si="132"/>
        <v>8.440012886597939E-2</v>
      </c>
      <c r="F1625" s="765">
        <v>10.220000000000001</v>
      </c>
      <c r="G1625" s="765">
        <v>4.0430000000000001</v>
      </c>
      <c r="H1625" s="337">
        <f t="shared" si="133"/>
        <v>3.9379523195876289</v>
      </c>
      <c r="I1625" s="34">
        <f t="shared" si="134"/>
        <v>3.9379523195876301E-2</v>
      </c>
      <c r="J1625" s="338">
        <f t="shared" si="135"/>
        <v>0</v>
      </c>
      <c r="K1625" s="1786"/>
      <c r="L1625" s="1787"/>
      <c r="M1625" s="1786"/>
      <c r="N1625" s="1786"/>
      <c r="O1625" s="1786"/>
      <c r="P1625" s="1786"/>
      <c r="Q1625" s="1786"/>
    </row>
    <row r="1626" spans="1:17">
      <c r="A1626" s="764">
        <v>39701</v>
      </c>
      <c r="B1626" s="154">
        <f t="shared" si="129"/>
        <v>6.2240000000000011E-2</v>
      </c>
      <c r="C1626" s="206">
        <f t="shared" si="131"/>
        <v>4.5028363402061858E-2</v>
      </c>
      <c r="D1626" s="33">
        <f t="shared" si="130"/>
        <v>0.10290000000000001</v>
      </c>
      <c r="E1626" s="206">
        <f t="shared" si="132"/>
        <v>8.4418814432989708E-2</v>
      </c>
      <c r="F1626" s="765">
        <v>10.290000000000001</v>
      </c>
      <c r="G1626" s="765">
        <v>4.0659999999999998</v>
      </c>
      <c r="H1626" s="337">
        <f t="shared" si="133"/>
        <v>3.9390451030927829</v>
      </c>
      <c r="I1626" s="34">
        <f t="shared" si="134"/>
        <v>3.939045103092785E-2</v>
      </c>
      <c r="J1626" s="338">
        <f t="shared" si="135"/>
        <v>0</v>
      </c>
      <c r="K1626" s="1786"/>
      <c r="L1626" s="1787"/>
      <c r="M1626" s="1786"/>
      <c r="N1626" s="1786"/>
      <c r="O1626" s="1786"/>
      <c r="P1626" s="1786"/>
      <c r="Q1626" s="1786"/>
    </row>
    <row r="1627" spans="1:17">
      <c r="A1627" s="764">
        <v>39702</v>
      </c>
      <c r="B1627" s="154">
        <f t="shared" si="129"/>
        <v>6.2890000000000001E-2</v>
      </c>
      <c r="C1627" s="206">
        <f t="shared" si="131"/>
        <v>4.5037448453608263E-2</v>
      </c>
      <c r="D1627" s="33">
        <f t="shared" si="130"/>
        <v>0.10370000000000001</v>
      </c>
      <c r="E1627" s="206">
        <f t="shared" si="132"/>
        <v>8.4439046391752592E-2</v>
      </c>
      <c r="F1627" s="765">
        <v>10.370000000000001</v>
      </c>
      <c r="G1627" s="765">
        <v>4.0810000000000004</v>
      </c>
      <c r="H1627" s="337">
        <f t="shared" si="133"/>
        <v>3.9401597938144328</v>
      </c>
      <c r="I1627" s="34">
        <f t="shared" si="134"/>
        <v>3.940159793814433E-2</v>
      </c>
      <c r="J1627" s="338">
        <f t="shared" si="135"/>
        <v>0</v>
      </c>
      <c r="K1627" s="1786"/>
      <c r="L1627" s="1787"/>
      <c r="M1627" s="1786"/>
      <c r="N1627" s="1786"/>
      <c r="O1627" s="1786"/>
      <c r="P1627" s="1786"/>
      <c r="Q1627" s="1786"/>
    </row>
    <row r="1628" spans="1:17">
      <c r="A1628" s="764">
        <v>39703</v>
      </c>
      <c r="B1628" s="154">
        <f t="shared" si="129"/>
        <v>6.1050000000000007E-2</v>
      </c>
      <c r="C1628" s="206">
        <f t="shared" si="131"/>
        <v>4.5042487113402072E-2</v>
      </c>
      <c r="D1628" s="33">
        <f t="shared" si="130"/>
        <v>0.10290000000000001</v>
      </c>
      <c r="E1628" s="206">
        <f t="shared" si="132"/>
        <v>8.4456958762886614E-2</v>
      </c>
      <c r="F1628" s="765">
        <v>10.290000000000001</v>
      </c>
      <c r="G1628" s="765">
        <v>4.1850000000000005</v>
      </c>
      <c r="H1628" s="337">
        <f t="shared" si="133"/>
        <v>3.9414471649484533</v>
      </c>
      <c r="I1628" s="34">
        <f t="shared" si="134"/>
        <v>3.9414471649484542E-2</v>
      </c>
      <c r="J1628" s="338">
        <f t="shared" si="135"/>
        <v>0</v>
      </c>
      <c r="K1628" s="1786"/>
      <c r="L1628" s="1787"/>
      <c r="M1628" s="1786"/>
      <c r="N1628" s="1786"/>
      <c r="O1628" s="1786"/>
      <c r="P1628" s="1786"/>
      <c r="Q1628" s="1786"/>
    </row>
    <row r="1629" spans="1:17">
      <c r="A1629" s="764">
        <v>39706</v>
      </c>
      <c r="B1629" s="154">
        <f t="shared" si="129"/>
        <v>6.4190000000000011E-2</v>
      </c>
      <c r="C1629" s="206">
        <f t="shared" si="131"/>
        <v>4.5052860824742295E-2</v>
      </c>
      <c r="D1629" s="33">
        <f t="shared" si="130"/>
        <v>0.1047</v>
      </c>
      <c r="E1629" s="206">
        <f t="shared" si="132"/>
        <v>8.4478479381443317E-2</v>
      </c>
      <c r="F1629" s="765">
        <v>10.47</v>
      </c>
      <c r="G1629" s="765">
        <v>4.0510000000000002</v>
      </c>
      <c r="H1629" s="337">
        <f t="shared" si="133"/>
        <v>3.9425618556701023</v>
      </c>
      <c r="I1629" s="34">
        <f t="shared" si="134"/>
        <v>3.9425618556701021E-2</v>
      </c>
      <c r="J1629" s="338">
        <f t="shared" si="135"/>
        <v>0</v>
      </c>
      <c r="K1629" s="1786"/>
      <c r="L1629" s="1787"/>
      <c r="M1629" s="1786"/>
      <c r="N1629" s="1786"/>
      <c r="O1629" s="1786"/>
      <c r="P1629" s="1786"/>
      <c r="Q1629" s="1786"/>
    </row>
    <row r="1630" spans="1:17">
      <c r="A1630" s="764">
        <v>39707</v>
      </c>
      <c r="B1630" s="154">
        <f t="shared" si="129"/>
        <v>6.5640000000000004E-2</v>
      </c>
      <c r="C1630" s="206">
        <f t="shared" si="131"/>
        <v>4.5066404639175266E-2</v>
      </c>
      <c r="D1630" s="33">
        <f t="shared" si="130"/>
        <v>0.1056</v>
      </c>
      <c r="E1630" s="206">
        <f t="shared" si="132"/>
        <v>8.4501804123711347E-2</v>
      </c>
      <c r="F1630" s="765">
        <v>10.56</v>
      </c>
      <c r="G1630" s="765">
        <v>3.996</v>
      </c>
      <c r="H1630" s="337">
        <f t="shared" si="133"/>
        <v>3.9435399484536071</v>
      </c>
      <c r="I1630" s="34">
        <f t="shared" si="134"/>
        <v>3.9435399484536081E-2</v>
      </c>
      <c r="J1630" s="338">
        <f t="shared" si="135"/>
        <v>0</v>
      </c>
      <c r="K1630" s="1786"/>
      <c r="L1630" s="1787"/>
      <c r="M1630" s="1786"/>
      <c r="N1630" s="1786"/>
      <c r="O1630" s="1786"/>
      <c r="P1630" s="1786"/>
      <c r="Q1630" s="1786"/>
    </row>
    <row r="1631" spans="1:17">
      <c r="A1631" s="764">
        <v>39708</v>
      </c>
      <c r="B1631" s="154">
        <f t="shared" si="129"/>
        <v>6.7140000000000005E-2</v>
      </c>
      <c r="C1631" s="206">
        <f t="shared" si="131"/>
        <v>4.508155927835053E-2</v>
      </c>
      <c r="D1631" s="33">
        <f t="shared" si="130"/>
        <v>0.10730000000000001</v>
      </c>
      <c r="E1631" s="206">
        <f t="shared" si="132"/>
        <v>8.4527061855670105E-2</v>
      </c>
      <c r="F1631" s="765">
        <v>10.73</v>
      </c>
      <c r="G1631" s="765">
        <v>4.016</v>
      </c>
      <c r="H1631" s="337">
        <f t="shared" si="133"/>
        <v>3.944550257731958</v>
      </c>
      <c r="I1631" s="34">
        <f t="shared" si="134"/>
        <v>3.9445502577319574E-2</v>
      </c>
      <c r="J1631" s="338">
        <f t="shared" si="135"/>
        <v>0</v>
      </c>
      <c r="K1631" s="1786"/>
      <c r="L1631" s="1787"/>
      <c r="M1631" s="1786"/>
      <c r="N1631" s="1786"/>
      <c r="O1631" s="1786"/>
      <c r="P1631" s="1786"/>
      <c r="Q1631" s="1786"/>
    </row>
    <row r="1632" spans="1:17">
      <c r="A1632" s="764">
        <v>39709</v>
      </c>
      <c r="B1632" s="154">
        <f t="shared" si="129"/>
        <v>6.7540000000000017E-2</v>
      </c>
      <c r="C1632" s="206">
        <f t="shared" si="131"/>
        <v>4.5098762886597948E-2</v>
      </c>
      <c r="D1632" s="33">
        <f t="shared" si="130"/>
        <v>0.10790000000000001</v>
      </c>
      <c r="E1632" s="206">
        <f t="shared" si="132"/>
        <v>8.4553865979381457E-2</v>
      </c>
      <c r="F1632" s="765">
        <v>10.790000000000001</v>
      </c>
      <c r="G1632" s="765">
        <v>4.0359999999999996</v>
      </c>
      <c r="H1632" s="337">
        <f t="shared" si="133"/>
        <v>3.9455103092783497</v>
      </c>
      <c r="I1632" s="34">
        <f t="shared" si="134"/>
        <v>3.9455103092783508E-2</v>
      </c>
      <c r="J1632" s="338">
        <f t="shared" si="135"/>
        <v>0</v>
      </c>
      <c r="K1632" s="1786"/>
      <c r="L1632" s="1787"/>
      <c r="M1632" s="1786"/>
      <c r="N1632" s="1786"/>
      <c r="O1632" s="1786"/>
      <c r="P1632" s="1786"/>
      <c r="Q1632" s="1786"/>
    </row>
    <row r="1633" spans="1:17">
      <c r="A1633" s="764">
        <v>39710</v>
      </c>
      <c r="B1633" s="154">
        <f t="shared" si="129"/>
        <v>6.1519999999999991E-2</v>
      </c>
      <c r="C1633" s="206">
        <f t="shared" si="131"/>
        <v>4.5108157216494853E-2</v>
      </c>
      <c r="D1633" s="33">
        <f t="shared" si="130"/>
        <v>0.1036</v>
      </c>
      <c r="E1633" s="206">
        <f t="shared" si="132"/>
        <v>8.4575128865979385E-2</v>
      </c>
      <c r="F1633" s="765">
        <v>10.36</v>
      </c>
      <c r="G1633" s="765">
        <v>4.2080000000000002</v>
      </c>
      <c r="H1633" s="337">
        <f t="shared" si="133"/>
        <v>3.9466971649484535</v>
      </c>
      <c r="I1633" s="34">
        <f t="shared" si="134"/>
        <v>3.9466971649484532E-2</v>
      </c>
      <c r="J1633" s="338">
        <f t="shared" si="135"/>
        <v>0</v>
      </c>
      <c r="K1633" s="1786"/>
      <c r="L1633" s="1787"/>
      <c r="M1633" s="1786"/>
      <c r="N1633" s="1786"/>
      <c r="O1633" s="1786"/>
      <c r="P1633" s="1786"/>
      <c r="Q1633" s="1786"/>
    </row>
    <row r="1634" spans="1:17">
      <c r="A1634" s="764">
        <v>39713</v>
      </c>
      <c r="B1634" s="154">
        <f t="shared" si="129"/>
        <v>6.1930000000000013E-2</v>
      </c>
      <c r="C1634" s="206">
        <f t="shared" si="131"/>
        <v>4.5117641752577313E-2</v>
      </c>
      <c r="D1634" s="33">
        <f t="shared" si="130"/>
        <v>0.10450000000000001</v>
      </c>
      <c r="E1634" s="206">
        <f t="shared" si="132"/>
        <v>8.4597422680412371E-2</v>
      </c>
      <c r="F1634" s="765">
        <v>10.450000000000001</v>
      </c>
      <c r="G1634" s="765">
        <v>4.2569999999999997</v>
      </c>
      <c r="H1634" s="337">
        <f t="shared" si="133"/>
        <v>3.9479780927835049</v>
      </c>
      <c r="I1634" s="34">
        <f t="shared" si="134"/>
        <v>3.9479780927835058E-2</v>
      </c>
      <c r="J1634" s="338">
        <f t="shared" si="135"/>
        <v>0</v>
      </c>
      <c r="K1634" s="1786"/>
      <c r="L1634" s="1787"/>
      <c r="M1634" s="1786"/>
      <c r="N1634" s="1786"/>
      <c r="O1634" s="1786"/>
      <c r="P1634" s="1786"/>
      <c r="Q1634" s="1786"/>
    </row>
    <row r="1635" spans="1:17">
      <c r="A1635" s="764">
        <v>39714</v>
      </c>
      <c r="B1635" s="154">
        <f t="shared" si="129"/>
        <v>6.3790000000000013E-2</v>
      </c>
      <c r="C1635" s="206">
        <f t="shared" si="131"/>
        <v>4.5130747422680417E-2</v>
      </c>
      <c r="D1635" s="33">
        <f t="shared" si="130"/>
        <v>0.10620000000000002</v>
      </c>
      <c r="E1635" s="206">
        <f t="shared" si="132"/>
        <v>8.4622809278350516E-2</v>
      </c>
      <c r="F1635" s="765">
        <v>10.620000000000001</v>
      </c>
      <c r="G1635" s="765">
        <v>4.2409999999999997</v>
      </c>
      <c r="H1635" s="337">
        <f t="shared" si="133"/>
        <v>3.94920618556701</v>
      </c>
      <c r="I1635" s="34">
        <f t="shared" si="134"/>
        <v>3.9492061855670099E-2</v>
      </c>
      <c r="J1635" s="338">
        <f t="shared" si="135"/>
        <v>0</v>
      </c>
      <c r="K1635" s="1786"/>
      <c r="L1635" s="1787"/>
      <c r="M1635" s="1786"/>
      <c r="N1635" s="1786"/>
      <c r="O1635" s="1786"/>
      <c r="P1635" s="1786"/>
      <c r="Q1635" s="1786"/>
    </row>
    <row r="1636" spans="1:17">
      <c r="A1636" s="764">
        <v>39715</v>
      </c>
      <c r="B1636" s="154">
        <f t="shared" si="129"/>
        <v>6.5060000000000007E-2</v>
      </c>
      <c r="C1636" s="206">
        <f t="shared" si="131"/>
        <v>4.5145734536082477E-2</v>
      </c>
      <c r="D1636" s="33">
        <f t="shared" si="130"/>
        <v>0.1067</v>
      </c>
      <c r="E1636" s="206">
        <f t="shared" si="132"/>
        <v>8.4648840206185572E-2</v>
      </c>
      <c r="F1636" s="765">
        <v>10.67</v>
      </c>
      <c r="G1636" s="765">
        <v>4.1639999999999997</v>
      </c>
      <c r="H1636" s="337">
        <f t="shared" si="133"/>
        <v>3.9503105670103098</v>
      </c>
      <c r="I1636" s="34">
        <f t="shared" si="134"/>
        <v>3.9503105670103095E-2</v>
      </c>
      <c r="J1636" s="338">
        <f t="shared" si="135"/>
        <v>0</v>
      </c>
      <c r="K1636" s="1786"/>
      <c r="L1636" s="1787"/>
      <c r="M1636" s="1786"/>
      <c r="N1636" s="1786"/>
      <c r="O1636" s="1786"/>
      <c r="P1636" s="1786"/>
      <c r="Q1636" s="1786"/>
    </row>
    <row r="1637" spans="1:17">
      <c r="A1637" s="764">
        <v>39716</v>
      </c>
      <c r="B1637" s="154">
        <f t="shared" si="129"/>
        <v>6.3100000000000003E-2</v>
      </c>
      <c r="C1637" s="206">
        <f t="shared" si="131"/>
        <v>4.5158286082474228E-2</v>
      </c>
      <c r="D1637" s="33">
        <f t="shared" si="130"/>
        <v>0.10540000000000001</v>
      </c>
      <c r="E1637" s="206">
        <f t="shared" si="132"/>
        <v>8.4673324742268061E-2</v>
      </c>
      <c r="F1637" s="765">
        <v>10.540000000000001</v>
      </c>
      <c r="G1637" s="765">
        <v>4.2300000000000004</v>
      </c>
      <c r="H1637" s="337">
        <f t="shared" si="133"/>
        <v>3.9515038659793817</v>
      </c>
      <c r="I1637" s="34">
        <f t="shared" si="134"/>
        <v>3.9515038659793833E-2</v>
      </c>
      <c r="J1637" s="338">
        <f t="shared" si="135"/>
        <v>0</v>
      </c>
      <c r="K1637" s="1786"/>
      <c r="L1637" s="1787"/>
      <c r="M1637" s="1786"/>
      <c r="N1637" s="1786"/>
      <c r="O1637" s="1786"/>
      <c r="P1637" s="1786"/>
      <c r="Q1637" s="1786"/>
    </row>
    <row r="1638" spans="1:17">
      <c r="A1638" s="764">
        <v>39717</v>
      </c>
      <c r="B1638" s="154">
        <f t="shared" si="129"/>
        <v>6.5860000000000002E-2</v>
      </c>
      <c r="C1638" s="206">
        <f t="shared" si="131"/>
        <v>4.5173724226804129E-2</v>
      </c>
      <c r="D1638" s="33">
        <f t="shared" si="130"/>
        <v>0.1075</v>
      </c>
      <c r="E1638" s="206">
        <f t="shared" si="132"/>
        <v>8.4700644329896949E-2</v>
      </c>
      <c r="F1638" s="765">
        <v>10.75</v>
      </c>
      <c r="G1638" s="765">
        <v>4.1639999999999997</v>
      </c>
      <c r="H1638" s="337">
        <f t="shared" si="133"/>
        <v>3.9526920103092782</v>
      </c>
      <c r="I1638" s="34">
        <f t="shared" si="134"/>
        <v>3.9526920103092819E-2</v>
      </c>
      <c r="J1638" s="338">
        <f t="shared" si="135"/>
        <v>0</v>
      </c>
      <c r="K1638" s="1786"/>
      <c r="L1638" s="1787"/>
      <c r="M1638" s="1786"/>
      <c r="N1638" s="1786"/>
      <c r="O1638" s="1786"/>
      <c r="P1638" s="1786"/>
      <c r="Q1638" s="1786"/>
    </row>
    <row r="1639" spans="1:17">
      <c r="A1639" s="764">
        <v>39720</v>
      </c>
      <c r="B1639" s="154">
        <f t="shared" si="129"/>
        <v>7.178000000000001E-2</v>
      </c>
      <c r="C1639" s="206">
        <f t="shared" si="131"/>
        <v>4.519625E-2</v>
      </c>
      <c r="D1639" s="33">
        <f t="shared" si="130"/>
        <v>0.1115</v>
      </c>
      <c r="E1639" s="206">
        <f t="shared" si="132"/>
        <v>8.4732860824742295E-2</v>
      </c>
      <c r="F1639" s="765">
        <v>11.15</v>
      </c>
      <c r="G1639" s="765">
        <v>3.972</v>
      </c>
      <c r="H1639" s="337">
        <f t="shared" si="133"/>
        <v>3.9536610824742269</v>
      </c>
      <c r="I1639" s="34">
        <f t="shared" si="134"/>
        <v>3.9536610824742295E-2</v>
      </c>
      <c r="J1639" s="338">
        <f t="shared" si="135"/>
        <v>0</v>
      </c>
      <c r="K1639" s="1786"/>
      <c r="L1639" s="1787"/>
      <c r="M1639" s="1786"/>
      <c r="N1639" s="1786"/>
      <c r="O1639" s="1786"/>
      <c r="P1639" s="1786"/>
      <c r="Q1639" s="1786"/>
    </row>
    <row r="1640" spans="1:17">
      <c r="A1640" s="764">
        <v>39721</v>
      </c>
      <c r="B1640" s="154">
        <f t="shared" si="129"/>
        <v>7.0750000000000007E-2</v>
      </c>
      <c r="C1640" s="206">
        <f t="shared" si="131"/>
        <v>4.5218028350515464E-2</v>
      </c>
      <c r="D1640" s="33">
        <f t="shared" si="130"/>
        <v>0.1109</v>
      </c>
      <c r="E1640" s="206">
        <f t="shared" si="132"/>
        <v>8.4764561855670134E-2</v>
      </c>
      <c r="F1640" s="765">
        <v>11.09</v>
      </c>
      <c r="G1640" s="765">
        <v>4.0149999999999997</v>
      </c>
      <c r="H1640" s="337">
        <f t="shared" si="133"/>
        <v>3.9546533505154642</v>
      </c>
      <c r="I1640" s="34">
        <f t="shared" si="134"/>
        <v>3.954653350515467E-2</v>
      </c>
      <c r="J1640" s="338">
        <f t="shared" si="135"/>
        <v>0</v>
      </c>
      <c r="K1640" s="1786"/>
      <c r="L1640" s="1787"/>
      <c r="M1640" s="1786"/>
      <c r="N1640" s="1786"/>
      <c r="O1640" s="1786"/>
      <c r="P1640" s="1786"/>
      <c r="Q1640" s="1786"/>
    </row>
    <row r="1641" spans="1:17">
      <c r="A1641" s="764">
        <v>39722</v>
      </c>
      <c r="B1641" s="154">
        <f t="shared" si="129"/>
        <v>7.0949999999999999E-2</v>
      </c>
      <c r="C1641" s="206">
        <f t="shared" si="131"/>
        <v>4.5240115979381441E-2</v>
      </c>
      <c r="D1641" s="33">
        <f t="shared" si="130"/>
        <v>0.1109</v>
      </c>
      <c r="E1641" s="206">
        <f t="shared" si="132"/>
        <v>8.4796520618556734E-2</v>
      </c>
      <c r="F1641" s="765">
        <v>11.09</v>
      </c>
      <c r="G1641" s="765">
        <v>3.9950000000000001</v>
      </c>
      <c r="H1641" s="337">
        <f t="shared" si="133"/>
        <v>3.955640463917526</v>
      </c>
      <c r="I1641" s="34">
        <f t="shared" si="134"/>
        <v>3.9556404639175292E-2</v>
      </c>
      <c r="J1641" s="338">
        <f t="shared" si="135"/>
        <v>0</v>
      </c>
      <c r="K1641" s="1786"/>
      <c r="L1641" s="1787"/>
      <c r="M1641" s="1786"/>
      <c r="N1641" s="1786"/>
      <c r="O1641" s="1786"/>
      <c r="P1641" s="1786"/>
      <c r="Q1641" s="1786"/>
    </row>
    <row r="1642" spans="1:17">
      <c r="A1642" s="764">
        <v>39723</v>
      </c>
      <c r="B1642" s="154">
        <f t="shared" si="129"/>
        <v>7.2489999999999999E-2</v>
      </c>
      <c r="C1642" s="206">
        <f t="shared" si="131"/>
        <v>4.5264703608247435E-2</v>
      </c>
      <c r="D1642" s="33">
        <f t="shared" si="130"/>
        <v>0.1118</v>
      </c>
      <c r="E1642" s="206">
        <f t="shared" si="132"/>
        <v>8.48300257731959E-2</v>
      </c>
      <c r="F1642" s="765">
        <v>11.18</v>
      </c>
      <c r="G1642" s="765">
        <v>3.931</v>
      </c>
      <c r="H1642" s="337">
        <f t="shared" si="133"/>
        <v>3.9565322164948462</v>
      </c>
      <c r="I1642" s="34">
        <f t="shared" si="134"/>
        <v>3.9565322164948465E-2</v>
      </c>
      <c r="J1642" s="338">
        <f t="shared" si="135"/>
        <v>0</v>
      </c>
      <c r="K1642" s="1786"/>
      <c r="L1642" s="1787"/>
      <c r="M1642" s="1786"/>
      <c r="N1642" s="1786"/>
      <c r="O1642" s="1786"/>
      <c r="P1642" s="1786"/>
      <c r="Q1642" s="1786"/>
    </row>
    <row r="1643" spans="1:17">
      <c r="A1643" s="764">
        <v>39724</v>
      </c>
      <c r="B1643" s="154">
        <f t="shared" si="129"/>
        <v>7.196000000000001E-2</v>
      </c>
      <c r="C1643" s="206">
        <f t="shared" si="131"/>
        <v>4.5288234536082481E-2</v>
      </c>
      <c r="D1643" s="33">
        <f t="shared" si="130"/>
        <v>0.11120000000000001</v>
      </c>
      <c r="E1643" s="206">
        <f t="shared" si="132"/>
        <v>8.4862242268041246E-2</v>
      </c>
      <c r="F1643" s="765">
        <v>11.120000000000001</v>
      </c>
      <c r="G1643" s="765">
        <v>3.9239999999999999</v>
      </c>
      <c r="H1643" s="337">
        <f t="shared" si="133"/>
        <v>3.9574007731958774</v>
      </c>
      <c r="I1643" s="34">
        <f t="shared" si="134"/>
        <v>3.9574007731958766E-2</v>
      </c>
      <c r="J1643" s="338">
        <f t="shared" si="135"/>
        <v>0</v>
      </c>
      <c r="K1643" s="1786"/>
      <c r="L1643" s="1787"/>
      <c r="M1643" s="1786"/>
      <c r="N1643" s="1786"/>
      <c r="O1643" s="1786"/>
      <c r="P1643" s="1786"/>
      <c r="Q1643" s="1786"/>
    </row>
    <row r="1644" spans="1:17">
      <c r="A1644" s="764">
        <v>39727</v>
      </c>
      <c r="B1644" s="154">
        <f t="shared" si="129"/>
        <v>7.887000000000001E-2</v>
      </c>
      <c r="C1644" s="206">
        <f t="shared" si="131"/>
        <v>4.5321507731958775E-2</v>
      </c>
      <c r="D1644" s="33">
        <f t="shared" si="130"/>
        <v>0.1164</v>
      </c>
      <c r="E1644" s="206">
        <f t="shared" si="132"/>
        <v>8.4901288659793822E-2</v>
      </c>
      <c r="F1644" s="765">
        <v>11.64</v>
      </c>
      <c r="G1644" s="765">
        <v>3.7530000000000001</v>
      </c>
      <c r="H1644" s="337">
        <f t="shared" si="133"/>
        <v>3.9579780927835064</v>
      </c>
      <c r="I1644" s="34">
        <f t="shared" si="134"/>
        <v>3.9579780927835047E-2</v>
      </c>
      <c r="J1644" s="338">
        <f t="shared" si="135"/>
        <v>0</v>
      </c>
      <c r="K1644" s="1786"/>
      <c r="L1644" s="1787"/>
      <c r="M1644" s="1786"/>
      <c r="N1644" s="1786"/>
      <c r="O1644" s="1786"/>
      <c r="P1644" s="1786"/>
      <c r="Q1644" s="1786"/>
    </row>
    <row r="1645" spans="1:17">
      <c r="A1645" s="764">
        <v>39728</v>
      </c>
      <c r="B1645" s="154">
        <f t="shared" si="129"/>
        <v>8.0979999999999996E-2</v>
      </c>
      <c r="C1645" s="206">
        <f t="shared" si="131"/>
        <v>4.5358402061855665E-2</v>
      </c>
      <c r="D1645" s="33">
        <f t="shared" si="130"/>
        <v>0.11849999999999999</v>
      </c>
      <c r="E1645" s="206">
        <f t="shared" si="132"/>
        <v>8.4943556701030931E-2</v>
      </c>
      <c r="F1645" s="765">
        <v>11.85</v>
      </c>
      <c r="G1645" s="765">
        <v>3.7519999999999998</v>
      </c>
      <c r="H1645" s="337">
        <f t="shared" si="133"/>
        <v>3.9585154639175268</v>
      </c>
      <c r="I1645" s="34">
        <f t="shared" si="134"/>
        <v>3.9585154639175266E-2</v>
      </c>
      <c r="J1645" s="338">
        <f t="shared" si="135"/>
        <v>0</v>
      </c>
      <c r="K1645" s="1786"/>
      <c r="L1645" s="1787"/>
      <c r="M1645" s="1786"/>
      <c r="N1645" s="1786"/>
      <c r="O1645" s="1786"/>
      <c r="P1645" s="1786"/>
      <c r="Q1645" s="1786"/>
    </row>
    <row r="1646" spans="1:17">
      <c r="A1646" s="764">
        <v>39729</v>
      </c>
      <c r="B1646" s="154">
        <f t="shared" si="129"/>
        <v>8.4269999999999998E-2</v>
      </c>
      <c r="C1646" s="206">
        <f t="shared" si="131"/>
        <v>4.5399394329896904E-2</v>
      </c>
      <c r="D1646" s="33">
        <f t="shared" si="130"/>
        <v>0.12230000000000001</v>
      </c>
      <c r="E1646" s="206">
        <f t="shared" si="132"/>
        <v>8.4990721649484527E-2</v>
      </c>
      <c r="F1646" s="765">
        <v>12.23</v>
      </c>
      <c r="G1646" s="765">
        <v>3.8029999999999999</v>
      </c>
      <c r="H1646" s="337">
        <f t="shared" si="133"/>
        <v>3.9591327319587646</v>
      </c>
      <c r="I1646" s="34">
        <f t="shared" si="134"/>
        <v>3.9591327319587623E-2</v>
      </c>
      <c r="J1646" s="338">
        <f t="shared" si="135"/>
        <v>0</v>
      </c>
      <c r="K1646" s="1786"/>
      <c r="L1646" s="1787"/>
      <c r="M1646" s="1786"/>
      <c r="N1646" s="1786"/>
      <c r="O1646" s="1786"/>
      <c r="P1646" s="1786"/>
      <c r="Q1646" s="1786"/>
    </row>
    <row r="1647" spans="1:17">
      <c r="A1647" s="764">
        <v>39730</v>
      </c>
      <c r="B1647" s="154">
        <f t="shared" si="129"/>
        <v>8.3930000000000005E-2</v>
      </c>
      <c r="C1647" s="206">
        <f t="shared" si="131"/>
        <v>4.5439548969072166E-2</v>
      </c>
      <c r="D1647" s="33">
        <f t="shared" si="130"/>
        <v>0.12269999999999999</v>
      </c>
      <c r="E1647" s="206">
        <f t="shared" si="132"/>
        <v>8.503788659793815E-2</v>
      </c>
      <c r="F1647" s="765">
        <v>12.27</v>
      </c>
      <c r="G1647" s="765">
        <v>3.8769999999999998</v>
      </c>
      <c r="H1647" s="337">
        <f t="shared" si="133"/>
        <v>3.9598337628865994</v>
      </c>
      <c r="I1647" s="34">
        <f t="shared" si="134"/>
        <v>3.9598337628865984E-2</v>
      </c>
      <c r="J1647" s="338">
        <f t="shared" si="135"/>
        <v>0</v>
      </c>
      <c r="K1647" s="1786"/>
      <c r="L1647" s="1787"/>
      <c r="M1647" s="1786"/>
      <c r="N1647" s="1786"/>
      <c r="O1647" s="1786"/>
      <c r="P1647" s="1786"/>
      <c r="Q1647" s="1786"/>
    </row>
    <row r="1648" spans="1:17">
      <c r="A1648" s="764">
        <v>39731</v>
      </c>
      <c r="B1648" s="154">
        <f t="shared" si="129"/>
        <v>8.7639999999999996E-2</v>
      </c>
      <c r="C1648" s="206">
        <f t="shared" si="131"/>
        <v>4.5482667525773186E-2</v>
      </c>
      <c r="D1648" s="33">
        <f t="shared" si="130"/>
        <v>0.12759999999999999</v>
      </c>
      <c r="E1648" s="206">
        <f t="shared" si="132"/>
        <v>8.5091237113402066E-2</v>
      </c>
      <c r="F1648" s="765">
        <v>12.76</v>
      </c>
      <c r="G1648" s="765">
        <v>3.996</v>
      </c>
      <c r="H1648" s="337">
        <f t="shared" si="133"/>
        <v>3.9608569587628879</v>
      </c>
      <c r="I1648" s="34">
        <f t="shared" si="134"/>
        <v>3.9608569587628879E-2</v>
      </c>
      <c r="J1648" s="338">
        <f t="shared" si="135"/>
        <v>0</v>
      </c>
      <c r="K1648" s="1786"/>
      <c r="L1648" s="1787"/>
      <c r="M1648" s="1786"/>
      <c r="N1648" s="1786"/>
      <c r="O1648" s="1786"/>
      <c r="P1648" s="1786"/>
      <c r="Q1648" s="1786"/>
    </row>
    <row r="1649" spans="1:17">
      <c r="A1649" s="764">
        <v>39734</v>
      </c>
      <c r="B1649" s="154">
        <f t="shared" si="129"/>
        <v>7.9460000000000003E-2</v>
      </c>
      <c r="C1649" s="206">
        <f t="shared" si="131"/>
        <v>4.5515322164948448E-2</v>
      </c>
      <c r="D1649" s="33">
        <f t="shared" si="130"/>
        <v>0.1202</v>
      </c>
      <c r="E1649" s="206">
        <f t="shared" si="132"/>
        <v>8.5135309278350529E-2</v>
      </c>
      <c r="F1649" s="765">
        <v>12.02</v>
      </c>
      <c r="G1649" s="765">
        <v>4.0739999999999998</v>
      </c>
      <c r="H1649" s="337">
        <f t="shared" si="133"/>
        <v>3.961998711340208</v>
      </c>
      <c r="I1649" s="34">
        <f t="shared" si="134"/>
        <v>3.9619987113402082E-2</v>
      </c>
      <c r="J1649" s="338">
        <f t="shared" si="135"/>
        <v>0</v>
      </c>
      <c r="K1649" s="1786"/>
      <c r="L1649" s="1787"/>
      <c r="M1649" s="1786"/>
      <c r="N1649" s="1786"/>
      <c r="O1649" s="1786"/>
      <c r="P1649" s="1786"/>
      <c r="Q1649" s="1786"/>
    </row>
    <row r="1650" spans="1:17">
      <c r="A1650" s="764">
        <v>39735</v>
      </c>
      <c r="B1650" s="154">
        <f t="shared" si="129"/>
        <v>7.6840000000000006E-2</v>
      </c>
      <c r="C1650" s="206">
        <f t="shared" si="131"/>
        <v>4.5544265463917509E-2</v>
      </c>
      <c r="D1650" s="33">
        <f t="shared" si="130"/>
        <v>0.11800000000000001</v>
      </c>
      <c r="E1650" s="206">
        <f t="shared" si="132"/>
        <v>8.5176417525773207E-2</v>
      </c>
      <c r="F1650" s="765">
        <v>11.8</v>
      </c>
      <c r="G1650" s="765">
        <v>4.1159999999999997</v>
      </c>
      <c r="H1650" s="337">
        <f t="shared" si="133"/>
        <v>3.9632152061855686</v>
      </c>
      <c r="I1650" s="34">
        <f t="shared" si="134"/>
        <v>3.9632152061855698E-2</v>
      </c>
      <c r="J1650" s="338">
        <f t="shared" si="135"/>
        <v>0</v>
      </c>
      <c r="K1650" s="1786"/>
      <c r="L1650" s="1787"/>
      <c r="M1650" s="1786"/>
      <c r="N1650" s="1786"/>
      <c r="O1650" s="1786"/>
      <c r="P1650" s="1786"/>
      <c r="Q1650" s="1786"/>
    </row>
    <row r="1651" spans="1:17">
      <c r="A1651" s="764">
        <v>39736</v>
      </c>
      <c r="B1651" s="154">
        <f t="shared" si="129"/>
        <v>8.1570000000000004E-2</v>
      </c>
      <c r="C1651" s="206">
        <f t="shared" si="131"/>
        <v>4.5579046391752559E-2</v>
      </c>
      <c r="D1651" s="33">
        <f t="shared" si="130"/>
        <v>0.12280000000000001</v>
      </c>
      <c r="E1651" s="206">
        <f t="shared" si="132"/>
        <v>8.5223453608247415E-2</v>
      </c>
      <c r="F1651" s="765">
        <v>12.280000000000001</v>
      </c>
      <c r="G1651" s="765">
        <v>4.1230000000000002</v>
      </c>
      <c r="H1651" s="337">
        <f t="shared" si="133"/>
        <v>3.9644407216494861</v>
      </c>
      <c r="I1651" s="34">
        <f t="shared" si="134"/>
        <v>3.9644407216494856E-2</v>
      </c>
      <c r="J1651" s="338">
        <f t="shared" si="135"/>
        <v>0</v>
      </c>
      <c r="K1651" s="1786"/>
      <c r="L1651" s="1787"/>
      <c r="M1651" s="1786"/>
      <c r="N1651" s="1786"/>
      <c r="O1651" s="1786"/>
      <c r="P1651" s="1786"/>
      <c r="Q1651" s="1786"/>
    </row>
    <row r="1652" spans="1:17">
      <c r="A1652" s="764">
        <v>39737</v>
      </c>
      <c r="B1652" s="154">
        <f t="shared" si="129"/>
        <v>8.6009999999999989E-2</v>
      </c>
      <c r="C1652" s="206">
        <f t="shared" si="131"/>
        <v>4.5618582474226781E-2</v>
      </c>
      <c r="D1652" s="33">
        <f t="shared" si="130"/>
        <v>0.12670000000000001</v>
      </c>
      <c r="E1652" s="206">
        <f t="shared" si="132"/>
        <v>8.5274871134020616E-2</v>
      </c>
      <c r="F1652" s="765">
        <v>12.67</v>
      </c>
      <c r="G1652" s="765">
        <v>4.069</v>
      </c>
      <c r="H1652" s="337">
        <f t="shared" si="133"/>
        <v>3.965628865979383</v>
      </c>
      <c r="I1652" s="34">
        <f t="shared" si="134"/>
        <v>3.9656288659793835E-2</v>
      </c>
      <c r="J1652" s="338">
        <f t="shared" si="135"/>
        <v>0</v>
      </c>
      <c r="K1652" s="1786"/>
      <c r="L1652" s="1787"/>
      <c r="M1652" s="1786"/>
      <c r="N1652" s="1786"/>
      <c r="O1652" s="1786"/>
      <c r="P1652" s="1786"/>
      <c r="Q1652" s="1786"/>
    </row>
    <row r="1653" spans="1:17">
      <c r="A1653" s="764">
        <v>39738</v>
      </c>
      <c r="B1653" s="154">
        <f t="shared" si="129"/>
        <v>8.5360000000000019E-2</v>
      </c>
      <c r="C1653" s="206">
        <f t="shared" si="131"/>
        <v>4.5657152061855652E-2</v>
      </c>
      <c r="D1653" s="33">
        <f t="shared" si="130"/>
        <v>0.1255</v>
      </c>
      <c r="E1653" s="206">
        <f t="shared" si="132"/>
        <v>8.5324484536082476E-2</v>
      </c>
      <c r="F1653" s="765">
        <v>12.55</v>
      </c>
      <c r="G1653" s="765">
        <v>4.0140000000000002</v>
      </c>
      <c r="H1653" s="337">
        <f t="shared" si="133"/>
        <v>3.9667332474226829</v>
      </c>
      <c r="I1653" s="34">
        <f t="shared" si="134"/>
        <v>3.9667332474226824E-2</v>
      </c>
      <c r="J1653" s="338">
        <f t="shared" si="135"/>
        <v>0</v>
      </c>
      <c r="K1653" s="1786"/>
      <c r="L1653" s="1787"/>
      <c r="M1653" s="1786"/>
      <c r="N1653" s="1786"/>
      <c r="O1653" s="1786"/>
      <c r="P1653" s="1786"/>
      <c r="Q1653" s="1786"/>
    </row>
    <row r="1654" spans="1:17">
      <c r="A1654" s="764">
        <v>39741</v>
      </c>
      <c r="B1654" s="154">
        <f t="shared" si="129"/>
        <v>8.2890000000000019E-2</v>
      </c>
      <c r="C1654" s="206">
        <f t="shared" si="131"/>
        <v>4.5692422680412369E-2</v>
      </c>
      <c r="D1654" s="33">
        <f t="shared" si="130"/>
        <v>0.12300000000000001</v>
      </c>
      <c r="E1654" s="206">
        <f t="shared" si="132"/>
        <v>8.5370747422680429E-2</v>
      </c>
      <c r="F1654" s="765">
        <v>12.3</v>
      </c>
      <c r="G1654" s="765">
        <v>4.0110000000000001</v>
      </c>
      <c r="H1654" s="337">
        <f t="shared" si="133"/>
        <v>3.9678324742268063</v>
      </c>
      <c r="I1654" s="34">
        <f t="shared" si="134"/>
        <v>3.967832474226806E-2</v>
      </c>
      <c r="J1654" s="338">
        <f t="shared" si="135"/>
        <v>0</v>
      </c>
      <c r="K1654" s="1786"/>
      <c r="L1654" s="1787"/>
      <c r="M1654" s="1786"/>
      <c r="N1654" s="1786"/>
      <c r="O1654" s="1786"/>
      <c r="P1654" s="1786"/>
      <c r="Q1654" s="1786"/>
    </row>
    <row r="1655" spans="1:17">
      <c r="A1655" s="764">
        <v>39742</v>
      </c>
      <c r="B1655" s="154">
        <f t="shared" si="129"/>
        <v>8.3000000000000004E-2</v>
      </c>
      <c r="C1655" s="206">
        <f t="shared" si="131"/>
        <v>4.572855670103091E-2</v>
      </c>
      <c r="D1655" s="33">
        <f t="shared" si="130"/>
        <v>0.12240000000000001</v>
      </c>
      <c r="E1655" s="206">
        <f t="shared" si="132"/>
        <v>8.5417010309278354E-2</v>
      </c>
      <c r="F1655" s="765">
        <v>12.24</v>
      </c>
      <c r="G1655" s="765">
        <v>3.94</v>
      </c>
      <c r="H1655" s="337">
        <f t="shared" si="133"/>
        <v>3.9688453608247447</v>
      </c>
      <c r="I1655" s="34">
        <f t="shared" si="134"/>
        <v>3.9688453608247444E-2</v>
      </c>
      <c r="J1655" s="338">
        <f t="shared" si="135"/>
        <v>0</v>
      </c>
      <c r="K1655" s="1786"/>
      <c r="L1655" s="1787"/>
      <c r="M1655" s="1786"/>
      <c r="N1655" s="1786"/>
      <c r="O1655" s="1786"/>
      <c r="P1655" s="1786"/>
      <c r="Q1655" s="1786"/>
    </row>
    <row r="1656" spans="1:17">
      <c r="A1656" s="764">
        <v>39743</v>
      </c>
      <c r="B1656" s="154">
        <f t="shared" si="129"/>
        <v>8.7829999999999991E-2</v>
      </c>
      <c r="C1656" s="206">
        <f t="shared" si="131"/>
        <v>4.577039948453606E-2</v>
      </c>
      <c r="D1656" s="33">
        <f t="shared" si="130"/>
        <v>0.12590000000000001</v>
      </c>
      <c r="E1656" s="206">
        <f t="shared" si="132"/>
        <v>8.5467912371134033E-2</v>
      </c>
      <c r="F1656" s="765">
        <v>12.59</v>
      </c>
      <c r="G1656" s="765">
        <v>3.8069999999999999</v>
      </c>
      <c r="H1656" s="337">
        <f t="shared" si="133"/>
        <v>3.9697512886597961</v>
      </c>
      <c r="I1656" s="34">
        <f t="shared" si="134"/>
        <v>3.9697512886597973E-2</v>
      </c>
      <c r="J1656" s="338">
        <f t="shared" si="135"/>
        <v>0</v>
      </c>
      <c r="K1656" s="1786"/>
      <c r="L1656" s="1787"/>
      <c r="M1656" s="1786"/>
      <c r="N1656" s="1786"/>
      <c r="O1656" s="1786"/>
      <c r="P1656" s="1786"/>
      <c r="Q1656" s="1786"/>
    </row>
    <row r="1657" spans="1:17">
      <c r="A1657" s="764">
        <v>39744</v>
      </c>
      <c r="B1657" s="154">
        <f t="shared" si="129"/>
        <v>8.9310000000000014E-2</v>
      </c>
      <c r="C1657" s="206">
        <f t="shared" si="131"/>
        <v>4.5813891752577295E-2</v>
      </c>
      <c r="D1657" s="33">
        <f t="shared" si="130"/>
        <v>0.12710000000000002</v>
      </c>
      <c r="E1657" s="206">
        <f t="shared" si="132"/>
        <v>8.5520618556701039E-2</v>
      </c>
      <c r="F1657" s="765">
        <v>12.71</v>
      </c>
      <c r="G1657" s="765">
        <v>3.7789999999999999</v>
      </c>
      <c r="H1657" s="337">
        <f t="shared" si="133"/>
        <v>3.9706726804123735</v>
      </c>
      <c r="I1657" s="34">
        <f t="shared" si="134"/>
        <v>3.9706726804123745E-2</v>
      </c>
      <c r="J1657" s="338">
        <f t="shared" si="135"/>
        <v>0</v>
      </c>
      <c r="K1657" s="1786"/>
      <c r="L1657" s="1787"/>
      <c r="M1657" s="1786"/>
      <c r="N1657" s="1786"/>
      <c r="O1657" s="1786"/>
      <c r="P1657" s="1786"/>
      <c r="Q1657" s="1786"/>
    </row>
    <row r="1658" spans="1:17">
      <c r="A1658" s="764">
        <v>39745</v>
      </c>
      <c r="B1658" s="154">
        <f t="shared" si="129"/>
        <v>9.3090000000000006E-2</v>
      </c>
      <c r="C1658" s="206">
        <f t="shared" si="131"/>
        <v>4.5862164948453576E-2</v>
      </c>
      <c r="D1658" s="33">
        <f t="shared" si="130"/>
        <v>0.13059999999999999</v>
      </c>
      <c r="E1658" s="206">
        <f t="shared" si="132"/>
        <v>8.5577835051546397E-2</v>
      </c>
      <c r="F1658" s="765">
        <v>13.06</v>
      </c>
      <c r="G1658" s="765">
        <v>3.7509999999999999</v>
      </c>
      <c r="H1658" s="337">
        <f t="shared" si="133"/>
        <v>3.9715670103092813</v>
      </c>
      <c r="I1658" s="34">
        <f t="shared" si="134"/>
        <v>3.9715670103092821E-2</v>
      </c>
      <c r="J1658" s="338">
        <f t="shared" si="135"/>
        <v>0</v>
      </c>
      <c r="K1658" s="1786"/>
      <c r="L1658" s="1787"/>
      <c r="M1658" s="1786"/>
      <c r="N1658" s="1786"/>
      <c r="O1658" s="1786"/>
      <c r="P1658" s="1786"/>
      <c r="Q1658" s="1786"/>
    </row>
    <row r="1659" spans="1:17">
      <c r="A1659" s="764">
        <v>39748</v>
      </c>
      <c r="B1659" s="154">
        <f t="shared" si="129"/>
        <v>9.64E-2</v>
      </c>
      <c r="C1659" s="206">
        <f t="shared" si="131"/>
        <v>4.5914987113402042E-2</v>
      </c>
      <c r="D1659" s="33">
        <f t="shared" si="130"/>
        <v>0.13400000000000001</v>
      </c>
      <c r="E1659" s="206">
        <f t="shared" si="132"/>
        <v>8.5639819587628868E-2</v>
      </c>
      <c r="F1659" s="765">
        <v>13.4</v>
      </c>
      <c r="G1659" s="765">
        <v>3.7600000000000002</v>
      </c>
      <c r="H1659" s="337">
        <f t="shared" si="133"/>
        <v>3.9724832474226845</v>
      </c>
      <c r="I1659" s="34">
        <f t="shared" si="134"/>
        <v>3.9724832474226826E-2</v>
      </c>
      <c r="J1659" s="338">
        <f t="shared" si="135"/>
        <v>0</v>
      </c>
      <c r="K1659" s="1786"/>
      <c r="L1659" s="1787"/>
      <c r="M1659" s="1786"/>
      <c r="N1659" s="1786"/>
      <c r="O1659" s="1786"/>
      <c r="P1659" s="1786"/>
      <c r="Q1659" s="1786"/>
    </row>
    <row r="1660" spans="1:17">
      <c r="A1660" s="764">
        <v>39749</v>
      </c>
      <c r="B1660" s="154">
        <f t="shared" si="129"/>
        <v>9.5579999999999998E-2</v>
      </c>
      <c r="C1660" s="206">
        <f t="shared" si="131"/>
        <v>4.5967487113402032E-2</v>
      </c>
      <c r="D1660" s="33">
        <f t="shared" si="130"/>
        <v>0.1331</v>
      </c>
      <c r="E1660" s="206">
        <f t="shared" si="132"/>
        <v>8.5701030927835056E-2</v>
      </c>
      <c r="F1660" s="765">
        <v>13.31</v>
      </c>
      <c r="G1660" s="765">
        <v>3.7519999999999998</v>
      </c>
      <c r="H1660" s="337">
        <f t="shared" si="133"/>
        <v>3.9733543814433023</v>
      </c>
      <c r="I1660" s="34">
        <f t="shared" si="134"/>
        <v>3.9733543814433024E-2</v>
      </c>
      <c r="J1660" s="338">
        <f t="shared" si="135"/>
        <v>0</v>
      </c>
      <c r="K1660" s="1786"/>
      <c r="L1660" s="1787"/>
      <c r="M1660" s="1786"/>
      <c r="N1660" s="1786"/>
      <c r="O1660" s="1786"/>
      <c r="P1660" s="1786"/>
      <c r="Q1660" s="1786"/>
    </row>
    <row r="1661" spans="1:17">
      <c r="A1661" s="764">
        <v>39750</v>
      </c>
      <c r="B1661" s="154">
        <f t="shared" si="129"/>
        <v>8.9329999999999993E-2</v>
      </c>
      <c r="C1661" s="206">
        <f t="shared" si="131"/>
        <v>4.6012706185566972E-2</v>
      </c>
      <c r="D1661" s="33">
        <f t="shared" si="130"/>
        <v>0.12720000000000001</v>
      </c>
      <c r="E1661" s="206">
        <f t="shared" si="132"/>
        <v>8.5755154639175282E-2</v>
      </c>
      <c r="F1661" s="765">
        <v>12.72</v>
      </c>
      <c r="G1661" s="765">
        <v>3.7869999999999999</v>
      </c>
      <c r="H1661" s="337">
        <f t="shared" si="133"/>
        <v>3.9742448453608277</v>
      </c>
      <c r="I1661" s="34">
        <f t="shared" si="134"/>
        <v>3.974244845360831E-2</v>
      </c>
      <c r="J1661" s="338">
        <f t="shared" si="135"/>
        <v>0</v>
      </c>
      <c r="K1661" s="1786"/>
      <c r="L1661" s="1787"/>
      <c r="M1661" s="1786"/>
      <c r="N1661" s="1786"/>
      <c r="O1661" s="1786"/>
      <c r="P1661" s="1786"/>
      <c r="Q1661" s="1786"/>
    </row>
    <row r="1662" spans="1:17">
      <c r="A1662" s="764">
        <v>39751</v>
      </c>
      <c r="B1662" s="154">
        <f t="shared" si="129"/>
        <v>8.7090000000000001E-2</v>
      </c>
      <c r="C1662" s="206">
        <f t="shared" si="131"/>
        <v>4.6054652061855633E-2</v>
      </c>
      <c r="D1662" s="33">
        <f t="shared" si="130"/>
        <v>0.12480000000000001</v>
      </c>
      <c r="E1662" s="206">
        <f t="shared" si="132"/>
        <v>8.5806185567010307E-2</v>
      </c>
      <c r="F1662" s="765">
        <v>12.48</v>
      </c>
      <c r="G1662" s="765">
        <v>3.7709999999999999</v>
      </c>
      <c r="H1662" s="337">
        <f t="shared" si="133"/>
        <v>3.975153350515467</v>
      </c>
      <c r="I1662" s="34">
        <f t="shared" si="134"/>
        <v>3.9751533505154674E-2</v>
      </c>
      <c r="J1662" s="338">
        <f t="shared" si="135"/>
        <v>0</v>
      </c>
      <c r="K1662" s="1786"/>
      <c r="L1662" s="1787"/>
      <c r="M1662" s="1786"/>
      <c r="N1662" s="1786"/>
      <c r="O1662" s="1786"/>
      <c r="P1662" s="1786"/>
      <c r="Q1662" s="1786"/>
    </row>
    <row r="1663" spans="1:17">
      <c r="A1663" s="764">
        <v>39752</v>
      </c>
      <c r="B1663" s="154">
        <f t="shared" si="129"/>
        <v>8.4599999999999995E-2</v>
      </c>
      <c r="C1663" s="206">
        <f t="shared" si="131"/>
        <v>4.6093389175257696E-2</v>
      </c>
      <c r="D1663" s="33">
        <f t="shared" si="130"/>
        <v>0.12359999999999999</v>
      </c>
      <c r="E1663" s="206">
        <f t="shared" si="132"/>
        <v>8.5855927835051554E-2</v>
      </c>
      <c r="F1663" s="765">
        <v>12.36</v>
      </c>
      <c r="G1663" s="765">
        <v>3.9</v>
      </c>
      <c r="H1663" s="337">
        <f t="shared" si="133"/>
        <v>3.976253865979384</v>
      </c>
      <c r="I1663" s="34">
        <f t="shared" si="134"/>
        <v>3.9762538659793858E-2</v>
      </c>
      <c r="J1663" s="338">
        <f t="shared" si="135"/>
        <v>0</v>
      </c>
      <c r="K1663" s="1786"/>
      <c r="L1663" s="1787"/>
      <c r="M1663" s="1786"/>
      <c r="N1663" s="1786"/>
      <c r="O1663" s="1786"/>
      <c r="P1663" s="1786"/>
      <c r="Q1663" s="1786"/>
    </row>
    <row r="1664" spans="1:17">
      <c r="A1664" s="764">
        <v>39755</v>
      </c>
      <c r="B1664" s="154">
        <f t="shared" si="129"/>
        <v>8.3390000000000006E-2</v>
      </c>
      <c r="C1664" s="206">
        <f t="shared" si="131"/>
        <v>4.6131945876288619E-2</v>
      </c>
      <c r="D1664" s="33">
        <f t="shared" si="130"/>
        <v>0.1217</v>
      </c>
      <c r="E1664" s="206">
        <f t="shared" si="132"/>
        <v>8.5903608247422714E-2</v>
      </c>
      <c r="F1664" s="765">
        <v>12.17</v>
      </c>
      <c r="G1664" s="765">
        <v>3.831</v>
      </c>
      <c r="H1664" s="337">
        <f t="shared" si="133"/>
        <v>3.9771662371134053</v>
      </c>
      <c r="I1664" s="34">
        <f t="shared" si="134"/>
        <v>3.9771662371134095E-2</v>
      </c>
      <c r="J1664" s="338">
        <f t="shared" si="135"/>
        <v>0</v>
      </c>
      <c r="K1664" s="1786"/>
      <c r="L1664" s="1787"/>
      <c r="M1664" s="1786"/>
      <c r="N1664" s="1786"/>
      <c r="O1664" s="1786"/>
      <c r="P1664" s="1786"/>
      <c r="Q1664" s="1786"/>
    </row>
    <row r="1665" spans="1:17">
      <c r="A1665" s="764">
        <v>39756</v>
      </c>
      <c r="B1665" s="154">
        <f t="shared" si="129"/>
        <v>8.0159999999999995E-2</v>
      </c>
      <c r="C1665" s="206">
        <f t="shared" si="131"/>
        <v>4.616614690721646E-2</v>
      </c>
      <c r="D1665" s="33">
        <f t="shared" si="130"/>
        <v>0.1182</v>
      </c>
      <c r="E1665" s="206">
        <f t="shared" si="132"/>
        <v>8.5946391752577359E-2</v>
      </c>
      <c r="F1665" s="765">
        <v>11.82</v>
      </c>
      <c r="G1665" s="765">
        <v>3.8039999999999998</v>
      </c>
      <c r="H1665" s="337">
        <f t="shared" si="133"/>
        <v>3.9780244845360859</v>
      </c>
      <c r="I1665" s="34">
        <f t="shared" si="134"/>
        <v>3.9780244845360899E-2</v>
      </c>
      <c r="J1665" s="338">
        <f t="shared" si="135"/>
        <v>0</v>
      </c>
      <c r="K1665" s="1786"/>
      <c r="L1665" s="1787"/>
      <c r="M1665" s="1786"/>
      <c r="N1665" s="1786"/>
      <c r="O1665" s="1786"/>
      <c r="P1665" s="1786"/>
      <c r="Q1665" s="1786"/>
    </row>
    <row r="1666" spans="1:17">
      <c r="A1666" s="764">
        <v>39757</v>
      </c>
      <c r="B1666" s="154">
        <f t="shared" si="129"/>
        <v>8.1330000000000013E-2</v>
      </c>
      <c r="C1666" s="206">
        <f t="shared" si="131"/>
        <v>4.6201353092783469E-2</v>
      </c>
      <c r="D1666" s="33">
        <f t="shared" si="130"/>
        <v>0.11900000000000001</v>
      </c>
      <c r="E1666" s="206">
        <f t="shared" si="132"/>
        <v>8.5990335051546421E-2</v>
      </c>
      <c r="F1666" s="765">
        <v>11.9</v>
      </c>
      <c r="G1666" s="765">
        <v>3.7669999999999999</v>
      </c>
      <c r="H1666" s="337">
        <f t="shared" si="133"/>
        <v>3.9788981958762917</v>
      </c>
      <c r="I1666" s="34">
        <f t="shared" si="134"/>
        <v>3.9788981958762952E-2</v>
      </c>
      <c r="J1666" s="338">
        <f t="shared" si="135"/>
        <v>0</v>
      </c>
      <c r="K1666" s="1786"/>
      <c r="L1666" s="1787"/>
      <c r="M1666" s="1786"/>
      <c r="N1666" s="1786"/>
      <c r="O1666" s="1786"/>
      <c r="P1666" s="1786"/>
      <c r="Q1666" s="1786"/>
    </row>
    <row r="1667" spans="1:17">
      <c r="A1667" s="764">
        <v>39758</v>
      </c>
      <c r="B1667" s="154">
        <f t="shared" si="129"/>
        <v>8.6559999999999984E-2</v>
      </c>
      <c r="C1667" s="206">
        <f t="shared" si="131"/>
        <v>4.6243015463917479E-2</v>
      </c>
      <c r="D1667" s="33">
        <f t="shared" si="130"/>
        <v>0.12359999999999999</v>
      </c>
      <c r="E1667" s="206">
        <f t="shared" si="132"/>
        <v>8.6039690721649506E-2</v>
      </c>
      <c r="F1667" s="765">
        <v>12.36</v>
      </c>
      <c r="G1667" s="765">
        <v>3.7040000000000002</v>
      </c>
      <c r="H1667" s="337">
        <f t="shared" si="133"/>
        <v>3.9796675257731993</v>
      </c>
      <c r="I1667" s="34">
        <f t="shared" si="134"/>
        <v>3.9796675257732027E-2</v>
      </c>
      <c r="J1667" s="338">
        <f t="shared" si="135"/>
        <v>0</v>
      </c>
      <c r="K1667" s="1786"/>
      <c r="L1667" s="1787"/>
      <c r="M1667" s="1786"/>
      <c r="N1667" s="1786"/>
      <c r="O1667" s="1786"/>
      <c r="P1667" s="1786"/>
      <c r="Q1667" s="1786"/>
    </row>
    <row r="1668" spans="1:17">
      <c r="A1668" s="764">
        <v>39759</v>
      </c>
      <c r="B1668" s="154">
        <f t="shared" si="129"/>
        <v>8.6090000000000014E-2</v>
      </c>
      <c r="C1668" s="206">
        <f t="shared" si="131"/>
        <v>4.6284304123711296E-2</v>
      </c>
      <c r="D1668" s="33">
        <f t="shared" si="130"/>
        <v>0.12290000000000001</v>
      </c>
      <c r="E1668" s="206">
        <f t="shared" si="132"/>
        <v>8.6088273195876308E-2</v>
      </c>
      <c r="F1668" s="765">
        <v>12.290000000000001</v>
      </c>
      <c r="G1668" s="765">
        <v>3.681</v>
      </c>
      <c r="H1668" s="337">
        <f t="shared" si="133"/>
        <v>3.9803969072164977</v>
      </c>
      <c r="I1668" s="34">
        <f t="shared" si="134"/>
        <v>3.9803969072165012E-2</v>
      </c>
      <c r="J1668" s="338">
        <f t="shared" si="135"/>
        <v>0</v>
      </c>
      <c r="K1668" s="1786"/>
      <c r="L1668" s="1787"/>
      <c r="M1668" s="1786"/>
      <c r="N1668" s="1786"/>
      <c r="O1668" s="1786"/>
      <c r="P1668" s="1786"/>
      <c r="Q1668" s="1786"/>
    </row>
    <row r="1669" spans="1:17">
      <c r="A1669" s="764">
        <v>39763</v>
      </c>
      <c r="B1669" s="154">
        <f t="shared" si="129"/>
        <v>8.7790000000000021E-2</v>
      </c>
      <c r="C1669" s="206">
        <f t="shared" si="131"/>
        <v>4.6327615979381412E-2</v>
      </c>
      <c r="D1669" s="33">
        <f t="shared" si="130"/>
        <v>0.12450000000000001</v>
      </c>
      <c r="E1669" s="206">
        <f t="shared" si="132"/>
        <v>8.6139046391752599E-2</v>
      </c>
      <c r="F1669" s="765">
        <v>12.450000000000001</v>
      </c>
      <c r="G1669" s="765">
        <v>3.6709999999999998</v>
      </c>
      <c r="H1669" s="337">
        <f t="shared" si="133"/>
        <v>3.9811430412371158</v>
      </c>
      <c r="I1669" s="34">
        <f t="shared" si="134"/>
        <v>3.9811430412371188E-2</v>
      </c>
      <c r="J1669" s="338">
        <f t="shared" si="135"/>
        <v>0</v>
      </c>
      <c r="K1669" s="1786"/>
      <c r="L1669" s="1787"/>
      <c r="M1669" s="1786"/>
      <c r="N1669" s="1786"/>
      <c r="O1669" s="1786"/>
      <c r="P1669" s="1786"/>
      <c r="Q1669" s="1786"/>
    </row>
    <row r="1670" spans="1:17">
      <c r="A1670" s="764">
        <v>39764</v>
      </c>
      <c r="B1670" s="154">
        <f t="shared" ref="B1670:B1733" si="136">(F1670-G1670)/100</f>
        <v>9.0389999999999998E-2</v>
      </c>
      <c r="C1670" s="206">
        <f t="shared" si="131"/>
        <v>4.6374716494845328E-2</v>
      </c>
      <c r="D1670" s="33">
        <f t="shared" si="130"/>
        <v>0.12670000000000001</v>
      </c>
      <c r="E1670" s="206">
        <f t="shared" si="132"/>
        <v>8.6193170103092812E-2</v>
      </c>
      <c r="F1670" s="765">
        <v>12.67</v>
      </c>
      <c r="G1670" s="765">
        <v>3.6309999999999998</v>
      </c>
      <c r="H1670" s="337">
        <f t="shared" si="133"/>
        <v>3.9818453608247451</v>
      </c>
      <c r="I1670" s="34">
        <f t="shared" si="134"/>
        <v>3.9818453608247484E-2</v>
      </c>
      <c r="J1670" s="338">
        <f t="shared" si="135"/>
        <v>0</v>
      </c>
      <c r="K1670" s="1786"/>
      <c r="L1670" s="1787"/>
      <c r="M1670" s="1786"/>
      <c r="N1670" s="1786"/>
      <c r="O1670" s="1786"/>
      <c r="P1670" s="1786"/>
      <c r="Q1670" s="1786"/>
    </row>
    <row r="1671" spans="1:17">
      <c r="A1671" s="764">
        <v>39765</v>
      </c>
      <c r="B1671" s="154">
        <f t="shared" si="136"/>
        <v>9.0700000000000003E-2</v>
      </c>
      <c r="C1671" s="206">
        <f t="shared" si="131"/>
        <v>4.6420902061855618E-2</v>
      </c>
      <c r="D1671" s="33">
        <f t="shared" ref="D1671:D1734" si="137">F1671/100</f>
        <v>0.12710000000000002</v>
      </c>
      <c r="E1671" s="206">
        <f t="shared" si="132"/>
        <v>8.6247293814433024E-2</v>
      </c>
      <c r="F1671" s="765">
        <v>12.71</v>
      </c>
      <c r="G1671" s="765">
        <v>3.64</v>
      </c>
      <c r="H1671" s="337">
        <f t="shared" si="133"/>
        <v>3.9826391752577348</v>
      </c>
      <c r="I1671" s="34">
        <f t="shared" si="134"/>
        <v>3.9826391752577406E-2</v>
      </c>
      <c r="J1671" s="338">
        <f t="shared" si="135"/>
        <v>-5.5511151231257827E-17</v>
      </c>
      <c r="K1671" s="1786"/>
      <c r="L1671" s="1787"/>
      <c r="M1671" s="1786"/>
      <c r="N1671" s="1786"/>
      <c r="O1671" s="1786"/>
      <c r="P1671" s="1786"/>
      <c r="Q1671" s="1786"/>
    </row>
    <row r="1672" spans="1:17">
      <c r="A1672" s="764">
        <v>39766</v>
      </c>
      <c r="B1672" s="154">
        <f t="shared" si="136"/>
        <v>9.0569999999999998E-2</v>
      </c>
      <c r="C1672" s="206">
        <f t="shared" si="131"/>
        <v>4.6466585051546348E-2</v>
      </c>
      <c r="D1672" s="33">
        <f t="shared" si="137"/>
        <v>0.1273</v>
      </c>
      <c r="E1672" s="206">
        <f t="shared" si="132"/>
        <v>8.6301288659793876E-2</v>
      </c>
      <c r="F1672" s="765">
        <v>12.73</v>
      </c>
      <c r="G1672" s="765">
        <v>3.673</v>
      </c>
      <c r="H1672" s="337">
        <f t="shared" si="133"/>
        <v>3.9834703608247444</v>
      </c>
      <c r="I1672" s="34">
        <f t="shared" si="134"/>
        <v>3.9834703608247528E-2</v>
      </c>
      <c r="J1672" s="338">
        <f t="shared" si="135"/>
        <v>-8.3266726846886741E-17</v>
      </c>
      <c r="K1672" s="1786"/>
      <c r="L1672" s="1787"/>
      <c r="M1672" s="1786"/>
      <c r="N1672" s="1786"/>
      <c r="O1672" s="1786"/>
      <c r="P1672" s="1786"/>
      <c r="Q1672" s="1786"/>
    </row>
    <row r="1673" spans="1:17">
      <c r="A1673" s="764">
        <v>39769</v>
      </c>
      <c r="B1673" s="154">
        <f t="shared" si="136"/>
        <v>9.2590000000000006E-2</v>
      </c>
      <c r="C1673" s="206">
        <f t="shared" si="131"/>
        <v>4.6515541237113357E-2</v>
      </c>
      <c r="D1673" s="33">
        <f t="shared" si="137"/>
        <v>0.12920000000000001</v>
      </c>
      <c r="E1673" s="206">
        <f t="shared" si="132"/>
        <v>8.6357989690721712E-2</v>
      </c>
      <c r="F1673" s="765">
        <v>12.92</v>
      </c>
      <c r="G1673" s="765">
        <v>3.661</v>
      </c>
      <c r="H1673" s="337">
        <f t="shared" si="133"/>
        <v>3.9842448453608275</v>
      </c>
      <c r="I1673" s="34">
        <f t="shared" si="134"/>
        <v>3.9842448453608355E-2</v>
      </c>
      <c r="J1673" s="338">
        <f t="shared" si="135"/>
        <v>-8.3266726846886741E-17</v>
      </c>
      <c r="K1673" s="1786"/>
      <c r="L1673" s="1787"/>
      <c r="M1673" s="1786"/>
      <c r="N1673" s="1786"/>
      <c r="O1673" s="1786"/>
      <c r="P1673" s="1786"/>
      <c r="Q1673" s="1786"/>
    </row>
    <row r="1674" spans="1:17">
      <c r="A1674" s="764">
        <v>39770</v>
      </c>
      <c r="B1674" s="154">
        <f t="shared" si="136"/>
        <v>9.3339999999999992E-2</v>
      </c>
      <c r="C1674" s="206">
        <f t="shared" si="131"/>
        <v>4.6567938144329857E-2</v>
      </c>
      <c r="D1674" s="33">
        <f t="shared" si="137"/>
        <v>0.1298</v>
      </c>
      <c r="E1674" s="206">
        <f t="shared" si="132"/>
        <v>8.6417139175257798E-2</v>
      </c>
      <c r="F1674" s="765">
        <v>12.98</v>
      </c>
      <c r="G1674" s="765">
        <v>3.6459999999999999</v>
      </c>
      <c r="H1674" s="337">
        <f t="shared" si="133"/>
        <v>3.9849201030927861</v>
      </c>
      <c r="I1674" s="34">
        <f t="shared" si="134"/>
        <v>3.9849201030927942E-2</v>
      </c>
      <c r="J1674" s="338">
        <f t="shared" si="135"/>
        <v>-8.3266726846886741E-17</v>
      </c>
      <c r="K1674" s="1786"/>
      <c r="L1674" s="1787"/>
      <c r="M1674" s="1786"/>
      <c r="N1674" s="1786"/>
      <c r="O1674" s="1786"/>
      <c r="P1674" s="1786"/>
      <c r="Q1674" s="1786"/>
    </row>
    <row r="1675" spans="1:17">
      <c r="A1675" s="764">
        <v>39771</v>
      </c>
      <c r="B1675" s="154">
        <f t="shared" si="136"/>
        <v>9.7180000000000002E-2</v>
      </c>
      <c r="C1675" s="206">
        <f t="shared" si="131"/>
        <v>4.6624987113402024E-2</v>
      </c>
      <c r="D1675" s="33">
        <f t="shared" si="137"/>
        <v>0.1326</v>
      </c>
      <c r="E1675" s="206">
        <f t="shared" si="132"/>
        <v>8.6479510309278418E-2</v>
      </c>
      <c r="F1675" s="765">
        <v>13.26</v>
      </c>
      <c r="G1675" s="765">
        <v>3.5419999999999998</v>
      </c>
      <c r="H1675" s="337">
        <f t="shared" si="133"/>
        <v>3.985452319587631</v>
      </c>
      <c r="I1675" s="34">
        <f t="shared" si="134"/>
        <v>3.9854523195876394E-2</v>
      </c>
      <c r="J1675" s="338">
        <f t="shared" si="135"/>
        <v>-8.3266726846886741E-17</v>
      </c>
      <c r="K1675" s="1786"/>
      <c r="L1675" s="1787"/>
      <c r="M1675" s="1786"/>
      <c r="N1675" s="1786"/>
      <c r="O1675" s="1786"/>
      <c r="P1675" s="1786"/>
      <c r="Q1675" s="1786"/>
    </row>
    <row r="1676" spans="1:17">
      <c r="A1676" s="764">
        <v>39772</v>
      </c>
      <c r="B1676" s="154">
        <f t="shared" si="136"/>
        <v>0.10129000000000002</v>
      </c>
      <c r="C1676" s="206">
        <f t="shared" si="131"/>
        <v>4.6688092783505115E-2</v>
      </c>
      <c r="D1676" s="33">
        <f t="shared" si="137"/>
        <v>0.1353</v>
      </c>
      <c r="E1676" s="206">
        <f t="shared" si="132"/>
        <v>8.6546134020618615E-2</v>
      </c>
      <c r="F1676" s="765">
        <v>13.530000000000001</v>
      </c>
      <c r="G1676" s="765">
        <v>3.4009999999999998</v>
      </c>
      <c r="H1676" s="337">
        <f t="shared" si="133"/>
        <v>3.985804123711342</v>
      </c>
      <c r="I1676" s="34">
        <f t="shared" si="134"/>
        <v>3.9858041237113499E-2</v>
      </c>
      <c r="J1676" s="338">
        <f t="shared" si="135"/>
        <v>-7.6327832942979512E-17</v>
      </c>
      <c r="K1676" s="1786"/>
      <c r="L1676" s="1787"/>
      <c r="M1676" s="1786"/>
      <c r="N1676" s="1786"/>
      <c r="O1676" s="1786"/>
      <c r="P1676" s="1786"/>
      <c r="Q1676" s="1786"/>
    </row>
    <row r="1677" spans="1:17">
      <c r="A1677" s="764">
        <v>39773</v>
      </c>
      <c r="B1677" s="154">
        <f t="shared" si="136"/>
        <v>0.1026</v>
      </c>
      <c r="C1677" s="206">
        <f t="shared" ref="C1677:C1740" si="138">AVERAGE(B902:B1677)</f>
        <v>4.6753002577319548E-2</v>
      </c>
      <c r="D1677" s="33">
        <f t="shared" si="137"/>
        <v>0.13650000000000001</v>
      </c>
      <c r="E1677" s="206">
        <f t="shared" ref="E1677:E1740" si="139">AVERAGE(D902:D1677)</f>
        <v>8.6614046391752617E-2</v>
      </c>
      <c r="F1677" s="765">
        <v>13.65</v>
      </c>
      <c r="G1677" s="765">
        <v>3.39</v>
      </c>
      <c r="H1677" s="337">
        <f t="shared" ref="H1677:H1740" si="140">AVERAGE(G902:G1677)</f>
        <v>3.986104381443301</v>
      </c>
      <c r="I1677" s="34">
        <f t="shared" ref="I1677:I1740" si="141">E1677-C1677</f>
        <v>3.9861043814433068E-2</v>
      </c>
      <c r="J1677" s="338">
        <f t="shared" ref="J1677:J1740" si="142">H1677/100-I1677</f>
        <v>-5.5511151231257827E-17</v>
      </c>
      <c r="K1677" s="1786"/>
      <c r="L1677" s="1787"/>
      <c r="M1677" s="1786"/>
      <c r="N1677" s="1786"/>
      <c r="O1677" s="1786"/>
      <c r="P1677" s="1786"/>
      <c r="Q1677" s="1786"/>
    </row>
    <row r="1678" spans="1:17">
      <c r="A1678" s="764">
        <v>39776</v>
      </c>
      <c r="B1678" s="154">
        <f t="shared" si="136"/>
        <v>9.7040000000000001E-2</v>
      </c>
      <c r="C1678" s="206">
        <f t="shared" si="138"/>
        <v>4.6809471649484506E-2</v>
      </c>
      <c r="D1678" s="33">
        <f t="shared" si="137"/>
        <v>0.1313</v>
      </c>
      <c r="E1678" s="206">
        <f t="shared" si="139"/>
        <v>8.6674097938144359E-2</v>
      </c>
      <c r="F1678" s="765">
        <v>13.13</v>
      </c>
      <c r="G1678" s="765">
        <v>3.4260000000000002</v>
      </c>
      <c r="H1678" s="337">
        <f t="shared" si="140"/>
        <v>3.986462628865981</v>
      </c>
      <c r="I1678" s="34">
        <f t="shared" si="141"/>
        <v>3.9864626288659853E-2</v>
      </c>
      <c r="J1678" s="338">
        <f t="shared" si="142"/>
        <v>0</v>
      </c>
      <c r="K1678" s="1786"/>
      <c r="L1678" s="1787"/>
      <c r="M1678" s="1786"/>
      <c r="N1678" s="1786"/>
      <c r="O1678" s="1786"/>
      <c r="P1678" s="1786"/>
      <c r="Q1678" s="1786"/>
    </row>
    <row r="1679" spans="1:17">
      <c r="A1679" s="764">
        <v>39777</v>
      </c>
      <c r="B1679" s="154">
        <f t="shared" si="136"/>
        <v>9.7200000000000009E-2</v>
      </c>
      <c r="C1679" s="206">
        <f t="shared" si="138"/>
        <v>4.6866984536082436E-2</v>
      </c>
      <c r="D1679" s="33">
        <f t="shared" si="137"/>
        <v>0.13070000000000001</v>
      </c>
      <c r="E1679" s="206">
        <f t="shared" si="139"/>
        <v>8.6733634020618594E-2</v>
      </c>
      <c r="F1679" s="765">
        <v>13.07</v>
      </c>
      <c r="G1679" s="765">
        <v>3.35</v>
      </c>
      <c r="H1679" s="337">
        <f t="shared" si="140"/>
        <v>3.9866649484536096</v>
      </c>
      <c r="I1679" s="34">
        <f t="shared" si="141"/>
        <v>3.9866649484536158E-2</v>
      </c>
      <c r="J1679" s="338">
        <f t="shared" si="142"/>
        <v>-6.2450045135165055E-17</v>
      </c>
      <c r="K1679" s="1786"/>
      <c r="L1679" s="1787"/>
      <c r="M1679" s="1786"/>
      <c r="N1679" s="1786"/>
      <c r="O1679" s="1786"/>
      <c r="P1679" s="1786"/>
      <c r="Q1679" s="1786"/>
    </row>
    <row r="1680" spans="1:17">
      <c r="A1680" s="764">
        <v>39778</v>
      </c>
      <c r="B1680" s="154">
        <f t="shared" si="136"/>
        <v>9.7560000000000008E-2</v>
      </c>
      <c r="C1680" s="206">
        <f t="shared" si="138"/>
        <v>4.6925476804123664E-2</v>
      </c>
      <c r="D1680" s="33">
        <f t="shared" si="137"/>
        <v>0.13040000000000002</v>
      </c>
      <c r="E1680" s="206">
        <f t="shared" si="139"/>
        <v>8.6793298969072188E-2</v>
      </c>
      <c r="F1680" s="765">
        <v>13.040000000000001</v>
      </c>
      <c r="G1680" s="765">
        <v>3.2839999999999998</v>
      </c>
      <c r="H1680" s="337">
        <f t="shared" si="140"/>
        <v>3.9867822164948472</v>
      </c>
      <c r="I1680" s="34">
        <f t="shared" si="141"/>
        <v>3.9867822164948524E-2</v>
      </c>
      <c r="J1680" s="338">
        <f t="shared" si="142"/>
        <v>-5.5511151231257827E-17</v>
      </c>
      <c r="K1680" s="1786"/>
      <c r="L1680" s="1787"/>
      <c r="M1680" s="1786"/>
      <c r="N1680" s="1786"/>
      <c r="O1680" s="1786"/>
      <c r="P1680" s="1786"/>
      <c r="Q1680" s="1786"/>
    </row>
    <row r="1681" spans="1:17">
      <c r="A1681" s="764">
        <v>39779</v>
      </c>
      <c r="B1681" s="154">
        <f t="shared" si="136"/>
        <v>9.486E-2</v>
      </c>
      <c r="C1681" s="206">
        <f t="shared" si="138"/>
        <v>4.6979600515463869E-2</v>
      </c>
      <c r="D1681" s="33">
        <f t="shared" si="137"/>
        <v>0.12780000000000002</v>
      </c>
      <c r="E1681" s="206">
        <f t="shared" si="139"/>
        <v>8.6848969072164967E-2</v>
      </c>
      <c r="F1681" s="765">
        <v>12.780000000000001</v>
      </c>
      <c r="G1681" s="765">
        <v>3.294</v>
      </c>
      <c r="H1681" s="337">
        <f t="shared" si="140"/>
        <v>3.9869368556701046</v>
      </c>
      <c r="I1681" s="34">
        <f t="shared" si="141"/>
        <v>3.9869368556701097E-2</v>
      </c>
      <c r="J1681" s="338">
        <f t="shared" si="142"/>
        <v>0</v>
      </c>
      <c r="K1681" s="1786"/>
      <c r="L1681" s="1787"/>
      <c r="M1681" s="1786"/>
      <c r="N1681" s="1786"/>
      <c r="O1681" s="1786"/>
      <c r="P1681" s="1786"/>
      <c r="Q1681" s="1786"/>
    </row>
    <row r="1682" spans="1:17">
      <c r="A1682" s="764">
        <v>39780</v>
      </c>
      <c r="B1682" s="154">
        <f t="shared" si="136"/>
        <v>9.6120000000000025E-2</v>
      </c>
      <c r="C1682" s="206">
        <f t="shared" si="138"/>
        <v>4.7034471649484481E-2</v>
      </c>
      <c r="D1682" s="33">
        <f t="shared" si="137"/>
        <v>0.12870000000000001</v>
      </c>
      <c r="E1682" s="206">
        <f t="shared" si="139"/>
        <v>8.6904768041237118E-2</v>
      </c>
      <c r="F1682" s="765">
        <v>12.870000000000001</v>
      </c>
      <c r="G1682" s="765">
        <v>3.258</v>
      </c>
      <c r="H1682" s="337">
        <f t="shared" si="140"/>
        <v>3.9870296391752587</v>
      </c>
      <c r="I1682" s="34">
        <f t="shared" si="141"/>
        <v>3.9870296391752637E-2</v>
      </c>
      <c r="J1682" s="338">
        <f t="shared" si="142"/>
        <v>0</v>
      </c>
      <c r="K1682" s="1786"/>
      <c r="L1682" s="1787"/>
      <c r="M1682" s="1786"/>
      <c r="N1682" s="1786"/>
      <c r="O1682" s="1786"/>
      <c r="P1682" s="1786"/>
      <c r="Q1682" s="1786"/>
    </row>
    <row r="1683" spans="1:17">
      <c r="A1683" s="764">
        <v>39783</v>
      </c>
      <c r="B1683" s="154">
        <f t="shared" si="136"/>
        <v>0.10086000000000001</v>
      </c>
      <c r="C1683" s="206">
        <f t="shared" si="138"/>
        <v>4.7095193298969017E-2</v>
      </c>
      <c r="D1683" s="33">
        <f t="shared" si="137"/>
        <v>0.13239999999999999</v>
      </c>
      <c r="E1683" s="206">
        <f t="shared" si="139"/>
        <v>8.6965206185567009E-2</v>
      </c>
      <c r="F1683" s="765">
        <v>13.24</v>
      </c>
      <c r="G1683" s="765">
        <v>3.1539999999999999</v>
      </c>
      <c r="H1683" s="337">
        <f t="shared" si="140"/>
        <v>3.987001288659795</v>
      </c>
      <c r="I1683" s="34">
        <f t="shared" si="141"/>
        <v>3.9870012886597993E-2</v>
      </c>
      <c r="J1683" s="338">
        <f t="shared" si="142"/>
        <v>0</v>
      </c>
      <c r="K1683" s="1786"/>
      <c r="L1683" s="1787"/>
      <c r="M1683" s="1786"/>
      <c r="N1683" s="1786"/>
      <c r="O1683" s="1786"/>
      <c r="P1683" s="1786"/>
      <c r="Q1683" s="1786"/>
    </row>
    <row r="1684" spans="1:17">
      <c r="A1684" s="764">
        <v>39784</v>
      </c>
      <c r="B1684" s="154">
        <f t="shared" si="136"/>
        <v>0.10072</v>
      </c>
      <c r="C1684" s="206">
        <f t="shared" si="138"/>
        <v>4.7155682989690667E-2</v>
      </c>
      <c r="D1684" s="33">
        <f t="shared" si="137"/>
        <v>0.13120000000000001</v>
      </c>
      <c r="E1684" s="206">
        <f t="shared" si="139"/>
        <v>8.7024226804123722E-2</v>
      </c>
      <c r="F1684" s="765">
        <v>13.120000000000001</v>
      </c>
      <c r="G1684" s="765">
        <v>3.048</v>
      </c>
      <c r="H1684" s="337">
        <f t="shared" si="140"/>
        <v>3.9868543814433002</v>
      </c>
      <c r="I1684" s="34">
        <f t="shared" si="141"/>
        <v>3.9868543814433055E-2</v>
      </c>
      <c r="J1684" s="338">
        <f t="shared" si="142"/>
        <v>-5.5511151231257827E-17</v>
      </c>
      <c r="K1684" s="1786"/>
      <c r="L1684" s="1787"/>
      <c r="M1684" s="1786"/>
      <c r="N1684" s="1786"/>
      <c r="O1684" s="1786"/>
      <c r="P1684" s="1786"/>
      <c r="Q1684" s="1786"/>
    </row>
    <row r="1685" spans="1:17">
      <c r="A1685" s="764">
        <v>39785</v>
      </c>
      <c r="B1685" s="154">
        <f t="shared" si="136"/>
        <v>0.10104</v>
      </c>
      <c r="C1685" s="206">
        <f t="shared" si="138"/>
        <v>4.7217306701030866E-2</v>
      </c>
      <c r="D1685" s="33">
        <f t="shared" si="137"/>
        <v>0.13140000000000002</v>
      </c>
      <c r="E1685" s="206">
        <f t="shared" si="139"/>
        <v>8.7083891752577344E-2</v>
      </c>
      <c r="F1685" s="765">
        <v>13.14</v>
      </c>
      <c r="G1685" s="765">
        <v>3.036</v>
      </c>
      <c r="H1685" s="337">
        <f t="shared" si="140"/>
        <v>3.9866585051546402</v>
      </c>
      <c r="I1685" s="34">
        <f t="shared" si="141"/>
        <v>3.9866585051546478E-2</v>
      </c>
      <c r="J1685" s="338">
        <f t="shared" si="142"/>
        <v>-7.6327832942979512E-17</v>
      </c>
      <c r="K1685" s="1786"/>
      <c r="L1685" s="1787"/>
      <c r="M1685" s="1786"/>
      <c r="N1685" s="1786"/>
      <c r="O1685" s="1786"/>
      <c r="P1685" s="1786"/>
      <c r="Q1685" s="1786"/>
    </row>
    <row r="1686" spans="1:17">
      <c r="A1686" s="764">
        <v>39786</v>
      </c>
      <c r="B1686" s="154">
        <f t="shared" si="136"/>
        <v>9.9640000000000006E-2</v>
      </c>
      <c r="C1686" s="206">
        <f t="shared" si="138"/>
        <v>4.7276804123711276E-2</v>
      </c>
      <c r="D1686" s="33">
        <f t="shared" si="137"/>
        <v>0.13059999999999999</v>
      </c>
      <c r="E1686" s="206">
        <f t="shared" si="139"/>
        <v>8.7141752577319612E-2</v>
      </c>
      <c r="F1686" s="765">
        <v>13.06</v>
      </c>
      <c r="G1686" s="765">
        <v>3.0960000000000001</v>
      </c>
      <c r="H1686" s="337">
        <f t="shared" si="140"/>
        <v>3.9864948453608258</v>
      </c>
      <c r="I1686" s="34">
        <f t="shared" si="141"/>
        <v>3.9864948453608336E-2</v>
      </c>
      <c r="J1686" s="338">
        <f t="shared" si="142"/>
        <v>-7.6327832942979512E-17</v>
      </c>
      <c r="K1686" s="1786"/>
      <c r="L1686" s="1787"/>
      <c r="M1686" s="1786"/>
      <c r="N1686" s="1786"/>
      <c r="O1686" s="1786"/>
      <c r="P1686" s="1786"/>
      <c r="Q1686" s="1786"/>
    </row>
    <row r="1687" spans="1:17">
      <c r="A1687" s="764">
        <v>39787</v>
      </c>
      <c r="B1687" s="154">
        <f t="shared" si="136"/>
        <v>0.10331</v>
      </c>
      <c r="C1687" s="206">
        <f t="shared" si="138"/>
        <v>4.7340902061855601E-2</v>
      </c>
      <c r="D1687" s="33">
        <f t="shared" si="137"/>
        <v>0.13390000000000002</v>
      </c>
      <c r="E1687" s="206">
        <f t="shared" si="139"/>
        <v>8.7202963917525786E-2</v>
      </c>
      <c r="F1687" s="765">
        <v>13.39</v>
      </c>
      <c r="G1687" s="765">
        <v>3.0590000000000002</v>
      </c>
      <c r="H1687" s="337">
        <f t="shared" si="140"/>
        <v>3.9862061855670117</v>
      </c>
      <c r="I1687" s="34">
        <f t="shared" si="141"/>
        <v>3.9862061855670185E-2</v>
      </c>
      <c r="J1687" s="338">
        <f t="shared" si="142"/>
        <v>-6.9388939039072284E-17</v>
      </c>
      <c r="K1687" s="1786"/>
      <c r="L1687" s="1787"/>
      <c r="M1687" s="1786"/>
      <c r="N1687" s="1786"/>
      <c r="O1687" s="1786"/>
      <c r="P1687" s="1786"/>
      <c r="Q1687" s="1786"/>
    </row>
    <row r="1688" spans="1:17">
      <c r="A1688" s="764">
        <v>39790</v>
      </c>
      <c r="B1688" s="154">
        <f t="shared" si="136"/>
        <v>9.8649999999999988E-2</v>
      </c>
      <c r="C1688" s="206">
        <f t="shared" si="138"/>
        <v>4.7398969072164884E-2</v>
      </c>
      <c r="D1688" s="33">
        <f t="shared" si="137"/>
        <v>0.13019999999999998</v>
      </c>
      <c r="E1688" s="206">
        <f t="shared" si="139"/>
        <v>8.7259278350515487E-2</v>
      </c>
      <c r="F1688" s="765">
        <v>13.02</v>
      </c>
      <c r="G1688" s="765">
        <v>3.1550000000000002</v>
      </c>
      <c r="H1688" s="337">
        <f t="shared" si="140"/>
        <v>3.9860309278350536</v>
      </c>
      <c r="I1688" s="34">
        <f t="shared" si="141"/>
        <v>3.9860309278350603E-2</v>
      </c>
      <c r="J1688" s="338">
        <f t="shared" si="142"/>
        <v>-6.9388939039072284E-17</v>
      </c>
      <c r="K1688" s="1786"/>
      <c r="L1688" s="1787"/>
      <c r="M1688" s="1786"/>
      <c r="N1688" s="1786"/>
      <c r="O1688" s="1786"/>
      <c r="P1688" s="1786"/>
      <c r="Q1688" s="1786"/>
    </row>
    <row r="1689" spans="1:17">
      <c r="A1689" s="764">
        <v>39791</v>
      </c>
      <c r="B1689" s="154">
        <f t="shared" si="136"/>
        <v>9.6869999999999998E-2</v>
      </c>
      <c r="C1689" s="206">
        <f t="shared" si="138"/>
        <v>4.7454536082474165E-2</v>
      </c>
      <c r="D1689" s="33">
        <f t="shared" si="137"/>
        <v>0.12920000000000001</v>
      </c>
      <c r="E1689" s="206">
        <f t="shared" si="139"/>
        <v>8.7314046391752595E-2</v>
      </c>
      <c r="F1689" s="765">
        <v>12.92</v>
      </c>
      <c r="G1689" s="765">
        <v>3.2330000000000001</v>
      </c>
      <c r="H1689" s="337">
        <f t="shared" si="140"/>
        <v>3.9859510309278372</v>
      </c>
      <c r="I1689" s="34">
        <f t="shared" si="141"/>
        <v>3.985951030927843E-2</v>
      </c>
      <c r="J1689" s="338">
        <f t="shared" si="142"/>
        <v>-5.5511151231257827E-17</v>
      </c>
      <c r="K1689" s="1786"/>
      <c r="L1689" s="1787"/>
      <c r="M1689" s="1786"/>
      <c r="N1689" s="1786"/>
      <c r="O1689" s="1786"/>
      <c r="P1689" s="1786"/>
      <c r="Q1689" s="1786"/>
    </row>
    <row r="1690" spans="1:17">
      <c r="A1690" s="764">
        <v>39792</v>
      </c>
      <c r="B1690" s="154">
        <f t="shared" si="136"/>
        <v>9.6020000000000008E-2</v>
      </c>
      <c r="C1690" s="206">
        <f t="shared" si="138"/>
        <v>4.7508801546391706E-2</v>
      </c>
      <c r="D1690" s="33">
        <f t="shared" si="137"/>
        <v>0.12809999999999999</v>
      </c>
      <c r="E1690" s="206">
        <f t="shared" si="139"/>
        <v>8.7367268041237123E-2</v>
      </c>
      <c r="F1690" s="765">
        <v>12.81</v>
      </c>
      <c r="G1690" s="765">
        <v>3.2080000000000002</v>
      </c>
      <c r="H1690" s="337">
        <f t="shared" si="140"/>
        <v>3.9858466494845382</v>
      </c>
      <c r="I1690" s="34">
        <f t="shared" si="141"/>
        <v>3.9858466494845417E-2</v>
      </c>
      <c r="J1690" s="338">
        <f t="shared" si="142"/>
        <v>0</v>
      </c>
      <c r="K1690" s="1786"/>
      <c r="L1690" s="1787"/>
      <c r="M1690" s="1786"/>
      <c r="N1690" s="1786"/>
      <c r="O1690" s="1786"/>
      <c r="P1690" s="1786"/>
      <c r="Q1690" s="1786"/>
    </row>
    <row r="1691" spans="1:17">
      <c r="A1691" s="764">
        <v>39793</v>
      </c>
      <c r="B1691" s="154">
        <f t="shared" si="136"/>
        <v>9.6449999999999994E-2</v>
      </c>
      <c r="C1691" s="206">
        <f t="shared" si="138"/>
        <v>4.7561701030927786E-2</v>
      </c>
      <c r="D1691" s="33">
        <f t="shared" si="137"/>
        <v>0.12859999999999999</v>
      </c>
      <c r="E1691" s="206">
        <f t="shared" si="139"/>
        <v>8.7419587628866008E-2</v>
      </c>
      <c r="F1691" s="765">
        <v>12.86</v>
      </c>
      <c r="G1691" s="765">
        <v>3.2149999999999999</v>
      </c>
      <c r="H1691" s="337">
        <f t="shared" si="140"/>
        <v>3.9857886597938172</v>
      </c>
      <c r="I1691" s="34">
        <f t="shared" si="141"/>
        <v>3.9857886597938222E-2</v>
      </c>
      <c r="J1691" s="338">
        <f t="shared" si="142"/>
        <v>0</v>
      </c>
      <c r="K1691" s="1786"/>
      <c r="L1691" s="1787"/>
      <c r="M1691" s="1786"/>
      <c r="N1691" s="1786"/>
      <c r="O1691" s="1786"/>
      <c r="P1691" s="1786"/>
      <c r="Q1691" s="1786"/>
    </row>
    <row r="1692" spans="1:17">
      <c r="A1692" s="764">
        <v>39794</v>
      </c>
      <c r="B1692" s="154">
        <f t="shared" si="136"/>
        <v>9.7629999999999995E-2</v>
      </c>
      <c r="C1692" s="206">
        <f t="shared" si="138"/>
        <v>4.7616636597938092E-2</v>
      </c>
      <c r="D1692" s="33">
        <f t="shared" si="137"/>
        <v>0.13059999999999999</v>
      </c>
      <c r="E1692" s="206">
        <f t="shared" si="139"/>
        <v>8.7474613402061904E-2</v>
      </c>
      <c r="F1692" s="765">
        <v>13.06</v>
      </c>
      <c r="G1692" s="765">
        <v>3.2970000000000002</v>
      </c>
      <c r="H1692" s="337">
        <f t="shared" si="140"/>
        <v>3.9857976804123738</v>
      </c>
      <c r="I1692" s="34">
        <f t="shared" si="141"/>
        <v>3.9857976804123812E-2</v>
      </c>
      <c r="J1692" s="338">
        <f t="shared" si="142"/>
        <v>-7.6327832942979512E-17</v>
      </c>
      <c r="K1692" s="1786"/>
      <c r="L1692" s="1787"/>
      <c r="M1692" s="1786"/>
      <c r="N1692" s="1786"/>
      <c r="O1692" s="1786"/>
      <c r="P1692" s="1786"/>
      <c r="Q1692" s="1786"/>
    </row>
    <row r="1693" spans="1:17">
      <c r="A1693" s="764">
        <v>39797</v>
      </c>
      <c r="B1693" s="154">
        <f t="shared" si="136"/>
        <v>9.8829999999999987E-2</v>
      </c>
      <c r="C1693" s="206">
        <f t="shared" si="138"/>
        <v>4.76718427835051E-2</v>
      </c>
      <c r="D1693" s="33">
        <f t="shared" si="137"/>
        <v>0.1308</v>
      </c>
      <c r="E1693" s="206">
        <f t="shared" si="139"/>
        <v>8.7529381443298998E-2</v>
      </c>
      <c r="F1693" s="765">
        <v>13.08</v>
      </c>
      <c r="G1693" s="765">
        <v>3.1970000000000001</v>
      </c>
      <c r="H1693" s="337">
        <f t="shared" si="140"/>
        <v>3.9857538659793845</v>
      </c>
      <c r="I1693" s="34">
        <f t="shared" si="141"/>
        <v>3.9857538659793898E-2</v>
      </c>
      <c r="J1693" s="338">
        <f t="shared" si="142"/>
        <v>-5.5511151231257827E-17</v>
      </c>
      <c r="K1693" s="1786"/>
      <c r="L1693" s="1787"/>
      <c r="M1693" s="1786"/>
      <c r="N1693" s="1786"/>
      <c r="O1693" s="1786"/>
      <c r="P1693" s="1786"/>
      <c r="Q1693" s="1786"/>
    </row>
    <row r="1694" spans="1:17">
      <c r="A1694" s="764">
        <v>39798</v>
      </c>
      <c r="B1694" s="154">
        <f t="shared" si="136"/>
        <v>9.8849999999999993E-2</v>
      </c>
      <c r="C1694" s="206">
        <f t="shared" si="138"/>
        <v>4.7728170103092722E-2</v>
      </c>
      <c r="D1694" s="33">
        <f t="shared" si="137"/>
        <v>0.13019999999999998</v>
      </c>
      <c r="E1694" s="206">
        <f t="shared" si="139"/>
        <v>8.7584407216494894E-2</v>
      </c>
      <c r="F1694" s="765">
        <v>13.02</v>
      </c>
      <c r="G1694" s="765">
        <v>3.1350000000000002</v>
      </c>
      <c r="H1694" s="337">
        <f t="shared" si="140"/>
        <v>3.9856237113402093</v>
      </c>
      <c r="I1694" s="34">
        <f t="shared" si="141"/>
        <v>3.9856237113402172E-2</v>
      </c>
      <c r="J1694" s="338">
        <f t="shared" si="142"/>
        <v>-7.6327832942979512E-17</v>
      </c>
      <c r="K1694" s="1786"/>
      <c r="L1694" s="1787"/>
      <c r="M1694" s="1786"/>
      <c r="N1694" s="1786"/>
      <c r="O1694" s="1786"/>
      <c r="P1694" s="1786"/>
      <c r="Q1694" s="1786"/>
    </row>
    <row r="1695" spans="1:17">
      <c r="A1695" s="764">
        <v>39799</v>
      </c>
      <c r="B1695" s="154">
        <f t="shared" si="136"/>
        <v>0.10073</v>
      </c>
      <c r="C1695" s="206">
        <f t="shared" si="138"/>
        <v>4.7787757731958709E-2</v>
      </c>
      <c r="D1695" s="33">
        <f t="shared" si="137"/>
        <v>0.13059999999999999</v>
      </c>
      <c r="E1695" s="206">
        <f t="shared" si="139"/>
        <v>8.7639819587628898E-2</v>
      </c>
      <c r="F1695" s="765">
        <v>13.06</v>
      </c>
      <c r="G1695" s="765">
        <v>2.9870000000000001</v>
      </c>
      <c r="H1695" s="337">
        <f t="shared" si="140"/>
        <v>3.985206185567014</v>
      </c>
      <c r="I1695" s="34">
        <f t="shared" si="141"/>
        <v>3.9852061855670189E-2</v>
      </c>
      <c r="J1695" s="338">
        <f t="shared" si="142"/>
        <v>0</v>
      </c>
      <c r="K1695" s="1786"/>
      <c r="L1695" s="1787"/>
      <c r="M1695" s="1786"/>
      <c r="N1695" s="1786"/>
      <c r="O1695" s="1786"/>
      <c r="P1695" s="1786"/>
      <c r="Q1695" s="1786"/>
    </row>
    <row r="1696" spans="1:17">
      <c r="A1696" s="764">
        <v>39800</v>
      </c>
      <c r="B1696" s="154">
        <f t="shared" si="136"/>
        <v>0.10026</v>
      </c>
      <c r="C1696" s="206">
        <f t="shared" si="138"/>
        <v>4.7848118556700972E-2</v>
      </c>
      <c r="D1696" s="33">
        <f t="shared" si="137"/>
        <v>0.13</v>
      </c>
      <c r="E1696" s="206">
        <f t="shared" si="139"/>
        <v>8.7694974226804126E-2</v>
      </c>
      <c r="F1696" s="765">
        <v>13</v>
      </c>
      <c r="G1696" s="765">
        <v>2.9740000000000002</v>
      </c>
      <c r="H1696" s="337">
        <f t="shared" si="140"/>
        <v>3.9846855670103132</v>
      </c>
      <c r="I1696" s="34">
        <f t="shared" si="141"/>
        <v>3.9846855670103154E-2</v>
      </c>
      <c r="J1696" s="338">
        <f t="shared" si="142"/>
        <v>0</v>
      </c>
      <c r="K1696" s="1786"/>
      <c r="L1696" s="1787"/>
      <c r="M1696" s="1786"/>
      <c r="N1696" s="1786"/>
      <c r="O1696" s="1786"/>
      <c r="P1696" s="1786"/>
      <c r="Q1696" s="1786"/>
    </row>
    <row r="1697" spans="1:17">
      <c r="A1697" s="764">
        <v>39801</v>
      </c>
      <c r="B1697" s="154">
        <f t="shared" si="136"/>
        <v>9.9379999999999982E-2</v>
      </c>
      <c r="C1697" s="206">
        <f t="shared" si="138"/>
        <v>4.7906623711340142E-2</v>
      </c>
      <c r="D1697" s="33">
        <f t="shared" si="137"/>
        <v>0.12939999999999999</v>
      </c>
      <c r="E1697" s="206">
        <f t="shared" si="139"/>
        <v>8.7748324742268069E-2</v>
      </c>
      <c r="F1697" s="765">
        <v>12.94</v>
      </c>
      <c r="G1697" s="765">
        <v>3.0019999999999998</v>
      </c>
      <c r="H1697" s="337">
        <f t="shared" si="140"/>
        <v>3.9841701030927874</v>
      </c>
      <c r="I1697" s="34">
        <f t="shared" si="141"/>
        <v>3.9841701030927927E-2</v>
      </c>
      <c r="J1697" s="338">
        <f t="shared" si="142"/>
        <v>-5.5511151231257827E-17</v>
      </c>
      <c r="K1697" s="1786"/>
      <c r="L1697" s="1787"/>
      <c r="M1697" s="1786"/>
      <c r="N1697" s="1786"/>
      <c r="O1697" s="1786"/>
      <c r="P1697" s="1786"/>
      <c r="Q1697" s="1786"/>
    </row>
    <row r="1698" spans="1:17">
      <c r="A1698" s="764">
        <v>39804</v>
      </c>
      <c r="B1698" s="154">
        <f t="shared" si="136"/>
        <v>0.10103000000000001</v>
      </c>
      <c r="C1698" s="206">
        <f t="shared" si="138"/>
        <v>4.7967048969072106E-2</v>
      </c>
      <c r="D1698" s="33">
        <f t="shared" si="137"/>
        <v>0.13040000000000002</v>
      </c>
      <c r="E1698" s="206">
        <f t="shared" si="139"/>
        <v>8.7802706185567028E-2</v>
      </c>
      <c r="F1698" s="765">
        <v>13.040000000000001</v>
      </c>
      <c r="G1698" s="765">
        <v>2.9369999999999998</v>
      </c>
      <c r="H1698" s="337">
        <f t="shared" si="140"/>
        <v>3.9835657216494886</v>
      </c>
      <c r="I1698" s="34">
        <f t="shared" si="141"/>
        <v>3.9835657216494923E-2</v>
      </c>
      <c r="J1698" s="338">
        <f t="shared" si="142"/>
        <v>0</v>
      </c>
      <c r="K1698" s="1786"/>
      <c r="L1698" s="1787"/>
      <c r="M1698" s="1786"/>
      <c r="N1698" s="1786"/>
      <c r="O1698" s="1786"/>
      <c r="P1698" s="1786"/>
      <c r="Q1698" s="1786"/>
    </row>
    <row r="1699" spans="1:17">
      <c r="A1699" s="764">
        <v>39805</v>
      </c>
      <c r="B1699" s="154">
        <f t="shared" si="136"/>
        <v>0.10045</v>
      </c>
      <c r="C1699" s="206">
        <f t="shared" si="138"/>
        <v>4.8027912371133956E-2</v>
      </c>
      <c r="D1699" s="33">
        <f t="shared" si="137"/>
        <v>0.12990000000000002</v>
      </c>
      <c r="E1699" s="206">
        <f t="shared" si="139"/>
        <v>8.785747422680415E-2</v>
      </c>
      <c r="F1699" s="765">
        <v>12.99</v>
      </c>
      <c r="G1699" s="765">
        <v>2.9449999999999998</v>
      </c>
      <c r="H1699" s="337">
        <f t="shared" si="140"/>
        <v>3.9829561855670148</v>
      </c>
      <c r="I1699" s="34">
        <f t="shared" si="141"/>
        <v>3.9829561855670194E-2</v>
      </c>
      <c r="J1699" s="338">
        <f t="shared" si="142"/>
        <v>0</v>
      </c>
      <c r="K1699" s="1786"/>
      <c r="L1699" s="1787"/>
      <c r="M1699" s="1786"/>
      <c r="N1699" s="1786"/>
      <c r="O1699" s="1786"/>
      <c r="P1699" s="1786"/>
      <c r="Q1699" s="1786"/>
    </row>
    <row r="1700" spans="1:17">
      <c r="A1700" s="764">
        <v>39806</v>
      </c>
      <c r="B1700" s="154">
        <f t="shared" si="136"/>
        <v>0.10055</v>
      </c>
      <c r="C1700" s="206">
        <f t="shared" si="138"/>
        <v>4.8089574742267972E-2</v>
      </c>
      <c r="D1700" s="33">
        <f t="shared" si="137"/>
        <v>0.13</v>
      </c>
      <c r="E1700" s="206">
        <f t="shared" si="139"/>
        <v>8.7912500000000018E-2</v>
      </c>
      <c r="F1700" s="765">
        <v>13</v>
      </c>
      <c r="G1700" s="765">
        <v>2.9449999999999998</v>
      </c>
      <c r="H1700" s="337">
        <f t="shared" si="140"/>
        <v>3.9822925257732007</v>
      </c>
      <c r="I1700" s="34">
        <f t="shared" si="141"/>
        <v>3.9822925257732046E-2</v>
      </c>
      <c r="J1700" s="338">
        <f t="shared" si="142"/>
        <v>0</v>
      </c>
      <c r="K1700" s="1786"/>
      <c r="L1700" s="1787"/>
      <c r="M1700" s="1786"/>
      <c r="N1700" s="1786"/>
      <c r="O1700" s="1786"/>
      <c r="P1700" s="1786"/>
      <c r="Q1700" s="1786"/>
    </row>
    <row r="1701" spans="1:17">
      <c r="A1701" s="764">
        <v>39808</v>
      </c>
      <c r="B1701" s="154">
        <f t="shared" si="136"/>
        <v>0.10059000000000001</v>
      </c>
      <c r="C1701" s="206">
        <f t="shared" si="138"/>
        <v>4.8152100515463848E-2</v>
      </c>
      <c r="D1701" s="33">
        <f t="shared" si="137"/>
        <v>0.13</v>
      </c>
      <c r="E1701" s="206">
        <f t="shared" si="139"/>
        <v>8.7968170103092796E-2</v>
      </c>
      <c r="F1701" s="765">
        <v>13</v>
      </c>
      <c r="G1701" s="765">
        <v>2.9409999999999998</v>
      </c>
      <c r="H1701" s="337">
        <f t="shared" si="140"/>
        <v>3.9816069587628911</v>
      </c>
      <c r="I1701" s="34">
        <f t="shared" si="141"/>
        <v>3.9816069587628948E-2</v>
      </c>
      <c r="J1701" s="338">
        <f t="shared" si="142"/>
        <v>0</v>
      </c>
      <c r="K1701" s="1786"/>
      <c r="L1701" s="1787"/>
      <c r="M1701" s="1786"/>
      <c r="N1701" s="1786"/>
      <c r="O1701" s="1786"/>
      <c r="P1701" s="1786"/>
      <c r="Q1701" s="1786"/>
    </row>
    <row r="1702" spans="1:17">
      <c r="A1702" s="764">
        <v>39811</v>
      </c>
      <c r="B1702" s="154">
        <f t="shared" si="136"/>
        <v>0.10030999999999998</v>
      </c>
      <c r="C1702" s="206">
        <f t="shared" si="138"/>
        <v>4.8214536082474148E-2</v>
      </c>
      <c r="D1702" s="33">
        <f t="shared" si="137"/>
        <v>0.12939999999999999</v>
      </c>
      <c r="E1702" s="206">
        <f t="shared" si="139"/>
        <v>8.8023067010309305E-2</v>
      </c>
      <c r="F1702" s="765">
        <v>12.94</v>
      </c>
      <c r="G1702" s="765">
        <v>2.9089999999999998</v>
      </c>
      <c r="H1702" s="337">
        <f t="shared" si="140"/>
        <v>3.9808530927835095</v>
      </c>
      <c r="I1702" s="34">
        <f t="shared" si="141"/>
        <v>3.9808530927835158E-2</v>
      </c>
      <c r="J1702" s="338">
        <f t="shared" si="142"/>
        <v>-6.2450045135165055E-17</v>
      </c>
      <c r="K1702" s="1786"/>
      <c r="L1702" s="1787"/>
      <c r="M1702" s="1786"/>
      <c r="N1702" s="1786"/>
      <c r="O1702" s="1786"/>
      <c r="P1702" s="1786"/>
      <c r="Q1702" s="1786"/>
    </row>
    <row r="1703" spans="1:17">
      <c r="A1703" s="764">
        <v>39812</v>
      </c>
      <c r="B1703" s="154">
        <f t="shared" si="136"/>
        <v>9.8510000000000014E-2</v>
      </c>
      <c r="C1703" s="206">
        <f t="shared" si="138"/>
        <v>4.827512886597931E-2</v>
      </c>
      <c r="D1703" s="33">
        <f t="shared" si="137"/>
        <v>0.128</v>
      </c>
      <c r="E1703" s="206">
        <f t="shared" si="139"/>
        <v>8.8076546391752608E-2</v>
      </c>
      <c r="F1703" s="765">
        <v>12.8</v>
      </c>
      <c r="G1703" s="765">
        <v>2.9489999999999998</v>
      </c>
      <c r="H1703" s="337">
        <f t="shared" si="140"/>
        <v>3.9801417525773246</v>
      </c>
      <c r="I1703" s="34">
        <f t="shared" si="141"/>
        <v>3.9801417525773299E-2</v>
      </c>
      <c r="J1703" s="338">
        <f t="shared" si="142"/>
        <v>-5.5511151231257827E-17</v>
      </c>
      <c r="K1703" s="1786"/>
      <c r="L1703" s="1787"/>
      <c r="M1703" s="1786"/>
      <c r="N1703" s="1786"/>
      <c r="O1703" s="1786"/>
      <c r="P1703" s="1786"/>
      <c r="Q1703" s="1786"/>
    </row>
    <row r="1704" spans="1:17">
      <c r="A1704" s="764">
        <v>39813</v>
      </c>
      <c r="B1704" s="154">
        <f t="shared" si="136"/>
        <v>9.8999999999999991E-2</v>
      </c>
      <c r="C1704" s="206">
        <f t="shared" si="138"/>
        <v>4.8335850515463838E-2</v>
      </c>
      <c r="D1704" s="33">
        <f t="shared" si="137"/>
        <v>0.1285</v>
      </c>
      <c r="E1704" s="206">
        <f t="shared" si="139"/>
        <v>8.8130670103092834E-2</v>
      </c>
      <c r="F1704" s="765">
        <v>12.85</v>
      </c>
      <c r="G1704" s="765">
        <v>2.95</v>
      </c>
      <c r="H1704" s="337">
        <f t="shared" si="140"/>
        <v>3.9794819587628911</v>
      </c>
      <c r="I1704" s="34">
        <f t="shared" si="141"/>
        <v>3.9794819587628996E-2</v>
      </c>
      <c r="J1704" s="338">
        <f t="shared" si="142"/>
        <v>-8.3266726846886741E-17</v>
      </c>
      <c r="K1704" s="1786"/>
      <c r="L1704" s="1787"/>
      <c r="M1704" s="1786"/>
      <c r="N1704" s="1786"/>
      <c r="O1704" s="1786"/>
      <c r="P1704" s="1786"/>
      <c r="Q1704" s="1786"/>
    </row>
    <row r="1705" spans="1:17">
      <c r="A1705" s="764">
        <v>39815</v>
      </c>
      <c r="B1705" s="154">
        <f t="shared" si="136"/>
        <v>9.623000000000001E-2</v>
      </c>
      <c r="C1705" s="206">
        <f t="shared" si="138"/>
        <v>4.8393788659793747E-2</v>
      </c>
      <c r="D1705" s="33">
        <f t="shared" si="137"/>
        <v>0.1258</v>
      </c>
      <c r="E1705" s="206">
        <f t="shared" si="139"/>
        <v>8.818131443298971E-2</v>
      </c>
      <c r="F1705" s="765">
        <v>12.58</v>
      </c>
      <c r="G1705" s="765">
        <v>2.9569999999999999</v>
      </c>
      <c r="H1705" s="337">
        <f t="shared" si="140"/>
        <v>3.9787525773195918</v>
      </c>
      <c r="I1705" s="34">
        <f t="shared" si="141"/>
        <v>3.9787525773195963E-2</v>
      </c>
      <c r="J1705" s="338">
        <f t="shared" si="142"/>
        <v>0</v>
      </c>
      <c r="K1705" s="1786"/>
      <c r="L1705" s="1787"/>
      <c r="M1705" s="1786"/>
      <c r="N1705" s="1786"/>
      <c r="O1705" s="1786"/>
      <c r="P1705" s="1786"/>
      <c r="Q1705" s="1786"/>
    </row>
    <row r="1706" spans="1:17">
      <c r="A1706" s="764">
        <v>39818</v>
      </c>
      <c r="B1706" s="154">
        <f t="shared" si="136"/>
        <v>9.4269999999999993E-2</v>
      </c>
      <c r="C1706" s="206">
        <f t="shared" si="138"/>
        <v>4.8449845360824667E-2</v>
      </c>
      <c r="D1706" s="33">
        <f t="shared" si="137"/>
        <v>0.1244</v>
      </c>
      <c r="E1706" s="206">
        <f t="shared" si="139"/>
        <v>8.8230798969072183E-2</v>
      </c>
      <c r="F1706" s="765">
        <v>12.44</v>
      </c>
      <c r="G1706" s="765">
        <v>3.0129999999999999</v>
      </c>
      <c r="H1706" s="337">
        <f t="shared" si="140"/>
        <v>3.9780953608247467</v>
      </c>
      <c r="I1706" s="34">
        <f t="shared" si="141"/>
        <v>3.9780953608247516E-2</v>
      </c>
      <c r="J1706" s="338">
        <f t="shared" si="142"/>
        <v>0</v>
      </c>
      <c r="K1706" s="1786"/>
      <c r="L1706" s="1787"/>
      <c r="M1706" s="1786"/>
      <c r="N1706" s="1786"/>
      <c r="O1706" s="1786"/>
      <c r="P1706" s="1786"/>
      <c r="Q1706" s="1786"/>
    </row>
    <row r="1707" spans="1:17">
      <c r="A1707" s="764">
        <v>39819</v>
      </c>
      <c r="B1707" s="154">
        <f t="shared" si="136"/>
        <v>9.1670000000000001E-2</v>
      </c>
      <c r="C1707" s="206">
        <f t="shared" si="138"/>
        <v>4.8502731958762813E-2</v>
      </c>
      <c r="D1707" s="33">
        <f t="shared" si="137"/>
        <v>0.1232</v>
      </c>
      <c r="E1707" s="206">
        <f t="shared" si="139"/>
        <v>8.8278737113402062E-2</v>
      </c>
      <c r="F1707" s="765">
        <v>12.32</v>
      </c>
      <c r="G1707" s="765">
        <v>3.153</v>
      </c>
      <c r="H1707" s="337">
        <f t="shared" si="140"/>
        <v>3.9776005154639216</v>
      </c>
      <c r="I1707" s="34">
        <f t="shared" si="141"/>
        <v>3.9776005154639249E-2</v>
      </c>
      <c r="J1707" s="338">
        <f t="shared" si="142"/>
        <v>0</v>
      </c>
      <c r="K1707" s="1786"/>
      <c r="L1707" s="1787"/>
      <c r="M1707" s="1786"/>
      <c r="N1707" s="1786"/>
      <c r="O1707" s="1786"/>
      <c r="P1707" s="1786"/>
      <c r="Q1707" s="1786"/>
    </row>
    <row r="1708" spans="1:17">
      <c r="A1708" s="764">
        <v>39820</v>
      </c>
      <c r="B1708" s="154">
        <f t="shared" si="136"/>
        <v>9.172000000000001E-2</v>
      </c>
      <c r="C1708" s="206">
        <f t="shared" si="138"/>
        <v>4.8555154639175195E-2</v>
      </c>
      <c r="D1708" s="33">
        <f t="shared" si="137"/>
        <v>0.1237</v>
      </c>
      <c r="E1708" s="206">
        <f t="shared" si="139"/>
        <v>8.8327190721649476E-2</v>
      </c>
      <c r="F1708" s="765">
        <v>12.370000000000001</v>
      </c>
      <c r="G1708" s="765">
        <v>3.198</v>
      </c>
      <c r="H1708" s="337">
        <f t="shared" si="140"/>
        <v>3.9772036082474269</v>
      </c>
      <c r="I1708" s="34">
        <f t="shared" si="141"/>
        <v>3.9772036082474281E-2</v>
      </c>
      <c r="J1708" s="338">
        <f t="shared" si="142"/>
        <v>0</v>
      </c>
      <c r="K1708" s="1786"/>
      <c r="L1708" s="1787"/>
      <c r="M1708" s="1786"/>
      <c r="N1708" s="1786"/>
      <c r="O1708" s="1786"/>
      <c r="P1708" s="1786"/>
      <c r="Q1708" s="1786"/>
    </row>
    <row r="1709" spans="1:17">
      <c r="A1709" s="764">
        <v>39821</v>
      </c>
      <c r="B1709" s="154">
        <f t="shared" si="136"/>
        <v>9.3230000000000007E-2</v>
      </c>
      <c r="C1709" s="206">
        <f t="shared" si="138"/>
        <v>4.8608376288659723E-2</v>
      </c>
      <c r="D1709" s="33">
        <f t="shared" si="137"/>
        <v>0.12450000000000001</v>
      </c>
      <c r="E1709" s="206">
        <f t="shared" si="139"/>
        <v>8.8376546391752561E-2</v>
      </c>
      <c r="F1709" s="765">
        <v>12.450000000000001</v>
      </c>
      <c r="G1709" s="765">
        <v>3.1269999999999998</v>
      </c>
      <c r="H1709" s="337">
        <f t="shared" si="140"/>
        <v>3.9768170103092824</v>
      </c>
      <c r="I1709" s="34">
        <f t="shared" si="141"/>
        <v>3.9768170103092838E-2</v>
      </c>
      <c r="J1709" s="338">
        <f t="shared" si="142"/>
        <v>0</v>
      </c>
      <c r="K1709" s="1786"/>
      <c r="L1709" s="1787"/>
      <c r="M1709" s="1786"/>
      <c r="N1709" s="1786"/>
      <c r="O1709" s="1786"/>
      <c r="P1709" s="1786"/>
      <c r="Q1709" s="1786"/>
    </row>
    <row r="1710" spans="1:17">
      <c r="A1710" s="764">
        <v>39822</v>
      </c>
      <c r="B1710" s="154">
        <f t="shared" si="136"/>
        <v>9.4730000000000009E-2</v>
      </c>
      <c r="C1710" s="206">
        <f t="shared" si="138"/>
        <v>4.866400773195869E-2</v>
      </c>
      <c r="D1710" s="33">
        <f t="shared" si="137"/>
        <v>0.1249</v>
      </c>
      <c r="E1710" s="206">
        <f t="shared" si="139"/>
        <v>8.8426675257731943E-2</v>
      </c>
      <c r="F1710" s="765">
        <v>12.49</v>
      </c>
      <c r="G1710" s="765">
        <v>3.0169999999999999</v>
      </c>
      <c r="H1710" s="337">
        <f t="shared" si="140"/>
        <v>3.9762667525773234</v>
      </c>
      <c r="I1710" s="34">
        <f t="shared" si="141"/>
        <v>3.9762667525773253E-2</v>
      </c>
      <c r="J1710" s="338">
        <f t="shared" si="142"/>
        <v>0</v>
      </c>
      <c r="K1710" s="1786"/>
      <c r="L1710" s="1787"/>
      <c r="M1710" s="1786"/>
      <c r="N1710" s="1786"/>
      <c r="O1710" s="1786"/>
      <c r="P1710" s="1786"/>
      <c r="Q1710" s="1786"/>
    </row>
    <row r="1711" spans="1:17">
      <c r="A1711" s="764">
        <v>39825</v>
      </c>
      <c r="B1711" s="154">
        <f t="shared" si="136"/>
        <v>9.5939999999999998E-2</v>
      </c>
      <c r="C1711" s="206">
        <f t="shared" si="138"/>
        <v>4.8722809278350446E-2</v>
      </c>
      <c r="D1711" s="33">
        <f t="shared" si="137"/>
        <v>0.1258</v>
      </c>
      <c r="E1711" s="206">
        <f t="shared" si="139"/>
        <v>8.8478350515463891E-2</v>
      </c>
      <c r="F1711" s="765">
        <v>12.58</v>
      </c>
      <c r="G1711" s="765">
        <v>2.9860000000000002</v>
      </c>
      <c r="H1711" s="337">
        <f t="shared" si="140"/>
        <v>3.9755541237113432</v>
      </c>
      <c r="I1711" s="34">
        <f t="shared" si="141"/>
        <v>3.9755541237113445E-2</v>
      </c>
      <c r="J1711" s="338">
        <f t="shared" si="142"/>
        <v>0</v>
      </c>
      <c r="K1711" s="1786"/>
      <c r="L1711" s="1787"/>
      <c r="M1711" s="1786"/>
      <c r="N1711" s="1786"/>
      <c r="O1711" s="1786"/>
      <c r="P1711" s="1786"/>
      <c r="Q1711" s="1786"/>
    </row>
    <row r="1712" spans="1:17">
      <c r="A1712" s="764">
        <v>39826</v>
      </c>
      <c r="B1712" s="154">
        <f t="shared" si="136"/>
        <v>9.7390000000000004E-2</v>
      </c>
      <c r="C1712" s="206">
        <f t="shared" si="138"/>
        <v>4.8782783505154567E-2</v>
      </c>
      <c r="D1712" s="33">
        <f t="shared" si="137"/>
        <v>0.1273</v>
      </c>
      <c r="E1712" s="206">
        <f t="shared" si="139"/>
        <v>8.8531958762886581E-2</v>
      </c>
      <c r="F1712" s="765">
        <v>12.73</v>
      </c>
      <c r="G1712" s="765">
        <v>2.9910000000000001</v>
      </c>
      <c r="H1712" s="337">
        <f t="shared" si="140"/>
        <v>3.9749175257731988</v>
      </c>
      <c r="I1712" s="34">
        <f t="shared" si="141"/>
        <v>3.9749175257732014E-2</v>
      </c>
      <c r="J1712" s="338">
        <f t="shared" si="142"/>
        <v>0</v>
      </c>
      <c r="K1712" s="1786"/>
      <c r="L1712" s="1787"/>
      <c r="M1712" s="1786"/>
      <c r="N1712" s="1786"/>
      <c r="O1712" s="1786"/>
      <c r="P1712" s="1786"/>
      <c r="Q1712" s="1786"/>
    </row>
    <row r="1713" spans="1:17">
      <c r="A1713" s="764">
        <v>39827</v>
      </c>
      <c r="B1713" s="154">
        <f t="shared" si="136"/>
        <v>0.10135999999999999</v>
      </c>
      <c r="C1713" s="206">
        <f t="shared" si="138"/>
        <v>4.8847860824742198E-2</v>
      </c>
      <c r="D1713" s="33">
        <f t="shared" si="137"/>
        <v>0.13070000000000001</v>
      </c>
      <c r="E1713" s="206">
        <f t="shared" si="139"/>
        <v>8.858994845360825E-2</v>
      </c>
      <c r="F1713" s="765">
        <v>13.07</v>
      </c>
      <c r="G1713" s="765">
        <v>2.9340000000000002</v>
      </c>
      <c r="H1713" s="337">
        <f t="shared" si="140"/>
        <v>3.9742087628866014</v>
      </c>
      <c r="I1713" s="34">
        <f t="shared" si="141"/>
        <v>3.9742087628866052E-2</v>
      </c>
      <c r="J1713" s="338">
        <f t="shared" si="142"/>
        <v>0</v>
      </c>
      <c r="K1713" s="1786"/>
      <c r="L1713" s="1787"/>
      <c r="M1713" s="1786"/>
      <c r="N1713" s="1786"/>
      <c r="O1713" s="1786"/>
      <c r="P1713" s="1786"/>
      <c r="Q1713" s="1786"/>
    </row>
    <row r="1714" spans="1:17">
      <c r="A1714" s="764">
        <v>39828</v>
      </c>
      <c r="B1714" s="154">
        <f t="shared" si="136"/>
        <v>0.10310000000000001</v>
      </c>
      <c r="C1714" s="206">
        <f t="shared" si="138"/>
        <v>4.8915760309278279E-2</v>
      </c>
      <c r="D1714" s="33">
        <f t="shared" si="137"/>
        <v>0.13200000000000001</v>
      </c>
      <c r="E1714" s="206">
        <f t="shared" si="139"/>
        <v>8.8650000000000007E-2</v>
      </c>
      <c r="F1714" s="765">
        <v>13.200000000000001</v>
      </c>
      <c r="G1714" s="765">
        <v>2.89</v>
      </c>
      <c r="H1714" s="337">
        <f t="shared" si="140"/>
        <v>3.9734239690721678</v>
      </c>
      <c r="I1714" s="34">
        <f t="shared" si="141"/>
        <v>3.9734239690721727E-2</v>
      </c>
      <c r="J1714" s="338">
        <f t="shared" si="142"/>
        <v>0</v>
      </c>
      <c r="K1714" s="1786"/>
      <c r="L1714" s="1787"/>
      <c r="M1714" s="1786"/>
      <c r="N1714" s="1786"/>
      <c r="O1714" s="1786"/>
      <c r="P1714" s="1786"/>
      <c r="Q1714" s="1786"/>
    </row>
    <row r="1715" spans="1:17">
      <c r="A1715" s="764">
        <v>39829</v>
      </c>
      <c r="B1715" s="154">
        <f t="shared" si="136"/>
        <v>0.1024</v>
      </c>
      <c r="C1715" s="206">
        <f t="shared" si="138"/>
        <v>4.8981739690721587E-2</v>
      </c>
      <c r="D1715" s="33">
        <f t="shared" si="137"/>
        <v>0.13170000000000001</v>
      </c>
      <c r="E1715" s="206">
        <f t="shared" si="139"/>
        <v>8.8709664948453615E-2</v>
      </c>
      <c r="F1715" s="765">
        <v>13.17</v>
      </c>
      <c r="G1715" s="765">
        <v>2.93</v>
      </c>
      <c r="H1715" s="337">
        <f t="shared" si="140"/>
        <v>3.9727925257731984</v>
      </c>
      <c r="I1715" s="34">
        <f t="shared" si="141"/>
        <v>3.9727925257732027E-2</v>
      </c>
      <c r="J1715" s="338">
        <f t="shared" si="142"/>
        <v>0</v>
      </c>
      <c r="K1715" s="1786"/>
      <c r="L1715" s="1787"/>
      <c r="M1715" s="1786"/>
      <c r="N1715" s="1786"/>
      <c r="O1715" s="1786"/>
      <c r="P1715" s="1786"/>
      <c r="Q1715" s="1786"/>
    </row>
    <row r="1716" spans="1:17">
      <c r="A1716" s="764">
        <v>39832</v>
      </c>
      <c r="B1716" s="154">
        <f t="shared" si="136"/>
        <v>0.10384</v>
      </c>
      <c r="C1716" s="206">
        <f t="shared" si="138"/>
        <v>4.9049922680412306E-2</v>
      </c>
      <c r="D1716" s="33">
        <f t="shared" si="137"/>
        <v>0.1338</v>
      </c>
      <c r="E1716" s="206">
        <f t="shared" si="139"/>
        <v>8.8772293814432982E-2</v>
      </c>
      <c r="F1716" s="765">
        <v>13.38</v>
      </c>
      <c r="G1716" s="765">
        <v>2.996</v>
      </c>
      <c r="H1716" s="337">
        <f t="shared" si="140"/>
        <v>3.9722371134020644</v>
      </c>
      <c r="I1716" s="34">
        <f t="shared" si="141"/>
        <v>3.9722371134020676E-2</v>
      </c>
      <c r="J1716" s="338">
        <f t="shared" si="142"/>
        <v>0</v>
      </c>
      <c r="K1716" s="1786"/>
      <c r="L1716" s="1787"/>
      <c r="M1716" s="1786"/>
      <c r="N1716" s="1786"/>
      <c r="O1716" s="1786"/>
      <c r="P1716" s="1786"/>
      <c r="Q1716" s="1786"/>
    </row>
    <row r="1717" spans="1:17">
      <c r="A1717" s="764">
        <v>39833</v>
      </c>
      <c r="B1717" s="154">
        <f t="shared" si="136"/>
        <v>0.10441</v>
      </c>
      <c r="C1717" s="206">
        <f t="shared" si="138"/>
        <v>4.9118466494845296E-2</v>
      </c>
      <c r="D1717" s="33">
        <f t="shared" si="137"/>
        <v>0.1346</v>
      </c>
      <c r="E1717" s="206">
        <f t="shared" si="139"/>
        <v>8.8835695876288659E-2</v>
      </c>
      <c r="F1717" s="765">
        <v>13.46</v>
      </c>
      <c r="G1717" s="765">
        <v>3.0190000000000001</v>
      </c>
      <c r="H1717" s="337">
        <f t="shared" si="140"/>
        <v>3.9717229381443317</v>
      </c>
      <c r="I1717" s="34">
        <f t="shared" si="141"/>
        <v>3.9717229381443363E-2</v>
      </c>
      <c r="J1717" s="338">
        <f t="shared" si="142"/>
        <v>0</v>
      </c>
      <c r="K1717" s="1786"/>
      <c r="L1717" s="1787"/>
      <c r="M1717" s="1786"/>
      <c r="N1717" s="1786"/>
      <c r="O1717" s="1786"/>
      <c r="P1717" s="1786"/>
      <c r="Q1717" s="1786"/>
    </row>
    <row r="1718" spans="1:17">
      <c r="A1718" s="764">
        <v>39834</v>
      </c>
      <c r="B1718" s="154">
        <f t="shared" si="136"/>
        <v>0.10430999999999999</v>
      </c>
      <c r="C1718" s="206">
        <f t="shared" si="138"/>
        <v>4.9187641752577255E-2</v>
      </c>
      <c r="D1718" s="33">
        <f t="shared" si="137"/>
        <v>0.1343</v>
      </c>
      <c r="E1718" s="206">
        <f t="shared" si="139"/>
        <v>8.8898840206185548E-2</v>
      </c>
      <c r="F1718" s="765">
        <v>13.43</v>
      </c>
      <c r="G1718" s="765">
        <v>2.9990000000000001</v>
      </c>
      <c r="H1718" s="337">
        <f t="shared" si="140"/>
        <v>3.971119845360827</v>
      </c>
      <c r="I1718" s="34">
        <f t="shared" si="141"/>
        <v>3.9711198453608293E-2</v>
      </c>
      <c r="J1718" s="338">
        <f t="shared" si="142"/>
        <v>0</v>
      </c>
      <c r="K1718" s="1786"/>
      <c r="L1718" s="1787"/>
      <c r="M1718" s="1786"/>
      <c r="N1718" s="1786"/>
      <c r="O1718" s="1786"/>
      <c r="P1718" s="1786"/>
      <c r="Q1718" s="1786"/>
    </row>
    <row r="1719" spans="1:17">
      <c r="A1719" s="764">
        <v>39835</v>
      </c>
      <c r="B1719" s="154">
        <f t="shared" si="136"/>
        <v>0.10422000000000001</v>
      </c>
      <c r="C1719" s="206">
        <f t="shared" si="138"/>
        <v>4.925551546391746E-2</v>
      </c>
      <c r="D1719" s="33">
        <f t="shared" si="137"/>
        <v>0.1353</v>
      </c>
      <c r="E1719" s="206">
        <f t="shared" si="139"/>
        <v>8.8962242268041225E-2</v>
      </c>
      <c r="F1719" s="765">
        <v>13.530000000000001</v>
      </c>
      <c r="G1719" s="765">
        <v>3.1080000000000001</v>
      </c>
      <c r="H1719" s="337">
        <f t="shared" si="140"/>
        <v>3.9706726804123731</v>
      </c>
      <c r="I1719" s="34">
        <f t="shared" si="141"/>
        <v>3.9706726804123765E-2</v>
      </c>
      <c r="J1719" s="338">
        <f t="shared" si="142"/>
        <v>0</v>
      </c>
      <c r="K1719" s="1786"/>
      <c r="L1719" s="1787"/>
      <c r="M1719" s="1786"/>
      <c r="N1719" s="1786"/>
      <c r="O1719" s="1786"/>
      <c r="P1719" s="1786"/>
      <c r="Q1719" s="1786"/>
    </row>
    <row r="1720" spans="1:17">
      <c r="A1720" s="764">
        <v>39836</v>
      </c>
      <c r="B1720" s="154">
        <f t="shared" si="136"/>
        <v>0.10383000000000001</v>
      </c>
      <c r="C1720" s="206">
        <f t="shared" si="138"/>
        <v>4.9323041237113341E-2</v>
      </c>
      <c r="D1720" s="33">
        <f t="shared" si="137"/>
        <v>0.13620000000000002</v>
      </c>
      <c r="E1720" s="206">
        <f t="shared" si="139"/>
        <v>8.9027577319587617E-2</v>
      </c>
      <c r="F1720" s="765">
        <v>13.620000000000001</v>
      </c>
      <c r="G1720" s="765">
        <v>3.2370000000000001</v>
      </c>
      <c r="H1720" s="337">
        <f t="shared" si="140"/>
        <v>3.9704536082474253</v>
      </c>
      <c r="I1720" s="34">
        <f t="shared" si="141"/>
        <v>3.9704536082474276E-2</v>
      </c>
      <c r="J1720" s="338">
        <f t="shared" si="142"/>
        <v>0</v>
      </c>
      <c r="K1720" s="1786"/>
      <c r="L1720" s="1787"/>
      <c r="M1720" s="1786"/>
      <c r="N1720" s="1786"/>
      <c r="O1720" s="1786"/>
      <c r="P1720" s="1786"/>
      <c r="Q1720" s="1786"/>
    </row>
    <row r="1721" spans="1:17">
      <c r="A1721" s="764">
        <v>39839</v>
      </c>
      <c r="B1721" s="154">
        <f t="shared" si="136"/>
        <v>0.10093000000000001</v>
      </c>
      <c r="C1721" s="206">
        <f t="shared" si="138"/>
        <v>4.9387216494845287E-2</v>
      </c>
      <c r="D1721" s="33">
        <f t="shared" si="137"/>
        <v>0.13419999999999999</v>
      </c>
      <c r="E1721" s="206">
        <f t="shared" si="139"/>
        <v>8.9090850515463935E-2</v>
      </c>
      <c r="F1721" s="765">
        <v>13.42</v>
      </c>
      <c r="G1721" s="765">
        <v>3.327</v>
      </c>
      <c r="H1721" s="337">
        <f t="shared" si="140"/>
        <v>3.9703634020618583</v>
      </c>
      <c r="I1721" s="34">
        <f t="shared" si="141"/>
        <v>3.9703634020618647E-2</v>
      </c>
      <c r="J1721" s="338">
        <f t="shared" si="142"/>
        <v>-6.2450045135165055E-17</v>
      </c>
      <c r="K1721" s="1786"/>
      <c r="L1721" s="1787"/>
      <c r="M1721" s="1786"/>
      <c r="N1721" s="1786"/>
      <c r="O1721" s="1786"/>
      <c r="P1721" s="1786"/>
      <c r="Q1721" s="1786"/>
    </row>
    <row r="1722" spans="1:17">
      <c r="A1722" s="764">
        <v>39840</v>
      </c>
      <c r="B1722" s="154">
        <f t="shared" si="136"/>
        <v>0.1009</v>
      </c>
      <c r="C1722" s="206">
        <f t="shared" si="138"/>
        <v>4.9451340206185503E-2</v>
      </c>
      <c r="D1722" s="33">
        <f t="shared" si="137"/>
        <v>0.13350000000000001</v>
      </c>
      <c r="E1722" s="206">
        <f t="shared" si="139"/>
        <v>8.9152963917525793E-2</v>
      </c>
      <c r="F1722" s="765">
        <v>13.35</v>
      </c>
      <c r="G1722" s="765">
        <v>3.2600000000000002</v>
      </c>
      <c r="H1722" s="337">
        <f t="shared" si="140"/>
        <v>3.9701623711340237</v>
      </c>
      <c r="I1722" s="34">
        <f t="shared" si="141"/>
        <v>3.9701623711340291E-2</v>
      </c>
      <c r="J1722" s="338">
        <f t="shared" si="142"/>
        <v>-5.5511151231257827E-17</v>
      </c>
      <c r="K1722" s="1786"/>
      <c r="L1722" s="1787"/>
      <c r="M1722" s="1786"/>
      <c r="N1722" s="1786"/>
      <c r="O1722" s="1786"/>
      <c r="P1722" s="1786"/>
      <c r="Q1722" s="1786"/>
    </row>
    <row r="1723" spans="1:17">
      <c r="A1723" s="764">
        <v>39841</v>
      </c>
      <c r="B1723" s="154">
        <f t="shared" si="136"/>
        <v>9.8170000000000007E-2</v>
      </c>
      <c r="C1723" s="206">
        <f t="shared" si="138"/>
        <v>4.9511907216494795E-2</v>
      </c>
      <c r="D1723" s="33">
        <f t="shared" si="137"/>
        <v>0.1305</v>
      </c>
      <c r="E1723" s="206">
        <f t="shared" si="139"/>
        <v>8.9211726804123717E-2</v>
      </c>
      <c r="F1723" s="765">
        <v>13.05</v>
      </c>
      <c r="G1723" s="765">
        <v>3.2330000000000001</v>
      </c>
      <c r="H1723" s="337">
        <f t="shared" si="140"/>
        <v>3.9699819587628897</v>
      </c>
      <c r="I1723" s="34">
        <f t="shared" si="141"/>
        <v>3.9699819587628922E-2</v>
      </c>
      <c r="J1723" s="338">
        <f t="shared" si="142"/>
        <v>0</v>
      </c>
      <c r="K1723" s="1786"/>
      <c r="L1723" s="1787"/>
      <c r="M1723" s="1786"/>
      <c r="N1723" s="1786"/>
      <c r="O1723" s="1786"/>
      <c r="P1723" s="1786"/>
      <c r="Q1723" s="1786"/>
    </row>
    <row r="1724" spans="1:17">
      <c r="A1724" s="764">
        <v>39842</v>
      </c>
      <c r="B1724" s="154">
        <f t="shared" si="136"/>
        <v>9.9410000000000012E-2</v>
      </c>
      <c r="C1724" s="206">
        <f t="shared" si="138"/>
        <v>4.95745103092783E-2</v>
      </c>
      <c r="D1724" s="33">
        <f t="shared" si="137"/>
        <v>0.13200000000000001</v>
      </c>
      <c r="E1724" s="206">
        <f t="shared" si="139"/>
        <v>8.9272422680412383E-2</v>
      </c>
      <c r="F1724" s="765">
        <v>13.200000000000001</v>
      </c>
      <c r="G1724" s="765">
        <v>3.2589999999999999</v>
      </c>
      <c r="H1724" s="337">
        <f t="shared" si="140"/>
        <v>3.9697912371134052</v>
      </c>
      <c r="I1724" s="34">
        <f t="shared" si="141"/>
        <v>3.9697912371134084E-2</v>
      </c>
      <c r="J1724" s="338">
        <f t="shared" si="142"/>
        <v>0</v>
      </c>
      <c r="K1724" s="1786"/>
      <c r="L1724" s="1787"/>
      <c r="M1724" s="1786"/>
      <c r="N1724" s="1786"/>
      <c r="O1724" s="1786"/>
      <c r="P1724" s="1786"/>
      <c r="Q1724" s="1786"/>
    </row>
    <row r="1725" spans="1:17">
      <c r="A1725" s="764">
        <v>39843</v>
      </c>
      <c r="B1725" s="154">
        <f t="shared" si="136"/>
        <v>9.9860000000000004E-2</v>
      </c>
      <c r="C1725" s="206">
        <f t="shared" si="138"/>
        <v>4.9637306701030878E-2</v>
      </c>
      <c r="D1725" s="33">
        <f t="shared" si="137"/>
        <v>0.1328</v>
      </c>
      <c r="E1725" s="206">
        <f t="shared" si="139"/>
        <v>8.9334149484536093E-2</v>
      </c>
      <c r="F1725" s="765">
        <v>13.280000000000001</v>
      </c>
      <c r="G1725" s="765">
        <v>3.294</v>
      </c>
      <c r="H1725" s="337">
        <f t="shared" si="140"/>
        <v>3.9696842783505191</v>
      </c>
      <c r="I1725" s="34">
        <f t="shared" si="141"/>
        <v>3.9696842783505215E-2</v>
      </c>
      <c r="J1725" s="338">
        <f t="shared" si="142"/>
        <v>0</v>
      </c>
      <c r="K1725" s="1786"/>
      <c r="L1725" s="1787"/>
      <c r="M1725" s="1786"/>
      <c r="N1725" s="1786"/>
      <c r="O1725" s="1786"/>
      <c r="P1725" s="1786"/>
      <c r="Q1725" s="1786"/>
    </row>
    <row r="1726" spans="1:17">
      <c r="A1726" s="764">
        <v>39846</v>
      </c>
      <c r="B1726" s="154">
        <f t="shared" si="136"/>
        <v>0.10186000000000001</v>
      </c>
      <c r="C1726" s="206">
        <f t="shared" si="138"/>
        <v>4.9703685567010263E-2</v>
      </c>
      <c r="D1726" s="33">
        <f t="shared" si="137"/>
        <v>0.13470000000000001</v>
      </c>
      <c r="E1726" s="206">
        <f t="shared" si="139"/>
        <v>8.9398453608247413E-2</v>
      </c>
      <c r="F1726" s="765">
        <v>13.47</v>
      </c>
      <c r="G1726" s="765">
        <v>3.2839999999999998</v>
      </c>
      <c r="H1726" s="337">
        <f t="shared" si="140"/>
        <v>3.9694768041237145</v>
      </c>
      <c r="I1726" s="34">
        <f t="shared" si="141"/>
        <v>3.9694768041237151E-2</v>
      </c>
      <c r="J1726" s="338">
        <f t="shared" si="142"/>
        <v>0</v>
      </c>
      <c r="K1726" s="1786"/>
      <c r="L1726" s="1787"/>
      <c r="M1726" s="1786"/>
      <c r="N1726" s="1786"/>
      <c r="O1726" s="1786"/>
      <c r="P1726" s="1786"/>
      <c r="Q1726" s="1786"/>
    </row>
    <row r="1727" spans="1:17">
      <c r="A1727" s="764">
        <v>39847</v>
      </c>
      <c r="B1727" s="154">
        <f t="shared" si="136"/>
        <v>0.10045000000000001</v>
      </c>
      <c r="C1727" s="206">
        <f t="shared" si="138"/>
        <v>4.9768079896907173E-2</v>
      </c>
      <c r="D1727" s="33">
        <f t="shared" si="137"/>
        <v>0.1338</v>
      </c>
      <c r="E1727" s="206">
        <f t="shared" si="139"/>
        <v>8.946172680412369E-2</v>
      </c>
      <c r="F1727" s="765">
        <v>13.38</v>
      </c>
      <c r="G1727" s="765">
        <v>3.335</v>
      </c>
      <c r="H1727" s="337">
        <f t="shared" si="140"/>
        <v>3.9693646907216529</v>
      </c>
      <c r="I1727" s="34">
        <f t="shared" si="141"/>
        <v>3.9693646907216516E-2</v>
      </c>
      <c r="J1727" s="338">
        <f t="shared" si="142"/>
        <v>0</v>
      </c>
      <c r="K1727" s="1786"/>
      <c r="L1727" s="1787"/>
      <c r="M1727" s="1786"/>
      <c r="N1727" s="1786"/>
      <c r="O1727" s="1786"/>
      <c r="P1727" s="1786"/>
      <c r="Q1727" s="1786"/>
    </row>
    <row r="1728" spans="1:17">
      <c r="A1728" s="764">
        <v>39848</v>
      </c>
      <c r="B1728" s="154">
        <f t="shared" si="136"/>
        <v>9.9270000000000011E-2</v>
      </c>
      <c r="C1728" s="206">
        <f t="shared" si="138"/>
        <v>4.9830708762886554E-2</v>
      </c>
      <c r="D1728" s="33">
        <f t="shared" si="137"/>
        <v>0.13290000000000002</v>
      </c>
      <c r="E1728" s="206">
        <f t="shared" si="139"/>
        <v>8.9523840206185548E-2</v>
      </c>
      <c r="F1728" s="765">
        <v>13.290000000000001</v>
      </c>
      <c r="G1728" s="765">
        <v>3.363</v>
      </c>
      <c r="H1728" s="337">
        <f t="shared" si="140"/>
        <v>3.9693131443298997</v>
      </c>
      <c r="I1728" s="34">
        <f t="shared" si="141"/>
        <v>3.9693131443298994E-2</v>
      </c>
      <c r="J1728" s="338">
        <f t="shared" si="142"/>
        <v>0</v>
      </c>
      <c r="K1728" s="1786"/>
      <c r="L1728" s="1787"/>
      <c r="M1728" s="1786"/>
      <c r="N1728" s="1786"/>
      <c r="O1728" s="1786"/>
      <c r="P1728" s="1786"/>
      <c r="Q1728" s="1786"/>
    </row>
    <row r="1729" spans="1:17">
      <c r="A1729" s="764">
        <v>39849</v>
      </c>
      <c r="B1729" s="154">
        <f t="shared" si="136"/>
        <v>9.8610000000000003E-2</v>
      </c>
      <c r="C1729" s="206">
        <f t="shared" si="138"/>
        <v>4.9891765463917478E-2</v>
      </c>
      <c r="D1729" s="33">
        <f t="shared" si="137"/>
        <v>0.13200000000000001</v>
      </c>
      <c r="E1729" s="206">
        <f t="shared" si="139"/>
        <v>8.9584536082474228E-2</v>
      </c>
      <c r="F1729" s="765">
        <v>13.200000000000001</v>
      </c>
      <c r="G1729" s="765">
        <v>3.339</v>
      </c>
      <c r="H1729" s="337">
        <f t="shared" si="140"/>
        <v>3.969277061855673</v>
      </c>
      <c r="I1729" s="34">
        <f t="shared" si="141"/>
        <v>3.969277061855675E-2</v>
      </c>
      <c r="J1729" s="338">
        <f t="shared" si="142"/>
        <v>0</v>
      </c>
      <c r="K1729" s="1786"/>
      <c r="L1729" s="1787"/>
      <c r="M1729" s="1786"/>
      <c r="N1729" s="1786"/>
      <c r="O1729" s="1786"/>
      <c r="P1729" s="1786"/>
      <c r="Q1729" s="1786"/>
    </row>
    <row r="1730" spans="1:17">
      <c r="A1730" s="764">
        <v>39850</v>
      </c>
      <c r="B1730" s="154">
        <f t="shared" si="136"/>
        <v>9.6089999999999995E-2</v>
      </c>
      <c r="C1730" s="206">
        <f t="shared" si="138"/>
        <v>4.9949871134020565E-2</v>
      </c>
      <c r="D1730" s="33">
        <f t="shared" si="137"/>
        <v>0.1298</v>
      </c>
      <c r="E1730" s="206">
        <f t="shared" si="139"/>
        <v>8.9642525773195883E-2</v>
      </c>
      <c r="F1730" s="765">
        <v>12.98</v>
      </c>
      <c r="G1730" s="765">
        <v>3.371</v>
      </c>
      <c r="H1730" s="337">
        <f t="shared" si="140"/>
        <v>3.9692654639175289</v>
      </c>
      <c r="I1730" s="34">
        <f t="shared" si="141"/>
        <v>3.9692654639175318E-2</v>
      </c>
      <c r="J1730" s="338">
        <f t="shared" si="142"/>
        <v>0</v>
      </c>
      <c r="K1730" s="1786"/>
      <c r="L1730" s="1787"/>
      <c r="M1730" s="1786"/>
      <c r="N1730" s="1786"/>
      <c r="O1730" s="1786"/>
      <c r="P1730" s="1786"/>
      <c r="Q1730" s="1786"/>
    </row>
    <row r="1731" spans="1:17">
      <c r="A1731" s="764">
        <v>39853</v>
      </c>
      <c r="B1731" s="154">
        <f t="shared" si="136"/>
        <v>9.4569999999999987E-2</v>
      </c>
      <c r="C1731" s="206">
        <f t="shared" si="138"/>
        <v>5.0006082474226742E-2</v>
      </c>
      <c r="D1731" s="33">
        <f t="shared" si="137"/>
        <v>0.12859999999999999</v>
      </c>
      <c r="E1731" s="206">
        <f t="shared" si="139"/>
        <v>8.969948453608248E-2</v>
      </c>
      <c r="F1731" s="765">
        <v>12.86</v>
      </c>
      <c r="G1731" s="765">
        <v>3.403</v>
      </c>
      <c r="H1731" s="337">
        <f t="shared" si="140"/>
        <v>3.9693402061855703</v>
      </c>
      <c r="I1731" s="34">
        <f t="shared" si="141"/>
        <v>3.9693402061855738E-2</v>
      </c>
      <c r="J1731" s="338">
        <f t="shared" si="142"/>
        <v>0</v>
      </c>
      <c r="K1731" s="1786"/>
      <c r="L1731" s="1787"/>
      <c r="M1731" s="1786"/>
      <c r="N1731" s="1786"/>
      <c r="O1731" s="1786"/>
      <c r="P1731" s="1786"/>
      <c r="Q1731" s="1786"/>
    </row>
    <row r="1732" spans="1:17">
      <c r="A1732" s="764">
        <v>39854</v>
      </c>
      <c r="B1732" s="154">
        <f t="shared" si="136"/>
        <v>9.6870000000000012E-2</v>
      </c>
      <c r="C1732" s="206">
        <f t="shared" si="138"/>
        <v>5.0065051546391702E-2</v>
      </c>
      <c r="D1732" s="33">
        <f t="shared" si="137"/>
        <v>0.1303</v>
      </c>
      <c r="E1732" s="206">
        <f t="shared" si="139"/>
        <v>8.9758505154639207E-2</v>
      </c>
      <c r="F1732" s="765">
        <v>13.030000000000001</v>
      </c>
      <c r="G1732" s="765">
        <v>3.343</v>
      </c>
      <c r="H1732" s="337">
        <f t="shared" si="140"/>
        <v>3.9693453608247444</v>
      </c>
      <c r="I1732" s="34">
        <f t="shared" si="141"/>
        <v>3.9693453608247505E-2</v>
      </c>
      <c r="J1732" s="338">
        <f t="shared" si="142"/>
        <v>-6.2450045135165055E-17</v>
      </c>
      <c r="K1732" s="1786"/>
      <c r="L1732" s="1787"/>
      <c r="M1732" s="1786"/>
      <c r="N1732" s="1786"/>
      <c r="O1732" s="1786"/>
      <c r="P1732" s="1786"/>
      <c r="Q1732" s="1786"/>
    </row>
    <row r="1733" spans="1:17">
      <c r="A1733" s="764">
        <v>39855</v>
      </c>
      <c r="B1733" s="154">
        <f t="shared" si="136"/>
        <v>9.8510000000000014E-2</v>
      </c>
      <c r="C1733" s="206">
        <f t="shared" si="138"/>
        <v>5.0126249999999949E-2</v>
      </c>
      <c r="D1733" s="33">
        <f t="shared" si="137"/>
        <v>0.13040000000000002</v>
      </c>
      <c r="E1733" s="206">
        <f t="shared" si="139"/>
        <v>8.9817654639175265E-2</v>
      </c>
      <c r="F1733" s="765">
        <v>13.040000000000001</v>
      </c>
      <c r="G1733" s="765">
        <v>3.1890000000000001</v>
      </c>
      <c r="H1733" s="337">
        <f t="shared" si="140"/>
        <v>3.9691404639175278</v>
      </c>
      <c r="I1733" s="34">
        <f t="shared" si="141"/>
        <v>3.9691404639175316E-2</v>
      </c>
      <c r="J1733" s="338">
        <f t="shared" si="142"/>
        <v>0</v>
      </c>
      <c r="K1733" s="1786"/>
      <c r="L1733" s="1787"/>
      <c r="M1733" s="1786"/>
      <c r="N1733" s="1786"/>
      <c r="O1733" s="1786"/>
      <c r="P1733" s="1786"/>
      <c r="Q1733" s="1786"/>
    </row>
    <row r="1734" spans="1:17">
      <c r="A1734" s="764">
        <v>39856</v>
      </c>
      <c r="B1734" s="154">
        <f t="shared" ref="B1734:B1797" si="143">(F1734-G1734)/100</f>
        <v>0.10127000000000001</v>
      </c>
      <c r="C1734" s="206">
        <f t="shared" si="138"/>
        <v>5.0192152061855615E-2</v>
      </c>
      <c r="D1734" s="33">
        <f t="shared" si="137"/>
        <v>0.1321</v>
      </c>
      <c r="E1734" s="206">
        <f t="shared" si="139"/>
        <v>8.9879510309278349E-2</v>
      </c>
      <c r="F1734" s="765">
        <v>13.21</v>
      </c>
      <c r="G1734" s="765">
        <v>3.0830000000000002</v>
      </c>
      <c r="H1734" s="337">
        <f t="shared" si="140"/>
        <v>3.9687358247422706</v>
      </c>
      <c r="I1734" s="34">
        <f t="shared" si="141"/>
        <v>3.9687358247422734E-2</v>
      </c>
      <c r="J1734" s="338">
        <f t="shared" si="142"/>
        <v>0</v>
      </c>
      <c r="K1734" s="1786"/>
      <c r="L1734" s="1787"/>
      <c r="M1734" s="1786"/>
      <c r="N1734" s="1786"/>
      <c r="O1734" s="1786"/>
      <c r="P1734" s="1786"/>
      <c r="Q1734" s="1786"/>
    </row>
    <row r="1735" spans="1:17">
      <c r="A1735" s="764">
        <v>39857</v>
      </c>
      <c r="B1735" s="154">
        <f t="shared" si="143"/>
        <v>0.10062999999999998</v>
      </c>
      <c r="C1735" s="206">
        <f t="shared" si="138"/>
        <v>5.0256585051546329E-2</v>
      </c>
      <c r="D1735" s="33">
        <f t="shared" ref="D1735:D1798" si="144">F1735/100</f>
        <v>0.13170000000000001</v>
      </c>
      <c r="E1735" s="206">
        <f t="shared" si="139"/>
        <v>8.9940721649484537E-2</v>
      </c>
      <c r="F1735" s="765">
        <v>13.17</v>
      </c>
      <c r="G1735" s="765">
        <v>3.1070000000000002</v>
      </c>
      <c r="H1735" s="337">
        <f t="shared" si="140"/>
        <v>3.9684136597938169</v>
      </c>
      <c r="I1735" s="34">
        <f t="shared" si="141"/>
        <v>3.9684136597938208E-2</v>
      </c>
      <c r="J1735" s="338">
        <f t="shared" si="142"/>
        <v>0</v>
      </c>
      <c r="K1735" s="1786"/>
      <c r="L1735" s="1787"/>
      <c r="M1735" s="1786"/>
      <c r="N1735" s="1786"/>
      <c r="O1735" s="1786"/>
      <c r="P1735" s="1786"/>
      <c r="Q1735" s="1786"/>
    </row>
    <row r="1736" spans="1:17">
      <c r="A1736" s="764">
        <v>39860</v>
      </c>
      <c r="B1736" s="154">
        <f t="shared" si="143"/>
        <v>0.10233</v>
      </c>
      <c r="C1736" s="206">
        <f t="shared" si="138"/>
        <v>5.032271907216488E-2</v>
      </c>
      <c r="D1736" s="33">
        <f t="shared" si="144"/>
        <v>0.13269999999999998</v>
      </c>
      <c r="E1736" s="206">
        <f t="shared" si="139"/>
        <v>9.0003350515463904E-2</v>
      </c>
      <c r="F1736" s="765">
        <v>13.27</v>
      </c>
      <c r="G1736" s="765">
        <v>3.0369999999999999</v>
      </c>
      <c r="H1736" s="337">
        <f t="shared" si="140"/>
        <v>3.9680631443298995</v>
      </c>
      <c r="I1736" s="34">
        <f t="shared" si="141"/>
        <v>3.9680631443299023E-2</v>
      </c>
      <c r="J1736" s="338">
        <f t="shared" si="142"/>
        <v>0</v>
      </c>
      <c r="K1736" s="1786"/>
      <c r="L1736" s="1787"/>
      <c r="M1736" s="1786"/>
      <c r="N1736" s="1786"/>
      <c r="O1736" s="1786"/>
      <c r="P1736" s="1786"/>
      <c r="Q1736" s="1786"/>
    </row>
    <row r="1737" spans="1:17">
      <c r="A1737" s="764">
        <v>39861</v>
      </c>
      <c r="B1737" s="154">
        <f t="shared" si="143"/>
        <v>0.10505</v>
      </c>
      <c r="C1737" s="206">
        <f t="shared" si="138"/>
        <v>5.039317010309273E-2</v>
      </c>
      <c r="D1737" s="33">
        <f t="shared" si="144"/>
        <v>0.1348</v>
      </c>
      <c r="E1737" s="206">
        <f t="shared" si="139"/>
        <v>9.0069201030927831E-2</v>
      </c>
      <c r="F1737" s="765">
        <v>13.48</v>
      </c>
      <c r="G1737" s="765">
        <v>2.9750000000000001</v>
      </c>
      <c r="H1737" s="337">
        <f t="shared" si="140"/>
        <v>3.9676030927835071</v>
      </c>
      <c r="I1737" s="34">
        <f t="shared" si="141"/>
        <v>3.9676030927835101E-2</v>
      </c>
      <c r="J1737" s="338">
        <f t="shared" si="142"/>
        <v>0</v>
      </c>
      <c r="K1737" s="1786"/>
      <c r="L1737" s="1787"/>
      <c r="M1737" s="1786"/>
      <c r="N1737" s="1786"/>
      <c r="O1737" s="1786"/>
      <c r="P1737" s="1786"/>
      <c r="Q1737" s="1786"/>
    </row>
    <row r="1738" spans="1:17">
      <c r="A1738" s="764">
        <v>39862</v>
      </c>
      <c r="B1738" s="154">
        <f t="shared" si="143"/>
        <v>0.10496</v>
      </c>
      <c r="C1738" s="206">
        <f t="shared" si="138"/>
        <v>5.0463814432989633E-2</v>
      </c>
      <c r="D1738" s="33">
        <f t="shared" si="144"/>
        <v>0.13489999999999999</v>
      </c>
      <c r="E1738" s="206">
        <f t="shared" si="139"/>
        <v>9.0135567010309281E-2</v>
      </c>
      <c r="F1738" s="765">
        <v>13.49</v>
      </c>
      <c r="G1738" s="765">
        <v>2.9940000000000002</v>
      </c>
      <c r="H1738" s="337">
        <f t="shared" si="140"/>
        <v>3.9671752577319608</v>
      </c>
      <c r="I1738" s="34">
        <f t="shared" si="141"/>
        <v>3.9671752577319648E-2</v>
      </c>
      <c r="J1738" s="338">
        <f t="shared" si="142"/>
        <v>0</v>
      </c>
      <c r="K1738" s="1786"/>
      <c r="L1738" s="1787"/>
      <c r="M1738" s="1786"/>
      <c r="N1738" s="1786"/>
      <c r="O1738" s="1786"/>
      <c r="P1738" s="1786"/>
      <c r="Q1738" s="1786"/>
    </row>
    <row r="1739" spans="1:17">
      <c r="A1739" s="764">
        <v>39863</v>
      </c>
      <c r="B1739" s="154">
        <f t="shared" si="143"/>
        <v>0.1041</v>
      </c>
      <c r="C1739" s="206">
        <f t="shared" si="138"/>
        <v>5.053359536082469E-2</v>
      </c>
      <c r="D1739" s="33">
        <f t="shared" si="144"/>
        <v>0.13489999999999999</v>
      </c>
      <c r="E1739" s="206">
        <f t="shared" si="139"/>
        <v>9.0202706185567028E-2</v>
      </c>
      <c r="F1739" s="765">
        <v>13.49</v>
      </c>
      <c r="G1739" s="765">
        <v>3.08</v>
      </c>
      <c r="H1739" s="337">
        <f t="shared" si="140"/>
        <v>3.9669110824742289</v>
      </c>
      <c r="I1739" s="34">
        <f t="shared" si="141"/>
        <v>3.9669110824742337E-2</v>
      </c>
      <c r="J1739" s="338">
        <f t="shared" si="142"/>
        <v>0</v>
      </c>
      <c r="K1739" s="1786"/>
      <c r="L1739" s="1787"/>
      <c r="M1739" s="1786"/>
      <c r="N1739" s="1786"/>
      <c r="O1739" s="1786"/>
      <c r="P1739" s="1786"/>
      <c r="Q1739" s="1786"/>
    </row>
    <row r="1740" spans="1:17">
      <c r="A1740" s="764">
        <v>39864</v>
      </c>
      <c r="B1740" s="154">
        <f t="shared" si="143"/>
        <v>0.10736000000000001</v>
      </c>
      <c r="C1740" s="206">
        <f t="shared" si="138"/>
        <v>5.0607551546391703E-2</v>
      </c>
      <c r="D1740" s="33">
        <f t="shared" si="144"/>
        <v>0.13750000000000001</v>
      </c>
      <c r="E1740" s="206">
        <f t="shared" si="139"/>
        <v>9.0273324742268055E-2</v>
      </c>
      <c r="F1740" s="765">
        <v>13.75</v>
      </c>
      <c r="G1740" s="765">
        <v>3.0139999999999998</v>
      </c>
      <c r="H1740" s="337">
        <f t="shared" si="140"/>
        <v>3.9665773195876315</v>
      </c>
      <c r="I1740" s="34">
        <f t="shared" si="141"/>
        <v>3.9665773195876351E-2</v>
      </c>
      <c r="J1740" s="338">
        <f t="shared" si="142"/>
        <v>0</v>
      </c>
      <c r="K1740" s="1786"/>
      <c r="L1740" s="1787"/>
      <c r="M1740" s="1786"/>
      <c r="N1740" s="1786"/>
      <c r="O1740" s="1786"/>
      <c r="P1740" s="1786"/>
      <c r="Q1740" s="1786"/>
    </row>
    <row r="1741" spans="1:17">
      <c r="A1741" s="764">
        <v>39867</v>
      </c>
      <c r="B1741" s="154">
        <f t="shared" si="143"/>
        <v>0.10926</v>
      </c>
      <c r="C1741" s="206">
        <f t="shared" ref="C1741:C1804" si="145">AVERAGE(B966:B1741)</f>
        <v>5.0683814432989638E-2</v>
      </c>
      <c r="D1741" s="33">
        <f t="shared" si="144"/>
        <v>0.1394</v>
      </c>
      <c r="E1741" s="206">
        <f t="shared" ref="E1741:E1804" si="146">AVERAGE(D966:D1741)</f>
        <v>9.0346391752577318E-2</v>
      </c>
      <c r="F1741" s="765">
        <v>13.94</v>
      </c>
      <c r="G1741" s="765">
        <v>3.0139999999999998</v>
      </c>
      <c r="H1741" s="337">
        <f t="shared" ref="H1741:H1804" si="147">AVERAGE(G966:G1741)</f>
        <v>3.9662577319587662</v>
      </c>
      <c r="I1741" s="34">
        <f t="shared" ref="I1741:I1804" si="148">E1741-C1741</f>
        <v>3.966257731958768E-2</v>
      </c>
      <c r="J1741" s="338">
        <f t="shared" ref="J1741:J1804" si="149">H1741/100-I1741</f>
        <v>0</v>
      </c>
      <c r="K1741" s="1786"/>
      <c r="L1741" s="1787"/>
      <c r="M1741" s="1786"/>
      <c r="N1741" s="1786"/>
      <c r="O1741" s="1786"/>
      <c r="P1741" s="1786"/>
      <c r="Q1741" s="1786"/>
    </row>
    <row r="1742" spans="1:17">
      <c r="A1742" s="764">
        <v>39868</v>
      </c>
      <c r="B1742" s="154">
        <f t="shared" si="143"/>
        <v>0.11092</v>
      </c>
      <c r="C1742" s="206">
        <f t="shared" si="145"/>
        <v>5.076243556701026E-2</v>
      </c>
      <c r="D1742" s="33">
        <f t="shared" si="144"/>
        <v>0.14080000000000001</v>
      </c>
      <c r="E1742" s="206">
        <f t="shared" si="146"/>
        <v>9.0421520618556711E-2</v>
      </c>
      <c r="F1742" s="765">
        <v>14.08</v>
      </c>
      <c r="G1742" s="765">
        <v>2.988</v>
      </c>
      <c r="H1742" s="337">
        <f t="shared" si="147"/>
        <v>3.9659085051546423</v>
      </c>
      <c r="I1742" s="34">
        <f t="shared" si="148"/>
        <v>3.9659085051546451E-2</v>
      </c>
      <c r="J1742" s="338">
        <f t="shared" si="149"/>
        <v>0</v>
      </c>
      <c r="K1742" s="1786"/>
      <c r="L1742" s="1787"/>
      <c r="M1742" s="1786"/>
      <c r="N1742" s="1786"/>
      <c r="O1742" s="1786"/>
      <c r="P1742" s="1786"/>
      <c r="Q1742" s="1786"/>
    </row>
    <row r="1743" spans="1:17">
      <c r="A1743" s="764">
        <v>39869</v>
      </c>
      <c r="B1743" s="154">
        <f t="shared" si="143"/>
        <v>0.11047000000000001</v>
      </c>
      <c r="C1743" s="206">
        <f t="shared" si="145"/>
        <v>5.084057989690717E-2</v>
      </c>
      <c r="D1743" s="33">
        <f t="shared" si="144"/>
        <v>0.1404</v>
      </c>
      <c r="E1743" s="206">
        <f t="shared" si="146"/>
        <v>9.0495876288659793E-2</v>
      </c>
      <c r="F1743" s="765">
        <v>14.040000000000001</v>
      </c>
      <c r="G1743" s="765">
        <v>2.9929999999999999</v>
      </c>
      <c r="H1743" s="337">
        <f t="shared" si="147"/>
        <v>3.9655296391752608</v>
      </c>
      <c r="I1743" s="34">
        <f t="shared" si="148"/>
        <v>3.9655296391752623E-2</v>
      </c>
      <c r="J1743" s="338">
        <f t="shared" si="149"/>
        <v>0</v>
      </c>
      <c r="K1743" s="1786"/>
      <c r="L1743" s="1787"/>
      <c r="M1743" s="1786"/>
      <c r="N1743" s="1786"/>
      <c r="O1743" s="1786"/>
      <c r="P1743" s="1786"/>
      <c r="Q1743" s="1786"/>
    </row>
    <row r="1744" spans="1:17">
      <c r="A1744" s="764">
        <v>39870</v>
      </c>
      <c r="B1744" s="154">
        <f t="shared" si="143"/>
        <v>0.10782</v>
      </c>
      <c r="C1744" s="206">
        <f t="shared" si="145"/>
        <v>5.0915953608247376E-2</v>
      </c>
      <c r="D1744" s="33">
        <f t="shared" si="144"/>
        <v>0.1391</v>
      </c>
      <c r="E1744" s="206">
        <f t="shared" si="146"/>
        <v>9.0569072164948444E-2</v>
      </c>
      <c r="F1744" s="765">
        <v>13.91</v>
      </c>
      <c r="G1744" s="765">
        <v>3.1280000000000001</v>
      </c>
      <c r="H1744" s="337">
        <f t="shared" si="147"/>
        <v>3.9653118556701066</v>
      </c>
      <c r="I1744" s="34">
        <f t="shared" si="148"/>
        <v>3.9653118556701068E-2</v>
      </c>
      <c r="J1744" s="338">
        <f t="shared" si="149"/>
        <v>0</v>
      </c>
      <c r="K1744" s="1786"/>
      <c r="L1744" s="1787"/>
      <c r="M1744" s="1786"/>
      <c r="N1744" s="1786"/>
      <c r="O1744" s="1786"/>
      <c r="P1744" s="1786"/>
      <c r="Q1744" s="1786"/>
    </row>
    <row r="1745" spans="1:17">
      <c r="A1745" s="764">
        <v>39871</v>
      </c>
      <c r="B1745" s="154">
        <f t="shared" si="143"/>
        <v>0.10948000000000001</v>
      </c>
      <c r="C1745" s="206">
        <f t="shared" si="145"/>
        <v>5.0993569587628809E-2</v>
      </c>
      <c r="D1745" s="33">
        <f t="shared" si="144"/>
        <v>0.1406</v>
      </c>
      <c r="E1745" s="206">
        <f t="shared" si="146"/>
        <v>9.0644587628865972E-2</v>
      </c>
      <c r="F1745" s="765">
        <v>14.06</v>
      </c>
      <c r="G1745" s="765">
        <v>3.1120000000000001</v>
      </c>
      <c r="H1745" s="337">
        <f t="shared" si="147"/>
        <v>3.9651018041237145</v>
      </c>
      <c r="I1745" s="34">
        <f t="shared" si="148"/>
        <v>3.9651018041237163E-2</v>
      </c>
      <c r="J1745" s="338">
        <f t="shared" si="149"/>
        <v>0</v>
      </c>
      <c r="K1745" s="1786"/>
      <c r="L1745" s="1787"/>
      <c r="M1745" s="1786"/>
      <c r="N1745" s="1786"/>
      <c r="O1745" s="1786"/>
      <c r="P1745" s="1786"/>
      <c r="Q1745" s="1786"/>
    </row>
    <row r="1746" spans="1:17">
      <c r="A1746" s="764">
        <v>39874</v>
      </c>
      <c r="B1746" s="154">
        <f t="shared" si="143"/>
        <v>0.11289999999999999</v>
      </c>
      <c r="C1746" s="206">
        <f t="shared" si="145"/>
        <v>5.1074806701030873E-2</v>
      </c>
      <c r="D1746" s="33">
        <f t="shared" si="144"/>
        <v>0.14319999999999999</v>
      </c>
      <c r="E1746" s="206">
        <f t="shared" si="146"/>
        <v>9.0722809278350483E-2</v>
      </c>
      <c r="F1746" s="765">
        <v>14.32</v>
      </c>
      <c r="G1746" s="765">
        <v>3.0300000000000002</v>
      </c>
      <c r="H1746" s="337">
        <f t="shared" si="147"/>
        <v>3.9648002577319614</v>
      </c>
      <c r="I1746" s="34">
        <f t="shared" si="148"/>
        <v>3.964800257731961E-2</v>
      </c>
      <c r="J1746" s="338">
        <f t="shared" si="149"/>
        <v>0</v>
      </c>
      <c r="K1746" s="1786"/>
      <c r="L1746" s="1787"/>
      <c r="M1746" s="1786"/>
      <c r="N1746" s="1786"/>
      <c r="O1746" s="1786"/>
      <c r="P1746" s="1786"/>
      <c r="Q1746" s="1786"/>
    </row>
    <row r="1747" spans="1:17">
      <c r="A1747" s="764">
        <v>39875</v>
      </c>
      <c r="B1747" s="154">
        <f t="shared" si="143"/>
        <v>0.11512</v>
      </c>
      <c r="C1747" s="206">
        <f t="shared" si="145"/>
        <v>5.1159574742267983E-2</v>
      </c>
      <c r="D1747" s="33">
        <f t="shared" si="144"/>
        <v>0.14560000000000001</v>
      </c>
      <c r="E1747" s="206">
        <f t="shared" si="146"/>
        <v>9.0804639175257718E-2</v>
      </c>
      <c r="F1747" s="765">
        <v>14.56</v>
      </c>
      <c r="G1747" s="765">
        <v>3.048</v>
      </c>
      <c r="H1747" s="337">
        <f t="shared" si="147"/>
        <v>3.9645064432989723</v>
      </c>
      <c r="I1747" s="34">
        <f t="shared" si="148"/>
        <v>3.9645064432989735E-2</v>
      </c>
      <c r="J1747" s="338">
        <f t="shared" si="149"/>
        <v>0</v>
      </c>
      <c r="K1747" s="1786"/>
      <c r="L1747" s="1787"/>
      <c r="M1747" s="1786"/>
      <c r="N1747" s="1786"/>
      <c r="O1747" s="1786"/>
      <c r="P1747" s="1786"/>
      <c r="Q1747" s="1786"/>
    </row>
    <row r="1748" spans="1:17">
      <c r="A1748" s="764">
        <v>39876</v>
      </c>
      <c r="B1748" s="154">
        <f t="shared" si="143"/>
        <v>0.11044000000000001</v>
      </c>
      <c r="C1748" s="206">
        <f t="shared" si="145"/>
        <v>5.1237422680412315E-2</v>
      </c>
      <c r="D1748" s="33">
        <f t="shared" si="144"/>
        <v>0.14180000000000001</v>
      </c>
      <c r="E1748" s="206">
        <f t="shared" si="146"/>
        <v>9.0880798969072141E-2</v>
      </c>
      <c r="F1748" s="765">
        <v>14.18</v>
      </c>
      <c r="G1748" s="765">
        <v>3.1360000000000001</v>
      </c>
      <c r="H1748" s="337">
        <f t="shared" si="147"/>
        <v>3.9643376288659828</v>
      </c>
      <c r="I1748" s="34">
        <f t="shared" si="148"/>
        <v>3.9643376288659826E-2</v>
      </c>
      <c r="J1748" s="338">
        <f t="shared" si="149"/>
        <v>0</v>
      </c>
      <c r="K1748" s="1786"/>
      <c r="L1748" s="1787"/>
      <c r="M1748" s="1786"/>
      <c r="N1748" s="1786"/>
      <c r="O1748" s="1786"/>
      <c r="P1748" s="1786"/>
      <c r="Q1748" s="1786"/>
    </row>
    <row r="1749" spans="1:17">
      <c r="A1749" s="764">
        <v>39877</v>
      </c>
      <c r="B1749" s="154">
        <f t="shared" si="143"/>
        <v>0.11533000000000002</v>
      </c>
      <c r="C1749" s="206">
        <f t="shared" si="145"/>
        <v>5.1321108247422621E-2</v>
      </c>
      <c r="D1749" s="33">
        <f t="shared" si="144"/>
        <v>0.14550000000000002</v>
      </c>
      <c r="E1749" s="206">
        <f t="shared" si="146"/>
        <v>9.0961082474226795E-2</v>
      </c>
      <c r="F1749" s="765">
        <v>14.55</v>
      </c>
      <c r="G1749" s="765">
        <v>3.0169999999999999</v>
      </c>
      <c r="H1749" s="337">
        <f t="shared" si="147"/>
        <v>3.9639974226804151</v>
      </c>
      <c r="I1749" s="34">
        <f t="shared" si="148"/>
        <v>3.9639974226804174E-2</v>
      </c>
      <c r="J1749" s="338">
        <f t="shared" si="149"/>
        <v>0</v>
      </c>
      <c r="K1749" s="1786"/>
      <c r="L1749" s="1787"/>
      <c r="M1749" s="1786"/>
      <c r="N1749" s="1786"/>
      <c r="O1749" s="1786"/>
      <c r="P1749" s="1786"/>
      <c r="Q1749" s="1786"/>
    </row>
    <row r="1750" spans="1:17">
      <c r="A1750" s="764">
        <v>39878</v>
      </c>
      <c r="B1750" s="154">
        <f t="shared" si="143"/>
        <v>0.11754999999999999</v>
      </c>
      <c r="C1750" s="206">
        <f t="shared" si="145"/>
        <v>5.14091752577319E-2</v>
      </c>
      <c r="D1750" s="33">
        <f t="shared" si="144"/>
        <v>0.14679999999999999</v>
      </c>
      <c r="E1750" s="206">
        <f t="shared" si="146"/>
        <v>9.10438144329897E-2</v>
      </c>
      <c r="F1750" s="765">
        <v>14.68</v>
      </c>
      <c r="G1750" s="765">
        <v>2.9250000000000003</v>
      </c>
      <c r="H1750" s="337">
        <f t="shared" si="147"/>
        <v>3.9634639175257758</v>
      </c>
      <c r="I1750" s="34">
        <f t="shared" si="148"/>
        <v>3.9634639175257801E-2</v>
      </c>
      <c r="J1750" s="338">
        <f t="shared" si="149"/>
        <v>0</v>
      </c>
      <c r="K1750" s="1786"/>
      <c r="L1750" s="1787"/>
      <c r="M1750" s="1786"/>
      <c r="N1750" s="1786"/>
      <c r="O1750" s="1786"/>
      <c r="P1750" s="1786"/>
      <c r="Q1750" s="1786"/>
    </row>
    <row r="1751" spans="1:17">
      <c r="A1751" s="764">
        <v>39881</v>
      </c>
      <c r="B1751" s="154">
        <f t="shared" si="143"/>
        <v>0.11804000000000001</v>
      </c>
      <c r="C1751" s="206">
        <f t="shared" si="145"/>
        <v>5.1497822164948394E-2</v>
      </c>
      <c r="D1751" s="33">
        <f t="shared" si="144"/>
        <v>0.1474</v>
      </c>
      <c r="E1751" s="206">
        <f t="shared" si="146"/>
        <v>9.1126804123711339E-2</v>
      </c>
      <c r="F1751" s="765">
        <v>14.74</v>
      </c>
      <c r="G1751" s="765">
        <v>2.9359999999999999</v>
      </c>
      <c r="H1751" s="337">
        <f t="shared" si="147"/>
        <v>3.9628981958762912</v>
      </c>
      <c r="I1751" s="34">
        <f t="shared" si="148"/>
        <v>3.9628981958762945E-2</v>
      </c>
      <c r="J1751" s="338">
        <f t="shared" si="149"/>
        <v>0</v>
      </c>
      <c r="K1751" s="1786"/>
      <c r="L1751" s="1787"/>
      <c r="M1751" s="1786"/>
      <c r="N1751" s="1786"/>
      <c r="O1751" s="1786"/>
      <c r="P1751" s="1786"/>
      <c r="Q1751" s="1786"/>
    </row>
    <row r="1752" spans="1:17">
      <c r="A1752" s="764">
        <v>39882</v>
      </c>
      <c r="B1752" s="154">
        <f t="shared" si="143"/>
        <v>0.11259999999999999</v>
      </c>
      <c r="C1752" s="206">
        <f t="shared" si="145"/>
        <v>5.1579587628865921E-2</v>
      </c>
      <c r="D1752" s="33">
        <f t="shared" si="144"/>
        <v>0.1426</v>
      </c>
      <c r="E1752" s="206">
        <f t="shared" si="146"/>
        <v>9.1203608247422685E-2</v>
      </c>
      <c r="F1752" s="765">
        <v>14.26</v>
      </c>
      <c r="G1752" s="765">
        <v>3</v>
      </c>
      <c r="H1752" s="337">
        <f t="shared" si="147"/>
        <v>3.962402061855673</v>
      </c>
      <c r="I1752" s="34">
        <f t="shared" si="148"/>
        <v>3.9624020618556764E-2</v>
      </c>
      <c r="J1752" s="338">
        <f t="shared" si="149"/>
        <v>0</v>
      </c>
      <c r="K1752" s="1786"/>
      <c r="L1752" s="1787"/>
      <c r="M1752" s="1786"/>
      <c r="N1752" s="1786"/>
      <c r="O1752" s="1786"/>
      <c r="P1752" s="1786"/>
      <c r="Q1752" s="1786"/>
    </row>
    <row r="1753" spans="1:17">
      <c r="A1753" s="764">
        <v>39883</v>
      </c>
      <c r="B1753" s="154">
        <f t="shared" si="143"/>
        <v>0.1114</v>
      </c>
      <c r="C1753" s="206">
        <f t="shared" si="145"/>
        <v>5.1659613402061808E-2</v>
      </c>
      <c r="D1753" s="33">
        <f t="shared" si="144"/>
        <v>0.1421</v>
      </c>
      <c r="E1753" s="206">
        <f t="shared" si="146"/>
        <v>9.1279768041237094E-2</v>
      </c>
      <c r="F1753" s="765">
        <v>14.21</v>
      </c>
      <c r="G1753" s="765">
        <v>3.0700000000000003</v>
      </c>
      <c r="H1753" s="337">
        <f t="shared" si="147"/>
        <v>3.9620154639175293</v>
      </c>
      <c r="I1753" s="34">
        <f t="shared" si="148"/>
        <v>3.9620154639175287E-2</v>
      </c>
      <c r="J1753" s="338">
        <f t="shared" si="149"/>
        <v>0</v>
      </c>
      <c r="K1753" s="1786"/>
      <c r="L1753" s="1787"/>
      <c r="M1753" s="1786"/>
      <c r="N1753" s="1786"/>
      <c r="O1753" s="1786"/>
      <c r="P1753" s="1786"/>
      <c r="Q1753" s="1786"/>
    </row>
    <row r="1754" spans="1:17">
      <c r="A1754" s="764">
        <v>39884</v>
      </c>
      <c r="B1754" s="154">
        <f t="shared" si="143"/>
        <v>0.11093</v>
      </c>
      <c r="C1754" s="206">
        <f t="shared" si="145"/>
        <v>5.1740618556700986E-2</v>
      </c>
      <c r="D1754" s="33">
        <f t="shared" si="144"/>
        <v>0.14099999999999999</v>
      </c>
      <c r="E1754" s="206">
        <f t="shared" si="146"/>
        <v>9.1355283505154636E-2</v>
      </c>
      <c r="F1754" s="765">
        <v>14.1</v>
      </c>
      <c r="G1754" s="765">
        <v>3.0070000000000001</v>
      </c>
      <c r="H1754" s="337">
        <f t="shared" si="147"/>
        <v>3.9614664948453644</v>
      </c>
      <c r="I1754" s="34">
        <f t="shared" si="148"/>
        <v>3.961466494845365E-2</v>
      </c>
      <c r="J1754" s="338">
        <f t="shared" si="149"/>
        <v>0</v>
      </c>
      <c r="K1754" s="1786"/>
      <c r="L1754" s="1787"/>
      <c r="M1754" s="1786"/>
      <c r="N1754" s="1786"/>
      <c r="O1754" s="1786"/>
      <c r="P1754" s="1786"/>
      <c r="Q1754" s="1786"/>
    </row>
    <row r="1755" spans="1:17">
      <c r="A1755" s="764">
        <v>39885</v>
      </c>
      <c r="B1755" s="154">
        <f t="shared" si="143"/>
        <v>0.11021</v>
      </c>
      <c r="C1755" s="206">
        <f t="shared" si="145"/>
        <v>5.1822177835051504E-2</v>
      </c>
      <c r="D1755" s="33">
        <f t="shared" si="144"/>
        <v>0.14080000000000001</v>
      </c>
      <c r="E1755" s="206">
        <f t="shared" si="146"/>
        <v>9.1431314432989685E-2</v>
      </c>
      <c r="F1755" s="765">
        <v>14.08</v>
      </c>
      <c r="G1755" s="765">
        <v>3.0590000000000002</v>
      </c>
      <c r="H1755" s="337">
        <f t="shared" si="147"/>
        <v>3.9609136597938179</v>
      </c>
      <c r="I1755" s="34">
        <f t="shared" si="148"/>
        <v>3.9609136597938181E-2</v>
      </c>
      <c r="J1755" s="338">
        <f t="shared" si="149"/>
        <v>0</v>
      </c>
      <c r="K1755" s="1786"/>
      <c r="L1755" s="1787"/>
      <c r="M1755" s="1786"/>
      <c r="N1755" s="1786"/>
      <c r="O1755" s="1786"/>
      <c r="P1755" s="1786"/>
      <c r="Q1755" s="1786"/>
    </row>
    <row r="1756" spans="1:17">
      <c r="A1756" s="764">
        <v>39888</v>
      </c>
      <c r="B1756" s="154">
        <f t="shared" si="143"/>
        <v>0.10715</v>
      </c>
      <c r="C1756" s="206">
        <f t="shared" si="145"/>
        <v>5.1900206185566969E-2</v>
      </c>
      <c r="D1756" s="33">
        <f t="shared" si="144"/>
        <v>0.1386</v>
      </c>
      <c r="E1756" s="206">
        <f t="shared" si="146"/>
        <v>9.1505025773195872E-2</v>
      </c>
      <c r="F1756" s="765">
        <v>13.86</v>
      </c>
      <c r="G1756" s="765">
        <v>3.145</v>
      </c>
      <c r="H1756" s="337">
        <f t="shared" si="147"/>
        <v>3.9604819587628901</v>
      </c>
      <c r="I1756" s="34">
        <f t="shared" si="148"/>
        <v>3.9604819587628903E-2</v>
      </c>
      <c r="J1756" s="338">
        <f t="shared" si="149"/>
        <v>0</v>
      </c>
      <c r="K1756" s="1786"/>
      <c r="L1756" s="1787"/>
      <c r="M1756" s="1786"/>
      <c r="N1756" s="1786"/>
      <c r="O1756" s="1786"/>
      <c r="P1756" s="1786"/>
      <c r="Q1756" s="1786"/>
    </row>
    <row r="1757" spans="1:17">
      <c r="A1757" s="764">
        <v>39889</v>
      </c>
      <c r="B1757" s="154">
        <f t="shared" si="143"/>
        <v>0.10699000000000002</v>
      </c>
      <c r="C1757" s="206">
        <f t="shared" si="145"/>
        <v>5.1977938144329855E-2</v>
      </c>
      <c r="D1757" s="33">
        <f t="shared" si="144"/>
        <v>0.1389</v>
      </c>
      <c r="E1757" s="206">
        <f t="shared" si="146"/>
        <v>9.1579123711340221E-2</v>
      </c>
      <c r="F1757" s="765">
        <v>13.89</v>
      </c>
      <c r="G1757" s="765">
        <v>3.1909999999999998</v>
      </c>
      <c r="H1757" s="337">
        <f t="shared" si="147"/>
        <v>3.9601185567010346</v>
      </c>
      <c r="I1757" s="34">
        <f t="shared" si="148"/>
        <v>3.9601185567010366E-2</v>
      </c>
      <c r="J1757" s="338">
        <f t="shared" si="149"/>
        <v>0</v>
      </c>
      <c r="K1757" s="1786"/>
      <c r="L1757" s="1787"/>
      <c r="M1757" s="1786"/>
      <c r="N1757" s="1786"/>
      <c r="O1757" s="1786"/>
      <c r="P1757" s="1786"/>
      <c r="Q1757" s="1786"/>
    </row>
    <row r="1758" spans="1:17">
      <c r="A1758" s="764">
        <v>39890</v>
      </c>
      <c r="B1758" s="154">
        <f t="shared" si="143"/>
        <v>0.10639</v>
      </c>
      <c r="C1758" s="206">
        <f t="shared" si="145"/>
        <v>5.2054304123711301E-2</v>
      </c>
      <c r="D1758" s="33">
        <f t="shared" si="144"/>
        <v>0.1386</v>
      </c>
      <c r="E1758" s="206">
        <f t="shared" si="146"/>
        <v>9.1652319587628872E-2</v>
      </c>
      <c r="F1758" s="765">
        <v>13.86</v>
      </c>
      <c r="G1758" s="765">
        <v>3.2210000000000001</v>
      </c>
      <c r="H1758" s="337">
        <f t="shared" si="147"/>
        <v>3.959801546391756</v>
      </c>
      <c r="I1758" s="34">
        <f t="shared" si="148"/>
        <v>3.9598015463917571E-2</v>
      </c>
      <c r="J1758" s="338">
        <f t="shared" si="149"/>
        <v>0</v>
      </c>
      <c r="K1758" s="1786"/>
      <c r="L1758" s="1787"/>
      <c r="M1758" s="1786"/>
      <c r="N1758" s="1786"/>
      <c r="O1758" s="1786"/>
      <c r="P1758" s="1786"/>
      <c r="Q1758" s="1786"/>
    </row>
    <row r="1759" spans="1:17">
      <c r="A1759" s="764">
        <v>39891</v>
      </c>
      <c r="B1759" s="154">
        <f t="shared" si="143"/>
        <v>0.10695</v>
      </c>
      <c r="C1759" s="206">
        <f t="shared" si="145"/>
        <v>5.2132783505154587E-2</v>
      </c>
      <c r="D1759" s="33">
        <f t="shared" si="144"/>
        <v>0.13739999999999999</v>
      </c>
      <c r="E1759" s="206">
        <f t="shared" si="146"/>
        <v>9.1724613402061866E-2</v>
      </c>
      <c r="F1759" s="765">
        <v>13.74</v>
      </c>
      <c r="G1759" s="765">
        <v>3.0449999999999999</v>
      </c>
      <c r="H1759" s="337">
        <f t="shared" si="147"/>
        <v>3.9591829896907247</v>
      </c>
      <c r="I1759" s="34">
        <f t="shared" si="148"/>
        <v>3.959182989690728E-2</v>
      </c>
      <c r="J1759" s="338">
        <f t="shared" si="149"/>
        <v>0</v>
      </c>
      <c r="K1759" s="1786"/>
      <c r="L1759" s="1787"/>
      <c r="M1759" s="1786"/>
      <c r="N1759" s="1786"/>
      <c r="O1759" s="1786"/>
      <c r="P1759" s="1786"/>
      <c r="Q1759" s="1786"/>
    </row>
    <row r="1760" spans="1:17">
      <c r="A1760" s="764">
        <v>39892</v>
      </c>
      <c r="B1760" s="154">
        <f t="shared" si="143"/>
        <v>0.10696</v>
      </c>
      <c r="C1760" s="206">
        <f t="shared" si="145"/>
        <v>5.2210927835051497E-2</v>
      </c>
      <c r="D1760" s="33">
        <f t="shared" si="144"/>
        <v>0.13669999999999999</v>
      </c>
      <c r="E1760" s="206">
        <f t="shared" si="146"/>
        <v>9.1795618556701056E-2</v>
      </c>
      <c r="F1760" s="765">
        <v>13.67</v>
      </c>
      <c r="G1760" s="765">
        <v>2.9740000000000002</v>
      </c>
      <c r="H1760" s="337">
        <f t="shared" si="147"/>
        <v>3.9584690721649514</v>
      </c>
      <c r="I1760" s="34">
        <f t="shared" si="148"/>
        <v>3.9584690721649558E-2</v>
      </c>
      <c r="J1760" s="338">
        <f t="shared" si="149"/>
        <v>0</v>
      </c>
      <c r="K1760" s="1786"/>
      <c r="L1760" s="1787"/>
      <c r="M1760" s="1786"/>
      <c r="N1760" s="1786"/>
      <c r="O1760" s="1786"/>
      <c r="P1760" s="1786"/>
      <c r="Q1760" s="1786"/>
    </row>
    <row r="1761" spans="1:17">
      <c r="A1761" s="764">
        <v>39895</v>
      </c>
      <c r="B1761" s="154">
        <f t="shared" si="143"/>
        <v>0.10441</v>
      </c>
      <c r="C1761" s="206">
        <f t="shared" si="145"/>
        <v>5.2285412371133981E-2</v>
      </c>
      <c r="D1761" s="33">
        <f t="shared" si="144"/>
        <v>0.1346</v>
      </c>
      <c r="E1761" s="206">
        <f t="shared" si="146"/>
        <v>9.1864046391752607E-2</v>
      </c>
      <c r="F1761" s="765">
        <v>13.46</v>
      </c>
      <c r="G1761" s="765">
        <v>3.0190000000000001</v>
      </c>
      <c r="H1761" s="337">
        <f t="shared" si="147"/>
        <v>3.9578634020618582</v>
      </c>
      <c r="I1761" s="34">
        <f t="shared" si="148"/>
        <v>3.9578634020618626E-2</v>
      </c>
      <c r="J1761" s="338">
        <f t="shared" si="149"/>
        <v>0</v>
      </c>
      <c r="K1761" s="1786"/>
      <c r="L1761" s="1787"/>
      <c r="M1761" s="1786"/>
      <c r="N1761" s="1786"/>
      <c r="O1761" s="1786"/>
      <c r="P1761" s="1786"/>
      <c r="Q1761" s="1786"/>
    </row>
    <row r="1762" spans="1:17">
      <c r="A1762" s="764">
        <v>39896</v>
      </c>
      <c r="B1762" s="154">
        <f t="shared" si="143"/>
        <v>0.10280999999999998</v>
      </c>
      <c r="C1762" s="206">
        <f t="shared" si="145"/>
        <v>5.2357925257731912E-2</v>
      </c>
      <c r="D1762" s="33">
        <f t="shared" si="144"/>
        <v>0.1343</v>
      </c>
      <c r="E1762" s="206">
        <f t="shared" si="146"/>
        <v>9.193221649484537E-2</v>
      </c>
      <c r="F1762" s="765">
        <v>13.43</v>
      </c>
      <c r="G1762" s="765">
        <v>3.149</v>
      </c>
      <c r="H1762" s="337">
        <f t="shared" si="147"/>
        <v>3.9574291237113424</v>
      </c>
      <c r="I1762" s="34">
        <f t="shared" si="148"/>
        <v>3.9574291237113458E-2</v>
      </c>
      <c r="J1762" s="338">
        <f t="shared" si="149"/>
        <v>0</v>
      </c>
      <c r="K1762" s="1786"/>
      <c r="L1762" s="1787"/>
      <c r="M1762" s="1786"/>
      <c r="N1762" s="1786"/>
      <c r="O1762" s="1786"/>
      <c r="P1762" s="1786"/>
      <c r="Q1762" s="1786"/>
    </row>
    <row r="1763" spans="1:17">
      <c r="A1763" s="764">
        <v>39897</v>
      </c>
      <c r="B1763" s="154">
        <f t="shared" si="143"/>
        <v>0.10193999999999999</v>
      </c>
      <c r="C1763" s="206">
        <f t="shared" si="145"/>
        <v>5.2429162371133972E-2</v>
      </c>
      <c r="D1763" s="33">
        <f t="shared" si="144"/>
        <v>0.13339999999999999</v>
      </c>
      <c r="E1763" s="206">
        <f t="shared" si="146"/>
        <v>9.1998711340206207E-2</v>
      </c>
      <c r="F1763" s="765">
        <v>13.34</v>
      </c>
      <c r="G1763" s="765">
        <v>3.1459999999999999</v>
      </c>
      <c r="H1763" s="337">
        <f t="shared" si="147"/>
        <v>3.9569548969072192</v>
      </c>
      <c r="I1763" s="34">
        <f t="shared" si="148"/>
        <v>3.9569548969072235E-2</v>
      </c>
      <c r="J1763" s="338">
        <f t="shared" si="149"/>
        <v>0</v>
      </c>
      <c r="K1763" s="1786"/>
      <c r="L1763" s="1787"/>
      <c r="M1763" s="1786"/>
      <c r="N1763" s="1786"/>
      <c r="O1763" s="1786"/>
      <c r="P1763" s="1786"/>
      <c r="Q1763" s="1786"/>
    </row>
    <row r="1764" spans="1:17">
      <c r="A1764" s="764">
        <v>39898</v>
      </c>
      <c r="B1764" s="154">
        <f t="shared" si="143"/>
        <v>0.1014</v>
      </c>
      <c r="C1764" s="206">
        <f t="shared" si="145"/>
        <v>5.2499445876288617E-2</v>
      </c>
      <c r="D1764" s="33">
        <f t="shared" si="144"/>
        <v>0.13269999999999998</v>
      </c>
      <c r="E1764" s="206">
        <f t="shared" si="146"/>
        <v>9.2064175257731973E-2</v>
      </c>
      <c r="F1764" s="765">
        <v>13.27</v>
      </c>
      <c r="G1764" s="765">
        <v>3.13</v>
      </c>
      <c r="H1764" s="337">
        <f t="shared" si="147"/>
        <v>3.9564729381443322</v>
      </c>
      <c r="I1764" s="34">
        <f t="shared" si="148"/>
        <v>3.9564729381443356E-2</v>
      </c>
      <c r="J1764" s="338">
        <f t="shared" si="149"/>
        <v>0</v>
      </c>
      <c r="K1764" s="1786"/>
      <c r="L1764" s="1787"/>
      <c r="M1764" s="1786"/>
      <c r="N1764" s="1786"/>
      <c r="O1764" s="1786"/>
      <c r="P1764" s="1786"/>
      <c r="Q1764" s="1786"/>
    </row>
    <row r="1765" spans="1:17">
      <c r="A1765" s="764">
        <v>39899</v>
      </c>
      <c r="B1765" s="154">
        <f t="shared" si="143"/>
        <v>0.10253999999999999</v>
      </c>
      <c r="C1765" s="206">
        <f t="shared" si="145"/>
        <v>5.2571494845360778E-2</v>
      </c>
      <c r="D1765" s="33">
        <f t="shared" si="144"/>
        <v>0.13339999999999999</v>
      </c>
      <c r="E1765" s="206">
        <f t="shared" si="146"/>
        <v>9.2131185567010318E-2</v>
      </c>
      <c r="F1765" s="765">
        <v>13.34</v>
      </c>
      <c r="G1765" s="765">
        <v>3.0859999999999999</v>
      </c>
      <c r="H1765" s="337">
        <f t="shared" si="147"/>
        <v>3.9559690721649505</v>
      </c>
      <c r="I1765" s="34">
        <f t="shared" si="148"/>
        <v>3.955969072164954E-2</v>
      </c>
      <c r="J1765" s="338">
        <f t="shared" si="149"/>
        <v>0</v>
      </c>
      <c r="K1765" s="1786"/>
      <c r="L1765" s="1787"/>
      <c r="M1765" s="1786"/>
      <c r="N1765" s="1786"/>
      <c r="O1765" s="1786"/>
      <c r="P1765" s="1786"/>
      <c r="Q1765" s="1786"/>
    </row>
    <row r="1766" spans="1:17">
      <c r="A1766" s="764">
        <v>39902</v>
      </c>
      <c r="B1766" s="154">
        <f t="shared" si="143"/>
        <v>0.10634</v>
      </c>
      <c r="C1766" s="206">
        <f t="shared" si="145"/>
        <v>5.2648427835051498E-2</v>
      </c>
      <c r="D1766" s="33">
        <f t="shared" si="144"/>
        <v>0.1366</v>
      </c>
      <c r="E1766" s="206">
        <f t="shared" si="146"/>
        <v>9.2202319587628881E-2</v>
      </c>
      <c r="F1766" s="765">
        <v>13.66</v>
      </c>
      <c r="G1766" s="765">
        <v>3.0259999999999998</v>
      </c>
      <c r="H1766" s="337">
        <f t="shared" si="147"/>
        <v>3.955389175257733</v>
      </c>
      <c r="I1766" s="34">
        <f t="shared" si="148"/>
        <v>3.9553891752577383E-2</v>
      </c>
      <c r="J1766" s="338">
        <f t="shared" si="149"/>
        <v>-5.5511151231257827E-17</v>
      </c>
      <c r="K1766" s="1786"/>
      <c r="L1766" s="1787"/>
      <c r="M1766" s="1786"/>
      <c r="N1766" s="1786"/>
      <c r="O1766" s="1786"/>
      <c r="P1766" s="1786"/>
      <c r="Q1766" s="1786"/>
    </row>
    <row r="1767" spans="1:17">
      <c r="A1767" s="764">
        <v>39903</v>
      </c>
      <c r="B1767" s="154">
        <f t="shared" si="143"/>
        <v>0.10456000000000001</v>
      </c>
      <c r="C1767" s="206">
        <f t="shared" si="145"/>
        <v>5.2723659793814381E-2</v>
      </c>
      <c r="D1767" s="33">
        <f t="shared" si="144"/>
        <v>0.13450000000000001</v>
      </c>
      <c r="E1767" s="206">
        <f t="shared" si="146"/>
        <v>9.2271134020618567E-2</v>
      </c>
      <c r="F1767" s="765">
        <v>13.450000000000001</v>
      </c>
      <c r="G1767" s="765">
        <v>2.9940000000000002</v>
      </c>
      <c r="H1767" s="337">
        <f t="shared" si="147"/>
        <v>3.954747422680414</v>
      </c>
      <c r="I1767" s="34">
        <f t="shared" si="148"/>
        <v>3.9547474226804186E-2</v>
      </c>
      <c r="J1767" s="338">
        <f t="shared" si="149"/>
        <v>0</v>
      </c>
      <c r="K1767" s="1786"/>
      <c r="L1767" s="1787"/>
      <c r="M1767" s="1786"/>
      <c r="N1767" s="1786"/>
      <c r="O1767" s="1786"/>
      <c r="P1767" s="1786"/>
      <c r="Q1767" s="1786"/>
    </row>
    <row r="1768" spans="1:17">
      <c r="A1768" s="764">
        <v>39904</v>
      </c>
      <c r="B1768" s="154">
        <f t="shared" si="143"/>
        <v>0.10326</v>
      </c>
      <c r="C1768" s="206">
        <f t="shared" si="145"/>
        <v>5.279742268041232E-2</v>
      </c>
      <c r="D1768" s="33">
        <f t="shared" si="144"/>
        <v>0.13320000000000001</v>
      </c>
      <c r="E1768" s="206">
        <f t="shared" si="146"/>
        <v>9.2338402061855687E-2</v>
      </c>
      <c r="F1768" s="765">
        <v>13.32</v>
      </c>
      <c r="G1768" s="765">
        <v>2.9940000000000002</v>
      </c>
      <c r="H1768" s="337">
        <f t="shared" si="147"/>
        <v>3.954097938144332</v>
      </c>
      <c r="I1768" s="34">
        <f t="shared" si="148"/>
        <v>3.9540979381443367E-2</v>
      </c>
      <c r="J1768" s="338">
        <f t="shared" si="149"/>
        <v>0</v>
      </c>
      <c r="K1768" s="1786"/>
      <c r="L1768" s="1787"/>
      <c r="M1768" s="1786"/>
      <c r="N1768" s="1786"/>
      <c r="O1768" s="1786"/>
      <c r="P1768" s="1786"/>
      <c r="Q1768" s="1786"/>
    </row>
    <row r="1769" spans="1:17">
      <c r="A1769" s="764">
        <v>39905</v>
      </c>
      <c r="B1769" s="154">
        <f t="shared" si="143"/>
        <v>9.7699999999999995E-2</v>
      </c>
      <c r="C1769" s="206">
        <f t="shared" si="145"/>
        <v>5.2864252577319533E-2</v>
      </c>
      <c r="D1769" s="33">
        <f t="shared" si="144"/>
        <v>0.1293</v>
      </c>
      <c r="E1769" s="206">
        <f t="shared" si="146"/>
        <v>9.2400773195876293E-2</v>
      </c>
      <c r="F1769" s="765">
        <v>12.93</v>
      </c>
      <c r="G1769" s="765">
        <v>3.16</v>
      </c>
      <c r="H1769" s="337">
        <f t="shared" si="147"/>
        <v>3.9536520618556721</v>
      </c>
      <c r="I1769" s="34">
        <f t="shared" si="148"/>
        <v>3.953652061855676E-2</v>
      </c>
      <c r="J1769" s="338">
        <f t="shared" si="149"/>
        <v>0</v>
      </c>
      <c r="K1769" s="1786"/>
      <c r="L1769" s="1787"/>
      <c r="M1769" s="1786"/>
      <c r="N1769" s="1786"/>
      <c r="O1769" s="1786"/>
      <c r="P1769" s="1786"/>
      <c r="Q1769" s="1786"/>
    </row>
    <row r="1770" spans="1:17">
      <c r="A1770" s="764">
        <v>39906</v>
      </c>
      <c r="B1770" s="154">
        <f t="shared" si="143"/>
        <v>9.6290000000000001E-2</v>
      </c>
      <c r="C1770" s="206">
        <f t="shared" si="145"/>
        <v>5.292960051546388E-2</v>
      </c>
      <c r="D1770" s="33">
        <f t="shared" si="144"/>
        <v>0.1285</v>
      </c>
      <c r="E1770" s="206">
        <f t="shared" si="146"/>
        <v>9.2462371134020616E-2</v>
      </c>
      <c r="F1770" s="765">
        <v>12.85</v>
      </c>
      <c r="G1770" s="765">
        <v>3.2210000000000001</v>
      </c>
      <c r="H1770" s="337">
        <f t="shared" si="147"/>
        <v>3.9532770618556716</v>
      </c>
      <c r="I1770" s="34">
        <f t="shared" si="148"/>
        <v>3.9532770618556735E-2</v>
      </c>
      <c r="J1770" s="338">
        <f t="shared" si="149"/>
        <v>0</v>
      </c>
      <c r="K1770" s="1786"/>
      <c r="L1770" s="1787"/>
      <c r="M1770" s="1786"/>
      <c r="N1770" s="1786"/>
      <c r="O1770" s="1786"/>
      <c r="P1770" s="1786"/>
      <c r="Q1770" s="1786"/>
    </row>
    <row r="1771" spans="1:17">
      <c r="A1771" s="764">
        <v>39909</v>
      </c>
      <c r="B1771" s="154">
        <f t="shared" si="143"/>
        <v>9.6020000000000008E-2</v>
      </c>
      <c r="C1771" s="206">
        <f t="shared" si="145"/>
        <v>5.299466494845357E-2</v>
      </c>
      <c r="D1771" s="33">
        <f t="shared" si="144"/>
        <v>0.12820000000000001</v>
      </c>
      <c r="E1771" s="206">
        <f t="shared" si="146"/>
        <v>9.2524484536082488E-2</v>
      </c>
      <c r="F1771" s="765">
        <v>12.82</v>
      </c>
      <c r="G1771" s="765">
        <v>3.218</v>
      </c>
      <c r="H1771" s="337">
        <f t="shared" si="147"/>
        <v>3.952981958762888</v>
      </c>
      <c r="I1771" s="34">
        <f t="shared" si="148"/>
        <v>3.9529819587628919E-2</v>
      </c>
      <c r="J1771" s="338">
        <f t="shared" si="149"/>
        <v>0</v>
      </c>
      <c r="K1771" s="1786"/>
      <c r="L1771" s="1787"/>
      <c r="M1771" s="1786"/>
      <c r="N1771" s="1786"/>
      <c r="O1771" s="1786"/>
      <c r="P1771" s="1786"/>
      <c r="Q1771" s="1786"/>
    </row>
    <row r="1772" spans="1:17">
      <c r="A1772" s="764">
        <v>39910</v>
      </c>
      <c r="B1772" s="154">
        <f t="shared" si="143"/>
        <v>9.6729999999999997E-2</v>
      </c>
      <c r="C1772" s="206">
        <f t="shared" si="145"/>
        <v>5.3060115979381407E-2</v>
      </c>
      <c r="D1772" s="33">
        <f t="shared" si="144"/>
        <v>0.12890000000000001</v>
      </c>
      <c r="E1772" s="206">
        <f t="shared" si="146"/>
        <v>9.2587113402061855E-2</v>
      </c>
      <c r="F1772" s="765">
        <v>12.89</v>
      </c>
      <c r="G1772" s="765">
        <v>3.2170000000000001</v>
      </c>
      <c r="H1772" s="337">
        <f t="shared" si="147"/>
        <v>3.9526997422680425</v>
      </c>
      <c r="I1772" s="34">
        <f t="shared" si="148"/>
        <v>3.9526997422680447E-2</v>
      </c>
      <c r="J1772" s="338">
        <f t="shared" si="149"/>
        <v>0</v>
      </c>
      <c r="K1772" s="1786"/>
      <c r="L1772" s="1787"/>
      <c r="M1772" s="1786"/>
      <c r="N1772" s="1786"/>
      <c r="O1772" s="1786"/>
      <c r="P1772" s="1786"/>
      <c r="Q1772" s="1786"/>
    </row>
    <row r="1773" spans="1:17">
      <c r="A1773" s="764">
        <v>39911</v>
      </c>
      <c r="B1773" s="154">
        <f t="shared" si="143"/>
        <v>9.5960000000000004E-2</v>
      </c>
      <c r="C1773" s="206">
        <f t="shared" si="145"/>
        <v>5.3124858247422635E-2</v>
      </c>
      <c r="D1773" s="33">
        <f t="shared" si="144"/>
        <v>0.12809999999999999</v>
      </c>
      <c r="E1773" s="206">
        <f t="shared" si="146"/>
        <v>9.2648840206185579E-2</v>
      </c>
      <c r="F1773" s="765">
        <v>12.81</v>
      </c>
      <c r="G1773" s="765">
        <v>3.214</v>
      </c>
      <c r="H1773" s="337">
        <f t="shared" si="147"/>
        <v>3.9523981958762895</v>
      </c>
      <c r="I1773" s="34">
        <f t="shared" si="148"/>
        <v>3.9523981958762944E-2</v>
      </c>
      <c r="J1773" s="338">
        <f t="shared" si="149"/>
        <v>0</v>
      </c>
      <c r="K1773" s="1786"/>
      <c r="L1773" s="1787"/>
      <c r="M1773" s="1786"/>
      <c r="N1773" s="1786"/>
      <c r="O1773" s="1786"/>
      <c r="P1773" s="1786"/>
      <c r="Q1773" s="1786"/>
    </row>
    <row r="1774" spans="1:17">
      <c r="A1774" s="764">
        <v>39912</v>
      </c>
      <c r="B1774" s="154">
        <f t="shared" si="143"/>
        <v>9.3329999999999996E-2</v>
      </c>
      <c r="C1774" s="206">
        <f t="shared" si="145"/>
        <v>5.318622422680408E-2</v>
      </c>
      <c r="D1774" s="33">
        <f t="shared" si="144"/>
        <v>0.12590000000000001</v>
      </c>
      <c r="E1774" s="206">
        <f t="shared" si="146"/>
        <v>9.2708118556701052E-2</v>
      </c>
      <c r="F1774" s="765">
        <v>12.59</v>
      </c>
      <c r="G1774" s="765">
        <v>3.2570000000000001</v>
      </c>
      <c r="H1774" s="337">
        <f t="shared" si="147"/>
        <v>3.9521894329896918</v>
      </c>
      <c r="I1774" s="34">
        <f t="shared" si="148"/>
        <v>3.9521894329896973E-2</v>
      </c>
      <c r="J1774" s="338">
        <f t="shared" si="149"/>
        <v>-5.5511151231257827E-17</v>
      </c>
      <c r="K1774" s="1786"/>
      <c r="L1774" s="1787"/>
      <c r="M1774" s="1786"/>
      <c r="N1774" s="1786"/>
      <c r="O1774" s="1786"/>
      <c r="P1774" s="1786"/>
      <c r="Q1774" s="1786"/>
    </row>
    <row r="1775" spans="1:17">
      <c r="A1775" s="764">
        <v>39917</v>
      </c>
      <c r="B1775" s="154">
        <f t="shared" si="143"/>
        <v>9.221E-2</v>
      </c>
      <c r="C1775" s="206">
        <f t="shared" si="145"/>
        <v>5.3247048969072126E-2</v>
      </c>
      <c r="D1775" s="33">
        <f t="shared" si="144"/>
        <v>0.1242</v>
      </c>
      <c r="E1775" s="206">
        <f t="shared" si="146"/>
        <v>9.276533505154641E-2</v>
      </c>
      <c r="F1775" s="765">
        <v>12.42</v>
      </c>
      <c r="G1775" s="765">
        <v>3.1989999999999998</v>
      </c>
      <c r="H1775" s="337">
        <f t="shared" si="147"/>
        <v>3.9518286082474234</v>
      </c>
      <c r="I1775" s="34">
        <f t="shared" si="148"/>
        <v>3.9518286082474284E-2</v>
      </c>
      <c r="J1775" s="338">
        <f t="shared" si="149"/>
        <v>0</v>
      </c>
      <c r="K1775" s="1786"/>
      <c r="L1775" s="1787"/>
      <c r="M1775" s="1786"/>
      <c r="N1775" s="1786"/>
      <c r="O1775" s="1786"/>
      <c r="P1775" s="1786"/>
      <c r="Q1775" s="1786"/>
    </row>
    <row r="1776" spans="1:17">
      <c r="A1776" s="764">
        <v>39918</v>
      </c>
      <c r="B1776" s="154">
        <f t="shared" si="143"/>
        <v>9.2480000000000007E-2</v>
      </c>
      <c r="C1776" s="206">
        <f t="shared" si="145"/>
        <v>5.3308749999999974E-2</v>
      </c>
      <c r="D1776" s="33">
        <f t="shared" si="144"/>
        <v>0.12390000000000001</v>
      </c>
      <c r="E1776" s="206">
        <f t="shared" si="146"/>
        <v>9.2822551546391782E-2</v>
      </c>
      <c r="F1776" s="765">
        <v>12.39</v>
      </c>
      <c r="G1776" s="765">
        <v>3.1419999999999999</v>
      </c>
      <c r="H1776" s="337">
        <f t="shared" si="147"/>
        <v>3.9513801546391756</v>
      </c>
      <c r="I1776" s="34">
        <f t="shared" si="148"/>
        <v>3.9513801546391808E-2</v>
      </c>
      <c r="J1776" s="338">
        <f t="shared" si="149"/>
        <v>-5.5511151231257827E-17</v>
      </c>
      <c r="K1776" s="1786"/>
      <c r="L1776" s="1787"/>
      <c r="M1776" s="1786"/>
      <c r="N1776" s="1786"/>
      <c r="O1776" s="1786"/>
      <c r="P1776" s="1786"/>
      <c r="Q1776" s="1786"/>
    </row>
    <row r="1777" spans="1:17">
      <c r="A1777" s="764">
        <v>39919</v>
      </c>
      <c r="B1777" s="154">
        <f t="shared" si="143"/>
        <v>9.083999999999999E-2</v>
      </c>
      <c r="C1777" s="206">
        <f t="shared" si="145"/>
        <v>5.336913659793812E-2</v>
      </c>
      <c r="D1777" s="33">
        <f t="shared" si="144"/>
        <v>0.1226</v>
      </c>
      <c r="E1777" s="206">
        <f t="shared" si="146"/>
        <v>9.2878350515463948E-2</v>
      </c>
      <c r="F1777" s="765">
        <v>12.26</v>
      </c>
      <c r="G1777" s="765">
        <v>3.1760000000000002</v>
      </c>
      <c r="H1777" s="337">
        <f t="shared" si="147"/>
        <v>3.9509213917525781</v>
      </c>
      <c r="I1777" s="34">
        <f t="shared" si="148"/>
        <v>3.9509213917525828E-2</v>
      </c>
      <c r="J1777" s="338">
        <f t="shared" si="149"/>
        <v>0</v>
      </c>
      <c r="K1777" s="1786"/>
      <c r="L1777" s="1787"/>
      <c r="M1777" s="1786"/>
      <c r="N1777" s="1786"/>
      <c r="O1777" s="1786"/>
      <c r="P1777" s="1786"/>
      <c r="Q1777" s="1786"/>
    </row>
    <row r="1778" spans="1:17">
      <c r="A1778" s="764">
        <v>39920</v>
      </c>
      <c r="B1778" s="154">
        <f t="shared" si="143"/>
        <v>8.8399999999999992E-2</v>
      </c>
      <c r="C1778" s="206">
        <f t="shared" si="145"/>
        <v>5.3424664948453576E-2</v>
      </c>
      <c r="D1778" s="33">
        <f t="shared" si="144"/>
        <v>0.1211</v>
      </c>
      <c r="E1778" s="206">
        <f t="shared" si="146"/>
        <v>9.2931056701030954E-2</v>
      </c>
      <c r="F1778" s="765">
        <v>12.11</v>
      </c>
      <c r="G1778" s="765">
        <v>3.27</v>
      </c>
      <c r="H1778" s="337">
        <f t="shared" si="147"/>
        <v>3.9506391752577326</v>
      </c>
      <c r="I1778" s="34">
        <f t="shared" si="148"/>
        <v>3.9506391752577377E-2</v>
      </c>
      <c r="J1778" s="338">
        <f t="shared" si="149"/>
        <v>0</v>
      </c>
      <c r="K1778" s="1786"/>
      <c r="L1778" s="1787"/>
      <c r="M1778" s="1786"/>
      <c r="N1778" s="1786"/>
      <c r="O1778" s="1786"/>
      <c r="P1778" s="1786"/>
      <c r="Q1778" s="1786"/>
    </row>
    <row r="1779" spans="1:17">
      <c r="A1779" s="764">
        <v>39923</v>
      </c>
      <c r="B1779" s="154">
        <f t="shared" si="143"/>
        <v>9.2310000000000017E-2</v>
      </c>
      <c r="C1779" s="206">
        <f t="shared" si="145"/>
        <v>5.3486030927835007E-2</v>
      </c>
      <c r="D1779" s="33">
        <f t="shared" si="144"/>
        <v>0.12380000000000001</v>
      </c>
      <c r="E1779" s="206">
        <f t="shared" si="146"/>
        <v>9.2987757731958803E-2</v>
      </c>
      <c r="F1779" s="765">
        <v>12.38</v>
      </c>
      <c r="G1779" s="765">
        <v>3.149</v>
      </c>
      <c r="H1779" s="337">
        <f t="shared" si="147"/>
        <v>3.9501726804123716</v>
      </c>
      <c r="I1779" s="34">
        <f t="shared" si="148"/>
        <v>3.9501726804123796E-2</v>
      </c>
      <c r="J1779" s="338">
        <f t="shared" si="149"/>
        <v>-8.3266726846886741E-17</v>
      </c>
      <c r="K1779" s="1786"/>
      <c r="L1779" s="1787"/>
      <c r="M1779" s="1786"/>
      <c r="N1779" s="1786"/>
      <c r="O1779" s="1786"/>
      <c r="P1779" s="1786"/>
      <c r="Q1779" s="1786"/>
    </row>
    <row r="1780" spans="1:17">
      <c r="A1780" s="764">
        <v>39924</v>
      </c>
      <c r="B1780" s="154">
        <f t="shared" si="143"/>
        <v>9.1999999999999998E-2</v>
      </c>
      <c r="C1780" s="206">
        <f t="shared" si="145"/>
        <v>5.35474097938144E-2</v>
      </c>
      <c r="D1780" s="33">
        <f t="shared" si="144"/>
        <v>0.1234</v>
      </c>
      <c r="E1780" s="206">
        <f t="shared" si="146"/>
        <v>9.3043556701030969E-2</v>
      </c>
      <c r="F1780" s="765">
        <v>12.34</v>
      </c>
      <c r="G1780" s="765">
        <v>3.14</v>
      </c>
      <c r="H1780" s="337">
        <f t="shared" si="147"/>
        <v>3.9496146907216501</v>
      </c>
      <c r="I1780" s="34">
        <f t="shared" si="148"/>
        <v>3.9496146907216569E-2</v>
      </c>
      <c r="J1780" s="338">
        <f t="shared" si="149"/>
        <v>-6.9388939039072284E-17</v>
      </c>
      <c r="K1780" s="1786"/>
      <c r="L1780" s="1787"/>
      <c r="M1780" s="1786"/>
      <c r="N1780" s="1786"/>
      <c r="O1780" s="1786"/>
      <c r="P1780" s="1786"/>
      <c r="Q1780" s="1786"/>
    </row>
    <row r="1781" spans="1:17">
      <c r="A1781" s="764">
        <v>39925</v>
      </c>
      <c r="B1781" s="154">
        <f t="shared" si="143"/>
        <v>8.9709999999999998E-2</v>
      </c>
      <c r="C1781" s="206">
        <f t="shared" si="145"/>
        <v>5.3605940721649439E-2</v>
      </c>
      <c r="D1781" s="33">
        <f t="shared" si="144"/>
        <v>0.12179999999999999</v>
      </c>
      <c r="E1781" s="206">
        <f t="shared" si="146"/>
        <v>9.3097164948453631E-2</v>
      </c>
      <c r="F1781" s="765">
        <v>12.18</v>
      </c>
      <c r="G1781" s="765">
        <v>3.2090000000000001</v>
      </c>
      <c r="H1781" s="337">
        <f t="shared" si="147"/>
        <v>3.9491224226804125</v>
      </c>
      <c r="I1781" s="34">
        <f t="shared" si="148"/>
        <v>3.9491224226804192E-2</v>
      </c>
      <c r="J1781" s="338">
        <f t="shared" si="149"/>
        <v>-6.9388939039072284E-17</v>
      </c>
      <c r="K1781" s="1786"/>
      <c r="L1781" s="1787"/>
      <c r="M1781" s="1786"/>
      <c r="N1781" s="1786"/>
      <c r="O1781" s="1786"/>
      <c r="P1781" s="1786"/>
      <c r="Q1781" s="1786"/>
    </row>
    <row r="1782" spans="1:17">
      <c r="A1782" s="764">
        <v>39926</v>
      </c>
      <c r="B1782" s="154">
        <f t="shared" si="143"/>
        <v>8.9280000000000012E-2</v>
      </c>
      <c r="C1782" s="206">
        <f t="shared" si="145"/>
        <v>5.3664097938144285E-2</v>
      </c>
      <c r="D1782" s="33">
        <f t="shared" si="144"/>
        <v>0.1215</v>
      </c>
      <c r="E1782" s="206">
        <f t="shared" si="146"/>
        <v>9.3150644329896934E-2</v>
      </c>
      <c r="F1782" s="765">
        <v>12.15</v>
      </c>
      <c r="G1782" s="765">
        <v>3.222</v>
      </c>
      <c r="H1782" s="337">
        <f t="shared" si="147"/>
        <v>3.9486546391752588</v>
      </c>
      <c r="I1782" s="34">
        <f t="shared" si="148"/>
        <v>3.9486546391752649E-2</v>
      </c>
      <c r="J1782" s="338">
        <f t="shared" si="149"/>
        <v>-6.2450045135165055E-17</v>
      </c>
      <c r="K1782" s="1786"/>
      <c r="L1782" s="1787"/>
      <c r="M1782" s="1786"/>
      <c r="N1782" s="1786"/>
      <c r="O1782" s="1786"/>
      <c r="P1782" s="1786"/>
      <c r="Q1782" s="1786"/>
    </row>
    <row r="1783" spans="1:17">
      <c r="A1783" s="764">
        <v>39927</v>
      </c>
      <c r="B1783" s="154">
        <f t="shared" si="143"/>
        <v>8.7989999999999999E-2</v>
      </c>
      <c r="C1783" s="206">
        <f t="shared" si="145"/>
        <v>5.3719999999999962E-2</v>
      </c>
      <c r="D1783" s="33">
        <f t="shared" si="144"/>
        <v>0.11990000000000001</v>
      </c>
      <c r="E1783" s="206">
        <f t="shared" si="146"/>
        <v>9.3201288659793838E-2</v>
      </c>
      <c r="F1783" s="765">
        <v>11.99</v>
      </c>
      <c r="G1783" s="765">
        <v>3.1909999999999998</v>
      </c>
      <c r="H1783" s="337">
        <f t="shared" si="147"/>
        <v>3.9481288659793816</v>
      </c>
      <c r="I1783" s="34">
        <f t="shared" si="148"/>
        <v>3.9481288659793876E-2</v>
      </c>
      <c r="J1783" s="338">
        <f t="shared" si="149"/>
        <v>-6.2450045135165055E-17</v>
      </c>
      <c r="K1783" s="1786"/>
      <c r="L1783" s="1787"/>
      <c r="M1783" s="1786"/>
      <c r="N1783" s="1786"/>
      <c r="O1783" s="1786"/>
      <c r="P1783" s="1786"/>
      <c r="Q1783" s="1786"/>
    </row>
    <row r="1784" spans="1:17">
      <c r="A1784" s="764">
        <v>39930</v>
      </c>
      <c r="B1784" s="154">
        <f t="shared" si="143"/>
        <v>8.839000000000001E-2</v>
      </c>
      <c r="C1784" s="206">
        <f t="shared" si="145"/>
        <v>5.377622422680408E-2</v>
      </c>
      <c r="D1784" s="33">
        <f t="shared" si="144"/>
        <v>0.12</v>
      </c>
      <c r="E1784" s="206">
        <f t="shared" si="146"/>
        <v>9.3251288659793832E-2</v>
      </c>
      <c r="F1784" s="765">
        <v>12</v>
      </c>
      <c r="G1784" s="765">
        <v>3.161</v>
      </c>
      <c r="H1784" s="337">
        <f t="shared" si="147"/>
        <v>3.9475064432989697</v>
      </c>
      <c r="I1784" s="34">
        <f t="shared" si="148"/>
        <v>3.9475064432989752E-2</v>
      </c>
      <c r="J1784" s="338">
        <f t="shared" si="149"/>
        <v>-5.5511151231257827E-17</v>
      </c>
      <c r="K1784" s="1786"/>
      <c r="L1784" s="1787"/>
      <c r="M1784" s="1786"/>
      <c r="N1784" s="1786"/>
      <c r="O1784" s="1786"/>
      <c r="P1784" s="1786"/>
      <c r="Q1784" s="1786"/>
    </row>
    <row r="1785" spans="1:17">
      <c r="A1785" s="764">
        <v>39931</v>
      </c>
      <c r="B1785" s="154">
        <f t="shared" si="143"/>
        <v>8.8590000000000002E-2</v>
      </c>
      <c r="C1785" s="206">
        <f t="shared" si="145"/>
        <v>5.3833402061855627E-2</v>
      </c>
      <c r="D1785" s="33">
        <f t="shared" si="144"/>
        <v>0.12</v>
      </c>
      <c r="E1785" s="206">
        <f t="shared" si="146"/>
        <v>9.330193298969075E-2</v>
      </c>
      <c r="F1785" s="765">
        <v>12</v>
      </c>
      <c r="G1785" s="765">
        <v>3.141</v>
      </c>
      <c r="H1785" s="337">
        <f t="shared" si="147"/>
        <v>3.9468530927835057</v>
      </c>
      <c r="I1785" s="34">
        <f t="shared" si="148"/>
        <v>3.9468530927835123E-2</v>
      </c>
      <c r="J1785" s="338">
        <f t="shared" si="149"/>
        <v>-6.2450045135165055E-17</v>
      </c>
      <c r="K1785" s="1786"/>
      <c r="L1785" s="1787"/>
      <c r="M1785" s="1786"/>
      <c r="N1785" s="1786"/>
      <c r="O1785" s="1786"/>
      <c r="P1785" s="1786"/>
      <c r="Q1785" s="1786"/>
    </row>
    <row r="1786" spans="1:17">
      <c r="A1786" s="764">
        <v>39932</v>
      </c>
      <c r="B1786" s="154">
        <f t="shared" si="143"/>
        <v>8.8089999999999988E-2</v>
      </c>
      <c r="C1786" s="206">
        <f t="shared" si="145"/>
        <v>5.3890953608247381E-2</v>
      </c>
      <c r="D1786" s="33">
        <f t="shared" si="144"/>
        <v>0.11939999999999999</v>
      </c>
      <c r="E1786" s="206">
        <f t="shared" si="146"/>
        <v>9.3352319587628907E-2</v>
      </c>
      <c r="F1786" s="765">
        <v>11.94</v>
      </c>
      <c r="G1786" s="765">
        <v>3.1309999999999998</v>
      </c>
      <c r="H1786" s="337">
        <f t="shared" si="147"/>
        <v>3.9461365979381444</v>
      </c>
      <c r="I1786" s="34">
        <f t="shared" si="148"/>
        <v>3.9461365979381526E-2</v>
      </c>
      <c r="J1786" s="338">
        <f t="shared" si="149"/>
        <v>-8.3266726846886741E-17</v>
      </c>
      <c r="K1786" s="1786"/>
      <c r="L1786" s="1787"/>
      <c r="M1786" s="1786"/>
      <c r="N1786" s="1786"/>
      <c r="O1786" s="1786"/>
      <c r="P1786" s="1786"/>
      <c r="Q1786" s="1786"/>
    </row>
    <row r="1787" spans="1:17">
      <c r="A1787" s="764">
        <v>39933</v>
      </c>
      <c r="B1787" s="154">
        <f t="shared" si="143"/>
        <v>8.6520000000000014E-2</v>
      </c>
      <c r="C1787" s="206">
        <f t="shared" si="145"/>
        <v>5.3947190721649441E-2</v>
      </c>
      <c r="D1787" s="33">
        <f t="shared" si="144"/>
        <v>0.1183</v>
      </c>
      <c r="E1787" s="206">
        <f t="shared" si="146"/>
        <v>9.3401675257731992E-2</v>
      </c>
      <c r="F1787" s="765">
        <v>11.83</v>
      </c>
      <c r="G1787" s="765">
        <v>3.1779999999999999</v>
      </c>
      <c r="H1787" s="337">
        <f t="shared" si="147"/>
        <v>3.9454484536082477</v>
      </c>
      <c r="I1787" s="34">
        <f t="shared" si="148"/>
        <v>3.9454484536082551E-2</v>
      </c>
      <c r="J1787" s="338">
        <f t="shared" si="149"/>
        <v>-7.6327832942979512E-17</v>
      </c>
      <c r="K1787" s="1786"/>
      <c r="L1787" s="1787"/>
      <c r="M1787" s="1786"/>
      <c r="N1787" s="1786"/>
      <c r="O1787" s="1786"/>
      <c r="P1787" s="1786"/>
      <c r="Q1787" s="1786"/>
    </row>
    <row r="1788" spans="1:17">
      <c r="A1788" s="764">
        <v>39937</v>
      </c>
      <c r="B1788" s="154">
        <f t="shared" si="143"/>
        <v>8.387E-2</v>
      </c>
      <c r="C1788" s="206">
        <f t="shared" si="145"/>
        <v>5.3999394329896859E-2</v>
      </c>
      <c r="D1788" s="33">
        <f t="shared" si="144"/>
        <v>0.11630000000000001</v>
      </c>
      <c r="E1788" s="206">
        <f t="shared" si="146"/>
        <v>9.3448582474226827E-2</v>
      </c>
      <c r="F1788" s="765">
        <v>11.63</v>
      </c>
      <c r="G1788" s="765">
        <v>3.2429999999999999</v>
      </c>
      <c r="H1788" s="337">
        <f t="shared" si="147"/>
        <v>3.9449188144329899</v>
      </c>
      <c r="I1788" s="34">
        <f t="shared" si="148"/>
        <v>3.9449188144329968E-2</v>
      </c>
      <c r="J1788" s="338">
        <f t="shared" si="149"/>
        <v>-6.9388939039072284E-17</v>
      </c>
      <c r="K1788" s="1786"/>
      <c r="L1788" s="1787"/>
      <c r="M1788" s="1786"/>
      <c r="N1788" s="1786"/>
      <c r="O1788" s="1786"/>
      <c r="P1788" s="1786"/>
      <c r="Q1788" s="1786"/>
    </row>
    <row r="1789" spans="1:17">
      <c r="A1789" s="764">
        <v>39938</v>
      </c>
      <c r="B1789" s="154">
        <f t="shared" si="143"/>
        <v>8.3889999999999992E-2</v>
      </c>
      <c r="C1789" s="206">
        <f t="shared" si="145"/>
        <v>5.4052319587628801E-2</v>
      </c>
      <c r="D1789" s="33">
        <f t="shared" si="144"/>
        <v>0.11599999999999999</v>
      </c>
      <c r="E1789" s="206">
        <f t="shared" si="146"/>
        <v>9.3495360824742274E-2</v>
      </c>
      <c r="F1789" s="765">
        <v>11.6</v>
      </c>
      <c r="G1789" s="765">
        <v>3.2109999999999999</v>
      </c>
      <c r="H1789" s="337">
        <f t="shared" si="147"/>
        <v>3.9443041237113401</v>
      </c>
      <c r="I1789" s="34">
        <f t="shared" si="148"/>
        <v>3.9443041237113473E-2</v>
      </c>
      <c r="J1789" s="338">
        <f t="shared" si="149"/>
        <v>-6.9388939039072284E-17</v>
      </c>
      <c r="K1789" s="1786"/>
      <c r="L1789" s="1787"/>
      <c r="M1789" s="1786"/>
      <c r="N1789" s="1786"/>
      <c r="O1789" s="1786"/>
      <c r="P1789" s="1786"/>
      <c r="Q1789" s="1786"/>
    </row>
    <row r="1790" spans="1:17">
      <c r="A1790" s="764">
        <v>39939</v>
      </c>
      <c r="B1790" s="154">
        <f t="shared" si="143"/>
        <v>8.2299999999999998E-2</v>
      </c>
      <c r="C1790" s="206">
        <f t="shared" si="145"/>
        <v>5.410306701030921E-2</v>
      </c>
      <c r="D1790" s="33">
        <f t="shared" si="144"/>
        <v>0.11470000000000001</v>
      </c>
      <c r="E1790" s="206">
        <f t="shared" si="146"/>
        <v>9.3540721649484543E-2</v>
      </c>
      <c r="F1790" s="765">
        <v>11.47</v>
      </c>
      <c r="G1790" s="765">
        <v>3.24</v>
      </c>
      <c r="H1790" s="337">
        <f t="shared" si="147"/>
        <v>3.9437654639175252</v>
      </c>
      <c r="I1790" s="34">
        <f t="shared" si="148"/>
        <v>3.9437654639175333E-2</v>
      </c>
      <c r="J1790" s="338">
        <f t="shared" si="149"/>
        <v>-8.3266726846886741E-17</v>
      </c>
      <c r="K1790" s="1786"/>
      <c r="L1790" s="1787"/>
      <c r="M1790" s="1786"/>
      <c r="N1790" s="1786"/>
      <c r="O1790" s="1786"/>
      <c r="P1790" s="1786"/>
      <c r="Q1790" s="1786"/>
    </row>
    <row r="1791" spans="1:17">
      <c r="A1791" s="764">
        <v>39941</v>
      </c>
      <c r="B1791" s="154">
        <f t="shared" si="143"/>
        <v>7.9630000000000006E-2</v>
      </c>
      <c r="C1791" s="206">
        <f t="shared" si="145"/>
        <v>5.414989690721643E-2</v>
      </c>
      <c r="D1791" s="33">
        <f t="shared" si="144"/>
        <v>0.11410000000000001</v>
      </c>
      <c r="E1791" s="206">
        <f t="shared" si="146"/>
        <v>9.3584407216494858E-2</v>
      </c>
      <c r="F1791" s="765">
        <v>11.41</v>
      </c>
      <c r="G1791" s="765">
        <v>3.4470000000000001</v>
      </c>
      <c r="H1791" s="337">
        <f t="shared" si="147"/>
        <v>3.9434510309278346</v>
      </c>
      <c r="I1791" s="34">
        <f t="shared" si="148"/>
        <v>3.9434510309278428E-2</v>
      </c>
      <c r="J1791" s="338">
        <f t="shared" si="149"/>
        <v>-8.3266726846886741E-17</v>
      </c>
      <c r="K1791" s="1786"/>
      <c r="L1791" s="1787"/>
      <c r="M1791" s="1786"/>
      <c r="N1791" s="1786"/>
      <c r="O1791" s="1786"/>
      <c r="P1791" s="1786"/>
      <c r="Q1791" s="1786"/>
    </row>
    <row r="1792" spans="1:17">
      <c r="A1792" s="764">
        <v>39944</v>
      </c>
      <c r="B1792" s="154">
        <f t="shared" si="143"/>
        <v>8.1820000000000004E-2</v>
      </c>
      <c r="C1792" s="206">
        <f t="shared" si="145"/>
        <v>5.4199703608247364E-2</v>
      </c>
      <c r="D1792" s="33">
        <f t="shared" si="144"/>
        <v>0.1157</v>
      </c>
      <c r="E1792" s="206">
        <f t="shared" si="146"/>
        <v>9.3630670103092811E-2</v>
      </c>
      <c r="F1792" s="765">
        <v>11.57</v>
      </c>
      <c r="G1792" s="765">
        <v>3.3879999999999999</v>
      </c>
      <c r="H1792" s="337">
        <f t="shared" si="147"/>
        <v>3.9430966494845352</v>
      </c>
      <c r="I1792" s="34">
        <f t="shared" si="148"/>
        <v>3.9430966494845447E-2</v>
      </c>
      <c r="J1792" s="338">
        <f t="shared" si="149"/>
        <v>-9.7144514654701197E-17</v>
      </c>
      <c r="K1792" s="1786"/>
      <c r="L1792" s="1787"/>
      <c r="M1792" s="1786"/>
      <c r="N1792" s="1786"/>
      <c r="O1792" s="1786"/>
      <c r="P1792" s="1786"/>
      <c r="Q1792" s="1786"/>
    </row>
    <row r="1793" spans="1:17">
      <c r="A1793" s="764">
        <v>39945</v>
      </c>
      <c r="B1793" s="154">
        <f t="shared" si="143"/>
        <v>8.183E-2</v>
      </c>
      <c r="C1793" s="206">
        <f t="shared" si="145"/>
        <v>5.4249420103092715E-2</v>
      </c>
      <c r="D1793" s="33">
        <f t="shared" si="144"/>
        <v>0.1159</v>
      </c>
      <c r="E1793" s="206">
        <f t="shared" si="146"/>
        <v>9.3677061855670138E-2</v>
      </c>
      <c r="F1793" s="765">
        <v>11.59</v>
      </c>
      <c r="G1793" s="765">
        <v>3.407</v>
      </c>
      <c r="H1793" s="337">
        <f t="shared" si="147"/>
        <v>3.9427641752577314</v>
      </c>
      <c r="I1793" s="34">
        <f t="shared" si="148"/>
        <v>3.9427641752577423E-2</v>
      </c>
      <c r="J1793" s="338">
        <f t="shared" si="149"/>
        <v>-1.1102230246251565E-16</v>
      </c>
      <c r="K1793" s="1786"/>
      <c r="L1793" s="1787"/>
      <c r="M1793" s="1786"/>
      <c r="N1793" s="1786"/>
      <c r="O1793" s="1786"/>
      <c r="P1793" s="1786"/>
      <c r="Q1793" s="1786"/>
    </row>
    <row r="1794" spans="1:17">
      <c r="A1794" s="764">
        <v>39946</v>
      </c>
      <c r="B1794" s="154">
        <f t="shared" si="143"/>
        <v>8.5169999999999996E-2</v>
      </c>
      <c r="C1794" s="206">
        <f t="shared" si="145"/>
        <v>5.4303427835051481E-2</v>
      </c>
      <c r="D1794" s="33">
        <f t="shared" si="144"/>
        <v>0.1186</v>
      </c>
      <c r="E1794" s="206">
        <f t="shared" si="146"/>
        <v>9.372719072164952E-2</v>
      </c>
      <c r="F1794" s="765">
        <v>11.86</v>
      </c>
      <c r="G1794" s="765">
        <v>3.343</v>
      </c>
      <c r="H1794" s="337">
        <f t="shared" si="147"/>
        <v>3.9423762886597928</v>
      </c>
      <c r="I1794" s="34">
        <f t="shared" si="148"/>
        <v>3.9423762886598039E-2</v>
      </c>
      <c r="J1794" s="338">
        <f t="shared" si="149"/>
        <v>-1.1102230246251565E-16</v>
      </c>
      <c r="K1794" s="1786"/>
      <c r="L1794" s="1787"/>
      <c r="M1794" s="1786"/>
      <c r="N1794" s="1786"/>
      <c r="O1794" s="1786"/>
      <c r="P1794" s="1786"/>
      <c r="Q1794" s="1786"/>
    </row>
    <row r="1795" spans="1:17">
      <c r="A1795" s="764">
        <v>39947</v>
      </c>
      <c r="B1795" s="154">
        <f t="shared" si="143"/>
        <v>8.4850000000000009E-2</v>
      </c>
      <c r="C1795" s="206">
        <f t="shared" si="145"/>
        <v>5.4357680412371066E-2</v>
      </c>
      <c r="D1795" s="33">
        <f t="shared" si="144"/>
        <v>0.1179</v>
      </c>
      <c r="E1795" s="206">
        <f t="shared" si="146"/>
        <v>9.3776675257732006E-2</v>
      </c>
      <c r="F1795" s="765">
        <v>11.790000000000001</v>
      </c>
      <c r="G1795" s="765">
        <v>3.3050000000000002</v>
      </c>
      <c r="H1795" s="337">
        <f t="shared" si="147"/>
        <v>3.9418994845360817</v>
      </c>
      <c r="I1795" s="34">
        <f t="shared" si="148"/>
        <v>3.941899484536094E-2</v>
      </c>
      <c r="J1795" s="338">
        <f t="shared" si="149"/>
        <v>-1.2490009027033011E-16</v>
      </c>
      <c r="K1795" s="1786"/>
      <c r="L1795" s="1787"/>
      <c r="M1795" s="1786"/>
      <c r="N1795" s="1786"/>
      <c r="O1795" s="1786"/>
      <c r="P1795" s="1786"/>
      <c r="Q1795" s="1786"/>
    </row>
    <row r="1796" spans="1:17">
      <c r="A1796" s="764">
        <v>39948</v>
      </c>
      <c r="B1796" s="154">
        <f t="shared" si="143"/>
        <v>8.3350000000000007E-2</v>
      </c>
      <c r="C1796" s="206">
        <f t="shared" si="145"/>
        <v>5.4409600515463855E-2</v>
      </c>
      <c r="D1796" s="33">
        <f t="shared" si="144"/>
        <v>0.11700000000000001</v>
      </c>
      <c r="E1796" s="206">
        <f t="shared" si="146"/>
        <v>9.3825128865979421E-2</v>
      </c>
      <c r="F1796" s="765">
        <v>11.700000000000001</v>
      </c>
      <c r="G1796" s="765">
        <v>3.3650000000000002</v>
      </c>
      <c r="H1796" s="337">
        <f t="shared" si="147"/>
        <v>3.9415528350515454</v>
      </c>
      <c r="I1796" s="34">
        <f t="shared" si="148"/>
        <v>3.9415528350515566E-2</v>
      </c>
      <c r="J1796" s="338">
        <f t="shared" si="149"/>
        <v>-1.1102230246251565E-16</v>
      </c>
      <c r="K1796" s="1786"/>
      <c r="L1796" s="1787"/>
      <c r="M1796" s="1786"/>
      <c r="N1796" s="1786"/>
      <c r="O1796" s="1786"/>
      <c r="P1796" s="1786"/>
      <c r="Q1796" s="1786"/>
    </row>
    <row r="1797" spans="1:17">
      <c r="A1797" s="764">
        <v>39951</v>
      </c>
      <c r="B1797" s="154">
        <f t="shared" si="143"/>
        <v>8.2119999999999999E-2</v>
      </c>
      <c r="C1797" s="206">
        <f t="shared" si="145"/>
        <v>5.4459652061855608E-2</v>
      </c>
      <c r="D1797" s="33">
        <f t="shared" si="144"/>
        <v>0.1157</v>
      </c>
      <c r="E1797" s="206">
        <f t="shared" si="146"/>
        <v>9.3871520618556747E-2</v>
      </c>
      <c r="F1797" s="765">
        <v>11.57</v>
      </c>
      <c r="G1797" s="765">
        <v>3.3580000000000001</v>
      </c>
      <c r="H1797" s="337">
        <f t="shared" si="147"/>
        <v>3.9411868556701024</v>
      </c>
      <c r="I1797" s="34">
        <f t="shared" si="148"/>
        <v>3.9411868556701139E-2</v>
      </c>
      <c r="J1797" s="338">
        <f t="shared" si="149"/>
        <v>-1.1796119636642288E-16</v>
      </c>
      <c r="K1797" s="1786"/>
      <c r="L1797" s="1787"/>
      <c r="M1797" s="1786"/>
      <c r="N1797" s="1786"/>
      <c r="O1797" s="1786"/>
      <c r="P1797" s="1786"/>
      <c r="Q1797" s="1786"/>
    </row>
    <row r="1798" spans="1:17">
      <c r="A1798" s="764">
        <v>39952</v>
      </c>
      <c r="B1798" s="154">
        <f t="shared" ref="B1798:B1861" si="150">(F1798-G1798)/100</f>
        <v>7.9919999999999991E-2</v>
      </c>
      <c r="C1798" s="206">
        <f t="shared" si="145"/>
        <v>5.4507628865979332E-2</v>
      </c>
      <c r="D1798" s="33">
        <f t="shared" si="144"/>
        <v>0.1143</v>
      </c>
      <c r="E1798" s="206">
        <f t="shared" si="146"/>
        <v>9.3915721649484585E-2</v>
      </c>
      <c r="F1798" s="765">
        <v>11.43</v>
      </c>
      <c r="G1798" s="765">
        <v>3.4380000000000002</v>
      </c>
      <c r="H1798" s="337">
        <f t="shared" si="147"/>
        <v>3.9408092783505144</v>
      </c>
      <c r="I1798" s="34">
        <f t="shared" si="148"/>
        <v>3.9408092783505252E-2</v>
      </c>
      <c r="J1798" s="338">
        <f t="shared" si="149"/>
        <v>-1.1102230246251565E-16</v>
      </c>
      <c r="K1798" s="1786"/>
      <c r="L1798" s="1787"/>
      <c r="M1798" s="1786"/>
      <c r="N1798" s="1786"/>
      <c r="O1798" s="1786"/>
      <c r="P1798" s="1786"/>
      <c r="Q1798" s="1786"/>
    </row>
    <row r="1799" spans="1:17">
      <c r="A1799" s="764">
        <v>39954</v>
      </c>
      <c r="B1799" s="154">
        <f t="shared" si="150"/>
        <v>8.09E-2</v>
      </c>
      <c r="C1799" s="206">
        <f t="shared" si="145"/>
        <v>5.4557512886597881E-2</v>
      </c>
      <c r="D1799" s="33">
        <f t="shared" ref="D1799:D1862" si="151">F1799/100</f>
        <v>0.11460000000000001</v>
      </c>
      <c r="E1799" s="206">
        <f t="shared" si="146"/>
        <v>9.3960567010309304E-2</v>
      </c>
      <c r="F1799" s="765">
        <v>11.46</v>
      </c>
      <c r="G1799" s="765">
        <v>3.37</v>
      </c>
      <c r="H1799" s="337">
        <f t="shared" si="147"/>
        <v>3.9403054123711336</v>
      </c>
      <c r="I1799" s="34">
        <f t="shared" si="148"/>
        <v>3.9403054123711423E-2</v>
      </c>
      <c r="J1799" s="338">
        <f t="shared" si="149"/>
        <v>-8.3266726846886741E-17</v>
      </c>
      <c r="K1799" s="1786"/>
      <c r="L1799" s="1787"/>
      <c r="M1799" s="1786"/>
      <c r="N1799" s="1786"/>
      <c r="O1799" s="1786"/>
      <c r="P1799" s="1786"/>
      <c r="Q1799" s="1786"/>
    </row>
    <row r="1800" spans="1:17">
      <c r="A1800" s="764">
        <v>39955</v>
      </c>
      <c r="B1800" s="154">
        <f t="shared" si="150"/>
        <v>7.9229999999999995E-2</v>
      </c>
      <c r="C1800" s="206">
        <f t="shared" si="145"/>
        <v>5.4606082474226755E-2</v>
      </c>
      <c r="D1800" s="33">
        <f t="shared" si="151"/>
        <v>0.11470000000000001</v>
      </c>
      <c r="E1800" s="206">
        <f t="shared" si="146"/>
        <v>9.4006056701030946E-2</v>
      </c>
      <c r="F1800" s="765">
        <v>11.47</v>
      </c>
      <c r="G1800" s="765">
        <v>3.5470000000000002</v>
      </c>
      <c r="H1800" s="337">
        <f t="shared" si="147"/>
        <v>3.939997422680412</v>
      </c>
      <c r="I1800" s="34">
        <f t="shared" si="148"/>
        <v>3.9399974226804191E-2</v>
      </c>
      <c r="J1800" s="338">
        <f t="shared" si="149"/>
        <v>-6.9388939039072284E-17</v>
      </c>
      <c r="K1800" s="1786"/>
      <c r="L1800" s="1787"/>
      <c r="M1800" s="1786"/>
      <c r="N1800" s="1786"/>
      <c r="O1800" s="1786"/>
      <c r="P1800" s="1786"/>
      <c r="Q1800" s="1786"/>
    </row>
    <row r="1801" spans="1:17">
      <c r="A1801" s="764">
        <v>39958</v>
      </c>
      <c r="B1801" s="154">
        <f t="shared" si="150"/>
        <v>7.8460000000000016E-2</v>
      </c>
      <c r="C1801" s="206">
        <f t="shared" si="145"/>
        <v>5.4653208762886554E-2</v>
      </c>
      <c r="D1801" s="33">
        <f t="shared" si="151"/>
        <v>0.1145</v>
      </c>
      <c r="E1801" s="206">
        <f t="shared" si="146"/>
        <v>9.405103092783508E-2</v>
      </c>
      <c r="F1801" s="765">
        <v>11.450000000000001</v>
      </c>
      <c r="G1801" s="765">
        <v>3.6040000000000001</v>
      </c>
      <c r="H1801" s="337">
        <f t="shared" si="147"/>
        <v>3.9397822164948448</v>
      </c>
      <c r="I1801" s="34">
        <f t="shared" si="148"/>
        <v>3.9397822164948526E-2</v>
      </c>
      <c r="J1801" s="338">
        <f t="shared" si="149"/>
        <v>-7.6327832942979512E-17</v>
      </c>
      <c r="K1801" s="1786"/>
      <c r="L1801" s="1787"/>
      <c r="M1801" s="1786"/>
      <c r="N1801" s="1786"/>
      <c r="O1801" s="1786"/>
      <c r="P1801" s="1786"/>
      <c r="Q1801" s="1786"/>
    </row>
    <row r="1802" spans="1:17">
      <c r="A1802" s="764">
        <v>39959</v>
      </c>
      <c r="B1802" s="154">
        <f t="shared" si="150"/>
        <v>7.8089999999999993E-2</v>
      </c>
      <c r="C1802" s="206">
        <f t="shared" si="145"/>
        <v>5.4700902061855627E-2</v>
      </c>
      <c r="D1802" s="33">
        <f t="shared" si="151"/>
        <v>0.1143</v>
      </c>
      <c r="E1802" s="206">
        <f t="shared" si="146"/>
        <v>9.4096134020618602E-2</v>
      </c>
      <c r="F1802" s="765">
        <v>11.43</v>
      </c>
      <c r="G1802" s="765">
        <v>3.621</v>
      </c>
      <c r="H1802" s="337">
        <f t="shared" si="147"/>
        <v>3.9395231958762889</v>
      </c>
      <c r="I1802" s="34">
        <f t="shared" si="148"/>
        <v>3.9395231958762975E-2</v>
      </c>
      <c r="J1802" s="338">
        <f t="shared" si="149"/>
        <v>-8.3266726846886741E-17</v>
      </c>
      <c r="K1802" s="1786"/>
      <c r="L1802" s="1787"/>
      <c r="M1802" s="1786"/>
      <c r="N1802" s="1786"/>
      <c r="O1802" s="1786"/>
      <c r="P1802" s="1786"/>
      <c r="Q1802" s="1786"/>
    </row>
    <row r="1803" spans="1:17">
      <c r="A1803" s="764">
        <v>39960</v>
      </c>
      <c r="B1803" s="154">
        <f t="shared" si="150"/>
        <v>7.7240000000000003E-2</v>
      </c>
      <c r="C1803" s="206">
        <f t="shared" si="145"/>
        <v>5.474759020618554E-2</v>
      </c>
      <c r="D1803" s="33">
        <f t="shared" si="151"/>
        <v>0.11349999999999999</v>
      </c>
      <c r="E1803" s="206">
        <f t="shared" si="146"/>
        <v>9.4140077319587664E-2</v>
      </c>
      <c r="F1803" s="765">
        <v>11.35</v>
      </c>
      <c r="G1803" s="765">
        <v>3.6259999999999999</v>
      </c>
      <c r="H1803" s="337">
        <f t="shared" si="147"/>
        <v>3.9392487113402059</v>
      </c>
      <c r="I1803" s="34">
        <f t="shared" si="148"/>
        <v>3.9392487113402125E-2</v>
      </c>
      <c r="J1803" s="338">
        <f t="shared" si="149"/>
        <v>-6.2450045135165055E-17</v>
      </c>
      <c r="K1803" s="1786"/>
      <c r="L1803" s="1787"/>
      <c r="M1803" s="1786"/>
      <c r="N1803" s="1786"/>
      <c r="O1803" s="1786"/>
      <c r="P1803" s="1786"/>
      <c r="Q1803" s="1786"/>
    </row>
    <row r="1804" spans="1:17">
      <c r="A1804" s="764">
        <v>39961</v>
      </c>
      <c r="B1804" s="154">
        <f t="shared" si="150"/>
        <v>7.7600000000000002E-2</v>
      </c>
      <c r="C1804" s="206">
        <f t="shared" si="145"/>
        <v>5.4795141752577284E-2</v>
      </c>
      <c r="D1804" s="33">
        <f t="shared" si="151"/>
        <v>0.1142</v>
      </c>
      <c r="E1804" s="206">
        <f t="shared" si="146"/>
        <v>9.4185180412371172E-2</v>
      </c>
      <c r="F1804" s="765">
        <v>11.42</v>
      </c>
      <c r="G1804" s="765">
        <v>3.66</v>
      </c>
      <c r="H1804" s="337">
        <f t="shared" si="147"/>
        <v>3.9390038659793811</v>
      </c>
      <c r="I1804" s="34">
        <f t="shared" si="148"/>
        <v>3.9390038659793888E-2</v>
      </c>
      <c r="J1804" s="338">
        <f t="shared" si="149"/>
        <v>-7.6327832942979512E-17</v>
      </c>
      <c r="K1804" s="1786"/>
      <c r="L1804" s="1787"/>
      <c r="M1804" s="1786"/>
      <c r="N1804" s="1786"/>
      <c r="O1804" s="1786"/>
      <c r="P1804" s="1786"/>
      <c r="Q1804" s="1786"/>
    </row>
    <row r="1805" spans="1:17">
      <c r="A1805" s="764">
        <v>39962</v>
      </c>
      <c r="B1805" s="154">
        <f t="shared" si="150"/>
        <v>7.8109999999999999E-2</v>
      </c>
      <c r="C1805" s="206">
        <f t="shared" ref="C1805:C1868" si="152">AVERAGE(B1030:B1805)</f>
        <v>5.4844072164948424E-2</v>
      </c>
      <c r="D1805" s="33">
        <f t="shared" si="151"/>
        <v>0.114</v>
      </c>
      <c r="E1805" s="206">
        <f t="shared" ref="E1805:E1868" si="153">AVERAGE(D1030:D1805)</f>
        <v>9.423015463917532E-2</v>
      </c>
      <c r="F1805" s="765">
        <v>11.4</v>
      </c>
      <c r="G1805" s="765">
        <v>3.589</v>
      </c>
      <c r="H1805" s="337">
        <f t="shared" ref="H1805:H1868" si="154">AVERAGE(G1030:G1805)</f>
        <v>3.9386082474226805</v>
      </c>
      <c r="I1805" s="34">
        <f t="shared" ref="I1805:I1868" si="155">E1805-C1805</f>
        <v>3.9386082474226897E-2</v>
      </c>
      <c r="J1805" s="338">
        <f t="shared" ref="J1805:J1868" si="156">H1805/100-I1805</f>
        <v>-9.0205620750793969E-17</v>
      </c>
      <c r="K1805" s="1786"/>
      <c r="L1805" s="1787"/>
      <c r="M1805" s="1786"/>
      <c r="N1805" s="1786"/>
      <c r="O1805" s="1786"/>
      <c r="P1805" s="1786"/>
      <c r="Q1805" s="1786"/>
    </row>
    <row r="1806" spans="1:17">
      <c r="A1806" s="764">
        <v>39965</v>
      </c>
      <c r="B1806" s="154">
        <f t="shared" si="150"/>
        <v>7.5510000000000008E-2</v>
      </c>
      <c r="C1806" s="206">
        <f t="shared" si="152"/>
        <v>5.4889265463917494E-2</v>
      </c>
      <c r="D1806" s="33">
        <f t="shared" si="151"/>
        <v>0.11220000000000001</v>
      </c>
      <c r="E1806" s="206">
        <f t="shared" si="153"/>
        <v>9.4272422680412429E-2</v>
      </c>
      <c r="F1806" s="765">
        <v>11.22</v>
      </c>
      <c r="G1806" s="765">
        <v>3.669</v>
      </c>
      <c r="H1806" s="337">
        <f t="shared" si="154"/>
        <v>3.9383157216494844</v>
      </c>
      <c r="I1806" s="34">
        <f t="shared" si="155"/>
        <v>3.9383157216494935E-2</v>
      </c>
      <c r="J1806" s="338">
        <f t="shared" si="156"/>
        <v>-9.0205620750793969E-17</v>
      </c>
      <c r="K1806" s="1786"/>
      <c r="L1806" s="1787"/>
      <c r="M1806" s="1786"/>
      <c r="N1806" s="1786"/>
      <c r="O1806" s="1786"/>
      <c r="P1806" s="1786"/>
      <c r="Q1806" s="1786"/>
    </row>
    <row r="1807" spans="1:17">
      <c r="A1807" s="764">
        <v>39966</v>
      </c>
      <c r="B1807" s="154">
        <f t="shared" si="150"/>
        <v>7.5209999999999999E-2</v>
      </c>
      <c r="C1807" s="206">
        <f t="shared" si="152"/>
        <v>5.4934020618556664E-2</v>
      </c>
      <c r="D1807" s="33">
        <f t="shared" si="151"/>
        <v>0.1118</v>
      </c>
      <c r="E1807" s="206">
        <f t="shared" si="153"/>
        <v>9.431417525773203E-2</v>
      </c>
      <c r="F1807" s="765">
        <v>11.18</v>
      </c>
      <c r="G1807" s="765">
        <v>3.6589999999999998</v>
      </c>
      <c r="H1807" s="337">
        <f t="shared" si="154"/>
        <v>3.9380154639175258</v>
      </c>
      <c r="I1807" s="34">
        <f t="shared" si="155"/>
        <v>3.9380154639175366E-2</v>
      </c>
      <c r="J1807" s="338">
        <f t="shared" si="156"/>
        <v>-1.1102230246251565E-16</v>
      </c>
      <c r="K1807" s="1786"/>
      <c r="L1807" s="1787"/>
      <c r="M1807" s="1786"/>
      <c r="N1807" s="1786"/>
      <c r="O1807" s="1786"/>
      <c r="P1807" s="1786"/>
      <c r="Q1807" s="1786"/>
    </row>
    <row r="1808" spans="1:17">
      <c r="A1808" s="764">
        <v>39967</v>
      </c>
      <c r="B1808" s="154">
        <f t="shared" si="150"/>
        <v>7.6969999999999997E-2</v>
      </c>
      <c r="C1808" s="206">
        <f t="shared" si="152"/>
        <v>5.4979922680412345E-2</v>
      </c>
      <c r="D1808" s="33">
        <f t="shared" si="151"/>
        <v>0.11269999999999999</v>
      </c>
      <c r="E1808" s="206">
        <f t="shared" si="153"/>
        <v>9.4356185567010378E-2</v>
      </c>
      <c r="F1808" s="765">
        <v>11.27</v>
      </c>
      <c r="G1808" s="765">
        <v>3.573</v>
      </c>
      <c r="H1808" s="337">
        <f t="shared" si="154"/>
        <v>3.9376262886597937</v>
      </c>
      <c r="I1808" s="34">
        <f t="shared" si="155"/>
        <v>3.9376262886598033E-2</v>
      </c>
      <c r="J1808" s="338">
        <f t="shared" si="156"/>
        <v>-9.7144514654701197E-17</v>
      </c>
      <c r="K1808" s="1786"/>
      <c r="L1808" s="1787"/>
      <c r="M1808" s="1786"/>
      <c r="N1808" s="1786"/>
      <c r="O1808" s="1786"/>
      <c r="P1808" s="1786"/>
      <c r="Q1808" s="1786"/>
    </row>
    <row r="1809" spans="1:17">
      <c r="A1809" s="764">
        <v>39968</v>
      </c>
      <c r="B1809" s="154">
        <f t="shared" si="150"/>
        <v>7.6319999999999999E-2</v>
      </c>
      <c r="C1809" s="206">
        <f t="shared" si="152"/>
        <v>5.5024871134020589E-2</v>
      </c>
      <c r="D1809" s="33">
        <f t="shared" si="151"/>
        <v>0.11269999999999999</v>
      </c>
      <c r="E1809" s="206">
        <f t="shared" si="153"/>
        <v>9.4397938144329965E-2</v>
      </c>
      <c r="F1809" s="765">
        <v>11.27</v>
      </c>
      <c r="G1809" s="765">
        <v>3.6379999999999999</v>
      </c>
      <c r="H1809" s="337">
        <f t="shared" si="154"/>
        <v>3.9373067010309271</v>
      </c>
      <c r="I1809" s="34">
        <f t="shared" si="155"/>
        <v>3.9373067010309376E-2</v>
      </c>
      <c r="J1809" s="338">
        <f t="shared" si="156"/>
        <v>-1.0408340855860843E-16</v>
      </c>
      <c r="K1809" s="1786"/>
      <c r="L1809" s="1787"/>
      <c r="M1809" s="1786"/>
      <c r="N1809" s="1786"/>
      <c r="O1809" s="1786"/>
      <c r="P1809" s="1786"/>
      <c r="Q1809" s="1786"/>
    </row>
    <row r="1810" spans="1:17">
      <c r="A1810" s="764">
        <v>39969</v>
      </c>
      <c r="B1810" s="154">
        <f t="shared" si="150"/>
        <v>7.5180000000000011E-2</v>
      </c>
      <c r="C1810" s="206">
        <f t="shared" si="152"/>
        <v>5.5069329896907195E-2</v>
      </c>
      <c r="D1810" s="33">
        <f t="shared" si="151"/>
        <v>0.1124</v>
      </c>
      <c r="E1810" s="206">
        <f t="shared" si="153"/>
        <v>9.4439432989690777E-2</v>
      </c>
      <c r="F1810" s="765">
        <v>11.24</v>
      </c>
      <c r="G1810" s="765">
        <v>3.722</v>
      </c>
      <c r="H1810" s="337">
        <f t="shared" si="154"/>
        <v>3.9370103092783504</v>
      </c>
      <c r="I1810" s="34">
        <f t="shared" si="155"/>
        <v>3.9370103092783583E-2</v>
      </c>
      <c r="J1810" s="338">
        <f t="shared" si="156"/>
        <v>-7.6327832942979512E-17</v>
      </c>
      <c r="K1810" s="1786"/>
      <c r="L1810" s="1787"/>
      <c r="M1810" s="1786"/>
      <c r="N1810" s="1786"/>
      <c r="O1810" s="1786"/>
      <c r="P1810" s="1786"/>
      <c r="Q1810" s="1786"/>
    </row>
    <row r="1811" spans="1:17">
      <c r="A1811" s="764">
        <v>39972</v>
      </c>
      <c r="B1811" s="154">
        <f t="shared" si="150"/>
        <v>7.664E-2</v>
      </c>
      <c r="C1811" s="206">
        <f t="shared" si="152"/>
        <v>5.5115605670103068E-2</v>
      </c>
      <c r="D1811" s="33">
        <f t="shared" si="151"/>
        <v>0.1134</v>
      </c>
      <c r="E1811" s="206">
        <f t="shared" si="153"/>
        <v>9.4482216494845422E-2</v>
      </c>
      <c r="F1811" s="765">
        <v>11.34</v>
      </c>
      <c r="G1811" s="765">
        <v>3.6760000000000002</v>
      </c>
      <c r="H1811" s="337">
        <f t="shared" si="154"/>
        <v>3.936661082474227</v>
      </c>
      <c r="I1811" s="34">
        <f t="shared" si="155"/>
        <v>3.9366610824742354E-2</v>
      </c>
      <c r="J1811" s="338">
        <f t="shared" si="156"/>
        <v>-8.3266726846886741E-17</v>
      </c>
      <c r="K1811" s="1786"/>
      <c r="L1811" s="1787"/>
      <c r="M1811" s="1786"/>
      <c r="N1811" s="1786"/>
      <c r="O1811" s="1786"/>
      <c r="P1811" s="1786"/>
      <c r="Q1811" s="1786"/>
    </row>
    <row r="1812" spans="1:17">
      <c r="A1812" s="764">
        <v>39973</v>
      </c>
      <c r="B1812" s="154">
        <f t="shared" si="150"/>
        <v>7.6840000000000006E-2</v>
      </c>
      <c r="C1812" s="206">
        <f t="shared" si="152"/>
        <v>5.5163002577319556E-2</v>
      </c>
      <c r="D1812" s="33">
        <f t="shared" si="151"/>
        <v>0.11320000000000001</v>
      </c>
      <c r="E1812" s="206">
        <f t="shared" si="153"/>
        <v>9.4525515463917575E-2</v>
      </c>
      <c r="F1812" s="765">
        <v>11.32</v>
      </c>
      <c r="G1812" s="765">
        <v>3.6360000000000001</v>
      </c>
      <c r="H1812" s="337">
        <f t="shared" si="154"/>
        <v>3.9362512886597938</v>
      </c>
      <c r="I1812" s="34">
        <f t="shared" si="155"/>
        <v>3.936251288659802E-2</v>
      </c>
      <c r="J1812" s="338">
        <f t="shared" si="156"/>
        <v>-8.3266726846886741E-17</v>
      </c>
      <c r="K1812" s="1786"/>
      <c r="L1812" s="1787"/>
      <c r="M1812" s="1786"/>
      <c r="N1812" s="1786"/>
      <c r="O1812" s="1786"/>
      <c r="P1812" s="1786"/>
      <c r="Q1812" s="1786"/>
    </row>
    <row r="1813" spans="1:17">
      <c r="A1813" s="764">
        <v>39974</v>
      </c>
      <c r="B1813" s="154">
        <f t="shared" si="150"/>
        <v>7.5420000000000001E-2</v>
      </c>
      <c r="C1813" s="206">
        <f t="shared" si="152"/>
        <v>5.5208891752577295E-2</v>
      </c>
      <c r="D1813" s="33">
        <f t="shared" si="151"/>
        <v>0.11230000000000001</v>
      </c>
      <c r="E1813" s="206">
        <f t="shared" si="153"/>
        <v>9.456829896907222E-2</v>
      </c>
      <c r="F1813" s="765">
        <v>11.23</v>
      </c>
      <c r="G1813" s="765">
        <v>3.6880000000000002</v>
      </c>
      <c r="H1813" s="337">
        <f t="shared" si="154"/>
        <v>3.9359407216494846</v>
      </c>
      <c r="I1813" s="34">
        <f t="shared" si="155"/>
        <v>3.9359407216494925E-2</v>
      </c>
      <c r="J1813" s="338">
        <f t="shared" si="156"/>
        <v>-7.6327832942979512E-17</v>
      </c>
      <c r="K1813" s="1786"/>
      <c r="L1813" s="1787"/>
      <c r="M1813" s="1786"/>
      <c r="N1813" s="1786"/>
      <c r="O1813" s="1786"/>
      <c r="P1813" s="1786"/>
      <c r="Q1813" s="1786"/>
    </row>
    <row r="1814" spans="1:17">
      <c r="A1814" s="764">
        <v>39975</v>
      </c>
      <c r="B1814" s="154">
        <f t="shared" si="150"/>
        <v>7.4819999999999998E-2</v>
      </c>
      <c r="C1814" s="206">
        <f t="shared" si="152"/>
        <v>5.5254819587628845E-2</v>
      </c>
      <c r="D1814" s="33">
        <f t="shared" si="151"/>
        <v>0.1118</v>
      </c>
      <c r="E1814" s="206">
        <f t="shared" si="153"/>
        <v>9.4610953608247492E-2</v>
      </c>
      <c r="F1814" s="765">
        <v>11.18</v>
      </c>
      <c r="G1814" s="765">
        <v>3.698</v>
      </c>
      <c r="H1814" s="337">
        <f t="shared" si="154"/>
        <v>3.9356134020618558</v>
      </c>
      <c r="I1814" s="34">
        <f t="shared" si="155"/>
        <v>3.9356134020618647E-2</v>
      </c>
      <c r="J1814" s="338">
        <f t="shared" si="156"/>
        <v>-9.0205620750793969E-17</v>
      </c>
      <c r="K1814" s="1786"/>
      <c r="L1814" s="1787"/>
      <c r="M1814" s="1786"/>
      <c r="N1814" s="1786"/>
      <c r="O1814" s="1786"/>
      <c r="P1814" s="1786"/>
      <c r="Q1814" s="1786"/>
    </row>
    <row r="1815" spans="1:17">
      <c r="A1815" s="764">
        <v>39976</v>
      </c>
      <c r="B1815" s="154">
        <f t="shared" si="150"/>
        <v>7.5359999999999996E-2</v>
      </c>
      <c r="C1815" s="206">
        <f t="shared" si="152"/>
        <v>5.5301172680412354E-2</v>
      </c>
      <c r="D1815" s="33">
        <f t="shared" si="151"/>
        <v>0.11169999999999999</v>
      </c>
      <c r="E1815" s="206">
        <f t="shared" si="153"/>
        <v>9.4653350515463988E-2</v>
      </c>
      <c r="F1815" s="765">
        <v>11.17</v>
      </c>
      <c r="G1815" s="765">
        <v>3.6339999999999999</v>
      </c>
      <c r="H1815" s="337">
        <f t="shared" si="154"/>
        <v>3.9352177835051552</v>
      </c>
      <c r="I1815" s="34">
        <f t="shared" si="155"/>
        <v>3.9352177835051634E-2</v>
      </c>
      <c r="J1815" s="338">
        <f t="shared" si="156"/>
        <v>-8.3266726846886741E-17</v>
      </c>
      <c r="K1815" s="1786"/>
      <c r="L1815" s="1787"/>
      <c r="M1815" s="1786"/>
      <c r="N1815" s="1786"/>
      <c r="O1815" s="1786"/>
      <c r="P1815" s="1786"/>
      <c r="Q1815" s="1786"/>
    </row>
    <row r="1816" spans="1:17">
      <c r="A1816" s="764">
        <v>39979</v>
      </c>
      <c r="B1816" s="154">
        <f t="shared" si="150"/>
        <v>7.7979999999999994E-2</v>
      </c>
      <c r="C1816" s="206">
        <f t="shared" si="152"/>
        <v>5.535186855670101E-2</v>
      </c>
      <c r="D1816" s="33">
        <f t="shared" si="151"/>
        <v>0.11320000000000001</v>
      </c>
      <c r="E1816" s="206">
        <f t="shared" si="153"/>
        <v>9.4698067010309361E-2</v>
      </c>
      <c r="F1816" s="765">
        <v>11.32</v>
      </c>
      <c r="G1816" s="765">
        <v>3.5219999999999998</v>
      </c>
      <c r="H1816" s="337">
        <f t="shared" si="154"/>
        <v>3.934619845360825</v>
      </c>
      <c r="I1816" s="34">
        <f t="shared" si="155"/>
        <v>3.9346198453608351E-2</v>
      </c>
      <c r="J1816" s="338">
        <f t="shared" si="156"/>
        <v>-1.0408340855860843E-16</v>
      </c>
      <c r="K1816" s="1786"/>
      <c r="L1816" s="1787"/>
      <c r="M1816" s="1786"/>
      <c r="N1816" s="1786"/>
      <c r="O1816" s="1786"/>
      <c r="P1816" s="1786"/>
      <c r="Q1816" s="1786"/>
    </row>
    <row r="1817" spans="1:17">
      <c r="A1817" s="764">
        <v>39980</v>
      </c>
      <c r="B1817" s="154">
        <f t="shared" si="150"/>
        <v>7.8349999999999989E-2</v>
      </c>
      <c r="C1817" s="206">
        <f t="shared" si="152"/>
        <v>5.5403182989690707E-2</v>
      </c>
      <c r="D1817" s="33">
        <f t="shared" si="151"/>
        <v>0.11359999999999999</v>
      </c>
      <c r="E1817" s="206">
        <f t="shared" si="153"/>
        <v>9.474329896907227E-2</v>
      </c>
      <c r="F1817" s="765">
        <v>11.36</v>
      </c>
      <c r="G1817" s="765">
        <v>3.5249999999999999</v>
      </c>
      <c r="H1817" s="337">
        <f t="shared" si="154"/>
        <v>3.9340115979381451</v>
      </c>
      <c r="I1817" s="34">
        <f t="shared" si="155"/>
        <v>3.9340115979381564E-2</v>
      </c>
      <c r="J1817" s="338">
        <f t="shared" si="156"/>
        <v>-1.1102230246251565E-16</v>
      </c>
      <c r="K1817" s="1786"/>
      <c r="L1817" s="1787"/>
      <c r="M1817" s="1786"/>
      <c r="N1817" s="1786"/>
      <c r="O1817" s="1786"/>
      <c r="P1817" s="1786"/>
      <c r="Q1817" s="1786"/>
    </row>
    <row r="1818" spans="1:17">
      <c r="A1818" s="764">
        <v>39981</v>
      </c>
      <c r="B1818" s="154">
        <f t="shared" si="150"/>
        <v>8.0590000000000009E-2</v>
      </c>
      <c r="C1818" s="206">
        <f t="shared" si="152"/>
        <v>5.5456726804123696E-2</v>
      </c>
      <c r="D1818" s="33">
        <f t="shared" si="151"/>
        <v>0.1154</v>
      </c>
      <c r="E1818" s="206">
        <f t="shared" si="153"/>
        <v>9.4790206185567119E-2</v>
      </c>
      <c r="F1818" s="765">
        <v>11.540000000000001</v>
      </c>
      <c r="G1818" s="765">
        <v>3.4809999999999999</v>
      </c>
      <c r="H1818" s="337">
        <f t="shared" si="154"/>
        <v>3.9333479381443306</v>
      </c>
      <c r="I1818" s="34">
        <f t="shared" si="155"/>
        <v>3.9333479381443423E-2</v>
      </c>
      <c r="J1818" s="338">
        <f t="shared" si="156"/>
        <v>-1.1796119636642288E-16</v>
      </c>
      <c r="K1818" s="1786"/>
      <c r="L1818" s="1787"/>
      <c r="M1818" s="1786"/>
      <c r="N1818" s="1786"/>
      <c r="O1818" s="1786"/>
      <c r="P1818" s="1786"/>
      <c r="Q1818" s="1786"/>
    </row>
    <row r="1819" spans="1:17">
      <c r="A1819" s="764">
        <v>39982</v>
      </c>
      <c r="B1819" s="154">
        <f t="shared" si="150"/>
        <v>7.9829999999999984E-2</v>
      </c>
      <c r="C1819" s="206">
        <f t="shared" si="152"/>
        <v>5.5508453608247417E-2</v>
      </c>
      <c r="D1819" s="33">
        <f t="shared" si="151"/>
        <v>0.1153</v>
      </c>
      <c r="E1819" s="206">
        <f t="shared" si="153"/>
        <v>9.4836726804123819E-2</v>
      </c>
      <c r="F1819" s="765">
        <v>11.53</v>
      </c>
      <c r="G1819" s="765">
        <v>3.5470000000000002</v>
      </c>
      <c r="H1819" s="337">
        <f t="shared" si="154"/>
        <v>3.9328273195876298</v>
      </c>
      <c r="I1819" s="34">
        <f t="shared" si="155"/>
        <v>3.9328273195876402E-2</v>
      </c>
      <c r="J1819" s="338">
        <f t="shared" si="156"/>
        <v>-1.0408340855860843E-16</v>
      </c>
      <c r="K1819" s="1786"/>
      <c r="L1819" s="1787"/>
      <c r="M1819" s="1786"/>
      <c r="N1819" s="1786"/>
      <c r="O1819" s="1786"/>
      <c r="P1819" s="1786"/>
      <c r="Q1819" s="1786"/>
    </row>
    <row r="1820" spans="1:17">
      <c r="A1820" s="764">
        <v>39983</v>
      </c>
      <c r="B1820" s="154">
        <f t="shared" si="150"/>
        <v>7.9580000000000012E-2</v>
      </c>
      <c r="C1820" s="206">
        <f t="shared" si="152"/>
        <v>5.556067010309277E-2</v>
      </c>
      <c r="D1820" s="33">
        <f t="shared" si="151"/>
        <v>0.11460000000000001</v>
      </c>
      <c r="E1820" s="206">
        <f t="shared" si="153"/>
        <v>9.4882731958762997E-2</v>
      </c>
      <c r="F1820" s="765">
        <v>11.46</v>
      </c>
      <c r="G1820" s="765">
        <v>3.5019999999999998</v>
      </c>
      <c r="H1820" s="337">
        <f t="shared" si="154"/>
        <v>3.9322061855670105</v>
      </c>
      <c r="I1820" s="34">
        <f t="shared" si="155"/>
        <v>3.9322061855670228E-2</v>
      </c>
      <c r="J1820" s="338">
        <f t="shared" si="156"/>
        <v>-1.2490009027033011E-16</v>
      </c>
      <c r="K1820" s="1786"/>
      <c r="L1820" s="1787"/>
      <c r="M1820" s="1786"/>
      <c r="N1820" s="1786"/>
      <c r="O1820" s="1786"/>
      <c r="P1820" s="1786"/>
      <c r="Q1820" s="1786"/>
    </row>
    <row r="1821" spans="1:17">
      <c r="A1821" s="764">
        <v>39986</v>
      </c>
      <c r="B1821" s="154">
        <f t="shared" si="150"/>
        <v>8.2100000000000006E-2</v>
      </c>
      <c r="C1821" s="206">
        <f t="shared" si="152"/>
        <v>5.5616043814432976E-2</v>
      </c>
      <c r="D1821" s="33">
        <f t="shared" si="151"/>
        <v>0.1166</v>
      </c>
      <c r="E1821" s="206">
        <f t="shared" si="153"/>
        <v>9.4930927835051665E-2</v>
      </c>
      <c r="F1821" s="765">
        <v>11.66</v>
      </c>
      <c r="G1821" s="765">
        <v>3.45</v>
      </c>
      <c r="H1821" s="337">
        <f t="shared" si="154"/>
        <v>3.9314884020618561</v>
      </c>
      <c r="I1821" s="34">
        <f t="shared" si="155"/>
        <v>3.9314884020618689E-2</v>
      </c>
      <c r="J1821" s="338">
        <f t="shared" si="156"/>
        <v>-1.2490009027033011E-16</v>
      </c>
      <c r="K1821" s="1786"/>
      <c r="L1821" s="1787"/>
      <c r="M1821" s="1786"/>
      <c r="N1821" s="1786"/>
      <c r="O1821" s="1786"/>
      <c r="P1821" s="1786"/>
      <c r="Q1821" s="1786"/>
    </row>
    <row r="1822" spans="1:17">
      <c r="A1822" s="764">
        <v>39987</v>
      </c>
      <c r="B1822" s="154">
        <f t="shared" si="150"/>
        <v>8.2169999999999993E-2</v>
      </c>
      <c r="C1822" s="206">
        <f t="shared" si="152"/>
        <v>5.5672242268041225E-2</v>
      </c>
      <c r="D1822" s="33">
        <f t="shared" si="151"/>
        <v>0.1168</v>
      </c>
      <c r="E1822" s="206">
        <f t="shared" si="153"/>
        <v>9.4979768041237228E-2</v>
      </c>
      <c r="F1822" s="765">
        <v>11.68</v>
      </c>
      <c r="G1822" s="765">
        <v>3.4630000000000001</v>
      </c>
      <c r="H1822" s="337">
        <f t="shared" si="154"/>
        <v>3.930752577319589</v>
      </c>
      <c r="I1822" s="34">
        <f t="shared" si="155"/>
        <v>3.9307525773196003E-2</v>
      </c>
      <c r="J1822" s="338">
        <f t="shared" si="156"/>
        <v>-1.1102230246251565E-16</v>
      </c>
      <c r="K1822" s="1786"/>
      <c r="L1822" s="1787"/>
      <c r="M1822" s="1786"/>
      <c r="N1822" s="1786"/>
      <c r="O1822" s="1786"/>
      <c r="P1822" s="1786"/>
      <c r="Q1822" s="1786"/>
    </row>
    <row r="1823" spans="1:17">
      <c r="A1823" s="764">
        <v>39988</v>
      </c>
      <c r="B1823" s="154">
        <f t="shared" si="150"/>
        <v>8.0599999999999991E-2</v>
      </c>
      <c r="C1823" s="206">
        <f t="shared" si="152"/>
        <v>5.5726984536082456E-2</v>
      </c>
      <c r="D1823" s="33">
        <f t="shared" si="151"/>
        <v>0.11509999999999999</v>
      </c>
      <c r="E1823" s="206">
        <f t="shared" si="153"/>
        <v>9.5027190721649585E-2</v>
      </c>
      <c r="F1823" s="765">
        <v>11.51</v>
      </c>
      <c r="G1823" s="765">
        <v>3.45</v>
      </c>
      <c r="H1823" s="337">
        <f t="shared" si="154"/>
        <v>3.9300206185567021</v>
      </c>
      <c r="I1823" s="34">
        <f t="shared" si="155"/>
        <v>3.9300206185567128E-2</v>
      </c>
      <c r="J1823" s="338">
        <f t="shared" si="156"/>
        <v>-1.0408340855860843E-16</v>
      </c>
      <c r="K1823" s="1786"/>
      <c r="L1823" s="1787"/>
      <c r="M1823" s="1786"/>
      <c r="N1823" s="1786"/>
      <c r="O1823" s="1786"/>
      <c r="P1823" s="1786"/>
      <c r="Q1823" s="1786"/>
    </row>
    <row r="1824" spans="1:17">
      <c r="A1824" s="764">
        <v>39989</v>
      </c>
      <c r="B1824" s="154">
        <f t="shared" si="150"/>
        <v>8.0839999999999995E-2</v>
      </c>
      <c r="C1824" s="206">
        <f t="shared" si="152"/>
        <v>5.5782332474226801E-2</v>
      </c>
      <c r="D1824" s="33">
        <f t="shared" si="151"/>
        <v>0.11509999999999999</v>
      </c>
      <c r="E1824" s="206">
        <f t="shared" si="153"/>
        <v>9.5074742268041343E-2</v>
      </c>
      <c r="F1824" s="765">
        <v>11.51</v>
      </c>
      <c r="G1824" s="765">
        <v>3.4260000000000002</v>
      </c>
      <c r="H1824" s="337">
        <f t="shared" si="154"/>
        <v>3.9292409793814445</v>
      </c>
      <c r="I1824" s="34">
        <f t="shared" si="155"/>
        <v>3.9292409793814542E-2</v>
      </c>
      <c r="J1824" s="338">
        <f t="shared" si="156"/>
        <v>-9.7144514654701197E-17</v>
      </c>
      <c r="K1824" s="1786"/>
      <c r="L1824" s="1787"/>
      <c r="M1824" s="1786"/>
      <c r="N1824" s="1786"/>
      <c r="O1824" s="1786"/>
      <c r="P1824" s="1786"/>
      <c r="Q1824" s="1786"/>
    </row>
    <row r="1825" spans="1:17">
      <c r="A1825" s="764">
        <v>39990</v>
      </c>
      <c r="B1825" s="154">
        <f t="shared" si="150"/>
        <v>8.1290000000000001E-2</v>
      </c>
      <c r="C1825" s="206">
        <f t="shared" si="152"/>
        <v>5.5837590206185561E-2</v>
      </c>
      <c r="D1825" s="33">
        <f t="shared" si="151"/>
        <v>0.1152</v>
      </c>
      <c r="E1825" s="206">
        <f t="shared" si="153"/>
        <v>9.5122293814433087E-2</v>
      </c>
      <c r="F1825" s="765">
        <v>11.52</v>
      </c>
      <c r="G1825" s="765">
        <v>3.391</v>
      </c>
      <c r="H1825" s="337">
        <f t="shared" si="154"/>
        <v>3.9284703608247433</v>
      </c>
      <c r="I1825" s="34">
        <f t="shared" si="155"/>
        <v>3.9284703608247526E-2</v>
      </c>
      <c r="J1825" s="338">
        <f t="shared" si="156"/>
        <v>-9.0205620750793969E-17</v>
      </c>
      <c r="K1825" s="1786"/>
      <c r="L1825" s="1787"/>
      <c r="M1825" s="1786"/>
      <c r="N1825" s="1786"/>
      <c r="O1825" s="1786"/>
      <c r="P1825" s="1786"/>
      <c r="Q1825" s="1786"/>
    </row>
    <row r="1826" spans="1:17">
      <c r="A1826" s="764">
        <v>39993</v>
      </c>
      <c r="B1826" s="154">
        <f t="shared" si="150"/>
        <v>8.0310000000000006E-2</v>
      </c>
      <c r="C1826" s="206">
        <f t="shared" si="152"/>
        <v>5.5892100515463901E-2</v>
      </c>
      <c r="D1826" s="33">
        <f t="shared" si="151"/>
        <v>0.114</v>
      </c>
      <c r="E1826" s="206">
        <f t="shared" si="153"/>
        <v>9.5167783505154757E-2</v>
      </c>
      <c r="F1826" s="765">
        <v>11.4</v>
      </c>
      <c r="G1826" s="765">
        <v>3.3690000000000002</v>
      </c>
      <c r="H1826" s="337">
        <f t="shared" si="154"/>
        <v>3.9275682989690734</v>
      </c>
      <c r="I1826" s="34">
        <f t="shared" si="155"/>
        <v>3.9275682989690856E-2</v>
      </c>
      <c r="J1826" s="338">
        <f t="shared" si="156"/>
        <v>-1.2490009027033011E-16</v>
      </c>
      <c r="K1826" s="1786"/>
      <c r="L1826" s="1787"/>
      <c r="M1826" s="1786"/>
      <c r="N1826" s="1786"/>
      <c r="O1826" s="1786"/>
      <c r="P1826" s="1786"/>
      <c r="Q1826" s="1786"/>
    </row>
    <row r="1827" spans="1:17">
      <c r="A1827" s="764">
        <v>39994</v>
      </c>
      <c r="B1827" s="154">
        <f t="shared" si="150"/>
        <v>8.0839999999999995E-2</v>
      </c>
      <c r="C1827" s="206">
        <f t="shared" si="152"/>
        <v>5.5947190721649463E-2</v>
      </c>
      <c r="D1827" s="33">
        <f t="shared" si="151"/>
        <v>0.11470000000000001</v>
      </c>
      <c r="E1827" s="206">
        <f t="shared" si="153"/>
        <v>9.5213917525773323E-2</v>
      </c>
      <c r="F1827" s="765">
        <v>11.47</v>
      </c>
      <c r="G1827" s="765">
        <v>3.3860000000000001</v>
      </c>
      <c r="H1827" s="337">
        <f t="shared" si="154"/>
        <v>3.9266726804123722</v>
      </c>
      <c r="I1827" s="34">
        <f t="shared" si="155"/>
        <v>3.926672680412386E-2</v>
      </c>
      <c r="J1827" s="338">
        <f t="shared" si="156"/>
        <v>-1.3877787807814457E-16</v>
      </c>
      <c r="K1827" s="1786"/>
      <c r="L1827" s="1787"/>
      <c r="M1827" s="1786"/>
      <c r="N1827" s="1786"/>
      <c r="O1827" s="1786"/>
      <c r="P1827" s="1786"/>
      <c r="Q1827" s="1786"/>
    </row>
    <row r="1828" spans="1:17">
      <c r="A1828" s="764">
        <v>39995</v>
      </c>
      <c r="B1828" s="154">
        <f t="shared" si="150"/>
        <v>7.936E-2</v>
      </c>
      <c r="C1828" s="206">
        <f t="shared" si="152"/>
        <v>5.5997113402061843E-2</v>
      </c>
      <c r="D1828" s="33">
        <f t="shared" si="151"/>
        <v>0.11349999999999999</v>
      </c>
      <c r="E1828" s="206">
        <f t="shared" si="153"/>
        <v>9.5256056701031044E-2</v>
      </c>
      <c r="F1828" s="765">
        <v>11.35</v>
      </c>
      <c r="G1828" s="765">
        <v>3.4140000000000001</v>
      </c>
      <c r="H1828" s="337">
        <f t="shared" si="154"/>
        <v>3.9258943298969085</v>
      </c>
      <c r="I1828" s="34">
        <f t="shared" si="155"/>
        <v>3.9258943298969201E-2</v>
      </c>
      <c r="J1828" s="338">
        <f t="shared" si="156"/>
        <v>-1.1796119636642288E-16</v>
      </c>
      <c r="K1828" s="1786"/>
      <c r="L1828" s="1787"/>
      <c r="M1828" s="1786"/>
      <c r="N1828" s="1786"/>
      <c r="O1828" s="1786"/>
      <c r="P1828" s="1786"/>
      <c r="Q1828" s="1786"/>
    </row>
    <row r="1829" spans="1:17">
      <c r="A1829" s="764">
        <v>39996</v>
      </c>
      <c r="B1829" s="154">
        <f t="shared" si="150"/>
        <v>8.1820000000000004E-2</v>
      </c>
      <c r="C1829" s="206">
        <f t="shared" si="152"/>
        <v>5.6049304123711327E-2</v>
      </c>
      <c r="D1829" s="33">
        <f t="shared" si="151"/>
        <v>0.11509999999999999</v>
      </c>
      <c r="E1829" s="206">
        <f t="shared" si="153"/>
        <v>9.5299871134020719E-2</v>
      </c>
      <c r="F1829" s="765">
        <v>11.51</v>
      </c>
      <c r="G1829" s="765">
        <v>3.3279999999999998</v>
      </c>
      <c r="H1829" s="337">
        <f t="shared" si="154"/>
        <v>3.925056701030929</v>
      </c>
      <c r="I1829" s="34">
        <f t="shared" si="155"/>
        <v>3.9250567010309392E-2</v>
      </c>
      <c r="J1829" s="338">
        <f t="shared" si="156"/>
        <v>-1.0408340855860843E-16</v>
      </c>
      <c r="K1829" s="1786"/>
      <c r="L1829" s="1787"/>
      <c r="M1829" s="1786"/>
      <c r="N1829" s="1786"/>
      <c r="O1829" s="1786"/>
      <c r="P1829" s="1786"/>
      <c r="Q1829" s="1786"/>
    </row>
    <row r="1830" spans="1:17">
      <c r="A1830" s="764">
        <v>39997</v>
      </c>
      <c r="B1830" s="154">
        <f t="shared" si="150"/>
        <v>8.1799999999999998E-2</v>
      </c>
      <c r="C1830" s="206">
        <f t="shared" si="152"/>
        <v>5.610068298969071E-2</v>
      </c>
      <c r="D1830" s="33">
        <f t="shared" si="151"/>
        <v>0.1152</v>
      </c>
      <c r="E1830" s="206">
        <f t="shared" si="153"/>
        <v>9.5341752577319708E-2</v>
      </c>
      <c r="F1830" s="765">
        <v>11.52</v>
      </c>
      <c r="G1830" s="765">
        <v>3.34</v>
      </c>
      <c r="H1830" s="337">
        <f t="shared" si="154"/>
        <v>3.9241069587628878</v>
      </c>
      <c r="I1830" s="34">
        <f t="shared" si="155"/>
        <v>3.9241069587628997E-2</v>
      </c>
      <c r="J1830" s="338">
        <f t="shared" si="156"/>
        <v>-1.1796119636642288E-16</v>
      </c>
      <c r="K1830" s="1786"/>
      <c r="L1830" s="1787"/>
      <c r="M1830" s="1786"/>
      <c r="N1830" s="1786"/>
      <c r="O1830" s="1786"/>
      <c r="P1830" s="1786"/>
      <c r="Q1830" s="1786"/>
    </row>
    <row r="1831" spans="1:17">
      <c r="A1831" s="764">
        <v>40000</v>
      </c>
      <c r="B1831" s="154">
        <f t="shared" si="150"/>
        <v>8.3299999999999999E-2</v>
      </c>
      <c r="C1831" s="206">
        <f t="shared" si="152"/>
        <v>5.6151610824742251E-2</v>
      </c>
      <c r="D1831" s="33">
        <f t="shared" si="151"/>
        <v>0.11630000000000001</v>
      </c>
      <c r="E1831" s="206">
        <f t="shared" si="153"/>
        <v>9.5383247422680534E-2</v>
      </c>
      <c r="F1831" s="765">
        <v>11.63</v>
      </c>
      <c r="G1831" s="765">
        <v>3.3000000000000003</v>
      </c>
      <c r="H1831" s="337">
        <f t="shared" si="154"/>
        <v>3.9231636597938158</v>
      </c>
      <c r="I1831" s="34">
        <f t="shared" si="155"/>
        <v>3.9231636597938283E-2</v>
      </c>
      <c r="J1831" s="338">
        <f t="shared" si="156"/>
        <v>-1.2490009027033011E-16</v>
      </c>
      <c r="K1831" s="1786"/>
      <c r="L1831" s="1787"/>
      <c r="M1831" s="1786"/>
      <c r="N1831" s="1786"/>
      <c r="O1831" s="1786"/>
      <c r="P1831" s="1786"/>
      <c r="Q1831" s="1786"/>
    </row>
    <row r="1832" spans="1:17">
      <c r="A1832" s="764">
        <v>40001</v>
      </c>
      <c r="B1832" s="154">
        <f t="shared" si="150"/>
        <v>8.3420000000000008E-2</v>
      </c>
      <c r="C1832" s="206">
        <f t="shared" si="152"/>
        <v>5.6202409793814412E-2</v>
      </c>
      <c r="D1832" s="33">
        <f t="shared" si="151"/>
        <v>0.1166</v>
      </c>
      <c r="E1832" s="206">
        <f t="shared" si="153"/>
        <v>9.5425386597938255E-2</v>
      </c>
      <c r="F1832" s="765">
        <v>11.66</v>
      </c>
      <c r="G1832" s="765">
        <v>3.3180000000000001</v>
      </c>
      <c r="H1832" s="337">
        <f t="shared" si="154"/>
        <v>3.9222976804123721</v>
      </c>
      <c r="I1832" s="34">
        <f t="shared" si="155"/>
        <v>3.9222976804123844E-2</v>
      </c>
      <c r="J1832" s="338">
        <f t="shared" si="156"/>
        <v>-1.2490009027033011E-16</v>
      </c>
      <c r="K1832" s="1786"/>
      <c r="L1832" s="1787"/>
      <c r="M1832" s="1786"/>
      <c r="N1832" s="1786"/>
      <c r="O1832" s="1786"/>
      <c r="P1832" s="1786"/>
      <c r="Q1832" s="1786"/>
    </row>
    <row r="1833" spans="1:17">
      <c r="A1833" s="764">
        <v>40002</v>
      </c>
      <c r="B1833" s="154">
        <f t="shared" si="150"/>
        <v>8.5130000000000011E-2</v>
      </c>
      <c r="C1833" s="206">
        <f t="shared" si="152"/>
        <v>5.6251623711340182E-2</v>
      </c>
      <c r="D1833" s="33">
        <f t="shared" si="151"/>
        <v>0.1179</v>
      </c>
      <c r="E1833" s="206">
        <f t="shared" si="153"/>
        <v>9.5466365979381559E-2</v>
      </c>
      <c r="F1833" s="765">
        <v>11.790000000000001</v>
      </c>
      <c r="G1833" s="765">
        <v>3.2770000000000001</v>
      </c>
      <c r="H1833" s="337">
        <f t="shared" si="154"/>
        <v>3.9214742268041247</v>
      </c>
      <c r="I1833" s="34">
        <f t="shared" si="155"/>
        <v>3.9214742268041378E-2</v>
      </c>
      <c r="J1833" s="338">
        <f t="shared" si="156"/>
        <v>-1.3183898417423734E-16</v>
      </c>
      <c r="K1833" s="1786"/>
      <c r="L1833" s="1787"/>
      <c r="M1833" s="1786"/>
      <c r="N1833" s="1786"/>
      <c r="O1833" s="1786"/>
      <c r="P1833" s="1786"/>
      <c r="Q1833" s="1786"/>
    </row>
    <row r="1834" spans="1:17">
      <c r="A1834" s="764">
        <v>40003</v>
      </c>
      <c r="B1834" s="154">
        <f t="shared" si="150"/>
        <v>8.4510000000000002E-2</v>
      </c>
      <c r="C1834" s="206">
        <f t="shared" si="152"/>
        <v>5.6302177835051523E-2</v>
      </c>
      <c r="D1834" s="33">
        <f t="shared" si="151"/>
        <v>0.11749999999999999</v>
      </c>
      <c r="E1834" s="206">
        <f t="shared" si="153"/>
        <v>9.550876288659807E-2</v>
      </c>
      <c r="F1834" s="765">
        <v>11.75</v>
      </c>
      <c r="G1834" s="765">
        <v>3.2989999999999999</v>
      </c>
      <c r="H1834" s="337">
        <f t="shared" si="154"/>
        <v>3.9206585051546403</v>
      </c>
      <c r="I1834" s="34">
        <f t="shared" si="155"/>
        <v>3.9206585051546547E-2</v>
      </c>
      <c r="J1834" s="338">
        <f t="shared" si="156"/>
        <v>-1.457167719820518E-16</v>
      </c>
      <c r="K1834" s="1786"/>
      <c r="L1834" s="1787"/>
      <c r="M1834" s="1786"/>
      <c r="N1834" s="1786"/>
      <c r="O1834" s="1786"/>
      <c r="P1834" s="1786"/>
      <c r="Q1834" s="1786"/>
    </row>
    <row r="1835" spans="1:17">
      <c r="A1835" s="764">
        <v>40004</v>
      </c>
      <c r="B1835" s="154">
        <f t="shared" si="150"/>
        <v>8.5610000000000006E-2</v>
      </c>
      <c r="C1835" s="206">
        <f t="shared" si="152"/>
        <v>5.6354948453608236E-2</v>
      </c>
      <c r="D1835" s="33">
        <f t="shared" si="151"/>
        <v>0.1182</v>
      </c>
      <c r="E1835" s="206">
        <f t="shared" si="153"/>
        <v>9.555219072164961E-2</v>
      </c>
      <c r="F1835" s="765">
        <v>11.82</v>
      </c>
      <c r="G1835" s="765">
        <v>3.2589999999999999</v>
      </c>
      <c r="H1835" s="337">
        <f t="shared" si="154"/>
        <v>3.9197242268041257</v>
      </c>
      <c r="I1835" s="34">
        <f t="shared" si="155"/>
        <v>3.9197242268041374E-2</v>
      </c>
      <c r="J1835" s="338">
        <f t="shared" si="156"/>
        <v>-1.1796119636642288E-16</v>
      </c>
      <c r="K1835" s="1786"/>
      <c r="L1835" s="1787"/>
      <c r="M1835" s="1786"/>
      <c r="N1835" s="1786"/>
      <c r="O1835" s="1786"/>
      <c r="P1835" s="1786"/>
      <c r="Q1835" s="1786"/>
    </row>
    <row r="1836" spans="1:17">
      <c r="A1836" s="764">
        <v>40007</v>
      </c>
      <c r="B1836" s="154">
        <f t="shared" si="150"/>
        <v>8.4340000000000012E-2</v>
      </c>
      <c r="C1836" s="206">
        <f t="shared" si="152"/>
        <v>5.6406430412371124E-2</v>
      </c>
      <c r="D1836" s="33">
        <f t="shared" si="151"/>
        <v>0.11700000000000001</v>
      </c>
      <c r="E1836" s="206">
        <f t="shared" si="153"/>
        <v>9.5595618556701151E-2</v>
      </c>
      <c r="F1836" s="765">
        <v>11.700000000000001</v>
      </c>
      <c r="G1836" s="765">
        <v>3.266</v>
      </c>
      <c r="H1836" s="337">
        <f t="shared" si="154"/>
        <v>3.9189188144329918</v>
      </c>
      <c r="I1836" s="34">
        <f t="shared" si="155"/>
        <v>3.9189188144330027E-2</v>
      </c>
      <c r="J1836" s="338">
        <f t="shared" si="156"/>
        <v>-1.1102230246251565E-16</v>
      </c>
      <c r="K1836" s="1786"/>
      <c r="L1836" s="1787"/>
      <c r="M1836" s="1786"/>
      <c r="N1836" s="1786"/>
      <c r="O1836" s="1786"/>
      <c r="P1836" s="1786"/>
      <c r="Q1836" s="1786"/>
    </row>
    <row r="1837" spans="1:17">
      <c r="A1837" s="764">
        <v>40008</v>
      </c>
      <c r="B1837" s="154">
        <f t="shared" si="150"/>
        <v>8.3160000000000012E-2</v>
      </c>
      <c r="C1837" s="206">
        <f t="shared" si="152"/>
        <v>5.6455335051546374E-2</v>
      </c>
      <c r="D1837" s="33">
        <f t="shared" si="151"/>
        <v>0.11620000000000001</v>
      </c>
      <c r="E1837" s="206">
        <f t="shared" si="153"/>
        <v>9.5636340206185708E-2</v>
      </c>
      <c r="F1837" s="765">
        <v>11.620000000000001</v>
      </c>
      <c r="G1837" s="765">
        <v>3.3039999999999998</v>
      </c>
      <c r="H1837" s="337">
        <f t="shared" si="154"/>
        <v>3.9181005154639199</v>
      </c>
      <c r="I1837" s="34">
        <f t="shared" si="155"/>
        <v>3.9181005154639334E-2</v>
      </c>
      <c r="J1837" s="338">
        <f t="shared" si="156"/>
        <v>-1.3183898417423734E-16</v>
      </c>
      <c r="K1837" s="1786"/>
      <c r="L1837" s="1787"/>
      <c r="M1837" s="1786"/>
      <c r="N1837" s="1786"/>
      <c r="O1837" s="1786"/>
      <c r="P1837" s="1786"/>
      <c r="Q1837" s="1786"/>
    </row>
    <row r="1838" spans="1:17">
      <c r="A1838" s="764">
        <v>40009</v>
      </c>
      <c r="B1838" s="154">
        <f t="shared" si="150"/>
        <v>8.073000000000001E-2</v>
      </c>
      <c r="C1838" s="206">
        <f t="shared" si="152"/>
        <v>5.650256443298967E-2</v>
      </c>
      <c r="D1838" s="33">
        <f t="shared" si="151"/>
        <v>0.1144</v>
      </c>
      <c r="E1838" s="206">
        <f t="shared" si="153"/>
        <v>9.5675644329897044E-2</v>
      </c>
      <c r="F1838" s="765">
        <v>11.44</v>
      </c>
      <c r="G1838" s="765">
        <v>3.367</v>
      </c>
      <c r="H1838" s="337">
        <f t="shared" si="154"/>
        <v>3.9173079896907237</v>
      </c>
      <c r="I1838" s="34">
        <f t="shared" si="155"/>
        <v>3.9173079896907374E-2</v>
      </c>
      <c r="J1838" s="338">
        <f t="shared" si="156"/>
        <v>-1.3877787807814457E-16</v>
      </c>
      <c r="K1838" s="1786"/>
      <c r="L1838" s="1787"/>
      <c r="M1838" s="1786"/>
      <c r="N1838" s="1786"/>
      <c r="O1838" s="1786"/>
      <c r="P1838" s="1786"/>
      <c r="Q1838" s="1786"/>
    </row>
    <row r="1839" spans="1:17">
      <c r="A1839" s="764">
        <v>40010</v>
      </c>
      <c r="B1839" s="154">
        <f t="shared" si="150"/>
        <v>8.0829999999999999E-2</v>
      </c>
      <c r="C1839" s="206">
        <f t="shared" si="152"/>
        <v>5.6550360824742248E-2</v>
      </c>
      <c r="D1839" s="33">
        <f t="shared" si="151"/>
        <v>0.1142</v>
      </c>
      <c r="E1839" s="206">
        <f t="shared" si="153"/>
        <v>9.5714948453608381E-2</v>
      </c>
      <c r="F1839" s="765">
        <v>11.42</v>
      </c>
      <c r="G1839" s="765">
        <v>3.3370000000000002</v>
      </c>
      <c r="H1839" s="337">
        <f t="shared" si="154"/>
        <v>3.9164587628866001</v>
      </c>
      <c r="I1839" s="34">
        <f t="shared" si="155"/>
        <v>3.9164587628866133E-2</v>
      </c>
      <c r="J1839" s="338">
        <f t="shared" si="156"/>
        <v>-1.3183898417423734E-16</v>
      </c>
      <c r="K1839" s="1786"/>
      <c r="L1839" s="1787"/>
      <c r="M1839" s="1786"/>
      <c r="N1839" s="1786"/>
      <c r="O1839" s="1786"/>
      <c r="P1839" s="1786"/>
      <c r="Q1839" s="1786"/>
    </row>
    <row r="1840" spans="1:17">
      <c r="A1840" s="764">
        <v>40011</v>
      </c>
      <c r="B1840" s="154">
        <f t="shared" si="150"/>
        <v>7.980000000000001E-2</v>
      </c>
      <c r="C1840" s="206">
        <f t="shared" si="152"/>
        <v>5.6596353092783477E-2</v>
      </c>
      <c r="D1840" s="33">
        <f t="shared" si="151"/>
        <v>0.11380000000000001</v>
      </c>
      <c r="E1840" s="206">
        <f t="shared" si="153"/>
        <v>9.575412371134033E-2</v>
      </c>
      <c r="F1840" s="765">
        <v>11.38</v>
      </c>
      <c r="G1840" s="765">
        <v>3.4</v>
      </c>
      <c r="H1840" s="337">
        <f t="shared" si="154"/>
        <v>3.915777061855672</v>
      </c>
      <c r="I1840" s="34">
        <f t="shared" si="155"/>
        <v>3.9157770618556853E-2</v>
      </c>
      <c r="J1840" s="338">
        <f t="shared" si="156"/>
        <v>-1.3183898417423734E-16</v>
      </c>
      <c r="K1840" s="1786"/>
      <c r="L1840" s="1787"/>
      <c r="M1840" s="1786"/>
      <c r="N1840" s="1786"/>
      <c r="O1840" s="1786"/>
      <c r="P1840" s="1786"/>
      <c r="Q1840" s="1786"/>
    </row>
    <row r="1841" spans="1:17">
      <c r="A1841" s="764">
        <v>40014</v>
      </c>
      <c r="B1841" s="154">
        <f t="shared" si="150"/>
        <v>7.893E-2</v>
      </c>
      <c r="C1841" s="206">
        <f t="shared" si="152"/>
        <v>5.6641237113402049E-2</v>
      </c>
      <c r="D1841" s="33">
        <f t="shared" si="151"/>
        <v>0.11310000000000001</v>
      </c>
      <c r="E1841" s="206">
        <f t="shared" si="153"/>
        <v>9.5791881443299101E-2</v>
      </c>
      <c r="F1841" s="765">
        <v>11.31</v>
      </c>
      <c r="G1841" s="765">
        <v>3.4169999999999998</v>
      </c>
      <c r="H1841" s="337">
        <f t="shared" si="154"/>
        <v>3.9150644329896922</v>
      </c>
      <c r="I1841" s="34">
        <f t="shared" si="155"/>
        <v>3.9150644329897052E-2</v>
      </c>
      <c r="J1841" s="338">
        <f t="shared" si="156"/>
        <v>-1.3183898417423734E-16</v>
      </c>
      <c r="K1841" s="1786"/>
      <c r="L1841" s="1787"/>
      <c r="M1841" s="1786"/>
      <c r="N1841" s="1786"/>
      <c r="O1841" s="1786"/>
      <c r="P1841" s="1786"/>
      <c r="Q1841" s="1786"/>
    </row>
    <row r="1842" spans="1:17">
      <c r="A1842" s="764">
        <v>40015</v>
      </c>
      <c r="B1842" s="154">
        <f t="shared" si="150"/>
        <v>7.8610000000000013E-2</v>
      </c>
      <c r="C1842" s="206">
        <f t="shared" si="152"/>
        <v>5.6684162371134002E-2</v>
      </c>
      <c r="D1842" s="33">
        <f t="shared" si="151"/>
        <v>0.11230000000000001</v>
      </c>
      <c r="E1842" s="206">
        <f t="shared" si="153"/>
        <v>9.5826804123711487E-2</v>
      </c>
      <c r="F1842" s="765">
        <v>11.23</v>
      </c>
      <c r="G1842" s="765">
        <v>3.3690000000000002</v>
      </c>
      <c r="H1842" s="337">
        <f t="shared" si="154"/>
        <v>3.9142641752577338</v>
      </c>
      <c r="I1842" s="34">
        <f t="shared" si="155"/>
        <v>3.9142641752577485E-2</v>
      </c>
      <c r="J1842" s="338">
        <f t="shared" si="156"/>
        <v>-1.457167719820518E-16</v>
      </c>
      <c r="K1842" s="1786"/>
      <c r="L1842" s="1787"/>
      <c r="M1842" s="1786"/>
      <c r="N1842" s="1786"/>
      <c r="O1842" s="1786"/>
      <c r="P1842" s="1786"/>
      <c r="Q1842" s="1786"/>
    </row>
    <row r="1843" spans="1:17">
      <c r="A1843" s="764">
        <v>40016</v>
      </c>
      <c r="B1843" s="154">
        <f t="shared" si="150"/>
        <v>7.8100000000000003E-2</v>
      </c>
      <c r="C1843" s="206">
        <f t="shared" si="152"/>
        <v>5.6726791237113376E-2</v>
      </c>
      <c r="D1843" s="33">
        <f t="shared" si="151"/>
        <v>0.1119</v>
      </c>
      <c r="E1843" s="206">
        <f t="shared" si="153"/>
        <v>9.5861340206185697E-2</v>
      </c>
      <c r="F1843" s="765">
        <v>11.19</v>
      </c>
      <c r="G1843" s="765">
        <v>3.38</v>
      </c>
      <c r="H1843" s="337">
        <f t="shared" si="154"/>
        <v>3.9134548969072185</v>
      </c>
      <c r="I1843" s="34">
        <f t="shared" si="155"/>
        <v>3.9134548969072321E-2</v>
      </c>
      <c r="J1843" s="338">
        <f t="shared" si="156"/>
        <v>-1.3877787807814457E-16</v>
      </c>
      <c r="K1843" s="1786"/>
      <c r="L1843" s="1787"/>
      <c r="M1843" s="1786"/>
      <c r="N1843" s="1786"/>
      <c r="O1843" s="1786"/>
      <c r="P1843" s="1786"/>
      <c r="Q1843" s="1786"/>
    </row>
    <row r="1844" spans="1:17">
      <c r="A1844" s="764">
        <v>40017</v>
      </c>
      <c r="B1844" s="154">
        <f t="shared" si="150"/>
        <v>7.6410000000000006E-2</v>
      </c>
      <c r="C1844" s="206">
        <f t="shared" si="152"/>
        <v>5.6763981958762873E-2</v>
      </c>
      <c r="D1844" s="33">
        <f t="shared" si="151"/>
        <v>0.111</v>
      </c>
      <c r="E1844" s="206">
        <f t="shared" si="153"/>
        <v>9.5892654639175387E-2</v>
      </c>
      <c r="F1844" s="765">
        <v>11.1</v>
      </c>
      <c r="G1844" s="765">
        <v>3.4590000000000001</v>
      </c>
      <c r="H1844" s="337">
        <f t="shared" si="154"/>
        <v>3.9128672680412393</v>
      </c>
      <c r="I1844" s="34">
        <f t="shared" si="155"/>
        <v>3.9128672680412514E-2</v>
      </c>
      <c r="J1844" s="338">
        <f t="shared" si="156"/>
        <v>-1.1796119636642288E-16</v>
      </c>
      <c r="K1844" s="1786"/>
      <c r="L1844" s="1787"/>
      <c r="M1844" s="1786"/>
      <c r="N1844" s="1786"/>
      <c r="O1844" s="1786"/>
      <c r="P1844" s="1786"/>
      <c r="Q1844" s="1786"/>
    </row>
    <row r="1845" spans="1:17">
      <c r="A1845" s="764">
        <v>40018</v>
      </c>
      <c r="B1845" s="154">
        <f t="shared" si="150"/>
        <v>7.6329999999999995E-2</v>
      </c>
      <c r="C1845" s="206">
        <f t="shared" si="152"/>
        <v>5.6802345360824714E-2</v>
      </c>
      <c r="D1845" s="33">
        <f t="shared" si="151"/>
        <v>0.11109999999999999</v>
      </c>
      <c r="E1845" s="206">
        <f t="shared" si="153"/>
        <v>9.5925128865979509E-2</v>
      </c>
      <c r="F1845" s="765">
        <v>11.11</v>
      </c>
      <c r="G1845" s="765">
        <v>3.4769999999999999</v>
      </c>
      <c r="H1845" s="337">
        <f t="shared" si="154"/>
        <v>3.9122783505154661</v>
      </c>
      <c r="I1845" s="34">
        <f t="shared" si="155"/>
        <v>3.9122783505154794E-2</v>
      </c>
      <c r="J1845" s="338">
        <f t="shared" si="156"/>
        <v>-1.3183898417423734E-16</v>
      </c>
      <c r="K1845" s="1786"/>
      <c r="L1845" s="1787"/>
      <c r="M1845" s="1786"/>
      <c r="N1845" s="1786"/>
      <c r="O1845" s="1786"/>
      <c r="P1845" s="1786"/>
      <c r="Q1845" s="1786"/>
    </row>
    <row r="1846" spans="1:17">
      <c r="A1846" s="764">
        <v>40021</v>
      </c>
      <c r="B1846" s="154">
        <f t="shared" si="150"/>
        <v>7.5929999999999997E-2</v>
      </c>
      <c r="C1846" s="206">
        <f t="shared" si="152"/>
        <v>5.6839291237113371E-2</v>
      </c>
      <c r="D1846" s="33">
        <f t="shared" si="151"/>
        <v>0.1108</v>
      </c>
      <c r="E1846" s="206">
        <f t="shared" si="153"/>
        <v>9.5956572164948586E-2</v>
      </c>
      <c r="F1846" s="765">
        <v>11.08</v>
      </c>
      <c r="G1846" s="765">
        <v>3.4870000000000001</v>
      </c>
      <c r="H1846" s="337">
        <f t="shared" si="154"/>
        <v>3.9117280927835072</v>
      </c>
      <c r="I1846" s="34">
        <f t="shared" si="155"/>
        <v>3.9117280927835216E-2</v>
      </c>
      <c r="J1846" s="338">
        <f t="shared" si="156"/>
        <v>-1.457167719820518E-16</v>
      </c>
      <c r="K1846" s="1786"/>
      <c r="L1846" s="1787"/>
      <c r="M1846" s="1786"/>
      <c r="N1846" s="1786"/>
      <c r="O1846" s="1786"/>
      <c r="P1846" s="1786"/>
      <c r="Q1846" s="1786"/>
    </row>
    <row r="1847" spans="1:17">
      <c r="A1847" s="764">
        <v>40022</v>
      </c>
      <c r="B1847" s="154">
        <f t="shared" si="150"/>
        <v>7.7130000000000004E-2</v>
      </c>
      <c r="C1847" s="206">
        <f t="shared" si="152"/>
        <v>5.6875128865979355E-2</v>
      </c>
      <c r="D1847" s="33">
        <f t="shared" si="151"/>
        <v>0.1114</v>
      </c>
      <c r="E1847" s="206">
        <f t="shared" si="153"/>
        <v>9.5986726804123831E-2</v>
      </c>
      <c r="F1847" s="765">
        <v>11.14</v>
      </c>
      <c r="G1847" s="765">
        <v>3.427</v>
      </c>
      <c r="H1847" s="337">
        <f t="shared" si="154"/>
        <v>3.9111597938144347</v>
      </c>
      <c r="I1847" s="34">
        <f t="shared" si="155"/>
        <v>3.9111597938144477E-2</v>
      </c>
      <c r="J1847" s="338">
        <f t="shared" si="156"/>
        <v>-1.3183898417423734E-16</v>
      </c>
      <c r="K1847" s="1786"/>
      <c r="L1847" s="1787"/>
      <c r="M1847" s="1786"/>
      <c r="N1847" s="1786"/>
      <c r="O1847" s="1786"/>
      <c r="P1847" s="1786"/>
      <c r="Q1847" s="1786"/>
    </row>
    <row r="1848" spans="1:17">
      <c r="A1848" s="764">
        <v>40023</v>
      </c>
      <c r="B1848" s="154">
        <f t="shared" si="150"/>
        <v>7.6660000000000006E-2</v>
      </c>
      <c r="C1848" s="206">
        <f t="shared" si="152"/>
        <v>5.6911159793814399E-2</v>
      </c>
      <c r="D1848" s="33">
        <f t="shared" si="151"/>
        <v>0.1109</v>
      </c>
      <c r="E1848" s="206">
        <f t="shared" si="153"/>
        <v>9.6016623711340329E-2</v>
      </c>
      <c r="F1848" s="765">
        <v>11.09</v>
      </c>
      <c r="G1848" s="765">
        <v>3.4239999999999999</v>
      </c>
      <c r="H1848" s="337">
        <f t="shared" si="154"/>
        <v>3.9105463917525793</v>
      </c>
      <c r="I1848" s="34">
        <f t="shared" si="155"/>
        <v>3.910546391752593E-2</v>
      </c>
      <c r="J1848" s="338">
        <f t="shared" si="156"/>
        <v>-1.3877787807814457E-16</v>
      </c>
      <c r="K1848" s="1786"/>
      <c r="L1848" s="1787"/>
      <c r="M1848" s="1786"/>
      <c r="N1848" s="1786"/>
      <c r="O1848" s="1786"/>
      <c r="P1848" s="1786"/>
      <c r="Q1848" s="1786"/>
    </row>
    <row r="1849" spans="1:17">
      <c r="A1849" s="764">
        <v>40024</v>
      </c>
      <c r="B1849" s="154">
        <f t="shared" si="150"/>
        <v>7.51E-2</v>
      </c>
      <c r="C1849" s="206">
        <f t="shared" si="152"/>
        <v>5.6947886597938112E-2</v>
      </c>
      <c r="D1849" s="33">
        <f t="shared" si="151"/>
        <v>0.1094</v>
      </c>
      <c r="E1849" s="206">
        <f t="shared" si="153"/>
        <v>9.6046649484536201E-2</v>
      </c>
      <c r="F1849" s="765">
        <v>10.94</v>
      </c>
      <c r="G1849" s="765">
        <v>3.43</v>
      </c>
      <c r="H1849" s="337">
        <f t="shared" si="154"/>
        <v>3.9098762886597958</v>
      </c>
      <c r="I1849" s="34">
        <f t="shared" si="155"/>
        <v>3.9098762886598089E-2</v>
      </c>
      <c r="J1849" s="338">
        <f t="shared" si="156"/>
        <v>-1.3183898417423734E-16</v>
      </c>
      <c r="K1849" s="1786"/>
      <c r="L1849" s="1787"/>
      <c r="M1849" s="1786"/>
      <c r="N1849" s="1786"/>
      <c r="O1849" s="1786"/>
      <c r="P1849" s="1786"/>
      <c r="Q1849" s="1786"/>
    </row>
    <row r="1850" spans="1:17">
      <c r="A1850" s="764">
        <v>40025</v>
      </c>
      <c r="B1850" s="154">
        <f t="shared" si="150"/>
        <v>7.619999999999999E-2</v>
      </c>
      <c r="C1850" s="206">
        <f t="shared" si="152"/>
        <v>5.6985502577319554E-2</v>
      </c>
      <c r="D1850" s="33">
        <f t="shared" si="151"/>
        <v>0.10920000000000001</v>
      </c>
      <c r="E1850" s="206">
        <f t="shared" si="153"/>
        <v>9.6076030927835149E-2</v>
      </c>
      <c r="F1850" s="765">
        <v>10.92</v>
      </c>
      <c r="G1850" s="765">
        <v>3.3000000000000003</v>
      </c>
      <c r="H1850" s="337">
        <f t="shared" si="154"/>
        <v>3.9090528350515488</v>
      </c>
      <c r="I1850" s="34">
        <f t="shared" si="155"/>
        <v>3.9090528350515595E-2</v>
      </c>
      <c r="J1850" s="338">
        <f t="shared" si="156"/>
        <v>-1.0408340855860843E-16</v>
      </c>
      <c r="K1850" s="1786"/>
      <c r="L1850" s="1787"/>
      <c r="M1850" s="1786"/>
      <c r="N1850" s="1786"/>
      <c r="O1850" s="1786"/>
      <c r="P1850" s="1786"/>
      <c r="Q1850" s="1786"/>
    </row>
    <row r="1851" spans="1:17">
      <c r="A1851" s="764">
        <v>40028</v>
      </c>
      <c r="B1851" s="154">
        <f t="shared" si="150"/>
        <v>7.4460000000000012E-2</v>
      </c>
      <c r="C1851" s="206">
        <f t="shared" si="152"/>
        <v>5.7021868556701001E-2</v>
      </c>
      <c r="D1851" s="33">
        <f t="shared" si="151"/>
        <v>0.10790000000000001</v>
      </c>
      <c r="E1851" s="206">
        <f t="shared" si="153"/>
        <v>9.6104252577319693E-2</v>
      </c>
      <c r="F1851" s="765">
        <v>10.790000000000001</v>
      </c>
      <c r="G1851" s="765">
        <v>3.3439999999999999</v>
      </c>
      <c r="H1851" s="337">
        <f t="shared" si="154"/>
        <v>3.9082384020618584</v>
      </c>
      <c r="I1851" s="34">
        <f t="shared" si="155"/>
        <v>3.9082384020618692E-2</v>
      </c>
      <c r="J1851" s="338">
        <f t="shared" si="156"/>
        <v>-1.1102230246251565E-16</v>
      </c>
      <c r="K1851" s="1786"/>
      <c r="L1851" s="1787"/>
      <c r="M1851" s="1786"/>
      <c r="N1851" s="1786"/>
      <c r="O1851" s="1786"/>
      <c r="P1851" s="1786"/>
      <c r="Q1851" s="1786"/>
    </row>
    <row r="1852" spans="1:17">
      <c r="A1852" s="764">
        <v>40029</v>
      </c>
      <c r="B1852" s="154">
        <f t="shared" si="150"/>
        <v>7.4339999999999989E-2</v>
      </c>
      <c r="C1852" s="206">
        <f t="shared" si="152"/>
        <v>5.7058453608247385E-2</v>
      </c>
      <c r="D1852" s="33">
        <f t="shared" si="151"/>
        <v>0.10779999999999999</v>
      </c>
      <c r="E1852" s="206">
        <f t="shared" si="153"/>
        <v>9.613247422680421E-2</v>
      </c>
      <c r="F1852" s="765">
        <v>10.78</v>
      </c>
      <c r="G1852" s="765">
        <v>3.3460000000000001</v>
      </c>
      <c r="H1852" s="337">
        <f t="shared" si="154"/>
        <v>3.9074020618556728</v>
      </c>
      <c r="I1852" s="34">
        <f t="shared" si="155"/>
        <v>3.9074020618556825E-2</v>
      </c>
      <c r="J1852" s="338">
        <f t="shared" si="156"/>
        <v>-9.7144514654701197E-17</v>
      </c>
      <c r="K1852" s="1786"/>
      <c r="L1852" s="1787"/>
      <c r="M1852" s="1786"/>
      <c r="N1852" s="1786"/>
      <c r="O1852" s="1786"/>
      <c r="P1852" s="1786"/>
      <c r="Q1852" s="1786"/>
    </row>
    <row r="1853" spans="1:17">
      <c r="A1853" s="764">
        <v>40030</v>
      </c>
      <c r="B1853" s="154">
        <f t="shared" si="150"/>
        <v>7.4309999999999987E-2</v>
      </c>
      <c r="C1853" s="206">
        <f t="shared" si="152"/>
        <v>5.7095386597938114E-2</v>
      </c>
      <c r="D1853" s="33">
        <f t="shared" si="151"/>
        <v>0.10769999999999999</v>
      </c>
      <c r="E1853" s="206">
        <f t="shared" si="153"/>
        <v>9.6160695876288768E-2</v>
      </c>
      <c r="F1853" s="765">
        <v>10.77</v>
      </c>
      <c r="G1853" s="765">
        <v>3.339</v>
      </c>
      <c r="H1853" s="337">
        <f t="shared" si="154"/>
        <v>3.9065309278350542</v>
      </c>
      <c r="I1853" s="34">
        <f t="shared" si="155"/>
        <v>3.9065309278350654E-2</v>
      </c>
      <c r="J1853" s="338">
        <f t="shared" si="156"/>
        <v>-1.1102230246251565E-16</v>
      </c>
      <c r="K1853" s="1786"/>
      <c r="L1853" s="1787"/>
      <c r="M1853" s="1786"/>
      <c r="N1853" s="1786"/>
      <c r="O1853" s="1786"/>
      <c r="P1853" s="1786"/>
      <c r="Q1853" s="1786"/>
    </row>
    <row r="1854" spans="1:17">
      <c r="A1854" s="764">
        <v>40031</v>
      </c>
      <c r="B1854" s="154">
        <f t="shared" si="150"/>
        <v>7.3459999999999998E-2</v>
      </c>
      <c r="C1854" s="206">
        <f t="shared" si="152"/>
        <v>5.7132332474226763E-2</v>
      </c>
      <c r="D1854" s="33">
        <f t="shared" si="151"/>
        <v>0.1072</v>
      </c>
      <c r="E1854" s="206">
        <f t="shared" si="153"/>
        <v>9.6188788659793925E-2</v>
      </c>
      <c r="F1854" s="765">
        <v>10.72</v>
      </c>
      <c r="G1854" s="765">
        <v>3.3740000000000001</v>
      </c>
      <c r="H1854" s="337">
        <f t="shared" si="154"/>
        <v>3.9056456185567039</v>
      </c>
      <c r="I1854" s="34">
        <f t="shared" si="155"/>
        <v>3.9056456185567162E-2</v>
      </c>
      <c r="J1854" s="338">
        <f t="shared" si="156"/>
        <v>-1.2490009027033011E-16</v>
      </c>
      <c r="K1854" s="1786"/>
      <c r="L1854" s="1787"/>
      <c r="M1854" s="1786"/>
      <c r="N1854" s="1786"/>
      <c r="O1854" s="1786"/>
      <c r="P1854" s="1786"/>
      <c r="Q1854" s="1786"/>
    </row>
    <row r="1855" spans="1:17">
      <c r="A1855" s="764">
        <v>40032</v>
      </c>
      <c r="B1855" s="154">
        <f t="shared" si="150"/>
        <v>7.17E-2</v>
      </c>
      <c r="C1855" s="206">
        <f t="shared" si="152"/>
        <v>5.7167396907216464E-2</v>
      </c>
      <c r="D1855" s="33">
        <f t="shared" si="151"/>
        <v>0.10679999999999999</v>
      </c>
      <c r="E1855" s="206">
        <f t="shared" si="153"/>
        <v>9.6216494845360934E-2</v>
      </c>
      <c r="F1855" s="765">
        <v>10.68</v>
      </c>
      <c r="G1855" s="765">
        <v>3.5100000000000002</v>
      </c>
      <c r="H1855" s="337">
        <f t="shared" si="154"/>
        <v>3.9049097938144359</v>
      </c>
      <c r="I1855" s="34">
        <f t="shared" si="155"/>
        <v>3.904909793814447E-2</v>
      </c>
      <c r="J1855" s="338">
        <f t="shared" si="156"/>
        <v>-1.1102230246251565E-16</v>
      </c>
      <c r="K1855" s="1786"/>
      <c r="L1855" s="1787"/>
      <c r="M1855" s="1786"/>
      <c r="N1855" s="1786"/>
      <c r="O1855" s="1786"/>
      <c r="P1855" s="1786"/>
      <c r="Q1855" s="1786"/>
    </row>
    <row r="1856" spans="1:17">
      <c r="A1856" s="764">
        <v>40035</v>
      </c>
      <c r="B1856" s="154">
        <f t="shared" si="150"/>
        <v>7.1869999999999989E-2</v>
      </c>
      <c r="C1856" s="206">
        <f t="shared" si="152"/>
        <v>5.7202951030927804E-2</v>
      </c>
      <c r="D1856" s="33">
        <f t="shared" si="151"/>
        <v>0.1067</v>
      </c>
      <c r="E1856" s="206">
        <f t="shared" si="153"/>
        <v>9.6244201030927956E-2</v>
      </c>
      <c r="F1856" s="765">
        <v>10.67</v>
      </c>
      <c r="G1856" s="765">
        <v>3.4830000000000001</v>
      </c>
      <c r="H1856" s="337">
        <f t="shared" si="154"/>
        <v>3.9041250000000036</v>
      </c>
      <c r="I1856" s="34">
        <f t="shared" si="155"/>
        <v>3.9041250000000152E-2</v>
      </c>
      <c r="J1856" s="338">
        <f t="shared" si="156"/>
        <v>-1.1796119636642288E-16</v>
      </c>
      <c r="K1856" s="1786"/>
      <c r="L1856" s="1787"/>
      <c r="M1856" s="1786"/>
      <c r="N1856" s="1786"/>
      <c r="O1856" s="1786"/>
      <c r="P1856" s="1786"/>
      <c r="Q1856" s="1786"/>
    </row>
    <row r="1857" spans="1:17">
      <c r="A1857" s="764">
        <v>40036</v>
      </c>
      <c r="B1857" s="154">
        <f t="shared" si="150"/>
        <v>7.2870000000000004E-2</v>
      </c>
      <c r="C1857" s="206">
        <f t="shared" si="152"/>
        <v>5.7239175257731922E-2</v>
      </c>
      <c r="D1857" s="33">
        <f t="shared" si="151"/>
        <v>0.1076</v>
      </c>
      <c r="E1857" s="206">
        <f t="shared" si="153"/>
        <v>9.6272422680412487E-2</v>
      </c>
      <c r="F1857" s="765">
        <v>10.76</v>
      </c>
      <c r="G1857" s="765">
        <v>3.4729999999999999</v>
      </c>
      <c r="H1857" s="337">
        <f t="shared" si="154"/>
        <v>3.9033247422680448</v>
      </c>
      <c r="I1857" s="34">
        <f t="shared" si="155"/>
        <v>3.9033247422680564E-2</v>
      </c>
      <c r="J1857" s="338">
        <f t="shared" si="156"/>
        <v>-1.1796119636642288E-16</v>
      </c>
      <c r="K1857" s="1786"/>
      <c r="L1857" s="1787"/>
      <c r="M1857" s="1786"/>
      <c r="N1857" s="1786"/>
      <c r="O1857" s="1786"/>
      <c r="P1857" s="1786"/>
      <c r="Q1857" s="1786"/>
    </row>
    <row r="1858" spans="1:17">
      <c r="A1858" s="764">
        <v>40037</v>
      </c>
      <c r="B1858" s="154">
        <f t="shared" si="150"/>
        <v>7.2239999999999999E-2</v>
      </c>
      <c r="C1858" s="206">
        <f t="shared" si="152"/>
        <v>5.7274368556700997E-2</v>
      </c>
      <c r="D1858" s="33">
        <f t="shared" si="151"/>
        <v>0.10679999999999999</v>
      </c>
      <c r="E1858" s="206">
        <f t="shared" si="153"/>
        <v>9.6299355670103212E-2</v>
      </c>
      <c r="F1858" s="765">
        <v>10.68</v>
      </c>
      <c r="G1858" s="765">
        <v>3.456</v>
      </c>
      <c r="H1858" s="337">
        <f t="shared" si="154"/>
        <v>3.9024987113402103</v>
      </c>
      <c r="I1858" s="34">
        <f t="shared" si="155"/>
        <v>3.9024987113402215E-2</v>
      </c>
      <c r="J1858" s="338">
        <f t="shared" si="156"/>
        <v>-1.1102230246251565E-16</v>
      </c>
      <c r="K1858" s="1786"/>
      <c r="L1858" s="1787"/>
      <c r="M1858" s="1786"/>
      <c r="N1858" s="1786"/>
      <c r="O1858" s="1786"/>
      <c r="P1858" s="1786"/>
      <c r="Q1858" s="1786"/>
    </row>
    <row r="1859" spans="1:17">
      <c r="A1859" s="764">
        <v>40038</v>
      </c>
      <c r="B1859" s="154">
        <f t="shared" si="150"/>
        <v>7.1760000000000004E-2</v>
      </c>
      <c r="C1859" s="206">
        <f t="shared" si="152"/>
        <v>5.7309703608247387E-2</v>
      </c>
      <c r="D1859" s="33">
        <f t="shared" si="151"/>
        <v>0.106</v>
      </c>
      <c r="E1859" s="206">
        <f t="shared" si="153"/>
        <v>9.6326417525773297E-2</v>
      </c>
      <c r="F1859" s="765">
        <v>10.6</v>
      </c>
      <c r="G1859" s="765">
        <v>3.4239999999999999</v>
      </c>
      <c r="H1859" s="337">
        <f t="shared" si="154"/>
        <v>3.9016713917525809</v>
      </c>
      <c r="I1859" s="34">
        <f t="shared" si="155"/>
        <v>3.9016713917525911E-2</v>
      </c>
      <c r="J1859" s="338">
        <f t="shared" si="156"/>
        <v>-1.0408340855860843E-16</v>
      </c>
      <c r="K1859" s="1786"/>
      <c r="L1859" s="1787"/>
      <c r="M1859" s="1786"/>
      <c r="N1859" s="1786"/>
      <c r="O1859" s="1786"/>
      <c r="P1859" s="1786"/>
      <c r="Q1859" s="1786"/>
    </row>
    <row r="1860" spans="1:17">
      <c r="A1860" s="764">
        <v>40039</v>
      </c>
      <c r="B1860" s="154">
        <f t="shared" si="150"/>
        <v>7.3030000000000012E-2</v>
      </c>
      <c r="C1860" s="206">
        <f t="shared" si="152"/>
        <v>5.7347384020618522E-2</v>
      </c>
      <c r="D1860" s="33">
        <f t="shared" si="151"/>
        <v>0.10620000000000002</v>
      </c>
      <c r="E1860" s="206">
        <f t="shared" si="153"/>
        <v>9.6354381443299081E-2</v>
      </c>
      <c r="F1860" s="765">
        <v>10.620000000000001</v>
      </c>
      <c r="G1860" s="765">
        <v>3.3170000000000002</v>
      </c>
      <c r="H1860" s="337">
        <f t="shared" si="154"/>
        <v>3.9006997422680452</v>
      </c>
      <c r="I1860" s="34">
        <f t="shared" si="155"/>
        <v>3.9006997422680559E-2</v>
      </c>
      <c r="J1860" s="338">
        <f t="shared" si="156"/>
        <v>-1.0408340855860843E-16</v>
      </c>
      <c r="K1860" s="1786"/>
      <c r="L1860" s="1787"/>
      <c r="M1860" s="1786"/>
      <c r="N1860" s="1786"/>
      <c r="O1860" s="1786"/>
      <c r="P1860" s="1786"/>
      <c r="Q1860" s="1786"/>
    </row>
    <row r="1861" spans="1:17">
      <c r="A1861" s="764">
        <v>40042</v>
      </c>
      <c r="B1861" s="154">
        <f t="shared" si="150"/>
        <v>7.5060000000000016E-2</v>
      </c>
      <c r="C1861" s="206">
        <f t="shared" si="152"/>
        <v>5.7388595360824711E-2</v>
      </c>
      <c r="D1861" s="33">
        <f t="shared" si="151"/>
        <v>0.10790000000000001</v>
      </c>
      <c r="E1861" s="206">
        <f t="shared" si="153"/>
        <v>9.6385180412371263E-2</v>
      </c>
      <c r="F1861" s="765">
        <v>10.790000000000001</v>
      </c>
      <c r="G1861" s="765">
        <v>3.2839999999999998</v>
      </c>
      <c r="H1861" s="337">
        <f t="shared" si="154"/>
        <v>3.8996585051546431</v>
      </c>
      <c r="I1861" s="34">
        <f t="shared" si="155"/>
        <v>3.8996585051546552E-2</v>
      </c>
      <c r="J1861" s="338">
        <f t="shared" si="156"/>
        <v>-1.1796119636642288E-16</v>
      </c>
      <c r="K1861" s="1786"/>
      <c r="L1861" s="1787"/>
      <c r="M1861" s="1786"/>
      <c r="N1861" s="1786"/>
      <c r="O1861" s="1786"/>
      <c r="P1861" s="1786"/>
      <c r="Q1861" s="1786"/>
    </row>
    <row r="1862" spans="1:17">
      <c r="A1862" s="764">
        <v>40043</v>
      </c>
      <c r="B1862" s="154">
        <f t="shared" ref="B1862:B1925" si="157">(F1862-G1862)/100</f>
        <v>7.4150000000000008E-2</v>
      </c>
      <c r="C1862" s="206">
        <f t="shared" si="152"/>
        <v>5.7428453608247401E-2</v>
      </c>
      <c r="D1862" s="33">
        <f t="shared" si="151"/>
        <v>0.10710000000000001</v>
      </c>
      <c r="E1862" s="206">
        <f t="shared" si="153"/>
        <v>9.641494845360836E-2</v>
      </c>
      <c r="F1862" s="765">
        <v>10.71</v>
      </c>
      <c r="G1862" s="765">
        <v>3.2949999999999999</v>
      </c>
      <c r="H1862" s="337">
        <f t="shared" si="154"/>
        <v>3.8986494845360857</v>
      </c>
      <c r="I1862" s="34">
        <f t="shared" si="155"/>
        <v>3.8986494845360958E-2</v>
      </c>
      <c r="J1862" s="338">
        <f t="shared" si="156"/>
        <v>-1.0408340855860843E-16</v>
      </c>
      <c r="K1862" s="1786"/>
      <c r="L1862" s="1787"/>
      <c r="M1862" s="1786"/>
      <c r="N1862" s="1786"/>
      <c r="O1862" s="1786"/>
      <c r="P1862" s="1786"/>
      <c r="Q1862" s="1786"/>
    </row>
    <row r="1863" spans="1:17">
      <c r="A1863" s="764">
        <v>40044</v>
      </c>
      <c r="B1863" s="154">
        <f t="shared" si="157"/>
        <v>7.4810000000000001E-2</v>
      </c>
      <c r="C1863" s="206">
        <f t="shared" si="152"/>
        <v>5.7469149484536054E-2</v>
      </c>
      <c r="D1863" s="33">
        <f t="shared" ref="D1863:D1926" si="158">F1863/100</f>
        <v>0.10730000000000001</v>
      </c>
      <c r="E1863" s="206">
        <f t="shared" si="153"/>
        <v>9.6444201030927948E-2</v>
      </c>
      <c r="F1863" s="765">
        <v>10.73</v>
      </c>
      <c r="G1863" s="765">
        <v>3.2490000000000001</v>
      </c>
      <c r="H1863" s="337">
        <f t="shared" si="154"/>
        <v>3.8975051546391781</v>
      </c>
      <c r="I1863" s="34">
        <f t="shared" si="155"/>
        <v>3.8975051546391894E-2</v>
      </c>
      <c r="J1863" s="338">
        <f t="shared" si="156"/>
        <v>-1.1102230246251565E-16</v>
      </c>
      <c r="K1863" s="1786"/>
      <c r="L1863" s="1787"/>
      <c r="M1863" s="1786"/>
      <c r="N1863" s="1786"/>
      <c r="O1863" s="1786"/>
      <c r="P1863" s="1786"/>
      <c r="Q1863" s="1786"/>
    </row>
    <row r="1864" spans="1:17">
      <c r="A1864" s="764">
        <v>40045</v>
      </c>
      <c r="B1864" s="154">
        <f t="shared" si="157"/>
        <v>7.354999999999999E-2</v>
      </c>
      <c r="C1864" s="206">
        <f t="shared" si="152"/>
        <v>5.7508298969072134E-2</v>
      </c>
      <c r="D1864" s="33">
        <f t="shared" si="158"/>
        <v>0.1061</v>
      </c>
      <c r="E1864" s="206">
        <f t="shared" si="153"/>
        <v>9.6472293814433091E-2</v>
      </c>
      <c r="F1864" s="765">
        <v>10.61</v>
      </c>
      <c r="G1864" s="765">
        <v>3.2549999999999999</v>
      </c>
      <c r="H1864" s="337">
        <f t="shared" si="154"/>
        <v>3.8963994845360856</v>
      </c>
      <c r="I1864" s="34">
        <f t="shared" si="155"/>
        <v>3.8963994845360957E-2</v>
      </c>
      <c r="J1864" s="338">
        <f t="shared" si="156"/>
        <v>-9.7144514654701197E-17</v>
      </c>
      <c r="K1864" s="1786"/>
      <c r="L1864" s="1787"/>
      <c r="M1864" s="1786"/>
      <c r="N1864" s="1786"/>
      <c r="O1864" s="1786"/>
      <c r="P1864" s="1786"/>
      <c r="Q1864" s="1786"/>
    </row>
    <row r="1865" spans="1:17">
      <c r="A1865" s="764">
        <v>40046</v>
      </c>
      <c r="B1865" s="154">
        <f t="shared" si="157"/>
        <v>7.1680000000000008E-2</v>
      </c>
      <c r="C1865" s="206">
        <f t="shared" si="152"/>
        <v>5.7544162371133988E-2</v>
      </c>
      <c r="D1865" s="33">
        <f t="shared" si="158"/>
        <v>0.1048</v>
      </c>
      <c r="E1865" s="206">
        <f t="shared" si="153"/>
        <v>9.649845360824752E-2</v>
      </c>
      <c r="F1865" s="765">
        <v>10.48</v>
      </c>
      <c r="G1865" s="765">
        <v>3.3119999999999998</v>
      </c>
      <c r="H1865" s="337">
        <f t="shared" si="154"/>
        <v>3.8954291237113434</v>
      </c>
      <c r="I1865" s="34">
        <f t="shared" si="155"/>
        <v>3.8954291237113532E-2</v>
      </c>
      <c r="J1865" s="338">
        <f t="shared" si="156"/>
        <v>-9.7144514654701197E-17</v>
      </c>
      <c r="K1865" s="1786"/>
      <c r="L1865" s="1787"/>
      <c r="M1865" s="1786"/>
      <c r="N1865" s="1786"/>
      <c r="O1865" s="1786"/>
      <c r="P1865" s="1786"/>
      <c r="Q1865" s="1786"/>
    </row>
    <row r="1866" spans="1:17">
      <c r="A1866" s="764">
        <v>40049</v>
      </c>
      <c r="B1866" s="154">
        <f t="shared" si="157"/>
        <v>7.0750000000000007E-2</v>
      </c>
      <c r="C1866" s="206">
        <f t="shared" si="152"/>
        <v>5.7579239690721609E-2</v>
      </c>
      <c r="D1866" s="33">
        <f t="shared" si="158"/>
        <v>0.1038</v>
      </c>
      <c r="E1866" s="206">
        <f t="shared" si="153"/>
        <v>9.6523453608247531E-2</v>
      </c>
      <c r="F1866" s="765">
        <v>10.38</v>
      </c>
      <c r="G1866" s="765">
        <v>3.3050000000000002</v>
      </c>
      <c r="H1866" s="337">
        <f t="shared" si="154"/>
        <v>3.8944213917525801</v>
      </c>
      <c r="I1866" s="34">
        <f t="shared" si="155"/>
        <v>3.8944213917525922E-2</v>
      </c>
      <c r="J1866" s="338">
        <f t="shared" si="156"/>
        <v>-1.1796119636642288E-16</v>
      </c>
      <c r="K1866" s="1786"/>
      <c r="L1866" s="1787"/>
      <c r="M1866" s="1786"/>
      <c r="N1866" s="1786"/>
      <c r="O1866" s="1786"/>
      <c r="P1866" s="1786"/>
      <c r="Q1866" s="1786"/>
    </row>
    <row r="1867" spans="1:17">
      <c r="A1867" s="764">
        <v>40050</v>
      </c>
      <c r="B1867" s="154">
        <f t="shared" si="157"/>
        <v>7.0610000000000006E-2</v>
      </c>
      <c r="C1867" s="206">
        <f t="shared" si="152"/>
        <v>5.7613028350515426E-2</v>
      </c>
      <c r="D1867" s="33">
        <f t="shared" si="158"/>
        <v>0.1033</v>
      </c>
      <c r="E1867" s="206">
        <f t="shared" si="153"/>
        <v>9.6547164948453709E-2</v>
      </c>
      <c r="F1867" s="765">
        <v>10.33</v>
      </c>
      <c r="G1867" s="765">
        <v>3.2690000000000001</v>
      </c>
      <c r="H1867" s="337">
        <f t="shared" si="154"/>
        <v>3.8934136597938163</v>
      </c>
      <c r="I1867" s="34">
        <f t="shared" si="155"/>
        <v>3.8934136597938283E-2</v>
      </c>
      <c r="J1867" s="338">
        <f t="shared" si="156"/>
        <v>-1.1796119636642288E-16</v>
      </c>
      <c r="K1867" s="1786"/>
      <c r="L1867" s="1787"/>
      <c r="M1867" s="1786"/>
      <c r="N1867" s="1786"/>
      <c r="O1867" s="1786"/>
      <c r="P1867" s="1786"/>
      <c r="Q1867" s="1786"/>
    </row>
    <row r="1868" spans="1:17">
      <c r="A1868" s="764">
        <v>40051</v>
      </c>
      <c r="B1868" s="154">
        <f t="shared" si="157"/>
        <v>7.085000000000001E-2</v>
      </c>
      <c r="C1868" s="206">
        <f t="shared" si="152"/>
        <v>5.7647847938144293E-2</v>
      </c>
      <c r="D1868" s="33">
        <f t="shared" si="158"/>
        <v>0.1032</v>
      </c>
      <c r="E1868" s="206">
        <f t="shared" si="153"/>
        <v>9.6571005154639303E-2</v>
      </c>
      <c r="F1868" s="765">
        <v>10.32</v>
      </c>
      <c r="G1868" s="765">
        <v>3.2349999999999999</v>
      </c>
      <c r="H1868" s="337">
        <f t="shared" si="154"/>
        <v>3.8923157216494868</v>
      </c>
      <c r="I1868" s="34">
        <f t="shared" si="155"/>
        <v>3.8923157216495009E-2</v>
      </c>
      <c r="J1868" s="338">
        <f t="shared" si="156"/>
        <v>-1.3877787807814457E-16</v>
      </c>
      <c r="K1868" s="1786"/>
      <c r="L1868" s="1787"/>
      <c r="M1868" s="1786"/>
      <c r="N1868" s="1786"/>
      <c r="O1868" s="1786"/>
      <c r="P1868" s="1786"/>
      <c r="Q1868" s="1786"/>
    </row>
    <row r="1869" spans="1:17">
      <c r="A1869" s="764">
        <v>40052</v>
      </c>
      <c r="B1869" s="154">
        <f t="shared" si="157"/>
        <v>7.1149999999999991E-2</v>
      </c>
      <c r="C1869" s="206">
        <f t="shared" ref="C1869:C1932" si="159">AVERAGE(B1094:B1869)</f>
        <v>5.767978092783501E-2</v>
      </c>
      <c r="D1869" s="33">
        <f t="shared" si="158"/>
        <v>0.1036</v>
      </c>
      <c r="E1869" s="206">
        <f t="shared" ref="E1869:E1932" si="160">AVERAGE(D1094:D1869)</f>
        <v>9.6593427835051662E-2</v>
      </c>
      <c r="F1869" s="765">
        <v>10.36</v>
      </c>
      <c r="G1869" s="765">
        <v>3.2450000000000001</v>
      </c>
      <c r="H1869" s="337">
        <f t="shared" ref="H1869:H1932" si="161">AVERAGE(G1094:G1869)</f>
        <v>3.8913646907216513</v>
      </c>
      <c r="I1869" s="34">
        <f t="shared" ref="I1869:I1932" si="162">E1869-C1869</f>
        <v>3.8913646907216652E-2</v>
      </c>
      <c r="J1869" s="338">
        <f t="shared" ref="J1869:J1932" si="163">H1869/100-I1869</f>
        <v>-1.3877787807814457E-16</v>
      </c>
      <c r="K1869" s="1786"/>
      <c r="L1869" s="1787"/>
      <c r="M1869" s="1786"/>
      <c r="N1869" s="1786"/>
      <c r="O1869" s="1786"/>
      <c r="P1869" s="1786"/>
      <c r="Q1869" s="1786"/>
    </row>
    <row r="1870" spans="1:17">
      <c r="A1870" s="764">
        <v>40053</v>
      </c>
      <c r="B1870" s="154">
        <f t="shared" si="157"/>
        <v>7.0199999999999999E-2</v>
      </c>
      <c r="C1870" s="206">
        <f t="shared" si="159"/>
        <v>5.7709716494845333E-2</v>
      </c>
      <c r="D1870" s="33">
        <f t="shared" si="158"/>
        <v>0.1027</v>
      </c>
      <c r="E1870" s="206">
        <f t="shared" si="160"/>
        <v>9.6613788659793934E-2</v>
      </c>
      <c r="F1870" s="765">
        <v>10.27</v>
      </c>
      <c r="G1870" s="765">
        <v>3.25</v>
      </c>
      <c r="H1870" s="337">
        <f t="shared" si="161"/>
        <v>3.8904072164948471</v>
      </c>
      <c r="I1870" s="34">
        <f t="shared" si="162"/>
        <v>3.8904072164948601E-2</v>
      </c>
      <c r="J1870" s="338">
        <f t="shared" si="163"/>
        <v>-1.3183898417423734E-16</v>
      </c>
      <c r="K1870" s="1786"/>
      <c r="L1870" s="1787"/>
      <c r="M1870" s="1786"/>
      <c r="N1870" s="1786"/>
      <c r="O1870" s="1786"/>
      <c r="P1870" s="1786"/>
      <c r="Q1870" s="1786"/>
    </row>
    <row r="1871" spans="1:17">
      <c r="A1871" s="764">
        <v>40056</v>
      </c>
      <c r="B1871" s="154">
        <f t="shared" si="157"/>
        <v>7.153000000000001E-2</v>
      </c>
      <c r="C1871" s="206">
        <f t="shared" si="159"/>
        <v>5.7741378865979347E-2</v>
      </c>
      <c r="D1871" s="33">
        <f t="shared" si="158"/>
        <v>0.1041</v>
      </c>
      <c r="E1871" s="206">
        <f t="shared" si="160"/>
        <v>9.6635695876288771E-2</v>
      </c>
      <c r="F1871" s="765">
        <v>10.41</v>
      </c>
      <c r="G1871" s="765">
        <v>3.2570000000000001</v>
      </c>
      <c r="H1871" s="337">
        <f t="shared" si="161"/>
        <v>3.8894317010309298</v>
      </c>
      <c r="I1871" s="34">
        <f t="shared" si="162"/>
        <v>3.8894317010309425E-2</v>
      </c>
      <c r="J1871" s="338">
        <f t="shared" si="163"/>
        <v>-1.2490009027033011E-16</v>
      </c>
      <c r="K1871" s="1786"/>
      <c r="L1871" s="1787"/>
      <c r="M1871" s="1786"/>
      <c r="N1871" s="1786"/>
      <c r="O1871" s="1786"/>
      <c r="P1871" s="1786"/>
      <c r="Q1871" s="1786"/>
    </row>
    <row r="1872" spans="1:17">
      <c r="A1872" s="764">
        <v>40057</v>
      </c>
      <c r="B1872" s="154">
        <f t="shared" si="157"/>
        <v>7.2889999999999996E-2</v>
      </c>
      <c r="C1872" s="206">
        <f t="shared" si="159"/>
        <v>5.7775953608247381E-2</v>
      </c>
      <c r="D1872" s="33">
        <f t="shared" si="158"/>
        <v>0.10529999999999999</v>
      </c>
      <c r="E1872" s="206">
        <f t="shared" si="160"/>
        <v>9.6660695876288782E-2</v>
      </c>
      <c r="F1872" s="765">
        <v>10.53</v>
      </c>
      <c r="G1872" s="765">
        <v>3.2410000000000001</v>
      </c>
      <c r="H1872" s="337">
        <f t="shared" si="161"/>
        <v>3.8884742268041261</v>
      </c>
      <c r="I1872" s="34">
        <f t="shared" si="162"/>
        <v>3.8884742268041401E-2</v>
      </c>
      <c r="J1872" s="338">
        <f t="shared" si="163"/>
        <v>-1.3877787807814457E-16</v>
      </c>
      <c r="K1872" s="1786"/>
      <c r="L1872" s="1787"/>
      <c r="M1872" s="1786"/>
      <c r="N1872" s="1786"/>
      <c r="O1872" s="1786"/>
      <c r="P1872" s="1786"/>
      <c r="Q1872" s="1786"/>
    </row>
    <row r="1873" spans="1:17">
      <c r="A1873" s="764">
        <v>40058</v>
      </c>
      <c r="B1873" s="154">
        <f t="shared" si="157"/>
        <v>7.3689999999999992E-2</v>
      </c>
      <c r="C1873" s="206">
        <f t="shared" si="159"/>
        <v>5.7811958762886549E-2</v>
      </c>
      <c r="D1873" s="33">
        <f t="shared" si="158"/>
        <v>0.106</v>
      </c>
      <c r="E1873" s="206">
        <f t="shared" si="160"/>
        <v>9.6686984536082585E-2</v>
      </c>
      <c r="F1873" s="765">
        <v>10.6</v>
      </c>
      <c r="G1873" s="765">
        <v>3.2309999999999999</v>
      </c>
      <c r="H1873" s="337">
        <f t="shared" si="161"/>
        <v>3.8875025773195904</v>
      </c>
      <c r="I1873" s="34">
        <f t="shared" si="162"/>
        <v>3.8875025773196036E-2</v>
      </c>
      <c r="J1873" s="338">
        <f t="shared" si="163"/>
        <v>-1.3183898417423734E-16</v>
      </c>
      <c r="K1873" s="1786"/>
      <c r="L1873" s="1787"/>
      <c r="M1873" s="1786"/>
      <c r="N1873" s="1786"/>
      <c r="O1873" s="1786"/>
      <c r="P1873" s="1786"/>
      <c r="Q1873" s="1786"/>
    </row>
    <row r="1874" spans="1:17">
      <c r="A1874" s="764">
        <v>40059</v>
      </c>
      <c r="B1874" s="154">
        <f t="shared" si="157"/>
        <v>7.2970000000000007E-2</v>
      </c>
      <c r="C1874" s="206">
        <f t="shared" si="159"/>
        <v>5.7845889175257688E-2</v>
      </c>
      <c r="D1874" s="33">
        <f t="shared" si="158"/>
        <v>0.10540000000000001</v>
      </c>
      <c r="E1874" s="206">
        <f t="shared" si="160"/>
        <v>9.6711726804123793E-2</v>
      </c>
      <c r="F1874" s="765">
        <v>10.540000000000001</v>
      </c>
      <c r="G1874" s="765">
        <v>3.2429999999999999</v>
      </c>
      <c r="H1874" s="337">
        <f t="shared" si="161"/>
        <v>3.8865837628866009</v>
      </c>
      <c r="I1874" s="34">
        <f t="shared" si="162"/>
        <v>3.8865837628866105E-2</v>
      </c>
      <c r="J1874" s="338">
        <f t="shared" si="163"/>
        <v>-9.7144514654701197E-17</v>
      </c>
      <c r="K1874" s="1786"/>
      <c r="L1874" s="1787"/>
      <c r="M1874" s="1786"/>
      <c r="N1874" s="1786"/>
      <c r="O1874" s="1786"/>
      <c r="P1874" s="1786"/>
      <c r="Q1874" s="1786"/>
    </row>
    <row r="1875" spans="1:17">
      <c r="A1875" s="764">
        <v>40060</v>
      </c>
      <c r="B1875" s="154">
        <f t="shared" si="157"/>
        <v>7.2180000000000008E-2</v>
      </c>
      <c r="C1875" s="206">
        <f t="shared" si="159"/>
        <v>5.7879832474226768E-2</v>
      </c>
      <c r="D1875" s="33">
        <f t="shared" si="158"/>
        <v>0.10460000000000001</v>
      </c>
      <c r="E1875" s="206">
        <f t="shared" si="160"/>
        <v>9.6736469072165057E-2</v>
      </c>
      <c r="F1875" s="765">
        <v>10.46</v>
      </c>
      <c r="G1875" s="765">
        <v>3.242</v>
      </c>
      <c r="H1875" s="337">
        <f t="shared" si="161"/>
        <v>3.8856636597938174</v>
      </c>
      <c r="I1875" s="34">
        <f t="shared" si="162"/>
        <v>3.8856636597938289E-2</v>
      </c>
      <c r="J1875" s="338">
        <f t="shared" si="163"/>
        <v>-1.1796119636642288E-16</v>
      </c>
      <c r="K1875" s="1786"/>
      <c r="L1875" s="1787"/>
      <c r="M1875" s="1786"/>
      <c r="N1875" s="1786"/>
      <c r="O1875" s="1786"/>
      <c r="P1875" s="1786"/>
      <c r="Q1875" s="1786"/>
    </row>
    <row r="1876" spans="1:17">
      <c r="A1876" s="764">
        <v>40063</v>
      </c>
      <c r="B1876" s="154">
        <f t="shared" si="157"/>
        <v>7.078000000000001E-2</v>
      </c>
      <c r="C1876" s="206">
        <f t="shared" si="159"/>
        <v>5.7912190721649444E-2</v>
      </c>
      <c r="D1876" s="33">
        <f t="shared" si="158"/>
        <v>0.10310000000000001</v>
      </c>
      <c r="E1876" s="206">
        <f t="shared" si="160"/>
        <v>9.6759407216494939E-2</v>
      </c>
      <c r="F1876" s="765">
        <v>10.31</v>
      </c>
      <c r="G1876" s="765">
        <v>3.2320000000000002</v>
      </c>
      <c r="H1876" s="337">
        <f t="shared" si="161"/>
        <v>3.8847216494845394</v>
      </c>
      <c r="I1876" s="34">
        <f t="shared" si="162"/>
        <v>3.8847216494845495E-2</v>
      </c>
      <c r="J1876" s="338">
        <f t="shared" si="163"/>
        <v>-1.0408340855860843E-16</v>
      </c>
      <c r="K1876" s="1786"/>
      <c r="L1876" s="1787"/>
      <c r="M1876" s="1786"/>
      <c r="N1876" s="1786"/>
      <c r="O1876" s="1786"/>
      <c r="P1876" s="1786"/>
      <c r="Q1876" s="1786"/>
    </row>
    <row r="1877" spans="1:17">
      <c r="A1877" s="764">
        <v>40064</v>
      </c>
      <c r="B1877" s="154">
        <f t="shared" si="157"/>
        <v>6.9760000000000003E-2</v>
      </c>
      <c r="C1877" s="206">
        <f t="shared" si="159"/>
        <v>5.7943749999999968E-2</v>
      </c>
      <c r="D1877" s="33">
        <f t="shared" si="158"/>
        <v>0.10249999999999999</v>
      </c>
      <c r="E1877" s="206">
        <f t="shared" si="160"/>
        <v>9.6781829896907312E-2</v>
      </c>
      <c r="F1877" s="765">
        <v>10.25</v>
      </c>
      <c r="G1877" s="765">
        <v>3.274</v>
      </c>
      <c r="H1877" s="337">
        <f t="shared" si="161"/>
        <v>3.8838079896907245</v>
      </c>
      <c r="I1877" s="34">
        <f t="shared" si="162"/>
        <v>3.8838079896907345E-2</v>
      </c>
      <c r="J1877" s="338">
        <f t="shared" si="163"/>
        <v>-9.7144514654701197E-17</v>
      </c>
      <c r="K1877" s="1786"/>
      <c r="L1877" s="1787"/>
      <c r="M1877" s="1786"/>
      <c r="N1877" s="1786"/>
      <c r="O1877" s="1786"/>
      <c r="P1877" s="1786"/>
      <c r="Q1877" s="1786"/>
    </row>
    <row r="1878" spans="1:17">
      <c r="A1878" s="764">
        <v>40065</v>
      </c>
      <c r="B1878" s="154">
        <f t="shared" si="157"/>
        <v>6.7979999999999999E-2</v>
      </c>
      <c r="C1878" s="206">
        <f t="shared" si="159"/>
        <v>5.7973466494845319E-2</v>
      </c>
      <c r="D1878" s="33">
        <f t="shared" si="158"/>
        <v>0.1016</v>
      </c>
      <c r="E1878" s="206">
        <f t="shared" si="160"/>
        <v>9.6803994845360938E-2</v>
      </c>
      <c r="F1878" s="765">
        <v>10.16</v>
      </c>
      <c r="G1878" s="765">
        <v>3.3620000000000001</v>
      </c>
      <c r="H1878" s="337">
        <f t="shared" si="161"/>
        <v>3.883052835051549</v>
      </c>
      <c r="I1878" s="34">
        <f t="shared" si="162"/>
        <v>3.883052835051562E-2</v>
      </c>
      <c r="J1878" s="338">
        <f t="shared" si="163"/>
        <v>-1.3183898417423734E-16</v>
      </c>
      <c r="K1878" s="1786"/>
      <c r="L1878" s="1787"/>
      <c r="M1878" s="1786"/>
      <c r="N1878" s="1786"/>
      <c r="O1878" s="1786"/>
      <c r="P1878" s="1786"/>
      <c r="Q1878" s="1786"/>
    </row>
    <row r="1879" spans="1:17">
      <c r="A1879" s="764">
        <v>40066</v>
      </c>
      <c r="B1879" s="154">
        <f t="shared" si="157"/>
        <v>6.8360000000000004E-2</v>
      </c>
      <c r="C1879" s="206">
        <f t="shared" si="159"/>
        <v>5.8003440721649452E-2</v>
      </c>
      <c r="D1879" s="33">
        <f t="shared" si="158"/>
        <v>0.1014</v>
      </c>
      <c r="E1879" s="206">
        <f t="shared" si="160"/>
        <v>9.6826030927835163E-2</v>
      </c>
      <c r="F1879" s="765">
        <v>10.14</v>
      </c>
      <c r="G1879" s="765">
        <v>3.3039999999999998</v>
      </c>
      <c r="H1879" s="337">
        <f t="shared" si="161"/>
        <v>3.8822590206185592</v>
      </c>
      <c r="I1879" s="34">
        <f t="shared" si="162"/>
        <v>3.8822590206185711E-2</v>
      </c>
      <c r="J1879" s="338">
        <f t="shared" si="163"/>
        <v>-1.1796119636642288E-16</v>
      </c>
      <c r="K1879" s="1786"/>
      <c r="L1879" s="1787"/>
      <c r="M1879" s="1786"/>
      <c r="N1879" s="1786"/>
      <c r="O1879" s="1786"/>
      <c r="P1879" s="1786"/>
      <c r="Q1879" s="1786"/>
    </row>
    <row r="1880" spans="1:17">
      <c r="A1880" s="764">
        <v>40067</v>
      </c>
      <c r="B1880" s="154">
        <f t="shared" si="157"/>
        <v>6.853999999999999E-2</v>
      </c>
      <c r="C1880" s="206">
        <f t="shared" si="159"/>
        <v>5.8033273195876256E-2</v>
      </c>
      <c r="D1880" s="33">
        <f t="shared" si="158"/>
        <v>0.1009</v>
      </c>
      <c r="E1880" s="206">
        <f t="shared" si="160"/>
        <v>9.6847036082474316E-2</v>
      </c>
      <c r="F1880" s="765">
        <v>10.09</v>
      </c>
      <c r="G1880" s="765">
        <v>3.2360000000000002</v>
      </c>
      <c r="H1880" s="337">
        <f t="shared" si="161"/>
        <v>3.8813762886597964</v>
      </c>
      <c r="I1880" s="34">
        <f t="shared" si="162"/>
        <v>3.8813762886598061E-2</v>
      </c>
      <c r="J1880" s="338">
        <f t="shared" si="163"/>
        <v>-9.7144514654701197E-17</v>
      </c>
      <c r="K1880" s="1786"/>
      <c r="L1880" s="1787"/>
      <c r="M1880" s="1786"/>
      <c r="N1880" s="1786"/>
      <c r="O1880" s="1786"/>
      <c r="P1880" s="1786"/>
      <c r="Q1880" s="1786"/>
    </row>
    <row r="1881" spans="1:17">
      <c r="A1881" s="764">
        <v>40070</v>
      </c>
      <c r="B1881" s="154">
        <f t="shared" si="157"/>
        <v>6.8330000000000002E-2</v>
      </c>
      <c r="C1881" s="206">
        <f t="shared" si="159"/>
        <v>5.8062293814432966E-2</v>
      </c>
      <c r="D1881" s="33">
        <f t="shared" si="158"/>
        <v>0.1009</v>
      </c>
      <c r="E1881" s="206">
        <f t="shared" si="160"/>
        <v>9.6867396907216602E-2</v>
      </c>
      <c r="F1881" s="765">
        <v>10.09</v>
      </c>
      <c r="G1881" s="765">
        <v>3.2570000000000001</v>
      </c>
      <c r="H1881" s="337">
        <f t="shared" si="161"/>
        <v>3.8805103092783533</v>
      </c>
      <c r="I1881" s="34">
        <f t="shared" si="162"/>
        <v>3.8805103092783635E-2</v>
      </c>
      <c r="J1881" s="338">
        <f t="shared" si="163"/>
        <v>-1.0408340855860843E-16</v>
      </c>
      <c r="K1881" s="1786"/>
      <c r="L1881" s="1787"/>
      <c r="M1881" s="1786"/>
      <c r="N1881" s="1786"/>
      <c r="O1881" s="1786"/>
      <c r="P1881" s="1786"/>
      <c r="Q1881" s="1786"/>
    </row>
    <row r="1882" spans="1:17">
      <c r="A1882" s="764">
        <v>40071</v>
      </c>
      <c r="B1882" s="154">
        <f t="shared" si="157"/>
        <v>6.7379999999999995E-2</v>
      </c>
      <c r="C1882" s="206">
        <f t="shared" si="159"/>
        <v>5.8090670103092761E-2</v>
      </c>
      <c r="D1882" s="33">
        <f t="shared" si="158"/>
        <v>0.1003</v>
      </c>
      <c r="E1882" s="206">
        <f t="shared" si="160"/>
        <v>9.6887500000000099E-2</v>
      </c>
      <c r="F1882" s="765">
        <v>10.029999999999999</v>
      </c>
      <c r="G1882" s="765">
        <v>3.2919999999999998</v>
      </c>
      <c r="H1882" s="337">
        <f t="shared" si="161"/>
        <v>3.8796829896907239</v>
      </c>
      <c r="I1882" s="34">
        <f t="shared" si="162"/>
        <v>3.8796829896907338E-2</v>
      </c>
      <c r="J1882" s="338">
        <f t="shared" si="163"/>
        <v>-9.7144514654701197E-17</v>
      </c>
      <c r="K1882" s="1786"/>
      <c r="L1882" s="1787"/>
      <c r="M1882" s="1786"/>
      <c r="N1882" s="1786"/>
      <c r="O1882" s="1786"/>
      <c r="P1882" s="1786"/>
      <c r="Q1882" s="1786"/>
    </row>
    <row r="1883" spans="1:17">
      <c r="A1883" s="764">
        <v>40072</v>
      </c>
      <c r="B1883" s="154">
        <f t="shared" si="157"/>
        <v>6.583E-2</v>
      </c>
      <c r="C1883" s="206">
        <f t="shared" si="159"/>
        <v>5.8116920103092759E-2</v>
      </c>
      <c r="D1883" s="33">
        <f t="shared" si="158"/>
        <v>9.9199999999999997E-2</v>
      </c>
      <c r="E1883" s="206">
        <f t="shared" si="160"/>
        <v>9.6905541237113493E-2</v>
      </c>
      <c r="F1883" s="765">
        <v>9.92</v>
      </c>
      <c r="G1883" s="765">
        <v>3.3370000000000002</v>
      </c>
      <c r="H1883" s="337">
        <f t="shared" si="161"/>
        <v>3.8788621134020644</v>
      </c>
      <c r="I1883" s="34">
        <f t="shared" si="162"/>
        <v>3.8788621134020734E-2</v>
      </c>
      <c r="J1883" s="338">
        <f t="shared" si="163"/>
        <v>-9.0205620750793969E-17</v>
      </c>
      <c r="K1883" s="1786"/>
      <c r="L1883" s="1787"/>
      <c r="M1883" s="1786"/>
      <c r="N1883" s="1786"/>
      <c r="O1883" s="1786"/>
      <c r="P1883" s="1786"/>
      <c r="Q1883" s="1786"/>
    </row>
    <row r="1884" spans="1:17">
      <c r="A1884" s="764">
        <v>40073</v>
      </c>
      <c r="B1884" s="154">
        <f t="shared" si="157"/>
        <v>6.5140000000000017E-2</v>
      </c>
      <c r="C1884" s="206">
        <f t="shared" si="159"/>
        <v>5.8143286082474203E-2</v>
      </c>
      <c r="D1884" s="33">
        <f t="shared" si="158"/>
        <v>9.8800000000000013E-2</v>
      </c>
      <c r="E1884" s="206">
        <f t="shared" si="160"/>
        <v>9.6925000000000094E-2</v>
      </c>
      <c r="F1884" s="765">
        <v>9.8800000000000008</v>
      </c>
      <c r="G1884" s="765">
        <v>3.3660000000000001</v>
      </c>
      <c r="H1884" s="337">
        <f t="shared" si="161"/>
        <v>3.8781713917525793</v>
      </c>
      <c r="I1884" s="34">
        <f t="shared" si="162"/>
        <v>3.8781713917525891E-2</v>
      </c>
      <c r="J1884" s="338">
        <f t="shared" si="163"/>
        <v>-9.7144514654701197E-17</v>
      </c>
      <c r="K1884" s="1786"/>
      <c r="L1884" s="1787"/>
      <c r="M1884" s="1786"/>
      <c r="N1884" s="1786"/>
      <c r="O1884" s="1786"/>
      <c r="P1884" s="1786"/>
      <c r="Q1884" s="1786"/>
    </row>
    <row r="1885" spans="1:17">
      <c r="A1885" s="764">
        <v>40074</v>
      </c>
      <c r="B1885" s="154">
        <f t="shared" si="157"/>
        <v>6.5040000000000014E-2</v>
      </c>
      <c r="C1885" s="206">
        <f t="shared" si="159"/>
        <v>5.8168608247422662E-2</v>
      </c>
      <c r="D1885" s="33">
        <f t="shared" si="158"/>
        <v>9.8800000000000013E-2</v>
      </c>
      <c r="E1885" s="206">
        <f t="shared" si="160"/>
        <v>9.6944072164948547E-2</v>
      </c>
      <c r="F1885" s="765">
        <v>9.8800000000000008</v>
      </c>
      <c r="G1885" s="765">
        <v>3.3759999999999999</v>
      </c>
      <c r="H1885" s="337">
        <f t="shared" si="161"/>
        <v>3.8775463917525799</v>
      </c>
      <c r="I1885" s="34">
        <f t="shared" si="162"/>
        <v>3.8775463917525885E-2</v>
      </c>
      <c r="J1885" s="338">
        <f t="shared" si="163"/>
        <v>-8.3266726846886741E-17</v>
      </c>
      <c r="K1885" s="1786"/>
      <c r="L1885" s="1787"/>
      <c r="M1885" s="1786"/>
      <c r="N1885" s="1786"/>
      <c r="O1885" s="1786"/>
      <c r="P1885" s="1786"/>
      <c r="Q1885" s="1786"/>
    </row>
    <row r="1886" spans="1:17">
      <c r="A1886" s="764">
        <v>40077</v>
      </c>
      <c r="B1886" s="154">
        <f t="shared" si="157"/>
        <v>6.541000000000001E-2</v>
      </c>
      <c r="C1886" s="206">
        <f t="shared" si="159"/>
        <v>5.8193853092783493E-2</v>
      </c>
      <c r="D1886" s="33">
        <f t="shared" si="158"/>
        <v>9.9199999999999997E-2</v>
      </c>
      <c r="E1886" s="206">
        <f t="shared" si="160"/>
        <v>9.6963788659793881E-2</v>
      </c>
      <c r="F1886" s="765">
        <v>9.92</v>
      </c>
      <c r="G1886" s="765">
        <v>3.379</v>
      </c>
      <c r="H1886" s="337">
        <f t="shared" si="161"/>
        <v>3.8769935567010325</v>
      </c>
      <c r="I1886" s="34">
        <f t="shared" si="162"/>
        <v>3.8769935567010388E-2</v>
      </c>
      <c r="J1886" s="338">
        <f t="shared" si="163"/>
        <v>-6.2450045135165055E-17</v>
      </c>
      <c r="K1886" s="1786"/>
      <c r="L1886" s="1787"/>
      <c r="M1886" s="1786"/>
      <c r="N1886" s="1786"/>
      <c r="O1886" s="1786"/>
      <c r="P1886" s="1786"/>
      <c r="Q1886" s="1786"/>
    </row>
    <row r="1887" spans="1:17">
      <c r="A1887" s="764">
        <v>40078</v>
      </c>
      <c r="B1887" s="154">
        <f t="shared" si="157"/>
        <v>6.4850000000000019E-2</v>
      </c>
      <c r="C1887" s="206">
        <f t="shared" si="159"/>
        <v>5.8219523195876276E-2</v>
      </c>
      <c r="D1887" s="33">
        <f t="shared" si="158"/>
        <v>9.8800000000000013E-2</v>
      </c>
      <c r="E1887" s="206">
        <f t="shared" si="160"/>
        <v>9.6983891752577392E-2</v>
      </c>
      <c r="F1887" s="765">
        <v>9.8800000000000008</v>
      </c>
      <c r="G1887" s="765">
        <v>3.395</v>
      </c>
      <c r="H1887" s="337">
        <f t="shared" si="161"/>
        <v>3.876436855670105</v>
      </c>
      <c r="I1887" s="34">
        <f t="shared" si="162"/>
        <v>3.8764368556701116E-2</v>
      </c>
      <c r="J1887" s="338">
        <f t="shared" si="163"/>
        <v>-6.9388939039072284E-17</v>
      </c>
      <c r="K1887" s="1786"/>
      <c r="L1887" s="1787"/>
      <c r="M1887" s="1786"/>
      <c r="N1887" s="1786"/>
      <c r="O1887" s="1786"/>
      <c r="P1887" s="1786"/>
      <c r="Q1887" s="1786"/>
    </row>
    <row r="1888" spans="1:17">
      <c r="A1888" s="764">
        <v>40079</v>
      </c>
      <c r="B1888" s="154">
        <f t="shared" si="157"/>
        <v>6.4869999999999997E-2</v>
      </c>
      <c r="C1888" s="206">
        <f t="shared" si="159"/>
        <v>5.824434278350514E-2</v>
      </c>
      <c r="D1888" s="33">
        <f t="shared" si="158"/>
        <v>9.8599999999999993E-2</v>
      </c>
      <c r="E1888" s="206">
        <f t="shared" si="160"/>
        <v>9.7003092783505232E-2</v>
      </c>
      <c r="F1888" s="765">
        <v>9.86</v>
      </c>
      <c r="G1888" s="765">
        <v>3.3730000000000002</v>
      </c>
      <c r="H1888" s="337">
        <f t="shared" si="161"/>
        <v>3.8758750000000024</v>
      </c>
      <c r="I1888" s="34">
        <f t="shared" si="162"/>
        <v>3.8758750000000092E-2</v>
      </c>
      <c r="J1888" s="338">
        <f t="shared" si="163"/>
        <v>-6.9388939039072284E-17</v>
      </c>
      <c r="K1888" s="1786"/>
      <c r="L1888" s="1787"/>
      <c r="M1888" s="1786"/>
      <c r="N1888" s="1786"/>
      <c r="O1888" s="1786"/>
      <c r="P1888" s="1786"/>
      <c r="Q1888" s="1786"/>
    </row>
    <row r="1889" spans="1:17">
      <c r="A1889" s="764">
        <v>40080</v>
      </c>
      <c r="B1889" s="154">
        <f t="shared" si="157"/>
        <v>6.6349999999999992E-2</v>
      </c>
      <c r="C1889" s="206">
        <f t="shared" si="159"/>
        <v>5.8270863402061848E-2</v>
      </c>
      <c r="D1889" s="33">
        <f t="shared" si="158"/>
        <v>9.9399999999999988E-2</v>
      </c>
      <c r="E1889" s="206">
        <f t="shared" si="160"/>
        <v>9.7023324742268102E-2</v>
      </c>
      <c r="F1889" s="765">
        <v>9.94</v>
      </c>
      <c r="G1889" s="765">
        <v>3.3050000000000002</v>
      </c>
      <c r="H1889" s="337">
        <f t="shared" si="161"/>
        <v>3.8752461340206201</v>
      </c>
      <c r="I1889" s="34">
        <f t="shared" si="162"/>
        <v>3.8752461340206254E-2</v>
      </c>
      <c r="J1889" s="338">
        <f t="shared" si="163"/>
        <v>-5.5511151231257827E-17</v>
      </c>
      <c r="K1889" s="1786"/>
      <c r="L1889" s="1787"/>
      <c r="M1889" s="1786"/>
      <c r="N1889" s="1786"/>
      <c r="O1889" s="1786"/>
      <c r="P1889" s="1786"/>
      <c r="Q1889" s="1786"/>
    </row>
    <row r="1890" spans="1:17">
      <c r="A1890" s="764">
        <v>40081</v>
      </c>
      <c r="B1890" s="154">
        <f t="shared" si="157"/>
        <v>6.6940000000000013E-2</v>
      </c>
      <c r="C1890" s="206">
        <f t="shared" si="159"/>
        <v>5.8298556701030908E-2</v>
      </c>
      <c r="D1890" s="33">
        <f t="shared" si="158"/>
        <v>9.9500000000000005E-2</v>
      </c>
      <c r="E1890" s="206">
        <f t="shared" si="160"/>
        <v>9.7044072164948536E-2</v>
      </c>
      <c r="F1890" s="765">
        <v>9.9500000000000011</v>
      </c>
      <c r="G1890" s="765">
        <v>3.2559999999999998</v>
      </c>
      <c r="H1890" s="337">
        <f t="shared" si="161"/>
        <v>3.8745515463917544</v>
      </c>
      <c r="I1890" s="34">
        <f t="shared" si="162"/>
        <v>3.8745515463917628E-2</v>
      </c>
      <c r="J1890" s="338">
        <f t="shared" si="163"/>
        <v>-8.3266726846886741E-17</v>
      </c>
      <c r="K1890" s="1786"/>
      <c r="L1890" s="1787"/>
      <c r="M1890" s="1786"/>
      <c r="N1890" s="1786"/>
      <c r="O1890" s="1786"/>
      <c r="P1890" s="1786"/>
      <c r="Q1890" s="1786"/>
    </row>
    <row r="1891" spans="1:17">
      <c r="A1891" s="764">
        <v>40084</v>
      </c>
      <c r="B1891" s="154">
        <f t="shared" si="157"/>
        <v>6.5960000000000005E-2</v>
      </c>
      <c r="C1891" s="206">
        <f t="shared" si="159"/>
        <v>5.8325541237113386E-2</v>
      </c>
      <c r="D1891" s="33">
        <f t="shared" si="158"/>
        <v>9.849999999999999E-2</v>
      </c>
      <c r="E1891" s="206">
        <f t="shared" si="160"/>
        <v>9.7063659793814525E-2</v>
      </c>
      <c r="F1891" s="765">
        <v>9.85</v>
      </c>
      <c r="G1891" s="765">
        <v>3.254</v>
      </c>
      <c r="H1891" s="337">
        <f t="shared" si="161"/>
        <v>3.8738118556701044</v>
      </c>
      <c r="I1891" s="34">
        <f t="shared" si="162"/>
        <v>3.8738118556701139E-2</v>
      </c>
      <c r="J1891" s="338">
        <f t="shared" si="163"/>
        <v>-9.7144514654701197E-17</v>
      </c>
      <c r="K1891" s="1786"/>
      <c r="L1891" s="1787"/>
      <c r="M1891" s="1786"/>
      <c r="N1891" s="1786"/>
      <c r="O1891" s="1786"/>
      <c r="P1891" s="1786"/>
      <c r="Q1891" s="1786"/>
    </row>
    <row r="1892" spans="1:17">
      <c r="A1892" s="764">
        <v>40085</v>
      </c>
      <c r="B1892" s="154">
        <f t="shared" si="157"/>
        <v>6.6410000000000011E-2</v>
      </c>
      <c r="C1892" s="206">
        <f t="shared" si="159"/>
        <v>5.8353273195876271E-2</v>
      </c>
      <c r="D1892" s="33">
        <f t="shared" si="158"/>
        <v>9.870000000000001E-2</v>
      </c>
      <c r="E1892" s="206">
        <f t="shared" si="160"/>
        <v>9.7084020618556768E-2</v>
      </c>
      <c r="F1892" s="765">
        <v>9.870000000000001</v>
      </c>
      <c r="G1892" s="765">
        <v>3.2290000000000001</v>
      </c>
      <c r="H1892" s="337">
        <f t="shared" si="161"/>
        <v>3.8730747422680429</v>
      </c>
      <c r="I1892" s="34">
        <f t="shared" si="162"/>
        <v>3.8730747422680498E-2</v>
      </c>
      <c r="J1892" s="338">
        <f t="shared" si="163"/>
        <v>-6.9388939039072284E-17</v>
      </c>
      <c r="K1892" s="1786"/>
      <c r="L1892" s="1787"/>
      <c r="M1892" s="1786"/>
      <c r="N1892" s="1786"/>
      <c r="O1892" s="1786"/>
      <c r="P1892" s="1786"/>
      <c r="Q1892" s="1786"/>
    </row>
    <row r="1893" spans="1:17">
      <c r="A1893" s="764">
        <v>40086</v>
      </c>
      <c r="B1893" s="154">
        <f t="shared" si="157"/>
        <v>6.6600000000000006E-2</v>
      </c>
      <c r="C1893" s="206">
        <f t="shared" si="159"/>
        <v>5.8379948453608221E-2</v>
      </c>
      <c r="D1893" s="33">
        <f t="shared" si="158"/>
        <v>9.8800000000000013E-2</v>
      </c>
      <c r="E1893" s="206">
        <f t="shared" si="160"/>
        <v>9.710373711340213E-2</v>
      </c>
      <c r="F1893" s="765">
        <v>9.8800000000000008</v>
      </c>
      <c r="G1893" s="765">
        <v>3.22</v>
      </c>
      <c r="H1893" s="337">
        <f t="shared" si="161"/>
        <v>3.8723788659793823</v>
      </c>
      <c r="I1893" s="34">
        <f t="shared" si="162"/>
        <v>3.8723788659793909E-2</v>
      </c>
      <c r="J1893" s="338">
        <f t="shared" si="163"/>
        <v>-8.3266726846886741E-17</v>
      </c>
      <c r="K1893" s="1786"/>
      <c r="L1893" s="1787"/>
      <c r="M1893" s="1786"/>
      <c r="N1893" s="1786"/>
      <c r="O1893" s="1786"/>
      <c r="P1893" s="1786"/>
      <c r="Q1893" s="1786"/>
    </row>
    <row r="1894" spans="1:17">
      <c r="A1894" s="764">
        <v>40087</v>
      </c>
      <c r="B1894" s="154">
        <f t="shared" si="157"/>
        <v>6.8030000000000007E-2</v>
      </c>
      <c r="C1894" s="206">
        <f t="shared" si="159"/>
        <v>5.8408788659793792E-2</v>
      </c>
      <c r="D1894" s="33">
        <f t="shared" si="158"/>
        <v>9.9600000000000008E-2</v>
      </c>
      <c r="E1894" s="206">
        <f t="shared" si="160"/>
        <v>9.7125000000000072E-2</v>
      </c>
      <c r="F1894" s="765">
        <v>9.9600000000000009</v>
      </c>
      <c r="G1894" s="765">
        <v>3.157</v>
      </c>
      <c r="H1894" s="337">
        <f t="shared" si="161"/>
        <v>3.8716211340206192</v>
      </c>
      <c r="I1894" s="34">
        <f t="shared" si="162"/>
        <v>3.871621134020628E-2</v>
      </c>
      <c r="J1894" s="338">
        <f t="shared" si="163"/>
        <v>-9.0205620750793969E-17</v>
      </c>
      <c r="K1894" s="1786"/>
      <c r="L1894" s="1787"/>
      <c r="M1894" s="1786"/>
      <c r="N1894" s="1786"/>
      <c r="O1894" s="1786"/>
      <c r="P1894" s="1786"/>
      <c r="Q1894" s="1786"/>
    </row>
    <row r="1895" spans="1:17">
      <c r="A1895" s="764">
        <v>40088</v>
      </c>
      <c r="B1895" s="154">
        <f t="shared" si="157"/>
        <v>6.9779999999999995E-2</v>
      </c>
      <c r="C1895" s="206">
        <f t="shared" si="159"/>
        <v>5.8440051546391737E-2</v>
      </c>
      <c r="D1895" s="33">
        <f t="shared" si="158"/>
        <v>0.10099999999999999</v>
      </c>
      <c r="E1895" s="206">
        <f t="shared" si="160"/>
        <v>9.7148195876288729E-2</v>
      </c>
      <c r="F1895" s="765">
        <v>10.1</v>
      </c>
      <c r="G1895" s="765">
        <v>3.1219999999999999</v>
      </c>
      <c r="H1895" s="337">
        <f t="shared" si="161"/>
        <v>3.8708144329896914</v>
      </c>
      <c r="I1895" s="34">
        <f t="shared" si="162"/>
        <v>3.8708144329896992E-2</v>
      </c>
      <c r="J1895" s="338">
        <f t="shared" si="163"/>
        <v>-7.6327832942979512E-17</v>
      </c>
      <c r="K1895" s="1786"/>
      <c r="L1895" s="1787"/>
      <c r="M1895" s="1786"/>
      <c r="N1895" s="1786"/>
      <c r="O1895" s="1786"/>
      <c r="P1895" s="1786"/>
      <c r="Q1895" s="1786"/>
    </row>
    <row r="1896" spans="1:17">
      <c r="A1896" s="764">
        <v>40091</v>
      </c>
      <c r="B1896" s="154">
        <f t="shared" si="157"/>
        <v>6.9360000000000005E-2</v>
      </c>
      <c r="C1896" s="206">
        <f t="shared" si="159"/>
        <v>5.8470889175257723E-2</v>
      </c>
      <c r="D1896" s="33">
        <f t="shared" si="158"/>
        <v>0.10060000000000001</v>
      </c>
      <c r="E1896" s="206">
        <f t="shared" si="160"/>
        <v>9.7170489690721715E-2</v>
      </c>
      <c r="F1896" s="765">
        <v>10.06</v>
      </c>
      <c r="G1896" s="765">
        <v>3.1240000000000001</v>
      </c>
      <c r="H1896" s="337">
        <f t="shared" si="161"/>
        <v>3.8699600515463923</v>
      </c>
      <c r="I1896" s="34">
        <f t="shared" si="162"/>
        <v>3.8699600515463992E-2</v>
      </c>
      <c r="J1896" s="338">
        <f t="shared" si="163"/>
        <v>-6.9388939039072284E-17</v>
      </c>
      <c r="K1896" s="1786"/>
      <c r="L1896" s="1787"/>
      <c r="M1896" s="1786"/>
      <c r="N1896" s="1786"/>
      <c r="O1896" s="1786"/>
      <c r="P1896" s="1786"/>
      <c r="Q1896" s="1786"/>
    </row>
    <row r="1897" spans="1:17">
      <c r="A1897" s="764">
        <v>40092</v>
      </c>
      <c r="B1897" s="154">
        <f t="shared" si="157"/>
        <v>6.7320000000000005E-2</v>
      </c>
      <c r="C1897" s="206">
        <f t="shared" si="159"/>
        <v>5.8499020618556691E-2</v>
      </c>
      <c r="D1897" s="33">
        <f t="shared" si="158"/>
        <v>9.8900000000000002E-2</v>
      </c>
      <c r="E1897" s="206">
        <f t="shared" si="160"/>
        <v>9.7189948453608316E-2</v>
      </c>
      <c r="F1897" s="765">
        <v>9.89</v>
      </c>
      <c r="G1897" s="765">
        <v>3.1579999999999999</v>
      </c>
      <c r="H1897" s="337">
        <f t="shared" si="161"/>
        <v>3.8690927835051547</v>
      </c>
      <c r="I1897" s="34">
        <f t="shared" si="162"/>
        <v>3.8690927835051625E-2</v>
      </c>
      <c r="J1897" s="338">
        <f t="shared" si="163"/>
        <v>-7.6327832942979512E-17</v>
      </c>
      <c r="K1897" s="1786"/>
      <c r="L1897" s="1787"/>
      <c r="M1897" s="1786"/>
      <c r="N1897" s="1786"/>
      <c r="O1897" s="1786"/>
      <c r="P1897" s="1786"/>
      <c r="Q1897" s="1786"/>
    </row>
    <row r="1898" spans="1:17">
      <c r="A1898" s="764">
        <v>40093</v>
      </c>
      <c r="B1898" s="154">
        <f t="shared" si="157"/>
        <v>6.7470000000000002E-2</v>
      </c>
      <c r="C1898" s="206">
        <f t="shared" si="159"/>
        <v>5.8526649484536071E-2</v>
      </c>
      <c r="D1898" s="33">
        <f t="shared" si="158"/>
        <v>9.870000000000001E-2</v>
      </c>
      <c r="E1898" s="206">
        <f t="shared" si="160"/>
        <v>9.720863402061862E-2</v>
      </c>
      <c r="F1898" s="765">
        <v>9.870000000000001</v>
      </c>
      <c r="G1898" s="765">
        <v>3.1230000000000002</v>
      </c>
      <c r="H1898" s="337">
        <f t="shared" si="161"/>
        <v>3.8681984536082479</v>
      </c>
      <c r="I1898" s="34">
        <f t="shared" si="162"/>
        <v>3.8681984536082549E-2</v>
      </c>
      <c r="J1898" s="338">
        <f t="shared" si="163"/>
        <v>-6.9388939039072284E-17</v>
      </c>
      <c r="K1898" s="1786"/>
      <c r="L1898" s="1787"/>
      <c r="M1898" s="1786"/>
      <c r="N1898" s="1786"/>
      <c r="O1898" s="1786"/>
      <c r="P1898" s="1786"/>
      <c r="Q1898" s="1786"/>
    </row>
    <row r="1899" spans="1:17">
      <c r="A1899" s="764">
        <v>40094</v>
      </c>
      <c r="B1899" s="154">
        <f t="shared" si="157"/>
        <v>6.6649999999999987E-2</v>
      </c>
      <c r="C1899" s="206">
        <f t="shared" si="159"/>
        <v>5.8553221649484517E-2</v>
      </c>
      <c r="D1899" s="33">
        <f t="shared" si="158"/>
        <v>9.7799999999999998E-2</v>
      </c>
      <c r="E1899" s="206">
        <f t="shared" si="160"/>
        <v>9.7226546391752655E-2</v>
      </c>
      <c r="F1899" s="765">
        <v>9.7799999999999994</v>
      </c>
      <c r="G1899" s="765">
        <v>3.1150000000000002</v>
      </c>
      <c r="H1899" s="337">
        <f t="shared" si="161"/>
        <v>3.8673324742268052</v>
      </c>
      <c r="I1899" s="34">
        <f t="shared" si="162"/>
        <v>3.8673324742268138E-2</v>
      </c>
      <c r="J1899" s="338">
        <f t="shared" si="163"/>
        <v>-8.3266726846886741E-17</v>
      </c>
      <c r="K1899" s="1786"/>
      <c r="L1899" s="1787"/>
      <c r="M1899" s="1786"/>
      <c r="N1899" s="1786"/>
      <c r="O1899" s="1786"/>
      <c r="P1899" s="1786"/>
      <c r="Q1899" s="1786"/>
    </row>
    <row r="1900" spans="1:17">
      <c r="A1900" s="764">
        <v>40095</v>
      </c>
      <c r="B1900" s="154">
        <f t="shared" si="157"/>
        <v>6.5659999999999996E-2</v>
      </c>
      <c r="C1900" s="206">
        <f t="shared" si="159"/>
        <v>5.8578466494845341E-2</v>
      </c>
      <c r="D1900" s="33">
        <f t="shared" si="158"/>
        <v>9.7699999999999995E-2</v>
      </c>
      <c r="E1900" s="206">
        <f t="shared" si="160"/>
        <v>9.7244072164948528E-2</v>
      </c>
      <c r="F1900" s="765">
        <v>9.77</v>
      </c>
      <c r="G1900" s="765">
        <v>3.2040000000000002</v>
      </c>
      <c r="H1900" s="337">
        <f t="shared" si="161"/>
        <v>3.86656056701031</v>
      </c>
      <c r="I1900" s="34">
        <f t="shared" si="162"/>
        <v>3.8665605670103187E-2</v>
      </c>
      <c r="J1900" s="338">
        <f t="shared" si="163"/>
        <v>-8.3266726846886741E-17</v>
      </c>
      <c r="K1900" s="1786"/>
      <c r="L1900" s="1787"/>
      <c r="M1900" s="1786"/>
      <c r="N1900" s="1786"/>
      <c r="O1900" s="1786"/>
      <c r="P1900" s="1786"/>
      <c r="Q1900" s="1786"/>
    </row>
    <row r="1901" spans="1:17">
      <c r="A1901" s="764">
        <v>40098</v>
      </c>
      <c r="B1901" s="154">
        <f t="shared" si="157"/>
        <v>6.5180000000000002E-2</v>
      </c>
      <c r="C1901" s="206">
        <f t="shared" si="159"/>
        <v>5.8604329896907198E-2</v>
      </c>
      <c r="D1901" s="33">
        <f t="shared" si="158"/>
        <v>9.7000000000000017E-2</v>
      </c>
      <c r="E1901" s="206">
        <f t="shared" si="160"/>
        <v>9.7261469072165013E-2</v>
      </c>
      <c r="F1901" s="765">
        <v>9.7000000000000011</v>
      </c>
      <c r="G1901" s="765">
        <v>3.1819999999999999</v>
      </c>
      <c r="H1901" s="337">
        <f t="shared" si="161"/>
        <v>3.8657139175257735</v>
      </c>
      <c r="I1901" s="34">
        <f t="shared" si="162"/>
        <v>3.8657139175257815E-2</v>
      </c>
      <c r="J1901" s="338">
        <f t="shared" si="163"/>
        <v>-8.3266726846886741E-17</v>
      </c>
      <c r="K1901" s="1786"/>
      <c r="L1901" s="1787"/>
      <c r="M1901" s="1786"/>
      <c r="N1901" s="1786"/>
      <c r="O1901" s="1786"/>
      <c r="P1901" s="1786"/>
      <c r="Q1901" s="1786"/>
    </row>
    <row r="1902" spans="1:17">
      <c r="A1902" s="764">
        <v>40099</v>
      </c>
      <c r="B1902" s="154">
        <f t="shared" si="157"/>
        <v>6.6360000000000002E-2</v>
      </c>
      <c r="C1902" s="206">
        <f t="shared" si="159"/>
        <v>5.8631597938144313E-2</v>
      </c>
      <c r="D1902" s="33">
        <f t="shared" si="158"/>
        <v>9.74E-2</v>
      </c>
      <c r="E1902" s="206">
        <f t="shared" si="160"/>
        <v>9.7279896907216543E-2</v>
      </c>
      <c r="F1902" s="765">
        <v>9.74</v>
      </c>
      <c r="G1902" s="765">
        <v>3.1040000000000001</v>
      </c>
      <c r="H1902" s="337">
        <f t="shared" si="161"/>
        <v>3.8648298969072168</v>
      </c>
      <c r="I1902" s="34">
        <f t="shared" si="162"/>
        <v>3.864829896907223E-2</v>
      </c>
      <c r="J1902" s="338">
        <f t="shared" si="163"/>
        <v>-6.2450045135165055E-17</v>
      </c>
      <c r="K1902" s="1786"/>
      <c r="L1902" s="1787"/>
      <c r="M1902" s="1786"/>
      <c r="N1902" s="1786"/>
      <c r="O1902" s="1786"/>
      <c r="P1902" s="1786"/>
      <c r="Q1902" s="1786"/>
    </row>
    <row r="1903" spans="1:17">
      <c r="A1903" s="764">
        <v>40100</v>
      </c>
      <c r="B1903" s="154">
        <f t="shared" si="157"/>
        <v>6.4130000000000006E-2</v>
      </c>
      <c r="C1903" s="206">
        <f t="shared" si="159"/>
        <v>5.8656018041237094E-2</v>
      </c>
      <c r="D1903" s="33">
        <f t="shared" si="158"/>
        <v>9.64E-2</v>
      </c>
      <c r="E1903" s="206">
        <f t="shared" si="160"/>
        <v>9.7297036082474281E-2</v>
      </c>
      <c r="F1903" s="765">
        <v>9.64</v>
      </c>
      <c r="G1903" s="765">
        <v>3.2269999999999999</v>
      </c>
      <c r="H1903" s="337">
        <f t="shared" si="161"/>
        <v>3.8641018041237114</v>
      </c>
      <c r="I1903" s="34">
        <f t="shared" si="162"/>
        <v>3.8641018041237186E-2</v>
      </c>
      <c r="J1903" s="338">
        <f t="shared" si="163"/>
        <v>-6.9388939039072284E-17</v>
      </c>
      <c r="K1903" s="1786"/>
      <c r="L1903" s="1787"/>
      <c r="M1903" s="1786"/>
      <c r="N1903" s="1786"/>
      <c r="O1903" s="1786"/>
      <c r="P1903" s="1786"/>
      <c r="Q1903" s="1786"/>
    </row>
    <row r="1904" spans="1:17">
      <c r="A1904" s="764">
        <v>40101</v>
      </c>
      <c r="B1904" s="154">
        <f t="shared" si="157"/>
        <v>6.3629999999999992E-2</v>
      </c>
      <c r="C1904" s="206">
        <f t="shared" si="159"/>
        <v>5.8679845360824719E-2</v>
      </c>
      <c r="D1904" s="33">
        <f t="shared" si="158"/>
        <v>9.6600000000000005E-2</v>
      </c>
      <c r="E1904" s="206">
        <f t="shared" si="160"/>
        <v>9.7314690721649513E-2</v>
      </c>
      <c r="F1904" s="765">
        <v>9.66</v>
      </c>
      <c r="G1904" s="765">
        <v>3.2970000000000002</v>
      </c>
      <c r="H1904" s="337">
        <f t="shared" si="161"/>
        <v>3.8634845360824741</v>
      </c>
      <c r="I1904" s="34">
        <f t="shared" si="162"/>
        <v>3.8634845360824795E-2</v>
      </c>
      <c r="J1904" s="338">
        <f t="shared" si="163"/>
        <v>-5.5511151231257827E-17</v>
      </c>
      <c r="K1904" s="1786"/>
      <c r="L1904" s="1787"/>
      <c r="M1904" s="1786"/>
      <c r="N1904" s="1786"/>
      <c r="O1904" s="1786"/>
      <c r="P1904" s="1786"/>
      <c r="Q1904" s="1786"/>
    </row>
    <row r="1905" spans="1:17">
      <c r="A1905" s="764">
        <v>40102</v>
      </c>
      <c r="B1905" s="154">
        <f t="shared" si="157"/>
        <v>6.4340000000000008E-2</v>
      </c>
      <c r="C1905" s="206">
        <f t="shared" si="159"/>
        <v>5.8705038659793797E-2</v>
      </c>
      <c r="D1905" s="33">
        <f t="shared" si="158"/>
        <v>9.7200000000000009E-2</v>
      </c>
      <c r="E1905" s="206">
        <f t="shared" si="160"/>
        <v>9.7332860824742323E-2</v>
      </c>
      <c r="F1905" s="765">
        <v>9.7200000000000006</v>
      </c>
      <c r="G1905" s="765">
        <v>3.286</v>
      </c>
      <c r="H1905" s="337">
        <f t="shared" si="161"/>
        <v>3.8627822164948458</v>
      </c>
      <c r="I1905" s="34">
        <f t="shared" si="162"/>
        <v>3.8627822164948526E-2</v>
      </c>
      <c r="J1905" s="338">
        <f t="shared" si="163"/>
        <v>-6.9388939039072284E-17</v>
      </c>
      <c r="K1905" s="1786"/>
      <c r="L1905" s="1787"/>
      <c r="M1905" s="1786"/>
      <c r="N1905" s="1786"/>
      <c r="O1905" s="1786"/>
      <c r="P1905" s="1786"/>
      <c r="Q1905" s="1786"/>
    </row>
    <row r="1906" spans="1:17">
      <c r="A1906" s="764">
        <v>40105</v>
      </c>
      <c r="B1906" s="154">
        <f t="shared" si="157"/>
        <v>6.3390000000000002E-2</v>
      </c>
      <c r="C1906" s="206">
        <f t="shared" si="159"/>
        <v>5.8728221649484512E-2</v>
      </c>
      <c r="D1906" s="33">
        <f t="shared" si="158"/>
        <v>9.64E-2</v>
      </c>
      <c r="E1906" s="206">
        <f t="shared" si="160"/>
        <v>9.734987113402066E-2</v>
      </c>
      <c r="F1906" s="765">
        <v>9.64</v>
      </c>
      <c r="G1906" s="765">
        <v>3.3010000000000002</v>
      </c>
      <c r="H1906" s="337">
        <f t="shared" si="161"/>
        <v>3.862164948453608</v>
      </c>
      <c r="I1906" s="34">
        <f t="shared" si="162"/>
        <v>3.8621649484536148E-2</v>
      </c>
      <c r="J1906" s="338">
        <f t="shared" si="163"/>
        <v>-6.9388939039072284E-17</v>
      </c>
      <c r="K1906" s="1786"/>
      <c r="L1906" s="1787"/>
      <c r="M1906" s="1786"/>
      <c r="N1906" s="1786"/>
      <c r="O1906" s="1786"/>
      <c r="P1906" s="1786"/>
      <c r="Q1906" s="1786"/>
    </row>
    <row r="1907" spans="1:17">
      <c r="A1907" s="764">
        <v>40106</v>
      </c>
      <c r="B1907" s="154">
        <f t="shared" si="157"/>
        <v>6.4350000000000004E-2</v>
      </c>
      <c r="C1907" s="206">
        <f t="shared" si="159"/>
        <v>5.8753195876288626E-2</v>
      </c>
      <c r="D1907" s="33">
        <f t="shared" si="158"/>
        <v>9.6699999999999994E-2</v>
      </c>
      <c r="E1907" s="206">
        <f t="shared" si="160"/>
        <v>9.7367912371134083E-2</v>
      </c>
      <c r="F1907" s="765">
        <v>9.67</v>
      </c>
      <c r="G1907" s="765">
        <v>3.2349999999999999</v>
      </c>
      <c r="H1907" s="337">
        <f t="shared" si="161"/>
        <v>3.8614716494845358</v>
      </c>
      <c r="I1907" s="34">
        <f t="shared" si="162"/>
        <v>3.8614716494845457E-2</v>
      </c>
      <c r="J1907" s="338">
        <f t="shared" si="163"/>
        <v>-9.7144514654701197E-17</v>
      </c>
      <c r="K1907" s="1786"/>
      <c r="L1907" s="1787"/>
      <c r="M1907" s="1786"/>
      <c r="N1907" s="1786"/>
      <c r="O1907" s="1786"/>
      <c r="P1907" s="1786"/>
      <c r="Q1907" s="1786"/>
    </row>
    <row r="1908" spans="1:17">
      <c r="A1908" s="764">
        <v>40107</v>
      </c>
      <c r="B1908" s="154">
        <f t="shared" si="157"/>
        <v>6.3810000000000006E-2</v>
      </c>
      <c r="C1908" s="206">
        <f t="shared" si="159"/>
        <v>5.8777332474226777E-2</v>
      </c>
      <c r="D1908" s="33">
        <f t="shared" si="158"/>
        <v>9.7000000000000017E-2</v>
      </c>
      <c r="E1908" s="206">
        <f t="shared" si="160"/>
        <v>9.7386469072164986E-2</v>
      </c>
      <c r="F1908" s="765">
        <v>9.7000000000000011</v>
      </c>
      <c r="G1908" s="765">
        <v>3.319</v>
      </c>
      <c r="H1908" s="337">
        <f t="shared" si="161"/>
        <v>3.8609136597938143</v>
      </c>
      <c r="I1908" s="34">
        <f t="shared" si="162"/>
        <v>3.8609136597938208E-2</v>
      </c>
      <c r="J1908" s="338">
        <f t="shared" si="163"/>
        <v>-6.2450045135165055E-17</v>
      </c>
      <c r="K1908" s="1786"/>
      <c r="L1908" s="1787"/>
      <c r="M1908" s="1786"/>
      <c r="N1908" s="1786"/>
      <c r="O1908" s="1786"/>
      <c r="P1908" s="1786"/>
      <c r="Q1908" s="1786"/>
    </row>
    <row r="1909" spans="1:17">
      <c r="A1909" s="764">
        <v>40108</v>
      </c>
      <c r="B1909" s="154">
        <f t="shared" si="157"/>
        <v>6.4850000000000019E-2</v>
      </c>
      <c r="C1909" s="206">
        <f t="shared" si="159"/>
        <v>5.8801417525773156E-2</v>
      </c>
      <c r="D1909" s="33">
        <f t="shared" si="158"/>
        <v>9.7900000000000015E-2</v>
      </c>
      <c r="E1909" s="206">
        <f t="shared" si="160"/>
        <v>9.7405541237113452E-2</v>
      </c>
      <c r="F1909" s="765">
        <v>9.7900000000000009</v>
      </c>
      <c r="G1909" s="765">
        <v>3.3050000000000002</v>
      </c>
      <c r="H1909" s="337">
        <f t="shared" si="161"/>
        <v>3.8604123711340206</v>
      </c>
      <c r="I1909" s="34">
        <f t="shared" si="162"/>
        <v>3.8604123711340296E-2</v>
      </c>
      <c r="J1909" s="338">
        <f t="shared" si="163"/>
        <v>-9.0205620750793969E-17</v>
      </c>
      <c r="K1909" s="1786"/>
      <c r="L1909" s="1787"/>
      <c r="M1909" s="1786"/>
      <c r="N1909" s="1786"/>
      <c r="O1909" s="1786"/>
      <c r="P1909" s="1786"/>
      <c r="Q1909" s="1786"/>
    </row>
    <row r="1910" spans="1:17">
      <c r="A1910" s="764">
        <v>40109</v>
      </c>
      <c r="B1910" s="154">
        <f t="shared" si="157"/>
        <v>6.4520000000000008E-2</v>
      </c>
      <c r="C1910" s="206">
        <f t="shared" si="159"/>
        <v>5.8824548969072132E-2</v>
      </c>
      <c r="D1910" s="33">
        <f t="shared" si="158"/>
        <v>9.8000000000000004E-2</v>
      </c>
      <c r="E1910" s="206">
        <f t="shared" si="160"/>
        <v>9.7424613402061877E-2</v>
      </c>
      <c r="F1910" s="765">
        <v>9.8000000000000007</v>
      </c>
      <c r="G1910" s="765">
        <v>3.3479999999999999</v>
      </c>
      <c r="H1910" s="337">
        <f t="shared" si="161"/>
        <v>3.8600064432989689</v>
      </c>
      <c r="I1910" s="34">
        <f t="shared" si="162"/>
        <v>3.8600064432989745E-2</v>
      </c>
      <c r="J1910" s="338">
        <f t="shared" si="163"/>
        <v>-5.5511151231257827E-17</v>
      </c>
      <c r="K1910" s="1786"/>
      <c r="L1910" s="1787"/>
      <c r="M1910" s="1786"/>
      <c r="N1910" s="1786"/>
      <c r="O1910" s="1786"/>
      <c r="P1910" s="1786"/>
      <c r="Q1910" s="1786"/>
    </row>
    <row r="1911" spans="1:17">
      <c r="A1911" s="764">
        <v>40112</v>
      </c>
      <c r="B1911" s="154">
        <f t="shared" si="157"/>
        <v>6.5460000000000004E-2</v>
      </c>
      <c r="C1911" s="206">
        <f t="shared" si="159"/>
        <v>5.8849600515463882E-2</v>
      </c>
      <c r="D1911" s="33">
        <f t="shared" si="158"/>
        <v>9.9000000000000005E-2</v>
      </c>
      <c r="E1911" s="206">
        <f t="shared" si="160"/>
        <v>9.7445747422680432E-2</v>
      </c>
      <c r="F1911" s="765">
        <v>9.9</v>
      </c>
      <c r="G1911" s="765">
        <v>3.3540000000000001</v>
      </c>
      <c r="H1911" s="337">
        <f t="shared" si="161"/>
        <v>3.8596146907216484</v>
      </c>
      <c r="I1911" s="34">
        <f t="shared" si="162"/>
        <v>3.859614690721655E-2</v>
      </c>
      <c r="J1911" s="338">
        <f t="shared" si="163"/>
        <v>-6.2450045135165055E-17</v>
      </c>
      <c r="K1911" s="1786"/>
      <c r="L1911" s="1787"/>
      <c r="M1911" s="1786"/>
      <c r="N1911" s="1786"/>
      <c r="O1911" s="1786"/>
      <c r="P1911" s="1786"/>
      <c r="Q1911" s="1786"/>
    </row>
    <row r="1912" spans="1:17">
      <c r="A1912" s="764">
        <v>40113</v>
      </c>
      <c r="B1912" s="154">
        <f t="shared" si="157"/>
        <v>6.701E-2</v>
      </c>
      <c r="C1912" s="206">
        <f t="shared" si="159"/>
        <v>5.8877474226804102E-2</v>
      </c>
      <c r="D1912" s="33">
        <f t="shared" si="158"/>
        <v>9.9700000000000011E-2</v>
      </c>
      <c r="E1912" s="206">
        <f t="shared" si="160"/>
        <v>9.7468427835051608E-2</v>
      </c>
      <c r="F1912" s="765">
        <v>9.9700000000000006</v>
      </c>
      <c r="G1912" s="765">
        <v>3.2690000000000001</v>
      </c>
      <c r="H1912" s="337">
        <f t="shared" si="161"/>
        <v>3.8590953608247411</v>
      </c>
      <c r="I1912" s="34">
        <f t="shared" si="162"/>
        <v>3.8590953608247505E-2</v>
      </c>
      <c r="J1912" s="338">
        <f t="shared" si="163"/>
        <v>-9.7144514654701197E-17</v>
      </c>
      <c r="K1912" s="1786"/>
      <c r="L1912" s="1787"/>
      <c r="M1912" s="1786"/>
      <c r="N1912" s="1786"/>
      <c r="O1912" s="1786"/>
      <c r="P1912" s="1786"/>
      <c r="Q1912" s="1786"/>
    </row>
    <row r="1913" spans="1:17">
      <c r="A1913" s="764">
        <v>40114</v>
      </c>
      <c r="B1913" s="154">
        <f t="shared" si="157"/>
        <v>6.9319999999999993E-2</v>
      </c>
      <c r="C1913" s="206">
        <f t="shared" si="159"/>
        <v>5.8908930412371115E-2</v>
      </c>
      <c r="D1913" s="33">
        <f t="shared" si="158"/>
        <v>0.10189999999999999</v>
      </c>
      <c r="E1913" s="206">
        <f t="shared" si="160"/>
        <v>9.7494329896907275E-2</v>
      </c>
      <c r="F1913" s="765">
        <v>10.19</v>
      </c>
      <c r="G1913" s="765">
        <v>3.258</v>
      </c>
      <c r="H1913" s="337">
        <f t="shared" si="161"/>
        <v>3.8585399484536067</v>
      </c>
      <c r="I1913" s="34">
        <f t="shared" si="162"/>
        <v>3.8585399484536161E-2</v>
      </c>
      <c r="J1913" s="338">
        <f t="shared" si="163"/>
        <v>-9.0205620750793969E-17</v>
      </c>
      <c r="K1913" s="1786"/>
      <c r="L1913" s="1787"/>
      <c r="M1913" s="1786"/>
      <c r="N1913" s="1786"/>
      <c r="O1913" s="1786"/>
      <c r="P1913" s="1786"/>
      <c r="Q1913" s="1786"/>
    </row>
    <row r="1914" spans="1:17">
      <c r="A1914" s="764">
        <v>40115</v>
      </c>
      <c r="B1914" s="154">
        <f t="shared" si="157"/>
        <v>6.7059999999999995E-2</v>
      </c>
      <c r="C1914" s="206">
        <f t="shared" si="159"/>
        <v>5.8937216494845339E-2</v>
      </c>
      <c r="D1914" s="33">
        <f t="shared" si="158"/>
        <v>0.1003</v>
      </c>
      <c r="E1914" s="206">
        <f t="shared" si="160"/>
        <v>9.7517654639175305E-2</v>
      </c>
      <c r="F1914" s="765">
        <v>10.029999999999999</v>
      </c>
      <c r="G1914" s="765">
        <v>3.3239999999999998</v>
      </c>
      <c r="H1914" s="337">
        <f t="shared" si="161"/>
        <v>3.8580438144329881</v>
      </c>
      <c r="I1914" s="34">
        <f t="shared" si="162"/>
        <v>3.8580438144329966E-2</v>
      </c>
      <c r="J1914" s="338">
        <f t="shared" si="163"/>
        <v>-8.3266726846886741E-17</v>
      </c>
      <c r="K1914" s="1786"/>
      <c r="L1914" s="1787"/>
      <c r="M1914" s="1786"/>
      <c r="N1914" s="1786"/>
      <c r="O1914" s="1786"/>
      <c r="P1914" s="1786"/>
      <c r="Q1914" s="1786"/>
    </row>
    <row r="1915" spans="1:17">
      <c r="A1915" s="764">
        <v>40116</v>
      </c>
      <c r="B1915" s="154">
        <f t="shared" si="157"/>
        <v>6.9790000000000005E-2</v>
      </c>
      <c r="C1915" s="206">
        <f t="shared" si="159"/>
        <v>5.8968518041237088E-2</v>
      </c>
      <c r="D1915" s="33">
        <f t="shared" si="158"/>
        <v>0.10210000000000001</v>
      </c>
      <c r="E1915" s="206">
        <f t="shared" si="160"/>
        <v>9.7543041237113451E-2</v>
      </c>
      <c r="F1915" s="765">
        <v>10.210000000000001</v>
      </c>
      <c r="G1915" s="765">
        <v>3.2309999999999999</v>
      </c>
      <c r="H1915" s="337">
        <f t="shared" si="161"/>
        <v>3.8574523195876282</v>
      </c>
      <c r="I1915" s="34">
        <f t="shared" si="162"/>
        <v>3.8574523195876363E-2</v>
      </c>
      <c r="J1915" s="338">
        <f t="shared" si="163"/>
        <v>-8.3266726846886741E-17</v>
      </c>
      <c r="K1915" s="1786"/>
      <c r="L1915" s="1787"/>
      <c r="M1915" s="1786"/>
      <c r="N1915" s="1786"/>
      <c r="O1915" s="1786"/>
      <c r="P1915" s="1786"/>
      <c r="Q1915" s="1786"/>
    </row>
    <row r="1916" spans="1:17">
      <c r="A1916" s="764">
        <v>40119</v>
      </c>
      <c r="B1916" s="154">
        <f t="shared" si="157"/>
        <v>6.9429999999999992E-2</v>
      </c>
      <c r="C1916" s="206">
        <f t="shared" si="159"/>
        <v>5.8999806701030902E-2</v>
      </c>
      <c r="D1916" s="33">
        <f t="shared" si="158"/>
        <v>0.1018</v>
      </c>
      <c r="E1916" s="206">
        <f t="shared" si="160"/>
        <v>9.7567912371134061E-2</v>
      </c>
      <c r="F1916" s="765">
        <v>10.18</v>
      </c>
      <c r="G1916" s="765">
        <v>3.2370000000000001</v>
      </c>
      <c r="H1916" s="337">
        <f t="shared" si="161"/>
        <v>3.8568105670103079</v>
      </c>
      <c r="I1916" s="34">
        <f t="shared" si="162"/>
        <v>3.8568105670103159E-2</v>
      </c>
      <c r="J1916" s="338">
        <f t="shared" si="163"/>
        <v>-8.3266726846886741E-17</v>
      </c>
      <c r="K1916" s="1786"/>
      <c r="L1916" s="1787"/>
      <c r="M1916" s="1786"/>
      <c r="N1916" s="1786"/>
      <c r="O1916" s="1786"/>
      <c r="P1916" s="1786"/>
      <c r="Q1916" s="1786"/>
    </row>
    <row r="1917" spans="1:17">
      <c r="A1917" s="764">
        <v>40120</v>
      </c>
      <c r="B1917" s="154">
        <f t="shared" si="157"/>
        <v>7.0069999999999993E-2</v>
      </c>
      <c r="C1917" s="206">
        <f t="shared" si="159"/>
        <v>5.9031945876288634E-2</v>
      </c>
      <c r="D1917" s="33">
        <f t="shared" si="158"/>
        <v>0.1027</v>
      </c>
      <c r="E1917" s="206">
        <f t="shared" si="160"/>
        <v>9.7594458762886638E-2</v>
      </c>
      <c r="F1917" s="765">
        <v>10.27</v>
      </c>
      <c r="G1917" s="765">
        <v>3.2629999999999999</v>
      </c>
      <c r="H1917" s="337">
        <f t="shared" si="161"/>
        <v>3.8562512886597928</v>
      </c>
      <c r="I1917" s="34">
        <f t="shared" si="162"/>
        <v>3.8562512886598004E-2</v>
      </c>
      <c r="J1917" s="338">
        <f t="shared" si="163"/>
        <v>-7.6327832942979512E-17</v>
      </c>
      <c r="K1917" s="1786"/>
      <c r="L1917" s="1787"/>
      <c r="M1917" s="1786"/>
      <c r="N1917" s="1786"/>
      <c r="O1917" s="1786"/>
      <c r="P1917" s="1786"/>
      <c r="Q1917" s="1786"/>
    </row>
    <row r="1918" spans="1:17">
      <c r="A1918" s="764">
        <v>40121</v>
      </c>
      <c r="B1918" s="154">
        <f t="shared" si="157"/>
        <v>6.8020000000000011E-2</v>
      </c>
      <c r="C1918" s="206">
        <f t="shared" si="159"/>
        <v>5.9062139175257704E-2</v>
      </c>
      <c r="D1918" s="33">
        <f t="shared" si="158"/>
        <v>0.10120000000000001</v>
      </c>
      <c r="E1918" s="206">
        <f t="shared" si="160"/>
        <v>9.7619587628866022E-2</v>
      </c>
      <c r="F1918" s="765">
        <v>10.120000000000001</v>
      </c>
      <c r="G1918" s="765">
        <v>3.3180000000000001</v>
      </c>
      <c r="H1918" s="337">
        <f t="shared" si="161"/>
        <v>3.8557448453608236</v>
      </c>
      <c r="I1918" s="34">
        <f t="shared" si="162"/>
        <v>3.8557448453608319E-2</v>
      </c>
      <c r="J1918" s="338">
        <f t="shared" si="163"/>
        <v>-8.3266726846886741E-17</v>
      </c>
      <c r="K1918" s="1786"/>
      <c r="L1918" s="1787"/>
      <c r="M1918" s="1786"/>
      <c r="N1918" s="1786"/>
      <c r="O1918" s="1786"/>
      <c r="P1918" s="1786"/>
      <c r="Q1918" s="1786"/>
    </row>
    <row r="1919" spans="1:17">
      <c r="A1919" s="764">
        <v>40122</v>
      </c>
      <c r="B1919" s="154">
        <f t="shared" si="157"/>
        <v>6.7230000000000012E-2</v>
      </c>
      <c r="C1919" s="206">
        <f t="shared" si="159"/>
        <v>5.9091713917525747E-2</v>
      </c>
      <c r="D1919" s="33">
        <f t="shared" si="158"/>
        <v>0.1007</v>
      </c>
      <c r="E1919" s="206">
        <f t="shared" si="160"/>
        <v>9.7643943298969124E-2</v>
      </c>
      <c r="F1919" s="765">
        <v>10.07</v>
      </c>
      <c r="G1919" s="765">
        <v>3.347</v>
      </c>
      <c r="H1919" s="337">
        <f t="shared" si="161"/>
        <v>3.8552229381443284</v>
      </c>
      <c r="I1919" s="34">
        <f t="shared" si="162"/>
        <v>3.8552229381443377E-2</v>
      </c>
      <c r="J1919" s="338">
        <f t="shared" si="163"/>
        <v>-9.0205620750793969E-17</v>
      </c>
      <c r="K1919" s="1786"/>
      <c r="L1919" s="1787"/>
      <c r="M1919" s="1786"/>
      <c r="N1919" s="1786"/>
      <c r="O1919" s="1786"/>
      <c r="P1919" s="1786"/>
      <c r="Q1919" s="1786"/>
    </row>
    <row r="1920" spans="1:17">
      <c r="A1920" s="764">
        <v>40123</v>
      </c>
      <c r="B1920" s="154">
        <f t="shared" si="157"/>
        <v>6.6860000000000003E-2</v>
      </c>
      <c r="C1920" s="206">
        <f t="shared" si="159"/>
        <v>5.9120914948453583E-2</v>
      </c>
      <c r="D1920" s="33">
        <f t="shared" si="158"/>
        <v>0.10050000000000001</v>
      </c>
      <c r="E1920" s="206">
        <f t="shared" si="160"/>
        <v>9.7668041237113451E-2</v>
      </c>
      <c r="F1920" s="765">
        <v>10.050000000000001</v>
      </c>
      <c r="G1920" s="765">
        <v>3.3639999999999999</v>
      </c>
      <c r="H1920" s="337">
        <f t="shared" si="161"/>
        <v>3.8547126288659781</v>
      </c>
      <c r="I1920" s="34">
        <f t="shared" si="162"/>
        <v>3.8547126288659868E-2</v>
      </c>
      <c r="J1920" s="338">
        <f t="shared" si="163"/>
        <v>-9.0205620750793969E-17</v>
      </c>
      <c r="K1920" s="1786"/>
      <c r="L1920" s="1787"/>
      <c r="M1920" s="1786"/>
      <c r="N1920" s="1786"/>
      <c r="O1920" s="1786"/>
      <c r="P1920" s="1786"/>
      <c r="Q1920" s="1786"/>
    </row>
    <row r="1921" spans="1:17">
      <c r="A1921" s="764">
        <v>40126</v>
      </c>
      <c r="B1921" s="154">
        <f t="shared" si="157"/>
        <v>6.6220000000000001E-2</v>
      </c>
      <c r="C1921" s="206">
        <f t="shared" si="159"/>
        <v>5.9150463917525743E-2</v>
      </c>
      <c r="D1921" s="33">
        <f t="shared" si="158"/>
        <v>9.9399999999999988E-2</v>
      </c>
      <c r="E1921" s="206">
        <f t="shared" si="160"/>
        <v>9.7691237113402107E-2</v>
      </c>
      <c r="F1921" s="765">
        <v>9.94</v>
      </c>
      <c r="G1921" s="765">
        <v>3.3180000000000001</v>
      </c>
      <c r="H1921" s="337">
        <f t="shared" si="161"/>
        <v>3.8540773195876277</v>
      </c>
      <c r="I1921" s="34">
        <f t="shared" si="162"/>
        <v>3.8540773195876364E-2</v>
      </c>
      <c r="J1921" s="338">
        <f t="shared" si="163"/>
        <v>-9.0205620750793969E-17</v>
      </c>
      <c r="K1921" s="1786"/>
      <c r="L1921" s="1787"/>
      <c r="M1921" s="1786"/>
      <c r="N1921" s="1786"/>
      <c r="O1921" s="1786"/>
      <c r="P1921" s="1786"/>
      <c r="Q1921" s="1786"/>
    </row>
    <row r="1922" spans="1:17">
      <c r="A1922" s="764">
        <v>40127</v>
      </c>
      <c r="B1922" s="154">
        <f t="shared" si="157"/>
        <v>6.7000000000000004E-2</v>
      </c>
      <c r="C1922" s="206">
        <f t="shared" si="159"/>
        <v>5.9180979381443267E-2</v>
      </c>
      <c r="D1922" s="33">
        <f t="shared" si="158"/>
        <v>9.98E-2</v>
      </c>
      <c r="E1922" s="206">
        <f t="shared" si="160"/>
        <v>9.7714948453608313E-2</v>
      </c>
      <c r="F1922" s="765">
        <v>9.98</v>
      </c>
      <c r="G1922" s="765">
        <v>3.2800000000000002</v>
      </c>
      <c r="H1922" s="337">
        <f t="shared" si="161"/>
        <v>3.853396907216494</v>
      </c>
      <c r="I1922" s="34">
        <f t="shared" si="162"/>
        <v>3.8533969072165046E-2</v>
      </c>
      <c r="J1922" s="338">
        <f t="shared" si="163"/>
        <v>-1.0408340855860843E-16</v>
      </c>
      <c r="K1922" s="1786"/>
      <c r="L1922" s="1787"/>
      <c r="M1922" s="1786"/>
      <c r="N1922" s="1786"/>
      <c r="O1922" s="1786"/>
      <c r="P1922" s="1786"/>
      <c r="Q1922" s="1786"/>
    </row>
    <row r="1923" spans="1:17">
      <c r="A1923" s="764">
        <v>40128</v>
      </c>
      <c r="B1923" s="154">
        <f t="shared" si="157"/>
        <v>6.6070000000000018E-2</v>
      </c>
      <c r="C1923" s="206">
        <f t="shared" si="159"/>
        <v>5.9210747422680392E-2</v>
      </c>
      <c r="D1923" s="33">
        <f t="shared" si="158"/>
        <v>9.9500000000000005E-2</v>
      </c>
      <c r="E1923" s="206">
        <f t="shared" si="160"/>
        <v>9.7738788659793865E-2</v>
      </c>
      <c r="F1923" s="765">
        <v>9.9500000000000011</v>
      </c>
      <c r="G1923" s="765">
        <v>3.343</v>
      </c>
      <c r="H1923" s="337">
        <f t="shared" si="161"/>
        <v>3.8528041237113388</v>
      </c>
      <c r="I1923" s="34">
        <f t="shared" si="162"/>
        <v>3.8528041237113474E-2</v>
      </c>
      <c r="J1923" s="338">
        <f t="shared" si="163"/>
        <v>-8.3266726846886741E-17</v>
      </c>
      <c r="K1923" s="1786"/>
      <c r="L1923" s="1787"/>
      <c r="M1923" s="1786"/>
      <c r="N1923" s="1786"/>
      <c r="O1923" s="1786"/>
      <c r="P1923" s="1786"/>
      <c r="Q1923" s="1786"/>
    </row>
    <row r="1924" spans="1:17">
      <c r="A1924" s="764">
        <v>40129</v>
      </c>
      <c r="B1924" s="154">
        <f t="shared" si="157"/>
        <v>6.5880000000000008E-2</v>
      </c>
      <c r="C1924" s="206">
        <f t="shared" si="159"/>
        <v>5.9240773195876263E-2</v>
      </c>
      <c r="D1924" s="33">
        <f t="shared" si="158"/>
        <v>9.9500000000000005E-2</v>
      </c>
      <c r="E1924" s="206">
        <f t="shared" si="160"/>
        <v>9.7762757731958833E-2</v>
      </c>
      <c r="F1924" s="765">
        <v>9.9500000000000011</v>
      </c>
      <c r="G1924" s="765">
        <v>3.3620000000000001</v>
      </c>
      <c r="H1924" s="337">
        <f t="shared" si="161"/>
        <v>3.8521984536082461</v>
      </c>
      <c r="I1924" s="34">
        <f t="shared" si="162"/>
        <v>3.8521984536082569E-2</v>
      </c>
      <c r="J1924" s="338">
        <f t="shared" si="163"/>
        <v>-1.1102230246251565E-16</v>
      </c>
      <c r="K1924" s="1786"/>
      <c r="L1924" s="1787"/>
      <c r="M1924" s="1786"/>
      <c r="N1924" s="1786"/>
      <c r="O1924" s="1786"/>
      <c r="P1924" s="1786"/>
      <c r="Q1924" s="1786"/>
    </row>
    <row r="1925" spans="1:17">
      <c r="A1925" s="764">
        <v>40130</v>
      </c>
      <c r="B1925" s="154">
        <f t="shared" si="157"/>
        <v>6.5589999999999996E-2</v>
      </c>
      <c r="C1925" s="206">
        <f t="shared" si="159"/>
        <v>5.9270528350515432E-2</v>
      </c>
      <c r="D1925" s="33">
        <f t="shared" si="158"/>
        <v>9.9399999999999988E-2</v>
      </c>
      <c r="E1925" s="206">
        <f t="shared" si="160"/>
        <v>9.7786726804123758E-2</v>
      </c>
      <c r="F1925" s="765">
        <v>9.94</v>
      </c>
      <c r="G1925" s="765">
        <v>3.3809999999999998</v>
      </c>
      <c r="H1925" s="337">
        <f t="shared" si="161"/>
        <v>3.8516198453608235</v>
      </c>
      <c r="I1925" s="34">
        <f t="shared" si="162"/>
        <v>3.8516198453608326E-2</v>
      </c>
      <c r="J1925" s="338">
        <f t="shared" si="163"/>
        <v>-9.0205620750793969E-17</v>
      </c>
      <c r="K1925" s="1786"/>
      <c r="L1925" s="1787"/>
      <c r="M1925" s="1786"/>
      <c r="N1925" s="1786"/>
      <c r="O1925" s="1786"/>
      <c r="P1925" s="1786"/>
      <c r="Q1925" s="1786"/>
    </row>
    <row r="1926" spans="1:17">
      <c r="A1926" s="764">
        <v>40133</v>
      </c>
      <c r="B1926" s="154">
        <f t="shared" ref="B1926:B1989" si="164">(F1926-G1926)/100</f>
        <v>6.5070000000000003E-2</v>
      </c>
      <c r="C1926" s="206">
        <f t="shared" si="159"/>
        <v>5.9298582474226778E-2</v>
      </c>
      <c r="D1926" s="33">
        <f t="shared" si="158"/>
        <v>9.8299999999999998E-2</v>
      </c>
      <c r="E1926" s="206">
        <f t="shared" si="160"/>
        <v>9.7808634020618596E-2</v>
      </c>
      <c r="F1926" s="765">
        <v>9.83</v>
      </c>
      <c r="G1926" s="765">
        <v>3.323</v>
      </c>
      <c r="H1926" s="337">
        <f t="shared" si="161"/>
        <v>3.8510051546391737</v>
      </c>
      <c r="I1926" s="34">
        <f t="shared" si="162"/>
        <v>3.8510051546391817E-2</v>
      </c>
      <c r="J1926" s="338">
        <f t="shared" si="163"/>
        <v>-8.3266726846886741E-17</v>
      </c>
      <c r="K1926" s="1786"/>
      <c r="L1926" s="1787"/>
      <c r="M1926" s="1786"/>
      <c r="N1926" s="1786"/>
      <c r="O1926" s="1786"/>
      <c r="P1926" s="1786"/>
      <c r="Q1926" s="1786"/>
    </row>
    <row r="1927" spans="1:17">
      <c r="A1927" s="764">
        <v>40134</v>
      </c>
      <c r="B1927" s="154">
        <f t="shared" si="164"/>
        <v>6.5870000000000012E-2</v>
      </c>
      <c r="C1927" s="206">
        <f t="shared" si="159"/>
        <v>5.9328788659793782E-2</v>
      </c>
      <c r="D1927" s="33">
        <f t="shared" ref="D1927:D1990" si="165">F1927/100</f>
        <v>9.870000000000001E-2</v>
      </c>
      <c r="E1927" s="206">
        <f t="shared" si="160"/>
        <v>9.7831958762886639E-2</v>
      </c>
      <c r="F1927" s="765">
        <v>9.870000000000001</v>
      </c>
      <c r="G1927" s="765">
        <v>3.2829999999999999</v>
      </c>
      <c r="H1927" s="337">
        <f t="shared" si="161"/>
        <v>3.8503170103092765</v>
      </c>
      <c r="I1927" s="34">
        <f t="shared" si="162"/>
        <v>3.8503170103092857E-2</v>
      </c>
      <c r="J1927" s="338">
        <f t="shared" si="163"/>
        <v>-9.0205620750793969E-17</v>
      </c>
      <c r="K1927" s="1786"/>
      <c r="L1927" s="1787"/>
      <c r="M1927" s="1786"/>
      <c r="N1927" s="1786"/>
      <c r="O1927" s="1786"/>
      <c r="P1927" s="1786"/>
      <c r="Q1927" s="1786"/>
    </row>
    <row r="1928" spans="1:17">
      <c r="A1928" s="764">
        <v>40135</v>
      </c>
      <c r="B1928" s="154">
        <f t="shared" si="164"/>
        <v>6.5709999999999991E-2</v>
      </c>
      <c r="C1928" s="206">
        <f t="shared" si="159"/>
        <v>5.9359226804123692E-2</v>
      </c>
      <c r="D1928" s="33">
        <f t="shared" si="165"/>
        <v>9.8599999999999993E-2</v>
      </c>
      <c r="E1928" s="206">
        <f t="shared" si="160"/>
        <v>9.7855283505154697E-2</v>
      </c>
      <c r="F1928" s="765">
        <v>9.86</v>
      </c>
      <c r="G1928" s="765">
        <v>3.2890000000000001</v>
      </c>
      <c r="H1928" s="337">
        <f t="shared" si="161"/>
        <v>3.8496056701030916</v>
      </c>
      <c r="I1928" s="34">
        <f t="shared" si="162"/>
        <v>3.8496056701031005E-2</v>
      </c>
      <c r="J1928" s="338">
        <f t="shared" si="163"/>
        <v>-9.0205620750793969E-17</v>
      </c>
      <c r="K1928" s="1786"/>
      <c r="L1928" s="1787"/>
      <c r="M1928" s="1786"/>
      <c r="N1928" s="1786"/>
      <c r="O1928" s="1786"/>
      <c r="P1928" s="1786"/>
      <c r="Q1928" s="1786"/>
    </row>
    <row r="1929" spans="1:17">
      <c r="A1929" s="764">
        <v>40136</v>
      </c>
      <c r="B1929" s="154">
        <f t="shared" si="164"/>
        <v>6.7090000000000011E-2</v>
      </c>
      <c r="C1929" s="206">
        <f t="shared" si="159"/>
        <v>5.939141752577317E-2</v>
      </c>
      <c r="D1929" s="33">
        <f t="shared" si="165"/>
        <v>9.98E-2</v>
      </c>
      <c r="E1929" s="206">
        <f t="shared" si="160"/>
        <v>9.7880154639175293E-2</v>
      </c>
      <c r="F1929" s="765">
        <v>9.98</v>
      </c>
      <c r="G1929" s="765">
        <v>3.2709999999999999</v>
      </c>
      <c r="H1929" s="337">
        <f t="shared" si="161"/>
        <v>3.8488737113402052</v>
      </c>
      <c r="I1929" s="34">
        <f t="shared" si="162"/>
        <v>3.8488737113402123E-2</v>
      </c>
      <c r="J1929" s="338">
        <f t="shared" si="163"/>
        <v>-6.9388939039072284E-17</v>
      </c>
      <c r="K1929" s="1786"/>
      <c r="L1929" s="1787"/>
      <c r="M1929" s="1786"/>
      <c r="N1929" s="1786"/>
      <c r="O1929" s="1786"/>
      <c r="P1929" s="1786"/>
      <c r="Q1929" s="1786"/>
    </row>
    <row r="1930" spans="1:17">
      <c r="A1930" s="764">
        <v>40137</v>
      </c>
      <c r="B1930" s="154">
        <f t="shared" si="164"/>
        <v>6.7760000000000001E-2</v>
      </c>
      <c r="C1930" s="206">
        <f t="shared" si="159"/>
        <v>5.9425476804123689E-2</v>
      </c>
      <c r="D1930" s="33">
        <f t="shared" si="165"/>
        <v>0.1003</v>
      </c>
      <c r="E1930" s="206">
        <f t="shared" si="160"/>
        <v>9.7906185567010348E-2</v>
      </c>
      <c r="F1930" s="765">
        <v>10.029999999999999</v>
      </c>
      <c r="G1930" s="765">
        <v>3.254</v>
      </c>
      <c r="H1930" s="337">
        <f t="shared" si="161"/>
        <v>3.8480708762886588</v>
      </c>
      <c r="I1930" s="34">
        <f t="shared" si="162"/>
        <v>3.8480708762886659E-2</v>
      </c>
      <c r="J1930" s="338">
        <f t="shared" si="163"/>
        <v>-6.9388939039072284E-17</v>
      </c>
      <c r="K1930" s="1786"/>
      <c r="L1930" s="1787"/>
      <c r="M1930" s="1786"/>
      <c r="N1930" s="1786"/>
      <c r="O1930" s="1786"/>
      <c r="P1930" s="1786"/>
      <c r="Q1930" s="1786"/>
    </row>
    <row r="1931" spans="1:17">
      <c r="A1931" s="764">
        <v>40140</v>
      </c>
      <c r="B1931" s="154">
        <f t="shared" si="164"/>
        <v>6.6460000000000005E-2</v>
      </c>
      <c r="C1931" s="206">
        <f t="shared" si="159"/>
        <v>5.9457706185566984E-2</v>
      </c>
      <c r="D1931" s="33">
        <f t="shared" si="165"/>
        <v>9.9199999999999997E-2</v>
      </c>
      <c r="E1931" s="206">
        <f t="shared" si="160"/>
        <v>9.793067010309281E-2</v>
      </c>
      <c r="F1931" s="765">
        <v>9.92</v>
      </c>
      <c r="G1931" s="765">
        <v>3.274</v>
      </c>
      <c r="H1931" s="337">
        <f t="shared" si="161"/>
        <v>3.8472963917525753</v>
      </c>
      <c r="I1931" s="34">
        <f t="shared" si="162"/>
        <v>3.8472963917525825E-2</v>
      </c>
      <c r="J1931" s="338">
        <f t="shared" si="163"/>
        <v>-6.9388939039072284E-17</v>
      </c>
      <c r="K1931" s="1786"/>
      <c r="L1931" s="1787"/>
      <c r="M1931" s="1786"/>
      <c r="N1931" s="1786"/>
      <c r="O1931" s="1786"/>
      <c r="P1931" s="1786"/>
      <c r="Q1931" s="1786"/>
    </row>
    <row r="1932" spans="1:17">
      <c r="A1932" s="764">
        <v>40141</v>
      </c>
      <c r="B1932" s="154">
        <f t="shared" si="164"/>
        <v>6.7060000000000008E-2</v>
      </c>
      <c r="C1932" s="206">
        <f t="shared" si="159"/>
        <v>5.9491211340206157E-2</v>
      </c>
      <c r="D1932" s="33">
        <f t="shared" si="165"/>
        <v>9.9600000000000008E-2</v>
      </c>
      <c r="E1932" s="206">
        <f t="shared" si="160"/>
        <v>9.7956056701030955E-2</v>
      </c>
      <c r="F1932" s="765">
        <v>9.9600000000000009</v>
      </c>
      <c r="G1932" s="765">
        <v>3.254</v>
      </c>
      <c r="H1932" s="337">
        <f t="shared" si="161"/>
        <v>3.8464845360824724</v>
      </c>
      <c r="I1932" s="34">
        <f t="shared" si="162"/>
        <v>3.8464845360824798E-2</v>
      </c>
      <c r="J1932" s="338">
        <f t="shared" si="163"/>
        <v>-7.6327832942979512E-17</v>
      </c>
      <c r="K1932" s="1786"/>
      <c r="L1932" s="1787"/>
      <c r="M1932" s="1786"/>
      <c r="N1932" s="1786"/>
      <c r="O1932" s="1786"/>
      <c r="P1932" s="1786"/>
      <c r="Q1932" s="1786"/>
    </row>
    <row r="1933" spans="1:17">
      <c r="A1933" s="764">
        <v>40142</v>
      </c>
      <c r="B1933" s="154">
        <f t="shared" si="164"/>
        <v>6.6850000000000007E-2</v>
      </c>
      <c r="C1933" s="206">
        <f t="shared" ref="C1933:C1996" si="166">AVERAGE(B1158:B1933)</f>
        <v>5.9524368556701006E-2</v>
      </c>
      <c r="D1933" s="33">
        <f t="shared" si="165"/>
        <v>9.9500000000000005E-2</v>
      </c>
      <c r="E1933" s="206">
        <f t="shared" ref="E1933:E1996" si="167">AVERAGE(D1158:D1933)</f>
        <v>9.7981572164948502E-2</v>
      </c>
      <c r="F1933" s="765">
        <v>9.9500000000000011</v>
      </c>
      <c r="G1933" s="765">
        <v>3.2650000000000001</v>
      </c>
      <c r="H1933" s="337">
        <f t="shared" ref="H1933:H1996" si="168">AVERAGE(G1158:G1933)</f>
        <v>3.8457203608247403</v>
      </c>
      <c r="I1933" s="34">
        <f t="shared" ref="I1933:I1996" si="169">E1933-C1933</f>
        <v>3.8457203608247496E-2</v>
      </c>
      <c r="J1933" s="338">
        <f t="shared" ref="J1933:J1996" si="170">H1933/100-I1933</f>
        <v>-9.0205620750793969E-17</v>
      </c>
      <c r="K1933" s="1786"/>
      <c r="L1933" s="1787"/>
      <c r="M1933" s="1786"/>
      <c r="N1933" s="1786"/>
      <c r="O1933" s="1786"/>
      <c r="P1933" s="1786"/>
      <c r="Q1933" s="1786"/>
    </row>
    <row r="1934" spans="1:17">
      <c r="A1934" s="764">
        <v>40143</v>
      </c>
      <c r="B1934" s="154">
        <f t="shared" si="164"/>
        <v>6.9839999999999999E-2</v>
      </c>
      <c r="C1934" s="206">
        <f t="shared" si="166"/>
        <v>5.9560489690721627E-2</v>
      </c>
      <c r="D1934" s="33">
        <f t="shared" si="165"/>
        <v>0.10150000000000001</v>
      </c>
      <c r="E1934" s="206">
        <f t="shared" si="167"/>
        <v>9.8009407216494884E-2</v>
      </c>
      <c r="F1934" s="765">
        <v>10.15</v>
      </c>
      <c r="G1934" s="765">
        <v>3.1659999999999999</v>
      </c>
      <c r="H1934" s="337">
        <f t="shared" si="168"/>
        <v>3.8448917525773179</v>
      </c>
      <c r="I1934" s="34">
        <f t="shared" si="169"/>
        <v>3.8448917525773257E-2</v>
      </c>
      <c r="J1934" s="338">
        <f t="shared" si="170"/>
        <v>-7.6327832942979512E-17</v>
      </c>
      <c r="K1934" s="1786"/>
      <c r="L1934" s="1787"/>
      <c r="M1934" s="1786"/>
      <c r="N1934" s="1786"/>
      <c r="O1934" s="1786"/>
      <c r="P1934" s="1786"/>
      <c r="Q1934" s="1786"/>
    </row>
    <row r="1935" spans="1:17">
      <c r="A1935" s="764">
        <v>40144</v>
      </c>
      <c r="B1935" s="154">
        <f t="shared" si="164"/>
        <v>6.9220000000000004E-2</v>
      </c>
      <c r="C1935" s="206">
        <f t="shared" si="166"/>
        <v>5.9595347938144298E-2</v>
      </c>
      <c r="D1935" s="33">
        <f t="shared" si="165"/>
        <v>0.1009</v>
      </c>
      <c r="E1935" s="206">
        <f t="shared" si="167"/>
        <v>9.8036211340206222E-2</v>
      </c>
      <c r="F1935" s="765">
        <v>10.09</v>
      </c>
      <c r="G1935" s="765">
        <v>3.1680000000000001</v>
      </c>
      <c r="H1935" s="337">
        <f t="shared" si="168"/>
        <v>3.8440863402061844</v>
      </c>
      <c r="I1935" s="34">
        <f t="shared" si="169"/>
        <v>3.8440863402061924E-2</v>
      </c>
      <c r="J1935" s="338">
        <f t="shared" si="170"/>
        <v>-7.6327832942979512E-17</v>
      </c>
      <c r="K1935" s="1786"/>
      <c r="L1935" s="1787"/>
      <c r="M1935" s="1786"/>
      <c r="N1935" s="1786"/>
      <c r="O1935" s="1786"/>
      <c r="P1935" s="1786"/>
      <c r="Q1935" s="1786"/>
    </row>
    <row r="1936" spans="1:17">
      <c r="A1936" s="764">
        <v>40147</v>
      </c>
      <c r="B1936" s="154">
        <f t="shared" si="164"/>
        <v>7.0710000000000009E-2</v>
      </c>
      <c r="C1936" s="206">
        <f t="shared" si="166"/>
        <v>5.9631198453608217E-2</v>
      </c>
      <c r="D1936" s="33">
        <f t="shared" si="165"/>
        <v>0.1023</v>
      </c>
      <c r="E1936" s="206">
        <f t="shared" si="167"/>
        <v>9.806456185567014E-2</v>
      </c>
      <c r="F1936" s="765">
        <v>10.23</v>
      </c>
      <c r="G1936" s="765">
        <v>3.1589999999999998</v>
      </c>
      <c r="H1936" s="337">
        <f t="shared" si="168"/>
        <v>3.843336340206184</v>
      </c>
      <c r="I1936" s="34">
        <f t="shared" si="169"/>
        <v>3.8433363402061924E-2</v>
      </c>
      <c r="J1936" s="338">
        <f t="shared" si="170"/>
        <v>-8.3266726846886741E-17</v>
      </c>
      <c r="K1936" s="1786"/>
      <c r="L1936" s="1787"/>
      <c r="M1936" s="1786"/>
      <c r="N1936" s="1786"/>
      <c r="O1936" s="1786"/>
      <c r="P1936" s="1786"/>
      <c r="Q1936" s="1786"/>
    </row>
    <row r="1937" spans="1:17">
      <c r="A1937" s="764">
        <v>40148</v>
      </c>
      <c r="B1937" s="154">
        <f t="shared" si="164"/>
        <v>6.9279999999999994E-2</v>
      </c>
      <c r="C1937" s="206">
        <f t="shared" si="166"/>
        <v>5.9664935567010281E-2</v>
      </c>
      <c r="D1937" s="33">
        <f t="shared" si="165"/>
        <v>0.1008</v>
      </c>
      <c r="E1937" s="206">
        <f t="shared" si="167"/>
        <v>9.8090721649484569E-2</v>
      </c>
      <c r="F1937" s="765">
        <v>10.08</v>
      </c>
      <c r="G1937" s="765">
        <v>3.1520000000000001</v>
      </c>
      <c r="H1937" s="337">
        <f t="shared" si="168"/>
        <v>3.8425786082474209</v>
      </c>
      <c r="I1937" s="34">
        <f t="shared" si="169"/>
        <v>3.8425786082474288E-2</v>
      </c>
      <c r="J1937" s="338">
        <f t="shared" si="170"/>
        <v>-7.6327832942979512E-17</v>
      </c>
      <c r="K1937" s="1786"/>
      <c r="L1937" s="1787"/>
      <c r="M1937" s="1786"/>
      <c r="N1937" s="1786"/>
      <c r="O1937" s="1786"/>
      <c r="P1937" s="1786"/>
      <c r="Q1937" s="1786"/>
    </row>
    <row r="1938" spans="1:17">
      <c r="A1938" s="764">
        <v>40149</v>
      </c>
      <c r="B1938" s="154">
        <f t="shared" si="164"/>
        <v>6.8890000000000007E-2</v>
      </c>
      <c r="C1938" s="206">
        <f t="shared" si="166"/>
        <v>5.9698981958762866E-2</v>
      </c>
      <c r="D1938" s="33">
        <f t="shared" si="165"/>
        <v>0.10050000000000001</v>
      </c>
      <c r="E1938" s="206">
        <f t="shared" si="167"/>
        <v>9.8116881443299012E-2</v>
      </c>
      <c r="F1938" s="765">
        <v>10.050000000000001</v>
      </c>
      <c r="G1938" s="765">
        <v>3.161</v>
      </c>
      <c r="H1938" s="337">
        <f t="shared" si="168"/>
        <v>3.8417899484536062</v>
      </c>
      <c r="I1938" s="34">
        <f t="shared" si="169"/>
        <v>3.8417899484536146E-2</v>
      </c>
      <c r="J1938" s="338">
        <f t="shared" si="170"/>
        <v>-8.3266726846886741E-17</v>
      </c>
      <c r="K1938" s="1786"/>
      <c r="L1938" s="1787"/>
      <c r="M1938" s="1786"/>
      <c r="N1938" s="1786"/>
      <c r="O1938" s="1786"/>
      <c r="P1938" s="1786"/>
      <c r="Q1938" s="1786"/>
    </row>
    <row r="1939" spans="1:17">
      <c r="A1939" s="764">
        <v>40150</v>
      </c>
      <c r="B1939" s="154">
        <f t="shared" si="164"/>
        <v>6.8830000000000002E-2</v>
      </c>
      <c r="C1939" s="206">
        <f t="shared" si="166"/>
        <v>5.9733969072164925E-2</v>
      </c>
      <c r="D1939" s="33">
        <f t="shared" si="165"/>
        <v>0.10060000000000001</v>
      </c>
      <c r="E1939" s="206">
        <f t="shared" si="167"/>
        <v>9.8143943298969111E-2</v>
      </c>
      <c r="F1939" s="765">
        <v>10.06</v>
      </c>
      <c r="G1939" s="765">
        <v>3.177</v>
      </c>
      <c r="H1939" s="337">
        <f t="shared" si="168"/>
        <v>3.8409974226804104</v>
      </c>
      <c r="I1939" s="34">
        <f t="shared" si="169"/>
        <v>3.8409974226804186E-2</v>
      </c>
      <c r="J1939" s="338">
        <f t="shared" si="170"/>
        <v>-8.3266726846886741E-17</v>
      </c>
      <c r="K1939" s="1786"/>
      <c r="L1939" s="1787"/>
      <c r="M1939" s="1786"/>
      <c r="N1939" s="1786"/>
      <c r="O1939" s="1786"/>
      <c r="P1939" s="1786"/>
      <c r="Q1939" s="1786"/>
    </row>
    <row r="1940" spans="1:17">
      <c r="A1940" s="764">
        <v>40151</v>
      </c>
      <c r="B1940" s="154">
        <f t="shared" si="164"/>
        <v>6.762E-2</v>
      </c>
      <c r="C1940" s="206">
        <f t="shared" si="166"/>
        <v>5.9766971649484503E-2</v>
      </c>
      <c r="D1940" s="33">
        <f t="shared" si="165"/>
        <v>0.1</v>
      </c>
      <c r="E1940" s="206">
        <f t="shared" si="167"/>
        <v>9.8170489690721674E-2</v>
      </c>
      <c r="F1940" s="765">
        <v>10</v>
      </c>
      <c r="G1940" s="765">
        <v>3.238</v>
      </c>
      <c r="H1940" s="337">
        <f t="shared" si="168"/>
        <v>3.8403518041237099</v>
      </c>
      <c r="I1940" s="34">
        <f t="shared" si="169"/>
        <v>3.8403518041237171E-2</v>
      </c>
      <c r="J1940" s="338">
        <f t="shared" si="170"/>
        <v>-6.9388939039072284E-17</v>
      </c>
      <c r="K1940" s="1786"/>
      <c r="L1940" s="1787"/>
      <c r="M1940" s="1786"/>
      <c r="N1940" s="1786"/>
      <c r="O1940" s="1786"/>
      <c r="P1940" s="1786"/>
      <c r="Q1940" s="1786"/>
    </row>
    <row r="1941" spans="1:17">
      <c r="A1941" s="764">
        <v>40154</v>
      </c>
      <c r="B1941" s="154">
        <f t="shared" si="164"/>
        <v>6.8249999999999991E-2</v>
      </c>
      <c r="C1941" s="206">
        <f t="shared" si="166"/>
        <v>5.9801030927835015E-2</v>
      </c>
      <c r="D1941" s="33">
        <f t="shared" si="165"/>
        <v>0.10009999999999999</v>
      </c>
      <c r="E1941" s="206">
        <f t="shared" si="167"/>
        <v>9.8197164948453639E-2</v>
      </c>
      <c r="F1941" s="765">
        <v>10.01</v>
      </c>
      <c r="G1941" s="765">
        <v>3.1850000000000001</v>
      </c>
      <c r="H1941" s="337">
        <f t="shared" si="168"/>
        <v>3.839613402061854</v>
      </c>
      <c r="I1941" s="34">
        <f t="shared" si="169"/>
        <v>3.8396134020618623E-2</v>
      </c>
      <c r="J1941" s="338">
        <f t="shared" si="170"/>
        <v>-8.3266726846886741E-17</v>
      </c>
      <c r="K1941" s="1786"/>
      <c r="L1941" s="1787"/>
      <c r="M1941" s="1786"/>
      <c r="N1941" s="1786"/>
      <c r="O1941" s="1786"/>
      <c r="P1941" s="1786"/>
      <c r="Q1941" s="1786"/>
    </row>
    <row r="1942" spans="1:17">
      <c r="A1942" s="764">
        <v>40155</v>
      </c>
      <c r="B1942" s="154">
        <f t="shared" si="164"/>
        <v>6.9699999999999984E-2</v>
      </c>
      <c r="C1942" s="206">
        <f t="shared" si="166"/>
        <v>5.9836997422680373E-2</v>
      </c>
      <c r="D1942" s="33">
        <f t="shared" si="165"/>
        <v>0.1011</v>
      </c>
      <c r="E1942" s="206">
        <f t="shared" si="167"/>
        <v>9.8225386597938155E-2</v>
      </c>
      <c r="F1942" s="765">
        <v>10.11</v>
      </c>
      <c r="G1942" s="765">
        <v>3.14</v>
      </c>
      <c r="H1942" s="337">
        <f t="shared" si="168"/>
        <v>3.8388389175257713</v>
      </c>
      <c r="I1942" s="34">
        <f t="shared" si="169"/>
        <v>3.8388389175257782E-2</v>
      </c>
      <c r="J1942" s="338">
        <f t="shared" si="170"/>
        <v>-6.9388939039072284E-17</v>
      </c>
      <c r="K1942" s="1786"/>
      <c r="L1942" s="1787"/>
      <c r="M1942" s="1786"/>
      <c r="N1942" s="1786"/>
      <c r="O1942" s="1786"/>
      <c r="P1942" s="1786"/>
      <c r="Q1942" s="1786"/>
    </row>
    <row r="1943" spans="1:17">
      <c r="A1943" s="764">
        <v>40156</v>
      </c>
      <c r="B1943" s="154">
        <f t="shared" si="164"/>
        <v>7.032999999999999E-2</v>
      </c>
      <c r="C1943" s="206">
        <f t="shared" si="166"/>
        <v>5.9873427835051507E-2</v>
      </c>
      <c r="D1943" s="33">
        <f t="shared" si="165"/>
        <v>0.1017</v>
      </c>
      <c r="E1943" s="206">
        <f t="shared" si="167"/>
        <v>9.8254381443298969E-2</v>
      </c>
      <c r="F1943" s="765">
        <v>10.17</v>
      </c>
      <c r="G1943" s="765">
        <v>3.137</v>
      </c>
      <c r="H1943" s="337">
        <f t="shared" si="168"/>
        <v>3.8380953608247408</v>
      </c>
      <c r="I1943" s="34">
        <f t="shared" si="169"/>
        <v>3.8380953608247462E-2</v>
      </c>
      <c r="J1943" s="338">
        <f t="shared" si="170"/>
        <v>-5.5511151231257827E-17</v>
      </c>
      <c r="K1943" s="1786"/>
      <c r="L1943" s="1787"/>
      <c r="M1943" s="1786"/>
      <c r="N1943" s="1786"/>
      <c r="O1943" s="1786"/>
      <c r="P1943" s="1786"/>
      <c r="Q1943" s="1786"/>
    </row>
    <row r="1944" spans="1:17">
      <c r="A1944" s="764">
        <v>40157</v>
      </c>
      <c r="B1944" s="154">
        <f t="shared" si="164"/>
        <v>6.9720000000000004E-2</v>
      </c>
      <c r="C1944" s="206">
        <f t="shared" si="166"/>
        <v>5.990951030927831E-2</v>
      </c>
      <c r="D1944" s="33">
        <f t="shared" si="165"/>
        <v>0.10150000000000001</v>
      </c>
      <c r="E1944" s="206">
        <f t="shared" si="167"/>
        <v>9.8283247422680423E-2</v>
      </c>
      <c r="F1944" s="765">
        <v>10.15</v>
      </c>
      <c r="G1944" s="765">
        <v>3.1779999999999999</v>
      </c>
      <c r="H1944" s="337">
        <f t="shared" si="168"/>
        <v>3.8373737113402044</v>
      </c>
      <c r="I1944" s="34">
        <f t="shared" si="169"/>
        <v>3.8373737113402112E-2</v>
      </c>
      <c r="J1944" s="338">
        <f t="shared" si="170"/>
        <v>-6.9388939039072284E-17</v>
      </c>
      <c r="K1944" s="1786"/>
      <c r="L1944" s="1787"/>
      <c r="M1944" s="1786"/>
      <c r="N1944" s="1786"/>
      <c r="O1944" s="1786"/>
      <c r="P1944" s="1786"/>
      <c r="Q1944" s="1786"/>
    </row>
    <row r="1945" spans="1:17">
      <c r="A1945" s="764">
        <v>40158</v>
      </c>
      <c r="B1945" s="154">
        <f t="shared" si="164"/>
        <v>6.9010000000000002E-2</v>
      </c>
      <c r="C1945" s="206">
        <f t="shared" si="166"/>
        <v>5.9944600515463874E-2</v>
      </c>
      <c r="D1945" s="33">
        <f t="shared" si="165"/>
        <v>0.1011</v>
      </c>
      <c r="E1945" s="206">
        <f t="shared" si="167"/>
        <v>9.8311855670103102E-2</v>
      </c>
      <c r="F1945" s="765">
        <v>10.11</v>
      </c>
      <c r="G1945" s="765">
        <v>3.2090000000000001</v>
      </c>
      <c r="H1945" s="337">
        <f t="shared" si="168"/>
        <v>3.8367255154639159</v>
      </c>
      <c r="I1945" s="34">
        <f t="shared" si="169"/>
        <v>3.8367255154639228E-2</v>
      </c>
      <c r="J1945" s="338">
        <f t="shared" si="170"/>
        <v>-6.9388939039072284E-17</v>
      </c>
      <c r="K1945" s="1786"/>
      <c r="L1945" s="1787"/>
      <c r="M1945" s="1786"/>
      <c r="N1945" s="1786"/>
      <c r="O1945" s="1786"/>
      <c r="P1945" s="1786"/>
      <c r="Q1945" s="1786"/>
    </row>
    <row r="1946" spans="1:17">
      <c r="A1946" s="764">
        <v>40161</v>
      </c>
      <c r="B1946" s="154">
        <f t="shared" si="164"/>
        <v>6.8750000000000006E-2</v>
      </c>
      <c r="C1946" s="206">
        <f t="shared" si="166"/>
        <v>5.9980103092783461E-2</v>
      </c>
      <c r="D1946" s="33">
        <f t="shared" si="165"/>
        <v>0.10060000000000001</v>
      </c>
      <c r="E1946" s="206">
        <f t="shared" si="167"/>
        <v>9.8340206185567006E-2</v>
      </c>
      <c r="F1946" s="765">
        <v>10.06</v>
      </c>
      <c r="G1946" s="765">
        <v>3.1850000000000001</v>
      </c>
      <c r="H1946" s="337">
        <f t="shared" si="168"/>
        <v>3.8360103092783482</v>
      </c>
      <c r="I1946" s="34">
        <f t="shared" si="169"/>
        <v>3.8360103092783544E-2</v>
      </c>
      <c r="J1946" s="338">
        <f t="shared" si="170"/>
        <v>-6.2450045135165055E-17</v>
      </c>
      <c r="K1946" s="1786"/>
      <c r="L1946" s="1787"/>
      <c r="M1946" s="1786"/>
      <c r="N1946" s="1786"/>
      <c r="O1946" s="1786"/>
      <c r="P1946" s="1786"/>
      <c r="Q1946" s="1786"/>
    </row>
    <row r="1947" spans="1:17">
      <c r="A1947" s="764">
        <v>40162</v>
      </c>
      <c r="B1947" s="154">
        <f t="shared" si="164"/>
        <v>6.8040000000000003E-2</v>
      </c>
      <c r="C1947" s="206">
        <f t="shared" si="166"/>
        <v>6.001518041237109E-2</v>
      </c>
      <c r="D1947" s="33">
        <f t="shared" si="165"/>
        <v>0.1004</v>
      </c>
      <c r="E1947" s="206">
        <f t="shared" si="167"/>
        <v>9.8368685567010297E-2</v>
      </c>
      <c r="F1947" s="765">
        <v>10.040000000000001</v>
      </c>
      <c r="G1947" s="765">
        <v>3.2360000000000002</v>
      </c>
      <c r="H1947" s="337">
        <f t="shared" si="168"/>
        <v>3.8353505154639151</v>
      </c>
      <c r="I1947" s="34">
        <f t="shared" si="169"/>
        <v>3.8353505154639207E-2</v>
      </c>
      <c r="J1947" s="338">
        <f t="shared" si="170"/>
        <v>-5.5511151231257827E-17</v>
      </c>
      <c r="K1947" s="1786"/>
      <c r="L1947" s="1787"/>
      <c r="M1947" s="1786"/>
      <c r="N1947" s="1786"/>
      <c r="O1947" s="1786"/>
      <c r="P1947" s="1786"/>
      <c r="Q1947" s="1786"/>
    </row>
    <row r="1948" spans="1:17">
      <c r="A1948" s="764">
        <v>40163</v>
      </c>
      <c r="B1948" s="154">
        <f t="shared" si="164"/>
        <v>6.7919999999999994E-2</v>
      </c>
      <c r="C1948" s="206">
        <f t="shared" si="166"/>
        <v>6.0049355670103048E-2</v>
      </c>
      <c r="D1948" s="33">
        <f t="shared" si="165"/>
        <v>9.9900000000000003E-2</v>
      </c>
      <c r="E1948" s="206">
        <f t="shared" si="167"/>
        <v>9.8396005154639199E-2</v>
      </c>
      <c r="F1948" s="765">
        <v>9.99</v>
      </c>
      <c r="G1948" s="765">
        <v>3.198</v>
      </c>
      <c r="H1948" s="337">
        <f t="shared" si="168"/>
        <v>3.8346649484536055</v>
      </c>
      <c r="I1948" s="34">
        <f t="shared" si="169"/>
        <v>3.8346649484536151E-2</v>
      </c>
      <c r="J1948" s="338">
        <f t="shared" si="170"/>
        <v>-9.7144514654701197E-17</v>
      </c>
      <c r="K1948" s="1786"/>
      <c r="L1948" s="1787"/>
      <c r="M1948" s="1786"/>
      <c r="N1948" s="1786"/>
      <c r="O1948" s="1786"/>
      <c r="P1948" s="1786"/>
      <c r="Q1948" s="1786"/>
    </row>
    <row r="1949" spans="1:17">
      <c r="A1949" s="764">
        <v>40164</v>
      </c>
      <c r="B1949" s="154">
        <f t="shared" si="164"/>
        <v>6.8980000000000014E-2</v>
      </c>
      <c r="C1949" s="206">
        <f t="shared" si="166"/>
        <v>6.0084884020618519E-2</v>
      </c>
      <c r="D1949" s="33">
        <f t="shared" si="165"/>
        <v>0.1004</v>
      </c>
      <c r="E1949" s="206">
        <f t="shared" si="167"/>
        <v>9.8424097938144328E-2</v>
      </c>
      <c r="F1949" s="765">
        <v>10.040000000000001</v>
      </c>
      <c r="G1949" s="765">
        <v>3.1419999999999999</v>
      </c>
      <c r="H1949" s="337">
        <f t="shared" si="168"/>
        <v>3.833921391752575</v>
      </c>
      <c r="I1949" s="34">
        <f t="shared" si="169"/>
        <v>3.8339213917525809E-2</v>
      </c>
      <c r="J1949" s="338">
        <f t="shared" si="170"/>
        <v>-6.2450045135165055E-17</v>
      </c>
      <c r="K1949" s="1786"/>
      <c r="L1949" s="1787"/>
      <c r="M1949" s="1786"/>
      <c r="N1949" s="1786"/>
      <c r="O1949" s="1786"/>
      <c r="P1949" s="1786"/>
      <c r="Q1949" s="1786"/>
    </row>
    <row r="1950" spans="1:17">
      <c r="A1950" s="764">
        <v>40165</v>
      </c>
      <c r="B1950" s="154">
        <f t="shared" si="164"/>
        <v>6.9429999999999992E-2</v>
      </c>
      <c r="C1950" s="206">
        <f t="shared" si="166"/>
        <v>6.012115979381441E-2</v>
      </c>
      <c r="D1950" s="33">
        <f t="shared" si="165"/>
        <v>0.1008</v>
      </c>
      <c r="E1950" s="206">
        <f t="shared" si="167"/>
        <v>9.8452835051546408E-2</v>
      </c>
      <c r="F1950" s="765">
        <v>10.08</v>
      </c>
      <c r="G1950" s="765">
        <v>3.137</v>
      </c>
      <c r="H1950" s="337">
        <f t="shared" si="168"/>
        <v>3.8331675257731934</v>
      </c>
      <c r="I1950" s="34">
        <f t="shared" si="169"/>
        <v>3.8331675257731998E-2</v>
      </c>
      <c r="J1950" s="338">
        <f t="shared" si="170"/>
        <v>-6.2450045135165055E-17</v>
      </c>
      <c r="K1950" s="1786"/>
      <c r="L1950" s="1787"/>
      <c r="M1950" s="1786"/>
      <c r="N1950" s="1786"/>
      <c r="O1950" s="1786"/>
      <c r="P1950" s="1786"/>
      <c r="Q1950" s="1786"/>
    </row>
    <row r="1951" spans="1:17">
      <c r="A1951" s="764">
        <v>40168</v>
      </c>
      <c r="B1951" s="154">
        <f t="shared" si="164"/>
        <v>6.8159999999999998E-2</v>
      </c>
      <c r="C1951" s="206">
        <f t="shared" si="166"/>
        <v>6.0156030927835023E-2</v>
      </c>
      <c r="D1951" s="33">
        <f t="shared" si="165"/>
        <v>0.10009999999999999</v>
      </c>
      <c r="E1951" s="206">
        <f t="shared" si="167"/>
        <v>9.8480927835051565E-2</v>
      </c>
      <c r="F1951" s="765">
        <v>10.01</v>
      </c>
      <c r="G1951" s="765">
        <v>3.194</v>
      </c>
      <c r="H1951" s="337">
        <f t="shared" si="168"/>
        <v>3.8324896907216468</v>
      </c>
      <c r="I1951" s="34">
        <f t="shared" si="169"/>
        <v>3.8324896907216542E-2</v>
      </c>
      <c r="J1951" s="338">
        <f t="shared" si="170"/>
        <v>-7.6327832942979512E-17</v>
      </c>
      <c r="K1951" s="1786"/>
      <c r="L1951" s="1787"/>
      <c r="M1951" s="1786"/>
      <c r="N1951" s="1786"/>
      <c r="O1951" s="1786"/>
      <c r="P1951" s="1786"/>
      <c r="Q1951" s="1786"/>
    </row>
    <row r="1952" spans="1:17">
      <c r="A1952" s="764">
        <v>40169</v>
      </c>
      <c r="B1952" s="154">
        <f t="shared" si="164"/>
        <v>6.696000000000002E-2</v>
      </c>
      <c r="C1952" s="206">
        <f t="shared" si="166"/>
        <v>6.0189548969072137E-2</v>
      </c>
      <c r="D1952" s="33">
        <f t="shared" si="165"/>
        <v>9.9600000000000008E-2</v>
      </c>
      <c r="E1952" s="206">
        <f t="shared" si="167"/>
        <v>9.8508247422680426E-2</v>
      </c>
      <c r="F1952" s="765">
        <v>9.9600000000000009</v>
      </c>
      <c r="G1952" s="765">
        <v>3.2639999999999998</v>
      </c>
      <c r="H1952" s="337">
        <f t="shared" si="168"/>
        <v>3.8318698453608224</v>
      </c>
      <c r="I1952" s="34">
        <f t="shared" si="169"/>
        <v>3.8318698453608288E-2</v>
      </c>
      <c r="J1952" s="338">
        <f t="shared" si="170"/>
        <v>-6.2450045135165055E-17</v>
      </c>
      <c r="K1952" s="1786"/>
      <c r="L1952" s="1787"/>
      <c r="M1952" s="1786"/>
      <c r="N1952" s="1786"/>
      <c r="O1952" s="1786"/>
      <c r="P1952" s="1786"/>
      <c r="Q1952" s="1786"/>
    </row>
    <row r="1953" spans="1:57">
      <c r="A1953" s="764">
        <v>40170</v>
      </c>
      <c r="B1953" s="154">
        <f t="shared" si="164"/>
        <v>6.6229999999999997E-2</v>
      </c>
      <c r="C1953" s="206">
        <f t="shared" si="166"/>
        <v>6.0221018041237084E-2</v>
      </c>
      <c r="D1953" s="33">
        <f t="shared" si="165"/>
        <v>9.9399999999999988E-2</v>
      </c>
      <c r="E1953" s="206">
        <f t="shared" si="167"/>
        <v>9.8534793814433003E-2</v>
      </c>
      <c r="F1953" s="765">
        <v>9.94</v>
      </c>
      <c r="G1953" s="765">
        <v>3.3170000000000002</v>
      </c>
      <c r="H1953" s="337">
        <f t="shared" si="168"/>
        <v>3.8313775773195857</v>
      </c>
      <c r="I1953" s="34">
        <f t="shared" si="169"/>
        <v>3.8313775773195918E-2</v>
      </c>
      <c r="J1953" s="338">
        <f t="shared" si="170"/>
        <v>-6.2450045135165055E-17</v>
      </c>
      <c r="K1953" s="1786"/>
      <c r="L1953" s="1787"/>
      <c r="M1953" s="1786"/>
      <c r="N1953" s="1786"/>
      <c r="O1953" s="1786"/>
      <c r="P1953" s="1786"/>
      <c r="Q1953" s="1786"/>
    </row>
    <row r="1954" spans="1:57">
      <c r="A1954" s="764">
        <v>40171</v>
      </c>
      <c r="B1954" s="154">
        <f t="shared" si="164"/>
        <v>6.6250000000000003E-2</v>
      </c>
      <c r="C1954" s="206">
        <f t="shared" si="166"/>
        <v>6.025179123711337E-2</v>
      </c>
      <c r="D1954" s="33">
        <f t="shared" si="165"/>
        <v>9.9399999999999988E-2</v>
      </c>
      <c r="E1954" s="206">
        <f t="shared" si="167"/>
        <v>9.8560309278350536E-2</v>
      </c>
      <c r="F1954" s="765">
        <v>9.94</v>
      </c>
      <c r="G1954" s="765">
        <v>3.3149999999999999</v>
      </c>
      <c r="H1954" s="337">
        <f t="shared" si="168"/>
        <v>3.8308518041237094</v>
      </c>
      <c r="I1954" s="34">
        <f t="shared" si="169"/>
        <v>3.8308518041237166E-2</v>
      </c>
      <c r="J1954" s="338">
        <f t="shared" si="170"/>
        <v>-6.9388939039072284E-17</v>
      </c>
      <c r="K1954" s="1786"/>
      <c r="L1954" s="1787"/>
      <c r="M1954" s="1786"/>
      <c r="N1954" s="1786"/>
      <c r="O1954" s="1786"/>
      <c r="P1954" s="1786"/>
      <c r="Q1954" s="1786"/>
    </row>
    <row r="1955" spans="1:57">
      <c r="A1955" s="764">
        <v>40175</v>
      </c>
      <c r="B1955" s="154">
        <f t="shared" si="164"/>
        <v>6.5680000000000002E-2</v>
      </c>
      <c r="C1955" s="206">
        <f t="shared" si="166"/>
        <v>6.0281082474226776E-2</v>
      </c>
      <c r="D1955" s="33">
        <f t="shared" si="165"/>
        <v>9.9199999999999997E-2</v>
      </c>
      <c r="E1955" s="206">
        <f t="shared" si="167"/>
        <v>9.8585051546391758E-2</v>
      </c>
      <c r="F1955" s="765">
        <v>9.92</v>
      </c>
      <c r="G1955" s="765">
        <v>3.3519999999999999</v>
      </c>
      <c r="H1955" s="337">
        <f t="shared" si="168"/>
        <v>3.8303969072164934</v>
      </c>
      <c r="I1955" s="34">
        <f t="shared" si="169"/>
        <v>3.8303969072164983E-2</v>
      </c>
      <c r="J1955" s="338">
        <f t="shared" si="170"/>
        <v>0</v>
      </c>
      <c r="K1955" s="1786"/>
      <c r="L1955" s="1787"/>
      <c r="M1955" s="1786"/>
      <c r="N1955" s="1786"/>
      <c r="O1955" s="1786"/>
      <c r="P1955" s="1786"/>
      <c r="Q1955" s="1786"/>
    </row>
    <row r="1956" spans="1:57">
      <c r="A1956" s="764">
        <v>40176</v>
      </c>
      <c r="B1956" s="154">
        <f t="shared" si="164"/>
        <v>6.522E-2</v>
      </c>
      <c r="C1956" s="206">
        <f t="shared" si="166"/>
        <v>6.0311262886597918E-2</v>
      </c>
      <c r="D1956" s="33">
        <f t="shared" si="165"/>
        <v>9.8900000000000002E-2</v>
      </c>
      <c r="E1956" s="206">
        <f t="shared" si="167"/>
        <v>9.8610695876288665E-2</v>
      </c>
      <c r="F1956" s="765">
        <v>9.89</v>
      </c>
      <c r="G1956" s="765">
        <v>3.3679999999999999</v>
      </c>
      <c r="H1956" s="337">
        <f t="shared" si="168"/>
        <v>3.8299432989690709</v>
      </c>
      <c r="I1956" s="34">
        <f t="shared" si="169"/>
        <v>3.8299432989690747E-2</v>
      </c>
      <c r="J1956" s="338">
        <f t="shared" si="170"/>
        <v>0</v>
      </c>
      <c r="K1956" s="1786"/>
      <c r="L1956" s="1787"/>
      <c r="M1956" s="1786"/>
      <c r="N1956" s="1786"/>
      <c r="O1956" s="1786"/>
      <c r="P1956" s="1786"/>
      <c r="Q1956" s="1786"/>
    </row>
    <row r="1957" spans="1:57">
      <c r="A1957" s="764">
        <v>40177</v>
      </c>
      <c r="B1957" s="154">
        <f t="shared" si="164"/>
        <v>6.5030000000000004E-2</v>
      </c>
      <c r="C1957" s="206">
        <f t="shared" si="166"/>
        <v>6.0340103092783481E-2</v>
      </c>
      <c r="D1957" s="33">
        <f t="shared" si="165"/>
        <v>9.8900000000000002E-2</v>
      </c>
      <c r="E1957" s="206">
        <f t="shared" si="167"/>
        <v>9.8635567010309289E-2</v>
      </c>
      <c r="F1957" s="765">
        <v>9.89</v>
      </c>
      <c r="G1957" s="765">
        <v>3.387</v>
      </c>
      <c r="H1957" s="337">
        <f t="shared" si="168"/>
        <v>3.8295463917525763</v>
      </c>
      <c r="I1957" s="34">
        <f t="shared" si="169"/>
        <v>3.8295463917525807E-2</v>
      </c>
      <c r="J1957" s="338">
        <f t="shared" si="170"/>
        <v>0</v>
      </c>
      <c r="K1957" s="1786"/>
      <c r="L1957" s="1787"/>
      <c r="M1957" s="1786"/>
      <c r="N1957" s="1786"/>
      <c r="O1957" s="1786"/>
      <c r="P1957" s="1786"/>
      <c r="Q1957" s="1786"/>
    </row>
    <row r="1958" spans="1:57">
      <c r="A1958" s="774">
        <v>40178</v>
      </c>
      <c r="B1958" s="154">
        <f t="shared" si="164"/>
        <v>6.5429999999999988E-2</v>
      </c>
      <c r="C1958" s="206">
        <f t="shared" si="166"/>
        <v>6.036867268041235E-2</v>
      </c>
      <c r="D1958" s="33">
        <f t="shared" si="165"/>
        <v>9.9299999999999999E-2</v>
      </c>
      <c r="E1958" s="206">
        <f t="shared" si="167"/>
        <v>9.8660567010309272E-2</v>
      </c>
      <c r="F1958" s="775">
        <v>9.93</v>
      </c>
      <c r="G1958" s="775">
        <v>3.387</v>
      </c>
      <c r="H1958" s="337">
        <f t="shared" si="168"/>
        <v>3.8291894329896903</v>
      </c>
      <c r="I1958" s="34">
        <f t="shared" si="169"/>
        <v>3.8291894329896922E-2</v>
      </c>
      <c r="J1958" s="338">
        <f t="shared" si="170"/>
        <v>0</v>
      </c>
      <c r="K1958" s="1786"/>
      <c r="L1958" s="1787"/>
      <c r="M1958" s="1786"/>
      <c r="N1958" s="1786"/>
      <c r="O1958" s="1786"/>
      <c r="P1958" s="1786"/>
      <c r="Q1958" s="1786"/>
    </row>
    <row r="1959" spans="1:57" s="1464" customFormat="1">
      <c r="A1959" s="153">
        <v>40182</v>
      </c>
      <c r="B1959" s="776">
        <f t="shared" si="164"/>
        <v>6.4190000000000011E-2</v>
      </c>
      <c r="C1959" s="777">
        <f t="shared" si="166"/>
        <v>6.0395992268041217E-2</v>
      </c>
      <c r="D1959" s="778">
        <f t="shared" si="165"/>
        <v>9.8100000000000007E-2</v>
      </c>
      <c r="E1959" s="779">
        <f t="shared" si="167"/>
        <v>9.868427835051545E-2</v>
      </c>
      <c r="F1959" s="291">
        <v>9.81</v>
      </c>
      <c r="G1959" s="291">
        <v>3.391</v>
      </c>
      <c r="H1959" s="896">
        <f t="shared" si="168"/>
        <v>3.8288286082474219</v>
      </c>
      <c r="I1959" s="897">
        <f t="shared" si="169"/>
        <v>3.8288286082474234E-2</v>
      </c>
      <c r="J1959" s="895">
        <f t="shared" si="170"/>
        <v>0</v>
      </c>
      <c r="K1959" s="1786"/>
      <c r="L1959" s="1787"/>
      <c r="M1959" s="1786"/>
      <c r="N1959" s="1786"/>
      <c r="O1959" s="1786"/>
      <c r="P1959" s="1786"/>
      <c r="Q1959" s="1786"/>
      <c r="T1959" s="1673"/>
      <c r="V1959" s="1711"/>
      <c r="W1959" s="1712"/>
      <c r="X1959" s="1712"/>
      <c r="AA1959" s="1711"/>
      <c r="AB1959" s="1711"/>
      <c r="AC1959" s="1711"/>
      <c r="AM1959" s="1793"/>
      <c r="BC1959" s="1711"/>
      <c r="BE1959" s="1793"/>
    </row>
    <row r="1960" spans="1:57">
      <c r="A1960" s="764">
        <v>40183</v>
      </c>
      <c r="B1960" s="154">
        <f t="shared" si="164"/>
        <v>6.3769999999999993E-2</v>
      </c>
      <c r="C1960" s="206">
        <f t="shared" si="166"/>
        <v>6.0423402061855661E-2</v>
      </c>
      <c r="D1960" s="33">
        <f t="shared" si="165"/>
        <v>9.7500000000000003E-2</v>
      </c>
      <c r="E1960" s="206">
        <f t="shared" si="167"/>
        <v>9.8707731958762868E-2</v>
      </c>
      <c r="F1960" s="765">
        <v>9.75</v>
      </c>
      <c r="G1960" s="765">
        <v>3.3730000000000002</v>
      </c>
      <c r="H1960" s="337">
        <f t="shared" si="168"/>
        <v>3.8284329896907217</v>
      </c>
      <c r="I1960" s="34">
        <f t="shared" si="169"/>
        <v>3.8284329896907207E-2</v>
      </c>
      <c r="J1960" s="338">
        <f t="shared" si="170"/>
        <v>0</v>
      </c>
      <c r="K1960" s="1786"/>
      <c r="L1960" s="1787"/>
      <c r="M1960" s="1786"/>
      <c r="N1960" s="1786"/>
      <c r="O1960" s="1786"/>
      <c r="P1960" s="1786"/>
      <c r="Q1960" s="1786"/>
    </row>
    <row r="1961" spans="1:57">
      <c r="A1961" s="764">
        <v>40184</v>
      </c>
      <c r="B1961" s="154">
        <f t="shared" si="164"/>
        <v>6.3390000000000002E-2</v>
      </c>
      <c r="C1961" s="206">
        <f t="shared" si="166"/>
        <v>6.0450425257731942E-2</v>
      </c>
      <c r="D1961" s="33">
        <f t="shared" si="165"/>
        <v>9.7200000000000009E-2</v>
      </c>
      <c r="E1961" s="206">
        <f t="shared" si="167"/>
        <v>9.873079896907215E-2</v>
      </c>
      <c r="F1961" s="765">
        <v>9.7200000000000006</v>
      </c>
      <c r="G1961" s="765">
        <v>3.3809999999999998</v>
      </c>
      <c r="H1961" s="337">
        <f t="shared" si="168"/>
        <v>3.8280373711340205</v>
      </c>
      <c r="I1961" s="34">
        <f t="shared" si="169"/>
        <v>3.8280373711340208E-2</v>
      </c>
      <c r="J1961" s="338">
        <f t="shared" si="170"/>
        <v>0</v>
      </c>
      <c r="K1961" s="1786"/>
      <c r="L1961" s="1787"/>
      <c r="M1961" s="1786"/>
      <c r="N1961" s="1786"/>
      <c r="O1961" s="1786"/>
      <c r="P1961" s="1786"/>
      <c r="Q1961" s="1786"/>
    </row>
    <row r="1962" spans="1:57">
      <c r="A1962" s="764">
        <v>40185</v>
      </c>
      <c r="B1962" s="154">
        <f t="shared" si="164"/>
        <v>6.3300000000000009E-2</v>
      </c>
      <c r="C1962" s="206">
        <f t="shared" si="166"/>
        <v>6.0478157216494827E-2</v>
      </c>
      <c r="D1962" s="33">
        <f t="shared" si="165"/>
        <v>9.7000000000000017E-2</v>
      </c>
      <c r="E1962" s="206">
        <f t="shared" si="167"/>
        <v>9.8754123711340194E-2</v>
      </c>
      <c r="F1962" s="765">
        <v>9.7000000000000011</v>
      </c>
      <c r="G1962" s="765">
        <v>3.37</v>
      </c>
      <c r="H1962" s="337">
        <f t="shared" si="168"/>
        <v>3.8275966494845357</v>
      </c>
      <c r="I1962" s="34">
        <f t="shared" si="169"/>
        <v>3.8275966494845368E-2</v>
      </c>
      <c r="J1962" s="338">
        <f t="shared" si="170"/>
        <v>0</v>
      </c>
      <c r="K1962" s="1786"/>
      <c r="L1962" s="1787"/>
      <c r="M1962" s="1786"/>
      <c r="N1962" s="1786"/>
      <c r="O1962" s="1786"/>
      <c r="P1962" s="1786"/>
      <c r="Q1962" s="1786"/>
    </row>
    <row r="1963" spans="1:57">
      <c r="A1963" s="764">
        <v>40186</v>
      </c>
      <c r="B1963" s="154">
        <f t="shared" si="164"/>
        <v>6.2950000000000006E-2</v>
      </c>
      <c r="C1963" s="206">
        <f t="shared" si="166"/>
        <v>6.0505644329896899E-2</v>
      </c>
      <c r="D1963" s="33">
        <f t="shared" si="165"/>
        <v>9.6799999999999997E-2</v>
      </c>
      <c r="E1963" s="206">
        <f t="shared" si="167"/>
        <v>9.8777190721649463E-2</v>
      </c>
      <c r="F1963" s="765">
        <v>9.68</v>
      </c>
      <c r="G1963" s="765">
        <v>3.3850000000000002</v>
      </c>
      <c r="H1963" s="337">
        <f t="shared" si="168"/>
        <v>3.8271546391752569</v>
      </c>
      <c r="I1963" s="34">
        <f t="shared" si="169"/>
        <v>3.8271546391752564E-2</v>
      </c>
      <c r="J1963" s="338">
        <f t="shared" si="170"/>
        <v>0</v>
      </c>
      <c r="K1963" s="1786"/>
      <c r="L1963" s="1787"/>
      <c r="M1963" s="1786"/>
      <c r="N1963" s="1786"/>
      <c r="O1963" s="1786"/>
      <c r="P1963" s="1786"/>
      <c r="Q1963" s="1786"/>
    </row>
    <row r="1964" spans="1:57">
      <c r="A1964" s="764">
        <v>40189</v>
      </c>
      <c r="B1964" s="154">
        <f t="shared" si="164"/>
        <v>6.3230000000000008E-2</v>
      </c>
      <c r="C1964" s="206">
        <f t="shared" si="166"/>
        <v>6.0534097938144314E-2</v>
      </c>
      <c r="D1964" s="33">
        <f t="shared" si="165"/>
        <v>9.6699999999999994E-2</v>
      </c>
      <c r="E1964" s="206">
        <f t="shared" si="167"/>
        <v>9.8800515463917507E-2</v>
      </c>
      <c r="F1964" s="765">
        <v>9.67</v>
      </c>
      <c r="G1964" s="765">
        <v>3.347</v>
      </c>
      <c r="H1964" s="337">
        <f t="shared" si="168"/>
        <v>3.8266417525773191</v>
      </c>
      <c r="I1964" s="34">
        <f t="shared" si="169"/>
        <v>3.8266417525773193E-2</v>
      </c>
      <c r="J1964" s="338">
        <f t="shared" si="170"/>
        <v>0</v>
      </c>
      <c r="K1964" s="1786"/>
      <c r="L1964" s="1787"/>
      <c r="M1964" s="1786"/>
      <c r="N1964" s="1786"/>
      <c r="O1964" s="1786"/>
      <c r="P1964" s="1786"/>
      <c r="Q1964" s="1786"/>
    </row>
    <row r="1965" spans="1:57">
      <c r="A1965" s="764">
        <v>40190</v>
      </c>
      <c r="B1965" s="154">
        <f t="shared" si="164"/>
        <v>6.4469999999999986E-2</v>
      </c>
      <c r="C1965" s="206">
        <f t="shared" si="166"/>
        <v>6.0564329896907201E-2</v>
      </c>
      <c r="D1965" s="33">
        <f t="shared" si="165"/>
        <v>9.7599999999999992E-2</v>
      </c>
      <c r="E1965" s="206">
        <f t="shared" si="167"/>
        <v>9.8825257731958743E-2</v>
      </c>
      <c r="F1965" s="765">
        <v>9.76</v>
      </c>
      <c r="G1965" s="765">
        <v>3.3130000000000002</v>
      </c>
      <c r="H1965" s="337">
        <f t="shared" si="168"/>
        <v>3.826092783505155</v>
      </c>
      <c r="I1965" s="34">
        <f t="shared" si="169"/>
        <v>3.8260927835051542E-2</v>
      </c>
      <c r="J1965" s="338">
        <f t="shared" si="170"/>
        <v>0</v>
      </c>
      <c r="K1965" s="1786"/>
      <c r="L1965" s="1787"/>
      <c r="M1965" s="1786"/>
      <c r="N1965" s="1786"/>
      <c r="O1965" s="1786"/>
      <c r="P1965" s="1786"/>
      <c r="Q1965" s="1786"/>
    </row>
    <row r="1966" spans="1:57">
      <c r="A1966" s="764">
        <v>40191</v>
      </c>
      <c r="B1966" s="154">
        <f t="shared" si="164"/>
        <v>6.4369999999999997E-2</v>
      </c>
      <c r="C1966" s="206">
        <f t="shared" si="166"/>
        <v>6.059510309278348E-2</v>
      </c>
      <c r="D1966" s="33">
        <f t="shared" si="165"/>
        <v>9.74E-2</v>
      </c>
      <c r="E1966" s="206">
        <f t="shared" si="167"/>
        <v>9.8850257731958741E-2</v>
      </c>
      <c r="F1966" s="765">
        <v>9.74</v>
      </c>
      <c r="G1966" s="765">
        <v>3.3029999999999999</v>
      </c>
      <c r="H1966" s="337">
        <f t="shared" si="168"/>
        <v>3.8255154639175264</v>
      </c>
      <c r="I1966" s="34">
        <f t="shared" si="169"/>
        <v>3.8255154639175261E-2</v>
      </c>
      <c r="J1966" s="338">
        <f t="shared" si="170"/>
        <v>0</v>
      </c>
      <c r="K1966" s="1786"/>
      <c r="L1966" s="1787"/>
      <c r="M1966" s="1786"/>
      <c r="N1966" s="1786"/>
      <c r="O1966" s="1786"/>
      <c r="P1966" s="1786"/>
      <c r="Q1966" s="1786"/>
    </row>
    <row r="1967" spans="1:57">
      <c r="A1967" s="764">
        <v>40192</v>
      </c>
      <c r="B1967" s="154">
        <f t="shared" si="164"/>
        <v>6.4020000000000007E-2</v>
      </c>
      <c r="C1967" s="206">
        <f t="shared" si="166"/>
        <v>6.0626211340206161E-2</v>
      </c>
      <c r="D1967" s="33">
        <f t="shared" si="165"/>
        <v>9.7000000000000017E-2</v>
      </c>
      <c r="E1967" s="206">
        <f t="shared" si="167"/>
        <v>9.887512886597935E-2</v>
      </c>
      <c r="F1967" s="765">
        <v>9.7000000000000011</v>
      </c>
      <c r="G1967" s="765">
        <v>3.298</v>
      </c>
      <c r="H1967" s="337">
        <f t="shared" si="168"/>
        <v>3.8248917525773196</v>
      </c>
      <c r="I1967" s="34">
        <f t="shared" si="169"/>
        <v>3.8248917525773189E-2</v>
      </c>
      <c r="J1967" s="338">
        <f t="shared" si="170"/>
        <v>0</v>
      </c>
      <c r="K1967" s="1786"/>
      <c r="L1967" s="1787"/>
      <c r="M1967" s="1786"/>
      <c r="N1967" s="1786"/>
      <c r="O1967" s="1786"/>
      <c r="P1967" s="1786"/>
      <c r="Q1967" s="1786"/>
    </row>
    <row r="1968" spans="1:57">
      <c r="A1968" s="764">
        <v>40193</v>
      </c>
      <c r="B1968" s="154">
        <f t="shared" si="164"/>
        <v>6.4879999999999993E-2</v>
      </c>
      <c r="C1968" s="206">
        <f t="shared" si="166"/>
        <v>6.0658775773195853E-2</v>
      </c>
      <c r="D1968" s="33">
        <f t="shared" si="165"/>
        <v>9.7500000000000003E-2</v>
      </c>
      <c r="E1968" s="206">
        <f t="shared" si="167"/>
        <v>9.8900773195876229E-2</v>
      </c>
      <c r="F1968" s="765">
        <v>9.75</v>
      </c>
      <c r="G1968" s="765">
        <v>3.262</v>
      </c>
      <c r="H1968" s="337">
        <f t="shared" si="168"/>
        <v>3.8241997422680414</v>
      </c>
      <c r="I1968" s="34">
        <f t="shared" si="169"/>
        <v>3.8241997422680377E-2</v>
      </c>
      <c r="J1968" s="338">
        <f t="shared" si="170"/>
        <v>0</v>
      </c>
      <c r="K1968" s="1786"/>
      <c r="L1968" s="1787"/>
      <c r="M1968" s="1786"/>
      <c r="N1968" s="1786"/>
      <c r="O1968" s="1786"/>
      <c r="P1968" s="1786"/>
      <c r="Q1968" s="1786"/>
    </row>
    <row r="1969" spans="1:17">
      <c r="A1969" s="764">
        <v>40196</v>
      </c>
      <c r="B1969" s="154">
        <f t="shared" si="164"/>
        <v>6.472E-2</v>
      </c>
      <c r="C1969" s="206">
        <f t="shared" si="166"/>
        <v>6.0691636597938116E-2</v>
      </c>
      <c r="D1969" s="33">
        <f t="shared" si="165"/>
        <v>9.7200000000000009E-2</v>
      </c>
      <c r="E1969" s="206">
        <f t="shared" si="167"/>
        <v>9.8926159793814375E-2</v>
      </c>
      <c r="F1969" s="765">
        <v>9.7200000000000006</v>
      </c>
      <c r="G1969" s="765">
        <v>3.2480000000000002</v>
      </c>
      <c r="H1969" s="337">
        <f t="shared" si="168"/>
        <v>3.8234523195876293</v>
      </c>
      <c r="I1969" s="34">
        <f t="shared" si="169"/>
        <v>3.8234523195876259E-2</v>
      </c>
      <c r="J1969" s="338">
        <f t="shared" si="170"/>
        <v>0</v>
      </c>
      <c r="K1969" s="1786"/>
      <c r="L1969" s="1787"/>
      <c r="M1969" s="1786"/>
      <c r="N1969" s="1786"/>
      <c r="O1969" s="1786"/>
      <c r="P1969" s="1786"/>
      <c r="Q1969" s="1786"/>
    </row>
    <row r="1970" spans="1:17">
      <c r="A1970" s="764">
        <v>40197</v>
      </c>
      <c r="B1970" s="154">
        <f t="shared" si="164"/>
        <v>6.4230000000000009E-2</v>
      </c>
      <c r="C1970" s="206">
        <f t="shared" si="166"/>
        <v>6.0723685567010292E-2</v>
      </c>
      <c r="D1970" s="33">
        <f t="shared" si="165"/>
        <v>9.7000000000000017E-2</v>
      </c>
      <c r="E1970" s="206">
        <f t="shared" si="167"/>
        <v>9.8950644329896836E-2</v>
      </c>
      <c r="F1970" s="765">
        <v>9.7000000000000011</v>
      </c>
      <c r="G1970" s="765">
        <v>3.2770000000000001</v>
      </c>
      <c r="H1970" s="337">
        <f t="shared" si="168"/>
        <v>3.8226958762886594</v>
      </c>
      <c r="I1970" s="34">
        <f t="shared" si="169"/>
        <v>3.8226958762886544E-2</v>
      </c>
      <c r="J1970" s="338">
        <f t="shared" si="170"/>
        <v>0</v>
      </c>
      <c r="K1970" s="1786"/>
      <c r="L1970" s="1787"/>
      <c r="M1970" s="1786"/>
      <c r="N1970" s="1786"/>
      <c r="O1970" s="1786"/>
      <c r="P1970" s="1786"/>
      <c r="Q1970" s="1786"/>
    </row>
    <row r="1971" spans="1:17">
      <c r="A1971" s="764">
        <v>40198</v>
      </c>
      <c r="B1971" s="154">
        <f t="shared" si="164"/>
        <v>6.5569999999999989E-2</v>
      </c>
      <c r="C1971" s="206">
        <f t="shared" si="166"/>
        <v>6.0757925257731944E-2</v>
      </c>
      <c r="D1971" s="33">
        <f t="shared" si="165"/>
        <v>9.7799999999999998E-2</v>
      </c>
      <c r="E1971" s="206">
        <f t="shared" si="167"/>
        <v>9.8976675257731891E-2</v>
      </c>
      <c r="F1971" s="765">
        <v>9.7799999999999994</v>
      </c>
      <c r="G1971" s="765">
        <v>3.2229999999999999</v>
      </c>
      <c r="H1971" s="337">
        <f t="shared" si="168"/>
        <v>3.8218749999999995</v>
      </c>
      <c r="I1971" s="34">
        <f t="shared" si="169"/>
        <v>3.8218749999999947E-2</v>
      </c>
      <c r="J1971" s="338">
        <f t="shared" si="170"/>
        <v>0</v>
      </c>
      <c r="K1971" s="1786"/>
      <c r="L1971" s="1787"/>
      <c r="M1971" s="1786"/>
      <c r="N1971" s="1786"/>
      <c r="O1971" s="1786"/>
      <c r="P1971" s="1786"/>
      <c r="Q1971" s="1786"/>
    </row>
    <row r="1972" spans="1:17">
      <c r="A1972" s="764">
        <v>40199</v>
      </c>
      <c r="B1972" s="154">
        <f t="shared" si="164"/>
        <v>6.6529999999999992E-2</v>
      </c>
      <c r="C1972" s="206">
        <f t="shared" si="166"/>
        <v>6.079359536082473E-2</v>
      </c>
      <c r="D1972" s="33">
        <f t="shared" si="165"/>
        <v>9.8599999999999993E-2</v>
      </c>
      <c r="E1972" s="206">
        <f t="shared" si="167"/>
        <v>9.9003737113402018E-2</v>
      </c>
      <c r="F1972" s="765">
        <v>9.86</v>
      </c>
      <c r="G1972" s="765">
        <v>3.2069999999999999</v>
      </c>
      <c r="H1972" s="337">
        <f t="shared" si="168"/>
        <v>3.8210141752577313</v>
      </c>
      <c r="I1972" s="34">
        <f t="shared" si="169"/>
        <v>3.8210141752577288E-2</v>
      </c>
      <c r="J1972" s="338">
        <f t="shared" si="170"/>
        <v>0</v>
      </c>
      <c r="K1972" s="1786"/>
      <c r="L1972" s="1787"/>
      <c r="M1972" s="1786"/>
      <c r="N1972" s="1786"/>
      <c r="O1972" s="1786"/>
      <c r="P1972" s="1786"/>
      <c r="Q1972" s="1786"/>
    </row>
    <row r="1973" spans="1:17">
      <c r="A1973" s="764">
        <v>40200</v>
      </c>
      <c r="B1973" s="154">
        <f t="shared" si="164"/>
        <v>6.7150000000000001E-2</v>
      </c>
      <c r="C1973" s="206">
        <f t="shared" si="166"/>
        <v>6.0829690721649468E-2</v>
      </c>
      <c r="D1973" s="33">
        <f t="shared" si="165"/>
        <v>9.9299999999999999E-2</v>
      </c>
      <c r="E1973" s="206">
        <f t="shared" si="167"/>
        <v>9.9031314432989653E-2</v>
      </c>
      <c r="F1973" s="765">
        <v>9.93</v>
      </c>
      <c r="G1973" s="765">
        <v>3.2149999999999999</v>
      </c>
      <c r="H1973" s="337">
        <f t="shared" si="168"/>
        <v>3.8201623711340198</v>
      </c>
      <c r="I1973" s="34">
        <f t="shared" si="169"/>
        <v>3.8201623711340185E-2</v>
      </c>
      <c r="J1973" s="338">
        <f t="shared" si="170"/>
        <v>0</v>
      </c>
      <c r="K1973" s="1786"/>
      <c r="L1973" s="1787"/>
      <c r="M1973" s="1786"/>
      <c r="N1973" s="1786"/>
      <c r="O1973" s="1786"/>
      <c r="P1973" s="1786"/>
      <c r="Q1973" s="1786"/>
    </row>
    <row r="1974" spans="1:17">
      <c r="A1974" s="764">
        <v>40203</v>
      </c>
      <c r="B1974" s="154">
        <f t="shared" si="164"/>
        <v>6.7430000000000004E-2</v>
      </c>
      <c r="C1974" s="206">
        <f t="shared" si="166"/>
        <v>6.0867422680412363E-2</v>
      </c>
      <c r="D1974" s="33">
        <f t="shared" si="165"/>
        <v>9.9600000000000008E-2</v>
      </c>
      <c r="E1974" s="206">
        <f t="shared" si="167"/>
        <v>9.9059922680412305E-2</v>
      </c>
      <c r="F1974" s="765">
        <v>9.9600000000000009</v>
      </c>
      <c r="G1974" s="765">
        <v>3.2170000000000001</v>
      </c>
      <c r="H1974" s="337">
        <f t="shared" si="168"/>
        <v>3.8192499999999994</v>
      </c>
      <c r="I1974" s="34">
        <f t="shared" si="169"/>
        <v>3.8192499999999942E-2</v>
      </c>
      <c r="J1974" s="338">
        <f t="shared" si="170"/>
        <v>0</v>
      </c>
      <c r="K1974" s="1786"/>
      <c r="L1974" s="1787"/>
      <c r="M1974" s="1786"/>
      <c r="N1974" s="1786"/>
      <c r="O1974" s="1786"/>
      <c r="P1974" s="1786"/>
      <c r="Q1974" s="1786"/>
    </row>
    <row r="1975" spans="1:17">
      <c r="A1975" s="764">
        <v>40204</v>
      </c>
      <c r="B1975" s="154">
        <f t="shared" si="164"/>
        <v>6.7330000000000001E-2</v>
      </c>
      <c r="C1975" s="206">
        <f t="shared" si="166"/>
        <v>6.0905657216494831E-2</v>
      </c>
      <c r="D1975" s="33">
        <f t="shared" si="165"/>
        <v>9.9399999999999988E-2</v>
      </c>
      <c r="E1975" s="206">
        <f t="shared" si="167"/>
        <v>9.9088530927834984E-2</v>
      </c>
      <c r="F1975" s="765">
        <v>9.94</v>
      </c>
      <c r="G1975" s="765">
        <v>3.2069999999999999</v>
      </c>
      <c r="H1975" s="337">
        <f t="shared" si="168"/>
        <v>3.8182873711340193</v>
      </c>
      <c r="I1975" s="34">
        <f t="shared" si="169"/>
        <v>3.8182873711340153E-2</v>
      </c>
      <c r="J1975" s="338">
        <f t="shared" si="170"/>
        <v>0</v>
      </c>
      <c r="K1975" s="1786"/>
      <c r="L1975" s="1787"/>
      <c r="M1975" s="1786"/>
      <c r="N1975" s="1786"/>
      <c r="O1975" s="1786"/>
      <c r="P1975" s="1786"/>
      <c r="Q1975" s="1786"/>
    </row>
    <row r="1976" spans="1:17">
      <c r="A1976" s="764">
        <v>40205</v>
      </c>
      <c r="B1976" s="154">
        <f t="shared" si="164"/>
        <v>6.8000000000000005E-2</v>
      </c>
      <c r="C1976" s="206">
        <f t="shared" si="166"/>
        <v>6.0944097938144308E-2</v>
      </c>
      <c r="D1976" s="33">
        <f t="shared" si="165"/>
        <v>0.1</v>
      </c>
      <c r="E1976" s="206">
        <f t="shared" si="167"/>
        <v>9.911739690721641E-2</v>
      </c>
      <c r="F1976" s="765">
        <v>10</v>
      </c>
      <c r="G1976" s="765">
        <v>3.2</v>
      </c>
      <c r="H1976" s="337">
        <f t="shared" si="168"/>
        <v>3.8173298969072147</v>
      </c>
      <c r="I1976" s="34">
        <f t="shared" si="169"/>
        <v>3.8173298969072102E-2</v>
      </c>
      <c r="J1976" s="338">
        <f t="shared" si="170"/>
        <v>0</v>
      </c>
      <c r="K1976" s="1786"/>
      <c r="L1976" s="1787"/>
      <c r="M1976" s="1786"/>
      <c r="N1976" s="1786"/>
      <c r="O1976" s="1786"/>
      <c r="P1976" s="1786"/>
      <c r="Q1976" s="1786"/>
    </row>
    <row r="1977" spans="1:17">
      <c r="A1977" s="764">
        <v>40206</v>
      </c>
      <c r="B1977" s="154">
        <f t="shared" si="164"/>
        <v>6.8489999999999995E-2</v>
      </c>
      <c r="C1977" s="206">
        <f t="shared" si="166"/>
        <v>6.0983865979381421E-2</v>
      </c>
      <c r="D1977" s="33">
        <f t="shared" si="165"/>
        <v>0.10050000000000001</v>
      </c>
      <c r="E1977" s="206">
        <f t="shared" si="167"/>
        <v>9.914768041237107E-2</v>
      </c>
      <c r="F1977" s="765">
        <v>10.050000000000001</v>
      </c>
      <c r="G1977" s="765">
        <v>3.2010000000000001</v>
      </c>
      <c r="H1977" s="337">
        <f t="shared" si="168"/>
        <v>3.8163814432989676</v>
      </c>
      <c r="I1977" s="34">
        <f t="shared" si="169"/>
        <v>3.8163814432989648E-2</v>
      </c>
      <c r="J1977" s="338">
        <f t="shared" si="170"/>
        <v>0</v>
      </c>
      <c r="K1977" s="1786"/>
      <c r="L1977" s="1787"/>
      <c r="M1977" s="1786"/>
      <c r="N1977" s="1786"/>
      <c r="O1977" s="1786"/>
      <c r="P1977" s="1786"/>
      <c r="Q1977" s="1786"/>
    </row>
    <row r="1978" spans="1:17">
      <c r="A1978" s="764">
        <v>40207</v>
      </c>
      <c r="B1978" s="154">
        <f t="shared" si="164"/>
        <v>6.8339999999999998E-2</v>
      </c>
      <c r="C1978" s="206">
        <f t="shared" si="166"/>
        <v>6.1023659793814397E-2</v>
      </c>
      <c r="D1978" s="33">
        <f t="shared" si="165"/>
        <v>0.1003</v>
      </c>
      <c r="E1978" s="206">
        <f t="shared" si="167"/>
        <v>9.9177706185566955E-2</v>
      </c>
      <c r="F1978" s="765">
        <v>10.029999999999999</v>
      </c>
      <c r="G1978" s="765">
        <v>3.1960000000000002</v>
      </c>
      <c r="H1978" s="337">
        <f t="shared" si="168"/>
        <v>3.8154046391752559</v>
      </c>
      <c r="I1978" s="34">
        <f t="shared" si="169"/>
        <v>3.8154046391752558E-2</v>
      </c>
      <c r="J1978" s="338">
        <f t="shared" si="170"/>
        <v>0</v>
      </c>
      <c r="K1978" s="1786"/>
      <c r="L1978" s="1787"/>
      <c r="M1978" s="1786"/>
      <c r="N1978" s="1786"/>
      <c r="O1978" s="1786"/>
      <c r="P1978" s="1786"/>
      <c r="Q1978" s="1786"/>
    </row>
    <row r="1979" spans="1:17">
      <c r="A1979" s="764">
        <v>40210</v>
      </c>
      <c r="B1979" s="154">
        <f t="shared" si="164"/>
        <v>6.7840000000000011E-2</v>
      </c>
      <c r="C1979" s="206">
        <f t="shared" si="166"/>
        <v>6.1062023195876253E-2</v>
      </c>
      <c r="D1979" s="33">
        <f t="shared" si="165"/>
        <v>9.9700000000000011E-2</v>
      </c>
      <c r="E1979" s="206">
        <f t="shared" si="167"/>
        <v>9.9206443298969021E-2</v>
      </c>
      <c r="F1979" s="765">
        <v>9.9700000000000006</v>
      </c>
      <c r="G1979" s="765">
        <v>3.1859999999999999</v>
      </c>
      <c r="H1979" s="337">
        <f t="shared" si="168"/>
        <v>3.8144420103092762</v>
      </c>
      <c r="I1979" s="34">
        <f t="shared" si="169"/>
        <v>3.8144420103092769E-2</v>
      </c>
      <c r="J1979" s="338">
        <f t="shared" si="170"/>
        <v>0</v>
      </c>
      <c r="K1979" s="1786"/>
      <c r="L1979" s="1787"/>
      <c r="M1979" s="1786"/>
      <c r="N1979" s="1786"/>
      <c r="O1979" s="1786"/>
      <c r="P1979" s="1786"/>
      <c r="Q1979" s="1786"/>
    </row>
    <row r="1980" spans="1:17">
      <c r="A1980" s="764">
        <v>40211</v>
      </c>
      <c r="B1980" s="154">
        <f t="shared" si="164"/>
        <v>6.7049999999999998E-2</v>
      </c>
      <c r="C1980" s="206">
        <f t="shared" si="166"/>
        <v>6.109999999999996E-2</v>
      </c>
      <c r="D1980" s="33">
        <f t="shared" si="165"/>
        <v>9.9000000000000005E-2</v>
      </c>
      <c r="E1980" s="206">
        <f t="shared" si="167"/>
        <v>9.9234278350515417E-2</v>
      </c>
      <c r="F1980" s="765">
        <v>9.9</v>
      </c>
      <c r="G1980" s="765">
        <v>3.1950000000000003</v>
      </c>
      <c r="H1980" s="337">
        <f t="shared" si="168"/>
        <v>3.8134278350515443</v>
      </c>
      <c r="I1980" s="34">
        <f t="shared" si="169"/>
        <v>3.8134278350515458E-2</v>
      </c>
      <c r="J1980" s="338">
        <f t="shared" si="170"/>
        <v>0</v>
      </c>
      <c r="K1980" s="1786"/>
      <c r="L1980" s="1787"/>
      <c r="M1980" s="1786"/>
      <c r="N1980" s="1786"/>
      <c r="O1980" s="1786"/>
      <c r="P1980" s="1786"/>
      <c r="Q1980" s="1786"/>
    </row>
    <row r="1981" spans="1:17">
      <c r="A1981" s="764">
        <v>40212</v>
      </c>
      <c r="B1981" s="154">
        <f t="shared" si="164"/>
        <v>6.7169999999999994E-2</v>
      </c>
      <c r="C1981" s="206">
        <f t="shared" si="166"/>
        <v>6.1138015463917492E-2</v>
      </c>
      <c r="D1981" s="33">
        <f t="shared" si="165"/>
        <v>9.9399999999999988E-2</v>
      </c>
      <c r="E1981" s="206">
        <f t="shared" si="167"/>
        <v>9.9262628865979349E-2</v>
      </c>
      <c r="F1981" s="765">
        <v>9.94</v>
      </c>
      <c r="G1981" s="765">
        <v>3.2229999999999999</v>
      </c>
      <c r="H1981" s="337">
        <f t="shared" si="168"/>
        <v>3.8124613402061831</v>
      </c>
      <c r="I1981" s="34">
        <f t="shared" si="169"/>
        <v>3.8124613402061858E-2</v>
      </c>
      <c r="J1981" s="338">
        <f t="shared" si="170"/>
        <v>0</v>
      </c>
      <c r="K1981" s="1786"/>
      <c r="L1981" s="1787"/>
      <c r="M1981" s="1786"/>
      <c r="N1981" s="1786"/>
      <c r="O1981" s="1786"/>
      <c r="P1981" s="1786"/>
      <c r="Q1981" s="1786"/>
    </row>
    <row r="1982" spans="1:17">
      <c r="A1982" s="764">
        <v>40213</v>
      </c>
      <c r="B1982" s="154">
        <f t="shared" si="164"/>
        <v>6.9870000000000002E-2</v>
      </c>
      <c r="C1982" s="206">
        <f t="shared" si="166"/>
        <v>6.1180167525773162E-2</v>
      </c>
      <c r="D1982" s="33">
        <f t="shared" si="165"/>
        <v>0.10150000000000001</v>
      </c>
      <c r="E1982" s="206">
        <f t="shared" si="167"/>
        <v>9.9293943298969026E-2</v>
      </c>
      <c r="F1982" s="765">
        <v>10.15</v>
      </c>
      <c r="G1982" s="765">
        <v>3.1629999999999998</v>
      </c>
      <c r="H1982" s="337">
        <f t="shared" si="168"/>
        <v>3.8113775773195857</v>
      </c>
      <c r="I1982" s="34">
        <f t="shared" si="169"/>
        <v>3.8113775773195864E-2</v>
      </c>
      <c r="J1982" s="338">
        <f t="shared" si="170"/>
        <v>0</v>
      </c>
      <c r="K1982" s="1786"/>
      <c r="L1982" s="1787"/>
      <c r="M1982" s="1786"/>
      <c r="N1982" s="1786"/>
      <c r="O1982" s="1786"/>
      <c r="P1982" s="1786"/>
      <c r="Q1982" s="1786"/>
    </row>
    <row r="1983" spans="1:17">
      <c r="A1983" s="764">
        <v>40214</v>
      </c>
      <c r="B1983" s="154">
        <f t="shared" si="164"/>
        <v>7.1700000000000014E-2</v>
      </c>
      <c r="C1983" s="206">
        <f t="shared" si="166"/>
        <v>6.1224510309278307E-2</v>
      </c>
      <c r="D1983" s="33">
        <f t="shared" si="165"/>
        <v>0.10290000000000001</v>
      </c>
      <c r="E1983" s="206">
        <f t="shared" si="167"/>
        <v>9.9326675257731922E-2</v>
      </c>
      <c r="F1983" s="765">
        <v>10.290000000000001</v>
      </c>
      <c r="G1983" s="765">
        <v>3.12</v>
      </c>
      <c r="H1983" s="337">
        <f t="shared" si="168"/>
        <v>3.8102164948453585</v>
      </c>
      <c r="I1983" s="34">
        <f t="shared" si="169"/>
        <v>3.8102164948453615E-2</v>
      </c>
      <c r="J1983" s="338">
        <f t="shared" si="170"/>
        <v>0</v>
      </c>
      <c r="K1983" s="1786"/>
      <c r="L1983" s="1787"/>
      <c r="M1983" s="1786"/>
      <c r="N1983" s="1786"/>
      <c r="O1983" s="1786"/>
      <c r="P1983" s="1786"/>
      <c r="Q1983" s="1786"/>
    </row>
    <row r="1984" spans="1:17">
      <c r="A1984" s="764">
        <v>40217</v>
      </c>
      <c r="B1984" s="154">
        <f t="shared" si="164"/>
        <v>7.1650000000000005E-2</v>
      </c>
      <c r="C1984" s="206">
        <f t="shared" si="166"/>
        <v>6.1269471649484493E-2</v>
      </c>
      <c r="D1984" s="33">
        <f t="shared" si="165"/>
        <v>0.10310000000000001</v>
      </c>
      <c r="E1984" s="206">
        <f t="shared" si="167"/>
        <v>9.9360438144329863E-2</v>
      </c>
      <c r="F1984" s="765">
        <v>10.31</v>
      </c>
      <c r="G1984" s="765">
        <v>3.145</v>
      </c>
      <c r="H1984" s="337">
        <f t="shared" si="168"/>
        <v>3.8090966494845344</v>
      </c>
      <c r="I1984" s="34">
        <f t="shared" si="169"/>
        <v>3.809096649484537E-2</v>
      </c>
      <c r="J1984" s="338">
        <f t="shared" si="170"/>
        <v>0</v>
      </c>
      <c r="K1984" s="1786"/>
      <c r="L1984" s="1787"/>
      <c r="M1984" s="1786"/>
      <c r="N1984" s="1786"/>
      <c r="O1984" s="1786"/>
      <c r="P1984" s="1786"/>
      <c r="Q1984" s="1786"/>
    </row>
    <row r="1985" spans="1:17">
      <c r="A1985" s="764">
        <v>40218</v>
      </c>
      <c r="B1985" s="154">
        <f t="shared" si="164"/>
        <v>7.1179999999999993E-2</v>
      </c>
      <c r="C1985" s="206">
        <f t="shared" si="166"/>
        <v>6.1314845360824689E-2</v>
      </c>
      <c r="D1985" s="33">
        <f t="shared" si="165"/>
        <v>0.1027</v>
      </c>
      <c r="E1985" s="206">
        <f t="shared" si="167"/>
        <v>9.9394072164948402E-2</v>
      </c>
      <c r="F1985" s="765">
        <v>10.27</v>
      </c>
      <c r="G1985" s="765">
        <v>3.1520000000000001</v>
      </c>
      <c r="H1985" s="337">
        <f t="shared" si="168"/>
        <v>3.8079226804123696</v>
      </c>
      <c r="I1985" s="34">
        <f t="shared" si="169"/>
        <v>3.8079226804123713E-2</v>
      </c>
      <c r="J1985" s="338">
        <f t="shared" si="170"/>
        <v>0</v>
      </c>
      <c r="K1985" s="1786"/>
      <c r="L1985" s="1787"/>
      <c r="M1985" s="1786"/>
      <c r="N1985" s="1786"/>
      <c r="O1985" s="1786"/>
      <c r="P1985" s="1786"/>
      <c r="Q1985" s="1786"/>
    </row>
    <row r="1986" spans="1:17">
      <c r="A1986" s="764">
        <v>40219</v>
      </c>
      <c r="B1986" s="154">
        <f t="shared" si="164"/>
        <v>7.0120000000000002E-2</v>
      </c>
      <c r="C1986" s="206">
        <f t="shared" si="166"/>
        <v>6.1358994845360795E-2</v>
      </c>
      <c r="D1986" s="33">
        <f t="shared" si="165"/>
        <v>0.10210000000000001</v>
      </c>
      <c r="E1986" s="206">
        <f t="shared" si="167"/>
        <v>9.9427190721649419E-2</v>
      </c>
      <c r="F1986" s="765">
        <v>10.210000000000001</v>
      </c>
      <c r="G1986" s="765">
        <v>3.198</v>
      </c>
      <c r="H1986" s="337">
        <f t="shared" si="168"/>
        <v>3.8068195876288642</v>
      </c>
      <c r="I1986" s="34">
        <f t="shared" si="169"/>
        <v>3.8068195876288624E-2</v>
      </c>
      <c r="J1986" s="338">
        <f t="shared" si="170"/>
        <v>0</v>
      </c>
      <c r="K1986" s="1786"/>
      <c r="L1986" s="1787"/>
      <c r="M1986" s="1786"/>
      <c r="N1986" s="1786"/>
      <c r="O1986" s="1786"/>
      <c r="P1986" s="1786"/>
      <c r="Q1986" s="1786"/>
    </row>
    <row r="1987" spans="1:17">
      <c r="A1987" s="764">
        <v>40220</v>
      </c>
      <c r="B1987" s="154">
        <f t="shared" si="164"/>
        <v>6.9860000000000005E-2</v>
      </c>
      <c r="C1987" s="206">
        <f t="shared" si="166"/>
        <v>6.1402371134020584E-2</v>
      </c>
      <c r="D1987" s="33">
        <f t="shared" si="165"/>
        <v>0.10220000000000001</v>
      </c>
      <c r="E1987" s="206">
        <f t="shared" si="167"/>
        <v>9.9460180412371063E-2</v>
      </c>
      <c r="F1987" s="765">
        <v>10.220000000000001</v>
      </c>
      <c r="G1987" s="765">
        <v>3.234</v>
      </c>
      <c r="H1987" s="337">
        <f t="shared" si="168"/>
        <v>3.8057809278350505</v>
      </c>
      <c r="I1987" s="34">
        <f t="shared" si="169"/>
        <v>3.805780927835048E-2</v>
      </c>
      <c r="J1987" s="338">
        <f t="shared" si="170"/>
        <v>0</v>
      </c>
      <c r="K1987" s="1786"/>
      <c r="L1987" s="1787"/>
      <c r="M1987" s="1786"/>
      <c r="N1987" s="1786"/>
      <c r="O1987" s="1786"/>
      <c r="P1987" s="1786"/>
      <c r="Q1987" s="1786"/>
    </row>
    <row r="1988" spans="1:17">
      <c r="A1988" s="764">
        <v>40221</v>
      </c>
      <c r="B1988" s="154">
        <f t="shared" si="164"/>
        <v>7.0879999999999999E-2</v>
      </c>
      <c r="C1988" s="206">
        <f t="shared" si="166"/>
        <v>6.1447190721649454E-2</v>
      </c>
      <c r="D1988" s="33">
        <f t="shared" si="165"/>
        <v>0.10279999999999999</v>
      </c>
      <c r="E1988" s="206">
        <f t="shared" si="167"/>
        <v>9.9494072164948391E-2</v>
      </c>
      <c r="F1988" s="765">
        <v>10.28</v>
      </c>
      <c r="G1988" s="765">
        <v>3.1920000000000002</v>
      </c>
      <c r="H1988" s="337">
        <f t="shared" si="168"/>
        <v>3.8046881443298957</v>
      </c>
      <c r="I1988" s="34">
        <f t="shared" si="169"/>
        <v>3.8046881443298937E-2</v>
      </c>
      <c r="J1988" s="338">
        <f t="shared" si="170"/>
        <v>0</v>
      </c>
      <c r="K1988" s="1786"/>
      <c r="L1988" s="1787"/>
      <c r="M1988" s="1786"/>
      <c r="N1988" s="1786"/>
      <c r="O1988" s="1786"/>
      <c r="P1988" s="1786"/>
      <c r="Q1988" s="1786"/>
    </row>
    <row r="1989" spans="1:17">
      <c r="A1989" s="764">
        <v>40224</v>
      </c>
      <c r="B1989" s="154">
        <f t="shared" si="164"/>
        <v>7.075999999999999E-2</v>
      </c>
      <c r="C1989" s="206">
        <f t="shared" si="166"/>
        <v>6.1492139175257698E-2</v>
      </c>
      <c r="D1989" s="33">
        <f t="shared" si="165"/>
        <v>0.10279999999999999</v>
      </c>
      <c r="E1989" s="206">
        <f t="shared" si="167"/>
        <v>9.9527963917525705E-2</v>
      </c>
      <c r="F1989" s="765">
        <v>10.28</v>
      </c>
      <c r="G1989" s="765">
        <v>3.2040000000000002</v>
      </c>
      <c r="H1989" s="337">
        <f t="shared" si="168"/>
        <v>3.8035824742268036</v>
      </c>
      <c r="I1989" s="34">
        <f t="shared" si="169"/>
        <v>3.8035824742268007E-2</v>
      </c>
      <c r="J1989" s="338">
        <f t="shared" si="170"/>
        <v>0</v>
      </c>
      <c r="K1989" s="1786"/>
      <c r="L1989" s="1787"/>
      <c r="M1989" s="1786"/>
      <c r="N1989" s="1786"/>
      <c r="O1989" s="1786"/>
      <c r="P1989" s="1786"/>
      <c r="Q1989" s="1786"/>
    </row>
    <row r="1990" spans="1:17">
      <c r="A1990" s="764">
        <v>40225</v>
      </c>
      <c r="B1990" s="154">
        <f t="shared" ref="B1990:B2053" si="171">(F1990-G1990)/100</f>
        <v>7.0150000000000004E-2</v>
      </c>
      <c r="C1990" s="206">
        <f t="shared" si="166"/>
        <v>6.1536533505154603E-2</v>
      </c>
      <c r="D1990" s="33">
        <f t="shared" si="165"/>
        <v>0.10220000000000001</v>
      </c>
      <c r="E1990" s="206">
        <f t="shared" si="167"/>
        <v>9.9561469072164871E-2</v>
      </c>
      <c r="F1990" s="765">
        <v>10.220000000000001</v>
      </c>
      <c r="G1990" s="765">
        <v>3.2050000000000001</v>
      </c>
      <c r="H1990" s="337">
        <f t="shared" si="168"/>
        <v>3.8024935567010303</v>
      </c>
      <c r="I1990" s="34">
        <f t="shared" si="169"/>
        <v>3.8024935567010268E-2</v>
      </c>
      <c r="J1990" s="338">
        <f t="shared" si="170"/>
        <v>0</v>
      </c>
      <c r="K1990" s="1786"/>
      <c r="L1990" s="1787"/>
      <c r="M1990" s="1786"/>
      <c r="N1990" s="1786"/>
      <c r="O1990" s="1786"/>
      <c r="P1990" s="1786"/>
      <c r="Q1990" s="1786"/>
    </row>
    <row r="1991" spans="1:17">
      <c r="A1991" s="764">
        <v>40226</v>
      </c>
      <c r="B1991" s="154">
        <f t="shared" si="171"/>
        <v>6.8959999999999994E-2</v>
      </c>
      <c r="C1991" s="206">
        <f t="shared" si="166"/>
        <v>6.1578634020618514E-2</v>
      </c>
      <c r="D1991" s="33">
        <f t="shared" ref="D1991:D2054" si="172">F1991/100</f>
        <v>0.1009</v>
      </c>
      <c r="E1991" s="206">
        <f t="shared" si="167"/>
        <v>9.9592912371133935E-2</v>
      </c>
      <c r="F1991" s="765">
        <v>10.09</v>
      </c>
      <c r="G1991" s="765">
        <v>3.194</v>
      </c>
      <c r="H1991" s="337">
        <f t="shared" si="168"/>
        <v>3.8014278350515456</v>
      </c>
      <c r="I1991" s="34">
        <f t="shared" si="169"/>
        <v>3.8014278350515421E-2</v>
      </c>
      <c r="J1991" s="338">
        <f t="shared" si="170"/>
        <v>0</v>
      </c>
      <c r="K1991" s="1786"/>
      <c r="L1991" s="1787"/>
      <c r="M1991" s="1786"/>
      <c r="N1991" s="1786"/>
      <c r="O1991" s="1786"/>
      <c r="P1991" s="1786"/>
      <c r="Q1991" s="1786"/>
    </row>
    <row r="1992" spans="1:17">
      <c r="A1992" s="764">
        <v>40227</v>
      </c>
      <c r="B1992" s="154">
        <f t="shared" si="171"/>
        <v>6.8090000000000012E-2</v>
      </c>
      <c r="C1992" s="206">
        <f t="shared" si="166"/>
        <v>6.1619342783505116E-2</v>
      </c>
      <c r="D1992" s="33">
        <f t="shared" si="172"/>
        <v>0.10060000000000001</v>
      </c>
      <c r="E1992" s="206">
        <f t="shared" si="167"/>
        <v>9.9623711340206103E-2</v>
      </c>
      <c r="F1992" s="765">
        <v>10.06</v>
      </c>
      <c r="G1992" s="765">
        <v>3.2509999999999999</v>
      </c>
      <c r="H1992" s="337">
        <f t="shared" si="168"/>
        <v>3.8004368556701031</v>
      </c>
      <c r="I1992" s="34">
        <f t="shared" si="169"/>
        <v>3.8004368556700988E-2</v>
      </c>
      <c r="J1992" s="338">
        <f t="shared" si="170"/>
        <v>0</v>
      </c>
      <c r="K1992" s="1786"/>
      <c r="L1992" s="1787"/>
      <c r="M1992" s="1786"/>
      <c r="N1992" s="1786"/>
      <c r="O1992" s="1786"/>
      <c r="P1992" s="1786"/>
      <c r="Q1992" s="1786"/>
    </row>
    <row r="1993" spans="1:17">
      <c r="A1993" s="764">
        <v>40228</v>
      </c>
      <c r="B1993" s="154">
        <f t="shared" si="171"/>
        <v>6.7650000000000002E-2</v>
      </c>
      <c r="C1993" s="206">
        <f t="shared" si="166"/>
        <v>6.1660515463917487E-2</v>
      </c>
      <c r="D1993" s="33">
        <f t="shared" si="172"/>
        <v>0.10050000000000001</v>
      </c>
      <c r="E1993" s="206">
        <f t="shared" si="167"/>
        <v>9.9655154639175181E-2</v>
      </c>
      <c r="F1993" s="765">
        <v>10.050000000000001</v>
      </c>
      <c r="G1993" s="765">
        <v>3.2850000000000001</v>
      </c>
      <c r="H1993" s="337">
        <f t="shared" si="168"/>
        <v>3.7994639175257734</v>
      </c>
      <c r="I1993" s="34">
        <f t="shared" si="169"/>
        <v>3.7994639175257694E-2</v>
      </c>
      <c r="J1993" s="338">
        <f t="shared" si="170"/>
        <v>0</v>
      </c>
      <c r="K1993" s="1786"/>
      <c r="L1993" s="1787"/>
      <c r="M1993" s="1786"/>
      <c r="N1993" s="1786"/>
      <c r="O1993" s="1786"/>
      <c r="P1993" s="1786"/>
      <c r="Q1993" s="1786"/>
    </row>
    <row r="1994" spans="1:17">
      <c r="A1994" s="764">
        <v>40231</v>
      </c>
      <c r="B1994" s="154">
        <f t="shared" si="171"/>
        <v>6.770000000000001E-2</v>
      </c>
      <c r="C1994" s="206">
        <f t="shared" si="166"/>
        <v>6.1701997422680371E-2</v>
      </c>
      <c r="D1994" s="33">
        <f t="shared" si="172"/>
        <v>0.1004</v>
      </c>
      <c r="E1994" s="206">
        <f t="shared" si="167"/>
        <v>9.9686211340206096E-2</v>
      </c>
      <c r="F1994" s="765">
        <v>10.040000000000001</v>
      </c>
      <c r="G1994" s="765">
        <v>3.27</v>
      </c>
      <c r="H1994" s="337">
        <f t="shared" si="168"/>
        <v>3.7984213917525778</v>
      </c>
      <c r="I1994" s="34">
        <f t="shared" si="169"/>
        <v>3.7984213917525725E-2</v>
      </c>
      <c r="J1994" s="338">
        <f t="shared" si="170"/>
        <v>5.5511151231257827E-17</v>
      </c>
      <c r="K1994" s="1786"/>
      <c r="L1994" s="1787"/>
      <c r="M1994" s="1786"/>
      <c r="N1994" s="1786"/>
      <c r="O1994" s="1786"/>
      <c r="P1994" s="1786"/>
      <c r="Q1994" s="1786"/>
    </row>
    <row r="1995" spans="1:17">
      <c r="A1995" s="764">
        <v>40232</v>
      </c>
      <c r="B1995" s="154">
        <f t="shared" si="171"/>
        <v>6.9530000000000008E-2</v>
      </c>
      <c r="C1995" s="206">
        <f t="shared" si="166"/>
        <v>6.1745618556700993E-2</v>
      </c>
      <c r="D1995" s="33">
        <f t="shared" si="172"/>
        <v>0.10120000000000001</v>
      </c>
      <c r="E1995" s="206">
        <f t="shared" si="167"/>
        <v>9.9717912371133935E-2</v>
      </c>
      <c r="F1995" s="765">
        <v>10.120000000000001</v>
      </c>
      <c r="G1995" s="765">
        <v>3.1669999999999998</v>
      </c>
      <c r="H1995" s="337">
        <f t="shared" si="168"/>
        <v>3.7972293814432985</v>
      </c>
      <c r="I1995" s="34">
        <f t="shared" si="169"/>
        <v>3.7972293814432942E-2</v>
      </c>
      <c r="J1995" s="338">
        <f t="shared" si="170"/>
        <v>0</v>
      </c>
      <c r="K1995" s="1786"/>
      <c r="L1995" s="1787"/>
      <c r="M1995" s="1786"/>
      <c r="N1995" s="1786"/>
      <c r="O1995" s="1786"/>
      <c r="P1995" s="1786"/>
      <c r="Q1995" s="1786"/>
    </row>
    <row r="1996" spans="1:17">
      <c r="A1996" s="764">
        <v>40233</v>
      </c>
      <c r="B1996" s="154">
        <f t="shared" si="171"/>
        <v>6.9650000000000004E-2</v>
      </c>
      <c r="C1996" s="206">
        <f t="shared" si="166"/>
        <v>6.1790128865979344E-2</v>
      </c>
      <c r="D1996" s="33">
        <f t="shared" si="172"/>
        <v>0.10099999999999999</v>
      </c>
      <c r="E1996" s="206">
        <f t="shared" si="167"/>
        <v>9.9749742268041161E-2</v>
      </c>
      <c r="F1996" s="765">
        <v>10.1</v>
      </c>
      <c r="G1996" s="765">
        <v>3.1350000000000002</v>
      </c>
      <c r="H1996" s="337">
        <f t="shared" si="168"/>
        <v>3.7959613402061851</v>
      </c>
      <c r="I1996" s="34">
        <f t="shared" si="169"/>
        <v>3.7959613402061818E-2</v>
      </c>
      <c r="J1996" s="338">
        <f t="shared" si="170"/>
        <v>0</v>
      </c>
      <c r="K1996" s="1786"/>
      <c r="L1996" s="1787"/>
      <c r="M1996" s="1786"/>
      <c r="N1996" s="1786"/>
      <c r="O1996" s="1786"/>
      <c r="P1996" s="1786"/>
      <c r="Q1996" s="1786"/>
    </row>
    <row r="1997" spans="1:17">
      <c r="A1997" s="764">
        <v>40234</v>
      </c>
      <c r="B1997" s="154">
        <f t="shared" si="171"/>
        <v>7.0900000000000019E-2</v>
      </c>
      <c r="C1997" s="206">
        <f t="shared" ref="C1997:C2060" si="173">AVERAGE(B1222:B1997)</f>
        <v>6.1836262886597902E-2</v>
      </c>
      <c r="D1997" s="33">
        <f t="shared" si="172"/>
        <v>0.10200000000000001</v>
      </c>
      <c r="E1997" s="206">
        <f t="shared" ref="E1997:E2060" si="174">AVERAGE(D1222:D1997)</f>
        <v>9.978298969072158E-2</v>
      </c>
      <c r="F1997" s="765">
        <v>10.200000000000001</v>
      </c>
      <c r="G1997" s="765">
        <v>3.11</v>
      </c>
      <c r="H1997" s="337">
        <f t="shared" ref="H1997:H2060" si="175">AVERAGE(G1222:G1997)</f>
        <v>3.7946726804123703</v>
      </c>
      <c r="I1997" s="34">
        <f t="shared" ref="I1997:I2060" si="176">E1997-C1997</f>
        <v>3.7946726804123677E-2</v>
      </c>
      <c r="J1997" s="338">
        <f t="shared" ref="J1997:J2060" si="177">H1997/100-I1997</f>
        <v>0</v>
      </c>
      <c r="K1997" s="1786"/>
      <c r="L1997" s="1787"/>
      <c r="M1997" s="1786"/>
      <c r="N1997" s="1786"/>
      <c r="O1997" s="1786"/>
      <c r="P1997" s="1786"/>
      <c r="Q1997" s="1786"/>
    </row>
    <row r="1998" spans="1:17">
      <c r="A1998" s="764">
        <v>40235</v>
      </c>
      <c r="B1998" s="154">
        <f t="shared" si="171"/>
        <v>7.0690000000000003E-2</v>
      </c>
      <c r="C1998" s="206">
        <f t="shared" si="173"/>
        <v>6.1881610824742236E-2</v>
      </c>
      <c r="D1998" s="33">
        <f t="shared" si="172"/>
        <v>0.1017</v>
      </c>
      <c r="E1998" s="206">
        <f t="shared" si="174"/>
        <v>9.9815463917525701E-2</v>
      </c>
      <c r="F1998" s="765">
        <v>10.17</v>
      </c>
      <c r="G1998" s="765">
        <v>3.101</v>
      </c>
      <c r="H1998" s="337">
        <f t="shared" si="175"/>
        <v>3.7933853092783498</v>
      </c>
      <c r="I1998" s="34">
        <f t="shared" si="176"/>
        <v>3.7933853092783465E-2</v>
      </c>
      <c r="J1998" s="338">
        <f t="shared" si="177"/>
        <v>0</v>
      </c>
      <c r="K1998" s="1786"/>
      <c r="L1998" s="1787"/>
      <c r="M1998" s="1786"/>
      <c r="N1998" s="1786"/>
      <c r="O1998" s="1786"/>
      <c r="P1998" s="1786"/>
      <c r="Q1998" s="1786"/>
    </row>
    <row r="1999" spans="1:17">
      <c r="A1999" s="764">
        <v>40238</v>
      </c>
      <c r="B1999" s="154">
        <f t="shared" si="171"/>
        <v>6.971999999999999E-2</v>
      </c>
      <c r="C1999" s="206">
        <f t="shared" si="173"/>
        <v>6.1926237113402019E-2</v>
      </c>
      <c r="D1999" s="33">
        <f t="shared" si="172"/>
        <v>0.1008</v>
      </c>
      <c r="E1999" s="206">
        <f t="shared" si="174"/>
        <v>9.9847422680412301E-2</v>
      </c>
      <c r="F1999" s="765">
        <v>10.08</v>
      </c>
      <c r="G1999" s="765">
        <v>3.1080000000000001</v>
      </c>
      <c r="H1999" s="337">
        <f t="shared" si="175"/>
        <v>3.7921185567010314</v>
      </c>
      <c r="I1999" s="34">
        <f t="shared" si="176"/>
        <v>3.7921185567010282E-2</v>
      </c>
      <c r="J1999" s="338">
        <f t="shared" si="177"/>
        <v>0</v>
      </c>
      <c r="K1999" s="1786"/>
      <c r="L1999" s="1787"/>
      <c r="M1999" s="1786"/>
      <c r="N1999" s="1786"/>
      <c r="O1999" s="1786"/>
      <c r="P1999" s="1786"/>
      <c r="Q1999" s="1786"/>
    </row>
    <row r="2000" spans="1:17">
      <c r="A2000" s="764">
        <v>40239</v>
      </c>
      <c r="B2000" s="154">
        <f t="shared" si="171"/>
        <v>6.8940000000000001E-2</v>
      </c>
      <c r="C2000" s="206">
        <f t="shared" si="173"/>
        <v>6.1969858247422641E-2</v>
      </c>
      <c r="D2000" s="33">
        <f t="shared" si="172"/>
        <v>0.10009999999999999</v>
      </c>
      <c r="E2000" s="206">
        <f t="shared" si="174"/>
        <v>9.9878865979381365E-2</v>
      </c>
      <c r="F2000" s="765">
        <v>10.01</v>
      </c>
      <c r="G2000" s="765">
        <v>3.1160000000000001</v>
      </c>
      <c r="H2000" s="337">
        <f t="shared" si="175"/>
        <v>3.7909007731958764</v>
      </c>
      <c r="I2000" s="34">
        <f t="shared" si="176"/>
        <v>3.7909007731958724E-2</v>
      </c>
      <c r="J2000" s="338">
        <f t="shared" si="177"/>
        <v>0</v>
      </c>
      <c r="K2000" s="1786"/>
      <c r="L2000" s="1787"/>
      <c r="M2000" s="1786"/>
      <c r="N2000" s="1786"/>
      <c r="O2000" s="1786"/>
      <c r="P2000" s="1786"/>
      <c r="Q2000" s="1786"/>
    </row>
    <row r="2001" spans="1:17">
      <c r="A2001" s="764">
        <v>40240</v>
      </c>
      <c r="B2001" s="154">
        <f t="shared" si="171"/>
        <v>6.8019999999999997E-2</v>
      </c>
      <c r="C2001" s="206">
        <f t="shared" si="173"/>
        <v>6.2011778350515412E-2</v>
      </c>
      <c r="D2001" s="33">
        <f t="shared" si="172"/>
        <v>9.9399999999999988E-2</v>
      </c>
      <c r="E2001" s="206">
        <f t="shared" si="174"/>
        <v>9.9909278350515399E-2</v>
      </c>
      <c r="F2001" s="765">
        <v>9.94</v>
      </c>
      <c r="G2001" s="765">
        <v>3.1379999999999999</v>
      </c>
      <c r="H2001" s="337">
        <f t="shared" si="175"/>
        <v>3.7897500000000006</v>
      </c>
      <c r="I2001" s="34">
        <f t="shared" si="176"/>
        <v>3.7897499999999987E-2</v>
      </c>
      <c r="J2001" s="338">
        <f t="shared" si="177"/>
        <v>0</v>
      </c>
      <c r="K2001" s="1786"/>
      <c r="L2001" s="1787"/>
      <c r="M2001" s="1786"/>
      <c r="N2001" s="1786"/>
      <c r="O2001" s="1786"/>
      <c r="P2001" s="1786"/>
      <c r="Q2001" s="1786"/>
    </row>
    <row r="2002" spans="1:17">
      <c r="A2002" s="764">
        <v>40241</v>
      </c>
      <c r="B2002" s="154">
        <f t="shared" si="171"/>
        <v>6.7970000000000003E-2</v>
      </c>
      <c r="C2002" s="206">
        <f t="shared" si="173"/>
        <v>6.2053878865979344E-2</v>
      </c>
      <c r="D2002" s="33">
        <f t="shared" si="172"/>
        <v>9.9199999999999997E-2</v>
      </c>
      <c r="E2002" s="206">
        <f t="shared" si="174"/>
        <v>9.9939690721649405E-2</v>
      </c>
      <c r="F2002" s="765">
        <v>9.92</v>
      </c>
      <c r="G2002" s="765">
        <v>3.1230000000000002</v>
      </c>
      <c r="H2002" s="337">
        <f t="shared" si="175"/>
        <v>3.7885811855670108</v>
      </c>
      <c r="I2002" s="34">
        <f t="shared" si="176"/>
        <v>3.7885811855670061E-2</v>
      </c>
      <c r="J2002" s="338">
        <f t="shared" si="177"/>
        <v>0</v>
      </c>
      <c r="K2002" s="1786"/>
      <c r="L2002" s="1787"/>
      <c r="M2002" s="1786"/>
      <c r="N2002" s="1786"/>
      <c r="O2002" s="1786"/>
      <c r="P2002" s="1786"/>
      <c r="Q2002" s="1786"/>
    </row>
    <row r="2003" spans="1:17">
      <c r="A2003" s="764">
        <v>40242</v>
      </c>
      <c r="B2003" s="154">
        <f t="shared" si="171"/>
        <v>6.6739999999999994E-2</v>
      </c>
      <c r="C2003" s="206">
        <f t="shared" si="173"/>
        <v>6.20949097938144E-2</v>
      </c>
      <c r="D2003" s="33">
        <f t="shared" si="172"/>
        <v>9.8299999999999998E-2</v>
      </c>
      <c r="E2003" s="206">
        <f t="shared" si="174"/>
        <v>9.9969458762886487E-2</v>
      </c>
      <c r="F2003" s="765">
        <v>9.83</v>
      </c>
      <c r="G2003" s="765">
        <v>3.1560000000000001</v>
      </c>
      <c r="H2003" s="337">
        <f t="shared" si="175"/>
        <v>3.7874548969072173</v>
      </c>
      <c r="I2003" s="34">
        <f t="shared" si="176"/>
        <v>3.7874548969072087E-2</v>
      </c>
      <c r="J2003" s="338">
        <f t="shared" si="177"/>
        <v>8.3266726846886741E-17</v>
      </c>
      <c r="K2003" s="1786"/>
      <c r="L2003" s="1787"/>
      <c r="M2003" s="1786"/>
      <c r="N2003" s="1786"/>
      <c r="O2003" s="1786"/>
      <c r="P2003" s="1786"/>
      <c r="Q2003" s="1786"/>
    </row>
    <row r="2004" spans="1:17">
      <c r="A2004" s="764">
        <v>40245</v>
      </c>
      <c r="B2004" s="154">
        <f t="shared" si="171"/>
        <v>6.6450000000000009E-2</v>
      </c>
      <c r="C2004" s="206">
        <f t="shared" si="173"/>
        <v>6.213514175257729E-2</v>
      </c>
      <c r="D2004" s="33">
        <f t="shared" si="172"/>
        <v>9.8100000000000007E-2</v>
      </c>
      <c r="E2004" s="206">
        <f t="shared" si="174"/>
        <v>9.9998324742267941E-2</v>
      </c>
      <c r="F2004" s="765">
        <v>9.81</v>
      </c>
      <c r="G2004" s="765">
        <v>3.165</v>
      </c>
      <c r="H2004" s="337">
        <f t="shared" si="175"/>
        <v>3.7863182989690731</v>
      </c>
      <c r="I2004" s="34">
        <f t="shared" si="176"/>
        <v>3.7863182989690651E-2</v>
      </c>
      <c r="J2004" s="338">
        <f t="shared" si="177"/>
        <v>8.3266726846886741E-17</v>
      </c>
      <c r="K2004" s="1786"/>
      <c r="L2004" s="1787"/>
      <c r="M2004" s="1786"/>
      <c r="N2004" s="1786"/>
      <c r="O2004" s="1786"/>
      <c r="P2004" s="1786"/>
      <c r="Q2004" s="1786"/>
    </row>
    <row r="2005" spans="1:17">
      <c r="A2005" s="764">
        <v>40246</v>
      </c>
      <c r="B2005" s="154">
        <f t="shared" si="171"/>
        <v>6.6979999999999998E-2</v>
      </c>
      <c r="C2005" s="206">
        <f t="shared" si="173"/>
        <v>6.2176881443298949E-2</v>
      </c>
      <c r="D2005" s="33">
        <f t="shared" si="172"/>
        <v>9.8299999999999998E-2</v>
      </c>
      <c r="E2005" s="206">
        <f t="shared" si="174"/>
        <v>0.1000277061855669</v>
      </c>
      <c r="F2005" s="765">
        <v>9.83</v>
      </c>
      <c r="G2005" s="765">
        <v>3.1320000000000001</v>
      </c>
      <c r="H2005" s="337">
        <f t="shared" si="175"/>
        <v>3.7850824742268054</v>
      </c>
      <c r="I2005" s="34">
        <f t="shared" si="176"/>
        <v>3.7850824742267954E-2</v>
      </c>
      <c r="J2005" s="338">
        <f t="shared" si="177"/>
        <v>1.0408340855860843E-16</v>
      </c>
      <c r="K2005" s="1786"/>
      <c r="L2005" s="1787"/>
      <c r="M2005" s="1786"/>
      <c r="N2005" s="1786"/>
      <c r="O2005" s="1786"/>
      <c r="P2005" s="1786"/>
      <c r="Q2005" s="1786"/>
    </row>
    <row r="2006" spans="1:17">
      <c r="A2006" s="764">
        <v>40247</v>
      </c>
      <c r="B2006" s="154">
        <f t="shared" si="171"/>
        <v>6.5869999999999998E-2</v>
      </c>
      <c r="C2006" s="206">
        <f t="shared" si="173"/>
        <v>6.2217023195876256E-2</v>
      </c>
      <c r="D2006" s="33">
        <f t="shared" si="172"/>
        <v>9.74E-2</v>
      </c>
      <c r="E2006" s="206">
        <f t="shared" si="174"/>
        <v>0.1000555412371133</v>
      </c>
      <c r="F2006" s="765">
        <v>9.74</v>
      </c>
      <c r="G2006" s="765">
        <v>3.153</v>
      </c>
      <c r="H2006" s="337">
        <f t="shared" si="175"/>
        <v>3.7838518041237128</v>
      </c>
      <c r="I2006" s="34">
        <f t="shared" si="176"/>
        <v>3.7838518041237043E-2</v>
      </c>
      <c r="J2006" s="338">
        <f t="shared" si="177"/>
        <v>8.3266726846886741E-17</v>
      </c>
      <c r="K2006" s="1786"/>
      <c r="L2006" s="1787"/>
      <c r="M2006" s="1786"/>
      <c r="N2006" s="1786"/>
      <c r="O2006" s="1786"/>
      <c r="P2006" s="1786"/>
      <c r="Q2006" s="1786"/>
    </row>
    <row r="2007" spans="1:17">
      <c r="A2007" s="764">
        <v>40248</v>
      </c>
      <c r="B2007" s="154">
        <f t="shared" si="171"/>
        <v>6.5809999999999994E-2</v>
      </c>
      <c r="C2007" s="206">
        <f t="shared" si="173"/>
        <v>6.2257693298969047E-2</v>
      </c>
      <c r="D2007" s="33">
        <f t="shared" si="172"/>
        <v>9.7599999999999992E-2</v>
      </c>
      <c r="E2007" s="206">
        <f t="shared" si="174"/>
        <v>0.10008402061855659</v>
      </c>
      <c r="F2007" s="765">
        <v>9.76</v>
      </c>
      <c r="G2007" s="765">
        <v>3.1789999999999998</v>
      </c>
      <c r="H2007" s="337">
        <f t="shared" si="175"/>
        <v>3.7826327319587643</v>
      </c>
      <c r="I2007" s="34">
        <f t="shared" si="176"/>
        <v>3.7826327319587544E-2</v>
      </c>
      <c r="J2007" s="338">
        <f t="shared" si="177"/>
        <v>9.7144514654701197E-17</v>
      </c>
      <c r="K2007" s="1786"/>
      <c r="L2007" s="1787"/>
      <c r="M2007" s="1786"/>
      <c r="N2007" s="1786"/>
      <c r="O2007" s="1786"/>
      <c r="P2007" s="1786"/>
      <c r="Q2007" s="1786"/>
    </row>
    <row r="2008" spans="1:17">
      <c r="A2008" s="764">
        <v>40249</v>
      </c>
      <c r="B2008" s="154">
        <f t="shared" si="171"/>
        <v>6.5530000000000005E-2</v>
      </c>
      <c r="C2008" s="206">
        <f t="shared" si="173"/>
        <v>6.2298311855670079E-2</v>
      </c>
      <c r="D2008" s="33">
        <f t="shared" si="172"/>
        <v>9.7200000000000009E-2</v>
      </c>
      <c r="E2008" s="206">
        <f t="shared" si="174"/>
        <v>0.10011262886597927</v>
      </c>
      <c r="F2008" s="765">
        <v>9.7200000000000006</v>
      </c>
      <c r="G2008" s="765">
        <v>3.1669999999999998</v>
      </c>
      <c r="H2008" s="337">
        <f t="shared" si="175"/>
        <v>3.7814317010309293</v>
      </c>
      <c r="I2008" s="34">
        <f t="shared" si="176"/>
        <v>3.7814317010309191E-2</v>
      </c>
      <c r="J2008" s="338">
        <f t="shared" si="177"/>
        <v>1.0408340855860843E-16</v>
      </c>
      <c r="K2008" s="1786"/>
      <c r="L2008" s="1787"/>
      <c r="M2008" s="1786"/>
      <c r="N2008" s="1786"/>
      <c r="O2008" s="1786"/>
      <c r="P2008" s="1786"/>
      <c r="Q2008" s="1786"/>
    </row>
    <row r="2009" spans="1:17">
      <c r="A2009" s="764">
        <v>40252</v>
      </c>
      <c r="B2009" s="154">
        <f t="shared" si="171"/>
        <v>6.6049999999999998E-2</v>
      </c>
      <c r="C2009" s="206">
        <f t="shared" si="173"/>
        <v>6.2338891752577293E-2</v>
      </c>
      <c r="D2009" s="33">
        <f t="shared" si="172"/>
        <v>9.7599999999999992E-2</v>
      </c>
      <c r="E2009" s="206">
        <f t="shared" si="174"/>
        <v>0.10014175257731948</v>
      </c>
      <c r="F2009" s="765">
        <v>9.76</v>
      </c>
      <c r="G2009" s="765">
        <v>3.1550000000000002</v>
      </c>
      <c r="H2009" s="337">
        <f t="shared" si="175"/>
        <v>3.7802860824742286</v>
      </c>
      <c r="I2009" s="34">
        <f t="shared" si="176"/>
        <v>3.7802860824742192E-2</v>
      </c>
      <c r="J2009" s="338">
        <f t="shared" si="177"/>
        <v>9.7144514654701197E-17</v>
      </c>
      <c r="K2009" s="1786"/>
      <c r="L2009" s="1787"/>
      <c r="M2009" s="1786"/>
      <c r="N2009" s="1786"/>
      <c r="O2009" s="1786"/>
      <c r="P2009" s="1786"/>
      <c r="Q2009" s="1786"/>
    </row>
    <row r="2010" spans="1:17">
      <c r="A2010" s="764">
        <v>40253</v>
      </c>
      <c r="B2010" s="154">
        <f t="shared" si="171"/>
        <v>6.541000000000001E-2</v>
      </c>
      <c r="C2010" s="206">
        <f t="shared" si="173"/>
        <v>6.2378595360824712E-2</v>
      </c>
      <c r="D2010" s="33">
        <f t="shared" si="172"/>
        <v>9.6799999999999997E-2</v>
      </c>
      <c r="E2010" s="206">
        <f t="shared" si="174"/>
        <v>0.10016971649484527</v>
      </c>
      <c r="F2010" s="765">
        <v>9.68</v>
      </c>
      <c r="G2010" s="765">
        <v>3.1389999999999998</v>
      </c>
      <c r="H2010" s="337">
        <f t="shared" si="175"/>
        <v>3.7791121134020629</v>
      </c>
      <c r="I2010" s="34">
        <f t="shared" si="176"/>
        <v>3.7791121134020556E-2</v>
      </c>
      <c r="J2010" s="338">
        <f t="shared" si="177"/>
        <v>7.6327832942979512E-17</v>
      </c>
      <c r="K2010" s="1786"/>
      <c r="L2010" s="1787"/>
      <c r="M2010" s="1786"/>
      <c r="N2010" s="1786"/>
      <c r="O2010" s="1786"/>
      <c r="P2010" s="1786"/>
      <c r="Q2010" s="1786"/>
    </row>
    <row r="2011" spans="1:17">
      <c r="A2011" s="764">
        <v>40254</v>
      </c>
      <c r="B2011" s="154">
        <f t="shared" si="171"/>
        <v>6.5189999999999998E-2</v>
      </c>
      <c r="C2011" s="206">
        <f t="shared" si="173"/>
        <v>6.2418608247422645E-2</v>
      </c>
      <c r="D2011" s="33">
        <f t="shared" si="172"/>
        <v>9.6300000000000011E-2</v>
      </c>
      <c r="E2011" s="206">
        <f t="shared" si="174"/>
        <v>0.10019742268041228</v>
      </c>
      <c r="F2011" s="765">
        <v>9.6300000000000008</v>
      </c>
      <c r="G2011" s="765">
        <v>3.1110000000000002</v>
      </c>
      <c r="H2011" s="337">
        <f t="shared" si="175"/>
        <v>3.7778814432989698</v>
      </c>
      <c r="I2011" s="34">
        <f t="shared" si="176"/>
        <v>3.7778814432989631E-2</v>
      </c>
      <c r="J2011" s="338">
        <f t="shared" si="177"/>
        <v>6.9388939039072284E-17</v>
      </c>
      <c r="K2011" s="1786"/>
      <c r="L2011" s="1787"/>
      <c r="M2011" s="1786"/>
      <c r="N2011" s="1786"/>
      <c r="O2011" s="1786"/>
      <c r="P2011" s="1786"/>
      <c r="Q2011" s="1786"/>
    </row>
    <row r="2012" spans="1:17">
      <c r="A2012" s="764">
        <v>40255</v>
      </c>
      <c r="B2012" s="154">
        <f t="shared" si="171"/>
        <v>6.5030000000000004E-2</v>
      </c>
      <c r="C2012" s="206">
        <f t="shared" si="173"/>
        <v>6.2458247422680378E-2</v>
      </c>
      <c r="D2012" s="33">
        <f t="shared" si="172"/>
        <v>9.6300000000000011E-2</v>
      </c>
      <c r="E2012" s="206">
        <f t="shared" si="174"/>
        <v>0.1002249999999999</v>
      </c>
      <c r="F2012" s="765">
        <v>9.6300000000000008</v>
      </c>
      <c r="G2012" s="765">
        <v>3.1269999999999998</v>
      </c>
      <c r="H2012" s="337">
        <f t="shared" si="175"/>
        <v>3.7766752577319598</v>
      </c>
      <c r="I2012" s="34">
        <f t="shared" si="176"/>
        <v>3.7766752577319519E-2</v>
      </c>
      <c r="J2012" s="338">
        <f t="shared" si="177"/>
        <v>7.6327832942979512E-17</v>
      </c>
      <c r="K2012" s="1786"/>
      <c r="L2012" s="1787"/>
      <c r="M2012" s="1786"/>
      <c r="N2012" s="1786"/>
      <c r="O2012" s="1786"/>
      <c r="P2012" s="1786"/>
      <c r="Q2012" s="1786"/>
    </row>
    <row r="2013" spans="1:17">
      <c r="A2013" s="764">
        <v>40256</v>
      </c>
      <c r="B2013" s="154">
        <f t="shared" si="171"/>
        <v>6.541000000000001E-2</v>
      </c>
      <c r="C2013" s="206">
        <f t="shared" si="173"/>
        <v>6.2498118556700989E-2</v>
      </c>
      <c r="D2013" s="33">
        <f t="shared" si="172"/>
        <v>9.6500000000000002E-2</v>
      </c>
      <c r="E2013" s="206">
        <f t="shared" si="174"/>
        <v>0.10025270618556692</v>
      </c>
      <c r="F2013" s="765">
        <v>9.65</v>
      </c>
      <c r="G2013" s="765">
        <v>3.109</v>
      </c>
      <c r="H2013" s="337">
        <f t="shared" si="175"/>
        <v>3.7754587628865983</v>
      </c>
      <c r="I2013" s="34">
        <f t="shared" si="176"/>
        <v>3.7754587628865931E-2</v>
      </c>
      <c r="J2013" s="338">
        <f t="shared" si="177"/>
        <v>5.5511151231257827E-17</v>
      </c>
      <c r="K2013" s="1786"/>
      <c r="L2013" s="1787"/>
      <c r="M2013" s="1786"/>
      <c r="N2013" s="1786"/>
      <c r="O2013" s="1786"/>
      <c r="P2013" s="1786"/>
      <c r="Q2013" s="1786"/>
    </row>
    <row r="2014" spans="1:17">
      <c r="A2014" s="764">
        <v>40259</v>
      </c>
      <c r="B2014" s="154">
        <f t="shared" si="171"/>
        <v>6.5799999999999997E-2</v>
      </c>
      <c r="C2014" s="206">
        <f t="shared" si="173"/>
        <v>6.2539046391752548E-2</v>
      </c>
      <c r="D2014" s="33">
        <f t="shared" si="172"/>
        <v>9.6500000000000002E-2</v>
      </c>
      <c r="E2014" s="206">
        <f t="shared" si="174"/>
        <v>0.10028054123711332</v>
      </c>
      <c r="F2014" s="765">
        <v>9.65</v>
      </c>
      <c r="G2014" s="765">
        <v>3.0700000000000003</v>
      </c>
      <c r="H2014" s="337">
        <f t="shared" si="175"/>
        <v>3.7741494845360828</v>
      </c>
      <c r="I2014" s="34">
        <f t="shared" si="176"/>
        <v>3.7741494845360768E-2</v>
      </c>
      <c r="J2014" s="338">
        <f t="shared" si="177"/>
        <v>6.2450045135165055E-17</v>
      </c>
      <c r="K2014" s="1786"/>
      <c r="L2014" s="1787"/>
      <c r="M2014" s="1786"/>
      <c r="N2014" s="1786"/>
      <c r="O2014" s="1786"/>
      <c r="P2014" s="1786"/>
      <c r="Q2014" s="1786"/>
    </row>
    <row r="2015" spans="1:17">
      <c r="A2015" s="764">
        <v>40260</v>
      </c>
      <c r="B2015" s="154">
        <f t="shared" si="171"/>
        <v>6.5339999999999995E-2</v>
      </c>
      <c r="C2015" s="206">
        <f t="shared" si="173"/>
        <v>6.2578878865979362E-2</v>
      </c>
      <c r="D2015" s="33">
        <f t="shared" si="172"/>
        <v>9.5899999999999999E-2</v>
      </c>
      <c r="E2015" s="206">
        <f t="shared" si="174"/>
        <v>0.10030760309278343</v>
      </c>
      <c r="F2015" s="765">
        <v>9.59</v>
      </c>
      <c r="G2015" s="765">
        <v>3.056</v>
      </c>
      <c r="H2015" s="337">
        <f t="shared" si="175"/>
        <v>3.7728724226804129</v>
      </c>
      <c r="I2015" s="34">
        <f t="shared" si="176"/>
        <v>3.7728724226804067E-2</v>
      </c>
      <c r="J2015" s="338">
        <f t="shared" si="177"/>
        <v>6.2450045135165055E-17</v>
      </c>
      <c r="K2015" s="1786"/>
      <c r="L2015" s="1787"/>
      <c r="M2015" s="1786"/>
      <c r="N2015" s="1786"/>
      <c r="O2015" s="1786"/>
      <c r="P2015" s="1786"/>
      <c r="Q2015" s="1786"/>
    </row>
    <row r="2016" spans="1:17">
      <c r="A2016" s="764">
        <v>40261</v>
      </c>
      <c r="B2016" s="154">
        <f t="shared" si="171"/>
        <v>6.4809999999999993E-2</v>
      </c>
      <c r="C2016" s="206">
        <f t="shared" si="173"/>
        <v>6.2617487113402037E-2</v>
      </c>
      <c r="D2016" s="33">
        <f t="shared" si="172"/>
        <v>9.5600000000000004E-2</v>
      </c>
      <c r="E2016" s="206">
        <f t="shared" si="174"/>
        <v>0.10033440721649475</v>
      </c>
      <c r="F2016" s="765">
        <v>9.56</v>
      </c>
      <c r="G2016" s="765">
        <v>3.0790000000000002</v>
      </c>
      <c r="H2016" s="337">
        <f t="shared" si="175"/>
        <v>3.771692010309279</v>
      </c>
      <c r="I2016" s="34">
        <f t="shared" si="176"/>
        <v>3.7716920103092716E-2</v>
      </c>
      <c r="J2016" s="338">
        <f t="shared" si="177"/>
        <v>7.6327832942979512E-17</v>
      </c>
      <c r="K2016" s="1786"/>
      <c r="L2016" s="1787"/>
      <c r="M2016" s="1786"/>
      <c r="N2016" s="1786"/>
      <c r="O2016" s="1786"/>
      <c r="P2016" s="1786"/>
      <c r="Q2016" s="1786"/>
    </row>
    <row r="2017" spans="1:17">
      <c r="A2017" s="764">
        <v>40262</v>
      </c>
      <c r="B2017" s="154">
        <f t="shared" si="171"/>
        <v>6.3380000000000006E-2</v>
      </c>
      <c r="C2017" s="206">
        <f t="shared" si="173"/>
        <v>6.2651288659793788E-2</v>
      </c>
      <c r="D2017" s="33">
        <f t="shared" si="172"/>
        <v>9.4899999999999998E-2</v>
      </c>
      <c r="E2017" s="206">
        <f t="shared" si="174"/>
        <v>0.10035773195876278</v>
      </c>
      <c r="F2017" s="765">
        <v>9.49</v>
      </c>
      <c r="G2017" s="765">
        <v>3.1520000000000001</v>
      </c>
      <c r="H2017" s="337">
        <f t="shared" si="175"/>
        <v>3.7706443298969083</v>
      </c>
      <c r="I2017" s="34">
        <f t="shared" si="176"/>
        <v>3.7706443298968995E-2</v>
      </c>
      <c r="J2017" s="338">
        <f t="shared" si="177"/>
        <v>9.0205620750793969E-17</v>
      </c>
      <c r="K2017" s="1786"/>
      <c r="L2017" s="1787"/>
      <c r="M2017" s="1786"/>
      <c r="N2017" s="1786"/>
      <c r="O2017" s="1786"/>
      <c r="P2017" s="1786"/>
      <c r="Q2017" s="1786"/>
    </row>
    <row r="2018" spans="1:17">
      <c r="A2018" s="764">
        <v>40263</v>
      </c>
      <c r="B2018" s="154">
        <f t="shared" si="171"/>
        <v>6.3299999999999995E-2</v>
      </c>
      <c r="C2018" s="206">
        <f t="shared" si="173"/>
        <v>6.2683724226804099E-2</v>
      </c>
      <c r="D2018" s="33">
        <f t="shared" si="172"/>
        <v>9.4800000000000009E-2</v>
      </c>
      <c r="E2018" s="206">
        <f t="shared" si="174"/>
        <v>0.10037976804123702</v>
      </c>
      <c r="F2018" s="765">
        <v>9.48</v>
      </c>
      <c r="G2018" s="765">
        <v>3.15</v>
      </c>
      <c r="H2018" s="337">
        <f t="shared" si="175"/>
        <v>3.7696043814432998</v>
      </c>
      <c r="I2018" s="34">
        <f t="shared" si="176"/>
        <v>3.7696043814432922E-2</v>
      </c>
      <c r="J2018" s="338">
        <f t="shared" si="177"/>
        <v>7.6327832942979512E-17</v>
      </c>
      <c r="K2018" s="1786"/>
      <c r="L2018" s="1787"/>
      <c r="M2018" s="1786"/>
      <c r="N2018" s="1786"/>
      <c r="O2018" s="1786"/>
      <c r="P2018" s="1786"/>
      <c r="Q2018" s="1786"/>
    </row>
    <row r="2019" spans="1:17">
      <c r="A2019" s="764">
        <v>40266</v>
      </c>
      <c r="B2019" s="154">
        <f t="shared" si="171"/>
        <v>6.3180000000000014E-2</v>
      </c>
      <c r="C2019" s="206">
        <f t="shared" si="173"/>
        <v>6.2714974226804096E-2</v>
      </c>
      <c r="D2019" s="33">
        <f t="shared" si="172"/>
        <v>9.4500000000000015E-2</v>
      </c>
      <c r="E2019" s="206">
        <f t="shared" si="174"/>
        <v>0.10040051546391743</v>
      </c>
      <c r="F2019" s="765">
        <v>9.4500000000000011</v>
      </c>
      <c r="G2019" s="765">
        <v>3.1320000000000001</v>
      </c>
      <c r="H2019" s="337">
        <f t="shared" si="175"/>
        <v>3.7685541237113416</v>
      </c>
      <c r="I2019" s="34">
        <f t="shared" si="176"/>
        <v>3.7685541237113332E-2</v>
      </c>
      <c r="J2019" s="338">
        <f t="shared" si="177"/>
        <v>8.3266726846886741E-17</v>
      </c>
      <c r="K2019" s="1786"/>
      <c r="L2019" s="1787"/>
      <c r="M2019" s="1786"/>
      <c r="N2019" s="1786"/>
      <c r="O2019" s="1786"/>
      <c r="P2019" s="1786"/>
      <c r="Q2019" s="1786"/>
    </row>
    <row r="2020" spans="1:17">
      <c r="A2020" s="764">
        <v>40267</v>
      </c>
      <c r="B2020" s="154">
        <f t="shared" si="171"/>
        <v>6.3700000000000007E-2</v>
      </c>
      <c r="C2020" s="206">
        <f t="shared" si="173"/>
        <v>6.2746907216494813E-2</v>
      </c>
      <c r="D2020" s="33">
        <f t="shared" si="172"/>
        <v>9.4800000000000009E-2</v>
      </c>
      <c r="E2020" s="206">
        <f t="shared" si="174"/>
        <v>0.10042177835051536</v>
      </c>
      <c r="F2020" s="765">
        <v>9.48</v>
      </c>
      <c r="G2020" s="765">
        <v>3.11</v>
      </c>
      <c r="H2020" s="337">
        <f t="shared" si="175"/>
        <v>3.7674871134020624</v>
      </c>
      <c r="I2020" s="34">
        <f t="shared" si="176"/>
        <v>3.7674871134020543E-2</v>
      </c>
      <c r="J2020" s="338">
        <f t="shared" si="177"/>
        <v>8.3266726846886741E-17</v>
      </c>
      <c r="K2020" s="1786"/>
      <c r="L2020" s="1787"/>
      <c r="M2020" s="1786"/>
      <c r="N2020" s="1786"/>
      <c r="O2020" s="1786"/>
      <c r="P2020" s="1786"/>
      <c r="Q2020" s="1786"/>
    </row>
    <row r="2021" spans="1:17">
      <c r="A2021" s="764">
        <v>40268</v>
      </c>
      <c r="B2021" s="154">
        <f t="shared" si="171"/>
        <v>6.427999999999999E-2</v>
      </c>
      <c r="C2021" s="206">
        <f t="shared" si="173"/>
        <v>6.277813144329894E-2</v>
      </c>
      <c r="D2021" s="33">
        <f t="shared" si="172"/>
        <v>9.5199999999999993E-2</v>
      </c>
      <c r="E2021" s="206">
        <f t="shared" si="174"/>
        <v>0.10044239690721642</v>
      </c>
      <c r="F2021" s="765">
        <v>9.52</v>
      </c>
      <c r="G2021" s="765">
        <v>3.0920000000000001</v>
      </c>
      <c r="H2021" s="337">
        <f t="shared" si="175"/>
        <v>3.7664265463917537</v>
      </c>
      <c r="I2021" s="34">
        <f t="shared" si="176"/>
        <v>3.7664265463917476E-2</v>
      </c>
      <c r="J2021" s="338">
        <f t="shared" si="177"/>
        <v>6.2450045135165055E-17</v>
      </c>
      <c r="K2021" s="1786"/>
      <c r="L2021" s="1787"/>
      <c r="M2021" s="1786"/>
      <c r="N2021" s="1786"/>
      <c r="O2021" s="1786"/>
      <c r="P2021" s="1786"/>
      <c r="Q2021" s="1786"/>
    </row>
    <row r="2022" spans="1:17">
      <c r="A2022" s="764">
        <v>40269</v>
      </c>
      <c r="B2022" s="154">
        <f t="shared" si="171"/>
        <v>6.341999999999999E-2</v>
      </c>
      <c r="C2022" s="206">
        <f t="shared" si="173"/>
        <v>6.2809059278350482E-2</v>
      </c>
      <c r="D2022" s="33">
        <f t="shared" si="172"/>
        <v>9.4299999999999995E-2</v>
      </c>
      <c r="E2022" s="206">
        <f t="shared" si="174"/>
        <v>0.1004626288659793</v>
      </c>
      <c r="F2022" s="765">
        <v>9.43</v>
      </c>
      <c r="G2022" s="765">
        <v>3.0880000000000001</v>
      </c>
      <c r="H2022" s="337">
        <f t="shared" si="175"/>
        <v>3.7653569587628875</v>
      </c>
      <c r="I2022" s="34">
        <f t="shared" si="176"/>
        <v>3.7653569587628818E-2</v>
      </c>
      <c r="J2022" s="338">
        <f t="shared" si="177"/>
        <v>5.5511151231257827E-17</v>
      </c>
      <c r="K2022" s="1786"/>
      <c r="L2022" s="1787"/>
      <c r="M2022" s="1786"/>
      <c r="N2022" s="1786"/>
      <c r="O2022" s="1786"/>
      <c r="P2022" s="1786"/>
      <c r="Q2022" s="1786"/>
    </row>
    <row r="2023" spans="1:17">
      <c r="A2023" s="764">
        <v>40274</v>
      </c>
      <c r="B2023" s="154">
        <f t="shared" si="171"/>
        <v>6.2270000000000013E-2</v>
      </c>
      <c r="C2023" s="206">
        <f t="shared" si="173"/>
        <v>6.2839046391752543E-2</v>
      </c>
      <c r="D2023" s="33">
        <f t="shared" si="172"/>
        <v>9.3700000000000006E-2</v>
      </c>
      <c r="E2023" s="206">
        <f t="shared" si="174"/>
        <v>0.10048260309278344</v>
      </c>
      <c r="F2023" s="765">
        <v>9.370000000000001</v>
      </c>
      <c r="G2023" s="765">
        <v>3.1429999999999998</v>
      </c>
      <c r="H2023" s="337">
        <f t="shared" si="175"/>
        <v>3.7643556701030936</v>
      </c>
      <c r="I2023" s="34">
        <f t="shared" si="176"/>
        <v>3.7643556701030895E-2</v>
      </c>
      <c r="J2023" s="338">
        <f t="shared" si="177"/>
        <v>0</v>
      </c>
      <c r="K2023" s="1786"/>
      <c r="L2023" s="1787"/>
      <c r="M2023" s="1786"/>
      <c r="N2023" s="1786"/>
      <c r="O2023" s="1786"/>
      <c r="P2023" s="1786"/>
      <c r="Q2023" s="1786"/>
    </row>
    <row r="2024" spans="1:17">
      <c r="A2024" s="764">
        <v>40275</v>
      </c>
      <c r="B2024" s="154">
        <f t="shared" si="171"/>
        <v>6.2610000000000013E-2</v>
      </c>
      <c r="C2024" s="206">
        <f t="shared" si="173"/>
        <v>6.2870618556701008E-2</v>
      </c>
      <c r="D2024" s="33">
        <f t="shared" si="172"/>
        <v>9.3800000000000008E-2</v>
      </c>
      <c r="E2024" s="206">
        <f t="shared" si="174"/>
        <v>0.10050373711340198</v>
      </c>
      <c r="F2024" s="765">
        <v>9.3800000000000008</v>
      </c>
      <c r="G2024" s="765">
        <v>3.1190000000000002</v>
      </c>
      <c r="H2024" s="337">
        <f t="shared" si="175"/>
        <v>3.763311855670104</v>
      </c>
      <c r="I2024" s="34">
        <f t="shared" si="176"/>
        <v>3.763311855670097E-2</v>
      </c>
      <c r="J2024" s="338">
        <f t="shared" si="177"/>
        <v>6.9388939039072284E-17</v>
      </c>
      <c r="K2024" s="1786"/>
      <c r="L2024" s="1787"/>
      <c r="M2024" s="1786"/>
      <c r="N2024" s="1786"/>
      <c r="O2024" s="1786"/>
      <c r="P2024" s="1786"/>
      <c r="Q2024" s="1786"/>
    </row>
    <row r="2025" spans="1:17">
      <c r="A2025" s="764">
        <v>40276</v>
      </c>
      <c r="B2025" s="154">
        <f t="shared" si="171"/>
        <v>6.3439999999999996E-2</v>
      </c>
      <c r="C2025" s="206">
        <f t="shared" si="173"/>
        <v>6.2903904639175237E-2</v>
      </c>
      <c r="D2025" s="33">
        <f t="shared" si="172"/>
        <v>9.4399999999999998E-2</v>
      </c>
      <c r="E2025" s="206">
        <f t="shared" si="174"/>
        <v>0.10052590206185559</v>
      </c>
      <c r="F2025" s="765">
        <v>9.44</v>
      </c>
      <c r="G2025" s="765">
        <v>3.0960000000000001</v>
      </c>
      <c r="H2025" s="337">
        <f t="shared" si="175"/>
        <v>3.7621997422680424</v>
      </c>
      <c r="I2025" s="34">
        <f t="shared" si="176"/>
        <v>3.7621997422680353E-2</v>
      </c>
      <c r="J2025" s="338">
        <f t="shared" si="177"/>
        <v>6.9388939039072284E-17</v>
      </c>
      <c r="K2025" s="1786"/>
      <c r="L2025" s="1787"/>
      <c r="M2025" s="1786"/>
      <c r="N2025" s="1786"/>
      <c r="O2025" s="1786"/>
      <c r="P2025" s="1786"/>
      <c r="Q2025" s="1786"/>
    </row>
    <row r="2026" spans="1:17">
      <c r="A2026" s="764">
        <v>40277</v>
      </c>
      <c r="B2026" s="154">
        <f t="shared" si="171"/>
        <v>6.1839999999999992E-2</v>
      </c>
      <c r="C2026" s="206">
        <f t="shared" si="173"/>
        <v>6.2934652061855653E-2</v>
      </c>
      <c r="D2026" s="33">
        <f t="shared" si="172"/>
        <v>9.35E-2</v>
      </c>
      <c r="E2026" s="206">
        <f t="shared" si="174"/>
        <v>0.10054677835051538</v>
      </c>
      <c r="F2026" s="765">
        <v>9.35</v>
      </c>
      <c r="G2026" s="765">
        <v>3.1659999999999999</v>
      </c>
      <c r="H2026" s="337">
        <f t="shared" si="175"/>
        <v>3.7612126288659806</v>
      </c>
      <c r="I2026" s="34">
        <f t="shared" si="176"/>
        <v>3.7612126288659731E-2</v>
      </c>
      <c r="J2026" s="338">
        <f t="shared" si="177"/>
        <v>7.6327832942979512E-17</v>
      </c>
      <c r="K2026" s="1786"/>
      <c r="L2026" s="1787"/>
      <c r="M2026" s="1786"/>
      <c r="N2026" s="1786"/>
      <c r="O2026" s="1786"/>
      <c r="P2026" s="1786"/>
      <c r="Q2026" s="1786"/>
    </row>
    <row r="2027" spans="1:17">
      <c r="A2027" s="764">
        <v>40280</v>
      </c>
      <c r="B2027" s="154">
        <f t="shared" si="171"/>
        <v>6.1630000000000004E-2</v>
      </c>
      <c r="C2027" s="206">
        <f t="shared" si="173"/>
        <v>6.296435567010307E-2</v>
      </c>
      <c r="D2027" s="33">
        <f t="shared" si="172"/>
        <v>9.3399999999999997E-2</v>
      </c>
      <c r="E2027" s="206">
        <f t="shared" si="174"/>
        <v>0.10056675257731951</v>
      </c>
      <c r="F2027" s="765">
        <v>9.34</v>
      </c>
      <c r="G2027" s="765">
        <v>3.177</v>
      </c>
      <c r="H2027" s="337">
        <f t="shared" si="175"/>
        <v>3.7602396907216513</v>
      </c>
      <c r="I2027" s="34">
        <f t="shared" si="176"/>
        <v>3.7602396907216437E-2</v>
      </c>
      <c r="J2027" s="338">
        <f t="shared" si="177"/>
        <v>7.6327832942979512E-17</v>
      </c>
      <c r="K2027" s="1786"/>
      <c r="L2027" s="1787"/>
      <c r="M2027" s="1786"/>
      <c r="N2027" s="1786"/>
      <c r="O2027" s="1786"/>
      <c r="P2027" s="1786"/>
      <c r="Q2027" s="1786"/>
    </row>
    <row r="2028" spans="1:17">
      <c r="A2028" s="764">
        <v>40281</v>
      </c>
      <c r="B2028" s="154">
        <f t="shared" si="171"/>
        <v>6.2039999999999998E-2</v>
      </c>
      <c r="C2028" s="206">
        <f t="shared" si="173"/>
        <v>6.299201030927834E-2</v>
      </c>
      <c r="D2028" s="33">
        <f t="shared" si="172"/>
        <v>9.35E-2</v>
      </c>
      <c r="E2028" s="206">
        <f t="shared" si="174"/>
        <v>0.10058492268041232</v>
      </c>
      <c r="F2028" s="765">
        <v>9.35</v>
      </c>
      <c r="G2028" s="765">
        <v>3.1459999999999999</v>
      </c>
      <c r="H2028" s="337">
        <f t="shared" si="175"/>
        <v>3.7592912371134033</v>
      </c>
      <c r="I2028" s="34">
        <f t="shared" si="176"/>
        <v>3.7592912371133977E-2</v>
      </c>
      <c r="J2028" s="338">
        <f t="shared" si="177"/>
        <v>5.5511151231257827E-17</v>
      </c>
      <c r="K2028" s="1786"/>
      <c r="L2028" s="1787"/>
      <c r="M2028" s="1786"/>
      <c r="N2028" s="1786"/>
      <c r="O2028" s="1786"/>
      <c r="P2028" s="1786"/>
      <c r="Q2028" s="1786"/>
    </row>
    <row r="2029" spans="1:17">
      <c r="A2029" s="764">
        <v>40282</v>
      </c>
      <c r="B2029" s="154">
        <f t="shared" si="171"/>
        <v>6.1520000000000012E-2</v>
      </c>
      <c r="C2029" s="206">
        <f t="shared" si="173"/>
        <v>6.3020863402061852E-2</v>
      </c>
      <c r="D2029" s="33">
        <f t="shared" si="172"/>
        <v>9.290000000000001E-2</v>
      </c>
      <c r="E2029" s="206">
        <f t="shared" si="174"/>
        <v>0.1006038659793814</v>
      </c>
      <c r="F2029" s="765">
        <v>9.2900000000000009</v>
      </c>
      <c r="G2029" s="765">
        <v>3.1379999999999999</v>
      </c>
      <c r="H2029" s="337">
        <f t="shared" si="175"/>
        <v>3.7583002577319604</v>
      </c>
      <c r="I2029" s="34">
        <f t="shared" si="176"/>
        <v>3.7583002577319544E-2</v>
      </c>
      <c r="J2029" s="338">
        <f t="shared" si="177"/>
        <v>6.2450045135165055E-17</v>
      </c>
      <c r="K2029" s="1786"/>
      <c r="L2029" s="1787"/>
      <c r="M2029" s="1786"/>
      <c r="N2029" s="1786"/>
      <c r="O2029" s="1786"/>
      <c r="P2029" s="1786"/>
      <c r="Q2029" s="1786"/>
    </row>
    <row r="2030" spans="1:17">
      <c r="A2030" s="764">
        <v>40283</v>
      </c>
      <c r="B2030" s="154">
        <f t="shared" si="171"/>
        <v>6.1379999999999997E-2</v>
      </c>
      <c r="C2030" s="206">
        <f t="shared" si="173"/>
        <v>6.3049768041237103E-2</v>
      </c>
      <c r="D2030" s="33">
        <f t="shared" si="172"/>
        <v>9.2699999999999991E-2</v>
      </c>
      <c r="E2030" s="206">
        <f t="shared" si="174"/>
        <v>0.10062280927835043</v>
      </c>
      <c r="F2030" s="765">
        <v>9.27</v>
      </c>
      <c r="G2030" s="765">
        <v>3.1320000000000001</v>
      </c>
      <c r="H2030" s="337">
        <f t="shared" si="175"/>
        <v>3.757304123711342</v>
      </c>
      <c r="I2030" s="34">
        <f t="shared" si="176"/>
        <v>3.757304123711333E-2</v>
      </c>
      <c r="J2030" s="338">
        <f t="shared" si="177"/>
        <v>9.0205620750793969E-17</v>
      </c>
      <c r="K2030" s="1786"/>
      <c r="L2030" s="1787"/>
      <c r="M2030" s="1786"/>
      <c r="N2030" s="1786"/>
      <c r="O2030" s="1786"/>
      <c r="P2030" s="1786"/>
      <c r="Q2030" s="1786"/>
    </row>
    <row r="2031" spans="1:17">
      <c r="A2031" s="764">
        <v>40284</v>
      </c>
      <c r="B2031" s="154">
        <f t="shared" si="171"/>
        <v>6.2759999999999996E-2</v>
      </c>
      <c r="C2031" s="206">
        <f t="shared" si="173"/>
        <v>6.3081881443298959E-2</v>
      </c>
      <c r="D2031" s="33">
        <f t="shared" si="172"/>
        <v>9.3599999999999989E-2</v>
      </c>
      <c r="E2031" s="206">
        <f t="shared" si="174"/>
        <v>0.10064407216494836</v>
      </c>
      <c r="F2031" s="765">
        <v>9.36</v>
      </c>
      <c r="G2031" s="765">
        <v>3.0840000000000001</v>
      </c>
      <c r="H2031" s="337">
        <f t="shared" si="175"/>
        <v>3.7562190721649498</v>
      </c>
      <c r="I2031" s="34">
        <f t="shared" si="176"/>
        <v>3.7562190721649402E-2</v>
      </c>
      <c r="J2031" s="338">
        <f t="shared" si="177"/>
        <v>9.7144514654701197E-17</v>
      </c>
      <c r="K2031" s="1786"/>
      <c r="L2031" s="1787"/>
      <c r="M2031" s="1786"/>
      <c r="N2031" s="1786"/>
      <c r="O2031" s="1786"/>
      <c r="P2031" s="1786"/>
      <c r="Q2031" s="1786"/>
    </row>
    <row r="2032" spans="1:17">
      <c r="A2032" s="764">
        <v>40287</v>
      </c>
      <c r="B2032" s="154">
        <f t="shared" si="171"/>
        <v>6.3320000000000001E-2</v>
      </c>
      <c r="C2032" s="206">
        <f t="shared" si="173"/>
        <v>6.3114755154639157E-2</v>
      </c>
      <c r="D2032" s="33">
        <f t="shared" si="172"/>
        <v>9.4100000000000003E-2</v>
      </c>
      <c r="E2032" s="206">
        <f t="shared" si="174"/>
        <v>0.10066623711340197</v>
      </c>
      <c r="F2032" s="765">
        <v>9.41</v>
      </c>
      <c r="G2032" s="765">
        <v>3.0779999999999998</v>
      </c>
      <c r="H2032" s="337">
        <f t="shared" si="175"/>
        <v>3.7551481958762905</v>
      </c>
      <c r="I2032" s="34">
        <f t="shared" si="176"/>
        <v>3.7551481958762817E-2</v>
      </c>
      <c r="J2032" s="338">
        <f t="shared" si="177"/>
        <v>9.0205620750793969E-17</v>
      </c>
      <c r="K2032" s="1786"/>
      <c r="L2032" s="1787"/>
      <c r="M2032" s="1786"/>
      <c r="N2032" s="1786"/>
      <c r="O2032" s="1786"/>
      <c r="P2032" s="1786"/>
      <c r="Q2032" s="1786"/>
    </row>
    <row r="2033" spans="1:17">
      <c r="A2033" s="764">
        <v>40288</v>
      </c>
      <c r="B2033" s="154">
        <f t="shared" si="171"/>
        <v>6.2120000000000009E-2</v>
      </c>
      <c r="C2033" s="206">
        <f t="shared" si="173"/>
        <v>6.3146701030927815E-2</v>
      </c>
      <c r="D2033" s="33">
        <f t="shared" si="172"/>
        <v>9.3100000000000002E-2</v>
      </c>
      <c r="E2033" s="206">
        <f t="shared" si="174"/>
        <v>0.10068749999999993</v>
      </c>
      <c r="F2033" s="765">
        <v>9.31</v>
      </c>
      <c r="G2033" s="765">
        <v>3.0979999999999999</v>
      </c>
      <c r="H2033" s="337">
        <f t="shared" si="175"/>
        <v>3.7540798969072178</v>
      </c>
      <c r="I2033" s="34">
        <f t="shared" si="176"/>
        <v>3.7540798969072114E-2</v>
      </c>
      <c r="J2033" s="338">
        <f t="shared" si="177"/>
        <v>6.2450045135165055E-17</v>
      </c>
      <c r="K2033" s="1786"/>
      <c r="L2033" s="1787"/>
      <c r="M2033" s="1786"/>
      <c r="N2033" s="1786"/>
      <c r="O2033" s="1786"/>
      <c r="P2033" s="1786"/>
      <c r="Q2033" s="1786"/>
    </row>
    <row r="2034" spans="1:17">
      <c r="A2034" s="764">
        <v>40289</v>
      </c>
      <c r="B2034" s="154">
        <f t="shared" si="171"/>
        <v>6.2609999999999999E-2</v>
      </c>
      <c r="C2034" s="206">
        <f t="shared" si="173"/>
        <v>6.3180335051546369E-2</v>
      </c>
      <c r="D2034" s="33">
        <f t="shared" si="172"/>
        <v>9.3399999999999997E-2</v>
      </c>
      <c r="E2034" s="206">
        <f t="shared" si="174"/>
        <v>0.10070992268041229</v>
      </c>
      <c r="F2034" s="765">
        <v>9.34</v>
      </c>
      <c r="G2034" s="765">
        <v>3.0790000000000002</v>
      </c>
      <c r="H2034" s="337">
        <f t="shared" si="175"/>
        <v>3.7529587628865997</v>
      </c>
      <c r="I2034" s="34">
        <f t="shared" si="176"/>
        <v>3.7529587628865921E-2</v>
      </c>
      <c r="J2034" s="338">
        <f t="shared" si="177"/>
        <v>7.6327832942979512E-17</v>
      </c>
      <c r="K2034" s="1786"/>
      <c r="L2034" s="1787"/>
      <c r="M2034" s="1786"/>
      <c r="N2034" s="1786"/>
      <c r="O2034" s="1786"/>
      <c r="P2034" s="1786"/>
      <c r="Q2034" s="1786"/>
    </row>
    <row r="2035" spans="1:17">
      <c r="A2035" s="764">
        <v>40290</v>
      </c>
      <c r="B2035" s="154">
        <f t="shared" si="171"/>
        <v>6.368E-2</v>
      </c>
      <c r="C2035" s="206">
        <f t="shared" si="173"/>
        <v>6.321640463917523E-2</v>
      </c>
      <c r="D2035" s="33">
        <f t="shared" si="172"/>
        <v>9.4200000000000006E-2</v>
      </c>
      <c r="E2035" s="206">
        <f t="shared" si="174"/>
        <v>0.10073376288659786</v>
      </c>
      <c r="F2035" s="765">
        <v>9.42</v>
      </c>
      <c r="G2035" s="765">
        <v>3.052</v>
      </c>
      <c r="H2035" s="337">
        <f t="shared" si="175"/>
        <v>3.7517358247422701</v>
      </c>
      <c r="I2035" s="34">
        <f t="shared" si="176"/>
        <v>3.7517358247422625E-2</v>
      </c>
      <c r="J2035" s="338">
        <f t="shared" si="177"/>
        <v>7.6327832942979512E-17</v>
      </c>
      <c r="K2035" s="1786"/>
      <c r="L2035" s="1787"/>
      <c r="M2035" s="1786"/>
      <c r="N2035" s="1786"/>
      <c r="O2035" s="1786"/>
      <c r="P2035" s="1786"/>
      <c r="Q2035" s="1786"/>
    </row>
    <row r="2036" spans="1:17">
      <c r="A2036" s="764">
        <v>40291</v>
      </c>
      <c r="B2036" s="154">
        <f t="shared" si="171"/>
        <v>6.2890000000000001E-2</v>
      </c>
      <c r="C2036" s="206">
        <f t="shared" si="173"/>
        <v>6.3251069587628855E-2</v>
      </c>
      <c r="D2036" s="33">
        <f t="shared" si="172"/>
        <v>9.35E-2</v>
      </c>
      <c r="E2036" s="206">
        <f t="shared" si="174"/>
        <v>0.10075631443298963</v>
      </c>
      <c r="F2036" s="765">
        <v>9.35</v>
      </c>
      <c r="G2036" s="765">
        <v>3.0609999999999999</v>
      </c>
      <c r="H2036" s="337">
        <f t="shared" si="175"/>
        <v>3.7505244845360846</v>
      </c>
      <c r="I2036" s="34">
        <f t="shared" si="176"/>
        <v>3.7505244845360775E-2</v>
      </c>
      <c r="J2036" s="338">
        <f t="shared" si="177"/>
        <v>6.9388939039072284E-17</v>
      </c>
      <c r="K2036" s="1786"/>
      <c r="L2036" s="1787"/>
      <c r="M2036" s="1786"/>
      <c r="N2036" s="1786"/>
      <c r="O2036" s="1786"/>
      <c r="P2036" s="1786"/>
      <c r="Q2036" s="1786"/>
    </row>
    <row r="2037" spans="1:17">
      <c r="A2037" s="764">
        <v>40294</v>
      </c>
      <c r="B2037" s="154">
        <f t="shared" si="171"/>
        <v>6.2640000000000015E-2</v>
      </c>
      <c r="C2037" s="206">
        <f t="shared" si="173"/>
        <v>6.3285811855670102E-2</v>
      </c>
      <c r="D2037" s="33">
        <f t="shared" si="172"/>
        <v>9.3100000000000002E-2</v>
      </c>
      <c r="E2037" s="206">
        <f t="shared" si="174"/>
        <v>0.10077847938144326</v>
      </c>
      <c r="F2037" s="765">
        <v>9.31</v>
      </c>
      <c r="G2037" s="765">
        <v>3.0459999999999998</v>
      </c>
      <c r="H2037" s="337">
        <f t="shared" si="175"/>
        <v>3.7492667525773213</v>
      </c>
      <c r="I2037" s="34">
        <f t="shared" si="176"/>
        <v>3.7492667525773155E-2</v>
      </c>
      <c r="J2037" s="338">
        <f t="shared" si="177"/>
        <v>5.5511151231257827E-17</v>
      </c>
      <c r="K2037" s="1786"/>
      <c r="L2037" s="1787"/>
      <c r="M2037" s="1786"/>
      <c r="N2037" s="1786"/>
      <c r="O2037" s="1786"/>
      <c r="P2037" s="1786"/>
      <c r="Q2037" s="1786"/>
    </row>
    <row r="2038" spans="1:17">
      <c r="A2038" s="764">
        <v>40295</v>
      </c>
      <c r="B2038" s="154">
        <f t="shared" si="171"/>
        <v>6.541000000000001E-2</v>
      </c>
      <c r="C2038" s="206">
        <f t="shared" si="173"/>
        <v>6.3323724226804115E-2</v>
      </c>
      <c r="D2038" s="33">
        <f t="shared" si="172"/>
        <v>9.4800000000000009E-2</v>
      </c>
      <c r="E2038" s="206">
        <f t="shared" si="174"/>
        <v>0.10080231958762884</v>
      </c>
      <c r="F2038" s="765">
        <v>9.48</v>
      </c>
      <c r="G2038" s="765">
        <v>2.9390000000000001</v>
      </c>
      <c r="H2038" s="337">
        <f t="shared" si="175"/>
        <v>3.7478595360824758</v>
      </c>
      <c r="I2038" s="34">
        <f t="shared" si="176"/>
        <v>3.7478595360824721E-2</v>
      </c>
      <c r="J2038" s="338">
        <f t="shared" si="177"/>
        <v>0</v>
      </c>
      <c r="K2038" s="1786"/>
      <c r="L2038" s="1787"/>
      <c r="M2038" s="1786"/>
      <c r="N2038" s="1786"/>
      <c r="O2038" s="1786"/>
      <c r="P2038" s="1786"/>
      <c r="Q2038" s="1786"/>
    </row>
    <row r="2039" spans="1:17">
      <c r="A2039" s="764">
        <v>40296</v>
      </c>
      <c r="B2039" s="154">
        <f t="shared" si="171"/>
        <v>6.6030000000000005E-2</v>
      </c>
      <c r="C2039" s="206">
        <f t="shared" si="173"/>
        <v>6.3363492268041235E-2</v>
      </c>
      <c r="D2039" s="33">
        <f t="shared" si="172"/>
        <v>9.64E-2</v>
      </c>
      <c r="E2039" s="206">
        <f t="shared" si="174"/>
        <v>0.1008289948453608</v>
      </c>
      <c r="F2039" s="765">
        <v>9.64</v>
      </c>
      <c r="G2039" s="765">
        <v>3.0369999999999999</v>
      </c>
      <c r="H2039" s="337">
        <f t="shared" si="175"/>
        <v>3.7465502577319612</v>
      </c>
      <c r="I2039" s="34">
        <f t="shared" si="176"/>
        <v>3.7465502577319565E-2</v>
      </c>
      <c r="J2039" s="338">
        <f t="shared" si="177"/>
        <v>0</v>
      </c>
      <c r="K2039" s="1786"/>
      <c r="L2039" s="1787"/>
      <c r="M2039" s="1786"/>
      <c r="N2039" s="1786"/>
      <c r="O2039" s="1786"/>
      <c r="P2039" s="1786"/>
      <c r="Q2039" s="1786"/>
    </row>
    <row r="2040" spans="1:17">
      <c r="A2040" s="764">
        <v>40297</v>
      </c>
      <c r="B2040" s="154">
        <f t="shared" si="171"/>
        <v>6.4680000000000001E-2</v>
      </c>
      <c r="C2040" s="206">
        <f t="shared" si="173"/>
        <v>6.3400025773195881E-2</v>
      </c>
      <c r="D2040" s="33">
        <f t="shared" si="172"/>
        <v>9.5299999999999996E-2</v>
      </c>
      <c r="E2040" s="206">
        <f t="shared" si="174"/>
        <v>0.10085270618556696</v>
      </c>
      <c r="F2040" s="765">
        <v>9.5299999999999994</v>
      </c>
      <c r="G2040" s="765">
        <v>3.0619999999999998</v>
      </c>
      <c r="H2040" s="337">
        <f t="shared" si="175"/>
        <v>3.7452680412371153</v>
      </c>
      <c r="I2040" s="34">
        <f t="shared" si="176"/>
        <v>3.7452680412371084E-2</v>
      </c>
      <c r="J2040" s="338">
        <f t="shared" si="177"/>
        <v>6.9388939039072284E-17</v>
      </c>
      <c r="K2040" s="1786"/>
      <c r="L2040" s="1787"/>
      <c r="M2040" s="1786"/>
      <c r="N2040" s="1786"/>
      <c r="O2040" s="1786"/>
      <c r="P2040" s="1786"/>
      <c r="Q2040" s="1786"/>
    </row>
    <row r="2041" spans="1:17">
      <c r="A2041" s="764">
        <v>40298</v>
      </c>
      <c r="B2041" s="154">
        <f t="shared" si="171"/>
        <v>6.5030000000000004E-2</v>
      </c>
      <c r="C2041" s="206">
        <f t="shared" si="173"/>
        <v>6.3438749999999988E-2</v>
      </c>
      <c r="D2041" s="33">
        <f t="shared" si="172"/>
        <v>9.5199999999999993E-2</v>
      </c>
      <c r="E2041" s="206">
        <f t="shared" si="174"/>
        <v>0.10087783505154635</v>
      </c>
      <c r="F2041" s="765">
        <v>9.52</v>
      </c>
      <c r="G2041" s="765">
        <v>3.0169999999999999</v>
      </c>
      <c r="H2041" s="337">
        <f t="shared" si="175"/>
        <v>3.7439085051546406</v>
      </c>
      <c r="I2041" s="34">
        <f t="shared" si="176"/>
        <v>3.7439085051546361E-2</v>
      </c>
      <c r="J2041" s="338">
        <f t="shared" si="177"/>
        <v>0</v>
      </c>
      <c r="K2041" s="1786"/>
      <c r="L2041" s="1787"/>
      <c r="M2041" s="1786"/>
      <c r="N2041" s="1786"/>
      <c r="O2041" s="1786"/>
      <c r="P2041" s="1786"/>
      <c r="Q2041" s="1786"/>
    </row>
    <row r="2042" spans="1:17">
      <c r="A2042" s="764">
        <v>40301</v>
      </c>
      <c r="B2042" s="154">
        <f t="shared" si="171"/>
        <v>6.4350000000000004E-2</v>
      </c>
      <c r="C2042" s="206">
        <f t="shared" si="173"/>
        <v>6.3477564432989672E-2</v>
      </c>
      <c r="D2042" s="33">
        <f t="shared" si="172"/>
        <v>9.5000000000000001E-2</v>
      </c>
      <c r="E2042" s="206">
        <f t="shared" si="174"/>
        <v>0.10090335051546387</v>
      </c>
      <c r="F2042" s="765">
        <v>9.5</v>
      </c>
      <c r="G2042" s="765">
        <v>3.0649999999999999</v>
      </c>
      <c r="H2042" s="337">
        <f t="shared" si="175"/>
        <v>3.7425786082474244</v>
      </c>
      <c r="I2042" s="34">
        <f t="shared" si="176"/>
        <v>3.7425786082474197E-2</v>
      </c>
      <c r="J2042" s="338">
        <f t="shared" si="177"/>
        <v>0</v>
      </c>
      <c r="K2042" s="1786"/>
      <c r="L2042" s="1787"/>
      <c r="M2042" s="1786"/>
      <c r="N2042" s="1786"/>
      <c r="O2042" s="1786"/>
      <c r="P2042" s="1786"/>
      <c r="Q2042" s="1786"/>
    </row>
    <row r="2043" spans="1:17">
      <c r="A2043" s="764">
        <v>40302</v>
      </c>
      <c r="B2043" s="154">
        <f t="shared" si="171"/>
        <v>6.8010000000000001E-2</v>
      </c>
      <c r="C2043" s="206">
        <f t="shared" si="173"/>
        <v>6.3520889175257708E-2</v>
      </c>
      <c r="D2043" s="33">
        <f t="shared" si="172"/>
        <v>9.7500000000000003E-2</v>
      </c>
      <c r="E2043" s="206">
        <f t="shared" si="174"/>
        <v>0.10093221649484531</v>
      </c>
      <c r="F2043" s="765">
        <v>9.75</v>
      </c>
      <c r="G2043" s="765">
        <v>2.9489999999999998</v>
      </c>
      <c r="H2043" s="337">
        <f t="shared" si="175"/>
        <v>3.7411327319587646</v>
      </c>
      <c r="I2043" s="34">
        <f t="shared" si="176"/>
        <v>3.7411327319587601E-2</v>
      </c>
      <c r="J2043" s="338">
        <f t="shared" si="177"/>
        <v>0</v>
      </c>
      <c r="K2043" s="1786"/>
      <c r="L2043" s="1787"/>
      <c r="M2043" s="1786"/>
      <c r="N2043" s="1786"/>
      <c r="O2043" s="1786"/>
      <c r="P2043" s="1786"/>
      <c r="Q2043" s="1786"/>
    </row>
    <row r="2044" spans="1:17">
      <c r="A2044" s="764">
        <v>40303</v>
      </c>
      <c r="B2044" s="154">
        <f t="shared" si="171"/>
        <v>7.0290000000000005E-2</v>
      </c>
      <c r="C2044" s="206">
        <f t="shared" si="173"/>
        <v>6.3567590206185548E-2</v>
      </c>
      <c r="D2044" s="33">
        <f t="shared" si="172"/>
        <v>9.8900000000000002E-2</v>
      </c>
      <c r="E2044" s="206">
        <f t="shared" si="174"/>
        <v>0.10096301546391749</v>
      </c>
      <c r="F2044" s="765">
        <v>9.89</v>
      </c>
      <c r="G2044" s="765">
        <v>2.8610000000000002</v>
      </c>
      <c r="H2044" s="337">
        <f t="shared" si="175"/>
        <v>3.739542525773198</v>
      </c>
      <c r="I2044" s="34">
        <f t="shared" si="176"/>
        <v>3.7395425257731943E-2</v>
      </c>
      <c r="J2044" s="338">
        <f t="shared" si="177"/>
        <v>0</v>
      </c>
      <c r="K2044" s="1786"/>
      <c r="L2044" s="1787"/>
      <c r="M2044" s="1786"/>
      <c r="N2044" s="1786"/>
      <c r="O2044" s="1786"/>
      <c r="P2044" s="1786"/>
      <c r="Q2044" s="1786"/>
    </row>
    <row r="2045" spans="1:17">
      <c r="A2045" s="764">
        <v>40304</v>
      </c>
      <c r="B2045" s="154">
        <f t="shared" si="171"/>
        <v>7.1970000000000006E-2</v>
      </c>
      <c r="C2045" s="206">
        <f t="shared" si="173"/>
        <v>6.3617396907216475E-2</v>
      </c>
      <c r="D2045" s="33">
        <f t="shared" si="172"/>
        <v>9.9900000000000003E-2</v>
      </c>
      <c r="E2045" s="206">
        <f t="shared" si="174"/>
        <v>0.100995618556701</v>
      </c>
      <c r="F2045" s="765">
        <v>9.99</v>
      </c>
      <c r="G2045" s="765">
        <v>2.7930000000000001</v>
      </c>
      <c r="H2045" s="337">
        <f t="shared" si="175"/>
        <v>3.7378221649484558</v>
      </c>
      <c r="I2045" s="34">
        <f t="shared" si="176"/>
        <v>3.7378221649484525E-2</v>
      </c>
      <c r="J2045" s="338">
        <f t="shared" si="177"/>
        <v>0</v>
      </c>
      <c r="K2045" s="1786"/>
      <c r="L2045" s="1787"/>
      <c r="M2045" s="1786"/>
      <c r="N2045" s="1786"/>
      <c r="O2045" s="1786"/>
      <c r="P2045" s="1786"/>
      <c r="Q2045" s="1786"/>
    </row>
    <row r="2046" spans="1:17">
      <c r="A2046" s="764">
        <v>40305</v>
      </c>
      <c r="B2046" s="154">
        <f t="shared" si="171"/>
        <v>7.4629999999999988E-2</v>
      </c>
      <c r="C2046" s="206">
        <f t="shared" si="173"/>
        <v>6.3670695876288638E-2</v>
      </c>
      <c r="D2046" s="33">
        <f t="shared" si="172"/>
        <v>0.1026</v>
      </c>
      <c r="E2046" s="206">
        <f t="shared" si="174"/>
        <v>0.1010315721649484</v>
      </c>
      <c r="F2046" s="765">
        <v>10.26</v>
      </c>
      <c r="G2046" s="765">
        <v>2.7970000000000002</v>
      </c>
      <c r="H2046" s="337">
        <f t="shared" si="175"/>
        <v>3.7360876288659819</v>
      </c>
      <c r="I2046" s="34">
        <f t="shared" si="176"/>
        <v>3.7360876288659764E-2</v>
      </c>
      <c r="J2046" s="338">
        <f t="shared" si="177"/>
        <v>5.5511151231257827E-17</v>
      </c>
      <c r="K2046" s="1786"/>
      <c r="L2046" s="1787"/>
      <c r="M2046" s="1786"/>
      <c r="N2046" s="1786"/>
      <c r="O2046" s="1786"/>
      <c r="P2046" s="1786"/>
      <c r="Q2046" s="1786"/>
    </row>
    <row r="2047" spans="1:17">
      <c r="A2047" s="764">
        <v>40308</v>
      </c>
      <c r="B2047" s="154">
        <f t="shared" si="171"/>
        <v>6.8049999999999999E-2</v>
      </c>
      <c r="C2047" s="206">
        <f t="shared" si="173"/>
        <v>6.3715760309278321E-2</v>
      </c>
      <c r="D2047" s="33">
        <f t="shared" si="172"/>
        <v>9.7599999999999992E-2</v>
      </c>
      <c r="E2047" s="206">
        <f t="shared" si="174"/>
        <v>0.10106082474226802</v>
      </c>
      <c r="F2047" s="765">
        <v>9.76</v>
      </c>
      <c r="G2047" s="765">
        <v>2.9550000000000001</v>
      </c>
      <c r="H2047" s="337">
        <f t="shared" si="175"/>
        <v>3.7345064432989719</v>
      </c>
      <c r="I2047" s="34">
        <f t="shared" si="176"/>
        <v>3.7345064432989697E-2</v>
      </c>
      <c r="J2047" s="338">
        <f t="shared" si="177"/>
        <v>0</v>
      </c>
      <c r="K2047" s="1786"/>
      <c r="L2047" s="1787"/>
      <c r="M2047" s="1786"/>
      <c r="N2047" s="1786"/>
      <c r="O2047" s="1786"/>
      <c r="P2047" s="1786"/>
      <c r="Q2047" s="1786"/>
    </row>
    <row r="2048" spans="1:17">
      <c r="A2048" s="764">
        <v>40309</v>
      </c>
      <c r="B2048" s="154">
        <f t="shared" si="171"/>
        <v>6.863000000000001E-2</v>
      </c>
      <c r="C2048" s="206">
        <f t="shared" si="173"/>
        <v>6.3762590206185535E-2</v>
      </c>
      <c r="D2048" s="33">
        <f t="shared" si="172"/>
        <v>9.8000000000000004E-2</v>
      </c>
      <c r="E2048" s="206">
        <f t="shared" si="174"/>
        <v>0.10109097938144326</v>
      </c>
      <c r="F2048" s="765">
        <v>9.8000000000000007</v>
      </c>
      <c r="G2048" s="765">
        <v>2.9369999999999998</v>
      </c>
      <c r="H2048" s="337">
        <f t="shared" si="175"/>
        <v>3.7328389175257759</v>
      </c>
      <c r="I2048" s="34">
        <f t="shared" si="176"/>
        <v>3.7328389175257728E-2</v>
      </c>
      <c r="J2048" s="338">
        <f t="shared" si="177"/>
        <v>0</v>
      </c>
      <c r="K2048" s="1786"/>
      <c r="L2048" s="1787"/>
      <c r="M2048" s="1786"/>
      <c r="N2048" s="1786"/>
      <c r="O2048" s="1786"/>
      <c r="P2048" s="1786"/>
      <c r="Q2048" s="1786"/>
    </row>
    <row r="2049" spans="1:17">
      <c r="A2049" s="764">
        <v>40310</v>
      </c>
      <c r="B2049" s="154">
        <f t="shared" si="171"/>
        <v>6.7379999999999995E-2</v>
      </c>
      <c r="C2049" s="206">
        <f t="shared" si="173"/>
        <v>6.3808015463917497E-2</v>
      </c>
      <c r="D2049" s="33">
        <f t="shared" si="172"/>
        <v>9.6799999999999997E-2</v>
      </c>
      <c r="E2049" s="206">
        <f t="shared" si="174"/>
        <v>0.10112010309278349</v>
      </c>
      <c r="F2049" s="765">
        <v>9.68</v>
      </c>
      <c r="G2049" s="765">
        <v>2.9420000000000002</v>
      </c>
      <c r="H2049" s="337">
        <f t="shared" si="175"/>
        <v>3.7312087628866011</v>
      </c>
      <c r="I2049" s="34">
        <f t="shared" si="176"/>
        <v>3.7312087628865995E-2</v>
      </c>
      <c r="J2049" s="338">
        <f t="shared" si="177"/>
        <v>0</v>
      </c>
      <c r="K2049" s="1786"/>
      <c r="L2049" s="1787"/>
      <c r="M2049" s="1786"/>
      <c r="N2049" s="1786"/>
      <c r="O2049" s="1786"/>
      <c r="P2049" s="1786"/>
      <c r="Q2049" s="1786"/>
    </row>
    <row r="2050" spans="1:17">
      <c r="A2050" s="764">
        <v>40311</v>
      </c>
      <c r="B2050" s="154">
        <f t="shared" si="171"/>
        <v>6.7500000000000004E-2</v>
      </c>
      <c r="C2050" s="206">
        <f t="shared" si="173"/>
        <v>6.3853273195876276E-2</v>
      </c>
      <c r="D2050" s="33">
        <f t="shared" si="172"/>
        <v>9.69E-2</v>
      </c>
      <c r="E2050" s="206">
        <f t="shared" si="174"/>
        <v>0.10114935567010308</v>
      </c>
      <c r="F2050" s="765">
        <v>9.69</v>
      </c>
      <c r="G2050" s="765">
        <v>2.94</v>
      </c>
      <c r="H2050" s="337">
        <f t="shared" si="175"/>
        <v>3.7296082474226839</v>
      </c>
      <c r="I2050" s="34">
        <f t="shared" si="176"/>
        <v>3.7296082474226805E-2</v>
      </c>
      <c r="J2050" s="338">
        <f t="shared" si="177"/>
        <v>0</v>
      </c>
      <c r="K2050" s="1786"/>
      <c r="L2050" s="1787"/>
      <c r="M2050" s="1786"/>
      <c r="N2050" s="1786"/>
      <c r="O2050" s="1786"/>
      <c r="P2050" s="1786"/>
      <c r="Q2050" s="1786"/>
    </row>
    <row r="2051" spans="1:17">
      <c r="A2051" s="764">
        <v>40312</v>
      </c>
      <c r="B2051" s="154">
        <f t="shared" si="171"/>
        <v>7.060000000000001E-2</v>
      </c>
      <c r="C2051" s="206">
        <f t="shared" si="173"/>
        <v>6.3902036082474203E-2</v>
      </c>
      <c r="D2051" s="33">
        <f t="shared" si="172"/>
        <v>9.9199999999999997E-2</v>
      </c>
      <c r="E2051" s="206">
        <f t="shared" si="174"/>
        <v>0.10118144329896905</v>
      </c>
      <c r="F2051" s="765">
        <v>9.92</v>
      </c>
      <c r="G2051" s="765">
        <v>2.86</v>
      </c>
      <c r="H2051" s="337">
        <f t="shared" si="175"/>
        <v>3.727940721649488</v>
      </c>
      <c r="I2051" s="34">
        <f t="shared" si="176"/>
        <v>3.727940721649485E-2</v>
      </c>
      <c r="J2051" s="338">
        <f t="shared" si="177"/>
        <v>0</v>
      </c>
      <c r="K2051" s="1786"/>
      <c r="L2051" s="1787"/>
      <c r="M2051" s="1786"/>
      <c r="N2051" s="1786"/>
      <c r="O2051" s="1786"/>
      <c r="P2051" s="1786"/>
      <c r="Q2051" s="1786"/>
    </row>
    <row r="2052" spans="1:17">
      <c r="A2052" s="764">
        <v>40315</v>
      </c>
      <c r="B2052" s="154">
        <f t="shared" si="171"/>
        <v>7.127E-2</v>
      </c>
      <c r="C2052" s="206">
        <f t="shared" si="173"/>
        <v>6.3952989690721607E-2</v>
      </c>
      <c r="D2052" s="33">
        <f t="shared" si="172"/>
        <v>9.9900000000000003E-2</v>
      </c>
      <c r="E2052" s="206">
        <f t="shared" si="174"/>
        <v>0.10121520618556699</v>
      </c>
      <c r="F2052" s="765">
        <v>9.99</v>
      </c>
      <c r="G2052" s="765">
        <v>2.863</v>
      </c>
      <c r="H2052" s="337">
        <f t="shared" si="175"/>
        <v>3.7262216494845393</v>
      </c>
      <c r="I2052" s="34">
        <f t="shared" si="176"/>
        <v>3.7262216494845388E-2</v>
      </c>
      <c r="J2052" s="338">
        <f t="shared" si="177"/>
        <v>0</v>
      </c>
      <c r="K2052" s="1786"/>
      <c r="L2052" s="1787"/>
      <c r="M2052" s="1786"/>
      <c r="N2052" s="1786"/>
      <c r="O2052" s="1786"/>
      <c r="P2052" s="1786"/>
      <c r="Q2052" s="1786"/>
    </row>
    <row r="2053" spans="1:17">
      <c r="A2053" s="764">
        <v>40316</v>
      </c>
      <c r="B2053" s="154">
        <f t="shared" si="171"/>
        <v>7.0490000000000011E-2</v>
      </c>
      <c r="C2053" s="206">
        <f t="shared" si="173"/>
        <v>6.4002628865979336E-2</v>
      </c>
      <c r="D2053" s="33">
        <f t="shared" si="172"/>
        <v>9.8800000000000013E-2</v>
      </c>
      <c r="E2053" s="206">
        <f t="shared" si="174"/>
        <v>0.10124716494845359</v>
      </c>
      <c r="F2053" s="765">
        <v>9.8800000000000008</v>
      </c>
      <c r="G2053" s="765">
        <v>2.831</v>
      </c>
      <c r="H2053" s="337">
        <f t="shared" si="175"/>
        <v>3.7244536082474267</v>
      </c>
      <c r="I2053" s="34">
        <f t="shared" si="176"/>
        <v>3.7244536082474258E-2</v>
      </c>
      <c r="J2053" s="338">
        <f t="shared" si="177"/>
        <v>0</v>
      </c>
      <c r="K2053" s="1786"/>
      <c r="L2053" s="1787"/>
      <c r="M2053" s="1786"/>
      <c r="N2053" s="1786"/>
      <c r="O2053" s="1786"/>
      <c r="P2053" s="1786"/>
      <c r="Q2053" s="1786"/>
    </row>
    <row r="2054" spans="1:17">
      <c r="A2054" s="764">
        <v>40317</v>
      </c>
      <c r="B2054" s="154">
        <f t="shared" ref="B2054:B2117" si="178">(F2054-G2054)/100</f>
        <v>7.2740000000000013E-2</v>
      </c>
      <c r="C2054" s="206">
        <f t="shared" si="173"/>
        <v>6.4054871134020586E-2</v>
      </c>
      <c r="D2054" s="33">
        <f t="shared" si="172"/>
        <v>0.1004</v>
      </c>
      <c r="E2054" s="206">
        <f t="shared" si="174"/>
        <v>0.1012811855670103</v>
      </c>
      <c r="F2054" s="765">
        <v>10.040000000000001</v>
      </c>
      <c r="G2054" s="765">
        <v>2.766</v>
      </c>
      <c r="H2054" s="337">
        <f t="shared" si="175"/>
        <v>3.7226314432989733</v>
      </c>
      <c r="I2054" s="34">
        <f t="shared" si="176"/>
        <v>3.722631443298971E-2</v>
      </c>
      <c r="J2054" s="338">
        <f t="shared" si="177"/>
        <v>0</v>
      </c>
      <c r="K2054" s="1786"/>
      <c r="L2054" s="1787"/>
      <c r="M2054" s="1786"/>
      <c r="N2054" s="1786"/>
      <c r="O2054" s="1786"/>
      <c r="P2054" s="1786"/>
      <c r="Q2054" s="1786"/>
    </row>
    <row r="2055" spans="1:17">
      <c r="A2055" s="764">
        <v>40318</v>
      </c>
      <c r="B2055" s="154">
        <f t="shared" si="178"/>
        <v>7.5150000000000008E-2</v>
      </c>
      <c r="C2055" s="206">
        <f t="shared" si="173"/>
        <v>6.4109355670103063E-2</v>
      </c>
      <c r="D2055" s="33">
        <f t="shared" ref="D2055:D2118" si="179">F2055/100</f>
        <v>0.10200000000000001</v>
      </c>
      <c r="E2055" s="206">
        <f t="shared" si="174"/>
        <v>0.10131662371134019</v>
      </c>
      <c r="F2055" s="765">
        <v>10.200000000000001</v>
      </c>
      <c r="G2055" s="765">
        <v>2.6850000000000001</v>
      </c>
      <c r="H2055" s="337">
        <f t="shared" si="175"/>
        <v>3.7207268041237151</v>
      </c>
      <c r="I2055" s="34">
        <f t="shared" si="176"/>
        <v>3.7207268041237126E-2</v>
      </c>
      <c r="J2055" s="338">
        <f t="shared" si="177"/>
        <v>0</v>
      </c>
      <c r="K2055" s="1786"/>
      <c r="L2055" s="1787"/>
      <c r="M2055" s="1786"/>
      <c r="N2055" s="1786"/>
      <c r="O2055" s="1786"/>
      <c r="P2055" s="1786"/>
      <c r="Q2055" s="1786"/>
    </row>
    <row r="2056" spans="1:17">
      <c r="A2056" s="764">
        <v>40319</v>
      </c>
      <c r="B2056" s="154">
        <f t="shared" si="178"/>
        <v>7.5239999999999987E-2</v>
      </c>
      <c r="C2056" s="206">
        <f t="shared" si="173"/>
        <v>6.4164664948453576E-2</v>
      </c>
      <c r="D2056" s="33">
        <f t="shared" si="179"/>
        <v>0.10189999999999999</v>
      </c>
      <c r="E2056" s="206">
        <f t="shared" si="174"/>
        <v>0.10135231958762887</v>
      </c>
      <c r="F2056" s="765">
        <v>10.19</v>
      </c>
      <c r="G2056" s="765">
        <v>2.6659999999999999</v>
      </c>
      <c r="H2056" s="337">
        <f t="shared" si="175"/>
        <v>3.71876546391753</v>
      </c>
      <c r="I2056" s="34">
        <f t="shared" si="176"/>
        <v>3.7187654639175297E-2</v>
      </c>
      <c r="J2056" s="338">
        <f t="shared" si="177"/>
        <v>0</v>
      </c>
      <c r="K2056" s="1786"/>
      <c r="L2056" s="1787"/>
      <c r="M2056" s="1786"/>
      <c r="N2056" s="1786"/>
      <c r="O2056" s="1786"/>
      <c r="P2056" s="1786"/>
      <c r="Q2056" s="1786"/>
    </row>
    <row r="2057" spans="1:17">
      <c r="A2057" s="764">
        <v>40322</v>
      </c>
      <c r="B2057" s="154">
        <f t="shared" si="178"/>
        <v>7.5550000000000006E-2</v>
      </c>
      <c r="C2057" s="206">
        <f t="shared" si="173"/>
        <v>6.422091494845357E-2</v>
      </c>
      <c r="D2057" s="33">
        <f t="shared" si="179"/>
        <v>0.10210000000000001</v>
      </c>
      <c r="E2057" s="206">
        <f t="shared" si="174"/>
        <v>0.10138840206185566</v>
      </c>
      <c r="F2057" s="765">
        <v>10.210000000000001</v>
      </c>
      <c r="G2057" s="765">
        <v>2.6550000000000002</v>
      </c>
      <c r="H2057" s="337">
        <f t="shared" si="175"/>
        <v>3.7167487113402102</v>
      </c>
      <c r="I2057" s="34">
        <f t="shared" si="176"/>
        <v>3.7167487113402092E-2</v>
      </c>
      <c r="J2057" s="338">
        <f t="shared" si="177"/>
        <v>0</v>
      </c>
      <c r="K2057" s="1786"/>
      <c r="L2057" s="1787"/>
      <c r="M2057" s="1786"/>
      <c r="N2057" s="1786"/>
      <c r="O2057" s="1786"/>
      <c r="P2057" s="1786"/>
      <c r="Q2057" s="1786"/>
    </row>
    <row r="2058" spans="1:17">
      <c r="A2058" s="764">
        <v>40323</v>
      </c>
      <c r="B2058" s="154">
        <f t="shared" si="178"/>
        <v>7.8820000000000015E-2</v>
      </c>
      <c r="C2058" s="206">
        <f t="shared" si="173"/>
        <v>6.428124999999997E-2</v>
      </c>
      <c r="D2058" s="33">
        <f t="shared" si="179"/>
        <v>0.10460000000000001</v>
      </c>
      <c r="E2058" s="206">
        <f t="shared" si="174"/>
        <v>0.10142757731958764</v>
      </c>
      <c r="F2058" s="765">
        <v>10.46</v>
      </c>
      <c r="G2058" s="765">
        <v>2.5779999999999998</v>
      </c>
      <c r="H2058" s="337">
        <f t="shared" si="175"/>
        <v>3.7146327319587673</v>
      </c>
      <c r="I2058" s="34">
        <f t="shared" si="176"/>
        <v>3.7146327319587669E-2</v>
      </c>
      <c r="J2058" s="338">
        <f t="shared" si="177"/>
        <v>0</v>
      </c>
      <c r="K2058" s="1786"/>
      <c r="L2058" s="1787"/>
      <c r="M2058" s="1786"/>
      <c r="N2058" s="1786"/>
      <c r="O2058" s="1786"/>
      <c r="P2058" s="1786"/>
      <c r="Q2058" s="1786"/>
    </row>
    <row r="2059" spans="1:17">
      <c r="A2059" s="764">
        <v>40324</v>
      </c>
      <c r="B2059" s="154">
        <f t="shared" si="178"/>
        <v>7.665000000000001E-2</v>
      </c>
      <c r="C2059" s="206">
        <f t="shared" si="173"/>
        <v>6.4338002577319545E-2</v>
      </c>
      <c r="D2059" s="33">
        <f t="shared" si="179"/>
        <v>0.10310000000000001</v>
      </c>
      <c r="E2059" s="206">
        <f t="shared" si="174"/>
        <v>0.10146494845360825</v>
      </c>
      <c r="F2059" s="765">
        <v>10.31</v>
      </c>
      <c r="G2059" s="765">
        <v>2.645</v>
      </c>
      <c r="H2059" s="337">
        <f t="shared" si="175"/>
        <v>3.7126945876288704</v>
      </c>
      <c r="I2059" s="34">
        <f t="shared" si="176"/>
        <v>3.7126945876288703E-2</v>
      </c>
      <c r="J2059" s="338">
        <f t="shared" si="177"/>
        <v>0</v>
      </c>
      <c r="K2059" s="1786"/>
      <c r="L2059" s="1787"/>
      <c r="M2059" s="1786"/>
      <c r="N2059" s="1786"/>
      <c r="O2059" s="1786"/>
      <c r="P2059" s="1786"/>
      <c r="Q2059" s="1786"/>
    </row>
    <row r="2060" spans="1:17">
      <c r="A2060" s="764">
        <v>40325</v>
      </c>
      <c r="B2060" s="154">
        <f t="shared" si="178"/>
        <v>7.3959999999999984E-2</v>
      </c>
      <c r="C2060" s="206">
        <f t="shared" si="173"/>
        <v>6.4392332474226766E-2</v>
      </c>
      <c r="D2060" s="33">
        <f t="shared" si="179"/>
        <v>0.10099999999999999</v>
      </c>
      <c r="E2060" s="206">
        <f t="shared" si="174"/>
        <v>0.10149987113402061</v>
      </c>
      <c r="F2060" s="765">
        <v>10.1</v>
      </c>
      <c r="G2060" s="765">
        <v>2.7040000000000002</v>
      </c>
      <c r="H2060" s="337">
        <f t="shared" si="175"/>
        <v>3.7107538659793864</v>
      </c>
      <c r="I2060" s="34">
        <f t="shared" si="176"/>
        <v>3.710753865979384E-2</v>
      </c>
      <c r="J2060" s="338">
        <f t="shared" si="177"/>
        <v>0</v>
      </c>
      <c r="K2060" s="1786"/>
      <c r="L2060" s="1787"/>
      <c r="M2060" s="1786"/>
      <c r="N2060" s="1786"/>
      <c r="O2060" s="1786"/>
      <c r="P2060" s="1786"/>
      <c r="Q2060" s="1786"/>
    </row>
    <row r="2061" spans="1:17">
      <c r="A2061" s="764">
        <v>40326</v>
      </c>
      <c r="B2061" s="154">
        <f t="shared" si="178"/>
        <v>7.4279999999999985E-2</v>
      </c>
      <c r="C2061" s="206">
        <f t="shared" ref="C2061:C2124" si="180">AVERAGE(B1286:B2061)</f>
        <v>6.4447203608247378E-2</v>
      </c>
      <c r="D2061" s="33">
        <f t="shared" si="179"/>
        <v>0.1011</v>
      </c>
      <c r="E2061" s="206">
        <f t="shared" ref="E2061:E2124" si="181">AVERAGE(D1286:D2061)</f>
        <v>0.10153479381443299</v>
      </c>
      <c r="F2061" s="765">
        <v>10.11</v>
      </c>
      <c r="G2061" s="765">
        <v>2.6819999999999999</v>
      </c>
      <c r="H2061" s="337">
        <f t="shared" ref="H2061:H2124" si="182">AVERAGE(G1286:G2061)</f>
        <v>3.7087590206185617</v>
      </c>
      <c r="I2061" s="34">
        <f t="shared" ref="I2061:I2124" si="183">E2061-C2061</f>
        <v>3.7087590206185614E-2</v>
      </c>
      <c r="J2061" s="338">
        <f t="shared" ref="J2061:J2124" si="184">H2061/100-I2061</f>
        <v>0</v>
      </c>
      <c r="K2061" s="1786"/>
      <c r="L2061" s="1787"/>
      <c r="M2061" s="1786"/>
      <c r="N2061" s="1786"/>
      <c r="O2061" s="1786"/>
      <c r="P2061" s="1786"/>
      <c r="Q2061" s="1786"/>
    </row>
    <row r="2062" spans="1:17">
      <c r="A2062" s="764">
        <v>40329</v>
      </c>
      <c r="B2062" s="154">
        <f t="shared" si="178"/>
        <v>7.400000000000001E-2</v>
      </c>
      <c r="C2062" s="206">
        <f t="shared" si="180"/>
        <v>6.4501907216494805E-2</v>
      </c>
      <c r="D2062" s="33">
        <f t="shared" si="179"/>
        <v>0.10060000000000001</v>
      </c>
      <c r="E2062" s="206">
        <f t="shared" si="181"/>
        <v>0.10156971649484536</v>
      </c>
      <c r="F2062" s="765">
        <v>10.06</v>
      </c>
      <c r="G2062" s="765">
        <v>2.66</v>
      </c>
      <c r="H2062" s="337">
        <f t="shared" si="182"/>
        <v>3.7067809278350561</v>
      </c>
      <c r="I2062" s="34">
        <f t="shared" si="183"/>
        <v>3.7067809278350558E-2</v>
      </c>
      <c r="J2062" s="338">
        <f t="shared" si="184"/>
        <v>0</v>
      </c>
      <c r="K2062" s="1786"/>
      <c r="L2062" s="1787"/>
      <c r="M2062" s="1786"/>
      <c r="N2062" s="1786"/>
      <c r="O2062" s="1786"/>
      <c r="P2062" s="1786"/>
      <c r="Q2062" s="1786"/>
    </row>
    <row r="2063" spans="1:17">
      <c r="A2063" s="764">
        <v>40330</v>
      </c>
      <c r="B2063" s="154">
        <f t="shared" si="178"/>
        <v>7.4049999999999991E-2</v>
      </c>
      <c r="C2063" s="206">
        <f t="shared" si="180"/>
        <v>6.4556159793814391E-2</v>
      </c>
      <c r="D2063" s="33">
        <f t="shared" si="179"/>
        <v>0.1008</v>
      </c>
      <c r="E2063" s="206">
        <f t="shared" si="181"/>
        <v>0.10160438144329897</v>
      </c>
      <c r="F2063" s="765">
        <v>10.08</v>
      </c>
      <c r="G2063" s="765">
        <v>2.6750000000000003</v>
      </c>
      <c r="H2063" s="337">
        <f t="shared" si="182"/>
        <v>3.704822164948459</v>
      </c>
      <c r="I2063" s="34">
        <f t="shared" si="183"/>
        <v>3.7048221649484583E-2</v>
      </c>
      <c r="J2063" s="338">
        <f t="shared" si="184"/>
        <v>0</v>
      </c>
      <c r="K2063" s="1786"/>
      <c r="L2063" s="1787"/>
      <c r="M2063" s="1786"/>
      <c r="N2063" s="1786"/>
      <c r="O2063" s="1786"/>
      <c r="P2063" s="1786"/>
      <c r="Q2063" s="1786"/>
    </row>
    <row r="2064" spans="1:17">
      <c r="A2064" s="764">
        <v>40331</v>
      </c>
      <c r="B2064" s="154">
        <f t="shared" si="178"/>
        <v>7.4249999999999997E-2</v>
      </c>
      <c r="C2064" s="206">
        <f t="shared" si="180"/>
        <v>6.4610837628865936E-2</v>
      </c>
      <c r="D2064" s="33">
        <f t="shared" si="179"/>
        <v>0.1008</v>
      </c>
      <c r="E2064" s="206">
        <f t="shared" si="181"/>
        <v>0.10163904639175259</v>
      </c>
      <c r="F2064" s="765">
        <v>10.08</v>
      </c>
      <c r="G2064" s="765">
        <v>2.6550000000000002</v>
      </c>
      <c r="H2064" s="337">
        <f t="shared" si="182"/>
        <v>3.7028208762886652</v>
      </c>
      <c r="I2064" s="34">
        <f t="shared" si="183"/>
        <v>3.702820876288665E-2</v>
      </c>
      <c r="J2064" s="338">
        <f t="shared" si="184"/>
        <v>0</v>
      </c>
      <c r="K2064" s="1786"/>
      <c r="L2064" s="1787"/>
      <c r="M2064" s="1786"/>
      <c r="N2064" s="1786"/>
      <c r="O2064" s="1786"/>
      <c r="P2064" s="1786"/>
      <c r="Q2064" s="1786"/>
    </row>
    <row r="2065" spans="1:17">
      <c r="A2065" s="764">
        <v>40332</v>
      </c>
      <c r="B2065" s="154">
        <f t="shared" si="178"/>
        <v>7.324E-2</v>
      </c>
      <c r="C2065" s="206">
        <f t="shared" si="180"/>
        <v>6.4663904639175207E-2</v>
      </c>
      <c r="D2065" s="33">
        <f t="shared" si="179"/>
        <v>0.1</v>
      </c>
      <c r="E2065" s="206">
        <f t="shared" si="181"/>
        <v>0.10167229381443299</v>
      </c>
      <c r="F2065" s="765">
        <v>10</v>
      </c>
      <c r="G2065" s="765">
        <v>2.6760000000000002</v>
      </c>
      <c r="H2065" s="337">
        <f t="shared" si="182"/>
        <v>3.7008389175257785</v>
      </c>
      <c r="I2065" s="34">
        <f t="shared" si="183"/>
        <v>3.7008389175257783E-2</v>
      </c>
      <c r="J2065" s="338">
        <f t="shared" si="184"/>
        <v>0</v>
      </c>
      <c r="K2065" s="1786"/>
      <c r="L2065" s="1787"/>
      <c r="M2065" s="1786"/>
      <c r="N2065" s="1786"/>
      <c r="O2065" s="1786"/>
      <c r="P2065" s="1786"/>
      <c r="Q2065" s="1786"/>
    </row>
    <row r="2066" spans="1:17">
      <c r="A2066" s="764">
        <v>40333</v>
      </c>
      <c r="B2066" s="154">
        <f t="shared" si="178"/>
        <v>7.5760000000000008E-2</v>
      </c>
      <c r="C2066" s="206">
        <f t="shared" si="180"/>
        <v>6.472051546391748E-2</v>
      </c>
      <c r="D2066" s="33">
        <f t="shared" si="179"/>
        <v>0.1016</v>
      </c>
      <c r="E2066" s="206">
        <f t="shared" si="181"/>
        <v>0.10170786082474226</v>
      </c>
      <c r="F2066" s="765">
        <v>10.16</v>
      </c>
      <c r="G2066" s="765">
        <v>2.5840000000000001</v>
      </c>
      <c r="H2066" s="337">
        <f t="shared" si="182"/>
        <v>3.6987345360824793</v>
      </c>
      <c r="I2066" s="34">
        <f t="shared" si="183"/>
        <v>3.6987345360824778E-2</v>
      </c>
      <c r="J2066" s="338">
        <f t="shared" si="184"/>
        <v>0</v>
      </c>
      <c r="K2066" s="1786"/>
      <c r="L2066" s="1787"/>
      <c r="M2066" s="1786"/>
      <c r="N2066" s="1786"/>
      <c r="O2066" s="1786"/>
      <c r="P2066" s="1786"/>
      <c r="Q2066" s="1786"/>
    </row>
    <row r="2067" spans="1:17">
      <c r="A2067" s="764">
        <v>40336</v>
      </c>
      <c r="B2067" s="154">
        <f t="shared" si="178"/>
        <v>7.6769999999999991E-2</v>
      </c>
      <c r="C2067" s="206">
        <f t="shared" si="180"/>
        <v>6.4778969072164919E-2</v>
      </c>
      <c r="D2067" s="33">
        <f t="shared" si="179"/>
        <v>0.1024</v>
      </c>
      <c r="E2067" s="206">
        <f t="shared" si="181"/>
        <v>0.10174432989690722</v>
      </c>
      <c r="F2067" s="765">
        <v>10.24</v>
      </c>
      <c r="G2067" s="765">
        <v>2.5630000000000002</v>
      </c>
      <c r="H2067" s="337">
        <f t="shared" si="182"/>
        <v>3.6965360824742324</v>
      </c>
      <c r="I2067" s="34">
        <f t="shared" si="183"/>
        <v>3.6965360824742305E-2</v>
      </c>
      <c r="J2067" s="338">
        <f t="shared" si="184"/>
        <v>0</v>
      </c>
      <c r="K2067" s="1786"/>
      <c r="L2067" s="1787"/>
      <c r="M2067" s="1786"/>
      <c r="N2067" s="1786"/>
      <c r="O2067" s="1786"/>
      <c r="P2067" s="1786"/>
      <c r="Q2067" s="1786"/>
    </row>
    <row r="2068" spans="1:17">
      <c r="A2068" s="764">
        <v>40337</v>
      </c>
      <c r="B2068" s="154">
        <f t="shared" si="178"/>
        <v>7.7979999999999994E-2</v>
      </c>
      <c r="C2068" s="206">
        <f t="shared" si="180"/>
        <v>6.4839497422680373E-2</v>
      </c>
      <c r="D2068" s="33">
        <f t="shared" si="179"/>
        <v>0.10310000000000001</v>
      </c>
      <c r="E2068" s="206">
        <f t="shared" si="181"/>
        <v>0.10178182989690723</v>
      </c>
      <c r="F2068" s="765">
        <v>10.31</v>
      </c>
      <c r="G2068" s="765">
        <v>2.512</v>
      </c>
      <c r="H2068" s="337">
        <f t="shared" si="182"/>
        <v>3.694233247422686</v>
      </c>
      <c r="I2068" s="34">
        <f t="shared" si="183"/>
        <v>3.6942332474226861E-2</v>
      </c>
      <c r="J2068" s="338">
        <f t="shared" si="184"/>
        <v>0</v>
      </c>
      <c r="K2068" s="1786"/>
      <c r="L2068" s="1787"/>
      <c r="M2068" s="1786"/>
      <c r="N2068" s="1786"/>
      <c r="O2068" s="1786"/>
      <c r="P2068" s="1786"/>
      <c r="Q2068" s="1786"/>
    </row>
    <row r="2069" spans="1:17">
      <c r="A2069" s="764">
        <v>40338</v>
      </c>
      <c r="B2069" s="154">
        <f t="shared" si="178"/>
        <v>7.6229999999999992E-2</v>
      </c>
      <c r="C2069" s="206">
        <f t="shared" si="180"/>
        <v>6.4898195876288617E-2</v>
      </c>
      <c r="D2069" s="33">
        <f t="shared" si="179"/>
        <v>0.10189999999999999</v>
      </c>
      <c r="E2069" s="206">
        <f t="shared" si="181"/>
        <v>0.10181804123711341</v>
      </c>
      <c r="F2069" s="765">
        <v>10.19</v>
      </c>
      <c r="G2069" s="765">
        <v>2.5670000000000002</v>
      </c>
      <c r="H2069" s="337">
        <f t="shared" si="182"/>
        <v>3.6919845360824799</v>
      </c>
      <c r="I2069" s="34">
        <f t="shared" si="183"/>
        <v>3.6919845360824793E-2</v>
      </c>
      <c r="J2069" s="338">
        <f t="shared" si="184"/>
        <v>0</v>
      </c>
      <c r="K2069" s="1786"/>
      <c r="L2069" s="1787"/>
      <c r="M2069" s="1786"/>
      <c r="N2069" s="1786"/>
      <c r="O2069" s="1786"/>
      <c r="P2069" s="1786"/>
      <c r="Q2069" s="1786"/>
    </row>
    <row r="2070" spans="1:17">
      <c r="A2070" s="764">
        <v>40339</v>
      </c>
      <c r="B2070" s="154">
        <f t="shared" si="178"/>
        <v>7.4400000000000008E-2</v>
      </c>
      <c r="C2070" s="206">
        <f t="shared" si="180"/>
        <v>6.4954909793814394E-2</v>
      </c>
      <c r="D2070" s="33">
        <f t="shared" si="179"/>
        <v>0.10050000000000001</v>
      </c>
      <c r="E2070" s="206">
        <f t="shared" si="181"/>
        <v>0.10185283505154639</v>
      </c>
      <c r="F2070" s="765">
        <v>10.050000000000001</v>
      </c>
      <c r="G2070" s="765">
        <v>2.61</v>
      </c>
      <c r="H2070" s="337">
        <f t="shared" si="182"/>
        <v>3.6897925257732016</v>
      </c>
      <c r="I2070" s="34">
        <f t="shared" si="183"/>
        <v>3.6897925257732E-2</v>
      </c>
      <c r="J2070" s="338">
        <f t="shared" si="184"/>
        <v>0</v>
      </c>
      <c r="K2070" s="1786"/>
      <c r="L2070" s="1787"/>
      <c r="M2070" s="1786"/>
      <c r="N2070" s="1786"/>
      <c r="O2070" s="1786"/>
      <c r="P2070" s="1786"/>
      <c r="Q2070" s="1786"/>
    </row>
    <row r="2071" spans="1:17">
      <c r="A2071" s="764">
        <v>40340</v>
      </c>
      <c r="B2071" s="154">
        <f t="shared" si="178"/>
        <v>7.424E-2</v>
      </c>
      <c r="C2071" s="206">
        <f t="shared" si="180"/>
        <v>6.5011688144329866E-2</v>
      </c>
      <c r="D2071" s="33">
        <f t="shared" si="179"/>
        <v>9.9900000000000003E-2</v>
      </c>
      <c r="E2071" s="206">
        <f t="shared" si="181"/>
        <v>0.10188698453608248</v>
      </c>
      <c r="F2071" s="765">
        <v>9.99</v>
      </c>
      <c r="G2071" s="765">
        <v>2.5659999999999998</v>
      </c>
      <c r="H2071" s="337">
        <f t="shared" si="182"/>
        <v>3.687529639175263</v>
      </c>
      <c r="I2071" s="34">
        <f t="shared" si="183"/>
        <v>3.6875296391752618E-2</v>
      </c>
      <c r="J2071" s="338">
        <f t="shared" si="184"/>
        <v>0</v>
      </c>
      <c r="K2071" s="1786"/>
      <c r="L2071" s="1787"/>
      <c r="M2071" s="1786"/>
      <c r="N2071" s="1786"/>
      <c r="O2071" s="1786"/>
      <c r="P2071" s="1786"/>
      <c r="Q2071" s="1786"/>
    </row>
    <row r="2072" spans="1:17">
      <c r="A2072" s="764">
        <v>40343</v>
      </c>
      <c r="B2072" s="154">
        <f t="shared" si="178"/>
        <v>7.2720000000000007E-2</v>
      </c>
      <c r="C2072" s="206">
        <f t="shared" si="180"/>
        <v>6.5066842783505122E-2</v>
      </c>
      <c r="D2072" s="33">
        <f t="shared" si="179"/>
        <v>9.9100000000000008E-2</v>
      </c>
      <c r="E2072" s="206">
        <f t="shared" si="181"/>
        <v>0.10192023195876292</v>
      </c>
      <c r="F2072" s="765">
        <v>9.91</v>
      </c>
      <c r="G2072" s="765">
        <v>2.6379999999999999</v>
      </c>
      <c r="H2072" s="337">
        <f t="shared" si="182"/>
        <v>3.6853389175257787</v>
      </c>
      <c r="I2072" s="34">
        <f t="shared" si="183"/>
        <v>3.6853389175257795E-2</v>
      </c>
      <c r="J2072" s="338">
        <f t="shared" si="184"/>
        <v>0</v>
      </c>
      <c r="K2072" s="1786"/>
      <c r="L2072" s="1787"/>
      <c r="M2072" s="1786"/>
      <c r="N2072" s="1786"/>
      <c r="O2072" s="1786"/>
      <c r="P2072" s="1786"/>
      <c r="Q2072" s="1786"/>
    </row>
    <row r="2073" spans="1:17">
      <c r="A2073" s="764">
        <v>40344</v>
      </c>
      <c r="B2073" s="154">
        <f t="shared" si="178"/>
        <v>7.196000000000001E-2</v>
      </c>
      <c r="C2073" s="206">
        <f t="shared" si="180"/>
        <v>6.5121958762886553E-2</v>
      </c>
      <c r="D2073" s="33">
        <f t="shared" si="179"/>
        <v>9.870000000000001E-2</v>
      </c>
      <c r="E2073" s="206">
        <f t="shared" si="181"/>
        <v>0.10195335051546393</v>
      </c>
      <c r="F2073" s="765">
        <v>9.870000000000001</v>
      </c>
      <c r="G2073" s="765">
        <v>2.6739999999999999</v>
      </c>
      <c r="H2073" s="337">
        <f t="shared" si="182"/>
        <v>3.6831391752577374</v>
      </c>
      <c r="I2073" s="34">
        <f t="shared" si="183"/>
        <v>3.683139175257738E-2</v>
      </c>
      <c r="J2073" s="338">
        <f t="shared" si="184"/>
        <v>0</v>
      </c>
      <c r="K2073" s="1786"/>
      <c r="L2073" s="1787"/>
      <c r="M2073" s="1786"/>
      <c r="N2073" s="1786"/>
      <c r="O2073" s="1786"/>
      <c r="P2073" s="1786"/>
      <c r="Q2073" s="1786"/>
    </row>
    <row r="2074" spans="1:17">
      <c r="A2074" s="764">
        <v>40345</v>
      </c>
      <c r="B2074" s="154">
        <f t="shared" si="178"/>
        <v>7.2290000000000007E-2</v>
      </c>
      <c r="C2074" s="206">
        <f t="shared" si="180"/>
        <v>6.5176958762886553E-2</v>
      </c>
      <c r="D2074" s="33">
        <f t="shared" si="179"/>
        <v>9.9000000000000005E-2</v>
      </c>
      <c r="E2074" s="206">
        <f t="shared" si="181"/>
        <v>0.10198646907216496</v>
      </c>
      <c r="F2074" s="765">
        <v>9.9</v>
      </c>
      <c r="G2074" s="765">
        <v>2.6709999999999998</v>
      </c>
      <c r="H2074" s="337">
        <f t="shared" si="182"/>
        <v>3.6809510309278406</v>
      </c>
      <c r="I2074" s="34">
        <f t="shared" si="183"/>
        <v>3.6809510309278412E-2</v>
      </c>
      <c r="J2074" s="338">
        <f t="shared" si="184"/>
        <v>0</v>
      </c>
      <c r="K2074" s="1786"/>
      <c r="L2074" s="1787"/>
      <c r="M2074" s="1786"/>
      <c r="N2074" s="1786"/>
      <c r="O2074" s="1786"/>
      <c r="P2074" s="1786"/>
      <c r="Q2074" s="1786"/>
    </row>
    <row r="2075" spans="1:17">
      <c r="A2075" s="764">
        <v>40346</v>
      </c>
      <c r="B2075" s="154">
        <f t="shared" si="178"/>
        <v>7.2170000000000012E-2</v>
      </c>
      <c r="C2075" s="206">
        <f t="shared" si="180"/>
        <v>6.5232036082474174E-2</v>
      </c>
      <c r="D2075" s="33">
        <f t="shared" si="179"/>
        <v>9.8800000000000013E-2</v>
      </c>
      <c r="E2075" s="206">
        <f t="shared" si="181"/>
        <v>0.10201932989690722</v>
      </c>
      <c r="F2075" s="765">
        <v>9.8800000000000008</v>
      </c>
      <c r="G2075" s="765">
        <v>2.6629999999999998</v>
      </c>
      <c r="H2075" s="337">
        <f t="shared" si="182"/>
        <v>3.6787293814433042</v>
      </c>
      <c r="I2075" s="34">
        <f t="shared" si="183"/>
        <v>3.6787293814433047E-2</v>
      </c>
      <c r="J2075" s="338">
        <f t="shared" si="184"/>
        <v>0</v>
      </c>
      <c r="K2075" s="1786"/>
      <c r="L2075" s="1787"/>
      <c r="M2075" s="1786"/>
      <c r="N2075" s="1786"/>
      <c r="O2075" s="1786"/>
      <c r="P2075" s="1786"/>
      <c r="Q2075" s="1786"/>
    </row>
    <row r="2076" spans="1:17">
      <c r="A2076" s="764">
        <v>40347</v>
      </c>
      <c r="B2076" s="154">
        <f t="shared" si="178"/>
        <v>7.1209999999999996E-2</v>
      </c>
      <c r="C2076" s="206">
        <f t="shared" si="180"/>
        <v>6.5285940721649435E-2</v>
      </c>
      <c r="D2076" s="33">
        <f t="shared" si="179"/>
        <v>9.849999999999999E-2</v>
      </c>
      <c r="E2076" s="206">
        <f t="shared" si="181"/>
        <v>0.10205180412371136</v>
      </c>
      <c r="F2076" s="765">
        <v>9.85</v>
      </c>
      <c r="G2076" s="765">
        <v>2.7290000000000001</v>
      </c>
      <c r="H2076" s="337">
        <f t="shared" si="182"/>
        <v>3.6765863402061907</v>
      </c>
      <c r="I2076" s="34">
        <f t="shared" si="183"/>
        <v>3.6765863402061921E-2</v>
      </c>
      <c r="J2076" s="338">
        <f t="shared" si="184"/>
        <v>0</v>
      </c>
      <c r="K2076" s="1786"/>
      <c r="L2076" s="1787"/>
      <c r="M2076" s="1786"/>
      <c r="N2076" s="1786"/>
      <c r="O2076" s="1786"/>
      <c r="P2076" s="1786"/>
      <c r="Q2076" s="1786"/>
    </row>
    <row r="2077" spans="1:17">
      <c r="A2077" s="764">
        <v>40350</v>
      </c>
      <c r="B2077" s="154">
        <f t="shared" si="178"/>
        <v>7.0240000000000011E-2</v>
      </c>
      <c r="C2077" s="206">
        <f t="shared" si="180"/>
        <v>6.5338981958762837E-2</v>
      </c>
      <c r="D2077" s="33">
        <f t="shared" si="179"/>
        <v>9.7900000000000015E-2</v>
      </c>
      <c r="E2077" s="206">
        <f t="shared" si="181"/>
        <v>0.10208376288659794</v>
      </c>
      <c r="F2077" s="765">
        <v>9.7900000000000009</v>
      </c>
      <c r="G2077" s="765">
        <v>2.766</v>
      </c>
      <c r="H2077" s="337">
        <f t="shared" si="182"/>
        <v>3.6744780927835103</v>
      </c>
      <c r="I2077" s="34">
        <f t="shared" si="183"/>
        <v>3.6744780927835105E-2</v>
      </c>
      <c r="J2077" s="338">
        <f t="shared" si="184"/>
        <v>0</v>
      </c>
      <c r="K2077" s="1786"/>
      <c r="L2077" s="1787"/>
      <c r="M2077" s="1786"/>
      <c r="N2077" s="1786"/>
      <c r="O2077" s="1786"/>
      <c r="P2077" s="1786"/>
      <c r="Q2077" s="1786"/>
    </row>
    <row r="2078" spans="1:17">
      <c r="A2078" s="764">
        <v>40351</v>
      </c>
      <c r="B2078" s="154">
        <f t="shared" si="178"/>
        <v>7.1480000000000002E-2</v>
      </c>
      <c r="C2078" s="206">
        <f t="shared" si="180"/>
        <v>6.5393195876288612E-2</v>
      </c>
      <c r="D2078" s="33">
        <f t="shared" si="179"/>
        <v>9.8400000000000001E-2</v>
      </c>
      <c r="E2078" s="206">
        <f t="shared" si="181"/>
        <v>0.10211597938144329</v>
      </c>
      <c r="F2078" s="765">
        <v>9.84</v>
      </c>
      <c r="G2078" s="765">
        <v>2.6920000000000002</v>
      </c>
      <c r="H2078" s="337">
        <f t="shared" si="182"/>
        <v>3.6722783505154686</v>
      </c>
      <c r="I2078" s="34">
        <f t="shared" si="183"/>
        <v>3.6722783505154677E-2</v>
      </c>
      <c r="J2078" s="338">
        <f t="shared" si="184"/>
        <v>0</v>
      </c>
      <c r="K2078" s="1786"/>
      <c r="L2078" s="1787"/>
      <c r="M2078" s="1786"/>
      <c r="N2078" s="1786"/>
      <c r="O2078" s="1786"/>
      <c r="P2078" s="1786"/>
      <c r="Q2078" s="1786"/>
    </row>
    <row r="2079" spans="1:17">
      <c r="A2079" s="764">
        <v>40352</v>
      </c>
      <c r="B2079" s="154">
        <f t="shared" si="178"/>
        <v>7.263E-2</v>
      </c>
      <c r="C2079" s="206">
        <f t="shared" si="180"/>
        <v>6.5449961340206142E-2</v>
      </c>
      <c r="D2079" s="33">
        <f t="shared" si="179"/>
        <v>9.9100000000000008E-2</v>
      </c>
      <c r="E2079" s="206">
        <f t="shared" si="181"/>
        <v>0.10214987113402062</v>
      </c>
      <c r="F2079" s="765">
        <v>9.91</v>
      </c>
      <c r="G2079" s="765">
        <v>2.6469999999999998</v>
      </c>
      <c r="H2079" s="337">
        <f t="shared" si="182"/>
        <v>3.6699909793814478</v>
      </c>
      <c r="I2079" s="34">
        <f t="shared" si="183"/>
        <v>3.6699909793814475E-2</v>
      </c>
      <c r="J2079" s="338">
        <f t="shared" si="184"/>
        <v>0</v>
      </c>
      <c r="K2079" s="1786"/>
      <c r="L2079" s="1787"/>
      <c r="M2079" s="1786"/>
      <c r="N2079" s="1786"/>
      <c r="O2079" s="1786"/>
      <c r="P2079" s="1786"/>
      <c r="Q2079" s="1786"/>
    </row>
    <row r="2080" spans="1:17">
      <c r="A2080" s="764">
        <v>40353</v>
      </c>
      <c r="B2080" s="154">
        <f t="shared" si="178"/>
        <v>7.4279999999999985E-2</v>
      </c>
      <c r="C2080" s="206">
        <f t="shared" si="180"/>
        <v>6.550987113402057E-2</v>
      </c>
      <c r="D2080" s="33">
        <f t="shared" si="179"/>
        <v>0.1003</v>
      </c>
      <c r="E2080" s="206">
        <f t="shared" si="181"/>
        <v>0.10218582474226806</v>
      </c>
      <c r="F2080" s="765">
        <v>10.029999999999999</v>
      </c>
      <c r="G2080" s="765">
        <v>2.6019999999999999</v>
      </c>
      <c r="H2080" s="337">
        <f t="shared" si="182"/>
        <v>3.6675953608247469</v>
      </c>
      <c r="I2080" s="34">
        <f t="shared" si="183"/>
        <v>3.6675953608247491E-2</v>
      </c>
      <c r="J2080" s="338">
        <f t="shared" si="184"/>
        <v>0</v>
      </c>
      <c r="K2080" s="1786"/>
      <c r="L2080" s="1787"/>
      <c r="M2080" s="1786"/>
      <c r="N2080" s="1786"/>
      <c r="O2080" s="1786"/>
      <c r="P2080" s="1786"/>
      <c r="Q2080" s="1786"/>
    </row>
    <row r="2081" spans="1:17">
      <c r="A2081" s="764">
        <v>40354</v>
      </c>
      <c r="B2081" s="154">
        <f t="shared" si="178"/>
        <v>7.458999999999999E-2</v>
      </c>
      <c r="C2081" s="206">
        <f t="shared" si="180"/>
        <v>6.5569987113402006E-2</v>
      </c>
      <c r="D2081" s="33">
        <f t="shared" si="179"/>
        <v>0.1007</v>
      </c>
      <c r="E2081" s="206">
        <f t="shared" si="181"/>
        <v>0.10222216494845363</v>
      </c>
      <c r="F2081" s="765">
        <v>10.07</v>
      </c>
      <c r="G2081" s="765">
        <v>2.6110000000000002</v>
      </c>
      <c r="H2081" s="337">
        <f t="shared" si="182"/>
        <v>3.6652177835051591</v>
      </c>
      <c r="I2081" s="34">
        <f t="shared" si="183"/>
        <v>3.6652177835051619E-2</v>
      </c>
      <c r="J2081" s="338">
        <f t="shared" si="184"/>
        <v>0</v>
      </c>
      <c r="K2081" s="1786"/>
      <c r="L2081" s="1787"/>
      <c r="M2081" s="1786"/>
      <c r="N2081" s="1786"/>
      <c r="O2081" s="1786"/>
      <c r="P2081" s="1786"/>
      <c r="Q2081" s="1786"/>
    </row>
    <row r="2082" spans="1:17">
      <c r="A2082" s="764">
        <v>40357</v>
      </c>
      <c r="B2082" s="154">
        <f t="shared" si="178"/>
        <v>7.4149999999999994E-2</v>
      </c>
      <c r="C2082" s="206">
        <f t="shared" si="180"/>
        <v>6.5629536082474182E-2</v>
      </c>
      <c r="D2082" s="33">
        <f t="shared" si="179"/>
        <v>0.1</v>
      </c>
      <c r="E2082" s="206">
        <f t="shared" si="181"/>
        <v>0.102257087628866</v>
      </c>
      <c r="F2082" s="765">
        <v>10</v>
      </c>
      <c r="G2082" s="765">
        <v>2.585</v>
      </c>
      <c r="H2082" s="337">
        <f t="shared" si="182"/>
        <v>3.662755154639179</v>
      </c>
      <c r="I2082" s="34">
        <f t="shared" si="183"/>
        <v>3.6627551546391815E-2</v>
      </c>
      <c r="J2082" s="338">
        <f t="shared" si="184"/>
        <v>0</v>
      </c>
      <c r="K2082" s="1786"/>
      <c r="L2082" s="1787"/>
      <c r="M2082" s="1786"/>
      <c r="N2082" s="1786"/>
      <c r="O2082" s="1786"/>
      <c r="P2082" s="1786"/>
      <c r="Q2082" s="1786"/>
    </row>
    <row r="2083" spans="1:17">
      <c r="A2083" s="764">
        <v>40358</v>
      </c>
      <c r="B2083" s="154">
        <f t="shared" si="178"/>
        <v>7.6610000000000011E-2</v>
      </c>
      <c r="C2083" s="206">
        <f t="shared" si="180"/>
        <v>6.5690257731958718E-2</v>
      </c>
      <c r="D2083" s="33">
        <f t="shared" si="179"/>
        <v>0.10220000000000001</v>
      </c>
      <c r="E2083" s="206">
        <f t="shared" si="181"/>
        <v>0.10229329896907217</v>
      </c>
      <c r="F2083" s="765">
        <v>10.220000000000001</v>
      </c>
      <c r="G2083" s="765">
        <v>2.5590000000000002</v>
      </c>
      <c r="H2083" s="337">
        <f t="shared" si="182"/>
        <v>3.6603041237113438</v>
      </c>
      <c r="I2083" s="34">
        <f t="shared" si="183"/>
        <v>3.6603041237113457E-2</v>
      </c>
      <c r="J2083" s="338">
        <f t="shared" si="184"/>
        <v>0</v>
      </c>
      <c r="K2083" s="1786"/>
      <c r="L2083" s="1787"/>
      <c r="M2083" s="1786"/>
      <c r="N2083" s="1786"/>
      <c r="O2083" s="1786"/>
      <c r="P2083" s="1786"/>
      <c r="Q2083" s="1786"/>
    </row>
    <row r="2084" spans="1:17">
      <c r="A2084" s="764">
        <v>40359</v>
      </c>
      <c r="B2084" s="154">
        <f t="shared" si="178"/>
        <v>7.6829999999999996E-2</v>
      </c>
      <c r="C2084" s="206">
        <f t="shared" si="180"/>
        <v>6.5751443298969037E-2</v>
      </c>
      <c r="D2084" s="33">
        <f t="shared" si="179"/>
        <v>0.1026</v>
      </c>
      <c r="E2084" s="206">
        <f t="shared" si="181"/>
        <v>0.1023291237113402</v>
      </c>
      <c r="F2084" s="765">
        <v>10.26</v>
      </c>
      <c r="G2084" s="765">
        <v>2.577</v>
      </c>
      <c r="H2084" s="337">
        <f t="shared" si="182"/>
        <v>3.6577680412371172</v>
      </c>
      <c r="I2084" s="34">
        <f t="shared" si="183"/>
        <v>3.6577680412371166E-2</v>
      </c>
      <c r="J2084" s="338">
        <f t="shared" si="184"/>
        <v>0</v>
      </c>
      <c r="K2084" s="1786"/>
      <c r="L2084" s="1787"/>
      <c r="M2084" s="1786"/>
      <c r="N2084" s="1786"/>
      <c r="O2084" s="1786"/>
      <c r="P2084" s="1786"/>
      <c r="Q2084" s="1786"/>
    </row>
    <row r="2085" spans="1:17">
      <c r="A2085" s="764">
        <v>40360</v>
      </c>
      <c r="B2085" s="154">
        <f t="shared" si="178"/>
        <v>7.8340000000000007E-2</v>
      </c>
      <c r="C2085" s="206">
        <f t="shared" si="180"/>
        <v>6.5815051546391709E-2</v>
      </c>
      <c r="D2085" s="33">
        <f t="shared" si="179"/>
        <v>0.10400000000000001</v>
      </c>
      <c r="E2085" s="206">
        <f t="shared" si="181"/>
        <v>0.10236688144329896</v>
      </c>
      <c r="F2085" s="765">
        <v>10.4</v>
      </c>
      <c r="G2085" s="765">
        <v>2.5659999999999998</v>
      </c>
      <c r="H2085" s="337">
        <f t="shared" si="182"/>
        <v>3.6551829896907253</v>
      </c>
      <c r="I2085" s="34">
        <f t="shared" si="183"/>
        <v>3.6551829896907251E-2</v>
      </c>
      <c r="J2085" s="338">
        <f t="shared" si="184"/>
        <v>0</v>
      </c>
      <c r="K2085" s="1786"/>
      <c r="L2085" s="1787"/>
      <c r="M2085" s="1786"/>
      <c r="N2085" s="1786"/>
      <c r="O2085" s="1786"/>
      <c r="P2085" s="1786"/>
      <c r="Q2085" s="1786"/>
    </row>
    <row r="2086" spans="1:17">
      <c r="A2086" s="764">
        <v>40361</v>
      </c>
      <c r="B2086" s="154">
        <f t="shared" si="178"/>
        <v>7.8070000000000001E-2</v>
      </c>
      <c r="C2086" s="206">
        <f t="shared" si="180"/>
        <v>6.5878994845360778E-2</v>
      </c>
      <c r="D2086" s="33">
        <f t="shared" si="179"/>
        <v>0.10390000000000001</v>
      </c>
      <c r="E2086" s="206">
        <f t="shared" si="181"/>
        <v>0.10240528350515461</v>
      </c>
      <c r="F2086" s="765">
        <v>10.39</v>
      </c>
      <c r="G2086" s="765">
        <v>2.5830000000000002</v>
      </c>
      <c r="H2086" s="337">
        <f t="shared" si="182"/>
        <v>3.6526288659793846</v>
      </c>
      <c r="I2086" s="34">
        <f t="shared" si="183"/>
        <v>3.6526288659793835E-2</v>
      </c>
      <c r="J2086" s="338">
        <f t="shared" si="184"/>
        <v>0</v>
      </c>
      <c r="K2086" s="1786"/>
      <c r="L2086" s="1787"/>
      <c r="M2086" s="1786"/>
      <c r="N2086" s="1786"/>
      <c r="O2086" s="1786"/>
      <c r="P2086" s="1786"/>
      <c r="Q2086" s="1786"/>
    </row>
    <row r="2087" spans="1:17">
      <c r="A2087" s="764">
        <v>40364</v>
      </c>
      <c r="B2087" s="154">
        <f t="shared" si="178"/>
        <v>7.8469999999999998E-2</v>
      </c>
      <c r="C2087" s="206">
        <f t="shared" si="180"/>
        <v>6.5943659793814391E-2</v>
      </c>
      <c r="D2087" s="33">
        <f t="shared" si="179"/>
        <v>0.10390000000000001</v>
      </c>
      <c r="E2087" s="206">
        <f t="shared" si="181"/>
        <v>0.10244329896907214</v>
      </c>
      <c r="F2087" s="765">
        <v>10.39</v>
      </c>
      <c r="G2087" s="765">
        <v>2.5430000000000001</v>
      </c>
      <c r="H2087" s="337">
        <f t="shared" si="182"/>
        <v>3.6499639175257763</v>
      </c>
      <c r="I2087" s="34">
        <f t="shared" si="183"/>
        <v>3.6499639175257753E-2</v>
      </c>
      <c r="J2087" s="338">
        <f t="shared" si="184"/>
        <v>0</v>
      </c>
      <c r="K2087" s="1786"/>
      <c r="L2087" s="1787"/>
      <c r="M2087" s="1786"/>
      <c r="N2087" s="1786"/>
      <c r="O2087" s="1786"/>
      <c r="P2087" s="1786"/>
      <c r="Q2087" s="1786"/>
    </row>
    <row r="2088" spans="1:17">
      <c r="A2088" s="764">
        <v>40365</v>
      </c>
      <c r="B2088" s="154">
        <f t="shared" si="178"/>
        <v>7.6410000000000006E-2</v>
      </c>
      <c r="C2088" s="206">
        <f t="shared" si="180"/>
        <v>6.6004033505154602E-2</v>
      </c>
      <c r="D2088" s="33">
        <f t="shared" si="179"/>
        <v>0.1023</v>
      </c>
      <c r="E2088" s="206">
        <f t="shared" si="181"/>
        <v>0.10247719072164947</v>
      </c>
      <c r="F2088" s="765">
        <v>10.23</v>
      </c>
      <c r="G2088" s="765">
        <v>2.589</v>
      </c>
      <c r="H2088" s="337">
        <f t="shared" si="182"/>
        <v>3.647315721649488</v>
      </c>
      <c r="I2088" s="34">
        <f t="shared" si="183"/>
        <v>3.647315721649487E-2</v>
      </c>
      <c r="J2088" s="338">
        <f t="shared" si="184"/>
        <v>0</v>
      </c>
      <c r="K2088" s="1786"/>
      <c r="L2088" s="1787"/>
      <c r="M2088" s="1786"/>
      <c r="N2088" s="1786"/>
      <c r="O2088" s="1786"/>
      <c r="P2088" s="1786"/>
      <c r="Q2088" s="1786"/>
    </row>
    <row r="2089" spans="1:17">
      <c r="A2089" s="764">
        <v>40366</v>
      </c>
      <c r="B2089" s="154">
        <f t="shared" si="178"/>
        <v>7.5620000000000007E-2</v>
      </c>
      <c r="C2089" s="206">
        <f t="shared" si="180"/>
        <v>6.6064420103092755E-2</v>
      </c>
      <c r="D2089" s="33">
        <f t="shared" si="179"/>
        <v>0.1016</v>
      </c>
      <c r="E2089" s="206">
        <f t="shared" si="181"/>
        <v>0.10251121134020619</v>
      </c>
      <c r="F2089" s="765">
        <v>10.16</v>
      </c>
      <c r="G2089" s="765">
        <v>2.5979999999999999</v>
      </c>
      <c r="H2089" s="337">
        <f t="shared" si="182"/>
        <v>3.6446791237113434</v>
      </c>
      <c r="I2089" s="34">
        <f t="shared" si="183"/>
        <v>3.6446791237113432E-2</v>
      </c>
      <c r="J2089" s="338">
        <f t="shared" si="184"/>
        <v>0</v>
      </c>
      <c r="K2089" s="1786"/>
      <c r="L2089" s="1787"/>
      <c r="M2089" s="1786"/>
      <c r="N2089" s="1786"/>
      <c r="O2089" s="1786"/>
      <c r="P2089" s="1786"/>
      <c r="Q2089" s="1786"/>
    </row>
    <row r="2090" spans="1:17">
      <c r="A2090" s="764">
        <v>40367</v>
      </c>
      <c r="B2090" s="154">
        <f t="shared" si="178"/>
        <v>7.4480000000000005E-2</v>
      </c>
      <c r="C2090" s="206">
        <f t="shared" si="180"/>
        <v>6.6124278350515431E-2</v>
      </c>
      <c r="D2090" s="33">
        <f t="shared" si="179"/>
        <v>0.1008</v>
      </c>
      <c r="E2090" s="206">
        <f t="shared" si="181"/>
        <v>0.10254497422680413</v>
      </c>
      <c r="F2090" s="765">
        <v>10.08</v>
      </c>
      <c r="G2090" s="765">
        <v>2.6320000000000001</v>
      </c>
      <c r="H2090" s="337">
        <f t="shared" si="182"/>
        <v>3.6420695876288689</v>
      </c>
      <c r="I2090" s="34">
        <f t="shared" si="183"/>
        <v>3.6420695876288697E-2</v>
      </c>
      <c r="J2090" s="338">
        <f t="shared" si="184"/>
        <v>0</v>
      </c>
      <c r="K2090" s="1786"/>
      <c r="L2090" s="1787"/>
      <c r="M2090" s="1786"/>
      <c r="N2090" s="1786"/>
      <c r="O2090" s="1786"/>
      <c r="P2090" s="1786"/>
      <c r="Q2090" s="1786"/>
    </row>
    <row r="2091" spans="1:17">
      <c r="A2091" s="764">
        <v>40368</v>
      </c>
      <c r="B2091" s="154">
        <f t="shared" si="178"/>
        <v>7.4160000000000004E-2</v>
      </c>
      <c r="C2091" s="206">
        <f t="shared" si="180"/>
        <v>6.6183543814432949E-2</v>
      </c>
      <c r="D2091" s="33">
        <f t="shared" si="179"/>
        <v>0.10050000000000001</v>
      </c>
      <c r="E2091" s="206">
        <f t="shared" si="181"/>
        <v>0.10257809278350513</v>
      </c>
      <c r="F2091" s="765">
        <v>10.050000000000001</v>
      </c>
      <c r="G2091" s="765">
        <v>2.6339999999999999</v>
      </c>
      <c r="H2091" s="337">
        <f t="shared" si="182"/>
        <v>3.6394548969072189</v>
      </c>
      <c r="I2091" s="34">
        <f t="shared" si="183"/>
        <v>3.6394548969072182E-2</v>
      </c>
      <c r="J2091" s="338">
        <f t="shared" si="184"/>
        <v>0</v>
      </c>
      <c r="K2091" s="1786"/>
      <c r="L2091" s="1787"/>
      <c r="M2091" s="1786"/>
      <c r="N2091" s="1786"/>
      <c r="O2091" s="1786"/>
      <c r="P2091" s="1786"/>
      <c r="Q2091" s="1786"/>
    </row>
    <row r="2092" spans="1:17">
      <c r="A2092" s="764">
        <v>40371</v>
      </c>
      <c r="B2092" s="154">
        <f t="shared" si="178"/>
        <v>7.4510000000000007E-2</v>
      </c>
      <c r="C2092" s="206">
        <f t="shared" si="180"/>
        <v>6.6242448453608202E-2</v>
      </c>
      <c r="D2092" s="33">
        <f t="shared" si="179"/>
        <v>0.1004</v>
      </c>
      <c r="E2092" s="206">
        <f t="shared" si="181"/>
        <v>0.10261082474226803</v>
      </c>
      <c r="F2092" s="765">
        <v>10.040000000000001</v>
      </c>
      <c r="G2092" s="765">
        <v>2.589</v>
      </c>
      <c r="H2092" s="337">
        <f t="shared" si="182"/>
        <v>3.6368376288659827</v>
      </c>
      <c r="I2092" s="34">
        <f t="shared" si="183"/>
        <v>3.6368376288659826E-2</v>
      </c>
      <c r="J2092" s="338">
        <f t="shared" si="184"/>
        <v>0</v>
      </c>
      <c r="K2092" s="1786"/>
      <c r="L2092" s="1787"/>
      <c r="M2092" s="1786"/>
      <c r="N2092" s="1786"/>
      <c r="O2092" s="1786"/>
      <c r="P2092" s="1786"/>
      <c r="Q2092" s="1786"/>
    </row>
    <row r="2093" spans="1:17">
      <c r="A2093" s="764">
        <v>40372</v>
      </c>
      <c r="B2093" s="154">
        <f t="shared" si="178"/>
        <v>7.2889999999999996E-2</v>
      </c>
      <c r="C2093" s="206">
        <f t="shared" si="180"/>
        <v>6.6299652061855632E-2</v>
      </c>
      <c r="D2093" s="33">
        <f t="shared" si="179"/>
        <v>9.9299999999999999E-2</v>
      </c>
      <c r="E2093" s="206">
        <f t="shared" si="181"/>
        <v>0.10264226804123708</v>
      </c>
      <c r="F2093" s="765">
        <v>9.93</v>
      </c>
      <c r="G2093" s="765">
        <v>2.641</v>
      </c>
      <c r="H2093" s="337">
        <f t="shared" si="182"/>
        <v>3.6342615979381478</v>
      </c>
      <c r="I2093" s="34">
        <f t="shared" si="183"/>
        <v>3.6342615979381446E-2</v>
      </c>
      <c r="J2093" s="338">
        <f t="shared" si="184"/>
        <v>0</v>
      </c>
      <c r="K2093" s="1786"/>
      <c r="L2093" s="1787"/>
      <c r="M2093" s="1786"/>
      <c r="N2093" s="1786"/>
      <c r="O2093" s="1786"/>
      <c r="P2093" s="1786"/>
      <c r="Q2093" s="1786"/>
    </row>
    <row r="2094" spans="1:17">
      <c r="A2094" s="764">
        <v>40373</v>
      </c>
      <c r="B2094" s="154">
        <f t="shared" si="178"/>
        <v>7.2749999999999995E-2</v>
      </c>
      <c r="C2094" s="206">
        <f t="shared" si="180"/>
        <v>6.6356108247422649E-2</v>
      </c>
      <c r="D2094" s="33">
        <f t="shared" si="179"/>
        <v>9.9299999999999999E-2</v>
      </c>
      <c r="E2094" s="206">
        <f t="shared" si="181"/>
        <v>0.10267306701030926</v>
      </c>
      <c r="F2094" s="765">
        <v>9.93</v>
      </c>
      <c r="G2094" s="765">
        <v>2.6550000000000002</v>
      </c>
      <c r="H2094" s="337">
        <f t="shared" si="182"/>
        <v>3.631695876288664</v>
      </c>
      <c r="I2094" s="34">
        <f t="shared" si="183"/>
        <v>3.6316958762886611E-2</v>
      </c>
      <c r="J2094" s="338">
        <f t="shared" si="184"/>
        <v>0</v>
      </c>
      <c r="K2094" s="1786"/>
      <c r="L2094" s="1787"/>
      <c r="M2094" s="1786"/>
      <c r="N2094" s="1786"/>
      <c r="O2094" s="1786"/>
      <c r="P2094" s="1786"/>
      <c r="Q2094" s="1786"/>
    </row>
    <row r="2095" spans="1:17">
      <c r="A2095" s="764">
        <v>40374</v>
      </c>
      <c r="B2095" s="154">
        <f t="shared" si="178"/>
        <v>7.3169999999999999E-2</v>
      </c>
      <c r="C2095" s="206">
        <f t="shared" si="180"/>
        <v>6.6412938144329858E-2</v>
      </c>
      <c r="D2095" s="33">
        <f t="shared" si="179"/>
        <v>9.9700000000000011E-2</v>
      </c>
      <c r="E2095" s="206">
        <f t="shared" si="181"/>
        <v>0.10270412371134018</v>
      </c>
      <c r="F2095" s="765">
        <v>9.9700000000000006</v>
      </c>
      <c r="G2095" s="765">
        <v>2.653</v>
      </c>
      <c r="H2095" s="337">
        <f t="shared" si="182"/>
        <v>3.6291185567010342</v>
      </c>
      <c r="I2095" s="34">
        <f t="shared" si="183"/>
        <v>3.6291185567010317E-2</v>
      </c>
      <c r="J2095" s="338">
        <f t="shared" si="184"/>
        <v>0</v>
      </c>
      <c r="K2095" s="1786"/>
      <c r="L2095" s="1787"/>
      <c r="M2095" s="1786"/>
      <c r="N2095" s="1786"/>
      <c r="O2095" s="1786"/>
      <c r="P2095" s="1786"/>
      <c r="Q2095" s="1786"/>
    </row>
    <row r="2096" spans="1:17">
      <c r="A2096" s="764">
        <v>40375</v>
      </c>
      <c r="B2096" s="154">
        <f t="shared" si="178"/>
        <v>7.4740000000000001E-2</v>
      </c>
      <c r="C2096" s="206">
        <f t="shared" si="180"/>
        <v>6.6471134020618508E-2</v>
      </c>
      <c r="D2096" s="33">
        <f t="shared" si="179"/>
        <v>0.1008</v>
      </c>
      <c r="E2096" s="206">
        <f t="shared" si="181"/>
        <v>0.10273634020618556</v>
      </c>
      <c r="F2096" s="765">
        <v>10.08</v>
      </c>
      <c r="G2096" s="765">
        <v>2.6059999999999999</v>
      </c>
      <c r="H2096" s="337">
        <f t="shared" si="182"/>
        <v>3.6265206185567047</v>
      </c>
      <c r="I2096" s="34">
        <f t="shared" si="183"/>
        <v>3.6265206185567056E-2</v>
      </c>
      <c r="J2096" s="338">
        <f t="shared" si="184"/>
        <v>0</v>
      </c>
      <c r="K2096" s="1786"/>
      <c r="L2096" s="1787"/>
      <c r="M2096" s="1786"/>
      <c r="N2096" s="1786"/>
      <c r="O2096" s="1786"/>
      <c r="P2096" s="1786"/>
      <c r="Q2096" s="1786"/>
    </row>
    <row r="2097" spans="1:17">
      <c r="A2097" s="764">
        <v>40378</v>
      </c>
      <c r="B2097" s="154">
        <f t="shared" si="178"/>
        <v>7.4599999999999986E-2</v>
      </c>
      <c r="C2097" s="206">
        <f t="shared" si="180"/>
        <v>6.6528505154639123E-2</v>
      </c>
      <c r="D2097" s="33">
        <f t="shared" si="179"/>
        <v>0.1011</v>
      </c>
      <c r="E2097" s="206">
        <f t="shared" si="181"/>
        <v>0.10276855670103091</v>
      </c>
      <c r="F2097" s="765">
        <v>10.11</v>
      </c>
      <c r="G2097" s="765">
        <v>2.65</v>
      </c>
      <c r="H2097" s="337">
        <f t="shared" si="182"/>
        <v>3.6240051546391787</v>
      </c>
      <c r="I2097" s="34">
        <f t="shared" si="183"/>
        <v>3.6240051546391788E-2</v>
      </c>
      <c r="J2097" s="338">
        <f t="shared" si="184"/>
        <v>0</v>
      </c>
      <c r="K2097" s="1786"/>
      <c r="L2097" s="1787"/>
      <c r="M2097" s="1786"/>
      <c r="N2097" s="1786"/>
      <c r="O2097" s="1786"/>
      <c r="P2097" s="1786"/>
      <c r="Q2097" s="1786"/>
    </row>
    <row r="2098" spans="1:17">
      <c r="A2098" s="764">
        <v>40379</v>
      </c>
      <c r="B2098" s="154">
        <f t="shared" si="178"/>
        <v>7.5139999999999998E-2</v>
      </c>
      <c r="C2098" s="206">
        <f t="shared" si="180"/>
        <v>6.6585605670103049E-2</v>
      </c>
      <c r="D2098" s="33">
        <f t="shared" si="179"/>
        <v>0.10150000000000001</v>
      </c>
      <c r="E2098" s="206">
        <f t="shared" si="181"/>
        <v>0.10280103092783503</v>
      </c>
      <c r="F2098" s="765">
        <v>10.15</v>
      </c>
      <c r="G2098" s="765">
        <v>2.6360000000000001</v>
      </c>
      <c r="H2098" s="337">
        <f t="shared" si="182"/>
        <v>3.6215425257731995</v>
      </c>
      <c r="I2098" s="34">
        <f t="shared" si="183"/>
        <v>3.6215425257731984E-2</v>
      </c>
      <c r="J2098" s="338">
        <f t="shared" si="184"/>
        <v>0</v>
      </c>
      <c r="K2098" s="1786"/>
      <c r="L2098" s="1787"/>
      <c r="M2098" s="1786"/>
      <c r="N2098" s="1786"/>
      <c r="O2098" s="1786"/>
      <c r="P2098" s="1786"/>
      <c r="Q2098" s="1786"/>
    </row>
    <row r="2099" spans="1:17">
      <c r="A2099" s="764">
        <v>40380</v>
      </c>
      <c r="B2099" s="154">
        <f t="shared" si="178"/>
        <v>7.4220000000000008E-2</v>
      </c>
      <c r="C2099" s="206">
        <f t="shared" si="180"/>
        <v>6.6642409793814375E-2</v>
      </c>
      <c r="D2099" s="33">
        <f t="shared" si="179"/>
        <v>0.10060000000000001</v>
      </c>
      <c r="E2099" s="206">
        <f t="shared" si="181"/>
        <v>0.10283298969072163</v>
      </c>
      <c r="F2099" s="765">
        <v>10.06</v>
      </c>
      <c r="G2099" s="765">
        <v>2.6379999999999999</v>
      </c>
      <c r="H2099" s="337">
        <f t="shared" si="182"/>
        <v>3.6190579896907247</v>
      </c>
      <c r="I2099" s="34">
        <f t="shared" si="183"/>
        <v>3.6190579896907257E-2</v>
      </c>
      <c r="J2099" s="338">
        <f t="shared" si="184"/>
        <v>0</v>
      </c>
      <c r="K2099" s="1786"/>
      <c r="L2099" s="1787"/>
      <c r="M2099" s="1786"/>
      <c r="N2099" s="1786"/>
      <c r="O2099" s="1786"/>
      <c r="P2099" s="1786"/>
      <c r="Q2099" s="1786"/>
    </row>
    <row r="2100" spans="1:17">
      <c r="A2100" s="764">
        <v>40381</v>
      </c>
      <c r="B2100" s="154">
        <f t="shared" si="178"/>
        <v>7.2550000000000003E-2</v>
      </c>
      <c r="C2100" s="206">
        <f t="shared" si="180"/>
        <v>6.6697164948453555E-2</v>
      </c>
      <c r="D2100" s="33">
        <f t="shared" si="179"/>
        <v>9.9199999999999997E-2</v>
      </c>
      <c r="E2100" s="206">
        <f t="shared" si="181"/>
        <v>0.10286314432989691</v>
      </c>
      <c r="F2100" s="765">
        <v>9.92</v>
      </c>
      <c r="G2100" s="765">
        <v>2.665</v>
      </c>
      <c r="H2100" s="337">
        <f t="shared" si="182"/>
        <v>3.6165979381443334</v>
      </c>
      <c r="I2100" s="34">
        <f t="shared" si="183"/>
        <v>3.616597938144335E-2</v>
      </c>
      <c r="J2100" s="338">
        <f t="shared" si="184"/>
        <v>0</v>
      </c>
      <c r="K2100" s="1786"/>
      <c r="L2100" s="1787"/>
      <c r="M2100" s="1786"/>
      <c r="N2100" s="1786"/>
      <c r="O2100" s="1786"/>
      <c r="P2100" s="1786"/>
      <c r="Q2100" s="1786"/>
    </row>
    <row r="2101" spans="1:17">
      <c r="A2101" s="764">
        <v>40382</v>
      </c>
      <c r="B2101" s="154">
        <f t="shared" si="178"/>
        <v>7.1840000000000015E-2</v>
      </c>
      <c r="C2101" s="206">
        <f t="shared" si="180"/>
        <v>6.6750064432989628E-2</v>
      </c>
      <c r="D2101" s="33">
        <f t="shared" si="179"/>
        <v>9.8900000000000002E-2</v>
      </c>
      <c r="E2101" s="206">
        <f t="shared" si="181"/>
        <v>0.10289278350515463</v>
      </c>
      <c r="F2101" s="765">
        <v>9.89</v>
      </c>
      <c r="G2101" s="765">
        <v>2.706</v>
      </c>
      <c r="H2101" s="337">
        <f t="shared" si="182"/>
        <v>3.6142719072164979</v>
      </c>
      <c r="I2101" s="34">
        <f t="shared" si="183"/>
        <v>3.6142719072165E-2</v>
      </c>
      <c r="J2101" s="338">
        <f t="shared" si="184"/>
        <v>0</v>
      </c>
      <c r="K2101" s="1786"/>
      <c r="L2101" s="1787"/>
      <c r="M2101" s="1786"/>
      <c r="N2101" s="1786"/>
      <c r="O2101" s="1786"/>
      <c r="P2101" s="1786"/>
      <c r="Q2101" s="1786"/>
    </row>
    <row r="2102" spans="1:17">
      <c r="A2102" s="764">
        <v>40385</v>
      </c>
      <c r="B2102" s="154">
        <f t="shared" si="178"/>
        <v>7.0690000000000003E-2</v>
      </c>
      <c r="C2102" s="206">
        <f t="shared" si="180"/>
        <v>6.6802654639175202E-2</v>
      </c>
      <c r="D2102" s="33">
        <f t="shared" si="179"/>
        <v>9.8299999999999998E-2</v>
      </c>
      <c r="E2102" s="206">
        <f t="shared" si="181"/>
        <v>0.10292216494845356</v>
      </c>
      <c r="F2102" s="765">
        <v>9.83</v>
      </c>
      <c r="G2102" s="765">
        <v>2.7610000000000001</v>
      </c>
      <c r="H2102" s="337">
        <f t="shared" si="182"/>
        <v>3.6119510309278384</v>
      </c>
      <c r="I2102" s="34">
        <f t="shared" si="183"/>
        <v>3.611951030927836E-2</v>
      </c>
      <c r="J2102" s="338">
        <f t="shared" si="184"/>
        <v>0</v>
      </c>
      <c r="K2102" s="1786"/>
      <c r="L2102" s="1787"/>
      <c r="M2102" s="1786"/>
      <c r="N2102" s="1786"/>
      <c r="O2102" s="1786"/>
      <c r="P2102" s="1786"/>
      <c r="Q2102" s="1786"/>
    </row>
    <row r="2103" spans="1:17">
      <c r="A2103" s="764">
        <v>40386</v>
      </c>
      <c r="B2103" s="154">
        <f t="shared" si="178"/>
        <v>7.0200000000000012E-2</v>
      </c>
      <c r="C2103" s="206">
        <f t="shared" si="180"/>
        <v>6.685541237113396E-2</v>
      </c>
      <c r="D2103" s="33">
        <f t="shared" si="179"/>
        <v>9.7900000000000015E-2</v>
      </c>
      <c r="E2103" s="206">
        <f t="shared" si="181"/>
        <v>0.10295128865979379</v>
      </c>
      <c r="F2103" s="765">
        <v>9.7900000000000009</v>
      </c>
      <c r="G2103" s="765">
        <v>2.77</v>
      </c>
      <c r="H2103" s="337">
        <f t="shared" si="182"/>
        <v>3.6095876288659823</v>
      </c>
      <c r="I2103" s="34">
        <f t="shared" si="183"/>
        <v>3.6095876288659831E-2</v>
      </c>
      <c r="J2103" s="338">
        <f t="shared" si="184"/>
        <v>0</v>
      </c>
      <c r="K2103" s="1786"/>
      <c r="L2103" s="1787"/>
      <c r="M2103" s="1786"/>
      <c r="N2103" s="1786"/>
      <c r="O2103" s="1786"/>
      <c r="P2103" s="1786"/>
      <c r="Q2103" s="1786"/>
    </row>
    <row r="2104" spans="1:17">
      <c r="A2104" s="764">
        <v>40387</v>
      </c>
      <c r="B2104" s="154">
        <f t="shared" si="178"/>
        <v>7.0709999999999995E-2</v>
      </c>
      <c r="C2104" s="206">
        <f t="shared" si="180"/>
        <v>6.690912371134014E-2</v>
      </c>
      <c r="D2104" s="33">
        <f t="shared" si="179"/>
        <v>9.820000000000001E-2</v>
      </c>
      <c r="E2104" s="206">
        <f t="shared" si="181"/>
        <v>0.10298054123711339</v>
      </c>
      <c r="F2104" s="765">
        <v>9.82</v>
      </c>
      <c r="G2104" s="765">
        <v>2.7490000000000001</v>
      </c>
      <c r="H2104" s="337">
        <f t="shared" si="182"/>
        <v>3.6071417525773222</v>
      </c>
      <c r="I2104" s="34">
        <f t="shared" si="183"/>
        <v>3.6071417525773253E-2</v>
      </c>
      <c r="J2104" s="338">
        <f t="shared" si="184"/>
        <v>0</v>
      </c>
      <c r="K2104" s="1786"/>
      <c r="L2104" s="1787"/>
      <c r="M2104" s="1786"/>
      <c r="N2104" s="1786"/>
      <c r="O2104" s="1786"/>
      <c r="P2104" s="1786"/>
      <c r="Q2104" s="1786"/>
    </row>
    <row r="2105" spans="1:17">
      <c r="A2105" s="764">
        <v>40388</v>
      </c>
      <c r="B2105" s="154">
        <f t="shared" si="178"/>
        <v>7.1129999999999999E-2</v>
      </c>
      <c r="C2105" s="206">
        <f t="shared" si="180"/>
        <v>6.6964278350515397E-2</v>
      </c>
      <c r="D2105" s="33">
        <f t="shared" si="179"/>
        <v>9.8299999999999998E-2</v>
      </c>
      <c r="E2105" s="206">
        <f t="shared" si="181"/>
        <v>0.10301043814432988</v>
      </c>
      <c r="F2105" s="765">
        <v>9.83</v>
      </c>
      <c r="G2105" s="765">
        <v>2.7170000000000001</v>
      </c>
      <c r="H2105" s="337">
        <f t="shared" si="182"/>
        <v>3.6046159793814461</v>
      </c>
      <c r="I2105" s="34">
        <f t="shared" si="183"/>
        <v>3.6046159793814481E-2</v>
      </c>
      <c r="J2105" s="338">
        <f t="shared" si="184"/>
        <v>0</v>
      </c>
      <c r="K2105" s="1786"/>
      <c r="L2105" s="1787"/>
      <c r="M2105" s="1786"/>
      <c r="N2105" s="1786"/>
      <c r="O2105" s="1786"/>
      <c r="P2105" s="1786"/>
      <c r="Q2105" s="1786"/>
    </row>
    <row r="2106" spans="1:17">
      <c r="A2106" s="764">
        <v>40389</v>
      </c>
      <c r="B2106" s="154">
        <f t="shared" si="178"/>
        <v>7.2609999999999994E-2</v>
      </c>
      <c r="C2106" s="206">
        <f t="shared" si="180"/>
        <v>6.7021365979381367E-2</v>
      </c>
      <c r="D2106" s="33">
        <f t="shared" si="179"/>
        <v>9.9299999999999999E-2</v>
      </c>
      <c r="E2106" s="206">
        <f t="shared" si="181"/>
        <v>0.10304175257731955</v>
      </c>
      <c r="F2106" s="765">
        <v>9.93</v>
      </c>
      <c r="G2106" s="765">
        <v>2.669</v>
      </c>
      <c r="H2106" s="337">
        <f t="shared" si="182"/>
        <v>3.6020386597938172</v>
      </c>
      <c r="I2106" s="34">
        <f t="shared" si="183"/>
        <v>3.6020386597938187E-2</v>
      </c>
      <c r="J2106" s="338">
        <f t="shared" si="184"/>
        <v>0</v>
      </c>
      <c r="K2106" s="1786"/>
      <c r="L2106" s="1787"/>
      <c r="M2106" s="1786"/>
      <c r="N2106" s="1786"/>
      <c r="O2106" s="1786"/>
      <c r="P2106" s="1786"/>
      <c r="Q2106" s="1786"/>
    </row>
    <row r="2107" spans="1:17">
      <c r="A2107" s="764">
        <v>40392</v>
      </c>
      <c r="B2107" s="154">
        <f t="shared" si="178"/>
        <v>7.0819999999999994E-2</v>
      </c>
      <c r="C2107" s="206">
        <f t="shared" si="180"/>
        <v>6.707460051546385E-2</v>
      </c>
      <c r="D2107" s="33">
        <f t="shared" si="179"/>
        <v>9.7799999999999998E-2</v>
      </c>
      <c r="E2107" s="206">
        <f t="shared" si="181"/>
        <v>0.10307061855670101</v>
      </c>
      <c r="F2107" s="765">
        <v>9.7799999999999994</v>
      </c>
      <c r="G2107" s="765">
        <v>2.698</v>
      </c>
      <c r="H2107" s="337">
        <f t="shared" si="182"/>
        <v>3.5996018041237141</v>
      </c>
      <c r="I2107" s="34">
        <f t="shared" si="183"/>
        <v>3.5996018041237157E-2</v>
      </c>
      <c r="J2107" s="338">
        <f t="shared" si="184"/>
        <v>0</v>
      </c>
      <c r="K2107" s="1786"/>
      <c r="L2107" s="1787"/>
      <c r="M2107" s="1786"/>
      <c r="N2107" s="1786"/>
      <c r="O2107" s="1786"/>
      <c r="P2107" s="1786"/>
      <c r="Q2107" s="1786"/>
    </row>
    <row r="2108" spans="1:17">
      <c r="A2108" s="764">
        <v>40393</v>
      </c>
      <c r="B2108" s="154">
        <f t="shared" si="178"/>
        <v>7.1629999999999999E-2</v>
      </c>
      <c r="C2108" s="206">
        <f t="shared" si="180"/>
        <v>6.7128466494845301E-2</v>
      </c>
      <c r="D2108" s="33">
        <f t="shared" si="179"/>
        <v>9.7699999999999995E-2</v>
      </c>
      <c r="E2108" s="206">
        <f t="shared" si="181"/>
        <v>0.10309909793814431</v>
      </c>
      <c r="F2108" s="765">
        <v>9.77</v>
      </c>
      <c r="G2108" s="765">
        <v>2.6070000000000002</v>
      </c>
      <c r="H2108" s="337">
        <f t="shared" si="182"/>
        <v>3.5970631443298999</v>
      </c>
      <c r="I2108" s="34">
        <f t="shared" si="183"/>
        <v>3.5970631443299012E-2</v>
      </c>
      <c r="J2108" s="338">
        <f t="shared" si="184"/>
        <v>0</v>
      </c>
      <c r="K2108" s="1786"/>
      <c r="L2108" s="1787"/>
      <c r="M2108" s="1786"/>
      <c r="N2108" s="1786"/>
      <c r="O2108" s="1786"/>
      <c r="P2108" s="1786"/>
      <c r="Q2108" s="1786"/>
    </row>
    <row r="2109" spans="1:17">
      <c r="A2109" s="764">
        <v>40394</v>
      </c>
      <c r="B2109" s="154">
        <f t="shared" si="178"/>
        <v>7.1660000000000001E-2</v>
      </c>
      <c r="C2109" s="206">
        <f t="shared" si="180"/>
        <v>6.7183569587628805E-2</v>
      </c>
      <c r="D2109" s="33">
        <f t="shared" si="179"/>
        <v>9.7699999999999995E-2</v>
      </c>
      <c r="E2109" s="206">
        <f t="shared" si="181"/>
        <v>0.10312822164948454</v>
      </c>
      <c r="F2109" s="765">
        <v>9.77</v>
      </c>
      <c r="G2109" s="765">
        <v>2.6040000000000001</v>
      </c>
      <c r="H2109" s="337">
        <f t="shared" si="182"/>
        <v>3.5944652061855695</v>
      </c>
      <c r="I2109" s="34">
        <f t="shared" si="183"/>
        <v>3.5944652061855736E-2</v>
      </c>
      <c r="J2109" s="338">
        <f t="shared" si="184"/>
        <v>0</v>
      </c>
      <c r="K2109" s="1786"/>
      <c r="L2109" s="1787"/>
      <c r="M2109" s="1786"/>
      <c r="N2109" s="1786"/>
      <c r="O2109" s="1786"/>
      <c r="P2109" s="1786"/>
      <c r="Q2109" s="1786"/>
    </row>
    <row r="2110" spans="1:17">
      <c r="A2110" s="764">
        <v>40395</v>
      </c>
      <c r="B2110" s="154">
        <f t="shared" si="178"/>
        <v>7.2179999999999994E-2</v>
      </c>
      <c r="C2110" s="206">
        <f t="shared" si="180"/>
        <v>6.723957474226798E-2</v>
      </c>
      <c r="D2110" s="33">
        <f t="shared" si="179"/>
        <v>9.7799999999999998E-2</v>
      </c>
      <c r="E2110" s="206">
        <f t="shared" si="181"/>
        <v>0.1031577319587629</v>
      </c>
      <c r="F2110" s="765">
        <v>9.7799999999999994</v>
      </c>
      <c r="G2110" s="765">
        <v>2.5619999999999998</v>
      </c>
      <c r="H2110" s="337">
        <f t="shared" si="182"/>
        <v>3.5918157216494873</v>
      </c>
      <c r="I2110" s="34">
        <f t="shared" si="183"/>
        <v>3.5918157216494925E-2</v>
      </c>
      <c r="J2110" s="338">
        <f t="shared" si="184"/>
        <v>-5.5511151231257827E-17</v>
      </c>
      <c r="K2110" s="1786"/>
      <c r="L2110" s="1787"/>
      <c r="M2110" s="1786"/>
      <c r="N2110" s="1786"/>
      <c r="O2110" s="1786"/>
      <c r="P2110" s="1786"/>
      <c r="Q2110" s="1786"/>
    </row>
    <row r="2111" spans="1:17">
      <c r="A2111" s="764">
        <v>40396</v>
      </c>
      <c r="B2111" s="154">
        <f t="shared" si="178"/>
        <v>7.3409999999999989E-2</v>
      </c>
      <c r="C2111" s="206">
        <f t="shared" si="180"/>
        <v>6.7296662371133964E-2</v>
      </c>
      <c r="D2111" s="33">
        <f t="shared" si="179"/>
        <v>9.8599999999999993E-2</v>
      </c>
      <c r="E2111" s="206">
        <f t="shared" si="181"/>
        <v>0.10318827319587631</v>
      </c>
      <c r="F2111" s="765">
        <v>9.86</v>
      </c>
      <c r="G2111" s="765">
        <v>2.5190000000000001</v>
      </c>
      <c r="H2111" s="337">
        <f t="shared" si="182"/>
        <v>3.5891610824742282</v>
      </c>
      <c r="I2111" s="34">
        <f t="shared" si="183"/>
        <v>3.5891610824742348E-2</v>
      </c>
      <c r="J2111" s="338">
        <f t="shared" si="184"/>
        <v>-6.9388939039072284E-17</v>
      </c>
      <c r="K2111" s="1786"/>
      <c r="L2111" s="1787"/>
      <c r="M2111" s="1786"/>
      <c r="N2111" s="1786"/>
      <c r="O2111" s="1786"/>
      <c r="P2111" s="1786"/>
      <c r="Q2111" s="1786"/>
    </row>
    <row r="2112" spans="1:17">
      <c r="A2112" s="764">
        <v>40399</v>
      </c>
      <c r="B2112" s="154">
        <f t="shared" si="178"/>
        <v>7.2549999999999989E-2</v>
      </c>
      <c r="C2112" s="206">
        <f t="shared" si="180"/>
        <v>6.7352731958762818E-2</v>
      </c>
      <c r="D2112" s="33">
        <f t="shared" si="179"/>
        <v>9.7799999999999998E-2</v>
      </c>
      <c r="E2112" s="206">
        <f t="shared" si="181"/>
        <v>0.10321765463917529</v>
      </c>
      <c r="F2112" s="765">
        <v>9.7799999999999994</v>
      </c>
      <c r="G2112" s="765">
        <v>2.5249999999999999</v>
      </c>
      <c r="H2112" s="337">
        <f t="shared" si="182"/>
        <v>3.5864922680412392</v>
      </c>
      <c r="I2112" s="34">
        <f t="shared" si="183"/>
        <v>3.586492268041247E-2</v>
      </c>
      <c r="J2112" s="338">
        <f t="shared" si="184"/>
        <v>-7.6327832942979512E-17</v>
      </c>
      <c r="K2112" s="1786"/>
      <c r="L2112" s="1787"/>
      <c r="M2112" s="1786"/>
      <c r="N2112" s="1786"/>
      <c r="O2112" s="1786"/>
      <c r="P2112" s="1786"/>
      <c r="Q2112" s="1786"/>
    </row>
    <row r="2113" spans="1:17">
      <c r="A2113" s="764">
        <v>40400</v>
      </c>
      <c r="B2113" s="154">
        <f t="shared" si="178"/>
        <v>7.322999999999999E-2</v>
      </c>
      <c r="C2113" s="206">
        <f t="shared" si="180"/>
        <v>6.7408234536082426E-2</v>
      </c>
      <c r="D2113" s="33">
        <f t="shared" si="179"/>
        <v>9.8599999999999993E-2</v>
      </c>
      <c r="E2113" s="206">
        <f t="shared" si="181"/>
        <v>0.10324729381443302</v>
      </c>
      <c r="F2113" s="765">
        <v>9.86</v>
      </c>
      <c r="G2113" s="765">
        <v>2.5369999999999999</v>
      </c>
      <c r="H2113" s="337">
        <f t="shared" si="182"/>
        <v>3.5839059278350538</v>
      </c>
      <c r="I2113" s="34">
        <f t="shared" si="183"/>
        <v>3.5839059278350599E-2</v>
      </c>
      <c r="J2113" s="338">
        <f t="shared" si="184"/>
        <v>-6.2450045135165055E-17</v>
      </c>
      <c r="K2113" s="1786"/>
      <c r="L2113" s="1787"/>
      <c r="M2113" s="1786"/>
      <c r="N2113" s="1786"/>
      <c r="O2113" s="1786"/>
      <c r="P2113" s="1786"/>
      <c r="Q2113" s="1786"/>
    </row>
    <row r="2114" spans="1:17">
      <c r="A2114" s="764">
        <v>40401</v>
      </c>
      <c r="B2114" s="154">
        <f t="shared" si="178"/>
        <v>7.601999999999999E-2</v>
      </c>
      <c r="C2114" s="206">
        <f t="shared" si="180"/>
        <v>6.7468054123711291E-2</v>
      </c>
      <c r="D2114" s="33">
        <f t="shared" si="179"/>
        <v>0.1003</v>
      </c>
      <c r="E2114" s="206">
        <f t="shared" si="181"/>
        <v>0.10327976804123715</v>
      </c>
      <c r="F2114" s="765">
        <v>10.029999999999999</v>
      </c>
      <c r="G2114" s="765">
        <v>2.4279999999999999</v>
      </c>
      <c r="H2114" s="337">
        <f t="shared" si="182"/>
        <v>3.5811713917525787</v>
      </c>
      <c r="I2114" s="34">
        <f t="shared" si="183"/>
        <v>3.5811713917525856E-2</v>
      </c>
      <c r="J2114" s="338">
        <f t="shared" si="184"/>
        <v>-6.9388939039072284E-17</v>
      </c>
      <c r="K2114" s="1786"/>
      <c r="L2114" s="1787"/>
      <c r="M2114" s="1786"/>
      <c r="N2114" s="1786"/>
      <c r="O2114" s="1786"/>
      <c r="P2114" s="1786"/>
      <c r="Q2114" s="1786"/>
    </row>
    <row r="2115" spans="1:17">
      <c r="A2115" s="764">
        <v>40402</v>
      </c>
      <c r="B2115" s="154">
        <f t="shared" si="178"/>
        <v>7.6390000000000013E-2</v>
      </c>
      <c r="C2115" s="206">
        <f t="shared" si="180"/>
        <v>6.7526005154639135E-2</v>
      </c>
      <c r="D2115" s="33">
        <f t="shared" si="179"/>
        <v>0.10060000000000001</v>
      </c>
      <c r="E2115" s="206">
        <f t="shared" si="181"/>
        <v>0.10331172680412376</v>
      </c>
      <c r="F2115" s="765">
        <v>10.06</v>
      </c>
      <c r="G2115" s="765">
        <v>2.4209999999999998</v>
      </c>
      <c r="H2115" s="337">
        <f t="shared" si="182"/>
        <v>3.5785721649484552</v>
      </c>
      <c r="I2115" s="34">
        <f t="shared" si="183"/>
        <v>3.5785721649484625E-2</v>
      </c>
      <c r="J2115" s="338">
        <f t="shared" si="184"/>
        <v>-7.6327832942979512E-17</v>
      </c>
      <c r="K2115" s="1786"/>
      <c r="L2115" s="1787"/>
      <c r="M2115" s="1786"/>
      <c r="N2115" s="1786"/>
      <c r="O2115" s="1786"/>
      <c r="P2115" s="1786"/>
      <c r="Q2115" s="1786"/>
    </row>
    <row r="2116" spans="1:17">
      <c r="A2116" s="764">
        <v>40403</v>
      </c>
      <c r="B2116" s="154">
        <f t="shared" si="178"/>
        <v>7.6770000000000005E-2</v>
      </c>
      <c r="C2116" s="206">
        <f t="shared" si="180"/>
        <v>6.7584858247422649E-2</v>
      </c>
      <c r="D2116" s="33">
        <f t="shared" si="179"/>
        <v>0.1007</v>
      </c>
      <c r="E2116" s="206">
        <f t="shared" si="181"/>
        <v>0.10334420103092788</v>
      </c>
      <c r="F2116" s="765">
        <v>10.07</v>
      </c>
      <c r="G2116" s="765">
        <v>2.3929999999999998</v>
      </c>
      <c r="H2116" s="337">
        <f t="shared" si="182"/>
        <v>3.575934278350517</v>
      </c>
      <c r="I2116" s="34">
        <f t="shared" si="183"/>
        <v>3.5759342783505232E-2</v>
      </c>
      <c r="J2116" s="338">
        <f t="shared" si="184"/>
        <v>-6.2450045135165055E-17</v>
      </c>
      <c r="K2116" s="1786"/>
      <c r="L2116" s="1787"/>
      <c r="M2116" s="1786"/>
      <c r="N2116" s="1786"/>
      <c r="O2116" s="1786"/>
      <c r="P2116" s="1786"/>
      <c r="Q2116" s="1786"/>
    </row>
    <row r="2117" spans="1:17">
      <c r="A2117" s="764">
        <v>40406</v>
      </c>
      <c r="B2117" s="154">
        <f t="shared" si="178"/>
        <v>7.7300000000000008E-2</v>
      </c>
      <c r="C2117" s="206">
        <f t="shared" si="180"/>
        <v>6.7643634020618515E-2</v>
      </c>
      <c r="D2117" s="33">
        <f t="shared" si="179"/>
        <v>0.10060000000000001</v>
      </c>
      <c r="E2117" s="206">
        <f t="shared" si="181"/>
        <v>0.10337590206185573</v>
      </c>
      <c r="F2117" s="765">
        <v>10.06</v>
      </c>
      <c r="G2117" s="765">
        <v>2.33</v>
      </c>
      <c r="H2117" s="337">
        <f t="shared" si="182"/>
        <v>3.5732268041237125</v>
      </c>
      <c r="I2117" s="34">
        <f t="shared" si="183"/>
        <v>3.573226804123722E-2</v>
      </c>
      <c r="J2117" s="338">
        <f t="shared" si="184"/>
        <v>-9.7144514654701197E-17</v>
      </c>
      <c r="K2117" s="1786"/>
      <c r="L2117" s="1787"/>
      <c r="M2117" s="1786"/>
      <c r="N2117" s="1786"/>
      <c r="O2117" s="1786"/>
      <c r="P2117" s="1786"/>
      <c r="Q2117" s="1786"/>
    </row>
    <row r="2118" spans="1:17">
      <c r="A2118" s="764">
        <v>40407</v>
      </c>
      <c r="B2118" s="154">
        <f t="shared" ref="B2118:B2181" si="185">(F2118-G2118)/100</f>
        <v>7.5670000000000001E-2</v>
      </c>
      <c r="C2118" s="206">
        <f t="shared" si="180"/>
        <v>6.7699188144329861E-2</v>
      </c>
      <c r="D2118" s="33">
        <f t="shared" si="179"/>
        <v>9.9299999999999999E-2</v>
      </c>
      <c r="E2118" s="206">
        <f t="shared" si="181"/>
        <v>0.1034051546391753</v>
      </c>
      <c r="F2118" s="765">
        <v>9.93</v>
      </c>
      <c r="G2118" s="765">
        <v>2.363</v>
      </c>
      <c r="H2118" s="337">
        <f t="shared" si="182"/>
        <v>3.5705966494845369</v>
      </c>
      <c r="I2118" s="34">
        <f t="shared" si="183"/>
        <v>3.5705966494845434E-2</v>
      </c>
      <c r="J2118" s="338">
        <f t="shared" si="184"/>
        <v>-6.2450045135165055E-17</v>
      </c>
      <c r="K2118" s="1786"/>
      <c r="L2118" s="1787"/>
      <c r="M2118" s="1786"/>
      <c r="N2118" s="1786"/>
      <c r="O2118" s="1786"/>
      <c r="P2118" s="1786"/>
      <c r="Q2118" s="1786"/>
    </row>
    <row r="2119" spans="1:17">
      <c r="A2119" s="764">
        <v>40408</v>
      </c>
      <c r="B2119" s="154">
        <f t="shared" si="185"/>
        <v>7.6030000000000014E-2</v>
      </c>
      <c r="C2119" s="206">
        <f t="shared" si="180"/>
        <v>6.7752461340206155E-2</v>
      </c>
      <c r="D2119" s="33">
        <f t="shared" ref="D2119:D2182" si="186">F2119/100</f>
        <v>9.9500000000000005E-2</v>
      </c>
      <c r="E2119" s="206">
        <f t="shared" si="181"/>
        <v>0.10343286082474233</v>
      </c>
      <c r="F2119" s="765">
        <v>9.9500000000000011</v>
      </c>
      <c r="G2119" s="765">
        <v>2.347</v>
      </c>
      <c r="H2119" s="337">
        <f t="shared" si="182"/>
        <v>3.5680399484536101</v>
      </c>
      <c r="I2119" s="34">
        <f t="shared" si="183"/>
        <v>3.5680399484536177E-2</v>
      </c>
      <c r="J2119" s="338">
        <f t="shared" si="184"/>
        <v>-7.6327832942979512E-17</v>
      </c>
      <c r="K2119" s="1786"/>
      <c r="L2119" s="1787"/>
      <c r="M2119" s="1786"/>
      <c r="N2119" s="1786"/>
      <c r="O2119" s="1786"/>
      <c r="P2119" s="1786"/>
      <c r="Q2119" s="1786"/>
    </row>
    <row r="2120" spans="1:17">
      <c r="A2120" s="764">
        <v>40409</v>
      </c>
      <c r="B2120" s="154">
        <f t="shared" si="185"/>
        <v>7.7280000000000015E-2</v>
      </c>
      <c r="C2120" s="206">
        <f t="shared" si="180"/>
        <v>6.7806726804123682E-2</v>
      </c>
      <c r="D2120" s="33">
        <f t="shared" si="186"/>
        <v>0.1004</v>
      </c>
      <c r="E2120" s="206">
        <f t="shared" si="181"/>
        <v>0.10346121134020624</v>
      </c>
      <c r="F2120" s="765">
        <v>10.040000000000001</v>
      </c>
      <c r="G2120" s="765">
        <v>2.3119999999999998</v>
      </c>
      <c r="H2120" s="337">
        <f t="shared" si="182"/>
        <v>3.5654484536082491</v>
      </c>
      <c r="I2120" s="34">
        <f t="shared" si="183"/>
        <v>3.5654484536082554E-2</v>
      </c>
      <c r="J2120" s="338">
        <f t="shared" si="184"/>
        <v>-6.2450045135165055E-17</v>
      </c>
      <c r="K2120" s="1786"/>
      <c r="L2120" s="1787"/>
      <c r="M2120" s="1786"/>
      <c r="N2120" s="1786"/>
      <c r="O2120" s="1786"/>
      <c r="P2120" s="1786"/>
      <c r="Q2120" s="1786"/>
    </row>
    <row r="2121" spans="1:17">
      <c r="A2121" s="764">
        <v>40410</v>
      </c>
      <c r="B2121" s="154">
        <f t="shared" si="185"/>
        <v>7.869000000000001E-2</v>
      </c>
      <c r="C2121" s="206">
        <f t="shared" si="180"/>
        <v>6.7862564432989672E-2</v>
      </c>
      <c r="D2121" s="33">
        <f t="shared" si="186"/>
        <v>0.1014</v>
      </c>
      <c r="E2121" s="206">
        <f t="shared" si="181"/>
        <v>0.10349085051546396</v>
      </c>
      <c r="F2121" s="765">
        <v>10.14</v>
      </c>
      <c r="G2121" s="765">
        <v>2.2709999999999999</v>
      </c>
      <c r="H2121" s="337">
        <f t="shared" si="182"/>
        <v>3.5628286082474245</v>
      </c>
      <c r="I2121" s="34">
        <f t="shared" si="183"/>
        <v>3.5628286082474286E-2</v>
      </c>
      <c r="J2121" s="338">
        <f t="shared" si="184"/>
        <v>0</v>
      </c>
      <c r="K2121" s="1786"/>
      <c r="L2121" s="1787"/>
      <c r="M2121" s="1786"/>
      <c r="N2121" s="1786"/>
      <c r="O2121" s="1786"/>
      <c r="P2121" s="1786"/>
      <c r="Q2121" s="1786"/>
    </row>
    <row r="2122" spans="1:17">
      <c r="A2122" s="764">
        <v>40413</v>
      </c>
      <c r="B2122" s="154">
        <f t="shared" si="185"/>
        <v>7.8240000000000004E-2</v>
      </c>
      <c r="C2122" s="206">
        <f t="shared" si="180"/>
        <v>6.7919278350515436E-2</v>
      </c>
      <c r="D2122" s="33">
        <f t="shared" si="186"/>
        <v>0.1011</v>
      </c>
      <c r="E2122" s="206">
        <f t="shared" si="181"/>
        <v>0.10352100515463923</v>
      </c>
      <c r="F2122" s="765">
        <v>10.11</v>
      </c>
      <c r="G2122" s="765">
        <v>2.286</v>
      </c>
      <c r="H2122" s="337">
        <f t="shared" si="182"/>
        <v>3.5601726804123728</v>
      </c>
      <c r="I2122" s="34">
        <f t="shared" si="183"/>
        <v>3.5601726804123796E-2</v>
      </c>
      <c r="J2122" s="338">
        <f t="shared" si="184"/>
        <v>-6.9388939039072284E-17</v>
      </c>
      <c r="K2122" s="1786"/>
      <c r="L2122" s="1787"/>
      <c r="M2122" s="1786"/>
      <c r="N2122" s="1786"/>
      <c r="O2122" s="1786"/>
      <c r="P2122" s="1786"/>
      <c r="Q2122" s="1786"/>
    </row>
    <row r="2123" spans="1:17">
      <c r="A2123" s="764">
        <v>40414</v>
      </c>
      <c r="B2123" s="154">
        <f t="shared" si="185"/>
        <v>8.030000000000001E-2</v>
      </c>
      <c r="C2123" s="206">
        <f t="shared" si="180"/>
        <v>6.7977371134020581E-2</v>
      </c>
      <c r="D2123" s="33">
        <f t="shared" si="186"/>
        <v>0.10210000000000001</v>
      </c>
      <c r="E2123" s="206">
        <f t="shared" si="181"/>
        <v>0.10355115979381449</v>
      </c>
      <c r="F2123" s="765">
        <v>10.210000000000001</v>
      </c>
      <c r="G2123" s="765">
        <v>2.1800000000000002</v>
      </c>
      <c r="H2123" s="337">
        <f t="shared" si="182"/>
        <v>3.5573788659793828</v>
      </c>
      <c r="I2123" s="34">
        <f t="shared" si="183"/>
        <v>3.5573788659793909E-2</v>
      </c>
      <c r="J2123" s="338">
        <f t="shared" si="184"/>
        <v>-8.3266726846886741E-17</v>
      </c>
      <c r="K2123" s="1786"/>
      <c r="L2123" s="1787"/>
      <c r="M2123" s="1786"/>
      <c r="N2123" s="1786"/>
      <c r="O2123" s="1786"/>
      <c r="P2123" s="1786"/>
      <c r="Q2123" s="1786"/>
    </row>
    <row r="2124" spans="1:17">
      <c r="A2124" s="764">
        <v>40415</v>
      </c>
      <c r="B2124" s="154">
        <f t="shared" si="185"/>
        <v>8.134000000000001E-2</v>
      </c>
      <c r="C2124" s="206">
        <f t="shared" si="180"/>
        <v>6.8037396907216455E-2</v>
      </c>
      <c r="D2124" s="33">
        <f t="shared" si="186"/>
        <v>0.10279999999999999</v>
      </c>
      <c r="E2124" s="206">
        <f t="shared" si="181"/>
        <v>0.10358247422680417</v>
      </c>
      <c r="F2124" s="765">
        <v>10.28</v>
      </c>
      <c r="G2124" s="765">
        <v>2.1459999999999999</v>
      </c>
      <c r="H2124" s="337">
        <f t="shared" si="182"/>
        <v>3.5545077319587643</v>
      </c>
      <c r="I2124" s="34">
        <f t="shared" si="183"/>
        <v>3.5545077319587712E-2</v>
      </c>
      <c r="J2124" s="338">
        <f t="shared" si="184"/>
        <v>-6.9388939039072284E-17</v>
      </c>
      <c r="K2124" s="1786"/>
      <c r="L2124" s="1787"/>
      <c r="M2124" s="1786"/>
      <c r="N2124" s="1786"/>
      <c r="O2124" s="1786"/>
      <c r="P2124" s="1786"/>
      <c r="Q2124" s="1786"/>
    </row>
    <row r="2125" spans="1:17">
      <c r="A2125" s="764">
        <v>40416</v>
      </c>
      <c r="B2125" s="154">
        <f t="shared" si="185"/>
        <v>7.9930000000000001E-2</v>
      </c>
      <c r="C2125" s="206">
        <f t="shared" ref="C2125:C2188" si="187">AVERAGE(B1350:B2125)</f>
        <v>6.8094097938144291E-2</v>
      </c>
      <c r="D2125" s="33">
        <f t="shared" si="186"/>
        <v>0.10150000000000001</v>
      </c>
      <c r="E2125" s="206">
        <f t="shared" ref="E2125:E2188" si="188">AVERAGE(D1350:D2125)</f>
        <v>0.10361134020618562</v>
      </c>
      <c r="F2125" s="765">
        <v>10.15</v>
      </c>
      <c r="G2125" s="765">
        <v>2.157</v>
      </c>
      <c r="H2125" s="337">
        <f t="shared" ref="H2125:H2188" si="189">AVERAGE(G1350:G2125)</f>
        <v>3.5517242268041254</v>
      </c>
      <c r="I2125" s="34">
        <f t="shared" ref="I2125:I2188" si="190">E2125-C2125</f>
        <v>3.551724226804133E-2</v>
      </c>
      <c r="J2125" s="338">
        <f t="shared" ref="J2125:J2188" si="191">H2125/100-I2125</f>
        <v>-7.6327832942979512E-17</v>
      </c>
      <c r="K2125" s="1786"/>
      <c r="L2125" s="1787"/>
      <c r="M2125" s="1786"/>
      <c r="N2125" s="1786"/>
      <c r="O2125" s="1786"/>
      <c r="P2125" s="1786"/>
      <c r="Q2125" s="1786"/>
    </row>
    <row r="2126" spans="1:17">
      <c r="A2126" s="764">
        <v>40417</v>
      </c>
      <c r="B2126" s="154">
        <f t="shared" si="185"/>
        <v>7.9000000000000001E-2</v>
      </c>
      <c r="C2126" s="206">
        <f t="shared" si="187"/>
        <v>6.8148775773195835E-2</v>
      </c>
      <c r="D2126" s="33">
        <f t="shared" si="186"/>
        <v>0.10099999999999999</v>
      </c>
      <c r="E2126" s="206">
        <f t="shared" si="188"/>
        <v>0.10363865979381448</v>
      </c>
      <c r="F2126" s="765">
        <v>10.1</v>
      </c>
      <c r="G2126" s="765">
        <v>2.2000000000000002</v>
      </c>
      <c r="H2126" s="337">
        <f t="shared" si="189"/>
        <v>3.5489884020618581</v>
      </c>
      <c r="I2126" s="34">
        <f t="shared" si="190"/>
        <v>3.5489884020618645E-2</v>
      </c>
      <c r="J2126" s="338">
        <f t="shared" si="191"/>
        <v>-6.2450045135165055E-17</v>
      </c>
      <c r="K2126" s="1786"/>
      <c r="L2126" s="1787"/>
      <c r="M2126" s="1786"/>
      <c r="N2126" s="1786"/>
      <c r="O2126" s="1786"/>
      <c r="P2126" s="1786"/>
      <c r="Q2126" s="1786"/>
    </row>
    <row r="2127" spans="1:17">
      <c r="A2127" s="764">
        <v>40420</v>
      </c>
      <c r="B2127" s="154">
        <f t="shared" si="185"/>
        <v>7.9649999999999999E-2</v>
      </c>
      <c r="C2127" s="206">
        <f t="shared" si="187"/>
        <v>6.8205090206185537E-2</v>
      </c>
      <c r="D2127" s="33">
        <f t="shared" si="186"/>
        <v>0.10099999999999999</v>
      </c>
      <c r="E2127" s="206">
        <f t="shared" si="188"/>
        <v>0.10366649484536088</v>
      </c>
      <c r="F2127" s="765">
        <v>10.1</v>
      </c>
      <c r="G2127" s="765">
        <v>2.1350000000000002</v>
      </c>
      <c r="H2127" s="337">
        <f t="shared" si="189"/>
        <v>3.5461404639175278</v>
      </c>
      <c r="I2127" s="34">
        <f t="shared" si="190"/>
        <v>3.546140463917534E-2</v>
      </c>
      <c r="J2127" s="338">
        <f t="shared" si="191"/>
        <v>-6.2450045135165055E-17</v>
      </c>
      <c r="K2127" s="1786"/>
      <c r="L2127" s="1787"/>
      <c r="M2127" s="1786"/>
      <c r="N2127" s="1786"/>
      <c r="O2127" s="1786"/>
      <c r="P2127" s="1786"/>
      <c r="Q2127" s="1786"/>
    </row>
    <row r="2128" spans="1:17">
      <c r="A2128" s="764">
        <v>40421</v>
      </c>
      <c r="B2128" s="154">
        <f t="shared" si="185"/>
        <v>8.0340000000000009E-2</v>
      </c>
      <c r="C2128" s="206">
        <f t="shared" si="187"/>
        <v>6.8264355670103055E-2</v>
      </c>
      <c r="D2128" s="33">
        <f t="shared" si="186"/>
        <v>0.10150000000000001</v>
      </c>
      <c r="E2128" s="206">
        <f t="shared" si="188"/>
        <v>0.10369600515463924</v>
      </c>
      <c r="F2128" s="765">
        <v>10.15</v>
      </c>
      <c r="G2128" s="765">
        <v>2.1160000000000001</v>
      </c>
      <c r="H2128" s="337">
        <f t="shared" si="189"/>
        <v>3.5431649484536107</v>
      </c>
      <c r="I2128" s="34">
        <f t="shared" si="190"/>
        <v>3.5431649484536185E-2</v>
      </c>
      <c r="J2128" s="338">
        <f t="shared" si="191"/>
        <v>-7.6327832942979512E-17</v>
      </c>
      <c r="K2128" s="1786"/>
      <c r="L2128" s="1787"/>
      <c r="M2128" s="1786"/>
      <c r="N2128" s="1786"/>
      <c r="O2128" s="1786"/>
      <c r="P2128" s="1786"/>
      <c r="Q2128" s="1786"/>
    </row>
    <row r="2129" spans="1:17">
      <c r="A2129" s="764">
        <v>40422</v>
      </c>
      <c r="B2129" s="154">
        <f t="shared" si="185"/>
        <v>7.7560000000000004E-2</v>
      </c>
      <c r="C2129" s="206">
        <f t="shared" si="187"/>
        <v>6.8318659793814393E-2</v>
      </c>
      <c r="D2129" s="33">
        <f t="shared" si="186"/>
        <v>9.98E-2</v>
      </c>
      <c r="E2129" s="206">
        <f t="shared" si="188"/>
        <v>0.10372242268041243</v>
      </c>
      <c r="F2129" s="765">
        <v>9.98</v>
      </c>
      <c r="G2129" s="765">
        <v>2.2240000000000002</v>
      </c>
      <c r="H2129" s="337">
        <f t="shared" si="189"/>
        <v>3.5403762886597967</v>
      </c>
      <c r="I2129" s="34">
        <f t="shared" si="190"/>
        <v>3.5403762886598036E-2</v>
      </c>
      <c r="J2129" s="338">
        <f t="shared" si="191"/>
        <v>-6.9388939039072284E-17</v>
      </c>
      <c r="K2129" s="1786"/>
      <c r="L2129" s="1787"/>
      <c r="M2129" s="1786"/>
      <c r="N2129" s="1786"/>
      <c r="O2129" s="1786"/>
      <c r="P2129" s="1786"/>
      <c r="Q2129" s="1786"/>
    </row>
    <row r="2130" spans="1:17">
      <c r="A2130" s="764">
        <v>40423</v>
      </c>
      <c r="B2130" s="154">
        <f t="shared" si="185"/>
        <v>7.6569999999999999E-2</v>
      </c>
      <c r="C2130" s="206">
        <f t="shared" si="187"/>
        <v>6.8369317010309225E-2</v>
      </c>
      <c r="D2130" s="33">
        <f t="shared" si="186"/>
        <v>9.9399999999999988E-2</v>
      </c>
      <c r="E2130" s="206">
        <f t="shared" si="188"/>
        <v>0.10374639175257738</v>
      </c>
      <c r="F2130" s="765">
        <v>9.94</v>
      </c>
      <c r="G2130" s="765">
        <v>2.2829999999999999</v>
      </c>
      <c r="H2130" s="337">
        <f t="shared" si="189"/>
        <v>3.5377074742268069</v>
      </c>
      <c r="I2130" s="34">
        <f t="shared" si="190"/>
        <v>3.5377074742268158E-2</v>
      </c>
      <c r="J2130" s="338">
        <f t="shared" si="191"/>
        <v>-9.0205620750793969E-17</v>
      </c>
      <c r="K2130" s="1786"/>
      <c r="L2130" s="1787"/>
      <c r="M2130" s="1786"/>
      <c r="N2130" s="1786"/>
      <c r="O2130" s="1786"/>
      <c r="P2130" s="1786"/>
      <c r="Q2130" s="1786"/>
    </row>
    <row r="2131" spans="1:17">
      <c r="A2131" s="764">
        <v>40424</v>
      </c>
      <c r="B2131" s="154">
        <f t="shared" si="185"/>
        <v>7.536000000000001E-2</v>
      </c>
      <c r="C2131" s="206">
        <f t="shared" si="187"/>
        <v>6.8419664948453571E-2</v>
      </c>
      <c r="D2131" s="33">
        <f t="shared" si="186"/>
        <v>9.8900000000000002E-2</v>
      </c>
      <c r="E2131" s="206">
        <f t="shared" si="188"/>
        <v>0.10377074742268048</v>
      </c>
      <c r="F2131" s="765">
        <v>9.89</v>
      </c>
      <c r="G2131" s="765">
        <v>2.3540000000000001</v>
      </c>
      <c r="H2131" s="337">
        <f t="shared" si="189"/>
        <v>3.5351082474226829</v>
      </c>
      <c r="I2131" s="34">
        <f t="shared" si="190"/>
        <v>3.5351082474226914E-2</v>
      </c>
      <c r="J2131" s="338">
        <f t="shared" si="191"/>
        <v>-8.3266726846886741E-17</v>
      </c>
      <c r="K2131" s="1786"/>
      <c r="L2131" s="1787"/>
      <c r="M2131" s="1786"/>
      <c r="N2131" s="1786"/>
      <c r="O2131" s="1786"/>
      <c r="P2131" s="1786"/>
      <c r="Q2131" s="1786"/>
    </row>
    <row r="2132" spans="1:17">
      <c r="A2132" s="764">
        <v>40427</v>
      </c>
      <c r="B2132" s="154">
        <f t="shared" si="185"/>
        <v>7.5239999999999987E-2</v>
      </c>
      <c r="C2132" s="206">
        <f t="shared" si="187"/>
        <v>6.8468492268041192E-2</v>
      </c>
      <c r="D2132" s="33">
        <f t="shared" si="186"/>
        <v>9.8599999999999993E-2</v>
      </c>
      <c r="E2132" s="206">
        <f t="shared" si="188"/>
        <v>0.10379381443298978</v>
      </c>
      <c r="F2132" s="765">
        <v>9.86</v>
      </c>
      <c r="G2132" s="765">
        <v>2.3359999999999999</v>
      </c>
      <c r="H2132" s="337">
        <f t="shared" si="189"/>
        <v>3.5325322164948481</v>
      </c>
      <c r="I2132" s="34">
        <f t="shared" si="190"/>
        <v>3.5325322164948589E-2</v>
      </c>
      <c r="J2132" s="338">
        <f t="shared" si="191"/>
        <v>-1.1102230246251565E-16</v>
      </c>
      <c r="K2132" s="1786"/>
      <c r="L2132" s="1787"/>
      <c r="M2132" s="1786"/>
      <c r="N2132" s="1786"/>
      <c r="O2132" s="1786"/>
      <c r="P2132" s="1786"/>
      <c r="Q2132" s="1786"/>
    </row>
    <row r="2133" spans="1:17">
      <c r="A2133" s="764">
        <v>40428</v>
      </c>
      <c r="B2133" s="154">
        <f t="shared" si="185"/>
        <v>7.6850000000000002E-2</v>
      </c>
      <c r="C2133" s="206">
        <f t="shared" si="187"/>
        <v>6.8515463917525748E-2</v>
      </c>
      <c r="D2133" s="33">
        <f t="shared" si="186"/>
        <v>9.9399999999999988E-2</v>
      </c>
      <c r="E2133" s="206">
        <f t="shared" si="188"/>
        <v>0.1038152061855671</v>
      </c>
      <c r="F2133" s="765">
        <v>9.94</v>
      </c>
      <c r="G2133" s="765">
        <v>2.2549999999999999</v>
      </c>
      <c r="H2133" s="337">
        <f t="shared" si="189"/>
        <v>3.5299742268041268</v>
      </c>
      <c r="I2133" s="34">
        <f t="shared" si="190"/>
        <v>3.5299742268041348E-2</v>
      </c>
      <c r="J2133" s="338">
        <f t="shared" si="191"/>
        <v>-8.3266726846886741E-17</v>
      </c>
      <c r="K2133" s="1786"/>
      <c r="L2133" s="1787"/>
      <c r="M2133" s="1786"/>
      <c r="N2133" s="1786"/>
      <c r="O2133" s="1786"/>
      <c r="P2133" s="1786"/>
      <c r="Q2133" s="1786"/>
    </row>
    <row r="2134" spans="1:17">
      <c r="A2134" s="764">
        <v>40429</v>
      </c>
      <c r="B2134" s="154">
        <f t="shared" si="185"/>
        <v>7.6129999999999989E-2</v>
      </c>
      <c r="C2134" s="206">
        <f t="shared" si="187"/>
        <v>6.8563015463917493E-2</v>
      </c>
      <c r="D2134" s="33">
        <f t="shared" si="186"/>
        <v>9.9100000000000008E-2</v>
      </c>
      <c r="E2134" s="206">
        <f t="shared" si="188"/>
        <v>0.10383711340206195</v>
      </c>
      <c r="F2134" s="765">
        <v>9.91</v>
      </c>
      <c r="G2134" s="765">
        <v>2.2970000000000002</v>
      </c>
      <c r="H2134" s="337">
        <f t="shared" si="189"/>
        <v>3.5274097938144364</v>
      </c>
      <c r="I2134" s="34">
        <f t="shared" si="190"/>
        <v>3.5274097938144455E-2</v>
      </c>
      <c r="J2134" s="338">
        <f t="shared" si="191"/>
        <v>-9.0205620750793969E-17</v>
      </c>
      <c r="K2134" s="1786"/>
      <c r="L2134" s="1787"/>
      <c r="M2134" s="1786"/>
      <c r="N2134" s="1786"/>
      <c r="O2134" s="1786"/>
      <c r="P2134" s="1786"/>
      <c r="Q2134" s="1786"/>
    </row>
    <row r="2135" spans="1:17">
      <c r="A2135" s="764">
        <v>40430</v>
      </c>
      <c r="B2135" s="154">
        <f t="shared" si="185"/>
        <v>7.4939999999999993E-2</v>
      </c>
      <c r="C2135" s="206">
        <f t="shared" si="187"/>
        <v>6.8609497422680382E-2</v>
      </c>
      <c r="D2135" s="33">
        <f t="shared" si="186"/>
        <v>9.8299999999999998E-2</v>
      </c>
      <c r="E2135" s="206">
        <f t="shared" si="188"/>
        <v>0.10385863402061868</v>
      </c>
      <c r="F2135" s="765">
        <v>9.83</v>
      </c>
      <c r="G2135" s="765">
        <v>2.3359999999999999</v>
      </c>
      <c r="H2135" s="337">
        <f t="shared" si="189"/>
        <v>3.5249136597938175</v>
      </c>
      <c r="I2135" s="34">
        <f t="shared" si="190"/>
        <v>3.5249136597938296E-2</v>
      </c>
      <c r="J2135" s="338">
        <f t="shared" si="191"/>
        <v>-1.1796119636642288E-16</v>
      </c>
      <c r="K2135" s="1786"/>
      <c r="L2135" s="1787"/>
      <c r="M2135" s="1786"/>
      <c r="N2135" s="1786"/>
      <c r="O2135" s="1786"/>
      <c r="P2135" s="1786"/>
      <c r="Q2135" s="1786"/>
    </row>
    <row r="2136" spans="1:17">
      <c r="A2136" s="764">
        <v>40431</v>
      </c>
      <c r="B2136" s="154">
        <f t="shared" si="185"/>
        <v>7.4299999999999991E-2</v>
      </c>
      <c r="C2136" s="206">
        <f t="shared" si="187"/>
        <v>6.8654858247422651E-2</v>
      </c>
      <c r="D2136" s="33">
        <f t="shared" si="186"/>
        <v>9.8299999999999998E-2</v>
      </c>
      <c r="E2136" s="206">
        <f t="shared" si="188"/>
        <v>0.1038804123711341</v>
      </c>
      <c r="F2136" s="765">
        <v>9.83</v>
      </c>
      <c r="G2136" s="765">
        <v>2.4</v>
      </c>
      <c r="H2136" s="337">
        <f t="shared" si="189"/>
        <v>3.5225554123711373</v>
      </c>
      <c r="I2136" s="34">
        <f t="shared" si="190"/>
        <v>3.522555412371145E-2</v>
      </c>
      <c r="J2136" s="338">
        <f t="shared" si="191"/>
        <v>-7.6327832942979512E-17</v>
      </c>
      <c r="K2136" s="1786"/>
      <c r="L2136" s="1787"/>
      <c r="M2136" s="1786"/>
      <c r="N2136" s="1786"/>
      <c r="O2136" s="1786"/>
      <c r="P2136" s="1786"/>
      <c r="Q2136" s="1786"/>
    </row>
    <row r="2137" spans="1:17">
      <c r="A2137" s="764">
        <v>40434</v>
      </c>
      <c r="B2137" s="154">
        <f t="shared" si="185"/>
        <v>7.3429999999999995E-2</v>
      </c>
      <c r="C2137" s="206">
        <f t="shared" si="187"/>
        <v>6.8701224226804095E-2</v>
      </c>
      <c r="D2137" s="33">
        <f t="shared" si="186"/>
        <v>9.7699999999999995E-2</v>
      </c>
      <c r="E2137" s="206">
        <f t="shared" si="188"/>
        <v>0.10390270618556713</v>
      </c>
      <c r="F2137" s="765">
        <v>9.77</v>
      </c>
      <c r="G2137" s="765">
        <v>2.427</v>
      </c>
      <c r="H2137" s="337">
        <f t="shared" si="189"/>
        <v>3.5201481958762924</v>
      </c>
      <c r="I2137" s="34">
        <f t="shared" si="190"/>
        <v>3.5201481958763034E-2</v>
      </c>
      <c r="J2137" s="338">
        <f t="shared" si="191"/>
        <v>-1.1102230246251565E-16</v>
      </c>
      <c r="K2137" s="1786"/>
      <c r="L2137" s="1787"/>
      <c r="M2137" s="1786"/>
      <c r="N2137" s="1786"/>
      <c r="O2137" s="1786"/>
      <c r="P2137" s="1786"/>
      <c r="Q2137" s="1786"/>
    </row>
    <row r="2138" spans="1:17">
      <c r="A2138" s="764">
        <v>40435</v>
      </c>
      <c r="B2138" s="154">
        <f t="shared" si="185"/>
        <v>7.3789999999999994E-2</v>
      </c>
      <c r="C2138" s="206">
        <f t="shared" si="187"/>
        <v>6.8747963917525745E-2</v>
      </c>
      <c r="D2138" s="33">
        <f t="shared" si="186"/>
        <v>9.7500000000000003E-2</v>
      </c>
      <c r="E2138" s="206">
        <f t="shared" si="188"/>
        <v>0.1039250000000001</v>
      </c>
      <c r="F2138" s="765">
        <v>9.75</v>
      </c>
      <c r="G2138" s="765">
        <v>2.371</v>
      </c>
      <c r="H2138" s="337">
        <f t="shared" si="189"/>
        <v>3.5177036082474267</v>
      </c>
      <c r="I2138" s="34">
        <f t="shared" si="190"/>
        <v>3.5177036082474356E-2</v>
      </c>
      <c r="J2138" s="338">
        <f t="shared" si="191"/>
        <v>-9.0205620750793969E-17</v>
      </c>
      <c r="K2138" s="1786"/>
      <c r="L2138" s="1787"/>
      <c r="M2138" s="1786"/>
      <c r="N2138" s="1786"/>
      <c r="O2138" s="1786"/>
      <c r="P2138" s="1786"/>
      <c r="Q2138" s="1786"/>
    </row>
    <row r="2139" spans="1:17">
      <c r="A2139" s="764">
        <v>40436</v>
      </c>
      <c r="B2139" s="154">
        <f t="shared" si="185"/>
        <v>7.3660000000000003E-2</v>
      </c>
      <c r="C2139" s="206">
        <f t="shared" si="187"/>
        <v>6.8794716494845323E-2</v>
      </c>
      <c r="D2139" s="33">
        <f t="shared" si="186"/>
        <v>9.7699999999999995E-2</v>
      </c>
      <c r="E2139" s="206">
        <f t="shared" si="188"/>
        <v>0.10394780927835062</v>
      </c>
      <c r="F2139" s="765">
        <v>9.77</v>
      </c>
      <c r="G2139" s="765">
        <v>2.4039999999999999</v>
      </c>
      <c r="H2139" s="337">
        <f t="shared" si="189"/>
        <v>3.5153092783505193</v>
      </c>
      <c r="I2139" s="34">
        <f t="shared" si="190"/>
        <v>3.5153092783505299E-2</v>
      </c>
      <c r="J2139" s="338">
        <f t="shared" si="191"/>
        <v>-1.0408340855860843E-16</v>
      </c>
      <c r="K2139" s="1786"/>
      <c r="L2139" s="1787"/>
      <c r="M2139" s="1786"/>
      <c r="N2139" s="1786"/>
      <c r="O2139" s="1786"/>
      <c r="P2139" s="1786"/>
      <c r="Q2139" s="1786"/>
    </row>
    <row r="2140" spans="1:17">
      <c r="A2140" s="764">
        <v>40437</v>
      </c>
      <c r="B2140" s="154">
        <f t="shared" si="185"/>
        <v>7.3220000000000007E-2</v>
      </c>
      <c r="C2140" s="206">
        <f t="shared" si="187"/>
        <v>6.8841030927835015E-2</v>
      </c>
      <c r="D2140" s="33">
        <f t="shared" si="186"/>
        <v>9.8000000000000004E-2</v>
      </c>
      <c r="E2140" s="206">
        <f t="shared" si="188"/>
        <v>0.10397126288659804</v>
      </c>
      <c r="F2140" s="765">
        <v>9.8000000000000007</v>
      </c>
      <c r="G2140" s="765">
        <v>2.4780000000000002</v>
      </c>
      <c r="H2140" s="337">
        <f t="shared" si="189"/>
        <v>3.5130231958762925</v>
      </c>
      <c r="I2140" s="34">
        <f t="shared" si="190"/>
        <v>3.5130231958763025E-2</v>
      </c>
      <c r="J2140" s="338">
        <f t="shared" si="191"/>
        <v>-9.7144514654701197E-17</v>
      </c>
      <c r="K2140" s="1786"/>
      <c r="L2140" s="1787"/>
      <c r="M2140" s="1786"/>
      <c r="N2140" s="1786"/>
      <c r="O2140" s="1786"/>
      <c r="P2140" s="1786"/>
      <c r="Q2140" s="1786"/>
    </row>
    <row r="2141" spans="1:17">
      <c r="A2141" s="764">
        <v>40438</v>
      </c>
      <c r="B2141" s="154">
        <f t="shared" si="185"/>
        <v>7.393000000000001E-2</v>
      </c>
      <c r="C2141" s="206">
        <f t="shared" si="187"/>
        <v>6.8886920103092747E-2</v>
      </c>
      <c r="D2141" s="33">
        <f t="shared" si="186"/>
        <v>9.820000000000001E-2</v>
      </c>
      <c r="E2141" s="206">
        <f t="shared" si="188"/>
        <v>0.10399394329896917</v>
      </c>
      <c r="F2141" s="765">
        <v>9.82</v>
      </c>
      <c r="G2141" s="765">
        <v>2.427</v>
      </c>
      <c r="H2141" s="337">
        <f t="shared" si="189"/>
        <v>3.5107023195876335</v>
      </c>
      <c r="I2141" s="34">
        <f t="shared" si="190"/>
        <v>3.5107023195876427E-2</v>
      </c>
      <c r="J2141" s="338">
        <f t="shared" si="191"/>
        <v>-9.0205620750793969E-17</v>
      </c>
      <c r="K2141" s="1786"/>
      <c r="L2141" s="1787"/>
      <c r="M2141" s="1786"/>
      <c r="N2141" s="1786"/>
      <c r="O2141" s="1786"/>
      <c r="P2141" s="1786"/>
      <c r="Q2141" s="1786"/>
    </row>
    <row r="2142" spans="1:17">
      <c r="A2142" s="764">
        <v>40441</v>
      </c>
      <c r="B2142" s="154">
        <f t="shared" si="185"/>
        <v>7.2730000000000003E-2</v>
      </c>
      <c r="C2142" s="206">
        <f t="shared" si="187"/>
        <v>6.893148195876285E-2</v>
      </c>
      <c r="D2142" s="33">
        <f t="shared" si="186"/>
        <v>9.74E-2</v>
      </c>
      <c r="E2142" s="206">
        <f t="shared" si="188"/>
        <v>0.10401585051546401</v>
      </c>
      <c r="F2142" s="765">
        <v>9.74</v>
      </c>
      <c r="G2142" s="765">
        <v>2.4670000000000001</v>
      </c>
      <c r="H2142" s="337">
        <f t="shared" si="189"/>
        <v>3.5084368556701078</v>
      </c>
      <c r="I2142" s="34">
        <f t="shared" si="190"/>
        <v>3.5084368556701162E-2</v>
      </c>
      <c r="J2142" s="338">
        <f t="shared" si="191"/>
        <v>-8.3266726846886741E-17</v>
      </c>
      <c r="K2142" s="1786"/>
      <c r="L2142" s="1787"/>
      <c r="M2142" s="1786"/>
      <c r="N2142" s="1786"/>
      <c r="O2142" s="1786"/>
      <c r="P2142" s="1786"/>
      <c r="Q2142" s="1786"/>
    </row>
    <row r="2143" spans="1:17">
      <c r="A2143" s="764">
        <v>40442</v>
      </c>
      <c r="B2143" s="154">
        <f t="shared" si="185"/>
        <v>7.2770000000000015E-2</v>
      </c>
      <c r="C2143" s="206">
        <f t="shared" si="187"/>
        <v>6.8977087628865938E-2</v>
      </c>
      <c r="D2143" s="33">
        <f t="shared" si="186"/>
        <v>9.7299999999999998E-2</v>
      </c>
      <c r="E2143" s="206">
        <f t="shared" si="188"/>
        <v>0.10403853092783515</v>
      </c>
      <c r="F2143" s="765">
        <v>9.73</v>
      </c>
      <c r="G2143" s="765">
        <v>2.4529999999999998</v>
      </c>
      <c r="H2143" s="337">
        <f t="shared" si="189"/>
        <v>3.5061443298969119</v>
      </c>
      <c r="I2143" s="34">
        <f t="shared" si="190"/>
        <v>3.5061443298969208E-2</v>
      </c>
      <c r="J2143" s="338">
        <f t="shared" si="191"/>
        <v>-9.0205620750793969E-17</v>
      </c>
      <c r="K2143" s="1786"/>
      <c r="L2143" s="1787"/>
      <c r="M2143" s="1786"/>
      <c r="N2143" s="1786"/>
      <c r="O2143" s="1786"/>
      <c r="P2143" s="1786"/>
      <c r="Q2143" s="1786"/>
    </row>
    <row r="2144" spans="1:17">
      <c r="A2144" s="764">
        <v>40443</v>
      </c>
      <c r="B2144" s="154">
        <f t="shared" si="185"/>
        <v>7.4309999999999987E-2</v>
      </c>
      <c r="C2144" s="206">
        <f t="shared" si="187"/>
        <v>6.9025064432989655E-2</v>
      </c>
      <c r="D2144" s="33">
        <f t="shared" si="186"/>
        <v>9.7799999999999998E-2</v>
      </c>
      <c r="E2144" s="206">
        <f t="shared" si="188"/>
        <v>0.10406211340206195</v>
      </c>
      <c r="F2144" s="765">
        <v>9.7799999999999994</v>
      </c>
      <c r="G2144" s="765">
        <v>2.3490000000000002</v>
      </c>
      <c r="H2144" s="337">
        <f t="shared" si="189"/>
        <v>3.5037048969072218</v>
      </c>
      <c r="I2144" s="34">
        <f t="shared" si="190"/>
        <v>3.5037048969072296E-2</v>
      </c>
      <c r="J2144" s="338">
        <f t="shared" si="191"/>
        <v>-7.6327832942979512E-17</v>
      </c>
      <c r="K2144" s="1786"/>
      <c r="L2144" s="1787"/>
      <c r="M2144" s="1786"/>
      <c r="N2144" s="1786"/>
      <c r="O2144" s="1786"/>
      <c r="P2144" s="1786"/>
      <c r="Q2144" s="1786"/>
    </row>
    <row r="2145" spans="1:17">
      <c r="A2145" s="764">
        <v>40444</v>
      </c>
      <c r="B2145" s="154">
        <f t="shared" si="185"/>
        <v>7.5450000000000003E-2</v>
      </c>
      <c r="C2145" s="206">
        <f t="shared" si="187"/>
        <v>6.9075038659793767E-2</v>
      </c>
      <c r="D2145" s="33">
        <f t="shared" si="186"/>
        <v>9.8299999999999998E-2</v>
      </c>
      <c r="E2145" s="206">
        <f t="shared" si="188"/>
        <v>0.10408659793814443</v>
      </c>
      <c r="F2145" s="765">
        <v>9.83</v>
      </c>
      <c r="G2145" s="765">
        <v>2.2850000000000001</v>
      </c>
      <c r="H2145" s="337">
        <f t="shared" si="189"/>
        <v>3.5011559278350561</v>
      </c>
      <c r="I2145" s="34">
        <f t="shared" si="190"/>
        <v>3.501155927835066E-2</v>
      </c>
      <c r="J2145" s="338">
        <f t="shared" si="191"/>
        <v>-9.7144514654701197E-17</v>
      </c>
      <c r="K2145" s="1786"/>
      <c r="L2145" s="1787"/>
      <c r="M2145" s="1786"/>
      <c r="N2145" s="1786"/>
      <c r="O2145" s="1786"/>
      <c r="P2145" s="1786"/>
      <c r="Q2145" s="1786"/>
    </row>
    <row r="2146" spans="1:17">
      <c r="A2146" s="764">
        <v>40445</v>
      </c>
      <c r="B2146" s="154">
        <f t="shared" si="185"/>
        <v>7.3779999999999998E-2</v>
      </c>
      <c r="C2146" s="206">
        <f t="shared" si="187"/>
        <v>6.9123402061855618E-2</v>
      </c>
      <c r="D2146" s="33">
        <f t="shared" si="186"/>
        <v>9.7200000000000009E-2</v>
      </c>
      <c r="E2146" s="206">
        <f t="shared" si="188"/>
        <v>0.10411005154639186</v>
      </c>
      <c r="F2146" s="765">
        <v>9.7200000000000006</v>
      </c>
      <c r="G2146" s="765">
        <v>2.3420000000000001</v>
      </c>
      <c r="H2146" s="337">
        <f t="shared" si="189"/>
        <v>3.4986649484536136</v>
      </c>
      <c r="I2146" s="34">
        <f t="shared" si="190"/>
        <v>3.4986649484536239E-2</v>
      </c>
      <c r="J2146" s="338">
        <f t="shared" si="191"/>
        <v>-1.0408340855860843E-16</v>
      </c>
      <c r="K2146" s="1786"/>
      <c r="L2146" s="1787"/>
      <c r="M2146" s="1786"/>
      <c r="N2146" s="1786"/>
      <c r="O2146" s="1786"/>
      <c r="P2146" s="1786"/>
      <c r="Q2146" s="1786"/>
    </row>
    <row r="2147" spans="1:17">
      <c r="A2147" s="764">
        <v>40448</v>
      </c>
      <c r="B2147" s="154">
        <f t="shared" si="185"/>
        <v>7.4510000000000007E-2</v>
      </c>
      <c r="C2147" s="206">
        <f t="shared" si="187"/>
        <v>6.9170708762886543E-2</v>
      </c>
      <c r="D2147" s="33">
        <f t="shared" si="186"/>
        <v>9.7200000000000009E-2</v>
      </c>
      <c r="E2147" s="206">
        <f t="shared" si="188"/>
        <v>0.10413234536082484</v>
      </c>
      <c r="F2147" s="765">
        <v>9.7200000000000006</v>
      </c>
      <c r="G2147" s="765">
        <v>2.2690000000000001</v>
      </c>
      <c r="H2147" s="337">
        <f t="shared" si="189"/>
        <v>3.4961636597938193</v>
      </c>
      <c r="I2147" s="34">
        <f t="shared" si="190"/>
        <v>3.49616365979383E-2</v>
      </c>
      <c r="J2147" s="338">
        <f t="shared" si="191"/>
        <v>-1.1102230246251565E-16</v>
      </c>
      <c r="K2147" s="1786"/>
      <c r="L2147" s="1787"/>
      <c r="M2147" s="1786"/>
      <c r="N2147" s="1786"/>
      <c r="O2147" s="1786"/>
      <c r="P2147" s="1786"/>
      <c r="Q2147" s="1786"/>
    </row>
    <row r="2148" spans="1:17">
      <c r="A2148" s="764">
        <v>40449</v>
      </c>
      <c r="B2148" s="154">
        <f t="shared" si="185"/>
        <v>7.4740000000000001E-2</v>
      </c>
      <c r="C2148" s="206">
        <f t="shared" si="187"/>
        <v>6.9218260309278301E-2</v>
      </c>
      <c r="D2148" s="33">
        <f t="shared" si="186"/>
        <v>9.7200000000000009E-2</v>
      </c>
      <c r="E2148" s="206">
        <f t="shared" si="188"/>
        <v>0.10415463917525784</v>
      </c>
      <c r="F2148" s="765">
        <v>9.7200000000000006</v>
      </c>
      <c r="G2148" s="765">
        <v>2.246</v>
      </c>
      <c r="H2148" s="337">
        <f t="shared" si="189"/>
        <v>3.4936378865979423</v>
      </c>
      <c r="I2148" s="34">
        <f t="shared" si="190"/>
        <v>3.4936378865979542E-2</v>
      </c>
      <c r="J2148" s="338">
        <f t="shared" si="191"/>
        <v>-1.1796119636642288E-16</v>
      </c>
      <c r="K2148" s="1786"/>
      <c r="L2148" s="1787"/>
      <c r="M2148" s="1786"/>
      <c r="N2148" s="1786"/>
      <c r="O2148" s="1786"/>
      <c r="P2148" s="1786"/>
      <c r="Q2148" s="1786"/>
    </row>
    <row r="2149" spans="1:17">
      <c r="A2149" s="764">
        <v>40450</v>
      </c>
      <c r="B2149" s="154">
        <f t="shared" si="185"/>
        <v>7.4900000000000008E-2</v>
      </c>
      <c r="C2149" s="206">
        <f t="shared" si="187"/>
        <v>6.9263518041237065E-2</v>
      </c>
      <c r="D2149" s="33">
        <f t="shared" si="186"/>
        <v>9.7299999999999998E-2</v>
      </c>
      <c r="E2149" s="206">
        <f t="shared" si="188"/>
        <v>0.10417564432989701</v>
      </c>
      <c r="F2149" s="765">
        <v>9.73</v>
      </c>
      <c r="G2149" s="765">
        <v>2.2400000000000002</v>
      </c>
      <c r="H2149" s="337">
        <f t="shared" si="189"/>
        <v>3.4912126288659828</v>
      </c>
      <c r="I2149" s="34">
        <f t="shared" si="190"/>
        <v>3.4912126288659945E-2</v>
      </c>
      <c r="J2149" s="338">
        <f t="shared" si="191"/>
        <v>-1.1796119636642288E-16</v>
      </c>
      <c r="K2149" s="1786"/>
      <c r="L2149" s="1787"/>
      <c r="M2149" s="1786"/>
      <c r="N2149" s="1786"/>
      <c r="O2149" s="1786"/>
      <c r="P2149" s="1786"/>
      <c r="Q2149" s="1786"/>
    </row>
    <row r="2150" spans="1:17">
      <c r="A2150" s="764">
        <v>40451</v>
      </c>
      <c r="B2150" s="154">
        <f t="shared" si="185"/>
        <v>7.5019999999999989E-2</v>
      </c>
      <c r="C2150" s="206">
        <f t="shared" si="187"/>
        <v>6.9307255154639133E-2</v>
      </c>
      <c r="D2150" s="33">
        <f t="shared" si="186"/>
        <v>9.7799999999999998E-2</v>
      </c>
      <c r="E2150" s="206">
        <f t="shared" si="188"/>
        <v>0.10419626288659806</v>
      </c>
      <c r="F2150" s="765">
        <v>9.7799999999999994</v>
      </c>
      <c r="G2150" s="765">
        <v>2.278</v>
      </c>
      <c r="H2150" s="337">
        <f t="shared" si="189"/>
        <v>3.4889007731958794</v>
      </c>
      <c r="I2150" s="34">
        <f t="shared" si="190"/>
        <v>3.4889007731958924E-2</v>
      </c>
      <c r="J2150" s="338">
        <f t="shared" si="191"/>
        <v>-1.3183898417423734E-16</v>
      </c>
      <c r="K2150" s="1786"/>
      <c r="L2150" s="1787"/>
      <c r="M2150" s="1786"/>
      <c r="N2150" s="1786"/>
      <c r="O2150" s="1786"/>
      <c r="P2150" s="1786"/>
      <c r="Q2150" s="1786"/>
    </row>
    <row r="2151" spans="1:17">
      <c r="A2151" s="764">
        <v>40452</v>
      </c>
      <c r="B2151" s="154">
        <f t="shared" si="185"/>
        <v>7.4840000000000004E-2</v>
      </c>
      <c r="C2151" s="206">
        <f t="shared" si="187"/>
        <v>6.935220360824737E-2</v>
      </c>
      <c r="D2151" s="33">
        <f t="shared" si="186"/>
        <v>9.7699999999999995E-2</v>
      </c>
      <c r="E2151" s="206">
        <f t="shared" si="188"/>
        <v>0.10421791237113412</v>
      </c>
      <c r="F2151" s="765">
        <v>9.77</v>
      </c>
      <c r="G2151" s="765">
        <v>2.286</v>
      </c>
      <c r="H2151" s="337">
        <f t="shared" si="189"/>
        <v>3.4865708762886629</v>
      </c>
      <c r="I2151" s="34">
        <f t="shared" si="190"/>
        <v>3.4865708762886749E-2</v>
      </c>
      <c r="J2151" s="338">
        <f t="shared" si="191"/>
        <v>-1.1796119636642288E-16</v>
      </c>
      <c r="K2151" s="1786"/>
      <c r="L2151" s="1787"/>
      <c r="M2151" s="1786"/>
      <c r="N2151" s="1786"/>
      <c r="O2151" s="1786"/>
      <c r="P2151" s="1786"/>
      <c r="Q2151" s="1786"/>
    </row>
    <row r="2152" spans="1:17">
      <c r="A2152" s="764">
        <v>40455</v>
      </c>
      <c r="B2152" s="154">
        <f t="shared" si="185"/>
        <v>7.578E-2</v>
      </c>
      <c r="C2152" s="206">
        <f t="shared" si="187"/>
        <v>6.9398762886597895E-2</v>
      </c>
      <c r="D2152" s="33">
        <f t="shared" si="186"/>
        <v>9.8299999999999998E-2</v>
      </c>
      <c r="E2152" s="206">
        <f t="shared" si="188"/>
        <v>0.10424033505154649</v>
      </c>
      <c r="F2152" s="765">
        <v>9.83</v>
      </c>
      <c r="G2152" s="765">
        <v>2.2519999999999998</v>
      </c>
      <c r="H2152" s="337">
        <f t="shared" si="189"/>
        <v>3.4841572164948489</v>
      </c>
      <c r="I2152" s="34">
        <f t="shared" si="190"/>
        <v>3.4841572164948598E-2</v>
      </c>
      <c r="J2152" s="338">
        <f t="shared" si="191"/>
        <v>-1.1102230246251565E-16</v>
      </c>
      <c r="K2152" s="1786"/>
      <c r="L2152" s="1787"/>
      <c r="M2152" s="1786"/>
      <c r="N2152" s="1786"/>
      <c r="O2152" s="1786"/>
      <c r="P2152" s="1786"/>
      <c r="Q2152" s="1786"/>
    </row>
    <row r="2153" spans="1:17">
      <c r="A2153" s="764">
        <v>40456</v>
      </c>
      <c r="B2153" s="154">
        <f t="shared" si="185"/>
        <v>7.4310000000000015E-2</v>
      </c>
      <c r="C2153" s="206">
        <f t="shared" si="187"/>
        <v>6.9444394329896852E-2</v>
      </c>
      <c r="D2153" s="33">
        <f t="shared" si="186"/>
        <v>9.7100000000000006E-2</v>
      </c>
      <c r="E2153" s="206">
        <f t="shared" si="188"/>
        <v>0.10426159793814442</v>
      </c>
      <c r="F2153" s="765">
        <v>9.7100000000000009</v>
      </c>
      <c r="G2153" s="765">
        <v>2.2789999999999999</v>
      </c>
      <c r="H2153" s="337">
        <f t="shared" si="189"/>
        <v>3.4817203608247458</v>
      </c>
      <c r="I2153" s="34">
        <f t="shared" si="190"/>
        <v>3.4817203608247568E-2</v>
      </c>
      <c r="J2153" s="338">
        <f t="shared" si="191"/>
        <v>-1.1102230246251565E-16</v>
      </c>
      <c r="K2153" s="1786"/>
      <c r="L2153" s="1787"/>
      <c r="M2153" s="1786"/>
      <c r="N2153" s="1786"/>
      <c r="O2153" s="1786"/>
      <c r="P2153" s="1786"/>
      <c r="Q2153" s="1786"/>
    </row>
    <row r="2154" spans="1:17">
      <c r="A2154" s="764">
        <v>40457</v>
      </c>
      <c r="B2154" s="154">
        <f t="shared" si="185"/>
        <v>7.4560000000000001E-2</v>
      </c>
      <c r="C2154" s="206">
        <f t="shared" si="187"/>
        <v>6.9489652061855617E-2</v>
      </c>
      <c r="D2154" s="33">
        <f t="shared" si="186"/>
        <v>9.6799999999999997E-2</v>
      </c>
      <c r="E2154" s="206">
        <f t="shared" si="188"/>
        <v>0.10428182989690729</v>
      </c>
      <c r="F2154" s="765">
        <v>9.68</v>
      </c>
      <c r="G2154" s="765">
        <v>2.2240000000000002</v>
      </c>
      <c r="H2154" s="337">
        <f t="shared" si="189"/>
        <v>3.4792177835051588</v>
      </c>
      <c r="I2154" s="34">
        <f t="shared" si="190"/>
        <v>3.4792177835051674E-2</v>
      </c>
      <c r="J2154" s="338">
        <f t="shared" si="191"/>
        <v>-8.3266726846886741E-17</v>
      </c>
      <c r="K2154" s="1786"/>
      <c r="L2154" s="1787"/>
      <c r="M2154" s="1786"/>
      <c r="N2154" s="1786"/>
      <c r="O2154" s="1786"/>
      <c r="P2154" s="1786"/>
      <c r="Q2154" s="1786"/>
    </row>
    <row r="2155" spans="1:17">
      <c r="A2155" s="764">
        <v>40458</v>
      </c>
      <c r="B2155" s="154">
        <f t="shared" si="185"/>
        <v>7.4079999999999993E-2</v>
      </c>
      <c r="C2155" s="206">
        <f t="shared" si="187"/>
        <v>6.9532976804123667E-2</v>
      </c>
      <c r="D2155" s="33">
        <f t="shared" si="186"/>
        <v>9.6699999999999994E-2</v>
      </c>
      <c r="E2155" s="206">
        <f t="shared" si="188"/>
        <v>0.10430077319587637</v>
      </c>
      <c r="F2155" s="765">
        <v>9.67</v>
      </c>
      <c r="G2155" s="765">
        <v>2.262</v>
      </c>
      <c r="H2155" s="337">
        <f t="shared" si="189"/>
        <v>3.4767796391752621</v>
      </c>
      <c r="I2155" s="34">
        <f t="shared" si="190"/>
        <v>3.4767796391752703E-2</v>
      </c>
      <c r="J2155" s="338">
        <f t="shared" si="191"/>
        <v>-8.3266726846886741E-17</v>
      </c>
      <c r="K2155" s="1786"/>
      <c r="L2155" s="1787"/>
      <c r="M2155" s="1786"/>
      <c r="N2155" s="1786"/>
      <c r="O2155" s="1786"/>
      <c r="P2155" s="1786"/>
      <c r="Q2155" s="1786"/>
    </row>
    <row r="2156" spans="1:17">
      <c r="A2156" s="764">
        <v>40459</v>
      </c>
      <c r="B2156" s="154">
        <f t="shared" si="185"/>
        <v>7.4060000000000001E-2</v>
      </c>
      <c r="C2156" s="206">
        <f t="shared" si="187"/>
        <v>6.9578144329896868E-2</v>
      </c>
      <c r="D2156" s="33">
        <f t="shared" si="186"/>
        <v>9.6600000000000005E-2</v>
      </c>
      <c r="E2156" s="206">
        <f t="shared" si="188"/>
        <v>0.10432061855670112</v>
      </c>
      <c r="F2156" s="765">
        <v>9.66</v>
      </c>
      <c r="G2156" s="765">
        <v>2.254</v>
      </c>
      <c r="H2156" s="337">
        <f t="shared" si="189"/>
        <v>3.4742474226804161</v>
      </c>
      <c r="I2156" s="34">
        <f t="shared" si="190"/>
        <v>3.4742474226804251E-2</v>
      </c>
      <c r="J2156" s="338">
        <f t="shared" si="191"/>
        <v>-9.0205620750793969E-17</v>
      </c>
      <c r="K2156" s="1786"/>
      <c r="L2156" s="1787"/>
      <c r="M2156" s="1786"/>
      <c r="N2156" s="1786"/>
      <c r="O2156" s="1786"/>
      <c r="P2156" s="1786"/>
      <c r="Q2156" s="1786"/>
    </row>
    <row r="2157" spans="1:17">
      <c r="A2157" s="764">
        <v>40462</v>
      </c>
      <c r="B2157" s="154">
        <f t="shared" si="185"/>
        <v>7.3580000000000007E-2</v>
      </c>
      <c r="C2157" s="206">
        <f t="shared" si="187"/>
        <v>6.9625206185566973E-2</v>
      </c>
      <c r="D2157" s="33">
        <f t="shared" si="186"/>
        <v>9.6300000000000011E-2</v>
      </c>
      <c r="E2157" s="206">
        <f t="shared" si="188"/>
        <v>0.10434175257731966</v>
      </c>
      <c r="F2157" s="765">
        <v>9.6300000000000008</v>
      </c>
      <c r="G2157" s="765">
        <v>2.2719999999999998</v>
      </c>
      <c r="H2157" s="337">
        <f t="shared" si="189"/>
        <v>3.4716546391752616</v>
      </c>
      <c r="I2157" s="34">
        <f t="shared" si="190"/>
        <v>3.4716546391752687E-2</v>
      </c>
      <c r="J2157" s="338">
        <f t="shared" si="191"/>
        <v>-6.9388939039072284E-17</v>
      </c>
      <c r="K2157" s="1786"/>
      <c r="L2157" s="1787"/>
      <c r="M2157" s="1786"/>
      <c r="N2157" s="1786"/>
      <c r="O2157" s="1786"/>
      <c r="P2157" s="1786"/>
      <c r="Q2157" s="1786"/>
    </row>
    <row r="2158" spans="1:17">
      <c r="A2158" s="764">
        <v>40463</v>
      </c>
      <c r="B2158" s="154">
        <f t="shared" si="185"/>
        <v>7.4069999999999997E-2</v>
      </c>
      <c r="C2158" s="206">
        <f t="shared" si="187"/>
        <v>6.9673131443298925E-2</v>
      </c>
      <c r="D2158" s="33">
        <f t="shared" si="186"/>
        <v>9.6500000000000002E-2</v>
      </c>
      <c r="E2158" s="206">
        <f t="shared" si="188"/>
        <v>0.10436262886597947</v>
      </c>
      <c r="F2158" s="765">
        <v>9.65</v>
      </c>
      <c r="G2158" s="765">
        <v>2.2429999999999999</v>
      </c>
      <c r="H2158" s="337">
        <f t="shared" si="189"/>
        <v>3.4689497422680451</v>
      </c>
      <c r="I2158" s="34">
        <f t="shared" si="190"/>
        <v>3.4689497422680543E-2</v>
      </c>
      <c r="J2158" s="338">
        <f t="shared" si="191"/>
        <v>-9.0205620750793969E-17</v>
      </c>
      <c r="K2158" s="1786"/>
      <c r="L2158" s="1787"/>
      <c r="M2158" s="1786"/>
      <c r="N2158" s="1786"/>
      <c r="O2158" s="1786"/>
      <c r="P2158" s="1786"/>
      <c r="Q2158" s="1786"/>
    </row>
    <row r="2159" spans="1:17">
      <c r="A2159" s="764">
        <v>40464</v>
      </c>
      <c r="B2159" s="154">
        <f t="shared" si="185"/>
        <v>7.2580000000000006E-2</v>
      </c>
      <c r="C2159" s="206">
        <f t="shared" si="187"/>
        <v>6.9719729381443246E-2</v>
      </c>
      <c r="D2159" s="33">
        <f t="shared" si="186"/>
        <v>9.5400000000000013E-2</v>
      </c>
      <c r="E2159" s="206">
        <f t="shared" si="188"/>
        <v>0.10438247422680422</v>
      </c>
      <c r="F2159" s="765">
        <v>9.5400000000000009</v>
      </c>
      <c r="G2159" s="765">
        <v>2.282</v>
      </c>
      <c r="H2159" s="337">
        <f t="shared" si="189"/>
        <v>3.4662744845360867</v>
      </c>
      <c r="I2159" s="34">
        <f t="shared" si="190"/>
        <v>3.4662744845360971E-2</v>
      </c>
      <c r="J2159" s="338">
        <f t="shared" si="191"/>
        <v>-1.0408340855860843E-16</v>
      </c>
      <c r="K2159" s="1786"/>
      <c r="L2159" s="1787"/>
      <c r="M2159" s="1786"/>
      <c r="N2159" s="1786"/>
      <c r="O2159" s="1786"/>
      <c r="P2159" s="1786"/>
      <c r="Q2159" s="1786"/>
    </row>
    <row r="2160" spans="1:17">
      <c r="A2160" s="764">
        <v>40465</v>
      </c>
      <c r="B2160" s="154">
        <f t="shared" si="185"/>
        <v>7.2349999999999998E-2</v>
      </c>
      <c r="C2160" s="206">
        <f t="shared" si="187"/>
        <v>6.9765992268041185E-2</v>
      </c>
      <c r="D2160" s="33">
        <f t="shared" si="186"/>
        <v>9.5299999999999996E-2</v>
      </c>
      <c r="E2160" s="206">
        <f t="shared" si="188"/>
        <v>0.10440206185567018</v>
      </c>
      <c r="F2160" s="765">
        <v>9.5299999999999994</v>
      </c>
      <c r="G2160" s="765">
        <v>2.2949999999999999</v>
      </c>
      <c r="H2160" s="337">
        <f t="shared" si="189"/>
        <v>3.4636069587628908</v>
      </c>
      <c r="I2160" s="34">
        <f t="shared" si="190"/>
        <v>3.4636069587628993E-2</v>
      </c>
      <c r="J2160" s="338">
        <f t="shared" si="191"/>
        <v>-8.3266726846886741E-17</v>
      </c>
      <c r="K2160" s="1786"/>
      <c r="L2160" s="1787"/>
      <c r="M2160" s="1786"/>
      <c r="N2160" s="1786"/>
      <c r="O2160" s="1786"/>
      <c r="P2160" s="1786"/>
      <c r="Q2160" s="1786"/>
    </row>
    <row r="2161" spans="1:17">
      <c r="A2161" s="764">
        <v>40466</v>
      </c>
      <c r="B2161" s="154">
        <f t="shared" si="185"/>
        <v>7.1489999999999998E-2</v>
      </c>
      <c r="C2161" s="206">
        <f t="shared" si="187"/>
        <v>6.9810012886597883E-2</v>
      </c>
      <c r="D2161" s="33">
        <f t="shared" si="186"/>
        <v>9.5199999999999993E-2</v>
      </c>
      <c r="E2161" s="206">
        <f t="shared" si="188"/>
        <v>0.1044208762886599</v>
      </c>
      <c r="F2161" s="765">
        <v>9.52</v>
      </c>
      <c r="G2161" s="765">
        <v>2.371</v>
      </c>
      <c r="H2161" s="337">
        <f t="shared" si="189"/>
        <v>3.4610863402061893</v>
      </c>
      <c r="I2161" s="34">
        <f t="shared" si="190"/>
        <v>3.4610863402062014E-2</v>
      </c>
      <c r="J2161" s="338">
        <f t="shared" si="191"/>
        <v>-1.1796119636642288E-16</v>
      </c>
      <c r="K2161" s="1786"/>
      <c r="L2161" s="1787"/>
      <c r="M2161" s="1786"/>
      <c r="N2161" s="1786"/>
      <c r="O2161" s="1786"/>
      <c r="P2161" s="1786"/>
      <c r="Q2161" s="1786"/>
    </row>
    <row r="2162" spans="1:17">
      <c r="A2162" s="764">
        <v>40469</v>
      </c>
      <c r="B2162" s="154">
        <f t="shared" si="185"/>
        <v>7.1249999999999994E-2</v>
      </c>
      <c r="C2162" s="206">
        <f t="shared" si="187"/>
        <v>6.9855115979381391E-2</v>
      </c>
      <c r="D2162" s="33">
        <f t="shared" si="186"/>
        <v>9.5100000000000004E-2</v>
      </c>
      <c r="E2162" s="206">
        <f t="shared" si="188"/>
        <v>0.10444020618556711</v>
      </c>
      <c r="F2162" s="765">
        <v>9.51</v>
      </c>
      <c r="G2162" s="765">
        <v>2.3850000000000002</v>
      </c>
      <c r="H2162" s="337">
        <f t="shared" si="189"/>
        <v>3.4585090206185605</v>
      </c>
      <c r="I2162" s="34">
        <f t="shared" si="190"/>
        <v>3.458509020618572E-2</v>
      </c>
      <c r="J2162" s="338">
        <f t="shared" si="191"/>
        <v>-1.1796119636642288E-16</v>
      </c>
      <c r="K2162" s="1786"/>
      <c r="L2162" s="1787"/>
      <c r="M2162" s="1786"/>
      <c r="N2162" s="1786"/>
      <c r="O2162" s="1786"/>
      <c r="P2162" s="1786"/>
      <c r="Q2162" s="1786"/>
    </row>
    <row r="2163" spans="1:17">
      <c r="A2163" s="764">
        <v>40470</v>
      </c>
      <c r="B2163" s="154">
        <f t="shared" si="185"/>
        <v>7.1160000000000001E-2</v>
      </c>
      <c r="C2163" s="206">
        <f t="shared" si="187"/>
        <v>6.9900541237113339E-2</v>
      </c>
      <c r="D2163" s="33">
        <f t="shared" si="186"/>
        <v>9.5299999999999996E-2</v>
      </c>
      <c r="E2163" s="206">
        <f t="shared" si="188"/>
        <v>0.10446030927835061</v>
      </c>
      <c r="F2163" s="765">
        <v>9.5299999999999994</v>
      </c>
      <c r="G2163" s="765">
        <v>2.4140000000000001</v>
      </c>
      <c r="H2163" s="337">
        <f t="shared" si="189"/>
        <v>3.4559768041237158</v>
      </c>
      <c r="I2163" s="34">
        <f t="shared" si="190"/>
        <v>3.4559768041237268E-2</v>
      </c>
      <c r="J2163" s="338">
        <f t="shared" si="191"/>
        <v>-1.1102230246251565E-16</v>
      </c>
      <c r="K2163" s="1786"/>
      <c r="L2163" s="1787"/>
      <c r="M2163" s="1786"/>
      <c r="N2163" s="1786"/>
      <c r="O2163" s="1786"/>
      <c r="P2163" s="1786"/>
      <c r="Q2163" s="1786"/>
    </row>
    <row r="2164" spans="1:17">
      <c r="A2164" s="764">
        <v>40471</v>
      </c>
      <c r="B2164" s="154">
        <f t="shared" si="185"/>
        <v>7.060000000000001E-2</v>
      </c>
      <c r="C2164" s="206">
        <f t="shared" si="187"/>
        <v>6.9944213917525713E-2</v>
      </c>
      <c r="D2164" s="33">
        <f t="shared" si="186"/>
        <v>9.5000000000000001E-2</v>
      </c>
      <c r="E2164" s="206">
        <f t="shared" si="188"/>
        <v>0.10447963917525784</v>
      </c>
      <c r="F2164" s="765">
        <v>9.5</v>
      </c>
      <c r="G2164" s="765">
        <v>2.44</v>
      </c>
      <c r="H2164" s="337">
        <f t="shared" si="189"/>
        <v>3.4535425257732002</v>
      </c>
      <c r="I2164" s="34">
        <f t="shared" si="190"/>
        <v>3.4535425257732122E-2</v>
      </c>
      <c r="J2164" s="338">
        <f t="shared" si="191"/>
        <v>-1.1796119636642288E-16</v>
      </c>
      <c r="K2164" s="1786"/>
      <c r="L2164" s="1787"/>
      <c r="M2164" s="1786"/>
      <c r="N2164" s="1786"/>
      <c r="O2164" s="1786"/>
      <c r="P2164" s="1786"/>
      <c r="Q2164" s="1786"/>
    </row>
    <row r="2165" spans="1:17">
      <c r="A2165" s="764">
        <v>40472</v>
      </c>
      <c r="B2165" s="154">
        <f t="shared" si="185"/>
        <v>6.9459999999999994E-2</v>
      </c>
      <c r="C2165" s="206">
        <f t="shared" si="187"/>
        <v>6.9986855670103029E-2</v>
      </c>
      <c r="D2165" s="33">
        <f t="shared" si="186"/>
        <v>9.4299999999999995E-2</v>
      </c>
      <c r="E2165" s="206">
        <f t="shared" si="188"/>
        <v>0.10449858247422691</v>
      </c>
      <c r="F2165" s="765">
        <v>9.43</v>
      </c>
      <c r="G2165" s="765">
        <v>2.484</v>
      </c>
      <c r="H2165" s="337">
        <f t="shared" si="189"/>
        <v>3.4511726804123755</v>
      </c>
      <c r="I2165" s="34">
        <f t="shared" si="190"/>
        <v>3.4511726804123885E-2</v>
      </c>
      <c r="J2165" s="338">
        <f t="shared" si="191"/>
        <v>-1.3183898417423734E-16</v>
      </c>
      <c r="K2165" s="1786"/>
      <c r="L2165" s="1787"/>
      <c r="M2165" s="1786"/>
      <c r="N2165" s="1786"/>
      <c r="O2165" s="1786"/>
      <c r="P2165" s="1786"/>
      <c r="Q2165" s="1786"/>
    </row>
    <row r="2166" spans="1:17">
      <c r="A2166" s="764">
        <v>40473</v>
      </c>
      <c r="B2166" s="154">
        <f t="shared" si="185"/>
        <v>6.966E-2</v>
      </c>
      <c r="C2166" s="206">
        <f t="shared" si="187"/>
        <v>7.0030193298969007E-2</v>
      </c>
      <c r="D2166" s="33">
        <f t="shared" si="186"/>
        <v>9.4399999999999998E-2</v>
      </c>
      <c r="E2166" s="206">
        <f t="shared" si="188"/>
        <v>0.10451817010309289</v>
      </c>
      <c r="F2166" s="765">
        <v>9.44</v>
      </c>
      <c r="G2166" s="765">
        <v>2.4740000000000002</v>
      </c>
      <c r="H2166" s="337">
        <f t="shared" si="189"/>
        <v>3.4487976804123757</v>
      </c>
      <c r="I2166" s="34">
        <f t="shared" si="190"/>
        <v>3.4487976804123882E-2</v>
      </c>
      <c r="J2166" s="338">
        <f t="shared" si="191"/>
        <v>-1.2490009027033011E-16</v>
      </c>
      <c r="K2166" s="1786"/>
      <c r="L2166" s="1787"/>
      <c r="M2166" s="1786"/>
      <c r="N2166" s="1786"/>
      <c r="O2166" s="1786"/>
      <c r="P2166" s="1786"/>
      <c r="Q2166" s="1786"/>
    </row>
    <row r="2167" spans="1:17">
      <c r="A2167" s="764">
        <v>40476</v>
      </c>
      <c r="B2167" s="154">
        <f t="shared" si="185"/>
        <v>6.9699999999999998E-2</v>
      </c>
      <c r="C2167" s="206">
        <f t="shared" si="187"/>
        <v>7.0074059278350448E-2</v>
      </c>
      <c r="D2167" s="33">
        <f t="shared" si="186"/>
        <v>9.4200000000000006E-2</v>
      </c>
      <c r="E2167" s="206">
        <f t="shared" si="188"/>
        <v>0.10453775773195888</v>
      </c>
      <c r="F2167" s="765">
        <v>9.42</v>
      </c>
      <c r="G2167" s="765">
        <v>2.4500000000000002</v>
      </c>
      <c r="H2167" s="337">
        <f t="shared" si="189"/>
        <v>3.4463698453608291</v>
      </c>
      <c r="I2167" s="34">
        <f t="shared" si="190"/>
        <v>3.446369845360843E-2</v>
      </c>
      <c r="J2167" s="338">
        <f t="shared" si="191"/>
        <v>-1.3877787807814457E-16</v>
      </c>
      <c r="K2167" s="1786"/>
      <c r="L2167" s="1787"/>
      <c r="M2167" s="1786"/>
      <c r="N2167" s="1786"/>
      <c r="O2167" s="1786"/>
      <c r="P2167" s="1786"/>
      <c r="Q2167" s="1786"/>
    </row>
    <row r="2168" spans="1:17">
      <c r="A2168" s="764">
        <v>40477</v>
      </c>
      <c r="B2168" s="154">
        <f t="shared" si="185"/>
        <v>6.9530000000000008E-2</v>
      </c>
      <c r="C2168" s="206">
        <f t="shared" si="187"/>
        <v>7.0117126288659737E-2</v>
      </c>
      <c r="D2168" s="33">
        <f t="shared" si="186"/>
        <v>9.4600000000000004E-2</v>
      </c>
      <c r="E2168" s="206">
        <f t="shared" si="188"/>
        <v>0.10455786082474239</v>
      </c>
      <c r="F2168" s="765">
        <v>9.4600000000000009</v>
      </c>
      <c r="G2168" s="765">
        <v>2.5070000000000001</v>
      </c>
      <c r="H2168" s="337">
        <f t="shared" si="189"/>
        <v>3.4440734536082522</v>
      </c>
      <c r="I2168" s="34">
        <f t="shared" si="190"/>
        <v>3.4440734536082651E-2</v>
      </c>
      <c r="J2168" s="338">
        <f t="shared" si="191"/>
        <v>-1.3183898417423734E-16</v>
      </c>
      <c r="K2168" s="1786"/>
      <c r="L2168" s="1787"/>
      <c r="M2168" s="1786"/>
      <c r="N2168" s="1786"/>
      <c r="O2168" s="1786"/>
      <c r="P2168" s="1786"/>
      <c r="Q2168" s="1786"/>
    </row>
    <row r="2169" spans="1:17">
      <c r="A2169" s="764">
        <v>40478</v>
      </c>
      <c r="B2169" s="154">
        <f t="shared" si="185"/>
        <v>6.9449999999999998E-2</v>
      </c>
      <c r="C2169" s="206">
        <f t="shared" si="187"/>
        <v>7.0161391752577268E-2</v>
      </c>
      <c r="D2169" s="33">
        <f t="shared" si="186"/>
        <v>9.5100000000000004E-2</v>
      </c>
      <c r="E2169" s="206">
        <f t="shared" si="188"/>
        <v>0.10457912371134032</v>
      </c>
      <c r="F2169" s="765">
        <v>9.51</v>
      </c>
      <c r="G2169" s="765">
        <v>2.5649999999999999</v>
      </c>
      <c r="H2169" s="337">
        <f t="shared" si="189"/>
        <v>3.4417731958762938</v>
      </c>
      <c r="I2169" s="34">
        <f t="shared" si="190"/>
        <v>3.4417731958763048E-2</v>
      </c>
      <c r="J2169" s="338">
        <f t="shared" si="191"/>
        <v>-1.1102230246251565E-16</v>
      </c>
      <c r="K2169" s="1786"/>
      <c r="L2169" s="1787"/>
      <c r="M2169" s="1786"/>
      <c r="N2169" s="1786"/>
      <c r="O2169" s="1786"/>
      <c r="P2169" s="1786"/>
      <c r="Q2169" s="1786"/>
    </row>
    <row r="2170" spans="1:17">
      <c r="A2170" s="764">
        <v>40479</v>
      </c>
      <c r="B2170" s="154">
        <f t="shared" si="185"/>
        <v>6.9360000000000005E-2</v>
      </c>
      <c r="C2170" s="206">
        <f t="shared" si="187"/>
        <v>7.0205708762886551E-2</v>
      </c>
      <c r="D2170" s="33">
        <f t="shared" si="186"/>
        <v>9.5000000000000001E-2</v>
      </c>
      <c r="E2170" s="206">
        <f t="shared" si="188"/>
        <v>0.10460038659793827</v>
      </c>
      <c r="F2170" s="765">
        <v>9.5</v>
      </c>
      <c r="G2170" s="765">
        <v>2.5640000000000001</v>
      </c>
      <c r="H2170" s="337">
        <f t="shared" si="189"/>
        <v>3.4394677835051599</v>
      </c>
      <c r="I2170" s="34">
        <f t="shared" si="190"/>
        <v>3.4394677835051721E-2</v>
      </c>
      <c r="J2170" s="338">
        <f t="shared" si="191"/>
        <v>-1.2490009027033011E-16</v>
      </c>
      <c r="K2170" s="1786"/>
      <c r="L2170" s="1787"/>
      <c r="M2170" s="1786"/>
      <c r="N2170" s="1786"/>
      <c r="O2170" s="1786"/>
      <c r="P2170" s="1786"/>
      <c r="Q2170" s="1786"/>
    </row>
    <row r="2171" spans="1:17">
      <c r="A2171" s="764">
        <v>40480</v>
      </c>
      <c r="B2171" s="154">
        <f t="shared" si="185"/>
        <v>7.042000000000001E-2</v>
      </c>
      <c r="C2171" s="206">
        <f t="shared" si="187"/>
        <v>7.0251469072164896E-2</v>
      </c>
      <c r="D2171" s="33">
        <f t="shared" si="186"/>
        <v>9.5600000000000004E-2</v>
      </c>
      <c r="E2171" s="206">
        <f t="shared" si="188"/>
        <v>0.10462293814433002</v>
      </c>
      <c r="F2171" s="765">
        <v>9.56</v>
      </c>
      <c r="G2171" s="765">
        <v>2.5179999999999998</v>
      </c>
      <c r="H2171" s="337">
        <f t="shared" si="189"/>
        <v>3.4371469072165004</v>
      </c>
      <c r="I2171" s="34">
        <f t="shared" si="190"/>
        <v>3.4371469072165123E-2</v>
      </c>
      <c r="J2171" s="338">
        <f t="shared" si="191"/>
        <v>-1.1796119636642288E-16</v>
      </c>
      <c r="K2171" s="1786"/>
      <c r="L2171" s="1787"/>
      <c r="M2171" s="1786"/>
      <c r="N2171" s="1786"/>
      <c r="O2171" s="1786"/>
      <c r="P2171" s="1786"/>
      <c r="Q2171" s="1786"/>
    </row>
    <row r="2172" spans="1:17">
      <c r="A2172" s="764">
        <v>40483</v>
      </c>
      <c r="B2172" s="154">
        <f t="shared" si="185"/>
        <v>7.0790000000000006E-2</v>
      </c>
      <c r="C2172" s="206">
        <f t="shared" si="187"/>
        <v>7.0298389175257686E-2</v>
      </c>
      <c r="D2172" s="33">
        <f t="shared" si="186"/>
        <v>9.5600000000000004E-2</v>
      </c>
      <c r="E2172" s="206">
        <f t="shared" si="188"/>
        <v>0.10464574742268054</v>
      </c>
      <c r="F2172" s="765">
        <v>9.56</v>
      </c>
      <c r="G2172" s="765">
        <v>2.4809999999999999</v>
      </c>
      <c r="H2172" s="337">
        <f t="shared" si="189"/>
        <v>3.4347358247422735</v>
      </c>
      <c r="I2172" s="34">
        <f t="shared" si="190"/>
        <v>3.4347358247422854E-2</v>
      </c>
      <c r="J2172" s="338">
        <f t="shared" si="191"/>
        <v>-1.1796119636642288E-16</v>
      </c>
      <c r="K2172" s="1786"/>
      <c r="L2172" s="1787"/>
      <c r="M2172" s="1786"/>
      <c r="N2172" s="1786"/>
      <c r="O2172" s="1786"/>
      <c r="P2172" s="1786"/>
      <c r="Q2172" s="1786"/>
    </row>
    <row r="2173" spans="1:17">
      <c r="A2173" s="764">
        <v>40484</v>
      </c>
      <c r="B2173" s="154">
        <f t="shared" si="185"/>
        <v>7.0599999999999982E-2</v>
      </c>
      <c r="C2173" s="206">
        <f t="shared" si="187"/>
        <v>7.0345605670103048E-2</v>
      </c>
      <c r="D2173" s="33">
        <f t="shared" si="186"/>
        <v>9.5299999999999996E-2</v>
      </c>
      <c r="E2173" s="206">
        <f t="shared" si="188"/>
        <v>0.10466817010309291</v>
      </c>
      <c r="F2173" s="765">
        <v>9.5299999999999994</v>
      </c>
      <c r="G2173" s="765">
        <v>2.4700000000000002</v>
      </c>
      <c r="H2173" s="337">
        <f t="shared" si="189"/>
        <v>3.4322564432989737</v>
      </c>
      <c r="I2173" s="34">
        <f t="shared" si="190"/>
        <v>3.4322564432989866E-2</v>
      </c>
      <c r="J2173" s="338">
        <f t="shared" si="191"/>
        <v>-1.3183898417423734E-16</v>
      </c>
      <c r="K2173" s="1786"/>
      <c r="L2173" s="1787"/>
      <c r="M2173" s="1786"/>
      <c r="N2173" s="1786"/>
      <c r="O2173" s="1786"/>
      <c r="P2173" s="1786"/>
      <c r="Q2173" s="1786"/>
    </row>
    <row r="2174" spans="1:17">
      <c r="A2174" s="764">
        <v>40485</v>
      </c>
      <c r="B2174" s="154">
        <f t="shared" si="185"/>
        <v>7.152E-2</v>
      </c>
      <c r="C2174" s="206">
        <f t="shared" si="187"/>
        <v>7.0394226804123661E-2</v>
      </c>
      <c r="D2174" s="33">
        <f t="shared" si="186"/>
        <v>9.5700000000000007E-2</v>
      </c>
      <c r="E2174" s="206">
        <f t="shared" si="188"/>
        <v>0.10469097938144341</v>
      </c>
      <c r="F2174" s="765">
        <v>9.57</v>
      </c>
      <c r="G2174" s="765">
        <v>2.4180000000000001</v>
      </c>
      <c r="H2174" s="337">
        <f t="shared" si="189"/>
        <v>3.4296752577319638</v>
      </c>
      <c r="I2174" s="34">
        <f t="shared" si="190"/>
        <v>3.4296752577319747E-2</v>
      </c>
      <c r="J2174" s="338">
        <f t="shared" si="191"/>
        <v>-1.1102230246251565E-16</v>
      </c>
      <c r="K2174" s="1786"/>
      <c r="L2174" s="1787"/>
      <c r="M2174" s="1786"/>
      <c r="N2174" s="1786"/>
      <c r="O2174" s="1786"/>
      <c r="P2174" s="1786"/>
      <c r="Q2174" s="1786"/>
    </row>
    <row r="2175" spans="1:17">
      <c r="A2175" s="764">
        <v>40486</v>
      </c>
      <c r="B2175" s="154">
        <f t="shared" si="185"/>
        <v>7.1239999999999998E-2</v>
      </c>
      <c r="C2175" s="206">
        <f t="shared" si="187"/>
        <v>7.044207474226799E-2</v>
      </c>
      <c r="D2175" s="33">
        <f t="shared" si="186"/>
        <v>9.5199999999999993E-2</v>
      </c>
      <c r="E2175" s="206">
        <f t="shared" si="188"/>
        <v>0.10471262886597951</v>
      </c>
      <c r="F2175" s="765">
        <v>9.52</v>
      </c>
      <c r="G2175" s="765">
        <v>2.3959999999999999</v>
      </c>
      <c r="H2175" s="337">
        <f t="shared" si="189"/>
        <v>3.4270554123711392</v>
      </c>
      <c r="I2175" s="34">
        <f t="shared" si="190"/>
        <v>3.4270554123711522E-2</v>
      </c>
      <c r="J2175" s="338">
        <f t="shared" si="191"/>
        <v>-1.3183898417423734E-16</v>
      </c>
      <c r="K2175" s="1786"/>
      <c r="L2175" s="1787"/>
      <c r="M2175" s="1786"/>
      <c r="N2175" s="1786"/>
      <c r="O2175" s="1786"/>
      <c r="P2175" s="1786"/>
      <c r="Q2175" s="1786"/>
    </row>
    <row r="2176" spans="1:17">
      <c r="A2176" s="764">
        <v>40487</v>
      </c>
      <c r="B2176" s="154">
        <f t="shared" si="185"/>
        <v>7.1129999999999999E-2</v>
      </c>
      <c r="C2176" s="206">
        <f t="shared" si="187"/>
        <v>7.048948453608242E-2</v>
      </c>
      <c r="D2176" s="33">
        <f t="shared" si="186"/>
        <v>9.5299999999999996E-2</v>
      </c>
      <c r="E2176" s="206">
        <f t="shared" si="188"/>
        <v>0.10473402061855683</v>
      </c>
      <c r="F2176" s="765">
        <v>9.5299999999999994</v>
      </c>
      <c r="G2176" s="765">
        <v>2.4169999999999998</v>
      </c>
      <c r="H2176" s="337">
        <f t="shared" si="189"/>
        <v>3.4244536082474282</v>
      </c>
      <c r="I2176" s="34">
        <f t="shared" si="190"/>
        <v>3.4244536082474408E-2</v>
      </c>
      <c r="J2176" s="338">
        <f t="shared" si="191"/>
        <v>-1.2490009027033011E-16</v>
      </c>
      <c r="K2176" s="1786"/>
      <c r="L2176" s="1787"/>
      <c r="M2176" s="1786"/>
      <c r="N2176" s="1786"/>
      <c r="O2176" s="1786"/>
      <c r="P2176" s="1786"/>
      <c r="Q2176" s="1786"/>
    </row>
    <row r="2177" spans="1:17">
      <c r="A2177" s="764">
        <v>40490</v>
      </c>
      <c r="B2177" s="154">
        <f t="shared" si="185"/>
        <v>7.1299999999999988E-2</v>
      </c>
      <c r="C2177" s="206">
        <f t="shared" si="187"/>
        <v>7.0536958762886556E-2</v>
      </c>
      <c r="D2177" s="33">
        <f t="shared" si="186"/>
        <v>9.5199999999999993E-2</v>
      </c>
      <c r="E2177" s="206">
        <f t="shared" si="188"/>
        <v>0.1047556701030929</v>
      </c>
      <c r="F2177" s="765">
        <v>9.52</v>
      </c>
      <c r="G2177" s="765">
        <v>2.39</v>
      </c>
      <c r="H2177" s="337">
        <f t="shared" si="189"/>
        <v>3.4218711340206229</v>
      </c>
      <c r="I2177" s="34">
        <f t="shared" si="190"/>
        <v>3.4218711340206348E-2</v>
      </c>
      <c r="J2177" s="338">
        <f t="shared" si="191"/>
        <v>-1.1796119636642288E-16</v>
      </c>
      <c r="K2177" s="1786"/>
      <c r="L2177" s="1787"/>
      <c r="M2177" s="1786"/>
      <c r="N2177" s="1786"/>
      <c r="O2177" s="1786"/>
      <c r="P2177" s="1786"/>
      <c r="Q2177" s="1786"/>
    </row>
    <row r="2178" spans="1:17">
      <c r="A2178" s="764">
        <v>40491</v>
      </c>
      <c r="B2178" s="154">
        <f t="shared" si="185"/>
        <v>7.0530000000000009E-2</v>
      </c>
      <c r="C2178" s="206">
        <f t="shared" si="187"/>
        <v>7.0581894329896852E-2</v>
      </c>
      <c r="D2178" s="33">
        <f t="shared" si="186"/>
        <v>9.4600000000000004E-2</v>
      </c>
      <c r="E2178" s="206">
        <f t="shared" si="188"/>
        <v>0.1047759020618558</v>
      </c>
      <c r="F2178" s="765">
        <v>9.4600000000000009</v>
      </c>
      <c r="G2178" s="765">
        <v>2.407</v>
      </c>
      <c r="H2178" s="337">
        <f t="shared" si="189"/>
        <v>3.4194007731958811</v>
      </c>
      <c r="I2178" s="34">
        <f t="shared" si="190"/>
        <v>3.419400773195895E-2</v>
      </c>
      <c r="J2178" s="338">
        <f t="shared" si="191"/>
        <v>-1.3877787807814457E-16</v>
      </c>
      <c r="K2178" s="1786"/>
      <c r="L2178" s="1787"/>
      <c r="M2178" s="1786"/>
      <c r="N2178" s="1786"/>
      <c r="O2178" s="1786"/>
      <c r="P2178" s="1786"/>
      <c r="Q2178" s="1786"/>
    </row>
    <row r="2179" spans="1:17">
      <c r="A2179" s="764">
        <v>40492</v>
      </c>
      <c r="B2179" s="154">
        <f t="shared" si="185"/>
        <v>7.0990000000000011E-2</v>
      </c>
      <c r="C2179" s="206">
        <f t="shared" si="187"/>
        <v>7.0625760309278293E-2</v>
      </c>
      <c r="D2179" s="33">
        <f t="shared" si="186"/>
        <v>9.5400000000000013E-2</v>
      </c>
      <c r="E2179" s="206">
        <f t="shared" si="188"/>
        <v>0.1047967783505156</v>
      </c>
      <c r="F2179" s="765">
        <v>9.5400000000000009</v>
      </c>
      <c r="G2179" s="765">
        <v>2.4409999999999998</v>
      </c>
      <c r="H2179" s="337">
        <f t="shared" si="189"/>
        <v>3.4171018041237158</v>
      </c>
      <c r="I2179" s="34">
        <f t="shared" si="190"/>
        <v>3.4171018041237303E-2</v>
      </c>
      <c r="J2179" s="338">
        <f t="shared" si="191"/>
        <v>-1.457167719820518E-16</v>
      </c>
      <c r="K2179" s="1786"/>
      <c r="L2179" s="1787"/>
      <c r="M2179" s="1786"/>
      <c r="N2179" s="1786"/>
      <c r="O2179" s="1786"/>
      <c r="P2179" s="1786"/>
      <c r="Q2179" s="1786"/>
    </row>
    <row r="2180" spans="1:17">
      <c r="A2180" s="764">
        <v>40493</v>
      </c>
      <c r="B2180" s="154">
        <f t="shared" si="185"/>
        <v>7.1649999999999991E-2</v>
      </c>
      <c r="C2180" s="206">
        <f t="shared" si="187"/>
        <v>7.066887886597932E-2</v>
      </c>
      <c r="D2180" s="33">
        <f t="shared" si="186"/>
        <v>9.6000000000000002E-2</v>
      </c>
      <c r="E2180" s="206">
        <f t="shared" si="188"/>
        <v>0.10481726804123725</v>
      </c>
      <c r="F2180" s="765">
        <v>9.6</v>
      </c>
      <c r="G2180" s="765">
        <v>2.4350000000000001</v>
      </c>
      <c r="H2180" s="337">
        <f t="shared" si="189"/>
        <v>3.4148389175257776</v>
      </c>
      <c r="I2180" s="34">
        <f t="shared" si="190"/>
        <v>3.4148389175257934E-2</v>
      </c>
      <c r="J2180" s="338">
        <f t="shared" si="191"/>
        <v>-1.5959455978986625E-16</v>
      </c>
      <c r="K2180" s="1786"/>
      <c r="L2180" s="1787"/>
      <c r="M2180" s="1786"/>
      <c r="N2180" s="1786"/>
      <c r="O2180" s="1786"/>
      <c r="P2180" s="1786"/>
      <c r="Q2180" s="1786"/>
    </row>
    <row r="2181" spans="1:17">
      <c r="A2181" s="764">
        <v>40494</v>
      </c>
      <c r="B2181" s="154">
        <f t="shared" si="185"/>
        <v>7.0979999999999988E-2</v>
      </c>
      <c r="C2181" s="206">
        <f t="shared" si="187"/>
        <v>7.0712139175257677E-2</v>
      </c>
      <c r="D2181" s="33">
        <f t="shared" si="186"/>
        <v>9.6099999999999991E-2</v>
      </c>
      <c r="E2181" s="206">
        <f t="shared" si="188"/>
        <v>0.10483878865979396</v>
      </c>
      <c r="F2181" s="765">
        <v>9.61</v>
      </c>
      <c r="G2181" s="765">
        <v>2.512</v>
      </c>
      <c r="H2181" s="337">
        <f t="shared" si="189"/>
        <v>3.4126649484536129</v>
      </c>
      <c r="I2181" s="34">
        <f t="shared" si="190"/>
        <v>3.4126649484536281E-2</v>
      </c>
      <c r="J2181" s="338">
        <f t="shared" si="191"/>
        <v>-1.5265566588595902E-16</v>
      </c>
      <c r="K2181" s="1786"/>
      <c r="L2181" s="1787"/>
      <c r="M2181" s="1786"/>
      <c r="N2181" s="1786"/>
      <c r="O2181" s="1786"/>
      <c r="P2181" s="1786"/>
      <c r="Q2181" s="1786"/>
    </row>
    <row r="2182" spans="1:17">
      <c r="A2182" s="764">
        <v>40497</v>
      </c>
      <c r="B2182" s="154">
        <f t="shared" ref="B2182:B2245" si="192">(F2182-G2182)/100</f>
        <v>6.9769999999999999E-2</v>
      </c>
      <c r="C2182" s="206">
        <f t="shared" si="187"/>
        <v>7.0752951030927783E-2</v>
      </c>
      <c r="D2182" s="33">
        <f t="shared" si="186"/>
        <v>9.5400000000000013E-2</v>
      </c>
      <c r="E2182" s="206">
        <f t="shared" si="188"/>
        <v>0.10485914948453624</v>
      </c>
      <c r="F2182" s="765">
        <v>9.5400000000000009</v>
      </c>
      <c r="G2182" s="765">
        <v>2.5630000000000002</v>
      </c>
      <c r="H2182" s="337">
        <f t="shared" si="189"/>
        <v>3.4106198453608294</v>
      </c>
      <c r="I2182" s="34">
        <f t="shared" si="190"/>
        <v>3.4106198453608461E-2</v>
      </c>
      <c r="J2182" s="338">
        <f t="shared" si="191"/>
        <v>-1.6653345369377348E-16</v>
      </c>
      <c r="K2182" s="1786"/>
      <c r="L2182" s="1787"/>
      <c r="M2182" s="1786"/>
      <c r="N2182" s="1786"/>
      <c r="O2182" s="1786"/>
      <c r="P2182" s="1786"/>
      <c r="Q2182" s="1786"/>
    </row>
    <row r="2183" spans="1:17">
      <c r="A2183" s="764">
        <v>40498</v>
      </c>
      <c r="B2183" s="154">
        <f t="shared" si="192"/>
        <v>7.0679999999999993E-2</v>
      </c>
      <c r="C2183" s="206">
        <f t="shared" si="187"/>
        <v>7.0795451030927797E-2</v>
      </c>
      <c r="D2183" s="33">
        <f t="shared" ref="D2183:D2246" si="193">F2183/100</f>
        <v>9.69E-2</v>
      </c>
      <c r="E2183" s="206">
        <f t="shared" si="188"/>
        <v>0.10488182989690738</v>
      </c>
      <c r="F2183" s="765">
        <v>9.69</v>
      </c>
      <c r="G2183" s="765">
        <v>2.6219999999999999</v>
      </c>
      <c r="H2183" s="337">
        <f t="shared" si="189"/>
        <v>3.4086378865979423</v>
      </c>
      <c r="I2183" s="34">
        <f t="shared" si="190"/>
        <v>3.408637886597958E-2</v>
      </c>
      <c r="J2183" s="338">
        <f t="shared" si="191"/>
        <v>-1.5959455978986625E-16</v>
      </c>
      <c r="K2183" s="1786"/>
      <c r="L2183" s="1787"/>
      <c r="M2183" s="1786"/>
      <c r="N2183" s="1786"/>
      <c r="O2183" s="1786"/>
      <c r="P2183" s="1786"/>
      <c r="Q2183" s="1786"/>
    </row>
    <row r="2184" spans="1:17">
      <c r="A2184" s="764">
        <v>40499</v>
      </c>
      <c r="B2184" s="154">
        <f t="shared" si="192"/>
        <v>7.0489999999999997E-2</v>
      </c>
      <c r="C2184" s="206">
        <f t="shared" si="187"/>
        <v>7.0838131443298924E-2</v>
      </c>
      <c r="D2184" s="33">
        <f t="shared" si="193"/>
        <v>9.6500000000000002E-2</v>
      </c>
      <c r="E2184" s="206">
        <f t="shared" si="188"/>
        <v>0.10490425257731976</v>
      </c>
      <c r="F2184" s="765">
        <v>9.65</v>
      </c>
      <c r="G2184" s="765">
        <v>2.601</v>
      </c>
      <c r="H2184" s="337">
        <f t="shared" si="189"/>
        <v>3.4066121134020664</v>
      </c>
      <c r="I2184" s="34">
        <f t="shared" si="190"/>
        <v>3.4066121134020841E-2</v>
      </c>
      <c r="J2184" s="338">
        <f t="shared" si="191"/>
        <v>-1.8041124150158794E-16</v>
      </c>
      <c r="K2184" s="1786"/>
      <c r="L2184" s="1787"/>
      <c r="M2184" s="1786"/>
      <c r="N2184" s="1786"/>
      <c r="O2184" s="1786"/>
      <c r="P2184" s="1786"/>
      <c r="Q2184" s="1786"/>
    </row>
    <row r="2185" spans="1:17">
      <c r="A2185" s="764">
        <v>40500</v>
      </c>
      <c r="B2185" s="154">
        <f t="shared" si="192"/>
        <v>6.8559999999999996E-2</v>
      </c>
      <c r="C2185" s="206">
        <f t="shared" si="187"/>
        <v>7.0878685567010269E-2</v>
      </c>
      <c r="D2185" s="33">
        <f t="shared" si="193"/>
        <v>9.5600000000000004E-2</v>
      </c>
      <c r="E2185" s="206">
        <f t="shared" si="188"/>
        <v>0.10492590206185586</v>
      </c>
      <c r="F2185" s="765">
        <v>9.56</v>
      </c>
      <c r="G2185" s="765">
        <v>2.7040000000000002</v>
      </c>
      <c r="H2185" s="337">
        <f t="shared" si="189"/>
        <v>3.4047216494845411</v>
      </c>
      <c r="I2185" s="34">
        <f t="shared" si="190"/>
        <v>3.4047216494845586E-2</v>
      </c>
      <c r="J2185" s="338">
        <f t="shared" si="191"/>
        <v>-1.7347234759768071E-16</v>
      </c>
      <c r="K2185" s="1786"/>
      <c r="L2185" s="1787"/>
      <c r="M2185" s="1786"/>
      <c r="N2185" s="1786"/>
      <c r="O2185" s="1786"/>
      <c r="P2185" s="1786"/>
      <c r="Q2185" s="1786"/>
    </row>
    <row r="2186" spans="1:17">
      <c r="A2186" s="764">
        <v>40501</v>
      </c>
      <c r="B2186" s="154">
        <f t="shared" si="192"/>
        <v>6.8670000000000009E-2</v>
      </c>
      <c r="C2186" s="206">
        <f t="shared" si="187"/>
        <v>7.0919201030927789E-2</v>
      </c>
      <c r="D2186" s="33">
        <f t="shared" si="193"/>
        <v>9.5700000000000007E-2</v>
      </c>
      <c r="E2186" s="206">
        <f t="shared" si="188"/>
        <v>0.10494729381443317</v>
      </c>
      <c r="F2186" s="765">
        <v>9.57</v>
      </c>
      <c r="G2186" s="765">
        <v>2.7029999999999998</v>
      </c>
      <c r="H2186" s="337">
        <f t="shared" si="189"/>
        <v>3.4028092783505199</v>
      </c>
      <c r="I2186" s="34">
        <f t="shared" si="190"/>
        <v>3.4028092783505381E-2</v>
      </c>
      <c r="J2186" s="338">
        <f t="shared" si="191"/>
        <v>-1.8041124150158794E-16</v>
      </c>
      <c r="K2186" s="1786"/>
      <c r="L2186" s="1787"/>
      <c r="M2186" s="1786"/>
      <c r="N2186" s="1786"/>
      <c r="O2186" s="1786"/>
      <c r="P2186" s="1786"/>
      <c r="Q2186" s="1786"/>
    </row>
    <row r="2187" spans="1:17">
      <c r="A2187" s="764">
        <v>40504</v>
      </c>
      <c r="B2187" s="154">
        <f t="shared" si="192"/>
        <v>6.9800000000000001E-2</v>
      </c>
      <c r="C2187" s="206">
        <f t="shared" si="187"/>
        <v>7.0961546391752534E-2</v>
      </c>
      <c r="D2187" s="33">
        <f t="shared" si="193"/>
        <v>9.6300000000000011E-2</v>
      </c>
      <c r="E2187" s="206">
        <f t="shared" si="188"/>
        <v>0.10496958762886617</v>
      </c>
      <c r="F2187" s="765">
        <v>9.6300000000000008</v>
      </c>
      <c r="G2187" s="765">
        <v>2.65</v>
      </c>
      <c r="H2187" s="337">
        <f t="shared" si="189"/>
        <v>3.4008041237113456</v>
      </c>
      <c r="I2187" s="34">
        <f t="shared" si="190"/>
        <v>3.4008041237113637E-2</v>
      </c>
      <c r="J2187" s="338">
        <f t="shared" si="191"/>
        <v>-1.8041124150158794E-16</v>
      </c>
      <c r="K2187" s="1786"/>
      <c r="L2187" s="1787"/>
      <c r="M2187" s="1786"/>
      <c r="N2187" s="1786"/>
      <c r="O2187" s="1786"/>
      <c r="P2187" s="1786"/>
      <c r="Q2187" s="1786"/>
    </row>
    <row r="2188" spans="1:17">
      <c r="A2188" s="764">
        <v>40505</v>
      </c>
      <c r="B2188" s="154">
        <f t="shared" si="192"/>
        <v>7.1980000000000002E-2</v>
      </c>
      <c r="C2188" s="206">
        <f t="shared" si="187"/>
        <v>7.1005798969072123E-2</v>
      </c>
      <c r="D2188" s="33">
        <f t="shared" si="193"/>
        <v>9.7500000000000003E-2</v>
      </c>
      <c r="E2188" s="206">
        <f t="shared" si="188"/>
        <v>0.10499252577319604</v>
      </c>
      <c r="F2188" s="765">
        <v>9.75</v>
      </c>
      <c r="G2188" s="765">
        <v>2.552</v>
      </c>
      <c r="H2188" s="337">
        <f t="shared" si="189"/>
        <v>3.398672680412377</v>
      </c>
      <c r="I2188" s="34">
        <f t="shared" si="190"/>
        <v>3.3986726804123915E-2</v>
      </c>
      <c r="J2188" s="338">
        <f t="shared" si="191"/>
        <v>-1.457167719820518E-16</v>
      </c>
      <c r="K2188" s="1786"/>
      <c r="L2188" s="1787"/>
      <c r="M2188" s="1786"/>
      <c r="N2188" s="1786"/>
      <c r="O2188" s="1786"/>
      <c r="P2188" s="1786"/>
      <c r="Q2188" s="1786"/>
    </row>
    <row r="2189" spans="1:17">
      <c r="A2189" s="764">
        <v>40506</v>
      </c>
      <c r="B2189" s="154">
        <f t="shared" si="192"/>
        <v>6.9789999999999991E-2</v>
      </c>
      <c r="C2189" s="206">
        <f t="shared" ref="C2189:C2252" si="194">AVERAGE(B1414:B2189)</f>
        <v>7.1046597938144287E-2</v>
      </c>
      <c r="D2189" s="33">
        <f t="shared" si="193"/>
        <v>9.69E-2</v>
      </c>
      <c r="E2189" s="206">
        <f t="shared" ref="E2189:E2252" si="195">AVERAGE(D1414:D2189)</f>
        <v>0.10501443298969092</v>
      </c>
      <c r="F2189" s="765">
        <v>9.69</v>
      </c>
      <c r="G2189" s="765">
        <v>2.7109999999999999</v>
      </c>
      <c r="H2189" s="337">
        <f t="shared" ref="H2189:H2252" si="196">AVERAGE(G1414:G2189)</f>
        <v>3.3967835051546444</v>
      </c>
      <c r="I2189" s="34">
        <f t="shared" ref="I2189:I2252" si="197">E2189-C2189</f>
        <v>3.396783505154663E-2</v>
      </c>
      <c r="J2189" s="338">
        <f t="shared" ref="J2189:J2252" si="198">H2189/100-I2189</f>
        <v>-1.8735013540549517E-16</v>
      </c>
      <c r="K2189" s="1786"/>
      <c r="L2189" s="1787"/>
      <c r="M2189" s="1786"/>
      <c r="N2189" s="1786"/>
      <c r="O2189" s="1786"/>
      <c r="P2189" s="1786"/>
      <c r="Q2189" s="1786"/>
    </row>
    <row r="2190" spans="1:17">
      <c r="A2190" s="764">
        <v>40507</v>
      </c>
      <c r="B2190" s="154">
        <f t="shared" si="192"/>
        <v>6.948E-2</v>
      </c>
      <c r="C2190" s="206">
        <f t="shared" si="194"/>
        <v>7.1085966494845318E-2</v>
      </c>
      <c r="D2190" s="33">
        <f t="shared" si="193"/>
        <v>9.6600000000000005E-2</v>
      </c>
      <c r="E2190" s="206">
        <f t="shared" si="195"/>
        <v>0.10503505154639194</v>
      </c>
      <c r="F2190" s="765">
        <v>9.66</v>
      </c>
      <c r="G2190" s="765">
        <v>2.7120000000000002</v>
      </c>
      <c r="H2190" s="337">
        <f t="shared" si="196"/>
        <v>3.3949085051546444</v>
      </c>
      <c r="I2190" s="34">
        <f t="shared" si="197"/>
        <v>3.3949085051546618E-2</v>
      </c>
      <c r="J2190" s="338">
        <f t="shared" si="198"/>
        <v>-1.7347234759768071E-16</v>
      </c>
      <c r="K2190" s="1786"/>
      <c r="L2190" s="1787"/>
      <c r="M2190" s="1786"/>
      <c r="N2190" s="1786"/>
      <c r="O2190" s="1786"/>
      <c r="P2190" s="1786"/>
      <c r="Q2190" s="1786"/>
    </row>
    <row r="2191" spans="1:17">
      <c r="A2191" s="764">
        <v>40508</v>
      </c>
      <c r="B2191" s="154">
        <f t="shared" si="192"/>
        <v>6.9559999999999997E-2</v>
      </c>
      <c r="C2191" s="206">
        <f t="shared" si="194"/>
        <v>7.1125902061855636E-2</v>
      </c>
      <c r="D2191" s="33">
        <f t="shared" si="193"/>
        <v>9.69E-2</v>
      </c>
      <c r="E2191" s="206">
        <f t="shared" si="195"/>
        <v>0.10505631443298988</v>
      </c>
      <c r="F2191" s="765">
        <v>9.69</v>
      </c>
      <c r="G2191" s="765">
        <v>2.734</v>
      </c>
      <c r="H2191" s="337">
        <f t="shared" si="196"/>
        <v>3.3930412371134073</v>
      </c>
      <c r="I2191" s="34">
        <f t="shared" si="197"/>
        <v>3.3930412371134241E-2</v>
      </c>
      <c r="J2191" s="338">
        <f t="shared" si="198"/>
        <v>-1.6653345369377348E-16</v>
      </c>
      <c r="K2191" s="1786"/>
      <c r="L2191" s="1787"/>
      <c r="M2191" s="1786"/>
      <c r="N2191" s="1786"/>
      <c r="O2191" s="1786"/>
      <c r="P2191" s="1786"/>
      <c r="Q2191" s="1786"/>
    </row>
    <row r="2192" spans="1:17">
      <c r="A2192" s="764">
        <v>40511</v>
      </c>
      <c r="B2192" s="154">
        <f t="shared" si="192"/>
        <v>7.0730000000000001E-2</v>
      </c>
      <c r="C2192" s="206">
        <f t="shared" si="194"/>
        <v>7.1166172680412337E-2</v>
      </c>
      <c r="D2192" s="33">
        <f t="shared" si="193"/>
        <v>9.8299999999999998E-2</v>
      </c>
      <c r="E2192" s="206">
        <f t="shared" si="195"/>
        <v>0.10507860824742286</v>
      </c>
      <c r="F2192" s="765">
        <v>9.83</v>
      </c>
      <c r="G2192" s="765">
        <v>2.7570000000000001</v>
      </c>
      <c r="H2192" s="337">
        <f t="shared" si="196"/>
        <v>3.3912435567010362</v>
      </c>
      <c r="I2192" s="34">
        <f t="shared" si="197"/>
        <v>3.3912435567010527E-2</v>
      </c>
      <c r="J2192" s="338">
        <f t="shared" si="198"/>
        <v>-1.6653345369377348E-16</v>
      </c>
      <c r="K2192" s="1786"/>
      <c r="L2192" s="1787"/>
      <c r="M2192" s="1786"/>
      <c r="N2192" s="1786"/>
      <c r="O2192" s="1786"/>
      <c r="P2192" s="1786"/>
      <c r="Q2192" s="1786"/>
    </row>
    <row r="2193" spans="1:17">
      <c r="A2193" s="764">
        <v>40512</v>
      </c>
      <c r="B2193" s="154">
        <f t="shared" si="192"/>
        <v>7.2800000000000017E-2</v>
      </c>
      <c r="C2193" s="206">
        <f t="shared" si="194"/>
        <v>7.1208260309278307E-2</v>
      </c>
      <c r="D2193" s="33">
        <f t="shared" si="193"/>
        <v>9.9500000000000005E-2</v>
      </c>
      <c r="E2193" s="206">
        <f t="shared" si="195"/>
        <v>0.10510193298969091</v>
      </c>
      <c r="F2193" s="765">
        <v>9.9500000000000011</v>
      </c>
      <c r="G2193" s="765">
        <v>2.67</v>
      </c>
      <c r="H2193" s="337">
        <f t="shared" si="196"/>
        <v>3.389367268041243</v>
      </c>
      <c r="I2193" s="34">
        <f t="shared" si="197"/>
        <v>3.3893672680412601E-2</v>
      </c>
      <c r="J2193" s="338">
        <f t="shared" si="198"/>
        <v>-1.7347234759768071E-16</v>
      </c>
      <c r="K2193" s="1786"/>
      <c r="L2193" s="1787"/>
      <c r="M2193" s="1786"/>
      <c r="N2193" s="1786"/>
      <c r="O2193" s="1786"/>
      <c r="P2193" s="1786"/>
      <c r="Q2193" s="1786"/>
    </row>
    <row r="2194" spans="1:17">
      <c r="A2194" s="764">
        <v>40513</v>
      </c>
      <c r="B2194" s="154">
        <f t="shared" si="192"/>
        <v>6.9800000000000001E-2</v>
      </c>
      <c r="C2194" s="206">
        <f t="shared" si="194"/>
        <v>7.1244819587628822E-2</v>
      </c>
      <c r="D2194" s="33">
        <f t="shared" si="193"/>
        <v>9.7599999999999992E-2</v>
      </c>
      <c r="E2194" s="206">
        <f t="shared" si="195"/>
        <v>0.10512164948453624</v>
      </c>
      <c r="F2194" s="765">
        <v>9.76</v>
      </c>
      <c r="G2194" s="765">
        <v>2.7800000000000002</v>
      </c>
      <c r="H2194" s="337">
        <f t="shared" si="196"/>
        <v>3.387682989690727</v>
      </c>
      <c r="I2194" s="34">
        <f t="shared" si="197"/>
        <v>3.3876829896907421E-2</v>
      </c>
      <c r="J2194" s="338">
        <f t="shared" si="198"/>
        <v>-1.5265566588595902E-16</v>
      </c>
      <c r="K2194" s="1786"/>
      <c r="L2194" s="1787"/>
      <c r="M2194" s="1786"/>
      <c r="N2194" s="1786"/>
      <c r="O2194" s="1786"/>
      <c r="P2194" s="1786"/>
      <c r="Q2194" s="1786"/>
    </row>
    <row r="2195" spans="1:17">
      <c r="A2195" s="764">
        <v>40514</v>
      </c>
      <c r="B2195" s="154">
        <f t="shared" si="192"/>
        <v>6.831000000000001E-2</v>
      </c>
      <c r="C2195" s="206">
        <f t="shared" si="194"/>
        <v>7.1279755154639135E-2</v>
      </c>
      <c r="D2195" s="33">
        <f t="shared" si="193"/>
        <v>9.6500000000000002E-2</v>
      </c>
      <c r="E2195" s="206">
        <f t="shared" si="195"/>
        <v>0.1051400773195878</v>
      </c>
      <c r="F2195" s="765">
        <v>9.65</v>
      </c>
      <c r="G2195" s="765">
        <v>2.819</v>
      </c>
      <c r="H2195" s="337">
        <f t="shared" si="196"/>
        <v>3.3860322164948506</v>
      </c>
      <c r="I2195" s="34">
        <f t="shared" si="197"/>
        <v>3.3860322164948664E-2</v>
      </c>
      <c r="J2195" s="338">
        <f t="shared" si="198"/>
        <v>-1.5959455978986625E-16</v>
      </c>
      <c r="K2195" s="1786"/>
      <c r="L2195" s="1787"/>
      <c r="M2195" s="1786"/>
      <c r="N2195" s="1786"/>
      <c r="O2195" s="1786"/>
      <c r="P2195" s="1786"/>
      <c r="Q2195" s="1786"/>
    </row>
    <row r="2196" spans="1:17">
      <c r="A2196" s="764">
        <v>40515</v>
      </c>
      <c r="B2196" s="154">
        <f t="shared" si="192"/>
        <v>6.7730000000000012E-2</v>
      </c>
      <c r="C2196" s="206">
        <f t="shared" si="194"/>
        <v>7.1314162371133971E-2</v>
      </c>
      <c r="D2196" s="33">
        <f t="shared" si="193"/>
        <v>9.6300000000000011E-2</v>
      </c>
      <c r="E2196" s="206">
        <f t="shared" si="195"/>
        <v>0.10515811855670119</v>
      </c>
      <c r="F2196" s="765">
        <v>9.6300000000000008</v>
      </c>
      <c r="G2196" s="765">
        <v>2.8570000000000002</v>
      </c>
      <c r="H2196" s="337">
        <f t="shared" si="196"/>
        <v>3.3843956185567059</v>
      </c>
      <c r="I2196" s="34">
        <f t="shared" si="197"/>
        <v>3.3843956185567223E-2</v>
      </c>
      <c r="J2196" s="338">
        <f t="shared" si="198"/>
        <v>-1.6653345369377348E-16</v>
      </c>
      <c r="K2196" s="1786"/>
      <c r="L2196" s="1787"/>
      <c r="M2196" s="1786"/>
      <c r="N2196" s="1786"/>
      <c r="O2196" s="1786"/>
      <c r="P2196" s="1786"/>
      <c r="Q2196" s="1786"/>
    </row>
    <row r="2197" spans="1:17">
      <c r="A2197" s="764">
        <v>40518</v>
      </c>
      <c r="B2197" s="154">
        <f t="shared" si="192"/>
        <v>6.7670000000000008E-2</v>
      </c>
      <c r="C2197" s="206">
        <f t="shared" si="194"/>
        <v>7.1349381443298929E-2</v>
      </c>
      <c r="D2197" s="33">
        <f t="shared" si="193"/>
        <v>9.6200000000000008E-2</v>
      </c>
      <c r="E2197" s="206">
        <f t="shared" si="195"/>
        <v>0.10517667525773211</v>
      </c>
      <c r="F2197" s="765">
        <v>9.620000000000001</v>
      </c>
      <c r="G2197" s="765">
        <v>2.8530000000000002</v>
      </c>
      <c r="H2197" s="337">
        <f t="shared" si="196"/>
        <v>3.3827293814433044</v>
      </c>
      <c r="I2197" s="34">
        <f t="shared" si="197"/>
        <v>3.3827293814433182E-2</v>
      </c>
      <c r="J2197" s="338">
        <f t="shared" si="198"/>
        <v>-1.3877787807814457E-16</v>
      </c>
      <c r="K2197" s="1786"/>
      <c r="L2197" s="1787"/>
      <c r="M2197" s="1786"/>
      <c r="N2197" s="1786"/>
      <c r="O2197" s="1786"/>
      <c r="P2197" s="1786"/>
      <c r="Q2197" s="1786"/>
    </row>
    <row r="2198" spans="1:17">
      <c r="A2198" s="764">
        <v>40519</v>
      </c>
      <c r="B2198" s="154">
        <f t="shared" si="192"/>
        <v>6.631999999999999E-2</v>
      </c>
      <c r="C2198" s="206">
        <f t="shared" si="194"/>
        <v>7.138145618556696E-2</v>
      </c>
      <c r="D2198" s="33">
        <f t="shared" si="193"/>
        <v>9.5799999999999996E-2</v>
      </c>
      <c r="E2198" s="206">
        <f t="shared" si="195"/>
        <v>0.10519368556701048</v>
      </c>
      <c r="F2198" s="765">
        <v>9.58</v>
      </c>
      <c r="G2198" s="765">
        <v>2.948</v>
      </c>
      <c r="H2198" s="337">
        <f t="shared" si="196"/>
        <v>3.3812229381443348</v>
      </c>
      <c r="I2198" s="34">
        <f t="shared" si="197"/>
        <v>3.3812229381443515E-2</v>
      </c>
      <c r="J2198" s="338">
        <f t="shared" si="198"/>
        <v>-1.6653345369377348E-16</v>
      </c>
      <c r="K2198" s="1786"/>
      <c r="L2198" s="1787"/>
      <c r="M2198" s="1786"/>
      <c r="N2198" s="1786"/>
      <c r="O2198" s="1786"/>
      <c r="P2198" s="1786"/>
      <c r="Q2198" s="1786"/>
    </row>
    <row r="2199" spans="1:17">
      <c r="A2199" s="764">
        <v>40520</v>
      </c>
      <c r="B2199" s="154">
        <f t="shared" si="192"/>
        <v>6.5360000000000015E-2</v>
      </c>
      <c r="C2199" s="206">
        <f t="shared" si="194"/>
        <v>7.1411301546391706E-2</v>
      </c>
      <c r="D2199" s="33">
        <f t="shared" si="193"/>
        <v>9.5500000000000002E-2</v>
      </c>
      <c r="E2199" s="206">
        <f t="shared" si="195"/>
        <v>0.10520953608247438</v>
      </c>
      <c r="F2199" s="765">
        <v>9.5500000000000007</v>
      </c>
      <c r="G2199" s="765">
        <v>3.0139999999999998</v>
      </c>
      <c r="H2199" s="337">
        <f t="shared" si="196"/>
        <v>3.3798234536082528</v>
      </c>
      <c r="I2199" s="34">
        <f t="shared" si="197"/>
        <v>3.3798234536082675E-2</v>
      </c>
      <c r="J2199" s="338">
        <f t="shared" si="198"/>
        <v>-1.457167719820518E-16</v>
      </c>
      <c r="K2199" s="1786"/>
      <c r="L2199" s="1787"/>
      <c r="M2199" s="1786"/>
      <c r="N2199" s="1786"/>
      <c r="O2199" s="1786"/>
      <c r="P2199" s="1786"/>
      <c r="Q2199" s="1786"/>
    </row>
    <row r="2200" spans="1:17">
      <c r="A2200" s="764">
        <v>40521</v>
      </c>
      <c r="B2200" s="154">
        <f t="shared" si="192"/>
        <v>6.5930000000000002E-2</v>
      </c>
      <c r="C2200" s="206">
        <f t="shared" si="194"/>
        <v>7.1439574742267989E-2</v>
      </c>
      <c r="D2200" s="33">
        <f t="shared" si="193"/>
        <v>9.5400000000000013E-2</v>
      </c>
      <c r="E2200" s="206">
        <f t="shared" si="195"/>
        <v>0.10522358247422696</v>
      </c>
      <c r="F2200" s="765">
        <v>9.5400000000000009</v>
      </c>
      <c r="G2200" s="765">
        <v>2.9470000000000001</v>
      </c>
      <c r="H2200" s="337">
        <f t="shared" si="196"/>
        <v>3.3784007731958816</v>
      </c>
      <c r="I2200" s="34">
        <f t="shared" si="197"/>
        <v>3.378400773195897E-2</v>
      </c>
      <c r="J2200" s="338">
        <f t="shared" si="198"/>
        <v>-1.5265566588595902E-16</v>
      </c>
      <c r="K2200" s="1786"/>
      <c r="L2200" s="1787"/>
      <c r="M2200" s="1786"/>
      <c r="N2200" s="1786"/>
      <c r="O2200" s="1786"/>
      <c r="P2200" s="1786"/>
      <c r="Q2200" s="1786"/>
    </row>
    <row r="2201" spans="1:17">
      <c r="A2201" s="764">
        <v>40522</v>
      </c>
      <c r="B2201" s="154">
        <f t="shared" si="192"/>
        <v>6.5759999999999985E-2</v>
      </c>
      <c r="C2201" s="206">
        <f t="shared" si="194"/>
        <v>7.1467951030927776E-2</v>
      </c>
      <c r="D2201" s="33">
        <f t="shared" si="193"/>
        <v>9.5299999999999996E-2</v>
      </c>
      <c r="E2201" s="206">
        <f t="shared" si="195"/>
        <v>0.10523775773195891</v>
      </c>
      <c r="F2201" s="765">
        <v>9.5299999999999994</v>
      </c>
      <c r="G2201" s="765">
        <v>2.9540000000000002</v>
      </c>
      <c r="H2201" s="337">
        <f t="shared" si="196"/>
        <v>3.3769806701030984</v>
      </c>
      <c r="I2201" s="34">
        <f t="shared" si="197"/>
        <v>3.3769806701031135E-2</v>
      </c>
      <c r="J2201" s="338">
        <f t="shared" si="198"/>
        <v>-1.5265566588595902E-16</v>
      </c>
      <c r="K2201" s="1786"/>
      <c r="L2201" s="1787"/>
      <c r="M2201" s="1786"/>
      <c r="N2201" s="1786"/>
      <c r="O2201" s="1786"/>
      <c r="P2201" s="1786"/>
      <c r="Q2201" s="1786"/>
    </row>
    <row r="2202" spans="1:17">
      <c r="A2202" s="764">
        <v>40525</v>
      </c>
      <c r="B2202" s="154">
        <f t="shared" si="192"/>
        <v>6.5240000000000006E-2</v>
      </c>
      <c r="C2202" s="206">
        <f t="shared" si="194"/>
        <v>7.149304123711335E-2</v>
      </c>
      <c r="D2202" s="33">
        <f t="shared" si="193"/>
        <v>9.5000000000000001E-2</v>
      </c>
      <c r="E2202" s="206">
        <f t="shared" si="195"/>
        <v>0.10524948453608261</v>
      </c>
      <c r="F2202" s="765">
        <v>9.5</v>
      </c>
      <c r="G2202" s="765">
        <v>2.976</v>
      </c>
      <c r="H2202" s="337">
        <f t="shared" si="196"/>
        <v>3.3756443298969132</v>
      </c>
      <c r="I2202" s="34">
        <f t="shared" si="197"/>
        <v>3.3756443298969263E-2</v>
      </c>
      <c r="J2202" s="338">
        <f t="shared" si="198"/>
        <v>-1.3183898417423734E-16</v>
      </c>
      <c r="K2202" s="1786"/>
      <c r="L2202" s="1787"/>
      <c r="M2202" s="1786"/>
      <c r="N2202" s="1786"/>
      <c r="O2202" s="1786"/>
      <c r="P2202" s="1786"/>
      <c r="Q2202" s="1786"/>
    </row>
    <row r="2203" spans="1:17">
      <c r="A2203" s="764">
        <v>40526</v>
      </c>
      <c r="B2203" s="154">
        <f t="shared" si="192"/>
        <v>6.4839999999999995E-2</v>
      </c>
      <c r="C2203" s="206">
        <f t="shared" si="194"/>
        <v>7.1518195876288604E-2</v>
      </c>
      <c r="D2203" s="33">
        <f t="shared" si="193"/>
        <v>9.5100000000000004E-2</v>
      </c>
      <c r="E2203" s="206">
        <f t="shared" si="195"/>
        <v>0.10526172680412385</v>
      </c>
      <c r="F2203" s="765">
        <v>9.51</v>
      </c>
      <c r="G2203" s="765">
        <v>3.0259999999999998</v>
      </c>
      <c r="H2203" s="337">
        <f t="shared" si="196"/>
        <v>3.3743530927835104</v>
      </c>
      <c r="I2203" s="34">
        <f t="shared" si="197"/>
        <v>3.3743530927835247E-2</v>
      </c>
      <c r="J2203" s="338">
        <f t="shared" si="198"/>
        <v>-1.457167719820518E-16</v>
      </c>
      <c r="K2203" s="1786"/>
      <c r="L2203" s="1787"/>
      <c r="M2203" s="1786"/>
      <c r="N2203" s="1786"/>
      <c r="O2203" s="1786"/>
      <c r="P2203" s="1786"/>
      <c r="Q2203" s="1786"/>
    </row>
    <row r="2204" spans="1:17">
      <c r="A2204" s="764">
        <v>40527</v>
      </c>
      <c r="B2204" s="154">
        <f t="shared" si="192"/>
        <v>6.5100000000000005E-2</v>
      </c>
      <c r="C2204" s="206">
        <f t="shared" si="194"/>
        <v>7.1545309278350469E-2</v>
      </c>
      <c r="D2204" s="33">
        <f t="shared" si="193"/>
        <v>9.5400000000000013E-2</v>
      </c>
      <c r="E2204" s="206">
        <f t="shared" si="195"/>
        <v>0.10527577319587642</v>
      </c>
      <c r="F2204" s="765">
        <v>9.5400000000000009</v>
      </c>
      <c r="G2204" s="765">
        <v>3.0300000000000002</v>
      </c>
      <c r="H2204" s="337">
        <f t="shared" si="196"/>
        <v>3.3730463917525824</v>
      </c>
      <c r="I2204" s="34">
        <f t="shared" si="197"/>
        <v>3.3730463917525946E-2</v>
      </c>
      <c r="J2204" s="338">
        <f t="shared" si="198"/>
        <v>-1.2490009027033011E-16</v>
      </c>
      <c r="K2204" s="1786"/>
      <c r="L2204" s="1787"/>
      <c r="M2204" s="1786"/>
      <c r="N2204" s="1786"/>
      <c r="O2204" s="1786"/>
      <c r="P2204" s="1786"/>
      <c r="Q2204" s="1786"/>
    </row>
    <row r="2205" spans="1:17">
      <c r="A2205" s="764">
        <v>40528</v>
      </c>
      <c r="B2205" s="154">
        <f t="shared" si="192"/>
        <v>6.4950000000000008E-2</v>
      </c>
      <c r="C2205" s="206">
        <f t="shared" si="194"/>
        <v>7.1571675257731907E-2</v>
      </c>
      <c r="D2205" s="33">
        <f t="shared" si="193"/>
        <v>9.5600000000000004E-2</v>
      </c>
      <c r="E2205" s="206">
        <f t="shared" si="195"/>
        <v>0.10528981958762901</v>
      </c>
      <c r="F2205" s="765">
        <v>9.56</v>
      </c>
      <c r="G2205" s="765">
        <v>3.0649999999999999</v>
      </c>
      <c r="H2205" s="337">
        <f t="shared" si="196"/>
        <v>3.3718144329896971</v>
      </c>
      <c r="I2205" s="34">
        <f t="shared" si="197"/>
        <v>3.3718144329897101E-2</v>
      </c>
      <c r="J2205" s="338">
        <f t="shared" si="198"/>
        <v>-1.3183898417423734E-16</v>
      </c>
      <c r="K2205" s="1786"/>
      <c r="L2205" s="1787"/>
      <c r="M2205" s="1786"/>
      <c r="N2205" s="1786"/>
      <c r="O2205" s="1786"/>
      <c r="P2205" s="1786"/>
      <c r="Q2205" s="1786"/>
    </row>
    <row r="2206" spans="1:17">
      <c r="A2206" s="764">
        <v>40529</v>
      </c>
      <c r="B2206" s="154">
        <f t="shared" si="192"/>
        <v>6.5509999999999999E-2</v>
      </c>
      <c r="C2206" s="206">
        <f t="shared" si="194"/>
        <v>7.1598969072164897E-2</v>
      </c>
      <c r="D2206" s="33">
        <f t="shared" si="193"/>
        <v>9.5799999999999996E-2</v>
      </c>
      <c r="E2206" s="206">
        <f t="shared" si="195"/>
        <v>0.10530412371134035</v>
      </c>
      <c r="F2206" s="765">
        <v>9.58</v>
      </c>
      <c r="G2206" s="765">
        <v>3.0289999999999999</v>
      </c>
      <c r="H2206" s="337">
        <f t="shared" si="196"/>
        <v>3.3705154639175317</v>
      </c>
      <c r="I2206" s="34">
        <f t="shared" si="197"/>
        <v>3.370515463917545E-2</v>
      </c>
      <c r="J2206" s="338">
        <f t="shared" si="198"/>
        <v>-1.3183898417423734E-16</v>
      </c>
      <c r="K2206" s="1786"/>
      <c r="L2206" s="1787"/>
      <c r="M2206" s="1786"/>
      <c r="N2206" s="1786"/>
      <c r="O2206" s="1786"/>
      <c r="P2206" s="1786"/>
      <c r="Q2206" s="1786"/>
    </row>
    <row r="2207" spans="1:17">
      <c r="A2207" s="764">
        <v>40532</v>
      </c>
      <c r="B2207" s="154">
        <f t="shared" si="192"/>
        <v>6.5930000000000002E-2</v>
      </c>
      <c r="C2207" s="206">
        <f t="shared" si="194"/>
        <v>7.1629304123711296E-2</v>
      </c>
      <c r="D2207" s="33">
        <f t="shared" si="193"/>
        <v>9.5600000000000004E-2</v>
      </c>
      <c r="E2207" s="206">
        <f t="shared" si="195"/>
        <v>0.10531971649484549</v>
      </c>
      <c r="F2207" s="765">
        <v>9.56</v>
      </c>
      <c r="G2207" s="765">
        <v>2.9670000000000001</v>
      </c>
      <c r="H2207" s="337">
        <f t="shared" si="196"/>
        <v>3.3690412371134077</v>
      </c>
      <c r="I2207" s="34">
        <f t="shared" si="197"/>
        <v>3.3690412371134196E-2</v>
      </c>
      <c r="J2207" s="338">
        <f t="shared" si="198"/>
        <v>-1.1796119636642288E-16</v>
      </c>
      <c r="K2207" s="1786"/>
      <c r="L2207" s="1787"/>
      <c r="M2207" s="1786"/>
      <c r="N2207" s="1786"/>
      <c r="O2207" s="1786"/>
      <c r="P2207" s="1786"/>
      <c r="Q2207" s="1786"/>
    </row>
    <row r="2208" spans="1:17">
      <c r="A2208" s="764">
        <v>40533</v>
      </c>
      <c r="B2208" s="154">
        <f t="shared" si="192"/>
        <v>6.4939999999999998E-2</v>
      </c>
      <c r="C2208" s="206">
        <f t="shared" si="194"/>
        <v>7.1658041237113362E-2</v>
      </c>
      <c r="D2208" s="33">
        <f t="shared" si="193"/>
        <v>9.4800000000000009E-2</v>
      </c>
      <c r="E2208" s="206">
        <f t="shared" si="195"/>
        <v>0.10533453608247437</v>
      </c>
      <c r="F2208" s="765">
        <v>9.48</v>
      </c>
      <c r="G2208" s="765">
        <v>2.9860000000000002</v>
      </c>
      <c r="H2208" s="337">
        <f t="shared" si="196"/>
        <v>3.3676494845360869</v>
      </c>
      <c r="I2208" s="34">
        <f t="shared" si="197"/>
        <v>3.3676494845361005E-2</v>
      </c>
      <c r="J2208" s="338">
        <f t="shared" si="198"/>
        <v>-1.3877787807814457E-16</v>
      </c>
      <c r="K2208" s="1786"/>
      <c r="L2208" s="1787"/>
      <c r="M2208" s="1786"/>
      <c r="N2208" s="1786"/>
      <c r="O2208" s="1786"/>
      <c r="P2208" s="1786"/>
      <c r="Q2208" s="1786"/>
    </row>
    <row r="2209" spans="1:17">
      <c r="A2209" s="764">
        <v>40534</v>
      </c>
      <c r="B2209" s="154">
        <f t="shared" si="192"/>
        <v>6.5180000000000002E-2</v>
      </c>
      <c r="C2209" s="206">
        <f t="shared" si="194"/>
        <v>7.1688376288659747E-2</v>
      </c>
      <c r="D2209" s="33">
        <f t="shared" si="193"/>
        <v>9.4700000000000006E-2</v>
      </c>
      <c r="E2209" s="206">
        <f t="shared" si="195"/>
        <v>0.10534974226804138</v>
      </c>
      <c r="F2209" s="765">
        <v>9.4700000000000006</v>
      </c>
      <c r="G2209" s="765">
        <v>2.952</v>
      </c>
      <c r="H2209" s="337">
        <f t="shared" si="196"/>
        <v>3.3661365979381492</v>
      </c>
      <c r="I2209" s="34">
        <f t="shared" si="197"/>
        <v>3.366136597938163E-2</v>
      </c>
      <c r="J2209" s="338">
        <f t="shared" si="198"/>
        <v>-1.3877787807814457E-16</v>
      </c>
      <c r="K2209" s="1786"/>
      <c r="L2209" s="1787"/>
      <c r="M2209" s="1786"/>
      <c r="N2209" s="1786"/>
      <c r="O2209" s="1786"/>
      <c r="P2209" s="1786"/>
      <c r="Q2209" s="1786"/>
    </row>
    <row r="2210" spans="1:17">
      <c r="A2210" s="764">
        <v>40535</v>
      </c>
      <c r="B2210" s="154">
        <f t="shared" si="192"/>
        <v>6.4829999999999999E-2</v>
      </c>
      <c r="C2210" s="206">
        <f t="shared" si="194"/>
        <v>7.1716984536082426E-2</v>
      </c>
      <c r="D2210" s="33">
        <f t="shared" si="193"/>
        <v>9.4600000000000004E-2</v>
      </c>
      <c r="E2210" s="206">
        <f t="shared" si="195"/>
        <v>0.10536430412371148</v>
      </c>
      <c r="F2210" s="765">
        <v>9.4600000000000009</v>
      </c>
      <c r="G2210" s="765">
        <v>2.9769999999999999</v>
      </c>
      <c r="H2210" s="337">
        <f t="shared" si="196"/>
        <v>3.3647319587628917</v>
      </c>
      <c r="I2210" s="34">
        <f t="shared" si="197"/>
        <v>3.3647319587629052E-2</v>
      </c>
      <c r="J2210" s="338">
        <f t="shared" si="198"/>
        <v>-1.3183898417423734E-16</v>
      </c>
      <c r="K2210" s="1786"/>
      <c r="L2210" s="1787"/>
      <c r="M2210" s="1786"/>
      <c r="N2210" s="1786"/>
      <c r="O2210" s="1786"/>
      <c r="P2210" s="1786"/>
      <c r="Q2210" s="1786"/>
    </row>
    <row r="2211" spans="1:17">
      <c r="A2211" s="764">
        <v>40536</v>
      </c>
      <c r="B2211" s="154">
        <f t="shared" si="192"/>
        <v>6.4979999999999996E-2</v>
      </c>
      <c r="C2211" s="206">
        <f t="shared" si="194"/>
        <v>7.1744226804123665E-2</v>
      </c>
      <c r="D2211" s="33">
        <f t="shared" si="193"/>
        <v>9.4800000000000009E-2</v>
      </c>
      <c r="E2211" s="206">
        <f t="shared" si="195"/>
        <v>0.10537809278350529</v>
      </c>
      <c r="F2211" s="765">
        <v>9.48</v>
      </c>
      <c r="G2211" s="765">
        <v>2.9820000000000002</v>
      </c>
      <c r="H2211" s="337">
        <f t="shared" si="196"/>
        <v>3.363386597938149</v>
      </c>
      <c r="I2211" s="34">
        <f t="shared" si="197"/>
        <v>3.363386597938163E-2</v>
      </c>
      <c r="J2211" s="338">
        <f t="shared" si="198"/>
        <v>-1.3877787807814457E-16</v>
      </c>
      <c r="K2211" s="1786"/>
      <c r="L2211" s="1787"/>
      <c r="M2211" s="1786"/>
      <c r="N2211" s="1786"/>
      <c r="O2211" s="1786"/>
      <c r="P2211" s="1786"/>
      <c r="Q2211" s="1786"/>
    </row>
    <row r="2212" spans="1:17">
      <c r="A2212" s="764">
        <v>40539</v>
      </c>
      <c r="B2212" s="154">
        <f t="shared" si="192"/>
        <v>6.5189999999999998E-2</v>
      </c>
      <c r="C2212" s="206">
        <f t="shared" si="194"/>
        <v>7.1772860824742213E-2</v>
      </c>
      <c r="D2212" s="33">
        <f t="shared" si="193"/>
        <v>9.5500000000000002E-2</v>
      </c>
      <c r="E2212" s="206">
        <f t="shared" si="195"/>
        <v>0.10539381443298984</v>
      </c>
      <c r="F2212" s="765">
        <v>9.5500000000000007</v>
      </c>
      <c r="G2212" s="765">
        <v>3.0310000000000001</v>
      </c>
      <c r="H2212" s="337">
        <f t="shared" si="196"/>
        <v>3.3620953608247466</v>
      </c>
      <c r="I2212" s="34">
        <f t="shared" si="197"/>
        <v>3.3620953608247628E-2</v>
      </c>
      <c r="J2212" s="338">
        <f t="shared" si="198"/>
        <v>-1.5959455978986625E-16</v>
      </c>
      <c r="K2212" s="1786"/>
      <c r="L2212" s="1787"/>
      <c r="M2212" s="1786"/>
      <c r="N2212" s="1786"/>
      <c r="O2212" s="1786"/>
      <c r="P2212" s="1786"/>
      <c r="Q2212" s="1786"/>
    </row>
    <row r="2213" spans="1:17">
      <c r="A2213" s="764">
        <v>40540</v>
      </c>
      <c r="B2213" s="154">
        <f t="shared" si="192"/>
        <v>6.5539999999999987E-2</v>
      </c>
      <c r="C2213" s="206">
        <f t="shared" si="194"/>
        <v>7.18027190721649E-2</v>
      </c>
      <c r="D2213" s="33">
        <f t="shared" si="193"/>
        <v>9.5299999999999996E-2</v>
      </c>
      <c r="E2213" s="206">
        <f t="shared" si="195"/>
        <v>0.105409407216495</v>
      </c>
      <c r="F2213" s="765">
        <v>9.5299999999999994</v>
      </c>
      <c r="G2213" s="765">
        <v>2.976</v>
      </c>
      <c r="H2213" s="337">
        <f t="shared" si="196"/>
        <v>3.3606688144329944</v>
      </c>
      <c r="I2213" s="34">
        <f t="shared" si="197"/>
        <v>3.3606688144330099E-2</v>
      </c>
      <c r="J2213" s="338">
        <f t="shared" si="198"/>
        <v>-1.5265566588595902E-16</v>
      </c>
      <c r="K2213" s="1786"/>
      <c r="L2213" s="1787"/>
      <c r="M2213" s="1786"/>
      <c r="N2213" s="1786"/>
      <c r="O2213" s="1786"/>
      <c r="P2213" s="1786"/>
      <c r="Q2213" s="1786"/>
    </row>
    <row r="2214" spans="1:17">
      <c r="A2214" s="764">
        <v>40541</v>
      </c>
      <c r="B2214" s="154">
        <f t="shared" si="192"/>
        <v>6.4820000000000003E-2</v>
      </c>
      <c r="C2214" s="206">
        <f t="shared" si="194"/>
        <v>7.1833659793814383E-2</v>
      </c>
      <c r="D2214" s="33">
        <f t="shared" si="193"/>
        <v>9.5000000000000001E-2</v>
      </c>
      <c r="E2214" s="206">
        <f t="shared" si="195"/>
        <v>0.10542512886597953</v>
      </c>
      <c r="F2214" s="765">
        <v>9.5</v>
      </c>
      <c r="G2214" s="765">
        <v>3.0179999999999998</v>
      </c>
      <c r="H2214" s="337">
        <f t="shared" si="196"/>
        <v>3.3591469072164992</v>
      </c>
      <c r="I2214" s="34">
        <f t="shared" si="197"/>
        <v>3.3591469072165148E-2</v>
      </c>
      <c r="J2214" s="338">
        <f t="shared" si="198"/>
        <v>-1.5265566588595902E-16</v>
      </c>
      <c r="K2214" s="1786"/>
      <c r="L2214" s="1787"/>
      <c r="M2214" s="1786"/>
      <c r="N2214" s="1786"/>
      <c r="O2214" s="1786"/>
      <c r="P2214" s="1786"/>
      <c r="Q2214" s="1786"/>
    </row>
    <row r="2215" spans="1:17">
      <c r="A2215" s="764">
        <v>40542</v>
      </c>
      <c r="B2215" s="154">
        <f t="shared" si="192"/>
        <v>6.5709999999999991E-2</v>
      </c>
      <c r="C2215" s="206">
        <f t="shared" si="194"/>
        <v>7.186689432989686E-2</v>
      </c>
      <c r="D2215" s="33">
        <f t="shared" si="193"/>
        <v>9.5299999999999996E-2</v>
      </c>
      <c r="E2215" s="206">
        <f t="shared" si="195"/>
        <v>0.10544149484536094</v>
      </c>
      <c r="F2215" s="765">
        <v>9.5299999999999994</v>
      </c>
      <c r="G2215" s="765">
        <v>2.9590000000000001</v>
      </c>
      <c r="H2215" s="337">
        <f t="shared" si="196"/>
        <v>3.3574600515463962</v>
      </c>
      <c r="I2215" s="34">
        <f t="shared" si="197"/>
        <v>3.3574600515464084E-2</v>
      </c>
      <c r="J2215" s="338">
        <f t="shared" si="198"/>
        <v>-1.2490009027033011E-16</v>
      </c>
      <c r="K2215" s="1786"/>
      <c r="L2215" s="1787"/>
      <c r="M2215" s="1786"/>
      <c r="N2215" s="1786"/>
      <c r="O2215" s="1786"/>
      <c r="P2215" s="1786"/>
      <c r="Q2215" s="1786"/>
    </row>
    <row r="2216" spans="1:17">
      <c r="A2216" s="764">
        <v>40543</v>
      </c>
      <c r="B2216" s="154">
        <f t="shared" si="192"/>
        <v>6.6070000000000004E-2</v>
      </c>
      <c r="C2216" s="206">
        <f t="shared" si="194"/>
        <v>7.1900360824742229E-2</v>
      </c>
      <c r="D2216" s="33">
        <f t="shared" si="193"/>
        <v>9.5700000000000007E-2</v>
      </c>
      <c r="E2216" s="206">
        <f t="shared" si="195"/>
        <v>0.1054585051546393</v>
      </c>
      <c r="F2216" s="765">
        <v>9.57</v>
      </c>
      <c r="G2216" s="765">
        <v>2.9630000000000001</v>
      </c>
      <c r="H2216" s="337">
        <f t="shared" si="196"/>
        <v>3.3558144329896962</v>
      </c>
      <c r="I2216" s="34">
        <f t="shared" si="197"/>
        <v>3.3558144329897066E-2</v>
      </c>
      <c r="J2216" s="338">
        <f t="shared" si="198"/>
        <v>-1.0408340855860843E-16</v>
      </c>
      <c r="K2216" s="1786"/>
      <c r="L2216" s="1787"/>
      <c r="M2216" s="1786"/>
      <c r="N2216" s="1786"/>
      <c r="O2216" s="1786"/>
      <c r="P2216" s="1786"/>
      <c r="Q2216" s="1786"/>
    </row>
    <row r="2217" spans="1:17">
      <c r="A2217" s="764">
        <v>40546</v>
      </c>
      <c r="B2217" s="154">
        <f t="shared" si="192"/>
        <v>6.5579999999999999E-2</v>
      </c>
      <c r="C2217" s="206">
        <f t="shared" si="194"/>
        <v>7.1933917525773147E-2</v>
      </c>
      <c r="D2217" s="33">
        <f t="shared" si="193"/>
        <v>9.4800000000000009E-2</v>
      </c>
      <c r="E2217" s="206">
        <f t="shared" si="195"/>
        <v>0.10547422680412381</v>
      </c>
      <c r="F2217" s="765">
        <v>9.48</v>
      </c>
      <c r="G2217" s="765">
        <v>2.9220000000000002</v>
      </c>
      <c r="H2217" s="337">
        <f t="shared" si="196"/>
        <v>3.3540309278350562</v>
      </c>
      <c r="I2217" s="34">
        <f t="shared" si="197"/>
        <v>3.3540309278350666E-2</v>
      </c>
      <c r="J2217" s="338">
        <f t="shared" si="198"/>
        <v>-1.0408340855860843E-16</v>
      </c>
      <c r="K2217" s="1786"/>
      <c r="L2217" s="1787"/>
      <c r="M2217" s="1786"/>
      <c r="N2217" s="1786"/>
      <c r="O2217" s="1786"/>
      <c r="P2217" s="1786"/>
      <c r="Q2217" s="1786"/>
    </row>
    <row r="2218" spans="1:17">
      <c r="A2218" s="764">
        <v>40547</v>
      </c>
      <c r="B2218" s="154">
        <f t="shared" si="192"/>
        <v>6.5790000000000001E-2</v>
      </c>
      <c r="C2218" s="206">
        <f t="shared" si="194"/>
        <v>7.1966018041237076E-2</v>
      </c>
      <c r="D2218" s="33">
        <f t="shared" si="193"/>
        <v>9.4700000000000006E-2</v>
      </c>
      <c r="E2218" s="206">
        <f t="shared" si="195"/>
        <v>0.10548840206185578</v>
      </c>
      <c r="F2218" s="765">
        <v>9.4700000000000006</v>
      </c>
      <c r="G2218" s="765">
        <v>2.891</v>
      </c>
      <c r="H2218" s="337">
        <f t="shared" si="196"/>
        <v>3.3522384020618605</v>
      </c>
      <c r="I2218" s="34">
        <f t="shared" si="197"/>
        <v>3.3522384020618703E-2</v>
      </c>
      <c r="J2218" s="338">
        <f t="shared" si="198"/>
        <v>-9.7144514654701197E-17</v>
      </c>
      <c r="K2218" s="1786"/>
      <c r="L2218" s="1787"/>
      <c r="M2218" s="1786"/>
      <c r="N2218" s="1786"/>
      <c r="O2218" s="1786"/>
      <c r="P2218" s="1786"/>
      <c r="Q2218" s="1786"/>
    </row>
    <row r="2219" spans="1:17">
      <c r="A2219" s="764">
        <v>40548</v>
      </c>
      <c r="B2219" s="154">
        <f t="shared" si="192"/>
        <v>6.5519999999999995E-2</v>
      </c>
      <c r="C2219" s="206">
        <f t="shared" si="194"/>
        <v>7.1998195876288612E-2</v>
      </c>
      <c r="D2219" s="33">
        <f t="shared" si="193"/>
        <v>9.4899999999999998E-2</v>
      </c>
      <c r="E2219" s="206">
        <f t="shared" si="195"/>
        <v>0.10550296391752588</v>
      </c>
      <c r="F2219" s="765">
        <v>9.49</v>
      </c>
      <c r="G2219" s="765">
        <v>2.9380000000000002</v>
      </c>
      <c r="H2219" s="337">
        <f t="shared" si="196"/>
        <v>3.3504768041237165</v>
      </c>
      <c r="I2219" s="34">
        <f t="shared" si="197"/>
        <v>3.3504768041237268E-2</v>
      </c>
      <c r="J2219" s="338">
        <f t="shared" si="198"/>
        <v>-1.0408340855860843E-16</v>
      </c>
      <c r="K2219" s="1786"/>
      <c r="L2219" s="1787"/>
      <c r="M2219" s="1786"/>
      <c r="N2219" s="1786"/>
      <c r="O2219" s="1786"/>
      <c r="P2219" s="1786"/>
      <c r="Q2219" s="1786"/>
    </row>
    <row r="2220" spans="1:17">
      <c r="A2220" s="764">
        <v>40549</v>
      </c>
      <c r="B2220" s="154">
        <f t="shared" si="192"/>
        <v>6.5570000000000003E-2</v>
      </c>
      <c r="C2220" s="206">
        <f t="shared" si="194"/>
        <v>7.2028685567010267E-2</v>
      </c>
      <c r="D2220" s="33">
        <f t="shared" si="193"/>
        <v>9.4700000000000006E-2</v>
      </c>
      <c r="E2220" s="206">
        <f t="shared" si="195"/>
        <v>0.10551572164948463</v>
      </c>
      <c r="F2220" s="765">
        <v>9.4700000000000006</v>
      </c>
      <c r="G2220" s="765">
        <v>2.9129999999999998</v>
      </c>
      <c r="H2220" s="337">
        <f t="shared" si="196"/>
        <v>3.3487036082474275</v>
      </c>
      <c r="I2220" s="34">
        <f t="shared" si="197"/>
        <v>3.3487036082474358E-2</v>
      </c>
      <c r="J2220" s="338">
        <f t="shared" si="198"/>
        <v>-8.3266726846886741E-17</v>
      </c>
      <c r="K2220" s="1786"/>
      <c r="L2220" s="1787"/>
      <c r="M2220" s="1786"/>
      <c r="N2220" s="1786"/>
      <c r="O2220" s="1786"/>
      <c r="P2220" s="1786"/>
      <c r="Q2220" s="1786"/>
    </row>
    <row r="2221" spans="1:17">
      <c r="A2221" s="764">
        <v>40550</v>
      </c>
      <c r="B2221" s="154">
        <f t="shared" si="192"/>
        <v>6.6310000000000008E-2</v>
      </c>
      <c r="C2221" s="206">
        <f t="shared" si="194"/>
        <v>7.2059948453608205E-2</v>
      </c>
      <c r="D2221" s="33">
        <f t="shared" si="193"/>
        <v>9.5000000000000001E-2</v>
      </c>
      <c r="E2221" s="206">
        <f t="shared" si="195"/>
        <v>0.10552873711340215</v>
      </c>
      <c r="F2221" s="765">
        <v>9.5</v>
      </c>
      <c r="G2221" s="765">
        <v>2.8690000000000002</v>
      </c>
      <c r="H2221" s="337">
        <f t="shared" si="196"/>
        <v>3.3468788659793858</v>
      </c>
      <c r="I2221" s="34">
        <f t="shared" si="197"/>
        <v>3.3468788659793941E-2</v>
      </c>
      <c r="J2221" s="338">
        <f t="shared" si="198"/>
        <v>-8.3266726846886741E-17</v>
      </c>
      <c r="K2221" s="1786"/>
      <c r="L2221" s="1787"/>
      <c r="M2221" s="1786"/>
      <c r="N2221" s="1786"/>
      <c r="O2221" s="1786"/>
      <c r="P2221" s="1786"/>
      <c r="Q2221" s="1786"/>
    </row>
    <row r="2222" spans="1:17">
      <c r="A2222" s="764">
        <v>40553</v>
      </c>
      <c r="B2222" s="154">
        <f t="shared" si="192"/>
        <v>6.7399999999999988E-2</v>
      </c>
      <c r="C2222" s="206">
        <f t="shared" si="194"/>
        <v>7.2092087628865931E-2</v>
      </c>
      <c r="D2222" s="33">
        <f t="shared" si="193"/>
        <v>9.6099999999999991E-2</v>
      </c>
      <c r="E2222" s="206">
        <f t="shared" si="195"/>
        <v>0.10554265463917537</v>
      </c>
      <c r="F2222" s="765">
        <v>9.61</v>
      </c>
      <c r="G2222" s="765">
        <v>2.87</v>
      </c>
      <c r="H2222" s="337">
        <f t="shared" si="196"/>
        <v>3.3450567010309329</v>
      </c>
      <c r="I2222" s="34">
        <f t="shared" si="197"/>
        <v>3.3450567010309434E-2</v>
      </c>
      <c r="J2222" s="338">
        <f t="shared" si="198"/>
        <v>-1.0408340855860843E-16</v>
      </c>
      <c r="K2222" s="1786"/>
      <c r="L2222" s="1787"/>
      <c r="M2222" s="1786"/>
      <c r="N2222" s="1786"/>
      <c r="O2222" s="1786"/>
      <c r="P2222" s="1786"/>
      <c r="Q2222" s="1786"/>
    </row>
    <row r="2223" spans="1:17">
      <c r="A2223" s="764">
        <v>40554</v>
      </c>
      <c r="B2223" s="154">
        <f t="shared" si="192"/>
        <v>6.5449999999999994E-2</v>
      </c>
      <c r="C2223" s="206">
        <f t="shared" si="194"/>
        <v>7.2121146907216452E-2</v>
      </c>
      <c r="D2223" s="33">
        <f t="shared" si="193"/>
        <v>9.4700000000000006E-2</v>
      </c>
      <c r="E2223" s="206">
        <f t="shared" si="195"/>
        <v>0.10555463917525786</v>
      </c>
      <c r="F2223" s="765">
        <v>9.4700000000000006</v>
      </c>
      <c r="G2223" s="765">
        <v>2.9250000000000003</v>
      </c>
      <c r="H2223" s="337">
        <f t="shared" si="196"/>
        <v>3.3433492268041283</v>
      </c>
      <c r="I2223" s="34">
        <f t="shared" si="197"/>
        <v>3.3433492268041404E-2</v>
      </c>
      <c r="J2223" s="338">
        <f t="shared" si="198"/>
        <v>-1.1796119636642288E-16</v>
      </c>
      <c r="K2223" s="1786"/>
      <c r="L2223" s="1787"/>
      <c r="M2223" s="1786"/>
      <c r="N2223" s="1786"/>
      <c r="O2223" s="1786"/>
      <c r="P2223" s="1786"/>
      <c r="Q2223" s="1786"/>
    </row>
    <row r="2224" spans="1:17">
      <c r="A2224" s="764">
        <v>40555</v>
      </c>
      <c r="B2224" s="154">
        <f t="shared" si="192"/>
        <v>6.2979999999999994E-2</v>
      </c>
      <c r="C2224" s="206">
        <f t="shared" si="194"/>
        <v>7.2148492268041195E-2</v>
      </c>
      <c r="D2224" s="33">
        <f t="shared" si="193"/>
        <v>9.35E-2</v>
      </c>
      <c r="E2224" s="206">
        <f t="shared" si="195"/>
        <v>0.10556585051546405</v>
      </c>
      <c r="F2224" s="765">
        <v>9.35</v>
      </c>
      <c r="G2224" s="765">
        <v>3.052</v>
      </c>
      <c r="H2224" s="337">
        <f t="shared" si="196"/>
        <v>3.3417358247422726</v>
      </c>
      <c r="I2224" s="34">
        <f t="shared" si="197"/>
        <v>3.3417358247422854E-2</v>
      </c>
      <c r="J2224" s="338">
        <f t="shared" si="198"/>
        <v>-1.2490009027033011E-16</v>
      </c>
      <c r="K2224" s="1786"/>
      <c r="L2224" s="1787"/>
      <c r="M2224" s="1786"/>
      <c r="N2224" s="1786"/>
      <c r="O2224" s="1786"/>
      <c r="P2224" s="1786"/>
      <c r="Q2224" s="1786"/>
    </row>
    <row r="2225" spans="1:17">
      <c r="A2225" s="764">
        <v>40556</v>
      </c>
      <c r="B2225" s="154">
        <f t="shared" si="192"/>
        <v>6.3159999999999994E-2</v>
      </c>
      <c r="C2225" s="206">
        <f t="shared" si="194"/>
        <v>7.2176301546391708E-2</v>
      </c>
      <c r="D2225" s="33">
        <f t="shared" si="193"/>
        <v>9.3599999999999989E-2</v>
      </c>
      <c r="E2225" s="206">
        <f t="shared" si="195"/>
        <v>0.10557744845360836</v>
      </c>
      <c r="F2225" s="765">
        <v>9.36</v>
      </c>
      <c r="G2225" s="765">
        <v>3.044</v>
      </c>
      <c r="H2225" s="337">
        <f t="shared" si="196"/>
        <v>3.3401146907216539</v>
      </c>
      <c r="I2225" s="34">
        <f t="shared" si="197"/>
        <v>3.3401146907216656E-2</v>
      </c>
      <c r="J2225" s="338">
        <f t="shared" si="198"/>
        <v>-1.1796119636642288E-16</v>
      </c>
      <c r="K2225" s="1786"/>
      <c r="L2225" s="1787"/>
      <c r="M2225" s="1786"/>
      <c r="N2225" s="1786"/>
      <c r="O2225" s="1786"/>
      <c r="P2225" s="1786"/>
      <c r="Q2225" s="1786"/>
    </row>
    <row r="2226" spans="1:17">
      <c r="A2226" s="764">
        <v>40557</v>
      </c>
      <c r="B2226" s="154">
        <f t="shared" si="192"/>
        <v>6.3219999999999998E-2</v>
      </c>
      <c r="C2226" s="206">
        <f t="shared" si="194"/>
        <v>7.2204755154639144E-2</v>
      </c>
      <c r="D2226" s="33">
        <f t="shared" si="193"/>
        <v>9.35E-2</v>
      </c>
      <c r="E2226" s="206">
        <f t="shared" si="195"/>
        <v>0.1055889175257733</v>
      </c>
      <c r="F2226" s="765">
        <v>9.35</v>
      </c>
      <c r="G2226" s="765">
        <v>3.028</v>
      </c>
      <c r="H2226" s="337">
        <f t="shared" si="196"/>
        <v>3.3384162371134058</v>
      </c>
      <c r="I2226" s="34">
        <f t="shared" si="197"/>
        <v>3.338416237113416E-2</v>
      </c>
      <c r="J2226" s="338">
        <f t="shared" si="198"/>
        <v>-1.0408340855860843E-16</v>
      </c>
      <c r="K2226" s="1786"/>
      <c r="L2226" s="1787"/>
      <c r="M2226" s="1786"/>
      <c r="N2226" s="1786"/>
      <c r="O2226" s="1786"/>
      <c r="P2226" s="1786"/>
      <c r="Q2226" s="1786"/>
    </row>
    <row r="2227" spans="1:17">
      <c r="A2227" s="764">
        <v>40560</v>
      </c>
      <c r="B2227" s="154">
        <f t="shared" si="192"/>
        <v>6.3119999999999996E-2</v>
      </c>
      <c r="C2227" s="206">
        <f t="shared" si="194"/>
        <v>7.2233041237113355E-2</v>
      </c>
      <c r="D2227" s="33">
        <f t="shared" si="193"/>
        <v>9.35E-2</v>
      </c>
      <c r="E2227" s="206">
        <f t="shared" si="195"/>
        <v>0.10560077319587641</v>
      </c>
      <c r="F2227" s="765">
        <v>9.35</v>
      </c>
      <c r="G2227" s="765">
        <v>3.0379999999999998</v>
      </c>
      <c r="H2227" s="337">
        <f t="shared" si="196"/>
        <v>3.3367731958762921</v>
      </c>
      <c r="I2227" s="34">
        <f t="shared" si="197"/>
        <v>3.3367731958763053E-2</v>
      </c>
      <c r="J2227" s="338">
        <f t="shared" si="198"/>
        <v>-1.3183898417423734E-16</v>
      </c>
      <c r="K2227" s="1786"/>
      <c r="L2227" s="1787"/>
      <c r="M2227" s="1786"/>
      <c r="N2227" s="1786"/>
      <c r="O2227" s="1786"/>
      <c r="P2227" s="1786"/>
      <c r="Q2227" s="1786"/>
    </row>
    <row r="2228" spans="1:17">
      <c r="A2228" s="764">
        <v>40561</v>
      </c>
      <c r="B2228" s="154">
        <f t="shared" si="192"/>
        <v>6.1750000000000006E-2</v>
      </c>
      <c r="C2228" s="206">
        <f t="shared" si="194"/>
        <v>7.2259033505154599E-2</v>
      </c>
      <c r="D2228" s="33">
        <f t="shared" si="193"/>
        <v>9.290000000000001E-2</v>
      </c>
      <c r="E2228" s="206">
        <f t="shared" si="195"/>
        <v>0.10561146907216507</v>
      </c>
      <c r="F2228" s="765">
        <v>9.2900000000000009</v>
      </c>
      <c r="G2228" s="765">
        <v>3.1150000000000002</v>
      </c>
      <c r="H2228" s="337">
        <f t="shared" si="196"/>
        <v>3.3352435567010339</v>
      </c>
      <c r="I2228" s="34">
        <f t="shared" si="197"/>
        <v>3.3352435567010466E-2</v>
      </c>
      <c r="J2228" s="338">
        <f t="shared" si="198"/>
        <v>-1.2490009027033011E-16</v>
      </c>
      <c r="K2228" s="1786"/>
      <c r="L2228" s="1787"/>
      <c r="M2228" s="1786"/>
      <c r="N2228" s="1786"/>
      <c r="O2228" s="1786"/>
      <c r="P2228" s="1786"/>
      <c r="Q2228" s="1786"/>
    </row>
    <row r="2229" spans="1:17">
      <c r="A2229" s="764">
        <v>40562</v>
      </c>
      <c r="B2229" s="154">
        <f t="shared" si="192"/>
        <v>6.2349999999999996E-2</v>
      </c>
      <c r="C2229" s="206">
        <f t="shared" si="194"/>
        <v>7.2283969072164903E-2</v>
      </c>
      <c r="D2229" s="33">
        <f t="shared" si="193"/>
        <v>9.3399999999999997E-2</v>
      </c>
      <c r="E2229" s="206">
        <f t="shared" si="195"/>
        <v>0.10562216494845374</v>
      </c>
      <c r="F2229" s="765">
        <v>9.34</v>
      </c>
      <c r="G2229" s="765">
        <v>3.105</v>
      </c>
      <c r="H2229" s="337">
        <f t="shared" si="196"/>
        <v>3.3338195876288688</v>
      </c>
      <c r="I2229" s="34">
        <f t="shared" si="197"/>
        <v>3.3338195876288834E-2</v>
      </c>
      <c r="J2229" s="338">
        <f t="shared" si="198"/>
        <v>-1.457167719820518E-16</v>
      </c>
      <c r="K2229" s="1786"/>
      <c r="L2229" s="1787"/>
      <c r="M2229" s="1786"/>
      <c r="N2229" s="1786"/>
      <c r="O2229" s="1786"/>
      <c r="P2229" s="1786"/>
      <c r="Q2229" s="1786"/>
    </row>
    <row r="2230" spans="1:17">
      <c r="A2230" s="764">
        <v>40563</v>
      </c>
      <c r="B2230" s="154">
        <f t="shared" si="192"/>
        <v>6.2370000000000002E-2</v>
      </c>
      <c r="C2230" s="206">
        <f t="shared" si="194"/>
        <v>7.2308067010309243E-2</v>
      </c>
      <c r="D2230" s="33">
        <f t="shared" si="193"/>
        <v>9.4E-2</v>
      </c>
      <c r="E2230" s="206">
        <f t="shared" si="195"/>
        <v>0.10563298969072177</v>
      </c>
      <c r="F2230" s="765">
        <v>9.4</v>
      </c>
      <c r="G2230" s="765">
        <v>3.1629999999999998</v>
      </c>
      <c r="H2230" s="337">
        <f t="shared" si="196"/>
        <v>3.3324922680412397</v>
      </c>
      <c r="I2230" s="34">
        <f t="shared" si="197"/>
        <v>3.3324922680412525E-2</v>
      </c>
      <c r="J2230" s="338">
        <f t="shared" si="198"/>
        <v>-1.2490009027033011E-16</v>
      </c>
      <c r="K2230" s="1786"/>
      <c r="L2230" s="1787"/>
      <c r="M2230" s="1786"/>
      <c r="N2230" s="1786"/>
      <c r="O2230" s="1786"/>
      <c r="P2230" s="1786"/>
      <c r="Q2230" s="1786"/>
    </row>
    <row r="2231" spans="1:17">
      <c r="A2231" s="764">
        <v>40564</v>
      </c>
      <c r="B2231" s="154">
        <f t="shared" si="192"/>
        <v>6.164E-2</v>
      </c>
      <c r="C2231" s="206">
        <f t="shared" si="194"/>
        <v>7.2328672680412334E-2</v>
      </c>
      <c r="D2231" s="33">
        <f t="shared" si="193"/>
        <v>9.3399999999999997E-2</v>
      </c>
      <c r="E2231" s="206">
        <f t="shared" si="195"/>
        <v>0.1056412371134022</v>
      </c>
      <c r="F2231" s="765">
        <v>9.34</v>
      </c>
      <c r="G2231" s="765">
        <v>3.1760000000000002</v>
      </c>
      <c r="H2231" s="337">
        <f t="shared" si="196"/>
        <v>3.3312564432989711</v>
      </c>
      <c r="I2231" s="34">
        <f t="shared" si="197"/>
        <v>3.3312564432989869E-2</v>
      </c>
      <c r="J2231" s="338">
        <f t="shared" si="198"/>
        <v>-1.5959455978986625E-16</v>
      </c>
      <c r="K2231" s="1786"/>
      <c r="L2231" s="1787"/>
      <c r="M2231" s="1786"/>
      <c r="N2231" s="1786"/>
      <c r="O2231" s="1786"/>
      <c r="P2231" s="1786"/>
      <c r="Q2231" s="1786"/>
    </row>
    <row r="2232" spans="1:17">
      <c r="A2232" s="764">
        <v>40567</v>
      </c>
      <c r="B2232" s="154">
        <f t="shared" si="192"/>
        <v>6.1999999999999993E-2</v>
      </c>
      <c r="C2232" s="206">
        <f t="shared" si="194"/>
        <v>7.2348195876288615E-2</v>
      </c>
      <c r="D2232" s="33">
        <f t="shared" si="193"/>
        <v>9.35E-2</v>
      </c>
      <c r="E2232" s="206">
        <f t="shared" si="195"/>
        <v>0.10564819587628879</v>
      </c>
      <c r="F2232" s="765">
        <v>9.35</v>
      </c>
      <c r="G2232" s="765">
        <v>3.15</v>
      </c>
      <c r="H2232" s="337">
        <f t="shared" si="196"/>
        <v>3.330000000000001</v>
      </c>
      <c r="I2232" s="34">
        <f t="shared" si="197"/>
        <v>3.3300000000000177E-2</v>
      </c>
      <c r="J2232" s="338">
        <f t="shared" si="198"/>
        <v>-1.6653345369377348E-16</v>
      </c>
      <c r="K2232" s="1786"/>
      <c r="L2232" s="1787"/>
      <c r="M2232" s="1786"/>
      <c r="N2232" s="1786"/>
      <c r="O2232" s="1786"/>
      <c r="P2232" s="1786"/>
      <c r="Q2232" s="1786"/>
    </row>
    <row r="2233" spans="1:17">
      <c r="A2233" s="764">
        <v>40568</v>
      </c>
      <c r="B2233" s="154">
        <f t="shared" si="192"/>
        <v>6.226000000000001E-2</v>
      </c>
      <c r="C2233" s="206">
        <f t="shared" si="194"/>
        <v>7.2368801546391706E-2</v>
      </c>
      <c r="D2233" s="33">
        <f t="shared" si="193"/>
        <v>9.3700000000000006E-2</v>
      </c>
      <c r="E2233" s="206">
        <f t="shared" si="195"/>
        <v>0.10565579896907229</v>
      </c>
      <c r="F2233" s="765">
        <v>9.370000000000001</v>
      </c>
      <c r="G2233" s="765">
        <v>3.1440000000000001</v>
      </c>
      <c r="H2233" s="337">
        <f t="shared" si="196"/>
        <v>3.3286997422680424</v>
      </c>
      <c r="I2233" s="34">
        <f t="shared" si="197"/>
        <v>3.3286997422680584E-2</v>
      </c>
      <c r="J2233" s="338">
        <f t="shared" si="198"/>
        <v>-1.5959455978986625E-16</v>
      </c>
      <c r="K2233" s="1786"/>
      <c r="L2233" s="1787"/>
      <c r="M2233" s="1786"/>
      <c r="N2233" s="1786"/>
      <c r="O2233" s="1786"/>
      <c r="P2233" s="1786"/>
      <c r="Q2233" s="1786"/>
    </row>
    <row r="2234" spans="1:17">
      <c r="A2234" s="764">
        <v>40569</v>
      </c>
      <c r="B2234" s="154">
        <f t="shared" si="192"/>
        <v>6.1349999999999995E-2</v>
      </c>
      <c r="C2234" s="206">
        <f t="shared" si="194"/>
        <v>7.2385476804123661E-2</v>
      </c>
      <c r="D2234" s="33">
        <f t="shared" si="193"/>
        <v>9.3200000000000005E-2</v>
      </c>
      <c r="E2234" s="206">
        <f t="shared" si="195"/>
        <v>0.10566082474226818</v>
      </c>
      <c r="F2234" s="765">
        <v>9.32</v>
      </c>
      <c r="G2234" s="765">
        <v>3.1850000000000001</v>
      </c>
      <c r="H2234" s="337">
        <f t="shared" si="196"/>
        <v>3.3275347938144342</v>
      </c>
      <c r="I2234" s="34">
        <f t="shared" si="197"/>
        <v>3.3275347938144517E-2</v>
      </c>
      <c r="J2234" s="338">
        <f t="shared" si="198"/>
        <v>-1.7347234759768071E-16</v>
      </c>
      <c r="K2234" s="1786"/>
      <c r="L2234" s="1787"/>
      <c r="M2234" s="1786"/>
      <c r="N2234" s="1786"/>
      <c r="O2234" s="1786"/>
      <c r="P2234" s="1786"/>
      <c r="Q2234" s="1786"/>
    </row>
    <row r="2235" spans="1:17">
      <c r="A2235" s="764">
        <v>40570</v>
      </c>
      <c r="B2235" s="154">
        <f t="shared" si="192"/>
        <v>6.0840000000000012E-2</v>
      </c>
      <c r="C2235" s="206">
        <f t="shared" si="194"/>
        <v>7.2400206185566959E-2</v>
      </c>
      <c r="D2235" s="33">
        <f t="shared" si="193"/>
        <v>9.290000000000001E-2</v>
      </c>
      <c r="E2235" s="206">
        <f t="shared" si="195"/>
        <v>0.10566417525773208</v>
      </c>
      <c r="F2235" s="765">
        <v>9.2900000000000009</v>
      </c>
      <c r="G2235" s="765">
        <v>3.206</v>
      </c>
      <c r="H2235" s="337">
        <f t="shared" si="196"/>
        <v>3.3263969072164961</v>
      </c>
      <c r="I2235" s="34">
        <f t="shared" si="197"/>
        <v>3.3263969072165125E-2</v>
      </c>
      <c r="J2235" s="338">
        <f t="shared" si="198"/>
        <v>-1.6653345369377348E-16</v>
      </c>
      <c r="K2235" s="1786"/>
      <c r="L2235" s="1787"/>
      <c r="M2235" s="1786"/>
      <c r="N2235" s="1786"/>
      <c r="O2235" s="1786"/>
      <c r="P2235" s="1786"/>
      <c r="Q2235" s="1786"/>
    </row>
    <row r="2236" spans="1:17">
      <c r="A2236" s="764">
        <v>40571</v>
      </c>
      <c r="B2236" s="154">
        <f t="shared" si="192"/>
        <v>6.1720000000000004E-2</v>
      </c>
      <c r="C2236" s="206">
        <f t="shared" si="194"/>
        <v>7.2415786082474176E-2</v>
      </c>
      <c r="D2236" s="33">
        <f t="shared" si="193"/>
        <v>9.3200000000000005E-2</v>
      </c>
      <c r="E2236" s="206">
        <f t="shared" si="195"/>
        <v>0.10566765463917538</v>
      </c>
      <c r="F2236" s="765">
        <v>9.32</v>
      </c>
      <c r="G2236" s="765">
        <v>3.1480000000000001</v>
      </c>
      <c r="H2236" s="337">
        <f t="shared" si="196"/>
        <v>3.3251868556701041</v>
      </c>
      <c r="I2236" s="34">
        <f t="shared" si="197"/>
        <v>3.3251868556701203E-2</v>
      </c>
      <c r="J2236" s="338">
        <f t="shared" si="198"/>
        <v>-1.5959455978986625E-16</v>
      </c>
      <c r="K2236" s="1786"/>
      <c r="L2236" s="1787"/>
      <c r="M2236" s="1786"/>
      <c r="N2236" s="1786"/>
      <c r="O2236" s="1786"/>
      <c r="P2236" s="1786"/>
      <c r="Q2236" s="1786"/>
    </row>
    <row r="2237" spans="1:17">
      <c r="A2237" s="764">
        <v>40574</v>
      </c>
      <c r="B2237" s="154">
        <f t="shared" si="192"/>
        <v>6.2449999999999999E-2</v>
      </c>
      <c r="C2237" s="206">
        <f t="shared" si="194"/>
        <v>7.2432525773195824E-2</v>
      </c>
      <c r="D2237" s="33">
        <f t="shared" si="193"/>
        <v>9.4E-2</v>
      </c>
      <c r="E2237" s="206">
        <f t="shared" si="195"/>
        <v>0.10567280927835063</v>
      </c>
      <c r="F2237" s="765">
        <v>9.4</v>
      </c>
      <c r="G2237" s="765">
        <v>3.1550000000000002</v>
      </c>
      <c r="H2237" s="337">
        <f t="shared" si="196"/>
        <v>3.3240283505154649</v>
      </c>
      <c r="I2237" s="34">
        <f t="shared" si="197"/>
        <v>3.3240283505154802E-2</v>
      </c>
      <c r="J2237" s="338">
        <f t="shared" si="198"/>
        <v>-1.5265566588595902E-16</v>
      </c>
      <c r="K2237" s="1786"/>
      <c r="L2237" s="1787"/>
      <c r="M2237" s="1786"/>
      <c r="N2237" s="1786"/>
      <c r="O2237" s="1786"/>
      <c r="P2237" s="1786"/>
      <c r="Q2237" s="1786"/>
    </row>
    <row r="2238" spans="1:17">
      <c r="A2238" s="764">
        <v>40575</v>
      </c>
      <c r="B2238" s="154">
        <f t="shared" si="192"/>
        <v>6.0890000000000007E-2</v>
      </c>
      <c r="C2238" s="206">
        <f t="shared" si="194"/>
        <v>7.2444291237113351E-2</v>
      </c>
      <c r="D2238" s="33">
        <f t="shared" si="193"/>
        <v>9.3100000000000002E-2</v>
      </c>
      <c r="E2238" s="206">
        <f t="shared" si="195"/>
        <v>0.10567422680412383</v>
      </c>
      <c r="F2238" s="765">
        <v>9.31</v>
      </c>
      <c r="G2238" s="765">
        <v>3.2210000000000001</v>
      </c>
      <c r="H2238" s="337">
        <f t="shared" si="196"/>
        <v>3.3229935567010322</v>
      </c>
      <c r="I2238" s="34">
        <f t="shared" si="197"/>
        <v>3.3229935567010482E-2</v>
      </c>
      <c r="J2238" s="338">
        <f t="shared" si="198"/>
        <v>-1.5959455978986625E-16</v>
      </c>
      <c r="K2238" s="1786"/>
      <c r="L2238" s="1787"/>
      <c r="M2238" s="1786"/>
      <c r="N2238" s="1786"/>
      <c r="O2238" s="1786"/>
      <c r="P2238" s="1786"/>
      <c r="Q2238" s="1786"/>
    </row>
    <row r="2239" spans="1:17">
      <c r="A2239" s="764">
        <v>40576</v>
      </c>
      <c r="B2239" s="154">
        <f t="shared" si="192"/>
        <v>6.0510000000000001E-2</v>
      </c>
      <c r="C2239" s="206">
        <f t="shared" si="194"/>
        <v>7.2453814432989636E-2</v>
      </c>
      <c r="D2239" s="33">
        <f t="shared" si="193"/>
        <v>9.3100000000000002E-2</v>
      </c>
      <c r="E2239" s="206">
        <f t="shared" si="195"/>
        <v>0.10567448453608261</v>
      </c>
      <c r="F2239" s="765">
        <v>9.31</v>
      </c>
      <c r="G2239" s="765">
        <v>3.2589999999999999</v>
      </c>
      <c r="H2239" s="337">
        <f t="shared" si="196"/>
        <v>3.3220670103092802</v>
      </c>
      <c r="I2239" s="34">
        <f t="shared" si="197"/>
        <v>3.3220670103092972E-2</v>
      </c>
      <c r="J2239" s="338">
        <f t="shared" si="198"/>
        <v>-1.7347234759768071E-16</v>
      </c>
      <c r="K2239" s="1786"/>
      <c r="L2239" s="1787"/>
      <c r="M2239" s="1786"/>
      <c r="N2239" s="1786"/>
      <c r="O2239" s="1786"/>
      <c r="P2239" s="1786"/>
      <c r="Q2239" s="1786"/>
    </row>
    <row r="2240" spans="1:17">
      <c r="A2240" s="764">
        <v>40577</v>
      </c>
      <c r="B2240" s="154">
        <f t="shared" si="192"/>
        <v>6.114E-2</v>
      </c>
      <c r="C2240" s="206">
        <f t="shared" si="194"/>
        <v>7.2463724226804069E-2</v>
      </c>
      <c r="D2240" s="33">
        <f t="shared" si="193"/>
        <v>9.3299999999999994E-2</v>
      </c>
      <c r="E2240" s="206">
        <f t="shared" si="195"/>
        <v>0.10567461340206197</v>
      </c>
      <c r="F2240" s="765">
        <v>9.33</v>
      </c>
      <c r="G2240" s="765">
        <v>3.2160000000000002</v>
      </c>
      <c r="H2240" s="337">
        <f t="shared" si="196"/>
        <v>3.321088917525775</v>
      </c>
      <c r="I2240" s="34">
        <f t="shared" si="197"/>
        <v>3.3210889175257899E-2</v>
      </c>
      <c r="J2240" s="338">
        <f t="shared" si="198"/>
        <v>-1.5265566588595902E-16</v>
      </c>
      <c r="K2240" s="1786"/>
      <c r="L2240" s="1787"/>
      <c r="M2240" s="1786"/>
      <c r="N2240" s="1786"/>
      <c r="O2240" s="1786"/>
      <c r="P2240" s="1786"/>
      <c r="Q2240" s="1786"/>
    </row>
    <row r="2241" spans="1:17">
      <c r="A2241" s="764">
        <v>40578</v>
      </c>
      <c r="B2241" s="154">
        <f t="shared" si="192"/>
        <v>6.029000000000001E-2</v>
      </c>
      <c r="C2241" s="206">
        <f t="shared" si="194"/>
        <v>7.2471494845360779E-2</v>
      </c>
      <c r="D2241" s="33">
        <f t="shared" si="193"/>
        <v>9.290000000000001E-2</v>
      </c>
      <c r="E2241" s="206">
        <f t="shared" si="195"/>
        <v>0.10567319587628878</v>
      </c>
      <c r="F2241" s="765">
        <v>9.2900000000000009</v>
      </c>
      <c r="G2241" s="765">
        <v>3.2610000000000001</v>
      </c>
      <c r="H2241" s="337">
        <f t="shared" si="196"/>
        <v>3.320170103092785</v>
      </c>
      <c r="I2241" s="34">
        <f t="shared" si="197"/>
        <v>3.3201701030927996E-2</v>
      </c>
      <c r="J2241" s="338">
        <f t="shared" si="198"/>
        <v>-1.457167719820518E-16</v>
      </c>
      <c r="K2241" s="1786"/>
      <c r="L2241" s="1787"/>
      <c r="M2241" s="1786"/>
      <c r="N2241" s="1786"/>
      <c r="O2241" s="1786"/>
      <c r="P2241" s="1786"/>
      <c r="Q2241" s="1786"/>
    </row>
    <row r="2242" spans="1:17">
      <c r="A2242" s="764">
        <v>40581</v>
      </c>
      <c r="B2242" s="154">
        <f t="shared" si="192"/>
        <v>5.987E-2</v>
      </c>
      <c r="C2242" s="206">
        <f t="shared" si="194"/>
        <v>7.2473286082474178E-2</v>
      </c>
      <c r="D2242" s="33">
        <f t="shared" si="193"/>
        <v>9.2399999999999996E-2</v>
      </c>
      <c r="E2242" s="206">
        <f t="shared" si="195"/>
        <v>0.10566649484536096</v>
      </c>
      <c r="F2242" s="765">
        <v>9.24</v>
      </c>
      <c r="G2242" s="765">
        <v>3.2530000000000001</v>
      </c>
      <c r="H2242" s="337">
        <f t="shared" si="196"/>
        <v>3.319320876288661</v>
      </c>
      <c r="I2242" s="34">
        <f t="shared" si="197"/>
        <v>3.3193208762886783E-2</v>
      </c>
      <c r="J2242" s="338">
        <f t="shared" si="198"/>
        <v>-1.7347234759768071E-16</v>
      </c>
      <c r="K2242" s="1786"/>
      <c r="L2242" s="1787"/>
      <c r="M2242" s="1786"/>
      <c r="N2242" s="1786"/>
      <c r="O2242" s="1786"/>
      <c r="P2242" s="1786"/>
      <c r="Q2242" s="1786"/>
    </row>
    <row r="2243" spans="1:17">
      <c r="A2243" s="764">
        <v>40582</v>
      </c>
      <c r="B2243" s="154">
        <f t="shared" si="192"/>
        <v>5.9550000000000013E-2</v>
      </c>
      <c r="C2243" s="206">
        <f t="shared" si="194"/>
        <v>7.2477371134020571E-2</v>
      </c>
      <c r="D2243" s="33">
        <f t="shared" si="193"/>
        <v>9.2100000000000015E-2</v>
      </c>
      <c r="E2243" s="206">
        <f t="shared" si="195"/>
        <v>0.10566108247422694</v>
      </c>
      <c r="F2243" s="765">
        <v>9.2100000000000009</v>
      </c>
      <c r="G2243" s="765">
        <v>3.2549999999999999</v>
      </c>
      <c r="H2243" s="337">
        <f t="shared" si="196"/>
        <v>3.3183711340206203</v>
      </c>
      <c r="I2243" s="34">
        <f t="shared" si="197"/>
        <v>3.3183711340206368E-2</v>
      </c>
      <c r="J2243" s="338">
        <f t="shared" si="198"/>
        <v>-1.6653345369377348E-16</v>
      </c>
      <c r="K2243" s="1786"/>
      <c r="L2243" s="1787"/>
      <c r="M2243" s="1786"/>
      <c r="N2243" s="1786"/>
      <c r="O2243" s="1786"/>
      <c r="P2243" s="1786"/>
      <c r="Q2243" s="1786"/>
    </row>
    <row r="2244" spans="1:17">
      <c r="A2244" s="764">
        <v>40583</v>
      </c>
      <c r="B2244" s="154">
        <f t="shared" si="192"/>
        <v>5.8940000000000013E-2</v>
      </c>
      <c r="C2244" s="206">
        <f t="shared" si="194"/>
        <v>7.2477023195876247E-2</v>
      </c>
      <c r="D2244" s="33">
        <f t="shared" si="193"/>
        <v>9.2000000000000012E-2</v>
      </c>
      <c r="E2244" s="206">
        <f t="shared" si="195"/>
        <v>0.10565322164948467</v>
      </c>
      <c r="F2244" s="765">
        <v>9.2000000000000011</v>
      </c>
      <c r="G2244" s="765">
        <v>3.306</v>
      </c>
      <c r="H2244" s="337">
        <f t="shared" si="196"/>
        <v>3.3176198453608263</v>
      </c>
      <c r="I2244" s="34">
        <f t="shared" si="197"/>
        <v>3.3176198453608419E-2</v>
      </c>
      <c r="J2244" s="338">
        <f t="shared" si="198"/>
        <v>-1.5265566588595902E-16</v>
      </c>
      <c r="K2244" s="1786"/>
      <c r="L2244" s="1787"/>
      <c r="M2244" s="1786"/>
      <c r="N2244" s="1786"/>
      <c r="O2244" s="1786"/>
      <c r="P2244" s="1786"/>
      <c r="Q2244" s="1786"/>
    </row>
    <row r="2245" spans="1:17">
      <c r="A2245" s="764">
        <v>40584</v>
      </c>
      <c r="B2245" s="154">
        <f t="shared" si="192"/>
        <v>5.9389999999999998E-2</v>
      </c>
      <c r="C2245" s="206">
        <f t="shared" si="194"/>
        <v>7.2482783505154594E-2</v>
      </c>
      <c r="D2245" s="33">
        <f t="shared" si="193"/>
        <v>9.2399999999999996E-2</v>
      </c>
      <c r="E2245" s="206">
        <f t="shared" si="195"/>
        <v>0.10565000000000012</v>
      </c>
      <c r="F2245" s="765">
        <v>9.24</v>
      </c>
      <c r="G2245" s="765">
        <v>3.3010000000000002</v>
      </c>
      <c r="H2245" s="337">
        <f t="shared" si="196"/>
        <v>3.3167216494845375</v>
      </c>
      <c r="I2245" s="34">
        <f t="shared" si="197"/>
        <v>3.3167216494845525E-2</v>
      </c>
      <c r="J2245" s="338">
        <f t="shared" si="198"/>
        <v>-1.5265566588595902E-16</v>
      </c>
      <c r="K2245" s="1786"/>
      <c r="L2245" s="1787"/>
      <c r="M2245" s="1786"/>
      <c r="N2245" s="1786"/>
      <c r="O2245" s="1786"/>
      <c r="P2245" s="1786"/>
      <c r="Q2245" s="1786"/>
    </row>
    <row r="2246" spans="1:17">
      <c r="A2246" s="764">
        <v>40585</v>
      </c>
      <c r="B2246" s="154">
        <f t="shared" ref="B2246:B2309" si="199">(F2246-G2246)/100</f>
        <v>5.926E-2</v>
      </c>
      <c r="C2246" s="206">
        <f t="shared" si="194"/>
        <v>7.2488878865979336E-2</v>
      </c>
      <c r="D2246" s="33">
        <f t="shared" si="193"/>
        <v>9.2200000000000004E-2</v>
      </c>
      <c r="E2246" s="206">
        <f t="shared" si="195"/>
        <v>0.10564729381443311</v>
      </c>
      <c r="F2246" s="765">
        <v>9.2200000000000006</v>
      </c>
      <c r="G2246" s="765">
        <v>3.294</v>
      </c>
      <c r="H2246" s="337">
        <f t="shared" si="196"/>
        <v>3.3158414948453618</v>
      </c>
      <c r="I2246" s="34">
        <f t="shared" si="197"/>
        <v>3.3158414948453771E-2</v>
      </c>
      <c r="J2246" s="338">
        <f t="shared" si="198"/>
        <v>-1.5265566588595902E-16</v>
      </c>
      <c r="K2246" s="1786"/>
      <c r="L2246" s="1787"/>
      <c r="M2246" s="1786"/>
      <c r="N2246" s="1786"/>
      <c r="O2246" s="1786"/>
      <c r="P2246" s="1786"/>
      <c r="Q2246" s="1786"/>
    </row>
    <row r="2247" spans="1:17">
      <c r="A2247" s="764">
        <v>40588</v>
      </c>
      <c r="B2247" s="154">
        <f t="shared" si="199"/>
        <v>5.9040000000000016E-2</v>
      </c>
      <c r="C2247" s="206">
        <f t="shared" si="194"/>
        <v>7.2493414948453572E-2</v>
      </c>
      <c r="D2247" s="33">
        <f t="shared" ref="D2247:D2310" si="200">F2247/100</f>
        <v>9.2000000000000012E-2</v>
      </c>
      <c r="E2247" s="206">
        <f t="shared" si="195"/>
        <v>0.10564342783505169</v>
      </c>
      <c r="F2247" s="765">
        <v>9.2000000000000011</v>
      </c>
      <c r="G2247" s="765">
        <v>3.2959999999999998</v>
      </c>
      <c r="H2247" s="337">
        <f t="shared" si="196"/>
        <v>3.3150012886597948</v>
      </c>
      <c r="I2247" s="34">
        <f t="shared" si="197"/>
        <v>3.3150012886598121E-2</v>
      </c>
      <c r="J2247" s="338">
        <f t="shared" si="198"/>
        <v>-1.7347234759768071E-16</v>
      </c>
      <c r="K2247" s="1786"/>
      <c r="L2247" s="1787"/>
      <c r="M2247" s="1786"/>
      <c r="N2247" s="1786"/>
      <c r="O2247" s="1786"/>
      <c r="P2247" s="1786"/>
      <c r="Q2247" s="1786"/>
    </row>
    <row r="2248" spans="1:17">
      <c r="A2248" s="764">
        <v>40589</v>
      </c>
      <c r="B2248" s="154">
        <f t="shared" si="199"/>
        <v>5.918000000000001E-2</v>
      </c>
      <c r="C2248" s="206">
        <f t="shared" si="194"/>
        <v>7.2500657216494804E-2</v>
      </c>
      <c r="D2248" s="33">
        <f t="shared" si="200"/>
        <v>9.2000000000000012E-2</v>
      </c>
      <c r="E2248" s="206">
        <f t="shared" si="195"/>
        <v>0.10564149484536094</v>
      </c>
      <c r="F2248" s="765">
        <v>9.2000000000000011</v>
      </c>
      <c r="G2248" s="765">
        <v>3.282</v>
      </c>
      <c r="H2248" s="337">
        <f t="shared" si="196"/>
        <v>3.3140837628865989</v>
      </c>
      <c r="I2248" s="34">
        <f t="shared" si="197"/>
        <v>3.3140837628866132E-2</v>
      </c>
      <c r="J2248" s="338">
        <f t="shared" si="198"/>
        <v>-1.457167719820518E-16</v>
      </c>
      <c r="K2248" s="1786"/>
      <c r="L2248" s="1787"/>
      <c r="M2248" s="1786"/>
      <c r="N2248" s="1786"/>
      <c r="O2248" s="1786"/>
      <c r="P2248" s="1786"/>
      <c r="Q2248" s="1786"/>
    </row>
    <row r="2249" spans="1:17">
      <c r="A2249" s="764">
        <v>40590</v>
      </c>
      <c r="B2249" s="154">
        <f t="shared" si="199"/>
        <v>5.9229999999999998E-2</v>
      </c>
      <c r="C2249" s="206">
        <f t="shared" si="194"/>
        <v>7.2507499999999947E-2</v>
      </c>
      <c r="D2249" s="33">
        <f t="shared" si="200"/>
        <v>9.1600000000000001E-2</v>
      </c>
      <c r="E2249" s="206">
        <f t="shared" si="195"/>
        <v>0.1056382731958764</v>
      </c>
      <c r="F2249" s="765">
        <v>9.16</v>
      </c>
      <c r="G2249" s="765">
        <v>3.2370000000000001</v>
      </c>
      <c r="H2249" s="337">
        <f t="shared" si="196"/>
        <v>3.31307731958763</v>
      </c>
      <c r="I2249" s="34">
        <f t="shared" si="197"/>
        <v>3.3130773195876456E-2</v>
      </c>
      <c r="J2249" s="338">
        <f t="shared" si="198"/>
        <v>-1.5959455978986625E-16</v>
      </c>
      <c r="K2249" s="1786"/>
      <c r="L2249" s="1787"/>
      <c r="M2249" s="1786"/>
      <c r="N2249" s="1786"/>
      <c r="O2249" s="1786"/>
      <c r="P2249" s="1786"/>
      <c r="Q2249" s="1786"/>
    </row>
    <row r="2250" spans="1:17">
      <c r="A2250" s="764">
        <v>40591</v>
      </c>
      <c r="B2250" s="154">
        <f t="shared" si="199"/>
        <v>5.987E-2</v>
      </c>
      <c r="C2250" s="206">
        <f t="shared" si="194"/>
        <v>7.2513260309278293E-2</v>
      </c>
      <c r="D2250" s="33">
        <f t="shared" si="200"/>
        <v>9.1700000000000004E-2</v>
      </c>
      <c r="E2250" s="206">
        <f t="shared" si="195"/>
        <v>0.10563440721649497</v>
      </c>
      <c r="F2250" s="765">
        <v>9.17</v>
      </c>
      <c r="G2250" s="765">
        <v>3.1829999999999998</v>
      </c>
      <c r="H2250" s="337">
        <f t="shared" si="196"/>
        <v>3.3121146907216499</v>
      </c>
      <c r="I2250" s="34">
        <f t="shared" si="197"/>
        <v>3.3121146907216681E-2</v>
      </c>
      <c r="J2250" s="338">
        <f t="shared" si="198"/>
        <v>-1.8041124150158794E-16</v>
      </c>
      <c r="K2250" s="1786"/>
      <c r="L2250" s="1787"/>
      <c r="M2250" s="1786"/>
      <c r="N2250" s="1786"/>
      <c r="O2250" s="1786"/>
      <c r="P2250" s="1786"/>
      <c r="Q2250" s="1786"/>
    </row>
    <row r="2251" spans="1:17">
      <c r="A2251" s="764">
        <v>40592</v>
      </c>
      <c r="B2251" s="154">
        <f t="shared" si="199"/>
        <v>5.9060000000000008E-2</v>
      </c>
      <c r="C2251" s="206">
        <f t="shared" si="194"/>
        <v>7.251963917525768E-2</v>
      </c>
      <c r="D2251" s="33">
        <f t="shared" si="200"/>
        <v>9.1600000000000001E-2</v>
      </c>
      <c r="E2251" s="206">
        <f t="shared" si="195"/>
        <v>0.10563221649484547</v>
      </c>
      <c r="F2251" s="765">
        <v>9.16</v>
      </c>
      <c r="G2251" s="765">
        <v>3.254</v>
      </c>
      <c r="H2251" s="337">
        <f t="shared" si="196"/>
        <v>3.3112577319587637</v>
      </c>
      <c r="I2251" s="34">
        <f t="shared" si="197"/>
        <v>3.3112577319587791E-2</v>
      </c>
      <c r="J2251" s="338">
        <f t="shared" si="198"/>
        <v>-1.5265566588595902E-16</v>
      </c>
      <c r="K2251" s="1786"/>
      <c r="L2251" s="1787"/>
      <c r="M2251" s="1786"/>
      <c r="N2251" s="1786"/>
      <c r="O2251" s="1786"/>
      <c r="P2251" s="1786"/>
      <c r="Q2251" s="1786"/>
    </row>
    <row r="2252" spans="1:17">
      <c r="A2252" s="764">
        <v>40595</v>
      </c>
      <c r="B2252" s="154">
        <f t="shared" si="199"/>
        <v>6.0659999999999999E-2</v>
      </c>
      <c r="C2252" s="206">
        <f t="shared" si="194"/>
        <v>7.2528891752577263E-2</v>
      </c>
      <c r="D2252" s="33">
        <f t="shared" si="200"/>
        <v>9.2499999999999999E-2</v>
      </c>
      <c r="E2252" s="206">
        <f t="shared" si="195"/>
        <v>0.10563182989690734</v>
      </c>
      <c r="F2252" s="765">
        <v>9.25</v>
      </c>
      <c r="G2252" s="765">
        <v>3.1840000000000002</v>
      </c>
      <c r="H2252" s="337">
        <f t="shared" si="196"/>
        <v>3.310293814432991</v>
      </c>
      <c r="I2252" s="34">
        <f t="shared" si="197"/>
        <v>3.3102938144330074E-2</v>
      </c>
      <c r="J2252" s="338">
        <f t="shared" si="198"/>
        <v>-1.6653345369377348E-16</v>
      </c>
      <c r="K2252" s="1786"/>
      <c r="L2252" s="1787"/>
      <c r="M2252" s="1786"/>
      <c r="N2252" s="1786"/>
      <c r="O2252" s="1786"/>
      <c r="P2252" s="1786"/>
      <c r="Q2252" s="1786"/>
    </row>
    <row r="2253" spans="1:17">
      <c r="A2253" s="764">
        <v>40596</v>
      </c>
      <c r="B2253" s="154">
        <f t="shared" si="199"/>
        <v>6.1440000000000008E-2</v>
      </c>
      <c r="C2253" s="206">
        <f t="shared" ref="C2253:C2316" si="201">AVERAGE(B1478:B2253)</f>
        <v>7.2534819587628807E-2</v>
      </c>
      <c r="D2253" s="33">
        <f t="shared" si="200"/>
        <v>9.290000000000001E-2</v>
      </c>
      <c r="E2253" s="206">
        <f t="shared" ref="E2253:E2316" si="202">AVERAGE(D1478:D2253)</f>
        <v>0.10562873711340218</v>
      </c>
      <c r="F2253" s="765">
        <v>9.2900000000000009</v>
      </c>
      <c r="G2253" s="765">
        <v>3.1459999999999999</v>
      </c>
      <c r="H2253" s="337">
        <f t="shared" ref="H2253:H2316" si="203">AVERAGE(G1478:G2253)</f>
        <v>3.3093917525773202</v>
      </c>
      <c r="I2253" s="34">
        <f t="shared" ref="I2253:I2316" si="204">E2253-C2253</f>
        <v>3.309391752577337E-2</v>
      </c>
      <c r="J2253" s="338">
        <f t="shared" ref="J2253:J2316" si="205">H2253/100-I2253</f>
        <v>-1.6653345369377348E-16</v>
      </c>
      <c r="K2253" s="1786"/>
      <c r="L2253" s="1787"/>
      <c r="M2253" s="1786"/>
      <c r="N2253" s="1786"/>
      <c r="O2253" s="1786"/>
      <c r="P2253" s="1786"/>
      <c r="Q2253" s="1786"/>
    </row>
    <row r="2254" spans="1:17">
      <c r="A2254" s="764">
        <v>40597</v>
      </c>
      <c r="B2254" s="154">
        <f t="shared" si="199"/>
        <v>6.2099999999999989E-2</v>
      </c>
      <c r="C2254" s="206">
        <f t="shared" si="201"/>
        <v>7.2542873711340147E-2</v>
      </c>
      <c r="D2254" s="33">
        <f t="shared" si="200"/>
        <v>9.35E-2</v>
      </c>
      <c r="E2254" s="206">
        <f t="shared" si="202"/>
        <v>0.10562706185567024</v>
      </c>
      <c r="F2254" s="765">
        <v>9.35</v>
      </c>
      <c r="G2254" s="765">
        <v>3.14</v>
      </c>
      <c r="H2254" s="337">
        <f t="shared" si="203"/>
        <v>3.3084188144329905</v>
      </c>
      <c r="I2254" s="34">
        <f t="shared" si="204"/>
        <v>3.308418814433009E-2</v>
      </c>
      <c r="J2254" s="338">
        <f t="shared" si="205"/>
        <v>-1.8735013540549517E-16</v>
      </c>
      <c r="K2254" s="1786"/>
      <c r="L2254" s="1787"/>
      <c r="M2254" s="1786"/>
      <c r="N2254" s="1786"/>
      <c r="O2254" s="1786"/>
      <c r="P2254" s="1786"/>
      <c r="Q2254" s="1786"/>
    </row>
    <row r="2255" spans="1:17">
      <c r="A2255" s="764">
        <v>40598</v>
      </c>
      <c r="B2255" s="154">
        <f t="shared" si="199"/>
        <v>6.2590000000000007E-2</v>
      </c>
      <c r="C2255" s="206">
        <f t="shared" si="201"/>
        <v>7.2549523195876237E-2</v>
      </c>
      <c r="D2255" s="33">
        <f t="shared" si="200"/>
        <v>9.3900000000000011E-2</v>
      </c>
      <c r="E2255" s="206">
        <f t="shared" si="202"/>
        <v>0.10562409793814447</v>
      </c>
      <c r="F2255" s="765">
        <v>9.39</v>
      </c>
      <c r="G2255" s="765">
        <v>3.1309999999999998</v>
      </c>
      <c r="H2255" s="337">
        <f t="shared" si="203"/>
        <v>3.3074574742268052</v>
      </c>
      <c r="I2255" s="34">
        <f t="shared" si="204"/>
        <v>3.3074574742268228E-2</v>
      </c>
      <c r="J2255" s="338">
        <f t="shared" si="205"/>
        <v>-1.7347234759768071E-16</v>
      </c>
      <c r="K2255" s="1786"/>
      <c r="L2255" s="1787"/>
      <c r="M2255" s="1786"/>
      <c r="N2255" s="1786"/>
      <c r="O2255" s="1786"/>
      <c r="P2255" s="1786"/>
      <c r="Q2255" s="1786"/>
    </row>
    <row r="2256" spans="1:17">
      <c r="A2256" s="764">
        <v>40599</v>
      </c>
      <c r="B2256" s="154">
        <f t="shared" si="199"/>
        <v>6.1380000000000011E-2</v>
      </c>
      <c r="C2256" s="206">
        <f t="shared" si="201"/>
        <v>7.2554445876288606E-2</v>
      </c>
      <c r="D2256" s="33">
        <f t="shared" si="200"/>
        <v>9.290000000000001E-2</v>
      </c>
      <c r="E2256" s="206">
        <f t="shared" si="202"/>
        <v>0.10561984536082487</v>
      </c>
      <c r="F2256" s="765">
        <v>9.2900000000000009</v>
      </c>
      <c r="G2256" s="765">
        <v>3.1520000000000001</v>
      </c>
      <c r="H2256" s="337">
        <f t="shared" si="203"/>
        <v>3.3065399484536093</v>
      </c>
      <c r="I2256" s="34">
        <f t="shared" si="204"/>
        <v>3.3065399484536268E-2</v>
      </c>
      <c r="J2256" s="338">
        <f t="shared" si="205"/>
        <v>-1.7347234759768071E-16</v>
      </c>
      <c r="K2256" s="1786"/>
      <c r="L2256" s="1787"/>
      <c r="M2256" s="1786"/>
      <c r="N2256" s="1786"/>
      <c r="O2256" s="1786"/>
      <c r="P2256" s="1786"/>
      <c r="Q2256" s="1786"/>
    </row>
    <row r="2257" spans="1:17">
      <c r="A2257" s="764">
        <v>40602</v>
      </c>
      <c r="B2257" s="154">
        <f t="shared" si="199"/>
        <v>6.1099999999999995E-2</v>
      </c>
      <c r="C2257" s="206">
        <f t="shared" si="201"/>
        <v>7.255817010309272E-2</v>
      </c>
      <c r="D2257" s="33">
        <f t="shared" si="200"/>
        <v>9.2799999999999994E-2</v>
      </c>
      <c r="E2257" s="206">
        <f t="shared" si="202"/>
        <v>0.1056146907216496</v>
      </c>
      <c r="F2257" s="765">
        <v>9.2799999999999994</v>
      </c>
      <c r="G2257" s="765">
        <v>3.17</v>
      </c>
      <c r="H2257" s="337">
        <f t="shared" si="203"/>
        <v>3.3056520618556711</v>
      </c>
      <c r="I2257" s="34">
        <f t="shared" si="204"/>
        <v>3.3056520618556878E-2</v>
      </c>
      <c r="J2257" s="338">
        <f t="shared" si="205"/>
        <v>-1.6653345369377348E-16</v>
      </c>
      <c r="K2257" s="1786"/>
      <c r="L2257" s="1787"/>
      <c r="M2257" s="1786"/>
      <c r="N2257" s="1786"/>
      <c r="O2257" s="1786"/>
      <c r="P2257" s="1786"/>
      <c r="Q2257" s="1786"/>
    </row>
    <row r="2258" spans="1:17">
      <c r="A2258" s="764">
        <v>40603</v>
      </c>
      <c r="B2258" s="154">
        <f t="shared" si="199"/>
        <v>6.1110000000000005E-2</v>
      </c>
      <c r="C2258" s="206">
        <f t="shared" si="201"/>
        <v>7.256572164948448E-2</v>
      </c>
      <c r="D2258" s="33">
        <f t="shared" si="200"/>
        <v>9.290000000000001E-2</v>
      </c>
      <c r="E2258" s="206">
        <f t="shared" si="202"/>
        <v>0.10561237113402074</v>
      </c>
      <c r="F2258" s="765">
        <v>9.2900000000000009</v>
      </c>
      <c r="G2258" s="765">
        <v>3.1789999999999998</v>
      </c>
      <c r="H2258" s="337">
        <f t="shared" si="203"/>
        <v>3.3046649484536097</v>
      </c>
      <c r="I2258" s="34">
        <f t="shared" si="204"/>
        <v>3.3046649484536256E-2</v>
      </c>
      <c r="J2258" s="338">
        <f t="shared" si="205"/>
        <v>-1.5959455978986625E-16</v>
      </c>
      <c r="K2258" s="1786"/>
      <c r="L2258" s="1787"/>
      <c r="M2258" s="1786"/>
      <c r="N2258" s="1786"/>
      <c r="O2258" s="1786"/>
      <c r="P2258" s="1786"/>
      <c r="Q2258" s="1786"/>
    </row>
    <row r="2259" spans="1:17">
      <c r="A2259" s="764">
        <v>40604</v>
      </c>
      <c r="B2259" s="154">
        <f t="shared" si="199"/>
        <v>6.1330000000000003E-2</v>
      </c>
      <c r="C2259" s="206">
        <f t="shared" si="201"/>
        <v>7.2574342783505094E-2</v>
      </c>
      <c r="D2259" s="33">
        <f t="shared" si="200"/>
        <v>9.3299999999999994E-2</v>
      </c>
      <c r="E2259" s="206">
        <f t="shared" si="202"/>
        <v>0.1056112113402063</v>
      </c>
      <c r="F2259" s="765">
        <v>9.33</v>
      </c>
      <c r="G2259" s="765">
        <v>3.1970000000000001</v>
      </c>
      <c r="H2259" s="337">
        <f t="shared" si="203"/>
        <v>3.3036868556701044</v>
      </c>
      <c r="I2259" s="34">
        <f t="shared" si="204"/>
        <v>3.303686855670121E-2</v>
      </c>
      <c r="J2259" s="338">
        <f t="shared" si="205"/>
        <v>-1.6653345369377348E-16</v>
      </c>
      <c r="K2259" s="1786"/>
      <c r="L2259" s="1787"/>
      <c r="M2259" s="1786"/>
      <c r="N2259" s="1786"/>
      <c r="O2259" s="1786"/>
      <c r="P2259" s="1786"/>
      <c r="Q2259" s="1786"/>
    </row>
    <row r="2260" spans="1:17">
      <c r="A2260" s="764">
        <v>40605</v>
      </c>
      <c r="B2260" s="154">
        <f t="shared" si="199"/>
        <v>5.994E-2</v>
      </c>
      <c r="C2260" s="206">
        <f t="shared" si="201"/>
        <v>7.2582190721649426E-2</v>
      </c>
      <c r="D2260" s="33">
        <f t="shared" si="200"/>
        <v>9.3200000000000005E-2</v>
      </c>
      <c r="E2260" s="206">
        <f t="shared" si="202"/>
        <v>0.10561030927835062</v>
      </c>
      <c r="F2260" s="765">
        <v>9.32</v>
      </c>
      <c r="G2260" s="765">
        <v>3.3260000000000001</v>
      </c>
      <c r="H2260" s="337">
        <f t="shared" si="203"/>
        <v>3.3028118556701043</v>
      </c>
      <c r="I2260" s="34">
        <f t="shared" si="204"/>
        <v>3.3028118556701194E-2</v>
      </c>
      <c r="J2260" s="338">
        <f t="shared" si="205"/>
        <v>-1.5265566588595902E-16</v>
      </c>
      <c r="K2260" s="1786"/>
      <c r="L2260" s="1787"/>
      <c r="M2260" s="1786"/>
      <c r="N2260" s="1786"/>
      <c r="O2260" s="1786"/>
      <c r="P2260" s="1786"/>
      <c r="Q2260" s="1786"/>
    </row>
    <row r="2261" spans="1:17">
      <c r="A2261" s="764">
        <v>40606</v>
      </c>
      <c r="B2261" s="154">
        <f t="shared" si="199"/>
        <v>6.0670000000000002E-2</v>
      </c>
      <c r="C2261" s="206">
        <f t="shared" si="201"/>
        <v>7.2589046391752524E-2</v>
      </c>
      <c r="D2261" s="33">
        <f t="shared" si="200"/>
        <v>9.3399999999999997E-2</v>
      </c>
      <c r="E2261" s="206">
        <f t="shared" si="202"/>
        <v>0.10560837628865989</v>
      </c>
      <c r="F2261" s="765">
        <v>9.34</v>
      </c>
      <c r="G2261" s="765">
        <v>3.2730000000000001</v>
      </c>
      <c r="H2261" s="337">
        <f t="shared" si="203"/>
        <v>3.301932989690723</v>
      </c>
      <c r="I2261" s="34">
        <f t="shared" si="204"/>
        <v>3.3019329896907368E-2</v>
      </c>
      <c r="J2261" s="338">
        <f t="shared" si="205"/>
        <v>-1.3877787807814457E-16</v>
      </c>
      <c r="K2261" s="1786"/>
      <c r="L2261" s="1787"/>
      <c r="M2261" s="1786"/>
      <c r="N2261" s="1786"/>
      <c r="O2261" s="1786"/>
      <c r="P2261" s="1786"/>
      <c r="Q2261" s="1786"/>
    </row>
    <row r="2262" spans="1:17">
      <c r="A2262" s="764">
        <v>40609</v>
      </c>
      <c r="B2262" s="154">
        <f t="shared" si="199"/>
        <v>6.0570000000000006E-2</v>
      </c>
      <c r="C2262" s="206">
        <f t="shared" si="201"/>
        <v>7.2597706185566949E-2</v>
      </c>
      <c r="D2262" s="33">
        <f t="shared" si="200"/>
        <v>9.3299999999999994E-2</v>
      </c>
      <c r="E2262" s="206">
        <f t="shared" si="202"/>
        <v>0.10560747422680422</v>
      </c>
      <c r="F2262" s="765">
        <v>9.33</v>
      </c>
      <c r="G2262" s="765">
        <v>3.2730000000000001</v>
      </c>
      <c r="H2262" s="337">
        <f t="shared" si="203"/>
        <v>3.3009768041237137</v>
      </c>
      <c r="I2262" s="34">
        <f t="shared" si="204"/>
        <v>3.3009768041237272E-2</v>
      </c>
      <c r="J2262" s="338">
        <f t="shared" si="205"/>
        <v>-1.3183898417423734E-16</v>
      </c>
      <c r="K2262" s="1786"/>
      <c r="L2262" s="1787"/>
      <c r="M2262" s="1786"/>
      <c r="N2262" s="1786"/>
      <c r="O2262" s="1786"/>
      <c r="P2262" s="1786"/>
      <c r="Q2262" s="1786"/>
    </row>
    <row r="2263" spans="1:17">
      <c r="A2263" s="764">
        <v>40610</v>
      </c>
      <c r="B2263" s="154">
        <f t="shared" si="199"/>
        <v>6.0150000000000009E-2</v>
      </c>
      <c r="C2263" s="206">
        <f t="shared" si="201"/>
        <v>7.2606198453608189E-2</v>
      </c>
      <c r="D2263" s="33">
        <f t="shared" si="200"/>
        <v>9.3200000000000005E-2</v>
      </c>
      <c r="E2263" s="206">
        <f t="shared" si="202"/>
        <v>0.10560708762886609</v>
      </c>
      <c r="F2263" s="765">
        <v>9.32</v>
      </c>
      <c r="G2263" s="765">
        <v>3.3050000000000002</v>
      </c>
      <c r="H2263" s="337">
        <f t="shared" si="203"/>
        <v>3.300088917525775</v>
      </c>
      <c r="I2263" s="34">
        <f t="shared" si="204"/>
        <v>3.3000889175257897E-2</v>
      </c>
      <c r="J2263" s="338">
        <f t="shared" si="205"/>
        <v>-1.457167719820518E-16</v>
      </c>
      <c r="K2263" s="1786"/>
      <c r="L2263" s="1787"/>
      <c r="M2263" s="1786"/>
      <c r="N2263" s="1786"/>
      <c r="O2263" s="1786"/>
      <c r="P2263" s="1786"/>
      <c r="Q2263" s="1786"/>
    </row>
    <row r="2264" spans="1:17">
      <c r="A2264" s="764">
        <v>40611</v>
      </c>
      <c r="B2264" s="154">
        <f t="shared" si="199"/>
        <v>6.0299999999999999E-2</v>
      </c>
      <c r="C2264" s="206">
        <f t="shared" si="201"/>
        <v>7.2614510309278291E-2</v>
      </c>
      <c r="D2264" s="33">
        <f t="shared" si="200"/>
        <v>9.3200000000000005E-2</v>
      </c>
      <c r="E2264" s="206">
        <f t="shared" si="202"/>
        <v>0.10560592783505163</v>
      </c>
      <c r="F2264" s="765">
        <v>9.32</v>
      </c>
      <c r="G2264" s="765">
        <v>3.29</v>
      </c>
      <c r="H2264" s="337">
        <f t="shared" si="203"/>
        <v>3.2991417525773215</v>
      </c>
      <c r="I2264" s="34">
        <f t="shared" si="204"/>
        <v>3.2991417525773337E-2</v>
      </c>
      <c r="J2264" s="338">
        <f t="shared" si="205"/>
        <v>-1.2490009027033011E-16</v>
      </c>
      <c r="K2264" s="1786"/>
      <c r="L2264" s="1787"/>
      <c r="M2264" s="1786"/>
      <c r="N2264" s="1786"/>
      <c r="O2264" s="1786"/>
      <c r="P2264" s="1786"/>
      <c r="Q2264" s="1786"/>
    </row>
    <row r="2265" spans="1:17">
      <c r="A2265" s="764">
        <v>40612</v>
      </c>
      <c r="B2265" s="154">
        <f t="shared" si="199"/>
        <v>6.1300000000000007E-2</v>
      </c>
      <c r="C2265" s="206">
        <f t="shared" si="201"/>
        <v>7.2624497422680359E-2</v>
      </c>
      <c r="D2265" s="33">
        <f t="shared" si="200"/>
        <v>9.3800000000000008E-2</v>
      </c>
      <c r="E2265" s="206">
        <f t="shared" si="202"/>
        <v>0.10560605670103101</v>
      </c>
      <c r="F2265" s="765">
        <v>9.3800000000000008</v>
      </c>
      <c r="G2265" s="765">
        <v>3.25</v>
      </c>
      <c r="H2265" s="337">
        <f t="shared" si="203"/>
        <v>3.2981559278350536</v>
      </c>
      <c r="I2265" s="34">
        <f t="shared" si="204"/>
        <v>3.2981559278350656E-2</v>
      </c>
      <c r="J2265" s="338">
        <f t="shared" si="205"/>
        <v>-1.1796119636642288E-16</v>
      </c>
      <c r="K2265" s="1786"/>
      <c r="L2265" s="1787"/>
      <c r="M2265" s="1786"/>
      <c r="N2265" s="1786"/>
      <c r="O2265" s="1786"/>
      <c r="P2265" s="1786"/>
      <c r="Q2265" s="1786"/>
    </row>
    <row r="2266" spans="1:17">
      <c r="A2266" s="764">
        <v>40613</v>
      </c>
      <c r="B2266" s="154">
        <f t="shared" si="199"/>
        <v>6.2360000000000006E-2</v>
      </c>
      <c r="C2266" s="206">
        <f t="shared" si="201"/>
        <v>7.2634922680412314E-2</v>
      </c>
      <c r="D2266" s="33">
        <f t="shared" si="200"/>
        <v>9.4500000000000015E-2</v>
      </c>
      <c r="E2266" s="206">
        <f t="shared" si="202"/>
        <v>0.10560631443298975</v>
      </c>
      <c r="F2266" s="765">
        <v>9.4500000000000011</v>
      </c>
      <c r="G2266" s="765">
        <v>3.214</v>
      </c>
      <c r="H2266" s="337">
        <f t="shared" si="203"/>
        <v>3.2971391752577341</v>
      </c>
      <c r="I2266" s="34">
        <f t="shared" si="204"/>
        <v>3.2971391752577434E-2</v>
      </c>
      <c r="J2266" s="338">
        <f t="shared" si="205"/>
        <v>-9.0205620750793969E-17</v>
      </c>
      <c r="K2266" s="1786"/>
      <c r="L2266" s="1787"/>
      <c r="M2266" s="1786"/>
      <c r="N2266" s="1786"/>
      <c r="O2266" s="1786"/>
      <c r="P2266" s="1786"/>
      <c r="Q2266" s="1786"/>
    </row>
    <row r="2267" spans="1:17">
      <c r="A2267" s="764">
        <v>40616</v>
      </c>
      <c r="B2267" s="154">
        <f t="shared" si="199"/>
        <v>6.2829999999999997E-2</v>
      </c>
      <c r="C2267" s="206">
        <f t="shared" si="201"/>
        <v>7.2647667525773132E-2</v>
      </c>
      <c r="D2267" s="33">
        <f t="shared" si="200"/>
        <v>9.5100000000000004E-2</v>
      </c>
      <c r="E2267" s="206">
        <f t="shared" si="202"/>
        <v>0.10560863402061864</v>
      </c>
      <c r="F2267" s="765">
        <v>9.51</v>
      </c>
      <c r="G2267" s="765">
        <v>3.2269999999999999</v>
      </c>
      <c r="H2267" s="337">
        <f t="shared" si="203"/>
        <v>3.2960966494845381</v>
      </c>
      <c r="I2267" s="34">
        <f t="shared" si="204"/>
        <v>3.2960966494845506E-2</v>
      </c>
      <c r="J2267" s="338">
        <f t="shared" si="205"/>
        <v>-1.2490009027033011E-16</v>
      </c>
      <c r="K2267" s="1786"/>
      <c r="L2267" s="1787"/>
      <c r="M2267" s="1786"/>
      <c r="N2267" s="1786"/>
      <c r="O2267" s="1786"/>
      <c r="P2267" s="1786"/>
      <c r="Q2267" s="1786"/>
    </row>
    <row r="2268" spans="1:17">
      <c r="A2268" s="764">
        <v>40617</v>
      </c>
      <c r="B2268" s="154">
        <f t="shared" si="199"/>
        <v>6.5329999999999999E-2</v>
      </c>
      <c r="C2268" s="206">
        <f t="shared" si="201"/>
        <v>7.2665541237113343E-2</v>
      </c>
      <c r="D2268" s="33">
        <f t="shared" si="200"/>
        <v>9.6699999999999994E-2</v>
      </c>
      <c r="E2268" s="206">
        <f t="shared" si="202"/>
        <v>0.1056144329896908</v>
      </c>
      <c r="F2268" s="765">
        <v>9.67</v>
      </c>
      <c r="G2268" s="765">
        <v>3.137</v>
      </c>
      <c r="H2268" s="337">
        <f t="shared" si="203"/>
        <v>3.2948891752577345</v>
      </c>
      <c r="I2268" s="34">
        <f t="shared" si="204"/>
        <v>3.2948891752577453E-2</v>
      </c>
      <c r="J2268" s="338">
        <f t="shared" si="205"/>
        <v>-1.1102230246251565E-16</v>
      </c>
      <c r="K2268" s="1786"/>
      <c r="L2268" s="1787"/>
      <c r="M2268" s="1786"/>
      <c r="N2268" s="1786"/>
      <c r="O2268" s="1786"/>
      <c r="P2268" s="1786"/>
      <c r="Q2268" s="1786"/>
    </row>
    <row r="2269" spans="1:17">
      <c r="A2269" s="764">
        <v>40618</v>
      </c>
      <c r="B2269" s="154">
        <f t="shared" si="199"/>
        <v>6.6699999999999995E-2</v>
      </c>
      <c r="C2269" s="206">
        <f t="shared" si="201"/>
        <v>7.2684974226804075E-2</v>
      </c>
      <c r="D2269" s="33">
        <f t="shared" si="200"/>
        <v>9.7599999999999992E-2</v>
      </c>
      <c r="E2269" s="206">
        <f t="shared" si="202"/>
        <v>0.10562100515463926</v>
      </c>
      <c r="F2269" s="765">
        <v>9.76</v>
      </c>
      <c r="G2269" s="765">
        <v>3.09</v>
      </c>
      <c r="H2269" s="337">
        <f t="shared" si="203"/>
        <v>3.2936030927835085</v>
      </c>
      <c r="I2269" s="34">
        <f t="shared" si="204"/>
        <v>3.2936030927835189E-2</v>
      </c>
      <c r="J2269" s="338">
        <f t="shared" si="205"/>
        <v>-1.0408340855860843E-16</v>
      </c>
      <c r="K2269" s="1786"/>
      <c r="L2269" s="1787"/>
      <c r="M2269" s="1786"/>
      <c r="N2269" s="1786"/>
      <c r="O2269" s="1786"/>
      <c r="P2269" s="1786"/>
      <c r="Q2269" s="1786"/>
    </row>
    <row r="2270" spans="1:17">
      <c r="A2270" s="764">
        <v>40619</v>
      </c>
      <c r="B2270" s="154">
        <f t="shared" si="199"/>
        <v>6.4809999999999993E-2</v>
      </c>
      <c r="C2270" s="206">
        <f t="shared" si="201"/>
        <v>7.2699432989690671E-2</v>
      </c>
      <c r="D2270" s="33">
        <f t="shared" si="200"/>
        <v>9.6500000000000002E-2</v>
      </c>
      <c r="E2270" s="206">
        <f t="shared" si="202"/>
        <v>0.10562474226804135</v>
      </c>
      <c r="F2270" s="765">
        <v>9.65</v>
      </c>
      <c r="G2270" s="765">
        <v>3.169</v>
      </c>
      <c r="H2270" s="337">
        <f t="shared" si="203"/>
        <v>3.2925309278350543</v>
      </c>
      <c r="I2270" s="34">
        <f t="shared" si="204"/>
        <v>3.2925309278350676E-2</v>
      </c>
      <c r="J2270" s="338">
        <f t="shared" si="205"/>
        <v>-1.3183898417423734E-16</v>
      </c>
      <c r="K2270" s="1786"/>
      <c r="L2270" s="1787"/>
      <c r="M2270" s="1786"/>
      <c r="N2270" s="1786"/>
      <c r="O2270" s="1786"/>
      <c r="P2270" s="1786"/>
      <c r="Q2270" s="1786"/>
    </row>
    <row r="2271" spans="1:17">
      <c r="A2271" s="764">
        <v>40620</v>
      </c>
      <c r="B2271" s="154">
        <f t="shared" si="199"/>
        <v>6.4119999999999996E-2</v>
      </c>
      <c r="C2271" s="206">
        <f t="shared" si="201"/>
        <v>7.2710038659793766E-2</v>
      </c>
      <c r="D2271" s="33">
        <f t="shared" si="200"/>
        <v>9.6000000000000002E-2</v>
      </c>
      <c r="E2271" s="206">
        <f t="shared" si="202"/>
        <v>0.10562628865979394</v>
      </c>
      <c r="F2271" s="765">
        <v>9.6</v>
      </c>
      <c r="G2271" s="765">
        <v>3.1880000000000002</v>
      </c>
      <c r="H2271" s="337">
        <f t="shared" si="203"/>
        <v>3.2916250000000025</v>
      </c>
      <c r="I2271" s="34">
        <f t="shared" si="204"/>
        <v>3.2916250000000175E-2</v>
      </c>
      <c r="J2271" s="338">
        <f t="shared" si="205"/>
        <v>-1.5265566588595902E-16</v>
      </c>
      <c r="K2271" s="1786"/>
      <c r="L2271" s="1787"/>
      <c r="M2271" s="1786"/>
      <c r="N2271" s="1786"/>
      <c r="O2271" s="1786"/>
      <c r="P2271" s="1786"/>
      <c r="Q2271" s="1786"/>
    </row>
    <row r="2272" spans="1:17">
      <c r="A2272" s="764">
        <v>40623</v>
      </c>
      <c r="B2272" s="154">
        <f t="shared" si="199"/>
        <v>6.2370000000000002E-2</v>
      </c>
      <c r="C2272" s="206">
        <f t="shared" si="201"/>
        <v>7.271682989690717E-2</v>
      </c>
      <c r="D2272" s="33">
        <f t="shared" si="200"/>
        <v>9.4700000000000006E-2</v>
      </c>
      <c r="E2272" s="206">
        <f t="shared" si="202"/>
        <v>0.10562500000000011</v>
      </c>
      <c r="F2272" s="765">
        <v>9.4700000000000006</v>
      </c>
      <c r="G2272" s="765">
        <v>3.2330000000000001</v>
      </c>
      <c r="H2272" s="337">
        <f t="shared" si="203"/>
        <v>3.2908170103092811</v>
      </c>
      <c r="I2272" s="34">
        <f t="shared" si="204"/>
        <v>3.2908170103092937E-2</v>
      </c>
      <c r="J2272" s="338">
        <f t="shared" si="205"/>
        <v>-1.2490009027033011E-16</v>
      </c>
      <c r="K2272" s="1786"/>
      <c r="L2272" s="1787"/>
      <c r="M2272" s="1786"/>
      <c r="N2272" s="1786"/>
      <c r="O2272" s="1786"/>
      <c r="P2272" s="1786"/>
      <c r="Q2272" s="1786"/>
    </row>
    <row r="2273" spans="1:17">
      <c r="A2273" s="764">
        <v>40624</v>
      </c>
      <c r="B2273" s="154">
        <f t="shared" si="199"/>
        <v>6.2430000000000006E-2</v>
      </c>
      <c r="C2273" s="206">
        <f t="shared" si="201"/>
        <v>7.272197164948449E-2</v>
      </c>
      <c r="D2273" s="33">
        <f t="shared" si="200"/>
        <v>9.5000000000000001E-2</v>
      </c>
      <c r="E2273" s="206">
        <f t="shared" si="202"/>
        <v>0.10562306701030941</v>
      </c>
      <c r="F2273" s="765">
        <v>9.5</v>
      </c>
      <c r="G2273" s="765">
        <v>3.2570000000000001</v>
      </c>
      <c r="H2273" s="337">
        <f t="shared" si="203"/>
        <v>3.2901095360824772</v>
      </c>
      <c r="I2273" s="34">
        <f t="shared" si="204"/>
        <v>3.2901095360824917E-2</v>
      </c>
      <c r="J2273" s="338">
        <f t="shared" si="205"/>
        <v>-1.457167719820518E-16</v>
      </c>
      <c r="K2273" s="1786"/>
      <c r="L2273" s="1787"/>
      <c r="M2273" s="1786"/>
      <c r="N2273" s="1786"/>
      <c r="O2273" s="1786"/>
      <c r="P2273" s="1786"/>
      <c r="Q2273" s="1786"/>
    </row>
    <row r="2274" spans="1:17">
      <c r="A2274" s="764">
        <v>40625</v>
      </c>
      <c r="B2274" s="154">
        <f t="shared" si="199"/>
        <v>6.2439999999999996E-2</v>
      </c>
      <c r="C2274" s="206">
        <f t="shared" si="201"/>
        <v>7.2729381443298935E-2</v>
      </c>
      <c r="D2274" s="33">
        <f t="shared" si="200"/>
        <v>9.4800000000000009E-2</v>
      </c>
      <c r="E2274" s="206">
        <f t="shared" si="202"/>
        <v>0.10562242268041251</v>
      </c>
      <c r="F2274" s="765">
        <v>9.48</v>
      </c>
      <c r="G2274" s="765">
        <v>3.2360000000000002</v>
      </c>
      <c r="H2274" s="337">
        <f t="shared" si="203"/>
        <v>3.2893041237113425</v>
      </c>
      <c r="I2274" s="34">
        <f t="shared" si="204"/>
        <v>3.2893041237113577E-2</v>
      </c>
      <c r="J2274" s="338">
        <f t="shared" si="205"/>
        <v>-1.5265566588595902E-16</v>
      </c>
      <c r="K2274" s="1786"/>
      <c r="L2274" s="1787"/>
      <c r="M2274" s="1786"/>
      <c r="N2274" s="1786"/>
      <c r="O2274" s="1786"/>
      <c r="P2274" s="1786"/>
      <c r="Q2274" s="1786"/>
    </row>
    <row r="2275" spans="1:17">
      <c r="A2275" s="764">
        <v>40626</v>
      </c>
      <c r="B2275" s="154">
        <f t="shared" si="199"/>
        <v>6.1550000000000001E-2</v>
      </c>
      <c r="C2275" s="206">
        <f t="shared" si="201"/>
        <v>7.2733814432989652E-2</v>
      </c>
      <c r="D2275" s="33">
        <f t="shared" si="200"/>
        <v>9.4E-2</v>
      </c>
      <c r="E2275" s="206">
        <f t="shared" si="202"/>
        <v>0.1056195876288661</v>
      </c>
      <c r="F2275" s="765">
        <v>9.4</v>
      </c>
      <c r="G2275" s="765">
        <v>3.2450000000000001</v>
      </c>
      <c r="H2275" s="337">
        <f t="shared" si="203"/>
        <v>3.2885773195876316</v>
      </c>
      <c r="I2275" s="34">
        <f t="shared" si="204"/>
        <v>3.2885773195876447E-2</v>
      </c>
      <c r="J2275" s="338">
        <f t="shared" si="205"/>
        <v>-1.3183898417423734E-16</v>
      </c>
      <c r="K2275" s="1786"/>
      <c r="L2275" s="1787"/>
      <c r="M2275" s="1786"/>
      <c r="N2275" s="1786"/>
      <c r="O2275" s="1786"/>
      <c r="P2275" s="1786"/>
      <c r="Q2275" s="1786"/>
    </row>
    <row r="2276" spans="1:17">
      <c r="A2276" s="764">
        <v>40627</v>
      </c>
      <c r="B2276" s="154">
        <f t="shared" si="199"/>
        <v>6.090000000000001E-2</v>
      </c>
      <c r="C2276" s="206">
        <f t="shared" si="201"/>
        <v>7.2736237113402019E-2</v>
      </c>
      <c r="D2276" s="33">
        <f t="shared" si="200"/>
        <v>9.3700000000000006E-2</v>
      </c>
      <c r="E2276" s="206">
        <f t="shared" si="202"/>
        <v>0.10561546391752588</v>
      </c>
      <c r="F2276" s="765">
        <v>9.370000000000001</v>
      </c>
      <c r="G2276" s="765">
        <v>3.2800000000000002</v>
      </c>
      <c r="H2276" s="337">
        <f t="shared" si="203"/>
        <v>3.2879226804123731</v>
      </c>
      <c r="I2276" s="34">
        <f t="shared" si="204"/>
        <v>3.2879226804123862E-2</v>
      </c>
      <c r="J2276" s="338">
        <f t="shared" si="205"/>
        <v>-1.3183898417423734E-16</v>
      </c>
      <c r="K2276" s="1786"/>
      <c r="L2276" s="1787"/>
      <c r="M2276" s="1786"/>
      <c r="N2276" s="1786"/>
      <c r="O2276" s="1786"/>
      <c r="P2276" s="1786"/>
      <c r="Q2276" s="1786"/>
    </row>
    <row r="2277" spans="1:17">
      <c r="A2277" s="764">
        <v>40630</v>
      </c>
      <c r="B2277" s="154">
        <f t="shared" si="199"/>
        <v>6.0689999999999994E-2</v>
      </c>
      <c r="C2277" s="206">
        <f t="shared" si="201"/>
        <v>7.273649484536078E-2</v>
      </c>
      <c r="D2277" s="33">
        <f t="shared" si="200"/>
        <v>9.3599999999999989E-2</v>
      </c>
      <c r="E2277" s="206">
        <f t="shared" si="202"/>
        <v>0.10561005154639184</v>
      </c>
      <c r="F2277" s="765">
        <v>9.36</v>
      </c>
      <c r="G2277" s="765">
        <v>3.2909999999999999</v>
      </c>
      <c r="H2277" s="337">
        <f t="shared" si="203"/>
        <v>3.2873556701030955</v>
      </c>
      <c r="I2277" s="34">
        <f t="shared" si="204"/>
        <v>3.2873556701031065E-2</v>
      </c>
      <c r="J2277" s="338">
        <f t="shared" si="205"/>
        <v>-1.1102230246251565E-16</v>
      </c>
      <c r="K2277" s="1786"/>
      <c r="L2277" s="1787"/>
      <c r="M2277" s="1786"/>
      <c r="N2277" s="1786"/>
      <c r="O2277" s="1786"/>
      <c r="P2277" s="1786"/>
      <c r="Q2277" s="1786"/>
    </row>
    <row r="2278" spans="1:17">
      <c r="A2278" s="764">
        <v>40631</v>
      </c>
      <c r="B2278" s="154">
        <f t="shared" si="199"/>
        <v>6.0179999999999997E-2</v>
      </c>
      <c r="C2278" s="206">
        <f t="shared" si="201"/>
        <v>7.2737744845360774E-2</v>
      </c>
      <c r="D2278" s="33">
        <f t="shared" si="200"/>
        <v>9.35E-2</v>
      </c>
      <c r="E2278" s="206">
        <f t="shared" si="202"/>
        <v>0.10560541237113415</v>
      </c>
      <c r="F2278" s="765">
        <v>9.35</v>
      </c>
      <c r="G2278" s="765">
        <v>3.3319999999999999</v>
      </c>
      <c r="H2278" s="337">
        <f t="shared" si="203"/>
        <v>3.2867667525773219</v>
      </c>
      <c r="I2278" s="34">
        <f t="shared" si="204"/>
        <v>3.2867667525773372E-2</v>
      </c>
      <c r="J2278" s="338">
        <f t="shared" si="205"/>
        <v>-1.5265566588595902E-16</v>
      </c>
      <c r="K2278" s="1786"/>
      <c r="L2278" s="1787"/>
      <c r="M2278" s="1786"/>
      <c r="N2278" s="1786"/>
      <c r="O2278" s="1786"/>
      <c r="P2278" s="1786"/>
      <c r="Q2278" s="1786"/>
    </row>
    <row r="2279" spans="1:17">
      <c r="A2279" s="764">
        <v>40632</v>
      </c>
      <c r="B2279" s="154">
        <f t="shared" si="199"/>
        <v>5.9610000000000003E-2</v>
      </c>
      <c r="C2279" s="206">
        <f t="shared" si="201"/>
        <v>7.2739059278350462E-2</v>
      </c>
      <c r="D2279" s="33">
        <f t="shared" si="200"/>
        <v>9.3000000000000013E-2</v>
      </c>
      <c r="E2279" s="206">
        <f t="shared" si="202"/>
        <v>0.10560115979381456</v>
      </c>
      <c r="F2279" s="765">
        <v>9.3000000000000007</v>
      </c>
      <c r="G2279" s="765">
        <v>3.339</v>
      </c>
      <c r="H2279" s="337">
        <f t="shared" si="203"/>
        <v>3.2862100515463939</v>
      </c>
      <c r="I2279" s="34">
        <f t="shared" si="204"/>
        <v>3.2862100515464093E-2</v>
      </c>
      <c r="J2279" s="338">
        <f t="shared" si="205"/>
        <v>-1.5265566588595902E-16</v>
      </c>
      <c r="K2279" s="1786"/>
      <c r="L2279" s="1787"/>
      <c r="M2279" s="1786"/>
      <c r="N2279" s="1786"/>
      <c r="O2279" s="1786"/>
      <c r="P2279" s="1786"/>
      <c r="Q2279" s="1786"/>
    </row>
    <row r="2280" spans="1:17">
      <c r="A2280" s="764">
        <v>40633</v>
      </c>
      <c r="B2280" s="154">
        <f t="shared" si="199"/>
        <v>6.0160000000000012E-2</v>
      </c>
      <c r="C2280" s="206">
        <f t="shared" si="201"/>
        <v>7.2739652061855634E-2</v>
      </c>
      <c r="D2280" s="33">
        <f t="shared" si="200"/>
        <v>9.3700000000000006E-2</v>
      </c>
      <c r="E2280" s="206">
        <f t="shared" si="202"/>
        <v>0.10559652061855682</v>
      </c>
      <c r="F2280" s="765">
        <v>9.370000000000001</v>
      </c>
      <c r="G2280" s="765">
        <v>3.3540000000000001</v>
      </c>
      <c r="H2280" s="337">
        <f t="shared" si="203"/>
        <v>3.2856868556701047</v>
      </c>
      <c r="I2280" s="34">
        <f t="shared" si="204"/>
        <v>3.2856868556701183E-2</v>
      </c>
      <c r="J2280" s="338">
        <f t="shared" si="205"/>
        <v>-1.3877787807814457E-16</v>
      </c>
      <c r="K2280" s="1786"/>
      <c r="L2280" s="1787"/>
      <c r="M2280" s="1786"/>
      <c r="N2280" s="1786"/>
      <c r="O2280" s="1786"/>
      <c r="P2280" s="1786"/>
      <c r="Q2280" s="1786"/>
    </row>
    <row r="2281" spans="1:17">
      <c r="A2281" s="764">
        <v>40634</v>
      </c>
      <c r="B2281" s="154">
        <f t="shared" si="199"/>
        <v>5.918000000000001E-2</v>
      </c>
      <c r="C2281" s="206">
        <f t="shared" si="201"/>
        <v>7.2738981958762841E-2</v>
      </c>
      <c r="D2281" s="33">
        <f t="shared" si="200"/>
        <v>9.290000000000001E-2</v>
      </c>
      <c r="E2281" s="206">
        <f t="shared" si="202"/>
        <v>0.10559123711340219</v>
      </c>
      <c r="F2281" s="765">
        <v>9.2900000000000009</v>
      </c>
      <c r="G2281" s="765">
        <v>3.3719999999999999</v>
      </c>
      <c r="H2281" s="337">
        <f t="shared" si="203"/>
        <v>3.2852255154639192</v>
      </c>
      <c r="I2281" s="34">
        <f t="shared" si="204"/>
        <v>3.2852255154639354E-2</v>
      </c>
      <c r="J2281" s="338">
        <f t="shared" si="205"/>
        <v>-1.5959455978986625E-16</v>
      </c>
      <c r="K2281" s="1786"/>
      <c r="L2281" s="1787"/>
      <c r="M2281" s="1786"/>
      <c r="N2281" s="1786"/>
      <c r="O2281" s="1786"/>
      <c r="P2281" s="1786"/>
      <c r="Q2281" s="1786"/>
    </row>
    <row r="2282" spans="1:17">
      <c r="A2282" s="764">
        <v>40637</v>
      </c>
      <c r="B2282" s="154">
        <f t="shared" si="199"/>
        <v>5.901E-2</v>
      </c>
      <c r="C2282" s="206">
        <f t="shared" si="201"/>
        <v>7.2734329896907174E-2</v>
      </c>
      <c r="D2282" s="33">
        <f t="shared" si="200"/>
        <v>9.2699999999999991E-2</v>
      </c>
      <c r="E2282" s="206">
        <f t="shared" si="202"/>
        <v>0.10558247422680425</v>
      </c>
      <c r="F2282" s="765">
        <v>9.27</v>
      </c>
      <c r="G2282" s="765">
        <v>3.3690000000000002</v>
      </c>
      <c r="H2282" s="337">
        <f t="shared" si="203"/>
        <v>3.2848144329896924</v>
      </c>
      <c r="I2282" s="34">
        <f t="shared" si="204"/>
        <v>3.2848144329897078E-2</v>
      </c>
      <c r="J2282" s="338">
        <f t="shared" si="205"/>
        <v>-1.5265566588595902E-16</v>
      </c>
      <c r="K2282" s="1786"/>
      <c r="L2282" s="1787"/>
      <c r="M2282" s="1786"/>
      <c r="N2282" s="1786"/>
      <c r="O2282" s="1786"/>
      <c r="P2282" s="1786"/>
      <c r="Q2282" s="1786"/>
    </row>
    <row r="2283" spans="1:17">
      <c r="A2283" s="764">
        <v>40638</v>
      </c>
      <c r="B2283" s="154">
        <f t="shared" si="199"/>
        <v>5.8880000000000002E-2</v>
      </c>
      <c r="C2283" s="206">
        <f t="shared" si="201"/>
        <v>7.2732512886597905E-2</v>
      </c>
      <c r="D2283" s="33">
        <f t="shared" si="200"/>
        <v>9.2799999999999994E-2</v>
      </c>
      <c r="E2283" s="206">
        <f t="shared" si="202"/>
        <v>0.10557590206185578</v>
      </c>
      <c r="F2283" s="765">
        <v>9.2799999999999994</v>
      </c>
      <c r="G2283" s="765">
        <v>3.3919999999999999</v>
      </c>
      <c r="H2283" s="337">
        <f t="shared" si="203"/>
        <v>3.2843389175257749</v>
      </c>
      <c r="I2283" s="34">
        <f t="shared" si="204"/>
        <v>3.2843389175257878E-2</v>
      </c>
      <c r="J2283" s="338">
        <f t="shared" si="205"/>
        <v>-1.3183898417423734E-16</v>
      </c>
      <c r="K2283" s="1786"/>
      <c r="L2283" s="1787"/>
      <c r="M2283" s="1786"/>
      <c r="N2283" s="1786"/>
      <c r="O2283" s="1786"/>
      <c r="P2283" s="1786"/>
      <c r="Q2283" s="1786"/>
    </row>
    <row r="2284" spans="1:17">
      <c r="A2284" s="764">
        <v>40639</v>
      </c>
      <c r="B2284" s="154">
        <f t="shared" si="199"/>
        <v>5.8090000000000003E-2</v>
      </c>
      <c r="C2284" s="206">
        <f t="shared" si="201"/>
        <v>7.2728775773195836E-2</v>
      </c>
      <c r="D2284" s="33">
        <f t="shared" si="200"/>
        <v>9.2399999999999996E-2</v>
      </c>
      <c r="E2284" s="206">
        <f t="shared" si="202"/>
        <v>0.10556791237113412</v>
      </c>
      <c r="F2284" s="765">
        <v>9.24</v>
      </c>
      <c r="G2284" s="765">
        <v>3.431</v>
      </c>
      <c r="H2284" s="337">
        <f t="shared" si="203"/>
        <v>3.2839136597938157</v>
      </c>
      <c r="I2284" s="34">
        <f t="shared" si="204"/>
        <v>3.2839136597938287E-2</v>
      </c>
      <c r="J2284" s="338">
        <f t="shared" si="205"/>
        <v>-1.3183898417423734E-16</v>
      </c>
      <c r="K2284" s="1786"/>
      <c r="L2284" s="1787"/>
      <c r="M2284" s="1786"/>
      <c r="N2284" s="1786"/>
      <c r="O2284" s="1786"/>
      <c r="P2284" s="1786"/>
      <c r="Q2284" s="1786"/>
    </row>
    <row r="2285" spans="1:17">
      <c r="A2285" s="764">
        <v>40640</v>
      </c>
      <c r="B2285" s="154">
        <f t="shared" si="199"/>
        <v>5.8379999999999994E-2</v>
      </c>
      <c r="C2285" s="206">
        <f t="shared" si="201"/>
        <v>7.2725425257731915E-2</v>
      </c>
      <c r="D2285" s="33">
        <f t="shared" si="200"/>
        <v>9.2600000000000002E-2</v>
      </c>
      <c r="E2285" s="206">
        <f t="shared" si="202"/>
        <v>0.10556030927835063</v>
      </c>
      <c r="F2285" s="765">
        <v>9.26</v>
      </c>
      <c r="G2285" s="765">
        <v>3.4220000000000002</v>
      </c>
      <c r="H2285" s="337">
        <f t="shared" si="203"/>
        <v>3.2834884020618573</v>
      </c>
      <c r="I2285" s="34">
        <f t="shared" si="204"/>
        <v>3.283488402061871E-2</v>
      </c>
      <c r="J2285" s="338">
        <f t="shared" si="205"/>
        <v>-1.3877787807814457E-16</v>
      </c>
      <c r="K2285" s="1786"/>
      <c r="L2285" s="1787"/>
      <c r="M2285" s="1786"/>
      <c r="N2285" s="1786"/>
      <c r="O2285" s="1786"/>
      <c r="P2285" s="1786"/>
      <c r="Q2285" s="1786"/>
    </row>
    <row r="2286" spans="1:17">
      <c r="A2286" s="764">
        <v>40641</v>
      </c>
      <c r="B2286" s="154">
        <f t="shared" si="199"/>
        <v>5.7490000000000006E-2</v>
      </c>
      <c r="C2286" s="206">
        <f t="shared" si="201"/>
        <v>7.2725579896907172E-2</v>
      </c>
      <c r="D2286" s="33">
        <f t="shared" si="200"/>
        <v>9.2300000000000007E-2</v>
      </c>
      <c r="E2286" s="206">
        <f t="shared" si="202"/>
        <v>0.10555528350515475</v>
      </c>
      <c r="F2286" s="765">
        <v>9.23</v>
      </c>
      <c r="G2286" s="765">
        <v>3.4809999999999999</v>
      </c>
      <c r="H2286" s="337">
        <f t="shared" si="203"/>
        <v>3.2829703608247445</v>
      </c>
      <c r="I2286" s="34">
        <f t="shared" si="204"/>
        <v>3.2829703608247579E-2</v>
      </c>
      <c r="J2286" s="338">
        <f t="shared" si="205"/>
        <v>-1.3183898417423734E-16</v>
      </c>
      <c r="K2286" s="1786"/>
      <c r="L2286" s="1787"/>
      <c r="M2286" s="1786"/>
      <c r="N2286" s="1786"/>
      <c r="O2286" s="1786"/>
      <c r="P2286" s="1786"/>
      <c r="Q2286" s="1786"/>
    </row>
    <row r="2287" spans="1:17">
      <c r="A2287" s="764">
        <v>40644</v>
      </c>
      <c r="B2287" s="154">
        <f t="shared" si="199"/>
        <v>5.7689999999999998E-2</v>
      </c>
      <c r="C2287" s="206">
        <f t="shared" si="201"/>
        <v>7.2725902061855627E-2</v>
      </c>
      <c r="D2287" s="33">
        <f t="shared" si="200"/>
        <v>9.2600000000000002E-2</v>
      </c>
      <c r="E2287" s="206">
        <f t="shared" si="202"/>
        <v>0.10555064432989703</v>
      </c>
      <c r="F2287" s="765">
        <v>9.26</v>
      </c>
      <c r="G2287" s="765">
        <v>3.4910000000000001</v>
      </c>
      <c r="H2287" s="337">
        <f t="shared" si="203"/>
        <v>3.2824742268041258</v>
      </c>
      <c r="I2287" s="34">
        <f t="shared" si="204"/>
        <v>3.2824742268041399E-2</v>
      </c>
      <c r="J2287" s="338">
        <f t="shared" si="205"/>
        <v>-1.3877787807814457E-16</v>
      </c>
      <c r="K2287" s="1786"/>
      <c r="L2287" s="1787"/>
      <c r="M2287" s="1786"/>
      <c r="N2287" s="1786"/>
      <c r="O2287" s="1786"/>
      <c r="P2287" s="1786"/>
      <c r="Q2287" s="1786"/>
    </row>
    <row r="2288" spans="1:17">
      <c r="A2288" s="764">
        <v>40645</v>
      </c>
      <c r="B2288" s="154">
        <f t="shared" si="199"/>
        <v>5.9390000000000012E-2</v>
      </c>
      <c r="C2288" s="206">
        <f t="shared" si="201"/>
        <v>7.2730064432989655E-2</v>
      </c>
      <c r="D2288" s="33">
        <f t="shared" si="200"/>
        <v>9.3800000000000008E-2</v>
      </c>
      <c r="E2288" s="206">
        <f t="shared" si="202"/>
        <v>0.10554858247422692</v>
      </c>
      <c r="F2288" s="765">
        <v>9.3800000000000008</v>
      </c>
      <c r="G2288" s="765">
        <v>3.4409999999999998</v>
      </c>
      <c r="H2288" s="337">
        <f t="shared" si="203"/>
        <v>3.2818518041237139</v>
      </c>
      <c r="I2288" s="34">
        <f t="shared" si="204"/>
        <v>3.2818518041237268E-2</v>
      </c>
      <c r="J2288" s="338">
        <f t="shared" si="205"/>
        <v>-1.3183898417423734E-16</v>
      </c>
      <c r="K2288" s="1786"/>
      <c r="L2288" s="1787"/>
      <c r="M2288" s="1786"/>
      <c r="N2288" s="1786"/>
      <c r="O2288" s="1786"/>
      <c r="P2288" s="1786"/>
      <c r="Q2288" s="1786"/>
    </row>
    <row r="2289" spans="1:17">
      <c r="A2289" s="764">
        <v>40646</v>
      </c>
      <c r="B2289" s="154">
        <f t="shared" si="199"/>
        <v>5.885E-2</v>
      </c>
      <c r="C2289" s="206">
        <f t="shared" si="201"/>
        <v>7.2733840206185535E-2</v>
      </c>
      <c r="D2289" s="33">
        <f t="shared" si="200"/>
        <v>9.3200000000000005E-2</v>
      </c>
      <c r="E2289" s="206">
        <f t="shared" si="202"/>
        <v>0.10554587628865991</v>
      </c>
      <c r="F2289" s="765">
        <v>9.32</v>
      </c>
      <c r="G2289" s="765">
        <v>3.4350000000000001</v>
      </c>
      <c r="H2289" s="337">
        <f t="shared" si="203"/>
        <v>3.281203608247425</v>
      </c>
      <c r="I2289" s="34">
        <f t="shared" si="204"/>
        <v>3.2812036082474377E-2</v>
      </c>
      <c r="J2289" s="338">
        <f t="shared" si="205"/>
        <v>-1.2490009027033011E-16</v>
      </c>
      <c r="K2289" s="1786"/>
      <c r="L2289" s="1787"/>
      <c r="M2289" s="1786"/>
      <c r="N2289" s="1786"/>
      <c r="O2289" s="1786"/>
      <c r="P2289" s="1786"/>
      <c r="Q2289" s="1786"/>
    </row>
    <row r="2290" spans="1:17">
      <c r="A2290" s="764">
        <v>40647</v>
      </c>
      <c r="B2290" s="154">
        <f t="shared" si="199"/>
        <v>5.952000000000001E-2</v>
      </c>
      <c r="C2290" s="206">
        <f t="shared" si="201"/>
        <v>7.2737847938144293E-2</v>
      </c>
      <c r="D2290" s="33">
        <f t="shared" si="200"/>
        <v>9.3800000000000008E-2</v>
      </c>
      <c r="E2290" s="206">
        <f t="shared" si="202"/>
        <v>0.10554381443298982</v>
      </c>
      <c r="F2290" s="765">
        <v>9.3800000000000008</v>
      </c>
      <c r="G2290" s="765">
        <v>3.4279999999999999</v>
      </c>
      <c r="H2290" s="337">
        <f t="shared" si="203"/>
        <v>3.2805966494845382</v>
      </c>
      <c r="I2290" s="34">
        <f t="shared" si="204"/>
        <v>3.2805966494845532E-2</v>
      </c>
      <c r="J2290" s="338">
        <f t="shared" si="205"/>
        <v>-1.5265566588595902E-16</v>
      </c>
      <c r="K2290" s="1786"/>
      <c r="L2290" s="1787"/>
      <c r="M2290" s="1786"/>
      <c r="N2290" s="1786"/>
      <c r="O2290" s="1786"/>
      <c r="P2290" s="1786"/>
      <c r="Q2290" s="1786"/>
    </row>
    <row r="2291" spans="1:17">
      <c r="A2291" s="764">
        <v>40648</v>
      </c>
      <c r="B2291" s="154">
        <f t="shared" si="199"/>
        <v>6.0020000000000004E-2</v>
      </c>
      <c r="C2291" s="206">
        <f t="shared" si="201"/>
        <v>7.2745528350515426E-2</v>
      </c>
      <c r="D2291" s="33">
        <f t="shared" si="200"/>
        <v>9.3800000000000008E-2</v>
      </c>
      <c r="E2291" s="206">
        <f t="shared" si="202"/>
        <v>0.10554381443298982</v>
      </c>
      <c r="F2291" s="765">
        <v>9.3800000000000008</v>
      </c>
      <c r="G2291" s="765">
        <v>3.3780000000000001</v>
      </c>
      <c r="H2291" s="337">
        <f t="shared" si="203"/>
        <v>3.2798286082474259</v>
      </c>
      <c r="I2291" s="34">
        <f t="shared" si="204"/>
        <v>3.2798286082474398E-2</v>
      </c>
      <c r="J2291" s="338">
        <f t="shared" si="205"/>
        <v>-1.3877787807814457E-16</v>
      </c>
      <c r="K2291" s="1786"/>
      <c r="L2291" s="1787"/>
      <c r="M2291" s="1786"/>
      <c r="N2291" s="1786"/>
      <c r="O2291" s="1786"/>
      <c r="P2291" s="1786"/>
      <c r="Q2291" s="1786"/>
    </row>
    <row r="2292" spans="1:17">
      <c r="A2292" s="764">
        <v>40651</v>
      </c>
      <c r="B2292" s="154">
        <f t="shared" si="199"/>
        <v>6.2619999999999995E-2</v>
      </c>
      <c r="C2292" s="206">
        <f t="shared" si="201"/>
        <v>7.2757577319587596E-2</v>
      </c>
      <c r="D2292" s="33">
        <f t="shared" si="200"/>
        <v>9.5100000000000004E-2</v>
      </c>
      <c r="E2292" s="206">
        <f t="shared" si="202"/>
        <v>0.10554626288659807</v>
      </c>
      <c r="F2292" s="765">
        <v>9.51</v>
      </c>
      <c r="G2292" s="765">
        <v>3.2480000000000002</v>
      </c>
      <c r="H2292" s="337">
        <f t="shared" si="203"/>
        <v>3.2788685567010347</v>
      </c>
      <c r="I2292" s="34">
        <f t="shared" si="204"/>
        <v>3.2788685567010478E-2</v>
      </c>
      <c r="J2292" s="338">
        <f t="shared" si="205"/>
        <v>-1.3183898417423734E-16</v>
      </c>
      <c r="K2292" s="1786"/>
      <c r="L2292" s="1787"/>
      <c r="M2292" s="1786"/>
      <c r="N2292" s="1786"/>
      <c r="O2292" s="1786"/>
      <c r="P2292" s="1786"/>
      <c r="Q2292" s="1786"/>
    </row>
    <row r="2293" spans="1:17">
      <c r="A2293" s="764">
        <v>40652</v>
      </c>
      <c r="B2293" s="154">
        <f t="shared" si="199"/>
        <v>6.2050000000000001E-2</v>
      </c>
      <c r="C2293" s="206">
        <f t="shared" si="201"/>
        <v>7.2767847938144295E-2</v>
      </c>
      <c r="D2293" s="33">
        <f t="shared" si="200"/>
        <v>9.4800000000000009E-2</v>
      </c>
      <c r="E2293" s="206">
        <f t="shared" si="202"/>
        <v>0.10554742268041253</v>
      </c>
      <c r="F2293" s="765">
        <v>9.48</v>
      </c>
      <c r="G2293" s="765">
        <v>3.2749999999999999</v>
      </c>
      <c r="H2293" s="337">
        <f t="shared" si="203"/>
        <v>3.2779574742268078</v>
      </c>
      <c r="I2293" s="34">
        <f t="shared" si="204"/>
        <v>3.2779574742268239E-2</v>
      </c>
      <c r="J2293" s="338">
        <f t="shared" si="205"/>
        <v>-1.5959455978986625E-16</v>
      </c>
      <c r="K2293" s="1786"/>
      <c r="L2293" s="1787"/>
      <c r="M2293" s="1786"/>
      <c r="N2293" s="1786"/>
      <c r="O2293" s="1786"/>
      <c r="P2293" s="1786"/>
      <c r="Q2293" s="1786"/>
    </row>
    <row r="2294" spans="1:17">
      <c r="A2294" s="764">
        <v>40653</v>
      </c>
      <c r="B2294" s="154">
        <f t="shared" si="199"/>
        <v>6.0650000000000009E-2</v>
      </c>
      <c r="C2294" s="206">
        <f t="shared" si="201"/>
        <v>7.2776108247422658E-2</v>
      </c>
      <c r="D2294" s="33">
        <f t="shared" si="200"/>
        <v>9.3700000000000006E-2</v>
      </c>
      <c r="E2294" s="206">
        <f t="shared" si="202"/>
        <v>0.10554742268041251</v>
      </c>
      <c r="F2294" s="765">
        <v>9.370000000000001</v>
      </c>
      <c r="G2294" s="765">
        <v>3.3050000000000002</v>
      </c>
      <c r="H2294" s="337">
        <f t="shared" si="203"/>
        <v>3.2771314432989729</v>
      </c>
      <c r="I2294" s="34">
        <f t="shared" si="204"/>
        <v>3.2771314432989848E-2</v>
      </c>
      <c r="J2294" s="338">
        <f t="shared" si="205"/>
        <v>-1.1796119636642288E-16</v>
      </c>
      <c r="K2294" s="1786"/>
      <c r="L2294" s="1787"/>
      <c r="M2294" s="1786"/>
      <c r="N2294" s="1786"/>
      <c r="O2294" s="1786"/>
      <c r="P2294" s="1786"/>
      <c r="Q2294" s="1786"/>
    </row>
    <row r="2295" spans="1:17">
      <c r="A2295" s="764">
        <v>40654</v>
      </c>
      <c r="B2295" s="154">
        <f t="shared" si="199"/>
        <v>6.08E-2</v>
      </c>
      <c r="C2295" s="206">
        <f t="shared" si="201"/>
        <v>7.2786198453608217E-2</v>
      </c>
      <c r="D2295" s="33">
        <f t="shared" si="200"/>
        <v>9.3399999999999997E-2</v>
      </c>
      <c r="E2295" s="206">
        <f t="shared" si="202"/>
        <v>0.10554780927835065</v>
      </c>
      <c r="F2295" s="765">
        <v>9.34</v>
      </c>
      <c r="G2295" s="765">
        <v>3.2600000000000002</v>
      </c>
      <c r="H2295" s="337">
        <f t="shared" si="203"/>
        <v>3.2761610824742302</v>
      </c>
      <c r="I2295" s="34">
        <f t="shared" si="204"/>
        <v>3.2761610824742438E-2</v>
      </c>
      <c r="J2295" s="338">
        <f t="shared" si="205"/>
        <v>-1.3877787807814457E-16</v>
      </c>
      <c r="K2295" s="1786"/>
      <c r="L2295" s="1787"/>
      <c r="M2295" s="1786"/>
      <c r="N2295" s="1786"/>
      <c r="O2295" s="1786"/>
      <c r="P2295" s="1786"/>
      <c r="Q2295" s="1786"/>
    </row>
    <row r="2296" spans="1:17">
      <c r="A2296" s="764">
        <v>40659</v>
      </c>
      <c r="B2296" s="154">
        <f t="shared" si="199"/>
        <v>6.0520000000000004E-2</v>
      </c>
      <c r="C2296" s="206">
        <f t="shared" si="201"/>
        <v>7.2794999999999957E-2</v>
      </c>
      <c r="D2296" s="33">
        <f t="shared" si="200"/>
        <v>9.3000000000000013E-2</v>
      </c>
      <c r="E2296" s="206">
        <f t="shared" si="202"/>
        <v>0.10554664948453624</v>
      </c>
      <c r="F2296" s="765">
        <v>9.3000000000000007</v>
      </c>
      <c r="G2296" s="765">
        <v>3.2480000000000002</v>
      </c>
      <c r="H2296" s="337">
        <f t="shared" si="203"/>
        <v>3.2751649484536123</v>
      </c>
      <c r="I2296" s="34">
        <f t="shared" si="204"/>
        <v>3.275164948453628E-2</v>
      </c>
      <c r="J2296" s="338">
        <f t="shared" si="205"/>
        <v>-1.5959455978986625E-16</v>
      </c>
      <c r="K2296" s="1786"/>
      <c r="L2296" s="1787"/>
      <c r="M2296" s="1786"/>
      <c r="N2296" s="1786"/>
      <c r="O2296" s="1786"/>
      <c r="P2296" s="1786"/>
      <c r="Q2296" s="1786"/>
    </row>
    <row r="2297" spans="1:17">
      <c r="A2297" s="764">
        <v>40660</v>
      </c>
      <c r="B2297" s="154">
        <f t="shared" si="199"/>
        <v>5.9879999999999996E-2</v>
      </c>
      <c r="C2297" s="206">
        <f t="shared" si="201"/>
        <v>7.2802384020618519E-2</v>
      </c>
      <c r="D2297" s="33">
        <f t="shared" si="200"/>
        <v>9.2799999999999994E-2</v>
      </c>
      <c r="E2297" s="206">
        <f t="shared" si="202"/>
        <v>0.10554484536082488</v>
      </c>
      <c r="F2297" s="765">
        <v>9.2799999999999994</v>
      </c>
      <c r="G2297" s="765">
        <v>3.2919999999999998</v>
      </c>
      <c r="H2297" s="337">
        <f t="shared" si="203"/>
        <v>3.2742461340206215</v>
      </c>
      <c r="I2297" s="34">
        <f t="shared" si="204"/>
        <v>3.2742461340206364E-2</v>
      </c>
      <c r="J2297" s="338">
        <f t="shared" si="205"/>
        <v>-1.457167719820518E-16</v>
      </c>
      <c r="K2297" s="1786"/>
      <c r="L2297" s="1787"/>
      <c r="M2297" s="1786"/>
      <c r="N2297" s="1786"/>
      <c r="O2297" s="1786"/>
      <c r="P2297" s="1786"/>
      <c r="Q2297" s="1786"/>
    </row>
    <row r="2298" spans="1:17">
      <c r="A2298" s="764">
        <v>40661</v>
      </c>
      <c r="B2298" s="154">
        <f t="shared" si="199"/>
        <v>5.978E-2</v>
      </c>
      <c r="C2298" s="206">
        <f t="shared" si="201"/>
        <v>7.2808956185566986E-2</v>
      </c>
      <c r="D2298" s="33">
        <f t="shared" si="200"/>
        <v>9.2399999999999996E-2</v>
      </c>
      <c r="E2298" s="206">
        <f t="shared" si="202"/>
        <v>0.10554213917525786</v>
      </c>
      <c r="F2298" s="765">
        <v>9.24</v>
      </c>
      <c r="G2298" s="765">
        <v>3.262</v>
      </c>
      <c r="H2298" s="337">
        <f t="shared" si="203"/>
        <v>3.2733182989690754</v>
      </c>
      <c r="I2298" s="34">
        <f t="shared" si="204"/>
        <v>3.273318298969087E-2</v>
      </c>
      <c r="J2298" s="338">
        <f t="shared" si="205"/>
        <v>-1.1796119636642288E-16</v>
      </c>
      <c r="K2298" s="1786"/>
      <c r="L2298" s="1787"/>
      <c r="M2298" s="1786"/>
      <c r="N2298" s="1786"/>
      <c r="O2298" s="1786"/>
      <c r="P2298" s="1786"/>
      <c r="Q2298" s="1786"/>
    </row>
    <row r="2299" spans="1:17">
      <c r="A2299" s="764">
        <v>40662</v>
      </c>
      <c r="B2299" s="154">
        <f t="shared" si="199"/>
        <v>5.9910000000000005E-2</v>
      </c>
      <c r="C2299" s="206">
        <f t="shared" si="201"/>
        <v>7.2814252577319563E-2</v>
      </c>
      <c r="D2299" s="33">
        <f t="shared" si="200"/>
        <v>9.2300000000000007E-2</v>
      </c>
      <c r="E2299" s="206">
        <f t="shared" si="202"/>
        <v>0.10553878865979392</v>
      </c>
      <c r="F2299" s="765">
        <v>9.23</v>
      </c>
      <c r="G2299" s="765">
        <v>3.2389999999999999</v>
      </c>
      <c r="H2299" s="337">
        <f t="shared" si="203"/>
        <v>3.2724536082474254</v>
      </c>
      <c r="I2299" s="34">
        <f t="shared" si="204"/>
        <v>3.2724536082474359E-2</v>
      </c>
      <c r="J2299" s="338">
        <f t="shared" si="205"/>
        <v>-1.0408340855860843E-16</v>
      </c>
      <c r="K2299" s="1786"/>
      <c r="L2299" s="1787"/>
      <c r="M2299" s="1786"/>
      <c r="N2299" s="1786"/>
      <c r="O2299" s="1786"/>
      <c r="P2299" s="1786"/>
      <c r="Q2299" s="1786"/>
    </row>
    <row r="2300" spans="1:17">
      <c r="A2300" s="764">
        <v>40665</v>
      </c>
      <c r="B2300" s="154">
        <f t="shared" si="199"/>
        <v>5.9740000000000001E-2</v>
      </c>
      <c r="C2300" s="206">
        <f t="shared" si="201"/>
        <v>7.281840206185565E-2</v>
      </c>
      <c r="D2300" s="33">
        <f t="shared" si="200"/>
        <v>9.2200000000000004E-2</v>
      </c>
      <c r="E2300" s="206">
        <f t="shared" si="202"/>
        <v>0.10553440721649496</v>
      </c>
      <c r="F2300" s="765">
        <v>9.2200000000000006</v>
      </c>
      <c r="G2300" s="765">
        <v>3.246</v>
      </c>
      <c r="H2300" s="337">
        <f t="shared" si="203"/>
        <v>3.2716005154639207</v>
      </c>
      <c r="I2300" s="34">
        <f t="shared" si="204"/>
        <v>3.2716005154639308E-2</v>
      </c>
      <c r="J2300" s="338">
        <f t="shared" si="205"/>
        <v>-9.7144514654701197E-17</v>
      </c>
      <c r="K2300" s="1786"/>
      <c r="L2300" s="1787"/>
      <c r="M2300" s="1786"/>
      <c r="N2300" s="1786"/>
      <c r="O2300" s="1786"/>
      <c r="P2300" s="1786"/>
      <c r="Q2300" s="1786"/>
    </row>
    <row r="2301" spans="1:17">
      <c r="A2301" s="764">
        <v>40666</v>
      </c>
      <c r="B2301" s="154">
        <f t="shared" si="199"/>
        <v>5.9709999999999999E-2</v>
      </c>
      <c r="C2301" s="206">
        <f t="shared" si="201"/>
        <v>7.2823492268041218E-2</v>
      </c>
      <c r="D2301" s="33">
        <f t="shared" si="200"/>
        <v>9.2499999999999999E-2</v>
      </c>
      <c r="E2301" s="206">
        <f t="shared" si="202"/>
        <v>0.10553067010309287</v>
      </c>
      <c r="F2301" s="765">
        <v>9.25</v>
      </c>
      <c r="G2301" s="765">
        <v>3.2789999999999999</v>
      </c>
      <c r="H2301" s="337">
        <f t="shared" si="203"/>
        <v>3.270717783505158</v>
      </c>
      <c r="I2301" s="34">
        <f t="shared" si="204"/>
        <v>3.2707177835051657E-2</v>
      </c>
      <c r="J2301" s="338">
        <f t="shared" si="205"/>
        <v>-7.6327832942979512E-17</v>
      </c>
      <c r="K2301" s="1786"/>
      <c r="L2301" s="1787"/>
      <c r="M2301" s="1786"/>
      <c r="N2301" s="1786"/>
      <c r="O2301" s="1786"/>
      <c r="P2301" s="1786"/>
      <c r="Q2301" s="1786"/>
    </row>
    <row r="2302" spans="1:17">
      <c r="A2302" s="764">
        <v>40667</v>
      </c>
      <c r="B2302" s="154">
        <f t="shared" si="199"/>
        <v>6.0240000000000009E-2</v>
      </c>
      <c r="C2302" s="206">
        <f t="shared" si="201"/>
        <v>7.2831494845360806E-2</v>
      </c>
      <c r="D2302" s="33">
        <f t="shared" si="200"/>
        <v>9.3200000000000005E-2</v>
      </c>
      <c r="E2302" s="206">
        <f t="shared" si="202"/>
        <v>0.10552912371134028</v>
      </c>
      <c r="F2302" s="765">
        <v>9.32</v>
      </c>
      <c r="G2302" s="765">
        <v>3.2959999999999998</v>
      </c>
      <c r="H2302" s="337">
        <f t="shared" si="203"/>
        <v>3.2697628865979413</v>
      </c>
      <c r="I2302" s="34">
        <f t="shared" si="204"/>
        <v>3.2697628865979475E-2</v>
      </c>
      <c r="J2302" s="338">
        <f t="shared" si="205"/>
        <v>-6.2450045135165055E-17</v>
      </c>
      <c r="K2302" s="1786"/>
      <c r="L2302" s="1787"/>
      <c r="M2302" s="1786"/>
      <c r="N2302" s="1786"/>
      <c r="O2302" s="1786"/>
      <c r="P2302" s="1786"/>
      <c r="Q2302" s="1786"/>
    </row>
    <row r="2303" spans="1:17">
      <c r="A2303" s="764">
        <v>40668</v>
      </c>
      <c r="B2303" s="154">
        <f t="shared" si="199"/>
        <v>6.1349999999999995E-2</v>
      </c>
      <c r="C2303" s="206">
        <f t="shared" si="201"/>
        <v>7.2841172680412361E-2</v>
      </c>
      <c r="D2303" s="33">
        <f t="shared" si="200"/>
        <v>9.35E-2</v>
      </c>
      <c r="E2303" s="206">
        <f t="shared" si="202"/>
        <v>0.1055277061855671</v>
      </c>
      <c r="F2303" s="765">
        <v>9.35</v>
      </c>
      <c r="G2303" s="765">
        <v>3.2149999999999999</v>
      </c>
      <c r="H2303" s="337">
        <f t="shared" si="203"/>
        <v>3.2686533505154678</v>
      </c>
      <c r="I2303" s="34">
        <f t="shared" si="204"/>
        <v>3.2686533505154741E-2</v>
      </c>
      <c r="J2303" s="338">
        <f t="shared" si="205"/>
        <v>-6.2450045135165055E-17</v>
      </c>
      <c r="K2303" s="1786"/>
      <c r="L2303" s="1787"/>
      <c r="M2303" s="1786"/>
      <c r="N2303" s="1786"/>
      <c r="O2303" s="1786"/>
      <c r="P2303" s="1786"/>
      <c r="Q2303" s="1786"/>
    </row>
    <row r="2304" spans="1:17">
      <c r="A2304" s="764">
        <v>40669</v>
      </c>
      <c r="B2304" s="154">
        <f t="shared" si="199"/>
        <v>6.1099999999999995E-2</v>
      </c>
      <c r="C2304" s="206">
        <f t="shared" si="201"/>
        <v>7.28528092783505E-2</v>
      </c>
      <c r="D2304" s="33">
        <f t="shared" si="200"/>
        <v>9.2799999999999994E-2</v>
      </c>
      <c r="E2304" s="206">
        <f t="shared" si="202"/>
        <v>0.10552693298969081</v>
      </c>
      <c r="F2304" s="765">
        <v>9.2799999999999994</v>
      </c>
      <c r="G2304" s="765">
        <v>3.17</v>
      </c>
      <c r="H2304" s="337">
        <f t="shared" si="203"/>
        <v>3.2674123711340242</v>
      </c>
      <c r="I2304" s="34">
        <f t="shared" si="204"/>
        <v>3.2674123711340305E-2</v>
      </c>
      <c r="J2304" s="338">
        <f t="shared" si="205"/>
        <v>-6.2450045135165055E-17</v>
      </c>
      <c r="K2304" s="1786"/>
      <c r="L2304" s="1787"/>
      <c r="M2304" s="1786"/>
      <c r="N2304" s="1786"/>
      <c r="O2304" s="1786"/>
      <c r="P2304" s="1786"/>
      <c r="Q2304" s="1786"/>
    </row>
    <row r="2305" spans="1:17">
      <c r="A2305" s="764">
        <v>40672</v>
      </c>
      <c r="B2305" s="154">
        <f t="shared" si="199"/>
        <v>6.2070000000000007E-2</v>
      </c>
      <c r="C2305" s="206">
        <f t="shared" si="201"/>
        <v>7.286481958762886E-2</v>
      </c>
      <c r="D2305" s="33">
        <f t="shared" si="200"/>
        <v>9.3100000000000002E-2</v>
      </c>
      <c r="E2305" s="206">
        <f t="shared" si="202"/>
        <v>0.10552590206185578</v>
      </c>
      <c r="F2305" s="765">
        <v>9.31</v>
      </c>
      <c r="G2305" s="765">
        <v>3.1030000000000002</v>
      </c>
      <c r="H2305" s="337">
        <f t="shared" si="203"/>
        <v>3.2661082474226846</v>
      </c>
      <c r="I2305" s="34">
        <f t="shared" si="204"/>
        <v>3.2661082474226916E-2</v>
      </c>
      <c r="J2305" s="338">
        <f t="shared" si="205"/>
        <v>-6.9388939039072284E-17</v>
      </c>
      <c r="K2305" s="1786"/>
      <c r="L2305" s="1787"/>
      <c r="M2305" s="1786"/>
      <c r="N2305" s="1786"/>
      <c r="O2305" s="1786"/>
      <c r="P2305" s="1786"/>
      <c r="Q2305" s="1786"/>
    </row>
    <row r="2306" spans="1:17">
      <c r="A2306" s="764">
        <v>40673</v>
      </c>
      <c r="B2306" s="154">
        <f t="shared" si="199"/>
        <v>6.1180000000000005E-2</v>
      </c>
      <c r="C2306" s="206">
        <f t="shared" si="201"/>
        <v>7.2875850515463914E-2</v>
      </c>
      <c r="D2306" s="33">
        <f t="shared" si="200"/>
        <v>9.2399999999999996E-2</v>
      </c>
      <c r="E2306" s="206">
        <f t="shared" si="202"/>
        <v>0.10552371134020627</v>
      </c>
      <c r="F2306" s="765">
        <v>9.24</v>
      </c>
      <c r="G2306" s="765">
        <v>3.1219999999999999</v>
      </c>
      <c r="H2306" s="337">
        <f t="shared" si="203"/>
        <v>3.2647860824742301</v>
      </c>
      <c r="I2306" s="34">
        <f t="shared" si="204"/>
        <v>3.2647860824742359E-2</v>
      </c>
      <c r="J2306" s="338">
        <f t="shared" si="205"/>
        <v>-5.5511151231257827E-17</v>
      </c>
      <c r="K2306" s="1786"/>
      <c r="L2306" s="1787"/>
      <c r="M2306" s="1786"/>
      <c r="N2306" s="1786"/>
      <c r="O2306" s="1786"/>
      <c r="P2306" s="1786"/>
      <c r="Q2306" s="1786"/>
    </row>
    <row r="2307" spans="1:17">
      <c r="A2307" s="764">
        <v>40674</v>
      </c>
      <c r="B2307" s="154">
        <f t="shared" si="199"/>
        <v>6.1120000000000001E-2</v>
      </c>
      <c r="C2307" s="206">
        <f t="shared" si="201"/>
        <v>7.2887036082474224E-2</v>
      </c>
      <c r="D2307" s="33">
        <f t="shared" si="200"/>
        <v>9.2399999999999996E-2</v>
      </c>
      <c r="E2307" s="206">
        <f t="shared" si="202"/>
        <v>0.10552177835051556</v>
      </c>
      <c r="F2307" s="765">
        <v>9.24</v>
      </c>
      <c r="G2307" s="765">
        <v>3.1280000000000001</v>
      </c>
      <c r="H2307" s="337">
        <f t="shared" si="203"/>
        <v>3.263474226804127</v>
      </c>
      <c r="I2307" s="34">
        <f t="shared" si="204"/>
        <v>3.2634742268041333E-2</v>
      </c>
      <c r="J2307" s="338">
        <f t="shared" si="205"/>
        <v>-6.2450045135165055E-17</v>
      </c>
      <c r="K2307" s="1786"/>
      <c r="L2307" s="1787"/>
      <c r="M2307" s="1786"/>
      <c r="N2307" s="1786"/>
      <c r="O2307" s="1786"/>
      <c r="P2307" s="1786"/>
      <c r="Q2307" s="1786"/>
    </row>
    <row r="2308" spans="1:17">
      <c r="A2308" s="764">
        <v>40675</v>
      </c>
      <c r="B2308" s="154">
        <f t="shared" si="199"/>
        <v>6.1709999999999994E-2</v>
      </c>
      <c r="C2308" s="206">
        <f t="shared" si="201"/>
        <v>7.2899188144329885E-2</v>
      </c>
      <c r="D2308" s="33">
        <f t="shared" si="200"/>
        <v>9.2799999999999994E-2</v>
      </c>
      <c r="E2308" s="206">
        <f t="shared" si="202"/>
        <v>0.1055201030927836</v>
      </c>
      <c r="F2308" s="765">
        <v>9.2799999999999994</v>
      </c>
      <c r="G2308" s="765">
        <v>3.109</v>
      </c>
      <c r="H2308" s="337">
        <f t="shared" si="203"/>
        <v>3.2620914948453636</v>
      </c>
      <c r="I2308" s="34">
        <f t="shared" si="204"/>
        <v>3.2620914948453719E-2</v>
      </c>
      <c r="J2308" s="338">
        <f t="shared" si="205"/>
        <v>-8.3266726846886741E-17</v>
      </c>
      <c r="K2308" s="1786"/>
      <c r="L2308" s="1787"/>
      <c r="M2308" s="1786"/>
      <c r="N2308" s="1786"/>
      <c r="O2308" s="1786"/>
      <c r="P2308" s="1786"/>
      <c r="Q2308" s="1786"/>
    </row>
    <row r="2309" spans="1:17">
      <c r="A2309" s="764">
        <v>40676</v>
      </c>
      <c r="B2309" s="154">
        <f t="shared" si="199"/>
        <v>6.2230000000000008E-2</v>
      </c>
      <c r="C2309" s="206">
        <f t="shared" si="201"/>
        <v>7.291298969072163E-2</v>
      </c>
      <c r="D2309" s="33">
        <f t="shared" si="200"/>
        <v>9.3000000000000013E-2</v>
      </c>
      <c r="E2309" s="206">
        <f t="shared" si="202"/>
        <v>0.10551971649484546</v>
      </c>
      <c r="F2309" s="765">
        <v>9.3000000000000007</v>
      </c>
      <c r="G2309" s="765">
        <v>3.077</v>
      </c>
      <c r="H2309" s="337">
        <f t="shared" si="203"/>
        <v>3.2606726804123745</v>
      </c>
      <c r="I2309" s="34">
        <f t="shared" si="204"/>
        <v>3.2606726804123826E-2</v>
      </c>
      <c r="J2309" s="338">
        <f t="shared" si="205"/>
        <v>-8.3266726846886741E-17</v>
      </c>
      <c r="K2309" s="1786"/>
      <c r="L2309" s="1787"/>
      <c r="M2309" s="1786"/>
      <c r="N2309" s="1786"/>
      <c r="O2309" s="1786"/>
      <c r="P2309" s="1786"/>
      <c r="Q2309" s="1786"/>
    </row>
    <row r="2310" spans="1:17">
      <c r="A2310" s="764">
        <v>40679</v>
      </c>
      <c r="B2310" s="154">
        <f t="shared" ref="B2310:B2373" si="206">(F2310-G2310)/100</f>
        <v>6.1940000000000009E-2</v>
      </c>
      <c r="C2310" s="206">
        <f t="shared" si="201"/>
        <v>7.2927229381443276E-2</v>
      </c>
      <c r="D2310" s="33">
        <f t="shared" si="200"/>
        <v>9.3100000000000002E-2</v>
      </c>
      <c r="E2310" s="206">
        <f t="shared" si="202"/>
        <v>0.10551997422680423</v>
      </c>
      <c r="F2310" s="765">
        <v>9.31</v>
      </c>
      <c r="G2310" s="765">
        <v>3.1160000000000001</v>
      </c>
      <c r="H2310" s="337">
        <f t="shared" si="203"/>
        <v>3.2592744845360859</v>
      </c>
      <c r="I2310" s="34">
        <f t="shared" si="204"/>
        <v>3.2592744845360955E-2</v>
      </c>
      <c r="J2310" s="338">
        <f t="shared" si="205"/>
        <v>-9.7144514654701197E-17</v>
      </c>
      <c r="K2310" s="1786"/>
      <c r="L2310" s="1787"/>
      <c r="M2310" s="1786"/>
      <c r="N2310" s="1786"/>
      <c r="O2310" s="1786"/>
      <c r="P2310" s="1786"/>
      <c r="Q2310" s="1786"/>
    </row>
    <row r="2311" spans="1:17">
      <c r="A2311" s="764">
        <v>40680</v>
      </c>
      <c r="B2311" s="154">
        <f t="shared" si="206"/>
        <v>6.2870000000000009E-2</v>
      </c>
      <c r="C2311" s="206">
        <f t="shared" si="201"/>
        <v>7.2941340206185548E-2</v>
      </c>
      <c r="D2311" s="33">
        <f t="shared" ref="D2311:D2374" si="207">F2311/100</f>
        <v>9.3800000000000008E-2</v>
      </c>
      <c r="E2311" s="206">
        <f t="shared" si="202"/>
        <v>0.10552061855670114</v>
      </c>
      <c r="F2311" s="765">
        <v>9.3800000000000008</v>
      </c>
      <c r="G2311" s="765">
        <v>3.093</v>
      </c>
      <c r="H2311" s="337">
        <f t="shared" si="203"/>
        <v>3.2579278350515506</v>
      </c>
      <c r="I2311" s="34">
        <f t="shared" si="204"/>
        <v>3.2579278350515592E-2</v>
      </c>
      <c r="J2311" s="338">
        <f t="shared" si="205"/>
        <v>-8.3266726846886741E-17</v>
      </c>
      <c r="K2311" s="1786"/>
      <c r="L2311" s="1787"/>
      <c r="M2311" s="1786"/>
      <c r="N2311" s="1786"/>
      <c r="O2311" s="1786"/>
      <c r="P2311" s="1786"/>
      <c r="Q2311" s="1786"/>
    </row>
    <row r="2312" spans="1:17">
      <c r="A2312" s="764">
        <v>40681</v>
      </c>
      <c r="B2312" s="154">
        <f t="shared" si="206"/>
        <v>6.239999999999999E-2</v>
      </c>
      <c r="C2312" s="206">
        <f t="shared" si="201"/>
        <v>7.2955219072164929E-2</v>
      </c>
      <c r="D2312" s="33">
        <f t="shared" si="207"/>
        <v>9.3599999999999989E-2</v>
      </c>
      <c r="E2312" s="206">
        <f t="shared" si="202"/>
        <v>0.10552164948453618</v>
      </c>
      <c r="F2312" s="765">
        <v>9.36</v>
      </c>
      <c r="G2312" s="765">
        <v>3.12</v>
      </c>
      <c r="H2312" s="337">
        <f t="shared" si="203"/>
        <v>3.2566430412371177</v>
      </c>
      <c r="I2312" s="34">
        <f t="shared" si="204"/>
        <v>3.2566430412371256E-2</v>
      </c>
      <c r="J2312" s="338">
        <f t="shared" si="205"/>
        <v>-7.6327832942979512E-17</v>
      </c>
      <c r="K2312" s="1786"/>
      <c r="L2312" s="1787"/>
      <c r="M2312" s="1786"/>
      <c r="N2312" s="1786"/>
      <c r="O2312" s="1786"/>
      <c r="P2312" s="1786"/>
      <c r="Q2312" s="1786"/>
    </row>
    <row r="2313" spans="1:17">
      <c r="A2313" s="764">
        <v>40682</v>
      </c>
      <c r="B2313" s="154">
        <f t="shared" si="206"/>
        <v>6.216E-2</v>
      </c>
      <c r="C2313" s="206">
        <f t="shared" si="201"/>
        <v>7.2968788659793796E-2</v>
      </c>
      <c r="D2313" s="33">
        <f t="shared" si="207"/>
        <v>9.3299999999999994E-2</v>
      </c>
      <c r="E2313" s="206">
        <f t="shared" si="202"/>
        <v>0.10552229381443311</v>
      </c>
      <c r="F2313" s="765">
        <v>9.33</v>
      </c>
      <c r="G2313" s="765">
        <v>3.1139999999999999</v>
      </c>
      <c r="H2313" s="337">
        <f t="shared" si="203"/>
        <v>3.2553505154639213</v>
      </c>
      <c r="I2313" s="34">
        <f t="shared" si="204"/>
        <v>3.2553505154639312E-2</v>
      </c>
      <c r="J2313" s="338">
        <f t="shared" si="205"/>
        <v>-9.7144514654701197E-17</v>
      </c>
      <c r="K2313" s="1786"/>
      <c r="L2313" s="1787"/>
      <c r="M2313" s="1786"/>
      <c r="N2313" s="1786"/>
      <c r="O2313" s="1786"/>
      <c r="P2313" s="1786"/>
      <c r="Q2313" s="1786"/>
    </row>
    <row r="2314" spans="1:17">
      <c r="A2314" s="764">
        <v>40683</v>
      </c>
      <c r="B2314" s="154">
        <f t="shared" si="206"/>
        <v>6.3029999999999989E-2</v>
      </c>
      <c r="C2314" s="206">
        <f t="shared" si="201"/>
        <v>7.2985811855670088E-2</v>
      </c>
      <c r="D2314" s="33">
        <f t="shared" si="207"/>
        <v>9.3599999999999989E-2</v>
      </c>
      <c r="E2314" s="206">
        <f t="shared" si="202"/>
        <v>0.10552461340206197</v>
      </c>
      <c r="F2314" s="765">
        <v>9.36</v>
      </c>
      <c r="G2314" s="765">
        <v>3.0569999999999999</v>
      </c>
      <c r="H2314" s="337">
        <f t="shared" si="203"/>
        <v>3.2538801546391789</v>
      </c>
      <c r="I2314" s="34">
        <f t="shared" si="204"/>
        <v>3.2538801546391882E-2</v>
      </c>
      <c r="J2314" s="338">
        <f t="shared" si="205"/>
        <v>-9.0205620750793969E-17</v>
      </c>
      <c r="K2314" s="1786"/>
      <c r="L2314" s="1787"/>
      <c r="M2314" s="1786"/>
      <c r="N2314" s="1786"/>
      <c r="O2314" s="1786"/>
      <c r="P2314" s="1786"/>
      <c r="Q2314" s="1786"/>
    </row>
    <row r="2315" spans="1:17">
      <c r="A2315" s="764">
        <v>40686</v>
      </c>
      <c r="B2315" s="154">
        <f t="shared" si="206"/>
        <v>6.4660000000000009E-2</v>
      </c>
      <c r="C2315" s="206">
        <f t="shared" si="201"/>
        <v>7.3004420103092757E-2</v>
      </c>
      <c r="D2315" s="33">
        <f t="shared" si="207"/>
        <v>9.4800000000000009E-2</v>
      </c>
      <c r="E2315" s="206">
        <f t="shared" si="202"/>
        <v>0.10552847938144341</v>
      </c>
      <c r="F2315" s="765">
        <v>9.48</v>
      </c>
      <c r="G2315" s="765">
        <v>3.0139999999999998</v>
      </c>
      <c r="H2315" s="337">
        <f t="shared" si="203"/>
        <v>3.2524059278350554</v>
      </c>
      <c r="I2315" s="34">
        <f t="shared" si="204"/>
        <v>3.2524059278350656E-2</v>
      </c>
      <c r="J2315" s="338">
        <f t="shared" si="205"/>
        <v>-1.0408340855860843E-16</v>
      </c>
      <c r="K2315" s="1786"/>
      <c r="L2315" s="1787"/>
      <c r="M2315" s="1786"/>
      <c r="N2315" s="1786"/>
      <c r="O2315" s="1786"/>
      <c r="P2315" s="1786"/>
      <c r="Q2315" s="1786"/>
    </row>
    <row r="2316" spans="1:17">
      <c r="A2316" s="764">
        <v>40687</v>
      </c>
      <c r="B2316" s="154">
        <f t="shared" si="206"/>
        <v>6.411E-2</v>
      </c>
      <c r="C2316" s="206">
        <f t="shared" si="201"/>
        <v>7.3021610824742247E-2</v>
      </c>
      <c r="D2316" s="33">
        <f t="shared" si="207"/>
        <v>9.4800000000000009E-2</v>
      </c>
      <c r="E2316" s="206">
        <f t="shared" si="202"/>
        <v>0.10553195876288672</v>
      </c>
      <c r="F2316" s="765">
        <v>9.48</v>
      </c>
      <c r="G2316" s="765">
        <v>3.069</v>
      </c>
      <c r="H2316" s="337">
        <f t="shared" si="203"/>
        <v>3.2510347938144362</v>
      </c>
      <c r="I2316" s="34">
        <f t="shared" si="204"/>
        <v>3.2510347938144474E-2</v>
      </c>
      <c r="J2316" s="338">
        <f t="shared" si="205"/>
        <v>-1.1102230246251565E-16</v>
      </c>
      <c r="K2316" s="1786"/>
      <c r="L2316" s="1787"/>
      <c r="M2316" s="1786"/>
      <c r="N2316" s="1786"/>
      <c r="O2316" s="1786"/>
      <c r="P2316" s="1786"/>
      <c r="Q2316" s="1786"/>
    </row>
    <row r="2317" spans="1:17">
      <c r="A2317" s="764">
        <v>40688</v>
      </c>
      <c r="B2317" s="154">
        <f t="shared" si="206"/>
        <v>6.412000000000001E-2</v>
      </c>
      <c r="C2317" s="206">
        <f t="shared" ref="C2317:C2380" si="208">AVERAGE(B1542:B2317)</f>
        <v>7.3038698453608233E-2</v>
      </c>
      <c r="D2317" s="33">
        <f t="shared" si="207"/>
        <v>9.4600000000000004E-2</v>
      </c>
      <c r="E2317" s="206">
        <f t="shared" ref="E2317:E2380" si="209">AVERAGE(D1542:D2317)</f>
        <v>0.10553595360824755</v>
      </c>
      <c r="F2317" s="765">
        <v>9.4600000000000009</v>
      </c>
      <c r="G2317" s="765">
        <v>3.048</v>
      </c>
      <c r="H2317" s="337">
        <f t="shared" ref="H2317:H2380" si="210">AVERAGE(G1542:G2317)</f>
        <v>3.2497255154639202</v>
      </c>
      <c r="I2317" s="34">
        <f t="shared" ref="I2317:I2380" si="211">E2317-C2317</f>
        <v>3.2497255154639318E-2</v>
      </c>
      <c r="J2317" s="338">
        <f t="shared" ref="J2317:J2380" si="212">H2317/100-I2317</f>
        <v>-1.1796119636642288E-16</v>
      </c>
      <c r="K2317" s="1786"/>
      <c r="L2317" s="1787"/>
      <c r="M2317" s="1786"/>
      <c r="N2317" s="1786"/>
      <c r="O2317" s="1786"/>
      <c r="P2317" s="1786"/>
      <c r="Q2317" s="1786"/>
    </row>
    <row r="2318" spans="1:17">
      <c r="A2318" s="764">
        <v>40689</v>
      </c>
      <c r="B2318" s="154">
        <f t="shared" si="206"/>
        <v>6.4829999999999999E-2</v>
      </c>
      <c r="C2318" s="206">
        <f t="shared" si="208"/>
        <v>7.3054909793814418E-2</v>
      </c>
      <c r="D2318" s="33">
        <f t="shared" si="207"/>
        <v>9.4800000000000009E-2</v>
      </c>
      <c r="E2318" s="206">
        <f t="shared" si="209"/>
        <v>0.10553930412371147</v>
      </c>
      <c r="F2318" s="765">
        <v>9.48</v>
      </c>
      <c r="G2318" s="765">
        <v>2.9969999999999999</v>
      </c>
      <c r="H2318" s="337">
        <f t="shared" si="210"/>
        <v>3.2484394329896928</v>
      </c>
      <c r="I2318" s="34">
        <f t="shared" si="211"/>
        <v>3.2484394329897054E-2</v>
      </c>
      <c r="J2318" s="338">
        <f t="shared" si="212"/>
        <v>-1.2490009027033011E-16</v>
      </c>
      <c r="K2318" s="1786"/>
      <c r="L2318" s="1787"/>
      <c r="M2318" s="1786"/>
      <c r="N2318" s="1786"/>
      <c r="O2318" s="1786"/>
      <c r="P2318" s="1786"/>
      <c r="Q2318" s="1786"/>
    </row>
    <row r="2319" spans="1:17">
      <c r="A2319" s="764">
        <v>40690</v>
      </c>
      <c r="B2319" s="154">
        <f t="shared" si="206"/>
        <v>6.4549999999999996E-2</v>
      </c>
      <c r="C2319" s="206">
        <f t="shared" si="208"/>
        <v>7.3071224226804107E-2</v>
      </c>
      <c r="D2319" s="33">
        <f t="shared" si="207"/>
        <v>9.4399999999999998E-2</v>
      </c>
      <c r="E2319" s="206">
        <f t="shared" si="209"/>
        <v>0.10554239690721662</v>
      </c>
      <c r="F2319" s="765">
        <v>9.44</v>
      </c>
      <c r="G2319" s="765">
        <v>2.9849999999999999</v>
      </c>
      <c r="H2319" s="337">
        <f t="shared" si="210"/>
        <v>3.2471172680412388</v>
      </c>
      <c r="I2319" s="34">
        <f t="shared" si="211"/>
        <v>3.2471172680412511E-2</v>
      </c>
      <c r="J2319" s="338">
        <f t="shared" si="212"/>
        <v>-1.2490009027033011E-16</v>
      </c>
      <c r="K2319" s="1786"/>
      <c r="L2319" s="1787"/>
      <c r="M2319" s="1786"/>
      <c r="N2319" s="1786"/>
      <c r="O2319" s="1786"/>
      <c r="P2319" s="1786"/>
      <c r="Q2319" s="1786"/>
    </row>
    <row r="2320" spans="1:17">
      <c r="A2320" s="764">
        <v>40693</v>
      </c>
      <c r="B2320" s="154">
        <f t="shared" si="206"/>
        <v>6.4639999999999989E-2</v>
      </c>
      <c r="C2320" s="206">
        <f t="shared" si="208"/>
        <v>7.3088853092783498E-2</v>
      </c>
      <c r="D2320" s="33">
        <f t="shared" si="207"/>
        <v>9.4399999999999998E-2</v>
      </c>
      <c r="E2320" s="206">
        <f t="shared" si="209"/>
        <v>0.10554574742268051</v>
      </c>
      <c r="F2320" s="765">
        <v>9.44</v>
      </c>
      <c r="G2320" s="765">
        <v>2.976</v>
      </c>
      <c r="H2320" s="337">
        <f t="shared" si="210"/>
        <v>3.2456894329896926</v>
      </c>
      <c r="I2320" s="34">
        <f t="shared" si="211"/>
        <v>3.2456894329897013E-2</v>
      </c>
      <c r="J2320" s="338">
        <f t="shared" si="212"/>
        <v>-8.3266726846886741E-17</v>
      </c>
      <c r="K2320" s="1786"/>
      <c r="L2320" s="1787"/>
      <c r="M2320" s="1786"/>
      <c r="N2320" s="1786"/>
      <c r="O2320" s="1786"/>
      <c r="P2320" s="1786"/>
      <c r="Q2320" s="1786"/>
    </row>
    <row r="2321" spans="1:17">
      <c r="A2321" s="764">
        <v>40694</v>
      </c>
      <c r="B2321" s="154">
        <f t="shared" si="206"/>
        <v>6.3399999999999998E-2</v>
      </c>
      <c r="C2321" s="206">
        <f t="shared" si="208"/>
        <v>7.3106559278350497E-2</v>
      </c>
      <c r="D2321" s="33">
        <f t="shared" si="207"/>
        <v>9.3599999999999989E-2</v>
      </c>
      <c r="E2321" s="206">
        <f t="shared" si="209"/>
        <v>0.10554858247422691</v>
      </c>
      <c r="F2321" s="765">
        <v>9.36</v>
      </c>
      <c r="G2321" s="765">
        <v>3.02</v>
      </c>
      <c r="H2321" s="337">
        <f t="shared" si="210"/>
        <v>3.2442023195876311</v>
      </c>
      <c r="I2321" s="34">
        <f t="shared" si="211"/>
        <v>3.2442023195876413E-2</v>
      </c>
      <c r="J2321" s="338">
        <f t="shared" si="212"/>
        <v>-1.0408340855860843E-16</v>
      </c>
      <c r="K2321" s="1786"/>
      <c r="L2321" s="1787"/>
      <c r="M2321" s="1786"/>
      <c r="N2321" s="1786"/>
      <c r="O2321" s="1786"/>
      <c r="P2321" s="1786"/>
      <c r="Q2321" s="1786"/>
    </row>
    <row r="2322" spans="1:17">
      <c r="A2322" s="764">
        <v>40695</v>
      </c>
      <c r="B2322" s="154">
        <f t="shared" si="206"/>
        <v>6.4130000000000006E-2</v>
      </c>
      <c r="C2322" s="206">
        <f t="shared" si="208"/>
        <v>7.3125708762886585E-2</v>
      </c>
      <c r="D2322" s="33">
        <f t="shared" si="207"/>
        <v>9.4E-2</v>
      </c>
      <c r="E2322" s="206">
        <f t="shared" si="209"/>
        <v>0.10555206185567019</v>
      </c>
      <c r="F2322" s="765">
        <v>9.4</v>
      </c>
      <c r="G2322" s="765">
        <v>2.9870000000000001</v>
      </c>
      <c r="H2322" s="337">
        <f t="shared" si="210"/>
        <v>3.2426353092783526</v>
      </c>
      <c r="I2322" s="34">
        <f t="shared" si="211"/>
        <v>3.2426353092783605E-2</v>
      </c>
      <c r="J2322" s="338">
        <f t="shared" si="212"/>
        <v>-7.6327832942979512E-17</v>
      </c>
      <c r="K2322" s="1786"/>
      <c r="L2322" s="1787"/>
      <c r="M2322" s="1786"/>
      <c r="N2322" s="1786"/>
      <c r="O2322" s="1786"/>
      <c r="P2322" s="1786"/>
      <c r="Q2322" s="1786"/>
    </row>
    <row r="2323" spans="1:17">
      <c r="A2323" s="764">
        <v>40696</v>
      </c>
      <c r="B2323" s="154">
        <f t="shared" si="206"/>
        <v>6.4700000000000008E-2</v>
      </c>
      <c r="C2323" s="206">
        <f t="shared" si="208"/>
        <v>7.3145682989690708E-2</v>
      </c>
      <c r="D2323" s="33">
        <f t="shared" si="207"/>
        <v>9.4600000000000004E-2</v>
      </c>
      <c r="E2323" s="206">
        <f t="shared" si="209"/>
        <v>0.1055568298969073</v>
      </c>
      <c r="F2323" s="765">
        <v>9.4600000000000009</v>
      </c>
      <c r="G2323" s="765">
        <v>2.99</v>
      </c>
      <c r="H2323" s="337">
        <f t="shared" si="210"/>
        <v>3.2411146907216519</v>
      </c>
      <c r="I2323" s="34">
        <f t="shared" si="211"/>
        <v>3.2411146907216595E-2</v>
      </c>
      <c r="J2323" s="338">
        <f t="shared" si="212"/>
        <v>-7.6327832942979512E-17</v>
      </c>
      <c r="K2323" s="1786"/>
      <c r="L2323" s="1787"/>
      <c r="M2323" s="1786"/>
      <c r="N2323" s="1786"/>
      <c r="O2323" s="1786"/>
      <c r="P2323" s="1786"/>
      <c r="Q2323" s="1786"/>
    </row>
    <row r="2324" spans="1:17">
      <c r="A2324" s="764">
        <v>40697</v>
      </c>
      <c r="B2324" s="154">
        <f t="shared" si="206"/>
        <v>6.3920000000000018E-2</v>
      </c>
      <c r="C2324" s="206">
        <f t="shared" si="208"/>
        <v>7.3165682989690714E-2</v>
      </c>
      <c r="D2324" s="33">
        <f t="shared" si="207"/>
        <v>9.4500000000000015E-2</v>
      </c>
      <c r="E2324" s="206">
        <f t="shared" si="209"/>
        <v>0.10556185567010318</v>
      </c>
      <c r="F2324" s="765">
        <v>9.4500000000000011</v>
      </c>
      <c r="G2324" s="765">
        <v>3.0579999999999998</v>
      </c>
      <c r="H2324" s="337">
        <f t="shared" si="210"/>
        <v>3.239617268041239</v>
      </c>
      <c r="I2324" s="34">
        <f t="shared" si="211"/>
        <v>3.2396172680412463E-2</v>
      </c>
      <c r="J2324" s="338">
        <f t="shared" si="212"/>
        <v>-7.6327832942979512E-17</v>
      </c>
      <c r="K2324" s="1786"/>
      <c r="L2324" s="1787"/>
      <c r="M2324" s="1786"/>
      <c r="N2324" s="1786"/>
      <c r="O2324" s="1786"/>
      <c r="P2324" s="1786"/>
      <c r="Q2324" s="1786"/>
    </row>
    <row r="2325" spans="1:17">
      <c r="A2325" s="764">
        <v>40700</v>
      </c>
      <c r="B2325" s="154">
        <f t="shared" si="206"/>
        <v>6.4750000000000002E-2</v>
      </c>
      <c r="C2325" s="206">
        <f t="shared" si="208"/>
        <v>7.3184755154639153E-2</v>
      </c>
      <c r="D2325" s="33">
        <f t="shared" si="207"/>
        <v>9.5000000000000001E-2</v>
      </c>
      <c r="E2325" s="206">
        <f t="shared" si="209"/>
        <v>0.10556597938144339</v>
      </c>
      <c r="F2325" s="765">
        <v>9.5</v>
      </c>
      <c r="G2325" s="765">
        <v>3.0249999999999999</v>
      </c>
      <c r="H2325" s="337">
        <f t="shared" si="210"/>
        <v>3.2381224226804144</v>
      </c>
      <c r="I2325" s="34">
        <f t="shared" si="211"/>
        <v>3.2381224226804242E-2</v>
      </c>
      <c r="J2325" s="338">
        <f t="shared" si="212"/>
        <v>-9.7144514654701197E-17</v>
      </c>
      <c r="K2325" s="1786"/>
      <c r="L2325" s="1787"/>
      <c r="M2325" s="1786"/>
      <c r="N2325" s="1786"/>
      <c r="O2325" s="1786"/>
      <c r="P2325" s="1786"/>
      <c r="Q2325" s="1786"/>
    </row>
    <row r="2326" spans="1:17">
      <c r="A2326" s="764">
        <v>40701</v>
      </c>
      <c r="B2326" s="154">
        <f t="shared" si="206"/>
        <v>6.4060000000000006E-2</v>
      </c>
      <c r="C2326" s="206">
        <f t="shared" si="208"/>
        <v>7.3203505154639151E-2</v>
      </c>
      <c r="D2326" s="33">
        <f t="shared" si="207"/>
        <v>9.5000000000000001E-2</v>
      </c>
      <c r="E2326" s="206">
        <f t="shared" si="209"/>
        <v>0.10556920103092793</v>
      </c>
      <c r="F2326" s="765">
        <v>9.5</v>
      </c>
      <c r="G2326" s="765">
        <v>3.0939999999999999</v>
      </c>
      <c r="H2326" s="337">
        <f t="shared" si="210"/>
        <v>3.2365695876288676</v>
      </c>
      <c r="I2326" s="34">
        <f t="shared" si="211"/>
        <v>3.2365695876288778E-2</v>
      </c>
      <c r="J2326" s="338">
        <f t="shared" si="212"/>
        <v>-1.0408340855860843E-16</v>
      </c>
      <c r="K2326" s="1786"/>
      <c r="L2326" s="1787"/>
      <c r="M2326" s="1786"/>
      <c r="N2326" s="1786"/>
      <c r="O2326" s="1786"/>
      <c r="P2326" s="1786"/>
      <c r="Q2326" s="1786"/>
    </row>
    <row r="2327" spans="1:17">
      <c r="A2327" s="764">
        <v>40702</v>
      </c>
      <c r="B2327" s="154">
        <f t="shared" si="206"/>
        <v>6.5159999999999996E-2</v>
      </c>
      <c r="C2327" s="206">
        <f t="shared" si="208"/>
        <v>7.322220360824741E-2</v>
      </c>
      <c r="D2327" s="33">
        <f t="shared" si="207"/>
        <v>9.5700000000000007E-2</v>
      </c>
      <c r="E2327" s="206">
        <f t="shared" si="209"/>
        <v>0.10557229381443307</v>
      </c>
      <c r="F2327" s="765">
        <v>9.57</v>
      </c>
      <c r="G2327" s="765">
        <v>3.0539999999999998</v>
      </c>
      <c r="H2327" s="337">
        <f t="shared" si="210"/>
        <v>3.2350090206185587</v>
      </c>
      <c r="I2327" s="34">
        <f t="shared" si="211"/>
        <v>3.2350090206185664E-2</v>
      </c>
      <c r="J2327" s="338">
        <f t="shared" si="212"/>
        <v>-7.6327832942979512E-17</v>
      </c>
      <c r="K2327" s="1786"/>
      <c r="L2327" s="1787"/>
      <c r="M2327" s="1786"/>
      <c r="N2327" s="1786"/>
      <c r="O2327" s="1786"/>
      <c r="P2327" s="1786"/>
      <c r="Q2327" s="1786"/>
    </row>
    <row r="2328" spans="1:17">
      <c r="A2328" s="764">
        <v>40703</v>
      </c>
      <c r="B2328" s="154">
        <f t="shared" si="206"/>
        <v>6.4999999999999988E-2</v>
      </c>
      <c r="C2328" s="206">
        <f t="shared" si="208"/>
        <v>7.3240914948453584E-2</v>
      </c>
      <c r="D2328" s="33">
        <f t="shared" si="207"/>
        <v>9.5299999999999996E-2</v>
      </c>
      <c r="E2328" s="206">
        <f t="shared" si="209"/>
        <v>0.10557474226804131</v>
      </c>
      <c r="F2328" s="765">
        <v>9.5299999999999994</v>
      </c>
      <c r="G2328" s="765">
        <v>3.0300000000000002</v>
      </c>
      <c r="H2328" s="337">
        <f t="shared" si="210"/>
        <v>3.2333827319587658</v>
      </c>
      <c r="I2328" s="34">
        <f t="shared" si="211"/>
        <v>3.2333827319587727E-2</v>
      </c>
      <c r="J2328" s="338">
        <f t="shared" si="212"/>
        <v>-6.9388939039072284E-17</v>
      </c>
      <c r="K2328" s="1786"/>
      <c r="L2328" s="1787"/>
      <c r="M2328" s="1786"/>
      <c r="N2328" s="1786"/>
      <c r="O2328" s="1786"/>
      <c r="P2328" s="1786"/>
      <c r="Q2328" s="1786"/>
    </row>
    <row r="2329" spans="1:17">
      <c r="A2329" s="764">
        <v>40704</v>
      </c>
      <c r="B2329" s="154">
        <f t="shared" si="206"/>
        <v>6.659000000000001E-2</v>
      </c>
      <c r="C2329" s="206">
        <f t="shared" si="208"/>
        <v>7.3261726804123697E-2</v>
      </c>
      <c r="D2329" s="33">
        <f t="shared" si="207"/>
        <v>9.6200000000000008E-2</v>
      </c>
      <c r="E2329" s="206">
        <f t="shared" si="209"/>
        <v>0.10557822164948462</v>
      </c>
      <c r="F2329" s="765">
        <v>9.620000000000001</v>
      </c>
      <c r="G2329" s="765">
        <v>2.9609999999999999</v>
      </c>
      <c r="H2329" s="337">
        <f t="shared" si="210"/>
        <v>3.2316494845360846</v>
      </c>
      <c r="I2329" s="34">
        <f t="shared" si="211"/>
        <v>3.2316494845360921E-2</v>
      </c>
      <c r="J2329" s="338">
        <f t="shared" si="212"/>
        <v>-7.6327832942979512E-17</v>
      </c>
      <c r="K2329" s="1786"/>
      <c r="L2329" s="1787"/>
      <c r="M2329" s="1786"/>
      <c r="N2329" s="1786"/>
      <c r="O2329" s="1786"/>
      <c r="P2329" s="1786"/>
      <c r="Q2329" s="1786"/>
    </row>
    <row r="2330" spans="1:17">
      <c r="A2330" s="764">
        <v>40707</v>
      </c>
      <c r="B2330" s="154">
        <f t="shared" si="206"/>
        <v>6.6720000000000002E-2</v>
      </c>
      <c r="C2330" s="206">
        <f t="shared" si="208"/>
        <v>7.3283878865979368E-2</v>
      </c>
      <c r="D2330" s="33">
        <f t="shared" si="207"/>
        <v>9.6300000000000011E-2</v>
      </c>
      <c r="E2330" s="206">
        <f t="shared" si="209"/>
        <v>0.1055824742268042</v>
      </c>
      <c r="F2330" s="765">
        <v>9.6300000000000008</v>
      </c>
      <c r="G2330" s="765">
        <v>2.9580000000000002</v>
      </c>
      <c r="H2330" s="337">
        <f t="shared" si="210"/>
        <v>3.2298595360824769</v>
      </c>
      <c r="I2330" s="34">
        <f t="shared" si="211"/>
        <v>3.2298595360824828E-2</v>
      </c>
      <c r="J2330" s="338">
        <f t="shared" si="212"/>
        <v>-5.5511151231257827E-17</v>
      </c>
      <c r="K2330" s="1786"/>
      <c r="L2330" s="1787"/>
      <c r="M2330" s="1786"/>
      <c r="N2330" s="1786"/>
      <c r="O2330" s="1786"/>
      <c r="P2330" s="1786"/>
      <c r="Q2330" s="1786"/>
    </row>
    <row r="2331" spans="1:17">
      <c r="A2331" s="764">
        <v>40708</v>
      </c>
      <c r="B2331" s="154">
        <f t="shared" si="206"/>
        <v>6.5560000000000007E-2</v>
      </c>
      <c r="C2331" s="206">
        <f t="shared" si="208"/>
        <v>7.3305476804123693E-2</v>
      </c>
      <c r="D2331" s="33">
        <f t="shared" si="207"/>
        <v>9.5700000000000007E-2</v>
      </c>
      <c r="E2331" s="206">
        <f t="shared" si="209"/>
        <v>0.10558582474226812</v>
      </c>
      <c r="F2331" s="765">
        <v>9.57</v>
      </c>
      <c r="G2331" s="765">
        <v>3.0139999999999998</v>
      </c>
      <c r="H2331" s="337">
        <f t="shared" si="210"/>
        <v>3.2280347938144351</v>
      </c>
      <c r="I2331" s="34">
        <f t="shared" si="211"/>
        <v>3.2280347938144424E-2</v>
      </c>
      <c r="J2331" s="338">
        <f t="shared" si="212"/>
        <v>-6.9388939039072284E-17</v>
      </c>
      <c r="K2331" s="1786"/>
      <c r="L2331" s="1787"/>
      <c r="M2331" s="1786"/>
      <c r="N2331" s="1786"/>
      <c r="O2331" s="1786"/>
      <c r="P2331" s="1786"/>
      <c r="Q2331" s="1786"/>
    </row>
    <row r="2332" spans="1:17">
      <c r="A2332" s="764">
        <v>40709</v>
      </c>
      <c r="B2332" s="154">
        <f t="shared" si="206"/>
        <v>6.6970000000000016E-2</v>
      </c>
      <c r="C2332" s="206">
        <f t="shared" si="208"/>
        <v>7.3329342783505128E-2</v>
      </c>
      <c r="D2332" s="33">
        <f t="shared" si="207"/>
        <v>9.6500000000000002E-2</v>
      </c>
      <c r="E2332" s="206">
        <f t="shared" si="209"/>
        <v>0.10559097938144338</v>
      </c>
      <c r="F2332" s="765">
        <v>9.65</v>
      </c>
      <c r="G2332" s="765">
        <v>2.9529999999999998</v>
      </c>
      <c r="H2332" s="337">
        <f t="shared" si="210"/>
        <v>3.2261636597938166</v>
      </c>
      <c r="I2332" s="34">
        <f t="shared" si="211"/>
        <v>3.2261636597938251E-2</v>
      </c>
      <c r="J2332" s="338">
        <f t="shared" si="212"/>
        <v>-8.3266726846886741E-17</v>
      </c>
      <c r="K2332" s="1786"/>
      <c r="L2332" s="1787"/>
      <c r="M2332" s="1786"/>
      <c r="N2332" s="1786"/>
      <c r="O2332" s="1786"/>
      <c r="P2332" s="1786"/>
      <c r="Q2332" s="1786"/>
    </row>
    <row r="2333" spans="1:17">
      <c r="A2333" s="764">
        <v>40710</v>
      </c>
      <c r="B2333" s="154">
        <f t="shared" si="206"/>
        <v>6.7240000000000008E-2</v>
      </c>
      <c r="C2333" s="206">
        <f t="shared" si="208"/>
        <v>7.3352164948453591E-2</v>
      </c>
      <c r="D2333" s="33">
        <f t="shared" si="207"/>
        <v>9.64E-2</v>
      </c>
      <c r="E2333" s="206">
        <f t="shared" si="209"/>
        <v>0.10559536082474236</v>
      </c>
      <c r="F2333" s="765">
        <v>9.64</v>
      </c>
      <c r="G2333" s="765">
        <v>2.9159999999999999</v>
      </c>
      <c r="H2333" s="337">
        <f t="shared" si="210"/>
        <v>3.2243195876288677</v>
      </c>
      <c r="I2333" s="34">
        <f t="shared" si="211"/>
        <v>3.2243195876288766E-2</v>
      </c>
      <c r="J2333" s="338">
        <f t="shared" si="212"/>
        <v>-9.0205620750793969E-17</v>
      </c>
      <c r="K2333" s="1786"/>
      <c r="L2333" s="1787"/>
      <c r="M2333" s="1786"/>
      <c r="N2333" s="1786"/>
      <c r="O2333" s="1786"/>
      <c r="P2333" s="1786"/>
      <c r="Q2333" s="1786"/>
    </row>
    <row r="2334" spans="1:17">
      <c r="A2334" s="764">
        <v>40711</v>
      </c>
      <c r="B2334" s="154">
        <f t="shared" si="206"/>
        <v>6.6710000000000005E-2</v>
      </c>
      <c r="C2334" s="206">
        <f t="shared" si="208"/>
        <v>7.3375721649484513E-2</v>
      </c>
      <c r="D2334" s="33">
        <f t="shared" si="207"/>
        <v>9.6300000000000011E-2</v>
      </c>
      <c r="E2334" s="206">
        <f t="shared" si="209"/>
        <v>0.1056000000000001</v>
      </c>
      <c r="F2334" s="765">
        <v>9.6300000000000008</v>
      </c>
      <c r="G2334" s="765">
        <v>2.9590000000000001</v>
      </c>
      <c r="H2334" s="337">
        <f t="shared" si="210"/>
        <v>3.2224278350515485</v>
      </c>
      <c r="I2334" s="34">
        <f t="shared" si="211"/>
        <v>3.2224278350515584E-2</v>
      </c>
      <c r="J2334" s="338">
        <f t="shared" si="212"/>
        <v>-9.7144514654701197E-17</v>
      </c>
      <c r="K2334" s="1786"/>
      <c r="L2334" s="1787"/>
      <c r="M2334" s="1786"/>
      <c r="N2334" s="1786"/>
      <c r="O2334" s="1786"/>
      <c r="P2334" s="1786"/>
      <c r="Q2334" s="1786"/>
    </row>
    <row r="2335" spans="1:17">
      <c r="A2335" s="764">
        <v>40714</v>
      </c>
      <c r="B2335" s="154">
        <f t="shared" si="206"/>
        <v>6.724999999999999E-2</v>
      </c>
      <c r="C2335" s="206">
        <f t="shared" si="208"/>
        <v>7.3399162371134002E-2</v>
      </c>
      <c r="D2335" s="33">
        <f t="shared" si="207"/>
        <v>9.69E-2</v>
      </c>
      <c r="E2335" s="206">
        <f t="shared" si="209"/>
        <v>0.10560515463917536</v>
      </c>
      <c r="F2335" s="765">
        <v>9.69</v>
      </c>
      <c r="G2335" s="765">
        <v>2.9649999999999999</v>
      </c>
      <c r="H2335" s="337">
        <f t="shared" si="210"/>
        <v>3.2205992268041261</v>
      </c>
      <c r="I2335" s="34">
        <f t="shared" si="211"/>
        <v>3.2205992268041356E-2</v>
      </c>
      <c r="J2335" s="338">
        <f t="shared" si="212"/>
        <v>-9.7144514654701197E-17</v>
      </c>
      <c r="K2335" s="1786"/>
      <c r="L2335" s="1787"/>
      <c r="M2335" s="1786"/>
      <c r="N2335" s="1786"/>
      <c r="O2335" s="1786"/>
      <c r="P2335" s="1786"/>
      <c r="Q2335" s="1786"/>
    </row>
    <row r="2336" spans="1:17">
      <c r="A2336" s="764">
        <v>40715</v>
      </c>
      <c r="B2336" s="154">
        <f t="shared" si="206"/>
        <v>6.6110000000000002E-2</v>
      </c>
      <c r="C2336" s="206">
        <f t="shared" si="208"/>
        <v>7.3422358247422673E-2</v>
      </c>
      <c r="D2336" s="33">
        <f t="shared" si="207"/>
        <v>9.5899999999999999E-2</v>
      </c>
      <c r="E2336" s="206">
        <f t="shared" si="209"/>
        <v>0.10560914948453619</v>
      </c>
      <c r="F2336" s="765">
        <v>9.59</v>
      </c>
      <c r="G2336" s="765">
        <v>2.9790000000000001</v>
      </c>
      <c r="H2336" s="337">
        <f t="shared" si="210"/>
        <v>3.2186791237113423</v>
      </c>
      <c r="I2336" s="34">
        <f t="shared" si="211"/>
        <v>3.2186791237113516E-2</v>
      </c>
      <c r="J2336" s="338">
        <f t="shared" si="212"/>
        <v>-9.0205620750793969E-17</v>
      </c>
      <c r="K2336" s="1786"/>
      <c r="L2336" s="1787"/>
      <c r="M2336" s="1786"/>
      <c r="N2336" s="1786"/>
      <c r="O2336" s="1786"/>
      <c r="P2336" s="1786"/>
      <c r="Q2336" s="1786"/>
    </row>
    <row r="2337" spans="1:17">
      <c r="A2337" s="764">
        <v>40716</v>
      </c>
      <c r="B2337" s="154">
        <f t="shared" si="206"/>
        <v>6.6679999999999989E-2</v>
      </c>
      <c r="C2337" s="206">
        <f t="shared" si="208"/>
        <v>7.3444252577319569E-2</v>
      </c>
      <c r="D2337" s="33">
        <f t="shared" si="207"/>
        <v>9.6099999999999991E-2</v>
      </c>
      <c r="E2337" s="206">
        <f t="shared" si="209"/>
        <v>0.10561198453608257</v>
      </c>
      <c r="F2337" s="765">
        <v>9.61</v>
      </c>
      <c r="G2337" s="765">
        <v>2.9420000000000002</v>
      </c>
      <c r="H2337" s="337">
        <f t="shared" si="210"/>
        <v>3.2167731958762902</v>
      </c>
      <c r="I2337" s="34">
        <f t="shared" si="211"/>
        <v>3.2167731958763005E-2</v>
      </c>
      <c r="J2337" s="338">
        <f t="shared" si="212"/>
        <v>-1.0408340855860843E-16</v>
      </c>
      <c r="K2337" s="1786"/>
      <c r="L2337" s="1787"/>
      <c r="M2337" s="1786"/>
      <c r="N2337" s="1786"/>
      <c r="O2337" s="1786"/>
      <c r="P2337" s="1786"/>
      <c r="Q2337" s="1786"/>
    </row>
    <row r="2338" spans="1:17">
      <c r="A2338" s="764">
        <v>40717</v>
      </c>
      <c r="B2338" s="154">
        <f t="shared" si="206"/>
        <v>6.8540000000000004E-2</v>
      </c>
      <c r="C2338" s="206">
        <f t="shared" si="208"/>
        <v>7.3468286082474202E-2</v>
      </c>
      <c r="D2338" s="33">
        <f t="shared" si="207"/>
        <v>9.7200000000000009E-2</v>
      </c>
      <c r="E2338" s="206">
        <f t="shared" si="209"/>
        <v>0.10561507731958772</v>
      </c>
      <c r="F2338" s="765">
        <v>9.7200000000000006</v>
      </c>
      <c r="G2338" s="765">
        <v>2.8660000000000001</v>
      </c>
      <c r="H2338" s="337">
        <f t="shared" si="210"/>
        <v>3.2146791237113419</v>
      </c>
      <c r="I2338" s="34">
        <f t="shared" si="211"/>
        <v>3.2146791237113517E-2</v>
      </c>
      <c r="J2338" s="338">
        <f t="shared" si="212"/>
        <v>-9.7144514654701197E-17</v>
      </c>
      <c r="K2338" s="1786"/>
      <c r="L2338" s="1787"/>
      <c r="M2338" s="1786"/>
      <c r="N2338" s="1786"/>
      <c r="O2338" s="1786"/>
      <c r="P2338" s="1786"/>
      <c r="Q2338" s="1786"/>
    </row>
    <row r="2339" spans="1:17">
      <c r="A2339" s="764">
        <v>40718</v>
      </c>
      <c r="B2339" s="154">
        <f t="shared" si="206"/>
        <v>6.8860000000000005E-2</v>
      </c>
      <c r="C2339" s="206">
        <f t="shared" si="208"/>
        <v>7.3492203608247389E-2</v>
      </c>
      <c r="D2339" s="33">
        <f t="shared" si="207"/>
        <v>9.7200000000000009E-2</v>
      </c>
      <c r="E2339" s="206">
        <f t="shared" si="209"/>
        <v>0.10561726804123721</v>
      </c>
      <c r="F2339" s="765">
        <v>9.7200000000000006</v>
      </c>
      <c r="G2339" s="765">
        <v>2.8340000000000001</v>
      </c>
      <c r="H2339" s="337">
        <f t="shared" si="210"/>
        <v>3.2125064432989703</v>
      </c>
      <c r="I2339" s="34">
        <f t="shared" si="211"/>
        <v>3.2125064432989819E-2</v>
      </c>
      <c r="J2339" s="338">
        <f t="shared" si="212"/>
        <v>-1.1796119636642288E-16</v>
      </c>
      <c r="K2339" s="1786"/>
      <c r="L2339" s="1787"/>
      <c r="M2339" s="1786"/>
      <c r="N2339" s="1786"/>
      <c r="O2339" s="1786"/>
      <c r="P2339" s="1786"/>
      <c r="Q2339" s="1786"/>
    </row>
    <row r="2340" spans="1:17">
      <c r="A2340" s="764">
        <v>40721</v>
      </c>
      <c r="B2340" s="154">
        <f t="shared" si="206"/>
        <v>6.8290000000000003E-2</v>
      </c>
      <c r="C2340" s="206">
        <f t="shared" si="208"/>
        <v>7.3514265463917497E-2</v>
      </c>
      <c r="D2340" s="33">
        <f t="shared" si="207"/>
        <v>9.7200000000000009E-2</v>
      </c>
      <c r="E2340" s="206">
        <f t="shared" si="209"/>
        <v>0.1056179123711341</v>
      </c>
      <c r="F2340" s="765">
        <v>9.7200000000000006</v>
      </c>
      <c r="G2340" s="765">
        <v>2.891</v>
      </c>
      <c r="H2340" s="337">
        <f t="shared" si="210"/>
        <v>3.2103646907216512</v>
      </c>
      <c r="I2340" s="34">
        <f t="shared" si="211"/>
        <v>3.2103646907216607E-2</v>
      </c>
      <c r="J2340" s="338">
        <f t="shared" si="212"/>
        <v>-9.7144514654701197E-17</v>
      </c>
      <c r="K2340" s="1786"/>
      <c r="L2340" s="1787"/>
      <c r="M2340" s="1786"/>
      <c r="N2340" s="1786"/>
      <c r="O2340" s="1786"/>
      <c r="P2340" s="1786"/>
      <c r="Q2340" s="1786"/>
    </row>
    <row r="2341" spans="1:17">
      <c r="A2341" s="764">
        <v>40722</v>
      </c>
      <c r="B2341" s="154">
        <f t="shared" si="206"/>
        <v>6.7569999999999991E-2</v>
      </c>
      <c r="C2341" s="206">
        <f t="shared" si="208"/>
        <v>7.3536868556700996E-2</v>
      </c>
      <c r="D2341" s="33">
        <f t="shared" si="207"/>
        <v>9.69E-2</v>
      </c>
      <c r="E2341" s="206">
        <f t="shared" si="209"/>
        <v>0.10561907216494855</v>
      </c>
      <c r="F2341" s="765">
        <v>9.69</v>
      </c>
      <c r="G2341" s="765">
        <v>2.9329999999999998</v>
      </c>
      <c r="H2341" s="337">
        <f t="shared" si="210"/>
        <v>3.2082203608247433</v>
      </c>
      <c r="I2341" s="34">
        <f t="shared" si="211"/>
        <v>3.2082203608247553E-2</v>
      </c>
      <c r="J2341" s="338">
        <f t="shared" si="212"/>
        <v>-1.1796119636642288E-16</v>
      </c>
      <c r="K2341" s="1786"/>
      <c r="L2341" s="1787"/>
      <c r="M2341" s="1786"/>
      <c r="N2341" s="1786"/>
      <c r="O2341" s="1786"/>
      <c r="P2341" s="1786"/>
      <c r="Q2341" s="1786"/>
    </row>
    <row r="2342" spans="1:17">
      <c r="A2342" s="764">
        <v>40723</v>
      </c>
      <c r="B2342" s="154">
        <f t="shared" si="206"/>
        <v>6.583E-2</v>
      </c>
      <c r="C2342" s="206">
        <f t="shared" si="208"/>
        <v>7.3558311855670078E-2</v>
      </c>
      <c r="D2342" s="33">
        <f t="shared" si="207"/>
        <v>9.5700000000000007E-2</v>
      </c>
      <c r="E2342" s="206">
        <f t="shared" si="209"/>
        <v>0.10561920103092794</v>
      </c>
      <c r="F2342" s="765">
        <v>9.57</v>
      </c>
      <c r="G2342" s="765">
        <v>2.9870000000000001</v>
      </c>
      <c r="H2342" s="337">
        <f t="shared" si="210"/>
        <v>3.2060889175257739</v>
      </c>
      <c r="I2342" s="34">
        <f t="shared" si="211"/>
        <v>3.2060889175257859E-2</v>
      </c>
      <c r="J2342" s="338">
        <f t="shared" si="212"/>
        <v>-1.1796119636642288E-16</v>
      </c>
      <c r="K2342" s="1786"/>
      <c r="L2342" s="1787"/>
      <c r="M2342" s="1786"/>
      <c r="N2342" s="1786"/>
      <c r="O2342" s="1786"/>
      <c r="P2342" s="1786"/>
      <c r="Q2342" s="1786"/>
    </row>
    <row r="2343" spans="1:17">
      <c r="A2343" s="764">
        <v>40724</v>
      </c>
      <c r="B2343" s="154">
        <f t="shared" si="206"/>
        <v>6.4450000000000007E-2</v>
      </c>
      <c r="C2343" s="206">
        <f t="shared" si="208"/>
        <v>7.3577706185566971E-2</v>
      </c>
      <c r="D2343" s="33">
        <f t="shared" si="207"/>
        <v>9.4700000000000006E-2</v>
      </c>
      <c r="E2343" s="206">
        <f t="shared" si="209"/>
        <v>0.10561791237113412</v>
      </c>
      <c r="F2343" s="765">
        <v>9.4700000000000006</v>
      </c>
      <c r="G2343" s="765">
        <v>3.0249999999999999</v>
      </c>
      <c r="H2343" s="337">
        <f t="shared" si="210"/>
        <v>3.2040206185567026</v>
      </c>
      <c r="I2343" s="34">
        <f t="shared" si="211"/>
        <v>3.2040206185567147E-2</v>
      </c>
      <c r="J2343" s="338">
        <f t="shared" si="212"/>
        <v>-1.1796119636642288E-16</v>
      </c>
      <c r="K2343" s="1786"/>
      <c r="L2343" s="1787"/>
      <c r="M2343" s="1786"/>
      <c r="N2343" s="1786"/>
      <c r="O2343" s="1786"/>
      <c r="P2343" s="1786"/>
      <c r="Q2343" s="1786"/>
    </row>
    <row r="2344" spans="1:17">
      <c r="A2344" s="764">
        <v>40725</v>
      </c>
      <c r="B2344" s="154">
        <f t="shared" si="206"/>
        <v>6.3960000000000003E-2</v>
      </c>
      <c r="C2344" s="206">
        <f t="shared" si="208"/>
        <v>7.3596585051546357E-2</v>
      </c>
      <c r="D2344" s="33">
        <f t="shared" si="207"/>
        <v>9.4299999999999995E-2</v>
      </c>
      <c r="E2344" s="206">
        <f t="shared" si="209"/>
        <v>0.10561649484536091</v>
      </c>
      <c r="F2344" s="765">
        <v>9.43</v>
      </c>
      <c r="G2344" s="765">
        <v>3.0339999999999998</v>
      </c>
      <c r="H2344" s="337">
        <f t="shared" si="210"/>
        <v>3.2019909793814443</v>
      </c>
      <c r="I2344" s="34">
        <f t="shared" si="211"/>
        <v>3.2019909793814555E-2</v>
      </c>
      <c r="J2344" s="338">
        <f t="shared" si="212"/>
        <v>-1.1102230246251565E-16</v>
      </c>
      <c r="K2344" s="1786"/>
      <c r="L2344" s="1787"/>
      <c r="M2344" s="1786"/>
      <c r="N2344" s="1786"/>
      <c r="O2344" s="1786"/>
      <c r="P2344" s="1786"/>
      <c r="Q2344" s="1786"/>
    </row>
    <row r="2345" spans="1:17">
      <c r="A2345" s="764">
        <v>40728</v>
      </c>
      <c r="B2345" s="154">
        <f t="shared" si="206"/>
        <v>6.3800000000000009E-2</v>
      </c>
      <c r="C2345" s="206">
        <f t="shared" si="208"/>
        <v>7.3613505154639144E-2</v>
      </c>
      <c r="D2345" s="33">
        <f t="shared" si="207"/>
        <v>9.4E-2</v>
      </c>
      <c r="E2345" s="206">
        <f t="shared" si="209"/>
        <v>0.10561288659793824</v>
      </c>
      <c r="F2345" s="765">
        <v>9.4</v>
      </c>
      <c r="G2345" s="765">
        <v>3.02</v>
      </c>
      <c r="H2345" s="337">
        <f t="shared" si="210"/>
        <v>3.1999381443298982</v>
      </c>
      <c r="I2345" s="34">
        <f t="shared" si="211"/>
        <v>3.1999381443299099E-2</v>
      </c>
      <c r="J2345" s="338">
        <f t="shared" si="212"/>
        <v>-1.1796119636642288E-16</v>
      </c>
      <c r="K2345" s="1786"/>
      <c r="L2345" s="1787"/>
      <c r="M2345" s="1786"/>
      <c r="N2345" s="1786"/>
      <c r="O2345" s="1786"/>
      <c r="P2345" s="1786"/>
      <c r="Q2345" s="1786"/>
    </row>
    <row r="2346" spans="1:17">
      <c r="A2346" s="764">
        <v>40729</v>
      </c>
      <c r="B2346" s="154">
        <f t="shared" si="206"/>
        <v>6.4319999999999988E-2</v>
      </c>
      <c r="C2346" s="206">
        <f t="shared" si="208"/>
        <v>7.3631069587628842E-2</v>
      </c>
      <c r="D2346" s="33">
        <f t="shared" si="207"/>
        <v>9.4399999999999998E-2</v>
      </c>
      <c r="E2346" s="206">
        <f t="shared" si="209"/>
        <v>0.10560889175257741</v>
      </c>
      <c r="F2346" s="765">
        <v>9.44</v>
      </c>
      <c r="G2346" s="765">
        <v>3.008</v>
      </c>
      <c r="H2346" s="337">
        <f t="shared" si="210"/>
        <v>3.1977822164948462</v>
      </c>
      <c r="I2346" s="34">
        <f t="shared" si="211"/>
        <v>3.1977822164948572E-2</v>
      </c>
      <c r="J2346" s="338">
        <f t="shared" si="212"/>
        <v>-1.1102230246251565E-16</v>
      </c>
      <c r="K2346" s="1786"/>
      <c r="L2346" s="1787"/>
      <c r="M2346" s="1786"/>
      <c r="N2346" s="1786"/>
      <c r="O2346" s="1786"/>
      <c r="P2346" s="1786"/>
      <c r="Q2346" s="1786"/>
    </row>
    <row r="2347" spans="1:17">
      <c r="A2347" s="764">
        <v>40730</v>
      </c>
      <c r="B2347" s="154">
        <f t="shared" si="206"/>
        <v>6.547E-2</v>
      </c>
      <c r="C2347" s="206">
        <f t="shared" si="208"/>
        <v>7.3648402061855633E-2</v>
      </c>
      <c r="D2347" s="33">
        <f t="shared" si="207"/>
        <v>9.4800000000000009E-2</v>
      </c>
      <c r="E2347" s="206">
        <f t="shared" si="209"/>
        <v>0.10560438144329908</v>
      </c>
      <c r="F2347" s="765">
        <v>9.48</v>
      </c>
      <c r="G2347" s="765">
        <v>2.9329999999999998</v>
      </c>
      <c r="H2347" s="337">
        <f t="shared" si="210"/>
        <v>3.1955979381443314</v>
      </c>
      <c r="I2347" s="34">
        <f t="shared" si="211"/>
        <v>3.1955979381443442E-2</v>
      </c>
      <c r="J2347" s="338">
        <f t="shared" si="212"/>
        <v>-1.2490009027033011E-16</v>
      </c>
      <c r="K2347" s="1786"/>
      <c r="L2347" s="1787"/>
      <c r="M2347" s="1786"/>
      <c r="N2347" s="1786"/>
      <c r="O2347" s="1786"/>
      <c r="P2347" s="1786"/>
      <c r="Q2347" s="1786"/>
    </row>
    <row r="2348" spans="1:17">
      <c r="A2348" s="764">
        <v>40731</v>
      </c>
      <c r="B2348" s="154">
        <f t="shared" si="206"/>
        <v>6.4729999999999996E-2</v>
      </c>
      <c r="C2348" s="206">
        <f t="shared" si="208"/>
        <v>7.3663376288659765E-2</v>
      </c>
      <c r="D2348" s="33">
        <f t="shared" si="207"/>
        <v>9.4399999999999998E-2</v>
      </c>
      <c r="E2348" s="206">
        <f t="shared" si="209"/>
        <v>0.10559832474226813</v>
      </c>
      <c r="F2348" s="765">
        <v>9.44</v>
      </c>
      <c r="G2348" s="765">
        <v>2.9670000000000001</v>
      </c>
      <c r="H2348" s="337">
        <f t="shared" si="210"/>
        <v>3.1934948453608261</v>
      </c>
      <c r="I2348" s="34">
        <f t="shared" si="211"/>
        <v>3.1934948453608364E-2</v>
      </c>
      <c r="J2348" s="338">
        <f t="shared" si="212"/>
        <v>-1.0408340855860843E-16</v>
      </c>
      <c r="K2348" s="1786"/>
      <c r="L2348" s="1787"/>
      <c r="M2348" s="1786"/>
      <c r="N2348" s="1786"/>
      <c r="O2348" s="1786"/>
      <c r="P2348" s="1786"/>
      <c r="Q2348" s="1786"/>
    </row>
    <row r="2349" spans="1:17">
      <c r="A2349" s="764">
        <v>40732</v>
      </c>
      <c r="B2349" s="154">
        <f t="shared" si="206"/>
        <v>6.7110000000000003E-2</v>
      </c>
      <c r="C2349" s="206">
        <f t="shared" si="208"/>
        <v>7.3680425257731941E-2</v>
      </c>
      <c r="D2349" s="33">
        <f t="shared" si="207"/>
        <v>9.5400000000000013E-2</v>
      </c>
      <c r="E2349" s="206">
        <f t="shared" si="209"/>
        <v>0.10559252577319597</v>
      </c>
      <c r="F2349" s="765">
        <v>9.5400000000000009</v>
      </c>
      <c r="G2349" s="765">
        <v>2.8290000000000002</v>
      </c>
      <c r="H2349" s="337">
        <f t="shared" si="210"/>
        <v>3.1912100515463933</v>
      </c>
      <c r="I2349" s="34">
        <f t="shared" si="211"/>
        <v>3.1912100515464031E-2</v>
      </c>
      <c r="J2349" s="338">
        <f t="shared" si="212"/>
        <v>-9.7144514654701197E-17</v>
      </c>
      <c r="K2349" s="1786"/>
      <c r="L2349" s="1787"/>
      <c r="M2349" s="1786"/>
      <c r="N2349" s="1786"/>
      <c r="O2349" s="1786"/>
      <c r="P2349" s="1786"/>
      <c r="Q2349" s="1786"/>
    </row>
    <row r="2350" spans="1:17">
      <c r="A2350" s="764">
        <v>40735</v>
      </c>
      <c r="B2350" s="154">
        <f t="shared" si="206"/>
        <v>7.0179999999999992E-2</v>
      </c>
      <c r="C2350" s="206">
        <f t="shared" si="208"/>
        <v>7.3703118556701003E-2</v>
      </c>
      <c r="D2350" s="33">
        <f t="shared" si="207"/>
        <v>9.69E-2</v>
      </c>
      <c r="E2350" s="206">
        <f t="shared" si="209"/>
        <v>0.10559020618556711</v>
      </c>
      <c r="F2350" s="765">
        <v>9.69</v>
      </c>
      <c r="G2350" s="765">
        <v>2.6720000000000002</v>
      </c>
      <c r="H2350" s="337">
        <f t="shared" si="210"/>
        <v>3.1887087628865993</v>
      </c>
      <c r="I2350" s="34">
        <f t="shared" si="211"/>
        <v>3.1887087628866106E-2</v>
      </c>
      <c r="J2350" s="338">
        <f t="shared" si="212"/>
        <v>-1.1102230246251565E-16</v>
      </c>
      <c r="K2350" s="1786"/>
      <c r="L2350" s="1787"/>
      <c r="M2350" s="1786"/>
      <c r="N2350" s="1786"/>
      <c r="O2350" s="1786"/>
      <c r="P2350" s="1786"/>
      <c r="Q2350" s="1786"/>
    </row>
    <row r="2351" spans="1:17">
      <c r="A2351" s="764">
        <v>40736</v>
      </c>
      <c r="B2351" s="154">
        <f t="shared" si="206"/>
        <v>7.0290000000000005E-2</v>
      </c>
      <c r="C2351" s="206">
        <f t="shared" si="208"/>
        <v>7.3722384020618537E-2</v>
      </c>
      <c r="D2351" s="33">
        <f t="shared" si="207"/>
        <v>9.74E-2</v>
      </c>
      <c r="E2351" s="206">
        <f t="shared" si="209"/>
        <v>0.10558621134020625</v>
      </c>
      <c r="F2351" s="765">
        <v>9.74</v>
      </c>
      <c r="G2351" s="765">
        <v>2.7109999999999999</v>
      </c>
      <c r="H2351" s="337">
        <f t="shared" si="210"/>
        <v>3.1863827319587639</v>
      </c>
      <c r="I2351" s="34">
        <f t="shared" si="211"/>
        <v>3.1863827319587715E-2</v>
      </c>
      <c r="J2351" s="338">
        <f t="shared" si="212"/>
        <v>-7.6327832942979512E-17</v>
      </c>
      <c r="K2351" s="1786"/>
      <c r="L2351" s="1787"/>
      <c r="M2351" s="1786"/>
      <c r="N2351" s="1786"/>
      <c r="O2351" s="1786"/>
      <c r="P2351" s="1786"/>
      <c r="Q2351" s="1786"/>
    </row>
    <row r="2352" spans="1:17">
      <c r="A2352" s="764">
        <v>40737</v>
      </c>
      <c r="B2352" s="154">
        <f t="shared" si="206"/>
        <v>6.9419999999999996E-2</v>
      </c>
      <c r="C2352" s="206">
        <f t="shared" si="208"/>
        <v>7.3740103092783477E-2</v>
      </c>
      <c r="D2352" s="33">
        <f t="shared" si="207"/>
        <v>9.69E-2</v>
      </c>
      <c r="E2352" s="206">
        <f t="shared" si="209"/>
        <v>0.10558105670103102</v>
      </c>
      <c r="F2352" s="765">
        <v>9.69</v>
      </c>
      <c r="G2352" s="765">
        <v>2.7480000000000002</v>
      </c>
      <c r="H2352" s="337">
        <f t="shared" si="210"/>
        <v>3.1840953608247431</v>
      </c>
      <c r="I2352" s="34">
        <f t="shared" si="211"/>
        <v>3.1840953608247541E-2</v>
      </c>
      <c r="J2352" s="338">
        <f t="shared" si="212"/>
        <v>-1.1102230246251565E-16</v>
      </c>
      <c r="K2352" s="1786"/>
      <c r="L2352" s="1787"/>
      <c r="M2352" s="1786"/>
      <c r="N2352" s="1786"/>
      <c r="O2352" s="1786"/>
      <c r="P2352" s="1786"/>
      <c r="Q2352" s="1786"/>
    </row>
    <row r="2353" spans="1:17">
      <c r="A2353" s="764">
        <v>40738</v>
      </c>
      <c r="B2353" s="154">
        <f t="shared" si="206"/>
        <v>7.0220000000000005E-2</v>
      </c>
      <c r="C2353" s="206">
        <f t="shared" si="208"/>
        <v>7.3759600515463888E-2</v>
      </c>
      <c r="D2353" s="33">
        <f t="shared" si="207"/>
        <v>9.7599999999999992E-2</v>
      </c>
      <c r="E2353" s="206">
        <f t="shared" si="209"/>
        <v>0.10557628865979392</v>
      </c>
      <c r="F2353" s="765">
        <v>9.76</v>
      </c>
      <c r="G2353" s="765">
        <v>2.738</v>
      </c>
      <c r="H2353" s="337">
        <f t="shared" si="210"/>
        <v>3.1816688144329901</v>
      </c>
      <c r="I2353" s="34">
        <f t="shared" si="211"/>
        <v>3.181668814433003E-2</v>
      </c>
      <c r="J2353" s="338">
        <f t="shared" si="212"/>
        <v>-1.3183898417423734E-16</v>
      </c>
      <c r="K2353" s="1786"/>
      <c r="L2353" s="1787"/>
      <c r="M2353" s="1786"/>
      <c r="N2353" s="1786"/>
      <c r="O2353" s="1786"/>
      <c r="P2353" s="1786"/>
      <c r="Q2353" s="1786"/>
    </row>
    <row r="2354" spans="1:17">
      <c r="A2354" s="764">
        <v>40739</v>
      </c>
      <c r="B2354" s="154">
        <f t="shared" si="206"/>
        <v>7.1150000000000005E-2</v>
      </c>
      <c r="C2354" s="206">
        <f t="shared" si="208"/>
        <v>7.3777925257731927E-2</v>
      </c>
      <c r="D2354" s="33">
        <f t="shared" si="207"/>
        <v>9.8100000000000007E-2</v>
      </c>
      <c r="E2354" s="206">
        <f t="shared" si="209"/>
        <v>0.10556997422680423</v>
      </c>
      <c r="F2354" s="765">
        <v>9.81</v>
      </c>
      <c r="G2354" s="765">
        <v>2.6949999999999998</v>
      </c>
      <c r="H2354" s="337">
        <f t="shared" si="210"/>
        <v>3.1792048969072173</v>
      </c>
      <c r="I2354" s="34">
        <f t="shared" si="211"/>
        <v>3.1792048969072298E-2</v>
      </c>
      <c r="J2354" s="338">
        <f t="shared" si="212"/>
        <v>-1.2490009027033011E-16</v>
      </c>
      <c r="K2354" s="1786"/>
      <c r="L2354" s="1787"/>
      <c r="M2354" s="1786"/>
      <c r="N2354" s="1786"/>
      <c r="O2354" s="1786"/>
      <c r="P2354" s="1786"/>
      <c r="Q2354" s="1786"/>
    </row>
    <row r="2355" spans="1:17">
      <c r="A2355" s="764">
        <v>40742</v>
      </c>
      <c r="B2355" s="154">
        <f t="shared" si="206"/>
        <v>7.2919999999999999E-2</v>
      </c>
      <c r="C2355" s="206">
        <f t="shared" si="208"/>
        <v>7.3798092783505131E-2</v>
      </c>
      <c r="D2355" s="33">
        <f t="shared" si="207"/>
        <v>9.9399999999999988E-2</v>
      </c>
      <c r="E2355" s="206">
        <f t="shared" si="209"/>
        <v>0.10556430412371144</v>
      </c>
      <c r="F2355" s="765">
        <v>9.94</v>
      </c>
      <c r="G2355" s="765">
        <v>2.6480000000000001</v>
      </c>
      <c r="H2355" s="337">
        <f t="shared" si="210"/>
        <v>3.1766211340206199</v>
      </c>
      <c r="I2355" s="34">
        <f t="shared" si="211"/>
        <v>3.176621134020631E-2</v>
      </c>
      <c r="J2355" s="338">
        <f t="shared" si="212"/>
        <v>-1.1102230246251565E-16</v>
      </c>
      <c r="K2355" s="1786"/>
      <c r="L2355" s="1787"/>
      <c r="M2355" s="1786"/>
      <c r="N2355" s="1786"/>
      <c r="O2355" s="1786"/>
      <c r="P2355" s="1786"/>
      <c r="Q2355" s="1786"/>
    </row>
    <row r="2356" spans="1:17">
      <c r="A2356" s="764">
        <v>40743</v>
      </c>
      <c r="B2356" s="154">
        <f t="shared" si="206"/>
        <v>7.1920000000000012E-2</v>
      </c>
      <c r="C2356" s="206">
        <f t="shared" si="208"/>
        <v>7.3816237113402045E-2</v>
      </c>
      <c r="D2356" s="33">
        <f t="shared" si="207"/>
        <v>9.870000000000001E-2</v>
      </c>
      <c r="E2356" s="206">
        <f t="shared" si="209"/>
        <v>0.10555824742268051</v>
      </c>
      <c r="F2356" s="765">
        <v>9.870000000000001</v>
      </c>
      <c r="G2356" s="765">
        <v>2.6779999999999999</v>
      </c>
      <c r="H2356" s="337">
        <f t="shared" si="210"/>
        <v>3.1742010309278355</v>
      </c>
      <c r="I2356" s="34">
        <f t="shared" si="211"/>
        <v>3.1742010309278465E-2</v>
      </c>
      <c r="J2356" s="338">
        <f t="shared" si="212"/>
        <v>-1.1102230246251565E-16</v>
      </c>
      <c r="K2356" s="1786"/>
      <c r="L2356" s="1787"/>
      <c r="M2356" s="1786"/>
      <c r="N2356" s="1786"/>
      <c r="O2356" s="1786"/>
      <c r="P2356" s="1786"/>
      <c r="Q2356" s="1786"/>
    </row>
    <row r="2357" spans="1:17">
      <c r="A2357" s="764">
        <v>40744</v>
      </c>
      <c r="B2357" s="154">
        <f t="shared" si="206"/>
        <v>7.0230000000000015E-2</v>
      </c>
      <c r="C2357" s="206">
        <f t="shared" si="208"/>
        <v>7.3830257731958754E-2</v>
      </c>
      <c r="D2357" s="33">
        <f t="shared" si="207"/>
        <v>9.7900000000000015E-2</v>
      </c>
      <c r="E2357" s="206">
        <f t="shared" si="209"/>
        <v>0.1055500000000001</v>
      </c>
      <c r="F2357" s="765">
        <v>9.7900000000000009</v>
      </c>
      <c r="G2357" s="765">
        <v>2.7669999999999999</v>
      </c>
      <c r="H2357" s="337">
        <f t="shared" si="210"/>
        <v>3.1719742268041244</v>
      </c>
      <c r="I2357" s="34">
        <f t="shared" si="211"/>
        <v>3.1719742268041348E-2</v>
      </c>
      <c r="J2357" s="338">
        <f t="shared" si="212"/>
        <v>-1.0408340855860843E-16</v>
      </c>
      <c r="K2357" s="1786"/>
      <c r="L2357" s="1787"/>
      <c r="M2357" s="1786"/>
      <c r="N2357" s="1786"/>
      <c r="O2357" s="1786"/>
      <c r="P2357" s="1786"/>
      <c r="Q2357" s="1786"/>
    </row>
    <row r="2358" spans="1:17">
      <c r="A2358" s="764">
        <v>40745</v>
      </c>
      <c r="B2358" s="154">
        <f t="shared" si="206"/>
        <v>6.8129999999999996E-2</v>
      </c>
      <c r="C2358" s="206">
        <f t="shared" si="208"/>
        <v>7.3841597938144307E-2</v>
      </c>
      <c r="D2358" s="33">
        <f t="shared" si="207"/>
        <v>9.69E-2</v>
      </c>
      <c r="E2358" s="206">
        <f t="shared" si="209"/>
        <v>0.10554136597938153</v>
      </c>
      <c r="F2358" s="765">
        <v>9.69</v>
      </c>
      <c r="G2358" s="765">
        <v>2.8769999999999998</v>
      </c>
      <c r="H2358" s="337">
        <f t="shared" si="210"/>
        <v>3.1699768041237122</v>
      </c>
      <c r="I2358" s="34">
        <f t="shared" si="211"/>
        <v>3.1699768041237225E-2</v>
      </c>
      <c r="J2358" s="338">
        <f t="shared" si="212"/>
        <v>-1.0408340855860843E-16</v>
      </c>
      <c r="K2358" s="1786"/>
      <c r="L2358" s="1787"/>
      <c r="M2358" s="1786"/>
      <c r="N2358" s="1786"/>
      <c r="O2358" s="1786"/>
      <c r="P2358" s="1786"/>
      <c r="Q2358" s="1786"/>
    </row>
    <row r="2359" spans="1:17">
      <c r="A2359" s="764">
        <v>40746</v>
      </c>
      <c r="B2359" s="154">
        <f t="shared" si="206"/>
        <v>6.8120000000000014E-2</v>
      </c>
      <c r="C2359" s="206">
        <f t="shared" si="208"/>
        <v>7.3851327319587615E-2</v>
      </c>
      <c r="D2359" s="33">
        <f t="shared" si="207"/>
        <v>9.64E-2</v>
      </c>
      <c r="E2359" s="206">
        <f t="shared" si="209"/>
        <v>0.1055306701030929</v>
      </c>
      <c r="F2359" s="765">
        <v>9.64</v>
      </c>
      <c r="G2359" s="765">
        <v>2.8279999999999998</v>
      </c>
      <c r="H2359" s="337">
        <f t="shared" si="210"/>
        <v>3.1679342783505167</v>
      </c>
      <c r="I2359" s="34">
        <f t="shared" si="211"/>
        <v>3.1679342783505288E-2</v>
      </c>
      <c r="J2359" s="338">
        <f t="shared" si="212"/>
        <v>-1.1796119636642288E-16</v>
      </c>
      <c r="K2359" s="1786"/>
      <c r="L2359" s="1787"/>
      <c r="M2359" s="1786"/>
      <c r="N2359" s="1786"/>
      <c r="O2359" s="1786"/>
      <c r="P2359" s="1786"/>
      <c r="Q2359" s="1786"/>
    </row>
    <row r="2360" spans="1:17">
      <c r="A2360" s="764">
        <v>40749</v>
      </c>
      <c r="B2360" s="154">
        <f t="shared" si="206"/>
        <v>6.9169999999999995E-2</v>
      </c>
      <c r="C2360" s="206">
        <f t="shared" si="208"/>
        <v>7.3863956185567001E-2</v>
      </c>
      <c r="D2360" s="33">
        <f t="shared" si="207"/>
        <v>9.6799999999999997E-2</v>
      </c>
      <c r="E2360" s="206">
        <f t="shared" si="209"/>
        <v>0.10552203608247433</v>
      </c>
      <c r="F2360" s="765">
        <v>9.68</v>
      </c>
      <c r="G2360" s="765">
        <v>2.7629999999999999</v>
      </c>
      <c r="H2360" s="337">
        <f t="shared" si="210"/>
        <v>3.1658079896907227</v>
      </c>
      <c r="I2360" s="34">
        <f t="shared" si="211"/>
        <v>3.1658079896907332E-2</v>
      </c>
      <c r="J2360" s="338">
        <f t="shared" si="212"/>
        <v>-1.0408340855860843E-16</v>
      </c>
      <c r="K2360" s="1786"/>
      <c r="L2360" s="1787"/>
      <c r="M2360" s="1786"/>
      <c r="N2360" s="1786"/>
      <c r="O2360" s="1786"/>
      <c r="P2360" s="1786"/>
      <c r="Q2360" s="1786"/>
    </row>
    <row r="2361" spans="1:17">
      <c r="A2361" s="764">
        <v>40750</v>
      </c>
      <c r="B2361" s="154">
        <f t="shared" si="206"/>
        <v>6.9600000000000009E-2</v>
      </c>
      <c r="C2361" s="206">
        <f t="shared" si="208"/>
        <v>7.3872435567010286E-2</v>
      </c>
      <c r="D2361" s="33">
        <f t="shared" si="207"/>
        <v>9.7000000000000017E-2</v>
      </c>
      <c r="E2361" s="206">
        <f t="shared" si="209"/>
        <v>0.10550914948453617</v>
      </c>
      <c r="F2361" s="765">
        <v>9.7000000000000011</v>
      </c>
      <c r="G2361" s="765">
        <v>2.74</v>
      </c>
      <c r="H2361" s="337">
        <f t="shared" si="210"/>
        <v>3.1636713917525787</v>
      </c>
      <c r="I2361" s="34">
        <f t="shared" si="211"/>
        <v>3.1636713917525885E-2</v>
      </c>
      <c r="J2361" s="338">
        <f t="shared" si="212"/>
        <v>-9.7144514654701197E-17</v>
      </c>
      <c r="K2361" s="1786"/>
      <c r="L2361" s="1787"/>
      <c r="M2361" s="1786"/>
      <c r="N2361" s="1786"/>
      <c r="O2361" s="1786"/>
      <c r="P2361" s="1786"/>
      <c r="Q2361" s="1786"/>
    </row>
    <row r="2362" spans="1:17">
      <c r="A2362" s="764">
        <v>40751</v>
      </c>
      <c r="B2362" s="154">
        <f t="shared" si="206"/>
        <v>7.1289999999999992E-2</v>
      </c>
      <c r="C2362" s="206">
        <f t="shared" si="208"/>
        <v>7.3880863402061833E-2</v>
      </c>
      <c r="D2362" s="33">
        <f t="shared" si="207"/>
        <v>9.7799999999999998E-2</v>
      </c>
      <c r="E2362" s="206">
        <f t="shared" si="209"/>
        <v>0.10549523195876299</v>
      </c>
      <c r="F2362" s="765">
        <v>9.7799999999999994</v>
      </c>
      <c r="G2362" s="765">
        <v>2.6509999999999998</v>
      </c>
      <c r="H2362" s="337">
        <f t="shared" si="210"/>
        <v>3.1614368556701038</v>
      </c>
      <c r="I2362" s="34">
        <f t="shared" si="211"/>
        <v>3.1614368556701161E-2</v>
      </c>
      <c r="J2362" s="338">
        <f t="shared" si="212"/>
        <v>-1.2490009027033011E-16</v>
      </c>
      <c r="K2362" s="1786"/>
      <c r="L2362" s="1787"/>
      <c r="M2362" s="1786"/>
      <c r="N2362" s="1786"/>
      <c r="O2362" s="1786"/>
      <c r="P2362" s="1786"/>
      <c r="Q2362" s="1786"/>
    </row>
    <row r="2363" spans="1:17">
      <c r="A2363" s="764">
        <v>40752</v>
      </c>
      <c r="B2363" s="154">
        <f t="shared" si="206"/>
        <v>7.1670000000000011E-2</v>
      </c>
      <c r="C2363" s="206">
        <f t="shared" si="208"/>
        <v>7.3891675257731923E-2</v>
      </c>
      <c r="D2363" s="33">
        <f t="shared" si="207"/>
        <v>9.8000000000000004E-2</v>
      </c>
      <c r="E2363" s="206">
        <f t="shared" si="209"/>
        <v>0.10548337628865989</v>
      </c>
      <c r="F2363" s="765">
        <v>9.8000000000000007</v>
      </c>
      <c r="G2363" s="765">
        <v>2.633</v>
      </c>
      <c r="H2363" s="337">
        <f t="shared" si="210"/>
        <v>3.1591701030927841</v>
      </c>
      <c r="I2363" s="34">
        <f t="shared" si="211"/>
        <v>3.1591701030927968E-2</v>
      </c>
      <c r="J2363" s="338">
        <f t="shared" si="212"/>
        <v>-1.2490009027033011E-16</v>
      </c>
      <c r="K2363" s="1786"/>
      <c r="L2363" s="1787"/>
      <c r="M2363" s="1786"/>
      <c r="N2363" s="1786"/>
      <c r="O2363" s="1786"/>
      <c r="P2363" s="1786"/>
      <c r="Q2363" s="1786"/>
    </row>
    <row r="2364" spans="1:17">
      <c r="A2364" s="764">
        <v>40753</v>
      </c>
      <c r="B2364" s="154">
        <f t="shared" si="206"/>
        <v>7.3620000000000005E-2</v>
      </c>
      <c r="C2364" s="206">
        <f t="shared" si="208"/>
        <v>7.3908749999999968E-2</v>
      </c>
      <c r="D2364" s="33">
        <f t="shared" si="207"/>
        <v>9.9000000000000005E-2</v>
      </c>
      <c r="E2364" s="206">
        <f t="shared" si="209"/>
        <v>0.10547590206185578</v>
      </c>
      <c r="F2364" s="765">
        <v>9.9</v>
      </c>
      <c r="G2364" s="765">
        <v>2.5379999999999998</v>
      </c>
      <c r="H2364" s="337">
        <f t="shared" si="210"/>
        <v>3.1567152061855674</v>
      </c>
      <c r="I2364" s="34">
        <f t="shared" si="211"/>
        <v>3.1567152061855813E-2</v>
      </c>
      <c r="J2364" s="338">
        <f t="shared" si="212"/>
        <v>-1.3877787807814457E-16</v>
      </c>
      <c r="K2364" s="1786"/>
      <c r="L2364" s="1787"/>
      <c r="M2364" s="1786"/>
      <c r="N2364" s="1786"/>
      <c r="O2364" s="1786"/>
      <c r="P2364" s="1786"/>
      <c r="Q2364" s="1786"/>
    </row>
    <row r="2365" spans="1:17">
      <c r="A2365" s="764">
        <v>40756</v>
      </c>
      <c r="B2365" s="154">
        <f t="shared" si="206"/>
        <v>7.5870000000000021E-2</v>
      </c>
      <c r="C2365" s="206">
        <f t="shared" si="208"/>
        <v>7.3932036082474201E-2</v>
      </c>
      <c r="D2365" s="33">
        <f t="shared" si="207"/>
        <v>0.1004</v>
      </c>
      <c r="E2365" s="206">
        <f t="shared" si="209"/>
        <v>0.10547190721649495</v>
      </c>
      <c r="F2365" s="765">
        <v>10.040000000000001</v>
      </c>
      <c r="G2365" s="765">
        <v>2.4529999999999998</v>
      </c>
      <c r="H2365" s="337">
        <f t="shared" si="210"/>
        <v>3.1539871134020614</v>
      </c>
      <c r="I2365" s="34">
        <f t="shared" si="211"/>
        <v>3.153987113402075E-2</v>
      </c>
      <c r="J2365" s="338">
        <f t="shared" si="212"/>
        <v>-1.3877787807814457E-16</v>
      </c>
      <c r="K2365" s="1786"/>
      <c r="L2365" s="1787"/>
      <c r="M2365" s="1786"/>
      <c r="N2365" s="1786"/>
      <c r="O2365" s="1786"/>
      <c r="P2365" s="1786"/>
      <c r="Q2365" s="1786"/>
    </row>
    <row r="2366" spans="1:17">
      <c r="A2366" s="764">
        <v>40757</v>
      </c>
      <c r="B2366" s="154">
        <f t="shared" si="206"/>
        <v>7.7940000000000009E-2</v>
      </c>
      <c r="C2366" s="206">
        <f t="shared" si="208"/>
        <v>7.3959987113402029E-2</v>
      </c>
      <c r="D2366" s="33">
        <f t="shared" si="207"/>
        <v>0.10210000000000001</v>
      </c>
      <c r="E2366" s="206">
        <f t="shared" si="209"/>
        <v>0.10547126288659804</v>
      </c>
      <c r="F2366" s="765">
        <v>10.210000000000001</v>
      </c>
      <c r="G2366" s="765">
        <v>2.4159999999999999</v>
      </c>
      <c r="H2366" s="337">
        <f t="shared" si="210"/>
        <v>3.151127577319587</v>
      </c>
      <c r="I2366" s="34">
        <f t="shared" si="211"/>
        <v>3.1511275773196012E-2</v>
      </c>
      <c r="J2366" s="338">
        <f t="shared" si="212"/>
        <v>-1.3877787807814457E-16</v>
      </c>
      <c r="K2366" s="1786"/>
      <c r="L2366" s="1787"/>
      <c r="M2366" s="1786"/>
      <c r="N2366" s="1786"/>
      <c r="O2366" s="1786"/>
      <c r="P2366" s="1786"/>
      <c r="Q2366" s="1786"/>
    </row>
    <row r="2367" spans="1:17">
      <c r="A2367" s="764">
        <v>40758</v>
      </c>
      <c r="B2367" s="154">
        <f t="shared" si="206"/>
        <v>7.9469999999999985E-2</v>
      </c>
      <c r="C2367" s="206">
        <f t="shared" si="208"/>
        <v>7.3989213917525748E-2</v>
      </c>
      <c r="D2367" s="33">
        <f t="shared" si="207"/>
        <v>0.10349999999999999</v>
      </c>
      <c r="E2367" s="206">
        <f t="shared" si="209"/>
        <v>0.10547164948453618</v>
      </c>
      <c r="F2367" s="765">
        <v>10.35</v>
      </c>
      <c r="G2367" s="765">
        <v>2.403</v>
      </c>
      <c r="H2367" s="337">
        <f t="shared" si="210"/>
        <v>3.1482435567010305</v>
      </c>
      <c r="I2367" s="34">
        <f t="shared" si="211"/>
        <v>3.1482435567010428E-2</v>
      </c>
      <c r="J2367" s="338">
        <f t="shared" si="212"/>
        <v>-1.2490009027033011E-16</v>
      </c>
      <c r="K2367" s="1786"/>
      <c r="L2367" s="1787"/>
      <c r="M2367" s="1786"/>
      <c r="N2367" s="1786"/>
      <c r="O2367" s="1786"/>
      <c r="P2367" s="1786"/>
      <c r="Q2367" s="1786"/>
    </row>
    <row r="2368" spans="1:17">
      <c r="A2368" s="764">
        <v>40759</v>
      </c>
      <c r="B2368" s="154">
        <f t="shared" si="206"/>
        <v>8.3199999999999996E-2</v>
      </c>
      <c r="C2368" s="206">
        <f t="shared" si="208"/>
        <v>7.4025322164948421E-2</v>
      </c>
      <c r="D2368" s="33">
        <f t="shared" si="207"/>
        <v>0.10620000000000002</v>
      </c>
      <c r="E2368" s="206">
        <f t="shared" si="209"/>
        <v>0.10547731958762895</v>
      </c>
      <c r="F2368" s="765">
        <v>10.620000000000001</v>
      </c>
      <c r="G2368" s="765">
        <v>2.3000000000000003</v>
      </c>
      <c r="H2368" s="337">
        <f t="shared" si="210"/>
        <v>3.1451997422680416</v>
      </c>
      <c r="I2368" s="34">
        <f t="shared" si="211"/>
        <v>3.1451997422680525E-2</v>
      </c>
      <c r="J2368" s="338">
        <f t="shared" si="212"/>
        <v>-1.1102230246251565E-16</v>
      </c>
      <c r="K2368" s="1786"/>
      <c r="L2368" s="1787"/>
      <c r="M2368" s="1786"/>
      <c r="N2368" s="1786"/>
      <c r="O2368" s="1786"/>
      <c r="P2368" s="1786"/>
      <c r="Q2368" s="1786"/>
    </row>
    <row r="2369" spans="1:17">
      <c r="A2369" s="764">
        <v>40760</v>
      </c>
      <c r="B2369" s="154">
        <f t="shared" si="206"/>
        <v>8.3839999999999998E-2</v>
      </c>
      <c r="C2369" s="206">
        <f t="shared" si="208"/>
        <v>7.4059085051546361E-2</v>
      </c>
      <c r="D2369" s="33">
        <f t="shared" si="207"/>
        <v>0.10730000000000001</v>
      </c>
      <c r="E2369" s="206">
        <f t="shared" si="209"/>
        <v>0.10548247422680419</v>
      </c>
      <c r="F2369" s="765">
        <v>10.73</v>
      </c>
      <c r="G2369" s="765">
        <v>2.3460000000000001</v>
      </c>
      <c r="H2369" s="337">
        <f t="shared" si="210"/>
        <v>3.1423389175257723</v>
      </c>
      <c r="I2369" s="34">
        <f t="shared" si="211"/>
        <v>3.1423389175257832E-2</v>
      </c>
      <c r="J2369" s="338">
        <f t="shared" si="212"/>
        <v>-1.1102230246251565E-16</v>
      </c>
      <c r="K2369" s="1786"/>
      <c r="L2369" s="1787"/>
      <c r="M2369" s="1786"/>
      <c r="N2369" s="1786"/>
      <c r="O2369" s="1786"/>
      <c r="P2369" s="1786"/>
      <c r="Q2369" s="1786"/>
    </row>
    <row r="2370" spans="1:17">
      <c r="A2370" s="764">
        <v>40763</v>
      </c>
      <c r="B2370" s="154">
        <f t="shared" si="206"/>
        <v>8.8479999999999989E-2</v>
      </c>
      <c r="C2370" s="206">
        <f t="shared" si="208"/>
        <v>7.409918814432985E-2</v>
      </c>
      <c r="D2370" s="33">
        <f t="shared" si="207"/>
        <v>0.11109999999999999</v>
      </c>
      <c r="E2370" s="206">
        <f t="shared" si="209"/>
        <v>0.10549239690721657</v>
      </c>
      <c r="F2370" s="765">
        <v>11.11</v>
      </c>
      <c r="G2370" s="765">
        <v>2.262</v>
      </c>
      <c r="H2370" s="337">
        <f t="shared" si="210"/>
        <v>3.1393208762886595</v>
      </c>
      <c r="I2370" s="34">
        <f t="shared" si="211"/>
        <v>3.1393208762886718E-2</v>
      </c>
      <c r="J2370" s="338">
        <f t="shared" si="212"/>
        <v>-1.2490009027033011E-16</v>
      </c>
      <c r="K2370" s="1786"/>
      <c r="L2370" s="1787"/>
      <c r="M2370" s="1786"/>
      <c r="N2370" s="1786"/>
      <c r="O2370" s="1786"/>
      <c r="P2370" s="1786"/>
      <c r="Q2370" s="1786"/>
    </row>
    <row r="2371" spans="1:17">
      <c r="A2371" s="764">
        <v>40764</v>
      </c>
      <c r="B2371" s="154">
        <f t="shared" si="206"/>
        <v>8.5950000000000013E-2</v>
      </c>
      <c r="C2371" s="206">
        <f t="shared" si="208"/>
        <v>7.4133724226804087E-2</v>
      </c>
      <c r="D2371" s="33">
        <f t="shared" si="207"/>
        <v>0.1096</v>
      </c>
      <c r="E2371" s="206">
        <f t="shared" si="209"/>
        <v>0.10549909793814437</v>
      </c>
      <c r="F2371" s="765">
        <v>10.96</v>
      </c>
      <c r="G2371" s="765">
        <v>2.3650000000000002</v>
      </c>
      <c r="H2371" s="337">
        <f t="shared" si="210"/>
        <v>3.1365373711340201</v>
      </c>
      <c r="I2371" s="34">
        <f t="shared" si="211"/>
        <v>3.136537371134028E-2</v>
      </c>
      <c r="J2371" s="338">
        <f t="shared" si="212"/>
        <v>-7.6327832942979512E-17</v>
      </c>
      <c r="K2371" s="1786"/>
      <c r="L2371" s="1787"/>
      <c r="M2371" s="1786"/>
      <c r="N2371" s="1786"/>
      <c r="O2371" s="1786"/>
      <c r="P2371" s="1786"/>
      <c r="Q2371" s="1786"/>
    </row>
    <row r="2372" spans="1:17">
      <c r="A2372" s="764">
        <v>40765</v>
      </c>
      <c r="B2372" s="154">
        <f t="shared" si="206"/>
        <v>8.9880000000000002E-2</v>
      </c>
      <c r="C2372" s="206">
        <f t="shared" si="208"/>
        <v>7.4172706185566969E-2</v>
      </c>
      <c r="D2372" s="33">
        <f t="shared" si="207"/>
        <v>0.1118</v>
      </c>
      <c r="E2372" s="206">
        <f t="shared" si="209"/>
        <v>0.10550863402061859</v>
      </c>
      <c r="F2372" s="765">
        <v>11.18</v>
      </c>
      <c r="G2372" s="765">
        <v>2.1920000000000002</v>
      </c>
      <c r="H2372" s="337">
        <f t="shared" si="210"/>
        <v>3.1335927835051547</v>
      </c>
      <c r="I2372" s="34">
        <f t="shared" si="211"/>
        <v>3.1335927835051625E-2</v>
      </c>
      <c r="J2372" s="338">
        <f t="shared" si="212"/>
        <v>-7.6327832942979512E-17</v>
      </c>
      <c r="K2372" s="1786"/>
      <c r="L2372" s="1787"/>
      <c r="M2372" s="1786"/>
      <c r="N2372" s="1786"/>
      <c r="O2372" s="1786"/>
      <c r="P2372" s="1786"/>
      <c r="Q2372" s="1786"/>
    </row>
    <row r="2373" spans="1:17">
      <c r="A2373" s="764">
        <v>40766</v>
      </c>
      <c r="B2373" s="154">
        <f t="shared" si="206"/>
        <v>8.6440000000000017E-2</v>
      </c>
      <c r="C2373" s="206">
        <f t="shared" si="208"/>
        <v>7.4207499999999968E-2</v>
      </c>
      <c r="D2373" s="33">
        <f t="shared" si="207"/>
        <v>0.1096</v>
      </c>
      <c r="E2373" s="206">
        <f t="shared" si="209"/>
        <v>0.10551636597938148</v>
      </c>
      <c r="F2373" s="765">
        <v>10.96</v>
      </c>
      <c r="G2373" s="765">
        <v>2.3159999999999998</v>
      </c>
      <c r="H2373" s="337">
        <f t="shared" si="210"/>
        <v>3.1308865979381442</v>
      </c>
      <c r="I2373" s="34">
        <f t="shared" si="211"/>
        <v>3.1308865979381512E-2</v>
      </c>
      <c r="J2373" s="338">
        <f t="shared" si="212"/>
        <v>-6.9388939039072284E-17</v>
      </c>
      <c r="K2373" s="1786"/>
      <c r="L2373" s="1787"/>
      <c r="M2373" s="1786"/>
      <c r="N2373" s="1786"/>
      <c r="O2373" s="1786"/>
      <c r="P2373" s="1786"/>
      <c r="Q2373" s="1786"/>
    </row>
    <row r="2374" spans="1:17">
      <c r="A2374" s="764">
        <v>40767</v>
      </c>
      <c r="B2374" s="154">
        <f t="shared" ref="B2374:B2437" si="213">(F2374-G2374)/100</f>
        <v>8.387E-2</v>
      </c>
      <c r="C2374" s="206">
        <f t="shared" si="208"/>
        <v>7.423716494845356E-2</v>
      </c>
      <c r="D2374" s="33">
        <f t="shared" si="207"/>
        <v>0.1072</v>
      </c>
      <c r="E2374" s="206">
        <f t="shared" si="209"/>
        <v>0.10551997422680418</v>
      </c>
      <c r="F2374" s="765">
        <v>10.72</v>
      </c>
      <c r="G2374" s="765">
        <v>2.3330000000000002</v>
      </c>
      <c r="H2374" s="337">
        <f t="shared" si="210"/>
        <v>3.1282809278350512</v>
      </c>
      <c r="I2374" s="34">
        <f t="shared" si="211"/>
        <v>3.1282809278350615E-2</v>
      </c>
      <c r="J2374" s="338">
        <f t="shared" si="212"/>
        <v>-1.0408340855860843E-16</v>
      </c>
      <c r="K2374" s="1786"/>
      <c r="L2374" s="1787"/>
      <c r="M2374" s="1786"/>
      <c r="N2374" s="1786"/>
      <c r="O2374" s="1786"/>
      <c r="P2374" s="1786"/>
      <c r="Q2374" s="1786"/>
    </row>
    <row r="2375" spans="1:17">
      <c r="A2375" s="764">
        <v>40770</v>
      </c>
      <c r="B2375" s="154">
        <f t="shared" si="213"/>
        <v>8.3249999999999991E-2</v>
      </c>
      <c r="C2375" s="206">
        <f t="shared" si="208"/>
        <v>7.4265051546391722E-2</v>
      </c>
      <c r="D2375" s="33">
        <f t="shared" ref="D2375:D2438" si="214">F2375/100</f>
        <v>0.1065</v>
      </c>
      <c r="E2375" s="206">
        <f t="shared" si="209"/>
        <v>0.1055217783505155</v>
      </c>
      <c r="F2375" s="765">
        <v>10.65</v>
      </c>
      <c r="G2375" s="765">
        <v>2.3250000000000002</v>
      </c>
      <c r="H2375" s="337">
        <f t="shared" si="210"/>
        <v>3.1256726804123707</v>
      </c>
      <c r="I2375" s="34">
        <f t="shared" si="211"/>
        <v>3.125672680412378E-2</v>
      </c>
      <c r="J2375" s="338">
        <f t="shared" si="212"/>
        <v>-7.6327832942979512E-17</v>
      </c>
      <c r="K2375" s="1786"/>
      <c r="L2375" s="1787"/>
      <c r="M2375" s="1786"/>
      <c r="N2375" s="1786"/>
      <c r="O2375" s="1786"/>
      <c r="P2375" s="1786"/>
      <c r="Q2375" s="1786"/>
    </row>
    <row r="2376" spans="1:17">
      <c r="A2376" s="764">
        <v>40771</v>
      </c>
      <c r="B2376" s="154">
        <f t="shared" si="213"/>
        <v>8.3960000000000007E-2</v>
      </c>
      <c r="C2376" s="206">
        <f t="shared" si="208"/>
        <v>7.4293273195876253E-2</v>
      </c>
      <c r="D2376" s="33">
        <f t="shared" si="214"/>
        <v>0.1072</v>
      </c>
      <c r="E2376" s="206">
        <f t="shared" si="209"/>
        <v>0.10552409793814438</v>
      </c>
      <c r="F2376" s="765">
        <v>10.72</v>
      </c>
      <c r="G2376" s="765">
        <v>2.3239999999999998</v>
      </c>
      <c r="H2376" s="337">
        <f t="shared" si="210"/>
        <v>3.1230824742268033</v>
      </c>
      <c r="I2376" s="34">
        <f t="shared" si="211"/>
        <v>3.1230824742268126E-2</v>
      </c>
      <c r="J2376" s="338">
        <f t="shared" si="212"/>
        <v>-9.3675067702747583E-17</v>
      </c>
      <c r="K2376" s="1786"/>
      <c r="L2376" s="1787"/>
      <c r="M2376" s="1786"/>
      <c r="N2376" s="1786"/>
      <c r="O2376" s="1786"/>
      <c r="P2376" s="1786"/>
      <c r="Q2376" s="1786"/>
    </row>
    <row r="2377" spans="1:17">
      <c r="A2377" s="764">
        <v>40772</v>
      </c>
      <c r="B2377" s="154">
        <f t="shared" si="213"/>
        <v>8.5070000000000021E-2</v>
      </c>
      <c r="C2377" s="206">
        <f t="shared" si="208"/>
        <v>7.4325322164948415E-2</v>
      </c>
      <c r="D2377" s="33">
        <f t="shared" si="214"/>
        <v>0.10710000000000001</v>
      </c>
      <c r="E2377" s="206">
        <f t="shared" si="209"/>
        <v>0.10552899484536088</v>
      </c>
      <c r="F2377" s="765">
        <v>10.71</v>
      </c>
      <c r="G2377" s="765">
        <v>2.2029999999999998</v>
      </c>
      <c r="H2377" s="337">
        <f t="shared" si="210"/>
        <v>3.1203672680412362</v>
      </c>
      <c r="I2377" s="34">
        <f t="shared" si="211"/>
        <v>3.1203672680412464E-2</v>
      </c>
      <c r="J2377" s="338">
        <f t="shared" si="212"/>
        <v>-1.0061396160665481E-16</v>
      </c>
      <c r="K2377" s="1786"/>
      <c r="L2377" s="1787"/>
      <c r="M2377" s="1786"/>
      <c r="N2377" s="1786"/>
      <c r="O2377" s="1786"/>
      <c r="P2377" s="1786"/>
      <c r="Q2377" s="1786"/>
    </row>
    <row r="2378" spans="1:17">
      <c r="A2378" s="764">
        <v>40773</v>
      </c>
      <c r="B2378" s="154">
        <f t="shared" si="213"/>
        <v>8.993000000000001E-2</v>
      </c>
      <c r="C2378" s="206">
        <f t="shared" si="208"/>
        <v>7.4365322164948414E-2</v>
      </c>
      <c r="D2378" s="33">
        <f t="shared" si="214"/>
        <v>0.1108</v>
      </c>
      <c r="E2378" s="206">
        <f t="shared" si="209"/>
        <v>0.1055399484536083</v>
      </c>
      <c r="F2378" s="765">
        <v>11.08</v>
      </c>
      <c r="G2378" s="765">
        <v>2.0870000000000002</v>
      </c>
      <c r="H2378" s="337">
        <f t="shared" si="210"/>
        <v>3.1174626288659786</v>
      </c>
      <c r="I2378" s="34">
        <f t="shared" si="211"/>
        <v>3.1174626288659885E-2</v>
      </c>
      <c r="J2378" s="338">
        <f t="shared" si="212"/>
        <v>-9.7144514654701197E-17</v>
      </c>
      <c r="K2378" s="1786"/>
      <c r="L2378" s="1787"/>
      <c r="M2378" s="1786"/>
      <c r="N2378" s="1786"/>
      <c r="O2378" s="1786"/>
      <c r="P2378" s="1786"/>
      <c r="Q2378" s="1786"/>
    </row>
    <row r="2379" spans="1:17">
      <c r="A2379" s="764">
        <v>40774</v>
      </c>
      <c r="B2379" s="154">
        <f t="shared" si="213"/>
        <v>9.0749999999999997E-2</v>
      </c>
      <c r="C2379" s="206">
        <f t="shared" si="208"/>
        <v>7.4405103092783476E-2</v>
      </c>
      <c r="D2379" s="33">
        <f t="shared" si="214"/>
        <v>0.1118</v>
      </c>
      <c r="E2379" s="206">
        <f t="shared" si="209"/>
        <v>0.10555193298969077</v>
      </c>
      <c r="F2379" s="765">
        <v>11.18</v>
      </c>
      <c r="G2379" s="765">
        <v>2.105</v>
      </c>
      <c r="H2379" s="337">
        <f t="shared" si="210"/>
        <v>3.1146829896907207</v>
      </c>
      <c r="I2379" s="34">
        <f t="shared" si="211"/>
        <v>3.1146829896907299E-2</v>
      </c>
      <c r="J2379" s="338">
        <f t="shared" si="212"/>
        <v>-9.3675067702747583E-17</v>
      </c>
      <c r="K2379" s="1786"/>
      <c r="L2379" s="1787"/>
      <c r="M2379" s="1786"/>
      <c r="N2379" s="1786"/>
      <c r="O2379" s="1786"/>
      <c r="P2379" s="1786"/>
      <c r="Q2379" s="1786"/>
    </row>
    <row r="2380" spans="1:17">
      <c r="A2380" s="764">
        <v>40777</v>
      </c>
      <c r="B2380" s="154">
        <f t="shared" si="213"/>
        <v>9.0380000000000002E-2</v>
      </c>
      <c r="C2380" s="206">
        <f t="shared" si="208"/>
        <v>7.4445554123711316E-2</v>
      </c>
      <c r="D2380" s="33">
        <f t="shared" si="214"/>
        <v>0.1114</v>
      </c>
      <c r="E2380" s="206">
        <f t="shared" si="209"/>
        <v>0.10556456185567017</v>
      </c>
      <c r="F2380" s="765">
        <v>11.14</v>
      </c>
      <c r="G2380" s="765">
        <v>2.1019999999999999</v>
      </c>
      <c r="H2380" s="337">
        <f t="shared" si="210"/>
        <v>3.1119007731958752</v>
      </c>
      <c r="I2380" s="34">
        <f t="shared" si="211"/>
        <v>3.1119007731958859E-2</v>
      </c>
      <c r="J2380" s="338">
        <f t="shared" si="212"/>
        <v>-1.0755285551056204E-16</v>
      </c>
      <c r="K2380" s="1786"/>
      <c r="L2380" s="1787"/>
      <c r="M2380" s="1786"/>
      <c r="N2380" s="1786"/>
      <c r="O2380" s="1786"/>
      <c r="P2380" s="1786"/>
      <c r="Q2380" s="1786"/>
    </row>
    <row r="2381" spans="1:17">
      <c r="A2381" s="764">
        <v>40778</v>
      </c>
      <c r="B2381" s="154">
        <f t="shared" si="213"/>
        <v>9.0120000000000006E-2</v>
      </c>
      <c r="C2381" s="206">
        <f t="shared" ref="C2381:C2444" si="215">AVERAGE(B1606:B2381)</f>
        <v>7.4487371134020583E-2</v>
      </c>
      <c r="D2381" s="33">
        <f t="shared" si="214"/>
        <v>0.1114</v>
      </c>
      <c r="E2381" s="206">
        <f t="shared" ref="E2381:E2444" si="216">AVERAGE(D1606:D2381)</f>
        <v>0.10557873711340213</v>
      </c>
      <c r="F2381" s="765">
        <v>11.14</v>
      </c>
      <c r="G2381" s="765">
        <v>2.1280000000000001</v>
      </c>
      <c r="H2381" s="337">
        <f t="shared" ref="H2381:H2444" si="217">AVERAGE(G1606:G2381)</f>
        <v>3.1091365979381438</v>
      </c>
      <c r="I2381" s="34">
        <f t="shared" ref="I2381:I2444" si="218">E2381-C2381</f>
        <v>3.1091365979381544E-2</v>
      </c>
      <c r="J2381" s="338">
        <f t="shared" ref="J2381:J2444" si="219">H2381/100-I2381</f>
        <v>-1.0755285551056204E-16</v>
      </c>
      <c r="K2381" s="1786"/>
      <c r="L2381" s="1787"/>
      <c r="M2381" s="1786"/>
      <c r="N2381" s="1786"/>
      <c r="O2381" s="1786"/>
      <c r="P2381" s="1786"/>
      <c r="Q2381" s="1786"/>
    </row>
    <row r="2382" spans="1:17">
      <c r="A2382" s="764">
        <v>40779</v>
      </c>
      <c r="B2382" s="154">
        <f t="shared" si="213"/>
        <v>8.811999999999999E-2</v>
      </c>
      <c r="C2382" s="206">
        <f t="shared" si="215"/>
        <v>7.4526056701030893E-2</v>
      </c>
      <c r="D2382" s="33">
        <f t="shared" si="214"/>
        <v>0.11019999999999999</v>
      </c>
      <c r="E2382" s="206">
        <f t="shared" si="216"/>
        <v>0.1055913659793815</v>
      </c>
      <c r="F2382" s="765">
        <v>11.02</v>
      </c>
      <c r="G2382" s="765">
        <v>2.2080000000000002</v>
      </c>
      <c r="H2382" s="337">
        <f t="shared" si="217"/>
        <v>3.1065309278350504</v>
      </c>
      <c r="I2382" s="34">
        <f t="shared" si="218"/>
        <v>3.1065309278350606E-2</v>
      </c>
      <c r="J2382" s="338">
        <f t="shared" si="219"/>
        <v>-1.0061396160665481E-16</v>
      </c>
      <c r="K2382" s="1786"/>
      <c r="L2382" s="1787"/>
      <c r="M2382" s="1786"/>
      <c r="N2382" s="1786"/>
      <c r="O2382" s="1786"/>
      <c r="P2382" s="1786"/>
      <c r="Q2382" s="1786"/>
    </row>
    <row r="2383" spans="1:17">
      <c r="A2383" s="764">
        <v>40780</v>
      </c>
      <c r="B2383" s="154">
        <f t="shared" si="213"/>
        <v>8.8540000000000008E-2</v>
      </c>
      <c r="C2383" s="206">
        <f t="shared" si="215"/>
        <v>7.4562783505154606E-2</v>
      </c>
      <c r="D2383" s="33">
        <f t="shared" si="214"/>
        <v>0.11040000000000001</v>
      </c>
      <c r="E2383" s="206">
        <f t="shared" si="216"/>
        <v>0.10560206185567017</v>
      </c>
      <c r="F2383" s="765">
        <v>11.040000000000001</v>
      </c>
      <c r="G2383" s="765">
        <v>2.1859999999999999</v>
      </c>
      <c r="H2383" s="337">
        <f t="shared" si="217"/>
        <v>3.1039278350515453</v>
      </c>
      <c r="I2383" s="34">
        <f t="shared" si="218"/>
        <v>3.1039278350515564E-2</v>
      </c>
      <c r="J2383" s="338">
        <f t="shared" si="219"/>
        <v>-1.1102230246251565E-16</v>
      </c>
      <c r="K2383" s="1786"/>
      <c r="L2383" s="1787"/>
      <c r="M2383" s="1786"/>
      <c r="N2383" s="1786"/>
      <c r="O2383" s="1786"/>
      <c r="P2383" s="1786"/>
      <c r="Q2383" s="1786"/>
    </row>
    <row r="2384" spans="1:17">
      <c r="A2384" s="764">
        <v>40781</v>
      </c>
      <c r="B2384" s="154">
        <f t="shared" si="213"/>
        <v>8.9130000000000001E-2</v>
      </c>
      <c r="C2384" s="206">
        <f t="shared" si="215"/>
        <v>7.4600644329896881E-2</v>
      </c>
      <c r="D2384" s="33">
        <f t="shared" si="214"/>
        <v>0.11070000000000001</v>
      </c>
      <c r="E2384" s="206">
        <f t="shared" si="216"/>
        <v>0.10561404639175263</v>
      </c>
      <c r="F2384" s="765">
        <v>11.07</v>
      </c>
      <c r="G2384" s="765">
        <v>2.157</v>
      </c>
      <c r="H2384" s="337">
        <f t="shared" si="217"/>
        <v>3.1013402061855664</v>
      </c>
      <c r="I2384" s="34">
        <f t="shared" si="218"/>
        <v>3.1013402061855752E-2</v>
      </c>
      <c r="J2384" s="338">
        <f t="shared" si="219"/>
        <v>-8.6736173798840355E-17</v>
      </c>
      <c r="K2384" s="1786"/>
      <c r="L2384" s="1787"/>
      <c r="M2384" s="1786"/>
      <c r="N2384" s="1786"/>
      <c r="O2384" s="1786"/>
      <c r="P2384" s="1786"/>
      <c r="Q2384" s="1786"/>
    </row>
    <row r="2385" spans="1:17">
      <c r="A2385" s="764">
        <v>40784</v>
      </c>
      <c r="B2385" s="154">
        <f t="shared" si="213"/>
        <v>8.6840000000000014E-2</v>
      </c>
      <c r="C2385" s="206">
        <f t="shared" si="215"/>
        <v>7.4635141752577294E-2</v>
      </c>
      <c r="D2385" s="33">
        <f t="shared" si="214"/>
        <v>0.109</v>
      </c>
      <c r="E2385" s="206">
        <f t="shared" si="216"/>
        <v>0.10562371134020623</v>
      </c>
      <c r="F2385" s="765">
        <v>10.9</v>
      </c>
      <c r="G2385" s="765">
        <v>2.2160000000000002</v>
      </c>
      <c r="H2385" s="337">
        <f t="shared" si="217"/>
        <v>3.0988569587628865</v>
      </c>
      <c r="I2385" s="34">
        <f t="shared" si="218"/>
        <v>3.0988569587628939E-2</v>
      </c>
      <c r="J2385" s="338">
        <f t="shared" si="219"/>
        <v>-7.2858385991025898E-17</v>
      </c>
      <c r="K2385" s="1786"/>
      <c r="L2385" s="1787"/>
      <c r="M2385" s="1786"/>
      <c r="N2385" s="1786"/>
      <c r="O2385" s="1786"/>
      <c r="P2385" s="1786"/>
      <c r="Q2385" s="1786"/>
    </row>
    <row r="2386" spans="1:17">
      <c r="A2386" s="764">
        <v>40785</v>
      </c>
      <c r="B2386" s="154">
        <f t="shared" si="213"/>
        <v>8.7170000000000011E-2</v>
      </c>
      <c r="C2386" s="206">
        <f t="shared" si="215"/>
        <v>7.4667770618556673E-2</v>
      </c>
      <c r="D2386" s="33">
        <f t="shared" si="214"/>
        <v>0.1087</v>
      </c>
      <c r="E2386" s="206">
        <f t="shared" si="216"/>
        <v>0.10563041237113407</v>
      </c>
      <c r="F2386" s="765">
        <v>10.870000000000001</v>
      </c>
      <c r="G2386" s="765">
        <v>2.153</v>
      </c>
      <c r="H2386" s="337">
        <f t="shared" si="217"/>
        <v>3.0962641752577307</v>
      </c>
      <c r="I2386" s="34">
        <f t="shared" si="218"/>
        <v>3.0962641752577402E-2</v>
      </c>
      <c r="J2386" s="338">
        <f t="shared" si="219"/>
        <v>-9.7144514654701197E-17</v>
      </c>
      <c r="K2386" s="1786"/>
      <c r="L2386" s="1787"/>
      <c r="M2386" s="1786"/>
      <c r="N2386" s="1786"/>
      <c r="O2386" s="1786"/>
      <c r="P2386" s="1786"/>
      <c r="Q2386" s="1786"/>
    </row>
    <row r="2387" spans="1:17">
      <c r="A2387" s="764">
        <v>40786</v>
      </c>
      <c r="B2387" s="154">
        <f t="shared" si="213"/>
        <v>8.431000000000001E-2</v>
      </c>
      <c r="C2387" s="206">
        <f t="shared" si="215"/>
        <v>7.469630154639173E-2</v>
      </c>
      <c r="D2387" s="33">
        <f t="shared" si="214"/>
        <v>0.1065</v>
      </c>
      <c r="E2387" s="206">
        <f t="shared" si="216"/>
        <v>0.1056344072164949</v>
      </c>
      <c r="F2387" s="765">
        <v>10.65</v>
      </c>
      <c r="G2387" s="765">
        <v>2.2189999999999999</v>
      </c>
      <c r="H2387" s="337">
        <f t="shared" si="217"/>
        <v>3.093810567010308</v>
      </c>
      <c r="I2387" s="34">
        <f t="shared" si="218"/>
        <v>3.0938105670103175E-2</v>
      </c>
      <c r="J2387" s="338">
        <f t="shared" si="219"/>
        <v>-9.3675067702747583E-17</v>
      </c>
      <c r="K2387" s="1786"/>
      <c r="L2387" s="1787"/>
      <c r="M2387" s="1786"/>
      <c r="N2387" s="1786"/>
      <c r="O2387" s="1786"/>
      <c r="P2387" s="1786"/>
      <c r="Q2387" s="1786"/>
    </row>
    <row r="2388" spans="1:17">
      <c r="A2388" s="764">
        <v>40787</v>
      </c>
      <c r="B2388" s="154">
        <f t="shared" si="213"/>
        <v>8.5250000000000006E-2</v>
      </c>
      <c r="C2388" s="206">
        <f t="shared" si="215"/>
        <v>7.4725940721649453E-2</v>
      </c>
      <c r="D2388" s="33">
        <f t="shared" si="214"/>
        <v>0.1067</v>
      </c>
      <c r="E2388" s="206">
        <f t="shared" si="216"/>
        <v>0.10563788659793823</v>
      </c>
      <c r="F2388" s="765">
        <v>10.67</v>
      </c>
      <c r="G2388" s="765">
        <v>2.145</v>
      </c>
      <c r="H2388" s="337">
        <f t="shared" si="217"/>
        <v>3.0911945876288653</v>
      </c>
      <c r="I2388" s="34">
        <f t="shared" si="218"/>
        <v>3.0911945876288774E-2</v>
      </c>
      <c r="J2388" s="338">
        <f t="shared" si="219"/>
        <v>-1.214306433183765E-16</v>
      </c>
      <c r="K2388" s="1786"/>
      <c r="L2388" s="1787"/>
      <c r="M2388" s="1786"/>
      <c r="N2388" s="1786"/>
      <c r="O2388" s="1786"/>
      <c r="P2388" s="1786"/>
      <c r="Q2388" s="1786"/>
    </row>
    <row r="2389" spans="1:17">
      <c r="A2389" s="764">
        <v>40788</v>
      </c>
      <c r="B2389" s="154">
        <f t="shared" si="213"/>
        <v>8.8520000000000001E-2</v>
      </c>
      <c r="C2389" s="206">
        <f t="shared" si="215"/>
        <v>7.4762164948453586E-2</v>
      </c>
      <c r="D2389" s="33">
        <f t="shared" si="214"/>
        <v>0.10859999999999999</v>
      </c>
      <c r="E2389" s="206">
        <f t="shared" si="216"/>
        <v>0.1056456185567011</v>
      </c>
      <c r="F2389" s="765">
        <v>10.86</v>
      </c>
      <c r="G2389" s="765">
        <v>2.008</v>
      </c>
      <c r="H2389" s="337">
        <f t="shared" si="217"/>
        <v>3.0883453608247406</v>
      </c>
      <c r="I2389" s="34">
        <f t="shared" si="218"/>
        <v>3.0883453608247513E-2</v>
      </c>
      <c r="J2389" s="338">
        <f t="shared" si="219"/>
        <v>-1.0755285551056204E-16</v>
      </c>
      <c r="K2389" s="1786"/>
      <c r="L2389" s="1787"/>
      <c r="M2389" s="1786"/>
      <c r="N2389" s="1786"/>
      <c r="O2389" s="1786"/>
      <c r="P2389" s="1786"/>
      <c r="Q2389" s="1786"/>
    </row>
    <row r="2390" spans="1:17">
      <c r="A2390" s="764">
        <v>40791</v>
      </c>
      <c r="B2390" s="154">
        <f t="shared" si="213"/>
        <v>9.3230000000000007E-2</v>
      </c>
      <c r="C2390" s="206">
        <f t="shared" si="215"/>
        <v>7.4801520618556674E-2</v>
      </c>
      <c r="D2390" s="33">
        <f t="shared" si="214"/>
        <v>0.11169999999999999</v>
      </c>
      <c r="E2390" s="206">
        <f t="shared" si="216"/>
        <v>0.10565567010309287</v>
      </c>
      <c r="F2390" s="765">
        <v>11.17</v>
      </c>
      <c r="G2390" s="765">
        <v>1.847</v>
      </c>
      <c r="H2390" s="337">
        <f t="shared" si="217"/>
        <v>3.0854149484536069</v>
      </c>
      <c r="I2390" s="34">
        <f t="shared" si="218"/>
        <v>3.08541494845362E-2</v>
      </c>
      <c r="J2390" s="338">
        <f t="shared" si="219"/>
        <v>-1.3183898417423734E-16</v>
      </c>
      <c r="K2390" s="1786"/>
      <c r="L2390" s="1787"/>
      <c r="M2390" s="1786"/>
      <c r="N2390" s="1786"/>
      <c r="O2390" s="1786"/>
      <c r="P2390" s="1786"/>
      <c r="Q2390" s="1786"/>
    </row>
    <row r="2391" spans="1:17">
      <c r="A2391" s="764">
        <v>40792</v>
      </c>
      <c r="B2391" s="154">
        <f t="shared" si="213"/>
        <v>9.4119999999999995E-2</v>
      </c>
      <c r="C2391" s="206">
        <f t="shared" si="215"/>
        <v>7.4843737113402031E-2</v>
      </c>
      <c r="D2391" s="33">
        <f t="shared" si="214"/>
        <v>0.11259999999999999</v>
      </c>
      <c r="E2391" s="206">
        <f t="shared" si="216"/>
        <v>0.1056686855670104</v>
      </c>
      <c r="F2391" s="765">
        <v>11.26</v>
      </c>
      <c r="G2391" s="765">
        <v>1.8480000000000001</v>
      </c>
      <c r="H2391" s="337">
        <f t="shared" si="217"/>
        <v>3.0824948453608236</v>
      </c>
      <c r="I2391" s="34">
        <f t="shared" si="218"/>
        <v>3.0824948453608364E-2</v>
      </c>
      <c r="J2391" s="338">
        <f t="shared" si="219"/>
        <v>-1.2836953722228372E-16</v>
      </c>
      <c r="K2391" s="1786"/>
      <c r="L2391" s="1787"/>
      <c r="M2391" s="1786"/>
      <c r="N2391" s="1786"/>
      <c r="O2391" s="1786"/>
      <c r="P2391" s="1786"/>
      <c r="Q2391" s="1786"/>
    </row>
    <row r="2392" spans="1:17">
      <c r="A2392" s="764">
        <v>40793</v>
      </c>
      <c r="B2392" s="154">
        <f t="shared" si="213"/>
        <v>9.1129999999999989E-2</v>
      </c>
      <c r="C2392" s="206">
        <f t="shared" si="215"/>
        <v>7.4882744845360796E-2</v>
      </c>
      <c r="D2392" s="33">
        <f t="shared" si="214"/>
        <v>0.11019999999999999</v>
      </c>
      <c r="E2392" s="206">
        <f t="shared" si="216"/>
        <v>0.10567847938144337</v>
      </c>
      <c r="F2392" s="765">
        <v>11.02</v>
      </c>
      <c r="G2392" s="765">
        <v>1.907</v>
      </c>
      <c r="H2392" s="337">
        <f t="shared" si="217"/>
        <v>3.079573453608246</v>
      </c>
      <c r="I2392" s="34">
        <f t="shared" si="218"/>
        <v>3.0795734536082572E-2</v>
      </c>
      <c r="J2392" s="338">
        <f t="shared" si="219"/>
        <v>-1.1102230246251565E-16</v>
      </c>
      <c r="K2392" s="1786"/>
      <c r="L2392" s="1787"/>
      <c r="M2392" s="1786"/>
      <c r="N2392" s="1786"/>
      <c r="O2392" s="1786"/>
      <c r="P2392" s="1786"/>
      <c r="Q2392" s="1786"/>
    </row>
    <row r="2393" spans="1:17">
      <c r="A2393" s="764">
        <v>40794</v>
      </c>
      <c r="B2393" s="154">
        <f t="shared" si="213"/>
        <v>9.1000000000000011E-2</v>
      </c>
      <c r="C2393" s="206">
        <f t="shared" si="215"/>
        <v>7.4922938144329862E-2</v>
      </c>
      <c r="D2393" s="33">
        <f t="shared" si="214"/>
        <v>0.10970000000000001</v>
      </c>
      <c r="E2393" s="206">
        <f t="shared" si="216"/>
        <v>0.10568891752577327</v>
      </c>
      <c r="F2393" s="765">
        <v>10.97</v>
      </c>
      <c r="G2393" s="765">
        <v>1.87</v>
      </c>
      <c r="H2393" s="337">
        <f t="shared" si="217"/>
        <v>3.0765979381443289</v>
      </c>
      <c r="I2393" s="34">
        <f t="shared" si="218"/>
        <v>3.0765979381443403E-2</v>
      </c>
      <c r="J2393" s="338">
        <f t="shared" si="219"/>
        <v>-1.1449174941446927E-16</v>
      </c>
      <c r="K2393" s="1786"/>
      <c r="L2393" s="1787"/>
      <c r="M2393" s="1786"/>
      <c r="N2393" s="1786"/>
      <c r="O2393" s="1786"/>
      <c r="P2393" s="1786"/>
      <c r="Q2393" s="1786"/>
    </row>
    <row r="2394" spans="1:17">
      <c r="A2394" s="764">
        <v>40795</v>
      </c>
      <c r="B2394" s="154">
        <f t="shared" si="213"/>
        <v>9.4380000000000006E-2</v>
      </c>
      <c r="C2394" s="206">
        <f t="shared" si="215"/>
        <v>7.4967963917525735E-2</v>
      </c>
      <c r="D2394" s="33">
        <f t="shared" si="214"/>
        <v>0.11210000000000001</v>
      </c>
      <c r="E2394" s="206">
        <f t="shared" si="216"/>
        <v>0.10570296391752584</v>
      </c>
      <c r="F2394" s="765">
        <v>11.21</v>
      </c>
      <c r="G2394" s="765">
        <v>1.772</v>
      </c>
      <c r="H2394" s="337">
        <f t="shared" si="217"/>
        <v>3.0734999999999988</v>
      </c>
      <c r="I2394" s="34">
        <f t="shared" si="218"/>
        <v>3.0735000000000109E-2</v>
      </c>
      <c r="J2394" s="338">
        <f t="shared" si="219"/>
        <v>-1.214306433183765E-16</v>
      </c>
      <c r="K2394" s="1786"/>
      <c r="L2394" s="1787"/>
      <c r="M2394" s="1786"/>
      <c r="N2394" s="1786"/>
      <c r="O2394" s="1786"/>
      <c r="P2394" s="1786"/>
      <c r="Q2394" s="1786"/>
    </row>
    <row r="2395" spans="1:17">
      <c r="A2395" s="764">
        <v>40798</v>
      </c>
      <c r="B2395" s="154">
        <f t="shared" si="213"/>
        <v>9.7270000000000009E-2</v>
      </c>
      <c r="C2395" s="206">
        <f t="shared" si="215"/>
        <v>7.5016198453608213E-2</v>
      </c>
      <c r="D2395" s="33">
        <f t="shared" si="214"/>
        <v>0.11470000000000001</v>
      </c>
      <c r="E2395" s="206">
        <f t="shared" si="216"/>
        <v>0.10572048969072172</v>
      </c>
      <c r="F2395" s="765">
        <v>11.47</v>
      </c>
      <c r="G2395" s="765">
        <v>1.7430000000000001</v>
      </c>
      <c r="H2395" s="337">
        <f t="shared" si="217"/>
        <v>3.0704291237113388</v>
      </c>
      <c r="I2395" s="34">
        <f t="shared" si="218"/>
        <v>3.0704291237113504E-2</v>
      </c>
      <c r="J2395" s="338">
        <f t="shared" si="219"/>
        <v>-1.1449174941446927E-16</v>
      </c>
      <c r="K2395" s="1786"/>
      <c r="L2395" s="1787"/>
      <c r="M2395" s="1786"/>
      <c r="N2395" s="1786"/>
      <c r="O2395" s="1786"/>
      <c r="P2395" s="1786"/>
      <c r="Q2395" s="1786"/>
    </row>
    <row r="2396" spans="1:17">
      <c r="A2396" s="764">
        <v>40799</v>
      </c>
      <c r="B2396" s="154">
        <f t="shared" si="213"/>
        <v>9.6059999999999993E-2</v>
      </c>
      <c r="C2396" s="206">
        <f t="shared" si="215"/>
        <v>7.5064729381443263E-2</v>
      </c>
      <c r="D2396" s="33">
        <f t="shared" si="214"/>
        <v>0.114</v>
      </c>
      <c r="E2396" s="206">
        <f t="shared" si="216"/>
        <v>0.10573878865979387</v>
      </c>
      <c r="F2396" s="765">
        <v>11.4</v>
      </c>
      <c r="G2396" s="765">
        <v>1.794</v>
      </c>
      <c r="H2396" s="337">
        <f t="shared" si="217"/>
        <v>3.0674059278350496</v>
      </c>
      <c r="I2396" s="34">
        <f t="shared" si="218"/>
        <v>3.067405927835061E-2</v>
      </c>
      <c r="J2396" s="338">
        <f t="shared" si="219"/>
        <v>-1.1449174941446927E-16</v>
      </c>
      <c r="K2396" s="1786"/>
      <c r="L2396" s="1787"/>
      <c r="M2396" s="1786"/>
      <c r="N2396" s="1786"/>
      <c r="O2396" s="1786"/>
      <c r="P2396" s="1786"/>
      <c r="Q2396" s="1786"/>
    </row>
    <row r="2397" spans="1:17">
      <c r="A2397" s="764">
        <v>40800</v>
      </c>
      <c r="B2397" s="154">
        <f t="shared" si="213"/>
        <v>9.3719999999999998E-2</v>
      </c>
      <c r="C2397" s="206">
        <f t="shared" si="215"/>
        <v>7.5109471649484505E-2</v>
      </c>
      <c r="D2397" s="33">
        <f t="shared" si="214"/>
        <v>0.1125</v>
      </c>
      <c r="E2397" s="206">
        <f t="shared" si="216"/>
        <v>0.10575438144329902</v>
      </c>
      <c r="F2397" s="765">
        <v>11.25</v>
      </c>
      <c r="G2397" s="765">
        <v>1.8779999999999999</v>
      </c>
      <c r="H2397" s="337">
        <f t="shared" si="217"/>
        <v>3.0644909793814414</v>
      </c>
      <c r="I2397" s="34">
        <f t="shared" si="218"/>
        <v>3.0644909793814512E-2</v>
      </c>
      <c r="J2397" s="338">
        <f t="shared" si="219"/>
        <v>-9.7144514654701197E-17</v>
      </c>
      <c r="K2397" s="1786"/>
      <c r="L2397" s="1787"/>
      <c r="M2397" s="1786"/>
      <c r="N2397" s="1786"/>
      <c r="O2397" s="1786"/>
      <c r="P2397" s="1786"/>
      <c r="Q2397" s="1786"/>
    </row>
    <row r="2398" spans="1:17">
      <c r="A2398" s="764">
        <v>40801</v>
      </c>
      <c r="B2398" s="154">
        <f t="shared" si="213"/>
        <v>9.1410000000000005E-2</v>
      </c>
      <c r="C2398" s="206">
        <f t="shared" si="215"/>
        <v>7.5147886597938113E-2</v>
      </c>
      <c r="D2398" s="33">
        <f t="shared" si="214"/>
        <v>0.11070000000000001</v>
      </c>
      <c r="E2398" s="206">
        <f t="shared" si="216"/>
        <v>0.10576520618556705</v>
      </c>
      <c r="F2398" s="765">
        <v>11.07</v>
      </c>
      <c r="G2398" s="765">
        <v>1.929</v>
      </c>
      <c r="H2398" s="337">
        <f t="shared" si="217"/>
        <v>3.0617319587628855</v>
      </c>
      <c r="I2398" s="34">
        <f t="shared" si="218"/>
        <v>3.0617319587628936E-2</v>
      </c>
      <c r="J2398" s="338">
        <f t="shared" si="219"/>
        <v>-7.9797279894933126E-17</v>
      </c>
      <c r="K2398" s="1786"/>
      <c r="L2398" s="1787"/>
      <c r="M2398" s="1786"/>
      <c r="N2398" s="1786"/>
      <c r="O2398" s="1786"/>
      <c r="P2398" s="1786"/>
      <c r="Q2398" s="1786"/>
    </row>
    <row r="2399" spans="1:17">
      <c r="A2399" s="764">
        <v>40802</v>
      </c>
      <c r="B2399" s="154">
        <f t="shared" si="213"/>
        <v>9.1469999999999996E-2</v>
      </c>
      <c r="C2399" s="206">
        <f t="shared" si="215"/>
        <v>7.5183556701030899E-2</v>
      </c>
      <c r="D2399" s="33">
        <f t="shared" si="214"/>
        <v>0.1101</v>
      </c>
      <c r="E2399" s="206">
        <f t="shared" si="216"/>
        <v>0.1057733247422681</v>
      </c>
      <c r="F2399" s="765">
        <v>11.01</v>
      </c>
      <c r="G2399" s="765">
        <v>1.863</v>
      </c>
      <c r="H2399" s="337">
        <f t="shared" si="217"/>
        <v>3.0589768041237098</v>
      </c>
      <c r="I2399" s="34">
        <f t="shared" si="218"/>
        <v>3.0589768041237198E-2</v>
      </c>
      <c r="J2399" s="338">
        <f t="shared" si="219"/>
        <v>-1.0061396160665481E-16</v>
      </c>
      <c r="K2399" s="1786"/>
      <c r="L2399" s="1787"/>
      <c r="M2399" s="1786"/>
      <c r="N2399" s="1786"/>
      <c r="O2399" s="1786"/>
      <c r="P2399" s="1786"/>
      <c r="Q2399" s="1786"/>
    </row>
    <row r="2400" spans="1:17">
      <c r="A2400" s="764">
        <v>40805</v>
      </c>
      <c r="B2400" s="154">
        <f t="shared" si="213"/>
        <v>9.4E-2</v>
      </c>
      <c r="C2400" s="206">
        <f t="shared" si="215"/>
        <v>7.5225876288659774E-2</v>
      </c>
      <c r="D2400" s="33">
        <f t="shared" si="214"/>
        <v>0.11200000000000002</v>
      </c>
      <c r="E2400" s="206">
        <f t="shared" si="216"/>
        <v>0.105786469072165</v>
      </c>
      <c r="F2400" s="765">
        <v>11.200000000000001</v>
      </c>
      <c r="G2400" s="765">
        <v>1.8</v>
      </c>
      <c r="H2400" s="337">
        <f t="shared" si="217"/>
        <v>3.0560592783505141</v>
      </c>
      <c r="I2400" s="34">
        <f t="shared" si="218"/>
        <v>3.056059278350523E-2</v>
      </c>
      <c r="J2400" s="338">
        <f t="shared" si="219"/>
        <v>-9.0205620750793969E-17</v>
      </c>
      <c r="K2400" s="1786"/>
      <c r="L2400" s="1787"/>
      <c r="M2400" s="1786"/>
      <c r="N2400" s="1786"/>
      <c r="O2400" s="1786"/>
      <c r="P2400" s="1786"/>
      <c r="Q2400" s="1786"/>
    </row>
    <row r="2401" spans="1:17">
      <c r="A2401" s="764">
        <v>40806</v>
      </c>
      <c r="B2401" s="154">
        <f t="shared" si="213"/>
        <v>9.3290000000000012E-2</v>
      </c>
      <c r="C2401" s="206">
        <f t="shared" si="215"/>
        <v>7.5266494845360812E-2</v>
      </c>
      <c r="D2401" s="33">
        <f t="shared" si="214"/>
        <v>0.11120000000000001</v>
      </c>
      <c r="E2401" s="206">
        <f t="shared" si="216"/>
        <v>0.10579806701030933</v>
      </c>
      <c r="F2401" s="765">
        <v>11.120000000000001</v>
      </c>
      <c r="G2401" s="765">
        <v>1.7909999999999999</v>
      </c>
      <c r="H2401" s="337">
        <f t="shared" si="217"/>
        <v>3.0531572164948448</v>
      </c>
      <c r="I2401" s="34">
        <f t="shared" si="218"/>
        <v>3.053157216494852E-2</v>
      </c>
      <c r="J2401" s="338">
        <f t="shared" si="219"/>
        <v>-7.2858385991025898E-17</v>
      </c>
      <c r="K2401" s="1786"/>
      <c r="L2401" s="1787"/>
      <c r="M2401" s="1786"/>
      <c r="N2401" s="1786"/>
      <c r="O2401" s="1786"/>
      <c r="P2401" s="1786"/>
      <c r="Q2401" s="1786"/>
    </row>
    <row r="2402" spans="1:17">
      <c r="A2402" s="764">
        <v>40807</v>
      </c>
      <c r="B2402" s="154">
        <f t="shared" si="213"/>
        <v>9.4380000000000006E-2</v>
      </c>
      <c r="C2402" s="206">
        <f t="shared" si="215"/>
        <v>7.5307912371134003E-2</v>
      </c>
      <c r="D2402" s="33">
        <f t="shared" si="214"/>
        <v>0.11210000000000001</v>
      </c>
      <c r="E2402" s="206">
        <f t="shared" si="216"/>
        <v>0.10580992268041244</v>
      </c>
      <c r="F2402" s="765">
        <v>11.21</v>
      </c>
      <c r="G2402" s="765">
        <v>1.772</v>
      </c>
      <c r="H2402" s="337">
        <f t="shared" si="217"/>
        <v>3.050201030927834</v>
      </c>
      <c r="I2402" s="34">
        <f t="shared" si="218"/>
        <v>3.0502010309278432E-2</v>
      </c>
      <c r="J2402" s="338">
        <f t="shared" si="219"/>
        <v>-9.3675067702747583E-17</v>
      </c>
      <c r="K2402" s="1786"/>
      <c r="L2402" s="1787"/>
      <c r="M2402" s="1786"/>
      <c r="N2402" s="1786"/>
      <c r="O2402" s="1786"/>
      <c r="P2402" s="1786"/>
      <c r="Q2402" s="1786"/>
    </row>
    <row r="2403" spans="1:17">
      <c r="A2403" s="764">
        <v>40808</v>
      </c>
      <c r="B2403" s="154">
        <f t="shared" si="213"/>
        <v>9.9060000000000009E-2</v>
      </c>
      <c r="C2403" s="206">
        <f t="shared" si="215"/>
        <v>7.535452319587628E-2</v>
      </c>
      <c r="D2403" s="33">
        <f t="shared" si="214"/>
        <v>0.1158</v>
      </c>
      <c r="E2403" s="206">
        <f t="shared" si="216"/>
        <v>0.10582551546391755</v>
      </c>
      <c r="F2403" s="765">
        <v>11.58</v>
      </c>
      <c r="G2403" s="765">
        <v>1.6739999999999999</v>
      </c>
      <c r="H2403" s="337">
        <f t="shared" si="217"/>
        <v>3.0470992268041233</v>
      </c>
      <c r="I2403" s="34">
        <f t="shared" si="218"/>
        <v>3.0470992268041272E-2</v>
      </c>
      <c r="J2403" s="338">
        <f t="shared" si="219"/>
        <v>-3.8163916471489756E-17</v>
      </c>
      <c r="K2403" s="1786"/>
      <c r="L2403" s="1787"/>
      <c r="M2403" s="1786"/>
      <c r="N2403" s="1786"/>
      <c r="O2403" s="1786"/>
      <c r="P2403" s="1786"/>
      <c r="Q2403" s="1786"/>
    </row>
    <row r="2404" spans="1:17">
      <c r="A2404" s="764">
        <v>40809</v>
      </c>
      <c r="B2404" s="154">
        <f t="shared" si="213"/>
        <v>9.8430000000000004E-2</v>
      </c>
      <c r="C2404" s="206">
        <f t="shared" si="215"/>
        <v>7.5402693298969065E-2</v>
      </c>
      <c r="D2404" s="33">
        <f t="shared" si="214"/>
        <v>0.1159</v>
      </c>
      <c r="E2404" s="206">
        <f t="shared" si="216"/>
        <v>0.10584226804123716</v>
      </c>
      <c r="F2404" s="765">
        <v>11.59</v>
      </c>
      <c r="G2404" s="765">
        <v>1.7470000000000001</v>
      </c>
      <c r="H2404" s="337">
        <f t="shared" si="217"/>
        <v>3.0439574742268034</v>
      </c>
      <c r="I2404" s="34">
        <f t="shared" si="218"/>
        <v>3.0439574742268091E-2</v>
      </c>
      <c r="J2404" s="338">
        <f t="shared" si="219"/>
        <v>-5.5511151231257827E-17</v>
      </c>
      <c r="K2404" s="1786"/>
      <c r="L2404" s="1787"/>
      <c r="M2404" s="1786"/>
      <c r="N2404" s="1786"/>
      <c r="O2404" s="1786"/>
      <c r="P2404" s="1786"/>
      <c r="Q2404" s="1786"/>
    </row>
    <row r="2405" spans="1:17">
      <c r="A2405" s="764">
        <v>40812</v>
      </c>
      <c r="B2405" s="154">
        <f t="shared" si="213"/>
        <v>9.6610000000000001E-2</v>
      </c>
      <c r="C2405" s="206">
        <f t="shared" si="215"/>
        <v>7.5444471649484535E-2</v>
      </c>
      <c r="D2405" s="33">
        <f t="shared" si="214"/>
        <v>0.1149</v>
      </c>
      <c r="E2405" s="206">
        <f t="shared" si="216"/>
        <v>0.10585541237113408</v>
      </c>
      <c r="F2405" s="765">
        <v>11.49</v>
      </c>
      <c r="G2405" s="765">
        <v>1.829</v>
      </c>
      <c r="H2405" s="337">
        <f t="shared" si="217"/>
        <v>3.041094072164948</v>
      </c>
      <c r="I2405" s="34">
        <f t="shared" si="218"/>
        <v>3.0410940721649543E-2</v>
      </c>
      <c r="J2405" s="338">
        <f t="shared" si="219"/>
        <v>-6.2450045135165055E-17</v>
      </c>
      <c r="K2405" s="1786"/>
      <c r="L2405" s="1787"/>
      <c r="M2405" s="1786"/>
      <c r="N2405" s="1786"/>
      <c r="O2405" s="1786"/>
      <c r="P2405" s="1786"/>
      <c r="Q2405" s="1786"/>
    </row>
    <row r="2406" spans="1:17">
      <c r="A2406" s="764">
        <v>40813</v>
      </c>
      <c r="B2406" s="154">
        <f t="shared" si="213"/>
        <v>9.1880000000000003E-2</v>
      </c>
      <c r="C2406" s="206">
        <f t="shared" si="215"/>
        <v>7.5478286082474227E-2</v>
      </c>
      <c r="D2406" s="33">
        <f t="shared" si="214"/>
        <v>0.1115</v>
      </c>
      <c r="E2406" s="206">
        <f t="shared" si="216"/>
        <v>0.10586301546391759</v>
      </c>
      <c r="F2406" s="765">
        <v>11.15</v>
      </c>
      <c r="G2406" s="765">
        <v>1.962</v>
      </c>
      <c r="H2406" s="337">
        <f t="shared" si="217"/>
        <v>3.0384729381443298</v>
      </c>
      <c r="I2406" s="34">
        <f t="shared" si="218"/>
        <v>3.0384729381443362E-2</v>
      </c>
      <c r="J2406" s="338">
        <f t="shared" si="219"/>
        <v>-6.2450045135165055E-17</v>
      </c>
      <c r="K2406" s="1786"/>
      <c r="L2406" s="1787"/>
      <c r="M2406" s="1786"/>
      <c r="N2406" s="1786"/>
      <c r="O2406" s="1786"/>
      <c r="P2406" s="1786"/>
      <c r="Q2406" s="1786"/>
    </row>
    <row r="2407" spans="1:17">
      <c r="A2407" s="764">
        <v>40814</v>
      </c>
      <c r="B2407" s="154">
        <f t="shared" si="213"/>
        <v>9.1889999999999999E-2</v>
      </c>
      <c r="C2407" s="206">
        <f t="shared" si="215"/>
        <v>7.551018041237112E-2</v>
      </c>
      <c r="D2407" s="33">
        <f t="shared" si="214"/>
        <v>0.11200000000000002</v>
      </c>
      <c r="E2407" s="206">
        <f t="shared" si="216"/>
        <v>0.10586907216494851</v>
      </c>
      <c r="F2407" s="765">
        <v>11.200000000000001</v>
      </c>
      <c r="G2407" s="765">
        <v>2.0110000000000001</v>
      </c>
      <c r="H2407" s="337">
        <f t="shared" si="217"/>
        <v>3.0358891752577319</v>
      </c>
      <c r="I2407" s="34">
        <f t="shared" si="218"/>
        <v>3.0358891752577388E-2</v>
      </c>
      <c r="J2407" s="338">
        <f t="shared" si="219"/>
        <v>-6.9388939039072284E-17</v>
      </c>
      <c r="K2407" s="1786"/>
      <c r="L2407" s="1787"/>
      <c r="M2407" s="1786"/>
      <c r="N2407" s="1786"/>
      <c r="O2407" s="1786"/>
      <c r="P2407" s="1786"/>
      <c r="Q2407" s="1786"/>
    </row>
    <row r="2408" spans="1:17">
      <c r="A2408" s="764">
        <v>40815</v>
      </c>
      <c r="B2408" s="154">
        <f t="shared" si="213"/>
        <v>9.1230000000000006E-2</v>
      </c>
      <c r="C2408" s="206">
        <f t="shared" si="215"/>
        <v>7.5540708762886599E-2</v>
      </c>
      <c r="D2408" s="33">
        <f t="shared" si="214"/>
        <v>0.11130000000000001</v>
      </c>
      <c r="E2408" s="206">
        <f t="shared" si="216"/>
        <v>0.10587345360824747</v>
      </c>
      <c r="F2408" s="765">
        <v>11.13</v>
      </c>
      <c r="G2408" s="765">
        <v>2.0070000000000001</v>
      </c>
      <c r="H2408" s="337">
        <f t="shared" si="217"/>
        <v>3.0332744845360819</v>
      </c>
      <c r="I2408" s="34">
        <f t="shared" si="218"/>
        <v>3.0332744845360873E-2</v>
      </c>
      <c r="J2408" s="338">
        <f t="shared" si="219"/>
        <v>-5.5511151231257827E-17</v>
      </c>
      <c r="K2408" s="1786"/>
      <c r="L2408" s="1787"/>
      <c r="M2408" s="1786"/>
      <c r="N2408" s="1786"/>
      <c r="O2408" s="1786"/>
      <c r="P2408" s="1786"/>
      <c r="Q2408" s="1786"/>
    </row>
    <row r="2409" spans="1:17">
      <c r="A2409" s="764">
        <v>40816</v>
      </c>
      <c r="B2409" s="154">
        <f t="shared" si="213"/>
        <v>9.443E-2</v>
      </c>
      <c r="C2409" s="206">
        <f t="shared" si="215"/>
        <v>7.5583118556701037E-2</v>
      </c>
      <c r="D2409" s="33">
        <f t="shared" si="214"/>
        <v>0.1133</v>
      </c>
      <c r="E2409" s="206">
        <f t="shared" si="216"/>
        <v>0.10588595360824747</v>
      </c>
      <c r="F2409" s="765">
        <v>11.33</v>
      </c>
      <c r="G2409" s="765">
        <v>1.887</v>
      </c>
      <c r="H2409" s="337">
        <f t="shared" si="217"/>
        <v>3.0302835051546393</v>
      </c>
      <c r="I2409" s="34">
        <f t="shared" si="218"/>
        <v>3.0302835051546434E-2</v>
      </c>
      <c r="J2409" s="338">
        <f t="shared" si="219"/>
        <v>-4.163336342344337E-17</v>
      </c>
      <c r="K2409" s="1786"/>
      <c r="L2409" s="1787"/>
      <c r="M2409" s="1786"/>
      <c r="N2409" s="1786"/>
      <c r="O2409" s="1786"/>
      <c r="P2409" s="1786"/>
      <c r="Q2409" s="1786"/>
    </row>
    <row r="2410" spans="1:17">
      <c r="A2410" s="764">
        <v>40819</v>
      </c>
      <c r="B2410" s="154">
        <f t="shared" si="213"/>
        <v>9.6650000000000014E-2</v>
      </c>
      <c r="C2410" s="206">
        <f t="shared" si="215"/>
        <v>7.5627860824742266E-2</v>
      </c>
      <c r="D2410" s="33">
        <f t="shared" si="214"/>
        <v>0.1148</v>
      </c>
      <c r="E2410" s="206">
        <f t="shared" si="216"/>
        <v>0.10589922680412375</v>
      </c>
      <c r="F2410" s="765">
        <v>11.48</v>
      </c>
      <c r="G2410" s="765">
        <v>1.8149999999999999</v>
      </c>
      <c r="H2410" s="337">
        <f t="shared" si="217"/>
        <v>3.0271365979381444</v>
      </c>
      <c r="I2410" s="34">
        <f t="shared" si="218"/>
        <v>3.0271365979381487E-2</v>
      </c>
      <c r="J2410" s="338">
        <f t="shared" si="219"/>
        <v>-4.163336342344337E-17</v>
      </c>
      <c r="K2410" s="1786"/>
      <c r="L2410" s="1787"/>
      <c r="M2410" s="1786"/>
      <c r="N2410" s="1786"/>
      <c r="O2410" s="1786"/>
      <c r="P2410" s="1786"/>
      <c r="Q2410" s="1786"/>
    </row>
    <row r="2411" spans="1:17">
      <c r="A2411" s="764">
        <v>40820</v>
      </c>
      <c r="B2411" s="154">
        <f t="shared" si="213"/>
        <v>0.10013999999999999</v>
      </c>
      <c r="C2411" s="206">
        <f t="shared" si="215"/>
        <v>7.5674703608247434E-2</v>
      </c>
      <c r="D2411" s="33">
        <f t="shared" si="214"/>
        <v>0.1174</v>
      </c>
      <c r="E2411" s="206">
        <f t="shared" si="216"/>
        <v>0.10591365979381448</v>
      </c>
      <c r="F2411" s="765">
        <v>11.74</v>
      </c>
      <c r="G2411" s="765">
        <v>1.726</v>
      </c>
      <c r="H2411" s="337">
        <f t="shared" si="217"/>
        <v>3.0238956185567005</v>
      </c>
      <c r="I2411" s="34">
        <f t="shared" si="218"/>
        <v>3.0238956185567045E-2</v>
      </c>
      <c r="J2411" s="338">
        <f t="shared" si="219"/>
        <v>-4.163336342344337E-17</v>
      </c>
      <c r="K2411" s="1786"/>
      <c r="L2411" s="1787"/>
      <c r="M2411" s="1786"/>
      <c r="N2411" s="1786"/>
      <c r="O2411" s="1786"/>
      <c r="P2411" s="1786"/>
      <c r="Q2411" s="1786"/>
    </row>
    <row r="2412" spans="1:17">
      <c r="A2412" s="764">
        <v>40821</v>
      </c>
      <c r="B2412" s="154">
        <f t="shared" si="213"/>
        <v>9.6509999999999999E-2</v>
      </c>
      <c r="C2412" s="206">
        <f t="shared" si="215"/>
        <v>7.571523195876291E-2</v>
      </c>
      <c r="D2412" s="33">
        <f t="shared" si="214"/>
        <v>0.1149</v>
      </c>
      <c r="E2412" s="206">
        <f t="shared" si="216"/>
        <v>0.10592422680412374</v>
      </c>
      <c r="F2412" s="765">
        <v>11.49</v>
      </c>
      <c r="G2412" s="765">
        <v>1.839</v>
      </c>
      <c r="H2412" s="337">
        <f t="shared" si="217"/>
        <v>3.0208994845360824</v>
      </c>
      <c r="I2412" s="34">
        <f t="shared" si="218"/>
        <v>3.0208994845360826E-2</v>
      </c>
      <c r="J2412" s="338">
        <f t="shared" si="219"/>
        <v>0</v>
      </c>
      <c r="K2412" s="1786"/>
      <c r="L2412" s="1787"/>
      <c r="M2412" s="1786"/>
      <c r="N2412" s="1786"/>
      <c r="O2412" s="1786"/>
      <c r="P2412" s="1786"/>
      <c r="Q2412" s="1786"/>
    </row>
    <row r="2413" spans="1:17">
      <c r="A2413" s="764">
        <v>40822</v>
      </c>
      <c r="B2413" s="154">
        <f t="shared" si="213"/>
        <v>9.2980000000000007E-2</v>
      </c>
      <c r="C2413" s="206">
        <f t="shared" si="215"/>
        <v>7.5753737113402067E-2</v>
      </c>
      <c r="D2413" s="33">
        <f t="shared" si="214"/>
        <v>0.1124</v>
      </c>
      <c r="E2413" s="206">
        <f t="shared" si="216"/>
        <v>0.10593324742268043</v>
      </c>
      <c r="F2413" s="765">
        <v>11.24</v>
      </c>
      <c r="G2413" s="765">
        <v>1.9419999999999999</v>
      </c>
      <c r="H2413" s="337">
        <f t="shared" si="217"/>
        <v>3.0179510309278341</v>
      </c>
      <c r="I2413" s="34">
        <f t="shared" si="218"/>
        <v>3.017951030927836E-2</v>
      </c>
      <c r="J2413" s="338">
        <f t="shared" si="219"/>
        <v>0</v>
      </c>
      <c r="K2413" s="1786"/>
      <c r="L2413" s="1787"/>
      <c r="M2413" s="1786"/>
      <c r="N2413" s="1786"/>
      <c r="O2413" s="1786"/>
      <c r="P2413" s="1786"/>
      <c r="Q2413" s="1786"/>
    </row>
    <row r="2414" spans="1:17">
      <c r="A2414" s="764">
        <v>40823</v>
      </c>
      <c r="B2414" s="154">
        <f t="shared" si="213"/>
        <v>9.2080000000000023E-2</v>
      </c>
      <c r="C2414" s="206">
        <f t="shared" si="215"/>
        <v>7.5787525773195891E-2</v>
      </c>
      <c r="D2414" s="33">
        <f t="shared" si="214"/>
        <v>0.11210000000000001</v>
      </c>
      <c r="E2414" s="206">
        <f t="shared" si="216"/>
        <v>0.10593917525773197</v>
      </c>
      <c r="F2414" s="765">
        <v>11.21</v>
      </c>
      <c r="G2414" s="765">
        <v>2.0019999999999998</v>
      </c>
      <c r="H2414" s="337">
        <f t="shared" si="217"/>
        <v>3.0151649484536072</v>
      </c>
      <c r="I2414" s="34">
        <f t="shared" si="218"/>
        <v>3.0151649484536081E-2</v>
      </c>
      <c r="J2414" s="338">
        <f t="shared" si="219"/>
        <v>0</v>
      </c>
      <c r="K2414" s="1786"/>
      <c r="L2414" s="1787"/>
      <c r="M2414" s="1786"/>
      <c r="N2414" s="1786"/>
      <c r="O2414" s="1786"/>
      <c r="P2414" s="1786"/>
      <c r="Q2414" s="1786"/>
    </row>
    <row r="2415" spans="1:17">
      <c r="A2415" s="764">
        <v>40826</v>
      </c>
      <c r="B2415" s="154">
        <f t="shared" si="213"/>
        <v>8.967E-2</v>
      </c>
      <c r="C2415" s="206">
        <f t="shared" si="215"/>
        <v>7.5810579896907218E-2</v>
      </c>
      <c r="D2415" s="33">
        <f t="shared" si="214"/>
        <v>0.1105</v>
      </c>
      <c r="E2415" s="206">
        <f t="shared" si="216"/>
        <v>0.10593788659793817</v>
      </c>
      <c r="F2415" s="765">
        <v>11.05</v>
      </c>
      <c r="G2415" s="765">
        <v>2.0830000000000002</v>
      </c>
      <c r="H2415" s="337">
        <f t="shared" si="217"/>
        <v>3.012730670103092</v>
      </c>
      <c r="I2415" s="34">
        <f t="shared" si="218"/>
        <v>3.0127306701030948E-2</v>
      </c>
      <c r="J2415" s="338">
        <f t="shared" si="219"/>
        <v>-2.7755575615628914E-17</v>
      </c>
      <c r="K2415" s="1786"/>
      <c r="L2415" s="1787"/>
      <c r="M2415" s="1786"/>
      <c r="N2415" s="1786"/>
      <c r="O2415" s="1786"/>
      <c r="P2415" s="1786"/>
      <c r="Q2415" s="1786"/>
    </row>
    <row r="2416" spans="1:17">
      <c r="A2416" s="764">
        <v>40827</v>
      </c>
      <c r="B2416" s="154">
        <f t="shared" si="213"/>
        <v>8.9510000000000006E-2</v>
      </c>
      <c r="C2416" s="206">
        <f t="shared" si="215"/>
        <v>7.583475515463918E-2</v>
      </c>
      <c r="D2416" s="33">
        <f t="shared" si="214"/>
        <v>0.11040000000000001</v>
      </c>
      <c r="E2416" s="206">
        <f t="shared" si="216"/>
        <v>0.10593724226804126</v>
      </c>
      <c r="F2416" s="765">
        <v>11.040000000000001</v>
      </c>
      <c r="G2416" s="765">
        <v>2.089</v>
      </c>
      <c r="H2416" s="337">
        <f t="shared" si="217"/>
        <v>3.0102487113402048</v>
      </c>
      <c r="I2416" s="34">
        <f t="shared" si="218"/>
        <v>3.0102487113402077E-2</v>
      </c>
      <c r="J2416" s="338">
        <f t="shared" si="219"/>
        <v>-2.7755575615628914E-17</v>
      </c>
      <c r="K2416" s="1786"/>
      <c r="L2416" s="1787"/>
      <c r="M2416" s="1786"/>
      <c r="N2416" s="1786"/>
      <c r="O2416" s="1786"/>
      <c r="P2416" s="1786"/>
      <c r="Q2416" s="1786"/>
    </row>
    <row r="2417" spans="1:17">
      <c r="A2417" s="764">
        <v>40828</v>
      </c>
      <c r="B2417" s="154">
        <f t="shared" si="213"/>
        <v>8.6609999999999993E-2</v>
      </c>
      <c r="C2417" s="206">
        <f t="shared" si="215"/>
        <v>7.5854935567010312E-2</v>
      </c>
      <c r="D2417" s="33">
        <f t="shared" si="214"/>
        <v>0.1085</v>
      </c>
      <c r="E2417" s="206">
        <f t="shared" si="216"/>
        <v>0.1059341494845361</v>
      </c>
      <c r="F2417" s="765">
        <v>10.85</v>
      </c>
      <c r="G2417" s="765">
        <v>2.1890000000000001</v>
      </c>
      <c r="H2417" s="337">
        <f t="shared" si="217"/>
        <v>3.0079213917525762</v>
      </c>
      <c r="I2417" s="34">
        <f t="shared" si="218"/>
        <v>3.0079213917525785E-2</v>
      </c>
      <c r="J2417" s="338">
        <f t="shared" si="219"/>
        <v>0</v>
      </c>
      <c r="K2417" s="1786"/>
      <c r="L2417" s="1787"/>
      <c r="M2417" s="1786"/>
      <c r="N2417" s="1786"/>
      <c r="O2417" s="1786"/>
      <c r="P2417" s="1786"/>
      <c r="Q2417" s="1786"/>
    </row>
    <row r="2418" spans="1:17">
      <c r="A2418" s="764">
        <v>40829</v>
      </c>
      <c r="B2418" s="154">
        <f t="shared" si="213"/>
        <v>8.8149999999999992E-2</v>
      </c>
      <c r="C2418" s="206">
        <f t="shared" si="215"/>
        <v>7.5875115979381444E-2</v>
      </c>
      <c r="D2418" s="33">
        <f t="shared" si="214"/>
        <v>0.10920000000000001</v>
      </c>
      <c r="E2418" s="206">
        <f t="shared" si="216"/>
        <v>0.10593079896907219</v>
      </c>
      <c r="F2418" s="765">
        <v>10.92</v>
      </c>
      <c r="G2418" s="765">
        <v>2.105</v>
      </c>
      <c r="H2418" s="337">
        <f t="shared" si="217"/>
        <v>3.0055682989690711</v>
      </c>
      <c r="I2418" s="34">
        <f t="shared" si="218"/>
        <v>3.0055682989690746E-2</v>
      </c>
      <c r="J2418" s="338">
        <f t="shared" si="219"/>
        <v>-3.4694469519536142E-17</v>
      </c>
      <c r="K2418" s="1786"/>
      <c r="L2418" s="1787"/>
      <c r="M2418" s="1786"/>
      <c r="N2418" s="1786"/>
      <c r="O2418" s="1786"/>
      <c r="P2418" s="1786"/>
      <c r="Q2418" s="1786"/>
    </row>
    <row r="2419" spans="1:17">
      <c r="A2419" s="764">
        <v>40830</v>
      </c>
      <c r="B2419" s="154">
        <f t="shared" si="213"/>
        <v>8.6410000000000001E-2</v>
      </c>
      <c r="C2419" s="206">
        <f t="shared" si="215"/>
        <v>7.5893737113402068E-2</v>
      </c>
      <c r="D2419" s="33">
        <f t="shared" si="214"/>
        <v>0.1084</v>
      </c>
      <c r="E2419" s="206">
        <f t="shared" si="216"/>
        <v>0.10592719072164952</v>
      </c>
      <c r="F2419" s="765">
        <v>10.84</v>
      </c>
      <c r="G2419" s="765">
        <v>2.1989999999999998</v>
      </c>
      <c r="H2419" s="337">
        <f t="shared" si="217"/>
        <v>3.0033453608247416</v>
      </c>
      <c r="I2419" s="34">
        <f t="shared" si="218"/>
        <v>3.0033453608247454E-2</v>
      </c>
      <c r="J2419" s="338">
        <f t="shared" si="219"/>
        <v>-3.8163916471489756E-17</v>
      </c>
      <c r="K2419" s="1786"/>
      <c r="L2419" s="1787"/>
      <c r="M2419" s="1786"/>
      <c r="N2419" s="1786"/>
      <c r="O2419" s="1786"/>
      <c r="P2419" s="1786"/>
      <c r="Q2419" s="1786"/>
    </row>
    <row r="2420" spans="1:17">
      <c r="A2420" s="764">
        <v>40833</v>
      </c>
      <c r="B2420" s="154">
        <f t="shared" si="213"/>
        <v>8.8419999999999985E-2</v>
      </c>
      <c r="C2420" s="206">
        <f t="shared" si="215"/>
        <v>7.5906043814433E-2</v>
      </c>
      <c r="D2420" s="33">
        <f t="shared" si="214"/>
        <v>0.1094</v>
      </c>
      <c r="E2420" s="206">
        <f t="shared" si="216"/>
        <v>0.10591817010309282</v>
      </c>
      <c r="F2420" s="765">
        <v>10.94</v>
      </c>
      <c r="G2420" s="765">
        <v>2.0979999999999999</v>
      </c>
      <c r="H2420" s="337">
        <f t="shared" si="217"/>
        <v>3.0012126288659786</v>
      </c>
      <c r="I2420" s="34">
        <f t="shared" si="218"/>
        <v>3.0012126288659818E-2</v>
      </c>
      <c r="J2420" s="338">
        <f t="shared" si="219"/>
        <v>-3.1225022567582528E-17</v>
      </c>
      <c r="K2420" s="1786"/>
      <c r="L2420" s="1787"/>
      <c r="M2420" s="1786"/>
      <c r="N2420" s="1786"/>
      <c r="O2420" s="1786"/>
      <c r="P2420" s="1786"/>
      <c r="Q2420" s="1786"/>
    </row>
    <row r="2421" spans="1:17">
      <c r="A2421" s="764">
        <v>40834</v>
      </c>
      <c r="B2421" s="154">
        <f t="shared" si="213"/>
        <v>8.9370000000000005E-2</v>
      </c>
      <c r="C2421" s="206">
        <f t="shared" si="215"/>
        <v>7.5916855670103103E-2</v>
      </c>
      <c r="D2421" s="33">
        <f t="shared" si="214"/>
        <v>0.10950000000000001</v>
      </c>
      <c r="E2421" s="206">
        <f t="shared" si="216"/>
        <v>0.10590657216494849</v>
      </c>
      <c r="F2421" s="765">
        <v>10.950000000000001</v>
      </c>
      <c r="G2421" s="765">
        <v>2.0129999999999999</v>
      </c>
      <c r="H2421" s="337">
        <f t="shared" si="217"/>
        <v>2.9989716494845347</v>
      </c>
      <c r="I2421" s="34">
        <f t="shared" si="218"/>
        <v>2.9989716494845386E-2</v>
      </c>
      <c r="J2421" s="338">
        <f t="shared" si="219"/>
        <v>-4.163336342344337E-17</v>
      </c>
      <c r="K2421" s="1786"/>
      <c r="L2421" s="1787"/>
      <c r="M2421" s="1786"/>
      <c r="N2421" s="1786"/>
      <c r="O2421" s="1786"/>
      <c r="P2421" s="1786"/>
      <c r="Q2421" s="1786"/>
    </row>
    <row r="2422" spans="1:17">
      <c r="A2422" s="764">
        <v>40835</v>
      </c>
      <c r="B2422" s="154">
        <f t="shared" si="213"/>
        <v>8.8709999999999983E-2</v>
      </c>
      <c r="C2422" s="206">
        <f t="shared" si="215"/>
        <v>7.5922577319587639E-2</v>
      </c>
      <c r="D2422" s="33">
        <f t="shared" si="214"/>
        <v>0.10929999999999999</v>
      </c>
      <c r="E2422" s="206">
        <f t="shared" si="216"/>
        <v>0.10588981958762889</v>
      </c>
      <c r="F2422" s="765">
        <v>10.93</v>
      </c>
      <c r="G2422" s="765">
        <v>2.0590000000000002</v>
      </c>
      <c r="H2422" s="337">
        <f t="shared" si="217"/>
        <v>2.9967242268041225</v>
      </c>
      <c r="I2422" s="34">
        <f t="shared" si="218"/>
        <v>2.9967242268041247E-2</v>
      </c>
      <c r="J2422" s="338">
        <f t="shared" si="219"/>
        <v>0</v>
      </c>
      <c r="K2422" s="1786"/>
      <c r="L2422" s="1787"/>
      <c r="M2422" s="1786"/>
      <c r="N2422" s="1786"/>
      <c r="O2422" s="1786"/>
      <c r="P2422" s="1786"/>
      <c r="Q2422" s="1786"/>
    </row>
    <row r="2423" spans="1:17">
      <c r="A2423" s="764">
        <v>40836</v>
      </c>
      <c r="B2423" s="154">
        <f t="shared" si="213"/>
        <v>9.1020000000000004E-2</v>
      </c>
      <c r="C2423" s="206">
        <f t="shared" si="215"/>
        <v>7.5931713917525775E-2</v>
      </c>
      <c r="D2423" s="33">
        <f t="shared" si="214"/>
        <v>0.111</v>
      </c>
      <c r="E2423" s="206">
        <f t="shared" si="216"/>
        <v>0.10587474226804125</v>
      </c>
      <c r="F2423" s="765">
        <v>11.1</v>
      </c>
      <c r="G2423" s="765">
        <v>1.998</v>
      </c>
      <c r="H2423" s="337">
        <f t="shared" si="217"/>
        <v>2.9943028350515455</v>
      </c>
      <c r="I2423" s="34">
        <f t="shared" si="218"/>
        <v>2.9943028350515474E-2</v>
      </c>
      <c r="J2423" s="338">
        <f t="shared" si="219"/>
        <v>0</v>
      </c>
      <c r="K2423" s="1786"/>
      <c r="L2423" s="1787"/>
      <c r="M2423" s="1786"/>
      <c r="N2423" s="1786"/>
      <c r="O2423" s="1786"/>
      <c r="P2423" s="1786"/>
      <c r="Q2423" s="1786"/>
    </row>
    <row r="2424" spans="1:17">
      <c r="A2424" s="764">
        <v>40837</v>
      </c>
      <c r="B2424" s="154">
        <f t="shared" si="213"/>
        <v>8.8139999999999996E-2</v>
      </c>
      <c r="C2424" s="206">
        <f t="shared" si="215"/>
        <v>7.5932358247422685E-2</v>
      </c>
      <c r="D2424" s="33">
        <f t="shared" si="214"/>
        <v>0.10920000000000001</v>
      </c>
      <c r="E2424" s="206">
        <f t="shared" si="216"/>
        <v>0.10585103092783509</v>
      </c>
      <c r="F2424" s="765">
        <v>10.92</v>
      </c>
      <c r="G2424" s="765">
        <v>2.1059999999999999</v>
      </c>
      <c r="H2424" s="337">
        <f t="shared" si="217"/>
        <v>2.9918672680412364</v>
      </c>
      <c r="I2424" s="34">
        <f t="shared" si="218"/>
        <v>2.99186726804124E-2</v>
      </c>
      <c r="J2424" s="338">
        <f t="shared" si="219"/>
        <v>-3.8163916471489756E-17</v>
      </c>
      <c r="K2424" s="1786"/>
      <c r="L2424" s="1787"/>
      <c r="M2424" s="1786"/>
      <c r="N2424" s="1786"/>
      <c r="O2424" s="1786"/>
      <c r="P2424" s="1786"/>
      <c r="Q2424" s="1786"/>
    </row>
    <row r="2425" spans="1:17">
      <c r="A2425" s="764">
        <v>40840</v>
      </c>
      <c r="B2425" s="154">
        <f t="shared" si="213"/>
        <v>8.6790000000000006E-2</v>
      </c>
      <c r="C2425" s="206">
        <f t="shared" si="215"/>
        <v>7.5941804123711348E-2</v>
      </c>
      <c r="D2425" s="33">
        <f t="shared" si="214"/>
        <v>0.10800000000000001</v>
      </c>
      <c r="E2425" s="206">
        <f t="shared" si="216"/>
        <v>0.10583530927835058</v>
      </c>
      <c r="F2425" s="765">
        <v>10.8</v>
      </c>
      <c r="G2425" s="765">
        <v>2.121</v>
      </c>
      <c r="H2425" s="337">
        <f t="shared" si="217"/>
        <v>2.9893505154639173</v>
      </c>
      <c r="I2425" s="34">
        <f t="shared" si="218"/>
        <v>2.9893505154639233E-2</v>
      </c>
      <c r="J2425" s="338">
        <f t="shared" si="219"/>
        <v>-5.8980598183211441E-17</v>
      </c>
      <c r="K2425" s="1786"/>
      <c r="L2425" s="1787"/>
      <c r="M2425" s="1786"/>
      <c r="N2425" s="1786"/>
      <c r="O2425" s="1786"/>
      <c r="P2425" s="1786"/>
      <c r="Q2425" s="1786"/>
    </row>
    <row r="2426" spans="1:17">
      <c r="A2426" s="764">
        <v>40841</v>
      </c>
      <c r="B2426" s="154">
        <f t="shared" si="213"/>
        <v>8.7809999999999985E-2</v>
      </c>
      <c r="C2426" s="206">
        <f t="shared" si="215"/>
        <v>7.595594072164949E-2</v>
      </c>
      <c r="D2426" s="33">
        <f t="shared" si="214"/>
        <v>0.1084</v>
      </c>
      <c r="E2426" s="206">
        <f t="shared" si="216"/>
        <v>0.10582293814432996</v>
      </c>
      <c r="F2426" s="765">
        <v>10.84</v>
      </c>
      <c r="G2426" s="765">
        <v>2.0590000000000002</v>
      </c>
      <c r="H2426" s="337">
        <f t="shared" si="217"/>
        <v>2.9866997422680415</v>
      </c>
      <c r="I2426" s="34">
        <f t="shared" si="218"/>
        <v>2.9866997422680466E-2</v>
      </c>
      <c r="J2426" s="338">
        <f t="shared" si="219"/>
        <v>-5.2041704279304213E-17</v>
      </c>
      <c r="K2426" s="1786"/>
      <c r="L2426" s="1787"/>
      <c r="M2426" s="1786"/>
      <c r="N2426" s="1786"/>
      <c r="O2426" s="1786"/>
      <c r="P2426" s="1786"/>
      <c r="Q2426" s="1786"/>
    </row>
    <row r="2427" spans="1:17">
      <c r="A2427" s="764">
        <v>40842</v>
      </c>
      <c r="B2427" s="154">
        <f t="shared" si="213"/>
        <v>8.8129999999999986E-2</v>
      </c>
      <c r="C2427" s="206">
        <f t="shared" si="215"/>
        <v>7.5964394329896906E-2</v>
      </c>
      <c r="D2427" s="33">
        <f t="shared" si="214"/>
        <v>0.1085</v>
      </c>
      <c r="E2427" s="206">
        <f t="shared" si="216"/>
        <v>0.1058045103092784</v>
      </c>
      <c r="F2427" s="765">
        <v>10.85</v>
      </c>
      <c r="G2427" s="765">
        <v>2.0369999999999999</v>
      </c>
      <c r="H2427" s="337">
        <f t="shared" si="217"/>
        <v>2.9840115979381441</v>
      </c>
      <c r="I2427" s="34">
        <f t="shared" si="218"/>
        <v>2.9840115979381493E-2</v>
      </c>
      <c r="J2427" s="338">
        <f t="shared" si="219"/>
        <v>-5.2041704279304213E-17</v>
      </c>
      <c r="K2427" s="1786"/>
      <c r="L2427" s="1787"/>
      <c r="M2427" s="1786"/>
      <c r="N2427" s="1786"/>
      <c r="O2427" s="1786"/>
      <c r="P2427" s="1786"/>
      <c r="Q2427" s="1786"/>
    </row>
    <row r="2428" spans="1:17">
      <c r="A2428" s="764">
        <v>40843</v>
      </c>
      <c r="B2428" s="154">
        <f t="shared" si="213"/>
        <v>8.3640000000000006E-2</v>
      </c>
      <c r="C2428" s="206">
        <f t="shared" si="215"/>
        <v>7.5961340206185571E-2</v>
      </c>
      <c r="D2428" s="33">
        <f t="shared" si="214"/>
        <v>0.1057</v>
      </c>
      <c r="E2428" s="206">
        <f t="shared" si="216"/>
        <v>0.1057774484536083</v>
      </c>
      <c r="F2428" s="765">
        <v>10.57</v>
      </c>
      <c r="G2428" s="765">
        <v>2.206</v>
      </c>
      <c r="H2428" s="337">
        <f t="shared" si="217"/>
        <v>2.9816108247422681</v>
      </c>
      <c r="I2428" s="34">
        <f t="shared" si="218"/>
        <v>2.9816108247422729E-2</v>
      </c>
      <c r="J2428" s="338">
        <f t="shared" si="219"/>
        <v>-4.8572257327350599E-17</v>
      </c>
      <c r="K2428" s="1786"/>
      <c r="L2428" s="1787"/>
      <c r="M2428" s="1786"/>
      <c r="N2428" s="1786"/>
      <c r="O2428" s="1786"/>
      <c r="P2428" s="1786"/>
      <c r="Q2428" s="1786"/>
    </row>
    <row r="2429" spans="1:17">
      <c r="A2429" s="764">
        <v>40844</v>
      </c>
      <c r="B2429" s="154">
        <f t="shared" si="213"/>
        <v>8.4330000000000002E-2</v>
      </c>
      <c r="C2429" s="206">
        <f t="shared" si="215"/>
        <v>7.5960012886597941E-2</v>
      </c>
      <c r="D2429" s="33">
        <f t="shared" si="214"/>
        <v>0.1061</v>
      </c>
      <c r="E2429" s="206">
        <f t="shared" si="216"/>
        <v>0.10575244845360829</v>
      </c>
      <c r="F2429" s="765">
        <v>10.61</v>
      </c>
      <c r="G2429" s="765">
        <v>2.177</v>
      </c>
      <c r="H2429" s="337">
        <f t="shared" si="217"/>
        <v>2.9792435567010309</v>
      </c>
      <c r="I2429" s="34">
        <f t="shared" si="218"/>
        <v>2.9792435567010347E-2</v>
      </c>
      <c r="J2429" s="338">
        <f t="shared" si="219"/>
        <v>-3.8163916471489756E-17</v>
      </c>
      <c r="K2429" s="1786"/>
      <c r="L2429" s="1787"/>
      <c r="M2429" s="1786"/>
      <c r="N2429" s="1786"/>
      <c r="O2429" s="1786"/>
      <c r="P2429" s="1786"/>
      <c r="Q2429" s="1786"/>
    </row>
    <row r="2430" spans="1:17">
      <c r="A2430" s="764">
        <v>40847</v>
      </c>
      <c r="B2430" s="154">
        <f t="shared" si="213"/>
        <v>8.8550000000000004E-2</v>
      </c>
      <c r="C2430" s="206">
        <f t="shared" si="215"/>
        <v>7.5967306701030926E-2</v>
      </c>
      <c r="D2430" s="33">
        <f t="shared" si="214"/>
        <v>0.10880000000000001</v>
      </c>
      <c r="E2430" s="206">
        <f t="shared" si="216"/>
        <v>0.10573414948453613</v>
      </c>
      <c r="F2430" s="765">
        <v>10.88</v>
      </c>
      <c r="G2430" s="765">
        <v>2.0249999999999999</v>
      </c>
      <c r="H2430" s="337">
        <f t="shared" si="217"/>
        <v>2.9766842783505156</v>
      </c>
      <c r="I2430" s="34">
        <f t="shared" si="218"/>
        <v>2.9766842783505207E-2</v>
      </c>
      <c r="J2430" s="338">
        <f t="shared" si="219"/>
        <v>-5.2041704279304213E-17</v>
      </c>
      <c r="K2430" s="1786"/>
      <c r="L2430" s="1787"/>
      <c r="M2430" s="1786"/>
      <c r="N2430" s="1786"/>
      <c r="O2430" s="1786"/>
      <c r="P2430" s="1786"/>
      <c r="Q2430" s="1786"/>
    </row>
    <row r="2431" spans="1:17">
      <c r="A2431" s="764">
        <v>40848</v>
      </c>
      <c r="B2431" s="154">
        <f t="shared" si="213"/>
        <v>9.4619999999999996E-2</v>
      </c>
      <c r="C2431" s="206">
        <f t="shared" si="215"/>
        <v>7.5982280927835058E-2</v>
      </c>
      <c r="D2431" s="33">
        <f t="shared" si="214"/>
        <v>0.11230000000000001</v>
      </c>
      <c r="E2431" s="206">
        <f t="shared" si="216"/>
        <v>0.1057211340206186</v>
      </c>
      <c r="F2431" s="765">
        <v>11.23</v>
      </c>
      <c r="G2431" s="765">
        <v>1.768</v>
      </c>
      <c r="H2431" s="337">
        <f t="shared" si="217"/>
        <v>2.9738853092783502</v>
      </c>
      <c r="I2431" s="34">
        <f t="shared" si="218"/>
        <v>2.973885309278354E-2</v>
      </c>
      <c r="J2431" s="338">
        <f t="shared" si="219"/>
        <v>-3.8163916471489756E-17</v>
      </c>
      <c r="K2431" s="1786"/>
      <c r="L2431" s="1787"/>
      <c r="M2431" s="1786"/>
      <c r="N2431" s="1786"/>
      <c r="O2431" s="1786"/>
      <c r="P2431" s="1786"/>
      <c r="Q2431" s="1786"/>
    </row>
    <row r="2432" spans="1:17">
      <c r="A2432" s="764">
        <v>40849</v>
      </c>
      <c r="B2432" s="154">
        <f t="shared" si="213"/>
        <v>9.3329999999999996E-2</v>
      </c>
      <c r="C2432" s="206">
        <f t="shared" si="215"/>
        <v>7.598936855670102E-2</v>
      </c>
      <c r="D2432" s="33">
        <f t="shared" si="214"/>
        <v>0.1116</v>
      </c>
      <c r="E2432" s="206">
        <f t="shared" si="216"/>
        <v>0.10570270618556706</v>
      </c>
      <c r="F2432" s="765">
        <v>11.16</v>
      </c>
      <c r="G2432" s="765">
        <v>1.827</v>
      </c>
      <c r="H2432" s="337">
        <f t="shared" si="217"/>
        <v>2.9713337628865979</v>
      </c>
      <c r="I2432" s="34">
        <f t="shared" si="218"/>
        <v>2.9713337628866035E-2</v>
      </c>
      <c r="J2432" s="338">
        <f t="shared" si="219"/>
        <v>-5.5511151231257827E-17</v>
      </c>
      <c r="K2432" s="1786"/>
      <c r="L2432" s="1787"/>
      <c r="M2432" s="1786"/>
      <c r="N2432" s="1786"/>
      <c r="O2432" s="1786"/>
      <c r="P2432" s="1786"/>
      <c r="Q2432" s="1786"/>
    </row>
    <row r="2433" spans="1:17">
      <c r="A2433" s="764">
        <v>40850</v>
      </c>
      <c r="B2433" s="154">
        <f t="shared" si="213"/>
        <v>9.0470000000000009E-2</v>
      </c>
      <c r="C2433" s="206">
        <f t="shared" si="215"/>
        <v>7.5990863402061862E-2</v>
      </c>
      <c r="D2433" s="33">
        <f t="shared" si="214"/>
        <v>0.1096</v>
      </c>
      <c r="E2433" s="206">
        <f t="shared" si="216"/>
        <v>0.10568015463917528</v>
      </c>
      <c r="F2433" s="765">
        <v>10.96</v>
      </c>
      <c r="G2433" s="765">
        <v>1.913</v>
      </c>
      <c r="H2433" s="337">
        <f t="shared" si="217"/>
        <v>2.9689291237113404</v>
      </c>
      <c r="I2433" s="34">
        <f t="shared" si="218"/>
        <v>2.9689291237113419E-2</v>
      </c>
      <c r="J2433" s="338">
        <f t="shared" si="219"/>
        <v>0</v>
      </c>
      <c r="K2433" s="1786"/>
      <c r="L2433" s="1787"/>
      <c r="M2433" s="1786"/>
      <c r="N2433" s="1786"/>
      <c r="O2433" s="1786"/>
      <c r="P2433" s="1786"/>
      <c r="Q2433" s="1786"/>
    </row>
    <row r="2434" spans="1:17">
      <c r="A2434" s="764">
        <v>40851</v>
      </c>
      <c r="B2434" s="154">
        <f t="shared" si="213"/>
        <v>9.2069999999999985E-2</v>
      </c>
      <c r="C2434" s="206">
        <f t="shared" si="215"/>
        <v>7.5989548969072174E-2</v>
      </c>
      <c r="D2434" s="33">
        <f t="shared" si="214"/>
        <v>0.1103</v>
      </c>
      <c r="E2434" s="206">
        <f t="shared" si="216"/>
        <v>0.10565399484536084</v>
      </c>
      <c r="F2434" s="765">
        <v>11.03</v>
      </c>
      <c r="G2434" s="765">
        <v>1.823</v>
      </c>
      <c r="H2434" s="337">
        <f t="shared" si="217"/>
        <v>2.9664445876288661</v>
      </c>
      <c r="I2434" s="34">
        <f t="shared" si="218"/>
        <v>2.9664445876288664E-2</v>
      </c>
      <c r="J2434" s="338">
        <f t="shared" si="219"/>
        <v>0</v>
      </c>
      <c r="K2434" s="1786"/>
      <c r="L2434" s="1787"/>
      <c r="M2434" s="1786"/>
      <c r="N2434" s="1786"/>
      <c r="O2434" s="1786"/>
      <c r="P2434" s="1786"/>
      <c r="Q2434" s="1786"/>
    </row>
    <row r="2435" spans="1:17">
      <c r="A2435" s="764">
        <v>40854</v>
      </c>
      <c r="B2435" s="154">
        <f t="shared" si="213"/>
        <v>9.3000000000000013E-2</v>
      </c>
      <c r="C2435" s="206">
        <f t="shared" si="215"/>
        <v>7.5985167525773209E-2</v>
      </c>
      <c r="D2435" s="33">
        <f t="shared" si="214"/>
        <v>0.1108</v>
      </c>
      <c r="E2435" s="206">
        <f t="shared" si="216"/>
        <v>0.10562409793814434</v>
      </c>
      <c r="F2435" s="765">
        <v>11.08</v>
      </c>
      <c r="G2435" s="765">
        <v>1.78</v>
      </c>
      <c r="H2435" s="337">
        <f t="shared" si="217"/>
        <v>2.9638930412371138</v>
      </c>
      <c r="I2435" s="34">
        <f t="shared" si="218"/>
        <v>2.9638930412371131E-2</v>
      </c>
      <c r="J2435" s="338">
        <f t="shared" si="219"/>
        <v>0</v>
      </c>
      <c r="K2435" s="1786"/>
      <c r="L2435" s="1787"/>
      <c r="M2435" s="1786"/>
      <c r="N2435" s="1786"/>
      <c r="O2435" s="1786"/>
      <c r="P2435" s="1786"/>
      <c r="Q2435" s="1786"/>
    </row>
    <row r="2436" spans="1:17">
      <c r="A2436" s="764">
        <v>40855</v>
      </c>
      <c r="B2436" s="154">
        <f t="shared" si="213"/>
        <v>9.2490000000000003E-2</v>
      </c>
      <c r="C2436" s="206">
        <f t="shared" si="215"/>
        <v>7.598118556701032E-2</v>
      </c>
      <c r="D2436" s="33">
        <f t="shared" si="214"/>
        <v>0.1105</v>
      </c>
      <c r="E2436" s="206">
        <f t="shared" si="216"/>
        <v>0.10559497422680414</v>
      </c>
      <c r="F2436" s="765">
        <v>11.05</v>
      </c>
      <c r="G2436" s="765">
        <v>1.8009999999999999</v>
      </c>
      <c r="H2436" s="337">
        <f t="shared" si="217"/>
        <v>2.9613788659793818</v>
      </c>
      <c r="I2436" s="34">
        <f t="shared" si="218"/>
        <v>2.9613788659793819E-2</v>
      </c>
      <c r="J2436" s="338">
        <f t="shared" si="219"/>
        <v>0</v>
      </c>
      <c r="K2436" s="1786"/>
      <c r="L2436" s="1787"/>
      <c r="M2436" s="1786"/>
      <c r="N2436" s="1786"/>
      <c r="O2436" s="1786"/>
      <c r="P2436" s="1786"/>
      <c r="Q2436" s="1786"/>
    </row>
    <row r="2437" spans="1:17">
      <c r="A2437" s="764">
        <v>40856</v>
      </c>
      <c r="B2437" s="154">
        <f t="shared" si="213"/>
        <v>9.5189999999999997E-2</v>
      </c>
      <c r="C2437" s="206">
        <f t="shared" si="215"/>
        <v>7.598873711340208E-2</v>
      </c>
      <c r="D2437" s="33">
        <f t="shared" si="214"/>
        <v>0.1124</v>
      </c>
      <c r="E2437" s="206">
        <f t="shared" si="216"/>
        <v>0.10557590206185567</v>
      </c>
      <c r="F2437" s="765">
        <v>11.24</v>
      </c>
      <c r="G2437" s="765">
        <v>1.7210000000000001</v>
      </c>
      <c r="H2437" s="337">
        <f t="shared" si="217"/>
        <v>2.9587164948453606</v>
      </c>
      <c r="I2437" s="34">
        <f t="shared" si="218"/>
        <v>2.9587164948453593E-2</v>
      </c>
      <c r="J2437" s="338">
        <f t="shared" si="219"/>
        <v>0</v>
      </c>
      <c r="K2437" s="1786"/>
      <c r="L2437" s="1787"/>
      <c r="M2437" s="1786"/>
      <c r="N2437" s="1786"/>
      <c r="O2437" s="1786"/>
      <c r="P2437" s="1786"/>
      <c r="Q2437" s="1786"/>
    </row>
    <row r="2438" spans="1:17">
      <c r="A2438" s="764">
        <v>40857</v>
      </c>
      <c r="B2438" s="154">
        <f t="shared" ref="B2438:B2501" si="220">(F2438-G2438)/100</f>
        <v>9.491999999999999E-2</v>
      </c>
      <c r="C2438" s="206">
        <f t="shared" si="215"/>
        <v>7.5998827319587639E-2</v>
      </c>
      <c r="D2438" s="33">
        <f t="shared" si="214"/>
        <v>0.11269999999999999</v>
      </c>
      <c r="E2438" s="206">
        <f t="shared" si="216"/>
        <v>0.10556030927835053</v>
      </c>
      <c r="F2438" s="765">
        <v>11.27</v>
      </c>
      <c r="G2438" s="765">
        <v>1.778</v>
      </c>
      <c r="H2438" s="337">
        <f t="shared" si="217"/>
        <v>2.9561481958762887</v>
      </c>
      <c r="I2438" s="34">
        <f t="shared" si="218"/>
        <v>2.9561481958762889E-2</v>
      </c>
      <c r="J2438" s="338">
        <f t="shared" si="219"/>
        <v>0</v>
      </c>
      <c r="K2438" s="1786"/>
      <c r="L2438" s="1787"/>
      <c r="M2438" s="1786"/>
      <c r="N2438" s="1786"/>
      <c r="O2438" s="1786"/>
      <c r="P2438" s="1786"/>
      <c r="Q2438" s="1786"/>
    </row>
    <row r="2439" spans="1:17">
      <c r="A2439" s="764">
        <v>40858</v>
      </c>
      <c r="B2439" s="154">
        <f t="shared" si="220"/>
        <v>9.2020000000000005E-2</v>
      </c>
      <c r="C2439" s="206">
        <f t="shared" si="215"/>
        <v>7.6008389175257735E-2</v>
      </c>
      <c r="D2439" s="33">
        <f t="shared" ref="D2439:D2502" si="221">F2439/100</f>
        <v>0.1109</v>
      </c>
      <c r="E2439" s="206">
        <f t="shared" si="216"/>
        <v>0.10554394329896907</v>
      </c>
      <c r="F2439" s="765">
        <v>11.09</v>
      </c>
      <c r="G2439" s="765">
        <v>1.8879999999999999</v>
      </c>
      <c r="H2439" s="337">
        <f t="shared" si="217"/>
        <v>2.9535554123711334</v>
      </c>
      <c r="I2439" s="34">
        <f t="shared" si="218"/>
        <v>2.9535554123711338E-2</v>
      </c>
      <c r="J2439" s="338">
        <f t="shared" si="219"/>
        <v>0</v>
      </c>
      <c r="K2439" s="1786"/>
      <c r="L2439" s="1787"/>
      <c r="M2439" s="1786"/>
      <c r="N2439" s="1786"/>
      <c r="O2439" s="1786"/>
      <c r="P2439" s="1786"/>
      <c r="Q2439" s="1786"/>
    </row>
    <row r="2440" spans="1:17">
      <c r="A2440" s="764">
        <v>40861</v>
      </c>
      <c r="B2440" s="154">
        <f t="shared" si="220"/>
        <v>9.3789999999999998E-2</v>
      </c>
      <c r="C2440" s="206">
        <f t="shared" si="215"/>
        <v>7.6021791237113404E-2</v>
      </c>
      <c r="D2440" s="33">
        <f t="shared" si="221"/>
        <v>0.1116</v>
      </c>
      <c r="E2440" s="206">
        <f t="shared" si="216"/>
        <v>0.10553092783505157</v>
      </c>
      <c r="F2440" s="765">
        <v>11.16</v>
      </c>
      <c r="G2440" s="765">
        <v>1.7809999999999999</v>
      </c>
      <c r="H2440" s="337">
        <f t="shared" si="217"/>
        <v>2.9509136597938141</v>
      </c>
      <c r="I2440" s="34">
        <f t="shared" si="218"/>
        <v>2.9509136597938163E-2</v>
      </c>
      <c r="J2440" s="338">
        <f t="shared" si="219"/>
        <v>0</v>
      </c>
      <c r="K2440" s="1786"/>
      <c r="L2440" s="1787"/>
      <c r="M2440" s="1786"/>
      <c r="N2440" s="1786"/>
      <c r="O2440" s="1786"/>
      <c r="P2440" s="1786"/>
      <c r="Q2440" s="1786"/>
    </row>
    <row r="2441" spans="1:17">
      <c r="A2441" s="764">
        <v>40862</v>
      </c>
      <c r="B2441" s="154">
        <f t="shared" si="220"/>
        <v>9.4879999999999992E-2</v>
      </c>
      <c r="C2441" s="206">
        <f t="shared" si="215"/>
        <v>7.6040760309278352E-2</v>
      </c>
      <c r="D2441" s="33">
        <f t="shared" si="221"/>
        <v>0.11269999999999999</v>
      </c>
      <c r="E2441" s="206">
        <f t="shared" si="216"/>
        <v>0.10552384020618558</v>
      </c>
      <c r="F2441" s="765">
        <v>11.27</v>
      </c>
      <c r="G2441" s="765">
        <v>1.782</v>
      </c>
      <c r="H2441" s="337">
        <f t="shared" si="217"/>
        <v>2.9483079896907212</v>
      </c>
      <c r="I2441" s="34">
        <f t="shared" si="218"/>
        <v>2.9483079896907224E-2</v>
      </c>
      <c r="J2441" s="338">
        <f t="shared" si="219"/>
        <v>0</v>
      </c>
      <c r="K2441" s="1786"/>
      <c r="L2441" s="1787"/>
      <c r="M2441" s="1786"/>
      <c r="N2441" s="1786"/>
      <c r="O2441" s="1786"/>
      <c r="P2441" s="1786"/>
      <c r="Q2441" s="1786"/>
    </row>
    <row r="2442" spans="1:17">
      <c r="A2442" s="764">
        <v>40863</v>
      </c>
      <c r="B2442" s="154">
        <f t="shared" si="220"/>
        <v>9.4750000000000015E-2</v>
      </c>
      <c r="C2442" s="206">
        <f t="shared" si="215"/>
        <v>7.6058054123711347E-2</v>
      </c>
      <c r="D2442" s="33">
        <f t="shared" si="221"/>
        <v>0.11290000000000001</v>
      </c>
      <c r="E2442" s="206">
        <f t="shared" si="216"/>
        <v>0.1055159793814433</v>
      </c>
      <c r="F2442" s="765">
        <v>11.290000000000001</v>
      </c>
      <c r="G2442" s="765">
        <v>1.8149999999999999</v>
      </c>
      <c r="H2442" s="337">
        <f t="shared" si="217"/>
        <v>2.9457925257731956</v>
      </c>
      <c r="I2442" s="34">
        <f t="shared" si="218"/>
        <v>2.9457925257731957E-2</v>
      </c>
      <c r="J2442" s="338">
        <f t="shared" si="219"/>
        <v>0</v>
      </c>
      <c r="K2442" s="1786"/>
      <c r="L2442" s="1787"/>
      <c r="M2442" s="1786"/>
      <c r="N2442" s="1786"/>
      <c r="O2442" s="1786"/>
      <c r="P2442" s="1786"/>
      <c r="Q2442" s="1786"/>
    </row>
    <row r="2443" spans="1:17">
      <c r="A2443" s="764">
        <v>40864</v>
      </c>
      <c r="B2443" s="154">
        <f t="shared" si="220"/>
        <v>9.5080000000000012E-2</v>
      </c>
      <c r="C2443" s="206">
        <f t="shared" si="215"/>
        <v>7.6069033505154635E-2</v>
      </c>
      <c r="D2443" s="33">
        <f t="shared" si="221"/>
        <v>0.114</v>
      </c>
      <c r="E2443" s="206">
        <f t="shared" si="216"/>
        <v>0.10550360824742271</v>
      </c>
      <c r="F2443" s="765">
        <v>11.4</v>
      </c>
      <c r="G2443" s="765">
        <v>1.8919999999999999</v>
      </c>
      <c r="H2443" s="337">
        <f t="shared" si="217"/>
        <v>2.9434574742268036</v>
      </c>
      <c r="I2443" s="34">
        <f t="shared" si="218"/>
        <v>2.9434574742268071E-2</v>
      </c>
      <c r="J2443" s="338">
        <f t="shared" si="219"/>
        <v>-3.4694469519536142E-17</v>
      </c>
      <c r="K2443" s="1786"/>
      <c r="L2443" s="1787"/>
      <c r="M2443" s="1786"/>
      <c r="N2443" s="1786"/>
      <c r="O2443" s="1786"/>
      <c r="P2443" s="1786"/>
      <c r="Q2443" s="1786"/>
    </row>
    <row r="2444" spans="1:17">
      <c r="A2444" s="764">
        <v>40865</v>
      </c>
      <c r="B2444" s="154">
        <f t="shared" si="220"/>
        <v>9.4830000000000012E-2</v>
      </c>
      <c r="C2444" s="206">
        <f t="shared" si="215"/>
        <v>7.608029639175258E-2</v>
      </c>
      <c r="D2444" s="33">
        <f t="shared" si="221"/>
        <v>0.1145</v>
      </c>
      <c r="E2444" s="206">
        <f t="shared" si="216"/>
        <v>0.10549278350515467</v>
      </c>
      <c r="F2444" s="765">
        <v>11.450000000000001</v>
      </c>
      <c r="G2444" s="765">
        <v>1.9670000000000001</v>
      </c>
      <c r="H2444" s="337">
        <f t="shared" si="217"/>
        <v>2.9412487113402062</v>
      </c>
      <c r="I2444" s="34">
        <f t="shared" si="218"/>
        <v>2.9412487113402094E-2</v>
      </c>
      <c r="J2444" s="338">
        <f t="shared" si="219"/>
        <v>-3.1225022567582528E-17</v>
      </c>
      <c r="K2444" s="1786"/>
      <c r="L2444" s="1787"/>
      <c r="M2444" s="1786"/>
      <c r="N2444" s="1786"/>
      <c r="O2444" s="1786"/>
      <c r="P2444" s="1786"/>
      <c r="Q2444" s="1786"/>
    </row>
    <row r="2445" spans="1:17">
      <c r="A2445" s="764">
        <v>40868</v>
      </c>
      <c r="B2445" s="154">
        <f t="shared" si="220"/>
        <v>9.7850000000000006E-2</v>
      </c>
      <c r="C2445" s="206">
        <f t="shared" ref="C2445:C2508" si="222">AVERAGE(B1670:B2445)</f>
        <v>7.6093260309278363E-2</v>
      </c>
      <c r="D2445" s="33">
        <f t="shared" si="221"/>
        <v>0.11700000000000001</v>
      </c>
      <c r="E2445" s="206">
        <f t="shared" ref="E2445:E2508" si="223">AVERAGE(D1670:D2445)</f>
        <v>0.10548311855670105</v>
      </c>
      <c r="F2445" s="765">
        <v>11.700000000000001</v>
      </c>
      <c r="G2445" s="765">
        <v>1.915</v>
      </c>
      <c r="H2445" s="337">
        <f t="shared" ref="H2445:H2508" si="224">AVERAGE(G1670:G2445)</f>
        <v>2.9389858247422684</v>
      </c>
      <c r="I2445" s="34">
        <f t="shared" ref="I2445:I2508" si="225">E2445-C2445</f>
        <v>2.9389858247422684E-2</v>
      </c>
      <c r="J2445" s="338">
        <f t="shared" ref="J2445:J2508" si="226">H2445/100-I2445</f>
        <v>0</v>
      </c>
      <c r="K2445" s="1786"/>
      <c r="L2445" s="1787"/>
      <c r="M2445" s="1786"/>
      <c r="N2445" s="1786"/>
      <c r="O2445" s="1786"/>
      <c r="P2445" s="1786"/>
      <c r="Q2445" s="1786"/>
    </row>
    <row r="2446" spans="1:17">
      <c r="A2446" s="764">
        <v>40869</v>
      </c>
      <c r="B2446" s="154">
        <f t="shared" si="220"/>
        <v>9.8909999999999998E-2</v>
      </c>
      <c r="C2446" s="206">
        <f t="shared" si="222"/>
        <v>7.6104239690721665E-2</v>
      </c>
      <c r="D2446" s="33">
        <f t="shared" si="221"/>
        <v>0.11810000000000001</v>
      </c>
      <c r="E2446" s="206">
        <f t="shared" si="223"/>
        <v>0.10547203608247424</v>
      </c>
      <c r="F2446" s="765">
        <v>11.81</v>
      </c>
      <c r="G2446" s="765">
        <v>1.919</v>
      </c>
      <c r="H2446" s="337">
        <f t="shared" si="224"/>
        <v>2.9367796391752581</v>
      </c>
      <c r="I2446" s="34">
        <f t="shared" si="225"/>
        <v>2.9367796391752576E-2</v>
      </c>
      <c r="J2446" s="338">
        <f t="shared" si="226"/>
        <v>0</v>
      </c>
      <c r="K2446" s="1786"/>
      <c r="L2446" s="1787"/>
      <c r="M2446" s="1786"/>
      <c r="N2446" s="1786"/>
      <c r="O2446" s="1786"/>
      <c r="P2446" s="1786"/>
      <c r="Q2446" s="1786"/>
    </row>
    <row r="2447" spans="1:17">
      <c r="A2447" s="764">
        <v>40870</v>
      </c>
      <c r="B2447" s="154">
        <f t="shared" si="220"/>
        <v>9.7720000000000001E-2</v>
      </c>
      <c r="C2447" s="206">
        <f t="shared" si="222"/>
        <v>7.6113286082474238E-2</v>
      </c>
      <c r="D2447" s="33">
        <f t="shared" si="221"/>
        <v>0.1192</v>
      </c>
      <c r="E2447" s="206">
        <f t="shared" si="223"/>
        <v>0.10546185567010312</v>
      </c>
      <c r="F2447" s="765">
        <v>11.92</v>
      </c>
      <c r="G2447" s="765">
        <v>2.1480000000000001</v>
      </c>
      <c r="H2447" s="337">
        <f t="shared" si="224"/>
        <v>2.9348569587628868</v>
      </c>
      <c r="I2447" s="34">
        <f t="shared" si="225"/>
        <v>2.9348569587628881E-2</v>
      </c>
      <c r="J2447" s="338">
        <f t="shared" si="226"/>
        <v>0</v>
      </c>
      <c r="K2447" s="1786"/>
      <c r="L2447" s="1787"/>
      <c r="M2447" s="1786"/>
      <c r="N2447" s="1786"/>
      <c r="O2447" s="1786"/>
      <c r="P2447" s="1786"/>
      <c r="Q2447" s="1786"/>
    </row>
    <row r="2448" spans="1:17">
      <c r="A2448" s="764">
        <v>40871</v>
      </c>
      <c r="B2448" s="154">
        <f t="shared" si="220"/>
        <v>9.6760000000000013E-2</v>
      </c>
      <c r="C2448" s="206">
        <f t="shared" si="222"/>
        <v>7.6121262886597957E-2</v>
      </c>
      <c r="D2448" s="33">
        <f t="shared" si="221"/>
        <v>0.11870000000000001</v>
      </c>
      <c r="E2448" s="206">
        <f t="shared" si="223"/>
        <v>0.10545077319587631</v>
      </c>
      <c r="F2448" s="765">
        <v>11.870000000000001</v>
      </c>
      <c r="G2448" s="765">
        <v>2.194</v>
      </c>
      <c r="H2448" s="337">
        <f t="shared" si="224"/>
        <v>2.9329510309278355</v>
      </c>
      <c r="I2448" s="34">
        <f t="shared" si="225"/>
        <v>2.9329510309278356E-2</v>
      </c>
      <c r="J2448" s="338">
        <f t="shared" si="226"/>
        <v>0</v>
      </c>
      <c r="K2448" s="1786"/>
      <c r="L2448" s="1787"/>
      <c r="M2448" s="1786"/>
      <c r="N2448" s="1786"/>
      <c r="O2448" s="1786"/>
      <c r="P2448" s="1786"/>
      <c r="Q2448" s="1786"/>
    </row>
    <row r="2449" spans="1:17">
      <c r="A2449" s="764">
        <v>40872</v>
      </c>
      <c r="B2449" s="154">
        <f t="shared" si="220"/>
        <v>9.5769999999999994E-2</v>
      </c>
      <c r="C2449" s="206">
        <f t="shared" si="222"/>
        <v>7.6125360824742277E-2</v>
      </c>
      <c r="D2449" s="33">
        <f t="shared" si="221"/>
        <v>0.11840000000000001</v>
      </c>
      <c r="E2449" s="206">
        <f t="shared" si="223"/>
        <v>0.10543685567010311</v>
      </c>
      <c r="F2449" s="765">
        <v>11.84</v>
      </c>
      <c r="G2449" s="765">
        <v>2.2629999999999999</v>
      </c>
      <c r="H2449" s="337">
        <f t="shared" si="224"/>
        <v>2.9311494845360828</v>
      </c>
      <c r="I2449" s="34">
        <f t="shared" si="225"/>
        <v>2.931149484536083E-2</v>
      </c>
      <c r="J2449" s="338">
        <f t="shared" si="226"/>
        <v>0</v>
      </c>
      <c r="K2449" s="1786"/>
      <c r="L2449" s="1787"/>
      <c r="M2449" s="1786"/>
      <c r="N2449" s="1786"/>
      <c r="O2449" s="1786"/>
      <c r="P2449" s="1786"/>
      <c r="Q2449" s="1786"/>
    </row>
    <row r="2450" spans="1:17">
      <c r="A2450" s="764">
        <v>40875</v>
      </c>
      <c r="B2450" s="154">
        <f t="shared" si="220"/>
        <v>9.2399999999999996E-2</v>
      </c>
      <c r="C2450" s="206">
        <f t="shared" si="222"/>
        <v>7.6124149484536108E-2</v>
      </c>
      <c r="D2450" s="33">
        <f t="shared" si="221"/>
        <v>0.1154</v>
      </c>
      <c r="E2450" s="206">
        <f t="shared" si="223"/>
        <v>0.10541829896907218</v>
      </c>
      <c r="F2450" s="765">
        <v>11.540000000000001</v>
      </c>
      <c r="G2450" s="765">
        <v>2.3000000000000003</v>
      </c>
      <c r="H2450" s="337">
        <f t="shared" si="224"/>
        <v>2.9294149484536089</v>
      </c>
      <c r="I2450" s="34">
        <f t="shared" si="225"/>
        <v>2.9294149484536069E-2</v>
      </c>
      <c r="J2450" s="338">
        <f t="shared" si="226"/>
        <v>0</v>
      </c>
      <c r="K2450" s="1786"/>
      <c r="L2450" s="1787"/>
      <c r="M2450" s="1786"/>
      <c r="N2450" s="1786"/>
      <c r="O2450" s="1786"/>
      <c r="P2450" s="1786"/>
      <c r="Q2450" s="1786"/>
    </row>
    <row r="2451" spans="1:17">
      <c r="A2451" s="764">
        <v>40876</v>
      </c>
      <c r="B2451" s="154">
        <f t="shared" si="220"/>
        <v>9.1690000000000008E-2</v>
      </c>
      <c r="C2451" s="206">
        <f t="shared" si="222"/>
        <v>7.6117074742268059E-2</v>
      </c>
      <c r="D2451" s="33">
        <f t="shared" si="221"/>
        <v>0.115</v>
      </c>
      <c r="E2451" s="206">
        <f t="shared" si="223"/>
        <v>0.10539561855670104</v>
      </c>
      <c r="F2451" s="765">
        <v>11.5</v>
      </c>
      <c r="G2451" s="765">
        <v>2.331</v>
      </c>
      <c r="H2451" s="337">
        <f t="shared" si="224"/>
        <v>2.9278543814433</v>
      </c>
      <c r="I2451" s="34">
        <f t="shared" si="225"/>
        <v>2.9278543814432983E-2</v>
      </c>
      <c r="J2451" s="338">
        <f t="shared" si="226"/>
        <v>0</v>
      </c>
      <c r="K2451" s="1786"/>
      <c r="L2451" s="1787"/>
      <c r="M2451" s="1786"/>
      <c r="N2451" s="1786"/>
      <c r="O2451" s="1786"/>
      <c r="P2451" s="1786"/>
      <c r="Q2451" s="1786"/>
    </row>
    <row r="2452" spans="1:17">
      <c r="A2452" s="764">
        <v>40877</v>
      </c>
      <c r="B2452" s="154">
        <f t="shared" si="220"/>
        <v>8.989999999999998E-2</v>
      </c>
      <c r="C2452" s="206">
        <f t="shared" si="222"/>
        <v>7.6102396907216513E-2</v>
      </c>
      <c r="D2452" s="33">
        <f t="shared" si="221"/>
        <v>0.11269999999999999</v>
      </c>
      <c r="E2452" s="206">
        <f t="shared" si="223"/>
        <v>0.10536649484536086</v>
      </c>
      <c r="F2452" s="765">
        <v>11.27</v>
      </c>
      <c r="G2452" s="765">
        <v>2.2800000000000002</v>
      </c>
      <c r="H2452" s="337">
        <f t="shared" si="224"/>
        <v>2.9264097938144338</v>
      </c>
      <c r="I2452" s="34">
        <f t="shared" si="225"/>
        <v>2.9264097938144343E-2</v>
      </c>
      <c r="J2452" s="338">
        <f t="shared" si="226"/>
        <v>0</v>
      </c>
      <c r="K2452" s="1786"/>
      <c r="L2452" s="1787"/>
      <c r="M2452" s="1786"/>
      <c r="N2452" s="1786"/>
      <c r="O2452" s="1786"/>
      <c r="P2452" s="1786"/>
      <c r="Q2452" s="1786"/>
    </row>
    <row r="2453" spans="1:17">
      <c r="A2453" s="764">
        <v>40878</v>
      </c>
      <c r="B2453" s="154">
        <f t="shared" si="220"/>
        <v>9.1619999999999993E-2</v>
      </c>
      <c r="C2453" s="206">
        <f t="shared" si="222"/>
        <v>7.6088247422680416E-2</v>
      </c>
      <c r="D2453" s="33">
        <f t="shared" si="221"/>
        <v>0.1134</v>
      </c>
      <c r="E2453" s="206">
        <f t="shared" si="223"/>
        <v>0.10533672680412372</v>
      </c>
      <c r="F2453" s="765">
        <v>11.34</v>
      </c>
      <c r="G2453" s="765">
        <v>2.1779999999999999</v>
      </c>
      <c r="H2453" s="337">
        <f t="shared" si="224"/>
        <v>2.9248479381443309</v>
      </c>
      <c r="I2453" s="34">
        <f t="shared" si="225"/>
        <v>2.9248479381443301E-2</v>
      </c>
      <c r="J2453" s="338">
        <f t="shared" si="226"/>
        <v>0</v>
      </c>
      <c r="K2453" s="1786"/>
      <c r="L2453" s="1787"/>
      <c r="M2453" s="1786"/>
      <c r="N2453" s="1786"/>
      <c r="O2453" s="1786"/>
      <c r="P2453" s="1786"/>
      <c r="Q2453" s="1786"/>
    </row>
    <row r="2454" spans="1:17">
      <c r="A2454" s="764">
        <v>40879</v>
      </c>
      <c r="B2454" s="154">
        <f t="shared" si="220"/>
        <v>9.1150000000000009E-2</v>
      </c>
      <c r="C2454" s="206">
        <f t="shared" si="222"/>
        <v>7.608065721649486E-2</v>
      </c>
      <c r="D2454" s="33">
        <f t="shared" si="221"/>
        <v>0.1125</v>
      </c>
      <c r="E2454" s="206">
        <f t="shared" si="223"/>
        <v>0.10531250000000002</v>
      </c>
      <c r="F2454" s="765">
        <v>11.25</v>
      </c>
      <c r="G2454" s="765">
        <v>2.1350000000000002</v>
      </c>
      <c r="H2454" s="337">
        <f t="shared" si="224"/>
        <v>2.9231842783505169</v>
      </c>
      <c r="I2454" s="34">
        <f t="shared" si="225"/>
        <v>2.9231842783505158E-2</v>
      </c>
      <c r="J2454" s="338">
        <f t="shared" si="226"/>
        <v>0</v>
      </c>
      <c r="K2454" s="1786"/>
      <c r="L2454" s="1787"/>
      <c r="M2454" s="1786"/>
      <c r="N2454" s="1786"/>
      <c r="O2454" s="1786"/>
      <c r="P2454" s="1786"/>
      <c r="Q2454" s="1786"/>
    </row>
    <row r="2455" spans="1:17">
      <c r="A2455" s="764">
        <v>40882</v>
      </c>
      <c r="B2455" s="154">
        <f t="shared" si="220"/>
        <v>8.9260000000000006E-2</v>
      </c>
      <c r="C2455" s="206">
        <f t="shared" si="222"/>
        <v>7.6070425257731986E-2</v>
      </c>
      <c r="D2455" s="33">
        <f t="shared" si="221"/>
        <v>0.11130000000000001</v>
      </c>
      <c r="E2455" s="206">
        <f t="shared" si="223"/>
        <v>0.10528750000000001</v>
      </c>
      <c r="F2455" s="765">
        <v>11.13</v>
      </c>
      <c r="G2455" s="765">
        <v>2.2040000000000002</v>
      </c>
      <c r="H2455" s="337">
        <f t="shared" si="224"/>
        <v>2.9217074742268059</v>
      </c>
      <c r="I2455" s="34">
        <f t="shared" si="225"/>
        <v>2.921707474226802E-2</v>
      </c>
      <c r="J2455" s="338">
        <f t="shared" si="226"/>
        <v>3.8163916471489756E-17</v>
      </c>
      <c r="K2455" s="1786"/>
      <c r="L2455" s="1787"/>
      <c r="M2455" s="1786"/>
      <c r="N2455" s="1786"/>
      <c r="O2455" s="1786"/>
      <c r="P2455" s="1786"/>
      <c r="Q2455" s="1786"/>
    </row>
    <row r="2456" spans="1:17">
      <c r="A2456" s="764">
        <v>40883</v>
      </c>
      <c r="B2456" s="154">
        <f t="shared" si="220"/>
        <v>9.0319999999999998E-2</v>
      </c>
      <c r="C2456" s="206">
        <f t="shared" si="222"/>
        <v>7.6061095360824768E-2</v>
      </c>
      <c r="D2456" s="33">
        <f t="shared" si="221"/>
        <v>0.11220000000000001</v>
      </c>
      <c r="E2456" s="206">
        <f t="shared" si="223"/>
        <v>0.10526404639175257</v>
      </c>
      <c r="F2456" s="765">
        <v>11.22</v>
      </c>
      <c r="G2456" s="765">
        <v>2.1880000000000002</v>
      </c>
      <c r="H2456" s="337">
        <f t="shared" si="224"/>
        <v>2.9202951030927857</v>
      </c>
      <c r="I2456" s="34">
        <f t="shared" si="225"/>
        <v>2.9202951030927807E-2</v>
      </c>
      <c r="J2456" s="338">
        <f t="shared" si="226"/>
        <v>5.2041704279304213E-17</v>
      </c>
      <c r="K2456" s="1786"/>
      <c r="L2456" s="1787"/>
      <c r="M2456" s="1786"/>
      <c r="N2456" s="1786"/>
      <c r="O2456" s="1786"/>
      <c r="P2456" s="1786"/>
      <c r="Q2456" s="1786"/>
    </row>
    <row r="2457" spans="1:17">
      <c r="A2457" s="764">
        <v>40884</v>
      </c>
      <c r="B2457" s="154">
        <f t="shared" si="220"/>
        <v>9.1559999999999989E-2</v>
      </c>
      <c r="C2457" s="206">
        <f t="shared" si="222"/>
        <v>7.6056842783505163E-2</v>
      </c>
      <c r="D2457" s="33">
        <f t="shared" si="221"/>
        <v>0.11259999999999999</v>
      </c>
      <c r="E2457" s="206">
        <f t="shared" si="223"/>
        <v>0.1052444587628866</v>
      </c>
      <c r="F2457" s="765">
        <v>11.26</v>
      </c>
      <c r="G2457" s="765">
        <v>2.1040000000000001</v>
      </c>
      <c r="H2457" s="337">
        <f t="shared" si="224"/>
        <v>2.9187615979381465</v>
      </c>
      <c r="I2457" s="34">
        <f t="shared" si="225"/>
        <v>2.9187615979381437E-2</v>
      </c>
      <c r="J2457" s="338">
        <f t="shared" si="226"/>
        <v>2.7755575615628914E-17</v>
      </c>
      <c r="K2457" s="1786"/>
      <c r="L2457" s="1787"/>
      <c r="M2457" s="1786"/>
      <c r="N2457" s="1786"/>
      <c r="O2457" s="1786"/>
      <c r="P2457" s="1786"/>
      <c r="Q2457" s="1786"/>
    </row>
    <row r="2458" spans="1:17">
      <c r="A2458" s="764">
        <v>40885</v>
      </c>
      <c r="B2458" s="154">
        <f t="shared" si="220"/>
        <v>9.4340000000000007E-2</v>
      </c>
      <c r="C2458" s="206">
        <f t="shared" si="222"/>
        <v>7.6054548969072183E-2</v>
      </c>
      <c r="D2458" s="33">
        <f t="shared" si="221"/>
        <v>0.1145</v>
      </c>
      <c r="E2458" s="206">
        <f t="shared" si="223"/>
        <v>0.10522615979381444</v>
      </c>
      <c r="F2458" s="765">
        <v>11.450000000000001</v>
      </c>
      <c r="G2458" s="765">
        <v>2.016</v>
      </c>
      <c r="H2458" s="337">
        <f t="shared" si="224"/>
        <v>2.9171610824742289</v>
      </c>
      <c r="I2458" s="34">
        <f t="shared" si="225"/>
        <v>2.9171610824742261E-2</v>
      </c>
      <c r="J2458" s="338">
        <f t="shared" si="226"/>
        <v>2.7755575615628914E-17</v>
      </c>
      <c r="K2458" s="1786"/>
      <c r="L2458" s="1787"/>
      <c r="M2458" s="1786"/>
      <c r="N2458" s="1786"/>
      <c r="O2458" s="1786"/>
      <c r="P2458" s="1786"/>
      <c r="Q2458" s="1786"/>
    </row>
    <row r="2459" spans="1:17">
      <c r="A2459" s="764">
        <v>40886</v>
      </c>
      <c r="B2459" s="154">
        <f t="shared" si="220"/>
        <v>9.1909999999999992E-2</v>
      </c>
      <c r="C2459" s="206">
        <f t="shared" si="222"/>
        <v>7.6043015463917549E-2</v>
      </c>
      <c r="D2459" s="33">
        <f t="shared" si="221"/>
        <v>0.1134</v>
      </c>
      <c r="E2459" s="206">
        <f t="shared" si="223"/>
        <v>0.10520167525773197</v>
      </c>
      <c r="F2459" s="765">
        <v>11.34</v>
      </c>
      <c r="G2459" s="765">
        <v>2.149</v>
      </c>
      <c r="H2459" s="337">
        <f t="shared" si="224"/>
        <v>2.915865979381445</v>
      </c>
      <c r="I2459" s="34">
        <f t="shared" si="225"/>
        <v>2.915865979381442E-2</v>
      </c>
      <c r="J2459" s="338">
        <f t="shared" si="226"/>
        <v>2.7755575615628914E-17</v>
      </c>
      <c r="K2459" s="1786"/>
      <c r="L2459" s="1787"/>
      <c r="M2459" s="1786"/>
      <c r="N2459" s="1786"/>
      <c r="O2459" s="1786"/>
      <c r="P2459" s="1786"/>
      <c r="Q2459" s="1786"/>
    </row>
    <row r="2460" spans="1:17">
      <c r="A2460" s="764">
        <v>40889</v>
      </c>
      <c r="B2460" s="154">
        <f t="shared" si="220"/>
        <v>9.529E-2</v>
      </c>
      <c r="C2460" s="206">
        <f t="shared" si="222"/>
        <v>7.6036018041237122E-2</v>
      </c>
      <c r="D2460" s="33">
        <f t="shared" si="221"/>
        <v>0.11550000000000001</v>
      </c>
      <c r="E2460" s="206">
        <f t="shared" si="223"/>
        <v>0.10518144329896907</v>
      </c>
      <c r="F2460" s="765">
        <v>11.55</v>
      </c>
      <c r="G2460" s="765">
        <v>2.0209999999999999</v>
      </c>
      <c r="H2460" s="337">
        <f t="shared" si="224"/>
        <v>2.9145425257731983</v>
      </c>
      <c r="I2460" s="34">
        <f t="shared" si="225"/>
        <v>2.9145425257731949E-2</v>
      </c>
      <c r="J2460" s="338">
        <f t="shared" si="226"/>
        <v>3.4694469519536142E-17</v>
      </c>
      <c r="K2460" s="1786"/>
      <c r="L2460" s="1787"/>
      <c r="M2460" s="1786"/>
      <c r="N2460" s="1786"/>
      <c r="O2460" s="1786"/>
      <c r="P2460" s="1786"/>
      <c r="Q2460" s="1786"/>
    </row>
    <row r="2461" spans="1:17">
      <c r="A2461" s="764">
        <v>40890</v>
      </c>
      <c r="B2461" s="154">
        <f t="shared" si="220"/>
        <v>9.5219999999999999E-2</v>
      </c>
      <c r="C2461" s="206">
        <f t="shared" si="222"/>
        <v>7.6028518041237128E-2</v>
      </c>
      <c r="D2461" s="33">
        <f t="shared" si="221"/>
        <v>0.11550000000000001</v>
      </c>
      <c r="E2461" s="206">
        <f t="shared" si="223"/>
        <v>0.10516095360824743</v>
      </c>
      <c r="F2461" s="765">
        <v>11.55</v>
      </c>
      <c r="G2461" s="765">
        <v>2.028</v>
      </c>
      <c r="H2461" s="337">
        <f t="shared" si="224"/>
        <v>2.9132435567010329</v>
      </c>
      <c r="I2461" s="34">
        <f t="shared" si="225"/>
        <v>2.9132435567010298E-2</v>
      </c>
      <c r="J2461" s="338">
        <f t="shared" si="226"/>
        <v>3.1225022567582528E-17</v>
      </c>
      <c r="K2461" s="1786"/>
      <c r="L2461" s="1787"/>
      <c r="M2461" s="1786"/>
      <c r="N2461" s="1786"/>
      <c r="O2461" s="1786"/>
      <c r="P2461" s="1786"/>
      <c r="Q2461" s="1786"/>
    </row>
    <row r="2462" spans="1:17">
      <c r="A2462" s="764">
        <v>40891</v>
      </c>
      <c r="B2462" s="154">
        <f t="shared" si="220"/>
        <v>9.7990000000000008E-2</v>
      </c>
      <c r="C2462" s="206">
        <f t="shared" si="222"/>
        <v>7.6026391752577333E-2</v>
      </c>
      <c r="D2462" s="33">
        <f t="shared" si="221"/>
        <v>0.11720000000000001</v>
      </c>
      <c r="E2462" s="206">
        <f t="shared" si="223"/>
        <v>0.1051436855670103</v>
      </c>
      <c r="F2462" s="765">
        <v>11.72</v>
      </c>
      <c r="G2462" s="765">
        <v>1.921</v>
      </c>
      <c r="H2462" s="337">
        <f t="shared" si="224"/>
        <v>2.9117293814433007</v>
      </c>
      <c r="I2462" s="34">
        <f t="shared" si="225"/>
        <v>2.9117293814432968E-2</v>
      </c>
      <c r="J2462" s="338">
        <f t="shared" si="226"/>
        <v>3.8163916471489756E-17</v>
      </c>
      <c r="K2462" s="1786"/>
      <c r="L2462" s="1787"/>
      <c r="M2462" s="1786"/>
      <c r="N2462" s="1786"/>
      <c r="O2462" s="1786"/>
      <c r="P2462" s="1786"/>
      <c r="Q2462" s="1786"/>
    </row>
    <row r="2463" spans="1:17">
      <c r="A2463" s="764">
        <v>40892</v>
      </c>
      <c r="B2463" s="154">
        <f t="shared" si="220"/>
        <v>9.7049999999999997E-2</v>
      </c>
      <c r="C2463" s="206">
        <f t="shared" si="222"/>
        <v>7.6018324742268065E-2</v>
      </c>
      <c r="D2463" s="33">
        <f t="shared" si="221"/>
        <v>0.11650000000000001</v>
      </c>
      <c r="E2463" s="206">
        <f t="shared" si="223"/>
        <v>0.10512126288659794</v>
      </c>
      <c r="F2463" s="765">
        <v>11.65</v>
      </c>
      <c r="G2463" s="765">
        <v>1.9450000000000001</v>
      </c>
      <c r="H2463" s="337">
        <f t="shared" si="224"/>
        <v>2.910293814432992</v>
      </c>
      <c r="I2463" s="34">
        <f t="shared" si="225"/>
        <v>2.9102938144329876E-2</v>
      </c>
      <c r="J2463" s="338">
        <f t="shared" si="226"/>
        <v>4.163336342344337E-17</v>
      </c>
      <c r="K2463" s="1786"/>
      <c r="L2463" s="1787"/>
      <c r="M2463" s="1786"/>
      <c r="N2463" s="1786"/>
      <c r="O2463" s="1786"/>
      <c r="P2463" s="1786"/>
      <c r="Q2463" s="1786"/>
    </row>
    <row r="2464" spans="1:17">
      <c r="A2464" s="764">
        <v>40893</v>
      </c>
      <c r="B2464" s="154">
        <f t="shared" si="220"/>
        <v>9.8080000000000001E-2</v>
      </c>
      <c r="C2464" s="206">
        <f t="shared" si="222"/>
        <v>7.6017590206185606E-2</v>
      </c>
      <c r="D2464" s="33">
        <f t="shared" si="221"/>
        <v>0.1166</v>
      </c>
      <c r="E2464" s="206">
        <f t="shared" si="223"/>
        <v>0.10510373711340207</v>
      </c>
      <c r="F2464" s="765">
        <v>11.66</v>
      </c>
      <c r="G2464" s="765">
        <v>1.8520000000000001</v>
      </c>
      <c r="H2464" s="337">
        <f t="shared" si="224"/>
        <v>2.9086146907216519</v>
      </c>
      <c r="I2464" s="34">
        <f t="shared" si="225"/>
        <v>2.9086146907216462E-2</v>
      </c>
      <c r="J2464" s="338">
        <f t="shared" si="226"/>
        <v>5.5511151231257827E-17</v>
      </c>
      <c r="K2464" s="1786"/>
      <c r="L2464" s="1787"/>
      <c r="M2464" s="1786"/>
      <c r="N2464" s="1786"/>
      <c r="O2464" s="1786"/>
      <c r="P2464" s="1786"/>
      <c r="Q2464" s="1786"/>
    </row>
    <row r="2465" spans="1:17">
      <c r="A2465" s="764">
        <v>40896</v>
      </c>
      <c r="B2465" s="154">
        <f t="shared" si="220"/>
        <v>9.8080000000000001E-2</v>
      </c>
      <c r="C2465" s="206">
        <f t="shared" si="222"/>
        <v>7.6019149484536128E-2</v>
      </c>
      <c r="D2465" s="33">
        <f t="shared" si="221"/>
        <v>0.11689999999999999</v>
      </c>
      <c r="E2465" s="206">
        <f t="shared" si="223"/>
        <v>0.10508788659793815</v>
      </c>
      <c r="F2465" s="765">
        <v>11.69</v>
      </c>
      <c r="G2465" s="765">
        <v>1.8819999999999999</v>
      </c>
      <c r="H2465" s="337">
        <f t="shared" si="224"/>
        <v>2.906873711340209</v>
      </c>
      <c r="I2465" s="34">
        <f t="shared" si="225"/>
        <v>2.9068737113402021E-2</v>
      </c>
      <c r="J2465" s="338">
        <f t="shared" si="226"/>
        <v>6.9388939039072284E-17</v>
      </c>
      <c r="K2465" s="1786"/>
      <c r="L2465" s="1787"/>
      <c r="M2465" s="1786"/>
      <c r="N2465" s="1786"/>
      <c r="O2465" s="1786"/>
      <c r="P2465" s="1786"/>
      <c r="Q2465" s="1786"/>
    </row>
    <row r="2466" spans="1:17">
      <c r="A2466" s="764">
        <v>40897</v>
      </c>
      <c r="B2466" s="154">
        <f t="shared" si="220"/>
        <v>9.4950000000000007E-2</v>
      </c>
      <c r="C2466" s="206">
        <f t="shared" si="222"/>
        <v>7.6017770618556746E-2</v>
      </c>
      <c r="D2466" s="33">
        <f t="shared" si="221"/>
        <v>0.1145</v>
      </c>
      <c r="E2466" s="206">
        <f t="shared" si="223"/>
        <v>0.1050703608247423</v>
      </c>
      <c r="F2466" s="765">
        <v>11.450000000000001</v>
      </c>
      <c r="G2466" s="765">
        <v>1.9550000000000001</v>
      </c>
      <c r="H2466" s="337">
        <f t="shared" si="224"/>
        <v>2.9052590206185593</v>
      </c>
      <c r="I2466" s="34">
        <f t="shared" si="225"/>
        <v>2.9052590206185558E-2</v>
      </c>
      <c r="J2466" s="338">
        <f t="shared" si="226"/>
        <v>3.4694469519536142E-17</v>
      </c>
      <c r="K2466" s="1786"/>
      <c r="L2466" s="1787"/>
      <c r="M2466" s="1786"/>
      <c r="N2466" s="1786"/>
      <c r="O2466" s="1786"/>
      <c r="P2466" s="1786"/>
      <c r="Q2466" s="1786"/>
    </row>
    <row r="2467" spans="1:17">
      <c r="A2467" s="764">
        <v>40898</v>
      </c>
      <c r="B2467" s="154">
        <f t="shared" si="220"/>
        <v>9.5660000000000009E-2</v>
      </c>
      <c r="C2467" s="206">
        <f t="shared" si="222"/>
        <v>7.6016752577319643E-2</v>
      </c>
      <c r="D2467" s="33">
        <f t="shared" si="221"/>
        <v>0.115</v>
      </c>
      <c r="E2467" s="206">
        <f t="shared" si="223"/>
        <v>0.10505283505154642</v>
      </c>
      <c r="F2467" s="765">
        <v>11.5</v>
      </c>
      <c r="G2467" s="765">
        <v>1.9339999999999999</v>
      </c>
      <c r="H2467" s="337">
        <f t="shared" si="224"/>
        <v>2.903608247422683</v>
      </c>
      <c r="I2467" s="34">
        <f t="shared" si="225"/>
        <v>2.9036082474226774E-2</v>
      </c>
      <c r="J2467" s="338">
        <f t="shared" si="226"/>
        <v>5.5511151231257827E-17</v>
      </c>
      <c r="K2467" s="1786"/>
      <c r="L2467" s="1787"/>
      <c r="M2467" s="1786"/>
      <c r="N2467" s="1786"/>
      <c r="O2467" s="1786"/>
      <c r="P2467" s="1786"/>
      <c r="Q2467" s="1786"/>
    </row>
    <row r="2468" spans="1:17">
      <c r="A2468" s="764">
        <v>40899</v>
      </c>
      <c r="B2468" s="154">
        <f t="shared" si="220"/>
        <v>9.4660000000000008E-2</v>
      </c>
      <c r="C2468" s="206">
        <f t="shared" si="222"/>
        <v>7.6012925257731997E-2</v>
      </c>
      <c r="D2468" s="33">
        <f t="shared" si="221"/>
        <v>0.11410000000000001</v>
      </c>
      <c r="E2468" s="206">
        <f t="shared" si="223"/>
        <v>0.10503157216494848</v>
      </c>
      <c r="F2468" s="765">
        <v>11.41</v>
      </c>
      <c r="G2468" s="765">
        <v>1.944</v>
      </c>
      <c r="H2468" s="337">
        <f t="shared" si="224"/>
        <v>2.9018646907216521</v>
      </c>
      <c r="I2468" s="34">
        <f t="shared" si="225"/>
        <v>2.9018646907216478E-2</v>
      </c>
      <c r="J2468" s="338">
        <f t="shared" si="226"/>
        <v>4.163336342344337E-17</v>
      </c>
      <c r="K2468" s="1786"/>
      <c r="L2468" s="1787"/>
      <c r="M2468" s="1786"/>
      <c r="N2468" s="1786"/>
      <c r="O2468" s="1786"/>
      <c r="P2468" s="1786"/>
      <c r="Q2468" s="1786"/>
    </row>
    <row r="2469" spans="1:17">
      <c r="A2469" s="764">
        <v>40900</v>
      </c>
      <c r="B2469" s="154">
        <f t="shared" si="220"/>
        <v>9.4100000000000003E-2</v>
      </c>
      <c r="C2469" s="206">
        <f t="shared" si="222"/>
        <v>7.6006829896907255E-2</v>
      </c>
      <c r="D2469" s="33">
        <f t="shared" si="221"/>
        <v>0.11370000000000001</v>
      </c>
      <c r="E2469" s="206">
        <f t="shared" si="223"/>
        <v>0.10500953608247424</v>
      </c>
      <c r="F2469" s="765">
        <v>11.370000000000001</v>
      </c>
      <c r="G2469" s="765">
        <v>1.96</v>
      </c>
      <c r="H2469" s="337">
        <f t="shared" si="224"/>
        <v>2.9002706185567035</v>
      </c>
      <c r="I2469" s="34">
        <f t="shared" si="225"/>
        <v>2.9002706185566982E-2</v>
      </c>
      <c r="J2469" s="338">
        <f t="shared" si="226"/>
        <v>5.5511151231257827E-17</v>
      </c>
      <c r="K2469" s="1786"/>
      <c r="L2469" s="1787"/>
      <c r="M2469" s="1786"/>
      <c r="N2469" s="1786"/>
      <c r="O2469" s="1786"/>
      <c r="P2469" s="1786"/>
      <c r="Q2469" s="1786"/>
    </row>
    <row r="2470" spans="1:17">
      <c r="A2470" s="764">
        <v>40904</v>
      </c>
      <c r="B2470" s="154">
        <f t="shared" si="220"/>
        <v>9.4490000000000018E-2</v>
      </c>
      <c r="C2470" s="206">
        <f t="shared" si="222"/>
        <v>7.6001211340206223E-2</v>
      </c>
      <c r="D2470" s="33">
        <f t="shared" si="221"/>
        <v>0.11370000000000001</v>
      </c>
      <c r="E2470" s="206">
        <f t="shared" si="223"/>
        <v>0.10498827319587627</v>
      </c>
      <c r="F2470" s="765">
        <v>11.370000000000001</v>
      </c>
      <c r="G2470" s="765">
        <v>1.921</v>
      </c>
      <c r="H2470" s="337">
        <f t="shared" si="224"/>
        <v>2.8987061855670122</v>
      </c>
      <c r="I2470" s="34">
        <f t="shared" si="225"/>
        <v>2.8987061855670043E-2</v>
      </c>
      <c r="J2470" s="338">
        <f t="shared" si="226"/>
        <v>7.9797279894933126E-17</v>
      </c>
      <c r="K2470" s="1786"/>
      <c r="L2470" s="1787"/>
      <c r="M2470" s="1786"/>
      <c r="N2470" s="1786"/>
      <c r="O2470" s="1786"/>
      <c r="P2470" s="1786"/>
      <c r="Q2470" s="1786"/>
    </row>
    <row r="2471" spans="1:17">
      <c r="A2471" s="764">
        <v>40905</v>
      </c>
      <c r="B2471" s="154">
        <f t="shared" si="220"/>
        <v>9.5259999999999997E-2</v>
      </c>
      <c r="C2471" s="206">
        <f t="shared" si="222"/>
        <v>7.5994162371134086E-2</v>
      </c>
      <c r="D2471" s="33">
        <f t="shared" si="221"/>
        <v>0.1142</v>
      </c>
      <c r="E2471" s="206">
        <f t="shared" si="223"/>
        <v>0.10496713917525771</v>
      </c>
      <c r="F2471" s="765">
        <v>11.42</v>
      </c>
      <c r="G2471" s="765">
        <v>1.8939999999999999</v>
      </c>
      <c r="H2471" s="337">
        <f t="shared" si="224"/>
        <v>2.8972976804123731</v>
      </c>
      <c r="I2471" s="34">
        <f t="shared" si="225"/>
        <v>2.8972976804123626E-2</v>
      </c>
      <c r="J2471" s="338">
        <f t="shared" si="226"/>
        <v>1.0408340855860843E-16</v>
      </c>
      <c r="K2471" s="1786"/>
      <c r="L2471" s="1787"/>
      <c r="M2471" s="1786"/>
      <c r="N2471" s="1786"/>
      <c r="O2471" s="1786"/>
      <c r="P2471" s="1786"/>
      <c r="Q2471" s="1786"/>
    </row>
    <row r="2472" spans="1:17">
      <c r="A2472" s="764">
        <v>40906</v>
      </c>
      <c r="B2472" s="154">
        <f t="shared" si="220"/>
        <v>9.5479999999999995E-2</v>
      </c>
      <c r="C2472" s="206">
        <f t="shared" si="222"/>
        <v>7.5988002577319635E-2</v>
      </c>
      <c r="D2472" s="33">
        <f t="shared" si="221"/>
        <v>0.1139</v>
      </c>
      <c r="E2472" s="206">
        <f t="shared" si="223"/>
        <v>0.10494639175257731</v>
      </c>
      <c r="F2472" s="765">
        <v>11.39</v>
      </c>
      <c r="G2472" s="765">
        <v>1.8420000000000001</v>
      </c>
      <c r="H2472" s="337">
        <f t="shared" si="224"/>
        <v>2.8958389175257753</v>
      </c>
      <c r="I2472" s="34">
        <f t="shared" si="225"/>
        <v>2.8958389175257671E-2</v>
      </c>
      <c r="J2472" s="338">
        <f t="shared" si="226"/>
        <v>8.3266726846886741E-17</v>
      </c>
      <c r="K2472" s="1786"/>
      <c r="L2472" s="1787"/>
      <c r="M2472" s="1786"/>
      <c r="N2472" s="1786"/>
      <c r="O2472" s="1786"/>
      <c r="P2472" s="1786"/>
      <c r="Q2472" s="1786"/>
    </row>
    <row r="2473" spans="1:17">
      <c r="A2473" s="764">
        <v>40907</v>
      </c>
      <c r="B2473" s="154">
        <f t="shared" si="220"/>
        <v>9.5309999999999992E-2</v>
      </c>
      <c r="C2473" s="206">
        <f t="shared" si="222"/>
        <v>7.5982757731958811E-2</v>
      </c>
      <c r="D2473" s="33">
        <f t="shared" si="221"/>
        <v>0.11359999999999999</v>
      </c>
      <c r="E2473" s="206">
        <f t="shared" si="223"/>
        <v>0.10492603092783503</v>
      </c>
      <c r="F2473" s="765">
        <v>11.36</v>
      </c>
      <c r="G2473" s="765">
        <v>1.829</v>
      </c>
      <c r="H2473" s="337">
        <f t="shared" si="224"/>
        <v>2.8943273195876311</v>
      </c>
      <c r="I2473" s="34">
        <f t="shared" si="225"/>
        <v>2.8943273195876223E-2</v>
      </c>
      <c r="J2473" s="338">
        <f t="shared" si="226"/>
        <v>8.6736173798840355E-17</v>
      </c>
      <c r="K2473" s="1786"/>
      <c r="L2473" s="1787"/>
      <c r="M2473" s="1786"/>
      <c r="N2473" s="1786"/>
      <c r="O2473" s="1786"/>
      <c r="P2473" s="1786"/>
      <c r="Q2473" s="1786"/>
    </row>
    <row r="2474" spans="1:17">
      <c r="A2474" s="764">
        <v>40910</v>
      </c>
      <c r="B2474" s="154">
        <f t="shared" si="220"/>
        <v>9.2850000000000002E-2</v>
      </c>
      <c r="C2474" s="206">
        <f t="shared" si="222"/>
        <v>7.597221649484541E-2</v>
      </c>
      <c r="D2474" s="33">
        <f t="shared" si="221"/>
        <v>0.1119</v>
      </c>
      <c r="E2474" s="206">
        <f t="shared" si="223"/>
        <v>0.10490219072164947</v>
      </c>
      <c r="F2474" s="765">
        <v>11.19</v>
      </c>
      <c r="G2474" s="765">
        <v>1.905</v>
      </c>
      <c r="H2474" s="337">
        <f t="shared" si="224"/>
        <v>2.8929974226804158</v>
      </c>
      <c r="I2474" s="34">
        <f t="shared" si="225"/>
        <v>2.8929974226804059E-2</v>
      </c>
      <c r="J2474" s="338">
        <f t="shared" si="226"/>
        <v>1.0061396160665481E-16</v>
      </c>
      <c r="K2474" s="1786"/>
      <c r="L2474" s="1787"/>
      <c r="M2474" s="1786"/>
      <c r="N2474" s="1786"/>
      <c r="O2474" s="1786"/>
      <c r="P2474" s="1786"/>
      <c r="Q2474" s="1786"/>
    </row>
    <row r="2475" spans="1:17">
      <c r="A2475" s="764">
        <v>40911</v>
      </c>
      <c r="B2475" s="154">
        <f t="shared" si="220"/>
        <v>9.2109999999999984E-2</v>
      </c>
      <c r="C2475" s="206">
        <f t="shared" si="222"/>
        <v>7.5961469072165E-2</v>
      </c>
      <c r="D2475" s="33">
        <f t="shared" si="221"/>
        <v>0.11109999999999999</v>
      </c>
      <c r="E2475" s="206">
        <f t="shared" si="223"/>
        <v>0.10487796391752575</v>
      </c>
      <c r="F2475" s="765">
        <v>11.11</v>
      </c>
      <c r="G2475" s="765">
        <v>1.899</v>
      </c>
      <c r="H2475" s="337">
        <f t="shared" si="224"/>
        <v>2.8916494845360861</v>
      </c>
      <c r="I2475" s="34">
        <f t="shared" si="225"/>
        <v>2.8916494845360755E-2</v>
      </c>
      <c r="J2475" s="338">
        <f t="shared" si="226"/>
        <v>1.0755285551056204E-16</v>
      </c>
      <c r="K2475" s="1786"/>
      <c r="L2475" s="1787"/>
      <c r="M2475" s="1786"/>
      <c r="N2475" s="1786"/>
      <c r="O2475" s="1786"/>
      <c r="P2475" s="1786"/>
      <c r="Q2475" s="1786"/>
    </row>
    <row r="2476" spans="1:17">
      <c r="A2476" s="764">
        <v>40912</v>
      </c>
      <c r="B2476" s="154">
        <f t="shared" si="220"/>
        <v>9.2760000000000009E-2</v>
      </c>
      <c r="C2476" s="206">
        <f t="shared" si="222"/>
        <v>7.5951430412371179E-2</v>
      </c>
      <c r="D2476" s="33">
        <f t="shared" si="221"/>
        <v>0.11200000000000002</v>
      </c>
      <c r="E2476" s="206">
        <f t="shared" si="223"/>
        <v>0.1048547680412371</v>
      </c>
      <c r="F2476" s="765">
        <v>11.200000000000001</v>
      </c>
      <c r="G2476" s="765">
        <v>1.9239999999999999</v>
      </c>
      <c r="H2476" s="337">
        <f t="shared" si="224"/>
        <v>2.8903337628866015</v>
      </c>
      <c r="I2476" s="34">
        <f t="shared" si="225"/>
        <v>2.8903337628865919E-2</v>
      </c>
      <c r="J2476" s="338">
        <f t="shared" si="226"/>
        <v>9.7144514654701197E-17</v>
      </c>
      <c r="K2476" s="1786"/>
      <c r="L2476" s="1787"/>
      <c r="M2476" s="1786"/>
      <c r="N2476" s="1786"/>
      <c r="O2476" s="1786"/>
      <c r="P2476" s="1786"/>
      <c r="Q2476" s="1786"/>
    </row>
    <row r="2477" spans="1:17">
      <c r="A2477" s="764">
        <v>40913</v>
      </c>
      <c r="B2477" s="154">
        <f t="shared" si="220"/>
        <v>9.4570000000000001E-2</v>
      </c>
      <c r="C2477" s="206">
        <f t="shared" si="222"/>
        <v>7.5943672680412397E-2</v>
      </c>
      <c r="D2477" s="33">
        <f t="shared" si="221"/>
        <v>0.11320000000000001</v>
      </c>
      <c r="E2477" s="206">
        <f t="shared" si="223"/>
        <v>0.10483311855670102</v>
      </c>
      <c r="F2477" s="765">
        <v>11.32</v>
      </c>
      <c r="G2477" s="765">
        <v>1.863</v>
      </c>
      <c r="H2477" s="337">
        <f t="shared" si="224"/>
        <v>2.8889445876288695</v>
      </c>
      <c r="I2477" s="34">
        <f t="shared" si="225"/>
        <v>2.8889445876288625E-2</v>
      </c>
      <c r="J2477" s="338">
        <f t="shared" si="226"/>
        <v>6.9388939039072284E-17</v>
      </c>
      <c r="K2477" s="1786"/>
      <c r="L2477" s="1787"/>
      <c r="M2477" s="1786"/>
      <c r="N2477" s="1786"/>
      <c r="O2477" s="1786"/>
      <c r="P2477" s="1786"/>
      <c r="Q2477" s="1786"/>
    </row>
    <row r="2478" spans="1:17">
      <c r="A2478" s="764">
        <v>40914</v>
      </c>
      <c r="B2478" s="154">
        <f t="shared" si="220"/>
        <v>9.4460000000000016E-2</v>
      </c>
      <c r="C2478" s="206">
        <f t="shared" si="222"/>
        <v>7.5936134020618579E-2</v>
      </c>
      <c r="D2478" s="33">
        <f t="shared" si="221"/>
        <v>0.113</v>
      </c>
      <c r="E2478" s="206">
        <f t="shared" si="223"/>
        <v>0.10481198453608247</v>
      </c>
      <c r="F2478" s="765">
        <v>11.3</v>
      </c>
      <c r="G2478" s="765">
        <v>1.8540000000000001</v>
      </c>
      <c r="H2478" s="337">
        <f t="shared" si="224"/>
        <v>2.8875850515463948</v>
      </c>
      <c r="I2478" s="34">
        <f t="shared" si="225"/>
        <v>2.8875850515463888E-2</v>
      </c>
      <c r="J2478" s="338">
        <f t="shared" si="226"/>
        <v>5.8980598183211441E-17</v>
      </c>
      <c r="K2478" s="1786"/>
      <c r="L2478" s="1787"/>
      <c r="M2478" s="1786"/>
      <c r="N2478" s="1786"/>
      <c r="O2478" s="1786"/>
      <c r="P2478" s="1786"/>
      <c r="Q2478" s="1786"/>
    </row>
    <row r="2479" spans="1:17">
      <c r="A2479" s="764">
        <v>40917</v>
      </c>
      <c r="B2479" s="154">
        <f t="shared" si="220"/>
        <v>9.5149999999999985E-2</v>
      </c>
      <c r="C2479" s="206">
        <f t="shared" si="222"/>
        <v>7.5931804123711366E-2</v>
      </c>
      <c r="D2479" s="33">
        <f t="shared" si="221"/>
        <v>0.11359999999999999</v>
      </c>
      <c r="E2479" s="206">
        <f t="shared" si="223"/>
        <v>0.10479342783505154</v>
      </c>
      <c r="F2479" s="765">
        <v>11.36</v>
      </c>
      <c r="G2479" s="765">
        <v>1.845</v>
      </c>
      <c r="H2479" s="337">
        <f t="shared" si="224"/>
        <v>2.8861623711340232</v>
      </c>
      <c r="I2479" s="34">
        <f t="shared" si="225"/>
        <v>2.886162371134017E-2</v>
      </c>
      <c r="J2479" s="338">
        <f t="shared" si="226"/>
        <v>6.2450045135165055E-17</v>
      </c>
      <c r="K2479" s="1786"/>
      <c r="L2479" s="1787"/>
      <c r="M2479" s="1786"/>
      <c r="N2479" s="1786"/>
      <c r="O2479" s="1786"/>
      <c r="P2479" s="1786"/>
      <c r="Q2479" s="1786"/>
    </row>
    <row r="2480" spans="1:17">
      <c r="A2480" s="764">
        <v>40918</v>
      </c>
      <c r="B2480" s="154">
        <f t="shared" si="220"/>
        <v>9.3359999999999999E-2</v>
      </c>
      <c r="C2480" s="206">
        <f t="shared" si="222"/>
        <v>7.5924536082474237E-2</v>
      </c>
      <c r="D2480" s="33">
        <f t="shared" si="221"/>
        <v>0.11220000000000001</v>
      </c>
      <c r="E2480" s="206">
        <f t="shared" si="223"/>
        <v>0.10477242268041234</v>
      </c>
      <c r="F2480" s="765">
        <v>11.22</v>
      </c>
      <c r="G2480" s="765">
        <v>1.8839999999999999</v>
      </c>
      <c r="H2480" s="337">
        <f t="shared" si="224"/>
        <v>2.8847886597938168</v>
      </c>
      <c r="I2480" s="34">
        <f t="shared" si="225"/>
        <v>2.8847886597938105E-2</v>
      </c>
      <c r="J2480" s="338">
        <f t="shared" si="226"/>
        <v>6.2450045135165055E-17</v>
      </c>
      <c r="K2480" s="1786"/>
      <c r="L2480" s="1787"/>
      <c r="M2480" s="1786"/>
      <c r="N2480" s="1786"/>
      <c r="O2480" s="1786"/>
      <c r="P2480" s="1786"/>
      <c r="Q2480" s="1786"/>
    </row>
    <row r="2481" spans="1:17">
      <c r="A2481" s="764">
        <v>40919</v>
      </c>
      <c r="B2481" s="154">
        <f t="shared" si="220"/>
        <v>9.3659999999999993E-2</v>
      </c>
      <c r="C2481" s="206">
        <f t="shared" si="222"/>
        <v>7.592122422680414E-2</v>
      </c>
      <c r="D2481" s="33">
        <f t="shared" si="221"/>
        <v>0.1118</v>
      </c>
      <c r="E2481" s="206">
        <f t="shared" si="223"/>
        <v>0.10475438144329897</v>
      </c>
      <c r="F2481" s="765">
        <v>11.18</v>
      </c>
      <c r="G2481" s="765">
        <v>1.8140000000000001</v>
      </c>
      <c r="H2481" s="337">
        <f t="shared" si="224"/>
        <v>2.8833157216494865</v>
      </c>
      <c r="I2481" s="34">
        <f t="shared" si="225"/>
        <v>2.8833157216494834E-2</v>
      </c>
      <c r="J2481" s="338">
        <f t="shared" si="226"/>
        <v>3.1225022567582528E-17</v>
      </c>
      <c r="K2481" s="1786"/>
      <c r="L2481" s="1787"/>
      <c r="M2481" s="1786"/>
      <c r="N2481" s="1786"/>
      <c r="O2481" s="1786"/>
      <c r="P2481" s="1786"/>
      <c r="Q2481" s="1786"/>
    </row>
    <row r="2482" spans="1:17">
      <c r="A2482" s="764">
        <v>40920</v>
      </c>
      <c r="B2482" s="154">
        <f t="shared" si="220"/>
        <v>9.2549999999999993E-2</v>
      </c>
      <c r="C2482" s="206">
        <f t="shared" si="222"/>
        <v>7.5919007731958768E-2</v>
      </c>
      <c r="D2482" s="33">
        <f t="shared" si="221"/>
        <v>0.1109</v>
      </c>
      <c r="E2482" s="206">
        <f t="shared" si="223"/>
        <v>0.10473698453608249</v>
      </c>
      <c r="F2482" s="765">
        <v>11.09</v>
      </c>
      <c r="G2482" s="765">
        <v>1.835</v>
      </c>
      <c r="H2482" s="337">
        <f t="shared" si="224"/>
        <v>2.8817976804123728</v>
      </c>
      <c r="I2482" s="34">
        <f t="shared" si="225"/>
        <v>2.8817976804123721E-2</v>
      </c>
      <c r="J2482" s="338">
        <f t="shared" si="226"/>
        <v>0</v>
      </c>
      <c r="K2482" s="1786"/>
      <c r="L2482" s="1787"/>
      <c r="M2482" s="1786"/>
      <c r="N2482" s="1786"/>
      <c r="O2482" s="1786"/>
      <c r="P2482" s="1786"/>
      <c r="Q2482" s="1786"/>
    </row>
    <row r="2483" spans="1:17">
      <c r="A2483" s="764">
        <v>40921</v>
      </c>
      <c r="B2483" s="154">
        <f t="shared" si="220"/>
        <v>9.3550000000000008E-2</v>
      </c>
      <c r="C2483" s="206">
        <f t="shared" si="222"/>
        <v>7.5921430412371149E-2</v>
      </c>
      <c r="D2483" s="33">
        <f t="shared" si="221"/>
        <v>0.11120000000000001</v>
      </c>
      <c r="E2483" s="206">
        <f t="shared" si="223"/>
        <v>0.1047215206185567</v>
      </c>
      <c r="F2483" s="765">
        <v>11.120000000000001</v>
      </c>
      <c r="G2483" s="765">
        <v>1.7650000000000001</v>
      </c>
      <c r="H2483" s="337">
        <f t="shared" si="224"/>
        <v>2.8800090206185587</v>
      </c>
      <c r="I2483" s="34">
        <f t="shared" si="225"/>
        <v>2.8800090206185555E-2</v>
      </c>
      <c r="J2483" s="338">
        <f t="shared" si="226"/>
        <v>3.1225022567582528E-17</v>
      </c>
      <c r="K2483" s="1786"/>
      <c r="L2483" s="1787"/>
      <c r="M2483" s="1786"/>
      <c r="N2483" s="1786"/>
      <c r="O2483" s="1786"/>
      <c r="P2483" s="1786"/>
      <c r="Q2483" s="1786"/>
    </row>
    <row r="2484" spans="1:17">
      <c r="A2484" s="764">
        <v>40924</v>
      </c>
      <c r="B2484" s="154">
        <f t="shared" si="220"/>
        <v>9.2810000000000004E-2</v>
      </c>
      <c r="C2484" s="206">
        <f t="shared" si="222"/>
        <v>7.5922835051546414E-2</v>
      </c>
      <c r="D2484" s="33">
        <f t="shared" si="221"/>
        <v>0.1105</v>
      </c>
      <c r="E2484" s="206">
        <f t="shared" si="223"/>
        <v>0.10470451030927837</v>
      </c>
      <c r="F2484" s="765">
        <v>11.05</v>
      </c>
      <c r="G2484" s="765">
        <v>1.7689999999999999</v>
      </c>
      <c r="H2484" s="337">
        <f t="shared" si="224"/>
        <v>2.8781675257731978</v>
      </c>
      <c r="I2484" s="34">
        <f t="shared" si="225"/>
        <v>2.8781675257731953E-2</v>
      </c>
      <c r="J2484" s="338">
        <f t="shared" si="226"/>
        <v>0</v>
      </c>
      <c r="K2484" s="1786"/>
      <c r="L2484" s="1787"/>
      <c r="M2484" s="1786"/>
      <c r="N2484" s="1786"/>
      <c r="O2484" s="1786"/>
      <c r="P2484" s="1786"/>
      <c r="Q2484" s="1786"/>
    </row>
    <row r="2485" spans="1:17">
      <c r="A2485" s="764">
        <v>40925</v>
      </c>
      <c r="B2485" s="154">
        <f t="shared" si="220"/>
        <v>9.1580000000000009E-2</v>
      </c>
      <c r="C2485" s="206">
        <f t="shared" si="222"/>
        <v>7.5920708762886618E-2</v>
      </c>
      <c r="D2485" s="33">
        <f t="shared" si="221"/>
        <v>0.10950000000000001</v>
      </c>
      <c r="E2485" s="206">
        <f t="shared" si="223"/>
        <v>0.10468518041237114</v>
      </c>
      <c r="F2485" s="765">
        <v>10.950000000000001</v>
      </c>
      <c r="G2485" s="765">
        <v>1.792</v>
      </c>
      <c r="H2485" s="337">
        <f t="shared" si="224"/>
        <v>2.8764471649484555</v>
      </c>
      <c r="I2485" s="34">
        <f t="shared" si="225"/>
        <v>2.8764471649484522E-2</v>
      </c>
      <c r="J2485" s="338">
        <f t="shared" si="226"/>
        <v>3.4694469519536142E-17</v>
      </c>
      <c r="K2485" s="1786"/>
      <c r="L2485" s="1787"/>
      <c r="M2485" s="1786"/>
      <c r="N2485" s="1786"/>
      <c r="O2485" s="1786"/>
      <c r="P2485" s="1786"/>
      <c r="Q2485" s="1786"/>
    </row>
    <row r="2486" spans="1:17">
      <c r="A2486" s="764">
        <v>40926</v>
      </c>
      <c r="B2486" s="154">
        <f t="shared" si="220"/>
        <v>9.144999999999999E-2</v>
      </c>
      <c r="C2486" s="206">
        <f t="shared" si="222"/>
        <v>7.591648195876291E-2</v>
      </c>
      <c r="D2486" s="33">
        <f t="shared" si="221"/>
        <v>0.10929999999999999</v>
      </c>
      <c r="E2486" s="206">
        <f t="shared" si="223"/>
        <v>0.10466507731958764</v>
      </c>
      <c r="F2486" s="765">
        <v>10.93</v>
      </c>
      <c r="G2486" s="765">
        <v>1.7850000000000001</v>
      </c>
      <c r="H2486" s="337">
        <f t="shared" si="224"/>
        <v>2.8748595360824756</v>
      </c>
      <c r="I2486" s="34">
        <f t="shared" si="225"/>
        <v>2.8748595360824733E-2</v>
      </c>
      <c r="J2486" s="338">
        <f t="shared" si="226"/>
        <v>0</v>
      </c>
      <c r="K2486" s="1786"/>
      <c r="L2486" s="1787"/>
      <c r="M2486" s="1786"/>
      <c r="N2486" s="1786"/>
      <c r="O2486" s="1786"/>
      <c r="P2486" s="1786"/>
      <c r="Q2486" s="1786"/>
    </row>
    <row r="2487" spans="1:17">
      <c r="A2487" s="764">
        <v>40927</v>
      </c>
      <c r="B2487" s="154">
        <f t="shared" si="220"/>
        <v>8.950000000000001E-2</v>
      </c>
      <c r="C2487" s="206">
        <f t="shared" si="222"/>
        <v>7.5908182989690751E-2</v>
      </c>
      <c r="D2487" s="33">
        <f t="shared" si="221"/>
        <v>0.1081</v>
      </c>
      <c r="E2487" s="206">
        <f t="shared" si="223"/>
        <v>0.10464226804123712</v>
      </c>
      <c r="F2487" s="765">
        <v>10.81</v>
      </c>
      <c r="G2487" s="765">
        <v>1.86</v>
      </c>
      <c r="H2487" s="337">
        <f t="shared" si="224"/>
        <v>2.8734085051546407</v>
      </c>
      <c r="I2487" s="34">
        <f t="shared" si="225"/>
        <v>2.8734085051546371E-2</v>
      </c>
      <c r="J2487" s="338">
        <f t="shared" si="226"/>
        <v>3.8163916471489756E-17</v>
      </c>
      <c r="K2487" s="1786"/>
      <c r="L2487" s="1787"/>
      <c r="M2487" s="1786"/>
      <c r="N2487" s="1786"/>
      <c r="O2487" s="1786"/>
      <c r="P2487" s="1786"/>
      <c r="Q2487" s="1786"/>
    </row>
    <row r="2488" spans="1:17">
      <c r="A2488" s="764">
        <v>40928</v>
      </c>
      <c r="B2488" s="154">
        <f t="shared" si="220"/>
        <v>8.8610000000000008E-2</v>
      </c>
      <c r="C2488" s="206">
        <f t="shared" si="222"/>
        <v>7.5896868556701066E-2</v>
      </c>
      <c r="D2488" s="33">
        <f t="shared" si="221"/>
        <v>0.10790000000000001</v>
      </c>
      <c r="E2488" s="206">
        <f t="shared" si="223"/>
        <v>0.10461726804123714</v>
      </c>
      <c r="F2488" s="765">
        <v>10.790000000000001</v>
      </c>
      <c r="G2488" s="765">
        <v>1.929</v>
      </c>
      <c r="H2488" s="337">
        <f t="shared" si="224"/>
        <v>2.8720399484536099</v>
      </c>
      <c r="I2488" s="34">
        <f t="shared" si="225"/>
        <v>2.8720399484536072E-2</v>
      </c>
      <c r="J2488" s="338">
        <f t="shared" si="226"/>
        <v>2.7755575615628914E-17</v>
      </c>
      <c r="K2488" s="1786"/>
      <c r="L2488" s="1787"/>
      <c r="M2488" s="1786"/>
      <c r="N2488" s="1786"/>
      <c r="O2488" s="1786"/>
      <c r="P2488" s="1786"/>
      <c r="Q2488" s="1786"/>
    </row>
    <row r="2489" spans="1:17">
      <c r="A2489" s="764">
        <v>40931</v>
      </c>
      <c r="B2489" s="154">
        <f t="shared" si="220"/>
        <v>8.7290000000000006E-2</v>
      </c>
      <c r="C2489" s="206">
        <f t="shared" si="222"/>
        <v>7.5878737113402095E-2</v>
      </c>
      <c r="D2489" s="33">
        <f t="shared" si="221"/>
        <v>0.10700000000000001</v>
      </c>
      <c r="E2489" s="206">
        <f t="shared" si="223"/>
        <v>0.10458672680412374</v>
      </c>
      <c r="F2489" s="765">
        <v>10.700000000000001</v>
      </c>
      <c r="G2489" s="765">
        <v>1.9710000000000001</v>
      </c>
      <c r="H2489" s="337">
        <f t="shared" si="224"/>
        <v>2.8707989690721671</v>
      </c>
      <c r="I2489" s="34">
        <f t="shared" si="225"/>
        <v>2.870798969072165E-2</v>
      </c>
      <c r="J2489" s="338">
        <f t="shared" si="226"/>
        <v>0</v>
      </c>
      <c r="K2489" s="1786"/>
      <c r="L2489" s="1787"/>
      <c r="M2489" s="1786"/>
      <c r="N2489" s="1786"/>
      <c r="O2489" s="1786"/>
      <c r="P2489" s="1786"/>
      <c r="Q2489" s="1786"/>
    </row>
    <row r="2490" spans="1:17">
      <c r="A2490" s="764">
        <v>40932</v>
      </c>
      <c r="B2490" s="154">
        <f t="shared" si="220"/>
        <v>8.7669999999999998E-2</v>
      </c>
      <c r="C2490" s="206">
        <f t="shared" si="222"/>
        <v>7.5858853092783535E-2</v>
      </c>
      <c r="D2490" s="33">
        <f t="shared" si="221"/>
        <v>0.1076</v>
      </c>
      <c r="E2490" s="206">
        <f t="shared" si="223"/>
        <v>0.10455528350515468</v>
      </c>
      <c r="F2490" s="765">
        <v>10.76</v>
      </c>
      <c r="G2490" s="765">
        <v>1.9930000000000001</v>
      </c>
      <c r="H2490" s="337">
        <f t="shared" si="224"/>
        <v>2.8696430412371154</v>
      </c>
      <c r="I2490" s="34">
        <f t="shared" si="225"/>
        <v>2.8696430412371146E-2</v>
      </c>
      <c r="J2490" s="338">
        <f t="shared" si="226"/>
        <v>0</v>
      </c>
      <c r="K2490" s="1786"/>
      <c r="L2490" s="1787"/>
      <c r="M2490" s="1786"/>
      <c r="N2490" s="1786"/>
      <c r="O2490" s="1786"/>
      <c r="P2490" s="1786"/>
      <c r="Q2490" s="1786"/>
    </row>
    <row r="2491" spans="1:17">
      <c r="A2491" s="764">
        <v>40933</v>
      </c>
      <c r="B2491" s="154">
        <f t="shared" si="220"/>
        <v>8.7849999999999998E-2</v>
      </c>
      <c r="C2491" s="206">
        <f t="shared" si="222"/>
        <v>7.5840103092783551E-2</v>
      </c>
      <c r="D2491" s="33">
        <f t="shared" si="221"/>
        <v>0.10730000000000001</v>
      </c>
      <c r="E2491" s="206">
        <f t="shared" si="223"/>
        <v>0.10452384020618559</v>
      </c>
      <c r="F2491" s="765">
        <v>10.73</v>
      </c>
      <c r="G2491" s="765">
        <v>1.9450000000000001</v>
      </c>
      <c r="H2491" s="337">
        <f t="shared" si="224"/>
        <v>2.8683737113402081</v>
      </c>
      <c r="I2491" s="34">
        <f t="shared" si="225"/>
        <v>2.8683737113402039E-2</v>
      </c>
      <c r="J2491" s="338">
        <f t="shared" si="226"/>
        <v>4.163336342344337E-17</v>
      </c>
      <c r="K2491" s="1786"/>
      <c r="L2491" s="1787"/>
      <c r="M2491" s="1786"/>
      <c r="N2491" s="1786"/>
      <c r="O2491" s="1786"/>
      <c r="P2491" s="1786"/>
      <c r="Q2491" s="1786"/>
    </row>
    <row r="2492" spans="1:17">
      <c r="A2492" s="764">
        <v>40934</v>
      </c>
      <c r="B2492" s="154">
        <f t="shared" si="220"/>
        <v>8.7289999999999993E-2</v>
      </c>
      <c r="C2492" s="206">
        <f t="shared" si="222"/>
        <v>7.5818775773195929E-2</v>
      </c>
      <c r="D2492" s="33">
        <f t="shared" si="221"/>
        <v>0.106</v>
      </c>
      <c r="E2492" s="206">
        <f t="shared" si="223"/>
        <v>0.10448801546391755</v>
      </c>
      <c r="F2492" s="765">
        <v>10.6</v>
      </c>
      <c r="G2492" s="765">
        <v>1.871</v>
      </c>
      <c r="H2492" s="337">
        <f t="shared" si="224"/>
        <v>2.8669239690721668</v>
      </c>
      <c r="I2492" s="34">
        <f t="shared" si="225"/>
        <v>2.8669239690721618E-2</v>
      </c>
      <c r="J2492" s="338">
        <f t="shared" si="226"/>
        <v>5.2041704279304213E-17</v>
      </c>
      <c r="K2492" s="1786"/>
      <c r="L2492" s="1787"/>
      <c r="M2492" s="1786"/>
      <c r="N2492" s="1786"/>
      <c r="O2492" s="1786"/>
      <c r="P2492" s="1786"/>
      <c r="Q2492" s="1786"/>
    </row>
    <row r="2493" spans="1:17">
      <c r="A2493" s="764">
        <v>40935</v>
      </c>
      <c r="B2493" s="154">
        <f t="shared" si="220"/>
        <v>8.7720000000000006E-2</v>
      </c>
      <c r="C2493" s="206">
        <f t="shared" si="222"/>
        <v>7.5797268041237154E-2</v>
      </c>
      <c r="D2493" s="33">
        <f t="shared" si="221"/>
        <v>0.10630000000000001</v>
      </c>
      <c r="E2493" s="206">
        <f t="shared" si="223"/>
        <v>0.10445154639175258</v>
      </c>
      <c r="F2493" s="765">
        <v>10.63</v>
      </c>
      <c r="G2493" s="765">
        <v>1.8580000000000001</v>
      </c>
      <c r="H2493" s="337">
        <f t="shared" si="224"/>
        <v>2.8654278350515487</v>
      </c>
      <c r="I2493" s="34">
        <f t="shared" si="225"/>
        <v>2.8654278350515427E-2</v>
      </c>
      <c r="J2493" s="338">
        <f t="shared" si="226"/>
        <v>5.8980598183211441E-17</v>
      </c>
      <c r="K2493" s="1786"/>
      <c r="L2493" s="1787"/>
      <c r="M2493" s="1786"/>
      <c r="N2493" s="1786"/>
      <c r="O2493" s="1786"/>
      <c r="P2493" s="1786"/>
      <c r="Q2493" s="1786"/>
    </row>
    <row r="2494" spans="1:17">
      <c r="A2494" s="764">
        <v>40938</v>
      </c>
      <c r="B2494" s="154">
        <f t="shared" si="220"/>
        <v>8.967E-2</v>
      </c>
      <c r="C2494" s="206">
        <f t="shared" si="222"/>
        <v>7.577840206185571E-2</v>
      </c>
      <c r="D2494" s="33">
        <f t="shared" si="221"/>
        <v>0.1076</v>
      </c>
      <c r="E2494" s="206">
        <f t="shared" si="223"/>
        <v>0.10441713917525773</v>
      </c>
      <c r="F2494" s="765">
        <v>10.76</v>
      </c>
      <c r="G2494" s="765">
        <v>1.7929999999999999</v>
      </c>
      <c r="H2494" s="337">
        <f t="shared" si="224"/>
        <v>2.8638737113402084</v>
      </c>
      <c r="I2494" s="34">
        <f t="shared" si="225"/>
        <v>2.8638737113402021E-2</v>
      </c>
      <c r="J2494" s="338">
        <f t="shared" si="226"/>
        <v>6.2450045135165055E-17</v>
      </c>
      <c r="K2494" s="1786"/>
      <c r="L2494" s="1787"/>
      <c r="M2494" s="1786"/>
      <c r="N2494" s="1786"/>
      <c r="O2494" s="1786"/>
      <c r="P2494" s="1786"/>
      <c r="Q2494" s="1786"/>
    </row>
    <row r="2495" spans="1:17">
      <c r="A2495" s="764">
        <v>40939</v>
      </c>
      <c r="B2495" s="154">
        <f t="shared" si="220"/>
        <v>8.9630000000000015E-2</v>
      </c>
      <c r="C2495" s="206">
        <f t="shared" si="222"/>
        <v>7.575960051546396E-2</v>
      </c>
      <c r="D2495" s="33">
        <f t="shared" si="221"/>
        <v>0.1075</v>
      </c>
      <c r="E2495" s="206">
        <f t="shared" si="223"/>
        <v>0.10438131443298969</v>
      </c>
      <c r="F2495" s="765">
        <v>10.75</v>
      </c>
      <c r="G2495" s="765">
        <v>1.7869999999999999</v>
      </c>
      <c r="H2495" s="337">
        <f t="shared" si="224"/>
        <v>2.8621713917525793</v>
      </c>
      <c r="I2495" s="34">
        <f t="shared" si="225"/>
        <v>2.8621713917525729E-2</v>
      </c>
      <c r="J2495" s="338">
        <f t="shared" si="226"/>
        <v>6.2450045135165055E-17</v>
      </c>
      <c r="K2495" s="1786"/>
      <c r="L2495" s="1787"/>
      <c r="M2495" s="1786"/>
      <c r="N2495" s="1786"/>
      <c r="O2495" s="1786"/>
      <c r="P2495" s="1786"/>
      <c r="Q2495" s="1786"/>
    </row>
    <row r="2496" spans="1:17">
      <c r="A2496" s="764">
        <v>40940</v>
      </c>
      <c r="B2496" s="154">
        <f t="shared" si="220"/>
        <v>8.7279999999999996E-2</v>
      </c>
      <c r="C2496" s="206">
        <f t="shared" si="222"/>
        <v>7.5738273195876324E-2</v>
      </c>
      <c r="D2496" s="33">
        <f t="shared" si="221"/>
        <v>0.10580000000000001</v>
      </c>
      <c r="E2496" s="206">
        <f t="shared" si="223"/>
        <v>0.10434213917525773</v>
      </c>
      <c r="F2496" s="765">
        <v>10.58</v>
      </c>
      <c r="G2496" s="765">
        <v>1.8520000000000001</v>
      </c>
      <c r="H2496" s="337">
        <f t="shared" si="224"/>
        <v>2.8603865979381458</v>
      </c>
      <c r="I2496" s="34">
        <f t="shared" si="225"/>
        <v>2.8603865979381402E-2</v>
      </c>
      <c r="J2496" s="338">
        <f t="shared" si="226"/>
        <v>5.5511151231257827E-17</v>
      </c>
      <c r="K2496" s="1786"/>
      <c r="L2496" s="1787"/>
      <c r="M2496" s="1786"/>
      <c r="N2496" s="1786"/>
      <c r="O2496" s="1786"/>
      <c r="P2496" s="1786"/>
      <c r="Q2496" s="1786"/>
    </row>
    <row r="2497" spans="1:17">
      <c r="A2497" s="764">
        <v>40941</v>
      </c>
      <c r="B2497" s="154">
        <f t="shared" si="220"/>
        <v>8.6779999999999996E-2</v>
      </c>
      <c r="C2497" s="206">
        <f t="shared" si="222"/>
        <v>7.5720038659793862E-2</v>
      </c>
      <c r="D2497" s="33">
        <f t="shared" si="221"/>
        <v>0.10529999999999999</v>
      </c>
      <c r="E2497" s="206">
        <f t="shared" si="223"/>
        <v>0.10430489690721648</v>
      </c>
      <c r="F2497" s="765">
        <v>10.53</v>
      </c>
      <c r="G2497" s="765">
        <v>1.8520000000000001</v>
      </c>
      <c r="H2497" s="337">
        <f t="shared" si="224"/>
        <v>2.8584858247422695</v>
      </c>
      <c r="I2497" s="34">
        <f t="shared" si="225"/>
        <v>2.8584858247422615E-2</v>
      </c>
      <c r="J2497" s="338">
        <f t="shared" si="226"/>
        <v>7.9797279894933126E-17</v>
      </c>
      <c r="K2497" s="1786"/>
      <c r="L2497" s="1787"/>
      <c r="M2497" s="1786"/>
      <c r="N2497" s="1786"/>
      <c r="O2497" s="1786"/>
      <c r="P2497" s="1786"/>
      <c r="Q2497" s="1786"/>
    </row>
    <row r="2498" spans="1:17">
      <c r="A2498" s="764">
        <v>40942</v>
      </c>
      <c r="B2498" s="154">
        <f t="shared" si="220"/>
        <v>8.4870000000000001E-2</v>
      </c>
      <c r="C2498" s="206">
        <f t="shared" si="222"/>
        <v>7.5699381443299019E-2</v>
      </c>
      <c r="D2498" s="33">
        <f t="shared" si="221"/>
        <v>0.1042</v>
      </c>
      <c r="E2498" s="206">
        <f t="shared" si="223"/>
        <v>0.10426713917525773</v>
      </c>
      <c r="F2498" s="765">
        <v>10.42</v>
      </c>
      <c r="G2498" s="765">
        <v>1.9330000000000001</v>
      </c>
      <c r="H2498" s="337">
        <f t="shared" si="224"/>
        <v>2.8567757731958778</v>
      </c>
      <c r="I2498" s="34">
        <f t="shared" si="225"/>
        <v>2.8567757731958715E-2</v>
      </c>
      <c r="J2498" s="338">
        <f t="shared" si="226"/>
        <v>6.2450045135165055E-17</v>
      </c>
      <c r="K2498" s="1786"/>
      <c r="L2498" s="1787"/>
      <c r="M2498" s="1786"/>
      <c r="N2498" s="1786"/>
      <c r="O2498" s="1786"/>
      <c r="P2498" s="1786"/>
      <c r="Q2498" s="1786"/>
    </row>
    <row r="2499" spans="1:17">
      <c r="A2499" s="764">
        <v>40945</v>
      </c>
      <c r="B2499" s="154">
        <f t="shared" si="220"/>
        <v>8.5329999999999989E-2</v>
      </c>
      <c r="C2499" s="206">
        <f t="shared" si="222"/>
        <v>7.5682835051546424E-2</v>
      </c>
      <c r="D2499" s="33">
        <f t="shared" si="221"/>
        <v>0.1042</v>
      </c>
      <c r="E2499" s="206">
        <f t="shared" si="223"/>
        <v>0.10423324742268042</v>
      </c>
      <c r="F2499" s="765">
        <v>10.42</v>
      </c>
      <c r="G2499" s="765">
        <v>1.887</v>
      </c>
      <c r="H2499" s="337">
        <f t="shared" si="224"/>
        <v>2.855041237113404</v>
      </c>
      <c r="I2499" s="34">
        <f t="shared" si="225"/>
        <v>2.8550412371133996E-2</v>
      </c>
      <c r="J2499" s="338">
        <f t="shared" si="226"/>
        <v>4.5102810375396984E-17</v>
      </c>
      <c r="K2499" s="1786"/>
      <c r="L2499" s="1787"/>
      <c r="M2499" s="1786"/>
      <c r="N2499" s="1786"/>
      <c r="O2499" s="1786"/>
      <c r="P2499" s="1786"/>
      <c r="Q2499" s="1786"/>
    </row>
    <row r="2500" spans="1:17">
      <c r="A2500" s="764">
        <v>40946</v>
      </c>
      <c r="B2500" s="154">
        <f t="shared" si="220"/>
        <v>8.4769999999999998E-2</v>
      </c>
      <c r="C2500" s="206">
        <f t="shared" si="222"/>
        <v>7.5663969072164994E-2</v>
      </c>
      <c r="D2500" s="33">
        <f t="shared" si="221"/>
        <v>0.10439999999999999</v>
      </c>
      <c r="E2500" s="206">
        <f t="shared" si="223"/>
        <v>0.10419768041237115</v>
      </c>
      <c r="F2500" s="765">
        <v>10.44</v>
      </c>
      <c r="G2500" s="765">
        <v>1.9630000000000001</v>
      </c>
      <c r="H2500" s="337">
        <f t="shared" si="224"/>
        <v>2.8533711340206209</v>
      </c>
      <c r="I2500" s="34">
        <f t="shared" si="225"/>
        <v>2.8533711340206158E-2</v>
      </c>
      <c r="J2500" s="338">
        <f t="shared" si="226"/>
        <v>5.2041704279304213E-17</v>
      </c>
      <c r="K2500" s="1786"/>
      <c r="L2500" s="1787"/>
      <c r="M2500" s="1786"/>
      <c r="N2500" s="1786"/>
      <c r="O2500" s="1786"/>
      <c r="P2500" s="1786"/>
      <c r="Q2500" s="1786"/>
    </row>
    <row r="2501" spans="1:17">
      <c r="A2501" s="764">
        <v>40947</v>
      </c>
      <c r="B2501" s="154">
        <f t="shared" si="220"/>
        <v>8.4269999999999998E-2</v>
      </c>
      <c r="C2501" s="206">
        <f t="shared" si="222"/>
        <v>7.5643878865979411E-2</v>
      </c>
      <c r="D2501" s="33">
        <f t="shared" si="221"/>
        <v>0.1041</v>
      </c>
      <c r="E2501" s="206">
        <f t="shared" si="223"/>
        <v>0.10416069587628868</v>
      </c>
      <c r="F2501" s="765">
        <v>10.41</v>
      </c>
      <c r="G2501" s="765">
        <v>1.9830000000000001</v>
      </c>
      <c r="H2501" s="337">
        <f t="shared" si="224"/>
        <v>2.8516817010309303</v>
      </c>
      <c r="I2501" s="34">
        <f t="shared" si="225"/>
        <v>2.8516817010309267E-2</v>
      </c>
      <c r="J2501" s="338">
        <f t="shared" si="226"/>
        <v>3.4694469519536142E-17</v>
      </c>
      <c r="K2501" s="1786"/>
      <c r="L2501" s="1787"/>
      <c r="M2501" s="1786"/>
      <c r="N2501" s="1786"/>
      <c r="O2501" s="1786"/>
      <c r="P2501" s="1786"/>
      <c r="Q2501" s="1786"/>
    </row>
    <row r="2502" spans="1:17">
      <c r="A2502" s="764">
        <v>40948</v>
      </c>
      <c r="B2502" s="154">
        <f t="shared" ref="B2502:B2565" si="227">(F2502-G2502)/100</f>
        <v>8.3740000000000009E-2</v>
      </c>
      <c r="C2502" s="206">
        <f t="shared" si="222"/>
        <v>7.5620528350515498E-2</v>
      </c>
      <c r="D2502" s="33">
        <f t="shared" si="221"/>
        <v>0.10390000000000001</v>
      </c>
      <c r="E2502" s="206">
        <f t="shared" si="223"/>
        <v>0.10412100515463919</v>
      </c>
      <c r="F2502" s="765">
        <v>10.39</v>
      </c>
      <c r="G2502" s="765">
        <v>2.016</v>
      </c>
      <c r="H2502" s="337">
        <f t="shared" si="224"/>
        <v>2.8500476804123736</v>
      </c>
      <c r="I2502" s="34">
        <f t="shared" si="225"/>
        <v>2.8500476804123695E-2</v>
      </c>
      <c r="J2502" s="338">
        <f t="shared" si="226"/>
        <v>4.163336342344337E-17</v>
      </c>
      <c r="K2502" s="1786"/>
      <c r="L2502" s="1787"/>
      <c r="M2502" s="1786"/>
      <c r="N2502" s="1786"/>
      <c r="O2502" s="1786"/>
      <c r="P2502" s="1786"/>
      <c r="Q2502" s="1786"/>
    </row>
    <row r="2503" spans="1:17">
      <c r="A2503" s="764">
        <v>40949</v>
      </c>
      <c r="B2503" s="154">
        <f t="shared" si="227"/>
        <v>8.5530000000000009E-2</v>
      </c>
      <c r="C2503" s="206">
        <f t="shared" si="222"/>
        <v>7.5601301546391789E-2</v>
      </c>
      <c r="D2503" s="33">
        <f t="shared" ref="D2503:D2566" si="228">F2503/100</f>
        <v>0.10460000000000001</v>
      </c>
      <c r="E2503" s="206">
        <f t="shared" si="223"/>
        <v>0.10408337628865981</v>
      </c>
      <c r="F2503" s="765">
        <v>10.46</v>
      </c>
      <c r="G2503" s="765">
        <v>1.907</v>
      </c>
      <c r="H2503" s="337">
        <f t="shared" si="224"/>
        <v>2.8482074742268075</v>
      </c>
      <c r="I2503" s="34">
        <f t="shared" si="225"/>
        <v>2.8482074742268021E-2</v>
      </c>
      <c r="J2503" s="338">
        <f t="shared" si="226"/>
        <v>5.5511151231257827E-17</v>
      </c>
      <c r="K2503" s="1786"/>
      <c r="L2503" s="1787"/>
      <c r="M2503" s="1786"/>
      <c r="N2503" s="1786"/>
      <c r="O2503" s="1786"/>
      <c r="P2503" s="1786"/>
      <c r="Q2503" s="1786"/>
    </row>
    <row r="2504" spans="1:17">
      <c r="A2504" s="764">
        <v>40952</v>
      </c>
      <c r="B2504" s="154">
        <f t="shared" si="227"/>
        <v>8.4989999999999982E-2</v>
      </c>
      <c r="C2504" s="206">
        <f t="shared" si="222"/>
        <v>7.5582899484536115E-2</v>
      </c>
      <c r="D2504" s="33">
        <f t="shared" si="228"/>
        <v>0.1043</v>
      </c>
      <c r="E2504" s="206">
        <f t="shared" si="223"/>
        <v>0.10404652061855672</v>
      </c>
      <c r="F2504" s="765">
        <v>10.43</v>
      </c>
      <c r="G2504" s="765">
        <v>1.931</v>
      </c>
      <c r="H2504" s="337">
        <f t="shared" si="224"/>
        <v>2.8463621134020647</v>
      </c>
      <c r="I2504" s="34">
        <f t="shared" si="225"/>
        <v>2.8463621134020609E-2</v>
      </c>
      <c r="J2504" s="338">
        <f t="shared" si="226"/>
        <v>3.8163916471489756E-17</v>
      </c>
      <c r="K2504" s="1786"/>
      <c r="L2504" s="1787"/>
      <c r="M2504" s="1786"/>
      <c r="N2504" s="1786"/>
      <c r="O2504" s="1786"/>
      <c r="P2504" s="1786"/>
      <c r="Q2504" s="1786"/>
    </row>
    <row r="2505" spans="1:17">
      <c r="A2505" s="764">
        <v>40953</v>
      </c>
      <c r="B2505" s="154">
        <f t="shared" si="227"/>
        <v>8.568000000000002E-2</v>
      </c>
      <c r="C2505" s="206">
        <f t="shared" si="222"/>
        <v>7.5566237113402088E-2</v>
      </c>
      <c r="D2505" s="33">
        <f t="shared" si="228"/>
        <v>0.1047</v>
      </c>
      <c r="E2505" s="206">
        <f t="shared" si="223"/>
        <v>0.10401134020618556</v>
      </c>
      <c r="F2505" s="765">
        <v>10.47</v>
      </c>
      <c r="G2505" s="765">
        <v>1.9019999999999999</v>
      </c>
      <c r="H2505" s="337">
        <f t="shared" si="224"/>
        <v>2.8445103092783532</v>
      </c>
      <c r="I2505" s="34">
        <f t="shared" si="225"/>
        <v>2.8445103092783475E-2</v>
      </c>
      <c r="J2505" s="338">
        <f t="shared" si="226"/>
        <v>5.8980598183211441E-17</v>
      </c>
      <c r="K2505" s="1786"/>
      <c r="L2505" s="1787"/>
      <c r="M2505" s="1786"/>
      <c r="N2505" s="1786"/>
      <c r="O2505" s="1786"/>
      <c r="P2505" s="1786"/>
      <c r="Q2505" s="1786"/>
    </row>
    <row r="2506" spans="1:17">
      <c r="A2506" s="764">
        <v>40954</v>
      </c>
      <c r="B2506" s="154">
        <f t="shared" si="227"/>
        <v>8.5689999999999988E-2</v>
      </c>
      <c r="C2506" s="206">
        <f t="shared" si="222"/>
        <v>7.5552835051546419E-2</v>
      </c>
      <c r="D2506" s="33">
        <f t="shared" si="228"/>
        <v>0.1043</v>
      </c>
      <c r="E2506" s="206">
        <f t="shared" si="223"/>
        <v>0.10397847938144329</v>
      </c>
      <c r="F2506" s="765">
        <v>10.43</v>
      </c>
      <c r="G2506" s="765">
        <v>1.861</v>
      </c>
      <c r="H2506" s="337">
        <f t="shared" si="224"/>
        <v>2.8425644329896929</v>
      </c>
      <c r="I2506" s="34">
        <f t="shared" si="225"/>
        <v>2.8425644329896874E-2</v>
      </c>
      <c r="J2506" s="338">
        <f t="shared" si="226"/>
        <v>5.5511151231257827E-17</v>
      </c>
      <c r="K2506" s="1786"/>
      <c r="L2506" s="1787"/>
      <c r="M2506" s="1786"/>
      <c r="N2506" s="1786"/>
      <c r="O2506" s="1786"/>
      <c r="P2506" s="1786"/>
      <c r="Q2506" s="1786"/>
    </row>
    <row r="2507" spans="1:17">
      <c r="A2507" s="764">
        <v>40955</v>
      </c>
      <c r="B2507" s="154">
        <f t="shared" si="227"/>
        <v>8.5540000000000019E-2</v>
      </c>
      <c r="C2507" s="206">
        <f t="shared" si="222"/>
        <v>7.5541198453608294E-2</v>
      </c>
      <c r="D2507" s="33">
        <f t="shared" si="228"/>
        <v>0.10450000000000001</v>
      </c>
      <c r="E2507" s="206">
        <f t="shared" si="223"/>
        <v>0.10394742268041238</v>
      </c>
      <c r="F2507" s="765">
        <v>10.450000000000001</v>
      </c>
      <c r="G2507" s="765">
        <v>1.8959999999999999</v>
      </c>
      <c r="H2507" s="337">
        <f t="shared" si="224"/>
        <v>2.8406224226804153</v>
      </c>
      <c r="I2507" s="34">
        <f t="shared" si="225"/>
        <v>2.8406224226804083E-2</v>
      </c>
      <c r="J2507" s="338">
        <f t="shared" si="226"/>
        <v>6.9388939039072284E-17</v>
      </c>
      <c r="K2507" s="1786"/>
      <c r="L2507" s="1787"/>
      <c r="M2507" s="1786"/>
      <c r="N2507" s="1786"/>
      <c r="O2507" s="1786"/>
      <c r="P2507" s="1786"/>
      <c r="Q2507" s="1786"/>
    </row>
    <row r="2508" spans="1:17">
      <c r="A2508" s="764">
        <v>40956</v>
      </c>
      <c r="B2508" s="154">
        <f t="shared" si="227"/>
        <v>8.4149999999999989E-2</v>
      </c>
      <c r="C2508" s="206">
        <f t="shared" si="222"/>
        <v>7.5524806701030969E-2</v>
      </c>
      <c r="D2508" s="33">
        <f t="shared" si="228"/>
        <v>0.10339999999999999</v>
      </c>
      <c r="E2508" s="206">
        <f t="shared" si="223"/>
        <v>0.10391275773195877</v>
      </c>
      <c r="F2508" s="765">
        <v>10.34</v>
      </c>
      <c r="G2508" s="765">
        <v>1.925</v>
      </c>
      <c r="H2508" s="337">
        <f t="shared" si="224"/>
        <v>2.8387951030927865</v>
      </c>
      <c r="I2508" s="34">
        <f t="shared" si="225"/>
        <v>2.8387951030927797E-2</v>
      </c>
      <c r="J2508" s="338">
        <f t="shared" si="226"/>
        <v>6.9388939039072284E-17</v>
      </c>
      <c r="K2508" s="1786"/>
      <c r="L2508" s="1787"/>
      <c r="M2508" s="1786"/>
      <c r="N2508" s="1786"/>
      <c r="O2508" s="1786"/>
      <c r="P2508" s="1786"/>
      <c r="Q2508" s="1786"/>
    </row>
    <row r="2509" spans="1:17">
      <c r="A2509" s="764">
        <v>40959</v>
      </c>
      <c r="B2509" s="154">
        <f t="shared" si="227"/>
        <v>8.2889999999999991E-2</v>
      </c>
      <c r="C2509" s="206">
        <f t="shared" ref="C2509:C2572" si="229">AVERAGE(B1734:B2509)</f>
        <v>7.5504677835051576E-2</v>
      </c>
      <c r="D2509" s="33">
        <f t="shared" si="228"/>
        <v>0.10249999999999999</v>
      </c>
      <c r="E2509" s="206">
        <f t="shared" ref="E2509:E2572" si="230">AVERAGE(D1734:D2509)</f>
        <v>0.10387680412371135</v>
      </c>
      <c r="F2509" s="765">
        <v>10.25</v>
      </c>
      <c r="G2509" s="765">
        <v>1.9610000000000001</v>
      </c>
      <c r="H2509" s="337">
        <f t="shared" ref="H2509:H2572" si="231">AVERAGE(G1734:G2509)</f>
        <v>2.8372126288659811</v>
      </c>
      <c r="I2509" s="34">
        <f t="shared" ref="I2509:I2572" si="232">E2509-C2509</f>
        <v>2.8372126288659774E-2</v>
      </c>
      <c r="J2509" s="338">
        <f t="shared" ref="J2509:J2572" si="233">H2509/100-I2509</f>
        <v>3.8163916471489756E-17</v>
      </c>
      <c r="K2509" s="1786"/>
      <c r="L2509" s="1787"/>
      <c r="M2509" s="1786"/>
      <c r="N2509" s="1786"/>
      <c r="O2509" s="1786"/>
      <c r="P2509" s="1786"/>
      <c r="Q2509" s="1786"/>
    </row>
    <row r="2510" spans="1:17">
      <c r="A2510" s="764">
        <v>40960</v>
      </c>
      <c r="B2510" s="154">
        <f t="shared" si="227"/>
        <v>8.3080000000000015E-2</v>
      </c>
      <c r="C2510" s="206">
        <f t="shared" si="229"/>
        <v>7.54812371134021E-2</v>
      </c>
      <c r="D2510" s="33">
        <f t="shared" si="228"/>
        <v>0.10290000000000001</v>
      </c>
      <c r="E2510" s="206">
        <f t="shared" si="230"/>
        <v>0.10383917525773195</v>
      </c>
      <c r="F2510" s="765">
        <v>10.290000000000001</v>
      </c>
      <c r="G2510" s="765">
        <v>1.982</v>
      </c>
      <c r="H2510" s="337">
        <f t="shared" si="231"/>
        <v>2.8357938144329915</v>
      </c>
      <c r="I2510" s="34">
        <f t="shared" si="232"/>
        <v>2.8357938144329853E-2</v>
      </c>
      <c r="J2510" s="338">
        <f t="shared" si="233"/>
        <v>6.2450045135165055E-17</v>
      </c>
      <c r="K2510" s="1786"/>
      <c r="L2510" s="1787"/>
      <c r="M2510" s="1786"/>
      <c r="N2510" s="1786"/>
      <c r="O2510" s="1786"/>
      <c r="P2510" s="1786"/>
      <c r="Q2510" s="1786"/>
    </row>
    <row r="2511" spans="1:17">
      <c r="A2511" s="764">
        <v>40961</v>
      </c>
      <c r="B2511" s="154">
        <f t="shared" si="227"/>
        <v>8.4380000000000011E-2</v>
      </c>
      <c r="C2511" s="206">
        <f t="shared" si="229"/>
        <v>7.5460296391752599E-2</v>
      </c>
      <c r="D2511" s="33">
        <f t="shared" si="228"/>
        <v>0.1033</v>
      </c>
      <c r="E2511" s="206">
        <f t="shared" si="230"/>
        <v>0.10380257731958764</v>
      </c>
      <c r="F2511" s="765">
        <v>10.33</v>
      </c>
      <c r="G2511" s="765">
        <v>1.8919999999999999</v>
      </c>
      <c r="H2511" s="337">
        <f t="shared" si="231"/>
        <v>2.8342280927835066</v>
      </c>
      <c r="I2511" s="34">
        <f t="shared" si="232"/>
        <v>2.8342280927835042E-2</v>
      </c>
      <c r="J2511" s="338">
        <f t="shared" si="233"/>
        <v>0</v>
      </c>
      <c r="K2511" s="1786"/>
      <c r="L2511" s="1787"/>
      <c r="M2511" s="1786"/>
      <c r="N2511" s="1786"/>
      <c r="O2511" s="1786"/>
      <c r="P2511" s="1786"/>
      <c r="Q2511" s="1786"/>
    </row>
    <row r="2512" spans="1:17">
      <c r="A2512" s="764">
        <v>40962</v>
      </c>
      <c r="B2512" s="154">
        <f t="shared" si="227"/>
        <v>8.4970000000000004E-2</v>
      </c>
      <c r="C2512" s="206">
        <f t="shared" si="229"/>
        <v>7.5437925257731991E-2</v>
      </c>
      <c r="D2512" s="33">
        <f t="shared" si="228"/>
        <v>0.1038</v>
      </c>
      <c r="E2512" s="206">
        <f t="shared" si="230"/>
        <v>0.10376533505154641</v>
      </c>
      <c r="F2512" s="765">
        <v>10.38</v>
      </c>
      <c r="G2512" s="765">
        <v>1.883</v>
      </c>
      <c r="H2512" s="337">
        <f t="shared" si="231"/>
        <v>2.8327409793814451</v>
      </c>
      <c r="I2512" s="34">
        <f t="shared" si="232"/>
        <v>2.8327409793814415E-2</v>
      </c>
      <c r="J2512" s="338">
        <f t="shared" si="233"/>
        <v>3.4694469519536142E-17</v>
      </c>
      <c r="K2512" s="1786"/>
      <c r="L2512" s="1787"/>
      <c r="M2512" s="1786"/>
      <c r="N2512" s="1786"/>
      <c r="O2512" s="1786"/>
      <c r="P2512" s="1786"/>
      <c r="Q2512" s="1786"/>
    </row>
    <row r="2513" spans="1:17">
      <c r="A2513" s="764">
        <v>40963</v>
      </c>
      <c r="B2513" s="154">
        <f t="shared" si="227"/>
        <v>8.4559999999999996E-2</v>
      </c>
      <c r="C2513" s="206">
        <f t="shared" si="229"/>
        <v>7.5411520618556743E-2</v>
      </c>
      <c r="D2513" s="33">
        <f t="shared" si="228"/>
        <v>0.10339999999999999</v>
      </c>
      <c r="E2513" s="206">
        <f t="shared" si="230"/>
        <v>0.10372487113402061</v>
      </c>
      <c r="F2513" s="765">
        <v>10.34</v>
      </c>
      <c r="G2513" s="765">
        <v>1.8839999999999999</v>
      </c>
      <c r="H2513" s="337">
        <f t="shared" si="231"/>
        <v>2.8313350515463935</v>
      </c>
      <c r="I2513" s="34">
        <f t="shared" si="232"/>
        <v>2.8313350515463867E-2</v>
      </c>
      <c r="J2513" s="338">
        <f t="shared" si="233"/>
        <v>6.9388939039072284E-17</v>
      </c>
      <c r="K2513" s="1786"/>
      <c r="L2513" s="1787"/>
      <c r="M2513" s="1786"/>
      <c r="N2513" s="1786"/>
      <c r="O2513" s="1786"/>
      <c r="P2513" s="1786"/>
      <c r="Q2513" s="1786"/>
    </row>
    <row r="2514" spans="1:17">
      <c r="A2514" s="764">
        <v>40966</v>
      </c>
      <c r="B2514" s="154">
        <f t="shared" si="227"/>
        <v>8.5610000000000006E-2</v>
      </c>
      <c r="C2514" s="206">
        <f t="shared" si="229"/>
        <v>7.538658505154644E-2</v>
      </c>
      <c r="D2514" s="33">
        <f t="shared" si="228"/>
        <v>0.10390000000000001</v>
      </c>
      <c r="E2514" s="206">
        <f t="shared" si="230"/>
        <v>0.10368492268041238</v>
      </c>
      <c r="F2514" s="765">
        <v>10.39</v>
      </c>
      <c r="G2514" s="765">
        <v>1.829</v>
      </c>
      <c r="H2514" s="337">
        <f t="shared" si="231"/>
        <v>2.8298337628865999</v>
      </c>
      <c r="I2514" s="34">
        <f t="shared" si="232"/>
        <v>2.8298337628865938E-2</v>
      </c>
      <c r="J2514" s="338">
        <f t="shared" si="233"/>
        <v>6.2450045135165055E-17</v>
      </c>
      <c r="K2514" s="1786"/>
      <c r="L2514" s="1787"/>
      <c r="M2514" s="1786"/>
      <c r="N2514" s="1786"/>
      <c r="O2514" s="1786"/>
      <c r="P2514" s="1786"/>
      <c r="Q2514" s="1786"/>
    </row>
    <row r="2515" spans="1:17">
      <c r="A2515" s="764">
        <v>40967</v>
      </c>
      <c r="B2515" s="154">
        <f t="shared" si="227"/>
        <v>8.5589999999999999E-2</v>
      </c>
      <c r="C2515" s="206">
        <f t="shared" si="229"/>
        <v>7.5362731958762932E-2</v>
      </c>
      <c r="D2515" s="33">
        <f t="shared" si="228"/>
        <v>0.1036</v>
      </c>
      <c r="E2515" s="206">
        <f t="shared" si="230"/>
        <v>0.103644587628866</v>
      </c>
      <c r="F2515" s="765">
        <v>10.36</v>
      </c>
      <c r="G2515" s="765">
        <v>1.8009999999999999</v>
      </c>
      <c r="H2515" s="337">
        <f t="shared" si="231"/>
        <v>2.8281855670103115</v>
      </c>
      <c r="I2515" s="34">
        <f t="shared" si="232"/>
        <v>2.8281855670103065E-2</v>
      </c>
      <c r="J2515" s="338">
        <f t="shared" si="233"/>
        <v>5.2041704279304213E-17</v>
      </c>
      <c r="K2515" s="1786"/>
      <c r="L2515" s="1787"/>
      <c r="M2515" s="1786"/>
      <c r="N2515" s="1786"/>
      <c r="O2515" s="1786"/>
      <c r="P2515" s="1786"/>
      <c r="Q2515" s="1786"/>
    </row>
    <row r="2516" spans="1:17">
      <c r="A2516" s="764">
        <v>40968</v>
      </c>
      <c r="B2516" s="154">
        <f t="shared" si="227"/>
        <v>8.5520000000000013E-2</v>
      </c>
      <c r="C2516" s="206">
        <f t="shared" si="229"/>
        <v>7.5334587628866037E-2</v>
      </c>
      <c r="D2516" s="33">
        <f t="shared" si="228"/>
        <v>0.10370000000000001</v>
      </c>
      <c r="E2516" s="206">
        <f t="shared" si="230"/>
        <v>0.10360103092783506</v>
      </c>
      <c r="F2516" s="765">
        <v>10.370000000000001</v>
      </c>
      <c r="G2516" s="765">
        <v>1.8180000000000001</v>
      </c>
      <c r="H2516" s="337">
        <f t="shared" si="231"/>
        <v>2.8266443298969093</v>
      </c>
      <c r="I2516" s="34">
        <f t="shared" si="232"/>
        <v>2.8266443298969018E-2</v>
      </c>
      <c r="J2516" s="338">
        <f t="shared" si="233"/>
        <v>7.2858385991025898E-17</v>
      </c>
      <c r="K2516" s="1786"/>
      <c r="L2516" s="1787"/>
      <c r="M2516" s="1786"/>
      <c r="N2516" s="1786"/>
      <c r="O2516" s="1786"/>
      <c r="P2516" s="1786"/>
      <c r="Q2516" s="1786"/>
    </row>
    <row r="2517" spans="1:17">
      <c r="A2517" s="764">
        <v>40969</v>
      </c>
      <c r="B2517" s="154">
        <f t="shared" si="227"/>
        <v>8.4449999999999997E-2</v>
      </c>
      <c r="C2517" s="206">
        <f t="shared" si="229"/>
        <v>7.5302615979381482E-2</v>
      </c>
      <c r="D2517" s="33">
        <f t="shared" si="228"/>
        <v>0.10310000000000001</v>
      </c>
      <c r="E2517" s="206">
        <f t="shared" si="230"/>
        <v>0.10355425257731959</v>
      </c>
      <c r="F2517" s="765">
        <v>10.31</v>
      </c>
      <c r="G2517" s="765">
        <v>1.865</v>
      </c>
      <c r="H2517" s="337">
        <f t="shared" si="231"/>
        <v>2.8251636597938163</v>
      </c>
      <c r="I2517" s="34">
        <f t="shared" si="232"/>
        <v>2.8251636597938112E-2</v>
      </c>
      <c r="J2517" s="338">
        <f t="shared" si="233"/>
        <v>5.2041704279304213E-17</v>
      </c>
      <c r="K2517" s="1786"/>
      <c r="L2517" s="1787"/>
      <c r="M2517" s="1786"/>
      <c r="N2517" s="1786"/>
      <c r="O2517" s="1786"/>
      <c r="P2517" s="1786"/>
      <c r="Q2517" s="1786"/>
    </row>
    <row r="2518" spans="1:17">
      <c r="A2518" s="764">
        <v>40970</v>
      </c>
      <c r="B2518" s="154">
        <f t="shared" si="227"/>
        <v>8.4900000000000003E-2</v>
      </c>
      <c r="C2518" s="206">
        <f t="shared" si="229"/>
        <v>7.5269085051546447E-2</v>
      </c>
      <c r="D2518" s="33">
        <f t="shared" si="228"/>
        <v>0.10290000000000001</v>
      </c>
      <c r="E2518" s="206">
        <f t="shared" si="230"/>
        <v>0.10350541237113405</v>
      </c>
      <c r="F2518" s="765">
        <v>10.290000000000001</v>
      </c>
      <c r="G2518" s="765">
        <v>1.8</v>
      </c>
      <c r="H2518" s="337">
        <f t="shared" si="231"/>
        <v>2.8236327319587655</v>
      </c>
      <c r="I2518" s="34">
        <f t="shared" si="232"/>
        <v>2.8236327319587598E-2</v>
      </c>
      <c r="J2518" s="338">
        <f t="shared" si="233"/>
        <v>5.5511151231257827E-17</v>
      </c>
      <c r="K2518" s="1786"/>
      <c r="L2518" s="1787"/>
      <c r="M2518" s="1786"/>
      <c r="N2518" s="1786"/>
      <c r="O2518" s="1786"/>
      <c r="P2518" s="1786"/>
      <c r="Q2518" s="1786"/>
    </row>
    <row r="2519" spans="1:17">
      <c r="A2519" s="764">
        <v>40973</v>
      </c>
      <c r="B2519" s="154">
        <f t="shared" si="227"/>
        <v>8.5039999999999991E-2</v>
      </c>
      <c r="C2519" s="206">
        <f t="shared" si="229"/>
        <v>7.5236314432989726E-2</v>
      </c>
      <c r="D2519" s="33">
        <f t="shared" si="228"/>
        <v>0.1033</v>
      </c>
      <c r="E2519" s="206">
        <f t="shared" si="230"/>
        <v>0.10345760309278353</v>
      </c>
      <c r="F2519" s="765">
        <v>10.33</v>
      </c>
      <c r="G2519" s="765">
        <v>1.8260000000000001</v>
      </c>
      <c r="H2519" s="337">
        <f t="shared" si="231"/>
        <v>2.8221288659793839</v>
      </c>
      <c r="I2519" s="34">
        <f t="shared" si="232"/>
        <v>2.82212886597938E-2</v>
      </c>
      <c r="J2519" s="338">
        <f t="shared" si="233"/>
        <v>3.8163916471489756E-17</v>
      </c>
      <c r="K2519" s="1786"/>
      <c r="L2519" s="1787"/>
      <c r="M2519" s="1786"/>
      <c r="N2519" s="1786"/>
      <c r="O2519" s="1786"/>
      <c r="P2519" s="1786"/>
      <c r="Q2519" s="1786"/>
    </row>
    <row r="2520" spans="1:17">
      <c r="A2520" s="764">
        <v>40974</v>
      </c>
      <c r="B2520" s="154">
        <f t="shared" si="227"/>
        <v>8.7630000000000013E-2</v>
      </c>
      <c r="C2520" s="206">
        <f t="shared" si="229"/>
        <v>7.5210296391752612E-2</v>
      </c>
      <c r="D2520" s="33">
        <f t="shared" si="228"/>
        <v>0.10540000000000001</v>
      </c>
      <c r="E2520" s="206">
        <f t="shared" si="230"/>
        <v>0.10341417525773199</v>
      </c>
      <c r="F2520" s="765">
        <v>10.540000000000001</v>
      </c>
      <c r="G2520" s="765">
        <v>1.7769999999999999</v>
      </c>
      <c r="H2520" s="337">
        <f t="shared" si="231"/>
        <v>2.8203878865979406</v>
      </c>
      <c r="I2520" s="34">
        <f t="shared" si="232"/>
        <v>2.8203878865979373E-2</v>
      </c>
      <c r="J2520" s="338">
        <f t="shared" si="233"/>
        <v>3.1225022567582528E-17</v>
      </c>
      <c r="K2520" s="1786"/>
      <c r="L2520" s="1787"/>
      <c r="M2520" s="1786"/>
      <c r="N2520" s="1786"/>
      <c r="O2520" s="1786"/>
      <c r="P2520" s="1786"/>
      <c r="Q2520" s="1786"/>
    </row>
    <row r="2521" spans="1:17">
      <c r="A2521" s="764">
        <v>40975</v>
      </c>
      <c r="B2521" s="154">
        <f t="shared" si="227"/>
        <v>8.6980000000000002E-2</v>
      </c>
      <c r="C2521" s="206">
        <f t="shared" si="229"/>
        <v>7.5181301546391785E-2</v>
      </c>
      <c r="D2521" s="33">
        <f t="shared" si="228"/>
        <v>0.1047</v>
      </c>
      <c r="E2521" s="206">
        <f t="shared" si="230"/>
        <v>0.10336791237113405</v>
      </c>
      <c r="F2521" s="765">
        <v>10.47</v>
      </c>
      <c r="G2521" s="765">
        <v>1.772</v>
      </c>
      <c r="H2521" s="337">
        <f t="shared" si="231"/>
        <v>2.8186610824742289</v>
      </c>
      <c r="I2521" s="34">
        <f t="shared" si="232"/>
        <v>2.8186610824742261E-2</v>
      </c>
      <c r="J2521" s="338">
        <f t="shared" si="233"/>
        <v>2.7755575615628914E-17</v>
      </c>
      <c r="K2521" s="1786"/>
      <c r="L2521" s="1787"/>
      <c r="M2521" s="1786"/>
      <c r="N2521" s="1786"/>
      <c r="O2521" s="1786"/>
      <c r="P2521" s="1786"/>
      <c r="Q2521" s="1786"/>
    </row>
    <row r="2522" spans="1:17">
      <c r="A2522" s="764">
        <v>40976</v>
      </c>
      <c r="B2522" s="154">
        <f t="shared" si="227"/>
        <v>8.5419999999999996E-2</v>
      </c>
      <c r="C2522" s="206">
        <f t="shared" si="229"/>
        <v>7.514588917525776E-2</v>
      </c>
      <c r="D2522" s="33">
        <f t="shared" si="228"/>
        <v>0.10339999999999999</v>
      </c>
      <c r="E2522" s="206">
        <f t="shared" si="230"/>
        <v>0.10331662371134022</v>
      </c>
      <c r="F2522" s="765">
        <v>10.34</v>
      </c>
      <c r="G2522" s="765">
        <v>1.798</v>
      </c>
      <c r="H2522" s="337">
        <f t="shared" si="231"/>
        <v>2.8170734536082493</v>
      </c>
      <c r="I2522" s="34">
        <f t="shared" si="232"/>
        <v>2.8170734536082459E-2</v>
      </c>
      <c r="J2522" s="338">
        <f t="shared" si="233"/>
        <v>3.4694469519536142E-17</v>
      </c>
      <c r="K2522" s="1786"/>
      <c r="L2522" s="1787"/>
      <c r="M2522" s="1786"/>
      <c r="N2522" s="1786"/>
      <c r="O2522" s="1786"/>
      <c r="P2522" s="1786"/>
      <c r="Q2522" s="1786"/>
    </row>
    <row r="2523" spans="1:17">
      <c r="A2523" s="764">
        <v>40977</v>
      </c>
      <c r="B2523" s="154">
        <f t="shared" si="227"/>
        <v>8.516E-2</v>
      </c>
      <c r="C2523" s="206">
        <f t="shared" si="229"/>
        <v>7.5107280927835085E-2</v>
      </c>
      <c r="D2523" s="33">
        <f t="shared" si="228"/>
        <v>0.10310000000000001</v>
      </c>
      <c r="E2523" s="206">
        <f t="shared" si="230"/>
        <v>0.10326185567010308</v>
      </c>
      <c r="F2523" s="765">
        <v>10.31</v>
      </c>
      <c r="G2523" s="765">
        <v>1.794</v>
      </c>
      <c r="H2523" s="337">
        <f t="shared" si="231"/>
        <v>2.8154574742268053</v>
      </c>
      <c r="I2523" s="34">
        <f t="shared" si="232"/>
        <v>2.8154574742267999E-2</v>
      </c>
      <c r="J2523" s="338">
        <f t="shared" si="233"/>
        <v>5.5511151231257827E-17</v>
      </c>
      <c r="K2523" s="1786"/>
      <c r="L2523" s="1787"/>
      <c r="M2523" s="1786"/>
      <c r="N2523" s="1786"/>
      <c r="O2523" s="1786"/>
      <c r="P2523" s="1786"/>
      <c r="Q2523" s="1786"/>
    </row>
    <row r="2524" spans="1:17">
      <c r="A2524" s="764">
        <v>40980</v>
      </c>
      <c r="B2524" s="154">
        <f t="shared" si="227"/>
        <v>8.5430000000000006E-2</v>
      </c>
      <c r="C2524" s="206">
        <f t="shared" si="229"/>
        <v>7.5075051546391783E-2</v>
      </c>
      <c r="D2524" s="33">
        <f t="shared" si="228"/>
        <v>0.10300000000000001</v>
      </c>
      <c r="E2524" s="206">
        <f t="shared" si="230"/>
        <v>0.10321185567010309</v>
      </c>
      <c r="F2524" s="765">
        <v>10.3</v>
      </c>
      <c r="G2524" s="765">
        <v>1.7569999999999999</v>
      </c>
      <c r="H2524" s="337">
        <f t="shared" si="231"/>
        <v>2.8136804123711348</v>
      </c>
      <c r="I2524" s="34">
        <f t="shared" si="232"/>
        <v>2.8136804123711306E-2</v>
      </c>
      <c r="J2524" s="338">
        <f t="shared" si="233"/>
        <v>4.163336342344337E-17</v>
      </c>
      <c r="K2524" s="1786"/>
      <c r="L2524" s="1787"/>
      <c r="M2524" s="1786"/>
      <c r="N2524" s="1786"/>
      <c r="O2524" s="1786"/>
      <c r="P2524" s="1786"/>
      <c r="Q2524" s="1786"/>
    </row>
    <row r="2525" spans="1:17">
      <c r="A2525" s="764">
        <v>40981</v>
      </c>
      <c r="B2525" s="154">
        <f t="shared" si="227"/>
        <v>8.3790000000000017E-2</v>
      </c>
      <c r="C2525" s="206">
        <f t="shared" si="229"/>
        <v>7.5034407216494875E-2</v>
      </c>
      <c r="D2525" s="33">
        <f t="shared" si="228"/>
        <v>0.10200000000000001</v>
      </c>
      <c r="E2525" s="206">
        <f t="shared" si="230"/>
        <v>0.10315579896907216</v>
      </c>
      <c r="F2525" s="765">
        <v>10.200000000000001</v>
      </c>
      <c r="G2525" s="765">
        <v>1.821</v>
      </c>
      <c r="H2525" s="337">
        <f t="shared" si="231"/>
        <v>2.8121391752577325</v>
      </c>
      <c r="I2525" s="34">
        <f t="shared" si="232"/>
        <v>2.8121391752577288E-2</v>
      </c>
      <c r="J2525" s="338">
        <f t="shared" si="233"/>
        <v>3.8163916471489756E-17</v>
      </c>
      <c r="K2525" s="1786"/>
      <c r="L2525" s="1787"/>
      <c r="M2525" s="1786"/>
      <c r="N2525" s="1786"/>
      <c r="O2525" s="1786"/>
      <c r="P2525" s="1786"/>
      <c r="Q2525" s="1786"/>
    </row>
    <row r="2526" spans="1:17">
      <c r="A2526" s="764">
        <v>40982</v>
      </c>
      <c r="B2526" s="154">
        <f t="shared" si="227"/>
        <v>8.2059999999999994E-2</v>
      </c>
      <c r="C2526" s="206">
        <f t="shared" si="229"/>
        <v>7.4988672680412399E-2</v>
      </c>
      <c r="D2526" s="33">
        <f t="shared" si="228"/>
        <v>0.1016</v>
      </c>
      <c r="E2526" s="206">
        <f t="shared" si="230"/>
        <v>0.10309755154639175</v>
      </c>
      <c r="F2526" s="765">
        <v>10.16</v>
      </c>
      <c r="G2526" s="765">
        <v>1.954</v>
      </c>
      <c r="H2526" s="337">
        <f t="shared" si="231"/>
        <v>2.8108878865979383</v>
      </c>
      <c r="I2526" s="34">
        <f t="shared" si="232"/>
        <v>2.8108878865979348E-2</v>
      </c>
      <c r="J2526" s="338">
        <f t="shared" si="233"/>
        <v>3.4694469519536142E-17</v>
      </c>
      <c r="K2526" s="1786"/>
      <c r="L2526" s="1787"/>
      <c r="M2526" s="1786"/>
      <c r="N2526" s="1786"/>
      <c r="O2526" s="1786"/>
      <c r="P2526" s="1786"/>
      <c r="Q2526" s="1786"/>
    </row>
    <row r="2527" spans="1:17">
      <c r="A2527" s="764">
        <v>40983</v>
      </c>
      <c r="B2527" s="154">
        <f t="shared" si="227"/>
        <v>8.1620000000000012E-2</v>
      </c>
      <c r="C2527" s="206">
        <f t="shared" si="229"/>
        <v>7.4941739690721682E-2</v>
      </c>
      <c r="D2527" s="33">
        <f t="shared" si="228"/>
        <v>0.1013</v>
      </c>
      <c r="E2527" s="206">
        <f t="shared" si="230"/>
        <v>0.1030381443298969</v>
      </c>
      <c r="F2527" s="765">
        <v>10.130000000000001</v>
      </c>
      <c r="G2527" s="765">
        <v>1.968</v>
      </c>
      <c r="H2527" s="337">
        <f t="shared" si="231"/>
        <v>2.8096404639175261</v>
      </c>
      <c r="I2527" s="34">
        <f t="shared" si="232"/>
        <v>2.8096404639175218E-2</v>
      </c>
      <c r="J2527" s="338">
        <f t="shared" si="233"/>
        <v>4.163336342344337E-17</v>
      </c>
      <c r="K2527" s="1786"/>
      <c r="L2527" s="1787"/>
      <c r="M2527" s="1786"/>
      <c r="N2527" s="1786"/>
      <c r="O2527" s="1786"/>
      <c r="P2527" s="1786"/>
      <c r="Q2527" s="1786"/>
    </row>
    <row r="2528" spans="1:17">
      <c r="A2528" s="764">
        <v>40984</v>
      </c>
      <c r="B2528" s="154">
        <f t="shared" si="227"/>
        <v>8.0700000000000008E-2</v>
      </c>
      <c r="C2528" s="206">
        <f t="shared" si="229"/>
        <v>7.4900631443299004E-2</v>
      </c>
      <c r="D2528" s="33">
        <f t="shared" si="228"/>
        <v>0.10120000000000001</v>
      </c>
      <c r="E2528" s="206">
        <f t="shared" si="230"/>
        <v>0.102984793814433</v>
      </c>
      <c r="F2528" s="765">
        <v>10.120000000000001</v>
      </c>
      <c r="G2528" s="765">
        <v>2.0499999999999998</v>
      </c>
      <c r="H2528" s="337">
        <f t="shared" si="231"/>
        <v>2.8084162371134029</v>
      </c>
      <c r="I2528" s="34">
        <f t="shared" si="232"/>
        <v>2.8084162371133994E-2</v>
      </c>
      <c r="J2528" s="338">
        <f t="shared" si="233"/>
        <v>3.4694469519536142E-17</v>
      </c>
      <c r="K2528" s="1786"/>
      <c r="L2528" s="1787"/>
      <c r="M2528" s="1786"/>
      <c r="N2528" s="1786"/>
      <c r="O2528" s="1786"/>
      <c r="P2528" s="1786"/>
      <c r="Q2528" s="1786"/>
    </row>
    <row r="2529" spans="1:17">
      <c r="A2529" s="764">
        <v>40987</v>
      </c>
      <c r="B2529" s="154">
        <f t="shared" si="227"/>
        <v>8.0240000000000006E-2</v>
      </c>
      <c r="C2529" s="206">
        <f t="shared" si="229"/>
        <v>7.4860476804123749E-2</v>
      </c>
      <c r="D2529" s="33">
        <f t="shared" si="228"/>
        <v>0.1008</v>
      </c>
      <c r="E2529" s="206">
        <f t="shared" si="230"/>
        <v>0.10293157216494847</v>
      </c>
      <c r="F2529" s="765">
        <v>10.08</v>
      </c>
      <c r="G2529" s="765">
        <v>2.056</v>
      </c>
      <c r="H2529" s="337">
        <f t="shared" si="231"/>
        <v>2.8071095360824754</v>
      </c>
      <c r="I2529" s="34">
        <f t="shared" si="232"/>
        <v>2.8071095360824722E-2</v>
      </c>
      <c r="J2529" s="338">
        <f t="shared" si="233"/>
        <v>3.1225022567582528E-17</v>
      </c>
      <c r="K2529" s="1786"/>
      <c r="L2529" s="1787"/>
      <c r="M2529" s="1786"/>
      <c r="N2529" s="1786"/>
      <c r="O2529" s="1786"/>
      <c r="P2529" s="1786"/>
      <c r="Q2529" s="1786"/>
    </row>
    <row r="2530" spans="1:17">
      <c r="A2530" s="764">
        <v>40988</v>
      </c>
      <c r="B2530" s="154">
        <f t="shared" si="227"/>
        <v>8.1089999999999995E-2</v>
      </c>
      <c r="C2530" s="206">
        <f t="shared" si="229"/>
        <v>7.482202319587633E-2</v>
      </c>
      <c r="D2530" s="33">
        <f t="shared" si="228"/>
        <v>0.10150000000000001</v>
      </c>
      <c r="E2530" s="206">
        <f t="shared" si="230"/>
        <v>0.10288067010309283</v>
      </c>
      <c r="F2530" s="765">
        <v>10.15</v>
      </c>
      <c r="G2530" s="765">
        <v>2.0409999999999999</v>
      </c>
      <c r="H2530" s="337">
        <f t="shared" si="231"/>
        <v>2.8058646907216516</v>
      </c>
      <c r="I2530" s="34">
        <f t="shared" si="232"/>
        <v>2.8058646907216503E-2</v>
      </c>
      <c r="J2530" s="338">
        <f t="shared" si="233"/>
        <v>0</v>
      </c>
      <c r="K2530" s="1786"/>
      <c r="L2530" s="1787"/>
      <c r="M2530" s="1786"/>
      <c r="N2530" s="1786"/>
      <c r="O2530" s="1786"/>
      <c r="P2530" s="1786"/>
      <c r="Q2530" s="1786"/>
    </row>
    <row r="2531" spans="1:17">
      <c r="A2531" s="764">
        <v>40989</v>
      </c>
      <c r="B2531" s="154">
        <f t="shared" si="227"/>
        <v>8.1810000000000008E-2</v>
      </c>
      <c r="C2531" s="206">
        <f t="shared" si="229"/>
        <v>7.4785425257731991E-2</v>
      </c>
      <c r="D2531" s="33">
        <f t="shared" si="228"/>
        <v>0.1016</v>
      </c>
      <c r="E2531" s="206">
        <f t="shared" si="230"/>
        <v>0.10283015463917532</v>
      </c>
      <c r="F2531" s="765">
        <v>10.16</v>
      </c>
      <c r="G2531" s="765">
        <v>1.9790000000000001</v>
      </c>
      <c r="H2531" s="337">
        <f t="shared" si="231"/>
        <v>2.8044729381443312</v>
      </c>
      <c r="I2531" s="34">
        <f t="shared" si="232"/>
        <v>2.8044729381443326E-2</v>
      </c>
      <c r="J2531" s="338">
        <f t="shared" si="233"/>
        <v>0</v>
      </c>
      <c r="K2531" s="1786"/>
      <c r="L2531" s="1787"/>
      <c r="M2531" s="1786"/>
      <c r="N2531" s="1786"/>
      <c r="O2531" s="1786"/>
      <c r="P2531" s="1786"/>
      <c r="Q2531" s="1786"/>
    </row>
    <row r="2532" spans="1:17">
      <c r="A2532" s="764">
        <v>40990</v>
      </c>
      <c r="B2532" s="154">
        <f t="shared" si="227"/>
        <v>8.3479999999999985E-2</v>
      </c>
      <c r="C2532" s="206">
        <f t="shared" si="229"/>
        <v>7.4754922680412408E-2</v>
      </c>
      <c r="D2532" s="33">
        <f t="shared" si="228"/>
        <v>0.1026</v>
      </c>
      <c r="E2532" s="206">
        <f t="shared" si="230"/>
        <v>0.10278376288659799</v>
      </c>
      <c r="F2532" s="765">
        <v>10.26</v>
      </c>
      <c r="G2532" s="765">
        <v>1.9119999999999999</v>
      </c>
      <c r="H2532" s="337">
        <f t="shared" si="231"/>
        <v>2.8028840206185577</v>
      </c>
      <c r="I2532" s="34">
        <f t="shared" si="232"/>
        <v>2.8028840206185582E-2</v>
      </c>
      <c r="J2532" s="338">
        <f t="shared" si="233"/>
        <v>0</v>
      </c>
      <c r="K2532" s="1786"/>
      <c r="L2532" s="1787"/>
      <c r="M2532" s="1786"/>
      <c r="N2532" s="1786"/>
      <c r="O2532" s="1786"/>
      <c r="P2532" s="1786"/>
      <c r="Q2532" s="1786"/>
    </row>
    <row r="2533" spans="1:17">
      <c r="A2533" s="764">
        <v>40991</v>
      </c>
      <c r="B2533" s="154">
        <f t="shared" si="227"/>
        <v>8.3549999999999999E-2</v>
      </c>
      <c r="C2533" s="206">
        <f t="shared" si="229"/>
        <v>7.4724716494845411E-2</v>
      </c>
      <c r="D2533" s="33">
        <f t="shared" si="228"/>
        <v>0.10220000000000001</v>
      </c>
      <c r="E2533" s="206">
        <f t="shared" si="230"/>
        <v>0.10273646907216499</v>
      </c>
      <c r="F2533" s="765">
        <v>10.220000000000001</v>
      </c>
      <c r="G2533" s="765">
        <v>1.865</v>
      </c>
      <c r="H2533" s="337">
        <f t="shared" si="231"/>
        <v>2.80117525773196</v>
      </c>
      <c r="I2533" s="34">
        <f t="shared" si="232"/>
        <v>2.8011752577319582E-2</v>
      </c>
      <c r="J2533" s="338">
        <f t="shared" si="233"/>
        <v>0</v>
      </c>
      <c r="K2533" s="1786"/>
      <c r="L2533" s="1787"/>
      <c r="M2533" s="1786"/>
      <c r="N2533" s="1786"/>
      <c r="O2533" s="1786"/>
      <c r="P2533" s="1786"/>
      <c r="Q2533" s="1786"/>
    </row>
    <row r="2534" spans="1:17">
      <c r="A2534" s="764">
        <v>40994</v>
      </c>
      <c r="B2534" s="154">
        <f t="shared" si="227"/>
        <v>8.1959999999999991E-2</v>
      </c>
      <c r="C2534" s="206">
        <f t="shared" si="229"/>
        <v>7.4693234536082537E-2</v>
      </c>
      <c r="D2534" s="33">
        <f t="shared" si="228"/>
        <v>0.10150000000000001</v>
      </c>
      <c r="E2534" s="206">
        <f t="shared" si="230"/>
        <v>0.10268865979381447</v>
      </c>
      <c r="F2534" s="765">
        <v>10.15</v>
      </c>
      <c r="G2534" s="765">
        <v>1.954</v>
      </c>
      <c r="H2534" s="337">
        <f t="shared" si="231"/>
        <v>2.7995425257731967</v>
      </c>
      <c r="I2534" s="34">
        <f t="shared" si="232"/>
        <v>2.7995425257731937E-2</v>
      </c>
      <c r="J2534" s="338">
        <f t="shared" si="233"/>
        <v>3.1225022567582528E-17</v>
      </c>
      <c r="K2534" s="1786"/>
      <c r="L2534" s="1787"/>
      <c r="M2534" s="1786"/>
      <c r="N2534" s="1786"/>
      <c r="O2534" s="1786"/>
      <c r="P2534" s="1786"/>
      <c r="Q2534" s="1786"/>
    </row>
    <row r="2535" spans="1:17">
      <c r="A2535" s="764">
        <v>40995</v>
      </c>
      <c r="B2535" s="154">
        <f t="shared" si="227"/>
        <v>8.2810000000000009E-2</v>
      </c>
      <c r="C2535" s="206">
        <f t="shared" si="229"/>
        <v>7.4662126288659855E-2</v>
      </c>
      <c r="D2535" s="33">
        <f t="shared" si="228"/>
        <v>0.1017</v>
      </c>
      <c r="E2535" s="206">
        <f t="shared" si="230"/>
        <v>0.10264265463917528</v>
      </c>
      <c r="F2535" s="765">
        <v>10.17</v>
      </c>
      <c r="G2535" s="765">
        <v>1.889</v>
      </c>
      <c r="H2535" s="337">
        <f t="shared" si="231"/>
        <v>2.7980528350515477</v>
      </c>
      <c r="I2535" s="34">
        <f t="shared" si="232"/>
        <v>2.7980528350515427E-2</v>
      </c>
      <c r="J2535" s="338">
        <f t="shared" si="233"/>
        <v>4.8572257327350599E-17</v>
      </c>
      <c r="K2535" s="1786"/>
      <c r="L2535" s="1787"/>
      <c r="M2535" s="1786"/>
      <c r="N2535" s="1786"/>
      <c r="O2535" s="1786"/>
      <c r="P2535" s="1786"/>
      <c r="Q2535" s="1786"/>
    </row>
    <row r="2536" spans="1:17">
      <c r="A2536" s="764">
        <v>40996</v>
      </c>
      <c r="B2536" s="154">
        <f t="shared" si="227"/>
        <v>8.3780000000000007E-2</v>
      </c>
      <c r="C2536" s="206">
        <f t="shared" si="229"/>
        <v>7.4632255154639227E-2</v>
      </c>
      <c r="D2536" s="33">
        <f t="shared" si="228"/>
        <v>0.10210000000000001</v>
      </c>
      <c r="E2536" s="206">
        <f t="shared" si="230"/>
        <v>0.10259806701030928</v>
      </c>
      <c r="F2536" s="765">
        <v>10.210000000000001</v>
      </c>
      <c r="G2536" s="765">
        <v>1.8320000000000001</v>
      </c>
      <c r="H2536" s="337">
        <f t="shared" si="231"/>
        <v>2.7965811855670113</v>
      </c>
      <c r="I2536" s="34">
        <f t="shared" si="232"/>
        <v>2.7965811855670056E-2</v>
      </c>
      <c r="J2536" s="338">
        <f t="shared" si="233"/>
        <v>5.5511151231257827E-17</v>
      </c>
      <c r="K2536" s="1786"/>
      <c r="L2536" s="1787"/>
      <c r="M2536" s="1786"/>
      <c r="N2536" s="1786"/>
      <c r="O2536" s="1786"/>
      <c r="P2536" s="1786"/>
      <c r="Q2536" s="1786"/>
    </row>
    <row r="2537" spans="1:17">
      <c r="A2537" s="764">
        <v>40997</v>
      </c>
      <c r="B2537" s="154">
        <f t="shared" si="227"/>
        <v>8.4920000000000009E-2</v>
      </c>
      <c r="C2537" s="206">
        <f t="shared" si="229"/>
        <v>7.4607139175257783E-2</v>
      </c>
      <c r="D2537" s="33">
        <f t="shared" si="228"/>
        <v>0.10300000000000001</v>
      </c>
      <c r="E2537" s="206">
        <f t="shared" si="230"/>
        <v>0.10255734536082475</v>
      </c>
      <c r="F2537" s="765">
        <v>10.3</v>
      </c>
      <c r="G2537" s="765">
        <v>1.8080000000000001</v>
      </c>
      <c r="H2537" s="337">
        <f t="shared" si="231"/>
        <v>2.7950206185567024</v>
      </c>
      <c r="I2537" s="34">
        <f t="shared" si="232"/>
        <v>2.795020618556697E-2</v>
      </c>
      <c r="J2537" s="338">
        <f t="shared" si="233"/>
        <v>5.5511151231257827E-17</v>
      </c>
      <c r="K2537" s="1786"/>
      <c r="L2537" s="1787"/>
      <c r="M2537" s="1786"/>
      <c r="N2537" s="1786"/>
      <c r="O2537" s="1786"/>
      <c r="P2537" s="1786"/>
      <c r="Q2537" s="1786"/>
    </row>
    <row r="2538" spans="1:17">
      <c r="A2538" s="764">
        <v>40998</v>
      </c>
      <c r="B2538" s="154">
        <f t="shared" si="227"/>
        <v>8.4659999999999999E-2</v>
      </c>
      <c r="C2538" s="206">
        <f t="shared" si="229"/>
        <v>7.4583750000000046E-2</v>
      </c>
      <c r="D2538" s="33">
        <f t="shared" si="228"/>
        <v>0.1026</v>
      </c>
      <c r="E2538" s="206">
        <f t="shared" si="230"/>
        <v>0.10251649484536081</v>
      </c>
      <c r="F2538" s="765">
        <v>10.26</v>
      </c>
      <c r="G2538" s="765">
        <v>1.794</v>
      </c>
      <c r="H2538" s="337">
        <f t="shared" si="231"/>
        <v>2.7932744845360831</v>
      </c>
      <c r="I2538" s="34">
        <f t="shared" si="232"/>
        <v>2.7932744845360763E-2</v>
      </c>
      <c r="J2538" s="338">
        <f t="shared" si="233"/>
        <v>6.9388939039072284E-17</v>
      </c>
      <c r="K2538" s="1786"/>
      <c r="L2538" s="1787"/>
      <c r="M2538" s="1786"/>
      <c r="N2538" s="1786"/>
      <c r="O2538" s="1786"/>
      <c r="P2538" s="1786"/>
      <c r="Q2538" s="1786"/>
    </row>
    <row r="2539" spans="1:17">
      <c r="A2539" s="764">
        <v>41001</v>
      </c>
      <c r="B2539" s="154">
        <f t="shared" si="227"/>
        <v>8.4260000000000002E-2</v>
      </c>
      <c r="C2539" s="206">
        <f t="shared" si="229"/>
        <v>7.4560966494845407E-2</v>
      </c>
      <c r="D2539" s="33">
        <f t="shared" si="228"/>
        <v>0.1023</v>
      </c>
      <c r="E2539" s="206">
        <f t="shared" si="230"/>
        <v>0.10247641752577319</v>
      </c>
      <c r="F2539" s="765">
        <v>10.23</v>
      </c>
      <c r="G2539" s="765">
        <v>1.804</v>
      </c>
      <c r="H2539" s="337">
        <f t="shared" si="231"/>
        <v>2.7915451030927843</v>
      </c>
      <c r="I2539" s="34">
        <f t="shared" si="232"/>
        <v>2.7915451030927782E-2</v>
      </c>
      <c r="J2539" s="338">
        <f t="shared" si="233"/>
        <v>5.8980598183211441E-17</v>
      </c>
      <c r="K2539" s="1786"/>
      <c r="L2539" s="1787"/>
      <c r="M2539" s="1786"/>
      <c r="N2539" s="1786"/>
      <c r="O2539" s="1786"/>
      <c r="P2539" s="1786"/>
      <c r="Q2539" s="1786"/>
    </row>
    <row r="2540" spans="1:17">
      <c r="A2540" s="764">
        <v>41002</v>
      </c>
      <c r="B2540" s="154">
        <f t="shared" si="227"/>
        <v>8.4860000000000005E-2</v>
      </c>
      <c r="C2540" s="206">
        <f t="shared" si="229"/>
        <v>7.4539652061855713E-2</v>
      </c>
      <c r="D2540" s="33">
        <f t="shared" si="228"/>
        <v>0.10290000000000001</v>
      </c>
      <c r="E2540" s="206">
        <f t="shared" si="230"/>
        <v>0.10243801546391752</v>
      </c>
      <c r="F2540" s="765">
        <v>10.290000000000001</v>
      </c>
      <c r="G2540" s="765">
        <v>1.804</v>
      </c>
      <c r="H2540" s="337">
        <f t="shared" si="231"/>
        <v>2.7898363402061865</v>
      </c>
      <c r="I2540" s="34">
        <f t="shared" si="232"/>
        <v>2.789836340206181E-2</v>
      </c>
      <c r="J2540" s="338">
        <f t="shared" si="233"/>
        <v>5.5511151231257827E-17</v>
      </c>
      <c r="K2540" s="1786"/>
      <c r="L2540" s="1787"/>
      <c r="M2540" s="1786"/>
      <c r="N2540" s="1786"/>
      <c r="O2540" s="1786"/>
      <c r="P2540" s="1786"/>
      <c r="Q2540" s="1786"/>
    </row>
    <row r="2541" spans="1:17">
      <c r="A2541" s="764">
        <v>41003</v>
      </c>
      <c r="B2541" s="154">
        <f t="shared" si="227"/>
        <v>8.702E-2</v>
      </c>
      <c r="C2541" s="206">
        <f t="shared" si="229"/>
        <v>7.4519652061855721E-2</v>
      </c>
      <c r="D2541" s="33">
        <f t="shared" si="228"/>
        <v>0.10490000000000001</v>
      </c>
      <c r="E2541" s="206">
        <f t="shared" si="230"/>
        <v>0.10240128865979384</v>
      </c>
      <c r="F2541" s="765">
        <v>10.49</v>
      </c>
      <c r="G2541" s="765">
        <v>1.788</v>
      </c>
      <c r="H2541" s="337">
        <f t="shared" si="231"/>
        <v>2.788163659793816</v>
      </c>
      <c r="I2541" s="34">
        <f t="shared" si="232"/>
        <v>2.7881636597938117E-2</v>
      </c>
      <c r="J2541" s="338">
        <f t="shared" si="233"/>
        <v>4.163336342344337E-17</v>
      </c>
      <c r="K2541" s="1786"/>
      <c r="L2541" s="1787"/>
      <c r="M2541" s="1786"/>
      <c r="N2541" s="1786"/>
      <c r="O2541" s="1786"/>
      <c r="P2541" s="1786"/>
      <c r="Q2541" s="1786"/>
    </row>
    <row r="2542" spans="1:17">
      <c r="A2542" s="764">
        <v>41004</v>
      </c>
      <c r="B2542" s="154">
        <f t="shared" si="227"/>
        <v>8.7650000000000006E-2</v>
      </c>
      <c r="C2542" s="206">
        <f t="shared" si="229"/>
        <v>7.4495567010309335E-2</v>
      </c>
      <c r="D2542" s="33">
        <f t="shared" si="228"/>
        <v>0.105</v>
      </c>
      <c r="E2542" s="206">
        <f t="shared" si="230"/>
        <v>0.10236056701030931</v>
      </c>
      <c r="F2542" s="765">
        <v>10.5</v>
      </c>
      <c r="G2542" s="765">
        <v>1.7350000000000001</v>
      </c>
      <c r="H2542" s="337">
        <f t="shared" si="231"/>
        <v>2.786500000000002</v>
      </c>
      <c r="I2542" s="34">
        <f t="shared" si="232"/>
        <v>2.7864999999999973E-2</v>
      </c>
      <c r="J2542" s="338">
        <f t="shared" si="233"/>
        <v>4.5102810375396984E-17</v>
      </c>
      <c r="K2542" s="1786"/>
      <c r="L2542" s="1787"/>
      <c r="M2542" s="1786"/>
      <c r="N2542" s="1786"/>
      <c r="O2542" s="1786"/>
      <c r="P2542" s="1786"/>
      <c r="Q2542" s="1786"/>
    </row>
    <row r="2543" spans="1:17">
      <c r="A2543" s="764">
        <v>41005</v>
      </c>
      <c r="B2543" s="154">
        <f t="shared" si="227"/>
        <v>8.7650000000000006E-2</v>
      </c>
      <c r="C2543" s="206">
        <f t="shared" si="229"/>
        <v>7.4473775773195916E-2</v>
      </c>
      <c r="D2543" s="33">
        <f t="shared" si="228"/>
        <v>0.105</v>
      </c>
      <c r="E2543" s="206">
        <f t="shared" si="230"/>
        <v>0.1023225515463918</v>
      </c>
      <c r="F2543" s="765">
        <v>10.5</v>
      </c>
      <c r="G2543" s="765">
        <v>1.7350000000000001</v>
      </c>
      <c r="H2543" s="337">
        <f t="shared" si="231"/>
        <v>2.7848775773195902</v>
      </c>
      <c r="I2543" s="34">
        <f t="shared" si="232"/>
        <v>2.7848775773195888E-2</v>
      </c>
      <c r="J2543" s="338">
        <f t="shared" si="233"/>
        <v>0</v>
      </c>
      <c r="K2543" s="1786"/>
      <c r="L2543" s="1787"/>
      <c r="M2543" s="1786"/>
      <c r="N2543" s="1786"/>
      <c r="O2543" s="1786"/>
      <c r="P2543" s="1786"/>
      <c r="Q2543" s="1786"/>
    </row>
    <row r="2544" spans="1:17">
      <c r="A2544" s="764">
        <v>41008</v>
      </c>
      <c r="B2544" s="154">
        <f t="shared" si="227"/>
        <v>8.7650000000000006E-2</v>
      </c>
      <c r="C2544" s="206">
        <f t="shared" si="229"/>
        <v>7.4453659793814478E-2</v>
      </c>
      <c r="D2544" s="33">
        <f t="shared" si="228"/>
        <v>0.105</v>
      </c>
      <c r="E2544" s="206">
        <f t="shared" si="230"/>
        <v>0.10228621134020624</v>
      </c>
      <c r="F2544" s="765">
        <v>10.5</v>
      </c>
      <c r="G2544" s="765">
        <v>1.7350000000000001</v>
      </c>
      <c r="H2544" s="337">
        <f t="shared" si="231"/>
        <v>2.7832551546391784</v>
      </c>
      <c r="I2544" s="34">
        <f t="shared" si="232"/>
        <v>2.7832551546391762E-2</v>
      </c>
      <c r="J2544" s="338">
        <f t="shared" si="233"/>
        <v>0</v>
      </c>
      <c r="K2544" s="1786"/>
      <c r="L2544" s="1787"/>
      <c r="M2544" s="1786"/>
      <c r="N2544" s="1786"/>
      <c r="O2544" s="1786"/>
      <c r="P2544" s="1786"/>
      <c r="Q2544" s="1786"/>
    </row>
    <row r="2545" spans="1:17">
      <c r="A2545" s="764">
        <v>41009</v>
      </c>
      <c r="B2545" s="154">
        <f t="shared" si="227"/>
        <v>9.0569999999999998E-2</v>
      </c>
      <c r="C2545" s="206">
        <f t="shared" si="229"/>
        <v>7.4444471649484575E-2</v>
      </c>
      <c r="D2545" s="33">
        <f t="shared" si="228"/>
        <v>0.10700000000000001</v>
      </c>
      <c r="E2545" s="206">
        <f t="shared" si="230"/>
        <v>0.10225747422680417</v>
      </c>
      <c r="F2545" s="765">
        <v>10.700000000000001</v>
      </c>
      <c r="G2545" s="765">
        <v>1.643</v>
      </c>
      <c r="H2545" s="337">
        <f t="shared" si="231"/>
        <v>2.7813002577319619</v>
      </c>
      <c r="I2545" s="34">
        <f t="shared" si="232"/>
        <v>2.7813002577319598E-2</v>
      </c>
      <c r="J2545" s="338">
        <f t="shared" si="233"/>
        <v>0</v>
      </c>
      <c r="K2545" s="1786"/>
      <c r="L2545" s="1787"/>
      <c r="M2545" s="1786"/>
      <c r="N2545" s="1786"/>
      <c r="O2545" s="1786"/>
      <c r="P2545" s="1786"/>
      <c r="Q2545" s="1786"/>
    </row>
    <row r="2546" spans="1:17">
      <c r="A2546" s="764">
        <v>41010</v>
      </c>
      <c r="B2546" s="154">
        <f t="shared" si="227"/>
        <v>8.839000000000001E-2</v>
      </c>
      <c r="C2546" s="206">
        <f t="shared" si="229"/>
        <v>7.443429123711344E-2</v>
      </c>
      <c r="D2546" s="33">
        <f t="shared" si="228"/>
        <v>0.10620000000000002</v>
      </c>
      <c r="E2546" s="206">
        <f t="shared" si="230"/>
        <v>0.10222873711340211</v>
      </c>
      <c r="F2546" s="765">
        <v>10.620000000000001</v>
      </c>
      <c r="G2546" s="765">
        <v>1.7809999999999999</v>
      </c>
      <c r="H2546" s="337">
        <f t="shared" si="231"/>
        <v>2.7794445876288689</v>
      </c>
      <c r="I2546" s="34">
        <f t="shared" si="232"/>
        <v>2.7794445876288668E-2</v>
      </c>
      <c r="J2546" s="338">
        <f t="shared" si="233"/>
        <v>0</v>
      </c>
      <c r="K2546" s="1786"/>
      <c r="L2546" s="1787"/>
      <c r="M2546" s="1786"/>
      <c r="N2546" s="1786"/>
      <c r="O2546" s="1786"/>
      <c r="P2546" s="1786"/>
      <c r="Q2546" s="1786"/>
    </row>
    <row r="2547" spans="1:17">
      <c r="A2547" s="764">
        <v>41011</v>
      </c>
      <c r="B2547" s="154">
        <f t="shared" si="227"/>
        <v>8.7720000000000006E-2</v>
      </c>
      <c r="C2547" s="206">
        <f t="shared" si="229"/>
        <v>7.4423595360824782E-2</v>
      </c>
      <c r="D2547" s="33">
        <f t="shared" si="228"/>
        <v>0.1056</v>
      </c>
      <c r="E2547" s="206">
        <f t="shared" si="230"/>
        <v>0.10219961340206191</v>
      </c>
      <c r="F2547" s="765">
        <v>10.56</v>
      </c>
      <c r="G2547" s="765">
        <v>1.788</v>
      </c>
      <c r="H2547" s="337">
        <f t="shared" si="231"/>
        <v>2.7776018041237145</v>
      </c>
      <c r="I2547" s="34">
        <f t="shared" si="232"/>
        <v>2.7776018041237124E-2</v>
      </c>
      <c r="J2547" s="338">
        <f t="shared" si="233"/>
        <v>0</v>
      </c>
      <c r="K2547" s="1786"/>
      <c r="L2547" s="1787"/>
      <c r="M2547" s="1786"/>
      <c r="N2547" s="1786"/>
      <c r="O2547" s="1786"/>
      <c r="P2547" s="1786"/>
      <c r="Q2547" s="1786"/>
    </row>
    <row r="2548" spans="1:17">
      <c r="A2548" s="764">
        <v>41012</v>
      </c>
      <c r="B2548" s="154">
        <f t="shared" si="227"/>
        <v>8.9550000000000005E-2</v>
      </c>
      <c r="C2548" s="206">
        <f t="shared" si="229"/>
        <v>7.44143427835052E-2</v>
      </c>
      <c r="D2548" s="33">
        <f t="shared" si="228"/>
        <v>0.1069</v>
      </c>
      <c r="E2548" s="206">
        <f t="shared" si="230"/>
        <v>0.102171262886598</v>
      </c>
      <c r="F2548" s="765">
        <v>10.69</v>
      </c>
      <c r="G2548" s="765">
        <v>1.7350000000000001</v>
      </c>
      <c r="H2548" s="337">
        <f t="shared" si="231"/>
        <v>2.7756920103092813</v>
      </c>
      <c r="I2548" s="34">
        <f t="shared" si="232"/>
        <v>2.7756920103092803E-2</v>
      </c>
      <c r="J2548" s="338">
        <f t="shared" si="233"/>
        <v>0</v>
      </c>
      <c r="K2548" s="1786"/>
      <c r="L2548" s="1787"/>
      <c r="M2548" s="1786"/>
      <c r="N2548" s="1786"/>
      <c r="O2548" s="1786"/>
      <c r="P2548" s="1786"/>
      <c r="Q2548" s="1786"/>
    </row>
    <row r="2549" spans="1:17">
      <c r="A2549" s="764">
        <v>41015</v>
      </c>
      <c r="B2549" s="154">
        <f t="shared" si="227"/>
        <v>8.9830000000000007E-2</v>
      </c>
      <c r="C2549" s="206">
        <f t="shared" si="229"/>
        <v>7.4406443298969116E-2</v>
      </c>
      <c r="D2549" s="33">
        <f t="shared" si="228"/>
        <v>0.10700000000000001</v>
      </c>
      <c r="E2549" s="206">
        <f t="shared" si="230"/>
        <v>0.10214407216494852</v>
      </c>
      <c r="F2549" s="765">
        <v>10.700000000000001</v>
      </c>
      <c r="G2549" s="765">
        <v>1.7170000000000001</v>
      </c>
      <c r="H2549" s="337">
        <f t="shared" si="231"/>
        <v>2.7737628865979413</v>
      </c>
      <c r="I2549" s="34">
        <f t="shared" si="232"/>
        <v>2.77376288659794E-2</v>
      </c>
      <c r="J2549" s="338">
        <f t="shared" si="233"/>
        <v>0</v>
      </c>
      <c r="K2549" s="1786"/>
      <c r="L2549" s="1787"/>
      <c r="M2549" s="1786"/>
      <c r="N2549" s="1786"/>
      <c r="O2549" s="1786"/>
      <c r="P2549" s="1786"/>
      <c r="Q2549" s="1786"/>
    </row>
    <row r="2550" spans="1:17">
      <c r="A2550" s="764">
        <v>41016</v>
      </c>
      <c r="B2550" s="154">
        <f t="shared" si="227"/>
        <v>8.7900000000000006E-2</v>
      </c>
      <c r="C2550" s="206">
        <f t="shared" si="229"/>
        <v>7.4399445876288689E-2</v>
      </c>
      <c r="D2550" s="33">
        <f t="shared" si="228"/>
        <v>0.10540000000000001</v>
      </c>
      <c r="E2550" s="206">
        <f t="shared" si="230"/>
        <v>0.10211765463917533</v>
      </c>
      <c r="F2550" s="765">
        <v>10.540000000000001</v>
      </c>
      <c r="G2550" s="765">
        <v>1.75</v>
      </c>
      <c r="H2550" s="337">
        <f t="shared" si="231"/>
        <v>2.771820876288662</v>
      </c>
      <c r="I2550" s="34">
        <f t="shared" si="232"/>
        <v>2.7718208762886637E-2</v>
      </c>
      <c r="J2550" s="338">
        <f t="shared" si="233"/>
        <v>0</v>
      </c>
      <c r="K2550" s="1786"/>
      <c r="L2550" s="1787"/>
      <c r="M2550" s="1786"/>
      <c r="N2550" s="1786"/>
      <c r="O2550" s="1786"/>
      <c r="P2550" s="1786"/>
      <c r="Q2550" s="1786"/>
    </row>
    <row r="2551" spans="1:17">
      <c r="A2551" s="764">
        <v>41017</v>
      </c>
      <c r="B2551" s="154">
        <f t="shared" si="227"/>
        <v>8.9200000000000002E-2</v>
      </c>
      <c r="C2551" s="206">
        <f t="shared" si="229"/>
        <v>7.4395567010309319E-2</v>
      </c>
      <c r="D2551" s="33">
        <f t="shared" si="228"/>
        <v>0.10640000000000001</v>
      </c>
      <c r="E2551" s="206">
        <f t="shared" si="230"/>
        <v>0.10209471649484542</v>
      </c>
      <c r="F2551" s="765">
        <v>10.64</v>
      </c>
      <c r="G2551" s="765">
        <v>1.72</v>
      </c>
      <c r="H2551" s="337">
        <f t="shared" si="231"/>
        <v>2.7699149484536112</v>
      </c>
      <c r="I2551" s="34">
        <f t="shared" si="232"/>
        <v>2.7699149484536098E-2</v>
      </c>
      <c r="J2551" s="338">
        <f t="shared" si="233"/>
        <v>0</v>
      </c>
      <c r="K2551" s="1786"/>
      <c r="L2551" s="1787"/>
      <c r="M2551" s="1786"/>
      <c r="N2551" s="1786"/>
      <c r="O2551" s="1786"/>
      <c r="P2551" s="1786"/>
      <c r="Q2551" s="1786"/>
    </row>
    <row r="2552" spans="1:17">
      <c r="A2552" s="764">
        <v>41018</v>
      </c>
      <c r="B2552" s="154">
        <f t="shared" si="227"/>
        <v>9.0279999999999999E-2</v>
      </c>
      <c r="C2552" s="206">
        <f t="shared" si="229"/>
        <v>7.4392731958762934E-2</v>
      </c>
      <c r="D2552" s="33">
        <f t="shared" si="228"/>
        <v>0.1072</v>
      </c>
      <c r="E2552" s="206">
        <f t="shared" si="230"/>
        <v>0.10207319587628871</v>
      </c>
      <c r="F2552" s="765">
        <v>10.72</v>
      </c>
      <c r="G2552" s="765">
        <v>1.6919999999999999</v>
      </c>
      <c r="H2552" s="337">
        <f t="shared" si="231"/>
        <v>2.7680463917525802</v>
      </c>
      <c r="I2552" s="34">
        <f t="shared" si="232"/>
        <v>2.768046391752578E-2</v>
      </c>
      <c r="J2552" s="338">
        <f t="shared" si="233"/>
        <v>0</v>
      </c>
      <c r="K2552" s="1786"/>
      <c r="L2552" s="1787"/>
      <c r="M2552" s="1786"/>
      <c r="N2552" s="1786"/>
      <c r="O2552" s="1786"/>
      <c r="P2552" s="1786"/>
      <c r="Q2552" s="1786"/>
    </row>
    <row r="2553" spans="1:17">
      <c r="A2553" s="764">
        <v>41019</v>
      </c>
      <c r="B2553" s="154">
        <f t="shared" si="227"/>
        <v>9.0010000000000007E-2</v>
      </c>
      <c r="C2553" s="206">
        <f t="shared" si="229"/>
        <v>7.4391662371134051E-2</v>
      </c>
      <c r="D2553" s="33">
        <f t="shared" si="228"/>
        <v>0.10710000000000001</v>
      </c>
      <c r="E2553" s="206">
        <f t="shared" si="230"/>
        <v>0.1020532216494846</v>
      </c>
      <c r="F2553" s="765">
        <v>10.71</v>
      </c>
      <c r="G2553" s="765">
        <v>1.7090000000000001</v>
      </c>
      <c r="H2553" s="337">
        <f t="shared" si="231"/>
        <v>2.766155927835054</v>
      </c>
      <c r="I2553" s="34">
        <f t="shared" si="232"/>
        <v>2.7661559278350553E-2</v>
      </c>
      <c r="J2553" s="338">
        <f t="shared" si="233"/>
        <v>0</v>
      </c>
      <c r="K2553" s="1786"/>
      <c r="L2553" s="1787"/>
      <c r="M2553" s="1786"/>
      <c r="N2553" s="1786"/>
      <c r="O2553" s="1786"/>
      <c r="P2553" s="1786"/>
      <c r="Q2553" s="1786"/>
    </row>
    <row r="2554" spans="1:17">
      <c r="A2554" s="764">
        <v>41022</v>
      </c>
      <c r="B2554" s="154">
        <f t="shared" si="227"/>
        <v>9.2859999999999998E-2</v>
      </c>
      <c r="C2554" s="206">
        <f t="shared" si="229"/>
        <v>7.439740979381447E-2</v>
      </c>
      <c r="D2554" s="33">
        <f t="shared" si="228"/>
        <v>0.10929999999999999</v>
      </c>
      <c r="E2554" s="206">
        <f t="shared" si="230"/>
        <v>0.10203801546391759</v>
      </c>
      <c r="F2554" s="765">
        <v>10.93</v>
      </c>
      <c r="G2554" s="765">
        <v>1.6439999999999999</v>
      </c>
      <c r="H2554" s="337">
        <f t="shared" si="231"/>
        <v>2.7640605670103113</v>
      </c>
      <c r="I2554" s="34">
        <f t="shared" si="232"/>
        <v>2.7640605670103124E-2</v>
      </c>
      <c r="J2554" s="338">
        <f t="shared" si="233"/>
        <v>0</v>
      </c>
      <c r="K2554" s="1786"/>
      <c r="L2554" s="1787"/>
      <c r="M2554" s="1786"/>
      <c r="N2554" s="1786"/>
      <c r="O2554" s="1786"/>
      <c r="P2554" s="1786"/>
      <c r="Q2554" s="1786"/>
    </row>
    <row r="2555" spans="1:17">
      <c r="A2555" s="764">
        <v>41023</v>
      </c>
      <c r="B2555" s="154">
        <f t="shared" si="227"/>
        <v>9.1420000000000001E-2</v>
      </c>
      <c r="C2555" s="206">
        <f t="shared" si="229"/>
        <v>7.4396262886597966E-2</v>
      </c>
      <c r="D2555" s="33">
        <f t="shared" si="228"/>
        <v>0.1084</v>
      </c>
      <c r="E2555" s="206">
        <f t="shared" si="230"/>
        <v>0.10201817010309286</v>
      </c>
      <c r="F2555" s="765">
        <v>10.84</v>
      </c>
      <c r="G2555" s="765">
        <v>1.698</v>
      </c>
      <c r="H2555" s="337">
        <f t="shared" si="231"/>
        <v>2.7621907216494863</v>
      </c>
      <c r="I2555" s="34">
        <f t="shared" si="232"/>
        <v>2.7621907216494893E-2</v>
      </c>
      <c r="J2555" s="338">
        <f t="shared" si="233"/>
        <v>-2.7755575615628914E-17</v>
      </c>
      <c r="K2555" s="1786"/>
      <c r="L2555" s="1787"/>
      <c r="M2555" s="1786"/>
      <c r="N2555" s="1786"/>
      <c r="O2555" s="1786"/>
      <c r="P2555" s="1786"/>
      <c r="Q2555" s="1786"/>
    </row>
    <row r="2556" spans="1:17">
      <c r="A2556" s="764">
        <v>41024</v>
      </c>
      <c r="B2556" s="154">
        <f t="shared" si="227"/>
        <v>8.949E-2</v>
      </c>
      <c r="C2556" s="206">
        <f t="shared" si="229"/>
        <v>7.4393028350515492E-2</v>
      </c>
      <c r="D2556" s="33">
        <f t="shared" si="228"/>
        <v>0.1069</v>
      </c>
      <c r="E2556" s="206">
        <f t="shared" si="230"/>
        <v>0.1019969072164949</v>
      </c>
      <c r="F2556" s="765">
        <v>10.69</v>
      </c>
      <c r="G2556" s="765">
        <v>1.7410000000000001</v>
      </c>
      <c r="H2556" s="337">
        <f t="shared" si="231"/>
        <v>2.7603878865979397</v>
      </c>
      <c r="I2556" s="34">
        <f t="shared" si="232"/>
        <v>2.7603878865979412E-2</v>
      </c>
      <c r="J2556" s="338">
        <f t="shared" si="233"/>
        <v>0</v>
      </c>
      <c r="K2556" s="1786"/>
      <c r="L2556" s="1787"/>
      <c r="M2556" s="1786"/>
      <c r="N2556" s="1786"/>
      <c r="O2556" s="1786"/>
      <c r="P2556" s="1786"/>
      <c r="Q2556" s="1786"/>
    </row>
    <row r="2557" spans="1:17">
      <c r="A2557" s="764">
        <v>41025</v>
      </c>
      <c r="B2557" s="154">
        <f t="shared" si="227"/>
        <v>9.0470000000000009E-2</v>
      </c>
      <c r="C2557" s="206">
        <f t="shared" si="229"/>
        <v>7.4394007731958797E-2</v>
      </c>
      <c r="D2557" s="33">
        <f t="shared" si="228"/>
        <v>0.10730000000000001</v>
      </c>
      <c r="E2557" s="206">
        <f t="shared" si="230"/>
        <v>0.10197822164948459</v>
      </c>
      <c r="F2557" s="765">
        <v>10.73</v>
      </c>
      <c r="G2557" s="765">
        <v>1.6830000000000001</v>
      </c>
      <c r="H2557" s="337">
        <f t="shared" si="231"/>
        <v>2.7584213917525791</v>
      </c>
      <c r="I2557" s="34">
        <f t="shared" si="232"/>
        <v>2.7584213917525788E-2</v>
      </c>
      <c r="J2557" s="338">
        <f t="shared" si="233"/>
        <v>0</v>
      </c>
      <c r="K2557" s="1786"/>
      <c r="L2557" s="1787"/>
      <c r="M2557" s="1786"/>
      <c r="N2557" s="1786"/>
      <c r="O2557" s="1786"/>
      <c r="P2557" s="1786"/>
      <c r="Q2557" s="1786"/>
    </row>
    <row r="2558" spans="1:17">
      <c r="A2558" s="764">
        <v>41026</v>
      </c>
      <c r="B2558" s="154">
        <f t="shared" si="227"/>
        <v>8.9410000000000003E-2</v>
      </c>
      <c r="C2558" s="206">
        <f t="shared" si="229"/>
        <v>7.4394175257731981E-2</v>
      </c>
      <c r="D2558" s="33">
        <f t="shared" si="228"/>
        <v>0.10640000000000001</v>
      </c>
      <c r="E2558" s="206">
        <f t="shared" si="230"/>
        <v>0.10195876288659798</v>
      </c>
      <c r="F2558" s="765">
        <v>10.64</v>
      </c>
      <c r="G2558" s="765">
        <v>1.6990000000000001</v>
      </c>
      <c r="H2558" s="337">
        <f t="shared" si="231"/>
        <v>2.7564587628865986</v>
      </c>
      <c r="I2558" s="34">
        <f t="shared" si="232"/>
        <v>2.7564587628866002E-2</v>
      </c>
      <c r="J2558" s="338">
        <f t="shared" si="233"/>
        <v>0</v>
      </c>
      <c r="K2558" s="1786"/>
      <c r="L2558" s="1787"/>
      <c r="M2558" s="1786"/>
      <c r="N2558" s="1786"/>
      <c r="O2558" s="1786"/>
      <c r="P2558" s="1786"/>
      <c r="Q2558" s="1786"/>
    </row>
    <row r="2559" spans="1:17">
      <c r="A2559" s="764">
        <v>41029</v>
      </c>
      <c r="B2559" s="154">
        <f t="shared" si="227"/>
        <v>8.9969999999999994E-2</v>
      </c>
      <c r="C2559" s="206">
        <f t="shared" si="229"/>
        <v>7.4396726804123736E-2</v>
      </c>
      <c r="D2559" s="33">
        <f t="shared" si="228"/>
        <v>0.1066</v>
      </c>
      <c r="E2559" s="206">
        <f t="shared" si="230"/>
        <v>0.10194162371134026</v>
      </c>
      <c r="F2559" s="765">
        <v>10.66</v>
      </c>
      <c r="G2559" s="765">
        <v>1.663</v>
      </c>
      <c r="H2559" s="337">
        <f t="shared" si="231"/>
        <v>2.7544896907216505</v>
      </c>
      <c r="I2559" s="34">
        <f t="shared" si="232"/>
        <v>2.7544896907216523E-2</v>
      </c>
      <c r="J2559" s="338">
        <f t="shared" si="233"/>
        <v>0</v>
      </c>
      <c r="K2559" s="1786"/>
      <c r="L2559" s="1787"/>
      <c r="M2559" s="1786"/>
      <c r="N2559" s="1786"/>
      <c r="O2559" s="1786"/>
      <c r="P2559" s="1786"/>
      <c r="Q2559" s="1786"/>
    </row>
    <row r="2560" spans="1:17">
      <c r="A2560" s="764">
        <v>41030</v>
      </c>
      <c r="B2560" s="154">
        <f t="shared" si="227"/>
        <v>8.9969999999999994E-2</v>
      </c>
      <c r="C2560" s="206">
        <f t="shared" si="229"/>
        <v>7.4398762886597983E-2</v>
      </c>
      <c r="D2560" s="33">
        <f t="shared" si="228"/>
        <v>0.1066</v>
      </c>
      <c r="E2560" s="206">
        <f t="shared" si="230"/>
        <v>0.10192435567010316</v>
      </c>
      <c r="F2560" s="765">
        <v>10.66</v>
      </c>
      <c r="G2560" s="765">
        <v>1.663</v>
      </c>
      <c r="H2560" s="337">
        <f t="shared" si="231"/>
        <v>2.7525592783505166</v>
      </c>
      <c r="I2560" s="34">
        <f t="shared" si="232"/>
        <v>2.7525592783505179E-2</v>
      </c>
      <c r="J2560" s="338">
        <f t="shared" si="233"/>
        <v>0</v>
      </c>
      <c r="K2560" s="1786"/>
      <c r="L2560" s="1787"/>
      <c r="M2560" s="1786"/>
      <c r="N2560" s="1786"/>
      <c r="O2560" s="1786"/>
      <c r="P2560" s="1786"/>
      <c r="Q2560" s="1786"/>
    </row>
    <row r="2561" spans="1:17">
      <c r="A2561" s="764">
        <v>41031</v>
      </c>
      <c r="B2561" s="154">
        <f t="shared" si="227"/>
        <v>9.0910000000000005E-2</v>
      </c>
      <c r="C2561" s="206">
        <f t="shared" si="229"/>
        <v>7.4401752577319638E-2</v>
      </c>
      <c r="D2561" s="33">
        <f t="shared" si="228"/>
        <v>0.10700000000000001</v>
      </c>
      <c r="E2561" s="206">
        <f t="shared" si="230"/>
        <v>0.10190760309278356</v>
      </c>
      <c r="F2561" s="765">
        <v>10.700000000000001</v>
      </c>
      <c r="G2561" s="765">
        <v>1.609</v>
      </c>
      <c r="H2561" s="337">
        <f t="shared" si="231"/>
        <v>2.750585051546393</v>
      </c>
      <c r="I2561" s="34">
        <f t="shared" si="232"/>
        <v>2.750585051546392E-2</v>
      </c>
      <c r="J2561" s="338">
        <f t="shared" si="233"/>
        <v>0</v>
      </c>
      <c r="K2561" s="1786"/>
      <c r="L2561" s="1787"/>
      <c r="M2561" s="1786"/>
      <c r="N2561" s="1786"/>
      <c r="O2561" s="1786"/>
      <c r="P2561" s="1786"/>
      <c r="Q2561" s="1786"/>
    </row>
    <row r="2562" spans="1:17">
      <c r="A2562" s="764">
        <v>41032</v>
      </c>
      <c r="B2562" s="154">
        <f t="shared" si="227"/>
        <v>9.1080000000000008E-2</v>
      </c>
      <c r="C2562" s="206">
        <f t="shared" si="229"/>
        <v>7.4405605670103125E-2</v>
      </c>
      <c r="D2562" s="33">
        <f t="shared" si="228"/>
        <v>0.1072</v>
      </c>
      <c r="E2562" s="206">
        <f t="shared" si="230"/>
        <v>0.10189188144329903</v>
      </c>
      <c r="F2562" s="765">
        <v>10.72</v>
      </c>
      <c r="G2562" s="765">
        <v>1.6120000000000001</v>
      </c>
      <c r="H2562" s="337">
        <f t="shared" si="231"/>
        <v>2.7486275773195894</v>
      </c>
      <c r="I2562" s="34">
        <f t="shared" si="232"/>
        <v>2.7486275773195901E-2</v>
      </c>
      <c r="J2562" s="338">
        <f t="shared" si="233"/>
        <v>0</v>
      </c>
      <c r="K2562" s="1786"/>
      <c r="L2562" s="1787"/>
      <c r="M2562" s="1786"/>
      <c r="N2562" s="1786"/>
      <c r="O2562" s="1786"/>
      <c r="P2562" s="1786"/>
      <c r="Q2562" s="1786"/>
    </row>
    <row r="2563" spans="1:17">
      <c r="A2563" s="764">
        <v>41033</v>
      </c>
      <c r="B2563" s="154">
        <f t="shared" si="227"/>
        <v>9.2460000000000001E-2</v>
      </c>
      <c r="C2563" s="206">
        <f t="shared" si="229"/>
        <v>7.441326030927839E-2</v>
      </c>
      <c r="D2563" s="33">
        <f t="shared" si="228"/>
        <v>0.10830000000000001</v>
      </c>
      <c r="E2563" s="206">
        <f t="shared" si="230"/>
        <v>0.10187899484536088</v>
      </c>
      <c r="F2563" s="765">
        <v>10.83</v>
      </c>
      <c r="G2563" s="765">
        <v>1.5840000000000001</v>
      </c>
      <c r="H2563" s="337">
        <f t="shared" si="231"/>
        <v>2.7465734536082484</v>
      </c>
      <c r="I2563" s="34">
        <f t="shared" si="232"/>
        <v>2.7465734536082489E-2</v>
      </c>
      <c r="J2563" s="338">
        <f t="shared" si="233"/>
        <v>0</v>
      </c>
      <c r="K2563" s="1786"/>
      <c r="L2563" s="1787"/>
      <c r="M2563" s="1786"/>
      <c r="N2563" s="1786"/>
      <c r="O2563" s="1786"/>
      <c r="P2563" s="1786"/>
      <c r="Q2563" s="1786"/>
    </row>
    <row r="2564" spans="1:17">
      <c r="A2564" s="764">
        <v>41036</v>
      </c>
      <c r="B2564" s="154">
        <f t="shared" si="227"/>
        <v>9.1350000000000001E-2</v>
      </c>
      <c r="C2564" s="206">
        <f t="shared" si="229"/>
        <v>7.442289948453612E-2</v>
      </c>
      <c r="D2564" s="33">
        <f t="shared" si="228"/>
        <v>0.1074</v>
      </c>
      <c r="E2564" s="206">
        <f t="shared" si="230"/>
        <v>0.10186752577319591</v>
      </c>
      <c r="F2564" s="765">
        <v>10.74</v>
      </c>
      <c r="G2564" s="765">
        <v>1.605</v>
      </c>
      <c r="H2564" s="337">
        <f t="shared" si="231"/>
        <v>2.7444626288659801</v>
      </c>
      <c r="I2564" s="34">
        <f t="shared" si="232"/>
        <v>2.744462628865979E-2</v>
      </c>
      <c r="J2564" s="338">
        <f t="shared" si="233"/>
        <v>0</v>
      </c>
      <c r="K2564" s="1786"/>
      <c r="L2564" s="1787"/>
      <c r="M2564" s="1786"/>
      <c r="N2564" s="1786"/>
      <c r="O2564" s="1786"/>
      <c r="P2564" s="1786"/>
      <c r="Q2564" s="1786"/>
    </row>
    <row r="2565" spans="1:17">
      <c r="A2565" s="764">
        <v>41037</v>
      </c>
      <c r="B2565" s="154">
        <f t="shared" si="227"/>
        <v>9.3280000000000016E-2</v>
      </c>
      <c r="C2565" s="206">
        <f t="shared" si="229"/>
        <v>7.4435000000000043E-2</v>
      </c>
      <c r="D2565" s="33">
        <f t="shared" si="228"/>
        <v>0.1087</v>
      </c>
      <c r="E2565" s="206">
        <f t="shared" si="230"/>
        <v>0.10185811855670104</v>
      </c>
      <c r="F2565" s="765">
        <v>10.870000000000001</v>
      </c>
      <c r="G2565" s="765">
        <v>1.542</v>
      </c>
      <c r="H2565" s="337">
        <f t="shared" si="231"/>
        <v>2.7423118556701032</v>
      </c>
      <c r="I2565" s="34">
        <f t="shared" si="232"/>
        <v>2.7423118556701001E-2</v>
      </c>
      <c r="J2565" s="338">
        <f t="shared" si="233"/>
        <v>3.1225022567582528E-17</v>
      </c>
      <c r="K2565" s="1786"/>
      <c r="L2565" s="1787"/>
      <c r="M2565" s="1786"/>
      <c r="N2565" s="1786"/>
      <c r="O2565" s="1786"/>
      <c r="P2565" s="1786"/>
      <c r="Q2565" s="1786"/>
    </row>
    <row r="2566" spans="1:17">
      <c r="A2566" s="764">
        <v>41038</v>
      </c>
      <c r="B2566" s="154">
        <f t="shared" ref="B2566:B2629" si="234">(F2566-G2566)/100</f>
        <v>9.391999999999999E-2</v>
      </c>
      <c r="C2566" s="206">
        <f t="shared" si="229"/>
        <v>7.4449974226804175E-2</v>
      </c>
      <c r="D2566" s="33">
        <f t="shared" si="228"/>
        <v>0.1091</v>
      </c>
      <c r="E2566" s="206">
        <f t="shared" si="230"/>
        <v>0.10185090206185568</v>
      </c>
      <c r="F2566" s="765">
        <v>10.91</v>
      </c>
      <c r="G2566" s="765">
        <v>1.518</v>
      </c>
      <c r="H2566" s="337">
        <f t="shared" si="231"/>
        <v>2.7400927835051552</v>
      </c>
      <c r="I2566" s="34">
        <f t="shared" si="232"/>
        <v>2.7400927835051506E-2</v>
      </c>
      <c r="J2566" s="338">
        <f t="shared" si="233"/>
        <v>4.5102810375396984E-17</v>
      </c>
      <c r="K2566" s="1786"/>
      <c r="L2566" s="1787"/>
      <c r="M2566" s="1786"/>
      <c r="N2566" s="1786"/>
      <c r="O2566" s="1786"/>
      <c r="P2566" s="1786"/>
      <c r="Q2566" s="1786"/>
    </row>
    <row r="2567" spans="1:17">
      <c r="A2567" s="764">
        <v>41039</v>
      </c>
      <c r="B2567" s="154">
        <f t="shared" si="234"/>
        <v>9.2910000000000006E-2</v>
      </c>
      <c r="C2567" s="206">
        <f t="shared" si="229"/>
        <v>7.4467087628866016E-2</v>
      </c>
      <c r="D2567" s="33">
        <f t="shared" ref="D2567:D2630" si="235">F2567/100</f>
        <v>0.10830000000000001</v>
      </c>
      <c r="E2567" s="206">
        <f t="shared" si="230"/>
        <v>0.10184342783505157</v>
      </c>
      <c r="F2567" s="765">
        <v>10.83</v>
      </c>
      <c r="G2567" s="765">
        <v>1.5389999999999999</v>
      </c>
      <c r="H2567" s="337">
        <f t="shared" si="231"/>
        <v>2.7376340206185583</v>
      </c>
      <c r="I2567" s="34">
        <f t="shared" si="232"/>
        <v>2.7376340206185554E-2</v>
      </c>
      <c r="J2567" s="338">
        <f t="shared" si="233"/>
        <v>2.7755575615628914E-17</v>
      </c>
      <c r="K2567" s="1786"/>
      <c r="L2567" s="1787"/>
      <c r="M2567" s="1786"/>
      <c r="N2567" s="1786"/>
      <c r="O2567" s="1786"/>
      <c r="P2567" s="1786"/>
      <c r="Q2567" s="1786"/>
    </row>
    <row r="2568" spans="1:17">
      <c r="A2568" s="764">
        <v>41040</v>
      </c>
      <c r="B2568" s="154">
        <f t="shared" si="234"/>
        <v>9.3140000000000001E-2</v>
      </c>
      <c r="C2568" s="206">
        <f t="shared" si="229"/>
        <v>7.4481675257731986E-2</v>
      </c>
      <c r="D2568" s="33">
        <f t="shared" si="235"/>
        <v>0.10830000000000001</v>
      </c>
      <c r="E2568" s="206">
        <f t="shared" si="230"/>
        <v>0.10183389175257732</v>
      </c>
      <c r="F2568" s="765">
        <v>10.83</v>
      </c>
      <c r="G2568" s="765">
        <v>1.516</v>
      </c>
      <c r="H2568" s="337">
        <f t="shared" si="231"/>
        <v>2.7352216494845378</v>
      </c>
      <c r="I2568" s="34">
        <f t="shared" si="232"/>
        <v>2.735221649484533E-2</v>
      </c>
      <c r="J2568" s="338">
        <f t="shared" si="233"/>
        <v>4.8572257327350599E-17</v>
      </c>
      <c r="K2568" s="1786"/>
      <c r="L2568" s="1787"/>
      <c r="M2568" s="1786"/>
      <c r="N2568" s="1786"/>
      <c r="O2568" s="1786"/>
      <c r="P2568" s="1786"/>
      <c r="Q2568" s="1786"/>
    </row>
    <row r="2569" spans="1:17">
      <c r="A2569" s="764">
        <v>41043</v>
      </c>
      <c r="B2569" s="154">
        <f t="shared" si="234"/>
        <v>9.5329999999999998E-2</v>
      </c>
      <c r="C2569" s="206">
        <f t="shared" si="229"/>
        <v>7.4499072164948485E-2</v>
      </c>
      <c r="D2569" s="33">
        <f t="shared" si="235"/>
        <v>0.1099</v>
      </c>
      <c r="E2569" s="206">
        <f t="shared" si="230"/>
        <v>0.10182615979381442</v>
      </c>
      <c r="F2569" s="765">
        <v>10.99</v>
      </c>
      <c r="G2569" s="765">
        <v>1.4570000000000001</v>
      </c>
      <c r="H2569" s="337">
        <f t="shared" si="231"/>
        <v>2.7327087628865994</v>
      </c>
      <c r="I2569" s="34">
        <f t="shared" si="232"/>
        <v>2.7327087628865931E-2</v>
      </c>
      <c r="J2569" s="338">
        <f t="shared" si="233"/>
        <v>6.2450045135165055E-17</v>
      </c>
      <c r="K2569" s="1786"/>
      <c r="L2569" s="1787"/>
      <c r="M2569" s="1786"/>
      <c r="N2569" s="1786"/>
      <c r="O2569" s="1786"/>
      <c r="P2569" s="1786"/>
      <c r="Q2569" s="1786"/>
    </row>
    <row r="2570" spans="1:17">
      <c r="A2570" s="764">
        <v>41044</v>
      </c>
      <c r="B2570" s="154">
        <f t="shared" si="234"/>
        <v>9.6099999999999991E-2</v>
      </c>
      <c r="C2570" s="206">
        <f t="shared" si="229"/>
        <v>7.4513157216494888E-2</v>
      </c>
      <c r="D2570" s="33">
        <f t="shared" si="235"/>
        <v>0.1108</v>
      </c>
      <c r="E2570" s="206">
        <f t="shared" si="230"/>
        <v>0.10181610824742268</v>
      </c>
      <c r="F2570" s="765">
        <v>11.08</v>
      </c>
      <c r="G2570" s="765">
        <v>1.47</v>
      </c>
      <c r="H2570" s="337">
        <f t="shared" si="231"/>
        <v>2.7302951030927844</v>
      </c>
      <c r="I2570" s="34">
        <f t="shared" si="232"/>
        <v>2.7302951030927794E-2</v>
      </c>
      <c r="J2570" s="338">
        <f t="shared" si="233"/>
        <v>5.2041704279304213E-17</v>
      </c>
      <c r="K2570" s="1786"/>
      <c r="L2570" s="1787"/>
      <c r="M2570" s="1786"/>
      <c r="N2570" s="1786"/>
      <c r="O2570" s="1786"/>
      <c r="P2570" s="1786"/>
      <c r="Q2570" s="1786"/>
    </row>
    <row r="2571" spans="1:17">
      <c r="A2571" s="764">
        <v>41045</v>
      </c>
      <c r="B2571" s="154">
        <f t="shared" si="234"/>
        <v>9.6399999999999986E-2</v>
      </c>
      <c r="C2571" s="206">
        <f t="shared" si="229"/>
        <v>7.4528041237113443E-2</v>
      </c>
      <c r="D2571" s="33">
        <f t="shared" si="235"/>
        <v>0.11109999999999999</v>
      </c>
      <c r="E2571" s="206">
        <f t="shared" si="230"/>
        <v>0.1018073453608247</v>
      </c>
      <c r="F2571" s="765">
        <v>11.11</v>
      </c>
      <c r="G2571" s="765">
        <v>1.47</v>
      </c>
      <c r="H2571" s="337">
        <f t="shared" si="231"/>
        <v>2.7279304123711348</v>
      </c>
      <c r="I2571" s="34">
        <f t="shared" si="232"/>
        <v>2.7279304123711254E-2</v>
      </c>
      <c r="J2571" s="338">
        <f t="shared" si="233"/>
        <v>9.3675067702747583E-17</v>
      </c>
      <c r="K2571" s="1786"/>
      <c r="L2571" s="1787"/>
      <c r="M2571" s="1786"/>
      <c r="N2571" s="1786"/>
      <c r="O2571" s="1786"/>
      <c r="P2571" s="1786"/>
      <c r="Q2571" s="1786"/>
    </row>
    <row r="2572" spans="1:17">
      <c r="A2572" s="764">
        <v>41046</v>
      </c>
      <c r="B2572" s="154">
        <f t="shared" si="234"/>
        <v>9.8070000000000004E-2</v>
      </c>
      <c r="C2572" s="206">
        <f t="shared" si="229"/>
        <v>7.4547010309278378E-2</v>
      </c>
      <c r="D2572" s="33">
        <f t="shared" si="235"/>
        <v>0.11220000000000001</v>
      </c>
      <c r="E2572" s="206">
        <f t="shared" si="230"/>
        <v>0.10180115979381441</v>
      </c>
      <c r="F2572" s="765">
        <v>11.22</v>
      </c>
      <c r="G2572" s="765">
        <v>1.413</v>
      </c>
      <c r="H2572" s="337">
        <f t="shared" si="231"/>
        <v>2.7254149484536097</v>
      </c>
      <c r="I2572" s="34">
        <f t="shared" si="232"/>
        <v>2.7254149484536028E-2</v>
      </c>
      <c r="J2572" s="338">
        <f t="shared" si="233"/>
        <v>6.9388939039072284E-17</v>
      </c>
      <c r="K2572" s="1786"/>
      <c r="L2572" s="1787"/>
      <c r="M2572" s="1786"/>
      <c r="N2572" s="1786"/>
      <c r="O2572" s="1786"/>
      <c r="P2572" s="1786"/>
      <c r="Q2572" s="1786"/>
    </row>
    <row r="2573" spans="1:17">
      <c r="A2573" s="764">
        <v>41047</v>
      </c>
      <c r="B2573" s="154">
        <f t="shared" si="234"/>
        <v>9.844E-2</v>
      </c>
      <c r="C2573" s="206">
        <f t="shared" ref="C2573:C2636" si="236">AVERAGE(B1798:B2573)</f>
        <v>7.4568041237113442E-2</v>
      </c>
      <c r="D2573" s="33">
        <f t="shared" si="235"/>
        <v>0.11269999999999999</v>
      </c>
      <c r="E2573" s="206">
        <f t="shared" ref="E2573:E2636" si="237">AVERAGE(D1798:D2573)</f>
        <v>0.10179729381443298</v>
      </c>
      <c r="F2573" s="765">
        <v>11.27</v>
      </c>
      <c r="G2573" s="765">
        <v>1.4259999999999999</v>
      </c>
      <c r="H2573" s="337">
        <f t="shared" ref="H2573:H2636" si="238">AVERAGE(G1798:G2573)</f>
        <v>2.7229252577319598</v>
      </c>
      <c r="I2573" s="34">
        <f t="shared" ref="I2573:I2636" si="239">E2573-C2573</f>
        <v>2.7229252577319535E-2</v>
      </c>
      <c r="J2573" s="338">
        <f t="shared" ref="J2573:J2636" si="240">H2573/100-I2573</f>
        <v>6.2450045135165055E-17</v>
      </c>
      <c r="K2573" s="1786"/>
      <c r="L2573" s="1787"/>
      <c r="M2573" s="1786"/>
      <c r="N2573" s="1786"/>
      <c r="O2573" s="1786"/>
      <c r="P2573" s="1786"/>
      <c r="Q2573" s="1786"/>
    </row>
    <row r="2574" spans="1:17">
      <c r="A2574" s="764">
        <v>41050</v>
      </c>
      <c r="B2574" s="154">
        <f t="shared" si="234"/>
        <v>9.8090000000000011E-2</v>
      </c>
      <c r="C2574" s="206">
        <f t="shared" si="236"/>
        <v>7.4591456185567048E-2</v>
      </c>
      <c r="D2574" s="33">
        <f t="shared" si="235"/>
        <v>0.1124</v>
      </c>
      <c r="E2574" s="206">
        <f t="shared" si="237"/>
        <v>0.10179484536082473</v>
      </c>
      <c r="F2574" s="765">
        <v>11.24</v>
      </c>
      <c r="G2574" s="765">
        <v>1.431</v>
      </c>
      <c r="H2574" s="337">
        <f t="shared" si="238"/>
        <v>2.7203389175257744</v>
      </c>
      <c r="I2574" s="34">
        <f t="shared" si="239"/>
        <v>2.7203389175257678E-2</v>
      </c>
      <c r="J2574" s="338">
        <f t="shared" si="240"/>
        <v>6.591949208711867E-17</v>
      </c>
      <c r="K2574" s="1786"/>
      <c r="L2574" s="1787"/>
      <c r="M2574" s="1786"/>
      <c r="N2574" s="1786"/>
      <c r="O2574" s="1786"/>
      <c r="P2574" s="1786"/>
      <c r="Q2574" s="1786"/>
    </row>
    <row r="2575" spans="1:17">
      <c r="A2575" s="764">
        <v>41051</v>
      </c>
      <c r="B2575" s="154">
        <f t="shared" si="234"/>
        <v>9.6020000000000008E-2</v>
      </c>
      <c r="C2575" s="206">
        <f t="shared" si="236"/>
        <v>7.4610940721649532E-2</v>
      </c>
      <c r="D2575" s="33">
        <f t="shared" si="235"/>
        <v>0.11070000000000001</v>
      </c>
      <c r="E2575" s="206">
        <f t="shared" si="237"/>
        <v>0.10178981958762885</v>
      </c>
      <c r="F2575" s="765">
        <v>11.07</v>
      </c>
      <c r="G2575" s="765">
        <v>1.468</v>
      </c>
      <c r="H2575" s="337">
        <f t="shared" si="238"/>
        <v>2.7178878865979397</v>
      </c>
      <c r="I2575" s="34">
        <f t="shared" si="239"/>
        <v>2.717887886597932E-2</v>
      </c>
      <c r="J2575" s="338">
        <f t="shared" si="240"/>
        <v>7.6327832942979512E-17</v>
      </c>
      <c r="K2575" s="1786"/>
      <c r="L2575" s="1787"/>
      <c r="M2575" s="1786"/>
      <c r="N2575" s="1786"/>
      <c r="O2575" s="1786"/>
      <c r="P2575" s="1786"/>
      <c r="Q2575" s="1786"/>
    </row>
    <row r="2576" spans="1:17">
      <c r="A2576" s="764">
        <v>41052</v>
      </c>
      <c r="B2576" s="154">
        <f t="shared" si="234"/>
        <v>9.8559999999999995E-2</v>
      </c>
      <c r="C2576" s="206">
        <f t="shared" si="236"/>
        <v>7.4635850515463939E-2</v>
      </c>
      <c r="D2576" s="33">
        <f t="shared" si="235"/>
        <v>0.1124</v>
      </c>
      <c r="E2576" s="206">
        <f t="shared" si="237"/>
        <v>0.10178685567010307</v>
      </c>
      <c r="F2576" s="765">
        <v>11.24</v>
      </c>
      <c r="G2576" s="765">
        <v>1.3839999999999999</v>
      </c>
      <c r="H2576" s="337">
        <f t="shared" si="238"/>
        <v>2.7151005154639187</v>
      </c>
      <c r="I2576" s="34">
        <f t="shared" si="239"/>
        <v>2.7151005154639127E-2</v>
      </c>
      <c r="J2576" s="338">
        <f t="shared" si="240"/>
        <v>5.8980598183211441E-17</v>
      </c>
      <c r="K2576" s="1786"/>
      <c r="L2576" s="1787"/>
      <c r="M2576" s="1786"/>
      <c r="N2576" s="1786"/>
      <c r="O2576" s="1786"/>
      <c r="P2576" s="1786"/>
      <c r="Q2576" s="1786"/>
    </row>
    <row r="2577" spans="1:17">
      <c r="A2577" s="764">
        <v>41053</v>
      </c>
      <c r="B2577" s="154">
        <f t="shared" si="234"/>
        <v>9.8190000000000013E-2</v>
      </c>
      <c r="C2577" s="206">
        <f t="shared" si="236"/>
        <v>7.4661275773195923E-2</v>
      </c>
      <c r="D2577" s="33">
        <f t="shared" si="235"/>
        <v>0.11210000000000001</v>
      </c>
      <c r="E2577" s="206">
        <f t="shared" si="237"/>
        <v>0.10178376288659791</v>
      </c>
      <c r="F2577" s="765">
        <v>11.21</v>
      </c>
      <c r="G2577" s="765">
        <v>1.391</v>
      </c>
      <c r="H2577" s="337">
        <f t="shared" si="238"/>
        <v>2.7122487113402078</v>
      </c>
      <c r="I2577" s="34">
        <f t="shared" si="239"/>
        <v>2.7122487113401983E-2</v>
      </c>
      <c r="J2577" s="338">
        <f t="shared" si="240"/>
        <v>9.7144514654701197E-17</v>
      </c>
      <c r="K2577" s="1786"/>
      <c r="L2577" s="1787"/>
      <c r="M2577" s="1786"/>
      <c r="N2577" s="1786"/>
      <c r="O2577" s="1786"/>
      <c r="P2577" s="1786"/>
      <c r="Q2577" s="1786"/>
    </row>
    <row r="2578" spans="1:17">
      <c r="A2578" s="764">
        <v>41054</v>
      </c>
      <c r="B2578" s="154">
        <f t="shared" si="234"/>
        <v>9.8400000000000001E-2</v>
      </c>
      <c r="C2578" s="206">
        <f t="shared" si="236"/>
        <v>7.4687448453608279E-2</v>
      </c>
      <c r="D2578" s="33">
        <f t="shared" si="235"/>
        <v>0.11210000000000001</v>
      </c>
      <c r="E2578" s="206">
        <f t="shared" si="237"/>
        <v>0.10178092783505152</v>
      </c>
      <c r="F2578" s="765">
        <v>11.21</v>
      </c>
      <c r="G2578" s="765">
        <v>1.37</v>
      </c>
      <c r="H2578" s="337">
        <f t="shared" si="238"/>
        <v>2.7093479381443308</v>
      </c>
      <c r="I2578" s="34">
        <f t="shared" si="239"/>
        <v>2.7093479381443242E-2</v>
      </c>
      <c r="J2578" s="338">
        <f t="shared" si="240"/>
        <v>6.591949208711867E-17</v>
      </c>
      <c r="K2578" s="1786"/>
      <c r="L2578" s="1787"/>
      <c r="M2578" s="1786"/>
      <c r="N2578" s="1786"/>
      <c r="O2578" s="1786"/>
      <c r="P2578" s="1786"/>
      <c r="Q2578" s="1786"/>
    </row>
    <row r="2579" spans="1:17">
      <c r="A2579" s="764">
        <v>41057</v>
      </c>
      <c r="B2579" s="154">
        <f t="shared" si="234"/>
        <v>9.8360000000000003E-2</v>
      </c>
      <c r="C2579" s="206">
        <f t="shared" si="236"/>
        <v>7.4714664948453635E-2</v>
      </c>
      <c r="D2579" s="33">
        <f t="shared" si="235"/>
        <v>0.11200000000000002</v>
      </c>
      <c r="E2579" s="206">
        <f t="shared" si="237"/>
        <v>0.10177899484536079</v>
      </c>
      <c r="F2579" s="765">
        <v>11.200000000000001</v>
      </c>
      <c r="G2579" s="765">
        <v>1.3640000000000001</v>
      </c>
      <c r="H2579" s="337">
        <f t="shared" si="238"/>
        <v>2.7064329896907222</v>
      </c>
      <c r="I2579" s="34">
        <f t="shared" si="239"/>
        <v>2.7064329896907158E-2</v>
      </c>
      <c r="J2579" s="338">
        <f t="shared" si="240"/>
        <v>6.591949208711867E-17</v>
      </c>
      <c r="K2579" s="1786"/>
      <c r="L2579" s="1787"/>
      <c r="M2579" s="1786"/>
      <c r="N2579" s="1786"/>
      <c r="O2579" s="1786"/>
      <c r="P2579" s="1786"/>
      <c r="Q2579" s="1786"/>
    </row>
    <row r="2580" spans="1:17">
      <c r="A2580" s="764">
        <v>41058</v>
      </c>
      <c r="B2580" s="154">
        <f t="shared" si="234"/>
        <v>9.7909999999999997E-2</v>
      </c>
      <c r="C2580" s="206">
        <f t="shared" si="236"/>
        <v>7.4740837628866019E-2</v>
      </c>
      <c r="D2580" s="33">
        <f t="shared" si="235"/>
        <v>0.1115</v>
      </c>
      <c r="E2580" s="206">
        <f t="shared" si="237"/>
        <v>0.10177551546391751</v>
      </c>
      <c r="F2580" s="765">
        <v>11.15</v>
      </c>
      <c r="G2580" s="765">
        <v>1.359</v>
      </c>
      <c r="H2580" s="337">
        <f t="shared" si="238"/>
        <v>2.7034677835051548</v>
      </c>
      <c r="I2580" s="34">
        <f t="shared" si="239"/>
        <v>2.7034677835051493E-2</v>
      </c>
      <c r="J2580" s="338">
        <f t="shared" si="240"/>
        <v>5.5511151231257827E-17</v>
      </c>
      <c r="K2580" s="1786"/>
      <c r="L2580" s="1787"/>
      <c r="M2580" s="1786"/>
      <c r="N2580" s="1786"/>
      <c r="O2580" s="1786"/>
      <c r="P2580" s="1786"/>
      <c r="Q2580" s="1786"/>
    </row>
    <row r="2581" spans="1:17">
      <c r="A2581" s="764">
        <v>41059</v>
      </c>
      <c r="B2581" s="154">
        <f t="shared" si="234"/>
        <v>0.10021000000000001</v>
      </c>
      <c r="C2581" s="206">
        <f t="shared" si="236"/>
        <v>7.4769317010309297E-2</v>
      </c>
      <c r="D2581" s="33">
        <f t="shared" si="235"/>
        <v>0.11290000000000001</v>
      </c>
      <c r="E2581" s="206">
        <f t="shared" si="237"/>
        <v>0.10177409793814431</v>
      </c>
      <c r="F2581" s="765">
        <v>11.290000000000001</v>
      </c>
      <c r="G2581" s="765">
        <v>1.2689999999999999</v>
      </c>
      <c r="H2581" s="337">
        <f t="shared" si="238"/>
        <v>2.7004780927835053</v>
      </c>
      <c r="I2581" s="34">
        <f t="shared" si="239"/>
        <v>2.7004780927835009E-2</v>
      </c>
      <c r="J2581" s="338">
        <f t="shared" si="240"/>
        <v>4.163336342344337E-17</v>
      </c>
      <c r="K2581" s="1786"/>
      <c r="L2581" s="1787"/>
      <c r="M2581" s="1786"/>
      <c r="N2581" s="1786"/>
      <c r="O2581" s="1786"/>
      <c r="P2581" s="1786"/>
      <c r="Q2581" s="1786"/>
    </row>
    <row r="2582" spans="1:17">
      <c r="A2582" s="764">
        <v>41060</v>
      </c>
      <c r="B2582" s="154">
        <f t="shared" si="234"/>
        <v>0.10120000000000001</v>
      </c>
      <c r="C2582" s="206">
        <f t="shared" si="236"/>
        <v>7.48024226804124E-2</v>
      </c>
      <c r="D2582" s="33">
        <f t="shared" si="235"/>
        <v>0.11320000000000001</v>
      </c>
      <c r="E2582" s="206">
        <f t="shared" si="237"/>
        <v>0.10177538659793813</v>
      </c>
      <c r="F2582" s="765">
        <v>11.32</v>
      </c>
      <c r="G2582" s="765">
        <v>1.2</v>
      </c>
      <c r="H2582" s="337">
        <f t="shared" si="238"/>
        <v>2.6972963917525772</v>
      </c>
      <c r="I2582" s="34">
        <f t="shared" si="239"/>
        <v>2.6972963917525725E-2</v>
      </c>
      <c r="J2582" s="338">
        <f t="shared" si="240"/>
        <v>4.8572257327350599E-17</v>
      </c>
      <c r="K2582" s="1786"/>
      <c r="L2582" s="1787"/>
      <c r="M2582" s="1786"/>
      <c r="N2582" s="1786"/>
      <c r="O2582" s="1786"/>
      <c r="P2582" s="1786"/>
      <c r="Q2582" s="1786"/>
    </row>
    <row r="2583" spans="1:17">
      <c r="A2583" s="764">
        <v>41061</v>
      </c>
      <c r="B2583" s="154">
        <f t="shared" si="234"/>
        <v>0.10288</v>
      </c>
      <c r="C2583" s="206">
        <f t="shared" si="236"/>
        <v>7.4838079896907245E-2</v>
      </c>
      <c r="D2583" s="33">
        <f t="shared" si="235"/>
        <v>0.11460000000000001</v>
      </c>
      <c r="E2583" s="206">
        <f t="shared" si="237"/>
        <v>0.10177899484536078</v>
      </c>
      <c r="F2583" s="765">
        <v>11.46</v>
      </c>
      <c r="G2583" s="765">
        <v>1.1719999999999999</v>
      </c>
      <c r="H2583" s="337">
        <f t="shared" si="238"/>
        <v>2.6940914948453618</v>
      </c>
      <c r="I2583" s="34">
        <f t="shared" si="239"/>
        <v>2.6940914948453534E-2</v>
      </c>
      <c r="J2583" s="338">
        <f t="shared" si="240"/>
        <v>8.3266726846886741E-17</v>
      </c>
      <c r="K2583" s="1786"/>
      <c r="L2583" s="1787"/>
      <c r="M2583" s="1786"/>
      <c r="N2583" s="1786"/>
      <c r="O2583" s="1786"/>
      <c r="P2583" s="1786"/>
      <c r="Q2583" s="1786"/>
    </row>
    <row r="2584" spans="1:17">
      <c r="A2584" s="764">
        <v>41064</v>
      </c>
      <c r="B2584" s="154">
        <f t="shared" si="234"/>
        <v>0.10262</v>
      </c>
      <c r="C2584" s="206">
        <f t="shared" si="236"/>
        <v>7.487113402061861E-2</v>
      </c>
      <c r="D2584" s="33">
        <f t="shared" si="235"/>
        <v>0.11470000000000001</v>
      </c>
      <c r="E2584" s="206">
        <f t="shared" si="237"/>
        <v>0.10178157216494842</v>
      </c>
      <c r="F2584" s="765">
        <v>11.47</v>
      </c>
      <c r="G2584" s="765">
        <v>1.208</v>
      </c>
      <c r="H2584" s="337">
        <f t="shared" si="238"/>
        <v>2.6910438144329909</v>
      </c>
      <c r="I2584" s="34">
        <f t="shared" si="239"/>
        <v>2.6910438144329807E-2</v>
      </c>
      <c r="J2584" s="338">
        <f t="shared" si="240"/>
        <v>1.0061396160665481E-16</v>
      </c>
      <c r="K2584" s="1786"/>
      <c r="L2584" s="1787"/>
      <c r="M2584" s="1786"/>
      <c r="N2584" s="1786"/>
      <c r="O2584" s="1786"/>
      <c r="P2584" s="1786"/>
      <c r="Q2584" s="1786"/>
    </row>
    <row r="2585" spans="1:17">
      <c r="A2585" s="764">
        <v>41065</v>
      </c>
      <c r="B2585" s="154">
        <f t="shared" si="234"/>
        <v>0.10212</v>
      </c>
      <c r="C2585" s="206">
        <f t="shared" si="236"/>
        <v>7.4904381443299001E-2</v>
      </c>
      <c r="D2585" s="33">
        <f t="shared" si="235"/>
        <v>0.1142</v>
      </c>
      <c r="E2585" s="206">
        <f t="shared" si="237"/>
        <v>0.10178350515463912</v>
      </c>
      <c r="F2585" s="765">
        <v>11.42</v>
      </c>
      <c r="G2585" s="765">
        <v>1.208</v>
      </c>
      <c r="H2585" s="337">
        <f t="shared" si="238"/>
        <v>2.6879123711340216</v>
      </c>
      <c r="I2585" s="34">
        <f t="shared" si="239"/>
        <v>2.6879123711340117E-2</v>
      </c>
      <c r="J2585" s="338">
        <f t="shared" si="240"/>
        <v>1.0061396160665481E-16</v>
      </c>
      <c r="K2585" s="1786"/>
      <c r="L2585" s="1787"/>
      <c r="M2585" s="1786"/>
      <c r="N2585" s="1786"/>
      <c r="O2585" s="1786"/>
      <c r="P2585" s="1786"/>
      <c r="Q2585" s="1786"/>
    </row>
    <row r="2586" spans="1:17">
      <c r="A2586" s="764">
        <v>41066</v>
      </c>
      <c r="B2586" s="154">
        <f t="shared" si="234"/>
        <v>9.9349999999999994E-2</v>
      </c>
      <c r="C2586" s="206">
        <f t="shared" si="236"/>
        <v>7.4935528350515493E-2</v>
      </c>
      <c r="D2586" s="33">
        <f t="shared" si="235"/>
        <v>0.11269999999999999</v>
      </c>
      <c r="E2586" s="206">
        <f t="shared" si="237"/>
        <v>0.10178389175257727</v>
      </c>
      <c r="F2586" s="765">
        <v>11.27</v>
      </c>
      <c r="G2586" s="765">
        <v>1.335</v>
      </c>
      <c r="H2586" s="337">
        <f t="shared" si="238"/>
        <v>2.6848363402061866</v>
      </c>
      <c r="I2586" s="34">
        <f t="shared" si="239"/>
        <v>2.6848363402061773E-2</v>
      </c>
      <c r="J2586" s="338">
        <f t="shared" si="240"/>
        <v>9.3675067702747583E-17</v>
      </c>
      <c r="K2586" s="1786"/>
      <c r="L2586" s="1787"/>
      <c r="M2586" s="1786"/>
      <c r="N2586" s="1786"/>
      <c r="O2586" s="1786"/>
      <c r="P2586" s="1786"/>
      <c r="Q2586" s="1786"/>
    </row>
    <row r="2587" spans="1:17">
      <c r="A2587" s="764">
        <v>41067</v>
      </c>
      <c r="B2587" s="154">
        <f t="shared" si="234"/>
        <v>9.8630000000000009E-2</v>
      </c>
      <c r="C2587" s="206">
        <f t="shared" si="236"/>
        <v>7.4963865979381483E-2</v>
      </c>
      <c r="D2587" s="33">
        <f t="shared" si="235"/>
        <v>0.11200000000000002</v>
      </c>
      <c r="E2587" s="206">
        <f t="shared" si="237"/>
        <v>0.10178208762886591</v>
      </c>
      <c r="F2587" s="765">
        <v>11.200000000000001</v>
      </c>
      <c r="G2587" s="765">
        <v>1.337</v>
      </c>
      <c r="H2587" s="337">
        <f t="shared" si="238"/>
        <v>2.6818221649484548</v>
      </c>
      <c r="I2587" s="34">
        <f t="shared" si="239"/>
        <v>2.6818221649484428E-2</v>
      </c>
      <c r="J2587" s="338">
        <f t="shared" si="240"/>
        <v>1.214306433183765E-16</v>
      </c>
      <c r="K2587" s="1786"/>
      <c r="L2587" s="1787"/>
      <c r="M2587" s="1786"/>
      <c r="N2587" s="1786"/>
      <c r="O2587" s="1786"/>
      <c r="P2587" s="1786"/>
      <c r="Q2587" s="1786"/>
    </row>
    <row r="2588" spans="1:17">
      <c r="A2588" s="764">
        <v>41068</v>
      </c>
      <c r="B2588" s="154">
        <f t="shared" si="234"/>
        <v>9.8909999999999998E-2</v>
      </c>
      <c r="C2588" s="206">
        <f t="shared" si="236"/>
        <v>7.499230670103095E-2</v>
      </c>
      <c r="D2588" s="33">
        <f t="shared" si="235"/>
        <v>0.11220000000000001</v>
      </c>
      <c r="E2588" s="206">
        <f t="shared" si="237"/>
        <v>0.10178079896907211</v>
      </c>
      <c r="F2588" s="765">
        <v>11.22</v>
      </c>
      <c r="G2588" s="765">
        <v>1.329</v>
      </c>
      <c r="H2588" s="337">
        <f t="shared" si="238"/>
        <v>2.6788492268041249</v>
      </c>
      <c r="I2588" s="34">
        <f t="shared" si="239"/>
        <v>2.6788492268041156E-2</v>
      </c>
      <c r="J2588" s="338">
        <f t="shared" si="240"/>
        <v>9.3675067702747583E-17</v>
      </c>
      <c r="K2588" s="1786"/>
      <c r="L2588" s="1787"/>
      <c r="M2588" s="1786"/>
      <c r="N2588" s="1786"/>
      <c r="O2588" s="1786"/>
      <c r="P2588" s="1786"/>
      <c r="Q2588" s="1786"/>
    </row>
    <row r="2589" spans="1:17">
      <c r="A2589" s="764">
        <v>41071</v>
      </c>
      <c r="B2589" s="154">
        <f t="shared" si="234"/>
        <v>9.9650000000000002E-2</v>
      </c>
      <c r="C2589" s="206">
        <f t="shared" si="236"/>
        <v>7.5023530927835078E-2</v>
      </c>
      <c r="D2589" s="33">
        <f t="shared" si="235"/>
        <v>0.11269999999999999</v>
      </c>
      <c r="E2589" s="206">
        <f t="shared" si="237"/>
        <v>0.10178131443298964</v>
      </c>
      <c r="F2589" s="765">
        <v>11.27</v>
      </c>
      <c r="G2589" s="765">
        <v>1.3049999999999999</v>
      </c>
      <c r="H2589" s="337">
        <f t="shared" si="238"/>
        <v>2.6757783505154644</v>
      </c>
      <c r="I2589" s="34">
        <f t="shared" si="239"/>
        <v>2.6757783505154564E-2</v>
      </c>
      <c r="J2589" s="338">
        <f t="shared" si="240"/>
        <v>7.9797279894933126E-17</v>
      </c>
      <c r="K2589" s="1786"/>
      <c r="L2589" s="1787"/>
      <c r="M2589" s="1786"/>
      <c r="N2589" s="1786"/>
      <c r="O2589" s="1786"/>
      <c r="P2589" s="1786"/>
      <c r="Q2589" s="1786"/>
    </row>
    <row r="2590" spans="1:17">
      <c r="A2590" s="764">
        <v>41072</v>
      </c>
      <c r="B2590" s="154">
        <f t="shared" si="234"/>
        <v>9.9060000000000009E-2</v>
      </c>
      <c r="C2590" s="206">
        <f t="shared" si="236"/>
        <v>7.5054768041237119E-2</v>
      </c>
      <c r="D2590" s="33">
        <f t="shared" si="235"/>
        <v>0.1133</v>
      </c>
      <c r="E2590" s="206">
        <f t="shared" si="237"/>
        <v>0.10178324742268034</v>
      </c>
      <c r="F2590" s="765">
        <v>11.33</v>
      </c>
      <c r="G2590" s="765">
        <v>1.4239999999999999</v>
      </c>
      <c r="H2590" s="337">
        <f t="shared" si="238"/>
        <v>2.6728479381443311</v>
      </c>
      <c r="I2590" s="34">
        <f t="shared" si="239"/>
        <v>2.6728479381443224E-2</v>
      </c>
      <c r="J2590" s="338">
        <f t="shared" si="240"/>
        <v>8.6736173798840355E-17</v>
      </c>
      <c r="K2590" s="1786"/>
      <c r="L2590" s="1787"/>
      <c r="M2590" s="1786"/>
      <c r="N2590" s="1786"/>
      <c r="O2590" s="1786"/>
      <c r="P2590" s="1786"/>
      <c r="Q2590" s="1786"/>
    </row>
    <row r="2591" spans="1:17">
      <c r="A2591" s="764">
        <v>41073</v>
      </c>
      <c r="B2591" s="154">
        <f t="shared" si="234"/>
        <v>9.9220000000000003E-2</v>
      </c>
      <c r="C2591" s="206">
        <f t="shared" si="236"/>
        <v>7.5085515463917549E-2</v>
      </c>
      <c r="D2591" s="33">
        <f t="shared" si="235"/>
        <v>0.11410000000000001</v>
      </c>
      <c r="E2591" s="206">
        <f t="shared" si="237"/>
        <v>0.10178634020618549</v>
      </c>
      <c r="F2591" s="765">
        <v>11.41</v>
      </c>
      <c r="G2591" s="765">
        <v>1.488</v>
      </c>
      <c r="H2591" s="337">
        <f t="shared" si="238"/>
        <v>2.6700824742268052</v>
      </c>
      <c r="I2591" s="34">
        <f t="shared" si="239"/>
        <v>2.670082474226794E-2</v>
      </c>
      <c r="J2591" s="338">
        <f t="shared" si="240"/>
        <v>1.1102230246251565E-16</v>
      </c>
      <c r="K2591" s="1786"/>
      <c r="L2591" s="1787"/>
      <c r="M2591" s="1786"/>
      <c r="N2591" s="1786"/>
      <c r="O2591" s="1786"/>
      <c r="P2591" s="1786"/>
      <c r="Q2591" s="1786"/>
    </row>
    <row r="2592" spans="1:17">
      <c r="A2592" s="764">
        <v>41074</v>
      </c>
      <c r="B2592" s="154">
        <f t="shared" si="234"/>
        <v>9.9030000000000007E-2</v>
      </c>
      <c r="C2592" s="206">
        <f t="shared" si="236"/>
        <v>7.5112641752577355E-2</v>
      </c>
      <c r="D2592" s="33">
        <f t="shared" si="235"/>
        <v>0.1139</v>
      </c>
      <c r="E2592" s="206">
        <f t="shared" si="237"/>
        <v>0.10178724226804117</v>
      </c>
      <c r="F2592" s="765">
        <v>11.39</v>
      </c>
      <c r="G2592" s="765">
        <v>1.4870000000000001</v>
      </c>
      <c r="H2592" s="337">
        <f t="shared" si="238"/>
        <v>2.6674600515463935</v>
      </c>
      <c r="I2592" s="34">
        <f t="shared" si="239"/>
        <v>2.6674600515463817E-2</v>
      </c>
      <c r="J2592" s="338">
        <f t="shared" si="240"/>
        <v>1.1796119636642288E-16</v>
      </c>
      <c r="K2592" s="1786"/>
      <c r="L2592" s="1787"/>
      <c r="M2592" s="1786"/>
      <c r="N2592" s="1786"/>
      <c r="O2592" s="1786"/>
      <c r="P2592" s="1786"/>
      <c r="Q2592" s="1786"/>
    </row>
    <row r="2593" spans="1:17">
      <c r="A2593" s="764">
        <v>41075</v>
      </c>
      <c r="B2593" s="154">
        <f t="shared" si="234"/>
        <v>9.8330000000000001E-2</v>
      </c>
      <c r="C2593" s="206">
        <f t="shared" si="236"/>
        <v>7.5138389175257753E-2</v>
      </c>
      <c r="D2593" s="33">
        <f t="shared" si="235"/>
        <v>0.11269999999999999</v>
      </c>
      <c r="E2593" s="206">
        <f t="shared" si="237"/>
        <v>0.10178608247422674</v>
      </c>
      <c r="F2593" s="765">
        <v>11.27</v>
      </c>
      <c r="G2593" s="765">
        <v>1.4370000000000001</v>
      </c>
      <c r="H2593" s="337">
        <f t="shared" si="238"/>
        <v>2.6647693298969095</v>
      </c>
      <c r="I2593" s="34">
        <f t="shared" si="239"/>
        <v>2.6647693298968989E-2</v>
      </c>
      <c r="J2593" s="338">
        <f t="shared" si="240"/>
        <v>1.0755285551056204E-16</v>
      </c>
      <c r="K2593" s="1786"/>
      <c r="L2593" s="1787"/>
      <c r="M2593" s="1786"/>
      <c r="N2593" s="1786"/>
      <c r="O2593" s="1786"/>
      <c r="P2593" s="1786"/>
      <c r="Q2593" s="1786"/>
    </row>
    <row r="2594" spans="1:17">
      <c r="A2594" s="764">
        <v>41078</v>
      </c>
      <c r="B2594" s="154">
        <f t="shared" si="234"/>
        <v>9.8780000000000007E-2</v>
      </c>
      <c r="C2594" s="206">
        <f t="shared" si="236"/>
        <v>7.5161829896907242E-2</v>
      </c>
      <c r="D2594" s="33">
        <f t="shared" si="235"/>
        <v>0.11290000000000001</v>
      </c>
      <c r="E2594" s="206">
        <f t="shared" si="237"/>
        <v>0.10178286082474218</v>
      </c>
      <c r="F2594" s="765">
        <v>11.290000000000001</v>
      </c>
      <c r="G2594" s="765">
        <v>1.4119999999999999</v>
      </c>
      <c r="H2594" s="337">
        <f t="shared" si="238"/>
        <v>2.6621030927835072</v>
      </c>
      <c r="I2594" s="34">
        <f t="shared" si="239"/>
        <v>2.6621030927834938E-2</v>
      </c>
      <c r="J2594" s="338">
        <f t="shared" si="240"/>
        <v>1.3530843112619095E-16</v>
      </c>
      <c r="K2594" s="1786"/>
      <c r="L2594" s="1787"/>
      <c r="M2594" s="1786"/>
      <c r="N2594" s="1786"/>
      <c r="O2594" s="1786"/>
      <c r="P2594" s="1786"/>
      <c r="Q2594" s="1786"/>
    </row>
    <row r="2595" spans="1:17">
      <c r="A2595" s="764">
        <v>41079</v>
      </c>
      <c r="B2595" s="154">
        <f t="shared" si="234"/>
        <v>9.638999999999999E-2</v>
      </c>
      <c r="C2595" s="206">
        <f t="shared" si="236"/>
        <v>7.5183170103092806E-2</v>
      </c>
      <c r="D2595" s="33">
        <f t="shared" si="235"/>
        <v>0.11169999999999999</v>
      </c>
      <c r="E2595" s="206">
        <f t="shared" si="237"/>
        <v>0.10177822164948444</v>
      </c>
      <c r="F2595" s="765">
        <v>11.17</v>
      </c>
      <c r="G2595" s="765">
        <v>1.5309999999999999</v>
      </c>
      <c r="H2595" s="337">
        <f t="shared" si="238"/>
        <v>2.6595051546391772</v>
      </c>
      <c r="I2595" s="34">
        <f t="shared" si="239"/>
        <v>2.6595051546391635E-2</v>
      </c>
      <c r="J2595" s="338">
        <f t="shared" si="240"/>
        <v>1.3877787807814457E-16</v>
      </c>
      <c r="K2595" s="1786"/>
      <c r="L2595" s="1787"/>
      <c r="M2595" s="1786"/>
      <c r="N2595" s="1786"/>
      <c r="O2595" s="1786"/>
      <c r="P2595" s="1786"/>
      <c r="Q2595" s="1786"/>
    </row>
    <row r="2596" spans="1:17">
      <c r="A2596" s="764">
        <v>41080</v>
      </c>
      <c r="B2596" s="154">
        <f t="shared" si="234"/>
        <v>9.4149999999999998E-2</v>
      </c>
      <c r="C2596" s="206">
        <f t="shared" si="236"/>
        <v>7.5201945876288687E-2</v>
      </c>
      <c r="D2596" s="33">
        <f t="shared" si="235"/>
        <v>0.1103</v>
      </c>
      <c r="E2596" s="206">
        <f t="shared" si="237"/>
        <v>0.10177268041237103</v>
      </c>
      <c r="F2596" s="765">
        <v>11.03</v>
      </c>
      <c r="G2596" s="765">
        <v>1.615</v>
      </c>
      <c r="H2596" s="337">
        <f t="shared" si="238"/>
        <v>2.6570734536082492</v>
      </c>
      <c r="I2596" s="34">
        <f t="shared" si="239"/>
        <v>2.6570734536082344E-2</v>
      </c>
      <c r="J2596" s="338">
        <f t="shared" si="240"/>
        <v>1.4918621893400541E-16</v>
      </c>
      <c r="K2596" s="1786"/>
      <c r="L2596" s="1787"/>
      <c r="M2596" s="1786"/>
      <c r="N2596" s="1786"/>
      <c r="O2596" s="1786"/>
      <c r="P2596" s="1786"/>
      <c r="Q2596" s="1786"/>
    </row>
    <row r="2597" spans="1:17">
      <c r="A2597" s="764">
        <v>41081</v>
      </c>
      <c r="B2597" s="154">
        <f t="shared" si="234"/>
        <v>9.4759999999999997E-2</v>
      </c>
      <c r="C2597" s="206">
        <f t="shared" si="236"/>
        <v>7.5218260309278376E-2</v>
      </c>
      <c r="D2597" s="33">
        <f t="shared" si="235"/>
        <v>0.1101</v>
      </c>
      <c r="E2597" s="206">
        <f t="shared" si="237"/>
        <v>0.10176430412371122</v>
      </c>
      <c r="F2597" s="765">
        <v>11.01</v>
      </c>
      <c r="G2597" s="765">
        <v>1.534</v>
      </c>
      <c r="H2597" s="337">
        <f t="shared" si="238"/>
        <v>2.6546043814433005</v>
      </c>
      <c r="I2597" s="34">
        <f t="shared" si="239"/>
        <v>2.6546043814432846E-2</v>
      </c>
      <c r="J2597" s="338">
        <f t="shared" si="240"/>
        <v>1.5959455978986625E-16</v>
      </c>
      <c r="K2597" s="1786"/>
      <c r="L2597" s="1787"/>
      <c r="M2597" s="1786"/>
      <c r="N2597" s="1786"/>
      <c r="O2597" s="1786"/>
      <c r="P2597" s="1786"/>
      <c r="Q2597" s="1786"/>
    </row>
    <row r="2598" spans="1:17">
      <c r="A2598" s="764">
        <v>41082</v>
      </c>
      <c r="B2598" s="154">
        <f t="shared" si="234"/>
        <v>9.4590000000000007E-2</v>
      </c>
      <c r="C2598" s="206">
        <f t="shared" si="236"/>
        <v>7.5234265463917552E-2</v>
      </c>
      <c r="D2598" s="33">
        <f t="shared" si="235"/>
        <v>0.11040000000000001</v>
      </c>
      <c r="E2598" s="206">
        <f t="shared" si="237"/>
        <v>0.10175605670103081</v>
      </c>
      <c r="F2598" s="765">
        <v>11.040000000000001</v>
      </c>
      <c r="G2598" s="765">
        <v>1.581</v>
      </c>
      <c r="H2598" s="337">
        <f t="shared" si="238"/>
        <v>2.6521791237113423</v>
      </c>
      <c r="I2598" s="34">
        <f t="shared" si="239"/>
        <v>2.6521791237113262E-2</v>
      </c>
      <c r="J2598" s="338">
        <f t="shared" si="240"/>
        <v>1.5959455978986625E-16</v>
      </c>
      <c r="K2598" s="1786"/>
      <c r="L2598" s="1787"/>
      <c r="M2598" s="1786"/>
      <c r="N2598" s="1786"/>
      <c r="O2598" s="1786"/>
      <c r="P2598" s="1786"/>
      <c r="Q2598" s="1786"/>
    </row>
    <row r="2599" spans="1:17">
      <c r="A2599" s="764">
        <v>41085</v>
      </c>
      <c r="B2599" s="154">
        <f t="shared" si="234"/>
        <v>9.7470000000000001E-2</v>
      </c>
      <c r="C2599" s="206">
        <f t="shared" si="236"/>
        <v>7.5256005154639191E-2</v>
      </c>
      <c r="D2599" s="33">
        <f t="shared" si="235"/>
        <v>0.11210000000000001</v>
      </c>
      <c r="E2599" s="206">
        <f t="shared" si="237"/>
        <v>0.10175219072164937</v>
      </c>
      <c r="F2599" s="765">
        <v>11.21</v>
      </c>
      <c r="G2599" s="765">
        <v>1.4630000000000001</v>
      </c>
      <c r="H2599" s="337">
        <f t="shared" si="238"/>
        <v>2.6496185567010335</v>
      </c>
      <c r="I2599" s="34">
        <f t="shared" si="239"/>
        <v>2.649618556701018E-2</v>
      </c>
      <c r="J2599" s="338">
        <f t="shared" si="240"/>
        <v>1.5612511283791264E-16</v>
      </c>
      <c r="K2599" s="1786"/>
      <c r="L2599" s="1787"/>
      <c r="M2599" s="1786"/>
      <c r="N2599" s="1786"/>
      <c r="O2599" s="1786"/>
      <c r="P2599" s="1786"/>
      <c r="Q2599" s="1786"/>
    </row>
    <row r="2600" spans="1:17">
      <c r="A2600" s="764">
        <v>41086</v>
      </c>
      <c r="B2600" s="154">
        <f t="shared" si="234"/>
        <v>9.774999999999999E-2</v>
      </c>
      <c r="C2600" s="206">
        <f t="shared" si="236"/>
        <v>7.5277796391752597E-2</v>
      </c>
      <c r="D2600" s="33">
        <f t="shared" si="235"/>
        <v>0.1128</v>
      </c>
      <c r="E2600" s="206">
        <f t="shared" si="237"/>
        <v>0.10174922680412359</v>
      </c>
      <c r="F2600" s="765">
        <v>11.28</v>
      </c>
      <c r="G2600" s="765">
        <v>1.5050000000000001</v>
      </c>
      <c r="H2600" s="337">
        <f t="shared" si="238"/>
        <v>2.6471430412371171</v>
      </c>
      <c r="I2600" s="34">
        <f t="shared" si="239"/>
        <v>2.6471430412370989E-2</v>
      </c>
      <c r="J2600" s="338">
        <f t="shared" si="240"/>
        <v>1.8041124150158794E-16</v>
      </c>
      <c r="K2600" s="1786"/>
      <c r="L2600" s="1787"/>
      <c r="M2600" s="1786"/>
      <c r="N2600" s="1786"/>
      <c r="O2600" s="1786"/>
      <c r="P2600" s="1786"/>
      <c r="Q2600" s="1786"/>
    </row>
    <row r="2601" spans="1:17">
      <c r="A2601" s="764">
        <v>41087</v>
      </c>
      <c r="B2601" s="154">
        <f t="shared" si="234"/>
        <v>9.6030000000000004E-2</v>
      </c>
      <c r="C2601" s="206">
        <f t="shared" si="236"/>
        <v>7.5296791237113428E-2</v>
      </c>
      <c r="D2601" s="33">
        <f t="shared" si="235"/>
        <v>0.11169999999999999</v>
      </c>
      <c r="E2601" s="206">
        <f t="shared" si="237"/>
        <v>0.10174471649484523</v>
      </c>
      <c r="F2601" s="765">
        <v>11.17</v>
      </c>
      <c r="G2601" s="765">
        <v>1.5669999999999999</v>
      </c>
      <c r="H2601" s="337">
        <f t="shared" si="238"/>
        <v>2.6447925257731986</v>
      </c>
      <c r="I2601" s="34">
        <f t="shared" si="239"/>
        <v>2.6447925257731805E-2</v>
      </c>
      <c r="J2601" s="338">
        <f t="shared" si="240"/>
        <v>1.8041124150158794E-16</v>
      </c>
      <c r="K2601" s="1786"/>
      <c r="L2601" s="1787"/>
      <c r="M2601" s="1786"/>
      <c r="N2601" s="1786"/>
      <c r="O2601" s="1786"/>
      <c r="P2601" s="1786"/>
      <c r="Q2601" s="1786"/>
    </row>
    <row r="2602" spans="1:17">
      <c r="A2602" s="764">
        <v>41088</v>
      </c>
      <c r="B2602" s="154">
        <f t="shared" si="234"/>
        <v>9.7070000000000004E-2</v>
      </c>
      <c r="C2602" s="206">
        <f t="shared" si="236"/>
        <v>7.5318389175257752E-2</v>
      </c>
      <c r="D2602" s="33">
        <f t="shared" si="235"/>
        <v>0.11220000000000001</v>
      </c>
      <c r="E2602" s="206">
        <f t="shared" si="237"/>
        <v>0.10174239690721638</v>
      </c>
      <c r="F2602" s="765">
        <v>11.22</v>
      </c>
      <c r="G2602" s="765">
        <v>1.5129999999999999</v>
      </c>
      <c r="H2602" s="337">
        <f t="shared" si="238"/>
        <v>2.6424007731958787</v>
      </c>
      <c r="I2602" s="34">
        <f t="shared" si="239"/>
        <v>2.6424007731958632E-2</v>
      </c>
      <c r="J2602" s="338">
        <f t="shared" si="240"/>
        <v>1.5612511283791264E-16</v>
      </c>
      <c r="K2602" s="1786"/>
      <c r="L2602" s="1787"/>
      <c r="M2602" s="1786"/>
      <c r="N2602" s="1786"/>
      <c r="O2602" s="1786"/>
      <c r="P2602" s="1786"/>
      <c r="Q2602" s="1786"/>
    </row>
    <row r="2603" spans="1:17">
      <c r="A2603" s="764">
        <v>41089</v>
      </c>
      <c r="B2603" s="154">
        <f t="shared" si="234"/>
        <v>9.4170000000000004E-2</v>
      </c>
      <c r="C2603" s="206">
        <f t="shared" si="236"/>
        <v>7.5335567010309301E-2</v>
      </c>
      <c r="D2603" s="33">
        <f t="shared" si="235"/>
        <v>0.11</v>
      </c>
      <c r="E2603" s="206">
        <f t="shared" si="237"/>
        <v>0.10173634020618542</v>
      </c>
      <c r="F2603" s="765">
        <v>11</v>
      </c>
      <c r="G2603" s="765">
        <v>1.583</v>
      </c>
      <c r="H2603" s="337">
        <f t="shared" si="238"/>
        <v>2.6400773195876317</v>
      </c>
      <c r="I2603" s="34">
        <f t="shared" si="239"/>
        <v>2.6400773195876123E-2</v>
      </c>
      <c r="J2603" s="338">
        <f t="shared" si="240"/>
        <v>1.9428902930940239E-16</v>
      </c>
      <c r="K2603" s="1786"/>
      <c r="L2603" s="1787"/>
      <c r="M2603" s="1786"/>
      <c r="N2603" s="1786"/>
      <c r="O2603" s="1786"/>
      <c r="P2603" s="1786"/>
      <c r="Q2603" s="1786"/>
    </row>
    <row r="2604" spans="1:17">
      <c r="A2604" s="764">
        <v>41092</v>
      </c>
      <c r="B2604" s="154">
        <f t="shared" si="234"/>
        <v>9.3810000000000004E-2</v>
      </c>
      <c r="C2604" s="206">
        <f t="shared" si="236"/>
        <v>7.5354188144329926E-2</v>
      </c>
      <c r="D2604" s="33">
        <f t="shared" si="235"/>
        <v>0.109</v>
      </c>
      <c r="E2604" s="206">
        <f t="shared" si="237"/>
        <v>0.10173054123711325</v>
      </c>
      <c r="F2604" s="765">
        <v>10.9</v>
      </c>
      <c r="G2604" s="765">
        <v>1.5189999999999999</v>
      </c>
      <c r="H2604" s="337">
        <f t="shared" si="238"/>
        <v>2.6376353092783531</v>
      </c>
      <c r="I2604" s="34">
        <f t="shared" si="239"/>
        <v>2.6376353092783328E-2</v>
      </c>
      <c r="J2604" s="338">
        <f t="shared" si="240"/>
        <v>2.0469737016526324E-16</v>
      </c>
      <c r="K2604" s="1786"/>
      <c r="L2604" s="1787"/>
      <c r="M2604" s="1786"/>
      <c r="N2604" s="1786"/>
      <c r="O2604" s="1786"/>
      <c r="P2604" s="1786"/>
      <c r="Q2604" s="1786"/>
    </row>
    <row r="2605" spans="1:17">
      <c r="A2605" s="764">
        <v>41093</v>
      </c>
      <c r="B2605" s="154">
        <f t="shared" si="234"/>
        <v>9.2970000000000011E-2</v>
      </c>
      <c r="C2605" s="206">
        <f t="shared" si="236"/>
        <v>7.5368556701030931E-2</v>
      </c>
      <c r="D2605" s="33">
        <f t="shared" si="235"/>
        <v>0.10830000000000001</v>
      </c>
      <c r="E2605" s="206">
        <f t="shared" si="237"/>
        <v>0.10172177835051531</v>
      </c>
      <c r="F2605" s="765">
        <v>10.83</v>
      </c>
      <c r="G2605" s="765">
        <v>1.5329999999999999</v>
      </c>
      <c r="H2605" s="337">
        <f t="shared" si="238"/>
        <v>2.6353221649484562</v>
      </c>
      <c r="I2605" s="34">
        <f t="shared" si="239"/>
        <v>2.6353221649484379E-2</v>
      </c>
      <c r="J2605" s="338">
        <f t="shared" si="240"/>
        <v>1.8388068845354155E-16</v>
      </c>
      <c r="K2605" s="1786"/>
      <c r="L2605" s="1787"/>
      <c r="M2605" s="1786"/>
      <c r="N2605" s="1786"/>
      <c r="O2605" s="1786"/>
      <c r="P2605" s="1786"/>
      <c r="Q2605" s="1786"/>
    </row>
    <row r="2606" spans="1:17">
      <c r="A2606" s="764">
        <v>41094</v>
      </c>
      <c r="B2606" s="154">
        <f t="shared" si="234"/>
        <v>9.3659999999999993E-2</v>
      </c>
      <c r="C2606" s="206">
        <f t="shared" si="236"/>
        <v>7.5383840206185576E-2</v>
      </c>
      <c r="D2606" s="33">
        <f t="shared" si="235"/>
        <v>0.1082</v>
      </c>
      <c r="E2606" s="206">
        <f t="shared" si="237"/>
        <v>0.10171275773195862</v>
      </c>
      <c r="F2606" s="765">
        <v>10.82</v>
      </c>
      <c r="G2606" s="765">
        <v>1.454</v>
      </c>
      <c r="H2606" s="337">
        <f t="shared" si="238"/>
        <v>2.6328917525773221</v>
      </c>
      <c r="I2606" s="34">
        <f t="shared" si="239"/>
        <v>2.6328917525773043E-2</v>
      </c>
      <c r="J2606" s="338">
        <f t="shared" si="240"/>
        <v>1.7694179454963432E-16</v>
      </c>
      <c r="K2606" s="1786"/>
      <c r="L2606" s="1787"/>
      <c r="M2606" s="1786"/>
      <c r="N2606" s="1786"/>
      <c r="O2606" s="1786"/>
      <c r="P2606" s="1786"/>
      <c r="Q2606" s="1786"/>
    </row>
    <row r="2607" spans="1:17">
      <c r="A2607" s="764">
        <v>41095</v>
      </c>
      <c r="B2607" s="154">
        <f t="shared" si="234"/>
        <v>9.5080000000000012E-2</v>
      </c>
      <c r="C2607" s="206">
        <f t="shared" si="236"/>
        <v>7.5399020618556731E-2</v>
      </c>
      <c r="D2607" s="33">
        <f t="shared" si="235"/>
        <v>0.10890000000000001</v>
      </c>
      <c r="E2607" s="206">
        <f t="shared" si="237"/>
        <v>0.10170322164948442</v>
      </c>
      <c r="F2607" s="765">
        <v>10.89</v>
      </c>
      <c r="G2607" s="765">
        <v>1.3819999999999999</v>
      </c>
      <c r="H2607" s="337">
        <f t="shared" si="238"/>
        <v>2.6304201030927858</v>
      </c>
      <c r="I2607" s="34">
        <f t="shared" si="239"/>
        <v>2.630420103092769E-2</v>
      </c>
      <c r="J2607" s="338">
        <f t="shared" si="240"/>
        <v>1.6653345369377348E-16</v>
      </c>
      <c r="K2607" s="1786"/>
      <c r="L2607" s="1787"/>
      <c r="M2607" s="1786"/>
      <c r="N2607" s="1786"/>
      <c r="O2607" s="1786"/>
      <c r="P2607" s="1786"/>
      <c r="Q2607" s="1786"/>
    </row>
    <row r="2608" spans="1:17">
      <c r="A2608" s="764">
        <v>41096</v>
      </c>
      <c r="B2608" s="154">
        <f t="shared" si="234"/>
        <v>9.6930000000000002E-2</v>
      </c>
      <c r="C2608" s="206">
        <f t="shared" si="236"/>
        <v>7.541643041237113E-2</v>
      </c>
      <c r="D2608" s="33">
        <f t="shared" si="235"/>
        <v>0.11019999999999999</v>
      </c>
      <c r="E2608" s="206">
        <f t="shared" si="237"/>
        <v>0.10169497422680401</v>
      </c>
      <c r="F2608" s="765">
        <v>11.02</v>
      </c>
      <c r="G2608" s="765">
        <v>1.327</v>
      </c>
      <c r="H2608" s="337">
        <f t="shared" si="238"/>
        <v>2.6278543814433015</v>
      </c>
      <c r="I2608" s="34">
        <f t="shared" si="239"/>
        <v>2.6278543814432884E-2</v>
      </c>
      <c r="J2608" s="338">
        <f t="shared" si="240"/>
        <v>1.3183898417423734E-16</v>
      </c>
      <c r="K2608" s="1786"/>
      <c r="L2608" s="1787"/>
      <c r="M2608" s="1786"/>
      <c r="N2608" s="1786"/>
      <c r="O2608" s="1786"/>
      <c r="P2608" s="1786"/>
      <c r="Q2608" s="1786"/>
    </row>
    <row r="2609" spans="1:17">
      <c r="A2609" s="764">
        <v>41099</v>
      </c>
      <c r="B2609" s="154">
        <f t="shared" si="234"/>
        <v>9.7290000000000015E-2</v>
      </c>
      <c r="C2609" s="206">
        <f t="shared" si="236"/>
        <v>7.5432100515463923E-2</v>
      </c>
      <c r="D2609" s="33">
        <f t="shared" si="235"/>
        <v>0.1105</v>
      </c>
      <c r="E2609" s="206">
        <f t="shared" si="237"/>
        <v>0.1016854381443298</v>
      </c>
      <c r="F2609" s="765">
        <v>11.05</v>
      </c>
      <c r="G2609" s="765">
        <v>1.321</v>
      </c>
      <c r="H2609" s="337">
        <f t="shared" si="238"/>
        <v>2.6253337628866005</v>
      </c>
      <c r="I2609" s="34">
        <f t="shared" si="239"/>
        <v>2.6253337628865878E-2</v>
      </c>
      <c r="J2609" s="338">
        <f t="shared" si="240"/>
        <v>1.2836953722228372E-16</v>
      </c>
      <c r="K2609" s="1786"/>
      <c r="L2609" s="1787"/>
      <c r="M2609" s="1786"/>
      <c r="N2609" s="1786"/>
      <c r="O2609" s="1786"/>
      <c r="P2609" s="1786"/>
      <c r="Q2609" s="1786"/>
    </row>
    <row r="2610" spans="1:17">
      <c r="A2610" s="764">
        <v>41100</v>
      </c>
      <c r="B2610" s="154">
        <f t="shared" si="234"/>
        <v>9.6790000000000001E-2</v>
      </c>
      <c r="C2610" s="206">
        <f t="shared" si="236"/>
        <v>7.5447925257731974E-2</v>
      </c>
      <c r="D2610" s="33">
        <f t="shared" si="235"/>
        <v>0.11</v>
      </c>
      <c r="E2610" s="206">
        <f t="shared" si="237"/>
        <v>0.10167577319587619</v>
      </c>
      <c r="F2610" s="765">
        <v>11</v>
      </c>
      <c r="G2610" s="765">
        <v>1.321</v>
      </c>
      <c r="H2610" s="337">
        <f t="shared" si="238"/>
        <v>2.6227847938144357</v>
      </c>
      <c r="I2610" s="34">
        <f t="shared" si="239"/>
        <v>2.6227847938144214E-2</v>
      </c>
      <c r="J2610" s="338">
        <f t="shared" si="240"/>
        <v>1.4224732503009818E-16</v>
      </c>
      <c r="K2610" s="1786"/>
      <c r="L2610" s="1787"/>
      <c r="M2610" s="1786"/>
      <c r="N2610" s="1786"/>
      <c r="O2610" s="1786"/>
      <c r="P2610" s="1786"/>
      <c r="Q2610" s="1786"/>
    </row>
    <row r="2611" spans="1:17">
      <c r="A2611" s="764">
        <v>41101</v>
      </c>
      <c r="B2611" s="154">
        <f t="shared" si="234"/>
        <v>9.759000000000001E-2</v>
      </c>
      <c r="C2611" s="206">
        <f t="shared" si="236"/>
        <v>7.5463363402061862E-2</v>
      </c>
      <c r="D2611" s="33">
        <f t="shared" si="235"/>
        <v>0.1103</v>
      </c>
      <c r="E2611" s="206">
        <f t="shared" si="237"/>
        <v>0.10166559278350504</v>
      </c>
      <c r="F2611" s="765">
        <v>11.03</v>
      </c>
      <c r="G2611" s="765">
        <v>1.2709999999999999</v>
      </c>
      <c r="H2611" s="337">
        <f t="shared" si="238"/>
        <v>2.620222938144332</v>
      </c>
      <c r="I2611" s="34">
        <f t="shared" si="239"/>
        <v>2.6202229381443176E-2</v>
      </c>
      <c r="J2611" s="338">
        <f t="shared" si="240"/>
        <v>1.457167719820518E-16</v>
      </c>
      <c r="K2611" s="1786"/>
      <c r="L2611" s="1787"/>
      <c r="M2611" s="1786"/>
      <c r="N2611" s="1786"/>
      <c r="O2611" s="1786"/>
      <c r="P2611" s="1786"/>
      <c r="Q2611" s="1786"/>
    </row>
    <row r="2612" spans="1:17">
      <c r="A2612" s="764">
        <v>41102</v>
      </c>
      <c r="B2612" s="154">
        <f t="shared" si="234"/>
        <v>9.8509999999999986E-2</v>
      </c>
      <c r="C2612" s="206">
        <f t="shared" si="236"/>
        <v>7.5481623711340221E-2</v>
      </c>
      <c r="D2612" s="33">
        <f t="shared" si="235"/>
        <v>0.111</v>
      </c>
      <c r="E2612" s="206">
        <f t="shared" si="237"/>
        <v>0.10165786082474215</v>
      </c>
      <c r="F2612" s="765">
        <v>11.1</v>
      </c>
      <c r="G2612" s="765">
        <v>1.2490000000000001</v>
      </c>
      <c r="H2612" s="337">
        <f t="shared" si="238"/>
        <v>2.6176237113402081</v>
      </c>
      <c r="I2612" s="34">
        <f t="shared" si="239"/>
        <v>2.6176237113401932E-2</v>
      </c>
      <c r="J2612" s="338">
        <f t="shared" si="240"/>
        <v>1.4918621893400541E-16</v>
      </c>
      <c r="K2612" s="1786"/>
      <c r="L2612" s="1787"/>
      <c r="M2612" s="1786"/>
      <c r="N2612" s="1786"/>
      <c r="O2612" s="1786"/>
      <c r="P2612" s="1786"/>
      <c r="Q2612" s="1786"/>
    </row>
    <row r="2613" spans="1:17">
      <c r="A2613" s="764">
        <v>41103</v>
      </c>
      <c r="B2613" s="154">
        <f t="shared" si="234"/>
        <v>9.7699999999999995E-2</v>
      </c>
      <c r="C2613" s="206">
        <f t="shared" si="236"/>
        <v>7.5500360824742277E-2</v>
      </c>
      <c r="D2613" s="33">
        <f t="shared" si="235"/>
        <v>0.1103</v>
      </c>
      <c r="E2613" s="206">
        <f t="shared" si="237"/>
        <v>0.10165025773195864</v>
      </c>
      <c r="F2613" s="765">
        <v>11.03</v>
      </c>
      <c r="G2613" s="765">
        <v>1.26</v>
      </c>
      <c r="H2613" s="337">
        <f t="shared" si="238"/>
        <v>2.6149896907216519</v>
      </c>
      <c r="I2613" s="34">
        <f t="shared" si="239"/>
        <v>2.6149896907216363E-2</v>
      </c>
      <c r="J2613" s="338">
        <f t="shared" si="240"/>
        <v>1.5612511283791264E-16</v>
      </c>
      <c r="K2613" s="1786"/>
      <c r="L2613" s="1787"/>
      <c r="M2613" s="1786"/>
      <c r="N2613" s="1786"/>
      <c r="O2613" s="1786"/>
      <c r="P2613" s="1786"/>
      <c r="Q2613" s="1786"/>
    </row>
    <row r="2614" spans="1:17">
      <c r="A2614" s="764">
        <v>41106</v>
      </c>
      <c r="B2614" s="154">
        <f t="shared" si="234"/>
        <v>9.8080000000000014E-2</v>
      </c>
      <c r="C2614" s="206">
        <f t="shared" si="236"/>
        <v>7.5522719072164957E-2</v>
      </c>
      <c r="D2614" s="33">
        <f t="shared" si="235"/>
        <v>0.11040000000000001</v>
      </c>
      <c r="E2614" s="206">
        <f t="shared" si="237"/>
        <v>0.10164510309278339</v>
      </c>
      <c r="F2614" s="765">
        <v>11.040000000000001</v>
      </c>
      <c r="G2614" s="765">
        <v>1.232</v>
      </c>
      <c r="H2614" s="337">
        <f t="shared" si="238"/>
        <v>2.6122384020618576</v>
      </c>
      <c r="I2614" s="34">
        <f t="shared" si="239"/>
        <v>2.6122384020618436E-2</v>
      </c>
      <c r="J2614" s="338">
        <f t="shared" si="240"/>
        <v>1.3877787807814457E-16</v>
      </c>
      <c r="K2614" s="1786"/>
      <c r="L2614" s="1787"/>
      <c r="M2614" s="1786"/>
      <c r="N2614" s="1786"/>
      <c r="O2614" s="1786"/>
      <c r="P2614" s="1786"/>
      <c r="Q2614" s="1786"/>
    </row>
    <row r="2615" spans="1:17">
      <c r="A2615" s="764">
        <v>41107</v>
      </c>
      <c r="B2615" s="154">
        <f t="shared" si="234"/>
        <v>9.7979999999999998E-2</v>
      </c>
      <c r="C2615" s="206">
        <f t="shared" si="236"/>
        <v>7.5544819587628861E-2</v>
      </c>
      <c r="D2615" s="33">
        <f t="shared" si="235"/>
        <v>0.1103</v>
      </c>
      <c r="E2615" s="206">
        <f t="shared" si="237"/>
        <v>0.10164007731958752</v>
      </c>
      <c r="F2615" s="765">
        <v>11.03</v>
      </c>
      <c r="G2615" s="765">
        <v>1.232</v>
      </c>
      <c r="H2615" s="337">
        <f t="shared" si="238"/>
        <v>2.6095257731958781</v>
      </c>
      <c r="I2615" s="34">
        <f t="shared" si="239"/>
        <v>2.6095257731958657E-2</v>
      </c>
      <c r="J2615" s="338">
        <f t="shared" si="240"/>
        <v>1.2490009027033011E-16</v>
      </c>
      <c r="K2615" s="1786"/>
      <c r="L2615" s="1787"/>
      <c r="M2615" s="1786"/>
      <c r="N2615" s="1786"/>
      <c r="O2615" s="1786"/>
      <c r="P2615" s="1786"/>
      <c r="Q2615" s="1786"/>
    </row>
    <row r="2616" spans="1:17">
      <c r="A2616" s="764">
        <v>41108</v>
      </c>
      <c r="B2616" s="154">
        <f t="shared" si="234"/>
        <v>9.7710000000000005E-2</v>
      </c>
      <c r="C2616" s="206">
        <f t="shared" si="236"/>
        <v>7.5567899484536086E-2</v>
      </c>
      <c r="D2616" s="33">
        <f t="shared" si="235"/>
        <v>0.10970000000000001</v>
      </c>
      <c r="E2616" s="206">
        <f t="shared" si="237"/>
        <v>0.10163479381443288</v>
      </c>
      <c r="F2616" s="765">
        <v>10.97</v>
      </c>
      <c r="G2616" s="765">
        <v>1.1990000000000001</v>
      </c>
      <c r="H2616" s="337">
        <f t="shared" si="238"/>
        <v>2.6066894329896928</v>
      </c>
      <c r="I2616" s="34">
        <f t="shared" si="239"/>
        <v>2.6066894329896798E-2</v>
      </c>
      <c r="J2616" s="338">
        <f t="shared" si="240"/>
        <v>1.3183898417423734E-16</v>
      </c>
      <c r="K2616" s="1786"/>
      <c r="L2616" s="1787"/>
      <c r="M2616" s="1786"/>
      <c r="N2616" s="1786"/>
      <c r="O2616" s="1786"/>
      <c r="P2616" s="1786"/>
      <c r="Q2616" s="1786"/>
    </row>
    <row r="2617" spans="1:17">
      <c r="A2617" s="764">
        <v>41109</v>
      </c>
      <c r="B2617" s="154">
        <f t="shared" si="234"/>
        <v>9.6630000000000008E-2</v>
      </c>
      <c r="C2617" s="206">
        <f t="shared" si="236"/>
        <v>7.5590708762886608E-2</v>
      </c>
      <c r="D2617" s="33">
        <f t="shared" si="235"/>
        <v>0.10880000000000001</v>
      </c>
      <c r="E2617" s="206">
        <f t="shared" si="237"/>
        <v>0.10162925257731947</v>
      </c>
      <c r="F2617" s="765">
        <v>10.88</v>
      </c>
      <c r="G2617" s="765">
        <v>1.2170000000000001</v>
      </c>
      <c r="H2617" s="337">
        <f t="shared" si="238"/>
        <v>2.6038543814433015</v>
      </c>
      <c r="I2617" s="34">
        <f t="shared" si="239"/>
        <v>2.6038543814432866E-2</v>
      </c>
      <c r="J2617" s="338">
        <f t="shared" si="240"/>
        <v>1.4918621893400541E-16</v>
      </c>
      <c r="K2617" s="1786"/>
      <c r="L2617" s="1787"/>
      <c r="M2617" s="1786"/>
      <c r="N2617" s="1786"/>
      <c r="O2617" s="1786"/>
      <c r="P2617" s="1786"/>
      <c r="Q2617" s="1786"/>
    </row>
    <row r="2618" spans="1:17">
      <c r="A2618" s="764">
        <v>41110</v>
      </c>
      <c r="B2618" s="154">
        <f t="shared" si="234"/>
        <v>9.8529999999999993E-2</v>
      </c>
      <c r="C2618" s="206">
        <f t="shared" si="236"/>
        <v>7.5616378865979383E-2</v>
      </c>
      <c r="D2618" s="33">
        <f t="shared" si="235"/>
        <v>0.11019999999999999</v>
      </c>
      <c r="E2618" s="206">
        <f t="shared" si="237"/>
        <v>0.10162654639175245</v>
      </c>
      <c r="F2618" s="765">
        <v>11.02</v>
      </c>
      <c r="G2618" s="765">
        <v>1.167</v>
      </c>
      <c r="H2618" s="337">
        <f t="shared" si="238"/>
        <v>2.6010167525773218</v>
      </c>
      <c r="I2618" s="34">
        <f t="shared" si="239"/>
        <v>2.6010167525773065E-2</v>
      </c>
      <c r="J2618" s="338">
        <f t="shared" si="240"/>
        <v>1.5265566588595902E-16</v>
      </c>
      <c r="K2618" s="1786"/>
      <c r="L2618" s="1787"/>
      <c r="M2618" s="1786"/>
      <c r="N2618" s="1786"/>
      <c r="O2618" s="1786"/>
      <c r="P2618" s="1786"/>
      <c r="Q2618" s="1786"/>
    </row>
    <row r="2619" spans="1:17">
      <c r="A2619" s="764">
        <v>41113</v>
      </c>
      <c r="B2619" s="154">
        <f t="shared" si="234"/>
        <v>0.10025000000000001</v>
      </c>
      <c r="C2619" s="206">
        <f t="shared" si="236"/>
        <v>7.5644922680412383E-2</v>
      </c>
      <c r="D2619" s="33">
        <f t="shared" si="235"/>
        <v>0.11200000000000002</v>
      </c>
      <c r="E2619" s="206">
        <f t="shared" si="237"/>
        <v>0.10162667525773184</v>
      </c>
      <c r="F2619" s="765">
        <v>11.200000000000001</v>
      </c>
      <c r="G2619" s="765">
        <v>1.175</v>
      </c>
      <c r="H2619" s="337">
        <f t="shared" si="238"/>
        <v>2.598175257731961</v>
      </c>
      <c r="I2619" s="34">
        <f t="shared" si="239"/>
        <v>2.5981752577319453E-2</v>
      </c>
      <c r="J2619" s="338">
        <f t="shared" si="240"/>
        <v>1.5612511283791264E-16</v>
      </c>
      <c r="K2619" s="1786"/>
      <c r="L2619" s="1787"/>
      <c r="M2619" s="1786"/>
      <c r="N2619" s="1786"/>
      <c r="O2619" s="1786"/>
      <c r="P2619" s="1786"/>
      <c r="Q2619" s="1786"/>
    </row>
    <row r="2620" spans="1:17">
      <c r="A2620" s="764">
        <v>41114</v>
      </c>
      <c r="B2620" s="154">
        <f t="shared" si="234"/>
        <v>0.10033999999999998</v>
      </c>
      <c r="C2620" s="206">
        <f t="shared" si="236"/>
        <v>7.5675760309278375E-2</v>
      </c>
      <c r="D2620" s="33">
        <f t="shared" si="235"/>
        <v>0.11269999999999999</v>
      </c>
      <c r="E2620" s="206">
        <f t="shared" si="237"/>
        <v>0.10162886597938132</v>
      </c>
      <c r="F2620" s="765">
        <v>11.27</v>
      </c>
      <c r="G2620" s="765">
        <v>1.236</v>
      </c>
      <c r="H2620" s="337">
        <f t="shared" si="238"/>
        <v>2.5953105670103116</v>
      </c>
      <c r="I2620" s="34">
        <f t="shared" si="239"/>
        <v>2.5953105670102949E-2</v>
      </c>
      <c r="J2620" s="338">
        <f t="shared" si="240"/>
        <v>1.6653345369377348E-16</v>
      </c>
      <c r="K2620" s="1786"/>
      <c r="L2620" s="1787"/>
      <c r="M2620" s="1786"/>
      <c r="N2620" s="1786"/>
      <c r="O2620" s="1786"/>
      <c r="P2620" s="1786"/>
      <c r="Q2620" s="1786"/>
    </row>
    <row r="2621" spans="1:17">
      <c r="A2621" s="764">
        <v>41115</v>
      </c>
      <c r="B2621" s="154">
        <f t="shared" si="234"/>
        <v>9.9479999999999999E-2</v>
      </c>
      <c r="C2621" s="206">
        <f t="shared" si="236"/>
        <v>7.570559278350518E-2</v>
      </c>
      <c r="D2621" s="33">
        <f t="shared" si="235"/>
        <v>0.11210000000000001</v>
      </c>
      <c r="E2621" s="206">
        <f t="shared" si="237"/>
        <v>0.10163015463917514</v>
      </c>
      <c r="F2621" s="765">
        <v>11.21</v>
      </c>
      <c r="G2621" s="765">
        <v>1.262</v>
      </c>
      <c r="H2621" s="337">
        <f t="shared" si="238"/>
        <v>2.5924561855670123</v>
      </c>
      <c r="I2621" s="34">
        <f t="shared" si="239"/>
        <v>2.5924561855669964E-2</v>
      </c>
      <c r="J2621" s="338">
        <f t="shared" si="240"/>
        <v>1.5959455978986625E-16</v>
      </c>
      <c r="K2621" s="1786"/>
      <c r="L2621" s="1787"/>
      <c r="M2621" s="1786"/>
      <c r="N2621" s="1786"/>
      <c r="O2621" s="1786"/>
      <c r="P2621" s="1786"/>
      <c r="Q2621" s="1786"/>
    </row>
    <row r="2622" spans="1:17">
      <c r="A2622" s="764">
        <v>41116</v>
      </c>
      <c r="B2622" s="154">
        <f t="shared" si="234"/>
        <v>9.6790000000000001E-2</v>
      </c>
      <c r="C2622" s="206">
        <f t="shared" si="236"/>
        <v>7.5732474226804139E-2</v>
      </c>
      <c r="D2622" s="33">
        <f t="shared" si="235"/>
        <v>0.11</v>
      </c>
      <c r="E2622" s="206">
        <f t="shared" si="237"/>
        <v>0.10162912371134009</v>
      </c>
      <c r="F2622" s="765">
        <v>11</v>
      </c>
      <c r="G2622" s="765">
        <v>1.321</v>
      </c>
      <c r="H2622" s="337">
        <f t="shared" si="238"/>
        <v>2.5896649484536103</v>
      </c>
      <c r="I2622" s="34">
        <f t="shared" si="239"/>
        <v>2.5896649484535947E-2</v>
      </c>
      <c r="J2622" s="338">
        <f t="shared" si="240"/>
        <v>1.5612511283791264E-16</v>
      </c>
      <c r="K2622" s="1786"/>
      <c r="L2622" s="1787"/>
      <c r="M2622" s="1786"/>
      <c r="N2622" s="1786"/>
      <c r="O2622" s="1786"/>
      <c r="P2622" s="1786"/>
      <c r="Q2622" s="1786"/>
    </row>
    <row r="2623" spans="1:17">
      <c r="A2623" s="764">
        <v>41117</v>
      </c>
      <c r="B2623" s="154">
        <f t="shared" si="234"/>
        <v>9.4820000000000015E-2</v>
      </c>
      <c r="C2623" s="206">
        <f t="shared" si="236"/>
        <v>7.5755270618556705E-2</v>
      </c>
      <c r="D2623" s="33">
        <f t="shared" si="235"/>
        <v>0.10880000000000001</v>
      </c>
      <c r="E2623" s="206">
        <f t="shared" si="237"/>
        <v>0.10162577319587618</v>
      </c>
      <c r="F2623" s="765">
        <v>10.88</v>
      </c>
      <c r="G2623" s="765">
        <v>1.3979999999999999</v>
      </c>
      <c r="H2623" s="337">
        <f t="shared" si="238"/>
        <v>2.5870502577319603</v>
      </c>
      <c r="I2623" s="34">
        <f t="shared" si="239"/>
        <v>2.5870502577319474E-2</v>
      </c>
      <c r="J2623" s="338">
        <f t="shared" si="240"/>
        <v>1.2836953722228372E-16</v>
      </c>
      <c r="K2623" s="1786"/>
      <c r="L2623" s="1787"/>
      <c r="M2623" s="1786"/>
      <c r="N2623" s="1786"/>
      <c r="O2623" s="1786"/>
      <c r="P2623" s="1786"/>
      <c r="Q2623" s="1786"/>
    </row>
    <row r="2624" spans="1:17">
      <c r="A2624" s="764">
        <v>41120</v>
      </c>
      <c r="B2624" s="154">
        <f t="shared" si="234"/>
        <v>9.4049999999999995E-2</v>
      </c>
      <c r="C2624" s="206">
        <f t="shared" si="236"/>
        <v>7.5777680412371137E-2</v>
      </c>
      <c r="D2624" s="33">
        <f t="shared" si="235"/>
        <v>0.10779999999999999</v>
      </c>
      <c r="E2624" s="206">
        <f t="shared" si="237"/>
        <v>0.10162177835051535</v>
      </c>
      <c r="F2624" s="765">
        <v>10.78</v>
      </c>
      <c r="G2624" s="765">
        <v>1.375</v>
      </c>
      <c r="H2624" s="337">
        <f t="shared" si="238"/>
        <v>2.584409793814435</v>
      </c>
      <c r="I2624" s="34">
        <f t="shared" si="239"/>
        <v>2.5844097938144212E-2</v>
      </c>
      <c r="J2624" s="338">
        <f t="shared" si="240"/>
        <v>1.3877787807814457E-16</v>
      </c>
      <c r="K2624" s="1786"/>
      <c r="L2624" s="1787"/>
      <c r="M2624" s="1786"/>
      <c r="N2624" s="1786"/>
      <c r="O2624" s="1786"/>
      <c r="P2624" s="1786"/>
      <c r="Q2624" s="1786"/>
    </row>
    <row r="2625" spans="1:17">
      <c r="A2625" s="764">
        <v>41121</v>
      </c>
      <c r="B2625" s="154">
        <f t="shared" si="234"/>
        <v>9.5850000000000005E-2</v>
      </c>
      <c r="C2625" s="206">
        <f t="shared" si="236"/>
        <v>7.5804420103092796E-2</v>
      </c>
      <c r="D2625" s="33">
        <f t="shared" si="235"/>
        <v>0.1087</v>
      </c>
      <c r="E2625" s="206">
        <f t="shared" si="237"/>
        <v>0.10162087628865968</v>
      </c>
      <c r="F2625" s="765">
        <v>10.870000000000001</v>
      </c>
      <c r="G2625" s="765">
        <v>1.2849999999999999</v>
      </c>
      <c r="H2625" s="337">
        <f t="shared" si="238"/>
        <v>2.5816456185567032</v>
      </c>
      <c r="I2625" s="34">
        <f t="shared" si="239"/>
        <v>2.5816456185566883E-2</v>
      </c>
      <c r="J2625" s="338">
        <f t="shared" si="240"/>
        <v>1.4918621893400541E-16</v>
      </c>
      <c r="K2625" s="1786"/>
      <c r="L2625" s="1787"/>
      <c r="M2625" s="1786"/>
      <c r="N2625" s="1786"/>
      <c r="O2625" s="1786"/>
      <c r="P2625" s="1786"/>
      <c r="Q2625" s="1786"/>
    </row>
    <row r="2626" spans="1:17">
      <c r="A2626" s="764">
        <v>41122</v>
      </c>
      <c r="B2626" s="154">
        <f t="shared" si="234"/>
        <v>9.5020000000000007E-2</v>
      </c>
      <c r="C2626" s="206">
        <f t="shared" si="236"/>
        <v>7.5828672680412393E-2</v>
      </c>
      <c r="D2626" s="33">
        <f t="shared" si="235"/>
        <v>0.1087</v>
      </c>
      <c r="E2626" s="206">
        <f t="shared" si="237"/>
        <v>0.10162023195876277</v>
      </c>
      <c r="F2626" s="765">
        <v>10.870000000000001</v>
      </c>
      <c r="G2626" s="765">
        <v>1.3680000000000001</v>
      </c>
      <c r="H2626" s="337">
        <f t="shared" si="238"/>
        <v>2.5791559278350538</v>
      </c>
      <c r="I2626" s="34">
        <f t="shared" si="239"/>
        <v>2.5791559278350376E-2</v>
      </c>
      <c r="J2626" s="338">
        <f t="shared" si="240"/>
        <v>1.6306400674181987E-16</v>
      </c>
      <c r="K2626" s="1786"/>
      <c r="L2626" s="1787"/>
      <c r="M2626" s="1786"/>
      <c r="N2626" s="1786"/>
      <c r="O2626" s="1786"/>
      <c r="P2626" s="1786"/>
      <c r="Q2626" s="1786"/>
    </row>
    <row r="2627" spans="1:17">
      <c r="A2627" s="764">
        <v>41123</v>
      </c>
      <c r="B2627" s="154">
        <f t="shared" si="234"/>
        <v>9.8029999999999992E-2</v>
      </c>
      <c r="C2627" s="206">
        <f t="shared" si="236"/>
        <v>7.5859046391752588E-2</v>
      </c>
      <c r="D2627" s="33">
        <f t="shared" si="235"/>
        <v>0.1103</v>
      </c>
      <c r="E2627" s="206">
        <f t="shared" si="237"/>
        <v>0.10162332474226791</v>
      </c>
      <c r="F2627" s="765">
        <v>11.03</v>
      </c>
      <c r="G2627" s="765">
        <v>1.2270000000000001</v>
      </c>
      <c r="H2627" s="337">
        <f t="shared" si="238"/>
        <v>2.5764278350515486</v>
      </c>
      <c r="I2627" s="34">
        <f t="shared" si="239"/>
        <v>2.5764278350515327E-2</v>
      </c>
      <c r="J2627" s="338">
        <f t="shared" si="240"/>
        <v>1.5959455978986625E-16</v>
      </c>
      <c r="K2627" s="1786"/>
      <c r="L2627" s="1787"/>
      <c r="M2627" s="1786"/>
      <c r="N2627" s="1786"/>
      <c r="O2627" s="1786"/>
      <c r="P2627" s="1786"/>
      <c r="Q2627" s="1786"/>
    </row>
    <row r="2628" spans="1:17">
      <c r="A2628" s="764">
        <v>41124</v>
      </c>
      <c r="B2628" s="154">
        <f t="shared" si="234"/>
        <v>9.4160000000000008E-2</v>
      </c>
      <c r="C2628" s="206">
        <f t="shared" si="236"/>
        <v>7.588458762886599E-2</v>
      </c>
      <c r="D2628" s="33">
        <f t="shared" si="235"/>
        <v>0.1084</v>
      </c>
      <c r="E2628" s="206">
        <f t="shared" si="237"/>
        <v>0.10162409793814421</v>
      </c>
      <c r="F2628" s="765">
        <v>10.84</v>
      </c>
      <c r="G2628" s="765">
        <v>1.4239999999999999</v>
      </c>
      <c r="H2628" s="337">
        <f t="shared" si="238"/>
        <v>2.5739510309278368</v>
      </c>
      <c r="I2628" s="34">
        <f t="shared" si="239"/>
        <v>2.5739510309278221E-2</v>
      </c>
      <c r="J2628" s="338">
        <f t="shared" si="240"/>
        <v>1.457167719820518E-16</v>
      </c>
      <c r="K2628" s="1786"/>
      <c r="L2628" s="1787"/>
      <c r="M2628" s="1786"/>
      <c r="N2628" s="1786"/>
      <c r="O2628" s="1786"/>
      <c r="P2628" s="1786"/>
      <c r="Q2628" s="1786"/>
    </row>
    <row r="2629" spans="1:17">
      <c r="A2629" s="764">
        <v>41127</v>
      </c>
      <c r="B2629" s="154">
        <f t="shared" si="234"/>
        <v>9.3339999999999992E-2</v>
      </c>
      <c r="C2629" s="206">
        <f t="shared" si="236"/>
        <v>7.5909110824742276E-2</v>
      </c>
      <c r="D2629" s="33">
        <f t="shared" si="235"/>
        <v>0.10730000000000001</v>
      </c>
      <c r="E2629" s="206">
        <f t="shared" si="237"/>
        <v>0.10162358247422668</v>
      </c>
      <c r="F2629" s="765">
        <v>10.73</v>
      </c>
      <c r="G2629" s="765">
        <v>1.3959999999999999</v>
      </c>
      <c r="H2629" s="337">
        <f t="shared" si="238"/>
        <v>2.5714471649484554</v>
      </c>
      <c r="I2629" s="34">
        <f t="shared" si="239"/>
        <v>2.5714471649484399E-2</v>
      </c>
      <c r="J2629" s="338">
        <f t="shared" si="240"/>
        <v>1.5265566588595902E-16</v>
      </c>
      <c r="K2629" s="1786"/>
      <c r="L2629" s="1787"/>
      <c r="M2629" s="1786"/>
      <c r="N2629" s="1786"/>
      <c r="O2629" s="1786"/>
      <c r="P2629" s="1786"/>
      <c r="Q2629" s="1786"/>
    </row>
    <row r="2630" spans="1:17">
      <c r="A2630" s="764">
        <v>41128</v>
      </c>
      <c r="B2630" s="154">
        <f t="shared" ref="B2630:B2693" si="241">(F2630-G2630)/100</f>
        <v>9.1850000000000001E-2</v>
      </c>
      <c r="C2630" s="206">
        <f t="shared" si="236"/>
        <v>7.5932809278350555E-2</v>
      </c>
      <c r="D2630" s="33">
        <f t="shared" si="235"/>
        <v>0.1067</v>
      </c>
      <c r="E2630" s="206">
        <f t="shared" si="237"/>
        <v>0.10162293814432979</v>
      </c>
      <c r="F2630" s="765">
        <v>10.67</v>
      </c>
      <c r="G2630" s="765">
        <v>1.4850000000000001</v>
      </c>
      <c r="H2630" s="337">
        <f t="shared" si="238"/>
        <v>2.5690128865979398</v>
      </c>
      <c r="I2630" s="34">
        <f t="shared" si="239"/>
        <v>2.5690128865979239E-2</v>
      </c>
      <c r="J2630" s="338">
        <f t="shared" si="240"/>
        <v>1.5959455978986625E-16</v>
      </c>
      <c r="K2630" s="1786"/>
      <c r="L2630" s="1787"/>
      <c r="M2630" s="1786"/>
      <c r="N2630" s="1786"/>
      <c r="O2630" s="1786"/>
      <c r="P2630" s="1786"/>
      <c r="Q2630" s="1786"/>
    </row>
    <row r="2631" spans="1:17">
      <c r="A2631" s="764">
        <v>41129</v>
      </c>
      <c r="B2631" s="154">
        <f t="shared" si="241"/>
        <v>9.2689999999999995E-2</v>
      </c>
      <c r="C2631" s="206">
        <f t="shared" si="236"/>
        <v>7.5959858247422699E-2</v>
      </c>
      <c r="D2631" s="33">
        <f t="shared" ref="D2631:D2694" si="242">F2631/100</f>
        <v>0.1069</v>
      </c>
      <c r="E2631" s="206">
        <f t="shared" si="237"/>
        <v>0.10162306701030917</v>
      </c>
      <c r="F2631" s="765">
        <v>10.69</v>
      </c>
      <c r="G2631" s="765">
        <v>1.421</v>
      </c>
      <c r="H2631" s="337">
        <f t="shared" si="238"/>
        <v>2.5663208762886613</v>
      </c>
      <c r="I2631" s="34">
        <f t="shared" si="239"/>
        <v>2.5663208762886469E-2</v>
      </c>
      <c r="J2631" s="338">
        <f t="shared" si="240"/>
        <v>1.457167719820518E-16</v>
      </c>
      <c r="K2631" s="1786"/>
      <c r="L2631" s="1787"/>
      <c r="M2631" s="1786"/>
      <c r="N2631" s="1786"/>
      <c r="O2631" s="1786"/>
      <c r="P2631" s="1786"/>
      <c r="Q2631" s="1786"/>
    </row>
    <row r="2632" spans="1:17">
      <c r="A2632" s="764">
        <v>41130</v>
      </c>
      <c r="B2632" s="154">
        <f t="shared" si="241"/>
        <v>9.2260000000000009E-2</v>
      </c>
      <c r="C2632" s="206">
        <f t="shared" si="236"/>
        <v>7.5986134020618573E-2</v>
      </c>
      <c r="D2632" s="33">
        <f t="shared" si="242"/>
        <v>0.1066</v>
      </c>
      <c r="E2632" s="206">
        <f t="shared" si="237"/>
        <v>0.10162293814432978</v>
      </c>
      <c r="F2632" s="765">
        <v>10.66</v>
      </c>
      <c r="G2632" s="765">
        <v>1.4339999999999999</v>
      </c>
      <c r="H2632" s="337">
        <f t="shared" si="238"/>
        <v>2.5636804123711352</v>
      </c>
      <c r="I2632" s="34">
        <f t="shared" si="239"/>
        <v>2.5636804123711207E-2</v>
      </c>
      <c r="J2632" s="338">
        <f t="shared" si="240"/>
        <v>1.457167719820518E-16</v>
      </c>
      <c r="K2632" s="1786"/>
      <c r="L2632" s="1787"/>
      <c r="M2632" s="1786"/>
      <c r="N2632" s="1786"/>
      <c r="O2632" s="1786"/>
      <c r="P2632" s="1786"/>
      <c r="Q2632" s="1786"/>
    </row>
    <row r="2633" spans="1:17">
      <c r="A2633" s="764">
        <v>41131</v>
      </c>
      <c r="B2633" s="154">
        <f t="shared" si="241"/>
        <v>9.2850000000000002E-2</v>
      </c>
      <c r="C2633" s="206">
        <f t="shared" si="236"/>
        <v>7.6011881443298998E-2</v>
      </c>
      <c r="D2633" s="33">
        <f t="shared" si="242"/>
        <v>0.1067</v>
      </c>
      <c r="E2633" s="206">
        <f t="shared" si="237"/>
        <v>0.10162177835051535</v>
      </c>
      <c r="F2633" s="765">
        <v>10.67</v>
      </c>
      <c r="G2633" s="765">
        <v>1.385</v>
      </c>
      <c r="H2633" s="337">
        <f t="shared" si="238"/>
        <v>2.5609896907216507</v>
      </c>
      <c r="I2633" s="34">
        <f t="shared" si="239"/>
        <v>2.5609896907216351E-2</v>
      </c>
      <c r="J2633" s="338">
        <f t="shared" si="240"/>
        <v>1.5612511283791264E-16</v>
      </c>
      <c r="K2633" s="1786"/>
      <c r="L2633" s="1787"/>
      <c r="M2633" s="1786"/>
      <c r="N2633" s="1786"/>
      <c r="O2633" s="1786"/>
      <c r="P2633" s="1786"/>
      <c r="Q2633" s="1786"/>
    </row>
    <row r="2634" spans="1:17">
      <c r="A2634" s="764">
        <v>41134</v>
      </c>
      <c r="B2634" s="154">
        <f t="shared" si="241"/>
        <v>9.308000000000001E-2</v>
      </c>
      <c r="C2634" s="206">
        <f t="shared" si="236"/>
        <v>7.6038737113402102E-2</v>
      </c>
      <c r="D2634" s="33">
        <f t="shared" si="242"/>
        <v>0.10710000000000001</v>
      </c>
      <c r="E2634" s="206">
        <f t="shared" si="237"/>
        <v>0.1016221649484535</v>
      </c>
      <c r="F2634" s="765">
        <v>10.71</v>
      </c>
      <c r="G2634" s="765">
        <v>1.4019999999999999</v>
      </c>
      <c r="H2634" s="337">
        <f t="shared" si="238"/>
        <v>2.5583427835051555</v>
      </c>
      <c r="I2634" s="34">
        <f t="shared" si="239"/>
        <v>2.5583427835051395E-2</v>
      </c>
      <c r="J2634" s="338">
        <f t="shared" si="240"/>
        <v>1.5959455978986625E-16</v>
      </c>
      <c r="K2634" s="1786"/>
      <c r="L2634" s="1787"/>
      <c r="M2634" s="1786"/>
      <c r="N2634" s="1786"/>
      <c r="O2634" s="1786"/>
      <c r="P2634" s="1786"/>
      <c r="Q2634" s="1786"/>
    </row>
    <row r="2635" spans="1:17">
      <c r="A2635" s="764">
        <v>41135</v>
      </c>
      <c r="B2635" s="154">
        <f t="shared" si="241"/>
        <v>9.2119999999999994E-2</v>
      </c>
      <c r="C2635" s="206">
        <f t="shared" si="236"/>
        <v>7.6064974226804166E-2</v>
      </c>
      <c r="D2635" s="33">
        <f t="shared" si="242"/>
        <v>0.10679999999999999</v>
      </c>
      <c r="E2635" s="206">
        <f t="shared" si="237"/>
        <v>0.10162319587628857</v>
      </c>
      <c r="F2635" s="765">
        <v>10.68</v>
      </c>
      <c r="G2635" s="765">
        <v>1.468</v>
      </c>
      <c r="H2635" s="337">
        <f t="shared" si="238"/>
        <v>2.5558221649484549</v>
      </c>
      <c r="I2635" s="34">
        <f t="shared" si="239"/>
        <v>2.5558221649484403E-2</v>
      </c>
      <c r="J2635" s="338">
        <f t="shared" si="240"/>
        <v>1.457167719820518E-16</v>
      </c>
      <c r="K2635" s="1786"/>
      <c r="L2635" s="1787"/>
      <c r="M2635" s="1786"/>
      <c r="N2635" s="1786"/>
      <c r="O2635" s="1786"/>
      <c r="P2635" s="1786"/>
      <c r="Q2635" s="1786"/>
    </row>
    <row r="2636" spans="1:17">
      <c r="A2636" s="764">
        <v>41136</v>
      </c>
      <c r="B2636" s="154">
        <f t="shared" si="241"/>
        <v>9.1169999999999987E-2</v>
      </c>
      <c r="C2636" s="206">
        <f t="shared" si="236"/>
        <v>7.6088350515463962E-2</v>
      </c>
      <c r="D2636" s="33">
        <f t="shared" si="242"/>
        <v>0.10679999999999999</v>
      </c>
      <c r="E2636" s="206">
        <f t="shared" si="237"/>
        <v>0.10162396907216487</v>
      </c>
      <c r="F2636" s="765">
        <v>10.68</v>
      </c>
      <c r="G2636" s="765">
        <v>1.5629999999999999</v>
      </c>
      <c r="H2636" s="337">
        <f t="shared" si="238"/>
        <v>2.5535618556701043</v>
      </c>
      <c r="I2636" s="34">
        <f t="shared" si="239"/>
        <v>2.5535618556700904E-2</v>
      </c>
      <c r="J2636" s="338">
        <f t="shared" si="240"/>
        <v>1.3877787807814457E-16</v>
      </c>
      <c r="K2636" s="1786"/>
      <c r="L2636" s="1787"/>
      <c r="M2636" s="1786"/>
      <c r="N2636" s="1786"/>
      <c r="O2636" s="1786"/>
      <c r="P2636" s="1786"/>
      <c r="Q2636" s="1786"/>
    </row>
    <row r="2637" spans="1:17">
      <c r="A2637" s="764">
        <v>41137</v>
      </c>
      <c r="B2637" s="154">
        <f t="shared" si="241"/>
        <v>9.0740000000000001E-2</v>
      </c>
      <c r="C2637" s="206">
        <f t="shared" ref="C2637:C2700" si="243">AVERAGE(B1862:B2637)</f>
        <v>7.6108556701030963E-2</v>
      </c>
      <c r="D2637" s="33">
        <f t="shared" si="242"/>
        <v>0.106</v>
      </c>
      <c r="E2637" s="206">
        <f t="shared" ref="E2637:E2700" si="244">AVERAGE(D1862:D2637)</f>
        <v>0.10162152061855662</v>
      </c>
      <c r="F2637" s="765">
        <v>10.6</v>
      </c>
      <c r="G2637" s="765">
        <v>1.526</v>
      </c>
      <c r="H2637" s="337">
        <f t="shared" ref="H2637:H2700" si="245">AVERAGE(G1862:G2637)</f>
        <v>2.5512963917525786</v>
      </c>
      <c r="I2637" s="34">
        <f t="shared" ref="I2637:I2700" si="246">E2637-C2637</f>
        <v>2.5512963917525652E-2</v>
      </c>
      <c r="J2637" s="338">
        <f t="shared" ref="J2637:J2700" si="247">H2637/100-I2637</f>
        <v>1.3530843112619095E-16</v>
      </c>
      <c r="K2637" s="1786"/>
      <c r="L2637" s="1787"/>
      <c r="M2637" s="1786"/>
      <c r="N2637" s="1786"/>
      <c r="O2637" s="1786"/>
      <c r="P2637" s="1786"/>
      <c r="Q2637" s="1786"/>
    </row>
    <row r="2638" spans="1:17">
      <c r="A2638" s="764">
        <v>41138</v>
      </c>
      <c r="B2638" s="154">
        <f t="shared" si="241"/>
        <v>8.9939999999999992E-2</v>
      </c>
      <c r="C2638" s="206">
        <f t="shared" si="243"/>
        <v>7.6128904639175293E-2</v>
      </c>
      <c r="D2638" s="33">
        <f t="shared" si="242"/>
        <v>0.10490000000000001</v>
      </c>
      <c r="E2638" s="206">
        <f t="shared" si="244"/>
        <v>0.10161868556701022</v>
      </c>
      <c r="F2638" s="765">
        <v>10.49</v>
      </c>
      <c r="G2638" s="765">
        <v>1.496</v>
      </c>
      <c r="H2638" s="337">
        <f t="shared" si="245"/>
        <v>2.5489780927835066</v>
      </c>
      <c r="I2638" s="34">
        <f t="shared" si="246"/>
        <v>2.5489780927834924E-2</v>
      </c>
      <c r="J2638" s="338">
        <f t="shared" si="247"/>
        <v>1.4224732503009818E-16</v>
      </c>
      <c r="K2638" s="1786"/>
      <c r="L2638" s="1787"/>
      <c r="M2638" s="1786"/>
      <c r="N2638" s="1786"/>
      <c r="O2638" s="1786"/>
      <c r="P2638" s="1786"/>
      <c r="Q2638" s="1786"/>
    </row>
    <row r="2639" spans="1:17">
      <c r="A2639" s="764">
        <v>41141</v>
      </c>
      <c r="B2639" s="154">
        <f t="shared" si="241"/>
        <v>9.0209999999999985E-2</v>
      </c>
      <c r="C2639" s="206">
        <f t="shared" si="243"/>
        <v>7.6148750000000029E-2</v>
      </c>
      <c r="D2639" s="33">
        <f t="shared" si="242"/>
        <v>0.10529999999999999</v>
      </c>
      <c r="E2639" s="206">
        <f t="shared" si="244"/>
        <v>0.10161610824742258</v>
      </c>
      <c r="F2639" s="765">
        <v>10.53</v>
      </c>
      <c r="G2639" s="765">
        <v>1.5089999999999999</v>
      </c>
      <c r="H2639" s="337">
        <f t="shared" si="245"/>
        <v>2.5467358247422691</v>
      </c>
      <c r="I2639" s="34">
        <f t="shared" si="246"/>
        <v>2.546735824742255E-2</v>
      </c>
      <c r="J2639" s="338">
        <f t="shared" si="247"/>
        <v>1.4224732503009818E-16</v>
      </c>
      <c r="K2639" s="1786"/>
      <c r="L2639" s="1787"/>
      <c r="M2639" s="1786"/>
      <c r="N2639" s="1786"/>
      <c r="O2639" s="1786"/>
      <c r="P2639" s="1786"/>
      <c r="Q2639" s="1786"/>
    </row>
    <row r="2640" spans="1:17">
      <c r="A2640" s="764">
        <v>41142</v>
      </c>
      <c r="B2640" s="154">
        <f t="shared" si="241"/>
        <v>8.9029999999999998E-2</v>
      </c>
      <c r="C2640" s="206">
        <f t="shared" si="243"/>
        <v>7.6168698453608283E-2</v>
      </c>
      <c r="D2640" s="33">
        <f t="shared" si="242"/>
        <v>0.10460000000000001</v>
      </c>
      <c r="E2640" s="206">
        <f t="shared" si="244"/>
        <v>0.10161417525773186</v>
      </c>
      <c r="F2640" s="765">
        <v>10.46</v>
      </c>
      <c r="G2640" s="765">
        <v>1.5569999999999999</v>
      </c>
      <c r="H2640" s="337">
        <f t="shared" si="245"/>
        <v>2.5445476804123723</v>
      </c>
      <c r="I2640" s="34">
        <f t="shared" si="246"/>
        <v>2.5445476804123582E-2</v>
      </c>
      <c r="J2640" s="338">
        <f t="shared" si="247"/>
        <v>1.4224732503009818E-16</v>
      </c>
      <c r="K2640" s="1786"/>
      <c r="L2640" s="1787"/>
      <c r="M2640" s="1786"/>
      <c r="N2640" s="1786"/>
      <c r="O2640" s="1786"/>
      <c r="P2640" s="1786"/>
      <c r="Q2640" s="1786"/>
    </row>
    <row r="2641" spans="1:17">
      <c r="A2641" s="764">
        <v>41143</v>
      </c>
      <c r="B2641" s="154">
        <f t="shared" si="241"/>
        <v>9.058999999999999E-2</v>
      </c>
      <c r="C2641" s="206">
        <f t="shared" si="243"/>
        <v>7.6193067010309312E-2</v>
      </c>
      <c r="D2641" s="33">
        <f t="shared" si="242"/>
        <v>0.1052</v>
      </c>
      <c r="E2641" s="206">
        <f t="shared" si="244"/>
        <v>0.1016146907216494</v>
      </c>
      <c r="F2641" s="765">
        <v>10.52</v>
      </c>
      <c r="G2641" s="765">
        <v>1.4610000000000001</v>
      </c>
      <c r="H2641" s="337">
        <f t="shared" si="245"/>
        <v>2.5421623711340215</v>
      </c>
      <c r="I2641" s="34">
        <f t="shared" si="246"/>
        <v>2.5421623711340088E-2</v>
      </c>
      <c r="J2641" s="338">
        <f t="shared" si="247"/>
        <v>1.2836953722228372E-16</v>
      </c>
      <c r="K2641" s="1786"/>
      <c r="L2641" s="1787"/>
      <c r="M2641" s="1786"/>
      <c r="N2641" s="1786"/>
      <c r="O2641" s="1786"/>
      <c r="P2641" s="1786"/>
      <c r="Q2641" s="1786"/>
    </row>
    <row r="2642" spans="1:17">
      <c r="A2642" s="764">
        <v>41144</v>
      </c>
      <c r="B2642" s="154">
        <f t="shared" si="241"/>
        <v>9.1929999999999998E-2</v>
      </c>
      <c r="C2642" s="206">
        <f t="shared" si="243"/>
        <v>7.6220360824742289E-2</v>
      </c>
      <c r="D2642" s="33">
        <f t="shared" si="242"/>
        <v>0.1057</v>
      </c>
      <c r="E2642" s="206">
        <f t="shared" si="244"/>
        <v>0.10161713917525766</v>
      </c>
      <c r="F2642" s="765">
        <v>10.57</v>
      </c>
      <c r="G2642" s="765">
        <v>1.377</v>
      </c>
      <c r="H2642" s="337">
        <f t="shared" si="245"/>
        <v>2.5396778350515472</v>
      </c>
      <c r="I2642" s="34">
        <f t="shared" si="246"/>
        <v>2.5396778350515375E-2</v>
      </c>
      <c r="J2642" s="338">
        <f t="shared" si="247"/>
        <v>9.7144514654701197E-17</v>
      </c>
      <c r="K2642" s="1786"/>
      <c r="L2642" s="1787"/>
      <c r="M2642" s="1786"/>
      <c r="N2642" s="1786"/>
      <c r="O2642" s="1786"/>
      <c r="P2642" s="1786"/>
      <c r="Q2642" s="1786"/>
    </row>
    <row r="2643" spans="1:17">
      <c r="A2643" s="764">
        <v>41145</v>
      </c>
      <c r="B2643" s="154">
        <f t="shared" si="241"/>
        <v>9.2349999999999988E-2</v>
      </c>
      <c r="C2643" s="206">
        <f t="shared" si="243"/>
        <v>7.6248376288659825E-2</v>
      </c>
      <c r="D2643" s="33">
        <f t="shared" si="242"/>
        <v>0.10589999999999999</v>
      </c>
      <c r="E2643" s="206">
        <f t="shared" si="244"/>
        <v>0.1016204896907216</v>
      </c>
      <c r="F2643" s="765">
        <v>10.59</v>
      </c>
      <c r="G2643" s="765">
        <v>1.355</v>
      </c>
      <c r="H2643" s="337">
        <f t="shared" si="245"/>
        <v>2.5372113402061864</v>
      </c>
      <c r="I2643" s="34">
        <f t="shared" si="246"/>
        <v>2.5372113402061774E-2</v>
      </c>
      <c r="J2643" s="338">
        <f t="shared" si="247"/>
        <v>9.0205620750793969E-17</v>
      </c>
      <c r="K2643" s="1786"/>
      <c r="L2643" s="1787"/>
      <c r="M2643" s="1786"/>
      <c r="N2643" s="1786"/>
      <c r="O2643" s="1786"/>
      <c r="P2643" s="1786"/>
      <c r="Q2643" s="1786"/>
    </row>
    <row r="2644" spans="1:17">
      <c r="A2644" s="764">
        <v>41148</v>
      </c>
      <c r="B2644" s="154">
        <f t="shared" si="241"/>
        <v>9.1980000000000006E-2</v>
      </c>
      <c r="C2644" s="206">
        <f t="shared" si="243"/>
        <v>7.6275605670103122E-2</v>
      </c>
      <c r="D2644" s="33">
        <f t="shared" si="242"/>
        <v>0.10550000000000001</v>
      </c>
      <c r="E2644" s="206">
        <f t="shared" si="244"/>
        <v>0.10162345360824737</v>
      </c>
      <c r="F2644" s="765">
        <v>10.55</v>
      </c>
      <c r="G2644" s="765">
        <v>1.3520000000000001</v>
      </c>
      <c r="H2644" s="337">
        <f t="shared" si="245"/>
        <v>2.5347847938144339</v>
      </c>
      <c r="I2644" s="34">
        <f t="shared" si="246"/>
        <v>2.534784793814425E-2</v>
      </c>
      <c r="J2644" s="338">
        <f t="shared" si="247"/>
        <v>9.0205620750793969E-17</v>
      </c>
      <c r="K2644" s="1786"/>
      <c r="L2644" s="1787"/>
      <c r="M2644" s="1786"/>
      <c r="N2644" s="1786"/>
      <c r="O2644" s="1786"/>
      <c r="P2644" s="1786"/>
      <c r="Q2644" s="1786"/>
    </row>
    <row r="2645" spans="1:17">
      <c r="A2645" s="764">
        <v>41149</v>
      </c>
      <c r="B2645" s="154">
        <f t="shared" si="241"/>
        <v>9.2290000000000011E-2</v>
      </c>
      <c r="C2645" s="206">
        <f t="shared" si="243"/>
        <v>7.6302847938144361E-2</v>
      </c>
      <c r="D2645" s="33">
        <f t="shared" si="242"/>
        <v>0.1057</v>
      </c>
      <c r="E2645" s="206">
        <f t="shared" si="244"/>
        <v>0.10162615979381438</v>
      </c>
      <c r="F2645" s="765">
        <v>10.57</v>
      </c>
      <c r="G2645" s="765">
        <v>1.341</v>
      </c>
      <c r="H2645" s="337">
        <f t="shared" si="245"/>
        <v>2.5323311855670112</v>
      </c>
      <c r="I2645" s="34">
        <f t="shared" si="246"/>
        <v>2.5323311855670022E-2</v>
      </c>
      <c r="J2645" s="338">
        <f t="shared" si="247"/>
        <v>9.0205620750793969E-17</v>
      </c>
      <c r="K2645" s="1786"/>
      <c r="L2645" s="1787"/>
      <c r="M2645" s="1786"/>
      <c r="N2645" s="1786"/>
      <c r="O2645" s="1786"/>
      <c r="P2645" s="1786"/>
      <c r="Q2645" s="1786"/>
    </row>
    <row r="2646" spans="1:17">
      <c r="A2646" s="764">
        <v>41150</v>
      </c>
      <c r="B2646" s="154">
        <f t="shared" si="241"/>
        <v>9.219999999999999E-2</v>
      </c>
      <c r="C2646" s="206">
        <f t="shared" si="243"/>
        <v>7.6331198453608279E-2</v>
      </c>
      <c r="D2646" s="33">
        <f t="shared" si="242"/>
        <v>0.106</v>
      </c>
      <c r="E2646" s="206">
        <f t="shared" si="244"/>
        <v>0.10163041237113397</v>
      </c>
      <c r="F2646" s="765">
        <v>10.6</v>
      </c>
      <c r="G2646" s="765">
        <v>1.3800000000000001</v>
      </c>
      <c r="H2646" s="337">
        <f t="shared" si="245"/>
        <v>2.5299213917525787</v>
      </c>
      <c r="I2646" s="34">
        <f t="shared" si="246"/>
        <v>2.5299213917525695E-2</v>
      </c>
      <c r="J2646" s="338">
        <f t="shared" si="247"/>
        <v>9.0205620750793969E-17</v>
      </c>
      <c r="K2646" s="1786"/>
      <c r="L2646" s="1787"/>
      <c r="M2646" s="1786"/>
      <c r="N2646" s="1786"/>
      <c r="O2646" s="1786"/>
      <c r="P2646" s="1786"/>
      <c r="Q2646" s="1786"/>
    </row>
    <row r="2647" spans="1:17">
      <c r="A2647" s="764">
        <v>41151</v>
      </c>
      <c r="B2647" s="154">
        <f t="shared" si="241"/>
        <v>9.3180000000000013E-2</v>
      </c>
      <c r="C2647" s="206">
        <f t="shared" si="243"/>
        <v>7.6359097938144355E-2</v>
      </c>
      <c r="D2647" s="33">
        <f t="shared" si="242"/>
        <v>0.10640000000000001</v>
      </c>
      <c r="E2647" s="206">
        <f t="shared" si="244"/>
        <v>0.10163337628865973</v>
      </c>
      <c r="F2647" s="765">
        <v>10.64</v>
      </c>
      <c r="G2647" s="765">
        <v>1.3220000000000001</v>
      </c>
      <c r="H2647" s="337">
        <f t="shared" si="245"/>
        <v>2.5274278350515478</v>
      </c>
      <c r="I2647" s="34">
        <f t="shared" si="246"/>
        <v>2.5274278350515378E-2</v>
      </c>
      <c r="J2647" s="338">
        <f t="shared" si="247"/>
        <v>1.0061396160665481E-16</v>
      </c>
      <c r="K2647" s="1786"/>
      <c r="L2647" s="1787"/>
      <c r="M2647" s="1786"/>
      <c r="N2647" s="1786"/>
      <c r="O2647" s="1786"/>
      <c r="P2647" s="1786"/>
      <c r="Q2647" s="1786"/>
    </row>
    <row r="2648" spans="1:17">
      <c r="A2648" s="764">
        <v>41152</v>
      </c>
      <c r="B2648" s="154">
        <f t="shared" si="241"/>
        <v>9.2960000000000015E-2</v>
      </c>
      <c r="C2648" s="206">
        <f t="shared" si="243"/>
        <v>7.6384961340206212E-2</v>
      </c>
      <c r="D2648" s="33">
        <f t="shared" si="242"/>
        <v>0.10630000000000001</v>
      </c>
      <c r="E2648" s="206">
        <f t="shared" si="244"/>
        <v>0.10163466494845354</v>
      </c>
      <c r="F2648" s="765">
        <v>10.63</v>
      </c>
      <c r="G2648" s="765">
        <v>1.3340000000000001</v>
      </c>
      <c r="H2648" s="337">
        <f t="shared" si="245"/>
        <v>2.5249703608247436</v>
      </c>
      <c r="I2648" s="34">
        <f t="shared" si="246"/>
        <v>2.5249703608247326E-2</v>
      </c>
      <c r="J2648" s="338">
        <f t="shared" si="247"/>
        <v>1.1102230246251565E-16</v>
      </c>
      <c r="K2648" s="1786"/>
      <c r="L2648" s="1787"/>
      <c r="M2648" s="1786"/>
      <c r="N2648" s="1786"/>
      <c r="O2648" s="1786"/>
      <c r="P2648" s="1786"/>
      <c r="Q2648" s="1786"/>
    </row>
    <row r="2649" spans="1:17">
      <c r="A2649" s="764">
        <v>41155</v>
      </c>
      <c r="B2649" s="154">
        <f t="shared" si="241"/>
        <v>9.2119999999999994E-2</v>
      </c>
      <c r="C2649" s="206">
        <f t="shared" si="243"/>
        <v>7.6408711340206215E-2</v>
      </c>
      <c r="D2649" s="33">
        <f t="shared" si="242"/>
        <v>0.10589999999999999</v>
      </c>
      <c r="E2649" s="206">
        <f t="shared" si="244"/>
        <v>0.10163453608247415</v>
      </c>
      <c r="F2649" s="765">
        <v>10.59</v>
      </c>
      <c r="G2649" s="765">
        <v>1.3779999999999999</v>
      </c>
      <c r="H2649" s="337">
        <f t="shared" si="245"/>
        <v>2.5225824742268053</v>
      </c>
      <c r="I2649" s="34">
        <f t="shared" si="246"/>
        <v>2.5225824742267935E-2</v>
      </c>
      <c r="J2649" s="338">
        <f t="shared" si="247"/>
        <v>1.1796119636642288E-16</v>
      </c>
      <c r="K2649" s="1786"/>
      <c r="L2649" s="1787"/>
      <c r="M2649" s="1786"/>
      <c r="N2649" s="1786"/>
      <c r="O2649" s="1786"/>
      <c r="P2649" s="1786"/>
      <c r="Q2649" s="1786"/>
    </row>
    <row r="2650" spans="1:17">
      <c r="A2650" s="764">
        <v>41156</v>
      </c>
      <c r="B2650" s="154">
        <f t="shared" si="241"/>
        <v>9.2390000000000014E-2</v>
      </c>
      <c r="C2650" s="206">
        <f t="shared" si="243"/>
        <v>7.6433737113402081E-2</v>
      </c>
      <c r="D2650" s="33">
        <f t="shared" si="242"/>
        <v>0.10630000000000001</v>
      </c>
      <c r="E2650" s="206">
        <f t="shared" si="244"/>
        <v>0.10163569587628858</v>
      </c>
      <c r="F2650" s="765">
        <v>10.63</v>
      </c>
      <c r="G2650" s="765">
        <v>1.391</v>
      </c>
      <c r="H2650" s="337">
        <f t="shared" si="245"/>
        <v>2.5201958762886609</v>
      </c>
      <c r="I2650" s="34">
        <f t="shared" si="246"/>
        <v>2.52019587628865E-2</v>
      </c>
      <c r="J2650" s="338">
        <f t="shared" si="247"/>
        <v>1.0755285551056204E-16</v>
      </c>
      <c r="K2650" s="1786"/>
      <c r="L2650" s="1787"/>
      <c r="M2650" s="1786"/>
      <c r="N2650" s="1786"/>
      <c r="O2650" s="1786"/>
      <c r="P2650" s="1786"/>
      <c r="Q2650" s="1786"/>
    </row>
    <row r="2651" spans="1:17">
      <c r="A2651" s="764">
        <v>41157</v>
      </c>
      <c r="B2651" s="154">
        <f t="shared" si="241"/>
        <v>9.1909999999999992E-2</v>
      </c>
      <c r="C2651" s="206">
        <f t="shared" si="243"/>
        <v>7.6459162371134051E-2</v>
      </c>
      <c r="D2651" s="33">
        <f t="shared" si="242"/>
        <v>0.1067</v>
      </c>
      <c r="E2651" s="206">
        <f t="shared" si="244"/>
        <v>0.10163840206185562</v>
      </c>
      <c r="F2651" s="765">
        <v>10.67</v>
      </c>
      <c r="G2651" s="765">
        <v>1.4790000000000001</v>
      </c>
      <c r="H2651" s="337">
        <f t="shared" si="245"/>
        <v>2.5179239690721662</v>
      </c>
      <c r="I2651" s="34">
        <f t="shared" si="246"/>
        <v>2.5179239690721569E-2</v>
      </c>
      <c r="J2651" s="338">
        <f t="shared" si="247"/>
        <v>9.3675067702747583E-17</v>
      </c>
      <c r="K2651" s="1786"/>
      <c r="L2651" s="1787"/>
      <c r="M2651" s="1786"/>
      <c r="N2651" s="1786"/>
      <c r="O2651" s="1786"/>
      <c r="P2651" s="1786"/>
      <c r="Q2651" s="1786"/>
    </row>
    <row r="2652" spans="1:17">
      <c r="A2652" s="764">
        <v>41158</v>
      </c>
      <c r="B2652" s="154">
        <f t="shared" si="241"/>
        <v>8.9610000000000009E-2</v>
      </c>
      <c r="C2652" s="206">
        <f t="shared" si="243"/>
        <v>7.6483427835051576E-2</v>
      </c>
      <c r="D2652" s="33">
        <f t="shared" si="242"/>
        <v>0.1052</v>
      </c>
      <c r="E2652" s="206">
        <f t="shared" si="244"/>
        <v>0.10164110824742263</v>
      </c>
      <c r="F2652" s="765">
        <v>10.52</v>
      </c>
      <c r="G2652" s="765">
        <v>1.5589999999999999</v>
      </c>
      <c r="H2652" s="337">
        <f t="shared" si="245"/>
        <v>2.5157680412371146</v>
      </c>
      <c r="I2652" s="34">
        <f t="shared" si="246"/>
        <v>2.5157680412371056E-2</v>
      </c>
      <c r="J2652" s="338">
        <f t="shared" si="247"/>
        <v>9.0205620750793969E-17</v>
      </c>
      <c r="K2652" s="1786"/>
      <c r="L2652" s="1787"/>
      <c r="M2652" s="1786"/>
      <c r="N2652" s="1786"/>
      <c r="O2652" s="1786"/>
      <c r="P2652" s="1786"/>
      <c r="Q2652" s="1786"/>
    </row>
    <row r="2653" spans="1:17">
      <c r="A2653" s="764">
        <v>41159</v>
      </c>
      <c r="B2653" s="154">
        <f t="shared" si="241"/>
        <v>8.9209999999999998E-2</v>
      </c>
      <c r="C2653" s="206">
        <f t="shared" si="243"/>
        <v>7.6508492268041267E-2</v>
      </c>
      <c r="D2653" s="33">
        <f t="shared" si="242"/>
        <v>0.10439999999999999</v>
      </c>
      <c r="E2653" s="206">
        <f t="shared" si="244"/>
        <v>0.10164355670103087</v>
      </c>
      <c r="F2653" s="765">
        <v>10.44</v>
      </c>
      <c r="G2653" s="765">
        <v>1.5189999999999999</v>
      </c>
      <c r="H2653" s="337">
        <f t="shared" si="245"/>
        <v>2.5135064432989704</v>
      </c>
      <c r="I2653" s="34">
        <f t="shared" si="246"/>
        <v>2.5135064432989601E-2</v>
      </c>
      <c r="J2653" s="338">
        <f t="shared" si="247"/>
        <v>1.0408340855860843E-16</v>
      </c>
      <c r="K2653" s="1786"/>
      <c r="L2653" s="1787"/>
      <c r="M2653" s="1786"/>
      <c r="N2653" s="1786"/>
      <c r="O2653" s="1786"/>
      <c r="P2653" s="1786"/>
      <c r="Q2653" s="1786"/>
    </row>
    <row r="2654" spans="1:17">
      <c r="A2654" s="764">
        <v>41162</v>
      </c>
      <c r="B2654" s="154">
        <f t="shared" si="241"/>
        <v>8.8829999999999992E-2</v>
      </c>
      <c r="C2654" s="206">
        <f t="shared" si="243"/>
        <v>7.6535360824742285E-2</v>
      </c>
      <c r="D2654" s="33">
        <f t="shared" si="242"/>
        <v>0.1043</v>
      </c>
      <c r="E2654" s="206">
        <f t="shared" si="244"/>
        <v>0.10164703608247418</v>
      </c>
      <c r="F2654" s="765">
        <v>10.43</v>
      </c>
      <c r="G2654" s="765">
        <v>1.5469999999999999</v>
      </c>
      <c r="H2654" s="337">
        <f t="shared" si="245"/>
        <v>2.5111675257731974</v>
      </c>
      <c r="I2654" s="34">
        <f t="shared" si="246"/>
        <v>2.5111675257731891E-2</v>
      </c>
      <c r="J2654" s="338">
        <f t="shared" si="247"/>
        <v>8.3266726846886741E-17</v>
      </c>
      <c r="K2654" s="1786"/>
      <c r="L2654" s="1787"/>
      <c r="M2654" s="1786"/>
      <c r="N2654" s="1786"/>
      <c r="O2654" s="1786"/>
      <c r="P2654" s="1786"/>
      <c r="Q2654" s="1786"/>
    </row>
    <row r="2655" spans="1:17">
      <c r="A2655" s="764">
        <v>41163</v>
      </c>
      <c r="B2655" s="154">
        <f t="shared" si="241"/>
        <v>8.8370000000000018E-2</v>
      </c>
      <c r="C2655" s="206">
        <f t="shared" si="243"/>
        <v>7.6561146907216535E-2</v>
      </c>
      <c r="D2655" s="33">
        <f t="shared" si="242"/>
        <v>0.1038</v>
      </c>
      <c r="E2655" s="206">
        <f t="shared" si="244"/>
        <v>0.10165012886597932</v>
      </c>
      <c r="F2655" s="765">
        <v>10.38</v>
      </c>
      <c r="G2655" s="765">
        <v>1.5429999999999999</v>
      </c>
      <c r="H2655" s="337">
        <f t="shared" si="245"/>
        <v>2.5088981958762897</v>
      </c>
      <c r="I2655" s="34">
        <f t="shared" si="246"/>
        <v>2.5088981958762788E-2</v>
      </c>
      <c r="J2655" s="338">
        <f t="shared" si="247"/>
        <v>1.1102230246251565E-16</v>
      </c>
      <c r="K2655" s="1786"/>
      <c r="L2655" s="1787"/>
      <c r="M2655" s="1786"/>
      <c r="N2655" s="1786"/>
      <c r="O2655" s="1786"/>
      <c r="P2655" s="1786"/>
      <c r="Q2655" s="1786"/>
    </row>
    <row r="2656" spans="1:17">
      <c r="A2656" s="764">
        <v>41164</v>
      </c>
      <c r="B2656" s="154">
        <f t="shared" si="241"/>
        <v>8.7029999999999996E-2</v>
      </c>
      <c r="C2656" s="206">
        <f t="shared" si="243"/>
        <v>7.6584974226804145E-2</v>
      </c>
      <c r="D2656" s="33">
        <f t="shared" si="242"/>
        <v>0.1032</v>
      </c>
      <c r="E2656" s="206">
        <f t="shared" si="244"/>
        <v>0.10165309278350508</v>
      </c>
      <c r="F2656" s="765">
        <v>10.32</v>
      </c>
      <c r="G2656" s="765">
        <v>1.617</v>
      </c>
      <c r="H2656" s="337">
        <f t="shared" si="245"/>
        <v>2.5068118556701044</v>
      </c>
      <c r="I2656" s="34">
        <f t="shared" si="246"/>
        <v>2.5068118556700936E-2</v>
      </c>
      <c r="J2656" s="338">
        <f t="shared" si="247"/>
        <v>1.0755285551056204E-16</v>
      </c>
      <c r="K2656" s="1786"/>
      <c r="L2656" s="1787"/>
      <c r="M2656" s="1786"/>
      <c r="N2656" s="1786"/>
      <c r="O2656" s="1786"/>
      <c r="P2656" s="1786"/>
      <c r="Q2656" s="1786"/>
    </row>
    <row r="2657" spans="1:17">
      <c r="A2657" s="764">
        <v>41165</v>
      </c>
      <c r="B2657" s="154">
        <f t="shared" si="241"/>
        <v>8.8160000000000002E-2</v>
      </c>
      <c r="C2657" s="206">
        <f t="shared" si="243"/>
        <v>7.6610528350515503E-2</v>
      </c>
      <c r="D2657" s="33">
        <f t="shared" si="242"/>
        <v>0.10370000000000001</v>
      </c>
      <c r="E2657" s="206">
        <f t="shared" si="244"/>
        <v>0.10165670103092779</v>
      </c>
      <c r="F2657" s="765">
        <v>10.370000000000001</v>
      </c>
      <c r="G2657" s="765">
        <v>1.554</v>
      </c>
      <c r="H2657" s="337">
        <f t="shared" si="245"/>
        <v>2.5046172680412382</v>
      </c>
      <c r="I2657" s="34">
        <f t="shared" si="246"/>
        <v>2.5046172680412288E-2</v>
      </c>
      <c r="J2657" s="338">
        <f t="shared" si="247"/>
        <v>9.3675067702747583E-17</v>
      </c>
      <c r="K2657" s="1786"/>
      <c r="L2657" s="1787"/>
      <c r="M2657" s="1786"/>
      <c r="N2657" s="1786"/>
      <c r="O2657" s="1786"/>
      <c r="P2657" s="1786"/>
      <c r="Q2657" s="1786"/>
    </row>
    <row r="2658" spans="1:17">
      <c r="A2658" s="764">
        <v>41166</v>
      </c>
      <c r="B2658" s="154">
        <f t="shared" si="241"/>
        <v>8.5440000000000002E-2</v>
      </c>
      <c r="C2658" s="206">
        <f t="shared" si="243"/>
        <v>7.6633801546391767E-2</v>
      </c>
      <c r="D2658" s="33">
        <f t="shared" si="242"/>
        <v>0.10249999999999999</v>
      </c>
      <c r="E2658" s="206">
        <f t="shared" si="244"/>
        <v>0.10165953608247418</v>
      </c>
      <c r="F2658" s="765">
        <v>10.25</v>
      </c>
      <c r="G2658" s="765">
        <v>1.706</v>
      </c>
      <c r="H2658" s="337">
        <f t="shared" si="245"/>
        <v>2.5025734536082487</v>
      </c>
      <c r="I2658" s="34">
        <f t="shared" si="246"/>
        <v>2.5025734536082408E-2</v>
      </c>
      <c r="J2658" s="338">
        <f t="shared" si="247"/>
        <v>7.9797279894933126E-17</v>
      </c>
      <c r="K2658" s="1786"/>
      <c r="L2658" s="1787"/>
      <c r="M2658" s="1786"/>
      <c r="N2658" s="1786"/>
      <c r="O2658" s="1786"/>
      <c r="P2658" s="1786"/>
      <c r="Q2658" s="1786"/>
    </row>
    <row r="2659" spans="1:17">
      <c r="A2659" s="764">
        <v>41169</v>
      </c>
      <c r="B2659" s="154">
        <f t="shared" si="241"/>
        <v>8.5879999999999998E-2</v>
      </c>
      <c r="C2659" s="206">
        <f t="shared" si="243"/>
        <v>7.6659639175257741E-2</v>
      </c>
      <c r="D2659" s="33">
        <f t="shared" si="242"/>
        <v>0.1026</v>
      </c>
      <c r="E2659" s="206">
        <f t="shared" si="244"/>
        <v>0.10166391752577315</v>
      </c>
      <c r="F2659" s="765">
        <v>10.26</v>
      </c>
      <c r="G2659" s="765">
        <v>1.6719999999999999</v>
      </c>
      <c r="H2659" s="337">
        <f t="shared" si="245"/>
        <v>2.5004278350515476</v>
      </c>
      <c r="I2659" s="34">
        <f t="shared" si="246"/>
        <v>2.5004278350515413E-2</v>
      </c>
      <c r="J2659" s="338">
        <f t="shared" si="247"/>
        <v>6.2450045135165055E-17</v>
      </c>
      <c r="K2659" s="1786"/>
      <c r="L2659" s="1787"/>
      <c r="M2659" s="1786"/>
      <c r="N2659" s="1786"/>
      <c r="O2659" s="1786"/>
      <c r="P2659" s="1786"/>
      <c r="Q2659" s="1786"/>
    </row>
    <row r="2660" spans="1:17">
      <c r="A2660" s="764">
        <v>41170</v>
      </c>
      <c r="B2660" s="154">
        <f t="shared" si="241"/>
        <v>8.6830000000000004E-2</v>
      </c>
      <c r="C2660" s="206">
        <f t="shared" si="243"/>
        <v>7.6687590206185582E-2</v>
      </c>
      <c r="D2660" s="33">
        <f t="shared" si="242"/>
        <v>0.1032</v>
      </c>
      <c r="E2660" s="206">
        <f t="shared" si="244"/>
        <v>0.10166958762886595</v>
      </c>
      <c r="F2660" s="765">
        <v>10.32</v>
      </c>
      <c r="G2660" s="765">
        <v>1.637</v>
      </c>
      <c r="H2660" s="337">
        <f t="shared" si="245"/>
        <v>2.4981997422680426</v>
      </c>
      <c r="I2660" s="34">
        <f t="shared" si="246"/>
        <v>2.4981997422680369E-2</v>
      </c>
      <c r="J2660" s="338">
        <f t="shared" si="247"/>
        <v>5.8980598183211441E-17</v>
      </c>
      <c r="K2660" s="1786"/>
      <c r="L2660" s="1787"/>
      <c r="M2660" s="1786"/>
      <c r="N2660" s="1786"/>
      <c r="O2660" s="1786"/>
      <c r="P2660" s="1786"/>
      <c r="Q2660" s="1786"/>
    </row>
    <row r="2661" spans="1:17">
      <c r="A2661" s="764">
        <v>41171</v>
      </c>
      <c r="B2661" s="154">
        <f t="shared" si="241"/>
        <v>8.6880000000000013E-2</v>
      </c>
      <c r="C2661" s="206">
        <f t="shared" si="243"/>
        <v>7.6715734536082492E-2</v>
      </c>
      <c r="D2661" s="33">
        <f t="shared" si="242"/>
        <v>0.10310000000000001</v>
      </c>
      <c r="E2661" s="206">
        <f t="shared" si="244"/>
        <v>0.10167512886597935</v>
      </c>
      <c r="F2661" s="765">
        <v>10.31</v>
      </c>
      <c r="G2661" s="765">
        <v>1.6220000000000001</v>
      </c>
      <c r="H2661" s="337">
        <f t="shared" si="245"/>
        <v>2.495939432989692</v>
      </c>
      <c r="I2661" s="34">
        <f t="shared" si="246"/>
        <v>2.4959394329896856E-2</v>
      </c>
      <c r="J2661" s="338">
        <f t="shared" si="247"/>
        <v>6.591949208711867E-17</v>
      </c>
      <c r="K2661" s="1786"/>
      <c r="L2661" s="1787"/>
      <c r="M2661" s="1786"/>
      <c r="N2661" s="1786"/>
      <c r="O2661" s="1786"/>
      <c r="P2661" s="1786"/>
      <c r="Q2661" s="1786"/>
    </row>
    <row r="2662" spans="1:17">
      <c r="A2662" s="764">
        <v>41172</v>
      </c>
      <c r="B2662" s="154">
        <f t="shared" si="241"/>
        <v>8.7760000000000005E-2</v>
      </c>
      <c r="C2662" s="206">
        <f t="shared" si="243"/>
        <v>7.6744536082474266E-2</v>
      </c>
      <c r="D2662" s="33">
        <f t="shared" si="242"/>
        <v>0.10349999999999999</v>
      </c>
      <c r="E2662" s="206">
        <f t="shared" si="244"/>
        <v>0.10168067010309276</v>
      </c>
      <c r="F2662" s="765">
        <v>10.35</v>
      </c>
      <c r="G2662" s="765">
        <v>1.5740000000000001</v>
      </c>
      <c r="H2662" s="337">
        <f t="shared" si="245"/>
        <v>2.4936134020618574</v>
      </c>
      <c r="I2662" s="34">
        <f t="shared" si="246"/>
        <v>2.4936134020618492E-2</v>
      </c>
      <c r="J2662" s="338">
        <f t="shared" si="247"/>
        <v>8.3266726846886741E-17</v>
      </c>
      <c r="K2662" s="1786"/>
      <c r="L2662" s="1787"/>
      <c r="M2662" s="1786"/>
      <c r="N2662" s="1786"/>
      <c r="O2662" s="1786"/>
      <c r="P2662" s="1786"/>
      <c r="Q2662" s="1786"/>
    </row>
    <row r="2663" spans="1:17">
      <c r="A2663" s="764">
        <v>41173</v>
      </c>
      <c r="B2663" s="154">
        <f t="shared" si="241"/>
        <v>8.7040000000000006E-2</v>
      </c>
      <c r="C2663" s="206">
        <f t="shared" si="243"/>
        <v>7.6773131443299003E-2</v>
      </c>
      <c r="D2663" s="33">
        <f t="shared" si="242"/>
        <v>0.10300000000000001</v>
      </c>
      <c r="E2663" s="206">
        <f t="shared" si="244"/>
        <v>0.10168608247422677</v>
      </c>
      <c r="F2663" s="765">
        <v>10.3</v>
      </c>
      <c r="G2663" s="765">
        <v>1.5960000000000001</v>
      </c>
      <c r="H2663" s="337">
        <f t="shared" si="245"/>
        <v>2.491295103092785</v>
      </c>
      <c r="I2663" s="34">
        <f t="shared" si="246"/>
        <v>2.4912951030927763E-2</v>
      </c>
      <c r="J2663" s="338">
        <f t="shared" si="247"/>
        <v>8.6736173798840355E-17</v>
      </c>
      <c r="K2663" s="1786"/>
      <c r="L2663" s="1787"/>
      <c r="M2663" s="1786"/>
      <c r="N2663" s="1786"/>
      <c r="O2663" s="1786"/>
      <c r="P2663" s="1786"/>
      <c r="Q2663" s="1786"/>
    </row>
    <row r="2664" spans="1:17">
      <c r="A2664" s="764">
        <v>41176</v>
      </c>
      <c r="B2664" s="154">
        <f t="shared" si="241"/>
        <v>8.8110000000000022E-2</v>
      </c>
      <c r="C2664" s="206">
        <f t="shared" si="243"/>
        <v>7.6803079896907253E-2</v>
      </c>
      <c r="D2664" s="33">
        <f t="shared" si="242"/>
        <v>0.10370000000000001</v>
      </c>
      <c r="E2664" s="206">
        <f t="shared" si="244"/>
        <v>0.10169265463917522</v>
      </c>
      <c r="F2664" s="765">
        <v>10.370000000000001</v>
      </c>
      <c r="G2664" s="765">
        <v>1.5589999999999999</v>
      </c>
      <c r="H2664" s="337">
        <f t="shared" si="245"/>
        <v>2.4889574742268055</v>
      </c>
      <c r="I2664" s="34">
        <f t="shared" si="246"/>
        <v>2.4889574742267967E-2</v>
      </c>
      <c r="J2664" s="338">
        <f t="shared" si="247"/>
        <v>8.6736173798840355E-17</v>
      </c>
      <c r="K2664" s="1786"/>
      <c r="L2664" s="1787"/>
      <c r="M2664" s="1786"/>
      <c r="N2664" s="1786"/>
      <c r="O2664" s="1786"/>
      <c r="P2664" s="1786"/>
      <c r="Q2664" s="1786"/>
    </row>
    <row r="2665" spans="1:17">
      <c r="A2665" s="764">
        <v>41177</v>
      </c>
      <c r="B2665" s="154">
        <f t="shared" si="241"/>
        <v>8.7559999999999999E-2</v>
      </c>
      <c r="C2665" s="206">
        <f t="shared" si="243"/>
        <v>7.6830412371134069E-2</v>
      </c>
      <c r="D2665" s="33">
        <f t="shared" si="242"/>
        <v>0.10339999999999999</v>
      </c>
      <c r="E2665" s="206">
        <f t="shared" si="244"/>
        <v>0.10169780927835047</v>
      </c>
      <c r="F2665" s="765">
        <v>10.34</v>
      </c>
      <c r="G2665" s="765">
        <v>1.5840000000000001</v>
      </c>
      <c r="H2665" s="337">
        <f t="shared" si="245"/>
        <v>2.486739690721651</v>
      </c>
      <c r="I2665" s="34">
        <f t="shared" si="246"/>
        <v>2.4867396907216399E-2</v>
      </c>
      <c r="J2665" s="338">
        <f t="shared" si="247"/>
        <v>1.1102230246251565E-16</v>
      </c>
      <c r="K2665" s="1786"/>
      <c r="L2665" s="1787"/>
      <c r="M2665" s="1786"/>
      <c r="N2665" s="1786"/>
      <c r="O2665" s="1786"/>
      <c r="P2665" s="1786"/>
      <c r="Q2665" s="1786"/>
    </row>
    <row r="2666" spans="1:17">
      <c r="A2666" s="764">
        <v>41178</v>
      </c>
      <c r="B2666" s="154">
        <f t="shared" si="241"/>
        <v>9.0340000000000004E-2</v>
      </c>
      <c r="C2666" s="206">
        <f t="shared" si="243"/>
        <v>7.6860567010309314E-2</v>
      </c>
      <c r="D2666" s="33">
        <f t="shared" si="242"/>
        <v>0.10490000000000001</v>
      </c>
      <c r="E2666" s="206">
        <f t="shared" si="244"/>
        <v>0.10170476804123706</v>
      </c>
      <c r="F2666" s="765">
        <v>10.49</v>
      </c>
      <c r="G2666" s="765">
        <v>1.456</v>
      </c>
      <c r="H2666" s="337">
        <f t="shared" si="245"/>
        <v>2.484420103092785</v>
      </c>
      <c r="I2666" s="34">
        <f t="shared" si="246"/>
        <v>2.4844201030927743E-2</v>
      </c>
      <c r="J2666" s="338">
        <f t="shared" si="247"/>
        <v>1.0755285551056204E-16</v>
      </c>
      <c r="K2666" s="1786"/>
      <c r="L2666" s="1787"/>
      <c r="M2666" s="1786"/>
      <c r="N2666" s="1786"/>
      <c r="O2666" s="1786"/>
      <c r="P2666" s="1786"/>
      <c r="Q2666" s="1786"/>
    </row>
    <row r="2667" spans="1:17">
      <c r="A2667" s="764">
        <v>41179</v>
      </c>
      <c r="B2667" s="154">
        <f t="shared" si="241"/>
        <v>9.0329999999999994E-2</v>
      </c>
      <c r="C2667" s="206">
        <f t="shared" si="243"/>
        <v>7.6891971649484581E-2</v>
      </c>
      <c r="D2667" s="33">
        <f t="shared" si="242"/>
        <v>0.10490000000000001</v>
      </c>
      <c r="E2667" s="206">
        <f t="shared" si="244"/>
        <v>0.10171301546391746</v>
      </c>
      <c r="F2667" s="765">
        <v>10.49</v>
      </c>
      <c r="G2667" s="765">
        <v>1.4570000000000001</v>
      </c>
      <c r="H2667" s="337">
        <f t="shared" si="245"/>
        <v>2.4821043814433006</v>
      </c>
      <c r="I2667" s="34">
        <f t="shared" si="246"/>
        <v>2.4821043814432883E-2</v>
      </c>
      <c r="J2667" s="338">
        <f t="shared" si="247"/>
        <v>1.214306433183765E-16</v>
      </c>
      <c r="K2667" s="1786"/>
      <c r="L2667" s="1787"/>
      <c r="M2667" s="1786"/>
      <c r="N2667" s="1786"/>
      <c r="O2667" s="1786"/>
      <c r="P2667" s="1786"/>
      <c r="Q2667" s="1786"/>
    </row>
    <row r="2668" spans="1:17">
      <c r="A2668" s="764">
        <v>41180</v>
      </c>
      <c r="B2668" s="154">
        <f t="shared" si="241"/>
        <v>9.1579999999999995E-2</v>
      </c>
      <c r="C2668" s="206">
        <f t="shared" si="243"/>
        <v>7.6924407216494878E-2</v>
      </c>
      <c r="D2668" s="33">
        <f t="shared" si="242"/>
        <v>0.106</v>
      </c>
      <c r="E2668" s="206">
        <f t="shared" si="244"/>
        <v>0.1017224226804123</v>
      </c>
      <c r="F2668" s="765">
        <v>10.6</v>
      </c>
      <c r="G2668" s="765">
        <v>1.4419999999999999</v>
      </c>
      <c r="H2668" s="337">
        <f t="shared" si="245"/>
        <v>2.4798015463917542</v>
      </c>
      <c r="I2668" s="34">
        <f t="shared" si="246"/>
        <v>2.4798015463917425E-2</v>
      </c>
      <c r="J2668" s="338">
        <f t="shared" si="247"/>
        <v>1.1796119636642288E-16</v>
      </c>
      <c r="K2668" s="1786"/>
      <c r="L2668" s="1787"/>
      <c r="M2668" s="1786"/>
      <c r="N2668" s="1786"/>
      <c r="O2668" s="1786"/>
      <c r="P2668" s="1786"/>
      <c r="Q2668" s="1786"/>
    </row>
    <row r="2669" spans="1:17">
      <c r="A2669" s="764">
        <v>41183</v>
      </c>
      <c r="B2669" s="154">
        <f t="shared" si="241"/>
        <v>9.0800000000000006E-2</v>
      </c>
      <c r="C2669" s="206">
        <f t="shared" si="243"/>
        <v>7.6955592783505194E-2</v>
      </c>
      <c r="D2669" s="33">
        <f t="shared" si="242"/>
        <v>0.10529999999999999</v>
      </c>
      <c r="E2669" s="206">
        <f t="shared" si="244"/>
        <v>0.10173079896907207</v>
      </c>
      <c r="F2669" s="765">
        <v>10.53</v>
      </c>
      <c r="G2669" s="765">
        <v>1.45</v>
      </c>
      <c r="H2669" s="337">
        <f t="shared" si="245"/>
        <v>2.4775206185567029</v>
      </c>
      <c r="I2669" s="34">
        <f t="shared" si="246"/>
        <v>2.4775206185566875E-2</v>
      </c>
      <c r="J2669" s="338">
        <f t="shared" si="247"/>
        <v>1.5265566588595902E-16</v>
      </c>
      <c r="K2669" s="1786"/>
      <c r="L2669" s="1787"/>
      <c r="M2669" s="1786"/>
      <c r="N2669" s="1786"/>
      <c r="O2669" s="1786"/>
      <c r="P2669" s="1786"/>
      <c r="Q2669" s="1786"/>
    </row>
    <row r="2670" spans="1:17">
      <c r="A2670" s="764">
        <v>41184</v>
      </c>
      <c r="B2670" s="154">
        <f t="shared" si="241"/>
        <v>9.0840000000000018E-2</v>
      </c>
      <c r="C2670" s="206">
        <f t="shared" si="243"/>
        <v>7.6984987113402084E-2</v>
      </c>
      <c r="D2670" s="33">
        <f t="shared" si="242"/>
        <v>0.10540000000000001</v>
      </c>
      <c r="E2670" s="206">
        <f t="shared" si="244"/>
        <v>0.10173827319587621</v>
      </c>
      <c r="F2670" s="765">
        <v>10.540000000000001</v>
      </c>
      <c r="G2670" s="765">
        <v>1.456</v>
      </c>
      <c r="H2670" s="337">
        <f t="shared" si="245"/>
        <v>2.4753286082474246</v>
      </c>
      <c r="I2670" s="34">
        <f t="shared" si="246"/>
        <v>2.4753286082474124E-2</v>
      </c>
      <c r="J2670" s="338">
        <f t="shared" si="247"/>
        <v>1.214306433183765E-16</v>
      </c>
      <c r="K2670" s="1786"/>
      <c r="L2670" s="1787"/>
      <c r="M2670" s="1786"/>
      <c r="N2670" s="1786"/>
      <c r="O2670" s="1786"/>
      <c r="P2670" s="1786"/>
      <c r="Q2670" s="1786"/>
    </row>
    <row r="2671" spans="1:17">
      <c r="A2671" s="764">
        <v>41185</v>
      </c>
      <c r="B2671" s="154">
        <f t="shared" si="241"/>
        <v>9.104000000000001E-2</v>
      </c>
      <c r="C2671" s="206">
        <f t="shared" si="243"/>
        <v>7.7012384020618607E-2</v>
      </c>
      <c r="D2671" s="33">
        <f t="shared" si="242"/>
        <v>0.10550000000000001</v>
      </c>
      <c r="E2671" s="206">
        <f t="shared" si="244"/>
        <v>0.10174407216494838</v>
      </c>
      <c r="F2671" s="765">
        <v>10.55</v>
      </c>
      <c r="G2671" s="765">
        <v>1.446</v>
      </c>
      <c r="H2671" s="337">
        <f t="shared" si="245"/>
        <v>2.4731688144329911</v>
      </c>
      <c r="I2671" s="34">
        <f t="shared" si="246"/>
        <v>2.4731688144329772E-2</v>
      </c>
      <c r="J2671" s="338">
        <f t="shared" si="247"/>
        <v>1.3877787807814457E-16</v>
      </c>
      <c r="K2671" s="1786"/>
      <c r="L2671" s="1787"/>
      <c r="M2671" s="1786"/>
      <c r="N2671" s="1786"/>
      <c r="O2671" s="1786"/>
      <c r="P2671" s="1786"/>
      <c r="Q2671" s="1786"/>
    </row>
    <row r="2672" spans="1:17">
      <c r="A2672" s="764">
        <v>41186</v>
      </c>
      <c r="B2672" s="154">
        <f t="shared" si="241"/>
        <v>9.104000000000001E-2</v>
      </c>
      <c r="C2672" s="206">
        <f t="shared" si="243"/>
        <v>7.7040322164948494E-2</v>
      </c>
      <c r="D2672" s="33">
        <f t="shared" si="242"/>
        <v>0.10550000000000001</v>
      </c>
      <c r="E2672" s="206">
        <f t="shared" si="244"/>
        <v>0.10175038659793809</v>
      </c>
      <c r="F2672" s="765">
        <v>10.55</v>
      </c>
      <c r="G2672" s="765">
        <v>1.446</v>
      </c>
      <c r="H2672" s="337">
        <f t="shared" si="245"/>
        <v>2.4710064432989709</v>
      </c>
      <c r="I2672" s="34">
        <f t="shared" si="246"/>
        <v>2.4710064432989592E-2</v>
      </c>
      <c r="J2672" s="338">
        <f t="shared" si="247"/>
        <v>1.1796119636642288E-16</v>
      </c>
      <c r="K2672" s="1786"/>
      <c r="L2672" s="1787"/>
      <c r="M2672" s="1786"/>
      <c r="N2672" s="1786"/>
      <c r="O2672" s="1786"/>
      <c r="P2672" s="1786"/>
      <c r="Q2672" s="1786"/>
    </row>
    <row r="2673" spans="1:17">
      <c r="A2673" s="764">
        <v>41187</v>
      </c>
      <c r="B2673" s="154">
        <f t="shared" si="241"/>
        <v>8.950000000000001E-2</v>
      </c>
      <c r="C2673" s="206">
        <f t="shared" si="243"/>
        <v>7.706890463917529E-2</v>
      </c>
      <c r="D2673" s="33">
        <f t="shared" si="242"/>
        <v>0.1047</v>
      </c>
      <c r="E2673" s="206">
        <f t="shared" si="244"/>
        <v>0.1017578608247422</v>
      </c>
      <c r="F2673" s="765">
        <v>10.47</v>
      </c>
      <c r="G2673" s="765">
        <v>1.52</v>
      </c>
      <c r="H2673" s="337">
        <f t="shared" si="245"/>
        <v>2.468895618556703</v>
      </c>
      <c r="I2673" s="34">
        <f t="shared" si="246"/>
        <v>2.4688956185566907E-2</v>
      </c>
      <c r="J2673" s="338">
        <f t="shared" si="247"/>
        <v>1.2490009027033011E-16</v>
      </c>
      <c r="K2673" s="1786"/>
      <c r="L2673" s="1787"/>
      <c r="M2673" s="1786"/>
      <c r="N2673" s="1786"/>
      <c r="O2673" s="1786"/>
      <c r="P2673" s="1786"/>
      <c r="Q2673" s="1786"/>
    </row>
    <row r="2674" spans="1:17">
      <c r="A2674" s="764">
        <v>41190</v>
      </c>
      <c r="B2674" s="154">
        <f t="shared" si="241"/>
        <v>9.0750000000000011E-2</v>
      </c>
      <c r="C2674" s="206">
        <f t="shared" si="243"/>
        <v>7.7098904639175292E-2</v>
      </c>
      <c r="D2674" s="33">
        <f t="shared" si="242"/>
        <v>0.10550000000000001</v>
      </c>
      <c r="E2674" s="206">
        <f t="shared" si="244"/>
        <v>0.10176662371134015</v>
      </c>
      <c r="F2674" s="765">
        <v>10.55</v>
      </c>
      <c r="G2674" s="765">
        <v>1.4750000000000001</v>
      </c>
      <c r="H2674" s="337">
        <f t="shared" si="245"/>
        <v>2.4667719072164966</v>
      </c>
      <c r="I2674" s="34">
        <f t="shared" si="246"/>
        <v>2.4667719072164862E-2</v>
      </c>
      <c r="J2674" s="338">
        <f t="shared" si="247"/>
        <v>1.0408340855860843E-16</v>
      </c>
      <c r="K2674" s="1786"/>
      <c r="L2674" s="1787"/>
      <c r="M2674" s="1786"/>
      <c r="N2674" s="1786"/>
      <c r="O2674" s="1786"/>
      <c r="P2674" s="1786"/>
      <c r="Q2674" s="1786"/>
    </row>
    <row r="2675" spans="1:17">
      <c r="A2675" s="764">
        <v>41191</v>
      </c>
      <c r="B2675" s="154">
        <f t="shared" si="241"/>
        <v>9.1060000000000002E-2</v>
      </c>
      <c r="C2675" s="206">
        <f t="shared" si="243"/>
        <v>7.7130360824742311E-2</v>
      </c>
      <c r="D2675" s="33">
        <f t="shared" si="242"/>
        <v>0.10580000000000001</v>
      </c>
      <c r="E2675" s="206">
        <f t="shared" si="244"/>
        <v>0.10177693298969068</v>
      </c>
      <c r="F2675" s="765">
        <v>10.58</v>
      </c>
      <c r="G2675" s="765">
        <v>1.474</v>
      </c>
      <c r="H2675" s="337">
        <f t="shared" si="245"/>
        <v>2.4646572164948468</v>
      </c>
      <c r="I2675" s="34">
        <f t="shared" si="246"/>
        <v>2.4646572164948366E-2</v>
      </c>
      <c r="J2675" s="338">
        <f t="shared" si="247"/>
        <v>1.0061396160665481E-16</v>
      </c>
      <c r="K2675" s="1786"/>
      <c r="L2675" s="1787"/>
      <c r="M2675" s="1786"/>
      <c r="N2675" s="1786"/>
      <c r="O2675" s="1786"/>
      <c r="P2675" s="1786"/>
      <c r="Q2675" s="1786"/>
    </row>
    <row r="2676" spans="1:17">
      <c r="A2676" s="764">
        <v>41192</v>
      </c>
      <c r="B2676" s="154">
        <f t="shared" si="241"/>
        <v>9.1509999999999994E-2</v>
      </c>
      <c r="C2676" s="206">
        <f t="shared" si="243"/>
        <v>7.7163672680412423E-2</v>
      </c>
      <c r="D2676" s="33">
        <f t="shared" si="242"/>
        <v>0.10640000000000001</v>
      </c>
      <c r="E2676" s="206">
        <f t="shared" si="244"/>
        <v>0.10178814432989687</v>
      </c>
      <c r="F2676" s="765">
        <v>10.64</v>
      </c>
      <c r="G2676" s="765">
        <v>1.4890000000000001</v>
      </c>
      <c r="H2676" s="337">
        <f t="shared" si="245"/>
        <v>2.4624471649484554</v>
      </c>
      <c r="I2676" s="34">
        <f t="shared" si="246"/>
        <v>2.4624471649484447E-2</v>
      </c>
      <c r="J2676" s="338">
        <f t="shared" si="247"/>
        <v>1.0755285551056204E-16</v>
      </c>
      <c r="K2676" s="1786"/>
      <c r="L2676" s="1787"/>
      <c r="M2676" s="1786"/>
      <c r="N2676" s="1786"/>
      <c r="O2676" s="1786"/>
      <c r="P2676" s="1786"/>
      <c r="Q2676" s="1786"/>
    </row>
    <row r="2677" spans="1:17">
      <c r="A2677" s="764">
        <v>41193</v>
      </c>
      <c r="B2677" s="154">
        <f t="shared" si="241"/>
        <v>9.0879999999999989E-2</v>
      </c>
      <c r="C2677" s="206">
        <f t="shared" si="243"/>
        <v>7.7196791237113455E-2</v>
      </c>
      <c r="D2677" s="33">
        <f t="shared" si="242"/>
        <v>0.10589999999999999</v>
      </c>
      <c r="E2677" s="206">
        <f t="shared" si="244"/>
        <v>0.10179961340206184</v>
      </c>
      <c r="F2677" s="765">
        <v>10.59</v>
      </c>
      <c r="G2677" s="765">
        <v>1.502</v>
      </c>
      <c r="H2677" s="337">
        <f t="shared" si="245"/>
        <v>2.4602822164948468</v>
      </c>
      <c r="I2677" s="34">
        <f t="shared" si="246"/>
        <v>2.4602822164948385E-2</v>
      </c>
      <c r="J2677" s="338">
        <f t="shared" si="247"/>
        <v>8.3266726846886741E-17</v>
      </c>
      <c r="K2677" s="1786"/>
      <c r="L2677" s="1787"/>
      <c r="M2677" s="1786"/>
      <c r="N2677" s="1786"/>
      <c r="O2677" s="1786"/>
      <c r="P2677" s="1786"/>
      <c r="Q2677" s="1786"/>
    </row>
    <row r="2678" spans="1:17">
      <c r="A2678" s="764">
        <v>41194</v>
      </c>
      <c r="B2678" s="154">
        <f t="shared" si="241"/>
        <v>9.1750000000000012E-2</v>
      </c>
      <c r="C2678" s="206">
        <f t="shared" si="243"/>
        <v>7.7229510309278396E-2</v>
      </c>
      <c r="D2678" s="33">
        <f t="shared" si="242"/>
        <v>0.10620000000000002</v>
      </c>
      <c r="E2678" s="206">
        <f t="shared" si="244"/>
        <v>0.10181095360824739</v>
      </c>
      <c r="F2678" s="765">
        <v>10.620000000000001</v>
      </c>
      <c r="G2678" s="765">
        <v>1.4450000000000001</v>
      </c>
      <c r="H2678" s="337">
        <f t="shared" si="245"/>
        <v>2.4581443298969083</v>
      </c>
      <c r="I2678" s="34">
        <f t="shared" si="246"/>
        <v>2.4581443298968997E-2</v>
      </c>
      <c r="J2678" s="338">
        <f t="shared" si="247"/>
        <v>8.6736173798840355E-17</v>
      </c>
      <c r="K2678" s="1786"/>
      <c r="L2678" s="1787"/>
      <c r="M2678" s="1786"/>
      <c r="N2678" s="1786"/>
      <c r="O2678" s="1786"/>
      <c r="P2678" s="1786"/>
      <c r="Q2678" s="1786"/>
    </row>
    <row r="2679" spans="1:17">
      <c r="A2679" s="764">
        <v>41197</v>
      </c>
      <c r="B2679" s="154">
        <f t="shared" si="241"/>
        <v>9.1179999999999997E-2</v>
      </c>
      <c r="C2679" s="206">
        <f t="shared" si="243"/>
        <v>7.726436855670106E-2</v>
      </c>
      <c r="D2679" s="33">
        <f t="shared" si="242"/>
        <v>0.10589999999999999</v>
      </c>
      <c r="E2679" s="206">
        <f t="shared" si="244"/>
        <v>0.10182319587628862</v>
      </c>
      <c r="F2679" s="765">
        <v>10.59</v>
      </c>
      <c r="G2679" s="765">
        <v>1.472</v>
      </c>
      <c r="H2679" s="337">
        <f t="shared" si="245"/>
        <v>2.4558827319587637</v>
      </c>
      <c r="I2679" s="34">
        <f t="shared" si="246"/>
        <v>2.4558827319587556E-2</v>
      </c>
      <c r="J2679" s="338">
        <f t="shared" si="247"/>
        <v>7.9797279894933126E-17</v>
      </c>
      <c r="K2679" s="1786"/>
      <c r="L2679" s="1787"/>
      <c r="M2679" s="1786"/>
      <c r="N2679" s="1786"/>
      <c r="O2679" s="1786"/>
      <c r="P2679" s="1786"/>
      <c r="Q2679" s="1786"/>
    </row>
    <row r="2680" spans="1:17">
      <c r="A2680" s="764">
        <v>41198</v>
      </c>
      <c r="B2680" s="154">
        <f t="shared" si="241"/>
        <v>8.9470000000000008E-2</v>
      </c>
      <c r="C2680" s="206">
        <f t="shared" si="243"/>
        <v>7.7297667525773245E-2</v>
      </c>
      <c r="D2680" s="33">
        <f t="shared" si="242"/>
        <v>0.10490000000000001</v>
      </c>
      <c r="E2680" s="206">
        <f t="shared" si="244"/>
        <v>0.10183389175257729</v>
      </c>
      <c r="F2680" s="765">
        <v>10.49</v>
      </c>
      <c r="G2680" s="765">
        <v>1.5429999999999999</v>
      </c>
      <c r="H2680" s="337">
        <f t="shared" si="245"/>
        <v>2.4536224226804131</v>
      </c>
      <c r="I2680" s="34">
        <f t="shared" si="246"/>
        <v>2.4536224226804043E-2</v>
      </c>
      <c r="J2680" s="338">
        <f t="shared" si="247"/>
        <v>8.6736173798840355E-17</v>
      </c>
      <c r="K2680" s="1786"/>
      <c r="L2680" s="1787"/>
      <c r="M2680" s="1786"/>
      <c r="N2680" s="1786"/>
      <c r="O2680" s="1786"/>
      <c r="P2680" s="1786"/>
      <c r="Q2680" s="1786"/>
    </row>
    <row r="2681" spans="1:17">
      <c r="A2681" s="764">
        <v>41199</v>
      </c>
      <c r="B2681" s="154">
        <f t="shared" si="241"/>
        <v>8.7859999999999994E-2</v>
      </c>
      <c r="C2681" s="206">
        <f t="shared" si="243"/>
        <v>7.732797680412376E-2</v>
      </c>
      <c r="D2681" s="33">
        <f t="shared" si="242"/>
        <v>0.1042</v>
      </c>
      <c r="E2681" s="206">
        <f t="shared" si="244"/>
        <v>0.10184291237113399</v>
      </c>
      <c r="F2681" s="765">
        <v>10.42</v>
      </c>
      <c r="G2681" s="765">
        <v>1.6339999999999999</v>
      </c>
      <c r="H2681" s="337">
        <f t="shared" si="245"/>
        <v>2.4514935567010316</v>
      </c>
      <c r="I2681" s="34">
        <f t="shared" si="246"/>
        <v>2.4514935567010232E-2</v>
      </c>
      <c r="J2681" s="338">
        <f t="shared" si="247"/>
        <v>8.3266726846886741E-17</v>
      </c>
      <c r="K2681" s="1786"/>
      <c r="L2681" s="1787"/>
      <c r="M2681" s="1786"/>
      <c r="N2681" s="1786"/>
      <c r="O2681" s="1786"/>
      <c r="P2681" s="1786"/>
      <c r="Q2681" s="1786"/>
    </row>
    <row r="2682" spans="1:17">
      <c r="A2682" s="764">
        <v>41200</v>
      </c>
      <c r="B2682" s="154">
        <f t="shared" si="241"/>
        <v>8.7770000000000015E-2</v>
      </c>
      <c r="C2682" s="206">
        <f t="shared" si="243"/>
        <v>7.7359394329896955E-2</v>
      </c>
      <c r="D2682" s="33">
        <f t="shared" si="242"/>
        <v>0.1041</v>
      </c>
      <c r="E2682" s="206">
        <f t="shared" si="244"/>
        <v>0.10185283505154637</v>
      </c>
      <c r="F2682" s="765">
        <v>10.41</v>
      </c>
      <c r="G2682" s="765">
        <v>1.633</v>
      </c>
      <c r="H2682" s="337">
        <f t="shared" si="245"/>
        <v>2.4493440721649495</v>
      </c>
      <c r="I2682" s="34">
        <f t="shared" si="246"/>
        <v>2.4493440721649412E-2</v>
      </c>
      <c r="J2682" s="338">
        <f t="shared" si="247"/>
        <v>8.3266726846886741E-17</v>
      </c>
      <c r="K2682" s="1786"/>
      <c r="L2682" s="1787"/>
      <c r="M2682" s="1786"/>
      <c r="N2682" s="1786"/>
      <c r="O2682" s="1786"/>
      <c r="P2682" s="1786"/>
      <c r="Q2682" s="1786"/>
    </row>
    <row r="2683" spans="1:17">
      <c r="A2683" s="764">
        <v>41201</v>
      </c>
      <c r="B2683" s="154">
        <f t="shared" si="241"/>
        <v>8.8860000000000008E-2</v>
      </c>
      <c r="C2683" s="206">
        <f t="shared" si="243"/>
        <v>7.7390979381443334E-2</v>
      </c>
      <c r="D2683" s="33">
        <f t="shared" si="242"/>
        <v>0.1048</v>
      </c>
      <c r="E2683" s="206">
        <f t="shared" si="244"/>
        <v>0.10186327319587624</v>
      </c>
      <c r="F2683" s="765">
        <v>10.48</v>
      </c>
      <c r="G2683" s="765">
        <v>1.5940000000000001</v>
      </c>
      <c r="H2683" s="337">
        <f t="shared" si="245"/>
        <v>2.4472293814433002</v>
      </c>
      <c r="I2683" s="34">
        <f t="shared" si="246"/>
        <v>2.4472293814432902E-2</v>
      </c>
      <c r="J2683" s="338">
        <f t="shared" si="247"/>
        <v>1.0061396160665481E-16</v>
      </c>
      <c r="K2683" s="1786"/>
      <c r="L2683" s="1787"/>
      <c r="M2683" s="1786"/>
      <c r="N2683" s="1786"/>
      <c r="O2683" s="1786"/>
      <c r="P2683" s="1786"/>
      <c r="Q2683" s="1786"/>
    </row>
    <row r="2684" spans="1:17">
      <c r="A2684" s="764">
        <v>41204</v>
      </c>
      <c r="B2684" s="154">
        <f t="shared" si="241"/>
        <v>8.8719999999999993E-2</v>
      </c>
      <c r="C2684" s="206">
        <f t="shared" si="243"/>
        <v>7.7423079896907263E-2</v>
      </c>
      <c r="D2684" s="33">
        <f t="shared" si="242"/>
        <v>0.10490000000000001</v>
      </c>
      <c r="E2684" s="206">
        <f t="shared" si="244"/>
        <v>0.10187345360824736</v>
      </c>
      <c r="F2684" s="765">
        <v>10.49</v>
      </c>
      <c r="G2684" s="765">
        <v>1.6180000000000001</v>
      </c>
      <c r="H2684" s="337">
        <f t="shared" si="245"/>
        <v>2.4450373711340219</v>
      </c>
      <c r="I2684" s="34">
        <f t="shared" si="246"/>
        <v>2.4450373711340095E-2</v>
      </c>
      <c r="J2684" s="338">
        <f t="shared" si="247"/>
        <v>1.2490009027033011E-16</v>
      </c>
      <c r="K2684" s="1786"/>
      <c r="L2684" s="1787"/>
      <c r="M2684" s="1786"/>
      <c r="N2684" s="1786"/>
      <c r="O2684" s="1786"/>
      <c r="P2684" s="1786"/>
      <c r="Q2684" s="1786"/>
    </row>
    <row r="2685" spans="1:17">
      <c r="A2685" s="764">
        <v>41205</v>
      </c>
      <c r="B2685" s="154">
        <f t="shared" si="241"/>
        <v>9.0079999999999993E-2</v>
      </c>
      <c r="C2685" s="206">
        <f t="shared" si="243"/>
        <v>7.7455592783505195E-2</v>
      </c>
      <c r="D2685" s="33">
        <f t="shared" si="242"/>
        <v>0.10580000000000001</v>
      </c>
      <c r="E2685" s="206">
        <f t="shared" si="244"/>
        <v>0.10188363402061848</v>
      </c>
      <c r="F2685" s="765">
        <v>10.58</v>
      </c>
      <c r="G2685" s="765">
        <v>1.5720000000000001</v>
      </c>
      <c r="H2685" s="337">
        <f t="shared" si="245"/>
        <v>2.4428041237113414</v>
      </c>
      <c r="I2685" s="34">
        <f t="shared" si="246"/>
        <v>2.4428041237113285E-2</v>
      </c>
      <c r="J2685" s="338">
        <f t="shared" si="247"/>
        <v>1.2836953722228372E-16</v>
      </c>
      <c r="K2685" s="1786"/>
      <c r="L2685" s="1787"/>
      <c r="M2685" s="1786"/>
      <c r="N2685" s="1786"/>
      <c r="O2685" s="1786"/>
      <c r="P2685" s="1786"/>
      <c r="Q2685" s="1786"/>
    </row>
    <row r="2686" spans="1:17">
      <c r="A2686" s="764">
        <v>41206</v>
      </c>
      <c r="B2686" s="154">
        <f t="shared" si="241"/>
        <v>8.9939999999999992E-2</v>
      </c>
      <c r="C2686" s="206">
        <f t="shared" si="243"/>
        <v>7.7488350515463961E-2</v>
      </c>
      <c r="D2686" s="33">
        <f t="shared" si="242"/>
        <v>0.10550000000000001</v>
      </c>
      <c r="E2686" s="206">
        <f t="shared" si="244"/>
        <v>0.10189329896907211</v>
      </c>
      <c r="F2686" s="765">
        <v>10.55</v>
      </c>
      <c r="G2686" s="765">
        <v>1.556</v>
      </c>
      <c r="H2686" s="337">
        <f t="shared" si="245"/>
        <v>2.4404948453608255</v>
      </c>
      <c r="I2686" s="34">
        <f t="shared" si="246"/>
        <v>2.4404948453608147E-2</v>
      </c>
      <c r="J2686" s="338">
        <f t="shared" si="247"/>
        <v>1.0755285551056204E-16</v>
      </c>
      <c r="K2686" s="1786"/>
      <c r="L2686" s="1787"/>
      <c r="M2686" s="1786"/>
      <c r="N2686" s="1786"/>
      <c r="O2686" s="1786"/>
      <c r="P2686" s="1786"/>
      <c r="Q2686" s="1786"/>
    </row>
    <row r="2687" spans="1:17">
      <c r="A2687" s="764">
        <v>41207</v>
      </c>
      <c r="B2687" s="154">
        <f t="shared" si="241"/>
        <v>8.9570000000000011E-2</v>
      </c>
      <c r="C2687" s="206">
        <f t="shared" si="243"/>
        <v>7.7519420103092818E-2</v>
      </c>
      <c r="D2687" s="33">
        <f t="shared" si="242"/>
        <v>0.10540000000000001</v>
      </c>
      <c r="E2687" s="206">
        <f t="shared" si="244"/>
        <v>0.10190154639175253</v>
      </c>
      <c r="F2687" s="765">
        <v>10.540000000000001</v>
      </c>
      <c r="G2687" s="765">
        <v>1.583</v>
      </c>
      <c r="H2687" s="337">
        <f t="shared" si="245"/>
        <v>2.4382126288659802</v>
      </c>
      <c r="I2687" s="34">
        <f t="shared" si="246"/>
        <v>2.4382126288659711E-2</v>
      </c>
      <c r="J2687" s="338">
        <f t="shared" si="247"/>
        <v>9.0205620750793969E-17</v>
      </c>
      <c r="K2687" s="1786"/>
      <c r="L2687" s="1787"/>
      <c r="M2687" s="1786"/>
      <c r="N2687" s="1786"/>
      <c r="O2687" s="1786"/>
      <c r="P2687" s="1786"/>
      <c r="Q2687" s="1786"/>
    </row>
    <row r="2688" spans="1:17">
      <c r="A2688" s="764">
        <v>41208</v>
      </c>
      <c r="B2688" s="154">
        <f t="shared" si="241"/>
        <v>9.0029999999999999E-2</v>
      </c>
      <c r="C2688" s="206">
        <f t="shared" si="243"/>
        <v>7.754908505154641E-2</v>
      </c>
      <c r="D2688" s="33">
        <f t="shared" si="242"/>
        <v>0.10540000000000001</v>
      </c>
      <c r="E2688" s="206">
        <f t="shared" si="244"/>
        <v>0.10190889175257729</v>
      </c>
      <c r="F2688" s="765">
        <v>10.540000000000001</v>
      </c>
      <c r="G2688" s="765">
        <v>1.5369999999999999</v>
      </c>
      <c r="H2688" s="337">
        <f t="shared" si="245"/>
        <v>2.4359806701030937</v>
      </c>
      <c r="I2688" s="34">
        <f t="shared" si="246"/>
        <v>2.4359806701030884E-2</v>
      </c>
      <c r="J2688" s="338">
        <f t="shared" si="247"/>
        <v>5.2041704279304213E-17</v>
      </c>
      <c r="K2688" s="1786"/>
      <c r="L2688" s="1787"/>
      <c r="M2688" s="1786"/>
      <c r="N2688" s="1786"/>
      <c r="O2688" s="1786"/>
      <c r="P2688" s="1786"/>
      <c r="Q2688" s="1786"/>
    </row>
    <row r="2689" spans="1:17">
      <c r="A2689" s="764">
        <v>41211</v>
      </c>
      <c r="B2689" s="154">
        <f t="shared" si="241"/>
        <v>9.1319999999999998E-2</v>
      </c>
      <c r="C2689" s="206">
        <f t="shared" si="243"/>
        <v>7.7577435567010355E-2</v>
      </c>
      <c r="D2689" s="33">
        <f t="shared" si="242"/>
        <v>0.10589999999999999</v>
      </c>
      <c r="E2689" s="206">
        <f t="shared" si="244"/>
        <v>0.10191404639175254</v>
      </c>
      <c r="F2689" s="765">
        <v>10.59</v>
      </c>
      <c r="G2689" s="765">
        <v>1.458</v>
      </c>
      <c r="H2689" s="337">
        <f t="shared" si="245"/>
        <v>2.4336610824742282</v>
      </c>
      <c r="I2689" s="34">
        <f t="shared" si="246"/>
        <v>2.4336610824742186E-2</v>
      </c>
      <c r="J2689" s="338">
        <f t="shared" si="247"/>
        <v>9.7144514654701197E-17</v>
      </c>
      <c r="K2689" s="1786"/>
      <c r="L2689" s="1787"/>
      <c r="M2689" s="1786"/>
      <c r="N2689" s="1786"/>
      <c r="O2689" s="1786"/>
      <c r="P2689" s="1786"/>
      <c r="Q2689" s="1786"/>
    </row>
    <row r="2690" spans="1:17">
      <c r="A2690" s="764">
        <v>41212</v>
      </c>
      <c r="B2690" s="154">
        <f t="shared" si="241"/>
        <v>9.042E-2</v>
      </c>
      <c r="C2690" s="206">
        <f t="shared" si="243"/>
        <v>7.7607538659793862E-2</v>
      </c>
      <c r="D2690" s="33">
        <f t="shared" si="242"/>
        <v>0.1052</v>
      </c>
      <c r="E2690" s="206">
        <f t="shared" si="244"/>
        <v>0.10192036082474225</v>
      </c>
      <c r="F2690" s="765">
        <v>10.52</v>
      </c>
      <c r="G2690" s="765">
        <v>1.478</v>
      </c>
      <c r="H2690" s="337">
        <f t="shared" si="245"/>
        <v>2.4312822164948469</v>
      </c>
      <c r="I2690" s="34">
        <f t="shared" si="246"/>
        <v>2.4312822164948386E-2</v>
      </c>
      <c r="J2690" s="338">
        <f t="shared" si="247"/>
        <v>8.3266726846886741E-17</v>
      </c>
      <c r="K2690" s="1786"/>
      <c r="L2690" s="1787"/>
      <c r="M2690" s="1786"/>
      <c r="N2690" s="1786"/>
      <c r="O2690" s="1786"/>
      <c r="P2690" s="1786"/>
      <c r="Q2690" s="1786"/>
    </row>
    <row r="2691" spans="1:17">
      <c r="A2691" s="764">
        <v>41213</v>
      </c>
      <c r="B2691" s="154">
        <f t="shared" si="241"/>
        <v>9.128E-2</v>
      </c>
      <c r="C2691" s="206">
        <f t="shared" si="243"/>
        <v>7.7635231958762915E-2</v>
      </c>
      <c r="D2691" s="33">
        <f t="shared" si="242"/>
        <v>0.10589999999999999</v>
      </c>
      <c r="E2691" s="206">
        <f t="shared" si="244"/>
        <v>0.10192525773195875</v>
      </c>
      <c r="F2691" s="765">
        <v>10.59</v>
      </c>
      <c r="G2691" s="765">
        <v>1.462</v>
      </c>
      <c r="H2691" s="337">
        <f t="shared" si="245"/>
        <v>2.4290025773195891</v>
      </c>
      <c r="I2691" s="34">
        <f t="shared" si="246"/>
        <v>2.4290025773195834E-2</v>
      </c>
      <c r="J2691" s="338">
        <f t="shared" si="247"/>
        <v>5.8980598183211441E-17</v>
      </c>
      <c r="K2691" s="1786"/>
      <c r="L2691" s="1787"/>
      <c r="M2691" s="1786"/>
      <c r="N2691" s="1786"/>
      <c r="O2691" s="1786"/>
      <c r="P2691" s="1786"/>
      <c r="Q2691" s="1786"/>
    </row>
    <row r="2692" spans="1:17">
      <c r="A2692" s="764">
        <v>41214</v>
      </c>
      <c r="B2692" s="154">
        <f t="shared" si="241"/>
        <v>9.0549999999999992E-2</v>
      </c>
      <c r="C2692" s="206">
        <f t="shared" si="243"/>
        <v>7.7662448453608285E-2</v>
      </c>
      <c r="D2692" s="33">
        <f t="shared" si="242"/>
        <v>0.1051</v>
      </c>
      <c r="E2692" s="206">
        <f t="shared" si="244"/>
        <v>0.10192951030927833</v>
      </c>
      <c r="F2692" s="765">
        <v>10.51</v>
      </c>
      <c r="G2692" s="765">
        <v>1.4550000000000001</v>
      </c>
      <c r="H2692" s="337">
        <f t="shared" si="245"/>
        <v>2.4267061855670113</v>
      </c>
      <c r="I2692" s="34">
        <f t="shared" si="246"/>
        <v>2.4267061855670041E-2</v>
      </c>
      <c r="J2692" s="338">
        <f t="shared" si="247"/>
        <v>7.2858385991025898E-17</v>
      </c>
      <c r="K2692" s="1786"/>
      <c r="L2692" s="1787"/>
      <c r="M2692" s="1786"/>
      <c r="N2692" s="1786"/>
      <c r="O2692" s="1786"/>
      <c r="P2692" s="1786"/>
      <c r="Q2692" s="1786"/>
    </row>
    <row r="2693" spans="1:17">
      <c r="A2693" s="764">
        <v>41215</v>
      </c>
      <c r="B2693" s="154">
        <f t="shared" si="241"/>
        <v>9.0400000000000008E-2</v>
      </c>
      <c r="C2693" s="206">
        <f t="shared" si="243"/>
        <v>7.7688646907216524E-2</v>
      </c>
      <c r="D2693" s="33">
        <f t="shared" si="242"/>
        <v>0.10490000000000001</v>
      </c>
      <c r="E2693" s="206">
        <f t="shared" si="244"/>
        <v>0.10193234536082471</v>
      </c>
      <c r="F2693" s="765">
        <v>10.49</v>
      </c>
      <c r="G2693" s="765">
        <v>1.45</v>
      </c>
      <c r="H2693" s="337">
        <f t="shared" si="245"/>
        <v>2.4243698453608262</v>
      </c>
      <c r="I2693" s="34">
        <f t="shared" si="246"/>
        <v>2.4243698453608187E-2</v>
      </c>
      <c r="J2693" s="338">
        <f t="shared" si="247"/>
        <v>7.6327832942979512E-17</v>
      </c>
      <c r="K2693" s="1786"/>
      <c r="L2693" s="1787"/>
      <c r="M2693" s="1786"/>
      <c r="N2693" s="1786"/>
      <c r="O2693" s="1786"/>
      <c r="P2693" s="1786"/>
      <c r="Q2693" s="1786"/>
    </row>
    <row r="2694" spans="1:17">
      <c r="A2694" s="764">
        <v>41218</v>
      </c>
      <c r="B2694" s="154">
        <f t="shared" ref="B2694:B2757" si="248">(F2694-G2694)/100</f>
        <v>9.1219999999999996E-2</v>
      </c>
      <c r="C2694" s="206">
        <f t="shared" si="243"/>
        <v>7.7718543814433036E-2</v>
      </c>
      <c r="D2694" s="33">
        <f t="shared" si="242"/>
        <v>0.10550000000000001</v>
      </c>
      <c r="E2694" s="206">
        <f t="shared" si="244"/>
        <v>0.10193788659793812</v>
      </c>
      <c r="F2694" s="765">
        <v>10.55</v>
      </c>
      <c r="G2694" s="765">
        <v>1.4279999999999999</v>
      </c>
      <c r="H2694" s="337">
        <f t="shared" si="245"/>
        <v>2.4219342783505167</v>
      </c>
      <c r="I2694" s="34">
        <f t="shared" si="246"/>
        <v>2.4219342783505085E-2</v>
      </c>
      <c r="J2694" s="338">
        <f t="shared" si="247"/>
        <v>8.3266726846886741E-17</v>
      </c>
      <c r="K2694" s="1786"/>
      <c r="L2694" s="1787"/>
      <c r="M2694" s="1786"/>
      <c r="N2694" s="1786"/>
      <c r="O2694" s="1786"/>
      <c r="P2694" s="1786"/>
      <c r="Q2694" s="1786"/>
    </row>
    <row r="2695" spans="1:17">
      <c r="A2695" s="764">
        <v>41219</v>
      </c>
      <c r="B2695" s="154">
        <f t="shared" si="248"/>
        <v>9.0410000000000004E-2</v>
      </c>
      <c r="C2695" s="206">
        <f t="shared" si="243"/>
        <v>7.7748414948453637E-2</v>
      </c>
      <c r="D2695" s="33">
        <f t="shared" ref="D2695:D2758" si="249">F2695/100</f>
        <v>0.1048</v>
      </c>
      <c r="E2695" s="206">
        <f t="shared" si="244"/>
        <v>0.10194317010309274</v>
      </c>
      <c r="F2695" s="765">
        <v>10.48</v>
      </c>
      <c r="G2695" s="765">
        <v>1.4390000000000001</v>
      </c>
      <c r="H2695" s="337">
        <f t="shared" si="245"/>
        <v>2.4194755154639185</v>
      </c>
      <c r="I2695" s="34">
        <f t="shared" si="246"/>
        <v>2.4194755154639105E-2</v>
      </c>
      <c r="J2695" s="338">
        <f t="shared" si="247"/>
        <v>7.9797279894933126E-17</v>
      </c>
      <c r="K2695" s="1786"/>
      <c r="L2695" s="1787"/>
      <c r="M2695" s="1786"/>
      <c r="N2695" s="1786"/>
      <c r="O2695" s="1786"/>
      <c r="P2695" s="1786"/>
      <c r="Q2695" s="1786"/>
    </row>
    <row r="2696" spans="1:17">
      <c r="A2696" s="764">
        <v>41220</v>
      </c>
      <c r="B2696" s="154">
        <f t="shared" si="248"/>
        <v>9.1799999999999993E-2</v>
      </c>
      <c r="C2696" s="206">
        <f t="shared" si="243"/>
        <v>7.7780554123711376E-2</v>
      </c>
      <c r="D2696" s="33">
        <f t="shared" si="249"/>
        <v>0.1056</v>
      </c>
      <c r="E2696" s="206">
        <f t="shared" si="244"/>
        <v>0.10194974226804122</v>
      </c>
      <c r="F2696" s="765">
        <v>10.56</v>
      </c>
      <c r="G2696" s="765">
        <v>1.3800000000000001</v>
      </c>
      <c r="H2696" s="337">
        <f t="shared" si="245"/>
        <v>2.4169188144329907</v>
      </c>
      <c r="I2696" s="34">
        <f t="shared" si="246"/>
        <v>2.4169188144329848E-2</v>
      </c>
      <c r="J2696" s="338">
        <f t="shared" si="247"/>
        <v>5.8980598183211441E-17</v>
      </c>
      <c r="K2696" s="1786"/>
      <c r="L2696" s="1787"/>
      <c r="M2696" s="1786"/>
      <c r="N2696" s="1786"/>
      <c r="O2696" s="1786"/>
      <c r="P2696" s="1786"/>
      <c r="Q2696" s="1786"/>
    </row>
    <row r="2697" spans="1:17">
      <c r="A2697" s="764">
        <v>41221</v>
      </c>
      <c r="B2697" s="154">
        <f t="shared" si="248"/>
        <v>9.2159999999999992E-2</v>
      </c>
      <c r="C2697" s="206">
        <f t="shared" si="243"/>
        <v>7.7813981958762921E-2</v>
      </c>
      <c r="D2697" s="33">
        <f t="shared" si="249"/>
        <v>0.10580000000000001</v>
      </c>
      <c r="E2697" s="206">
        <f t="shared" si="244"/>
        <v>0.10195798969072163</v>
      </c>
      <c r="F2697" s="765">
        <v>10.58</v>
      </c>
      <c r="G2697" s="765">
        <v>1.3640000000000001</v>
      </c>
      <c r="H2697" s="337">
        <f t="shared" si="245"/>
        <v>2.4144007731958776</v>
      </c>
      <c r="I2697" s="34">
        <f t="shared" si="246"/>
        <v>2.4144007731958711E-2</v>
      </c>
      <c r="J2697" s="338">
        <f t="shared" si="247"/>
        <v>6.591949208711867E-17</v>
      </c>
      <c r="K2697" s="1786"/>
      <c r="L2697" s="1787"/>
      <c r="M2697" s="1786"/>
      <c r="N2697" s="1786"/>
      <c r="O2697" s="1786"/>
      <c r="P2697" s="1786"/>
      <c r="Q2697" s="1786"/>
    </row>
    <row r="2698" spans="1:17">
      <c r="A2698" s="764">
        <v>41222</v>
      </c>
      <c r="B2698" s="154">
        <f t="shared" si="248"/>
        <v>9.261999999999998E-2</v>
      </c>
      <c r="C2698" s="206">
        <f t="shared" si="243"/>
        <v>7.7846997422680433E-2</v>
      </c>
      <c r="D2698" s="33">
        <f t="shared" si="249"/>
        <v>0.1061</v>
      </c>
      <c r="E2698" s="206">
        <f t="shared" si="244"/>
        <v>0.10196610824742265</v>
      </c>
      <c r="F2698" s="765">
        <v>10.61</v>
      </c>
      <c r="G2698" s="765">
        <v>1.3480000000000001</v>
      </c>
      <c r="H2698" s="337">
        <f t="shared" si="245"/>
        <v>2.4119110824742283</v>
      </c>
      <c r="I2698" s="34">
        <f t="shared" si="246"/>
        <v>2.4119110824742218E-2</v>
      </c>
      <c r="J2698" s="338">
        <f t="shared" si="247"/>
        <v>6.591949208711867E-17</v>
      </c>
      <c r="K2698" s="1786"/>
      <c r="L2698" s="1787"/>
      <c r="M2698" s="1786"/>
      <c r="N2698" s="1786"/>
      <c r="O2698" s="1786"/>
      <c r="P2698" s="1786"/>
      <c r="Q2698" s="1786"/>
    </row>
    <row r="2699" spans="1:17">
      <c r="A2699" s="764">
        <v>41225</v>
      </c>
      <c r="B2699" s="154">
        <f t="shared" si="248"/>
        <v>9.2760000000000009E-2</v>
      </c>
      <c r="C2699" s="206">
        <f t="shared" si="243"/>
        <v>7.7881391752577356E-2</v>
      </c>
      <c r="D2699" s="33">
        <f t="shared" si="249"/>
        <v>0.10620000000000002</v>
      </c>
      <c r="E2699" s="206">
        <f t="shared" si="244"/>
        <v>0.10197474226804122</v>
      </c>
      <c r="F2699" s="765">
        <v>10.620000000000001</v>
      </c>
      <c r="G2699" s="765">
        <v>1.3440000000000001</v>
      </c>
      <c r="H2699" s="337">
        <f t="shared" si="245"/>
        <v>2.4093350515463934</v>
      </c>
      <c r="I2699" s="34">
        <f t="shared" si="246"/>
        <v>2.4093350515463866E-2</v>
      </c>
      <c r="J2699" s="338">
        <f t="shared" si="247"/>
        <v>6.9388939039072284E-17</v>
      </c>
      <c r="K2699" s="1786"/>
      <c r="L2699" s="1787"/>
      <c r="M2699" s="1786"/>
      <c r="N2699" s="1786"/>
      <c r="O2699" s="1786"/>
      <c r="P2699" s="1786"/>
      <c r="Q2699" s="1786"/>
    </row>
    <row r="2700" spans="1:17">
      <c r="A2700" s="764">
        <v>41226</v>
      </c>
      <c r="B2700" s="154">
        <f t="shared" si="248"/>
        <v>9.2719999999999983E-2</v>
      </c>
      <c r="C2700" s="206">
        <f t="shared" si="243"/>
        <v>7.7915979381443318E-2</v>
      </c>
      <c r="D2700" s="33">
        <f t="shared" si="249"/>
        <v>0.1061</v>
      </c>
      <c r="E2700" s="206">
        <f t="shared" si="244"/>
        <v>0.10198324742268039</v>
      </c>
      <c r="F2700" s="765">
        <v>10.61</v>
      </c>
      <c r="G2700" s="765">
        <v>1.3380000000000001</v>
      </c>
      <c r="H2700" s="337">
        <f t="shared" si="245"/>
        <v>2.4067268041237129</v>
      </c>
      <c r="I2700" s="34">
        <f t="shared" si="246"/>
        <v>2.4067268041237072E-2</v>
      </c>
      <c r="J2700" s="338">
        <f t="shared" si="247"/>
        <v>5.5511151231257827E-17</v>
      </c>
      <c r="K2700" s="1786"/>
      <c r="L2700" s="1787"/>
      <c r="M2700" s="1786"/>
      <c r="N2700" s="1786"/>
      <c r="O2700" s="1786"/>
      <c r="P2700" s="1786"/>
      <c r="Q2700" s="1786"/>
    </row>
    <row r="2701" spans="1:17">
      <c r="A2701" s="764">
        <v>41227</v>
      </c>
      <c r="B2701" s="154">
        <f t="shared" si="248"/>
        <v>9.3090000000000006E-2</v>
      </c>
      <c r="C2701" s="206">
        <f t="shared" ref="C2701:C2764" si="250">AVERAGE(B1926:B2701)</f>
        <v>7.7951417525773212E-2</v>
      </c>
      <c r="D2701" s="33">
        <f t="shared" si="249"/>
        <v>0.1065</v>
      </c>
      <c r="E2701" s="206">
        <f t="shared" ref="E2701:E2764" si="251">AVERAGE(D1926:D2701)</f>
        <v>0.10199239690721647</v>
      </c>
      <c r="F2701" s="765">
        <v>10.65</v>
      </c>
      <c r="G2701" s="765">
        <v>1.341</v>
      </c>
      <c r="H2701" s="337">
        <f t="shared" ref="H2701:H2764" si="252">AVERAGE(G1926:G2701)</f>
        <v>2.4040979381443313</v>
      </c>
      <c r="I2701" s="34">
        <f t="shared" ref="I2701:I2764" si="253">E2701-C2701</f>
        <v>2.4040979381443256E-2</v>
      </c>
      <c r="J2701" s="338">
        <f t="shared" ref="J2701:J2764" si="254">H2701/100-I2701</f>
        <v>5.5511151231257827E-17</v>
      </c>
      <c r="K2701" s="1786"/>
      <c r="L2701" s="1787"/>
      <c r="M2701" s="1786"/>
      <c r="N2701" s="1786"/>
      <c r="O2701" s="1786"/>
      <c r="P2701" s="1786"/>
      <c r="Q2701" s="1786"/>
    </row>
    <row r="2702" spans="1:17">
      <c r="A2702" s="764">
        <v>41228</v>
      </c>
      <c r="B2702" s="154">
        <f t="shared" si="248"/>
        <v>9.3719999999999998E-2</v>
      </c>
      <c r="C2702" s="206">
        <f t="shared" si="250"/>
        <v>7.7988337628866006E-2</v>
      </c>
      <c r="D2702" s="33">
        <f t="shared" si="249"/>
        <v>0.10710000000000001</v>
      </c>
      <c r="E2702" s="206">
        <f t="shared" si="251"/>
        <v>0.10200373711340203</v>
      </c>
      <c r="F2702" s="765">
        <v>10.71</v>
      </c>
      <c r="G2702" s="765">
        <v>1.3380000000000001</v>
      </c>
      <c r="H2702" s="337">
        <f t="shared" si="252"/>
        <v>2.40153994845361</v>
      </c>
      <c r="I2702" s="34">
        <f t="shared" si="253"/>
        <v>2.4015399484536029E-2</v>
      </c>
      <c r="J2702" s="338">
        <f t="shared" si="254"/>
        <v>6.9388939039072284E-17</v>
      </c>
      <c r="K2702" s="1786"/>
      <c r="L2702" s="1787"/>
      <c r="M2702" s="1786"/>
      <c r="N2702" s="1786"/>
      <c r="O2702" s="1786"/>
      <c r="P2702" s="1786"/>
      <c r="Q2702" s="1786"/>
    </row>
    <row r="2703" spans="1:17">
      <c r="A2703" s="764">
        <v>41229</v>
      </c>
      <c r="B2703" s="154">
        <f t="shared" si="248"/>
        <v>9.469000000000001E-2</v>
      </c>
      <c r="C2703" s="206">
        <f t="shared" si="250"/>
        <v>7.8025476804123736E-2</v>
      </c>
      <c r="D2703" s="33">
        <f t="shared" si="249"/>
        <v>0.10800000000000001</v>
      </c>
      <c r="E2703" s="206">
        <f t="shared" si="251"/>
        <v>0.10201572164948451</v>
      </c>
      <c r="F2703" s="765">
        <v>10.8</v>
      </c>
      <c r="G2703" s="765">
        <v>1.331</v>
      </c>
      <c r="H2703" s="337">
        <f t="shared" si="252"/>
        <v>2.3990244845360835</v>
      </c>
      <c r="I2703" s="34">
        <f t="shared" si="253"/>
        <v>2.3990244845360775E-2</v>
      </c>
      <c r="J2703" s="338">
        <f t="shared" si="254"/>
        <v>5.8980598183211441E-17</v>
      </c>
      <c r="K2703" s="1786"/>
      <c r="L2703" s="1787"/>
      <c r="M2703" s="1786"/>
      <c r="N2703" s="1786"/>
      <c r="O2703" s="1786"/>
      <c r="P2703" s="1786"/>
      <c r="Q2703" s="1786"/>
    </row>
    <row r="2704" spans="1:17">
      <c r="A2704" s="764">
        <v>41232</v>
      </c>
      <c r="B2704" s="154">
        <f t="shared" si="248"/>
        <v>9.2850000000000002E-2</v>
      </c>
      <c r="C2704" s="206">
        <f t="shared" si="250"/>
        <v>7.806045103092786E-2</v>
      </c>
      <c r="D2704" s="33">
        <f t="shared" si="249"/>
        <v>0.10640000000000001</v>
      </c>
      <c r="E2704" s="206">
        <f t="shared" si="251"/>
        <v>0.10202577319587626</v>
      </c>
      <c r="F2704" s="765">
        <v>10.64</v>
      </c>
      <c r="G2704" s="765">
        <v>1.355</v>
      </c>
      <c r="H2704" s="337">
        <f t="shared" si="252"/>
        <v>2.3965322164948466</v>
      </c>
      <c r="I2704" s="34">
        <f t="shared" si="253"/>
        <v>2.3965322164948399E-2</v>
      </c>
      <c r="J2704" s="338">
        <f t="shared" si="254"/>
        <v>6.591949208711867E-17</v>
      </c>
      <c r="K2704" s="1786"/>
      <c r="L2704" s="1787"/>
      <c r="M2704" s="1786"/>
      <c r="N2704" s="1786"/>
      <c r="O2704" s="1786"/>
      <c r="P2704" s="1786"/>
      <c r="Q2704" s="1786"/>
    </row>
    <row r="2705" spans="1:17">
      <c r="A2705" s="764">
        <v>41233</v>
      </c>
      <c r="B2705" s="154">
        <f t="shared" si="248"/>
        <v>9.2130000000000004E-2</v>
      </c>
      <c r="C2705" s="206">
        <f t="shared" si="250"/>
        <v>7.8092719072164959E-2</v>
      </c>
      <c r="D2705" s="33">
        <f t="shared" si="249"/>
        <v>0.10630000000000001</v>
      </c>
      <c r="E2705" s="206">
        <f t="shared" si="251"/>
        <v>0.10203414948453607</v>
      </c>
      <c r="F2705" s="765">
        <v>10.63</v>
      </c>
      <c r="G2705" s="765">
        <v>1.417</v>
      </c>
      <c r="H2705" s="337">
        <f t="shared" si="252"/>
        <v>2.3941430412371147</v>
      </c>
      <c r="I2705" s="34">
        <f t="shared" si="253"/>
        <v>2.3941430412371109E-2</v>
      </c>
      <c r="J2705" s="338">
        <f t="shared" si="254"/>
        <v>3.8163916471489756E-17</v>
      </c>
      <c r="K2705" s="1786"/>
      <c r="L2705" s="1787"/>
      <c r="M2705" s="1786"/>
      <c r="N2705" s="1786"/>
      <c r="O2705" s="1786"/>
      <c r="P2705" s="1786"/>
      <c r="Q2705" s="1786"/>
    </row>
    <row r="2706" spans="1:17">
      <c r="A2706" s="764">
        <v>41234</v>
      </c>
      <c r="B2706" s="154">
        <f t="shared" si="248"/>
        <v>9.1589999999999991E-2</v>
      </c>
      <c r="C2706" s="206">
        <f t="shared" si="250"/>
        <v>7.8123427835051565E-2</v>
      </c>
      <c r="D2706" s="33">
        <f t="shared" si="249"/>
        <v>0.10589999999999999</v>
      </c>
      <c r="E2706" s="206">
        <f t="shared" si="251"/>
        <v>0.10204136597938143</v>
      </c>
      <c r="F2706" s="765">
        <v>10.59</v>
      </c>
      <c r="G2706" s="765">
        <v>1.431</v>
      </c>
      <c r="H2706" s="337">
        <f t="shared" si="252"/>
        <v>2.3917938144329911</v>
      </c>
      <c r="I2706" s="34">
        <f t="shared" si="253"/>
        <v>2.3917938144329867E-2</v>
      </c>
      <c r="J2706" s="338">
        <f t="shared" si="254"/>
        <v>4.5102810375396984E-17</v>
      </c>
      <c r="K2706" s="1786"/>
      <c r="L2706" s="1787"/>
      <c r="M2706" s="1786"/>
      <c r="N2706" s="1786"/>
      <c r="O2706" s="1786"/>
      <c r="P2706" s="1786"/>
      <c r="Q2706" s="1786"/>
    </row>
    <row r="2707" spans="1:17">
      <c r="A2707" s="764">
        <v>41235</v>
      </c>
      <c r="B2707" s="154">
        <f t="shared" si="248"/>
        <v>9.0889999999999985E-2</v>
      </c>
      <c r="C2707" s="206">
        <f t="shared" si="250"/>
        <v>7.8154909793814439E-2</v>
      </c>
      <c r="D2707" s="33">
        <f t="shared" si="249"/>
        <v>0.1052</v>
      </c>
      <c r="E2707" s="206">
        <f t="shared" si="251"/>
        <v>0.10204909793814433</v>
      </c>
      <c r="F2707" s="765">
        <v>10.52</v>
      </c>
      <c r="G2707" s="765">
        <v>1.431</v>
      </c>
      <c r="H2707" s="337">
        <f t="shared" si="252"/>
        <v>2.3894188144329913</v>
      </c>
      <c r="I2707" s="34">
        <f t="shared" si="253"/>
        <v>2.3894188144329892E-2</v>
      </c>
      <c r="J2707" s="338">
        <f t="shared" si="254"/>
        <v>0</v>
      </c>
      <c r="K2707" s="1786"/>
      <c r="L2707" s="1787"/>
      <c r="M2707" s="1786"/>
      <c r="N2707" s="1786"/>
      <c r="O2707" s="1786"/>
      <c r="P2707" s="1786"/>
      <c r="Q2707" s="1786"/>
    </row>
    <row r="2708" spans="1:17">
      <c r="A2708" s="764">
        <v>41236</v>
      </c>
      <c r="B2708" s="154">
        <f t="shared" si="248"/>
        <v>9.0240000000000015E-2</v>
      </c>
      <c r="C2708" s="206">
        <f t="shared" si="250"/>
        <v>7.8184780927835068E-2</v>
      </c>
      <c r="D2708" s="33">
        <f t="shared" si="249"/>
        <v>0.10460000000000001</v>
      </c>
      <c r="E2708" s="206">
        <f t="shared" si="251"/>
        <v>0.1020555412371134</v>
      </c>
      <c r="F2708" s="765">
        <v>10.46</v>
      </c>
      <c r="G2708" s="765">
        <v>1.4359999999999999</v>
      </c>
      <c r="H2708" s="337">
        <f t="shared" si="252"/>
        <v>2.3870760309278367</v>
      </c>
      <c r="I2708" s="34">
        <f t="shared" si="253"/>
        <v>2.387076030927833E-2</v>
      </c>
      <c r="J2708" s="338">
        <f t="shared" si="254"/>
        <v>3.8163916471489756E-17</v>
      </c>
      <c r="K2708" s="1786"/>
      <c r="L2708" s="1787"/>
      <c r="M2708" s="1786"/>
      <c r="N2708" s="1786"/>
      <c r="O2708" s="1786"/>
      <c r="P2708" s="1786"/>
      <c r="Q2708" s="1786"/>
    </row>
    <row r="2709" spans="1:17">
      <c r="A2709" s="764">
        <v>41239</v>
      </c>
      <c r="B2709" s="154">
        <f t="shared" si="248"/>
        <v>9.0560000000000015E-2</v>
      </c>
      <c r="C2709" s="206">
        <f t="shared" si="250"/>
        <v>7.8215335051546403E-2</v>
      </c>
      <c r="D2709" s="33">
        <f t="shared" si="249"/>
        <v>0.1047</v>
      </c>
      <c r="E2709" s="206">
        <f t="shared" si="251"/>
        <v>0.10206224226804121</v>
      </c>
      <c r="F2709" s="765">
        <v>10.47</v>
      </c>
      <c r="G2709" s="765">
        <v>1.4139999999999999</v>
      </c>
      <c r="H2709" s="337">
        <f t="shared" si="252"/>
        <v>2.3846907216494859</v>
      </c>
      <c r="I2709" s="34">
        <f t="shared" si="253"/>
        <v>2.3846907216494809E-2</v>
      </c>
      <c r="J2709" s="338">
        <f t="shared" si="254"/>
        <v>5.2041704279304213E-17</v>
      </c>
      <c r="K2709" s="1786"/>
      <c r="L2709" s="1787"/>
      <c r="M2709" s="1786"/>
      <c r="N2709" s="1786"/>
      <c r="O2709" s="1786"/>
      <c r="P2709" s="1786"/>
      <c r="Q2709" s="1786"/>
    </row>
    <row r="2710" spans="1:17">
      <c r="A2710" s="764">
        <v>41240</v>
      </c>
      <c r="B2710" s="154">
        <f t="shared" si="248"/>
        <v>0.09</v>
      </c>
      <c r="C2710" s="206">
        <f t="shared" si="250"/>
        <v>7.8241314432989706E-2</v>
      </c>
      <c r="D2710" s="33">
        <f t="shared" si="249"/>
        <v>0.10439999999999999</v>
      </c>
      <c r="E2710" s="206">
        <f t="shared" si="251"/>
        <v>0.10206597938144328</v>
      </c>
      <c r="F2710" s="765">
        <v>10.44</v>
      </c>
      <c r="G2710" s="765">
        <v>1.44</v>
      </c>
      <c r="H2710" s="337">
        <f t="shared" si="252"/>
        <v>2.3824664948453624</v>
      </c>
      <c r="I2710" s="34">
        <f t="shared" si="253"/>
        <v>2.3824664948453575E-2</v>
      </c>
      <c r="J2710" s="338">
        <f t="shared" si="254"/>
        <v>4.8572257327350599E-17</v>
      </c>
      <c r="K2710" s="1786"/>
      <c r="L2710" s="1787"/>
      <c r="M2710" s="1786"/>
      <c r="N2710" s="1786"/>
      <c r="O2710" s="1786"/>
      <c r="P2710" s="1786"/>
      <c r="Q2710" s="1786"/>
    </row>
    <row r="2711" spans="1:17">
      <c r="A2711" s="764">
        <v>41241</v>
      </c>
      <c r="B2711" s="154">
        <f t="shared" si="248"/>
        <v>9.0719999999999995E-2</v>
      </c>
      <c r="C2711" s="206">
        <f t="shared" si="250"/>
        <v>7.8269020618556714E-2</v>
      </c>
      <c r="D2711" s="33">
        <f t="shared" si="249"/>
        <v>0.10439999999999999</v>
      </c>
      <c r="E2711" s="206">
        <f t="shared" si="251"/>
        <v>0.10207048969072163</v>
      </c>
      <c r="F2711" s="765">
        <v>10.44</v>
      </c>
      <c r="G2711" s="765">
        <v>1.3680000000000001</v>
      </c>
      <c r="H2711" s="337">
        <f t="shared" si="252"/>
        <v>2.3801469072164965</v>
      </c>
      <c r="I2711" s="34">
        <f t="shared" si="253"/>
        <v>2.3801469072164919E-2</v>
      </c>
      <c r="J2711" s="338">
        <f t="shared" si="254"/>
        <v>4.5102810375396984E-17</v>
      </c>
      <c r="K2711" s="1786"/>
      <c r="L2711" s="1787"/>
      <c r="M2711" s="1786"/>
      <c r="N2711" s="1786"/>
      <c r="O2711" s="1786"/>
      <c r="P2711" s="1786"/>
      <c r="Q2711" s="1786"/>
    </row>
    <row r="2712" spans="1:17">
      <c r="A2712" s="764">
        <v>41242</v>
      </c>
      <c r="B2712" s="154">
        <f t="shared" si="248"/>
        <v>8.974E-2</v>
      </c>
      <c r="C2712" s="206">
        <f t="shared" si="250"/>
        <v>7.8293543814433014E-2</v>
      </c>
      <c r="D2712" s="33">
        <f t="shared" si="249"/>
        <v>0.10339999999999999</v>
      </c>
      <c r="E2712" s="206">
        <f t="shared" si="251"/>
        <v>0.1020719072164948</v>
      </c>
      <c r="F2712" s="765">
        <v>10.34</v>
      </c>
      <c r="G2712" s="765">
        <v>1.3660000000000001</v>
      </c>
      <c r="H2712" s="337">
        <f t="shared" si="252"/>
        <v>2.3778363402061871</v>
      </c>
      <c r="I2712" s="34">
        <f t="shared" si="253"/>
        <v>2.3778363402061783E-2</v>
      </c>
      <c r="J2712" s="338">
        <f t="shared" si="254"/>
        <v>8.6736173798840355E-17</v>
      </c>
      <c r="K2712" s="1786"/>
      <c r="L2712" s="1787"/>
      <c r="M2712" s="1786"/>
      <c r="N2712" s="1786"/>
      <c r="O2712" s="1786"/>
      <c r="P2712" s="1786"/>
      <c r="Q2712" s="1786"/>
    </row>
    <row r="2713" spans="1:17">
      <c r="A2713" s="764">
        <v>41243</v>
      </c>
      <c r="B2713" s="154">
        <f t="shared" si="248"/>
        <v>9.0340000000000004E-2</v>
      </c>
      <c r="C2713" s="206">
        <f t="shared" si="250"/>
        <v>7.8320682989690735E-2</v>
      </c>
      <c r="D2713" s="33">
        <f t="shared" si="249"/>
        <v>0.1042</v>
      </c>
      <c r="E2713" s="206">
        <f t="shared" si="251"/>
        <v>0.10207628865979379</v>
      </c>
      <c r="F2713" s="765">
        <v>10.42</v>
      </c>
      <c r="G2713" s="765">
        <v>1.3859999999999999</v>
      </c>
      <c r="H2713" s="337">
        <f t="shared" si="252"/>
        <v>2.3755605670103108</v>
      </c>
      <c r="I2713" s="34">
        <f t="shared" si="253"/>
        <v>2.3755605670103055E-2</v>
      </c>
      <c r="J2713" s="338">
        <f t="shared" si="254"/>
        <v>5.2041704279304213E-17</v>
      </c>
      <c r="K2713" s="1786"/>
      <c r="L2713" s="1787"/>
      <c r="M2713" s="1786"/>
      <c r="N2713" s="1786"/>
      <c r="O2713" s="1786"/>
      <c r="P2713" s="1786"/>
      <c r="Q2713" s="1786"/>
    </row>
    <row r="2714" spans="1:17">
      <c r="A2714" s="764">
        <v>41246</v>
      </c>
      <c r="B2714" s="154">
        <f t="shared" si="248"/>
        <v>8.990999999999999E-2</v>
      </c>
      <c r="C2714" s="206">
        <f t="shared" si="250"/>
        <v>7.8347770618556717E-2</v>
      </c>
      <c r="D2714" s="33">
        <f t="shared" si="249"/>
        <v>0.10400000000000001</v>
      </c>
      <c r="E2714" s="206">
        <f t="shared" si="251"/>
        <v>0.10208079896907214</v>
      </c>
      <c r="F2714" s="765">
        <v>10.4</v>
      </c>
      <c r="G2714" s="765">
        <v>1.409</v>
      </c>
      <c r="H2714" s="337">
        <f t="shared" si="252"/>
        <v>2.3733028350515477</v>
      </c>
      <c r="I2714" s="34">
        <f t="shared" si="253"/>
        <v>2.3733028350515425E-2</v>
      </c>
      <c r="J2714" s="338">
        <f t="shared" si="254"/>
        <v>5.2041704279304213E-17</v>
      </c>
      <c r="K2714" s="1786"/>
      <c r="L2714" s="1787"/>
      <c r="M2714" s="1786"/>
      <c r="N2714" s="1786"/>
      <c r="O2714" s="1786"/>
      <c r="P2714" s="1786"/>
      <c r="Q2714" s="1786"/>
    </row>
    <row r="2715" spans="1:17">
      <c r="A2715" s="764">
        <v>41247</v>
      </c>
      <c r="B2715" s="154">
        <f t="shared" si="248"/>
        <v>8.9959999999999998E-2</v>
      </c>
      <c r="C2715" s="206">
        <f t="shared" si="250"/>
        <v>7.8375000000000014E-2</v>
      </c>
      <c r="D2715" s="33">
        <f t="shared" si="249"/>
        <v>0.10390000000000001</v>
      </c>
      <c r="E2715" s="206">
        <f t="shared" si="251"/>
        <v>0.10208505154639172</v>
      </c>
      <c r="F2715" s="765">
        <v>10.39</v>
      </c>
      <c r="G2715" s="765">
        <v>1.3939999999999999</v>
      </c>
      <c r="H2715" s="337">
        <f t="shared" si="252"/>
        <v>2.3710051546391768</v>
      </c>
      <c r="I2715" s="34">
        <f t="shared" si="253"/>
        <v>2.3710051546391706E-2</v>
      </c>
      <c r="J2715" s="338">
        <f t="shared" si="254"/>
        <v>6.2450045135165055E-17</v>
      </c>
      <c r="K2715" s="1786"/>
      <c r="L2715" s="1787"/>
      <c r="M2715" s="1786"/>
      <c r="N2715" s="1786"/>
      <c r="O2715" s="1786"/>
      <c r="P2715" s="1786"/>
      <c r="Q2715" s="1786"/>
    </row>
    <row r="2716" spans="1:17">
      <c r="A2716" s="764">
        <v>41248</v>
      </c>
      <c r="B2716" s="154">
        <f t="shared" si="248"/>
        <v>9.0119999999999992E-2</v>
      </c>
      <c r="C2716" s="206">
        <f t="shared" si="250"/>
        <v>7.8403994845360828E-2</v>
      </c>
      <c r="D2716" s="33">
        <f t="shared" si="249"/>
        <v>0.1036</v>
      </c>
      <c r="E2716" s="206">
        <f t="shared" si="251"/>
        <v>0.10208969072164946</v>
      </c>
      <c r="F2716" s="765">
        <v>10.36</v>
      </c>
      <c r="G2716" s="765">
        <v>1.3480000000000001</v>
      </c>
      <c r="H2716" s="337">
        <f t="shared" si="252"/>
        <v>2.3685695876288673</v>
      </c>
      <c r="I2716" s="34">
        <f t="shared" si="253"/>
        <v>2.3685695876288632E-2</v>
      </c>
      <c r="J2716" s="338">
        <f t="shared" si="254"/>
        <v>4.163336342344337E-17</v>
      </c>
      <c r="K2716" s="1786"/>
      <c r="L2716" s="1787"/>
      <c r="M2716" s="1786"/>
      <c r="N2716" s="1786"/>
      <c r="O2716" s="1786"/>
      <c r="P2716" s="1786"/>
      <c r="Q2716" s="1786"/>
    </row>
    <row r="2717" spans="1:17">
      <c r="A2717" s="764">
        <v>41249</v>
      </c>
      <c r="B2717" s="154">
        <f t="shared" si="248"/>
        <v>9.0440000000000006E-2</v>
      </c>
      <c r="C2717" s="206">
        <f t="shared" si="250"/>
        <v>7.8432590206185579E-2</v>
      </c>
      <c r="D2717" s="33">
        <f t="shared" si="249"/>
        <v>0.10339999999999999</v>
      </c>
      <c r="E2717" s="206">
        <f t="shared" si="251"/>
        <v>0.10209394329896906</v>
      </c>
      <c r="F2717" s="765">
        <v>10.34</v>
      </c>
      <c r="G2717" s="765">
        <v>1.296</v>
      </c>
      <c r="H2717" s="337">
        <f t="shared" si="252"/>
        <v>2.3661353092783517</v>
      </c>
      <c r="I2717" s="34">
        <f t="shared" si="253"/>
        <v>2.3661353092783485E-2</v>
      </c>
      <c r="J2717" s="338">
        <f t="shared" si="254"/>
        <v>3.1225022567582528E-17</v>
      </c>
      <c r="K2717" s="1786"/>
      <c r="L2717" s="1787"/>
      <c r="M2717" s="1786"/>
      <c r="N2717" s="1786"/>
      <c r="O2717" s="1786"/>
      <c r="P2717" s="1786"/>
      <c r="Q2717" s="1786"/>
    </row>
    <row r="2718" spans="1:17">
      <c r="A2718" s="764">
        <v>41250</v>
      </c>
      <c r="B2718" s="154">
        <f t="shared" si="248"/>
        <v>9.035E-2</v>
      </c>
      <c r="C2718" s="206">
        <f t="shared" si="250"/>
        <v>7.8459201030927836E-2</v>
      </c>
      <c r="D2718" s="33">
        <f t="shared" si="249"/>
        <v>0.1033</v>
      </c>
      <c r="E2718" s="206">
        <f t="shared" si="251"/>
        <v>0.10209677835051545</v>
      </c>
      <c r="F2718" s="765">
        <v>10.33</v>
      </c>
      <c r="G2718" s="765">
        <v>1.2949999999999999</v>
      </c>
      <c r="H2718" s="337">
        <f t="shared" si="252"/>
        <v>2.3637577319587639</v>
      </c>
      <c r="I2718" s="34">
        <f t="shared" si="253"/>
        <v>2.3637577319587613E-2</v>
      </c>
      <c r="J2718" s="338">
        <f t="shared" si="254"/>
        <v>2.7755575615628914E-17</v>
      </c>
      <c r="K2718" s="1786"/>
      <c r="L2718" s="1787"/>
      <c r="M2718" s="1786"/>
      <c r="N2718" s="1786"/>
      <c r="O2718" s="1786"/>
      <c r="P2718" s="1786"/>
      <c r="Q2718" s="1786"/>
    </row>
    <row r="2719" spans="1:17">
      <c r="A2719" s="764">
        <v>41253</v>
      </c>
      <c r="B2719" s="154">
        <f t="shared" si="248"/>
        <v>9.033999999999999E-2</v>
      </c>
      <c r="C2719" s="206">
        <f t="shared" si="250"/>
        <v>7.8484987113402058E-2</v>
      </c>
      <c r="D2719" s="33">
        <f t="shared" si="249"/>
        <v>0.10339999999999999</v>
      </c>
      <c r="E2719" s="206">
        <f t="shared" si="251"/>
        <v>0.10209896907216494</v>
      </c>
      <c r="F2719" s="765">
        <v>10.34</v>
      </c>
      <c r="G2719" s="765">
        <v>1.306</v>
      </c>
      <c r="H2719" s="337">
        <f t="shared" si="252"/>
        <v>2.3613981958762902</v>
      </c>
      <c r="I2719" s="34">
        <f t="shared" si="253"/>
        <v>2.3613981958762881E-2</v>
      </c>
      <c r="J2719" s="338">
        <f t="shared" si="254"/>
        <v>0</v>
      </c>
      <c r="K2719" s="1786"/>
      <c r="L2719" s="1787"/>
      <c r="M2719" s="1786"/>
      <c r="N2719" s="1786"/>
      <c r="O2719" s="1786"/>
      <c r="P2719" s="1786"/>
      <c r="Q2719" s="1786"/>
    </row>
    <row r="2720" spans="1:17">
      <c r="A2720" s="764">
        <v>41254</v>
      </c>
      <c r="B2720" s="154">
        <f t="shared" si="248"/>
        <v>8.9510000000000006E-2</v>
      </c>
      <c r="C2720" s="206">
        <f t="shared" si="250"/>
        <v>7.8510489690721663E-2</v>
      </c>
      <c r="D2720" s="33">
        <f t="shared" si="249"/>
        <v>0.1027</v>
      </c>
      <c r="E2720" s="206">
        <f t="shared" si="251"/>
        <v>0.10210051546391752</v>
      </c>
      <c r="F2720" s="765">
        <v>10.27</v>
      </c>
      <c r="G2720" s="765">
        <v>1.319</v>
      </c>
      <c r="H2720" s="337">
        <f t="shared" si="252"/>
        <v>2.3590025773195888</v>
      </c>
      <c r="I2720" s="34">
        <f t="shared" si="253"/>
        <v>2.3590025773195855E-2</v>
      </c>
      <c r="J2720" s="338">
        <f t="shared" si="254"/>
        <v>3.4694469519536142E-17</v>
      </c>
      <c r="K2720" s="1786"/>
      <c r="L2720" s="1787"/>
      <c r="M2720" s="1786"/>
      <c r="N2720" s="1786"/>
      <c r="O2720" s="1786"/>
      <c r="P2720" s="1786"/>
      <c r="Q2720" s="1786"/>
    </row>
    <row r="2721" spans="1:17">
      <c r="A2721" s="764">
        <v>41255</v>
      </c>
      <c r="B2721" s="154">
        <f t="shared" si="248"/>
        <v>8.9149999999999993E-2</v>
      </c>
      <c r="C2721" s="206">
        <f t="shared" si="250"/>
        <v>7.8536443298969083E-2</v>
      </c>
      <c r="D2721" s="33">
        <f t="shared" si="249"/>
        <v>0.10249999999999999</v>
      </c>
      <c r="E2721" s="206">
        <f t="shared" si="251"/>
        <v>0.10210231958762886</v>
      </c>
      <c r="F2721" s="765">
        <v>10.25</v>
      </c>
      <c r="G2721" s="765">
        <v>1.335</v>
      </c>
      <c r="H2721" s="337">
        <f t="shared" si="252"/>
        <v>2.3565876288659804</v>
      </c>
      <c r="I2721" s="34">
        <f t="shared" si="253"/>
        <v>2.3565876288659776E-2</v>
      </c>
      <c r="J2721" s="338">
        <f t="shared" si="254"/>
        <v>2.7755575615628914E-17</v>
      </c>
      <c r="K2721" s="1786"/>
      <c r="L2721" s="1787"/>
      <c r="M2721" s="1786"/>
      <c r="N2721" s="1786"/>
      <c r="O2721" s="1786"/>
      <c r="P2721" s="1786"/>
      <c r="Q2721" s="1786"/>
    </row>
    <row r="2722" spans="1:17">
      <c r="A2722" s="764">
        <v>41256</v>
      </c>
      <c r="B2722" s="154">
        <f t="shared" si="248"/>
        <v>8.8970000000000007E-2</v>
      </c>
      <c r="C2722" s="206">
        <f t="shared" si="250"/>
        <v>7.8562500000000007E-2</v>
      </c>
      <c r="D2722" s="33">
        <f t="shared" si="249"/>
        <v>0.10249999999999999</v>
      </c>
      <c r="E2722" s="206">
        <f t="shared" si="251"/>
        <v>0.10210476804123711</v>
      </c>
      <c r="F2722" s="765">
        <v>10.25</v>
      </c>
      <c r="G2722" s="765">
        <v>1.353</v>
      </c>
      <c r="H2722" s="337">
        <f t="shared" si="252"/>
        <v>2.3542268041237127</v>
      </c>
      <c r="I2722" s="34">
        <f t="shared" si="253"/>
        <v>2.3542268041237102E-2</v>
      </c>
      <c r="J2722" s="338">
        <f t="shared" si="254"/>
        <v>0</v>
      </c>
      <c r="K2722" s="1786"/>
      <c r="L2722" s="1787"/>
      <c r="M2722" s="1786"/>
      <c r="N2722" s="1786"/>
      <c r="O2722" s="1786"/>
      <c r="P2722" s="1786"/>
      <c r="Q2722" s="1786"/>
    </row>
    <row r="2723" spans="1:17">
      <c r="A2723" s="764">
        <v>41257</v>
      </c>
      <c r="B2723" s="154">
        <f t="shared" si="248"/>
        <v>8.8819999999999996E-2</v>
      </c>
      <c r="C2723" s="206">
        <f t="shared" si="250"/>
        <v>7.8589278350515476E-2</v>
      </c>
      <c r="D2723" s="33">
        <f t="shared" si="249"/>
        <v>0.1023</v>
      </c>
      <c r="E2723" s="206">
        <f t="shared" si="251"/>
        <v>0.10210721649484537</v>
      </c>
      <c r="F2723" s="765">
        <v>10.23</v>
      </c>
      <c r="G2723" s="765">
        <v>1.3480000000000001</v>
      </c>
      <c r="H2723" s="337">
        <f t="shared" si="252"/>
        <v>2.3517938144329906</v>
      </c>
      <c r="I2723" s="34">
        <f t="shared" si="253"/>
        <v>2.3517938144329897E-2</v>
      </c>
      <c r="J2723" s="338">
        <f t="shared" si="254"/>
        <v>0</v>
      </c>
      <c r="K2723" s="1786"/>
      <c r="L2723" s="1787"/>
      <c r="M2723" s="1786"/>
      <c r="N2723" s="1786"/>
      <c r="O2723" s="1786"/>
      <c r="P2723" s="1786"/>
      <c r="Q2723" s="1786"/>
    </row>
    <row r="2724" spans="1:17">
      <c r="A2724" s="764">
        <v>41260</v>
      </c>
      <c r="B2724" s="154">
        <f t="shared" si="248"/>
        <v>8.8279999999999997E-2</v>
      </c>
      <c r="C2724" s="206">
        <f t="shared" si="250"/>
        <v>7.861551546391754E-2</v>
      </c>
      <c r="D2724" s="33">
        <f t="shared" si="249"/>
        <v>0.10199999999999999</v>
      </c>
      <c r="E2724" s="206">
        <f t="shared" si="251"/>
        <v>0.10210992268041237</v>
      </c>
      <c r="F2724" s="765">
        <v>10.199999999999999</v>
      </c>
      <c r="G2724" s="765">
        <v>1.3720000000000001</v>
      </c>
      <c r="H2724" s="337">
        <f t="shared" si="252"/>
        <v>2.3494407216494855</v>
      </c>
      <c r="I2724" s="34">
        <f t="shared" si="253"/>
        <v>2.3494407216494831E-2</v>
      </c>
      <c r="J2724" s="338">
        <f t="shared" si="254"/>
        <v>0</v>
      </c>
      <c r="K2724" s="1786"/>
      <c r="L2724" s="1787"/>
      <c r="M2724" s="1786"/>
      <c r="N2724" s="1786"/>
      <c r="O2724" s="1786"/>
      <c r="P2724" s="1786"/>
      <c r="Q2724" s="1786"/>
    </row>
    <row r="2725" spans="1:17">
      <c r="A2725" s="764">
        <v>41261</v>
      </c>
      <c r="B2725" s="154">
        <f t="shared" si="248"/>
        <v>8.7499999999999994E-2</v>
      </c>
      <c r="C2725" s="206">
        <f t="shared" si="250"/>
        <v>7.8639381443298961E-2</v>
      </c>
      <c r="D2725" s="33">
        <f t="shared" si="249"/>
        <v>0.1016</v>
      </c>
      <c r="E2725" s="206">
        <f t="shared" si="251"/>
        <v>0.10211146907216495</v>
      </c>
      <c r="F2725" s="765">
        <v>10.16</v>
      </c>
      <c r="G2725" s="765">
        <v>1.41</v>
      </c>
      <c r="H2725" s="337">
        <f t="shared" si="252"/>
        <v>2.3472087628865994</v>
      </c>
      <c r="I2725" s="34">
        <f t="shared" si="253"/>
        <v>2.347208762886599E-2</v>
      </c>
      <c r="J2725" s="338">
        <f t="shared" si="254"/>
        <v>0</v>
      </c>
      <c r="K2725" s="1786"/>
      <c r="L2725" s="1787"/>
      <c r="M2725" s="1786"/>
      <c r="N2725" s="1786"/>
      <c r="O2725" s="1786"/>
      <c r="P2725" s="1786"/>
      <c r="Q2725" s="1786"/>
    </row>
    <row r="2726" spans="1:17">
      <c r="A2726" s="764">
        <v>41262</v>
      </c>
      <c r="B2726" s="154">
        <f t="shared" si="248"/>
        <v>8.6599999999999996E-2</v>
      </c>
      <c r="C2726" s="206">
        <f t="shared" si="250"/>
        <v>7.8661507731958763E-2</v>
      </c>
      <c r="D2726" s="33">
        <f t="shared" si="249"/>
        <v>0.1009</v>
      </c>
      <c r="E2726" s="206">
        <f t="shared" si="251"/>
        <v>0.10211159793814434</v>
      </c>
      <c r="F2726" s="765">
        <v>10.09</v>
      </c>
      <c r="G2726" s="765">
        <v>1.43</v>
      </c>
      <c r="H2726" s="337">
        <f t="shared" si="252"/>
        <v>2.3450090206185581</v>
      </c>
      <c r="I2726" s="34">
        <f t="shared" si="253"/>
        <v>2.3450090206185575E-2</v>
      </c>
      <c r="J2726" s="338">
        <f t="shared" si="254"/>
        <v>0</v>
      </c>
      <c r="K2726" s="1786"/>
      <c r="L2726" s="1787"/>
      <c r="M2726" s="1786"/>
      <c r="N2726" s="1786"/>
      <c r="O2726" s="1786"/>
      <c r="P2726" s="1786"/>
      <c r="Q2726" s="1786"/>
    </row>
    <row r="2727" spans="1:17">
      <c r="A2727" s="764">
        <v>41263</v>
      </c>
      <c r="B2727" s="154">
        <f t="shared" si="248"/>
        <v>8.6739999999999998E-2</v>
      </c>
      <c r="C2727" s="206">
        <f t="shared" si="250"/>
        <v>7.8685451030927819E-2</v>
      </c>
      <c r="D2727" s="33">
        <f t="shared" si="249"/>
        <v>0.1009</v>
      </c>
      <c r="E2727" s="206">
        <f t="shared" si="251"/>
        <v>0.10211262886597937</v>
      </c>
      <c r="F2727" s="765">
        <v>10.09</v>
      </c>
      <c r="G2727" s="765">
        <v>1.4159999999999999</v>
      </c>
      <c r="H2727" s="337">
        <f t="shared" si="252"/>
        <v>2.3427177835051558</v>
      </c>
      <c r="I2727" s="34">
        <f t="shared" si="253"/>
        <v>2.3427177835051549E-2</v>
      </c>
      <c r="J2727" s="338">
        <f t="shared" si="254"/>
        <v>0</v>
      </c>
      <c r="K2727" s="1786"/>
      <c r="L2727" s="1787"/>
      <c r="M2727" s="1786"/>
      <c r="N2727" s="1786"/>
      <c r="O2727" s="1786"/>
      <c r="P2727" s="1786"/>
      <c r="Q2727" s="1786"/>
    </row>
    <row r="2728" spans="1:17">
      <c r="A2728" s="764">
        <v>41264</v>
      </c>
      <c r="B2728" s="154">
        <f t="shared" si="248"/>
        <v>8.7440000000000004E-2</v>
      </c>
      <c r="C2728" s="206">
        <f t="shared" si="250"/>
        <v>7.8711842783505154E-2</v>
      </c>
      <c r="D2728" s="33">
        <f t="shared" si="249"/>
        <v>0.1012</v>
      </c>
      <c r="E2728" s="206">
        <f t="shared" si="251"/>
        <v>0.10211469072164947</v>
      </c>
      <c r="F2728" s="765">
        <v>10.119999999999999</v>
      </c>
      <c r="G2728" s="765">
        <v>1.3759999999999999</v>
      </c>
      <c r="H2728" s="337">
        <f t="shared" si="252"/>
        <v>2.3402847938144342</v>
      </c>
      <c r="I2728" s="34">
        <f t="shared" si="253"/>
        <v>2.3402847938144317E-2</v>
      </c>
      <c r="J2728" s="338">
        <f t="shared" si="254"/>
        <v>0</v>
      </c>
      <c r="K2728" s="1786"/>
      <c r="L2728" s="1787"/>
      <c r="M2728" s="1786"/>
      <c r="N2728" s="1786"/>
      <c r="O2728" s="1786"/>
      <c r="P2728" s="1786"/>
      <c r="Q2728" s="1786"/>
    </row>
    <row r="2729" spans="1:17">
      <c r="A2729" s="764">
        <v>41267</v>
      </c>
      <c r="B2729" s="154">
        <f t="shared" si="248"/>
        <v>8.7440000000000004E-2</v>
      </c>
      <c r="C2729" s="206">
        <f t="shared" si="250"/>
        <v>7.8739175257731941E-2</v>
      </c>
      <c r="D2729" s="33">
        <f t="shared" si="249"/>
        <v>0.1012</v>
      </c>
      <c r="E2729" s="206">
        <f t="shared" si="251"/>
        <v>0.10211701030927835</v>
      </c>
      <c r="F2729" s="765">
        <v>10.119999999999999</v>
      </c>
      <c r="G2729" s="765">
        <v>1.3759999999999999</v>
      </c>
      <c r="H2729" s="337">
        <f t="shared" si="252"/>
        <v>2.3377835051546403</v>
      </c>
      <c r="I2729" s="34">
        <f t="shared" si="253"/>
        <v>2.3377835051546406E-2</v>
      </c>
      <c r="J2729" s="338">
        <f t="shared" si="254"/>
        <v>0</v>
      </c>
      <c r="K2729" s="1786"/>
      <c r="L2729" s="1787"/>
      <c r="M2729" s="1786"/>
      <c r="N2729" s="1786"/>
      <c r="O2729" s="1786"/>
      <c r="P2729" s="1786"/>
      <c r="Q2729" s="1786"/>
    </row>
    <row r="2730" spans="1:17">
      <c r="A2730" s="764">
        <v>41269</v>
      </c>
      <c r="B2730" s="154">
        <f t="shared" si="248"/>
        <v>8.7540000000000007E-2</v>
      </c>
      <c r="C2730" s="206">
        <f t="shared" si="250"/>
        <v>7.8766610824742261E-2</v>
      </c>
      <c r="D2730" s="33">
        <f t="shared" si="249"/>
        <v>0.1013</v>
      </c>
      <c r="E2730" s="206">
        <f t="shared" si="251"/>
        <v>0.1021194587628866</v>
      </c>
      <c r="F2730" s="765">
        <v>10.130000000000001</v>
      </c>
      <c r="G2730" s="765">
        <v>1.3759999999999999</v>
      </c>
      <c r="H2730" s="337">
        <f t="shared" si="252"/>
        <v>2.3352847938144339</v>
      </c>
      <c r="I2730" s="34">
        <f t="shared" si="253"/>
        <v>2.3352847938144336E-2</v>
      </c>
      <c r="J2730" s="338">
        <f t="shared" si="254"/>
        <v>0</v>
      </c>
      <c r="K2730" s="1786"/>
      <c r="L2730" s="1787"/>
      <c r="M2730" s="1786"/>
      <c r="N2730" s="1786"/>
      <c r="O2730" s="1786"/>
      <c r="P2730" s="1786"/>
      <c r="Q2730" s="1786"/>
    </row>
    <row r="2731" spans="1:17">
      <c r="A2731" s="764">
        <v>41270</v>
      </c>
      <c r="B2731" s="154">
        <f t="shared" si="248"/>
        <v>8.795E-2</v>
      </c>
      <c r="C2731" s="206">
        <f t="shared" si="250"/>
        <v>7.8795309278350503E-2</v>
      </c>
      <c r="D2731" s="33">
        <f t="shared" si="249"/>
        <v>0.1011</v>
      </c>
      <c r="E2731" s="206">
        <f t="shared" si="251"/>
        <v>0.10212190721649485</v>
      </c>
      <c r="F2731" s="765">
        <v>10.11</v>
      </c>
      <c r="G2731" s="765">
        <v>1.3149999999999999</v>
      </c>
      <c r="H2731" s="337">
        <f t="shared" si="252"/>
        <v>2.3326597938144342</v>
      </c>
      <c r="I2731" s="34">
        <f t="shared" si="253"/>
        <v>2.3326597938144344E-2</v>
      </c>
      <c r="J2731" s="338">
        <f t="shared" si="254"/>
        <v>0</v>
      </c>
      <c r="K2731" s="1786"/>
      <c r="L2731" s="1787"/>
      <c r="M2731" s="1786"/>
      <c r="N2731" s="1786"/>
      <c r="O2731" s="1786"/>
      <c r="P2731" s="1786"/>
      <c r="Q2731" s="1786"/>
    </row>
    <row r="2732" spans="1:17">
      <c r="A2732" s="764">
        <v>41271</v>
      </c>
      <c r="B2732" s="154">
        <f t="shared" si="248"/>
        <v>8.8399999999999992E-2</v>
      </c>
      <c r="C2732" s="206">
        <f t="shared" si="250"/>
        <v>7.8825180412371132E-2</v>
      </c>
      <c r="D2732" s="33">
        <f t="shared" si="249"/>
        <v>0.10150000000000001</v>
      </c>
      <c r="E2732" s="206">
        <f t="shared" si="251"/>
        <v>0.10212525773195877</v>
      </c>
      <c r="F2732" s="765">
        <v>10.15</v>
      </c>
      <c r="G2732" s="765">
        <v>1.31</v>
      </c>
      <c r="H2732" s="337">
        <f t="shared" si="252"/>
        <v>2.330007731958764</v>
      </c>
      <c r="I2732" s="34">
        <f t="shared" si="253"/>
        <v>2.3300077319587637E-2</v>
      </c>
      <c r="J2732" s="338">
        <f t="shared" si="254"/>
        <v>0</v>
      </c>
      <c r="K2732" s="1786"/>
      <c r="L2732" s="1787"/>
      <c r="M2732" s="1786"/>
      <c r="N2732" s="1786"/>
      <c r="O2732" s="1786"/>
      <c r="P2732" s="1786"/>
      <c r="Q2732" s="1786"/>
    </row>
    <row r="2733" spans="1:17">
      <c r="A2733" s="764">
        <v>41274</v>
      </c>
      <c r="B2733" s="154">
        <f t="shared" si="248"/>
        <v>8.8739999999999986E-2</v>
      </c>
      <c r="C2733" s="206">
        <f t="shared" si="250"/>
        <v>7.8855734536082453E-2</v>
      </c>
      <c r="D2733" s="33">
        <f t="shared" si="249"/>
        <v>0.10189999999999999</v>
      </c>
      <c r="E2733" s="206">
        <f t="shared" si="251"/>
        <v>0.10212912371134021</v>
      </c>
      <c r="F2733" s="765">
        <v>10.19</v>
      </c>
      <c r="G2733" s="765">
        <v>1.3160000000000001</v>
      </c>
      <c r="H2733" s="337">
        <f t="shared" si="252"/>
        <v>2.3273389175257742</v>
      </c>
      <c r="I2733" s="34">
        <f t="shared" si="253"/>
        <v>2.3273389175257758E-2</v>
      </c>
      <c r="J2733" s="338">
        <f t="shared" si="254"/>
        <v>0</v>
      </c>
      <c r="K2733" s="1786"/>
      <c r="L2733" s="1787"/>
      <c r="M2733" s="1786"/>
      <c r="N2733" s="1786"/>
      <c r="O2733" s="1786"/>
      <c r="P2733" s="1786"/>
      <c r="Q2733" s="1786"/>
    </row>
    <row r="2734" spans="1:17">
      <c r="A2734" s="764">
        <v>41276</v>
      </c>
      <c r="B2734" s="154">
        <f t="shared" si="248"/>
        <v>8.5879999999999998E-2</v>
      </c>
      <c r="C2734" s="206">
        <f t="shared" si="250"/>
        <v>7.8882087628865963E-2</v>
      </c>
      <c r="D2734" s="33">
        <f t="shared" si="249"/>
        <v>0.1003</v>
      </c>
      <c r="E2734" s="206">
        <f t="shared" si="251"/>
        <v>0.10213041237113404</v>
      </c>
      <c r="F2734" s="765">
        <v>10.029999999999999</v>
      </c>
      <c r="G2734" s="765">
        <v>1.4419999999999999</v>
      </c>
      <c r="H2734" s="337">
        <f t="shared" si="252"/>
        <v>2.3248324742268052</v>
      </c>
      <c r="I2734" s="34">
        <f t="shared" si="253"/>
        <v>2.3248324742268081E-2</v>
      </c>
      <c r="J2734" s="338">
        <f t="shared" si="254"/>
        <v>-2.7755575615628914E-17</v>
      </c>
      <c r="K2734" s="1786"/>
      <c r="L2734" s="1787"/>
      <c r="M2734" s="1786"/>
      <c r="N2734" s="1786"/>
      <c r="O2734" s="1786"/>
      <c r="P2734" s="1786"/>
      <c r="Q2734" s="1786"/>
    </row>
    <row r="2735" spans="1:17">
      <c r="A2735" s="764">
        <v>41277</v>
      </c>
      <c r="B2735" s="154">
        <f t="shared" si="248"/>
        <v>8.5210000000000008E-2</v>
      </c>
      <c r="C2735" s="206">
        <f t="shared" si="250"/>
        <v>7.8909175257731945E-2</v>
      </c>
      <c r="D2735" s="33">
        <f t="shared" si="249"/>
        <v>0.1</v>
      </c>
      <c r="E2735" s="206">
        <f t="shared" si="251"/>
        <v>0.10213286082474228</v>
      </c>
      <c r="F2735" s="765">
        <v>10</v>
      </c>
      <c r="G2735" s="765">
        <v>1.4790000000000001</v>
      </c>
      <c r="H2735" s="337">
        <f t="shared" si="252"/>
        <v>2.3223685567010324</v>
      </c>
      <c r="I2735" s="34">
        <f t="shared" si="253"/>
        <v>2.3223685567010335E-2</v>
      </c>
      <c r="J2735" s="338">
        <f t="shared" si="254"/>
        <v>0</v>
      </c>
      <c r="K2735" s="1786"/>
      <c r="L2735" s="1787"/>
      <c r="M2735" s="1786"/>
      <c r="N2735" s="1786"/>
      <c r="O2735" s="1786"/>
      <c r="P2735" s="1786"/>
      <c r="Q2735" s="1786"/>
    </row>
    <row r="2736" spans="1:17">
      <c r="A2736" s="764">
        <v>41278</v>
      </c>
      <c r="B2736" s="154">
        <f t="shared" si="248"/>
        <v>8.4440000000000015E-2</v>
      </c>
      <c r="C2736" s="206">
        <f t="shared" si="250"/>
        <v>7.8935811855670071E-2</v>
      </c>
      <c r="D2736" s="33">
        <f t="shared" si="249"/>
        <v>9.98E-2</v>
      </c>
      <c r="E2736" s="206">
        <f t="shared" si="251"/>
        <v>0.10213582474226807</v>
      </c>
      <c r="F2736" s="765">
        <v>9.98</v>
      </c>
      <c r="G2736" s="765">
        <v>1.536</v>
      </c>
      <c r="H2736" s="337">
        <f t="shared" si="252"/>
        <v>2.3200012886597952</v>
      </c>
      <c r="I2736" s="34">
        <f t="shared" si="253"/>
        <v>2.3200012886597995E-2</v>
      </c>
      <c r="J2736" s="338">
        <f t="shared" si="254"/>
        <v>-4.5102810375396984E-17</v>
      </c>
      <c r="K2736" s="1786"/>
      <c r="L2736" s="1787"/>
      <c r="M2736" s="1786"/>
      <c r="N2736" s="1786"/>
      <c r="O2736" s="1786"/>
      <c r="P2736" s="1786"/>
      <c r="Q2736" s="1786"/>
    </row>
    <row r="2737" spans="1:17">
      <c r="A2737" s="764">
        <v>41281</v>
      </c>
      <c r="B2737" s="154">
        <f t="shared" si="248"/>
        <v>8.455E-2</v>
      </c>
      <c r="C2737" s="206">
        <f t="shared" si="250"/>
        <v>7.8963079896907193E-2</v>
      </c>
      <c r="D2737" s="33">
        <f t="shared" si="249"/>
        <v>9.9700000000000011E-2</v>
      </c>
      <c r="E2737" s="206">
        <f t="shared" si="251"/>
        <v>0.1021390463917526</v>
      </c>
      <c r="F2737" s="765">
        <v>9.9700000000000006</v>
      </c>
      <c r="G2737" s="765">
        <v>1.5150000000000001</v>
      </c>
      <c r="H2737" s="337">
        <f t="shared" si="252"/>
        <v>2.3175966494845377</v>
      </c>
      <c r="I2737" s="34">
        <f t="shared" si="253"/>
        <v>2.3175966494845407E-2</v>
      </c>
      <c r="J2737" s="338">
        <f t="shared" si="254"/>
        <v>-3.1225022567582528E-17</v>
      </c>
      <c r="K2737" s="1786"/>
      <c r="L2737" s="1787"/>
      <c r="M2737" s="1786"/>
      <c r="N2737" s="1786"/>
      <c r="O2737" s="1786"/>
      <c r="P2737" s="1786"/>
      <c r="Q2737" s="1786"/>
    </row>
    <row r="2738" spans="1:17">
      <c r="A2738" s="764">
        <v>41282</v>
      </c>
      <c r="B2738" s="154">
        <f t="shared" si="248"/>
        <v>8.4790000000000004E-2</v>
      </c>
      <c r="C2738" s="206">
        <f t="shared" si="250"/>
        <v>7.899077319587626E-2</v>
      </c>
      <c r="D2738" s="33">
        <f t="shared" si="249"/>
        <v>9.9700000000000011E-2</v>
      </c>
      <c r="E2738" s="206">
        <f t="shared" si="251"/>
        <v>0.10214252577319588</v>
      </c>
      <c r="F2738" s="765">
        <v>9.9700000000000006</v>
      </c>
      <c r="G2738" s="765">
        <v>1.4910000000000001</v>
      </c>
      <c r="H2738" s="337">
        <f t="shared" si="252"/>
        <v>2.3151752577319606</v>
      </c>
      <c r="I2738" s="34">
        <f t="shared" si="253"/>
        <v>2.315175257731962E-2</v>
      </c>
      <c r="J2738" s="338">
        <f t="shared" si="254"/>
        <v>0</v>
      </c>
      <c r="K2738" s="1786"/>
      <c r="L2738" s="1787"/>
      <c r="M2738" s="1786"/>
      <c r="N2738" s="1786"/>
      <c r="O2738" s="1786"/>
      <c r="P2738" s="1786"/>
      <c r="Q2738" s="1786"/>
    </row>
    <row r="2739" spans="1:17">
      <c r="A2739" s="764">
        <v>41283</v>
      </c>
      <c r="B2739" s="154">
        <f t="shared" si="248"/>
        <v>8.4429999999999991E-2</v>
      </c>
      <c r="C2739" s="206">
        <f t="shared" si="250"/>
        <v>7.9018453608247413E-2</v>
      </c>
      <c r="D2739" s="33">
        <f t="shared" si="249"/>
        <v>9.9199999999999997E-2</v>
      </c>
      <c r="E2739" s="206">
        <f t="shared" si="251"/>
        <v>0.10214561855670105</v>
      </c>
      <c r="F2739" s="765">
        <v>9.92</v>
      </c>
      <c r="G2739" s="765">
        <v>1.4770000000000001</v>
      </c>
      <c r="H2739" s="337">
        <f t="shared" si="252"/>
        <v>2.3127164948453625</v>
      </c>
      <c r="I2739" s="34">
        <f t="shared" si="253"/>
        <v>2.3127164948453641E-2</v>
      </c>
      <c r="J2739" s="338">
        <f t="shared" si="254"/>
        <v>0</v>
      </c>
      <c r="K2739" s="1786"/>
      <c r="L2739" s="1787"/>
      <c r="M2739" s="1786"/>
      <c r="N2739" s="1786"/>
      <c r="O2739" s="1786"/>
      <c r="P2739" s="1786"/>
      <c r="Q2739" s="1786"/>
    </row>
    <row r="2740" spans="1:17">
      <c r="A2740" s="764">
        <v>41284</v>
      </c>
      <c r="B2740" s="154">
        <f t="shared" si="248"/>
        <v>8.3499999999999991E-2</v>
      </c>
      <c r="C2740" s="206">
        <f t="shared" si="250"/>
        <v>7.9044574742268003E-2</v>
      </c>
      <c r="D2740" s="33">
        <f t="shared" si="249"/>
        <v>9.9100000000000008E-2</v>
      </c>
      <c r="E2740" s="206">
        <f t="shared" si="251"/>
        <v>0.10214871134020621</v>
      </c>
      <c r="F2740" s="765">
        <v>9.91</v>
      </c>
      <c r="G2740" s="765">
        <v>1.56</v>
      </c>
      <c r="H2740" s="337">
        <f t="shared" si="252"/>
        <v>2.3104136597938161</v>
      </c>
      <c r="I2740" s="34">
        <f t="shared" si="253"/>
        <v>2.310413659793821E-2</v>
      </c>
      <c r="J2740" s="338">
        <f t="shared" si="254"/>
        <v>-4.8572257327350599E-17</v>
      </c>
      <c r="K2740" s="1786"/>
      <c r="L2740" s="1787"/>
      <c r="M2740" s="1786"/>
      <c r="N2740" s="1786"/>
      <c r="O2740" s="1786"/>
      <c r="P2740" s="1786"/>
      <c r="Q2740" s="1786"/>
    </row>
    <row r="2741" spans="1:17">
      <c r="A2741" s="764">
        <v>41285</v>
      </c>
      <c r="B2741" s="154">
        <f t="shared" si="248"/>
        <v>8.3170000000000008E-2</v>
      </c>
      <c r="C2741" s="206">
        <f t="shared" si="250"/>
        <v>7.9068672680412344E-2</v>
      </c>
      <c r="D2741" s="33">
        <f t="shared" si="249"/>
        <v>9.9000000000000005E-2</v>
      </c>
      <c r="E2741" s="206">
        <f t="shared" si="251"/>
        <v>0.10215051546391755</v>
      </c>
      <c r="F2741" s="765">
        <v>9.9</v>
      </c>
      <c r="G2741" s="765">
        <v>1.583</v>
      </c>
      <c r="H2741" s="337">
        <f t="shared" si="252"/>
        <v>2.3081842783505171</v>
      </c>
      <c r="I2741" s="34">
        <f t="shared" si="253"/>
        <v>2.308184278350521E-2</v>
      </c>
      <c r="J2741" s="338">
        <f t="shared" si="254"/>
        <v>-3.8163916471489756E-17</v>
      </c>
      <c r="K2741" s="1786"/>
      <c r="L2741" s="1787"/>
      <c r="M2741" s="1786"/>
      <c r="N2741" s="1786"/>
      <c r="O2741" s="1786"/>
      <c r="P2741" s="1786"/>
      <c r="Q2741" s="1786"/>
    </row>
    <row r="2742" spans="1:17">
      <c r="A2742" s="764">
        <v>41288</v>
      </c>
      <c r="B2742" s="154">
        <f t="shared" si="248"/>
        <v>8.3789999999999989E-2</v>
      </c>
      <c r="C2742" s="206">
        <f t="shared" si="250"/>
        <v>7.9093698453608238E-2</v>
      </c>
      <c r="D2742" s="33">
        <f t="shared" si="249"/>
        <v>9.9299999999999999E-2</v>
      </c>
      <c r="E2742" s="206">
        <f t="shared" si="251"/>
        <v>0.10215296391752582</v>
      </c>
      <c r="F2742" s="765">
        <v>9.93</v>
      </c>
      <c r="G2742" s="765">
        <v>1.5509999999999999</v>
      </c>
      <c r="H2742" s="337">
        <f t="shared" si="252"/>
        <v>2.305926546391754</v>
      </c>
      <c r="I2742" s="34">
        <f t="shared" si="253"/>
        <v>2.305926546391758E-2</v>
      </c>
      <c r="J2742" s="338">
        <f t="shared" si="254"/>
        <v>-4.163336342344337E-17</v>
      </c>
      <c r="K2742" s="1786"/>
      <c r="L2742" s="1787"/>
      <c r="M2742" s="1786"/>
      <c r="N2742" s="1786"/>
      <c r="O2742" s="1786"/>
      <c r="P2742" s="1786"/>
      <c r="Q2742" s="1786"/>
    </row>
    <row r="2743" spans="1:17">
      <c r="A2743" s="764">
        <v>41289</v>
      </c>
      <c r="B2743" s="154">
        <f t="shared" si="248"/>
        <v>8.410999999999999E-2</v>
      </c>
      <c r="C2743" s="206">
        <f t="shared" si="250"/>
        <v>7.9119587628865964E-2</v>
      </c>
      <c r="D2743" s="33">
        <f t="shared" si="249"/>
        <v>9.9199999999999997E-2</v>
      </c>
      <c r="E2743" s="206">
        <f t="shared" si="251"/>
        <v>0.10215579896907219</v>
      </c>
      <c r="F2743" s="765">
        <v>9.92</v>
      </c>
      <c r="G2743" s="765">
        <v>1.5089999999999999</v>
      </c>
      <c r="H2743" s="337">
        <f t="shared" si="252"/>
        <v>2.3036211340206201</v>
      </c>
      <c r="I2743" s="34">
        <f t="shared" si="253"/>
        <v>2.3036211340206225E-2</v>
      </c>
      <c r="J2743" s="338">
        <f t="shared" si="254"/>
        <v>0</v>
      </c>
      <c r="K2743" s="1786"/>
      <c r="L2743" s="1787"/>
      <c r="M2743" s="1786"/>
      <c r="N2743" s="1786"/>
      <c r="O2743" s="1786"/>
      <c r="P2743" s="1786"/>
      <c r="Q2743" s="1786"/>
    </row>
    <row r="2744" spans="1:17">
      <c r="A2744" s="764">
        <v>41290</v>
      </c>
      <c r="B2744" s="154">
        <f t="shared" si="248"/>
        <v>8.3650000000000002E-2</v>
      </c>
      <c r="C2744" s="206">
        <f t="shared" si="250"/>
        <v>7.9143775773195854E-2</v>
      </c>
      <c r="D2744" s="33">
        <f t="shared" si="249"/>
        <v>9.9299999999999999E-2</v>
      </c>
      <c r="E2744" s="206">
        <f t="shared" si="251"/>
        <v>0.10215811855670107</v>
      </c>
      <c r="F2744" s="765">
        <v>9.93</v>
      </c>
      <c r="G2744" s="765">
        <v>1.5649999999999999</v>
      </c>
      <c r="H2744" s="337">
        <f t="shared" si="252"/>
        <v>2.3014342783505173</v>
      </c>
      <c r="I2744" s="34">
        <f t="shared" si="253"/>
        <v>2.3014342783505212E-2</v>
      </c>
      <c r="J2744" s="338">
        <f t="shared" si="254"/>
        <v>-3.8163916471489756E-17</v>
      </c>
      <c r="K2744" s="1786"/>
      <c r="L2744" s="1787"/>
      <c r="M2744" s="1786"/>
      <c r="N2744" s="1786"/>
      <c r="O2744" s="1786"/>
      <c r="P2744" s="1786"/>
      <c r="Q2744" s="1786"/>
    </row>
    <row r="2745" spans="1:17">
      <c r="A2745" s="764">
        <v>41291</v>
      </c>
      <c r="B2745" s="154">
        <f t="shared" si="248"/>
        <v>8.233E-2</v>
      </c>
      <c r="C2745" s="206">
        <f t="shared" si="250"/>
        <v>7.916646907216493E-2</v>
      </c>
      <c r="D2745" s="33">
        <f t="shared" si="249"/>
        <v>9.8400000000000001E-2</v>
      </c>
      <c r="E2745" s="206">
        <f t="shared" si="251"/>
        <v>0.10215966494845366</v>
      </c>
      <c r="F2745" s="765">
        <v>9.84</v>
      </c>
      <c r="G2745" s="765">
        <v>1.607</v>
      </c>
      <c r="H2745" s="337">
        <f t="shared" si="252"/>
        <v>2.2993195876288675</v>
      </c>
      <c r="I2745" s="34">
        <f t="shared" si="253"/>
        <v>2.299319587628873E-2</v>
      </c>
      <c r="J2745" s="338">
        <f t="shared" si="254"/>
        <v>-5.5511151231257827E-17</v>
      </c>
      <c r="K2745" s="1786"/>
      <c r="L2745" s="1787"/>
      <c r="M2745" s="1786"/>
      <c r="N2745" s="1786"/>
      <c r="O2745" s="1786"/>
      <c r="P2745" s="1786"/>
      <c r="Q2745" s="1786"/>
    </row>
    <row r="2746" spans="1:17">
      <c r="A2746" s="764">
        <v>41292</v>
      </c>
      <c r="B2746" s="154">
        <f t="shared" si="248"/>
        <v>8.2750000000000004E-2</v>
      </c>
      <c r="C2746" s="206">
        <f t="shared" si="250"/>
        <v>7.9190335051546365E-2</v>
      </c>
      <c r="D2746" s="33">
        <f t="shared" si="249"/>
        <v>9.8299999999999998E-2</v>
      </c>
      <c r="E2746" s="206">
        <f t="shared" si="251"/>
        <v>0.1021613402061856</v>
      </c>
      <c r="F2746" s="765">
        <v>9.83</v>
      </c>
      <c r="G2746" s="765">
        <v>1.5549999999999999</v>
      </c>
      <c r="H2746" s="337">
        <f t="shared" si="252"/>
        <v>2.297100515463919</v>
      </c>
      <c r="I2746" s="34">
        <f t="shared" si="253"/>
        <v>2.2971005154639235E-2</v>
      </c>
      <c r="J2746" s="338">
        <f t="shared" si="254"/>
        <v>-4.5102810375396984E-17</v>
      </c>
      <c r="K2746" s="1786"/>
      <c r="L2746" s="1787"/>
      <c r="M2746" s="1786"/>
      <c r="N2746" s="1786"/>
      <c r="O2746" s="1786"/>
      <c r="P2746" s="1786"/>
      <c r="Q2746" s="1786"/>
    </row>
    <row r="2747" spans="1:17">
      <c r="A2747" s="764">
        <v>41295</v>
      </c>
      <c r="B2747" s="154">
        <f t="shared" si="248"/>
        <v>8.1969999999999987E-2</v>
      </c>
      <c r="C2747" s="206">
        <f t="shared" si="250"/>
        <v>7.921146907216492E-2</v>
      </c>
      <c r="D2747" s="33">
        <f t="shared" si="249"/>
        <v>9.7899999999999987E-2</v>
      </c>
      <c r="E2747" s="206">
        <f t="shared" si="251"/>
        <v>0.10216146907216496</v>
      </c>
      <c r="F2747" s="765">
        <v>9.7899999999999991</v>
      </c>
      <c r="G2747" s="765">
        <v>1.593</v>
      </c>
      <c r="H2747" s="337">
        <f t="shared" si="252"/>
        <v>2.2950000000000017</v>
      </c>
      <c r="I2747" s="34">
        <f t="shared" si="253"/>
        <v>2.295000000000004E-2</v>
      </c>
      <c r="J2747" s="338">
        <f t="shared" si="254"/>
        <v>0</v>
      </c>
      <c r="K2747" s="1786"/>
      <c r="L2747" s="1787"/>
      <c r="M2747" s="1786"/>
      <c r="N2747" s="1786"/>
      <c r="O2747" s="1786"/>
      <c r="P2747" s="1786"/>
      <c r="Q2747" s="1786"/>
    </row>
    <row r="2748" spans="1:17">
      <c r="A2748" s="764">
        <v>41296</v>
      </c>
      <c r="B2748" s="154">
        <f t="shared" si="248"/>
        <v>8.2079999999999986E-2</v>
      </c>
      <c r="C2748" s="206">
        <f t="shared" si="250"/>
        <v>7.9231507731958709E-2</v>
      </c>
      <c r="D2748" s="33">
        <f t="shared" si="249"/>
        <v>9.7799999999999998E-2</v>
      </c>
      <c r="E2748" s="206">
        <f t="shared" si="251"/>
        <v>0.10216043814432993</v>
      </c>
      <c r="F2748" s="765">
        <v>9.7799999999999994</v>
      </c>
      <c r="G2748" s="765">
        <v>1.5720000000000001</v>
      </c>
      <c r="H2748" s="337">
        <f t="shared" si="252"/>
        <v>2.2928930412371145</v>
      </c>
      <c r="I2748" s="34">
        <f t="shared" si="253"/>
        <v>2.2928930412371221E-2</v>
      </c>
      <c r="J2748" s="338">
        <f t="shared" si="254"/>
        <v>-7.6327832942979512E-17</v>
      </c>
      <c r="K2748" s="1786"/>
      <c r="L2748" s="1787"/>
      <c r="M2748" s="1786"/>
      <c r="N2748" s="1786"/>
      <c r="O2748" s="1786"/>
      <c r="P2748" s="1786"/>
      <c r="Q2748" s="1786"/>
    </row>
    <row r="2749" spans="1:17">
      <c r="A2749" s="764">
        <v>41297</v>
      </c>
      <c r="B2749" s="154">
        <f t="shared" si="248"/>
        <v>8.2359999999999989E-2</v>
      </c>
      <c r="C2749" s="206">
        <f t="shared" si="250"/>
        <v>7.9251108247422639E-2</v>
      </c>
      <c r="D2749" s="33">
        <f t="shared" si="249"/>
        <v>9.7799999999999998E-2</v>
      </c>
      <c r="E2749" s="206">
        <f t="shared" si="251"/>
        <v>0.10215850515463921</v>
      </c>
      <c r="F2749" s="765">
        <v>9.7799999999999994</v>
      </c>
      <c r="G2749" s="765">
        <v>1.544</v>
      </c>
      <c r="H2749" s="337">
        <f t="shared" si="252"/>
        <v>2.2907396907216508</v>
      </c>
      <c r="I2749" s="34">
        <f t="shared" si="253"/>
        <v>2.2907396907216576E-2</v>
      </c>
      <c r="J2749" s="338">
        <f t="shared" si="254"/>
        <v>-6.9388939039072284E-17</v>
      </c>
      <c r="K2749" s="1786"/>
      <c r="L2749" s="1787"/>
      <c r="M2749" s="1786"/>
      <c r="N2749" s="1786"/>
      <c r="O2749" s="1786"/>
      <c r="P2749" s="1786"/>
      <c r="Q2749" s="1786"/>
    </row>
    <row r="2750" spans="1:17">
      <c r="A2750" s="764">
        <v>41298</v>
      </c>
      <c r="B2750" s="154">
        <f t="shared" si="248"/>
        <v>8.1879999999999994E-2</v>
      </c>
      <c r="C2750" s="206">
        <f t="shared" si="250"/>
        <v>7.9269729381443263E-2</v>
      </c>
      <c r="D2750" s="33">
        <f t="shared" si="249"/>
        <v>9.7599999999999992E-2</v>
      </c>
      <c r="E2750" s="206">
        <f t="shared" si="251"/>
        <v>0.10215592783505159</v>
      </c>
      <c r="F2750" s="765">
        <v>9.76</v>
      </c>
      <c r="G2750" s="765">
        <v>1.5720000000000001</v>
      </c>
      <c r="H2750" s="337">
        <f t="shared" si="252"/>
        <v>2.288619845360826</v>
      </c>
      <c r="I2750" s="34">
        <f t="shared" si="253"/>
        <v>2.2886198453608328E-2</v>
      </c>
      <c r="J2750" s="338">
        <f t="shared" si="254"/>
        <v>-6.9388939039072284E-17</v>
      </c>
      <c r="K2750" s="1786"/>
      <c r="L2750" s="1787"/>
      <c r="M2750" s="1786"/>
      <c r="N2750" s="1786"/>
      <c r="O2750" s="1786"/>
      <c r="P2750" s="1786"/>
      <c r="Q2750" s="1786"/>
    </row>
    <row r="2751" spans="1:17">
      <c r="A2751" s="764">
        <v>41299</v>
      </c>
      <c r="B2751" s="154">
        <f t="shared" si="248"/>
        <v>8.1040000000000015E-2</v>
      </c>
      <c r="C2751" s="206">
        <f t="shared" si="250"/>
        <v>7.9287396907216465E-2</v>
      </c>
      <c r="D2751" s="33">
        <f t="shared" si="249"/>
        <v>9.74E-2</v>
      </c>
      <c r="E2751" s="206">
        <f t="shared" si="251"/>
        <v>0.10215335051546397</v>
      </c>
      <c r="F2751" s="765">
        <v>9.74</v>
      </c>
      <c r="G2751" s="765">
        <v>1.6359999999999999</v>
      </c>
      <c r="H2751" s="337">
        <f t="shared" si="252"/>
        <v>2.2865953608247431</v>
      </c>
      <c r="I2751" s="34">
        <f t="shared" si="253"/>
        <v>2.2865953608247502E-2</v>
      </c>
      <c r="J2751" s="338">
        <f t="shared" si="254"/>
        <v>-6.9388939039072284E-17</v>
      </c>
      <c r="K2751" s="1786"/>
      <c r="L2751" s="1787"/>
      <c r="M2751" s="1786"/>
      <c r="N2751" s="1786"/>
      <c r="O2751" s="1786"/>
      <c r="P2751" s="1786"/>
      <c r="Q2751" s="1786"/>
    </row>
    <row r="2752" spans="1:17">
      <c r="A2752" s="764">
        <v>41302</v>
      </c>
      <c r="B2752" s="154">
        <f t="shared" si="248"/>
        <v>8.0370000000000011E-2</v>
      </c>
      <c r="C2752" s="206">
        <f t="shared" si="250"/>
        <v>7.9303337628865933E-2</v>
      </c>
      <c r="D2752" s="33">
        <f t="shared" si="249"/>
        <v>9.7299999999999998E-2</v>
      </c>
      <c r="E2752" s="206">
        <f t="shared" si="251"/>
        <v>0.10214987113402067</v>
      </c>
      <c r="F2752" s="765">
        <v>9.73</v>
      </c>
      <c r="G2752" s="765">
        <v>1.6930000000000001</v>
      </c>
      <c r="H2752" s="337">
        <f t="shared" si="252"/>
        <v>2.2846533505154651</v>
      </c>
      <c r="I2752" s="34">
        <f t="shared" si="253"/>
        <v>2.284653350515474E-2</v>
      </c>
      <c r="J2752" s="338">
        <f t="shared" si="254"/>
        <v>-8.6736173798840355E-17</v>
      </c>
      <c r="K2752" s="1786"/>
      <c r="L2752" s="1787"/>
      <c r="M2752" s="1786"/>
      <c r="N2752" s="1786"/>
      <c r="O2752" s="1786"/>
      <c r="P2752" s="1786"/>
      <c r="Q2752" s="1786"/>
    </row>
    <row r="2753" spans="1:17">
      <c r="A2753" s="764">
        <v>41303</v>
      </c>
      <c r="B2753" s="154">
        <f t="shared" si="248"/>
        <v>8.0600000000000005E-2</v>
      </c>
      <c r="C2753" s="206">
        <f t="shared" si="250"/>
        <v>7.9318943298969033E-2</v>
      </c>
      <c r="D2753" s="33">
        <f t="shared" si="249"/>
        <v>9.7500000000000003E-2</v>
      </c>
      <c r="E2753" s="206">
        <f t="shared" si="251"/>
        <v>0.10214600515463923</v>
      </c>
      <c r="F2753" s="765">
        <v>9.75</v>
      </c>
      <c r="G2753" s="765">
        <v>1.69</v>
      </c>
      <c r="H2753" s="337">
        <f t="shared" si="252"/>
        <v>2.2827061855670117</v>
      </c>
      <c r="I2753" s="34">
        <f t="shared" si="253"/>
        <v>2.2827061855670197E-2</v>
      </c>
      <c r="J2753" s="338">
        <f t="shared" si="254"/>
        <v>-7.9797279894933126E-17</v>
      </c>
      <c r="K2753" s="1786"/>
      <c r="L2753" s="1787"/>
      <c r="M2753" s="1786"/>
      <c r="N2753" s="1786"/>
      <c r="O2753" s="1786"/>
      <c r="P2753" s="1786"/>
      <c r="Q2753" s="1786"/>
    </row>
    <row r="2754" spans="1:17">
      <c r="A2754" s="764">
        <v>41304</v>
      </c>
      <c r="B2754" s="154">
        <f t="shared" si="248"/>
        <v>8.0890000000000004E-2</v>
      </c>
      <c r="C2754" s="206">
        <f t="shared" si="250"/>
        <v>7.9335115979381393E-2</v>
      </c>
      <c r="D2754" s="33">
        <f t="shared" si="249"/>
        <v>9.8000000000000004E-2</v>
      </c>
      <c r="E2754" s="206">
        <f t="shared" si="251"/>
        <v>0.10214304123711343</v>
      </c>
      <c r="F2754" s="765">
        <v>9.8000000000000007</v>
      </c>
      <c r="G2754" s="765">
        <v>1.7110000000000001</v>
      </c>
      <c r="H2754" s="337">
        <f t="shared" si="252"/>
        <v>2.2807925257731969</v>
      </c>
      <c r="I2754" s="34">
        <f t="shared" si="253"/>
        <v>2.2807925257732037E-2</v>
      </c>
      <c r="J2754" s="338">
        <f t="shared" si="254"/>
        <v>-6.9388939039072284E-17</v>
      </c>
      <c r="K2754" s="1786"/>
      <c r="L2754" s="1787"/>
      <c r="M2754" s="1786"/>
      <c r="N2754" s="1786"/>
      <c r="O2754" s="1786"/>
      <c r="P2754" s="1786"/>
      <c r="Q2754" s="1786"/>
    </row>
    <row r="2755" spans="1:17">
      <c r="A2755" s="764">
        <v>41305</v>
      </c>
      <c r="B2755" s="154">
        <f t="shared" si="248"/>
        <v>8.2200000000000009E-2</v>
      </c>
      <c r="C2755" s="206">
        <f t="shared" si="250"/>
        <v>7.9353621134020585E-2</v>
      </c>
      <c r="D2755" s="33">
        <f t="shared" si="249"/>
        <v>9.9000000000000005E-2</v>
      </c>
      <c r="E2755" s="206">
        <f t="shared" si="251"/>
        <v>0.10214213917525776</v>
      </c>
      <c r="F2755" s="765">
        <v>9.9</v>
      </c>
      <c r="G2755" s="765">
        <v>1.68</v>
      </c>
      <c r="H2755" s="337">
        <f t="shared" si="252"/>
        <v>2.2788518041237125</v>
      </c>
      <c r="I2755" s="34">
        <f t="shared" si="253"/>
        <v>2.2788518041237174E-2</v>
      </c>
      <c r="J2755" s="338">
        <f t="shared" si="254"/>
        <v>-4.8572257327350599E-17</v>
      </c>
      <c r="K2755" s="1786"/>
      <c r="L2755" s="1787"/>
      <c r="M2755" s="1786"/>
      <c r="N2755" s="1786"/>
      <c r="O2755" s="1786"/>
      <c r="P2755" s="1786"/>
      <c r="Q2755" s="1786"/>
    </row>
    <row r="2756" spans="1:17">
      <c r="A2756" s="764">
        <v>41306</v>
      </c>
      <c r="B2756" s="154">
        <f t="shared" si="248"/>
        <v>8.1679999999999989E-2</v>
      </c>
      <c r="C2756" s="206">
        <f t="shared" si="250"/>
        <v>7.9372474226804088E-2</v>
      </c>
      <c r="D2756" s="33">
        <f t="shared" si="249"/>
        <v>9.8400000000000001E-2</v>
      </c>
      <c r="E2756" s="206">
        <f t="shared" si="251"/>
        <v>0.10214136597938146</v>
      </c>
      <c r="F2756" s="765">
        <v>9.84</v>
      </c>
      <c r="G2756" s="765">
        <v>1.6719999999999999</v>
      </c>
      <c r="H2756" s="337">
        <f t="shared" si="252"/>
        <v>2.2768891752577329</v>
      </c>
      <c r="I2756" s="34">
        <f t="shared" si="253"/>
        <v>2.2768891752577375E-2</v>
      </c>
      <c r="J2756" s="338">
        <f t="shared" si="254"/>
        <v>-4.5102810375396984E-17</v>
      </c>
      <c r="K2756" s="1786"/>
      <c r="L2756" s="1787"/>
      <c r="M2756" s="1786"/>
      <c r="N2756" s="1786"/>
      <c r="O2756" s="1786"/>
      <c r="P2756" s="1786"/>
      <c r="Q2756" s="1786"/>
    </row>
    <row r="2757" spans="1:17">
      <c r="A2757" s="764">
        <v>41309</v>
      </c>
      <c r="B2757" s="154">
        <f t="shared" si="248"/>
        <v>8.3889999999999992E-2</v>
      </c>
      <c r="C2757" s="206">
        <f t="shared" si="250"/>
        <v>7.939402061855666E-2</v>
      </c>
      <c r="D2757" s="33">
        <f t="shared" si="249"/>
        <v>0.1</v>
      </c>
      <c r="E2757" s="206">
        <f t="shared" si="251"/>
        <v>0.10214213917525776</v>
      </c>
      <c r="F2757" s="765">
        <v>10</v>
      </c>
      <c r="G2757" s="765">
        <v>1.611</v>
      </c>
      <c r="H2757" s="337">
        <f t="shared" si="252"/>
        <v>2.2748118556701042</v>
      </c>
      <c r="I2757" s="34">
        <f t="shared" si="253"/>
        <v>2.27481185567011E-2</v>
      </c>
      <c r="J2757" s="338">
        <f t="shared" si="254"/>
        <v>-5.5511151231257827E-17</v>
      </c>
      <c r="K2757" s="1786"/>
      <c r="L2757" s="1787"/>
      <c r="M2757" s="1786"/>
      <c r="N2757" s="1786"/>
      <c r="O2757" s="1786"/>
      <c r="P2757" s="1786"/>
      <c r="Q2757" s="1786"/>
    </row>
    <row r="2758" spans="1:17">
      <c r="A2758" s="764">
        <v>41310</v>
      </c>
      <c r="B2758" s="154">
        <f t="shared" ref="B2758:B2821" si="255">(F2758-G2758)/100</f>
        <v>8.3090000000000011E-2</v>
      </c>
      <c r="C2758" s="206">
        <f t="shared" si="250"/>
        <v>7.9411056701030866E-2</v>
      </c>
      <c r="D2758" s="33">
        <f t="shared" si="249"/>
        <v>9.9600000000000008E-2</v>
      </c>
      <c r="E2758" s="206">
        <f t="shared" si="251"/>
        <v>0.10213969072164951</v>
      </c>
      <c r="F2758" s="765">
        <v>9.9600000000000009</v>
      </c>
      <c r="G2758" s="765">
        <v>1.651</v>
      </c>
      <c r="H2758" s="337">
        <f t="shared" si="252"/>
        <v>2.2728634020618572</v>
      </c>
      <c r="I2758" s="34">
        <f t="shared" si="253"/>
        <v>2.2728634020618643E-2</v>
      </c>
      <c r="J2758" s="338">
        <f t="shared" si="254"/>
        <v>-6.9388939039072284E-17</v>
      </c>
      <c r="K2758" s="1786"/>
      <c r="L2758" s="1787"/>
      <c r="M2758" s="1786"/>
      <c r="N2758" s="1786"/>
      <c r="O2758" s="1786"/>
      <c r="P2758" s="1786"/>
      <c r="Q2758" s="1786"/>
    </row>
    <row r="2759" spans="1:17">
      <c r="A2759" s="764">
        <v>41311</v>
      </c>
      <c r="B2759" s="154">
        <f t="shared" si="255"/>
        <v>8.3400000000000002E-2</v>
      </c>
      <c r="C2759" s="206">
        <f t="shared" si="250"/>
        <v>7.9426134020618502E-2</v>
      </c>
      <c r="D2759" s="33">
        <f t="shared" ref="D2759:D2822" si="256">F2759/100</f>
        <v>9.9700000000000011E-2</v>
      </c>
      <c r="E2759" s="206">
        <f t="shared" si="251"/>
        <v>0.10213556701030929</v>
      </c>
      <c r="F2759" s="765">
        <v>9.9700000000000006</v>
      </c>
      <c r="G2759" s="765">
        <v>1.6300000000000001</v>
      </c>
      <c r="H2759" s="337">
        <f t="shared" si="252"/>
        <v>2.2709432989690734</v>
      </c>
      <c r="I2759" s="34">
        <f t="shared" si="253"/>
        <v>2.2709432989690789E-2</v>
      </c>
      <c r="J2759" s="338">
        <f t="shared" si="254"/>
        <v>-5.5511151231257827E-17</v>
      </c>
      <c r="K2759" s="1786"/>
      <c r="L2759" s="1787"/>
      <c r="M2759" s="1786"/>
      <c r="N2759" s="1786"/>
      <c r="O2759" s="1786"/>
      <c r="P2759" s="1786"/>
      <c r="Q2759" s="1786"/>
    </row>
    <row r="2760" spans="1:17">
      <c r="A2760" s="764">
        <v>41312</v>
      </c>
      <c r="B2760" s="154">
        <f t="shared" si="255"/>
        <v>8.3659999999999998E-2</v>
      </c>
      <c r="C2760" s="206">
        <f t="shared" si="250"/>
        <v>7.9441610824742215E-2</v>
      </c>
      <c r="D2760" s="33">
        <f t="shared" si="256"/>
        <v>9.9700000000000011E-2</v>
      </c>
      <c r="E2760" s="206">
        <f t="shared" si="251"/>
        <v>0.10213118556701034</v>
      </c>
      <c r="F2760" s="765">
        <v>9.9700000000000006</v>
      </c>
      <c r="G2760" s="765">
        <v>1.6040000000000001</v>
      </c>
      <c r="H2760" s="337">
        <f t="shared" si="252"/>
        <v>2.2689574742268053</v>
      </c>
      <c r="I2760" s="34">
        <f t="shared" si="253"/>
        <v>2.2689574742268126E-2</v>
      </c>
      <c r="J2760" s="338">
        <f t="shared" si="254"/>
        <v>-7.2858385991025898E-17</v>
      </c>
      <c r="K2760" s="1786"/>
      <c r="L2760" s="1787"/>
      <c r="M2760" s="1786"/>
      <c r="N2760" s="1786"/>
      <c r="O2760" s="1786"/>
      <c r="P2760" s="1786"/>
      <c r="Q2760" s="1786"/>
    </row>
    <row r="2761" spans="1:17">
      <c r="A2761" s="764">
        <v>41313</v>
      </c>
      <c r="B2761" s="154">
        <f t="shared" si="255"/>
        <v>8.2810000000000009E-2</v>
      </c>
      <c r="C2761" s="206">
        <f t="shared" si="250"/>
        <v>7.9456597938144274E-2</v>
      </c>
      <c r="D2761" s="33">
        <f t="shared" si="256"/>
        <v>9.8900000000000002E-2</v>
      </c>
      <c r="E2761" s="206">
        <f t="shared" si="251"/>
        <v>0.10212628865979385</v>
      </c>
      <c r="F2761" s="765">
        <v>9.89</v>
      </c>
      <c r="G2761" s="765">
        <v>1.609</v>
      </c>
      <c r="H2761" s="337">
        <f t="shared" si="252"/>
        <v>2.2669690721649496</v>
      </c>
      <c r="I2761" s="34">
        <f t="shared" si="253"/>
        <v>2.266969072164958E-2</v>
      </c>
      <c r="J2761" s="338">
        <f t="shared" si="254"/>
        <v>-8.3266726846886741E-17</v>
      </c>
      <c r="K2761" s="1786"/>
      <c r="L2761" s="1787"/>
      <c r="M2761" s="1786"/>
      <c r="N2761" s="1786"/>
      <c r="O2761" s="1786"/>
      <c r="P2761" s="1786"/>
      <c r="Q2761" s="1786"/>
    </row>
    <row r="2762" spans="1:17">
      <c r="A2762" s="764">
        <v>41316</v>
      </c>
      <c r="B2762" s="154">
        <f t="shared" si="255"/>
        <v>8.2810000000000009E-2</v>
      </c>
      <c r="C2762" s="206">
        <f t="shared" si="250"/>
        <v>7.9472951030927788E-2</v>
      </c>
      <c r="D2762" s="33">
        <f t="shared" si="256"/>
        <v>9.8900000000000002E-2</v>
      </c>
      <c r="E2762" s="206">
        <f t="shared" si="251"/>
        <v>0.10212216494845364</v>
      </c>
      <c r="F2762" s="765">
        <v>9.89</v>
      </c>
      <c r="G2762" s="765">
        <v>1.609</v>
      </c>
      <c r="H2762" s="337">
        <f t="shared" si="252"/>
        <v>2.2649213917525781</v>
      </c>
      <c r="I2762" s="34">
        <f t="shared" si="253"/>
        <v>2.2649213917525848E-2</v>
      </c>
      <c r="J2762" s="338">
        <f t="shared" si="254"/>
        <v>-6.591949208711867E-17</v>
      </c>
      <c r="K2762" s="1786"/>
      <c r="L2762" s="1787"/>
      <c r="M2762" s="1786"/>
      <c r="N2762" s="1786"/>
      <c r="O2762" s="1786"/>
      <c r="P2762" s="1786"/>
      <c r="Q2762" s="1786"/>
    </row>
    <row r="2763" spans="1:17">
      <c r="A2763" s="764">
        <v>41317</v>
      </c>
      <c r="B2763" s="154">
        <f t="shared" si="255"/>
        <v>8.2210000000000005E-2</v>
      </c>
      <c r="C2763" s="206">
        <f t="shared" si="250"/>
        <v>7.9488865979381387E-2</v>
      </c>
      <c r="D2763" s="33">
        <f t="shared" si="256"/>
        <v>9.849999999999999E-2</v>
      </c>
      <c r="E2763" s="206">
        <f t="shared" si="251"/>
        <v>0.10211739690721651</v>
      </c>
      <c r="F2763" s="765">
        <v>9.85</v>
      </c>
      <c r="G2763" s="765">
        <v>1.629</v>
      </c>
      <c r="H2763" s="337">
        <f t="shared" si="252"/>
        <v>2.2628530927835055</v>
      </c>
      <c r="I2763" s="34">
        <f t="shared" si="253"/>
        <v>2.2628530927835122E-2</v>
      </c>
      <c r="J2763" s="338">
        <f t="shared" si="254"/>
        <v>-6.591949208711867E-17</v>
      </c>
      <c r="K2763" s="1786"/>
      <c r="L2763" s="1787"/>
      <c r="M2763" s="1786"/>
      <c r="N2763" s="1786"/>
      <c r="O2763" s="1786"/>
      <c r="P2763" s="1786"/>
      <c r="Q2763" s="1786"/>
    </row>
    <row r="2764" spans="1:17">
      <c r="A2764" s="764">
        <v>41318</v>
      </c>
      <c r="B2764" s="154">
        <f t="shared" si="255"/>
        <v>8.1290000000000015E-2</v>
      </c>
      <c r="C2764" s="206">
        <f t="shared" si="250"/>
        <v>7.9502280927834998E-2</v>
      </c>
      <c r="D2764" s="33">
        <f t="shared" si="256"/>
        <v>9.8000000000000004E-2</v>
      </c>
      <c r="E2764" s="206">
        <f t="shared" si="251"/>
        <v>0.1021112113402062</v>
      </c>
      <c r="F2764" s="765">
        <v>9.8000000000000007</v>
      </c>
      <c r="G2764" s="765">
        <v>1.671</v>
      </c>
      <c r="H2764" s="337">
        <f t="shared" si="252"/>
        <v>2.260893041237114</v>
      </c>
      <c r="I2764" s="34">
        <f t="shared" si="253"/>
        <v>2.2608930412371206E-2</v>
      </c>
      <c r="J2764" s="338">
        <f t="shared" si="254"/>
        <v>-6.591949208711867E-17</v>
      </c>
      <c r="K2764" s="1786"/>
      <c r="L2764" s="1787"/>
      <c r="M2764" s="1786"/>
      <c r="N2764" s="1786"/>
      <c r="O2764" s="1786"/>
      <c r="P2764" s="1786"/>
      <c r="Q2764" s="1786"/>
    </row>
    <row r="2765" spans="1:17">
      <c r="A2765" s="764">
        <v>41319</v>
      </c>
      <c r="B2765" s="154">
        <f t="shared" si="255"/>
        <v>8.1869999999999998E-2</v>
      </c>
      <c r="C2765" s="206">
        <f t="shared" ref="C2765:C2828" si="257">AVERAGE(B1990:B2765)</f>
        <v>7.9516597938144293E-2</v>
      </c>
      <c r="D2765" s="33">
        <f t="shared" si="256"/>
        <v>9.8299999999999998E-2</v>
      </c>
      <c r="E2765" s="206">
        <f t="shared" ref="E2765:E2828" si="258">AVERAGE(D1990:D2765)</f>
        <v>0.10210541237113402</v>
      </c>
      <c r="F2765" s="765">
        <v>9.83</v>
      </c>
      <c r="G2765" s="765">
        <v>1.643</v>
      </c>
      <c r="H2765" s="337">
        <f t="shared" ref="H2765:H2828" si="259">AVERAGE(G1990:G2765)</f>
        <v>2.2588814432989697</v>
      </c>
      <c r="I2765" s="34">
        <f t="shared" ref="I2765:I2828" si="260">E2765-C2765</f>
        <v>2.2588814432989726E-2</v>
      </c>
      <c r="J2765" s="338">
        <f t="shared" ref="J2765:J2828" si="261">H2765/100-I2765</f>
        <v>-2.7755575615628914E-17</v>
      </c>
      <c r="K2765" s="1786"/>
      <c r="L2765" s="1787"/>
      <c r="M2765" s="1786"/>
      <c r="N2765" s="1786"/>
      <c r="O2765" s="1786"/>
      <c r="P2765" s="1786"/>
      <c r="Q2765" s="1786"/>
    </row>
    <row r="2766" spans="1:17">
      <c r="A2766" s="764">
        <v>41320</v>
      </c>
      <c r="B2766" s="154">
        <f t="shared" si="255"/>
        <v>8.1780000000000005E-2</v>
      </c>
      <c r="C2766" s="206">
        <f t="shared" si="257"/>
        <v>7.9531585051546339E-2</v>
      </c>
      <c r="D2766" s="33">
        <f t="shared" si="256"/>
        <v>9.8299999999999998E-2</v>
      </c>
      <c r="E2766" s="206">
        <f t="shared" si="258"/>
        <v>0.10210038659793814</v>
      </c>
      <c r="F2766" s="765">
        <v>9.83</v>
      </c>
      <c r="G2766" s="765">
        <v>1.6519999999999999</v>
      </c>
      <c r="H2766" s="337">
        <f t="shared" si="259"/>
        <v>2.2568801546391759</v>
      </c>
      <c r="I2766" s="34">
        <f t="shared" si="260"/>
        <v>2.2568801546391806E-2</v>
      </c>
      <c r="J2766" s="338">
        <f t="shared" si="261"/>
        <v>-4.8572257327350599E-17</v>
      </c>
      <c r="K2766" s="1786"/>
      <c r="L2766" s="1787"/>
      <c r="M2766" s="1786"/>
      <c r="N2766" s="1786"/>
      <c r="O2766" s="1786"/>
      <c r="P2766" s="1786"/>
      <c r="Q2766" s="1786"/>
    </row>
    <row r="2767" spans="1:17">
      <c r="A2767" s="764">
        <v>41323</v>
      </c>
      <c r="B2767" s="154">
        <f t="shared" si="255"/>
        <v>8.201E-2</v>
      </c>
      <c r="C2767" s="206">
        <f t="shared" si="257"/>
        <v>7.9548402061855622E-2</v>
      </c>
      <c r="D2767" s="33">
        <f t="shared" si="256"/>
        <v>9.8299999999999998E-2</v>
      </c>
      <c r="E2767" s="206">
        <f t="shared" si="258"/>
        <v>0.10209703608247422</v>
      </c>
      <c r="F2767" s="765">
        <v>9.83</v>
      </c>
      <c r="G2767" s="765">
        <v>1.629</v>
      </c>
      <c r="H2767" s="337">
        <f t="shared" si="259"/>
        <v>2.2548634020618565</v>
      </c>
      <c r="I2767" s="34">
        <f t="shared" si="260"/>
        <v>2.2548634020618602E-2</v>
      </c>
      <c r="J2767" s="338">
        <f t="shared" si="261"/>
        <v>-3.8163916471489756E-17</v>
      </c>
      <c r="K2767" s="1786"/>
      <c r="L2767" s="1787"/>
      <c r="M2767" s="1786"/>
      <c r="N2767" s="1786"/>
      <c r="O2767" s="1786"/>
      <c r="P2767" s="1786"/>
      <c r="Q2767" s="1786"/>
    </row>
    <row r="2768" spans="1:17">
      <c r="A2768" s="764">
        <v>41324</v>
      </c>
      <c r="B2768" s="154">
        <f t="shared" si="255"/>
        <v>8.1280000000000005E-2</v>
      </c>
      <c r="C2768" s="206">
        <f t="shared" si="257"/>
        <v>7.9565399484536031E-2</v>
      </c>
      <c r="D2768" s="33">
        <f t="shared" si="256"/>
        <v>9.7500000000000003E-2</v>
      </c>
      <c r="E2768" s="206">
        <f t="shared" si="258"/>
        <v>0.10209304123711339</v>
      </c>
      <c r="F2768" s="765">
        <v>9.75</v>
      </c>
      <c r="G2768" s="765">
        <v>1.6220000000000001</v>
      </c>
      <c r="H2768" s="337">
        <f t="shared" si="259"/>
        <v>2.2527641752577328</v>
      </c>
      <c r="I2768" s="34">
        <f t="shared" si="260"/>
        <v>2.2527641752577363E-2</v>
      </c>
      <c r="J2768" s="338">
        <f t="shared" si="261"/>
        <v>-3.4694469519536142E-17</v>
      </c>
      <c r="K2768" s="1786"/>
      <c r="L2768" s="1787"/>
      <c r="M2768" s="1786"/>
      <c r="N2768" s="1786"/>
      <c r="O2768" s="1786"/>
      <c r="P2768" s="1786"/>
      <c r="Q2768" s="1786"/>
    </row>
    <row r="2769" spans="1:17">
      <c r="A2769" s="764">
        <v>41325</v>
      </c>
      <c r="B2769" s="154">
        <f t="shared" si="255"/>
        <v>8.1259999999999999E-2</v>
      </c>
      <c r="C2769" s="206">
        <f t="shared" si="257"/>
        <v>7.9582938144329846E-2</v>
      </c>
      <c r="D2769" s="33">
        <f t="shared" si="256"/>
        <v>9.7799999999999998E-2</v>
      </c>
      <c r="E2769" s="206">
        <f t="shared" si="258"/>
        <v>0.10208956185567011</v>
      </c>
      <c r="F2769" s="765">
        <v>9.7799999999999994</v>
      </c>
      <c r="G2769" s="765">
        <v>1.6539999999999999</v>
      </c>
      <c r="H2769" s="337">
        <f t="shared" si="259"/>
        <v>2.2506623711340215</v>
      </c>
      <c r="I2769" s="34">
        <f t="shared" si="260"/>
        <v>2.2506623711340268E-2</v>
      </c>
      <c r="J2769" s="338">
        <f t="shared" si="261"/>
        <v>-5.2041704279304213E-17</v>
      </c>
      <c r="K2769" s="1786"/>
      <c r="L2769" s="1787"/>
      <c r="M2769" s="1786"/>
      <c r="N2769" s="1786"/>
      <c r="O2769" s="1786"/>
      <c r="P2769" s="1786"/>
      <c r="Q2769" s="1786"/>
    </row>
    <row r="2770" spans="1:17">
      <c r="A2770" s="764">
        <v>41326</v>
      </c>
      <c r="B2770" s="154">
        <f t="shared" si="255"/>
        <v>8.3170000000000008E-2</v>
      </c>
      <c r="C2770" s="206">
        <f t="shared" si="257"/>
        <v>7.9602873711340158E-2</v>
      </c>
      <c r="D2770" s="33">
        <f t="shared" si="256"/>
        <v>9.8900000000000002E-2</v>
      </c>
      <c r="E2770" s="206">
        <f t="shared" si="258"/>
        <v>0.10208762886597939</v>
      </c>
      <c r="F2770" s="765">
        <v>9.89</v>
      </c>
      <c r="G2770" s="765">
        <v>1.573</v>
      </c>
      <c r="H2770" s="337">
        <f t="shared" si="259"/>
        <v>2.2484755154639182</v>
      </c>
      <c r="I2770" s="34">
        <f t="shared" si="260"/>
        <v>2.2484755154639227E-2</v>
      </c>
      <c r="J2770" s="338">
        <f t="shared" si="261"/>
        <v>-4.5102810375396984E-17</v>
      </c>
      <c r="K2770" s="1786"/>
      <c r="L2770" s="1787"/>
      <c r="M2770" s="1786"/>
      <c r="N2770" s="1786"/>
      <c r="O2770" s="1786"/>
      <c r="P2770" s="1786"/>
      <c r="Q2770" s="1786"/>
    </row>
    <row r="2771" spans="1:17">
      <c r="A2771" s="764">
        <v>41327</v>
      </c>
      <c r="B2771" s="154">
        <f t="shared" si="255"/>
        <v>8.252000000000001E-2</v>
      </c>
      <c r="C2771" s="206">
        <f t="shared" si="257"/>
        <v>7.961961340206182E-2</v>
      </c>
      <c r="D2771" s="33">
        <f t="shared" si="256"/>
        <v>9.820000000000001E-2</v>
      </c>
      <c r="E2771" s="206">
        <f t="shared" si="258"/>
        <v>0.10208376288659796</v>
      </c>
      <c r="F2771" s="765">
        <v>9.82</v>
      </c>
      <c r="G2771" s="765">
        <v>1.5680000000000001</v>
      </c>
      <c r="H2771" s="337">
        <f t="shared" si="259"/>
        <v>2.2464149484536091</v>
      </c>
      <c r="I2771" s="34">
        <f t="shared" si="260"/>
        <v>2.2464149484536136E-2</v>
      </c>
      <c r="J2771" s="338">
        <f t="shared" si="261"/>
        <v>-4.5102810375396984E-17</v>
      </c>
      <c r="K2771" s="1786"/>
      <c r="L2771" s="1787"/>
      <c r="M2771" s="1786"/>
      <c r="N2771" s="1786"/>
      <c r="O2771" s="1786"/>
      <c r="P2771" s="1786"/>
      <c r="Q2771" s="1786"/>
    </row>
    <row r="2772" spans="1:17">
      <c r="A2772" s="764">
        <v>41330</v>
      </c>
      <c r="B2772" s="154">
        <f t="shared" si="255"/>
        <v>8.2240000000000008E-2</v>
      </c>
      <c r="C2772" s="206">
        <f t="shared" si="257"/>
        <v>7.9635837628865946E-2</v>
      </c>
      <c r="D2772" s="33">
        <f t="shared" si="256"/>
        <v>9.7799999999999998E-2</v>
      </c>
      <c r="E2772" s="206">
        <f t="shared" si="258"/>
        <v>0.10207963917525775</v>
      </c>
      <c r="F2772" s="765">
        <v>9.7799999999999994</v>
      </c>
      <c r="G2772" s="765">
        <v>1.556</v>
      </c>
      <c r="H2772" s="337">
        <f t="shared" si="259"/>
        <v>2.2443801546391762</v>
      </c>
      <c r="I2772" s="34">
        <f t="shared" si="260"/>
        <v>2.2443801546391806E-2</v>
      </c>
      <c r="J2772" s="338">
        <f t="shared" si="261"/>
        <v>-4.5102810375396984E-17</v>
      </c>
      <c r="K2772" s="1786"/>
      <c r="L2772" s="1787"/>
      <c r="M2772" s="1786"/>
      <c r="N2772" s="1786"/>
      <c r="O2772" s="1786"/>
      <c r="P2772" s="1786"/>
      <c r="Q2772" s="1786"/>
    </row>
    <row r="2773" spans="1:17">
      <c r="A2773" s="764">
        <v>41331</v>
      </c>
      <c r="B2773" s="154">
        <f t="shared" si="255"/>
        <v>8.4670000000000009E-2</v>
      </c>
      <c r="C2773" s="206">
        <f t="shared" si="257"/>
        <v>7.9653582474226756E-2</v>
      </c>
      <c r="D2773" s="33">
        <f t="shared" si="256"/>
        <v>9.9199999999999997E-2</v>
      </c>
      <c r="E2773" s="206">
        <f t="shared" si="258"/>
        <v>0.10207603092783507</v>
      </c>
      <c r="F2773" s="765">
        <v>9.92</v>
      </c>
      <c r="G2773" s="765">
        <v>1.4530000000000001</v>
      </c>
      <c r="H2773" s="337">
        <f t="shared" si="259"/>
        <v>2.2422448453608257</v>
      </c>
      <c r="I2773" s="34">
        <f t="shared" si="260"/>
        <v>2.2422448453608315E-2</v>
      </c>
      <c r="J2773" s="338">
        <f t="shared" si="261"/>
        <v>-5.8980598183211441E-17</v>
      </c>
      <c r="K2773" s="1786"/>
      <c r="L2773" s="1787"/>
      <c r="M2773" s="1786"/>
      <c r="N2773" s="1786"/>
      <c r="O2773" s="1786"/>
      <c r="P2773" s="1786"/>
      <c r="Q2773" s="1786"/>
    </row>
    <row r="2774" spans="1:17">
      <c r="A2774" s="764">
        <v>41332</v>
      </c>
      <c r="B2774" s="154">
        <f t="shared" si="255"/>
        <v>8.3789999999999989E-2</v>
      </c>
      <c r="C2774" s="206">
        <f t="shared" si="257"/>
        <v>7.9670463917525733E-2</v>
      </c>
      <c r="D2774" s="33">
        <f t="shared" si="256"/>
        <v>9.8299999999999998E-2</v>
      </c>
      <c r="E2774" s="206">
        <f t="shared" si="258"/>
        <v>0.10207164948453608</v>
      </c>
      <c r="F2774" s="765">
        <v>9.83</v>
      </c>
      <c r="G2774" s="765">
        <v>1.4510000000000001</v>
      </c>
      <c r="H2774" s="337">
        <f t="shared" si="259"/>
        <v>2.2401185567010318</v>
      </c>
      <c r="I2774" s="34">
        <f t="shared" si="260"/>
        <v>2.2401185567010345E-2</v>
      </c>
      <c r="J2774" s="338">
        <f t="shared" si="261"/>
        <v>-2.7755575615628914E-17</v>
      </c>
      <c r="K2774" s="1786"/>
      <c r="L2774" s="1787"/>
      <c r="M2774" s="1786"/>
      <c r="N2774" s="1786"/>
      <c r="O2774" s="1786"/>
      <c r="P2774" s="1786"/>
      <c r="Q2774" s="1786"/>
    </row>
    <row r="2775" spans="1:17">
      <c r="A2775" s="764">
        <v>41333</v>
      </c>
      <c r="B2775" s="154">
        <f t="shared" si="255"/>
        <v>8.385999999999999E-2</v>
      </c>
      <c r="C2775" s="206">
        <f t="shared" si="257"/>
        <v>7.9688685567010267E-2</v>
      </c>
      <c r="D2775" s="33">
        <f t="shared" si="256"/>
        <v>9.8400000000000001E-2</v>
      </c>
      <c r="E2775" s="206">
        <f t="shared" si="258"/>
        <v>0.10206855670103093</v>
      </c>
      <c r="F2775" s="765">
        <v>9.84</v>
      </c>
      <c r="G2775" s="765">
        <v>1.454</v>
      </c>
      <c r="H2775" s="337">
        <f t="shared" si="259"/>
        <v>2.2379871134020628</v>
      </c>
      <c r="I2775" s="34">
        <f t="shared" si="260"/>
        <v>2.2379871134020665E-2</v>
      </c>
      <c r="J2775" s="338">
        <f t="shared" si="261"/>
        <v>-3.8163916471489756E-17</v>
      </c>
      <c r="K2775" s="1786"/>
      <c r="L2775" s="1787"/>
      <c r="M2775" s="1786"/>
      <c r="N2775" s="1786"/>
      <c r="O2775" s="1786"/>
      <c r="P2775" s="1786"/>
      <c r="Q2775" s="1786"/>
    </row>
    <row r="2776" spans="1:17">
      <c r="A2776" s="764">
        <v>41334</v>
      </c>
      <c r="B2776" s="154">
        <f t="shared" si="255"/>
        <v>8.48E-2</v>
      </c>
      <c r="C2776" s="206">
        <f t="shared" si="257"/>
        <v>7.970912371134016E-2</v>
      </c>
      <c r="D2776" s="33">
        <f t="shared" si="256"/>
        <v>9.8900000000000002E-2</v>
      </c>
      <c r="E2776" s="206">
        <f t="shared" si="258"/>
        <v>0.10206701030927837</v>
      </c>
      <c r="F2776" s="765">
        <v>9.89</v>
      </c>
      <c r="G2776" s="765">
        <v>1.41</v>
      </c>
      <c r="H2776" s="337">
        <f t="shared" si="259"/>
        <v>2.2357886597938155</v>
      </c>
      <c r="I2776" s="34">
        <f t="shared" si="260"/>
        <v>2.2357886597938206E-2</v>
      </c>
      <c r="J2776" s="338">
        <f t="shared" si="261"/>
        <v>-5.2041704279304213E-17</v>
      </c>
      <c r="K2776" s="1786"/>
      <c r="L2776" s="1787"/>
      <c r="M2776" s="1786"/>
      <c r="N2776" s="1786"/>
      <c r="O2776" s="1786"/>
      <c r="P2776" s="1786"/>
      <c r="Q2776" s="1786"/>
    </row>
    <row r="2777" spans="1:17">
      <c r="A2777" s="764">
        <v>41337</v>
      </c>
      <c r="B2777" s="154">
        <f t="shared" si="255"/>
        <v>8.5120000000000001E-2</v>
      </c>
      <c r="C2777" s="206">
        <f t="shared" si="257"/>
        <v>7.9731159793814385E-2</v>
      </c>
      <c r="D2777" s="33">
        <f t="shared" si="256"/>
        <v>9.9299999999999999E-2</v>
      </c>
      <c r="E2777" s="206">
        <f t="shared" si="258"/>
        <v>0.10206688144329899</v>
      </c>
      <c r="F2777" s="765">
        <v>9.93</v>
      </c>
      <c r="G2777" s="765">
        <v>1.4179999999999999</v>
      </c>
      <c r="H2777" s="337">
        <f t="shared" si="259"/>
        <v>2.2335721649484546</v>
      </c>
      <c r="I2777" s="34">
        <f t="shared" si="260"/>
        <v>2.2335721649484608E-2</v>
      </c>
      <c r="J2777" s="338">
        <f t="shared" si="261"/>
        <v>-6.2450045135165055E-17</v>
      </c>
      <c r="K2777" s="1786"/>
      <c r="L2777" s="1787"/>
      <c r="M2777" s="1786"/>
      <c r="N2777" s="1786"/>
      <c r="O2777" s="1786"/>
      <c r="P2777" s="1786"/>
      <c r="Q2777" s="1786"/>
    </row>
    <row r="2778" spans="1:17">
      <c r="A2778" s="764">
        <v>41338</v>
      </c>
      <c r="B2778" s="154">
        <f t="shared" si="255"/>
        <v>8.3400000000000002E-2</v>
      </c>
      <c r="C2778" s="206">
        <f t="shared" si="257"/>
        <v>7.9751043814432959E-2</v>
      </c>
      <c r="D2778" s="33">
        <f t="shared" si="256"/>
        <v>9.7899999999999987E-2</v>
      </c>
      <c r="E2778" s="206">
        <f t="shared" si="258"/>
        <v>0.10206520618556701</v>
      </c>
      <c r="F2778" s="765">
        <v>9.7899999999999991</v>
      </c>
      <c r="G2778" s="765">
        <v>1.45</v>
      </c>
      <c r="H2778" s="337">
        <f t="shared" si="259"/>
        <v>2.2314162371134034</v>
      </c>
      <c r="I2778" s="34">
        <f t="shared" si="260"/>
        <v>2.2314162371134053E-2</v>
      </c>
      <c r="J2778" s="338">
        <f t="shared" si="261"/>
        <v>0</v>
      </c>
      <c r="K2778" s="1786"/>
      <c r="L2778" s="1787"/>
      <c r="M2778" s="1786"/>
      <c r="N2778" s="1786"/>
      <c r="O2778" s="1786"/>
      <c r="P2778" s="1786"/>
      <c r="Q2778" s="1786"/>
    </row>
    <row r="2779" spans="1:17">
      <c r="A2779" s="764">
        <v>41339</v>
      </c>
      <c r="B2779" s="154">
        <f t="shared" si="255"/>
        <v>8.3229999999999985E-2</v>
      </c>
      <c r="C2779" s="206">
        <f t="shared" si="257"/>
        <v>7.9772293814432946E-2</v>
      </c>
      <c r="D2779" s="33">
        <f t="shared" si="256"/>
        <v>9.7799999999999998E-2</v>
      </c>
      <c r="E2779" s="206">
        <f t="shared" si="258"/>
        <v>0.10206456185567013</v>
      </c>
      <c r="F2779" s="765">
        <v>9.7799999999999994</v>
      </c>
      <c r="G2779" s="765">
        <v>1.4570000000000001</v>
      </c>
      <c r="H2779" s="337">
        <f t="shared" si="259"/>
        <v>2.2292268041237131</v>
      </c>
      <c r="I2779" s="34">
        <f t="shared" si="260"/>
        <v>2.2292268041237184E-2</v>
      </c>
      <c r="J2779" s="338">
        <f t="shared" si="261"/>
        <v>-5.2041704279304213E-17</v>
      </c>
      <c r="K2779" s="1786"/>
      <c r="L2779" s="1787"/>
      <c r="M2779" s="1786"/>
      <c r="N2779" s="1786"/>
      <c r="O2779" s="1786"/>
      <c r="P2779" s="1786"/>
      <c r="Q2779" s="1786"/>
    </row>
    <row r="2780" spans="1:17">
      <c r="A2780" s="764">
        <v>41340</v>
      </c>
      <c r="B2780" s="154">
        <f t="shared" si="255"/>
        <v>8.2579999999999987E-2</v>
      </c>
      <c r="C2780" s="206">
        <f t="shared" si="257"/>
        <v>7.9793079896907163E-2</v>
      </c>
      <c r="D2780" s="33">
        <f t="shared" si="256"/>
        <v>9.7500000000000003E-2</v>
      </c>
      <c r="E2780" s="206">
        <f t="shared" si="258"/>
        <v>0.10206378865979383</v>
      </c>
      <c r="F2780" s="765">
        <v>9.75</v>
      </c>
      <c r="G2780" s="765">
        <v>1.492</v>
      </c>
      <c r="H2780" s="337">
        <f t="shared" si="259"/>
        <v>2.2270708762886611</v>
      </c>
      <c r="I2780" s="34">
        <f t="shared" si="260"/>
        <v>2.2270708762886671E-2</v>
      </c>
      <c r="J2780" s="338">
        <f t="shared" si="261"/>
        <v>-5.8980598183211441E-17</v>
      </c>
      <c r="K2780" s="1786"/>
      <c r="L2780" s="1787"/>
      <c r="M2780" s="1786"/>
      <c r="N2780" s="1786"/>
      <c r="O2780" s="1786"/>
      <c r="P2780" s="1786"/>
      <c r="Q2780" s="1786"/>
    </row>
    <row r="2781" spans="1:17">
      <c r="A2781" s="764">
        <v>41341</v>
      </c>
      <c r="B2781" s="154">
        <f t="shared" si="255"/>
        <v>8.1449999999999995E-2</v>
      </c>
      <c r="C2781" s="206">
        <f t="shared" si="257"/>
        <v>7.9811726804123656E-2</v>
      </c>
      <c r="D2781" s="33">
        <f t="shared" si="256"/>
        <v>9.6699999999999994E-2</v>
      </c>
      <c r="E2781" s="206">
        <f t="shared" si="258"/>
        <v>0.10206172680412373</v>
      </c>
      <c r="F2781" s="765">
        <v>9.67</v>
      </c>
      <c r="G2781" s="765">
        <v>1.5250000000000001</v>
      </c>
      <c r="H2781" s="337">
        <f t="shared" si="259"/>
        <v>2.2250000000000014</v>
      </c>
      <c r="I2781" s="34">
        <f t="shared" si="260"/>
        <v>2.2250000000000075E-2</v>
      </c>
      <c r="J2781" s="338">
        <f t="shared" si="261"/>
        <v>-6.2450045135165055E-17</v>
      </c>
      <c r="K2781" s="1786"/>
      <c r="L2781" s="1787"/>
      <c r="M2781" s="1786"/>
      <c r="N2781" s="1786"/>
      <c r="O2781" s="1786"/>
      <c r="P2781" s="1786"/>
      <c r="Q2781" s="1786"/>
    </row>
    <row r="2782" spans="1:17">
      <c r="A2782" s="764">
        <v>41344</v>
      </c>
      <c r="B2782" s="154">
        <f t="shared" si="255"/>
        <v>8.1739999999999993E-2</v>
      </c>
      <c r="C2782" s="206">
        <f t="shared" si="257"/>
        <v>7.983217783505149E-2</v>
      </c>
      <c r="D2782" s="33">
        <f t="shared" si="256"/>
        <v>9.69E-2</v>
      </c>
      <c r="E2782" s="206">
        <f t="shared" si="258"/>
        <v>0.10206108247422682</v>
      </c>
      <c r="F2782" s="765">
        <v>9.69</v>
      </c>
      <c r="G2782" s="765">
        <v>1.516</v>
      </c>
      <c r="H2782" s="337">
        <f t="shared" si="259"/>
        <v>2.2228904639175275</v>
      </c>
      <c r="I2782" s="34">
        <f t="shared" si="260"/>
        <v>2.2228904639175331E-2</v>
      </c>
      <c r="J2782" s="338">
        <f t="shared" si="261"/>
        <v>-5.5511151231257827E-17</v>
      </c>
      <c r="K2782" s="1786"/>
      <c r="L2782" s="1787"/>
      <c r="M2782" s="1786"/>
      <c r="N2782" s="1786"/>
      <c r="O2782" s="1786"/>
      <c r="P2782" s="1786"/>
      <c r="Q2782" s="1786"/>
    </row>
    <row r="2783" spans="1:17">
      <c r="A2783" s="764">
        <v>41345</v>
      </c>
      <c r="B2783" s="154">
        <f t="shared" si="255"/>
        <v>8.2089999999999996E-2</v>
      </c>
      <c r="C2783" s="206">
        <f t="shared" si="257"/>
        <v>7.9853157216494788E-2</v>
      </c>
      <c r="D2783" s="33">
        <f t="shared" si="256"/>
        <v>9.69E-2</v>
      </c>
      <c r="E2783" s="206">
        <f t="shared" si="258"/>
        <v>0.10206018041237115</v>
      </c>
      <c r="F2783" s="765">
        <v>9.69</v>
      </c>
      <c r="G2783" s="765">
        <v>1.4810000000000001</v>
      </c>
      <c r="H2783" s="337">
        <f t="shared" si="259"/>
        <v>2.2207023195876303</v>
      </c>
      <c r="I2783" s="34">
        <f t="shared" si="260"/>
        <v>2.2207023195876363E-2</v>
      </c>
      <c r="J2783" s="338">
        <f t="shared" si="261"/>
        <v>-5.8980598183211441E-17</v>
      </c>
      <c r="K2783" s="1786"/>
      <c r="L2783" s="1787"/>
      <c r="M2783" s="1786"/>
      <c r="N2783" s="1786"/>
      <c r="O2783" s="1786"/>
      <c r="P2783" s="1786"/>
      <c r="Q2783" s="1786"/>
    </row>
    <row r="2784" spans="1:17">
      <c r="A2784" s="764">
        <v>41346</v>
      </c>
      <c r="B2784" s="154">
        <f t="shared" si="255"/>
        <v>8.2189999999999999E-2</v>
      </c>
      <c r="C2784" s="206">
        <f t="shared" si="257"/>
        <v>7.9874626288659739E-2</v>
      </c>
      <c r="D2784" s="33">
        <f t="shared" si="256"/>
        <v>9.6999999999999989E-2</v>
      </c>
      <c r="E2784" s="206">
        <f t="shared" si="258"/>
        <v>0.10205992268041239</v>
      </c>
      <c r="F2784" s="765">
        <v>9.6999999999999993</v>
      </c>
      <c r="G2784" s="765">
        <v>1.4810000000000001</v>
      </c>
      <c r="H2784" s="337">
        <f t="shared" si="259"/>
        <v>2.2185296391752596</v>
      </c>
      <c r="I2784" s="34">
        <f t="shared" si="260"/>
        <v>2.2185296391752651E-2</v>
      </c>
      <c r="J2784" s="338">
        <f t="shared" si="261"/>
        <v>-5.5511151231257827E-17</v>
      </c>
      <c r="K2784" s="1786"/>
      <c r="L2784" s="1787"/>
      <c r="M2784" s="1786"/>
      <c r="N2784" s="1786"/>
      <c r="O2784" s="1786"/>
      <c r="P2784" s="1786"/>
      <c r="Q2784" s="1786"/>
    </row>
    <row r="2785" spans="1:17">
      <c r="A2785" s="764">
        <v>41347</v>
      </c>
      <c r="B2785" s="154">
        <f t="shared" si="255"/>
        <v>8.1669999999999993E-2</v>
      </c>
      <c r="C2785" s="206">
        <f t="shared" si="257"/>
        <v>7.9894755154639119E-2</v>
      </c>
      <c r="D2785" s="33">
        <f t="shared" si="256"/>
        <v>9.64E-2</v>
      </c>
      <c r="E2785" s="206">
        <f t="shared" si="258"/>
        <v>0.10205837628865981</v>
      </c>
      <c r="F2785" s="765">
        <v>9.64</v>
      </c>
      <c r="G2785" s="765">
        <v>1.4730000000000001</v>
      </c>
      <c r="H2785" s="337">
        <f t="shared" si="259"/>
        <v>2.2163621134020635</v>
      </c>
      <c r="I2785" s="34">
        <f t="shared" si="260"/>
        <v>2.2163621134020692E-2</v>
      </c>
      <c r="J2785" s="338">
        <f t="shared" si="261"/>
        <v>-5.5511151231257827E-17</v>
      </c>
      <c r="K2785" s="1786"/>
      <c r="L2785" s="1787"/>
      <c r="M2785" s="1786"/>
      <c r="N2785" s="1786"/>
      <c r="O2785" s="1786"/>
      <c r="P2785" s="1786"/>
      <c r="Q2785" s="1786"/>
    </row>
    <row r="2786" spans="1:17">
      <c r="A2786" s="764">
        <v>41348</v>
      </c>
      <c r="B2786" s="154">
        <f t="shared" si="255"/>
        <v>8.1950000000000009E-2</v>
      </c>
      <c r="C2786" s="206">
        <f t="shared" si="257"/>
        <v>7.9916069587628827E-2</v>
      </c>
      <c r="D2786" s="33">
        <f t="shared" si="256"/>
        <v>9.6500000000000002E-2</v>
      </c>
      <c r="E2786" s="206">
        <f t="shared" si="258"/>
        <v>0.10205798969072168</v>
      </c>
      <c r="F2786" s="765">
        <v>9.65</v>
      </c>
      <c r="G2786" s="765">
        <v>1.4550000000000001</v>
      </c>
      <c r="H2786" s="337">
        <f t="shared" si="259"/>
        <v>2.2141920103092803</v>
      </c>
      <c r="I2786" s="34">
        <f t="shared" si="260"/>
        <v>2.2141920103092849E-2</v>
      </c>
      <c r="J2786" s="338">
        <f t="shared" si="261"/>
        <v>-4.5102810375396984E-17</v>
      </c>
      <c r="K2786" s="1786"/>
      <c r="L2786" s="1787"/>
      <c r="M2786" s="1786"/>
      <c r="N2786" s="1786"/>
      <c r="O2786" s="1786"/>
      <c r="P2786" s="1786"/>
      <c r="Q2786" s="1786"/>
    </row>
    <row r="2787" spans="1:17">
      <c r="A2787" s="764">
        <v>41351</v>
      </c>
      <c r="B2787" s="154">
        <f t="shared" si="255"/>
        <v>8.2530000000000006E-2</v>
      </c>
      <c r="C2787" s="206">
        <f t="shared" si="257"/>
        <v>7.9938414948453565E-2</v>
      </c>
      <c r="D2787" s="33">
        <f t="shared" si="256"/>
        <v>9.6600000000000005E-2</v>
      </c>
      <c r="E2787" s="206">
        <f t="shared" si="258"/>
        <v>0.10205837628865981</v>
      </c>
      <c r="F2787" s="765">
        <v>9.66</v>
      </c>
      <c r="G2787" s="765">
        <v>1.407</v>
      </c>
      <c r="H2787" s="337">
        <f t="shared" si="259"/>
        <v>2.21199613402062</v>
      </c>
      <c r="I2787" s="34">
        <f t="shared" si="260"/>
        <v>2.2119961340206246E-2</v>
      </c>
      <c r="J2787" s="338">
        <f t="shared" si="261"/>
        <v>-4.5102810375396984E-17</v>
      </c>
      <c r="K2787" s="1786"/>
      <c r="L2787" s="1787"/>
      <c r="M2787" s="1786"/>
      <c r="N2787" s="1786"/>
      <c r="O2787" s="1786"/>
      <c r="P2787" s="1786"/>
      <c r="Q2787" s="1786"/>
    </row>
    <row r="2788" spans="1:17">
      <c r="A2788" s="764">
        <v>41352</v>
      </c>
      <c r="B2788" s="154">
        <f t="shared" si="255"/>
        <v>8.3539999999999989E-2</v>
      </c>
      <c r="C2788" s="206">
        <f t="shared" si="257"/>
        <v>7.9962268041237072E-2</v>
      </c>
      <c r="D2788" s="33">
        <f t="shared" si="256"/>
        <v>9.6999999999999989E-2</v>
      </c>
      <c r="E2788" s="206">
        <f t="shared" si="258"/>
        <v>0.10205927835051547</v>
      </c>
      <c r="F2788" s="765">
        <v>9.6999999999999993</v>
      </c>
      <c r="G2788" s="765">
        <v>1.3460000000000001</v>
      </c>
      <c r="H2788" s="337">
        <f t="shared" si="259"/>
        <v>2.2097010309278362</v>
      </c>
      <c r="I2788" s="34">
        <f t="shared" si="260"/>
        <v>2.2097010309278395E-2</v>
      </c>
      <c r="J2788" s="338">
        <f t="shared" si="261"/>
        <v>-3.1225022567582528E-17</v>
      </c>
      <c r="K2788" s="1786"/>
      <c r="L2788" s="1787"/>
      <c r="M2788" s="1786"/>
      <c r="N2788" s="1786"/>
      <c r="O2788" s="1786"/>
      <c r="P2788" s="1786"/>
      <c r="Q2788" s="1786"/>
    </row>
    <row r="2789" spans="1:17">
      <c r="A2789" s="764">
        <v>41353</v>
      </c>
      <c r="B2789" s="154">
        <f t="shared" si="255"/>
        <v>8.2830000000000001E-2</v>
      </c>
      <c r="C2789" s="206">
        <f t="shared" si="257"/>
        <v>7.9984716494845315E-2</v>
      </c>
      <c r="D2789" s="33">
        <f t="shared" si="256"/>
        <v>9.6699999999999994E-2</v>
      </c>
      <c r="E2789" s="206">
        <f t="shared" si="258"/>
        <v>0.10205953608247423</v>
      </c>
      <c r="F2789" s="765">
        <v>9.67</v>
      </c>
      <c r="G2789" s="765">
        <v>1.387</v>
      </c>
      <c r="H2789" s="337">
        <f t="shared" si="259"/>
        <v>2.2074819587628878</v>
      </c>
      <c r="I2789" s="34">
        <f t="shared" si="260"/>
        <v>2.2074819587628913E-2</v>
      </c>
      <c r="J2789" s="338">
        <f t="shared" si="261"/>
        <v>-3.4694469519536142E-17</v>
      </c>
      <c r="K2789" s="1786"/>
      <c r="L2789" s="1787"/>
      <c r="M2789" s="1786"/>
      <c r="N2789" s="1786"/>
      <c r="O2789" s="1786"/>
      <c r="P2789" s="1786"/>
      <c r="Q2789" s="1786"/>
    </row>
    <row r="2790" spans="1:17">
      <c r="A2790" s="764">
        <v>41354</v>
      </c>
      <c r="B2790" s="154">
        <f t="shared" si="255"/>
        <v>8.345000000000001E-2</v>
      </c>
      <c r="C2790" s="206">
        <f t="shared" si="257"/>
        <v>8.0007461340206143E-2</v>
      </c>
      <c r="D2790" s="33">
        <f t="shared" si="256"/>
        <v>9.7100000000000006E-2</v>
      </c>
      <c r="E2790" s="206">
        <f t="shared" si="258"/>
        <v>0.10206030927835054</v>
      </c>
      <c r="F2790" s="765">
        <v>9.7100000000000009</v>
      </c>
      <c r="G2790" s="765">
        <v>1.365</v>
      </c>
      <c r="H2790" s="337">
        <f t="shared" si="259"/>
        <v>2.205284793814434</v>
      </c>
      <c r="I2790" s="34">
        <f t="shared" si="260"/>
        <v>2.2052847938144396E-2</v>
      </c>
      <c r="J2790" s="338">
        <f t="shared" si="261"/>
        <v>-5.5511151231257827E-17</v>
      </c>
      <c r="K2790" s="1786"/>
      <c r="L2790" s="1787"/>
      <c r="M2790" s="1786"/>
      <c r="N2790" s="1786"/>
      <c r="O2790" s="1786"/>
      <c r="P2790" s="1786"/>
      <c r="Q2790" s="1786"/>
    </row>
    <row r="2791" spans="1:17">
      <c r="A2791" s="764">
        <v>41355</v>
      </c>
      <c r="B2791" s="154">
        <f t="shared" si="255"/>
        <v>8.3510000000000015E-2</v>
      </c>
      <c r="C2791" s="206">
        <f t="shared" si="257"/>
        <v>8.0030876288659736E-2</v>
      </c>
      <c r="D2791" s="33">
        <f t="shared" si="256"/>
        <v>9.7299999999999998E-2</v>
      </c>
      <c r="E2791" s="206">
        <f t="shared" si="258"/>
        <v>0.10206211340206187</v>
      </c>
      <c r="F2791" s="765">
        <v>9.73</v>
      </c>
      <c r="G2791" s="765">
        <v>1.379</v>
      </c>
      <c r="H2791" s="337">
        <f t="shared" si="259"/>
        <v>2.2031237113402073</v>
      </c>
      <c r="I2791" s="34">
        <f t="shared" si="260"/>
        <v>2.203123711340213E-2</v>
      </c>
      <c r="J2791" s="338">
        <f t="shared" si="261"/>
        <v>-5.5511151231257827E-17</v>
      </c>
      <c r="K2791" s="1786"/>
      <c r="L2791" s="1787"/>
      <c r="M2791" s="1786"/>
      <c r="N2791" s="1786"/>
      <c r="O2791" s="1786"/>
      <c r="P2791" s="1786"/>
      <c r="Q2791" s="1786"/>
    </row>
    <row r="2792" spans="1:17">
      <c r="A2792" s="764">
        <v>41358</v>
      </c>
      <c r="B2792" s="154">
        <f t="shared" si="255"/>
        <v>8.4730000000000014E-2</v>
      </c>
      <c r="C2792" s="206">
        <f t="shared" si="257"/>
        <v>8.0056546391752526E-2</v>
      </c>
      <c r="D2792" s="33">
        <f t="shared" si="256"/>
        <v>9.8000000000000004E-2</v>
      </c>
      <c r="E2792" s="206">
        <f t="shared" si="258"/>
        <v>0.10206520618556701</v>
      </c>
      <c r="F2792" s="765">
        <v>9.8000000000000007</v>
      </c>
      <c r="G2792" s="765">
        <v>1.327</v>
      </c>
      <c r="H2792" s="337">
        <f t="shared" si="259"/>
        <v>2.2008659793814442</v>
      </c>
      <c r="I2792" s="34">
        <f t="shared" si="260"/>
        <v>2.2008659793814486E-2</v>
      </c>
      <c r="J2792" s="338">
        <f t="shared" si="261"/>
        <v>-4.5102810375396984E-17</v>
      </c>
      <c r="K2792" s="1786"/>
      <c r="L2792" s="1787"/>
      <c r="M2792" s="1786"/>
      <c r="N2792" s="1786"/>
      <c r="O2792" s="1786"/>
      <c r="P2792" s="1786"/>
      <c r="Q2792" s="1786"/>
    </row>
    <row r="2793" spans="1:17">
      <c r="A2793" s="764">
        <v>41359</v>
      </c>
      <c r="B2793" s="154">
        <f t="shared" si="255"/>
        <v>8.455E-2</v>
      </c>
      <c r="C2793" s="206">
        <f t="shared" si="257"/>
        <v>8.0083827319587575E-2</v>
      </c>
      <c r="D2793" s="33">
        <f t="shared" si="256"/>
        <v>9.8000000000000004E-2</v>
      </c>
      <c r="E2793" s="206">
        <f t="shared" si="258"/>
        <v>0.10206920103092784</v>
      </c>
      <c r="F2793" s="765">
        <v>9.8000000000000007</v>
      </c>
      <c r="G2793" s="765">
        <v>1.345</v>
      </c>
      <c r="H2793" s="337">
        <f t="shared" si="259"/>
        <v>2.1985373711340217</v>
      </c>
      <c r="I2793" s="34">
        <f t="shared" si="260"/>
        <v>2.1985373711340267E-2</v>
      </c>
      <c r="J2793" s="338">
        <f t="shared" si="261"/>
        <v>-4.8572257327350599E-17</v>
      </c>
      <c r="K2793" s="1786"/>
      <c r="L2793" s="1787"/>
      <c r="M2793" s="1786"/>
      <c r="N2793" s="1786"/>
      <c r="O2793" s="1786"/>
      <c r="P2793" s="1786"/>
      <c r="Q2793" s="1786"/>
    </row>
    <row r="2794" spans="1:17">
      <c r="A2794" s="764">
        <v>41360</v>
      </c>
      <c r="B2794" s="154">
        <f t="shared" si="255"/>
        <v>8.5999999999999993E-2</v>
      </c>
      <c r="C2794" s="206">
        <f t="shared" si="257"/>
        <v>8.0113079896907163E-2</v>
      </c>
      <c r="D2794" s="33">
        <f t="shared" si="256"/>
        <v>9.8699999999999996E-2</v>
      </c>
      <c r="E2794" s="206">
        <f t="shared" si="258"/>
        <v>0.1020742268041237</v>
      </c>
      <c r="F2794" s="765">
        <v>9.8699999999999992</v>
      </c>
      <c r="G2794" s="765">
        <v>1.27</v>
      </c>
      <c r="H2794" s="337">
        <f t="shared" si="259"/>
        <v>2.1961146907216507</v>
      </c>
      <c r="I2794" s="34">
        <f t="shared" si="260"/>
        <v>2.1961146907216539E-2</v>
      </c>
      <c r="J2794" s="338">
        <f t="shared" si="261"/>
        <v>-3.1225022567582528E-17</v>
      </c>
      <c r="K2794" s="1786"/>
      <c r="L2794" s="1787"/>
      <c r="M2794" s="1786"/>
      <c r="N2794" s="1786"/>
      <c r="O2794" s="1786"/>
      <c r="P2794" s="1786"/>
      <c r="Q2794" s="1786"/>
    </row>
    <row r="2795" spans="1:17">
      <c r="A2795" s="764">
        <v>41361</v>
      </c>
      <c r="B2795" s="154">
        <f t="shared" si="255"/>
        <v>8.5910000000000014E-2</v>
      </c>
      <c r="C2795" s="206">
        <f t="shared" si="257"/>
        <v>8.0142371134020562E-2</v>
      </c>
      <c r="D2795" s="33">
        <f t="shared" si="256"/>
        <v>9.8800000000000013E-2</v>
      </c>
      <c r="E2795" s="206">
        <f t="shared" si="258"/>
        <v>0.10207976804123711</v>
      </c>
      <c r="F2795" s="765">
        <v>9.8800000000000008</v>
      </c>
      <c r="G2795" s="765">
        <v>1.2889999999999999</v>
      </c>
      <c r="H2795" s="337">
        <f t="shared" si="259"/>
        <v>2.1937396907216509</v>
      </c>
      <c r="I2795" s="34">
        <f t="shared" si="260"/>
        <v>2.193739690721655E-2</v>
      </c>
      <c r="J2795" s="338">
        <f t="shared" si="261"/>
        <v>-4.163336342344337E-17</v>
      </c>
      <c r="K2795" s="1786"/>
      <c r="L2795" s="1787"/>
      <c r="M2795" s="1786"/>
      <c r="N2795" s="1786"/>
      <c r="O2795" s="1786"/>
      <c r="P2795" s="1786"/>
      <c r="Q2795" s="1786"/>
    </row>
    <row r="2796" spans="1:17">
      <c r="A2796" s="764">
        <v>41366</v>
      </c>
      <c r="B2796" s="154">
        <f t="shared" si="255"/>
        <v>8.5029999999999994E-2</v>
      </c>
      <c r="C2796" s="206">
        <f t="shared" si="257"/>
        <v>8.0169858247422621E-2</v>
      </c>
      <c r="D2796" s="33">
        <f t="shared" si="256"/>
        <v>9.8100000000000007E-2</v>
      </c>
      <c r="E2796" s="206">
        <f t="shared" si="258"/>
        <v>0.1020840206185567</v>
      </c>
      <c r="F2796" s="765">
        <v>9.81</v>
      </c>
      <c r="G2796" s="765">
        <v>1.3069999999999999</v>
      </c>
      <c r="H2796" s="337">
        <f t="shared" si="259"/>
        <v>2.1914162371134034</v>
      </c>
      <c r="I2796" s="34">
        <f t="shared" si="260"/>
        <v>2.1914162371134083E-2</v>
      </c>
      <c r="J2796" s="338">
        <f t="shared" si="261"/>
        <v>-4.8572257327350599E-17</v>
      </c>
      <c r="K2796" s="1786"/>
      <c r="L2796" s="1787"/>
      <c r="M2796" s="1786"/>
      <c r="N2796" s="1786"/>
      <c r="O2796" s="1786"/>
      <c r="P2796" s="1786"/>
      <c r="Q2796" s="1786"/>
    </row>
    <row r="2797" spans="1:17">
      <c r="A2797" s="764">
        <v>41367</v>
      </c>
      <c r="B2797" s="154">
        <f t="shared" si="255"/>
        <v>8.5719999999999991E-2</v>
      </c>
      <c r="C2797" s="206">
        <f t="shared" si="257"/>
        <v>8.0197487113402008E-2</v>
      </c>
      <c r="D2797" s="33">
        <f t="shared" si="256"/>
        <v>9.8599999999999993E-2</v>
      </c>
      <c r="E2797" s="206">
        <f t="shared" si="258"/>
        <v>0.10208840206185568</v>
      </c>
      <c r="F2797" s="765">
        <v>9.86</v>
      </c>
      <c r="G2797" s="765">
        <v>1.288</v>
      </c>
      <c r="H2797" s="337">
        <f t="shared" si="259"/>
        <v>2.1890914948453624</v>
      </c>
      <c r="I2797" s="34">
        <f t="shared" si="260"/>
        <v>2.1890914948453674E-2</v>
      </c>
      <c r="J2797" s="338">
        <f t="shared" si="261"/>
        <v>-5.2041704279304213E-17</v>
      </c>
      <c r="K2797" s="1786"/>
      <c r="L2797" s="1787"/>
      <c r="M2797" s="1786"/>
      <c r="N2797" s="1786"/>
      <c r="O2797" s="1786"/>
      <c r="P2797" s="1786"/>
      <c r="Q2797" s="1786"/>
    </row>
    <row r="2798" spans="1:17">
      <c r="A2798" s="764">
        <v>41368</v>
      </c>
      <c r="B2798" s="154">
        <f t="shared" si="255"/>
        <v>8.6609999999999993E-2</v>
      </c>
      <c r="C2798" s="206">
        <f t="shared" si="257"/>
        <v>8.0227371134020564E-2</v>
      </c>
      <c r="D2798" s="33">
        <f t="shared" si="256"/>
        <v>9.9000000000000005E-2</v>
      </c>
      <c r="E2798" s="206">
        <f t="shared" si="258"/>
        <v>0.1020944587628866</v>
      </c>
      <c r="F2798" s="765">
        <v>9.9</v>
      </c>
      <c r="G2798" s="765">
        <v>1.2390000000000001</v>
      </c>
      <c r="H2798" s="337">
        <f t="shared" si="259"/>
        <v>2.1867087628865995</v>
      </c>
      <c r="I2798" s="34">
        <f t="shared" si="260"/>
        <v>2.1867087628866036E-2</v>
      </c>
      <c r="J2798" s="338">
        <f t="shared" si="261"/>
        <v>-4.163336342344337E-17</v>
      </c>
      <c r="K2798" s="1786"/>
      <c r="L2798" s="1787"/>
      <c r="M2798" s="1786"/>
      <c r="N2798" s="1786"/>
      <c r="O2798" s="1786"/>
      <c r="P2798" s="1786"/>
      <c r="Q2798" s="1786"/>
    </row>
    <row r="2799" spans="1:17">
      <c r="A2799" s="764">
        <v>41369</v>
      </c>
      <c r="B2799" s="154">
        <f t="shared" si="255"/>
        <v>8.7780000000000011E-2</v>
      </c>
      <c r="C2799" s="206">
        <f t="shared" si="257"/>
        <v>8.0260244845360776E-2</v>
      </c>
      <c r="D2799" s="33">
        <f t="shared" si="256"/>
        <v>9.9900000000000003E-2</v>
      </c>
      <c r="E2799" s="206">
        <f t="shared" si="258"/>
        <v>0.10210244845360825</v>
      </c>
      <c r="F2799" s="765">
        <v>9.99</v>
      </c>
      <c r="G2799" s="765">
        <v>1.212</v>
      </c>
      <c r="H2799" s="337">
        <f t="shared" si="259"/>
        <v>2.1842203608247441</v>
      </c>
      <c r="I2799" s="34">
        <f t="shared" si="260"/>
        <v>2.1842203608247471E-2</v>
      </c>
      <c r="J2799" s="338">
        <f t="shared" si="261"/>
        <v>-2.7755575615628914E-17</v>
      </c>
      <c r="K2799" s="1786"/>
      <c r="L2799" s="1787"/>
      <c r="M2799" s="1786"/>
      <c r="N2799" s="1786"/>
      <c r="O2799" s="1786"/>
      <c r="P2799" s="1786"/>
      <c r="Q2799" s="1786"/>
    </row>
    <row r="2800" spans="1:17">
      <c r="A2800" s="764">
        <v>41372</v>
      </c>
      <c r="B2800" s="154">
        <f t="shared" si="255"/>
        <v>8.7730000000000002E-2</v>
      </c>
      <c r="C2800" s="206">
        <f t="shared" si="257"/>
        <v>8.0292615979381407E-2</v>
      </c>
      <c r="D2800" s="33">
        <f t="shared" si="256"/>
        <v>0.10009999999999999</v>
      </c>
      <c r="E2800" s="206">
        <f t="shared" si="258"/>
        <v>0.10211056701030927</v>
      </c>
      <c r="F2800" s="765">
        <v>10.01</v>
      </c>
      <c r="G2800" s="765">
        <v>1.2370000000000001</v>
      </c>
      <c r="H2800" s="337">
        <f t="shared" si="259"/>
        <v>2.1817951030927856</v>
      </c>
      <c r="I2800" s="34">
        <f t="shared" si="260"/>
        <v>2.181795103092786E-2</v>
      </c>
      <c r="J2800" s="338">
        <f t="shared" si="261"/>
        <v>0</v>
      </c>
      <c r="K2800" s="1786"/>
      <c r="L2800" s="1787"/>
      <c r="M2800" s="1786"/>
      <c r="N2800" s="1786"/>
      <c r="O2800" s="1786"/>
      <c r="P2800" s="1786"/>
      <c r="Q2800" s="1786"/>
    </row>
    <row r="2801" spans="1:17">
      <c r="A2801" s="764">
        <v>41373</v>
      </c>
      <c r="B2801" s="154">
        <f t="shared" si="255"/>
        <v>8.7000000000000008E-2</v>
      </c>
      <c r="C2801" s="206">
        <f t="shared" si="257"/>
        <v>8.0322976804123661E-2</v>
      </c>
      <c r="D2801" s="33">
        <f t="shared" si="256"/>
        <v>9.9600000000000008E-2</v>
      </c>
      <c r="E2801" s="206">
        <f t="shared" si="258"/>
        <v>0.10211726804123709</v>
      </c>
      <c r="F2801" s="765">
        <v>9.9600000000000009</v>
      </c>
      <c r="G2801" s="765">
        <v>1.26</v>
      </c>
      <c r="H2801" s="337">
        <f t="shared" si="259"/>
        <v>2.1794291237113423</v>
      </c>
      <c r="I2801" s="34">
        <f t="shared" si="260"/>
        <v>2.1794291237113433E-2</v>
      </c>
      <c r="J2801" s="338">
        <f t="shared" si="261"/>
        <v>0</v>
      </c>
      <c r="K2801" s="1786"/>
      <c r="L2801" s="1787"/>
      <c r="M2801" s="1786"/>
      <c r="N2801" s="1786"/>
      <c r="O2801" s="1786"/>
      <c r="P2801" s="1786"/>
      <c r="Q2801" s="1786"/>
    </row>
    <row r="2802" spans="1:17">
      <c r="A2802" s="764">
        <v>41374</v>
      </c>
      <c r="B2802" s="154">
        <f t="shared" si="255"/>
        <v>8.516E-2</v>
      </c>
      <c r="C2802" s="206">
        <f t="shared" si="257"/>
        <v>8.0353028350515401E-2</v>
      </c>
      <c r="D2802" s="33">
        <f t="shared" si="256"/>
        <v>9.820000000000001E-2</v>
      </c>
      <c r="E2802" s="206">
        <f t="shared" si="258"/>
        <v>0.10212332474226804</v>
      </c>
      <c r="F2802" s="765">
        <v>9.82</v>
      </c>
      <c r="G2802" s="765">
        <v>1.304</v>
      </c>
      <c r="H2802" s="337">
        <f t="shared" si="259"/>
        <v>2.1770296391752599</v>
      </c>
      <c r="I2802" s="34">
        <f t="shared" si="260"/>
        <v>2.1770296391752639E-2</v>
      </c>
      <c r="J2802" s="338">
        <f t="shared" si="261"/>
        <v>-3.8163916471489756E-17</v>
      </c>
      <c r="K2802" s="1786"/>
      <c r="L2802" s="1787"/>
      <c r="M2802" s="1786"/>
      <c r="N2802" s="1786"/>
      <c r="O2802" s="1786"/>
      <c r="P2802" s="1786"/>
      <c r="Q2802" s="1786"/>
    </row>
    <row r="2803" spans="1:17">
      <c r="A2803" s="764">
        <v>41375</v>
      </c>
      <c r="B2803" s="154">
        <f t="shared" si="255"/>
        <v>8.4589999999999999E-2</v>
      </c>
      <c r="C2803" s="206">
        <f t="shared" si="257"/>
        <v>8.0382615979381386E-2</v>
      </c>
      <c r="D2803" s="33">
        <f t="shared" si="256"/>
        <v>9.7599999999999992E-2</v>
      </c>
      <c r="E2803" s="206">
        <f t="shared" si="258"/>
        <v>0.10212873711340205</v>
      </c>
      <c r="F2803" s="765">
        <v>9.76</v>
      </c>
      <c r="G2803" s="765">
        <v>1.3009999999999999</v>
      </c>
      <c r="H2803" s="337">
        <f t="shared" si="259"/>
        <v>2.1746121134020644</v>
      </c>
      <c r="I2803" s="34">
        <f t="shared" si="260"/>
        <v>2.1746121134020663E-2</v>
      </c>
      <c r="J2803" s="338">
        <f t="shared" si="261"/>
        <v>0</v>
      </c>
      <c r="K2803" s="1786"/>
      <c r="L2803" s="1787"/>
      <c r="M2803" s="1786"/>
      <c r="N2803" s="1786"/>
      <c r="O2803" s="1786"/>
      <c r="P2803" s="1786"/>
      <c r="Q2803" s="1786"/>
    </row>
    <row r="2804" spans="1:17">
      <c r="A2804" s="764">
        <v>41376</v>
      </c>
      <c r="B2804" s="154">
        <f t="shared" si="255"/>
        <v>8.5600000000000009E-2</v>
      </c>
      <c r="C2804" s="206">
        <f t="shared" si="257"/>
        <v>8.041297680412364E-2</v>
      </c>
      <c r="D2804" s="33">
        <f t="shared" si="256"/>
        <v>9.820000000000001E-2</v>
      </c>
      <c r="E2804" s="206">
        <f t="shared" si="258"/>
        <v>0.10213479381443298</v>
      </c>
      <c r="F2804" s="765">
        <v>9.82</v>
      </c>
      <c r="G2804" s="765">
        <v>1.26</v>
      </c>
      <c r="H2804" s="337">
        <f t="shared" si="259"/>
        <v>2.1721817010309303</v>
      </c>
      <c r="I2804" s="34">
        <f t="shared" si="260"/>
        <v>2.1721817010309341E-2</v>
      </c>
      <c r="J2804" s="338">
        <f t="shared" si="261"/>
        <v>-3.8163916471489756E-17</v>
      </c>
      <c r="K2804" s="1786"/>
      <c r="L2804" s="1787"/>
      <c r="M2804" s="1786"/>
      <c r="N2804" s="1786"/>
      <c r="O2804" s="1786"/>
      <c r="P2804" s="1786"/>
      <c r="Q2804" s="1786"/>
    </row>
    <row r="2805" spans="1:17">
      <c r="A2805" s="764">
        <v>41379</v>
      </c>
      <c r="B2805" s="154">
        <f t="shared" si="255"/>
        <v>8.6449999999999999E-2</v>
      </c>
      <c r="C2805" s="206">
        <f t="shared" si="257"/>
        <v>8.0445103092783452E-2</v>
      </c>
      <c r="D2805" s="33">
        <f t="shared" si="256"/>
        <v>9.8900000000000002E-2</v>
      </c>
      <c r="E2805" s="206">
        <f t="shared" si="258"/>
        <v>0.10214252577319587</v>
      </c>
      <c r="F2805" s="765">
        <v>9.89</v>
      </c>
      <c r="G2805" s="765">
        <v>1.2450000000000001</v>
      </c>
      <c r="H2805" s="337">
        <f t="shared" si="259"/>
        <v>2.1697422680412397</v>
      </c>
      <c r="I2805" s="34">
        <f t="shared" si="260"/>
        <v>2.1697422680412415E-2</v>
      </c>
      <c r="J2805" s="338">
        <f t="shared" si="261"/>
        <v>0</v>
      </c>
      <c r="K2805" s="1786"/>
      <c r="L2805" s="1787"/>
      <c r="M2805" s="1786"/>
      <c r="N2805" s="1786"/>
      <c r="O2805" s="1786"/>
      <c r="P2805" s="1786"/>
      <c r="Q2805" s="1786"/>
    </row>
    <row r="2806" spans="1:17">
      <c r="A2806" s="764">
        <v>41380</v>
      </c>
      <c r="B2806" s="154">
        <f t="shared" si="255"/>
        <v>8.653000000000001E-2</v>
      </c>
      <c r="C2806" s="206">
        <f t="shared" si="257"/>
        <v>8.0477512886597879E-2</v>
      </c>
      <c r="D2806" s="33">
        <f t="shared" si="256"/>
        <v>9.9299999999999999E-2</v>
      </c>
      <c r="E2806" s="206">
        <f t="shared" si="258"/>
        <v>0.10215103092783505</v>
      </c>
      <c r="F2806" s="765">
        <v>9.93</v>
      </c>
      <c r="G2806" s="765">
        <v>1.2769999999999999</v>
      </c>
      <c r="H2806" s="337">
        <f t="shared" si="259"/>
        <v>2.1673518041237139</v>
      </c>
      <c r="I2806" s="34">
        <f t="shared" si="260"/>
        <v>2.1673518041237169E-2</v>
      </c>
      <c r="J2806" s="338">
        <f t="shared" si="261"/>
        <v>-3.1225022567582528E-17</v>
      </c>
      <c r="K2806" s="1786"/>
      <c r="L2806" s="1787"/>
      <c r="M2806" s="1786"/>
      <c r="N2806" s="1786"/>
      <c r="O2806" s="1786"/>
      <c r="P2806" s="1786"/>
      <c r="Q2806" s="1786"/>
    </row>
    <row r="2807" spans="1:17">
      <c r="A2807" s="764">
        <v>41381</v>
      </c>
      <c r="B2807" s="154">
        <f t="shared" si="255"/>
        <v>8.8020000000000001E-2</v>
      </c>
      <c r="C2807" s="206">
        <f t="shared" si="257"/>
        <v>8.0510064432989636E-2</v>
      </c>
      <c r="D2807" s="33">
        <f t="shared" si="256"/>
        <v>0.1003</v>
      </c>
      <c r="E2807" s="206">
        <f t="shared" si="258"/>
        <v>0.10215966494845362</v>
      </c>
      <c r="F2807" s="765">
        <v>10.029999999999999</v>
      </c>
      <c r="G2807" s="765">
        <v>1.228</v>
      </c>
      <c r="H2807" s="337">
        <f t="shared" si="259"/>
        <v>2.1649600515463945</v>
      </c>
      <c r="I2807" s="34">
        <f t="shared" si="260"/>
        <v>2.1649600515463982E-2</v>
      </c>
      <c r="J2807" s="338">
        <f t="shared" si="261"/>
        <v>-3.8163916471489756E-17</v>
      </c>
      <c r="K2807" s="1786"/>
      <c r="L2807" s="1787"/>
      <c r="M2807" s="1786"/>
      <c r="N2807" s="1786"/>
      <c r="O2807" s="1786"/>
      <c r="P2807" s="1786"/>
      <c r="Q2807" s="1786"/>
    </row>
    <row r="2808" spans="1:17">
      <c r="A2808" s="764">
        <v>41382</v>
      </c>
      <c r="B2808" s="154">
        <f t="shared" si="255"/>
        <v>8.8240000000000013E-2</v>
      </c>
      <c r="C2808" s="206">
        <f t="shared" si="257"/>
        <v>8.0542177835051479E-2</v>
      </c>
      <c r="D2808" s="33">
        <f t="shared" si="256"/>
        <v>0.10050000000000001</v>
      </c>
      <c r="E2808" s="206">
        <f t="shared" si="258"/>
        <v>0.10216791237113401</v>
      </c>
      <c r="F2808" s="765">
        <v>10.050000000000001</v>
      </c>
      <c r="G2808" s="765">
        <v>1.226</v>
      </c>
      <c r="H2808" s="337">
        <f t="shared" si="259"/>
        <v>2.1625734536082502</v>
      </c>
      <c r="I2808" s="34">
        <f t="shared" si="260"/>
        <v>2.1625734536082533E-2</v>
      </c>
      <c r="J2808" s="338">
        <f t="shared" si="261"/>
        <v>-3.1225022567582528E-17</v>
      </c>
      <c r="K2808" s="1786"/>
      <c r="L2808" s="1787"/>
      <c r="M2808" s="1786"/>
      <c r="N2808" s="1786"/>
      <c r="O2808" s="1786"/>
      <c r="P2808" s="1786"/>
      <c r="Q2808" s="1786"/>
    </row>
    <row r="2809" spans="1:17">
      <c r="A2809" s="764">
        <v>41383</v>
      </c>
      <c r="B2809" s="154">
        <f t="shared" si="255"/>
        <v>8.7590000000000001E-2</v>
      </c>
      <c r="C2809" s="206">
        <f t="shared" si="257"/>
        <v>8.0574999999999938E-2</v>
      </c>
      <c r="D2809" s="33">
        <f t="shared" si="256"/>
        <v>0.10009999999999999</v>
      </c>
      <c r="E2809" s="206">
        <f t="shared" si="258"/>
        <v>0.10217693298969072</v>
      </c>
      <c r="F2809" s="765">
        <v>10.01</v>
      </c>
      <c r="G2809" s="765">
        <v>1.2509999999999999</v>
      </c>
      <c r="H2809" s="337">
        <f t="shared" si="259"/>
        <v>2.1601932989690749</v>
      </c>
      <c r="I2809" s="34">
        <f t="shared" si="260"/>
        <v>2.1601932989690778E-2</v>
      </c>
      <c r="J2809" s="338">
        <f t="shared" si="261"/>
        <v>-2.7755575615628914E-17</v>
      </c>
      <c r="K2809" s="1786"/>
      <c r="L2809" s="1787"/>
      <c r="M2809" s="1786"/>
      <c r="N2809" s="1786"/>
      <c r="O2809" s="1786"/>
      <c r="P2809" s="1786"/>
      <c r="Q2809" s="1786"/>
    </row>
    <row r="2810" spans="1:17">
      <c r="A2810" s="764">
        <v>41386</v>
      </c>
      <c r="B2810" s="154">
        <f t="shared" si="255"/>
        <v>8.7380000000000013E-2</v>
      </c>
      <c r="C2810" s="206">
        <f t="shared" si="257"/>
        <v>8.0606920103092741E-2</v>
      </c>
      <c r="D2810" s="33">
        <f t="shared" si="256"/>
        <v>9.9700000000000011E-2</v>
      </c>
      <c r="E2810" s="206">
        <f t="shared" si="258"/>
        <v>0.10218505154639175</v>
      </c>
      <c r="F2810" s="765">
        <v>9.9700000000000006</v>
      </c>
      <c r="G2810" s="765">
        <v>1.232</v>
      </c>
      <c r="H2810" s="337">
        <f t="shared" si="259"/>
        <v>2.1578131443298996</v>
      </c>
      <c r="I2810" s="34">
        <f t="shared" si="260"/>
        <v>2.1578131443299009E-2</v>
      </c>
      <c r="J2810" s="338">
        <f t="shared" si="261"/>
        <v>0</v>
      </c>
      <c r="K2810" s="1786"/>
      <c r="L2810" s="1787"/>
      <c r="M2810" s="1786"/>
      <c r="N2810" s="1786"/>
      <c r="O2810" s="1786"/>
      <c r="P2810" s="1786"/>
      <c r="Q2810" s="1786"/>
    </row>
    <row r="2811" spans="1:17">
      <c r="A2811" s="764">
        <v>41387</v>
      </c>
      <c r="B2811" s="154">
        <f t="shared" si="255"/>
        <v>8.5600000000000009E-2</v>
      </c>
      <c r="C2811" s="206">
        <f t="shared" si="257"/>
        <v>8.0635167525773141E-2</v>
      </c>
      <c r="D2811" s="33">
        <f t="shared" si="256"/>
        <v>9.820000000000001E-2</v>
      </c>
      <c r="E2811" s="206">
        <f t="shared" si="258"/>
        <v>0.10219020618556703</v>
      </c>
      <c r="F2811" s="765">
        <v>9.82</v>
      </c>
      <c r="G2811" s="765">
        <v>1.26</v>
      </c>
      <c r="H2811" s="337">
        <f t="shared" si="259"/>
        <v>2.1555038659793837</v>
      </c>
      <c r="I2811" s="34">
        <f t="shared" si="260"/>
        <v>2.1555038659793885E-2</v>
      </c>
      <c r="J2811" s="338">
        <f t="shared" si="261"/>
        <v>-4.8572257327350599E-17</v>
      </c>
      <c r="K2811" s="1786"/>
      <c r="L2811" s="1787"/>
      <c r="M2811" s="1786"/>
      <c r="N2811" s="1786"/>
      <c r="O2811" s="1786"/>
      <c r="P2811" s="1786"/>
      <c r="Q2811" s="1786"/>
    </row>
    <row r="2812" spans="1:17">
      <c r="A2812" s="764">
        <v>41388</v>
      </c>
      <c r="B2812" s="154">
        <f t="shared" si="255"/>
        <v>8.5519999999999999E-2</v>
      </c>
      <c r="C2812" s="206">
        <f t="shared" si="257"/>
        <v>8.0664329896907166E-2</v>
      </c>
      <c r="D2812" s="33">
        <f t="shared" si="256"/>
        <v>9.7899999999999987E-2</v>
      </c>
      <c r="E2812" s="206">
        <f t="shared" si="258"/>
        <v>0.10219587628865981</v>
      </c>
      <c r="F2812" s="765">
        <v>9.7899999999999991</v>
      </c>
      <c r="G2812" s="765">
        <v>1.238</v>
      </c>
      <c r="H2812" s="337">
        <f t="shared" si="259"/>
        <v>2.1531546391752605</v>
      </c>
      <c r="I2812" s="34">
        <f t="shared" si="260"/>
        <v>2.1531546391752643E-2</v>
      </c>
      <c r="J2812" s="338">
        <f t="shared" si="261"/>
        <v>-3.8163916471489756E-17</v>
      </c>
      <c r="K2812" s="1786"/>
      <c r="L2812" s="1787"/>
      <c r="M2812" s="1786"/>
      <c r="N2812" s="1786"/>
      <c r="O2812" s="1786"/>
      <c r="P2812" s="1786"/>
      <c r="Q2812" s="1786"/>
    </row>
    <row r="2813" spans="1:17">
      <c r="A2813" s="764">
        <v>41389</v>
      </c>
      <c r="B2813" s="154">
        <f t="shared" si="255"/>
        <v>8.4820000000000007E-2</v>
      </c>
      <c r="C2813" s="206">
        <f t="shared" si="257"/>
        <v>8.0692912371133976E-2</v>
      </c>
      <c r="D2813" s="33">
        <f t="shared" si="256"/>
        <v>9.7200000000000009E-2</v>
      </c>
      <c r="E2813" s="206">
        <f t="shared" si="258"/>
        <v>0.10220115979381444</v>
      </c>
      <c r="F2813" s="765">
        <v>9.7200000000000006</v>
      </c>
      <c r="G2813" s="765">
        <v>1.238</v>
      </c>
      <c r="H2813" s="337">
        <f t="shared" si="259"/>
        <v>2.150824742268044</v>
      </c>
      <c r="I2813" s="34">
        <f t="shared" si="260"/>
        <v>2.1508247422680468E-2</v>
      </c>
      <c r="J2813" s="338">
        <f t="shared" si="261"/>
        <v>-2.7755575615628914E-17</v>
      </c>
      <c r="K2813" s="1786"/>
      <c r="L2813" s="1787"/>
      <c r="M2813" s="1786"/>
      <c r="N2813" s="1786"/>
      <c r="O2813" s="1786"/>
      <c r="P2813" s="1786"/>
      <c r="Q2813" s="1786"/>
    </row>
    <row r="2814" spans="1:17">
      <c r="A2814" s="764">
        <v>41390</v>
      </c>
      <c r="B2814" s="154">
        <f t="shared" si="255"/>
        <v>8.5639999999999994E-2</v>
      </c>
      <c r="C2814" s="206">
        <f t="shared" si="257"/>
        <v>8.0718981958762814E-2</v>
      </c>
      <c r="D2814" s="33">
        <f t="shared" si="256"/>
        <v>9.7699999999999995E-2</v>
      </c>
      <c r="E2814" s="206">
        <f t="shared" si="258"/>
        <v>0.1022048969072165</v>
      </c>
      <c r="F2814" s="765">
        <v>9.77</v>
      </c>
      <c r="G2814" s="765">
        <v>1.206</v>
      </c>
      <c r="H2814" s="337">
        <f t="shared" si="259"/>
        <v>2.148591494845363</v>
      </c>
      <c r="I2814" s="34">
        <f t="shared" si="260"/>
        <v>2.1485914948453685E-2</v>
      </c>
      <c r="J2814" s="338">
        <f t="shared" si="261"/>
        <v>-5.5511151231257827E-17</v>
      </c>
      <c r="K2814" s="1786"/>
      <c r="L2814" s="1787"/>
      <c r="M2814" s="1786"/>
      <c r="N2814" s="1786"/>
      <c r="O2814" s="1786"/>
      <c r="P2814" s="1786"/>
      <c r="Q2814" s="1786"/>
    </row>
    <row r="2815" spans="1:17">
      <c r="A2815" s="764">
        <v>41393</v>
      </c>
      <c r="B2815" s="154">
        <f t="shared" si="255"/>
        <v>8.5059999999999997E-2</v>
      </c>
      <c r="C2815" s="206">
        <f t="shared" si="257"/>
        <v>8.0743505154639114E-2</v>
      </c>
      <c r="D2815" s="33">
        <f t="shared" si="256"/>
        <v>9.7100000000000006E-2</v>
      </c>
      <c r="E2815" s="206">
        <f t="shared" si="258"/>
        <v>0.10220579896907217</v>
      </c>
      <c r="F2815" s="765">
        <v>9.7100000000000009</v>
      </c>
      <c r="G2815" s="765">
        <v>1.204</v>
      </c>
      <c r="H2815" s="337">
        <f t="shared" si="259"/>
        <v>2.1462293814433013</v>
      </c>
      <c r="I2815" s="34">
        <f t="shared" si="260"/>
        <v>2.1462293814433056E-2</v>
      </c>
      <c r="J2815" s="338">
        <f t="shared" si="261"/>
        <v>-4.163336342344337E-17</v>
      </c>
      <c r="K2815" s="1786"/>
      <c r="L2815" s="1787"/>
      <c r="M2815" s="1786"/>
      <c r="N2815" s="1786"/>
      <c r="O2815" s="1786"/>
      <c r="P2815" s="1786"/>
      <c r="Q2815" s="1786"/>
    </row>
    <row r="2816" spans="1:17">
      <c r="A2816" s="764">
        <v>41394</v>
      </c>
      <c r="B2816" s="154">
        <f t="shared" si="255"/>
        <v>8.5040000000000018E-2</v>
      </c>
      <c r="C2816" s="206">
        <f t="shared" si="257"/>
        <v>8.0769742268041178E-2</v>
      </c>
      <c r="D2816" s="33">
        <f t="shared" si="256"/>
        <v>9.7200000000000009E-2</v>
      </c>
      <c r="E2816" s="206">
        <f t="shared" si="258"/>
        <v>0.10220824742268042</v>
      </c>
      <c r="F2816" s="765">
        <v>9.7200000000000006</v>
      </c>
      <c r="G2816" s="765">
        <v>1.216</v>
      </c>
      <c r="H2816" s="337">
        <f t="shared" si="259"/>
        <v>2.1438505154639196</v>
      </c>
      <c r="I2816" s="34">
        <f t="shared" si="260"/>
        <v>2.1438505154639242E-2</v>
      </c>
      <c r="J2816" s="338">
        <f t="shared" si="261"/>
        <v>-4.5102810375396984E-17</v>
      </c>
      <c r="K2816" s="1786"/>
      <c r="L2816" s="1787"/>
      <c r="M2816" s="1786"/>
      <c r="N2816" s="1786"/>
      <c r="O2816" s="1786"/>
      <c r="P2816" s="1786"/>
      <c r="Q2816" s="1786"/>
    </row>
    <row r="2817" spans="1:17">
      <c r="A2817" s="764">
        <v>41395</v>
      </c>
      <c r="B2817" s="154">
        <f t="shared" si="255"/>
        <v>8.5120000000000001E-2</v>
      </c>
      <c r="C2817" s="206">
        <f t="shared" si="257"/>
        <v>8.0795631443298918E-2</v>
      </c>
      <c r="D2817" s="33">
        <f t="shared" si="256"/>
        <v>9.7200000000000009E-2</v>
      </c>
      <c r="E2817" s="206">
        <f t="shared" si="258"/>
        <v>0.10221082474226806</v>
      </c>
      <c r="F2817" s="765">
        <v>9.7200000000000006</v>
      </c>
      <c r="G2817" s="765">
        <v>1.208</v>
      </c>
      <c r="H2817" s="337">
        <f t="shared" si="259"/>
        <v>2.1415193298969095</v>
      </c>
      <c r="I2817" s="34">
        <f t="shared" si="260"/>
        <v>2.141519329896914E-2</v>
      </c>
      <c r="J2817" s="338">
        <f t="shared" si="261"/>
        <v>-4.5102810375396984E-17</v>
      </c>
      <c r="K2817" s="1786"/>
      <c r="L2817" s="1787"/>
      <c r="M2817" s="1786"/>
      <c r="N2817" s="1786"/>
      <c r="O2817" s="1786"/>
      <c r="P2817" s="1786"/>
      <c r="Q2817" s="1786"/>
    </row>
    <row r="2818" spans="1:17">
      <c r="A2818" s="764">
        <v>41396</v>
      </c>
      <c r="B2818" s="154">
        <f t="shared" si="255"/>
        <v>8.5450000000000012E-2</v>
      </c>
      <c r="C2818" s="206">
        <f t="shared" si="257"/>
        <v>8.0822822164948405E-2</v>
      </c>
      <c r="D2818" s="33">
        <f t="shared" si="256"/>
        <v>9.7100000000000006E-2</v>
      </c>
      <c r="E2818" s="206">
        <f t="shared" si="258"/>
        <v>0.10221353092783506</v>
      </c>
      <c r="F2818" s="765">
        <v>9.7100000000000009</v>
      </c>
      <c r="G2818" s="765">
        <v>1.165</v>
      </c>
      <c r="H2818" s="337">
        <f t="shared" si="259"/>
        <v>2.1390708762886619</v>
      </c>
      <c r="I2818" s="34">
        <f t="shared" si="260"/>
        <v>2.1390708762886651E-2</v>
      </c>
      <c r="J2818" s="338">
        <f t="shared" si="261"/>
        <v>-3.1225022567582528E-17</v>
      </c>
      <c r="K2818" s="1786"/>
      <c r="L2818" s="1787"/>
      <c r="M2818" s="1786"/>
      <c r="N2818" s="1786"/>
      <c r="O2818" s="1786"/>
      <c r="P2818" s="1786"/>
      <c r="Q2818" s="1786"/>
    </row>
    <row r="2819" spans="1:17">
      <c r="A2819" s="764">
        <v>41397</v>
      </c>
      <c r="B2819" s="154">
        <f t="shared" si="255"/>
        <v>8.3900000000000002E-2</v>
      </c>
      <c r="C2819" s="206">
        <f t="shared" si="257"/>
        <v>8.0843298969072108E-2</v>
      </c>
      <c r="D2819" s="33">
        <f t="shared" si="256"/>
        <v>9.6300000000000011E-2</v>
      </c>
      <c r="E2819" s="206">
        <f t="shared" si="258"/>
        <v>0.10221198453608248</v>
      </c>
      <c r="F2819" s="765">
        <v>9.6300000000000008</v>
      </c>
      <c r="G2819" s="765">
        <v>1.24</v>
      </c>
      <c r="H2819" s="337">
        <f t="shared" si="259"/>
        <v>2.1368685567010335</v>
      </c>
      <c r="I2819" s="34">
        <f t="shared" si="260"/>
        <v>2.1368685567010368E-2</v>
      </c>
      <c r="J2819" s="338">
        <f t="shared" si="261"/>
        <v>-3.1225022567582528E-17</v>
      </c>
      <c r="K2819" s="1786"/>
      <c r="L2819" s="1787"/>
      <c r="M2819" s="1786"/>
      <c r="N2819" s="1786"/>
      <c r="O2819" s="1786"/>
      <c r="P2819" s="1786"/>
      <c r="Q2819" s="1786"/>
    </row>
    <row r="2820" spans="1:17">
      <c r="A2820" s="764">
        <v>41400</v>
      </c>
      <c r="B2820" s="154">
        <f t="shared" si="255"/>
        <v>8.387E-2</v>
      </c>
      <c r="C2820" s="206">
        <f t="shared" si="257"/>
        <v>8.0860798969072112E-2</v>
      </c>
      <c r="D2820" s="33">
        <f t="shared" si="256"/>
        <v>9.6300000000000011E-2</v>
      </c>
      <c r="E2820" s="206">
        <f t="shared" si="258"/>
        <v>0.10220863402061858</v>
      </c>
      <c r="F2820" s="765">
        <v>9.6300000000000008</v>
      </c>
      <c r="G2820" s="765">
        <v>1.2430000000000001</v>
      </c>
      <c r="H2820" s="337">
        <f t="shared" si="259"/>
        <v>2.1347835051546413</v>
      </c>
      <c r="I2820" s="34">
        <f t="shared" si="260"/>
        <v>2.1347835051546471E-2</v>
      </c>
      <c r="J2820" s="338">
        <f t="shared" si="261"/>
        <v>-5.8980598183211441E-17</v>
      </c>
      <c r="K2820" s="1786"/>
      <c r="L2820" s="1787"/>
      <c r="M2820" s="1786"/>
      <c r="N2820" s="1786"/>
      <c r="O2820" s="1786"/>
      <c r="P2820" s="1786"/>
      <c r="Q2820" s="1786"/>
    </row>
    <row r="2821" spans="1:17">
      <c r="A2821" s="764">
        <v>41401</v>
      </c>
      <c r="B2821" s="154">
        <f t="shared" si="255"/>
        <v>8.2919999999999994E-2</v>
      </c>
      <c r="C2821" s="206">
        <f t="shared" si="257"/>
        <v>8.0874909793814384E-2</v>
      </c>
      <c r="D2821" s="33">
        <f t="shared" si="256"/>
        <v>9.5899999999999999E-2</v>
      </c>
      <c r="E2821" s="206">
        <f t="shared" si="258"/>
        <v>0.10220347938144332</v>
      </c>
      <c r="F2821" s="765">
        <v>9.59</v>
      </c>
      <c r="G2821" s="765">
        <v>1.298</v>
      </c>
      <c r="H2821" s="337">
        <f t="shared" si="259"/>
        <v>2.1328569587628885</v>
      </c>
      <c r="I2821" s="34">
        <f t="shared" si="260"/>
        <v>2.1328569587628937E-2</v>
      </c>
      <c r="J2821" s="338">
        <f t="shared" si="261"/>
        <v>-5.2041704279304213E-17</v>
      </c>
      <c r="K2821" s="1786"/>
      <c r="L2821" s="1787"/>
      <c r="M2821" s="1786"/>
      <c r="N2821" s="1786"/>
      <c r="O2821" s="1786"/>
      <c r="P2821" s="1786"/>
      <c r="Q2821" s="1786"/>
    </row>
    <row r="2822" spans="1:17">
      <c r="A2822" s="764">
        <v>41402</v>
      </c>
      <c r="B2822" s="154">
        <f t="shared" ref="B2822:B2885" si="262">(F2822-G2822)/100</f>
        <v>8.2909999999999998E-2</v>
      </c>
      <c r="C2822" s="206">
        <f t="shared" si="257"/>
        <v>8.0885579896907173E-2</v>
      </c>
      <c r="D2822" s="33">
        <f t="shared" si="256"/>
        <v>9.5600000000000004E-2</v>
      </c>
      <c r="E2822" s="206">
        <f t="shared" si="258"/>
        <v>0.1021944587628866</v>
      </c>
      <c r="F2822" s="765">
        <v>9.56</v>
      </c>
      <c r="G2822" s="765">
        <v>1.2689999999999999</v>
      </c>
      <c r="H2822" s="337">
        <f t="shared" si="259"/>
        <v>2.1308878865979404</v>
      </c>
      <c r="I2822" s="34">
        <f t="shared" si="260"/>
        <v>2.130887886597943E-2</v>
      </c>
      <c r="J2822" s="338">
        <f t="shared" si="261"/>
        <v>-2.7755575615628914E-17</v>
      </c>
      <c r="K2822" s="1786"/>
      <c r="L2822" s="1787"/>
      <c r="M2822" s="1786"/>
      <c r="N2822" s="1786"/>
      <c r="O2822" s="1786"/>
      <c r="P2822" s="1786"/>
      <c r="Q2822" s="1786"/>
    </row>
    <row r="2823" spans="1:17">
      <c r="A2823" s="764">
        <v>41403</v>
      </c>
      <c r="B2823" s="154">
        <f t="shared" si="262"/>
        <v>8.2800000000000012E-2</v>
      </c>
      <c r="C2823" s="206">
        <f t="shared" si="257"/>
        <v>8.0904587628865932E-2</v>
      </c>
      <c r="D2823" s="33">
        <f t="shared" ref="D2823:D2886" si="263">F2823/100</f>
        <v>9.5500000000000002E-2</v>
      </c>
      <c r="E2823" s="206">
        <f t="shared" si="258"/>
        <v>0.10219175257731961</v>
      </c>
      <c r="F2823" s="765">
        <v>9.5500000000000007</v>
      </c>
      <c r="G2823" s="765">
        <v>1.27</v>
      </c>
      <c r="H2823" s="337">
        <f t="shared" si="259"/>
        <v>2.1287164948453627</v>
      </c>
      <c r="I2823" s="34">
        <f t="shared" si="260"/>
        <v>2.1287164948453674E-2</v>
      </c>
      <c r="J2823" s="338">
        <f t="shared" si="261"/>
        <v>-4.5102810375396984E-17</v>
      </c>
      <c r="K2823" s="1786"/>
      <c r="L2823" s="1787"/>
      <c r="M2823" s="1786"/>
      <c r="N2823" s="1786"/>
      <c r="O2823" s="1786"/>
      <c r="P2823" s="1786"/>
      <c r="Q2823" s="1786"/>
    </row>
    <row r="2824" spans="1:17">
      <c r="A2824" s="764">
        <v>41404</v>
      </c>
      <c r="B2824" s="154">
        <f t="shared" si="262"/>
        <v>8.1399999999999986E-2</v>
      </c>
      <c r="C2824" s="206">
        <f t="shared" si="257"/>
        <v>8.092104381443295E-2</v>
      </c>
      <c r="D2824" s="33">
        <f t="shared" si="263"/>
        <v>9.5199999999999993E-2</v>
      </c>
      <c r="E2824" s="206">
        <f t="shared" si="258"/>
        <v>0.10218814432989692</v>
      </c>
      <c r="F2824" s="765">
        <v>9.52</v>
      </c>
      <c r="G2824" s="765">
        <v>1.3800000000000001</v>
      </c>
      <c r="H2824" s="337">
        <f t="shared" si="259"/>
        <v>2.1267100515463944</v>
      </c>
      <c r="I2824" s="34">
        <f t="shared" si="260"/>
        <v>2.1267100515463974E-2</v>
      </c>
      <c r="J2824" s="338">
        <f t="shared" si="261"/>
        <v>-3.1225022567582528E-17</v>
      </c>
      <c r="K2824" s="1786"/>
      <c r="L2824" s="1787"/>
      <c r="M2824" s="1786"/>
      <c r="N2824" s="1786"/>
      <c r="O2824" s="1786"/>
      <c r="P2824" s="1786"/>
      <c r="Q2824" s="1786"/>
    </row>
    <row r="2825" spans="1:17">
      <c r="A2825" s="764">
        <v>41407</v>
      </c>
      <c r="B2825" s="154">
        <f t="shared" si="262"/>
        <v>8.1739999999999993E-2</v>
      </c>
      <c r="C2825" s="206">
        <f t="shared" si="257"/>
        <v>8.0939548969072128E-2</v>
      </c>
      <c r="D2825" s="33">
        <f t="shared" si="263"/>
        <v>9.5299999999999996E-2</v>
      </c>
      <c r="E2825" s="206">
        <f t="shared" si="258"/>
        <v>0.1021862113402062</v>
      </c>
      <c r="F2825" s="765">
        <v>9.5299999999999994</v>
      </c>
      <c r="G2825" s="765">
        <v>1.3560000000000001</v>
      </c>
      <c r="H2825" s="337">
        <f t="shared" si="259"/>
        <v>2.1246662371134049</v>
      </c>
      <c r="I2825" s="34">
        <f t="shared" si="260"/>
        <v>2.1246662371134067E-2</v>
      </c>
      <c r="J2825" s="338">
        <f t="shared" si="261"/>
        <v>0</v>
      </c>
      <c r="K2825" s="1786"/>
      <c r="L2825" s="1787"/>
      <c r="M2825" s="1786"/>
      <c r="N2825" s="1786"/>
      <c r="O2825" s="1786"/>
      <c r="P2825" s="1786"/>
      <c r="Q2825" s="1786"/>
    </row>
    <row r="2826" spans="1:17">
      <c r="A2826" s="764">
        <v>41408</v>
      </c>
      <c r="B2826" s="154">
        <f t="shared" si="262"/>
        <v>8.1159999999999996E-2</v>
      </c>
      <c r="C2826" s="206">
        <f t="shared" si="257"/>
        <v>8.0957152061855636E-2</v>
      </c>
      <c r="D2826" s="33">
        <f t="shared" si="263"/>
        <v>9.4899999999999998E-2</v>
      </c>
      <c r="E2826" s="206">
        <f t="shared" si="258"/>
        <v>0.10218363402061856</v>
      </c>
      <c r="F2826" s="765">
        <v>9.49</v>
      </c>
      <c r="G2826" s="765">
        <v>1.3740000000000001</v>
      </c>
      <c r="H2826" s="337">
        <f t="shared" si="259"/>
        <v>2.1226481958762911</v>
      </c>
      <c r="I2826" s="34">
        <f t="shared" si="260"/>
        <v>2.1226481958762922E-2</v>
      </c>
      <c r="J2826" s="338">
        <f t="shared" si="261"/>
        <v>0</v>
      </c>
      <c r="K2826" s="1786"/>
      <c r="L2826" s="1787"/>
      <c r="M2826" s="1786"/>
      <c r="N2826" s="1786"/>
      <c r="O2826" s="1786"/>
      <c r="P2826" s="1786"/>
      <c r="Q2826" s="1786"/>
    </row>
    <row r="2827" spans="1:17">
      <c r="A2827" s="764">
        <v>41409</v>
      </c>
      <c r="B2827" s="154">
        <f t="shared" si="262"/>
        <v>8.0680000000000002E-2</v>
      </c>
      <c r="C2827" s="206">
        <f t="shared" si="257"/>
        <v>8.0970141752577288E-2</v>
      </c>
      <c r="D2827" s="33">
        <f t="shared" si="263"/>
        <v>9.4499999999999987E-2</v>
      </c>
      <c r="E2827" s="206">
        <f t="shared" si="258"/>
        <v>0.10217757731958761</v>
      </c>
      <c r="F2827" s="765">
        <v>9.4499999999999993</v>
      </c>
      <c r="G2827" s="765">
        <v>1.3819999999999999</v>
      </c>
      <c r="H2827" s="337">
        <f t="shared" si="259"/>
        <v>2.1207435567010333</v>
      </c>
      <c r="I2827" s="34">
        <f t="shared" si="260"/>
        <v>2.1207435567010324E-2</v>
      </c>
      <c r="J2827" s="338">
        <f t="shared" si="261"/>
        <v>0</v>
      </c>
      <c r="K2827" s="1786"/>
      <c r="L2827" s="1787"/>
      <c r="M2827" s="1786"/>
      <c r="N2827" s="1786"/>
      <c r="O2827" s="1786"/>
      <c r="P2827" s="1786"/>
      <c r="Q2827" s="1786"/>
    </row>
    <row r="2828" spans="1:17">
      <c r="A2828" s="764">
        <v>41410</v>
      </c>
      <c r="B2828" s="154">
        <f t="shared" si="262"/>
        <v>8.1189999999999998E-2</v>
      </c>
      <c r="C2828" s="206">
        <f t="shared" si="257"/>
        <v>8.098292525773193E-2</v>
      </c>
      <c r="D2828" s="33">
        <f t="shared" si="263"/>
        <v>9.4499999999999987E-2</v>
      </c>
      <c r="E2828" s="206">
        <f t="shared" si="258"/>
        <v>0.10217061855670102</v>
      </c>
      <c r="F2828" s="765">
        <v>9.4499999999999993</v>
      </c>
      <c r="G2828" s="765">
        <v>1.331</v>
      </c>
      <c r="H2828" s="337">
        <f t="shared" si="259"/>
        <v>2.1187693298969097</v>
      </c>
      <c r="I2828" s="34">
        <f t="shared" si="260"/>
        <v>2.1187693298969093E-2</v>
      </c>
      <c r="J2828" s="338">
        <f t="shared" si="261"/>
        <v>0</v>
      </c>
      <c r="K2828" s="1786"/>
      <c r="L2828" s="1787"/>
      <c r="M2828" s="1786"/>
      <c r="N2828" s="1786"/>
      <c r="O2828" s="1786"/>
      <c r="P2828" s="1786"/>
      <c r="Q2828" s="1786"/>
    </row>
    <row r="2829" spans="1:17">
      <c r="A2829" s="764">
        <v>41411</v>
      </c>
      <c r="B2829" s="154">
        <f t="shared" si="262"/>
        <v>8.0939999999999998E-2</v>
      </c>
      <c r="C2829" s="206">
        <f t="shared" ref="C2829:C2892" si="264">AVERAGE(B2054:B2829)</f>
        <v>8.0996391752577279E-2</v>
      </c>
      <c r="D2829" s="33">
        <f t="shared" si="263"/>
        <v>9.4200000000000006E-2</v>
      </c>
      <c r="E2829" s="206">
        <f t="shared" ref="E2829:E2892" si="265">AVERAGE(D2054:D2829)</f>
        <v>0.10216469072164946</v>
      </c>
      <c r="F2829" s="765">
        <v>9.42</v>
      </c>
      <c r="G2829" s="765">
        <v>1.3260000000000001</v>
      </c>
      <c r="H2829" s="337">
        <f t="shared" ref="H2829:H2892" si="266">AVERAGE(G2054:G2829)</f>
        <v>2.1168298969072188</v>
      </c>
      <c r="I2829" s="34">
        <f t="shared" ref="I2829:I2892" si="267">E2829-C2829</f>
        <v>2.1168298969072186E-2</v>
      </c>
      <c r="J2829" s="338">
        <f t="shared" ref="J2829:J2892" si="268">H2829/100-I2829</f>
        <v>0</v>
      </c>
      <c r="K2829" s="1786"/>
      <c r="L2829" s="1787"/>
      <c r="M2829" s="1786"/>
      <c r="N2829" s="1786"/>
      <c r="O2829" s="1786"/>
      <c r="P2829" s="1786"/>
      <c r="Q2829" s="1786"/>
    </row>
    <row r="2830" spans="1:17">
      <c r="A2830" s="764">
        <v>41414</v>
      </c>
      <c r="B2830" s="154">
        <f t="shared" si="262"/>
        <v>8.0240000000000006E-2</v>
      </c>
      <c r="C2830" s="206">
        <f t="shared" si="264"/>
        <v>8.1006056701030893E-2</v>
      </c>
      <c r="D2830" s="33">
        <f t="shared" si="263"/>
        <v>9.4E-2</v>
      </c>
      <c r="E2830" s="206">
        <f t="shared" si="265"/>
        <v>0.10215644329896904</v>
      </c>
      <c r="F2830" s="765">
        <v>9.4</v>
      </c>
      <c r="G2830" s="765">
        <v>1.3759999999999999</v>
      </c>
      <c r="H2830" s="337">
        <f t="shared" si="266"/>
        <v>2.1150386597938167</v>
      </c>
      <c r="I2830" s="34">
        <f t="shared" si="267"/>
        <v>2.1150386597938151E-2</v>
      </c>
      <c r="J2830" s="338">
        <f t="shared" si="268"/>
        <v>0</v>
      </c>
      <c r="K2830" s="1786"/>
      <c r="L2830" s="1787"/>
      <c r="M2830" s="1786"/>
      <c r="N2830" s="1786"/>
      <c r="O2830" s="1786"/>
      <c r="P2830" s="1786"/>
      <c r="Q2830" s="1786"/>
    </row>
    <row r="2831" spans="1:17">
      <c r="A2831" s="764">
        <v>41415</v>
      </c>
      <c r="B2831" s="154">
        <f t="shared" si="262"/>
        <v>8.0090000000000008E-2</v>
      </c>
      <c r="C2831" s="206">
        <f t="shared" si="264"/>
        <v>8.1012422680412324E-2</v>
      </c>
      <c r="D2831" s="33">
        <f t="shared" si="263"/>
        <v>9.4E-2</v>
      </c>
      <c r="E2831" s="206">
        <f t="shared" si="265"/>
        <v>0.10214613402061852</v>
      </c>
      <c r="F2831" s="765">
        <v>9.4</v>
      </c>
      <c r="G2831" s="765">
        <v>1.391</v>
      </c>
      <c r="H2831" s="337">
        <f t="shared" si="266"/>
        <v>2.1133711340206212</v>
      </c>
      <c r="I2831" s="34">
        <f t="shared" si="267"/>
        <v>2.1133711340206196E-2</v>
      </c>
      <c r="J2831" s="338">
        <f t="shared" si="268"/>
        <v>0</v>
      </c>
      <c r="K2831" s="1786"/>
      <c r="L2831" s="1787"/>
      <c r="M2831" s="1786"/>
      <c r="N2831" s="1786"/>
      <c r="O2831" s="1786"/>
      <c r="P2831" s="1786"/>
      <c r="Q2831" s="1786"/>
    </row>
    <row r="2832" spans="1:17">
      <c r="A2832" s="764">
        <v>41416</v>
      </c>
      <c r="B2832" s="154">
        <f t="shared" si="262"/>
        <v>7.9630000000000006E-2</v>
      </c>
      <c r="C2832" s="206">
        <f t="shared" si="264"/>
        <v>8.1018079896907166E-2</v>
      </c>
      <c r="D2832" s="33">
        <f t="shared" si="263"/>
        <v>9.3900000000000011E-2</v>
      </c>
      <c r="E2832" s="206">
        <f t="shared" si="265"/>
        <v>0.102135824742268</v>
      </c>
      <c r="F2832" s="765">
        <v>9.39</v>
      </c>
      <c r="G2832" s="765">
        <v>1.427</v>
      </c>
      <c r="H2832" s="337">
        <f t="shared" si="266"/>
        <v>2.1117744845360846</v>
      </c>
      <c r="I2832" s="34">
        <f t="shared" si="267"/>
        <v>2.1117744845360831E-2</v>
      </c>
      <c r="J2832" s="338">
        <f t="shared" si="268"/>
        <v>0</v>
      </c>
      <c r="K2832" s="1786"/>
      <c r="L2832" s="1787"/>
      <c r="M2832" s="1786"/>
      <c r="N2832" s="1786"/>
      <c r="O2832" s="1786"/>
      <c r="P2832" s="1786"/>
      <c r="Q2832" s="1786"/>
    </row>
    <row r="2833" spans="1:17">
      <c r="A2833" s="764">
        <v>41417</v>
      </c>
      <c r="B2833" s="154">
        <f t="shared" si="262"/>
        <v>8.0560000000000007E-2</v>
      </c>
      <c r="C2833" s="206">
        <f t="shared" si="264"/>
        <v>8.1024536082474174E-2</v>
      </c>
      <c r="D2833" s="33">
        <f t="shared" si="263"/>
        <v>9.5000000000000001E-2</v>
      </c>
      <c r="E2833" s="206">
        <f t="shared" si="265"/>
        <v>0.10212667525773192</v>
      </c>
      <c r="F2833" s="765">
        <v>9.5</v>
      </c>
      <c r="G2833" s="765">
        <v>1.444</v>
      </c>
      <c r="H2833" s="337">
        <f t="shared" si="266"/>
        <v>2.1102139175257753</v>
      </c>
      <c r="I2833" s="34">
        <f t="shared" si="267"/>
        <v>2.1102139175257745E-2</v>
      </c>
      <c r="J2833" s="338">
        <f t="shared" si="268"/>
        <v>0</v>
      </c>
      <c r="K2833" s="1786"/>
      <c r="L2833" s="1787"/>
      <c r="M2833" s="1786"/>
      <c r="N2833" s="1786"/>
      <c r="O2833" s="1786"/>
      <c r="P2833" s="1786"/>
      <c r="Q2833" s="1786"/>
    </row>
    <row r="2834" spans="1:17">
      <c r="A2834" s="764">
        <v>41418</v>
      </c>
      <c r="B2834" s="154">
        <f t="shared" si="262"/>
        <v>8.088999999999999E-2</v>
      </c>
      <c r="C2834" s="206">
        <f t="shared" si="264"/>
        <v>8.1027203608247361E-2</v>
      </c>
      <c r="D2834" s="33">
        <f t="shared" si="263"/>
        <v>9.5199999999999993E-2</v>
      </c>
      <c r="E2834" s="206">
        <f t="shared" si="265"/>
        <v>0.10211456185567006</v>
      </c>
      <c r="F2834" s="765">
        <v>9.52</v>
      </c>
      <c r="G2834" s="765">
        <v>1.431</v>
      </c>
      <c r="H2834" s="337">
        <f t="shared" si="266"/>
        <v>2.1087358247422703</v>
      </c>
      <c r="I2834" s="34">
        <f t="shared" si="267"/>
        <v>2.1087358247422694E-2</v>
      </c>
      <c r="J2834" s="338">
        <f t="shared" si="268"/>
        <v>0</v>
      </c>
      <c r="K2834" s="1786"/>
      <c r="L2834" s="1787"/>
      <c r="M2834" s="1786"/>
      <c r="N2834" s="1786"/>
      <c r="O2834" s="1786"/>
      <c r="P2834" s="1786"/>
      <c r="Q2834" s="1786"/>
    </row>
    <row r="2835" spans="1:17">
      <c r="A2835" s="764">
        <v>41421</v>
      </c>
      <c r="B2835" s="154">
        <f t="shared" si="262"/>
        <v>7.9930000000000001E-2</v>
      </c>
      <c r="C2835" s="206">
        <f t="shared" si="264"/>
        <v>8.1031430412371069E-2</v>
      </c>
      <c r="D2835" s="33">
        <f t="shared" si="263"/>
        <v>9.4499999999999987E-2</v>
      </c>
      <c r="E2835" s="206">
        <f t="shared" si="265"/>
        <v>0.10210347938144328</v>
      </c>
      <c r="F2835" s="765">
        <v>9.4499999999999993</v>
      </c>
      <c r="G2835" s="765">
        <v>1.4570000000000001</v>
      </c>
      <c r="H2835" s="337">
        <f t="shared" si="266"/>
        <v>2.107204896907219</v>
      </c>
      <c r="I2835" s="34">
        <f t="shared" si="267"/>
        <v>2.1072048969072207E-2</v>
      </c>
      <c r="J2835" s="338">
        <f t="shared" si="268"/>
        <v>0</v>
      </c>
      <c r="K2835" s="1786"/>
      <c r="L2835" s="1787"/>
      <c r="M2835" s="1786"/>
      <c r="N2835" s="1786"/>
      <c r="O2835" s="1786"/>
      <c r="P2835" s="1786"/>
      <c r="Q2835" s="1786"/>
    </row>
    <row r="2836" spans="1:17">
      <c r="A2836" s="764">
        <v>41422</v>
      </c>
      <c r="B2836" s="154">
        <f t="shared" si="262"/>
        <v>7.8719999999999984E-2</v>
      </c>
      <c r="C2836" s="206">
        <f t="shared" si="264"/>
        <v>8.1037564432989637E-2</v>
      </c>
      <c r="D2836" s="33">
        <f t="shared" si="263"/>
        <v>9.3699999999999992E-2</v>
      </c>
      <c r="E2836" s="206">
        <f t="shared" si="265"/>
        <v>0.10209407216494841</v>
      </c>
      <c r="F2836" s="765">
        <v>9.3699999999999992</v>
      </c>
      <c r="G2836" s="765">
        <v>1.498</v>
      </c>
      <c r="H2836" s="337">
        <f t="shared" si="266"/>
        <v>2.1056507731958787</v>
      </c>
      <c r="I2836" s="34">
        <f t="shared" si="267"/>
        <v>2.1056507731958773E-2</v>
      </c>
      <c r="J2836" s="338">
        <f t="shared" si="268"/>
        <v>0</v>
      </c>
      <c r="K2836" s="1786"/>
      <c r="L2836" s="1787"/>
      <c r="M2836" s="1786"/>
      <c r="N2836" s="1786"/>
      <c r="O2836" s="1786"/>
      <c r="P2836" s="1786"/>
      <c r="Q2836" s="1786"/>
    </row>
    <row r="2837" spans="1:17">
      <c r="A2837" s="764">
        <v>41423</v>
      </c>
      <c r="B2837" s="154">
        <f t="shared" si="262"/>
        <v>7.9070000000000001E-2</v>
      </c>
      <c r="C2837" s="206">
        <f t="shared" si="264"/>
        <v>8.1043737113401987E-2</v>
      </c>
      <c r="D2837" s="33">
        <f t="shared" si="263"/>
        <v>9.4399999999999998E-2</v>
      </c>
      <c r="E2837" s="206">
        <f t="shared" si="265"/>
        <v>0.10208543814432984</v>
      </c>
      <c r="F2837" s="765">
        <v>9.44</v>
      </c>
      <c r="G2837" s="765">
        <v>1.5329999999999999</v>
      </c>
      <c r="H2837" s="337">
        <f t="shared" si="266"/>
        <v>2.1041701030927857</v>
      </c>
      <c r="I2837" s="34">
        <f t="shared" si="267"/>
        <v>2.1041701030927853E-2</v>
      </c>
      <c r="J2837" s="338">
        <f t="shared" si="268"/>
        <v>0</v>
      </c>
      <c r="K2837" s="1786"/>
      <c r="L2837" s="1787"/>
      <c r="M2837" s="1786"/>
      <c r="N2837" s="1786"/>
      <c r="O2837" s="1786"/>
      <c r="P2837" s="1786"/>
      <c r="Q2837" s="1786"/>
    </row>
    <row r="2838" spans="1:17">
      <c r="A2838" s="764">
        <v>41424</v>
      </c>
      <c r="B2838" s="154">
        <f t="shared" si="262"/>
        <v>7.9030000000000003E-2</v>
      </c>
      <c r="C2838" s="206">
        <f t="shared" si="264"/>
        <v>8.1050219072164892E-2</v>
      </c>
      <c r="D2838" s="33">
        <f t="shared" si="263"/>
        <v>9.4200000000000006E-2</v>
      </c>
      <c r="E2838" s="206">
        <f t="shared" si="265"/>
        <v>0.10207719072164945</v>
      </c>
      <c r="F2838" s="765">
        <v>9.42</v>
      </c>
      <c r="G2838" s="765">
        <v>1.5169999999999999</v>
      </c>
      <c r="H2838" s="337">
        <f t="shared" si="266"/>
        <v>2.1026971649484563</v>
      </c>
      <c r="I2838" s="34">
        <f t="shared" si="267"/>
        <v>2.1026971649484555E-2</v>
      </c>
      <c r="J2838" s="338">
        <f t="shared" si="268"/>
        <v>0</v>
      </c>
      <c r="K2838" s="1786"/>
      <c r="L2838" s="1787"/>
      <c r="M2838" s="1786"/>
      <c r="N2838" s="1786"/>
      <c r="O2838" s="1786"/>
      <c r="P2838" s="1786"/>
      <c r="Q2838" s="1786"/>
    </row>
    <row r="2839" spans="1:17">
      <c r="A2839" s="764">
        <v>41425</v>
      </c>
      <c r="B2839" s="154">
        <f t="shared" si="262"/>
        <v>7.9050000000000009E-2</v>
      </c>
      <c r="C2839" s="206">
        <f t="shared" si="264"/>
        <v>8.1056662371133958E-2</v>
      </c>
      <c r="D2839" s="33">
        <f t="shared" si="263"/>
        <v>9.4100000000000003E-2</v>
      </c>
      <c r="E2839" s="206">
        <f t="shared" si="265"/>
        <v>0.10206855670103088</v>
      </c>
      <c r="F2839" s="765">
        <v>9.41</v>
      </c>
      <c r="G2839" s="765">
        <v>1.5050000000000001</v>
      </c>
      <c r="H2839" s="337">
        <f t="shared" si="266"/>
        <v>2.1011894329896936</v>
      </c>
      <c r="I2839" s="34">
        <f t="shared" si="267"/>
        <v>2.1011894329896919E-2</v>
      </c>
      <c r="J2839" s="338">
        <f t="shared" si="268"/>
        <v>0</v>
      </c>
      <c r="K2839" s="1786"/>
      <c r="L2839" s="1787"/>
      <c r="M2839" s="1786"/>
      <c r="N2839" s="1786"/>
      <c r="O2839" s="1786"/>
      <c r="P2839" s="1786"/>
      <c r="Q2839" s="1786"/>
    </row>
    <row r="2840" spans="1:17">
      <c r="A2840" s="764">
        <v>41428</v>
      </c>
      <c r="B2840" s="154">
        <f t="shared" si="262"/>
        <v>7.9279999999999989E-2</v>
      </c>
      <c r="C2840" s="206">
        <f t="shared" si="264"/>
        <v>8.1063144329896836E-2</v>
      </c>
      <c r="D2840" s="33">
        <f t="shared" si="263"/>
        <v>9.4499999999999987E-2</v>
      </c>
      <c r="E2840" s="206">
        <f t="shared" si="265"/>
        <v>0.10206043814432983</v>
      </c>
      <c r="F2840" s="765">
        <v>9.4499999999999993</v>
      </c>
      <c r="G2840" s="765">
        <v>1.522</v>
      </c>
      <c r="H2840" s="337">
        <f t="shared" si="266"/>
        <v>2.0997293814433018</v>
      </c>
      <c r="I2840" s="34">
        <f t="shared" si="267"/>
        <v>2.0997293814432993E-2</v>
      </c>
      <c r="J2840" s="338">
        <f t="shared" si="268"/>
        <v>0</v>
      </c>
      <c r="K2840" s="1786"/>
      <c r="L2840" s="1787"/>
      <c r="M2840" s="1786"/>
      <c r="N2840" s="1786"/>
      <c r="O2840" s="1786"/>
      <c r="P2840" s="1786"/>
      <c r="Q2840" s="1786"/>
    </row>
    <row r="2841" spans="1:17">
      <c r="A2841" s="764">
        <v>41429</v>
      </c>
      <c r="B2841" s="154">
        <f t="shared" si="262"/>
        <v>7.8869999999999996E-2</v>
      </c>
      <c r="C2841" s="206">
        <f t="shared" si="264"/>
        <v>8.107039948453601E-2</v>
      </c>
      <c r="D2841" s="33">
        <f t="shared" si="263"/>
        <v>9.4299999999999995E-2</v>
      </c>
      <c r="E2841" s="206">
        <f t="shared" si="265"/>
        <v>0.10205309278350511</v>
      </c>
      <c r="F2841" s="765">
        <v>9.43</v>
      </c>
      <c r="G2841" s="765">
        <v>1.5429999999999999</v>
      </c>
      <c r="H2841" s="337">
        <f t="shared" si="266"/>
        <v>2.09826932989691</v>
      </c>
      <c r="I2841" s="34">
        <f t="shared" si="267"/>
        <v>2.0982693298969096E-2</v>
      </c>
      <c r="J2841" s="338">
        <f t="shared" si="268"/>
        <v>0</v>
      </c>
      <c r="K2841" s="1786"/>
      <c r="L2841" s="1787"/>
      <c r="M2841" s="1786"/>
      <c r="N2841" s="1786"/>
      <c r="O2841" s="1786"/>
      <c r="P2841" s="1786"/>
      <c r="Q2841" s="1786"/>
    </row>
    <row r="2842" spans="1:17">
      <c r="A2842" s="764">
        <v>41430</v>
      </c>
      <c r="B2842" s="154">
        <f t="shared" si="262"/>
        <v>7.9890000000000003E-2</v>
      </c>
      <c r="C2842" s="206">
        <f t="shared" si="264"/>
        <v>8.107572164948447E-2</v>
      </c>
      <c r="D2842" s="33">
        <f t="shared" si="263"/>
        <v>9.5000000000000001E-2</v>
      </c>
      <c r="E2842" s="206">
        <f t="shared" si="265"/>
        <v>0.10204458762886594</v>
      </c>
      <c r="F2842" s="765">
        <v>9.5</v>
      </c>
      <c r="G2842" s="765">
        <v>1.5109999999999999</v>
      </c>
      <c r="H2842" s="337">
        <f t="shared" si="266"/>
        <v>2.096886597938147</v>
      </c>
      <c r="I2842" s="34">
        <f t="shared" si="267"/>
        <v>2.0968865979381468E-2</v>
      </c>
      <c r="J2842" s="338">
        <f t="shared" si="268"/>
        <v>0</v>
      </c>
      <c r="K2842" s="1786"/>
      <c r="L2842" s="1787"/>
      <c r="M2842" s="1786"/>
      <c r="N2842" s="1786"/>
      <c r="O2842" s="1786"/>
      <c r="P2842" s="1786"/>
      <c r="Q2842" s="1786"/>
    </row>
    <row r="2843" spans="1:17">
      <c r="A2843" s="764">
        <v>41431</v>
      </c>
      <c r="B2843" s="154">
        <f t="shared" si="262"/>
        <v>8.0390000000000017E-2</v>
      </c>
      <c r="C2843" s="206">
        <f t="shared" si="264"/>
        <v>8.1080386597938078E-2</v>
      </c>
      <c r="D2843" s="33">
        <f t="shared" si="263"/>
        <v>9.5600000000000004E-2</v>
      </c>
      <c r="E2843" s="206">
        <f t="shared" si="265"/>
        <v>0.10203582474226801</v>
      </c>
      <c r="F2843" s="765">
        <v>9.56</v>
      </c>
      <c r="G2843" s="765">
        <v>1.5209999999999999</v>
      </c>
      <c r="H2843" s="337">
        <f t="shared" si="266"/>
        <v>2.0955438144329923</v>
      </c>
      <c r="I2843" s="34">
        <f t="shared" si="267"/>
        <v>2.095543814432993E-2</v>
      </c>
      <c r="J2843" s="338">
        <f t="shared" si="268"/>
        <v>0</v>
      </c>
      <c r="K2843" s="1786"/>
      <c r="L2843" s="1787"/>
      <c r="M2843" s="1786"/>
      <c r="N2843" s="1786"/>
      <c r="O2843" s="1786"/>
      <c r="P2843" s="1786"/>
      <c r="Q2843" s="1786"/>
    </row>
    <row r="2844" spans="1:17">
      <c r="A2844" s="764">
        <v>41432</v>
      </c>
      <c r="B2844" s="154">
        <f t="shared" si="262"/>
        <v>7.954E-2</v>
      </c>
      <c r="C2844" s="206">
        <f t="shared" si="264"/>
        <v>8.1082396907216442E-2</v>
      </c>
      <c r="D2844" s="33">
        <f t="shared" si="263"/>
        <v>9.5000000000000001E-2</v>
      </c>
      <c r="E2844" s="206">
        <f t="shared" si="265"/>
        <v>0.10202538659793811</v>
      </c>
      <c r="F2844" s="765">
        <v>9.5</v>
      </c>
      <c r="G2844" s="765">
        <v>1.546</v>
      </c>
      <c r="H2844" s="337">
        <f t="shared" si="266"/>
        <v>2.0942989690721676</v>
      </c>
      <c r="I2844" s="34">
        <f t="shared" si="267"/>
        <v>2.0942989690721669E-2</v>
      </c>
      <c r="J2844" s="338">
        <f t="shared" si="268"/>
        <v>0</v>
      </c>
      <c r="K2844" s="1786"/>
      <c r="L2844" s="1787"/>
      <c r="M2844" s="1786"/>
      <c r="N2844" s="1786"/>
      <c r="O2844" s="1786"/>
      <c r="P2844" s="1786"/>
      <c r="Q2844" s="1786"/>
    </row>
    <row r="2845" spans="1:17">
      <c r="A2845" s="764">
        <v>41435</v>
      </c>
      <c r="B2845" s="154">
        <f t="shared" si="262"/>
        <v>7.8990000000000005E-2</v>
      </c>
      <c r="C2845" s="206">
        <f t="shared" si="264"/>
        <v>8.1085953608247371E-2</v>
      </c>
      <c r="D2845" s="33">
        <f t="shared" si="263"/>
        <v>9.5000000000000001E-2</v>
      </c>
      <c r="E2845" s="206">
        <f t="shared" si="265"/>
        <v>0.10201649484536079</v>
      </c>
      <c r="F2845" s="765">
        <v>9.5</v>
      </c>
      <c r="G2845" s="765">
        <v>1.601</v>
      </c>
      <c r="H2845" s="337">
        <f t="shared" si="266"/>
        <v>2.0930541237113425</v>
      </c>
      <c r="I2845" s="34">
        <f t="shared" si="267"/>
        <v>2.0930541237113423E-2</v>
      </c>
      <c r="J2845" s="338">
        <f t="shared" si="268"/>
        <v>0</v>
      </c>
      <c r="K2845" s="1786"/>
      <c r="L2845" s="1787"/>
      <c r="M2845" s="1786"/>
      <c r="N2845" s="1786"/>
      <c r="O2845" s="1786"/>
      <c r="P2845" s="1786"/>
      <c r="Q2845" s="1786"/>
    </row>
    <row r="2846" spans="1:17">
      <c r="A2846" s="764">
        <v>41436</v>
      </c>
      <c r="B2846" s="154">
        <f t="shared" si="262"/>
        <v>7.9600000000000004E-2</v>
      </c>
      <c r="C2846" s="206">
        <f t="shared" si="264"/>
        <v>8.1092654639175185E-2</v>
      </c>
      <c r="D2846" s="33">
        <f t="shared" si="263"/>
        <v>9.5600000000000004E-2</v>
      </c>
      <c r="E2846" s="206">
        <f t="shared" si="265"/>
        <v>0.1020101804123711</v>
      </c>
      <c r="F2846" s="765">
        <v>9.56</v>
      </c>
      <c r="G2846" s="765">
        <v>1.6</v>
      </c>
      <c r="H2846" s="337">
        <f t="shared" si="266"/>
        <v>2.0917525773195895</v>
      </c>
      <c r="I2846" s="34">
        <f t="shared" si="267"/>
        <v>2.0917525773195916E-2</v>
      </c>
      <c r="J2846" s="338">
        <f t="shared" si="268"/>
        <v>0</v>
      </c>
      <c r="K2846" s="1786"/>
      <c r="L2846" s="1787"/>
      <c r="M2846" s="1786"/>
      <c r="N2846" s="1786"/>
      <c r="O2846" s="1786"/>
      <c r="P2846" s="1786"/>
      <c r="Q2846" s="1786"/>
    </row>
    <row r="2847" spans="1:17">
      <c r="A2847" s="764">
        <v>41437</v>
      </c>
      <c r="B2847" s="154">
        <f t="shared" si="262"/>
        <v>8.0049999999999996E-2</v>
      </c>
      <c r="C2847" s="206">
        <f t="shared" si="264"/>
        <v>8.1100141752577265E-2</v>
      </c>
      <c r="D2847" s="33">
        <f t="shared" si="263"/>
        <v>9.5899999999999999E-2</v>
      </c>
      <c r="E2847" s="206">
        <f t="shared" si="265"/>
        <v>0.10200502577319584</v>
      </c>
      <c r="F2847" s="765">
        <v>9.59</v>
      </c>
      <c r="G2847" s="765">
        <v>1.585</v>
      </c>
      <c r="H2847" s="337">
        <f t="shared" si="266"/>
        <v>2.0904884020618582</v>
      </c>
      <c r="I2847" s="34">
        <f t="shared" si="267"/>
        <v>2.0904884020618575E-2</v>
      </c>
      <c r="J2847" s="338">
        <f t="shared" si="268"/>
        <v>0</v>
      </c>
      <c r="K2847" s="1786"/>
      <c r="L2847" s="1787"/>
      <c r="M2847" s="1786"/>
      <c r="N2847" s="1786"/>
      <c r="O2847" s="1786"/>
      <c r="P2847" s="1786"/>
      <c r="Q2847" s="1786"/>
    </row>
    <row r="2848" spans="1:17">
      <c r="A2848" s="764">
        <v>41438</v>
      </c>
      <c r="B2848" s="154">
        <f t="shared" si="262"/>
        <v>8.029E-2</v>
      </c>
      <c r="C2848" s="206">
        <f t="shared" si="264"/>
        <v>8.1109896907216428E-2</v>
      </c>
      <c r="D2848" s="33">
        <f t="shared" si="263"/>
        <v>9.5899999999999999E-2</v>
      </c>
      <c r="E2848" s="206">
        <f t="shared" si="265"/>
        <v>0.10200090206185562</v>
      </c>
      <c r="F2848" s="765">
        <v>9.59</v>
      </c>
      <c r="G2848" s="765">
        <v>1.5609999999999999</v>
      </c>
      <c r="H2848" s="337">
        <f t="shared" si="266"/>
        <v>2.0891005154639197</v>
      </c>
      <c r="I2848" s="34">
        <f t="shared" si="267"/>
        <v>2.0891005154639194E-2</v>
      </c>
      <c r="J2848" s="338">
        <f t="shared" si="268"/>
        <v>0</v>
      </c>
      <c r="K2848" s="1786"/>
      <c r="L2848" s="1787"/>
      <c r="M2848" s="1786"/>
      <c r="N2848" s="1786"/>
      <c r="O2848" s="1786"/>
      <c r="P2848" s="1786"/>
      <c r="Q2848" s="1786"/>
    </row>
    <row r="2849" spans="1:17">
      <c r="A2849" s="764">
        <v>41439</v>
      </c>
      <c r="B2849" s="154">
        <f t="shared" si="262"/>
        <v>8.0460000000000018E-2</v>
      </c>
      <c r="C2849" s="206">
        <f t="shared" si="264"/>
        <v>8.1120850515463847E-2</v>
      </c>
      <c r="D2849" s="33">
        <f t="shared" si="263"/>
        <v>9.5600000000000004E-2</v>
      </c>
      <c r="E2849" s="206">
        <f t="shared" si="265"/>
        <v>0.10199690721649482</v>
      </c>
      <c r="F2849" s="765">
        <v>9.56</v>
      </c>
      <c r="G2849" s="765">
        <v>1.514</v>
      </c>
      <c r="H2849" s="337">
        <f t="shared" si="266"/>
        <v>2.0876056701030947</v>
      </c>
      <c r="I2849" s="34">
        <f t="shared" si="267"/>
        <v>2.0876056701030973E-2</v>
      </c>
      <c r="J2849" s="338">
        <f t="shared" si="268"/>
        <v>-2.7755575615628914E-17</v>
      </c>
      <c r="K2849" s="1786"/>
      <c r="L2849" s="1787"/>
      <c r="M2849" s="1786"/>
      <c r="N2849" s="1786"/>
      <c r="O2849" s="1786"/>
      <c r="P2849" s="1786"/>
      <c r="Q2849" s="1786"/>
    </row>
    <row r="2850" spans="1:17">
      <c r="A2850" s="764">
        <v>41442</v>
      </c>
      <c r="B2850" s="154">
        <f t="shared" si="262"/>
        <v>7.9989999999999992E-2</v>
      </c>
      <c r="C2850" s="206">
        <f t="shared" si="264"/>
        <v>8.1130773195876235E-2</v>
      </c>
      <c r="D2850" s="33">
        <f t="shared" si="263"/>
        <v>9.5199999999999993E-2</v>
      </c>
      <c r="E2850" s="206">
        <f t="shared" si="265"/>
        <v>0.10199201030927832</v>
      </c>
      <c r="F2850" s="765">
        <v>9.52</v>
      </c>
      <c r="G2850" s="765">
        <v>1.5209999999999999</v>
      </c>
      <c r="H2850" s="337">
        <f t="shared" si="266"/>
        <v>2.0861237113402087</v>
      </c>
      <c r="I2850" s="34">
        <f t="shared" si="267"/>
        <v>2.0861237113402084E-2</v>
      </c>
      <c r="J2850" s="338">
        <f t="shared" si="268"/>
        <v>0</v>
      </c>
      <c r="K2850" s="1786"/>
      <c r="L2850" s="1787"/>
      <c r="M2850" s="1786"/>
      <c r="N2850" s="1786"/>
      <c r="O2850" s="1786"/>
      <c r="P2850" s="1786"/>
      <c r="Q2850" s="1786"/>
    </row>
    <row r="2851" spans="1:17">
      <c r="A2851" s="764">
        <v>41443</v>
      </c>
      <c r="B2851" s="154">
        <f t="shared" si="262"/>
        <v>7.9299999999999995E-2</v>
      </c>
      <c r="C2851" s="206">
        <f t="shared" si="264"/>
        <v>8.1139961340206138E-2</v>
      </c>
      <c r="D2851" s="33">
        <f t="shared" si="263"/>
        <v>9.5000000000000001E-2</v>
      </c>
      <c r="E2851" s="206">
        <f t="shared" si="265"/>
        <v>0.10198711340206185</v>
      </c>
      <c r="F2851" s="765">
        <v>9.5</v>
      </c>
      <c r="G2851" s="765">
        <v>1.57</v>
      </c>
      <c r="H2851" s="337">
        <f t="shared" si="266"/>
        <v>2.0847152061855692</v>
      </c>
      <c r="I2851" s="34">
        <f t="shared" si="267"/>
        <v>2.0847152061855709E-2</v>
      </c>
      <c r="J2851" s="338">
        <f t="shared" si="268"/>
        <v>0</v>
      </c>
      <c r="K2851" s="1786"/>
      <c r="L2851" s="1787"/>
      <c r="M2851" s="1786"/>
      <c r="N2851" s="1786"/>
      <c r="O2851" s="1786"/>
      <c r="P2851" s="1786"/>
      <c r="Q2851" s="1786"/>
    </row>
    <row r="2852" spans="1:17">
      <c r="A2852" s="764">
        <v>41444</v>
      </c>
      <c r="B2852" s="154">
        <f t="shared" si="262"/>
        <v>7.9519999999999993E-2</v>
      </c>
      <c r="C2852" s="206">
        <f t="shared" si="264"/>
        <v>8.1150670103092737E-2</v>
      </c>
      <c r="D2852" s="33">
        <f t="shared" si="263"/>
        <v>9.5100000000000004E-2</v>
      </c>
      <c r="E2852" s="206">
        <f t="shared" si="265"/>
        <v>0.10198273195876287</v>
      </c>
      <c r="F2852" s="765">
        <v>9.51</v>
      </c>
      <c r="G2852" s="765">
        <v>1.5580000000000001</v>
      </c>
      <c r="H2852" s="337">
        <f t="shared" si="266"/>
        <v>2.0832061855670125</v>
      </c>
      <c r="I2852" s="34">
        <f t="shared" si="267"/>
        <v>2.0832061855670131E-2</v>
      </c>
      <c r="J2852" s="338">
        <f t="shared" si="268"/>
        <v>0</v>
      </c>
      <c r="K2852" s="1786"/>
      <c r="L2852" s="1787"/>
      <c r="M2852" s="1786"/>
      <c r="N2852" s="1786"/>
      <c r="O2852" s="1786"/>
      <c r="P2852" s="1786"/>
      <c r="Q2852" s="1786"/>
    </row>
    <row r="2853" spans="1:17">
      <c r="A2853" s="764">
        <v>41445</v>
      </c>
      <c r="B2853" s="154">
        <f t="shared" si="262"/>
        <v>8.0049999999999996E-2</v>
      </c>
      <c r="C2853" s="206">
        <f t="shared" si="264"/>
        <v>8.1163311855670064E-2</v>
      </c>
      <c r="D2853" s="33">
        <f t="shared" si="263"/>
        <v>9.6699999999999994E-2</v>
      </c>
      <c r="E2853" s="206">
        <f t="shared" si="265"/>
        <v>0.10198118556701029</v>
      </c>
      <c r="F2853" s="765">
        <v>9.67</v>
      </c>
      <c r="G2853" s="765">
        <v>1.665</v>
      </c>
      <c r="H2853" s="337">
        <f t="shared" si="266"/>
        <v>2.0817873711340229</v>
      </c>
      <c r="I2853" s="34">
        <f t="shared" si="267"/>
        <v>2.0817873711340223E-2</v>
      </c>
      <c r="J2853" s="338">
        <f t="shared" si="268"/>
        <v>0</v>
      </c>
      <c r="K2853" s="1786"/>
      <c r="L2853" s="1787"/>
      <c r="M2853" s="1786"/>
      <c r="N2853" s="1786"/>
      <c r="O2853" s="1786"/>
      <c r="P2853" s="1786"/>
      <c r="Q2853" s="1786"/>
    </row>
    <row r="2854" spans="1:17">
      <c r="A2854" s="764">
        <v>41446</v>
      </c>
      <c r="B2854" s="154">
        <f t="shared" si="262"/>
        <v>8.0350000000000005E-2</v>
      </c>
      <c r="C2854" s="206">
        <f t="shared" si="264"/>
        <v>8.1174742268041195E-2</v>
      </c>
      <c r="D2854" s="33">
        <f t="shared" si="263"/>
        <v>9.7599999999999992E-2</v>
      </c>
      <c r="E2854" s="206">
        <f t="shared" si="265"/>
        <v>0.10198015463917524</v>
      </c>
      <c r="F2854" s="765">
        <v>9.76</v>
      </c>
      <c r="G2854" s="765">
        <v>1.7250000000000001</v>
      </c>
      <c r="H2854" s="337">
        <f t="shared" si="266"/>
        <v>2.0805412371134042</v>
      </c>
      <c r="I2854" s="34">
        <f t="shared" si="267"/>
        <v>2.0805412371134049E-2</v>
      </c>
      <c r="J2854" s="338">
        <f t="shared" si="268"/>
        <v>0</v>
      </c>
      <c r="K2854" s="1786"/>
      <c r="L2854" s="1787"/>
      <c r="M2854" s="1786"/>
      <c r="N2854" s="1786"/>
      <c r="O2854" s="1786"/>
      <c r="P2854" s="1786"/>
      <c r="Q2854" s="1786"/>
    </row>
    <row r="2855" spans="1:17">
      <c r="A2855" s="764">
        <v>41449</v>
      </c>
      <c r="B2855" s="154">
        <f t="shared" si="262"/>
        <v>8.0790000000000001E-2</v>
      </c>
      <c r="C2855" s="206">
        <f t="shared" si="264"/>
        <v>8.1185257731958727E-2</v>
      </c>
      <c r="D2855" s="33">
        <f t="shared" si="263"/>
        <v>9.8900000000000002E-2</v>
      </c>
      <c r="E2855" s="206">
        <f t="shared" si="265"/>
        <v>0.10197989690721647</v>
      </c>
      <c r="F2855" s="765">
        <v>9.89</v>
      </c>
      <c r="G2855" s="765">
        <v>1.8109999999999999</v>
      </c>
      <c r="H2855" s="337">
        <f t="shared" si="266"/>
        <v>2.079463917525775</v>
      </c>
      <c r="I2855" s="34">
        <f t="shared" si="267"/>
        <v>2.0794639175257743E-2</v>
      </c>
      <c r="J2855" s="338">
        <f t="shared" si="268"/>
        <v>0</v>
      </c>
      <c r="K2855" s="1786"/>
      <c r="L2855" s="1787"/>
      <c r="M2855" s="1786"/>
      <c r="N2855" s="1786"/>
      <c r="O2855" s="1786"/>
      <c r="P2855" s="1786"/>
      <c r="Q2855" s="1786"/>
    </row>
    <row r="2856" spans="1:17">
      <c r="A2856" s="764">
        <v>41450</v>
      </c>
      <c r="B2856" s="154">
        <f t="shared" si="262"/>
        <v>8.0159999999999995E-2</v>
      </c>
      <c r="C2856" s="206">
        <f t="shared" si="264"/>
        <v>8.1192835051546355E-2</v>
      </c>
      <c r="D2856" s="33">
        <f t="shared" si="263"/>
        <v>9.820000000000001E-2</v>
      </c>
      <c r="E2856" s="206">
        <f t="shared" si="265"/>
        <v>0.10197719072164946</v>
      </c>
      <c r="F2856" s="765">
        <v>9.82</v>
      </c>
      <c r="G2856" s="765">
        <v>1.804</v>
      </c>
      <c r="H2856" s="337">
        <f t="shared" si="266"/>
        <v>2.0784355670103114</v>
      </c>
      <c r="I2856" s="34">
        <f t="shared" si="267"/>
        <v>2.0784355670103102E-2</v>
      </c>
      <c r="J2856" s="338">
        <f t="shared" si="268"/>
        <v>0</v>
      </c>
      <c r="K2856" s="1786"/>
      <c r="L2856" s="1787"/>
      <c r="M2856" s="1786"/>
      <c r="N2856" s="1786"/>
      <c r="O2856" s="1786"/>
      <c r="P2856" s="1786"/>
      <c r="Q2856" s="1786"/>
    </row>
    <row r="2857" spans="1:17">
      <c r="A2857" s="764">
        <v>41451</v>
      </c>
      <c r="B2857" s="154">
        <f t="shared" si="262"/>
        <v>7.9430000000000014E-2</v>
      </c>
      <c r="C2857" s="206">
        <f t="shared" si="264"/>
        <v>8.1199072164948413E-2</v>
      </c>
      <c r="D2857" s="33">
        <f t="shared" si="263"/>
        <v>9.7100000000000006E-2</v>
      </c>
      <c r="E2857" s="206">
        <f t="shared" si="265"/>
        <v>0.10197255154639172</v>
      </c>
      <c r="F2857" s="765">
        <v>9.7100000000000009</v>
      </c>
      <c r="G2857" s="765">
        <v>1.7669999999999999</v>
      </c>
      <c r="H2857" s="337">
        <f t="shared" si="266"/>
        <v>2.0773479381443321</v>
      </c>
      <c r="I2857" s="34">
        <f t="shared" si="267"/>
        <v>2.0773479381443305E-2</v>
      </c>
      <c r="J2857" s="338">
        <f t="shared" si="268"/>
        <v>0</v>
      </c>
      <c r="K2857" s="1786"/>
      <c r="L2857" s="1787"/>
      <c r="M2857" s="1786"/>
      <c r="N2857" s="1786"/>
      <c r="O2857" s="1786"/>
      <c r="P2857" s="1786"/>
      <c r="Q2857" s="1786"/>
    </row>
    <row r="2858" spans="1:17">
      <c r="A2858" s="764">
        <v>41452</v>
      </c>
      <c r="B2858" s="154">
        <f t="shared" si="262"/>
        <v>7.9350000000000004E-2</v>
      </c>
      <c r="C2858" s="206">
        <f t="shared" si="264"/>
        <v>8.1205773195876241E-2</v>
      </c>
      <c r="D2858" s="33">
        <f t="shared" si="263"/>
        <v>9.6600000000000005E-2</v>
      </c>
      <c r="E2858" s="206">
        <f t="shared" si="265"/>
        <v>0.10196817010309275</v>
      </c>
      <c r="F2858" s="765">
        <v>9.66</v>
      </c>
      <c r="G2858" s="765">
        <v>1.7250000000000001</v>
      </c>
      <c r="H2858" s="337">
        <f t="shared" si="266"/>
        <v>2.0762396907216516</v>
      </c>
      <c r="I2858" s="34">
        <f t="shared" si="267"/>
        <v>2.0762396907216513E-2</v>
      </c>
      <c r="J2858" s="338">
        <f t="shared" si="268"/>
        <v>0</v>
      </c>
      <c r="K2858" s="1786"/>
      <c r="L2858" s="1787"/>
      <c r="M2858" s="1786"/>
      <c r="N2858" s="1786"/>
      <c r="O2858" s="1786"/>
      <c r="P2858" s="1786"/>
      <c r="Q2858" s="1786"/>
    </row>
    <row r="2859" spans="1:17">
      <c r="A2859" s="764">
        <v>41453</v>
      </c>
      <c r="B2859" s="154">
        <f t="shared" si="262"/>
        <v>7.9920000000000005E-2</v>
      </c>
      <c r="C2859" s="206">
        <f t="shared" si="264"/>
        <v>8.1210038659793773E-2</v>
      </c>
      <c r="D2859" s="33">
        <f t="shared" si="263"/>
        <v>9.7200000000000009E-2</v>
      </c>
      <c r="E2859" s="206">
        <f t="shared" si="265"/>
        <v>0.10196172680412367</v>
      </c>
      <c r="F2859" s="765">
        <v>9.7200000000000006</v>
      </c>
      <c r="G2859" s="765">
        <v>1.728</v>
      </c>
      <c r="H2859" s="337">
        <f t="shared" si="266"/>
        <v>2.0751688144329918</v>
      </c>
      <c r="I2859" s="34">
        <f t="shared" si="267"/>
        <v>2.0751688144329899E-2</v>
      </c>
      <c r="J2859" s="338">
        <f t="shared" si="268"/>
        <v>0</v>
      </c>
      <c r="K2859" s="1786"/>
      <c r="L2859" s="1787"/>
      <c r="M2859" s="1786"/>
      <c r="N2859" s="1786"/>
      <c r="O2859" s="1786"/>
      <c r="P2859" s="1786"/>
      <c r="Q2859" s="1786"/>
    </row>
    <row r="2860" spans="1:17">
      <c r="A2860" s="764">
        <v>41456</v>
      </c>
      <c r="B2860" s="154">
        <f t="shared" si="262"/>
        <v>7.9399999999999998E-2</v>
      </c>
      <c r="C2860" s="206">
        <f t="shared" si="264"/>
        <v>8.121335051546387E-2</v>
      </c>
      <c r="D2860" s="33">
        <f t="shared" si="263"/>
        <v>9.6600000000000005E-2</v>
      </c>
      <c r="E2860" s="206">
        <f t="shared" si="265"/>
        <v>0.10195399484536076</v>
      </c>
      <c r="F2860" s="765">
        <v>9.66</v>
      </c>
      <c r="G2860" s="765">
        <v>1.72</v>
      </c>
      <c r="H2860" s="337">
        <f t="shared" si="266"/>
        <v>2.0740644329896929</v>
      </c>
      <c r="I2860" s="34">
        <f t="shared" si="267"/>
        <v>2.074064432989689E-2</v>
      </c>
      <c r="J2860" s="338">
        <f t="shared" si="268"/>
        <v>3.8163916471489756E-17</v>
      </c>
      <c r="K2860" s="1786"/>
      <c r="L2860" s="1787"/>
      <c r="M2860" s="1786"/>
      <c r="N2860" s="1786"/>
      <c r="O2860" s="1786"/>
      <c r="P2860" s="1786"/>
      <c r="Q2860" s="1786"/>
    </row>
    <row r="2861" spans="1:17">
      <c r="A2861" s="764">
        <v>41457</v>
      </c>
      <c r="B2861" s="154">
        <f t="shared" si="262"/>
        <v>7.9660000000000009E-2</v>
      </c>
      <c r="C2861" s="206">
        <f t="shared" si="264"/>
        <v>8.1215051546391706E-2</v>
      </c>
      <c r="D2861" s="33">
        <f t="shared" si="263"/>
        <v>9.6699999999999994E-2</v>
      </c>
      <c r="E2861" s="206">
        <f t="shared" si="265"/>
        <v>0.10194458762886592</v>
      </c>
      <c r="F2861" s="765">
        <v>9.67</v>
      </c>
      <c r="G2861" s="765">
        <v>1.704</v>
      </c>
      <c r="H2861" s="337">
        <f t="shared" si="266"/>
        <v>2.0729536082474249</v>
      </c>
      <c r="I2861" s="34">
        <f t="shared" si="267"/>
        <v>2.0729536082474215E-2</v>
      </c>
      <c r="J2861" s="338">
        <f t="shared" si="268"/>
        <v>3.4694469519536142E-17</v>
      </c>
      <c r="K2861" s="1786"/>
      <c r="L2861" s="1787"/>
      <c r="M2861" s="1786"/>
      <c r="N2861" s="1786"/>
      <c r="O2861" s="1786"/>
      <c r="P2861" s="1786"/>
      <c r="Q2861" s="1786"/>
    </row>
    <row r="2862" spans="1:17">
      <c r="A2862" s="764">
        <v>41458</v>
      </c>
      <c r="B2862" s="154">
        <f t="shared" si="262"/>
        <v>8.0700000000000008E-2</v>
      </c>
      <c r="C2862" s="206">
        <f t="shared" si="264"/>
        <v>8.1218440721649424E-2</v>
      </c>
      <c r="D2862" s="33">
        <f t="shared" si="263"/>
        <v>9.7299999999999998E-2</v>
      </c>
      <c r="E2862" s="206">
        <f t="shared" si="265"/>
        <v>0.10193608247422675</v>
      </c>
      <c r="F2862" s="765">
        <v>9.73</v>
      </c>
      <c r="G2862" s="765">
        <v>1.6600000000000001</v>
      </c>
      <c r="H2862" s="337">
        <f t="shared" si="266"/>
        <v>2.0717641752577345</v>
      </c>
      <c r="I2862" s="34">
        <f t="shared" si="267"/>
        <v>2.0717641752577329E-2</v>
      </c>
      <c r="J2862" s="338">
        <f t="shared" si="268"/>
        <v>0</v>
      </c>
      <c r="K2862" s="1786"/>
      <c r="L2862" s="1787"/>
      <c r="M2862" s="1786"/>
      <c r="N2862" s="1786"/>
      <c r="O2862" s="1786"/>
      <c r="P2862" s="1786"/>
      <c r="Q2862" s="1786"/>
    </row>
    <row r="2863" spans="1:17">
      <c r="A2863" s="764">
        <v>41459</v>
      </c>
      <c r="B2863" s="154">
        <f t="shared" si="262"/>
        <v>7.9519999999999993E-2</v>
      </c>
      <c r="C2863" s="206">
        <f t="shared" si="264"/>
        <v>8.1219793814432936E-2</v>
      </c>
      <c r="D2863" s="33">
        <f t="shared" si="263"/>
        <v>9.6000000000000002E-2</v>
      </c>
      <c r="E2863" s="206">
        <f t="shared" si="265"/>
        <v>0.10192590206185563</v>
      </c>
      <c r="F2863" s="765">
        <v>9.6</v>
      </c>
      <c r="G2863" s="765">
        <v>1.6479999999999999</v>
      </c>
      <c r="H2863" s="337">
        <f t="shared" si="266"/>
        <v>2.0706108247422699</v>
      </c>
      <c r="I2863" s="34">
        <f t="shared" si="267"/>
        <v>2.0706108247422694E-2</v>
      </c>
      <c r="J2863" s="338">
        <f t="shared" si="268"/>
        <v>0</v>
      </c>
      <c r="K2863" s="1786"/>
      <c r="L2863" s="1787"/>
      <c r="M2863" s="1786"/>
      <c r="N2863" s="1786"/>
      <c r="O2863" s="1786"/>
      <c r="P2863" s="1786"/>
      <c r="Q2863" s="1786"/>
    </row>
    <row r="2864" spans="1:17">
      <c r="A2864" s="764">
        <v>41460</v>
      </c>
      <c r="B2864" s="154">
        <f t="shared" si="262"/>
        <v>7.9310000000000005E-2</v>
      </c>
      <c r="C2864" s="206">
        <f t="shared" si="264"/>
        <v>8.1223530927835005E-2</v>
      </c>
      <c r="D2864" s="33">
        <f t="shared" si="263"/>
        <v>9.6500000000000002E-2</v>
      </c>
      <c r="E2864" s="206">
        <f t="shared" si="265"/>
        <v>0.10191842783505152</v>
      </c>
      <c r="F2864" s="765">
        <v>9.65</v>
      </c>
      <c r="G2864" s="765">
        <v>1.7190000000000001</v>
      </c>
      <c r="H2864" s="337">
        <f t="shared" si="266"/>
        <v>2.0694896907216513</v>
      </c>
      <c r="I2864" s="34">
        <f t="shared" si="267"/>
        <v>2.0694896907216515E-2</v>
      </c>
      <c r="J2864" s="338">
        <f t="shared" si="268"/>
        <v>0</v>
      </c>
      <c r="K2864" s="1786"/>
      <c r="L2864" s="1787"/>
      <c r="M2864" s="1786"/>
      <c r="N2864" s="1786"/>
      <c r="O2864" s="1786"/>
      <c r="P2864" s="1786"/>
      <c r="Q2864" s="1786"/>
    </row>
    <row r="2865" spans="1:17">
      <c r="A2865" s="764">
        <v>41463</v>
      </c>
      <c r="B2865" s="154">
        <f t="shared" si="262"/>
        <v>7.8719999999999998E-2</v>
      </c>
      <c r="C2865" s="206">
        <f t="shared" si="264"/>
        <v>8.1227525773195822E-2</v>
      </c>
      <c r="D2865" s="33">
        <f t="shared" si="263"/>
        <v>9.5700000000000007E-2</v>
      </c>
      <c r="E2865" s="206">
        <f t="shared" si="265"/>
        <v>0.10191082474226799</v>
      </c>
      <c r="F2865" s="765">
        <v>9.57</v>
      </c>
      <c r="G2865" s="765">
        <v>1.698</v>
      </c>
      <c r="H2865" s="337">
        <f t="shared" si="266"/>
        <v>2.0683298969072186</v>
      </c>
      <c r="I2865" s="34">
        <f t="shared" si="267"/>
        <v>2.0683298969072172E-2</v>
      </c>
      <c r="J2865" s="338">
        <f t="shared" si="268"/>
        <v>0</v>
      </c>
      <c r="K2865" s="1786"/>
      <c r="L2865" s="1787"/>
      <c r="M2865" s="1786"/>
      <c r="N2865" s="1786"/>
      <c r="O2865" s="1786"/>
      <c r="P2865" s="1786"/>
      <c r="Q2865" s="1786"/>
    </row>
    <row r="2866" spans="1:17">
      <c r="A2866" s="764">
        <v>41464</v>
      </c>
      <c r="B2866" s="154">
        <f t="shared" si="262"/>
        <v>7.8569999999999987E-2</v>
      </c>
      <c r="C2866" s="206">
        <f t="shared" si="264"/>
        <v>8.1232796391752515E-2</v>
      </c>
      <c r="D2866" s="33">
        <f t="shared" si="263"/>
        <v>9.5100000000000004E-2</v>
      </c>
      <c r="E2866" s="206">
        <f t="shared" si="265"/>
        <v>0.10190347938144327</v>
      </c>
      <c r="F2866" s="765">
        <v>9.51</v>
      </c>
      <c r="G2866" s="765">
        <v>1.653</v>
      </c>
      <c r="H2866" s="337">
        <f t="shared" si="266"/>
        <v>2.0670682989690743</v>
      </c>
      <c r="I2866" s="34">
        <f t="shared" si="267"/>
        <v>2.0670682989690756E-2</v>
      </c>
      <c r="J2866" s="338">
        <f t="shared" si="268"/>
        <v>0</v>
      </c>
      <c r="K2866" s="1786"/>
      <c r="L2866" s="1787"/>
      <c r="M2866" s="1786"/>
      <c r="N2866" s="1786"/>
      <c r="O2866" s="1786"/>
      <c r="P2866" s="1786"/>
      <c r="Q2866" s="1786"/>
    </row>
    <row r="2867" spans="1:17">
      <c r="A2867" s="764">
        <v>41465</v>
      </c>
      <c r="B2867" s="154">
        <f t="shared" si="262"/>
        <v>7.8420000000000004E-2</v>
      </c>
      <c r="C2867" s="206">
        <f t="shared" si="264"/>
        <v>8.1238286082474159E-2</v>
      </c>
      <c r="D2867" s="33">
        <f t="shared" si="263"/>
        <v>9.5000000000000001E-2</v>
      </c>
      <c r="E2867" s="206">
        <f t="shared" si="265"/>
        <v>0.10189639175257728</v>
      </c>
      <c r="F2867" s="765">
        <v>9.5</v>
      </c>
      <c r="G2867" s="765">
        <v>1.6579999999999999</v>
      </c>
      <c r="H2867" s="337">
        <f t="shared" si="266"/>
        <v>2.0658105670103111</v>
      </c>
      <c r="I2867" s="34">
        <f t="shared" si="267"/>
        <v>2.0658105670103122E-2</v>
      </c>
      <c r="J2867" s="338">
        <f t="shared" si="268"/>
        <v>0</v>
      </c>
      <c r="K2867" s="1786"/>
      <c r="L2867" s="1787"/>
      <c r="M2867" s="1786"/>
      <c r="N2867" s="1786"/>
      <c r="O2867" s="1786"/>
      <c r="P2867" s="1786"/>
      <c r="Q2867" s="1786"/>
    </row>
    <row r="2868" spans="1:17">
      <c r="A2868" s="764">
        <v>41466</v>
      </c>
      <c r="B2868" s="154">
        <f t="shared" si="262"/>
        <v>7.8269999999999992E-2</v>
      </c>
      <c r="C2868" s="206">
        <f t="shared" si="264"/>
        <v>8.1243131443298894E-2</v>
      </c>
      <c r="D2868" s="33">
        <f t="shared" si="263"/>
        <v>9.4499999999999987E-2</v>
      </c>
      <c r="E2868" s="206">
        <f t="shared" si="265"/>
        <v>0.10188878865979377</v>
      </c>
      <c r="F2868" s="765">
        <v>9.4499999999999993</v>
      </c>
      <c r="G2868" s="765">
        <v>1.623</v>
      </c>
      <c r="H2868" s="337">
        <f t="shared" si="266"/>
        <v>2.0645657216494864</v>
      </c>
      <c r="I2868" s="34">
        <f t="shared" si="267"/>
        <v>2.0645657216494875E-2</v>
      </c>
      <c r="J2868" s="338">
        <f t="shared" si="268"/>
        <v>0</v>
      </c>
      <c r="K2868" s="1786"/>
      <c r="L2868" s="1787"/>
      <c r="M2868" s="1786"/>
      <c r="N2868" s="1786"/>
      <c r="O2868" s="1786"/>
      <c r="P2868" s="1786"/>
      <c r="Q2868" s="1786"/>
    </row>
    <row r="2869" spans="1:17">
      <c r="A2869" s="764">
        <v>41467</v>
      </c>
      <c r="B2869" s="154">
        <f t="shared" si="262"/>
        <v>7.9199999999999993E-2</v>
      </c>
      <c r="C2869" s="206">
        <f t="shared" si="264"/>
        <v>8.1251262886597869E-2</v>
      </c>
      <c r="D2869" s="33">
        <f t="shared" si="263"/>
        <v>9.4800000000000009E-2</v>
      </c>
      <c r="E2869" s="206">
        <f t="shared" si="265"/>
        <v>0.10188298969072161</v>
      </c>
      <c r="F2869" s="765">
        <v>9.48</v>
      </c>
      <c r="G2869" s="765">
        <v>1.56</v>
      </c>
      <c r="H2869" s="337">
        <f t="shared" si="266"/>
        <v>2.0631726804123729</v>
      </c>
      <c r="I2869" s="34">
        <f t="shared" si="267"/>
        <v>2.0631726804123743E-2</v>
      </c>
      <c r="J2869" s="338">
        <f t="shared" si="268"/>
        <v>0</v>
      </c>
      <c r="K2869" s="1786"/>
      <c r="L2869" s="1787"/>
      <c r="M2869" s="1786"/>
      <c r="N2869" s="1786"/>
      <c r="O2869" s="1786"/>
      <c r="P2869" s="1786"/>
      <c r="Q2869" s="1786"/>
    </row>
    <row r="2870" spans="1:17">
      <c r="A2870" s="764">
        <v>41470</v>
      </c>
      <c r="B2870" s="154">
        <f t="shared" si="262"/>
        <v>7.8719999999999984E-2</v>
      </c>
      <c r="C2870" s="206">
        <f t="shared" si="264"/>
        <v>8.1258956185566944E-2</v>
      </c>
      <c r="D2870" s="33">
        <f t="shared" si="263"/>
        <v>9.4499999999999987E-2</v>
      </c>
      <c r="E2870" s="206">
        <f t="shared" si="265"/>
        <v>0.10187680412371129</v>
      </c>
      <c r="F2870" s="765">
        <v>9.4499999999999993</v>
      </c>
      <c r="G2870" s="765">
        <v>1.5780000000000001</v>
      </c>
      <c r="H2870" s="337">
        <f t="shared" si="266"/>
        <v>2.0617847938144349</v>
      </c>
      <c r="I2870" s="34">
        <f t="shared" si="267"/>
        <v>2.0617847938144349E-2</v>
      </c>
      <c r="J2870" s="338">
        <f t="shared" si="268"/>
        <v>0</v>
      </c>
      <c r="K2870" s="1786"/>
      <c r="L2870" s="1787"/>
      <c r="M2870" s="1786"/>
      <c r="N2870" s="1786"/>
      <c r="O2870" s="1786"/>
      <c r="P2870" s="1786"/>
      <c r="Q2870" s="1786"/>
    </row>
    <row r="2871" spans="1:17">
      <c r="A2871" s="764">
        <v>41471</v>
      </c>
      <c r="B2871" s="154">
        <f t="shared" si="262"/>
        <v>7.9100000000000004E-2</v>
      </c>
      <c r="C2871" s="206">
        <f t="shared" si="264"/>
        <v>8.1266597938144267E-2</v>
      </c>
      <c r="D2871" s="33">
        <f t="shared" si="263"/>
        <v>9.4600000000000004E-2</v>
      </c>
      <c r="E2871" s="206">
        <f t="shared" si="265"/>
        <v>0.10187023195876287</v>
      </c>
      <c r="F2871" s="765">
        <v>9.4600000000000009</v>
      </c>
      <c r="G2871" s="765">
        <v>1.55</v>
      </c>
      <c r="H2871" s="337">
        <f t="shared" si="266"/>
        <v>2.0603634020618578</v>
      </c>
      <c r="I2871" s="34">
        <f t="shared" si="267"/>
        <v>2.06036340206186E-2</v>
      </c>
      <c r="J2871" s="338">
        <f t="shared" si="268"/>
        <v>0</v>
      </c>
      <c r="K2871" s="1786"/>
      <c r="L2871" s="1787"/>
      <c r="M2871" s="1786"/>
      <c r="N2871" s="1786"/>
      <c r="O2871" s="1786"/>
      <c r="P2871" s="1786"/>
      <c r="Q2871" s="1786"/>
    </row>
    <row r="2872" spans="1:17">
      <c r="A2872" s="764">
        <v>41472</v>
      </c>
      <c r="B2872" s="154">
        <f t="shared" si="262"/>
        <v>7.8979999999999995E-2</v>
      </c>
      <c r="C2872" s="206">
        <f t="shared" si="264"/>
        <v>8.1272061855670027E-2</v>
      </c>
      <c r="D2872" s="33">
        <f t="shared" si="263"/>
        <v>9.4399999999999998E-2</v>
      </c>
      <c r="E2872" s="206">
        <f t="shared" si="265"/>
        <v>0.10186198453608243</v>
      </c>
      <c r="F2872" s="765">
        <v>9.44</v>
      </c>
      <c r="G2872" s="765">
        <v>1.542</v>
      </c>
      <c r="H2872" s="337">
        <f t="shared" si="266"/>
        <v>2.0589922680412389</v>
      </c>
      <c r="I2872" s="34">
        <f t="shared" si="267"/>
        <v>2.0589922680412404E-2</v>
      </c>
      <c r="J2872" s="338">
        <f t="shared" si="268"/>
        <v>0</v>
      </c>
      <c r="K2872" s="1786"/>
      <c r="L2872" s="1787"/>
      <c r="M2872" s="1786"/>
      <c r="N2872" s="1786"/>
      <c r="O2872" s="1786"/>
      <c r="P2872" s="1786"/>
      <c r="Q2872" s="1786"/>
    </row>
    <row r="2873" spans="1:17">
      <c r="A2873" s="764">
        <v>41473</v>
      </c>
      <c r="B2873" s="154">
        <f t="shared" si="262"/>
        <v>7.8309999999999991E-2</v>
      </c>
      <c r="C2873" s="206">
        <f t="shared" si="264"/>
        <v>8.1276842783505082E-2</v>
      </c>
      <c r="D2873" s="33">
        <f t="shared" si="263"/>
        <v>9.35E-2</v>
      </c>
      <c r="E2873" s="206">
        <f t="shared" si="265"/>
        <v>0.10185219072164947</v>
      </c>
      <c r="F2873" s="765">
        <v>9.35</v>
      </c>
      <c r="G2873" s="765">
        <v>1.5189999999999999</v>
      </c>
      <c r="H2873" s="337">
        <f t="shared" si="266"/>
        <v>2.0575347938144346</v>
      </c>
      <c r="I2873" s="34">
        <f t="shared" si="267"/>
        <v>2.0575347938144389E-2</v>
      </c>
      <c r="J2873" s="338">
        <f t="shared" si="268"/>
        <v>-4.163336342344337E-17</v>
      </c>
      <c r="K2873" s="1786"/>
      <c r="L2873" s="1787"/>
      <c r="M2873" s="1786"/>
      <c r="N2873" s="1786"/>
      <c r="O2873" s="1786"/>
      <c r="P2873" s="1786"/>
      <c r="Q2873" s="1786"/>
    </row>
    <row r="2874" spans="1:17">
      <c r="A2874" s="764">
        <v>41474</v>
      </c>
      <c r="B2874" s="154">
        <f t="shared" si="262"/>
        <v>7.8409999999999994E-2</v>
      </c>
      <c r="C2874" s="206">
        <f t="shared" si="264"/>
        <v>8.1281056701030863E-2</v>
      </c>
      <c r="D2874" s="33">
        <f t="shared" si="263"/>
        <v>9.3599999999999989E-2</v>
      </c>
      <c r="E2874" s="206">
        <f t="shared" si="265"/>
        <v>0.10184201030927832</v>
      </c>
      <c r="F2874" s="765">
        <v>9.36</v>
      </c>
      <c r="G2874" s="765">
        <v>1.5189999999999999</v>
      </c>
      <c r="H2874" s="337">
        <f t="shared" si="266"/>
        <v>2.0560953608247439</v>
      </c>
      <c r="I2874" s="34">
        <f t="shared" si="267"/>
        <v>2.0560953608247459E-2</v>
      </c>
      <c r="J2874" s="338">
        <f t="shared" si="268"/>
        <v>0</v>
      </c>
      <c r="K2874" s="1786"/>
      <c r="L2874" s="1787"/>
      <c r="M2874" s="1786"/>
      <c r="N2874" s="1786"/>
      <c r="O2874" s="1786"/>
      <c r="P2874" s="1786"/>
      <c r="Q2874" s="1786"/>
    </row>
    <row r="2875" spans="1:17">
      <c r="A2875" s="764">
        <v>41477</v>
      </c>
      <c r="B2875" s="154">
        <f t="shared" si="262"/>
        <v>7.8149999999999997E-2</v>
      </c>
      <c r="C2875" s="206">
        <f t="shared" si="264"/>
        <v>8.1286121134020561E-2</v>
      </c>
      <c r="D2875" s="33">
        <f t="shared" si="263"/>
        <v>9.3299999999999994E-2</v>
      </c>
      <c r="E2875" s="206">
        <f t="shared" si="265"/>
        <v>0.10183260309278348</v>
      </c>
      <c r="F2875" s="765">
        <v>9.33</v>
      </c>
      <c r="G2875" s="765">
        <v>1.5150000000000001</v>
      </c>
      <c r="H2875" s="337">
        <f t="shared" si="266"/>
        <v>2.0546481958762901</v>
      </c>
      <c r="I2875" s="34">
        <f t="shared" si="267"/>
        <v>2.0546481958762922E-2</v>
      </c>
      <c r="J2875" s="338">
        <f t="shared" si="268"/>
        <v>0</v>
      </c>
      <c r="K2875" s="1786"/>
      <c r="L2875" s="1787"/>
      <c r="M2875" s="1786"/>
      <c r="N2875" s="1786"/>
      <c r="O2875" s="1786"/>
      <c r="P2875" s="1786"/>
      <c r="Q2875" s="1786"/>
    </row>
    <row r="2876" spans="1:17">
      <c r="A2876" s="764">
        <v>41478</v>
      </c>
      <c r="B2876" s="154">
        <f t="shared" si="262"/>
        <v>7.7689999999999995E-2</v>
      </c>
      <c r="C2876" s="206">
        <f t="shared" si="264"/>
        <v>8.1292744845360754E-2</v>
      </c>
      <c r="D2876" s="33">
        <f t="shared" si="263"/>
        <v>9.3200000000000005E-2</v>
      </c>
      <c r="E2876" s="206">
        <f t="shared" si="265"/>
        <v>0.10182487113402057</v>
      </c>
      <c r="F2876" s="765">
        <v>9.32</v>
      </c>
      <c r="G2876" s="765">
        <v>1.5509999999999999</v>
      </c>
      <c r="H2876" s="337">
        <f t="shared" si="266"/>
        <v>2.0532126288659809</v>
      </c>
      <c r="I2876" s="34">
        <f t="shared" si="267"/>
        <v>2.0532126288659816E-2</v>
      </c>
      <c r="J2876" s="338">
        <f t="shared" si="268"/>
        <v>0</v>
      </c>
      <c r="K2876" s="1786"/>
      <c r="L2876" s="1787"/>
      <c r="M2876" s="1786"/>
      <c r="N2876" s="1786"/>
      <c r="O2876" s="1786"/>
      <c r="P2876" s="1786"/>
      <c r="Q2876" s="1786"/>
    </row>
    <row r="2877" spans="1:17">
      <c r="A2877" s="764">
        <v>41479</v>
      </c>
      <c r="B2877" s="154">
        <f t="shared" si="262"/>
        <v>7.6240000000000002E-2</v>
      </c>
      <c r="C2877" s="206">
        <f t="shared" si="264"/>
        <v>8.1298414948453523E-2</v>
      </c>
      <c r="D2877" s="33">
        <f t="shared" si="263"/>
        <v>9.2699999999999991E-2</v>
      </c>
      <c r="E2877" s="206">
        <f t="shared" si="265"/>
        <v>0.10181688144329892</v>
      </c>
      <c r="F2877" s="765">
        <v>9.27</v>
      </c>
      <c r="G2877" s="765">
        <v>1.6459999999999999</v>
      </c>
      <c r="H2877" s="337">
        <f t="shared" si="266"/>
        <v>2.0518466494845375</v>
      </c>
      <c r="I2877" s="34">
        <f t="shared" si="267"/>
        <v>2.05184664948454E-2</v>
      </c>
      <c r="J2877" s="338">
        <f t="shared" si="268"/>
        <v>0</v>
      </c>
      <c r="K2877" s="1786"/>
      <c r="L2877" s="1787"/>
      <c r="M2877" s="1786"/>
      <c r="N2877" s="1786"/>
      <c r="O2877" s="1786"/>
      <c r="P2877" s="1786"/>
      <c r="Q2877" s="1786"/>
    </row>
    <row r="2878" spans="1:17">
      <c r="A2878" s="764">
        <v>41480</v>
      </c>
      <c r="B2878" s="154">
        <f t="shared" si="262"/>
        <v>7.6089999999999991E-2</v>
      </c>
      <c r="C2878" s="206">
        <f t="shared" si="264"/>
        <v>8.1305373711340126E-2</v>
      </c>
      <c r="D2878" s="33">
        <f t="shared" si="263"/>
        <v>9.2799999999999994E-2</v>
      </c>
      <c r="E2878" s="206">
        <f t="shared" si="265"/>
        <v>0.10180979381443292</v>
      </c>
      <c r="F2878" s="765">
        <v>9.2799999999999994</v>
      </c>
      <c r="G2878" s="765">
        <v>1.671</v>
      </c>
      <c r="H2878" s="337">
        <f t="shared" si="266"/>
        <v>2.05044201030928</v>
      </c>
      <c r="I2878" s="34">
        <f t="shared" si="267"/>
        <v>2.0504420103092794E-2</v>
      </c>
      <c r="J2878" s="338">
        <f t="shared" si="268"/>
        <v>0</v>
      </c>
      <c r="K2878" s="1786"/>
      <c r="L2878" s="1787"/>
      <c r="M2878" s="1786"/>
      <c r="N2878" s="1786"/>
      <c r="O2878" s="1786"/>
      <c r="P2878" s="1786"/>
      <c r="Q2878" s="1786"/>
    </row>
    <row r="2879" spans="1:17">
      <c r="A2879" s="764">
        <v>41481</v>
      </c>
      <c r="B2879" s="154">
        <f t="shared" si="262"/>
        <v>7.6149999999999995E-2</v>
      </c>
      <c r="C2879" s="206">
        <f t="shared" si="264"/>
        <v>8.1313041237113318E-2</v>
      </c>
      <c r="D2879" s="33">
        <f t="shared" si="263"/>
        <v>9.2799999999999994E-2</v>
      </c>
      <c r="E2879" s="206">
        <f t="shared" si="265"/>
        <v>0.10180322164948447</v>
      </c>
      <c r="F2879" s="765">
        <v>9.2799999999999994</v>
      </c>
      <c r="G2879" s="765">
        <v>1.665</v>
      </c>
      <c r="H2879" s="337">
        <f t="shared" si="266"/>
        <v>2.0490180412371148</v>
      </c>
      <c r="I2879" s="34">
        <f t="shared" si="267"/>
        <v>2.0490180412371148E-2</v>
      </c>
      <c r="J2879" s="338">
        <f t="shared" si="268"/>
        <v>0</v>
      </c>
      <c r="K2879" s="1786"/>
      <c r="L2879" s="1787"/>
      <c r="M2879" s="1786"/>
      <c r="N2879" s="1786"/>
      <c r="O2879" s="1786"/>
      <c r="P2879" s="1786"/>
      <c r="Q2879" s="1786"/>
    </row>
    <row r="2880" spans="1:17">
      <c r="A2880" s="764">
        <v>41484</v>
      </c>
      <c r="B2880" s="154">
        <f t="shared" si="262"/>
        <v>7.6159999999999992E-2</v>
      </c>
      <c r="C2880" s="206">
        <f t="shared" si="264"/>
        <v>8.1320064432989628E-2</v>
      </c>
      <c r="D2880" s="33">
        <f t="shared" si="263"/>
        <v>9.2799999999999994E-2</v>
      </c>
      <c r="E2880" s="206">
        <f t="shared" si="265"/>
        <v>0.10179626288659786</v>
      </c>
      <c r="F2880" s="765">
        <v>9.2799999999999994</v>
      </c>
      <c r="G2880" s="765">
        <v>1.6639999999999999</v>
      </c>
      <c r="H2880" s="337">
        <f t="shared" si="266"/>
        <v>2.0476198453608263</v>
      </c>
      <c r="I2880" s="34">
        <f t="shared" si="267"/>
        <v>2.0476198453608235E-2</v>
      </c>
      <c r="J2880" s="338">
        <f t="shared" si="268"/>
        <v>2.7755575615628914E-17</v>
      </c>
      <c r="K2880" s="1786"/>
      <c r="L2880" s="1787"/>
      <c r="M2880" s="1786"/>
      <c r="N2880" s="1786"/>
      <c r="O2880" s="1786"/>
      <c r="P2880" s="1786"/>
      <c r="Q2880" s="1786"/>
    </row>
    <row r="2881" spans="1:17">
      <c r="A2881" s="764">
        <v>41485</v>
      </c>
      <c r="B2881" s="154">
        <f t="shared" si="262"/>
        <v>7.5819999999999999E-2</v>
      </c>
      <c r="C2881" s="206">
        <f t="shared" si="264"/>
        <v>8.132610824742259E-2</v>
      </c>
      <c r="D2881" s="33">
        <f t="shared" si="263"/>
        <v>9.2499999999999999E-2</v>
      </c>
      <c r="E2881" s="206">
        <f t="shared" si="265"/>
        <v>0.10178878865979374</v>
      </c>
      <c r="F2881" s="765">
        <v>9.25</v>
      </c>
      <c r="G2881" s="765">
        <v>1.6679999999999999</v>
      </c>
      <c r="H2881" s="337">
        <f t="shared" si="266"/>
        <v>2.0462680412371146</v>
      </c>
      <c r="I2881" s="34">
        <f t="shared" si="267"/>
        <v>2.0462680412371148E-2</v>
      </c>
      <c r="J2881" s="338">
        <f t="shared" si="268"/>
        <v>0</v>
      </c>
      <c r="K2881" s="1786"/>
      <c r="L2881" s="1787"/>
      <c r="M2881" s="1786"/>
      <c r="N2881" s="1786"/>
      <c r="O2881" s="1786"/>
      <c r="P2881" s="1786"/>
      <c r="Q2881" s="1786"/>
    </row>
    <row r="2882" spans="1:17">
      <c r="A2882" s="764">
        <v>41486</v>
      </c>
      <c r="B2882" s="154">
        <f t="shared" si="262"/>
        <v>7.619999999999999E-2</v>
      </c>
      <c r="C2882" s="206">
        <f t="shared" si="264"/>
        <v>8.1330734536082389E-2</v>
      </c>
      <c r="D2882" s="33">
        <f t="shared" si="263"/>
        <v>9.2899999999999996E-2</v>
      </c>
      <c r="E2882" s="206">
        <f t="shared" si="265"/>
        <v>0.10178054123711333</v>
      </c>
      <c r="F2882" s="765">
        <v>9.2899999999999991</v>
      </c>
      <c r="G2882" s="765">
        <v>1.67</v>
      </c>
      <c r="H2882" s="337">
        <f t="shared" si="266"/>
        <v>2.0449806701030937</v>
      </c>
      <c r="I2882" s="34">
        <f t="shared" si="267"/>
        <v>2.0449806701030943E-2</v>
      </c>
      <c r="J2882" s="338">
        <f t="shared" si="268"/>
        <v>0</v>
      </c>
      <c r="K2882" s="1786"/>
      <c r="L2882" s="1787"/>
      <c r="M2882" s="1786"/>
      <c r="N2882" s="1786"/>
      <c r="O2882" s="1786"/>
      <c r="P2882" s="1786"/>
      <c r="Q2882" s="1786"/>
    </row>
    <row r="2883" spans="1:17">
      <c r="A2883" s="764">
        <v>41487</v>
      </c>
      <c r="B2883" s="154">
        <f t="shared" si="262"/>
        <v>7.5329999999999994E-2</v>
      </c>
      <c r="C2883" s="206">
        <f t="shared" si="264"/>
        <v>8.1336546391752501E-2</v>
      </c>
      <c r="D2883" s="33">
        <f t="shared" si="263"/>
        <v>9.1999999999999998E-2</v>
      </c>
      <c r="E2883" s="206">
        <f t="shared" si="265"/>
        <v>0.10177306701030919</v>
      </c>
      <c r="F2883" s="765">
        <v>9.1999999999999993</v>
      </c>
      <c r="G2883" s="765">
        <v>1.667</v>
      </c>
      <c r="H2883" s="337">
        <f t="shared" si="266"/>
        <v>2.0436520618556715</v>
      </c>
      <c r="I2883" s="34">
        <f t="shared" si="267"/>
        <v>2.0436520618556692E-2</v>
      </c>
      <c r="J2883" s="338">
        <f t="shared" si="268"/>
        <v>0</v>
      </c>
      <c r="K2883" s="1786"/>
      <c r="L2883" s="1787"/>
      <c r="M2883" s="1786"/>
      <c r="N2883" s="1786"/>
      <c r="O2883" s="1786"/>
      <c r="P2883" s="1786"/>
      <c r="Q2883" s="1786"/>
    </row>
    <row r="2884" spans="1:17">
      <c r="A2884" s="764">
        <v>41488</v>
      </c>
      <c r="B2884" s="154">
        <f t="shared" si="262"/>
        <v>7.5289999999999996E-2</v>
      </c>
      <c r="C2884" s="206">
        <f t="shared" si="264"/>
        <v>8.1341262886597862E-2</v>
      </c>
      <c r="D2884" s="33">
        <f t="shared" si="263"/>
        <v>9.1799999999999993E-2</v>
      </c>
      <c r="E2884" s="206">
        <f t="shared" si="265"/>
        <v>0.10176546391752569</v>
      </c>
      <c r="F2884" s="765">
        <v>9.18</v>
      </c>
      <c r="G2884" s="765">
        <v>1.651</v>
      </c>
      <c r="H2884" s="337">
        <f t="shared" si="266"/>
        <v>2.0424201030927849</v>
      </c>
      <c r="I2884" s="34">
        <f t="shared" si="267"/>
        <v>2.0424201030927833E-2</v>
      </c>
      <c r="J2884" s="338">
        <f t="shared" si="268"/>
        <v>0</v>
      </c>
      <c r="K2884" s="1786"/>
      <c r="L2884" s="1787"/>
      <c r="M2884" s="1786"/>
      <c r="N2884" s="1786"/>
      <c r="O2884" s="1786"/>
      <c r="P2884" s="1786"/>
      <c r="Q2884" s="1786"/>
    </row>
    <row r="2885" spans="1:17">
      <c r="A2885" s="764">
        <v>41491</v>
      </c>
      <c r="B2885" s="154">
        <f t="shared" si="262"/>
        <v>7.4829999999999994E-2</v>
      </c>
      <c r="C2885" s="206">
        <f t="shared" si="264"/>
        <v>8.1345347938144241E-2</v>
      </c>
      <c r="D2885" s="33">
        <f t="shared" si="263"/>
        <v>9.1700000000000004E-2</v>
      </c>
      <c r="E2885" s="206">
        <f t="shared" si="265"/>
        <v>0.10175773195876282</v>
      </c>
      <c r="F2885" s="765">
        <v>9.17</v>
      </c>
      <c r="G2885" s="765">
        <v>1.6870000000000001</v>
      </c>
      <c r="H2885" s="337">
        <f t="shared" si="266"/>
        <v>2.0412384020618566</v>
      </c>
      <c r="I2885" s="34">
        <f t="shared" si="267"/>
        <v>2.0412384020618582E-2</v>
      </c>
      <c r="J2885" s="338">
        <f t="shared" si="268"/>
        <v>0</v>
      </c>
      <c r="K2885" s="1786"/>
      <c r="L2885" s="1787"/>
      <c r="M2885" s="1786"/>
      <c r="N2885" s="1786"/>
      <c r="O2885" s="1786"/>
      <c r="P2885" s="1786"/>
      <c r="Q2885" s="1786"/>
    </row>
    <row r="2886" spans="1:17">
      <c r="A2886" s="764">
        <v>41492</v>
      </c>
      <c r="B2886" s="154">
        <f t="shared" ref="B2886:B2897" si="269">(F2886-G2886)/100</f>
        <v>7.4979999999999991E-2</v>
      </c>
      <c r="C2886" s="206">
        <f t="shared" si="264"/>
        <v>8.1348956185566937E-2</v>
      </c>
      <c r="D2886" s="33">
        <f t="shared" si="263"/>
        <v>9.1999999999999998E-2</v>
      </c>
      <c r="E2886" s="206">
        <f t="shared" si="265"/>
        <v>0.1017502577319587</v>
      </c>
      <c r="F2886" s="765">
        <v>9.1999999999999993</v>
      </c>
      <c r="G2886" s="765">
        <v>1.702</v>
      </c>
      <c r="H2886" s="337">
        <f t="shared" si="266"/>
        <v>2.0401301546391766</v>
      </c>
      <c r="I2886" s="34">
        <f t="shared" si="267"/>
        <v>2.0401301546391762E-2</v>
      </c>
      <c r="J2886" s="338">
        <f t="shared" si="268"/>
        <v>0</v>
      </c>
      <c r="K2886" s="1786"/>
      <c r="L2886" s="1787"/>
      <c r="M2886" s="1786"/>
      <c r="N2886" s="1786"/>
      <c r="O2886" s="1786"/>
      <c r="P2886" s="1786"/>
      <c r="Q2886" s="1786"/>
    </row>
    <row r="2887" spans="1:17">
      <c r="A2887" s="764">
        <v>41493</v>
      </c>
      <c r="B2887" s="154">
        <f t="shared" si="269"/>
        <v>7.5129999999999988E-2</v>
      </c>
      <c r="C2887" s="206">
        <f t="shared" si="264"/>
        <v>8.1351172680412281E-2</v>
      </c>
      <c r="D2887" s="33">
        <f t="shared" ref="D2887:D2897" si="270">F2887/100</f>
        <v>9.1999999999999998E-2</v>
      </c>
      <c r="E2887" s="206">
        <f t="shared" si="265"/>
        <v>0.10174175257731953</v>
      </c>
      <c r="F2887" s="765">
        <v>9.1999999999999993</v>
      </c>
      <c r="G2887" s="765">
        <v>1.6870000000000001</v>
      </c>
      <c r="H2887" s="337">
        <f t="shared" si="266"/>
        <v>2.0390579896907228</v>
      </c>
      <c r="I2887" s="34">
        <f t="shared" si="267"/>
        <v>2.0390579896907249E-2</v>
      </c>
      <c r="J2887" s="338">
        <f t="shared" si="268"/>
        <v>0</v>
      </c>
      <c r="K2887" s="1786"/>
      <c r="L2887" s="1787"/>
      <c r="M2887" s="1786"/>
      <c r="N2887" s="1786"/>
      <c r="O2887" s="1786"/>
      <c r="P2887" s="1786"/>
      <c r="Q2887" s="1786"/>
    </row>
    <row r="2888" spans="1:17">
      <c r="A2888" s="764">
        <v>41494</v>
      </c>
      <c r="B2888" s="154">
        <f t="shared" si="269"/>
        <v>7.4639999999999998E-2</v>
      </c>
      <c r="C2888" s="206">
        <f t="shared" si="264"/>
        <v>8.1353865979381365E-2</v>
      </c>
      <c r="D2888" s="33">
        <f t="shared" si="270"/>
        <v>9.1499999999999998E-2</v>
      </c>
      <c r="E2888" s="206">
        <f t="shared" si="265"/>
        <v>0.10173363402061848</v>
      </c>
      <c r="F2888" s="765">
        <v>9.15</v>
      </c>
      <c r="G2888" s="765">
        <v>1.6859999999999999</v>
      </c>
      <c r="H2888" s="337">
        <f t="shared" si="266"/>
        <v>2.0379768041237121</v>
      </c>
      <c r="I2888" s="34">
        <f t="shared" si="267"/>
        <v>2.0379768041237117E-2</v>
      </c>
      <c r="J2888" s="338">
        <f t="shared" si="268"/>
        <v>0</v>
      </c>
      <c r="K2888" s="1786"/>
      <c r="L2888" s="1787"/>
      <c r="M2888" s="1786"/>
      <c r="N2888" s="1786"/>
      <c r="O2888" s="1786"/>
      <c r="P2888" s="1786"/>
      <c r="Q2888" s="1786"/>
    </row>
    <row r="2889" spans="1:17">
      <c r="A2889" s="764">
        <v>41495</v>
      </c>
      <c r="B2889" s="154">
        <f t="shared" si="269"/>
        <v>7.4299999999999991E-2</v>
      </c>
      <c r="C2889" s="206">
        <f t="shared" si="264"/>
        <v>8.1355244845360747E-2</v>
      </c>
      <c r="D2889" s="33">
        <f t="shared" si="270"/>
        <v>9.11E-2</v>
      </c>
      <c r="E2889" s="206">
        <f t="shared" si="265"/>
        <v>0.10172396907216487</v>
      </c>
      <c r="F2889" s="765">
        <v>9.11</v>
      </c>
      <c r="G2889" s="765">
        <v>1.68</v>
      </c>
      <c r="H2889" s="337">
        <f t="shared" si="266"/>
        <v>2.0368724226804136</v>
      </c>
      <c r="I2889" s="34">
        <f t="shared" si="267"/>
        <v>2.0368724226804122E-2</v>
      </c>
      <c r="J2889" s="338">
        <f t="shared" si="268"/>
        <v>0</v>
      </c>
      <c r="K2889" s="1786"/>
      <c r="L2889" s="1787"/>
      <c r="M2889" s="1786"/>
      <c r="N2889" s="1786"/>
      <c r="O2889" s="1786"/>
      <c r="P2889" s="1786"/>
      <c r="Q2889" s="1786"/>
    </row>
    <row r="2890" spans="1:17">
      <c r="A2890" s="764">
        <v>41498</v>
      </c>
      <c r="B2890" s="154">
        <f t="shared" si="269"/>
        <v>7.3880000000000001E-2</v>
      </c>
      <c r="C2890" s="206">
        <f t="shared" si="264"/>
        <v>8.1352487113401983E-2</v>
      </c>
      <c r="D2890" s="33">
        <f t="shared" si="270"/>
        <v>9.0899999999999995E-2</v>
      </c>
      <c r="E2890" s="206">
        <f t="shared" si="265"/>
        <v>0.10171185567010303</v>
      </c>
      <c r="F2890" s="765">
        <v>9.09</v>
      </c>
      <c r="G2890" s="765">
        <v>1.702</v>
      </c>
      <c r="H2890" s="337">
        <f t="shared" si="266"/>
        <v>2.0359368556701041</v>
      </c>
      <c r="I2890" s="34">
        <f t="shared" si="267"/>
        <v>2.0359368556701049E-2</v>
      </c>
      <c r="J2890" s="338">
        <f t="shared" si="268"/>
        <v>0</v>
      </c>
      <c r="K2890" s="1786"/>
      <c r="L2890" s="1787"/>
      <c r="M2890" s="1786"/>
      <c r="N2890" s="1786"/>
      <c r="O2890" s="1786"/>
      <c r="P2890" s="1786"/>
      <c r="Q2890" s="1786"/>
    </row>
    <row r="2891" spans="1:17">
      <c r="A2891" s="764">
        <v>41499</v>
      </c>
      <c r="B2891" s="154">
        <f t="shared" si="269"/>
        <v>7.2520000000000001E-2</v>
      </c>
      <c r="C2891" s="206">
        <f t="shared" si="264"/>
        <v>8.1347499999999906E-2</v>
      </c>
      <c r="D2891" s="33">
        <f t="shared" si="270"/>
        <v>9.06E-2</v>
      </c>
      <c r="E2891" s="206">
        <f t="shared" si="265"/>
        <v>0.10169896907216489</v>
      </c>
      <c r="F2891" s="765">
        <v>9.06</v>
      </c>
      <c r="G2891" s="765">
        <v>1.8080000000000001</v>
      </c>
      <c r="H2891" s="337">
        <f t="shared" si="266"/>
        <v>2.0351469072164958</v>
      </c>
      <c r="I2891" s="34">
        <f t="shared" si="267"/>
        <v>2.0351469072164979E-2</v>
      </c>
      <c r="J2891" s="338">
        <f t="shared" si="268"/>
        <v>0</v>
      </c>
      <c r="K2891" s="1786"/>
      <c r="L2891" s="1787"/>
      <c r="M2891" s="1786"/>
      <c r="N2891" s="1786"/>
      <c r="O2891" s="1786"/>
      <c r="P2891" s="1786"/>
      <c r="Q2891" s="1786"/>
    </row>
    <row r="2892" spans="1:17">
      <c r="A2892" s="764">
        <v>41500</v>
      </c>
      <c r="B2892" s="154">
        <f t="shared" si="269"/>
        <v>7.2079999999999991E-2</v>
      </c>
      <c r="C2892" s="206">
        <f t="shared" si="264"/>
        <v>8.1341456185566929E-2</v>
      </c>
      <c r="D2892" s="33">
        <f t="shared" si="270"/>
        <v>9.0299999999999991E-2</v>
      </c>
      <c r="E2892" s="206">
        <f t="shared" si="265"/>
        <v>0.1016855670103092</v>
      </c>
      <c r="F2892" s="765">
        <v>9.0299999999999994</v>
      </c>
      <c r="G2892" s="765">
        <v>1.8220000000000001</v>
      </c>
      <c r="H2892" s="337">
        <f t="shared" si="266"/>
        <v>2.0344110824742279</v>
      </c>
      <c r="I2892" s="34">
        <f t="shared" si="267"/>
        <v>2.0344110824742273E-2</v>
      </c>
      <c r="J2892" s="338">
        <f t="shared" si="268"/>
        <v>0</v>
      </c>
      <c r="K2892" s="1786"/>
      <c r="L2892" s="1787"/>
      <c r="M2892" s="1786"/>
      <c r="N2892" s="1786"/>
      <c r="O2892" s="1786"/>
      <c r="P2892" s="1786"/>
      <c r="Q2892" s="1786"/>
    </row>
    <row r="2893" spans="1:17">
      <c r="A2893" s="764">
        <v>41501</v>
      </c>
      <c r="B2893" s="154">
        <f t="shared" si="269"/>
        <v>7.1870000000000003E-2</v>
      </c>
      <c r="C2893" s="206">
        <f>AVERAGE(B2118:B2893)</f>
        <v>8.1334458762886516E-2</v>
      </c>
      <c r="D2893" s="33">
        <f t="shared" si="270"/>
        <v>9.0700000000000003E-2</v>
      </c>
      <c r="E2893" s="206">
        <f>AVERAGE(D2118:D2893)</f>
        <v>0.10167280927835044</v>
      </c>
      <c r="F2893" s="765">
        <v>9.07</v>
      </c>
      <c r="G2893" s="765">
        <v>1.883</v>
      </c>
      <c r="H2893" s="337">
        <f>AVERAGE(G2118:G2893)</f>
        <v>2.0338350515463923</v>
      </c>
      <c r="I2893" s="34">
        <f>E2893-C2893</f>
        <v>2.0338350515463927E-2</v>
      </c>
      <c r="J2893" s="338">
        <f>H2893/100-I2893</f>
        <v>0</v>
      </c>
      <c r="K2893" s="1786"/>
      <c r="L2893" s="1787"/>
      <c r="M2893" s="1786"/>
      <c r="N2893" s="1786"/>
      <c r="O2893" s="1786"/>
      <c r="P2893" s="1786"/>
      <c r="Q2893" s="1786"/>
    </row>
    <row r="2894" spans="1:17">
      <c r="A2894" s="764">
        <v>41502</v>
      </c>
      <c r="B2894" s="154">
        <f t="shared" si="269"/>
        <v>7.1589999999999987E-2</v>
      </c>
      <c r="C2894" s="206">
        <f>AVERAGE(B2119:B2894)</f>
        <v>8.132920103092775E-2</v>
      </c>
      <c r="D2894" s="33">
        <f t="shared" si="270"/>
        <v>9.0399999999999994E-2</v>
      </c>
      <c r="E2894" s="206">
        <f>AVERAGE(D2119:D2894)</f>
        <v>0.1016613402061855</v>
      </c>
      <c r="F2894" s="765">
        <v>9.0399999999999991</v>
      </c>
      <c r="G2894" s="765">
        <v>1.881</v>
      </c>
      <c r="H2894" s="337">
        <f>AVERAGE(G2119:G2894)</f>
        <v>2.0332139175257744</v>
      </c>
      <c r="I2894" s="34">
        <f>E2894-C2894</f>
        <v>2.0332139175257752E-2</v>
      </c>
      <c r="J2894" s="338">
        <f>H2894/100-I2894</f>
        <v>0</v>
      </c>
      <c r="K2894" s="1786"/>
      <c r="L2894" s="1787"/>
      <c r="M2894" s="1786"/>
      <c r="N2894" s="1786"/>
      <c r="O2894" s="1786"/>
      <c r="P2894" s="1786"/>
      <c r="Q2894" s="1786"/>
    </row>
    <row r="2895" spans="1:17">
      <c r="A2895" s="764">
        <v>41505</v>
      </c>
      <c r="B2895" s="154">
        <f t="shared" si="269"/>
        <v>7.1730000000000002E-2</v>
      </c>
      <c r="C2895" s="206">
        <f>AVERAGE(B2120:B2895)</f>
        <v>8.1323659793814368E-2</v>
      </c>
      <c r="D2895" s="33">
        <f t="shared" si="270"/>
        <v>9.0700000000000003E-2</v>
      </c>
      <c r="E2895" s="206">
        <f>AVERAGE(D2120:D2895)</f>
        <v>0.10164999999999992</v>
      </c>
      <c r="F2895" s="765">
        <v>9.07</v>
      </c>
      <c r="G2895" s="765">
        <v>1.897</v>
      </c>
      <c r="H2895" s="337">
        <f>AVERAGE(G2120:G2895)</f>
        <v>2.0326340206185578</v>
      </c>
      <c r="I2895" s="34">
        <f>E2895-C2895</f>
        <v>2.0326340206185553E-2</v>
      </c>
      <c r="J2895" s="338">
        <f>H2895/100-I2895</f>
        <v>0</v>
      </c>
      <c r="K2895" s="1786"/>
      <c r="L2895" s="1787"/>
      <c r="M2895" s="1786"/>
      <c r="N2895" s="1786"/>
      <c r="O2895" s="1786"/>
      <c r="P2895" s="1786"/>
      <c r="Q2895" s="1786"/>
    </row>
    <row r="2896" spans="1:17">
      <c r="A2896" s="764">
        <v>41506</v>
      </c>
      <c r="B2896" s="154">
        <f t="shared" si="269"/>
        <v>7.289000000000001E-2</v>
      </c>
      <c r="C2896" s="206">
        <f>AVERAGE(B2121:B2896)</f>
        <v>8.1318002577319498E-2</v>
      </c>
      <c r="D2896" s="33">
        <f t="shared" si="270"/>
        <v>9.1300000000000006E-2</v>
      </c>
      <c r="E2896" s="206">
        <f>AVERAGE(D2121:D2896)</f>
        <v>0.10163827319587621</v>
      </c>
      <c r="F2896" s="765">
        <v>9.1300000000000008</v>
      </c>
      <c r="G2896" s="765">
        <v>1.841</v>
      </c>
      <c r="H2896" s="337">
        <f>AVERAGE(G2121:G2896)</f>
        <v>2.0320270618556706</v>
      </c>
      <c r="I2896" s="34">
        <f>E2896-C2896</f>
        <v>2.0320270618556707E-2</v>
      </c>
      <c r="J2896" s="338">
        <f>H2896/100-I2896</f>
        <v>0</v>
      </c>
      <c r="K2896" s="1786"/>
      <c r="L2896" s="1787"/>
      <c r="M2896" s="1786"/>
      <c r="N2896" s="1786"/>
      <c r="O2896" s="1786"/>
      <c r="P2896" s="1786"/>
      <c r="Q2896" s="1786"/>
    </row>
    <row r="2897" spans="1:57">
      <c r="A2897" s="764">
        <v>41507</v>
      </c>
      <c r="B2897" s="154">
        <f t="shared" si="269"/>
        <v>7.2590000000000002E-2</v>
      </c>
      <c r="C2897" s="206">
        <f>AVERAGE(B2122:B2897)</f>
        <v>8.1310141752577239E-2</v>
      </c>
      <c r="D2897" s="33">
        <f t="shared" si="270"/>
        <v>9.1300000000000006E-2</v>
      </c>
      <c r="E2897" s="206">
        <f>AVERAGE(D2122:D2897)</f>
        <v>0.10162525773195868</v>
      </c>
      <c r="F2897" s="765">
        <v>9.1300000000000008</v>
      </c>
      <c r="G2897" s="765">
        <v>1.871</v>
      </c>
      <c r="H2897" s="337">
        <f>AVERAGE(G2122:G2897)</f>
        <v>2.0315115979381448</v>
      </c>
      <c r="I2897" s="34">
        <f>E2897-C2897</f>
        <v>2.0315115979381446E-2</v>
      </c>
      <c r="J2897" s="338">
        <f>H2897/100-I2897</f>
        <v>0</v>
      </c>
      <c r="K2897" s="1786"/>
      <c r="L2897" s="1787"/>
      <c r="M2897" s="1786"/>
      <c r="N2897" s="1786"/>
      <c r="O2897" s="1786"/>
      <c r="P2897" s="1786"/>
      <c r="Q2897" s="1786"/>
    </row>
    <row r="2898" spans="1:57">
      <c r="A2898" s="23"/>
      <c r="B2898" s="40"/>
      <c r="C2898" s="207"/>
      <c r="D2898" s="23"/>
      <c r="E2898" s="207"/>
      <c r="F2898" s="292"/>
      <c r="G2898" s="292"/>
      <c r="H2898" s="337"/>
      <c r="I2898" s="23"/>
      <c r="J2898"/>
      <c r="K2898" s="1786"/>
      <c r="L2898" s="1787"/>
      <c r="M2898" s="1786"/>
      <c r="N2898" s="1786"/>
      <c r="O2898" s="1786"/>
      <c r="P2898" s="1786"/>
      <c r="Q2898" s="1786"/>
    </row>
    <row r="2899" spans="1:57">
      <c r="A2899" s="25" t="s">
        <v>293</v>
      </c>
      <c r="B2899" s="154">
        <f>AVERAGE(B6:B2897)</f>
        <v>6.4441025451532324E-2</v>
      </c>
      <c r="C2899" s="206"/>
      <c r="D2899" s="33">
        <f>AVERAGE(D6:D2897)</f>
        <v>9.8218027526221219E-2</v>
      </c>
      <c r="E2899" s="206"/>
      <c r="F2899" s="765">
        <f>AVERAGE(F6:F2897)</f>
        <v>9.8218027526221068</v>
      </c>
      <c r="G2899" s="765">
        <f>AVERAGE(G6:G2897)</f>
        <v>3.377700207468878</v>
      </c>
      <c r="H2899" s="337">
        <f>AVERAGE(H6:H2897)</f>
        <v>3.4791202534501688</v>
      </c>
      <c r="I2899" s="33"/>
      <c r="J2899" s="23"/>
      <c r="K2899" s="1786"/>
      <c r="L2899" s="1787"/>
      <c r="M2899" s="1786"/>
      <c r="N2899" s="1786"/>
      <c r="O2899" s="1786"/>
      <c r="P2899" s="1786"/>
      <c r="Q2899" s="1786"/>
    </row>
    <row r="2900" spans="1:57">
      <c r="A2900" s="23"/>
      <c r="B2900" s="40"/>
      <c r="C2900" s="207"/>
      <c r="D2900" s="23"/>
      <c r="E2900" s="207"/>
      <c r="F2900" s="292"/>
      <c r="G2900" s="292"/>
      <c r="H2900" s="337">
        <f>H2897-'Rf &amp; Cd Calculation '!I202</f>
        <v>-0.13319222371790662</v>
      </c>
      <c r="I2900" s="23"/>
      <c r="J2900"/>
      <c r="K2900" s="1786"/>
      <c r="L2900" s="1787"/>
      <c r="M2900" s="1786"/>
      <c r="N2900" s="1786"/>
      <c r="O2900" s="1786"/>
      <c r="P2900" s="1786"/>
      <c r="Q2900" s="1786"/>
    </row>
    <row r="2901" spans="1:57">
      <c r="A2901" s="23"/>
      <c r="B2901" s="40"/>
      <c r="C2901" s="207"/>
      <c r="D2901" s="23"/>
      <c r="E2901" s="207"/>
      <c r="F2901" s="292"/>
      <c r="G2901" s="292"/>
      <c r="H2901" s="337"/>
      <c r="I2901" s="23"/>
      <c r="J2901"/>
      <c r="K2901" s="1786"/>
      <c r="L2901" s="1787"/>
      <c r="M2901" s="1786"/>
      <c r="N2901" s="1786"/>
      <c r="O2901" s="1786"/>
      <c r="P2901" s="1786"/>
      <c r="Q2901" s="1786"/>
    </row>
    <row r="2902" spans="1:57">
      <c r="A2902" s="25" t="s">
        <v>520</v>
      </c>
      <c r="B2902" s="40"/>
      <c r="C2902" s="207"/>
      <c r="D2902" s="23"/>
      <c r="E2902" s="207"/>
      <c r="F2902" s="292"/>
      <c r="G2902" s="292"/>
      <c r="H2902" s="337">
        <f>AVERAGE(G6:G1958)</f>
        <v>3.9513630312340018</v>
      </c>
      <c r="I2902" s="23"/>
      <c r="J2902"/>
      <c r="K2902" s="1786"/>
      <c r="L2902" s="1787"/>
      <c r="M2902" s="1786"/>
      <c r="N2902" s="1786"/>
      <c r="O2902" s="1786"/>
      <c r="P2902" s="1786"/>
      <c r="Q2902" s="1786"/>
    </row>
    <row r="2903" spans="1:57">
      <c r="A2903" s="23"/>
      <c r="B2903" s="40"/>
      <c r="C2903" s="207"/>
      <c r="D2903" s="23"/>
      <c r="E2903" s="207"/>
      <c r="F2903" s="292"/>
      <c r="G2903" s="292"/>
      <c r="H2903" s="337"/>
      <c r="I2903" s="23"/>
      <c r="J2903"/>
      <c r="K2903" s="1786"/>
      <c r="L2903" s="1787"/>
      <c r="M2903" s="1786"/>
      <c r="N2903" s="1786"/>
      <c r="O2903" s="1786"/>
      <c r="P2903" s="1786"/>
      <c r="Q2903" s="1786"/>
    </row>
    <row r="2904" spans="1:57">
      <c r="A2904" s="23"/>
      <c r="B2904" s="40"/>
      <c r="C2904" s="207"/>
      <c r="D2904" s="23"/>
      <c r="E2904" s="207"/>
      <c r="F2904" s="292"/>
      <c r="G2904" s="292"/>
      <c r="H2904" s="337"/>
      <c r="I2904" s="23"/>
      <c r="J2904"/>
      <c r="K2904" s="1786"/>
      <c r="L2904" s="1787"/>
      <c r="M2904" s="1786"/>
      <c r="N2904" s="1786"/>
      <c r="O2904" s="1786"/>
      <c r="P2904" s="1786"/>
      <c r="Q2904" s="1786"/>
    </row>
    <row r="2905" spans="1:57" s="1446" customFormat="1">
      <c r="A2905" s="1435"/>
      <c r="B2905" s="1447"/>
      <c r="C2905" s="1506"/>
      <c r="E2905" s="1506"/>
      <c r="F2905" s="1540"/>
      <c r="G2905" s="1540"/>
      <c r="H2905" s="1541"/>
      <c r="J2905" s="1542"/>
      <c r="K2905" s="1542"/>
      <c r="L2905" s="1542"/>
      <c r="T2905" s="1520"/>
      <c r="V2905" s="1506"/>
      <c r="W2905" s="1540"/>
      <c r="X2905" s="1540"/>
      <c r="AA2905" s="1506"/>
      <c r="AB2905" s="1506"/>
      <c r="AC2905" s="1506"/>
      <c r="AM2905" s="1727"/>
      <c r="BC2905" s="1506"/>
      <c r="BE2905" s="1727"/>
    </row>
  </sheetData>
  <mergeCells count="1">
    <mergeCell ref="AF2:AL4"/>
  </mergeCell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88"/>
  <sheetViews>
    <sheetView showGridLines="0" zoomScale="90" zoomScaleNormal="90" workbookViewId="0">
      <pane xSplit="2" ySplit="4" topLeftCell="C5" activePane="bottomRight" state="frozen"/>
      <selection pane="topRight" activeCell="C1" sqref="C1"/>
      <selection pane="bottomLeft" activeCell="A5" sqref="A5"/>
      <selection pane="bottomRight" activeCell="AI10" sqref="AI10:AL87"/>
    </sheetView>
  </sheetViews>
  <sheetFormatPr defaultColWidth="8.85546875" defaultRowHeight="12.75"/>
  <cols>
    <col min="1" max="1" width="14.85546875" style="1471" customWidth="1"/>
    <col min="2" max="2" width="11.28515625" style="1471" customWidth="1"/>
    <col min="3" max="3" width="8.5703125" style="1432" customWidth="1"/>
    <col min="4" max="4" width="7.85546875" style="1432" customWidth="1"/>
    <col min="5" max="5" width="8.85546875" style="1432" customWidth="1"/>
    <col min="6" max="9" width="6" style="1432" customWidth="1"/>
    <col min="10" max="10" width="9.140625" style="1432" customWidth="1"/>
    <col min="11" max="11" width="1.140625" style="1726" customWidth="1"/>
    <col min="12" max="14" width="8.85546875" style="1432" customWidth="1"/>
    <col min="15" max="15" width="6.85546875" style="1432" customWidth="1"/>
    <col min="16" max="16" width="7.28515625" style="1432" customWidth="1"/>
    <col min="17" max="17" width="1.140625" style="1726" customWidth="1"/>
    <col min="18" max="21" width="8.85546875" style="1432" customWidth="1"/>
    <col min="22" max="22" width="4" style="1432" customWidth="1"/>
    <col min="23" max="24" width="8.85546875" style="1432"/>
    <col min="25" max="25" width="1.140625" style="1726" customWidth="1"/>
    <col min="26" max="28" width="8.85546875" style="1451"/>
    <col min="29" max="29" width="1.140625" style="1726" customWidth="1"/>
    <col min="30" max="30" width="8.85546875" style="1469"/>
    <col min="31" max="31" width="10.28515625" style="1469" customWidth="1"/>
    <col min="32" max="32" width="8.85546875" style="1451"/>
    <col min="33" max="33" width="8.85546875" style="1469"/>
    <col min="34" max="34" width="4" style="1432" customWidth="1"/>
    <col min="35" max="35" width="11.7109375" style="1469" customWidth="1"/>
    <col min="36" max="38" width="8.85546875" style="1469"/>
    <col min="39" max="39" width="8.85546875" style="1471"/>
    <col min="40" max="269" width="8.85546875" style="1469"/>
    <col min="270" max="273" width="6" style="1469" customWidth="1"/>
    <col min="274" max="274" width="15" style="1469" customWidth="1"/>
    <col min="275" max="525" width="8.85546875" style="1469"/>
    <col min="526" max="529" width="6" style="1469" customWidth="1"/>
    <col min="530" max="530" width="15" style="1469" customWidth="1"/>
    <col min="531" max="781" width="8.85546875" style="1469"/>
    <col min="782" max="785" width="6" style="1469" customWidth="1"/>
    <col min="786" max="786" width="15" style="1469" customWidth="1"/>
    <col min="787" max="1037" width="8.85546875" style="1469"/>
    <col min="1038" max="1041" width="6" style="1469" customWidth="1"/>
    <col min="1042" max="1042" width="15" style="1469" customWidth="1"/>
    <col min="1043" max="1293" width="8.85546875" style="1469"/>
    <col min="1294" max="1297" width="6" style="1469" customWidth="1"/>
    <col min="1298" max="1298" width="15" style="1469" customWidth="1"/>
    <col min="1299" max="1549" width="8.85546875" style="1469"/>
    <col min="1550" max="1553" width="6" style="1469" customWidth="1"/>
    <col min="1554" max="1554" width="15" style="1469" customWidth="1"/>
    <col min="1555" max="1805" width="8.85546875" style="1469"/>
    <col min="1806" max="1809" width="6" style="1469" customWidth="1"/>
    <col min="1810" max="1810" width="15" style="1469" customWidth="1"/>
    <col min="1811" max="2061" width="8.85546875" style="1469"/>
    <col min="2062" max="2065" width="6" style="1469" customWidth="1"/>
    <col min="2066" max="2066" width="15" style="1469" customWidth="1"/>
    <col min="2067" max="2317" width="8.85546875" style="1469"/>
    <col min="2318" max="2321" width="6" style="1469" customWidth="1"/>
    <col min="2322" max="2322" width="15" style="1469" customWidth="1"/>
    <col min="2323" max="2573" width="8.85546875" style="1469"/>
    <col min="2574" max="2577" width="6" style="1469" customWidth="1"/>
    <col min="2578" max="2578" width="15" style="1469" customWidth="1"/>
    <col min="2579" max="2829" width="8.85546875" style="1469"/>
    <col min="2830" max="2833" width="6" style="1469" customWidth="1"/>
    <col min="2834" max="2834" width="15" style="1469" customWidth="1"/>
    <col min="2835" max="3085" width="8.85546875" style="1469"/>
    <col min="3086" max="3089" width="6" style="1469" customWidth="1"/>
    <col min="3090" max="3090" width="15" style="1469" customWidth="1"/>
    <col min="3091" max="3341" width="8.85546875" style="1469"/>
    <col min="3342" max="3345" width="6" style="1469" customWidth="1"/>
    <col min="3346" max="3346" width="15" style="1469" customWidth="1"/>
    <col min="3347" max="3597" width="8.85546875" style="1469"/>
    <col min="3598" max="3601" width="6" style="1469" customWidth="1"/>
    <col min="3602" max="3602" width="15" style="1469" customWidth="1"/>
    <col min="3603" max="3853" width="8.85546875" style="1469"/>
    <col min="3854" max="3857" width="6" style="1469" customWidth="1"/>
    <col min="3858" max="3858" width="15" style="1469" customWidth="1"/>
    <col min="3859" max="4109" width="8.85546875" style="1469"/>
    <col min="4110" max="4113" width="6" style="1469" customWidth="1"/>
    <col min="4114" max="4114" width="15" style="1469" customWidth="1"/>
    <col min="4115" max="4365" width="8.85546875" style="1469"/>
    <col min="4366" max="4369" width="6" style="1469" customWidth="1"/>
    <col min="4370" max="4370" width="15" style="1469" customWidth="1"/>
    <col min="4371" max="4621" width="8.85546875" style="1469"/>
    <col min="4622" max="4625" width="6" style="1469" customWidth="1"/>
    <col min="4626" max="4626" width="15" style="1469" customWidth="1"/>
    <col min="4627" max="4877" width="8.85546875" style="1469"/>
    <col min="4878" max="4881" width="6" style="1469" customWidth="1"/>
    <col min="4882" max="4882" width="15" style="1469" customWidth="1"/>
    <col min="4883" max="5133" width="8.85546875" style="1469"/>
    <col min="5134" max="5137" width="6" style="1469" customWidth="1"/>
    <col min="5138" max="5138" width="15" style="1469" customWidth="1"/>
    <col min="5139" max="5389" width="8.85546875" style="1469"/>
    <col min="5390" max="5393" width="6" style="1469" customWidth="1"/>
    <col min="5394" max="5394" width="15" style="1469" customWidth="1"/>
    <col min="5395" max="5645" width="8.85546875" style="1469"/>
    <col min="5646" max="5649" width="6" style="1469" customWidth="1"/>
    <col min="5650" max="5650" width="15" style="1469" customWidth="1"/>
    <col min="5651" max="5901" width="8.85546875" style="1469"/>
    <col min="5902" max="5905" width="6" style="1469" customWidth="1"/>
    <col min="5906" max="5906" width="15" style="1469" customWidth="1"/>
    <col min="5907" max="6157" width="8.85546875" style="1469"/>
    <col min="6158" max="6161" width="6" style="1469" customWidth="1"/>
    <col min="6162" max="6162" width="15" style="1469" customWidth="1"/>
    <col min="6163" max="6413" width="8.85546875" style="1469"/>
    <col min="6414" max="6417" width="6" style="1469" customWidth="1"/>
    <col min="6418" max="6418" width="15" style="1469" customWidth="1"/>
    <col min="6419" max="6669" width="8.85546875" style="1469"/>
    <col min="6670" max="6673" width="6" style="1469" customWidth="1"/>
    <col min="6674" max="6674" width="15" style="1469" customWidth="1"/>
    <col min="6675" max="6925" width="8.85546875" style="1469"/>
    <col min="6926" max="6929" width="6" style="1469" customWidth="1"/>
    <col min="6930" max="6930" width="15" style="1469" customWidth="1"/>
    <col min="6931" max="7181" width="8.85546875" style="1469"/>
    <col min="7182" max="7185" width="6" style="1469" customWidth="1"/>
    <col min="7186" max="7186" width="15" style="1469" customWidth="1"/>
    <col min="7187" max="7437" width="8.85546875" style="1469"/>
    <col min="7438" max="7441" width="6" style="1469" customWidth="1"/>
    <col min="7442" max="7442" width="15" style="1469" customWidth="1"/>
    <col min="7443" max="7693" width="8.85546875" style="1469"/>
    <col min="7694" max="7697" width="6" style="1469" customWidth="1"/>
    <col min="7698" max="7698" width="15" style="1469" customWidth="1"/>
    <col min="7699" max="7949" width="8.85546875" style="1469"/>
    <col min="7950" max="7953" width="6" style="1469" customWidth="1"/>
    <col min="7954" max="7954" width="15" style="1469" customWidth="1"/>
    <col min="7955" max="8205" width="8.85546875" style="1469"/>
    <col min="8206" max="8209" width="6" style="1469" customWidth="1"/>
    <col min="8210" max="8210" width="15" style="1469" customWidth="1"/>
    <col min="8211" max="8461" width="8.85546875" style="1469"/>
    <col min="8462" max="8465" width="6" style="1469" customWidth="1"/>
    <col min="8466" max="8466" width="15" style="1469" customWidth="1"/>
    <col min="8467" max="8717" width="8.85546875" style="1469"/>
    <col min="8718" max="8721" width="6" style="1469" customWidth="1"/>
    <col min="8722" max="8722" width="15" style="1469" customWidth="1"/>
    <col min="8723" max="8973" width="8.85546875" style="1469"/>
    <col min="8974" max="8977" width="6" style="1469" customWidth="1"/>
    <col min="8978" max="8978" width="15" style="1469" customWidth="1"/>
    <col min="8979" max="9229" width="8.85546875" style="1469"/>
    <col min="9230" max="9233" width="6" style="1469" customWidth="1"/>
    <col min="9234" max="9234" width="15" style="1469" customWidth="1"/>
    <col min="9235" max="9485" width="8.85546875" style="1469"/>
    <col min="9486" max="9489" width="6" style="1469" customWidth="1"/>
    <col min="9490" max="9490" width="15" style="1469" customWidth="1"/>
    <col min="9491" max="9741" width="8.85546875" style="1469"/>
    <col min="9742" max="9745" width="6" style="1469" customWidth="1"/>
    <col min="9746" max="9746" width="15" style="1469" customWidth="1"/>
    <col min="9747" max="9997" width="8.85546875" style="1469"/>
    <col min="9998" max="10001" width="6" style="1469" customWidth="1"/>
    <col min="10002" max="10002" width="15" style="1469" customWidth="1"/>
    <col min="10003" max="10253" width="8.85546875" style="1469"/>
    <col min="10254" max="10257" width="6" style="1469" customWidth="1"/>
    <col min="10258" max="10258" width="15" style="1469" customWidth="1"/>
    <col min="10259" max="10509" width="8.85546875" style="1469"/>
    <col min="10510" max="10513" width="6" style="1469" customWidth="1"/>
    <col min="10514" max="10514" width="15" style="1469" customWidth="1"/>
    <col min="10515" max="10765" width="8.85546875" style="1469"/>
    <col min="10766" max="10769" width="6" style="1469" customWidth="1"/>
    <col min="10770" max="10770" width="15" style="1469" customWidth="1"/>
    <col min="10771" max="11021" width="8.85546875" style="1469"/>
    <col min="11022" max="11025" width="6" style="1469" customWidth="1"/>
    <col min="11026" max="11026" width="15" style="1469" customWidth="1"/>
    <col min="11027" max="11277" width="8.85546875" style="1469"/>
    <col min="11278" max="11281" width="6" style="1469" customWidth="1"/>
    <col min="11282" max="11282" width="15" style="1469" customWidth="1"/>
    <col min="11283" max="11533" width="8.85546875" style="1469"/>
    <col min="11534" max="11537" width="6" style="1469" customWidth="1"/>
    <col min="11538" max="11538" width="15" style="1469" customWidth="1"/>
    <col min="11539" max="11789" width="8.85546875" style="1469"/>
    <col min="11790" max="11793" width="6" style="1469" customWidth="1"/>
    <col min="11794" max="11794" width="15" style="1469" customWidth="1"/>
    <col min="11795" max="12045" width="8.85546875" style="1469"/>
    <col min="12046" max="12049" width="6" style="1469" customWidth="1"/>
    <col min="12050" max="12050" width="15" style="1469" customWidth="1"/>
    <col min="12051" max="12301" width="8.85546875" style="1469"/>
    <col min="12302" max="12305" width="6" style="1469" customWidth="1"/>
    <col min="12306" max="12306" width="15" style="1469" customWidth="1"/>
    <col min="12307" max="12557" width="8.85546875" style="1469"/>
    <col min="12558" max="12561" width="6" style="1469" customWidth="1"/>
    <col min="12562" max="12562" width="15" style="1469" customWidth="1"/>
    <col min="12563" max="12813" width="8.85546875" style="1469"/>
    <col min="12814" max="12817" width="6" style="1469" customWidth="1"/>
    <col min="12818" max="12818" width="15" style="1469" customWidth="1"/>
    <col min="12819" max="13069" width="8.85546875" style="1469"/>
    <col min="13070" max="13073" width="6" style="1469" customWidth="1"/>
    <col min="13074" max="13074" width="15" style="1469" customWidth="1"/>
    <col min="13075" max="13325" width="8.85546875" style="1469"/>
    <col min="13326" max="13329" width="6" style="1469" customWidth="1"/>
    <col min="13330" max="13330" width="15" style="1469" customWidth="1"/>
    <col min="13331" max="13581" width="8.85546875" style="1469"/>
    <col min="13582" max="13585" width="6" style="1469" customWidth="1"/>
    <col min="13586" max="13586" width="15" style="1469" customWidth="1"/>
    <col min="13587" max="13837" width="8.85546875" style="1469"/>
    <col min="13838" max="13841" width="6" style="1469" customWidth="1"/>
    <col min="13842" max="13842" width="15" style="1469" customWidth="1"/>
    <col min="13843" max="14093" width="8.85546875" style="1469"/>
    <col min="14094" max="14097" width="6" style="1469" customWidth="1"/>
    <col min="14098" max="14098" width="15" style="1469" customWidth="1"/>
    <col min="14099" max="14349" width="8.85546875" style="1469"/>
    <col min="14350" max="14353" width="6" style="1469" customWidth="1"/>
    <col min="14354" max="14354" width="15" style="1469" customWidth="1"/>
    <col min="14355" max="14605" width="8.85546875" style="1469"/>
    <col min="14606" max="14609" width="6" style="1469" customWidth="1"/>
    <col min="14610" max="14610" width="15" style="1469" customWidth="1"/>
    <col min="14611" max="14861" width="8.85546875" style="1469"/>
    <col min="14862" max="14865" width="6" style="1469" customWidth="1"/>
    <col min="14866" max="14866" width="15" style="1469" customWidth="1"/>
    <col min="14867" max="15117" width="8.85546875" style="1469"/>
    <col min="15118" max="15121" width="6" style="1469" customWidth="1"/>
    <col min="15122" max="15122" width="15" style="1469" customWidth="1"/>
    <col min="15123" max="15373" width="8.85546875" style="1469"/>
    <col min="15374" max="15377" width="6" style="1469" customWidth="1"/>
    <col min="15378" max="15378" width="15" style="1469" customWidth="1"/>
    <col min="15379" max="15629" width="8.85546875" style="1469"/>
    <col min="15630" max="15633" width="6" style="1469" customWidth="1"/>
    <col min="15634" max="15634" width="15" style="1469" customWidth="1"/>
    <col min="15635" max="15885" width="8.85546875" style="1469"/>
    <col min="15886" max="15889" width="6" style="1469" customWidth="1"/>
    <col min="15890" max="15890" width="15" style="1469" customWidth="1"/>
    <col min="15891" max="16141" width="8.85546875" style="1469"/>
    <col min="16142" max="16145" width="6" style="1469" customWidth="1"/>
    <col min="16146" max="16146" width="15" style="1469" customWidth="1"/>
    <col min="16147" max="16384" width="8.85546875" style="1469"/>
  </cols>
  <sheetData>
    <row r="1" spans="1:38">
      <c r="A1" s="1304" t="s">
        <v>1331</v>
      </c>
      <c r="B1" s="1304"/>
      <c r="C1" s="1326" t="s">
        <v>1319</v>
      </c>
      <c r="D1" s="1327"/>
      <c r="E1" s="1327"/>
      <c r="F1" s="1327"/>
      <c r="G1" s="1327"/>
      <c r="H1" s="1327"/>
      <c r="I1" s="1327"/>
      <c r="J1" s="1327"/>
      <c r="L1" s="803" t="s">
        <v>1320</v>
      </c>
      <c r="M1" s="648"/>
      <c r="N1" s="1323"/>
      <c r="O1" s="648"/>
      <c r="P1" s="648"/>
      <c r="R1" s="436" t="s">
        <v>1327</v>
      </c>
      <c r="S1" s="1349"/>
      <c r="T1" s="1349"/>
      <c r="U1" s="1349"/>
      <c r="W1" s="1328">
        <v>2011</v>
      </c>
      <c r="X1" s="1328"/>
      <c r="Z1" s="803" t="s">
        <v>1322</v>
      </c>
      <c r="AA1" s="648"/>
      <c r="AB1" s="648"/>
      <c r="AD1" s="436" t="s">
        <v>1329</v>
      </c>
      <c r="AE1" s="1349"/>
      <c r="AF1" s="1349"/>
      <c r="AG1" s="1349"/>
      <c r="AI1" s="1351" t="s">
        <v>1330</v>
      </c>
      <c r="AJ1" s="804">
        <v>2011</v>
      </c>
      <c r="AK1" s="804">
        <v>2012</v>
      </c>
      <c r="AL1" s="1798"/>
    </row>
    <row r="2" spans="1:38">
      <c r="A2" s="1352" t="s">
        <v>1336</v>
      </c>
      <c r="B2" s="673"/>
      <c r="C2" s="316"/>
      <c r="D2" s="316"/>
      <c r="E2" s="316"/>
      <c r="F2" s="316"/>
      <c r="G2" s="316"/>
      <c r="H2" s="316"/>
      <c r="I2" s="316"/>
      <c r="J2" s="316"/>
      <c r="L2" s="316" t="s">
        <v>1321</v>
      </c>
      <c r="M2" s="316"/>
      <c r="N2" s="316"/>
      <c r="O2" s="316"/>
      <c r="P2" s="316"/>
      <c r="R2" s="316" t="s">
        <v>1321</v>
      </c>
      <c r="S2" s="316"/>
      <c r="T2" s="316"/>
      <c r="U2" s="316"/>
      <c r="W2" s="1305"/>
      <c r="X2" s="1305"/>
      <c r="Z2" s="1307"/>
      <c r="AA2" s="1307"/>
      <c r="AB2" s="1307"/>
      <c r="AD2" s="316" t="s">
        <v>1321</v>
      </c>
      <c r="AE2" s="316"/>
      <c r="AF2" s="316"/>
      <c r="AG2" s="316"/>
      <c r="AI2" s="674" t="s">
        <v>154</v>
      </c>
      <c r="AJ2" s="998">
        <f>Z4</f>
        <v>5.821437740693197</v>
      </c>
      <c r="AK2" s="998">
        <f>L4</f>
        <v>6.0140140553947923</v>
      </c>
      <c r="AL2" s="998"/>
    </row>
    <row r="3" spans="1:38">
      <c r="A3" s="851"/>
      <c r="B3" s="673"/>
      <c r="C3" s="1306" t="s">
        <v>187</v>
      </c>
      <c r="D3" s="1305" t="s">
        <v>188</v>
      </c>
      <c r="E3" s="1305" t="s">
        <v>1318</v>
      </c>
      <c r="F3" s="1305" t="s">
        <v>603</v>
      </c>
      <c r="G3" s="1305" t="s">
        <v>1241</v>
      </c>
      <c r="H3" s="1305" t="s">
        <v>1242</v>
      </c>
      <c r="I3" s="1305" t="s">
        <v>604</v>
      </c>
      <c r="J3" s="1306" t="s">
        <v>1230</v>
      </c>
      <c r="L3" s="1306" t="s">
        <v>187</v>
      </c>
      <c r="M3" s="1305" t="s">
        <v>188</v>
      </c>
      <c r="N3" s="316" t="s">
        <v>1230</v>
      </c>
      <c r="O3" s="316"/>
      <c r="P3" s="1305" t="s">
        <v>1318</v>
      </c>
      <c r="R3" s="1306" t="s">
        <v>187</v>
      </c>
      <c r="S3" s="1305" t="s">
        <v>188</v>
      </c>
      <c r="T3" s="316" t="s">
        <v>1230</v>
      </c>
      <c r="U3" s="1305" t="s">
        <v>1318</v>
      </c>
      <c r="W3" s="1306" t="s">
        <v>187</v>
      </c>
      <c r="X3" s="1305" t="s">
        <v>188</v>
      </c>
      <c r="Z3" s="1306" t="s">
        <v>187</v>
      </c>
      <c r="AA3" s="1305" t="s">
        <v>188</v>
      </c>
      <c r="AB3" s="324" t="s">
        <v>1230</v>
      </c>
      <c r="AD3" s="1306" t="s">
        <v>187</v>
      </c>
      <c r="AE3" s="1305" t="s">
        <v>188</v>
      </c>
      <c r="AF3" s="324" t="s">
        <v>1230</v>
      </c>
      <c r="AG3" s="316"/>
      <c r="AI3" s="674" t="s">
        <v>156</v>
      </c>
      <c r="AJ3" s="998">
        <f>W5</f>
        <v>5.5</v>
      </c>
      <c r="AK3" s="998">
        <f>C5</f>
        <v>5.5</v>
      </c>
      <c r="AL3" s="998"/>
    </row>
    <row r="4" spans="1:38">
      <c r="A4" s="851"/>
      <c r="B4" s="1306" t="s">
        <v>154</v>
      </c>
      <c r="C4" s="1306"/>
      <c r="D4" s="1305"/>
      <c r="E4" s="1305"/>
      <c r="F4" s="1305"/>
      <c r="G4" s="1305"/>
      <c r="H4" s="1305"/>
      <c r="I4" s="1305"/>
      <c r="J4" s="1306"/>
      <c r="L4" s="193">
        <f>SUMPRODUCT($N$5:$N$86,C5:C86)/$N$4</f>
        <v>6.0140140553947923</v>
      </c>
      <c r="M4" s="179">
        <f>SUMPRODUCT($N$5:$N$86,D5:D86)/$N$4</f>
        <v>5.6635799917321199</v>
      </c>
      <c r="N4" s="316">
        <f>SUMPRODUCT($B$5:$B$86,J5:J86)</f>
        <v>2419</v>
      </c>
      <c r="O4" s="316"/>
      <c r="P4" s="179">
        <f>SUMPRODUCT($N$5:$N$86,E5:E86)/$N$4</f>
        <v>1.6671351798263747</v>
      </c>
      <c r="R4" s="193">
        <f>SUMPRODUCT($J$5:$J$86,C5:C86)/$T$4</f>
        <v>6.2556003223207091</v>
      </c>
      <c r="S4" s="179">
        <f>SUMPRODUCT($J$5:$J$86,D5:D86)/$T$4</f>
        <v>6.0183239323126498</v>
      </c>
      <c r="T4" s="316">
        <f>SUM(J5:J86)</f>
        <v>6205</v>
      </c>
      <c r="U4" s="179">
        <f>SUMPRODUCT($J$5:$J$86,E5:E86)/$T$4</f>
        <v>1.849121676067687</v>
      </c>
      <c r="W4" s="1305"/>
      <c r="X4" s="1305"/>
      <c r="Z4" s="1332">
        <f>SUMPRODUCT($N$5:$N$86,W5:W86)/$AB$4</f>
        <v>5.821437740693197</v>
      </c>
      <c r="AA4" s="1309">
        <f>SUMPRODUCT($N$5:$N$86,X5:X86)/$AB$4</f>
        <v>5.4527171587505343</v>
      </c>
      <c r="AB4" s="1330">
        <f>SUM(AB5:AB86)</f>
        <v>2337</v>
      </c>
      <c r="AD4" s="193">
        <f>SUMPRODUCT(W5:W86,$AF$5:$AF$86)/$AF$4</f>
        <v>6.0198008102633374</v>
      </c>
      <c r="AE4" s="179">
        <f>SUMPRODUCT(X5:X86,$AF$5:$AF$86)/$AF$4</f>
        <v>5.5336934503713717</v>
      </c>
      <c r="AF4" s="316">
        <f>SUM(AF5:AF86)</f>
        <v>5924</v>
      </c>
      <c r="AG4" s="316"/>
      <c r="AI4" s="674" t="s">
        <v>141</v>
      </c>
      <c r="AJ4" s="998">
        <f>W26</f>
        <v>6.1</v>
      </c>
      <c r="AK4" s="998">
        <f>C26</f>
        <v>6</v>
      </c>
      <c r="AL4" s="998"/>
    </row>
    <row r="5" spans="1:38" s="1470" customFormat="1">
      <c r="A5" s="1310" t="s">
        <v>1243</v>
      </c>
      <c r="B5" s="1318"/>
      <c r="C5" s="1311">
        <v>5.5</v>
      </c>
      <c r="D5" s="1311">
        <v>5.4</v>
      </c>
      <c r="E5" s="1311">
        <v>1.6</v>
      </c>
      <c r="F5" s="1311">
        <v>1.5</v>
      </c>
      <c r="G5" s="1311">
        <v>4.5</v>
      </c>
      <c r="H5" s="1311">
        <v>6</v>
      </c>
      <c r="I5" s="1311">
        <v>15</v>
      </c>
      <c r="J5" s="1312">
        <v>2223</v>
      </c>
      <c r="K5" s="1795"/>
      <c r="L5" s="1324" t="s">
        <v>1324</v>
      </c>
      <c r="M5" s="1023"/>
      <c r="N5" s="1023">
        <f t="shared" ref="N5:N36" si="0">J5*B5</f>
        <v>0</v>
      </c>
      <c r="O5" s="1324"/>
      <c r="P5" s="1324"/>
      <c r="Q5" s="1795"/>
      <c r="R5" s="1348">
        <f>R4-C5</f>
        <v>0.75560032232070906</v>
      </c>
      <c r="S5" s="1347">
        <f>S4-D5</f>
        <v>0.61832393231264948</v>
      </c>
      <c r="T5" s="1346">
        <f>J5/T4</f>
        <v>0.35825946817082999</v>
      </c>
      <c r="U5" s="1345"/>
      <c r="W5" s="1311">
        <v>5.5</v>
      </c>
      <c r="X5" s="1311">
        <v>5</v>
      </c>
      <c r="Y5" s="1795"/>
      <c r="Z5" s="1324" t="s">
        <v>1324</v>
      </c>
      <c r="AA5" s="1325"/>
      <c r="AB5" s="1329">
        <f t="shared" ref="AB5:AB36" si="1">W5/W5*N5</f>
        <v>0</v>
      </c>
      <c r="AC5" s="1795"/>
      <c r="AD5" s="1348">
        <f>AD4-W5</f>
        <v>0.51980081026333735</v>
      </c>
      <c r="AE5" s="1347">
        <f>AE4-X5</f>
        <v>0.53369345037137172</v>
      </c>
      <c r="AF5" s="1130">
        <f>J5*W5/W5</f>
        <v>2223</v>
      </c>
      <c r="AG5" s="1346">
        <f>AF5/AF4</f>
        <v>0.37525320729236999</v>
      </c>
      <c r="AI5" s="673" t="s">
        <v>1223</v>
      </c>
      <c r="AJ5" s="1350">
        <f>W17</f>
        <v>5.5</v>
      </c>
      <c r="AK5" s="1350">
        <f>C17</f>
        <v>5.4</v>
      </c>
      <c r="AL5" s="1130"/>
    </row>
    <row r="6" spans="1:38">
      <c r="A6" s="1313" t="s">
        <v>1240</v>
      </c>
      <c r="B6" s="1319">
        <v>1</v>
      </c>
      <c r="C6" s="1314">
        <v>6</v>
      </c>
      <c r="D6" s="1314">
        <v>5.5</v>
      </c>
      <c r="E6" s="1314">
        <v>1.6</v>
      </c>
      <c r="F6" s="1314">
        <v>3</v>
      </c>
      <c r="G6" s="1314">
        <v>5</v>
      </c>
      <c r="H6" s="1314">
        <v>6.3</v>
      </c>
      <c r="I6" s="1314">
        <v>15</v>
      </c>
      <c r="J6" s="1315">
        <v>958</v>
      </c>
      <c r="K6" s="1796"/>
      <c r="L6" s="1342">
        <f>C6-L$4</f>
        <v>-1.401405539479228E-2</v>
      </c>
      <c r="M6" s="1333">
        <f>D6-M$4</f>
        <v>-0.1635799917321199</v>
      </c>
      <c r="N6" s="598">
        <f t="shared" si="0"/>
        <v>958</v>
      </c>
      <c r="O6" s="1334">
        <f>N6/N4</f>
        <v>0.39603141794129804</v>
      </c>
      <c r="P6" s="180"/>
      <c r="Q6" s="1796"/>
      <c r="R6" s="180" t="s">
        <v>1328</v>
      </c>
      <c r="S6" s="180"/>
      <c r="T6" s="180"/>
      <c r="U6" s="180"/>
      <c r="V6" s="1439"/>
      <c r="W6" s="1314">
        <v>5.9</v>
      </c>
      <c r="X6" s="1314">
        <v>5.5</v>
      </c>
      <c r="Y6" s="1796"/>
      <c r="Z6" s="1344">
        <f>W6-Z$4</f>
        <v>7.8562259306803384E-2</v>
      </c>
      <c r="AA6" s="1335">
        <f>X6-AA$4</f>
        <v>4.728284124946569E-2</v>
      </c>
      <c r="AB6" s="1336">
        <f t="shared" si="1"/>
        <v>958</v>
      </c>
      <c r="AC6" s="1796"/>
      <c r="AD6" s="180" t="s">
        <v>1328</v>
      </c>
      <c r="AE6" s="180"/>
      <c r="AF6" s="675">
        <f>J6*W6/W6</f>
        <v>958.00000000000011</v>
      </c>
      <c r="AG6" s="180"/>
      <c r="AH6" s="1439"/>
      <c r="AI6" s="673" t="s">
        <v>1323</v>
      </c>
      <c r="AJ6" s="998">
        <f>W13</f>
        <v>6</v>
      </c>
      <c r="AK6" s="998">
        <f>C13</f>
        <v>5.9</v>
      </c>
      <c r="AL6" s="675"/>
    </row>
    <row r="7" spans="1:38">
      <c r="A7" s="1313" t="s">
        <v>1244</v>
      </c>
      <c r="B7" s="1319">
        <v>1</v>
      </c>
      <c r="C7" s="1314">
        <v>5.5</v>
      </c>
      <c r="D7" s="1314">
        <v>5</v>
      </c>
      <c r="E7" s="1314">
        <v>1.9</v>
      </c>
      <c r="F7" s="1314">
        <v>1</v>
      </c>
      <c r="G7" s="1314">
        <v>4.5</v>
      </c>
      <c r="H7" s="1314">
        <v>6</v>
      </c>
      <c r="I7" s="1314">
        <v>17</v>
      </c>
      <c r="J7" s="1315">
        <v>281</v>
      </c>
      <c r="L7" s="316"/>
      <c r="M7" s="316"/>
      <c r="N7" s="316">
        <f t="shared" si="0"/>
        <v>281</v>
      </c>
      <c r="O7" s="316"/>
      <c r="P7" s="316"/>
      <c r="R7" s="316"/>
      <c r="S7" s="316"/>
      <c r="T7" s="316"/>
      <c r="U7" s="316"/>
      <c r="W7" s="1314">
        <v>5.4</v>
      </c>
      <c r="X7" s="1314">
        <v>5</v>
      </c>
      <c r="Z7" s="1309"/>
      <c r="AA7" s="1309"/>
      <c r="AB7" s="1330">
        <f t="shared" si="1"/>
        <v>281</v>
      </c>
      <c r="AD7" s="673"/>
      <c r="AE7" s="673"/>
      <c r="AF7" s="675">
        <f t="shared" ref="AF7:AF57" si="2">J7*W7/W7</f>
        <v>281</v>
      </c>
      <c r="AG7" s="687"/>
      <c r="AI7" s="673" t="s">
        <v>1240</v>
      </c>
      <c r="AJ7" s="998">
        <f>W6</f>
        <v>5.9</v>
      </c>
      <c r="AK7" s="998">
        <f>C6</f>
        <v>6</v>
      </c>
      <c r="AL7" s="675"/>
    </row>
    <row r="8" spans="1:38">
      <c r="A8" s="1313" t="s">
        <v>1245</v>
      </c>
      <c r="B8" s="1319">
        <v>1</v>
      </c>
      <c r="C8" s="1314">
        <v>5.5</v>
      </c>
      <c r="D8" s="1314">
        <v>5</v>
      </c>
      <c r="E8" s="1314">
        <v>1.9</v>
      </c>
      <c r="F8" s="1314">
        <v>1.5</v>
      </c>
      <c r="G8" s="1314">
        <v>4.5</v>
      </c>
      <c r="H8" s="1314">
        <v>6</v>
      </c>
      <c r="I8" s="1314">
        <v>22</v>
      </c>
      <c r="J8" s="1315">
        <v>171</v>
      </c>
      <c r="L8" s="316"/>
      <c r="M8" s="316"/>
      <c r="N8" s="316">
        <f t="shared" si="0"/>
        <v>171</v>
      </c>
      <c r="O8" s="316"/>
      <c r="P8" s="316"/>
      <c r="R8" s="316"/>
      <c r="S8" s="316"/>
      <c r="T8" s="316"/>
      <c r="U8" s="316"/>
      <c r="W8" s="1314">
        <v>5.3</v>
      </c>
      <c r="X8" s="1314">
        <v>5</v>
      </c>
      <c r="Z8" s="1309"/>
      <c r="AA8" s="1309"/>
      <c r="AB8" s="1330">
        <f t="shared" si="1"/>
        <v>171</v>
      </c>
      <c r="AD8" s="673"/>
      <c r="AE8" s="673"/>
      <c r="AF8" s="675">
        <f t="shared" si="2"/>
        <v>171</v>
      </c>
      <c r="AG8" s="687"/>
      <c r="AI8" s="673" t="s">
        <v>1326</v>
      </c>
      <c r="AJ8" s="998">
        <f>AD4</f>
        <v>6.0198008102633374</v>
      </c>
      <c r="AK8" s="998">
        <f>R4</f>
        <v>6.2556003223207091</v>
      </c>
      <c r="AL8" s="673"/>
    </row>
    <row r="9" spans="1:38">
      <c r="A9" s="1313" t="s">
        <v>1246</v>
      </c>
      <c r="B9" s="1319">
        <v>1</v>
      </c>
      <c r="C9" s="1314">
        <v>5.6</v>
      </c>
      <c r="D9" s="1314">
        <v>5.5</v>
      </c>
      <c r="E9" s="1314">
        <v>1.4</v>
      </c>
      <c r="F9" s="1314">
        <v>2</v>
      </c>
      <c r="G9" s="1314">
        <v>4.8</v>
      </c>
      <c r="H9" s="1314">
        <v>6.1</v>
      </c>
      <c r="I9" s="1314">
        <v>10</v>
      </c>
      <c r="J9" s="1315">
        <v>120</v>
      </c>
      <c r="L9" s="316"/>
      <c r="M9" s="316"/>
      <c r="N9" s="316">
        <f t="shared" si="0"/>
        <v>120</v>
      </c>
      <c r="O9" s="316"/>
      <c r="P9" s="316"/>
      <c r="R9" s="316"/>
      <c r="S9" s="316"/>
      <c r="T9" s="316"/>
      <c r="U9" s="316"/>
      <c r="W9" s="1314">
        <v>5.5</v>
      </c>
      <c r="X9" s="1314">
        <v>5</v>
      </c>
      <c r="Z9" s="1309"/>
      <c r="AA9" s="1309"/>
      <c r="AB9" s="1330">
        <f t="shared" si="1"/>
        <v>120</v>
      </c>
      <c r="AD9" s="673"/>
      <c r="AE9" s="673"/>
      <c r="AF9" s="675">
        <f t="shared" si="2"/>
        <v>120</v>
      </c>
      <c r="AG9" s="687"/>
      <c r="AI9" s="673"/>
      <c r="AJ9" s="673"/>
      <c r="AK9" s="673"/>
      <c r="AL9" s="673"/>
    </row>
    <row r="10" spans="1:38">
      <c r="A10" s="1313" t="s">
        <v>1247</v>
      </c>
      <c r="B10" s="1319"/>
      <c r="C10" s="1314">
        <v>5.4</v>
      </c>
      <c r="D10" s="1314">
        <v>5.5</v>
      </c>
      <c r="E10" s="1314">
        <v>1.3</v>
      </c>
      <c r="F10" s="1314">
        <v>3.4</v>
      </c>
      <c r="G10" s="1314">
        <v>4.7</v>
      </c>
      <c r="H10" s="1314">
        <v>6</v>
      </c>
      <c r="I10" s="1314">
        <v>10.5</v>
      </c>
      <c r="J10" s="1315">
        <v>94</v>
      </c>
      <c r="L10" s="316"/>
      <c r="M10" s="316"/>
      <c r="N10" s="316">
        <f t="shared" si="0"/>
        <v>0</v>
      </c>
      <c r="O10" s="316"/>
      <c r="P10" s="316"/>
      <c r="R10" s="316"/>
      <c r="S10" s="316"/>
      <c r="T10" s="316"/>
      <c r="U10" s="316"/>
      <c r="W10" s="1314">
        <v>5.9</v>
      </c>
      <c r="X10" s="1314">
        <v>5</v>
      </c>
      <c r="Z10" s="1309"/>
      <c r="AA10" s="1309"/>
      <c r="AB10" s="1330">
        <f t="shared" si="1"/>
        <v>0</v>
      </c>
      <c r="AD10" s="673"/>
      <c r="AE10" s="673"/>
      <c r="AF10" s="675">
        <f t="shared" si="2"/>
        <v>94</v>
      </c>
      <c r="AG10" s="687"/>
      <c r="AI10" s="1771"/>
      <c r="AJ10" s="1771"/>
      <c r="AK10" s="1771"/>
      <c r="AL10" s="1771"/>
    </row>
    <row r="11" spans="1:38">
      <c r="A11" s="1313" t="s">
        <v>1248</v>
      </c>
      <c r="B11" s="1319"/>
      <c r="C11" s="1314">
        <v>7.5</v>
      </c>
      <c r="D11" s="1314">
        <v>6.8</v>
      </c>
      <c r="E11" s="1314">
        <v>2.6</v>
      </c>
      <c r="F11" s="1314">
        <v>3</v>
      </c>
      <c r="G11" s="1314">
        <v>6</v>
      </c>
      <c r="H11" s="1314">
        <v>9</v>
      </c>
      <c r="I11" s="1314">
        <v>20</v>
      </c>
      <c r="J11" s="1315">
        <v>87</v>
      </c>
      <c r="L11" s="316"/>
      <c r="M11" s="316"/>
      <c r="N11" s="316">
        <f t="shared" si="0"/>
        <v>0</v>
      </c>
      <c r="O11" s="316"/>
      <c r="P11" s="316"/>
      <c r="R11" s="316"/>
      <c r="S11" s="316"/>
      <c r="T11" s="316"/>
      <c r="U11" s="316"/>
      <c r="W11" s="1314">
        <v>7.3</v>
      </c>
      <c r="X11" s="1314">
        <v>6.4</v>
      </c>
      <c r="Z11" s="1309"/>
      <c r="AA11" s="1309"/>
      <c r="AB11" s="1330">
        <f t="shared" si="1"/>
        <v>0</v>
      </c>
      <c r="AD11" s="673"/>
      <c r="AE11" s="673"/>
      <c r="AF11" s="675">
        <f t="shared" si="2"/>
        <v>87</v>
      </c>
      <c r="AG11" s="687"/>
      <c r="AI11" s="1771"/>
      <c r="AJ11" s="1771"/>
      <c r="AK11" s="1771"/>
      <c r="AL11" s="1771"/>
    </row>
    <row r="12" spans="1:38">
      <c r="A12" s="1313" t="s">
        <v>1249</v>
      </c>
      <c r="B12" s="1319"/>
      <c r="C12" s="1314">
        <v>7.9</v>
      </c>
      <c r="D12" s="1314">
        <v>7</v>
      </c>
      <c r="E12" s="1314">
        <v>4.7</v>
      </c>
      <c r="F12" s="1314">
        <v>1.8</v>
      </c>
      <c r="G12" s="1314">
        <v>5.3</v>
      </c>
      <c r="H12" s="1314">
        <v>8.6</v>
      </c>
      <c r="I12" s="1314">
        <v>30</v>
      </c>
      <c r="J12" s="1315">
        <v>86</v>
      </c>
      <c r="L12" s="316"/>
      <c r="M12" s="316"/>
      <c r="N12" s="316">
        <f t="shared" si="0"/>
        <v>0</v>
      </c>
      <c r="O12" s="316"/>
      <c r="P12" s="316"/>
      <c r="R12" s="316"/>
      <c r="S12" s="316"/>
      <c r="T12" s="316"/>
      <c r="U12" s="316"/>
      <c r="W12" s="1314">
        <v>7.7</v>
      </c>
      <c r="X12" s="1314">
        <v>7</v>
      </c>
      <c r="Z12" s="1309"/>
      <c r="AA12" s="1309"/>
      <c r="AB12" s="1330">
        <f t="shared" si="1"/>
        <v>0</v>
      </c>
      <c r="AD12" s="673"/>
      <c r="AE12" s="673"/>
      <c r="AF12" s="675">
        <f t="shared" si="2"/>
        <v>86</v>
      </c>
      <c r="AG12" s="687"/>
      <c r="AI12" s="1771"/>
      <c r="AJ12" s="1771"/>
      <c r="AK12" s="1771"/>
      <c r="AL12" s="1771"/>
    </row>
    <row r="13" spans="1:38">
      <c r="A13" s="1313" t="s">
        <v>42</v>
      </c>
      <c r="B13" s="1319">
        <v>1</v>
      </c>
      <c r="C13" s="1314">
        <v>5.9</v>
      </c>
      <c r="D13" s="1314">
        <v>6</v>
      </c>
      <c r="E13" s="1314">
        <v>1.5</v>
      </c>
      <c r="F13" s="1314">
        <v>2</v>
      </c>
      <c r="G13" s="1314">
        <v>5</v>
      </c>
      <c r="H13" s="1314">
        <v>6.1</v>
      </c>
      <c r="I13" s="1314">
        <v>11.4</v>
      </c>
      <c r="J13" s="1315">
        <v>85</v>
      </c>
      <c r="L13" s="316"/>
      <c r="M13" s="316"/>
      <c r="N13" s="316">
        <f t="shared" si="0"/>
        <v>85</v>
      </c>
      <c r="O13" s="316"/>
      <c r="P13" s="316"/>
      <c r="R13" s="316"/>
      <c r="S13" s="316"/>
      <c r="T13" s="316"/>
      <c r="U13" s="316"/>
      <c r="W13" s="1314">
        <v>6</v>
      </c>
      <c r="X13" s="1314">
        <v>6</v>
      </c>
      <c r="Z13" s="1309"/>
      <c r="AA13" s="1309"/>
      <c r="AB13" s="1330">
        <f t="shared" si="1"/>
        <v>85</v>
      </c>
      <c r="AD13" s="673"/>
      <c r="AE13" s="673"/>
      <c r="AF13" s="675">
        <f t="shared" si="2"/>
        <v>85</v>
      </c>
      <c r="AG13" s="687"/>
      <c r="AI13" s="1771"/>
      <c r="AJ13" s="1771"/>
      <c r="AK13" s="1771"/>
      <c r="AL13" s="1771"/>
    </row>
    <row r="14" spans="1:38">
      <c r="A14" s="1313" t="s">
        <v>1250</v>
      </c>
      <c r="B14" s="1319"/>
      <c r="C14" s="1314">
        <v>8.6999999999999993</v>
      </c>
      <c r="D14" s="1314">
        <v>7.1</v>
      </c>
      <c r="E14" s="1314">
        <v>4.5999999999999996</v>
      </c>
      <c r="F14" s="1314">
        <v>3.9</v>
      </c>
      <c r="G14" s="1314">
        <v>6.6</v>
      </c>
      <c r="H14" s="1314">
        <v>9.4</v>
      </c>
      <c r="I14" s="1314">
        <v>30</v>
      </c>
      <c r="J14" s="1315">
        <v>82</v>
      </c>
      <c r="L14" s="316"/>
      <c r="M14" s="316"/>
      <c r="N14" s="316">
        <f t="shared" si="0"/>
        <v>0</v>
      </c>
      <c r="O14" s="316"/>
      <c r="P14" s="316"/>
      <c r="R14" s="316"/>
      <c r="S14" s="316"/>
      <c r="T14" s="316"/>
      <c r="U14" s="316"/>
      <c r="W14" s="1314">
        <v>9.4</v>
      </c>
      <c r="X14" s="1314">
        <v>7.8</v>
      </c>
      <c r="Z14" s="1309"/>
      <c r="AA14" s="1309"/>
      <c r="AB14" s="1330">
        <f t="shared" si="1"/>
        <v>0</v>
      </c>
      <c r="AD14" s="673"/>
      <c r="AE14" s="673"/>
      <c r="AF14" s="675">
        <f t="shared" si="2"/>
        <v>82</v>
      </c>
      <c r="AG14" s="687"/>
      <c r="AI14" s="1771"/>
      <c r="AJ14" s="1771"/>
      <c r="AK14" s="1771"/>
      <c r="AL14" s="1771"/>
    </row>
    <row r="15" spans="1:38">
      <c r="A15" s="1313" t="s">
        <v>1251</v>
      </c>
      <c r="B15" s="1319"/>
      <c r="C15" s="1314">
        <v>5.9</v>
      </c>
      <c r="D15" s="1314">
        <v>6</v>
      </c>
      <c r="E15" s="1314">
        <v>1.4</v>
      </c>
      <c r="F15" s="1314">
        <v>3</v>
      </c>
      <c r="G15" s="1314">
        <v>5</v>
      </c>
      <c r="H15" s="1314">
        <v>6</v>
      </c>
      <c r="I15" s="1314">
        <v>10</v>
      </c>
      <c r="J15" s="1315">
        <v>73</v>
      </c>
      <c r="L15" s="316"/>
      <c r="M15" s="316"/>
      <c r="N15" s="316">
        <f t="shared" si="0"/>
        <v>0</v>
      </c>
      <c r="O15" s="316"/>
      <c r="P15" s="316"/>
      <c r="R15" s="316"/>
      <c r="S15" s="316"/>
      <c r="T15" s="316"/>
      <c r="U15" s="316"/>
      <c r="W15" s="1314">
        <v>5.8</v>
      </c>
      <c r="X15" s="1314">
        <v>5.2</v>
      </c>
      <c r="Z15" s="1309"/>
      <c r="AA15" s="1309"/>
      <c r="AB15" s="1330">
        <f t="shared" si="1"/>
        <v>0</v>
      </c>
      <c r="AD15" s="673"/>
      <c r="AE15" s="673"/>
      <c r="AF15" s="675">
        <f t="shared" si="2"/>
        <v>73</v>
      </c>
      <c r="AG15" s="687"/>
      <c r="AI15" s="1771"/>
      <c r="AJ15" s="1771"/>
      <c r="AK15" s="1771"/>
      <c r="AL15" s="1771"/>
    </row>
    <row r="16" spans="1:38">
      <c r="A16" s="1313" t="s">
        <v>1252</v>
      </c>
      <c r="B16" s="1319"/>
      <c r="C16" s="1314">
        <v>6.5</v>
      </c>
      <c r="D16" s="1314">
        <v>6</v>
      </c>
      <c r="E16" s="1314">
        <v>1.5</v>
      </c>
      <c r="F16" s="1314">
        <v>3</v>
      </c>
      <c r="G16" s="1314">
        <v>5.5</v>
      </c>
      <c r="H16" s="1314">
        <v>7.2</v>
      </c>
      <c r="I16" s="1314">
        <v>11.8</v>
      </c>
      <c r="J16" s="1315">
        <v>73</v>
      </c>
      <c r="L16" s="316"/>
      <c r="M16" s="316"/>
      <c r="N16" s="316">
        <f t="shared" si="0"/>
        <v>0</v>
      </c>
      <c r="O16" s="316"/>
      <c r="P16" s="316"/>
      <c r="R16" s="316"/>
      <c r="S16" s="316"/>
      <c r="T16" s="316"/>
      <c r="U16" s="316"/>
      <c r="W16" s="1314">
        <v>6.3</v>
      </c>
      <c r="X16" s="1314">
        <v>6</v>
      </c>
      <c r="Z16" s="1309"/>
      <c r="AA16" s="1309"/>
      <c r="AB16" s="1330">
        <f t="shared" si="1"/>
        <v>0</v>
      </c>
      <c r="AD16" s="673"/>
      <c r="AE16" s="673"/>
      <c r="AF16" s="675">
        <f t="shared" si="2"/>
        <v>73</v>
      </c>
      <c r="AG16" s="687"/>
      <c r="AI16" s="1771"/>
      <c r="AJ16" s="1771"/>
      <c r="AK16" s="1771"/>
      <c r="AL16" s="1771"/>
    </row>
    <row r="17" spans="1:38">
      <c r="A17" s="1313" t="s">
        <v>160</v>
      </c>
      <c r="B17" s="1319">
        <v>1</v>
      </c>
      <c r="C17" s="1314">
        <v>5.4</v>
      </c>
      <c r="D17" s="1314">
        <v>5.5</v>
      </c>
      <c r="E17" s="1314">
        <v>1.3</v>
      </c>
      <c r="F17" s="1314">
        <v>2.5</v>
      </c>
      <c r="G17" s="1314">
        <v>5</v>
      </c>
      <c r="H17" s="1314">
        <v>6</v>
      </c>
      <c r="I17" s="1314">
        <v>11.6</v>
      </c>
      <c r="J17" s="1315">
        <v>72</v>
      </c>
      <c r="L17" s="316"/>
      <c r="M17" s="316"/>
      <c r="N17" s="316">
        <f t="shared" si="0"/>
        <v>72</v>
      </c>
      <c r="O17" s="316"/>
      <c r="P17" s="316"/>
      <c r="R17" s="316"/>
      <c r="S17" s="316"/>
      <c r="T17" s="316"/>
      <c r="U17" s="316"/>
      <c r="W17" s="1314">
        <v>5.5</v>
      </c>
      <c r="X17" s="1314">
        <v>5</v>
      </c>
      <c r="Z17" s="1309"/>
      <c r="AA17" s="1309"/>
      <c r="AB17" s="1330">
        <f t="shared" si="1"/>
        <v>72</v>
      </c>
      <c r="AD17" s="673"/>
      <c r="AE17" s="673"/>
      <c r="AF17" s="675">
        <f t="shared" si="2"/>
        <v>72</v>
      </c>
      <c r="AG17" s="687"/>
      <c r="AI17" s="1771"/>
      <c r="AJ17" s="1771"/>
      <c r="AK17" s="1771"/>
      <c r="AL17" s="1771"/>
    </row>
    <row r="18" spans="1:38">
      <c r="A18" s="1313" t="s">
        <v>1253</v>
      </c>
      <c r="B18" s="1319"/>
      <c r="C18" s="1314">
        <v>7.6</v>
      </c>
      <c r="D18" s="1314">
        <v>7</v>
      </c>
      <c r="E18" s="1314">
        <v>2.9</v>
      </c>
      <c r="F18" s="1314">
        <v>2.7</v>
      </c>
      <c r="G18" s="1314">
        <v>6</v>
      </c>
      <c r="H18" s="1314">
        <v>8.5</v>
      </c>
      <c r="I18" s="1314">
        <v>25</v>
      </c>
      <c r="J18" s="1315">
        <v>70</v>
      </c>
      <c r="L18" s="316"/>
      <c r="M18" s="316"/>
      <c r="N18" s="316">
        <f t="shared" si="0"/>
        <v>0</v>
      </c>
      <c r="O18" s="316"/>
      <c r="P18" s="316"/>
      <c r="R18" s="316"/>
      <c r="S18" s="316"/>
      <c r="T18" s="316"/>
      <c r="U18" s="316"/>
      <c r="W18" s="1314">
        <v>7.5</v>
      </c>
      <c r="X18" s="1314">
        <v>6.5</v>
      </c>
      <c r="Z18" s="1309"/>
      <c r="AA18" s="1309"/>
      <c r="AB18" s="1330">
        <f t="shared" si="1"/>
        <v>0</v>
      </c>
      <c r="AD18" s="673"/>
      <c r="AE18" s="673"/>
      <c r="AF18" s="675">
        <f t="shared" si="2"/>
        <v>70</v>
      </c>
      <c r="AG18" s="687"/>
      <c r="AI18" s="1771"/>
      <c r="AJ18" s="1771"/>
      <c r="AK18" s="1771"/>
      <c r="AL18" s="1771"/>
    </row>
    <row r="19" spans="1:38">
      <c r="A19" s="1313" t="s">
        <v>1254</v>
      </c>
      <c r="B19" s="1319">
        <v>1</v>
      </c>
      <c r="C19" s="1314">
        <v>5.4</v>
      </c>
      <c r="D19" s="1314">
        <v>5.3</v>
      </c>
      <c r="E19" s="1314">
        <v>1.2</v>
      </c>
      <c r="F19" s="1314">
        <v>3</v>
      </c>
      <c r="G19" s="1314">
        <v>4.5</v>
      </c>
      <c r="H19" s="1314">
        <v>6</v>
      </c>
      <c r="I19" s="1314">
        <v>9.6</v>
      </c>
      <c r="J19" s="1315">
        <v>68</v>
      </c>
      <c r="L19" s="316"/>
      <c r="M19" s="316"/>
      <c r="N19" s="316">
        <f t="shared" si="0"/>
        <v>68</v>
      </c>
      <c r="O19" s="316"/>
      <c r="P19" s="316"/>
      <c r="R19" s="316"/>
      <c r="S19" s="316"/>
      <c r="T19" s="316"/>
      <c r="U19" s="316"/>
      <c r="W19" s="1314">
        <v>5.7</v>
      </c>
      <c r="X19" s="1314">
        <v>5.5</v>
      </c>
      <c r="Z19" s="1309"/>
      <c r="AA19" s="1309"/>
      <c r="AB19" s="1330">
        <f t="shared" si="1"/>
        <v>68</v>
      </c>
      <c r="AD19" s="673"/>
      <c r="AE19" s="673"/>
      <c r="AF19" s="675">
        <f t="shared" si="2"/>
        <v>68</v>
      </c>
      <c r="AG19" s="687"/>
      <c r="AI19" s="1771"/>
      <c r="AJ19" s="1771"/>
      <c r="AK19" s="1771"/>
      <c r="AL19" s="1771"/>
    </row>
    <row r="20" spans="1:38">
      <c r="A20" s="1313" t="s">
        <v>1255</v>
      </c>
      <c r="B20" s="1319"/>
      <c r="C20" s="1314">
        <v>8</v>
      </c>
      <c r="D20" s="1314">
        <v>8</v>
      </c>
      <c r="E20" s="1314">
        <v>2.4</v>
      </c>
      <c r="F20" s="1314">
        <v>2.2999999999999998</v>
      </c>
      <c r="G20" s="1314">
        <v>6</v>
      </c>
      <c r="H20" s="1314">
        <v>9</v>
      </c>
      <c r="I20" s="1314">
        <v>16</v>
      </c>
      <c r="J20" s="1315">
        <v>66</v>
      </c>
      <c r="L20" s="316"/>
      <c r="M20" s="316"/>
      <c r="N20" s="316">
        <f t="shared" si="0"/>
        <v>0</v>
      </c>
      <c r="O20" s="316"/>
      <c r="P20" s="316"/>
      <c r="R20" s="316"/>
      <c r="S20" s="316"/>
      <c r="T20" s="316"/>
      <c r="U20" s="316"/>
      <c r="W20" s="1314">
        <v>8.5</v>
      </c>
      <c r="X20" s="1314">
        <v>7.8</v>
      </c>
      <c r="Z20" s="1309"/>
      <c r="AA20" s="1309"/>
      <c r="AB20" s="1330">
        <f t="shared" si="1"/>
        <v>0</v>
      </c>
      <c r="AD20" s="673"/>
      <c r="AE20" s="673"/>
      <c r="AF20" s="675">
        <f t="shared" si="2"/>
        <v>66</v>
      </c>
      <c r="AG20" s="687"/>
      <c r="AI20" s="1771"/>
      <c r="AJ20" s="1771"/>
      <c r="AK20" s="1771"/>
      <c r="AL20" s="1771"/>
    </row>
    <row r="21" spans="1:38">
      <c r="A21" s="1313" t="s">
        <v>1256</v>
      </c>
      <c r="B21" s="1319"/>
      <c r="C21" s="1314">
        <v>6.1</v>
      </c>
      <c r="D21" s="1314">
        <v>5.6</v>
      </c>
      <c r="E21" s="1314">
        <v>1.7</v>
      </c>
      <c r="F21" s="1314">
        <v>4</v>
      </c>
      <c r="G21" s="1314">
        <v>5.3</v>
      </c>
      <c r="H21" s="1314">
        <v>7</v>
      </c>
      <c r="I21" s="1314">
        <v>15</v>
      </c>
      <c r="J21" s="1315">
        <v>63</v>
      </c>
      <c r="L21" s="316"/>
      <c r="M21" s="316"/>
      <c r="N21" s="316">
        <f t="shared" si="0"/>
        <v>0</v>
      </c>
      <c r="O21" s="316"/>
      <c r="P21" s="316"/>
      <c r="R21" s="316"/>
      <c r="S21" s="316"/>
      <c r="T21" s="316"/>
      <c r="U21" s="316"/>
      <c r="W21" s="1314">
        <v>5.7</v>
      </c>
      <c r="X21" s="1314">
        <v>5.3</v>
      </c>
      <c r="Z21" s="1309"/>
      <c r="AA21" s="1309"/>
      <c r="AB21" s="1330">
        <f t="shared" si="1"/>
        <v>0</v>
      </c>
      <c r="AD21" s="673"/>
      <c r="AE21" s="673"/>
      <c r="AF21" s="675">
        <f t="shared" si="2"/>
        <v>63</v>
      </c>
      <c r="AG21" s="687"/>
      <c r="AI21" s="1771"/>
      <c r="AJ21" s="1771"/>
      <c r="AK21" s="1771"/>
      <c r="AL21" s="1771"/>
    </row>
    <row r="22" spans="1:38">
      <c r="A22" s="1313" t="s">
        <v>264</v>
      </c>
      <c r="B22" s="1319">
        <v>1</v>
      </c>
      <c r="C22" s="1314">
        <v>5.8</v>
      </c>
      <c r="D22" s="1314">
        <v>5.5</v>
      </c>
      <c r="E22" s="1314">
        <v>1.6</v>
      </c>
      <c r="F22" s="1314">
        <v>3.5</v>
      </c>
      <c r="G22" s="1314">
        <v>5</v>
      </c>
      <c r="H22" s="1314">
        <v>6</v>
      </c>
      <c r="I22" s="1314">
        <v>11.7</v>
      </c>
      <c r="J22" s="1315">
        <v>58</v>
      </c>
      <c r="L22" s="316"/>
      <c r="M22" s="316"/>
      <c r="N22" s="316">
        <f t="shared" si="0"/>
        <v>58</v>
      </c>
      <c r="O22" s="316"/>
      <c r="P22" s="316"/>
      <c r="R22" s="316"/>
      <c r="S22" s="316"/>
      <c r="T22" s="316"/>
      <c r="U22" s="316"/>
      <c r="W22" s="1314">
        <v>5.5</v>
      </c>
      <c r="X22" s="1314">
        <v>5</v>
      </c>
      <c r="Z22" s="1309"/>
      <c r="AA22" s="1309"/>
      <c r="AB22" s="1330">
        <f t="shared" si="1"/>
        <v>58</v>
      </c>
      <c r="AD22" s="673"/>
      <c r="AE22" s="673"/>
      <c r="AF22" s="675">
        <f t="shared" si="2"/>
        <v>58</v>
      </c>
      <c r="AG22" s="687"/>
      <c r="AI22" s="1771"/>
      <c r="AJ22" s="1771"/>
      <c r="AK22" s="1771"/>
      <c r="AL22" s="1771"/>
    </row>
    <row r="23" spans="1:38">
      <c r="A23" s="1313" t="s">
        <v>1257</v>
      </c>
      <c r="B23" s="1319">
        <v>1</v>
      </c>
      <c r="C23" s="1314">
        <v>5.9</v>
      </c>
      <c r="D23" s="1314">
        <v>6</v>
      </c>
      <c r="E23" s="1314">
        <v>1.2</v>
      </c>
      <c r="F23" s="1314">
        <v>3.9</v>
      </c>
      <c r="G23" s="1314">
        <v>5</v>
      </c>
      <c r="H23" s="1314">
        <v>6.5</v>
      </c>
      <c r="I23" s="1314">
        <v>10.6</v>
      </c>
      <c r="J23" s="1315">
        <v>58</v>
      </c>
      <c r="L23" s="316"/>
      <c r="M23" s="316"/>
      <c r="N23" s="316">
        <f t="shared" si="0"/>
        <v>58</v>
      </c>
      <c r="O23" s="316"/>
      <c r="P23" s="316"/>
      <c r="R23" s="316"/>
      <c r="S23" s="316"/>
      <c r="T23" s="316"/>
      <c r="U23" s="316"/>
      <c r="W23" s="1314">
        <v>5.9</v>
      </c>
      <c r="X23" s="1314">
        <v>5.5</v>
      </c>
      <c r="Z23" s="1309"/>
      <c r="AA23" s="1309"/>
      <c r="AB23" s="1330">
        <f t="shared" si="1"/>
        <v>58</v>
      </c>
      <c r="AD23" s="673"/>
      <c r="AE23" s="673"/>
      <c r="AF23" s="675">
        <f t="shared" si="2"/>
        <v>58.000000000000007</v>
      </c>
      <c r="AG23" s="687"/>
      <c r="AI23" s="1771"/>
      <c r="AJ23" s="1771"/>
      <c r="AK23" s="1771"/>
      <c r="AL23" s="1771"/>
    </row>
    <row r="24" spans="1:38">
      <c r="A24" s="1313" t="s">
        <v>1258</v>
      </c>
      <c r="B24" s="1319">
        <v>1</v>
      </c>
      <c r="C24" s="1314">
        <v>5.7</v>
      </c>
      <c r="D24" s="1314">
        <v>6</v>
      </c>
      <c r="E24" s="1314">
        <v>1.6</v>
      </c>
      <c r="F24" s="1314">
        <v>2.5</v>
      </c>
      <c r="G24" s="1314">
        <v>5</v>
      </c>
      <c r="H24" s="1314">
        <v>6</v>
      </c>
      <c r="I24" s="1314">
        <v>14.3</v>
      </c>
      <c r="J24" s="1315">
        <v>57</v>
      </c>
      <c r="L24" s="316"/>
      <c r="M24" s="316"/>
      <c r="N24" s="316">
        <f t="shared" si="0"/>
        <v>57</v>
      </c>
      <c r="O24" s="316"/>
      <c r="P24" s="316"/>
      <c r="R24" s="316"/>
      <c r="S24" s="316"/>
      <c r="T24" s="316"/>
      <c r="U24" s="316"/>
      <c r="W24" s="1314">
        <v>6</v>
      </c>
      <c r="X24" s="1314">
        <v>5.7</v>
      </c>
      <c r="Z24" s="1309"/>
      <c r="AA24" s="1309"/>
      <c r="AB24" s="1330">
        <f t="shared" si="1"/>
        <v>57</v>
      </c>
      <c r="AD24" s="673"/>
      <c r="AE24" s="673"/>
      <c r="AF24" s="675">
        <f t="shared" si="2"/>
        <v>57</v>
      </c>
      <c r="AG24" s="687"/>
      <c r="AI24" s="1771"/>
      <c r="AJ24" s="1771"/>
      <c r="AK24" s="1771"/>
      <c r="AL24" s="1771"/>
    </row>
    <row r="25" spans="1:38">
      <c r="A25" s="1313" t="s">
        <v>1259</v>
      </c>
      <c r="B25" s="1319"/>
      <c r="C25" s="1314">
        <v>7.9</v>
      </c>
      <c r="D25" s="1314">
        <v>7.5</v>
      </c>
      <c r="E25" s="1314">
        <v>3.7</v>
      </c>
      <c r="F25" s="1314">
        <v>2</v>
      </c>
      <c r="G25" s="1314">
        <v>6.5</v>
      </c>
      <c r="H25" s="1314">
        <v>9</v>
      </c>
      <c r="I25" s="1314">
        <v>20.5</v>
      </c>
      <c r="J25" s="1315">
        <v>57</v>
      </c>
      <c r="L25" s="316" t="s">
        <v>1325</v>
      </c>
      <c r="M25" s="316"/>
      <c r="N25" s="316">
        <f t="shared" si="0"/>
        <v>0</v>
      </c>
      <c r="O25" s="316"/>
      <c r="P25" s="316"/>
      <c r="R25" s="316"/>
      <c r="S25" s="316"/>
      <c r="T25" s="316"/>
      <c r="U25" s="316"/>
      <c r="W25" s="1314">
        <v>7.5</v>
      </c>
      <c r="X25" s="1314">
        <v>7</v>
      </c>
      <c r="Z25" s="316" t="s">
        <v>1325</v>
      </c>
      <c r="AA25" s="1309"/>
      <c r="AB25" s="1330">
        <f t="shared" si="1"/>
        <v>0</v>
      </c>
      <c r="AD25" s="673"/>
      <c r="AE25" s="673"/>
      <c r="AF25" s="675">
        <f t="shared" si="2"/>
        <v>57</v>
      </c>
      <c r="AG25" s="687"/>
      <c r="AI25" s="1771"/>
      <c r="AJ25" s="1771"/>
      <c r="AK25" s="1771"/>
      <c r="AL25" s="1771"/>
    </row>
    <row r="26" spans="1:38">
      <c r="A26" s="1337" t="s">
        <v>141</v>
      </c>
      <c r="B26" s="1338">
        <v>1</v>
      </c>
      <c r="C26" s="1339">
        <v>6</v>
      </c>
      <c r="D26" s="1339">
        <v>6</v>
      </c>
      <c r="E26" s="1339">
        <v>1.1000000000000001</v>
      </c>
      <c r="F26" s="1339">
        <v>3</v>
      </c>
      <c r="G26" s="1339">
        <v>5</v>
      </c>
      <c r="H26" s="1339">
        <v>7.1</v>
      </c>
      <c r="I26" s="1339">
        <v>8.1</v>
      </c>
      <c r="J26" s="1340">
        <v>54</v>
      </c>
      <c r="L26" s="1343">
        <f>C26-L$4</f>
        <v>-1.401405539479228E-2</v>
      </c>
      <c r="M26" s="1341">
        <f>D26-M$4</f>
        <v>0.3364200082678801</v>
      </c>
      <c r="N26" s="316">
        <f t="shared" si="0"/>
        <v>54</v>
      </c>
      <c r="O26" s="316"/>
      <c r="P26" s="316"/>
      <c r="R26" s="316"/>
      <c r="S26" s="316"/>
      <c r="T26" s="316"/>
      <c r="U26" s="316"/>
      <c r="W26" s="1339">
        <v>6.1</v>
      </c>
      <c r="X26" s="1339">
        <v>6.1</v>
      </c>
      <c r="Z26" s="1343">
        <f>W26-Z$4</f>
        <v>0.27856225930680267</v>
      </c>
      <c r="AA26" s="1341">
        <f>X26-AA$4</f>
        <v>0.64728284124946533</v>
      </c>
      <c r="AB26" s="1330">
        <f t="shared" si="1"/>
        <v>54</v>
      </c>
      <c r="AD26" s="673"/>
      <c r="AE26" s="673"/>
      <c r="AF26" s="675">
        <f t="shared" si="2"/>
        <v>54</v>
      </c>
      <c r="AG26" s="687"/>
      <c r="AI26" s="1771"/>
      <c r="AJ26" s="1771"/>
      <c r="AK26" s="1771"/>
      <c r="AL26" s="1771"/>
    </row>
    <row r="27" spans="1:38">
      <c r="A27" s="1313" t="s">
        <v>784</v>
      </c>
      <c r="B27" s="1319">
        <v>1</v>
      </c>
      <c r="C27" s="1314">
        <v>7.2</v>
      </c>
      <c r="D27" s="1314">
        <v>6.5</v>
      </c>
      <c r="E27" s="1314">
        <v>2</v>
      </c>
      <c r="F27" s="1314">
        <v>4</v>
      </c>
      <c r="G27" s="1314">
        <v>6</v>
      </c>
      <c r="H27" s="1314">
        <v>9</v>
      </c>
      <c r="I27" s="1314">
        <v>14</v>
      </c>
      <c r="J27" s="1315">
        <v>53</v>
      </c>
      <c r="L27" s="316"/>
      <c r="M27" s="316"/>
      <c r="N27" s="316">
        <f t="shared" si="0"/>
        <v>53</v>
      </c>
      <c r="O27" s="316"/>
      <c r="P27" s="316"/>
      <c r="R27" s="316"/>
      <c r="S27" s="316"/>
      <c r="T27" s="316"/>
      <c r="U27" s="316"/>
      <c r="W27" s="1314">
        <v>6.5</v>
      </c>
      <c r="X27" s="1314">
        <v>6.1</v>
      </c>
      <c r="Z27" s="1309"/>
      <c r="AA27" s="1309"/>
      <c r="AB27" s="1330">
        <f t="shared" si="1"/>
        <v>53</v>
      </c>
      <c r="AD27" s="673"/>
      <c r="AE27" s="673"/>
      <c r="AF27" s="675">
        <f t="shared" si="2"/>
        <v>53</v>
      </c>
      <c r="AG27" s="687"/>
      <c r="AI27" s="1771"/>
      <c r="AJ27" s="1771"/>
      <c r="AK27" s="1771"/>
      <c r="AL27" s="1771"/>
    </row>
    <row r="28" spans="1:38">
      <c r="A28" s="1313" t="s">
        <v>1260</v>
      </c>
      <c r="B28" s="1319"/>
      <c r="C28" s="1314">
        <v>10.9</v>
      </c>
      <c r="D28" s="1314">
        <v>10</v>
      </c>
      <c r="E28" s="1314">
        <v>3.6</v>
      </c>
      <c r="F28" s="1314">
        <v>5</v>
      </c>
      <c r="G28" s="1314">
        <v>8.5</v>
      </c>
      <c r="H28" s="1314">
        <v>14.8</v>
      </c>
      <c r="I28" s="1314">
        <v>20</v>
      </c>
      <c r="J28" s="1315">
        <v>50</v>
      </c>
      <c r="L28" s="316"/>
      <c r="M28" s="316"/>
      <c r="N28" s="316">
        <f t="shared" si="0"/>
        <v>0</v>
      </c>
      <c r="O28" s="316"/>
      <c r="P28" s="316"/>
      <c r="R28" s="316"/>
      <c r="S28" s="316"/>
      <c r="T28" s="316"/>
      <c r="U28" s="316"/>
      <c r="W28" s="1314">
        <v>9.9</v>
      </c>
      <c r="X28" s="1314">
        <v>9</v>
      </c>
      <c r="Z28" s="1309"/>
      <c r="AA28" s="1309"/>
      <c r="AB28" s="1330">
        <f t="shared" si="1"/>
        <v>0</v>
      </c>
      <c r="AD28" s="673"/>
      <c r="AE28" s="673"/>
      <c r="AF28" s="675">
        <f t="shared" si="2"/>
        <v>50</v>
      </c>
      <c r="AG28" s="687"/>
      <c r="AI28" s="1771"/>
      <c r="AJ28" s="1771"/>
      <c r="AK28" s="1771"/>
      <c r="AL28" s="1771"/>
    </row>
    <row r="29" spans="1:38">
      <c r="A29" s="1313" t="s">
        <v>1261</v>
      </c>
      <c r="B29" s="1319">
        <v>1</v>
      </c>
      <c r="C29" s="1314">
        <v>9.6</v>
      </c>
      <c r="D29" s="1314">
        <v>7.4</v>
      </c>
      <c r="E29" s="1314">
        <v>4.4000000000000004</v>
      </c>
      <c r="F29" s="1314">
        <v>3</v>
      </c>
      <c r="G29" s="1314">
        <v>6.1</v>
      </c>
      <c r="H29" s="1314">
        <v>12.2</v>
      </c>
      <c r="I29" s="1314">
        <v>20</v>
      </c>
      <c r="J29" s="1315">
        <v>47</v>
      </c>
      <c r="L29" s="316"/>
      <c r="M29" s="316"/>
      <c r="N29" s="316">
        <f t="shared" si="0"/>
        <v>47</v>
      </c>
      <c r="O29" s="316"/>
      <c r="P29" s="316"/>
      <c r="R29" s="316"/>
      <c r="S29" s="316"/>
      <c r="T29" s="316"/>
      <c r="U29" s="316"/>
      <c r="W29" s="1314">
        <v>7.4</v>
      </c>
      <c r="X29" s="1314">
        <v>7.2</v>
      </c>
      <c r="Z29" s="1309"/>
      <c r="AA29" s="1309"/>
      <c r="AB29" s="1330">
        <f t="shared" si="1"/>
        <v>47</v>
      </c>
      <c r="AD29" s="673"/>
      <c r="AE29" s="673"/>
      <c r="AF29" s="675">
        <f t="shared" si="2"/>
        <v>47</v>
      </c>
      <c r="AG29" s="687"/>
      <c r="AI29" s="1771"/>
      <c r="AJ29" s="1771"/>
      <c r="AK29" s="1771"/>
      <c r="AL29" s="1771"/>
    </row>
    <row r="30" spans="1:38">
      <c r="A30" s="1313" t="s">
        <v>1262</v>
      </c>
      <c r="B30" s="1319">
        <v>1</v>
      </c>
      <c r="C30" s="1314">
        <v>6.4</v>
      </c>
      <c r="D30" s="1314">
        <v>6</v>
      </c>
      <c r="E30" s="1314">
        <v>1.6</v>
      </c>
      <c r="F30" s="1314">
        <v>4.4000000000000004</v>
      </c>
      <c r="G30" s="1314">
        <v>5</v>
      </c>
      <c r="H30" s="1314">
        <v>7.5</v>
      </c>
      <c r="I30" s="1314">
        <v>10</v>
      </c>
      <c r="J30" s="1315">
        <v>45</v>
      </c>
      <c r="L30" s="316"/>
      <c r="M30" s="316"/>
      <c r="N30" s="316">
        <f t="shared" si="0"/>
        <v>45</v>
      </c>
      <c r="O30" s="316"/>
      <c r="P30" s="316"/>
      <c r="R30" s="316"/>
      <c r="S30" s="316"/>
      <c r="T30" s="316"/>
      <c r="U30" s="316"/>
      <c r="W30" s="1314">
        <v>6.2</v>
      </c>
      <c r="X30" s="1314">
        <v>6</v>
      </c>
      <c r="Z30" s="1309"/>
      <c r="AA30" s="1309"/>
      <c r="AB30" s="1330">
        <f t="shared" si="1"/>
        <v>45</v>
      </c>
      <c r="AD30" s="673"/>
      <c r="AE30" s="673"/>
      <c r="AF30" s="675">
        <f t="shared" si="2"/>
        <v>45</v>
      </c>
      <c r="AG30" s="687"/>
      <c r="AI30" s="1771"/>
      <c r="AJ30" s="1771"/>
      <c r="AK30" s="1771"/>
      <c r="AL30" s="1771"/>
    </row>
    <row r="31" spans="1:38">
      <c r="A31" s="1313" t="s">
        <v>1263</v>
      </c>
      <c r="B31" s="1319">
        <v>1</v>
      </c>
      <c r="C31" s="1314">
        <v>5.5</v>
      </c>
      <c r="D31" s="1314">
        <v>5</v>
      </c>
      <c r="E31" s="1314">
        <v>1.9</v>
      </c>
      <c r="F31" s="1314">
        <v>2</v>
      </c>
      <c r="G31" s="1314">
        <v>4.5</v>
      </c>
      <c r="H31" s="1314">
        <v>6</v>
      </c>
      <c r="I31" s="1314">
        <v>14</v>
      </c>
      <c r="J31" s="1315">
        <v>43</v>
      </c>
      <c r="L31" s="316"/>
      <c r="M31" s="316"/>
      <c r="N31" s="316">
        <f t="shared" si="0"/>
        <v>43</v>
      </c>
      <c r="O31" s="316"/>
      <c r="P31" s="316"/>
      <c r="R31" s="316"/>
      <c r="S31" s="316"/>
      <c r="T31" s="316"/>
      <c r="U31" s="316"/>
      <c r="W31" s="1314">
        <v>5.4</v>
      </c>
      <c r="X31" s="1314">
        <v>4.5</v>
      </c>
      <c r="Z31" s="1309"/>
      <c r="AA31" s="1309"/>
      <c r="AB31" s="1330">
        <f t="shared" si="1"/>
        <v>43</v>
      </c>
      <c r="AD31" s="673"/>
      <c r="AE31" s="673"/>
      <c r="AF31" s="675">
        <f t="shared" si="2"/>
        <v>43</v>
      </c>
      <c r="AG31" s="687"/>
      <c r="AI31" s="1771"/>
      <c r="AJ31" s="1771"/>
      <c r="AK31" s="1771"/>
      <c r="AL31" s="1771"/>
    </row>
    <row r="32" spans="1:38">
      <c r="A32" s="1313" t="s">
        <v>1264</v>
      </c>
      <c r="B32" s="1319"/>
      <c r="C32" s="1314">
        <v>5.5</v>
      </c>
      <c r="D32" s="1314">
        <v>5</v>
      </c>
      <c r="E32" s="1314">
        <v>2.7</v>
      </c>
      <c r="F32" s="1314">
        <v>2</v>
      </c>
      <c r="G32" s="1314">
        <v>4</v>
      </c>
      <c r="H32" s="1314">
        <v>7.1</v>
      </c>
      <c r="I32" s="1314">
        <v>16.7</v>
      </c>
      <c r="J32" s="1315">
        <v>41</v>
      </c>
      <c r="L32" s="316"/>
      <c r="M32" s="316"/>
      <c r="N32" s="316">
        <f t="shared" si="0"/>
        <v>0</v>
      </c>
      <c r="O32" s="316"/>
      <c r="P32" s="316"/>
      <c r="R32" s="316"/>
      <c r="S32" s="316"/>
      <c r="T32" s="316"/>
      <c r="U32" s="316"/>
      <c r="W32" s="1314">
        <v>5</v>
      </c>
      <c r="X32" s="1314">
        <v>3.5</v>
      </c>
      <c r="Z32" s="1309"/>
      <c r="AA32" s="1309"/>
      <c r="AB32" s="1330">
        <f t="shared" si="1"/>
        <v>0</v>
      </c>
      <c r="AD32" s="673"/>
      <c r="AE32" s="673"/>
      <c r="AF32" s="675">
        <f t="shared" si="2"/>
        <v>41</v>
      </c>
      <c r="AG32" s="687"/>
      <c r="AI32" s="1771"/>
      <c r="AJ32" s="1771"/>
      <c r="AK32" s="1771"/>
      <c r="AL32" s="1771"/>
    </row>
    <row r="33" spans="1:38">
      <c r="A33" s="1313" t="s">
        <v>1265</v>
      </c>
      <c r="B33" s="1319"/>
      <c r="C33" s="1314">
        <v>8.1</v>
      </c>
      <c r="D33" s="1314">
        <v>8</v>
      </c>
      <c r="E33" s="1314">
        <v>2.5</v>
      </c>
      <c r="F33" s="1314">
        <v>3.5</v>
      </c>
      <c r="G33" s="1314">
        <v>6.9</v>
      </c>
      <c r="H33" s="1314">
        <v>9</v>
      </c>
      <c r="I33" s="1314">
        <v>15</v>
      </c>
      <c r="J33" s="1315">
        <v>41</v>
      </c>
      <c r="L33" s="316"/>
      <c r="M33" s="316"/>
      <c r="N33" s="316">
        <f t="shared" si="0"/>
        <v>0</v>
      </c>
      <c r="O33" s="316"/>
      <c r="P33" s="316"/>
      <c r="R33" s="316"/>
      <c r="S33" s="316"/>
      <c r="T33" s="316"/>
      <c r="U33" s="316"/>
      <c r="W33" s="1314">
        <v>7.8</v>
      </c>
      <c r="X33" s="1314">
        <v>7.5</v>
      </c>
      <c r="Z33" s="1309"/>
      <c r="AA33" s="1309"/>
      <c r="AB33" s="1330">
        <f t="shared" si="1"/>
        <v>0</v>
      </c>
      <c r="AD33" s="673"/>
      <c r="AE33" s="673"/>
      <c r="AF33" s="675">
        <f t="shared" si="2"/>
        <v>41</v>
      </c>
      <c r="AG33" s="687"/>
      <c r="AI33" s="1771"/>
      <c r="AJ33" s="1771"/>
      <c r="AK33" s="1771"/>
      <c r="AL33" s="1771"/>
    </row>
    <row r="34" spans="1:38">
      <c r="A34" s="1313" t="s">
        <v>1266</v>
      </c>
      <c r="B34" s="1319"/>
      <c r="C34" s="1314">
        <v>6.2</v>
      </c>
      <c r="D34" s="1314">
        <v>6</v>
      </c>
      <c r="E34" s="1314">
        <v>1.1000000000000001</v>
      </c>
      <c r="F34" s="1314">
        <v>2</v>
      </c>
      <c r="G34" s="1314">
        <v>5.5</v>
      </c>
      <c r="H34" s="1314">
        <v>7</v>
      </c>
      <c r="I34" s="1314">
        <v>9</v>
      </c>
      <c r="J34" s="1315">
        <v>40</v>
      </c>
      <c r="L34" s="316"/>
      <c r="M34" s="316"/>
      <c r="N34" s="316">
        <f t="shared" si="0"/>
        <v>0</v>
      </c>
      <c r="O34" s="316"/>
      <c r="P34" s="316"/>
      <c r="R34" s="316"/>
      <c r="S34" s="316"/>
      <c r="T34" s="316"/>
      <c r="U34" s="316"/>
      <c r="W34" s="1314">
        <v>6</v>
      </c>
      <c r="X34" s="1314">
        <v>6</v>
      </c>
      <c r="Z34" s="1309"/>
      <c r="AA34" s="1309"/>
      <c r="AB34" s="1330">
        <f t="shared" si="1"/>
        <v>0</v>
      </c>
      <c r="AD34" s="673"/>
      <c r="AE34" s="673"/>
      <c r="AF34" s="675">
        <f t="shared" si="2"/>
        <v>40</v>
      </c>
      <c r="AG34" s="687"/>
      <c r="AI34" s="1771"/>
      <c r="AJ34" s="1771"/>
      <c r="AK34" s="1771"/>
      <c r="AL34" s="1771"/>
    </row>
    <row r="35" spans="1:38">
      <c r="A35" s="1313" t="s">
        <v>1267</v>
      </c>
      <c r="B35" s="1319">
        <v>1</v>
      </c>
      <c r="C35" s="1314">
        <v>6.8</v>
      </c>
      <c r="D35" s="1314">
        <v>7</v>
      </c>
      <c r="E35" s="1314">
        <v>1.6</v>
      </c>
      <c r="F35" s="1314">
        <v>4.3</v>
      </c>
      <c r="G35" s="1314">
        <v>5.6</v>
      </c>
      <c r="H35" s="1314">
        <v>7.3</v>
      </c>
      <c r="I35" s="1314">
        <v>12.1</v>
      </c>
      <c r="J35" s="1315">
        <v>38</v>
      </c>
      <c r="L35" s="316"/>
      <c r="M35" s="316"/>
      <c r="N35" s="316">
        <f t="shared" si="0"/>
        <v>38</v>
      </c>
      <c r="O35" s="316"/>
      <c r="P35" s="316"/>
      <c r="R35" s="316"/>
      <c r="S35" s="316"/>
      <c r="T35" s="316"/>
      <c r="U35" s="316"/>
      <c r="W35" s="1314">
        <v>6.1</v>
      </c>
      <c r="X35" s="1314">
        <v>6</v>
      </c>
      <c r="Z35" s="1309"/>
      <c r="AA35" s="1309"/>
      <c r="AB35" s="1330">
        <f t="shared" si="1"/>
        <v>38</v>
      </c>
      <c r="AD35" s="673"/>
      <c r="AE35" s="673"/>
      <c r="AF35" s="675">
        <f t="shared" si="2"/>
        <v>38</v>
      </c>
      <c r="AG35" s="687"/>
      <c r="AI35" s="1771"/>
      <c r="AJ35" s="1771"/>
      <c r="AK35" s="1771"/>
      <c r="AL35" s="1771"/>
    </row>
    <row r="36" spans="1:38">
      <c r="A36" s="1313" t="s">
        <v>1268</v>
      </c>
      <c r="B36" s="1319">
        <v>1</v>
      </c>
      <c r="C36" s="1314">
        <v>6</v>
      </c>
      <c r="D36" s="1314">
        <v>6</v>
      </c>
      <c r="E36" s="1314">
        <v>1.6</v>
      </c>
      <c r="F36" s="1314">
        <v>3.5</v>
      </c>
      <c r="G36" s="1314">
        <v>5</v>
      </c>
      <c r="H36" s="1314">
        <v>6</v>
      </c>
      <c r="I36" s="1314">
        <v>12</v>
      </c>
      <c r="J36" s="1315">
        <v>37</v>
      </c>
      <c r="L36" s="316"/>
      <c r="M36" s="316"/>
      <c r="N36" s="316">
        <f t="shared" si="0"/>
        <v>37</v>
      </c>
      <c r="O36" s="316"/>
      <c r="P36" s="316"/>
      <c r="R36" s="316"/>
      <c r="S36" s="316"/>
      <c r="T36" s="316"/>
      <c r="U36" s="316"/>
      <c r="W36" s="1314">
        <v>5.4</v>
      </c>
      <c r="X36" s="1314">
        <v>4.7</v>
      </c>
      <c r="Z36" s="1309"/>
      <c r="AA36" s="1309"/>
      <c r="AB36" s="1330">
        <f t="shared" si="1"/>
        <v>37</v>
      </c>
      <c r="AD36" s="673"/>
      <c r="AE36" s="673"/>
      <c r="AF36" s="675">
        <f t="shared" si="2"/>
        <v>37</v>
      </c>
      <c r="AG36" s="687"/>
      <c r="AI36" s="1771"/>
      <c r="AJ36" s="1771"/>
      <c r="AK36" s="1771"/>
      <c r="AL36" s="1771"/>
    </row>
    <row r="37" spans="1:38">
      <c r="A37" s="1313" t="s">
        <v>1269</v>
      </c>
      <c r="B37" s="1319"/>
      <c r="C37" s="1314">
        <v>8.4</v>
      </c>
      <c r="D37" s="1314">
        <v>9</v>
      </c>
      <c r="E37" s="1314">
        <v>3.4</v>
      </c>
      <c r="F37" s="1314">
        <v>2.5</v>
      </c>
      <c r="G37" s="1314">
        <v>5.5</v>
      </c>
      <c r="H37" s="1314">
        <v>10.5</v>
      </c>
      <c r="I37" s="1314">
        <v>18</v>
      </c>
      <c r="J37" s="1315">
        <v>37</v>
      </c>
      <c r="L37" s="316"/>
      <c r="M37" s="316"/>
      <c r="N37" s="316">
        <f t="shared" ref="N37:N68" si="3">J37*B37</f>
        <v>0</v>
      </c>
      <c r="O37" s="316"/>
      <c r="P37" s="316"/>
      <c r="R37" s="316"/>
      <c r="S37" s="316"/>
      <c r="T37" s="316"/>
      <c r="U37" s="316"/>
      <c r="W37" s="1314">
        <v>8.1</v>
      </c>
      <c r="X37" s="1314">
        <v>8.1999999999999993</v>
      </c>
      <c r="Z37" s="1309"/>
      <c r="AA37" s="1309"/>
      <c r="AB37" s="1330">
        <f t="shared" ref="AB37:AB55" si="4">W37/W37*N37</f>
        <v>0</v>
      </c>
      <c r="AD37" s="673"/>
      <c r="AE37" s="673"/>
      <c r="AF37" s="675">
        <f t="shared" si="2"/>
        <v>37</v>
      </c>
      <c r="AG37" s="687"/>
      <c r="AI37" s="1771"/>
      <c r="AJ37" s="1771"/>
      <c r="AK37" s="1771"/>
      <c r="AL37" s="1771"/>
    </row>
    <row r="38" spans="1:38">
      <c r="A38" s="1313" t="s">
        <v>1270</v>
      </c>
      <c r="B38" s="1319">
        <v>1</v>
      </c>
      <c r="C38" s="1314">
        <v>6</v>
      </c>
      <c r="D38" s="1314">
        <v>6</v>
      </c>
      <c r="E38" s="1314">
        <v>0.8</v>
      </c>
      <c r="F38" s="1314">
        <v>4</v>
      </c>
      <c r="G38" s="1314">
        <v>6</v>
      </c>
      <c r="H38" s="1314">
        <v>6.1</v>
      </c>
      <c r="I38" s="1314">
        <v>8.6999999999999993</v>
      </c>
      <c r="J38" s="1315">
        <v>35</v>
      </c>
      <c r="L38" s="316"/>
      <c r="M38" s="316"/>
      <c r="N38" s="316">
        <f t="shared" si="3"/>
        <v>35</v>
      </c>
      <c r="O38" s="316"/>
      <c r="P38" s="316"/>
      <c r="R38" s="316"/>
      <c r="S38" s="316"/>
      <c r="T38" s="316"/>
      <c r="U38" s="316"/>
      <c r="W38" s="1314">
        <v>6.1</v>
      </c>
      <c r="X38" s="1314">
        <v>6.1</v>
      </c>
      <c r="Z38" s="1309"/>
      <c r="AA38" s="1309"/>
      <c r="AB38" s="1330">
        <f t="shared" si="4"/>
        <v>35</v>
      </c>
      <c r="AD38" s="673"/>
      <c r="AE38" s="673"/>
      <c r="AF38" s="675">
        <f t="shared" si="2"/>
        <v>35</v>
      </c>
      <c r="AG38" s="687"/>
      <c r="AI38" s="1771"/>
      <c r="AJ38" s="1771"/>
      <c r="AK38" s="1771"/>
      <c r="AL38" s="1771"/>
    </row>
    <row r="39" spans="1:38">
      <c r="A39" s="1313" t="s">
        <v>1271</v>
      </c>
      <c r="B39" s="1319"/>
      <c r="C39" s="1314">
        <v>7.7</v>
      </c>
      <c r="D39" s="1314">
        <v>7.1</v>
      </c>
      <c r="E39" s="1314">
        <v>2</v>
      </c>
      <c r="F39" s="1314">
        <v>4.3</v>
      </c>
      <c r="G39" s="1314">
        <v>6.5</v>
      </c>
      <c r="H39" s="1314">
        <v>8</v>
      </c>
      <c r="I39" s="1314">
        <v>15</v>
      </c>
      <c r="J39" s="1315">
        <v>32</v>
      </c>
      <c r="L39" s="316"/>
      <c r="M39" s="316"/>
      <c r="N39" s="316">
        <f t="shared" si="3"/>
        <v>0</v>
      </c>
      <c r="O39" s="316"/>
      <c r="P39" s="316"/>
      <c r="R39" s="316"/>
      <c r="S39" s="316"/>
      <c r="T39" s="316"/>
      <c r="U39" s="316"/>
      <c r="W39" s="1314">
        <v>8.9</v>
      </c>
      <c r="X39" s="1314">
        <v>8</v>
      </c>
      <c r="Z39" s="1309"/>
      <c r="AA39" s="1309"/>
      <c r="AB39" s="1330">
        <f t="shared" si="4"/>
        <v>0</v>
      </c>
      <c r="AD39" s="673"/>
      <c r="AE39" s="673"/>
      <c r="AF39" s="675">
        <f t="shared" si="2"/>
        <v>32</v>
      </c>
      <c r="AG39" s="687"/>
      <c r="AI39" s="1771"/>
      <c r="AJ39" s="1771"/>
      <c r="AK39" s="1771"/>
      <c r="AL39" s="1771"/>
    </row>
    <row r="40" spans="1:38">
      <c r="A40" s="1313" t="s">
        <v>780</v>
      </c>
      <c r="B40" s="1319">
        <v>1</v>
      </c>
      <c r="C40" s="1314">
        <v>6.6</v>
      </c>
      <c r="D40" s="1314">
        <v>6</v>
      </c>
      <c r="E40" s="1314">
        <v>2.2999999999999998</v>
      </c>
      <c r="F40" s="1314">
        <v>2.7</v>
      </c>
      <c r="G40" s="1314">
        <v>5.3</v>
      </c>
      <c r="H40" s="1314">
        <v>8.8000000000000007</v>
      </c>
      <c r="I40" s="1314">
        <v>12.3</v>
      </c>
      <c r="J40" s="1315">
        <v>31</v>
      </c>
      <c r="L40" s="316"/>
      <c r="M40" s="316"/>
      <c r="N40" s="316">
        <f t="shared" si="3"/>
        <v>31</v>
      </c>
      <c r="O40" s="316"/>
      <c r="P40" s="316"/>
      <c r="R40" s="316"/>
      <c r="S40" s="316"/>
      <c r="T40" s="316"/>
      <c r="U40" s="316"/>
      <c r="W40" s="1314">
        <v>6</v>
      </c>
      <c r="X40" s="1314">
        <v>5.0999999999999996</v>
      </c>
      <c r="Z40" s="1309"/>
      <c r="AA40" s="1309"/>
      <c r="AB40" s="1330">
        <f t="shared" si="4"/>
        <v>31</v>
      </c>
      <c r="AD40" s="673"/>
      <c r="AE40" s="673"/>
      <c r="AF40" s="675">
        <f t="shared" si="2"/>
        <v>31</v>
      </c>
      <c r="AG40" s="687"/>
      <c r="AI40" s="1771"/>
      <c r="AJ40" s="1771"/>
      <c r="AK40" s="1771"/>
      <c r="AL40" s="1771"/>
    </row>
    <row r="41" spans="1:38">
      <c r="A41" s="1313" t="s">
        <v>1272</v>
      </c>
      <c r="B41" s="1319"/>
      <c r="C41" s="1314">
        <v>6</v>
      </c>
      <c r="D41" s="1314">
        <v>5.8</v>
      </c>
      <c r="E41" s="1314">
        <v>2.2999999999999998</v>
      </c>
      <c r="F41" s="1314">
        <v>3</v>
      </c>
      <c r="G41" s="1314">
        <v>4.5</v>
      </c>
      <c r="H41" s="1314">
        <v>7.3</v>
      </c>
      <c r="I41" s="1314">
        <v>15</v>
      </c>
      <c r="J41" s="1315">
        <v>30</v>
      </c>
      <c r="L41" s="316"/>
      <c r="M41" s="316"/>
      <c r="N41" s="316">
        <f t="shared" si="3"/>
        <v>0</v>
      </c>
      <c r="O41" s="316"/>
      <c r="P41" s="316"/>
      <c r="R41" s="316"/>
      <c r="S41" s="316"/>
      <c r="T41" s="316"/>
      <c r="U41" s="316"/>
      <c r="W41" s="1314">
        <v>5.6</v>
      </c>
      <c r="X41" s="1314">
        <v>5</v>
      </c>
      <c r="Z41" s="1309"/>
      <c r="AA41" s="1309"/>
      <c r="AB41" s="1330">
        <f t="shared" si="4"/>
        <v>0</v>
      </c>
      <c r="AD41" s="673"/>
      <c r="AE41" s="673"/>
      <c r="AF41" s="675">
        <f t="shared" si="2"/>
        <v>30.000000000000004</v>
      </c>
      <c r="AG41" s="687"/>
      <c r="AI41" s="1771"/>
      <c r="AJ41" s="1771"/>
      <c r="AK41" s="1771"/>
      <c r="AL41" s="1771"/>
    </row>
    <row r="42" spans="1:38">
      <c r="A42" s="1313" t="s">
        <v>1273</v>
      </c>
      <c r="B42" s="1319"/>
      <c r="C42" s="1314">
        <v>6.7</v>
      </c>
      <c r="D42" s="1314">
        <v>7.3</v>
      </c>
      <c r="E42" s="1314">
        <v>1.4</v>
      </c>
      <c r="F42" s="1314">
        <v>2</v>
      </c>
      <c r="G42" s="1314">
        <v>6.4</v>
      </c>
      <c r="H42" s="1314">
        <v>7.5</v>
      </c>
      <c r="I42" s="1314">
        <v>11.1</v>
      </c>
      <c r="J42" s="1315">
        <v>30</v>
      </c>
      <c r="L42" s="316"/>
      <c r="M42" s="316"/>
      <c r="N42" s="316">
        <f t="shared" si="3"/>
        <v>0</v>
      </c>
      <c r="O42" s="316"/>
      <c r="P42" s="316"/>
      <c r="R42" s="316"/>
      <c r="S42" s="316"/>
      <c r="T42" s="316"/>
      <c r="U42" s="316"/>
      <c r="W42" s="1314">
        <v>6.4</v>
      </c>
      <c r="X42" s="1314">
        <v>6.5</v>
      </c>
      <c r="Z42" s="1309"/>
      <c r="AA42" s="1309"/>
      <c r="AB42" s="1330">
        <f t="shared" si="4"/>
        <v>0</v>
      </c>
      <c r="AD42" s="673"/>
      <c r="AE42" s="673"/>
      <c r="AF42" s="675">
        <f t="shared" si="2"/>
        <v>30</v>
      </c>
      <c r="AG42" s="687"/>
      <c r="AI42" s="1771"/>
      <c r="AJ42" s="1771"/>
      <c r="AK42" s="1771"/>
      <c r="AL42" s="1771"/>
    </row>
    <row r="43" spans="1:38">
      <c r="A43" s="1313" t="s">
        <v>1274</v>
      </c>
      <c r="B43" s="1319"/>
      <c r="C43" s="1314">
        <v>8.1</v>
      </c>
      <c r="D43" s="1314">
        <v>8</v>
      </c>
      <c r="E43" s="1314">
        <v>1.7</v>
      </c>
      <c r="F43" s="1314">
        <v>4.5</v>
      </c>
      <c r="G43" s="1314">
        <v>7.3</v>
      </c>
      <c r="H43" s="1314">
        <v>9.6</v>
      </c>
      <c r="I43" s="1314">
        <v>11.4</v>
      </c>
      <c r="J43" s="1315">
        <v>28</v>
      </c>
      <c r="L43" s="316"/>
      <c r="M43" s="316"/>
      <c r="N43" s="316">
        <f t="shared" si="3"/>
        <v>0</v>
      </c>
      <c r="O43" s="316"/>
      <c r="P43" s="316"/>
      <c r="R43" s="316"/>
      <c r="S43" s="316"/>
      <c r="T43" s="316"/>
      <c r="U43" s="316"/>
      <c r="W43" s="1314">
        <v>7.3</v>
      </c>
      <c r="X43" s="1314">
        <v>7.5</v>
      </c>
      <c r="Z43" s="1309"/>
      <c r="AA43" s="1309"/>
      <c r="AB43" s="1330">
        <f t="shared" si="4"/>
        <v>0</v>
      </c>
      <c r="AD43" s="673"/>
      <c r="AE43" s="673"/>
      <c r="AF43" s="675">
        <f t="shared" si="2"/>
        <v>28</v>
      </c>
      <c r="AG43" s="687"/>
      <c r="AI43" s="1771"/>
      <c r="AJ43" s="1771"/>
      <c r="AK43" s="1771"/>
      <c r="AL43" s="1771"/>
    </row>
    <row r="44" spans="1:38">
      <c r="A44" s="1313" t="s">
        <v>1275</v>
      </c>
      <c r="B44" s="1319">
        <v>1</v>
      </c>
      <c r="C44" s="1314">
        <v>7.4</v>
      </c>
      <c r="D44" s="1314">
        <v>7</v>
      </c>
      <c r="E44" s="1314">
        <v>2.2999999999999998</v>
      </c>
      <c r="F44" s="1314">
        <v>3.4</v>
      </c>
      <c r="G44" s="1314">
        <v>6</v>
      </c>
      <c r="H44" s="1314">
        <v>9.6</v>
      </c>
      <c r="I44" s="1314">
        <v>13.8</v>
      </c>
      <c r="J44" s="1315">
        <v>26</v>
      </c>
      <c r="L44" s="316"/>
      <c r="M44" s="316"/>
      <c r="N44" s="316">
        <f t="shared" si="3"/>
        <v>26</v>
      </c>
      <c r="O44" s="316"/>
      <c r="P44" s="316"/>
      <c r="R44" s="316"/>
      <c r="S44" s="316"/>
      <c r="T44" s="316"/>
      <c r="U44" s="316"/>
      <c r="W44" s="1314">
        <v>8</v>
      </c>
      <c r="X44" s="1314">
        <v>8</v>
      </c>
      <c r="Z44" s="1309"/>
      <c r="AA44" s="1309"/>
      <c r="AB44" s="1330">
        <f t="shared" si="4"/>
        <v>26</v>
      </c>
      <c r="AD44" s="673"/>
      <c r="AE44" s="673"/>
      <c r="AF44" s="675">
        <f t="shared" si="2"/>
        <v>26</v>
      </c>
      <c r="AG44" s="687"/>
      <c r="AI44" s="1771"/>
      <c r="AJ44" s="1771"/>
      <c r="AK44" s="1771"/>
      <c r="AL44" s="1771"/>
    </row>
    <row r="45" spans="1:38">
      <c r="A45" s="1313" t="s">
        <v>1276</v>
      </c>
      <c r="B45" s="1319"/>
      <c r="C45" s="1314">
        <v>6.4</v>
      </c>
      <c r="D45" s="1314">
        <v>6.2</v>
      </c>
      <c r="E45" s="1314">
        <v>1.7</v>
      </c>
      <c r="F45" s="1314">
        <v>3.5</v>
      </c>
      <c r="G45" s="1314">
        <v>5.5</v>
      </c>
      <c r="H45" s="1314">
        <v>6.4</v>
      </c>
      <c r="I45" s="1314">
        <v>11.9</v>
      </c>
      <c r="J45" s="1315">
        <v>24</v>
      </c>
      <c r="L45" s="316"/>
      <c r="M45" s="316"/>
      <c r="N45" s="316">
        <f t="shared" si="3"/>
        <v>0</v>
      </c>
      <c r="O45" s="316"/>
      <c r="P45" s="316"/>
      <c r="R45" s="316"/>
      <c r="S45" s="316"/>
      <c r="T45" s="316"/>
      <c r="U45" s="316"/>
      <c r="W45" s="1314">
        <v>6.4</v>
      </c>
      <c r="X45" s="1314">
        <v>5</v>
      </c>
      <c r="Z45" s="1309"/>
      <c r="AA45" s="1309"/>
      <c r="AB45" s="1330">
        <f t="shared" si="4"/>
        <v>0</v>
      </c>
      <c r="AD45" s="673"/>
      <c r="AE45" s="673"/>
      <c r="AF45" s="675">
        <f t="shared" si="2"/>
        <v>24.000000000000004</v>
      </c>
      <c r="AG45" s="687"/>
      <c r="AI45" s="1771"/>
      <c r="AJ45" s="1771"/>
      <c r="AK45" s="1771"/>
      <c r="AL45" s="1771"/>
    </row>
    <row r="46" spans="1:38">
      <c r="A46" s="1313" t="s">
        <v>1277</v>
      </c>
      <c r="B46" s="1319"/>
      <c r="C46" s="1314">
        <v>9.5</v>
      </c>
      <c r="D46" s="1314">
        <v>9.5</v>
      </c>
      <c r="E46" s="1314">
        <v>3.7</v>
      </c>
      <c r="F46" s="1314">
        <v>5</v>
      </c>
      <c r="G46" s="1314">
        <v>6.5</v>
      </c>
      <c r="H46" s="1314">
        <v>11.3</v>
      </c>
      <c r="I46" s="1314">
        <v>15</v>
      </c>
      <c r="J46" s="1315">
        <v>24</v>
      </c>
      <c r="L46" s="316"/>
      <c r="M46" s="316"/>
      <c r="N46" s="316">
        <f t="shared" si="3"/>
        <v>0</v>
      </c>
      <c r="O46" s="316"/>
      <c r="P46" s="316"/>
      <c r="R46" s="316"/>
      <c r="S46" s="316"/>
      <c r="T46" s="316"/>
      <c r="U46" s="316"/>
      <c r="W46" s="1314">
        <v>6.3</v>
      </c>
      <c r="X46" s="1314">
        <v>7.5</v>
      </c>
      <c r="Z46" s="1309"/>
      <c r="AA46" s="1309"/>
      <c r="AB46" s="1330">
        <f t="shared" si="4"/>
        <v>0</v>
      </c>
      <c r="AD46" s="673"/>
      <c r="AE46" s="673"/>
      <c r="AF46" s="675">
        <f t="shared" si="2"/>
        <v>24</v>
      </c>
      <c r="AG46" s="687"/>
      <c r="AI46" s="1771"/>
      <c r="AJ46" s="1771"/>
      <c r="AK46" s="1771"/>
      <c r="AL46" s="1771"/>
    </row>
    <row r="47" spans="1:38">
      <c r="A47" s="1313" t="s">
        <v>1278</v>
      </c>
      <c r="B47" s="1319"/>
      <c r="C47" s="1314">
        <v>9.1999999999999993</v>
      </c>
      <c r="D47" s="1314">
        <v>8</v>
      </c>
      <c r="E47" s="1314">
        <v>3.2</v>
      </c>
      <c r="F47" s="1314">
        <v>3.5</v>
      </c>
      <c r="G47" s="1314">
        <v>7.6</v>
      </c>
      <c r="H47" s="1314">
        <v>13.3</v>
      </c>
      <c r="I47" s="1314">
        <v>13.5</v>
      </c>
      <c r="J47" s="1315">
        <v>23</v>
      </c>
      <c r="L47" s="316"/>
      <c r="M47" s="316"/>
      <c r="N47" s="316">
        <f t="shared" si="3"/>
        <v>0</v>
      </c>
      <c r="O47" s="316"/>
      <c r="P47" s="316"/>
      <c r="R47" s="316"/>
      <c r="S47" s="316"/>
      <c r="T47" s="316"/>
      <c r="U47" s="316"/>
      <c r="W47" s="1314">
        <v>7.6</v>
      </c>
      <c r="X47" s="1314">
        <v>7</v>
      </c>
      <c r="Z47" s="1309"/>
      <c r="AA47" s="1309"/>
      <c r="AB47" s="1330">
        <f t="shared" si="4"/>
        <v>0</v>
      </c>
      <c r="AD47" s="673"/>
      <c r="AE47" s="673"/>
      <c r="AF47" s="675">
        <f t="shared" si="2"/>
        <v>23</v>
      </c>
      <c r="AG47" s="687"/>
      <c r="AI47" s="1771"/>
      <c r="AJ47" s="1771"/>
      <c r="AK47" s="1771"/>
      <c r="AL47" s="1771"/>
    </row>
    <row r="48" spans="1:38">
      <c r="A48" s="1313" t="s">
        <v>1279</v>
      </c>
      <c r="B48" s="1319"/>
      <c r="C48" s="1314">
        <v>6</v>
      </c>
      <c r="D48" s="1314">
        <v>5.7</v>
      </c>
      <c r="E48" s="1314">
        <v>1.1000000000000001</v>
      </c>
      <c r="F48" s="1314">
        <v>3.9</v>
      </c>
      <c r="G48" s="1314">
        <v>5.5</v>
      </c>
      <c r="H48" s="1314">
        <v>6</v>
      </c>
      <c r="I48" s="1314">
        <v>9.6</v>
      </c>
      <c r="J48" s="1315">
        <v>23</v>
      </c>
      <c r="L48" s="316"/>
      <c r="M48" s="316"/>
      <c r="N48" s="316">
        <f t="shared" si="3"/>
        <v>0</v>
      </c>
      <c r="O48" s="316"/>
      <c r="P48" s="316"/>
      <c r="R48" s="316"/>
      <c r="S48" s="316"/>
      <c r="T48" s="316"/>
      <c r="U48" s="316"/>
      <c r="W48" s="1314">
        <v>5.7</v>
      </c>
      <c r="X48" s="1314">
        <v>5</v>
      </c>
      <c r="Z48" s="1309"/>
      <c r="AA48" s="1309"/>
      <c r="AB48" s="1330">
        <f t="shared" si="4"/>
        <v>0</v>
      </c>
      <c r="AD48" s="673"/>
      <c r="AE48" s="673"/>
      <c r="AF48" s="675">
        <f t="shared" si="2"/>
        <v>23</v>
      </c>
      <c r="AG48" s="687"/>
      <c r="AI48" s="1771"/>
      <c r="AJ48" s="1771"/>
      <c r="AK48" s="1771"/>
      <c r="AL48" s="1771"/>
    </row>
    <row r="49" spans="1:38">
      <c r="A49" s="1313" t="s">
        <v>1280</v>
      </c>
      <c r="B49" s="1319"/>
      <c r="C49" s="1314">
        <v>8.1</v>
      </c>
      <c r="D49" s="1314">
        <v>8.1</v>
      </c>
      <c r="E49" s="1314">
        <v>1.8</v>
      </c>
      <c r="F49" s="1314">
        <v>6.5</v>
      </c>
      <c r="G49" s="1314">
        <v>7</v>
      </c>
      <c r="H49" s="1314">
        <v>8.3000000000000007</v>
      </c>
      <c r="I49" s="1314">
        <v>15.1</v>
      </c>
      <c r="J49" s="1315">
        <v>22</v>
      </c>
      <c r="L49" s="316"/>
      <c r="M49" s="316"/>
      <c r="N49" s="316">
        <f t="shared" si="3"/>
        <v>0</v>
      </c>
      <c r="O49" s="316"/>
      <c r="P49" s="316"/>
      <c r="R49" s="316"/>
      <c r="S49" s="316"/>
      <c r="T49" s="316"/>
      <c r="U49" s="316"/>
      <c r="W49" s="1314">
        <v>7.9</v>
      </c>
      <c r="X49" s="1314">
        <v>6.5</v>
      </c>
      <c r="Z49" s="1309"/>
      <c r="AA49" s="1309"/>
      <c r="AB49" s="1330">
        <f t="shared" si="4"/>
        <v>0</v>
      </c>
      <c r="AD49" s="673"/>
      <c r="AE49" s="673"/>
      <c r="AF49" s="675">
        <f t="shared" si="2"/>
        <v>22</v>
      </c>
      <c r="AG49" s="687"/>
      <c r="AI49" s="1771"/>
      <c r="AJ49" s="1771"/>
      <c r="AK49" s="1771"/>
      <c r="AL49" s="1771"/>
    </row>
    <row r="50" spans="1:38">
      <c r="A50" s="1313" t="s">
        <v>1281</v>
      </c>
      <c r="B50" s="1319"/>
      <c r="C50" s="1314">
        <v>5.9</v>
      </c>
      <c r="D50" s="1314">
        <v>6.4</v>
      </c>
      <c r="E50" s="1314">
        <v>1.9</v>
      </c>
      <c r="F50" s="1314">
        <v>3.4</v>
      </c>
      <c r="G50" s="1314">
        <v>4</v>
      </c>
      <c r="H50" s="1314">
        <v>7.7</v>
      </c>
      <c r="I50" s="1314">
        <v>8.8000000000000007</v>
      </c>
      <c r="J50" s="1315">
        <v>21</v>
      </c>
      <c r="L50" s="316"/>
      <c r="M50" s="316"/>
      <c r="N50" s="316">
        <f t="shared" si="3"/>
        <v>0</v>
      </c>
      <c r="O50" s="316"/>
      <c r="P50" s="316"/>
      <c r="R50" s="316"/>
      <c r="S50" s="316"/>
      <c r="T50" s="316"/>
      <c r="U50" s="316"/>
      <c r="W50" s="1314">
        <v>4.5</v>
      </c>
      <c r="X50" s="1314">
        <v>3.5</v>
      </c>
      <c r="Z50" s="1309"/>
      <c r="AA50" s="1309"/>
      <c r="AB50" s="1330">
        <f t="shared" si="4"/>
        <v>0</v>
      </c>
      <c r="AD50" s="673"/>
      <c r="AE50" s="673"/>
      <c r="AF50" s="675">
        <f t="shared" si="2"/>
        <v>21</v>
      </c>
      <c r="AG50" s="687"/>
      <c r="AI50" s="1771"/>
      <c r="AJ50" s="1771"/>
      <c r="AK50" s="1771"/>
      <c r="AL50" s="1771"/>
    </row>
    <row r="51" spans="1:38">
      <c r="A51" s="1313" t="s">
        <v>1282</v>
      </c>
      <c r="B51" s="1319"/>
      <c r="C51" s="1314">
        <v>6.5</v>
      </c>
      <c r="D51" s="1314">
        <v>6.5</v>
      </c>
      <c r="E51" s="1314">
        <v>1.2</v>
      </c>
      <c r="F51" s="1314">
        <v>5.5</v>
      </c>
      <c r="G51" s="1314">
        <v>5.5</v>
      </c>
      <c r="H51" s="1314">
        <v>7.1</v>
      </c>
      <c r="I51" s="1314">
        <v>10.6</v>
      </c>
      <c r="J51" s="1315">
        <v>21</v>
      </c>
      <c r="L51" s="316"/>
      <c r="M51" s="316"/>
      <c r="N51" s="316">
        <f t="shared" si="3"/>
        <v>0</v>
      </c>
      <c r="O51" s="316"/>
      <c r="P51" s="316"/>
      <c r="R51" s="316"/>
      <c r="S51" s="316"/>
      <c r="T51" s="316"/>
      <c r="U51" s="316"/>
      <c r="W51" s="1314">
        <v>6.3</v>
      </c>
      <c r="X51" s="1314">
        <v>6</v>
      </c>
      <c r="Z51" s="1309"/>
      <c r="AA51" s="1309"/>
      <c r="AB51" s="1330">
        <f t="shared" si="4"/>
        <v>0</v>
      </c>
      <c r="AD51" s="673"/>
      <c r="AE51" s="673"/>
      <c r="AF51" s="675">
        <f t="shared" si="2"/>
        <v>20.999999999999996</v>
      </c>
      <c r="AG51" s="687"/>
      <c r="AI51" s="1771"/>
      <c r="AJ51" s="1771"/>
      <c r="AK51" s="1771"/>
      <c r="AL51" s="1771"/>
    </row>
    <row r="52" spans="1:38">
      <c r="A52" s="1313" t="s">
        <v>1283</v>
      </c>
      <c r="B52" s="1319"/>
      <c r="C52" s="1314">
        <v>7.5</v>
      </c>
      <c r="D52" s="1314">
        <v>8</v>
      </c>
      <c r="E52" s="1314">
        <v>1.2</v>
      </c>
      <c r="F52" s="1314">
        <v>4.7</v>
      </c>
      <c r="G52" s="1314">
        <v>7.4</v>
      </c>
      <c r="H52" s="1314">
        <v>8.6</v>
      </c>
      <c r="I52" s="1314">
        <v>8.6</v>
      </c>
      <c r="J52" s="1315">
        <v>20</v>
      </c>
      <c r="L52" s="316"/>
      <c r="M52" s="316"/>
      <c r="N52" s="316">
        <f t="shared" si="3"/>
        <v>0</v>
      </c>
      <c r="O52" s="316"/>
      <c r="P52" s="316"/>
      <c r="R52" s="316"/>
      <c r="S52" s="316"/>
      <c r="T52" s="316"/>
      <c r="U52" s="316"/>
      <c r="W52" s="1314">
        <v>7.5</v>
      </c>
      <c r="X52" s="1314">
        <v>7.5</v>
      </c>
      <c r="Z52" s="1309"/>
      <c r="AA52" s="1309"/>
      <c r="AB52" s="1330">
        <f t="shared" si="4"/>
        <v>0</v>
      </c>
      <c r="AD52" s="673"/>
      <c r="AE52" s="673"/>
      <c r="AF52" s="675">
        <f t="shared" si="2"/>
        <v>20</v>
      </c>
      <c r="AG52" s="687"/>
      <c r="AI52" s="1771"/>
      <c r="AJ52" s="1771"/>
      <c r="AK52" s="1771"/>
      <c r="AL52" s="1771"/>
    </row>
    <row r="53" spans="1:38">
      <c r="A53" s="1313" t="s">
        <v>1284</v>
      </c>
      <c r="B53" s="1319"/>
      <c r="C53" s="1315">
        <v>7.4</v>
      </c>
      <c r="D53" s="1315">
        <v>6.1</v>
      </c>
      <c r="E53" s="1315">
        <v>2</v>
      </c>
      <c r="F53" s="1315">
        <v>5.5</v>
      </c>
      <c r="G53" s="1315">
        <v>6</v>
      </c>
      <c r="H53" s="1315">
        <v>10.1</v>
      </c>
      <c r="I53" s="1315">
        <v>10.1</v>
      </c>
      <c r="J53" s="1315">
        <v>18</v>
      </c>
      <c r="L53" s="316"/>
      <c r="M53" s="316"/>
      <c r="N53" s="316">
        <f t="shared" si="3"/>
        <v>0</v>
      </c>
      <c r="O53" s="316"/>
      <c r="P53" s="316"/>
      <c r="R53" s="316"/>
      <c r="S53" s="316"/>
      <c r="T53" s="316"/>
      <c r="U53" s="316"/>
      <c r="W53" s="1314">
        <v>5.6</v>
      </c>
      <c r="X53" s="1314">
        <v>5.5</v>
      </c>
      <c r="Z53" s="1309"/>
      <c r="AA53" s="1309"/>
      <c r="AB53" s="1330">
        <f t="shared" si="4"/>
        <v>0</v>
      </c>
      <c r="AD53" s="673"/>
      <c r="AE53" s="673"/>
      <c r="AF53" s="675">
        <f t="shared" si="2"/>
        <v>18</v>
      </c>
      <c r="AG53" s="687"/>
      <c r="AI53" s="1771"/>
      <c r="AJ53" s="1771"/>
      <c r="AK53" s="1771"/>
      <c r="AL53" s="1771"/>
    </row>
    <row r="54" spans="1:38">
      <c r="A54" s="1313" t="s">
        <v>1285</v>
      </c>
      <c r="B54" s="1319"/>
      <c r="C54" s="1315">
        <v>6.8</v>
      </c>
      <c r="D54" s="1315">
        <v>6.6</v>
      </c>
      <c r="E54" s="1315">
        <v>1.1000000000000001</v>
      </c>
      <c r="F54" s="1315">
        <v>5</v>
      </c>
      <c r="G54" s="1315">
        <v>6.5</v>
      </c>
      <c r="H54" s="1315">
        <v>6.8</v>
      </c>
      <c r="I54" s="1315">
        <v>10.6</v>
      </c>
      <c r="J54" s="1315">
        <v>17</v>
      </c>
      <c r="L54" s="316"/>
      <c r="M54" s="316"/>
      <c r="N54" s="316">
        <f t="shared" si="3"/>
        <v>0</v>
      </c>
      <c r="O54" s="316"/>
      <c r="P54" s="316"/>
      <c r="R54" s="316"/>
      <c r="S54" s="316"/>
      <c r="T54" s="316"/>
      <c r="U54" s="316"/>
      <c r="W54" s="1314">
        <v>6.6</v>
      </c>
      <c r="X54" s="1314">
        <v>6.5</v>
      </c>
      <c r="Z54" s="1309"/>
      <c r="AA54" s="1309"/>
      <c r="AB54" s="1330">
        <f t="shared" si="4"/>
        <v>0</v>
      </c>
      <c r="AD54" s="673"/>
      <c r="AE54" s="673"/>
      <c r="AF54" s="675">
        <f t="shared" si="2"/>
        <v>17</v>
      </c>
      <c r="AG54" s="687"/>
      <c r="AI54" s="1771"/>
      <c r="AJ54" s="1771"/>
      <c r="AK54" s="1771"/>
      <c r="AL54" s="1771"/>
    </row>
    <row r="55" spans="1:38">
      <c r="A55" s="1313" t="s">
        <v>1286</v>
      </c>
      <c r="B55" s="1319"/>
      <c r="C55" s="1315">
        <v>10.1</v>
      </c>
      <c r="D55" s="1315">
        <v>8.5</v>
      </c>
      <c r="E55" s="1315">
        <v>3.7</v>
      </c>
      <c r="F55" s="1315">
        <v>6</v>
      </c>
      <c r="G55" s="1315">
        <v>8.5</v>
      </c>
      <c r="H55" s="1315">
        <v>10</v>
      </c>
      <c r="I55" s="1315">
        <v>20</v>
      </c>
      <c r="J55" s="1315">
        <v>17</v>
      </c>
      <c r="L55" s="316"/>
      <c r="M55" s="316"/>
      <c r="N55" s="316">
        <f t="shared" si="3"/>
        <v>0</v>
      </c>
      <c r="O55" s="316"/>
      <c r="P55" s="316"/>
      <c r="R55" s="316"/>
      <c r="S55" s="316"/>
      <c r="T55" s="316"/>
      <c r="U55" s="316"/>
      <c r="W55" s="1314">
        <v>6.9</v>
      </c>
      <c r="X55" s="1314">
        <v>6</v>
      </c>
      <c r="Z55" s="1309"/>
      <c r="AA55" s="1309"/>
      <c r="AB55" s="1330">
        <f t="shared" si="4"/>
        <v>0</v>
      </c>
      <c r="AD55" s="673"/>
      <c r="AE55" s="673"/>
      <c r="AF55" s="675">
        <f t="shared" si="2"/>
        <v>17</v>
      </c>
      <c r="AG55" s="687"/>
      <c r="AI55" s="1771"/>
      <c r="AJ55" s="1771"/>
      <c r="AK55" s="1771"/>
      <c r="AL55" s="1771"/>
    </row>
    <row r="56" spans="1:38">
      <c r="A56" s="1316" t="s">
        <v>1287</v>
      </c>
      <c r="B56" s="1320">
        <v>1</v>
      </c>
      <c r="C56" s="1315">
        <v>7.7</v>
      </c>
      <c r="D56" s="1315">
        <v>8</v>
      </c>
      <c r="E56" s="1315">
        <v>1.4</v>
      </c>
      <c r="F56" s="1315">
        <v>5</v>
      </c>
      <c r="G56" s="1315">
        <v>7</v>
      </c>
      <c r="H56" s="1315">
        <v>9</v>
      </c>
      <c r="I56" s="1315">
        <v>9.5</v>
      </c>
      <c r="J56" s="1315">
        <v>17</v>
      </c>
      <c r="L56" s="316"/>
      <c r="M56" s="316"/>
      <c r="N56" s="316">
        <f t="shared" si="3"/>
        <v>17</v>
      </c>
      <c r="O56" s="316"/>
      <c r="P56" s="316"/>
      <c r="R56" s="316"/>
      <c r="S56" s="316"/>
      <c r="T56" s="316"/>
      <c r="U56" s="316"/>
      <c r="W56" s="598"/>
      <c r="X56" s="598"/>
      <c r="Z56" s="675"/>
      <c r="AA56" s="675"/>
      <c r="AB56" s="1331"/>
      <c r="AD56" s="673"/>
      <c r="AE56" s="673"/>
      <c r="AF56" s="675"/>
      <c r="AG56" s="687"/>
      <c r="AI56" s="1771"/>
      <c r="AJ56" s="1771"/>
      <c r="AK56" s="1771"/>
      <c r="AL56" s="1771"/>
    </row>
    <row r="57" spans="1:38">
      <c r="A57" s="1313" t="s">
        <v>1288</v>
      </c>
      <c r="B57" s="1319"/>
      <c r="C57" s="1315">
        <v>8</v>
      </c>
      <c r="D57" s="1315">
        <v>8</v>
      </c>
      <c r="E57" s="1315">
        <v>1.2</v>
      </c>
      <c r="F57" s="1315">
        <v>6.8</v>
      </c>
      <c r="G57" s="1315">
        <v>6.8</v>
      </c>
      <c r="H57" s="1315">
        <v>9</v>
      </c>
      <c r="I57" s="1315">
        <v>10</v>
      </c>
      <c r="J57" s="1315">
        <v>17</v>
      </c>
      <c r="L57" s="316"/>
      <c r="M57" s="316"/>
      <c r="N57" s="316">
        <f t="shared" si="3"/>
        <v>0</v>
      </c>
      <c r="O57" s="316"/>
      <c r="P57" s="316"/>
      <c r="R57" s="316"/>
      <c r="S57" s="316"/>
      <c r="T57" s="316"/>
      <c r="U57" s="316"/>
      <c r="W57" s="1314">
        <v>9.6999999999999993</v>
      </c>
      <c r="X57" s="1314">
        <v>10</v>
      </c>
      <c r="Z57" s="1309"/>
      <c r="AA57" s="1309"/>
      <c r="AB57" s="1330">
        <f>W57/W57*N57</f>
        <v>0</v>
      </c>
      <c r="AD57" s="673"/>
      <c r="AE57" s="673"/>
      <c r="AF57" s="675">
        <f t="shared" si="2"/>
        <v>17</v>
      </c>
      <c r="AG57" s="687"/>
      <c r="AI57" s="1771"/>
      <c r="AJ57" s="1771"/>
      <c r="AK57" s="1771"/>
      <c r="AL57" s="1771"/>
    </row>
    <row r="58" spans="1:38">
      <c r="A58" s="1316" t="s">
        <v>1289</v>
      </c>
      <c r="B58" s="1320"/>
      <c r="C58" s="1315">
        <v>13.5</v>
      </c>
      <c r="D58" s="1315">
        <v>15.9</v>
      </c>
      <c r="E58" s="1315">
        <v>5.8</v>
      </c>
      <c r="F58" s="1315">
        <v>6</v>
      </c>
      <c r="G58" s="1315">
        <v>6.8</v>
      </c>
      <c r="H58" s="1315">
        <v>18.8</v>
      </c>
      <c r="I58" s="1315">
        <v>20</v>
      </c>
      <c r="J58" s="1315">
        <v>16</v>
      </c>
      <c r="L58" s="316"/>
      <c r="M58" s="316"/>
      <c r="N58" s="316">
        <f t="shared" si="3"/>
        <v>0</v>
      </c>
      <c r="O58" s="316"/>
      <c r="P58" s="316"/>
      <c r="R58" s="316"/>
      <c r="S58" s="316"/>
      <c r="T58" s="316"/>
      <c r="U58" s="316"/>
      <c r="W58" s="598"/>
      <c r="X58" s="598"/>
      <c r="Z58" s="675"/>
      <c r="AA58" s="675"/>
      <c r="AB58" s="1331"/>
      <c r="AD58" s="673"/>
      <c r="AE58" s="673"/>
      <c r="AF58" s="675"/>
      <c r="AG58" s="687"/>
      <c r="AI58" s="1771"/>
      <c r="AJ58" s="1771"/>
      <c r="AK58" s="1771"/>
      <c r="AL58" s="1771"/>
    </row>
    <row r="59" spans="1:38">
      <c r="A59" s="1313" t="s">
        <v>1290</v>
      </c>
      <c r="B59" s="1319"/>
      <c r="C59" s="1315">
        <v>7.3</v>
      </c>
      <c r="D59" s="1315">
        <v>8.3000000000000007</v>
      </c>
      <c r="E59" s="1315">
        <v>1.8</v>
      </c>
      <c r="F59" s="1315">
        <v>5.5</v>
      </c>
      <c r="G59" s="1315">
        <v>5.5</v>
      </c>
      <c r="H59" s="1315">
        <v>8.3000000000000007</v>
      </c>
      <c r="I59" s="1315">
        <v>11.1</v>
      </c>
      <c r="J59" s="1315">
        <v>14</v>
      </c>
      <c r="L59" s="316"/>
      <c r="M59" s="316"/>
      <c r="N59" s="316">
        <f t="shared" si="3"/>
        <v>0</v>
      </c>
      <c r="O59" s="316"/>
      <c r="P59" s="316"/>
      <c r="R59" s="316"/>
      <c r="S59" s="316"/>
      <c r="T59" s="316"/>
      <c r="U59" s="316"/>
      <c r="W59" s="598"/>
      <c r="X59" s="598"/>
      <c r="Z59" s="675"/>
      <c r="AA59" s="675"/>
      <c r="AB59" s="1331"/>
      <c r="AD59" s="673"/>
      <c r="AE59" s="673"/>
      <c r="AF59" s="675"/>
      <c r="AG59" s="687"/>
      <c r="AI59" s="1771"/>
      <c r="AJ59" s="1771"/>
      <c r="AK59" s="1771"/>
      <c r="AL59" s="1771"/>
    </row>
    <row r="60" spans="1:38">
      <c r="A60" s="1317" t="s">
        <v>1291</v>
      </c>
      <c r="B60" s="1321">
        <v>1</v>
      </c>
      <c r="C60" s="1315">
        <v>7.8</v>
      </c>
      <c r="D60" s="1315">
        <v>9</v>
      </c>
      <c r="E60" s="1315">
        <v>1.4</v>
      </c>
      <c r="F60" s="1315">
        <v>5.5</v>
      </c>
      <c r="G60" s="1315">
        <v>6.6</v>
      </c>
      <c r="H60" s="1315">
        <v>9</v>
      </c>
      <c r="I60" s="1315">
        <v>9</v>
      </c>
      <c r="J60" s="1315">
        <v>14</v>
      </c>
      <c r="L60" s="316"/>
      <c r="M60" s="316"/>
      <c r="N60" s="316">
        <f t="shared" si="3"/>
        <v>14</v>
      </c>
      <c r="O60" s="316"/>
      <c r="P60" s="316"/>
      <c r="R60" s="316"/>
      <c r="S60" s="316"/>
      <c r="T60" s="316"/>
      <c r="U60" s="316"/>
      <c r="W60" s="598"/>
      <c r="X60" s="598"/>
      <c r="Z60" s="675"/>
      <c r="AA60" s="675"/>
      <c r="AB60" s="1331"/>
      <c r="AD60" s="673"/>
      <c r="AE60" s="673"/>
      <c r="AF60" s="675"/>
      <c r="AG60" s="687"/>
      <c r="AI60" s="1771"/>
      <c r="AJ60" s="1771"/>
      <c r="AK60" s="1771"/>
      <c r="AL60" s="1771"/>
    </row>
    <row r="61" spans="1:38">
      <c r="A61" s="1313" t="s">
        <v>1292</v>
      </c>
      <c r="B61" s="1319"/>
      <c r="C61" s="1315">
        <v>6.6</v>
      </c>
      <c r="D61" s="1315">
        <v>7.3</v>
      </c>
      <c r="E61" s="1315">
        <v>1.7</v>
      </c>
      <c r="F61" s="1315">
        <v>5</v>
      </c>
      <c r="G61" s="1315">
        <v>5</v>
      </c>
      <c r="H61" s="1315">
        <v>7.3</v>
      </c>
      <c r="I61" s="1315">
        <v>11.1</v>
      </c>
      <c r="J61" s="1315">
        <v>14</v>
      </c>
      <c r="L61" s="316"/>
      <c r="M61" s="316"/>
      <c r="N61" s="316">
        <f t="shared" si="3"/>
        <v>0</v>
      </c>
      <c r="O61" s="316"/>
      <c r="P61" s="316"/>
      <c r="R61" s="316"/>
      <c r="S61" s="316"/>
      <c r="T61" s="316"/>
      <c r="U61" s="316"/>
      <c r="W61" s="598"/>
      <c r="X61" s="598"/>
      <c r="Z61" s="675"/>
      <c r="AA61" s="675"/>
      <c r="AB61" s="1331"/>
      <c r="AD61" s="673"/>
      <c r="AE61" s="673"/>
      <c r="AF61" s="675"/>
      <c r="AG61" s="687"/>
      <c r="AI61" s="1771"/>
      <c r="AJ61" s="1771"/>
      <c r="AK61" s="1771"/>
      <c r="AL61" s="1771"/>
    </row>
    <row r="62" spans="1:38">
      <c r="A62" s="1316" t="s">
        <v>1293</v>
      </c>
      <c r="B62" s="1320">
        <v>1</v>
      </c>
      <c r="C62" s="1315">
        <v>8.3000000000000007</v>
      </c>
      <c r="D62" s="1315">
        <v>8.6</v>
      </c>
      <c r="E62" s="1315">
        <v>0.9</v>
      </c>
      <c r="F62" s="1315">
        <v>6.5</v>
      </c>
      <c r="G62" s="1315">
        <v>7.8</v>
      </c>
      <c r="H62" s="1315">
        <v>8.6</v>
      </c>
      <c r="I62" s="1315">
        <v>10</v>
      </c>
      <c r="J62" s="1315">
        <v>13</v>
      </c>
      <c r="L62" s="316"/>
      <c r="M62" s="316"/>
      <c r="N62" s="316">
        <f t="shared" si="3"/>
        <v>13</v>
      </c>
      <c r="O62" s="316"/>
      <c r="P62" s="316"/>
      <c r="R62" s="316"/>
      <c r="S62" s="316"/>
      <c r="T62" s="316"/>
      <c r="U62" s="316"/>
      <c r="W62" s="598"/>
      <c r="X62" s="598"/>
      <c r="Z62" s="675"/>
      <c r="AA62" s="675"/>
      <c r="AB62" s="1331"/>
      <c r="AD62" s="673"/>
      <c r="AE62" s="673"/>
      <c r="AF62" s="675"/>
      <c r="AG62" s="687"/>
      <c r="AI62" s="1771"/>
      <c r="AJ62" s="1771"/>
      <c r="AK62" s="1771"/>
      <c r="AL62" s="1771"/>
    </row>
    <row r="63" spans="1:38">
      <c r="A63" s="1313" t="s">
        <v>1294</v>
      </c>
      <c r="B63" s="1319"/>
      <c r="C63" s="1315">
        <v>7.1</v>
      </c>
      <c r="D63" s="1315">
        <v>7</v>
      </c>
      <c r="E63" s="1315">
        <v>0.9</v>
      </c>
      <c r="F63" s="1315">
        <v>6.8</v>
      </c>
      <c r="G63" s="1315">
        <v>6.8</v>
      </c>
      <c r="H63" s="1315">
        <v>7</v>
      </c>
      <c r="I63" s="1315">
        <v>10.1</v>
      </c>
      <c r="J63" s="1315">
        <v>13</v>
      </c>
      <c r="L63" s="316"/>
      <c r="M63" s="316"/>
      <c r="N63" s="316">
        <f t="shared" si="3"/>
        <v>0</v>
      </c>
      <c r="O63" s="316"/>
      <c r="P63" s="316"/>
      <c r="R63" s="316"/>
      <c r="S63" s="316"/>
      <c r="T63" s="316"/>
      <c r="U63" s="316"/>
      <c r="W63" s="598"/>
      <c r="X63" s="598"/>
      <c r="Z63" s="675"/>
      <c r="AA63" s="675"/>
      <c r="AB63" s="1331"/>
      <c r="AD63" s="673"/>
      <c r="AE63" s="673"/>
      <c r="AF63" s="675"/>
      <c r="AG63" s="687"/>
      <c r="AI63" s="1771"/>
      <c r="AJ63" s="1771"/>
      <c r="AK63" s="1771"/>
      <c r="AL63" s="1771"/>
    </row>
    <row r="64" spans="1:38">
      <c r="A64" s="1316" t="s">
        <v>1295</v>
      </c>
      <c r="B64" s="1320"/>
      <c r="C64" s="1315">
        <v>10.199999999999999</v>
      </c>
      <c r="D64" s="1315">
        <v>10.5</v>
      </c>
      <c r="E64" s="1315">
        <v>1.8</v>
      </c>
      <c r="F64" s="1315">
        <v>7.5</v>
      </c>
      <c r="G64" s="1315">
        <v>8.4</v>
      </c>
      <c r="H64" s="1315">
        <v>12</v>
      </c>
      <c r="I64" s="1315">
        <v>13.1</v>
      </c>
      <c r="J64" s="1315">
        <v>12</v>
      </c>
      <c r="L64" s="316"/>
      <c r="M64" s="316"/>
      <c r="N64" s="316">
        <f t="shared" si="3"/>
        <v>0</v>
      </c>
      <c r="O64" s="316"/>
      <c r="P64" s="316"/>
      <c r="R64" s="316"/>
      <c r="S64" s="316"/>
      <c r="T64" s="316"/>
      <c r="U64" s="316"/>
      <c r="W64" s="598"/>
      <c r="X64" s="598"/>
      <c r="Z64" s="675"/>
      <c r="AA64" s="675"/>
      <c r="AB64" s="1331"/>
      <c r="AD64" s="673"/>
      <c r="AE64" s="673"/>
      <c r="AF64" s="675"/>
      <c r="AG64" s="687"/>
      <c r="AI64" s="1771"/>
      <c r="AJ64" s="1771"/>
      <c r="AK64" s="1771"/>
      <c r="AL64" s="1771"/>
    </row>
    <row r="65" spans="1:38">
      <c r="A65" s="1313" t="s">
        <v>1296</v>
      </c>
      <c r="B65" s="1319"/>
      <c r="C65" s="1315">
        <v>9</v>
      </c>
      <c r="D65" s="1315">
        <v>9</v>
      </c>
      <c r="E65" s="1315">
        <v>3.1</v>
      </c>
      <c r="F65" s="1315">
        <v>6</v>
      </c>
      <c r="G65" s="1315">
        <v>6</v>
      </c>
      <c r="H65" s="1315">
        <v>12</v>
      </c>
      <c r="I65" s="1315">
        <v>12</v>
      </c>
      <c r="J65" s="1315">
        <v>12</v>
      </c>
      <c r="L65" s="316"/>
      <c r="M65" s="316"/>
      <c r="N65" s="316">
        <f t="shared" si="3"/>
        <v>0</v>
      </c>
      <c r="O65" s="316"/>
      <c r="P65" s="316"/>
      <c r="R65" s="316"/>
      <c r="S65" s="316"/>
      <c r="T65" s="316"/>
      <c r="U65" s="316"/>
      <c r="W65" s="598"/>
      <c r="X65" s="598"/>
      <c r="Z65" s="675"/>
      <c r="AA65" s="675"/>
      <c r="AB65" s="1331"/>
      <c r="AD65" s="673"/>
      <c r="AE65" s="673"/>
      <c r="AF65" s="675"/>
      <c r="AG65" s="687"/>
      <c r="AI65" s="1771"/>
      <c r="AJ65" s="1771"/>
      <c r="AK65" s="1771"/>
      <c r="AL65" s="1771"/>
    </row>
    <row r="66" spans="1:38">
      <c r="A66" s="1313" t="s">
        <v>1297</v>
      </c>
      <c r="B66" s="1319"/>
      <c r="C66" s="1315">
        <v>7.3</v>
      </c>
      <c r="D66" s="1315">
        <v>7.3</v>
      </c>
      <c r="E66" s="1315">
        <v>2.4</v>
      </c>
      <c r="F66" s="1315">
        <v>5</v>
      </c>
      <c r="G66" s="1315">
        <v>5</v>
      </c>
      <c r="H66" s="1315">
        <v>9.6</v>
      </c>
      <c r="I66" s="1315">
        <v>9.6</v>
      </c>
      <c r="J66" s="1315">
        <v>12</v>
      </c>
      <c r="L66" s="316"/>
      <c r="M66" s="316"/>
      <c r="N66" s="316">
        <f t="shared" si="3"/>
        <v>0</v>
      </c>
      <c r="O66" s="316"/>
      <c r="P66" s="316"/>
      <c r="R66" s="316"/>
      <c r="S66" s="316"/>
      <c r="T66" s="316"/>
      <c r="U66" s="316"/>
      <c r="W66" s="598"/>
      <c r="X66" s="598"/>
      <c r="Z66" s="675"/>
      <c r="AA66" s="675"/>
      <c r="AB66" s="1331"/>
      <c r="AD66" s="673"/>
      <c r="AE66" s="673"/>
      <c r="AF66" s="675"/>
      <c r="AG66" s="687"/>
      <c r="AI66" s="1771"/>
      <c r="AJ66" s="1771"/>
      <c r="AK66" s="1771"/>
      <c r="AL66" s="1771"/>
    </row>
    <row r="67" spans="1:38">
      <c r="A67" s="1313" t="s">
        <v>1298</v>
      </c>
      <c r="B67" s="1319"/>
      <c r="C67" s="1315">
        <v>11</v>
      </c>
      <c r="D67" s="1315">
        <v>11</v>
      </c>
      <c r="E67" s="1315">
        <v>2</v>
      </c>
      <c r="F67" s="1315">
        <v>8</v>
      </c>
      <c r="G67" s="1315">
        <v>10</v>
      </c>
      <c r="H67" s="1315">
        <v>12</v>
      </c>
      <c r="I67" s="1315">
        <v>16</v>
      </c>
      <c r="J67" s="1315">
        <v>12</v>
      </c>
      <c r="L67" s="316"/>
      <c r="M67" s="316"/>
      <c r="N67" s="316">
        <f t="shared" si="3"/>
        <v>0</v>
      </c>
      <c r="O67" s="316"/>
      <c r="P67" s="316"/>
      <c r="R67" s="316"/>
      <c r="S67" s="316"/>
      <c r="T67" s="316"/>
      <c r="U67" s="316"/>
      <c r="W67" s="598"/>
      <c r="X67" s="598"/>
      <c r="Z67" s="675"/>
      <c r="AA67" s="675"/>
      <c r="AB67" s="1331"/>
      <c r="AD67" s="673"/>
      <c r="AE67" s="673"/>
      <c r="AF67" s="675"/>
      <c r="AG67" s="687"/>
      <c r="AI67" s="1771"/>
      <c r="AJ67" s="1771"/>
      <c r="AK67" s="1771"/>
      <c r="AL67" s="1771"/>
    </row>
    <row r="68" spans="1:38">
      <c r="A68" s="1316" t="s">
        <v>1299</v>
      </c>
      <c r="B68" s="1320"/>
      <c r="C68" s="1315">
        <v>10.8</v>
      </c>
      <c r="D68" s="1315">
        <v>12</v>
      </c>
      <c r="E68" s="1315">
        <v>2.4</v>
      </c>
      <c r="F68" s="1315">
        <v>3.9</v>
      </c>
      <c r="G68" s="1315">
        <v>10</v>
      </c>
      <c r="H68" s="1315">
        <v>12</v>
      </c>
      <c r="I68" s="1315">
        <v>12</v>
      </c>
      <c r="J68" s="1315">
        <v>12</v>
      </c>
      <c r="L68" s="316"/>
      <c r="M68" s="316"/>
      <c r="N68" s="316">
        <f t="shared" si="3"/>
        <v>0</v>
      </c>
      <c r="O68" s="316"/>
      <c r="P68" s="316"/>
      <c r="R68" s="316"/>
      <c r="S68" s="316"/>
      <c r="T68" s="316"/>
      <c r="U68" s="316"/>
      <c r="W68" s="598"/>
      <c r="X68" s="598"/>
      <c r="Z68" s="675"/>
      <c r="AA68" s="675"/>
      <c r="AB68" s="1331"/>
      <c r="AD68" s="673"/>
      <c r="AE68" s="673"/>
      <c r="AF68" s="675"/>
      <c r="AG68" s="687"/>
      <c r="AI68" s="1771"/>
      <c r="AJ68" s="1771"/>
      <c r="AK68" s="1771"/>
      <c r="AL68" s="1771"/>
    </row>
    <row r="69" spans="1:38">
      <c r="A69" s="1316" t="s">
        <v>1300</v>
      </c>
      <c r="B69" s="1320"/>
      <c r="C69" s="1315">
        <v>9.1999999999999993</v>
      </c>
      <c r="D69" s="1315">
        <v>9</v>
      </c>
      <c r="E69" s="1315">
        <v>1.4</v>
      </c>
      <c r="F69" s="1315">
        <v>6</v>
      </c>
      <c r="G69" s="1315">
        <v>9</v>
      </c>
      <c r="H69" s="1315">
        <v>9.6</v>
      </c>
      <c r="I69" s="1315">
        <v>11.3</v>
      </c>
      <c r="J69" s="1315">
        <v>11</v>
      </c>
      <c r="L69" s="316"/>
      <c r="M69" s="316"/>
      <c r="N69" s="316">
        <f t="shared" ref="N69:N86" si="5">J69*B69</f>
        <v>0</v>
      </c>
      <c r="O69" s="316"/>
      <c r="P69" s="316"/>
      <c r="R69" s="316"/>
      <c r="S69" s="316"/>
      <c r="T69" s="316"/>
      <c r="U69" s="316"/>
      <c r="W69" s="598"/>
      <c r="X69" s="598"/>
      <c r="Z69" s="675"/>
      <c r="AA69" s="675"/>
      <c r="AB69" s="1331"/>
      <c r="AD69" s="673"/>
      <c r="AE69" s="673"/>
      <c r="AF69" s="675"/>
      <c r="AG69" s="687"/>
      <c r="AI69" s="1771"/>
      <c r="AJ69" s="1771"/>
      <c r="AK69" s="1771"/>
      <c r="AL69" s="1771"/>
    </row>
    <row r="70" spans="1:38">
      <c r="A70" s="1316" t="s">
        <v>1301</v>
      </c>
      <c r="B70" s="1320"/>
      <c r="C70" s="1315">
        <v>12.2</v>
      </c>
      <c r="D70" s="1315">
        <v>12</v>
      </c>
      <c r="E70" s="1315">
        <v>3.6</v>
      </c>
      <c r="F70" s="1315">
        <v>6</v>
      </c>
      <c r="G70" s="1315">
        <v>12</v>
      </c>
      <c r="H70" s="1315">
        <v>13.5</v>
      </c>
      <c r="I70" s="1315">
        <v>17.8</v>
      </c>
      <c r="J70" s="1315">
        <v>11</v>
      </c>
      <c r="L70" s="316"/>
      <c r="M70" s="316"/>
      <c r="N70" s="316">
        <f t="shared" si="5"/>
        <v>0</v>
      </c>
      <c r="O70" s="316"/>
      <c r="P70" s="316"/>
      <c r="R70" s="316"/>
      <c r="S70" s="316"/>
      <c r="T70" s="316"/>
      <c r="U70" s="316"/>
      <c r="W70" s="598"/>
      <c r="X70" s="598"/>
      <c r="Z70" s="675"/>
      <c r="AA70" s="675"/>
      <c r="AB70" s="1331"/>
      <c r="AD70" s="673"/>
      <c r="AE70" s="673"/>
      <c r="AF70" s="675"/>
      <c r="AG70" s="687"/>
      <c r="AI70" s="1771"/>
      <c r="AJ70" s="1771"/>
      <c r="AK70" s="1771"/>
      <c r="AL70" s="1771"/>
    </row>
    <row r="71" spans="1:38">
      <c r="A71" s="1317" t="s">
        <v>1302</v>
      </c>
      <c r="B71" s="1321">
        <v>1</v>
      </c>
      <c r="C71" s="1315">
        <v>6.6</v>
      </c>
      <c r="D71" s="1315">
        <v>7.5</v>
      </c>
      <c r="E71" s="1315">
        <v>1.6</v>
      </c>
      <c r="F71" s="1315">
        <v>3.1</v>
      </c>
      <c r="G71" s="1315">
        <v>6.6</v>
      </c>
      <c r="H71" s="1315">
        <v>7.5</v>
      </c>
      <c r="I71" s="1315">
        <v>7.5</v>
      </c>
      <c r="J71" s="1315">
        <v>10</v>
      </c>
      <c r="L71" s="316"/>
      <c r="M71" s="316"/>
      <c r="N71" s="316">
        <f t="shared" si="5"/>
        <v>10</v>
      </c>
      <c r="O71" s="316"/>
      <c r="P71" s="316"/>
      <c r="R71" s="316"/>
      <c r="S71" s="316"/>
      <c r="T71" s="316"/>
      <c r="U71" s="316"/>
      <c r="W71" s="598"/>
      <c r="X71" s="598"/>
      <c r="Z71" s="675"/>
      <c r="AA71" s="675"/>
      <c r="AB71" s="1331"/>
      <c r="AD71" s="673"/>
      <c r="AE71" s="673"/>
      <c r="AF71" s="675"/>
      <c r="AG71" s="687"/>
      <c r="AI71" s="1771"/>
      <c r="AJ71" s="1771"/>
      <c r="AK71" s="1771"/>
      <c r="AL71" s="1771"/>
    </row>
    <row r="72" spans="1:38">
      <c r="A72" s="1317" t="s">
        <v>1303</v>
      </c>
      <c r="B72" s="1321">
        <v>1</v>
      </c>
      <c r="C72" s="1315">
        <v>6.5</v>
      </c>
      <c r="D72" s="1315">
        <v>7.3</v>
      </c>
      <c r="E72" s="1315">
        <v>1.2</v>
      </c>
      <c r="F72" s="1315">
        <v>3.6</v>
      </c>
      <c r="G72" s="1315">
        <v>6</v>
      </c>
      <c r="H72" s="1315">
        <v>7.3</v>
      </c>
      <c r="I72" s="1315">
        <v>7.3</v>
      </c>
      <c r="J72" s="1315">
        <v>10</v>
      </c>
      <c r="L72" s="316"/>
      <c r="M72" s="316"/>
      <c r="N72" s="316">
        <f t="shared" si="5"/>
        <v>10</v>
      </c>
      <c r="O72" s="316"/>
      <c r="P72" s="316"/>
      <c r="R72" s="316"/>
      <c r="S72" s="316"/>
      <c r="T72" s="316"/>
      <c r="U72" s="316"/>
      <c r="W72" s="598"/>
      <c r="X72" s="598"/>
      <c r="Z72" s="1309"/>
      <c r="AA72" s="1309"/>
      <c r="AB72" s="1330"/>
      <c r="AD72" s="673"/>
      <c r="AE72" s="673"/>
      <c r="AF72" s="675"/>
      <c r="AG72" s="687"/>
      <c r="AI72" s="1771"/>
      <c r="AJ72" s="1771"/>
      <c r="AK72" s="1771"/>
      <c r="AL72" s="1771"/>
    </row>
    <row r="73" spans="1:38">
      <c r="A73" s="1313" t="s">
        <v>1304</v>
      </c>
      <c r="B73" s="1319"/>
      <c r="C73" s="1315">
        <v>10.5</v>
      </c>
      <c r="D73" s="1315">
        <v>12.5</v>
      </c>
      <c r="E73" s="1315">
        <v>3</v>
      </c>
      <c r="F73" s="1315">
        <v>5.5</v>
      </c>
      <c r="G73" s="1315">
        <v>8</v>
      </c>
      <c r="H73" s="1315">
        <v>12.5</v>
      </c>
      <c r="I73" s="1315">
        <v>12.5</v>
      </c>
      <c r="J73" s="1315">
        <v>10</v>
      </c>
      <c r="L73" s="316"/>
      <c r="M73" s="316"/>
      <c r="N73" s="316">
        <f t="shared" si="5"/>
        <v>0</v>
      </c>
      <c r="O73" s="316"/>
      <c r="P73" s="316"/>
      <c r="R73" s="316"/>
      <c r="S73" s="316"/>
      <c r="T73" s="316"/>
      <c r="U73" s="316"/>
      <c r="W73" s="1314">
        <v>6.5</v>
      </c>
      <c r="X73" s="1314">
        <v>5.5</v>
      </c>
      <c r="Z73" s="675"/>
      <c r="AA73" s="675"/>
      <c r="AB73" s="1331">
        <f>W73/W73*N73</f>
        <v>0</v>
      </c>
      <c r="AD73" s="673"/>
      <c r="AE73" s="673"/>
      <c r="AF73" s="675">
        <f t="shared" ref="AF73:AF80" si="6">J73*W73/W73</f>
        <v>10</v>
      </c>
      <c r="AG73" s="687"/>
      <c r="AI73" s="1771"/>
      <c r="AJ73" s="1771"/>
      <c r="AK73" s="1771"/>
      <c r="AL73" s="1771"/>
    </row>
    <row r="74" spans="1:38">
      <c r="A74" s="1317" t="s">
        <v>1305</v>
      </c>
      <c r="B74" s="1321"/>
      <c r="C74" s="1315">
        <v>8.5</v>
      </c>
      <c r="D74" s="1315">
        <v>9</v>
      </c>
      <c r="E74" s="1315">
        <v>1.8</v>
      </c>
      <c r="F74" s="1315">
        <v>3.8</v>
      </c>
      <c r="G74" s="1315">
        <v>9</v>
      </c>
      <c r="H74" s="1315">
        <v>9</v>
      </c>
      <c r="I74" s="1315">
        <v>10</v>
      </c>
      <c r="J74" s="1315">
        <v>9</v>
      </c>
      <c r="L74" s="316"/>
      <c r="M74" s="316"/>
      <c r="N74" s="316">
        <f t="shared" si="5"/>
        <v>0</v>
      </c>
      <c r="O74" s="316"/>
      <c r="P74" s="316"/>
      <c r="R74" s="316"/>
      <c r="S74" s="316"/>
      <c r="T74" s="316"/>
      <c r="U74" s="316"/>
      <c r="W74" s="598"/>
      <c r="X74" s="598"/>
      <c r="Z74" s="675"/>
      <c r="AA74" s="675"/>
      <c r="AB74" s="1331"/>
      <c r="AD74" s="673"/>
      <c r="AE74" s="673"/>
      <c r="AF74" s="675"/>
      <c r="AG74" s="687"/>
      <c r="AI74" s="1771"/>
      <c r="AJ74" s="1771"/>
      <c r="AK74" s="1771"/>
      <c r="AL74" s="1771"/>
    </row>
    <row r="75" spans="1:38">
      <c r="A75" s="1317" t="s">
        <v>1306</v>
      </c>
      <c r="B75" s="1321">
        <v>1</v>
      </c>
      <c r="C75" s="1315">
        <v>7.9</v>
      </c>
      <c r="D75" s="1315">
        <v>9</v>
      </c>
      <c r="E75" s="1315">
        <v>2.4</v>
      </c>
      <c r="F75" s="1315">
        <v>2.5</v>
      </c>
      <c r="G75" s="1315">
        <v>9</v>
      </c>
      <c r="H75" s="1315">
        <v>9</v>
      </c>
      <c r="I75" s="1315">
        <v>9</v>
      </c>
      <c r="J75" s="1315">
        <v>9</v>
      </c>
      <c r="L75" s="316"/>
      <c r="M75" s="316"/>
      <c r="N75" s="316">
        <f t="shared" si="5"/>
        <v>9</v>
      </c>
      <c r="O75" s="316"/>
      <c r="P75" s="316"/>
      <c r="R75" s="316"/>
      <c r="S75" s="316"/>
      <c r="T75" s="316"/>
      <c r="U75" s="316"/>
      <c r="W75" s="598"/>
      <c r="X75" s="598"/>
      <c r="Z75" s="675"/>
      <c r="AA75" s="675"/>
      <c r="AB75" s="1331"/>
      <c r="AD75" s="673"/>
      <c r="AE75" s="673"/>
      <c r="AF75" s="675"/>
      <c r="AG75" s="687"/>
      <c r="AI75" s="1771"/>
      <c r="AJ75" s="1771"/>
      <c r="AK75" s="1771"/>
      <c r="AL75" s="1771"/>
    </row>
    <row r="76" spans="1:38">
      <c r="A76" s="1317" t="s">
        <v>1307</v>
      </c>
      <c r="B76" s="1321"/>
      <c r="C76" s="1315">
        <v>17.2</v>
      </c>
      <c r="D76" s="1315">
        <v>19.5</v>
      </c>
      <c r="E76" s="1315">
        <v>7.9</v>
      </c>
      <c r="F76" s="1315">
        <v>5</v>
      </c>
      <c r="G76" s="1315">
        <v>10</v>
      </c>
      <c r="H76" s="1315">
        <v>22.9</v>
      </c>
      <c r="I76" s="1315">
        <v>26.5</v>
      </c>
      <c r="J76" s="1315">
        <v>9</v>
      </c>
      <c r="L76" s="316"/>
      <c r="M76" s="316"/>
      <c r="N76" s="316">
        <f t="shared" si="5"/>
        <v>0</v>
      </c>
      <c r="O76" s="316"/>
      <c r="P76" s="316"/>
      <c r="R76" s="316"/>
      <c r="S76" s="316"/>
      <c r="T76" s="316"/>
      <c r="U76" s="316"/>
      <c r="W76" s="1314">
        <v>22.9</v>
      </c>
      <c r="X76" s="1314">
        <v>19.5</v>
      </c>
      <c r="Z76" s="1309"/>
      <c r="AA76" s="1309"/>
      <c r="AB76" s="1330">
        <f>W76/W76*N76</f>
        <v>0</v>
      </c>
      <c r="AD76" s="673"/>
      <c r="AE76" s="673"/>
      <c r="AF76" s="675">
        <f t="shared" si="6"/>
        <v>9</v>
      </c>
      <c r="AG76" s="687"/>
      <c r="AI76" s="1771"/>
      <c r="AJ76" s="1771"/>
      <c r="AK76" s="1771"/>
      <c r="AL76" s="1771"/>
    </row>
    <row r="77" spans="1:38">
      <c r="A77" s="1313" t="s">
        <v>1308</v>
      </c>
      <c r="B77" s="1319"/>
      <c r="C77" s="1315">
        <v>6.2</v>
      </c>
      <c r="D77" s="1315">
        <v>7</v>
      </c>
      <c r="E77" s="1315">
        <v>1.4</v>
      </c>
      <c r="F77" s="1315">
        <v>3</v>
      </c>
      <c r="G77" s="1315">
        <v>6.2</v>
      </c>
      <c r="H77" s="1315">
        <v>7</v>
      </c>
      <c r="I77" s="1315">
        <v>7</v>
      </c>
      <c r="J77" s="1315">
        <v>9</v>
      </c>
      <c r="L77" s="316"/>
      <c r="M77" s="316"/>
      <c r="N77" s="316">
        <f t="shared" si="5"/>
        <v>0</v>
      </c>
      <c r="O77" s="316"/>
      <c r="P77" s="316"/>
      <c r="R77" s="316"/>
      <c r="S77" s="316"/>
      <c r="T77" s="316"/>
      <c r="U77" s="316"/>
      <c r="W77" s="1314">
        <v>6.2</v>
      </c>
      <c r="X77" s="1314">
        <v>5</v>
      </c>
      <c r="Z77" s="1309"/>
      <c r="AA77" s="1309"/>
      <c r="AB77" s="1330">
        <f>W77/W77*N77</f>
        <v>0</v>
      </c>
      <c r="AD77" s="673"/>
      <c r="AE77" s="673"/>
      <c r="AF77" s="675">
        <f t="shared" si="6"/>
        <v>9</v>
      </c>
      <c r="AG77" s="687"/>
      <c r="AI77" s="1771"/>
      <c r="AJ77" s="1771"/>
      <c r="AK77" s="1771"/>
      <c r="AL77" s="1771"/>
    </row>
    <row r="78" spans="1:38">
      <c r="A78" s="1317" t="s">
        <v>1309</v>
      </c>
      <c r="B78" s="1321">
        <v>1</v>
      </c>
      <c r="C78" s="1315">
        <v>6.9</v>
      </c>
      <c r="D78" s="1315">
        <v>7.3</v>
      </c>
      <c r="E78" s="1315">
        <v>0.8</v>
      </c>
      <c r="F78" s="1315">
        <v>5</v>
      </c>
      <c r="G78" s="1315">
        <v>7.3</v>
      </c>
      <c r="H78" s="1315">
        <v>7.3</v>
      </c>
      <c r="I78" s="1315">
        <v>7.5</v>
      </c>
      <c r="J78" s="1315">
        <v>9</v>
      </c>
      <c r="L78" s="316"/>
      <c r="M78" s="316"/>
      <c r="N78" s="316">
        <f t="shared" si="5"/>
        <v>9</v>
      </c>
      <c r="O78" s="316"/>
      <c r="P78" s="316"/>
      <c r="R78" s="316"/>
      <c r="S78" s="316"/>
      <c r="T78" s="316"/>
      <c r="U78" s="316"/>
      <c r="W78" s="598"/>
      <c r="X78" s="598"/>
      <c r="Z78" s="675"/>
      <c r="AA78" s="675"/>
      <c r="AB78" s="1331"/>
      <c r="AD78" s="673"/>
      <c r="AE78" s="673"/>
      <c r="AF78" s="675"/>
      <c r="AG78" s="687"/>
      <c r="AI78" s="1771"/>
      <c r="AJ78" s="1771"/>
      <c r="AK78" s="1771"/>
      <c r="AL78" s="1771"/>
    </row>
    <row r="79" spans="1:38">
      <c r="A79" s="1313" t="s">
        <v>1310</v>
      </c>
      <c r="B79" s="1319"/>
      <c r="C79" s="1315">
        <v>9.3000000000000007</v>
      </c>
      <c r="D79" s="1315">
        <v>9.6</v>
      </c>
      <c r="E79" s="1315">
        <v>1.3</v>
      </c>
      <c r="F79" s="1315">
        <v>6</v>
      </c>
      <c r="G79" s="1315">
        <v>9.6</v>
      </c>
      <c r="H79" s="1315">
        <v>9.6</v>
      </c>
      <c r="I79" s="1315">
        <v>10.4</v>
      </c>
      <c r="J79" s="1315">
        <v>9</v>
      </c>
      <c r="L79" s="316"/>
      <c r="M79" s="316"/>
      <c r="N79" s="316">
        <f t="shared" si="5"/>
        <v>0</v>
      </c>
      <c r="O79" s="316"/>
      <c r="P79" s="316"/>
      <c r="R79" s="316"/>
      <c r="S79" s="316"/>
      <c r="T79" s="316"/>
      <c r="U79" s="316"/>
      <c r="W79" s="598"/>
      <c r="X79" s="598"/>
      <c r="Z79" s="675"/>
      <c r="AA79" s="675"/>
      <c r="AB79" s="1331"/>
      <c r="AD79" s="673"/>
      <c r="AE79" s="673"/>
      <c r="AF79" s="675"/>
      <c r="AG79" s="687"/>
      <c r="AI79" s="1771"/>
      <c r="AJ79" s="1771"/>
      <c r="AK79" s="1771"/>
      <c r="AL79" s="1771"/>
    </row>
    <row r="80" spans="1:38">
      <c r="A80" s="1313" t="s">
        <v>1311</v>
      </c>
      <c r="B80" s="1319"/>
      <c r="C80" s="1315">
        <v>7.2</v>
      </c>
      <c r="D80" s="1315">
        <v>7</v>
      </c>
      <c r="E80" s="1315">
        <v>1</v>
      </c>
      <c r="F80" s="1315">
        <v>6</v>
      </c>
      <c r="G80" s="1315">
        <v>7</v>
      </c>
      <c r="H80" s="1315">
        <v>7</v>
      </c>
      <c r="I80" s="1315">
        <v>9.8000000000000007</v>
      </c>
      <c r="J80" s="1315">
        <v>9</v>
      </c>
      <c r="L80" s="316"/>
      <c r="M80" s="316"/>
      <c r="N80" s="316">
        <f t="shared" si="5"/>
        <v>0</v>
      </c>
      <c r="O80" s="316"/>
      <c r="P80" s="316"/>
      <c r="R80" s="316"/>
      <c r="S80" s="316"/>
      <c r="T80" s="316"/>
      <c r="U80" s="316"/>
      <c r="W80" s="1314">
        <v>6.6</v>
      </c>
      <c r="X80" s="1314">
        <v>6</v>
      </c>
      <c r="Z80" s="1309"/>
      <c r="AA80" s="1309"/>
      <c r="AB80" s="1330">
        <f>W80/W80*N80</f>
        <v>0</v>
      </c>
      <c r="AD80" s="673"/>
      <c r="AE80" s="673"/>
      <c r="AF80" s="675">
        <f t="shared" si="6"/>
        <v>9</v>
      </c>
      <c r="AG80" s="687"/>
      <c r="AI80" s="1771"/>
      <c r="AJ80" s="1771"/>
      <c r="AK80" s="1771"/>
      <c r="AL80" s="1771"/>
    </row>
    <row r="81" spans="1:38">
      <c r="A81" s="1317" t="s">
        <v>1312</v>
      </c>
      <c r="B81" s="1321"/>
      <c r="C81" s="1315">
        <v>11.1</v>
      </c>
      <c r="D81" s="1315">
        <v>12</v>
      </c>
      <c r="E81" s="1315">
        <v>2.5</v>
      </c>
      <c r="F81" s="1315">
        <v>5</v>
      </c>
      <c r="G81" s="1315">
        <v>12</v>
      </c>
      <c r="H81" s="1315">
        <v>12</v>
      </c>
      <c r="I81" s="1315">
        <v>12</v>
      </c>
      <c r="J81" s="1315">
        <v>8</v>
      </c>
      <c r="L81" s="316"/>
      <c r="M81" s="316"/>
      <c r="N81" s="316">
        <f t="shared" si="5"/>
        <v>0</v>
      </c>
      <c r="O81" s="316"/>
      <c r="P81" s="316"/>
      <c r="R81" s="316"/>
      <c r="S81" s="316"/>
      <c r="T81" s="316"/>
      <c r="U81" s="316"/>
      <c r="W81" s="598"/>
      <c r="X81" s="598"/>
      <c r="Z81" s="675"/>
      <c r="AA81" s="675"/>
      <c r="AB81" s="1331"/>
      <c r="AD81" s="673"/>
      <c r="AE81" s="673"/>
      <c r="AF81" s="675"/>
      <c r="AG81" s="687"/>
      <c r="AI81" s="1771"/>
      <c r="AJ81" s="1771"/>
      <c r="AK81" s="1771"/>
      <c r="AL81" s="1771"/>
    </row>
    <row r="82" spans="1:38">
      <c r="A82" s="1317" t="s">
        <v>1313</v>
      </c>
      <c r="B82" s="1321"/>
      <c r="C82" s="1315">
        <v>9.8000000000000007</v>
      </c>
      <c r="D82" s="1315">
        <v>8.3000000000000007</v>
      </c>
      <c r="E82" s="1315">
        <v>4.0999999999999996</v>
      </c>
      <c r="F82" s="1315">
        <v>8.3000000000000007</v>
      </c>
      <c r="G82" s="1315">
        <v>8.3000000000000007</v>
      </c>
      <c r="H82" s="1315">
        <v>8.4</v>
      </c>
      <c r="I82" s="1315">
        <v>20</v>
      </c>
      <c r="J82" s="1315">
        <v>8</v>
      </c>
      <c r="L82" s="316"/>
      <c r="M82" s="316"/>
      <c r="N82" s="316">
        <f t="shared" si="5"/>
        <v>0</v>
      </c>
      <c r="O82" s="316"/>
      <c r="P82" s="316"/>
      <c r="R82" s="316"/>
      <c r="S82" s="316"/>
      <c r="T82" s="316"/>
      <c r="U82" s="316"/>
      <c r="W82" s="598"/>
      <c r="X82" s="598"/>
      <c r="Z82" s="675"/>
      <c r="AA82" s="675"/>
      <c r="AB82" s="1331"/>
      <c r="AD82" s="673"/>
      <c r="AE82" s="673"/>
      <c r="AF82" s="675"/>
      <c r="AG82" s="687"/>
      <c r="AI82" s="1771"/>
      <c r="AJ82" s="1771"/>
      <c r="AK82" s="1771"/>
      <c r="AL82" s="1771"/>
    </row>
    <row r="83" spans="1:38">
      <c r="A83" s="1316" t="s">
        <v>1314</v>
      </c>
      <c r="B83" s="1320"/>
      <c r="C83" s="1315">
        <v>10.1</v>
      </c>
      <c r="D83" s="1315">
        <v>9.6</v>
      </c>
      <c r="E83" s="1315">
        <v>1.3</v>
      </c>
      <c r="F83" s="1315">
        <v>9.6</v>
      </c>
      <c r="G83" s="1315">
        <v>9.6</v>
      </c>
      <c r="H83" s="1315">
        <v>9.6</v>
      </c>
      <c r="I83" s="1315">
        <v>13</v>
      </c>
      <c r="J83" s="1315">
        <v>7</v>
      </c>
      <c r="L83" s="316"/>
      <c r="M83" s="316"/>
      <c r="N83" s="316">
        <f t="shared" si="5"/>
        <v>0</v>
      </c>
      <c r="O83" s="316"/>
      <c r="P83" s="316"/>
      <c r="R83" s="316"/>
      <c r="S83" s="316"/>
      <c r="T83" s="316"/>
      <c r="U83" s="316"/>
      <c r="W83" s="598"/>
      <c r="X83" s="598"/>
      <c r="Z83" s="675"/>
      <c r="AA83" s="675"/>
      <c r="AB83" s="1331"/>
      <c r="AD83" s="673"/>
      <c r="AE83" s="673"/>
      <c r="AF83" s="675"/>
      <c r="AG83" s="687"/>
      <c r="AI83" s="1771"/>
      <c r="AJ83" s="1771"/>
      <c r="AK83" s="1771"/>
      <c r="AL83" s="1771"/>
    </row>
    <row r="84" spans="1:38">
      <c r="A84" s="1316" t="s">
        <v>1315</v>
      </c>
      <c r="B84" s="1320"/>
      <c r="C84" s="1315">
        <v>13.9</v>
      </c>
      <c r="D84" s="1315">
        <v>13.5</v>
      </c>
      <c r="E84" s="1315">
        <v>0.9</v>
      </c>
      <c r="F84" s="1315">
        <v>13.5</v>
      </c>
      <c r="G84" s="1315">
        <v>13.5</v>
      </c>
      <c r="H84" s="1315">
        <v>13.5</v>
      </c>
      <c r="I84" s="1315">
        <v>16</v>
      </c>
      <c r="J84" s="1315">
        <v>7</v>
      </c>
      <c r="L84" s="316"/>
      <c r="M84" s="316"/>
      <c r="N84" s="316">
        <f t="shared" si="5"/>
        <v>0</v>
      </c>
      <c r="O84" s="316"/>
      <c r="P84" s="316"/>
      <c r="R84" s="316"/>
      <c r="S84" s="316"/>
      <c r="T84" s="316"/>
      <c r="U84" s="316"/>
      <c r="W84" s="598"/>
      <c r="X84" s="598"/>
      <c r="Z84" s="675"/>
      <c r="AA84" s="675"/>
      <c r="AB84" s="1331"/>
      <c r="AD84" s="673"/>
      <c r="AE84" s="673"/>
      <c r="AF84" s="675"/>
      <c r="AG84" s="687"/>
      <c r="AI84" s="1771"/>
      <c r="AJ84" s="1771"/>
      <c r="AK84" s="1771"/>
      <c r="AL84" s="1771"/>
    </row>
    <row r="85" spans="1:38">
      <c r="A85" s="1317" t="s">
        <v>1316</v>
      </c>
      <c r="B85" s="1321"/>
      <c r="C85" s="1315">
        <v>7.9</v>
      </c>
      <c r="D85" s="1315">
        <v>8.3000000000000007</v>
      </c>
      <c r="E85" s="1315">
        <v>0.9</v>
      </c>
      <c r="F85" s="1315">
        <v>6</v>
      </c>
      <c r="G85" s="1315">
        <v>8.3000000000000007</v>
      </c>
      <c r="H85" s="1315">
        <v>8.3000000000000007</v>
      </c>
      <c r="I85" s="1315">
        <v>8.3000000000000007</v>
      </c>
      <c r="J85" s="1315">
        <v>7</v>
      </c>
      <c r="L85" s="316"/>
      <c r="M85" s="316"/>
      <c r="N85" s="316">
        <f t="shared" si="5"/>
        <v>0</v>
      </c>
      <c r="O85" s="316"/>
      <c r="P85" s="316"/>
      <c r="R85" s="316"/>
      <c r="S85" s="316"/>
      <c r="T85" s="316"/>
      <c r="U85" s="316"/>
      <c r="W85" s="598"/>
      <c r="X85" s="598"/>
      <c r="Z85" s="675"/>
      <c r="AA85" s="675"/>
      <c r="AB85" s="1331"/>
      <c r="AD85" s="673"/>
      <c r="AE85" s="673"/>
      <c r="AF85" s="675"/>
      <c r="AG85" s="687"/>
      <c r="AI85" s="1771"/>
      <c r="AJ85" s="1771"/>
      <c r="AK85" s="1771"/>
      <c r="AL85" s="1771"/>
    </row>
    <row r="86" spans="1:38" s="1471" customFormat="1">
      <c r="A86" s="1705" t="s">
        <v>1317</v>
      </c>
      <c r="B86" s="1706"/>
      <c r="C86" s="1707">
        <v>9.6</v>
      </c>
      <c r="D86" s="1707">
        <v>10</v>
      </c>
      <c r="E86" s="1707">
        <v>1.7</v>
      </c>
      <c r="F86" s="1707">
        <v>8</v>
      </c>
      <c r="G86" s="1707">
        <v>8</v>
      </c>
      <c r="H86" s="1707">
        <v>10</v>
      </c>
      <c r="I86" s="1707">
        <v>12</v>
      </c>
      <c r="J86" s="1707">
        <v>5</v>
      </c>
      <c r="K86" s="1726"/>
      <c r="L86" s="316"/>
      <c r="M86" s="316"/>
      <c r="N86" s="316">
        <f t="shared" si="5"/>
        <v>0</v>
      </c>
      <c r="O86" s="316"/>
      <c r="P86" s="316"/>
      <c r="Q86" s="1726"/>
      <c r="R86" s="316"/>
      <c r="S86" s="316"/>
      <c r="T86" s="316"/>
      <c r="U86" s="316"/>
      <c r="V86" s="1432"/>
      <c r="W86" s="1708"/>
      <c r="X86" s="1708"/>
      <c r="Y86" s="1726"/>
      <c r="Z86" s="323"/>
      <c r="AA86" s="323"/>
      <c r="AB86" s="87"/>
      <c r="AC86" s="1726"/>
      <c r="AD86" s="851"/>
      <c r="AE86" s="851"/>
      <c r="AF86" s="323"/>
      <c r="AG86" s="958"/>
      <c r="AH86" s="1432"/>
      <c r="AI86" s="1797"/>
      <c r="AJ86" s="1797"/>
      <c r="AK86" s="1797"/>
      <c r="AL86" s="1797"/>
    </row>
    <row r="87" spans="1:38" s="1471" customFormat="1">
      <c r="A87" s="1709"/>
      <c r="B87" s="1709"/>
      <c r="C87" s="1708"/>
      <c r="D87" s="1708"/>
      <c r="E87" s="1708"/>
      <c r="F87" s="1708"/>
      <c r="G87" s="1708"/>
      <c r="H87" s="1708"/>
      <c r="I87" s="1708"/>
      <c r="J87" s="1708"/>
      <c r="K87" s="1726"/>
      <c r="L87" s="316"/>
      <c r="M87" s="316"/>
      <c r="N87" s="316"/>
      <c r="O87" s="316"/>
      <c r="P87" s="316"/>
      <c r="Q87" s="1726"/>
      <c r="R87" s="316"/>
      <c r="S87" s="316"/>
      <c r="T87" s="316"/>
      <c r="U87" s="316"/>
      <c r="V87" s="1432"/>
      <c r="W87" s="1708"/>
      <c r="X87" s="1708"/>
      <c r="Y87" s="1726"/>
      <c r="Z87" s="323"/>
      <c r="AA87" s="323"/>
      <c r="AB87" s="323"/>
      <c r="AC87" s="1726"/>
      <c r="AD87" s="851"/>
      <c r="AE87" s="851"/>
      <c r="AF87" s="323"/>
      <c r="AG87" s="958"/>
      <c r="AH87" s="1432"/>
      <c r="AI87" s="1797"/>
      <c r="AJ87" s="1797"/>
      <c r="AK87" s="1797"/>
      <c r="AL87" s="1797"/>
    </row>
    <row r="88" spans="1:38" s="1471" customFormat="1">
      <c r="C88" s="1432"/>
      <c r="D88" s="1432"/>
      <c r="E88" s="1432"/>
      <c r="F88" s="1432"/>
      <c r="G88" s="1432"/>
      <c r="H88" s="1432"/>
      <c r="I88" s="1432"/>
      <c r="J88" s="1432"/>
      <c r="K88" s="1726"/>
      <c r="L88" s="1432"/>
      <c r="M88" s="1432"/>
      <c r="N88" s="1432"/>
      <c r="O88" s="1432"/>
      <c r="P88" s="1432"/>
      <c r="Q88" s="1726"/>
      <c r="R88" s="1432"/>
      <c r="S88" s="1432"/>
      <c r="T88" s="1432"/>
      <c r="U88" s="1432"/>
      <c r="V88" s="1432"/>
      <c r="W88" s="1432"/>
      <c r="X88" s="1432"/>
      <c r="Y88" s="1726"/>
      <c r="Z88" s="1432"/>
      <c r="AA88" s="1432"/>
      <c r="AB88" s="1432"/>
      <c r="AC88" s="1726"/>
      <c r="AF88" s="1432"/>
      <c r="AH88" s="1432"/>
    </row>
  </sheetData>
  <hyperlinks>
    <hyperlink ref="A2" r:id="rId1"/>
  </hyperlinks>
  <pageMargins left="0.7" right="0.7" top="0.75" bottom="0.75" header="0.3" footer="0.3"/>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Add Dossier Service and Service Nr Eventhandler (Added)</Name>
    <Synchronization>Synchronous</Synchronization>
    <Type>10001</Type>
    <SequenceNumber>10030</SequenceNumber>
    <Assembly>BIPT.Ged, Version=1.0.0.0, Culture=neutral, PublicKeyToken=423c9e81cd84949a</Assembly>
    <Class>BIPT.Ged.EventReceivers.FillOutDossierServiceAndServiceNumber.FillOutDossierServiceAndServiceNumber</Class>
    <Data/>
    <Filter/>
  </Receiver>
  <Receiver>
    <Name>addin</Name>
    <Synchronization>Synchronous</Synchronization>
    <Type>1</Type>
    <SequenceNumber>10240</SequenceNumber>
    <Assembly>BIPT.Ged, Version=1.0.0.0, Culture=neutral, PublicKeyToken=423c9e81cd84949a</Assembly>
    <Class>BIPT.Ged.EventReceivers.FillOutDossierServiceAndServiceNumber.FillOutDossierServiceAndServiceNumber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ma0d6816d453412a898e0908e90b1a73 xmlns="2b4b6fc7-bde4-44a8-8bca-a78eb25a27e9">
      <Terms xmlns="http://schemas.microsoft.com/office/infopath/2007/PartnerControls"/>
    </ma0d6816d453412a898e0908e90b1a73>
    <Dossier_x0020_Number xmlns="2b4b6fc7-bde4-44a8-8bca-a78eb25a27e9">2012-001468</Dossier_x0020_Number>
    <_dlc_DocId xmlns="2b4b6fc7-bde4-44a8-8bca-a78eb25a27e9">DS12-4322-203</_dlc_DocId>
    <o3cf37d2a5d34fd7955003a053893e5e xmlns="2b4b6fc7-bde4-44a8-8bca-a78eb25a27e9">
      <Terms xmlns="http://schemas.microsoft.com/office/infopath/2007/PartnerControls"/>
    </o3cf37d2a5d34fd7955003a053893e5e>
    <_dlc_DocIdUrl xmlns="2b4b6fc7-bde4-44a8-8bca-a78eb25a27e9">
      <Url>http://teamworkingspace.bipt.local/sites/dossiers2012/10/2012001468/_layouts/DocIdRedir.aspx?ID=DS12-4322-203</Url>
      <Description>DS12-4322-203</Description>
    </_dlc_DocIdUrl>
    <TaxCatchAll xmlns="2b4b6fc7-bde4-44a8-8bca-a78eb25a27e9">
      <Value>77</Value>
    </TaxCatchAll>
    <QuickPartDocumentId xmlns="2b4b6fc7-bde4-44a8-8bca-a78eb25a27e9">DS12-4322-203</QuickPartDocumentId>
    <d4ec9b080060429989fa5f940ee3f852 xmlns="2b4b6fc7-bde4-44a8-8bca-a78eb25a27e9">
      <Terms xmlns="http://schemas.microsoft.com/office/infopath/2007/PartnerControls">
        <TermInfo xmlns="http://schemas.microsoft.com/office/infopath/2007/PartnerControls">
          <TermName xmlns="http://schemas.microsoft.com/office/infopath/2007/PartnerControls">Telecom And Media</TermName>
          <TermId xmlns="http://schemas.microsoft.com/office/infopath/2007/PartnerControls">0d70e459-47d9-475b-bd99-b3a781cfdf71</TermId>
        </TermInfo>
      </Terms>
    </d4ec9b080060429989fa5f940ee3f852>
    <Version_x0020_Published_x0020_To_x0020_Library xmlns="2b4b6fc7-bde4-44a8-8bca-a78eb25a27e9" xsi:nil="true"/>
    <Version_x0020_Published_x0020_to_x0020_Internet xmlns="2b4b6fc7-bde4-44a8-8bca-a78eb25a27e9" xsi:nil="true"/>
    <History_x0020_of_x0020_Remarks xmlns="2b4b6fc7-bde4-44a8-8bca-a78eb25a27e9" xsi:nil="true"/>
    <Administrative xmlns="2b4b6fc7-bde4-44a8-8bca-a78eb25a27e9">false</Administrative>
    <Confidential1 xmlns="2b4b6fc7-bde4-44a8-8bca-a78eb25a27e9">false</Confidential1>
  </documentManagement>
</p:properti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ssier Document Telecom FR" ma:contentTypeID="0x0101004FA21861B553C741A1AA3F2E5831C1CC050A02009F0EADBAC43CDC44A6BB8D97CFBD6481" ma:contentTypeVersion="40" ma:contentTypeDescription="Een nieuw document maken." ma:contentTypeScope="" ma:versionID="d63914b7546a974f773c65df8c47eddf">
  <xsd:schema xmlns:xsd="http://www.w3.org/2001/XMLSchema" xmlns:xs="http://www.w3.org/2001/XMLSchema" xmlns:p="http://schemas.microsoft.com/office/2006/metadata/properties" xmlns:ns2="2b4b6fc7-bde4-44a8-8bca-a78eb25a27e9" targetNamespace="http://schemas.microsoft.com/office/2006/metadata/properties" ma:root="true" ma:fieldsID="785503cfb9f16b7db08318631db26aa4" ns2:_="">
    <xsd:import namespace="2b4b6fc7-bde4-44a8-8bca-a78eb25a27e9"/>
    <xsd:element name="properties">
      <xsd:complexType>
        <xsd:sequence>
          <xsd:element name="documentManagement">
            <xsd:complexType>
              <xsd:all>
                <xsd:element ref="ns2:Dossier_x0020_Number" minOccurs="0"/>
                <xsd:element ref="ns2:History_x0020_of_x0020_Remarks" minOccurs="0"/>
                <xsd:element ref="ns2:Administrative" minOccurs="0"/>
                <xsd:element ref="ns2:Confidential1" minOccurs="0"/>
                <xsd:element ref="ns2:Version_x0020_Published_x0020_To_x0020_Library" minOccurs="0"/>
                <xsd:element ref="ns2:Version_x0020_Published_x0020_to_x0020_Internet" minOccurs="0"/>
                <xsd:element ref="ns2:QuickPartDocumentId" minOccurs="0"/>
                <xsd:element ref="ns2:d4ec9b080060429989fa5f940ee3f852" minOccurs="0"/>
                <xsd:element ref="ns2:TaxCatchAll" minOccurs="0"/>
                <xsd:element ref="ns2:o3cf37d2a5d34fd7955003a053893e5e" minOccurs="0"/>
                <xsd:element ref="ns2:_dlc_DocId" minOccurs="0"/>
                <xsd:element ref="ns2:TaxCatchAllLabel" minOccurs="0"/>
                <xsd:element ref="ns2:ma0d6816d453412a898e0908e90b1a73"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6fc7-bde4-44a8-8bca-a78eb25a27e9" elementFormDefault="qualified">
    <xsd:import namespace="http://schemas.microsoft.com/office/2006/documentManagement/types"/>
    <xsd:import namespace="http://schemas.microsoft.com/office/infopath/2007/PartnerControls"/>
    <xsd:element name="Dossier_x0020_Number" ma:index="5" nillable="true" ma:displayName="Dossier Number" ma:internalName="Dossier_x0020_Number">
      <xsd:simpleType>
        <xsd:restriction base="dms:Text">
          <xsd:maxLength value="255"/>
        </xsd:restriction>
      </xsd:simpleType>
    </xsd:element>
    <xsd:element name="History_x0020_of_x0020_Remarks" ma:index="6" nillable="true" ma:displayName="History of Remarks" ma:internalName="History_x0020_of_x0020_Remarks">
      <xsd:simpleType>
        <xsd:restriction base="dms:Note">
          <xsd:maxLength value="255"/>
        </xsd:restriction>
      </xsd:simpleType>
    </xsd:element>
    <xsd:element name="Administrative" ma:index="7" nillable="true" ma:displayName="Administrative" ma:default="0" ma:internalName="Administrative">
      <xsd:simpleType>
        <xsd:restriction base="dms:Boolean"/>
      </xsd:simpleType>
    </xsd:element>
    <xsd:element name="Confidential1" ma:index="8" nillable="true" ma:displayName="Confidential" ma:default="0" ma:internalName="Confidential1">
      <xsd:simpleType>
        <xsd:restriction base="dms:Boolean"/>
      </xsd:simpleType>
    </xsd:element>
    <xsd:element name="Version_x0020_Published_x0020_To_x0020_Library" ma:index="9" nillable="true" ma:displayName="Version Published to Library" ma:internalName="Version_x0020_Published_x0020_To_x0020_Library">
      <xsd:simpleType>
        <xsd:restriction base="dms:Text">
          <xsd:maxLength value="255"/>
        </xsd:restriction>
      </xsd:simpleType>
    </xsd:element>
    <xsd:element name="Version_x0020_Published_x0020_to_x0020_Internet" ma:index="10" nillable="true" ma:displayName="Version Published to Internet" ma:internalName="Version_x0020_Published_x0020_to_x0020_Internet">
      <xsd:simpleType>
        <xsd:restriction base="dms:Text">
          <xsd:maxLength value="255"/>
        </xsd:restriction>
      </xsd:simpleType>
    </xsd:element>
    <xsd:element name="QuickPartDocumentId" ma:index="11" nillable="true" ma:displayName="Doc Id" ma:internalName="QuickPartDocumentId" ma:readOnly="false">
      <xsd:simpleType>
        <xsd:restriction base="dms:Text">
          <xsd:maxLength value="255"/>
        </xsd:restriction>
      </xsd:simpleType>
    </xsd:element>
    <xsd:element name="d4ec9b080060429989fa5f940ee3f852" ma:index="14" nillable="true" ma:taxonomy="true" ma:internalName="d4ec9b080060429989fa5f940ee3f852" ma:taxonomyFieldName="Service1" ma:displayName="Service" ma:readOnly="false" ma:default="" ma:fieldId="{d4ec9b08-0060-4299-89fa-5f940ee3f852}" ma:sspId="75b52628-4ae0-409d-b79e-6d0521b2c784" ma:termSetId="46b8dc2a-6372-4a7b-bdd4-6b0c5e787490" ma:anchorId="00000000-0000-0000-0000-000000000000" ma:open="false" ma:isKeyword="false">
      <xsd:complexType>
        <xsd:sequence>
          <xsd:element ref="pc:Terms" minOccurs="0" maxOccurs="1"/>
        </xsd:sequence>
      </xsd:complexType>
    </xsd:element>
    <xsd:element name="TaxCatchAll" ma:index="15" nillable="true" ma:displayName="Taxonomy Catch All Column" ma:hidden="true" ma:list="{aacb5312-317a-4e89-849f-bd5396de7844}" ma:internalName="TaxCatchAll" ma:showField="CatchAllData" ma:web="2b4b6fc7-bde4-44a8-8bca-a78eb25a27e9">
      <xsd:complexType>
        <xsd:complexContent>
          <xsd:extension base="dms:MultiChoiceLookup">
            <xsd:sequence>
              <xsd:element name="Value" type="dms:Lookup" maxOccurs="unbounded" minOccurs="0" nillable="true"/>
            </xsd:sequence>
          </xsd:extension>
        </xsd:complexContent>
      </xsd:complexType>
    </xsd:element>
    <xsd:element name="o3cf37d2a5d34fd7955003a053893e5e" ma:index="16" nillable="true" ma:taxonomy="true" ma:internalName="o3cf37d2a5d34fd7955003a053893e5e" ma:taxonomyFieldName="Languages" ma:displayName="Languages" ma:default="" ma:fieldId="{83cf37d2-a5d3-4fd7-9550-03a053893e5e}" ma:taxonomyMulti="true" ma:sspId="75b52628-4ae0-409d-b79e-6d0521b2c784" ma:termSetId="af6d6fcf-919d-4606-93f6-1f52cad124cb" ma:anchorId="00000000-0000-0000-0000-000000000000" ma:open="false" ma:isKeyword="false">
      <xsd:complexType>
        <xsd:sequence>
          <xsd:element ref="pc:Terms" minOccurs="0" maxOccurs="1"/>
        </xsd:sequence>
      </xsd:complex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TaxCatchAllLabel" ma:index="21" nillable="true" ma:displayName="Taxonomy Catch All Column1" ma:hidden="true" ma:list="{aacb5312-317a-4e89-849f-bd5396de7844}" ma:internalName="TaxCatchAllLabel" ma:readOnly="true" ma:showField="CatchAllDataLabel" ma:web="2b4b6fc7-bde4-44a8-8bca-a78eb25a27e9">
      <xsd:complexType>
        <xsd:complexContent>
          <xsd:extension base="dms:MultiChoiceLookup">
            <xsd:sequence>
              <xsd:element name="Value" type="dms:Lookup" maxOccurs="unbounded" minOccurs="0" nillable="true"/>
            </xsd:sequence>
          </xsd:extension>
        </xsd:complexContent>
      </xsd:complexType>
    </xsd:element>
    <xsd:element name="ma0d6816d453412a898e0908e90b1a73" ma:index="22" nillable="true" ma:taxonomy="true" ma:internalName="ma0d6816d453412a898e0908e90b1a73" ma:taxonomyFieldName="Telecom_x0020_Document_x0020_Type" ma:displayName="Telecom Document Type" ma:default="" ma:fieldId="{6a0d6816-d453-412a-898e-0908e90b1a73}" ma:sspId="75b52628-4ae0-409d-b79e-6d0521b2c784" ma:termSetId="70a71869-97dc-44c4-809f-c82c1748fef0" ma:anchorId="00000000-0000-0000-0000-000000000000" ma:open="false" ma:isKeyword="false">
      <xsd:complexType>
        <xsd:sequence>
          <xsd:element ref="pc:Terms" minOccurs="0" maxOccurs="1"/>
        </xsd:sequence>
      </xsd:complex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821487-B713-4FEA-8153-14D03C3AF383}">
  <ds:schemaRefs>
    <ds:schemaRef ds:uri="http://schemas.microsoft.com/sharepoint/events"/>
  </ds:schemaRefs>
</ds:datastoreItem>
</file>

<file path=customXml/itemProps2.xml><?xml version="1.0" encoding="utf-8"?>
<ds:datastoreItem xmlns:ds="http://schemas.openxmlformats.org/officeDocument/2006/customXml" ds:itemID="{7476554B-03BE-47AD-9A1F-E8E2128E5ACE}">
  <ds:schemaRefs>
    <ds:schemaRef ds:uri="http://schemas.microsoft.com/office/2006/metadata/properties"/>
    <ds:schemaRef ds:uri="http://schemas.microsoft.com/office/infopath/2007/PartnerControls"/>
    <ds:schemaRef ds:uri="2b4b6fc7-bde4-44a8-8bca-a78eb25a27e9"/>
  </ds:schemaRefs>
</ds:datastoreItem>
</file>

<file path=customXml/itemProps3.xml><?xml version="1.0" encoding="utf-8"?>
<ds:datastoreItem xmlns:ds="http://schemas.openxmlformats.org/officeDocument/2006/customXml" ds:itemID="{2654D319-7921-4CF6-BB0B-6E36E6F5DC16}">
  <ds:schemaRefs>
    <ds:schemaRef ds:uri="http://schemas.microsoft.com/office/2006/metadata/customXsn"/>
  </ds:schemaRefs>
</ds:datastoreItem>
</file>

<file path=customXml/itemProps4.xml><?xml version="1.0" encoding="utf-8"?>
<ds:datastoreItem xmlns:ds="http://schemas.openxmlformats.org/officeDocument/2006/customXml" ds:itemID="{F1B2D9C7-25C9-4965-99A5-C203AF56E23A}">
  <ds:schemaRefs>
    <ds:schemaRef ds:uri="http://schemas.microsoft.com/sharepoint/v3/contenttype/forms"/>
  </ds:schemaRefs>
</ds:datastoreItem>
</file>

<file path=customXml/itemProps5.xml><?xml version="1.0" encoding="utf-8"?>
<ds:datastoreItem xmlns:ds="http://schemas.openxmlformats.org/officeDocument/2006/customXml" ds:itemID="{CD661711-C7FD-4F26-852B-7A203D7B1D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4b6fc7-bde4-44a8-8bca-a78eb25a27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2</vt:i4>
      </vt:variant>
    </vt:vector>
  </HeadingPairs>
  <TitlesOfParts>
    <vt:vector size="15" baseType="lpstr">
      <vt:lpstr>INDEX - SUMMARY</vt:lpstr>
      <vt:lpstr>NOTE 1</vt:lpstr>
      <vt:lpstr>ERP</vt:lpstr>
      <vt:lpstr>Rf &amp; Cd </vt:lpstr>
      <vt:lpstr>CRP &amp; Rnot</vt:lpstr>
      <vt:lpstr>OUTPUTS</vt:lpstr>
      <vt:lpstr>Rf &amp; Cd Calculation </vt:lpstr>
      <vt:lpstr>Implied ERP Data</vt:lpstr>
      <vt:lpstr>Survey ERP 2011 &amp; 2012</vt:lpstr>
      <vt:lpstr>Bloom Volatilities Live</vt:lpstr>
      <vt:lpstr>(Bloom Yields Live)</vt:lpstr>
      <vt:lpstr>Older Yields</vt:lpstr>
      <vt:lpstr>Internal - To hide</vt:lpstr>
      <vt:lpstr>OUTPUTS!_ftnref1</vt:lpstr>
      <vt:lpstr>OUTPUTS!_Ref379187541</vt:lpstr>
    </vt:vector>
  </TitlesOfParts>
  <Company>aef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aef</dc:creator>
  <cp:lastModifiedBy>Mieke de Regt</cp:lastModifiedBy>
  <dcterms:created xsi:type="dcterms:W3CDTF">2009-03-02T17:54:38Z</dcterms:created>
  <dcterms:modified xsi:type="dcterms:W3CDTF">2015-02-04T15:07:25Z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6f3b2f4f-b937-4dfc-a787-be074a1a64f8</vt:lpwstr>
  </property>
  <property fmtid="{D5CDD505-2E9C-101B-9397-08002B2CF9AE}" pid="3" name="Telecom_x0020_Document_x0020_Type">
    <vt:lpwstr/>
  </property>
  <property fmtid="{D5CDD505-2E9C-101B-9397-08002B2CF9AE}" pid="4" name="ContentTypeId">
    <vt:lpwstr>0x0101004FA21861B553C741A1AA3F2E5831C1CC050A02009F0EADBAC43CDC44A6BB8D97CFBD6481</vt:lpwstr>
  </property>
  <property fmtid="{D5CDD505-2E9C-101B-9397-08002B2CF9AE}" pid="5" name="Languages">
    <vt:lpwstr/>
  </property>
  <property fmtid="{D5CDD505-2E9C-101B-9397-08002B2CF9AE}" pid="6" name="Service1">
    <vt:lpwstr>77;#Telecom And Media|0d70e459-47d9-475b-bd99-b3a781cfdf71</vt:lpwstr>
  </property>
  <property fmtid="{D5CDD505-2E9C-101B-9397-08002B2CF9AE}" pid="7" name="Telecom Document Type">
    <vt:lpwstr/>
  </property>
</Properties>
</file>